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showInkAnnotation="0" defaultThemeVersion="124226"/>
  <mc:AlternateContent xmlns:mc="http://schemas.openxmlformats.org/markup-compatibility/2006">
    <mc:Choice Requires="x15">
      <x15ac:absPath xmlns:x15ac="http://schemas.microsoft.com/office/spreadsheetml/2010/11/ac" url="C:\Users\Hugo\Documents\ROBOTICA RESPALDO\Drivetrain\"/>
    </mc:Choice>
  </mc:AlternateContent>
  <xr:revisionPtr revIDLastSave="0" documentId="8_{9769E610-3E2E-4451-BCC2-C9BC0FEEEAA0}"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fileRecoveryPr repairLoad="1"/>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GD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CK9" i="15" l="1"/>
  <c r="CK11" i="15"/>
  <c r="CK10" i="15"/>
  <c r="CK6" i="15"/>
  <c r="CK8" i="15"/>
  <c r="EQ11" i="33"/>
  <c r="EJ11" i="33"/>
  <c r="IK12" i="33"/>
  <c r="RD11" i="33"/>
  <c r="OP11" i="33"/>
  <c r="RA11" i="33"/>
  <c r="OM11" i="33"/>
  <c r="QY11" i="33"/>
  <c r="OK11" i="33"/>
  <c r="FR11" i="33"/>
  <c r="NK12" i="33"/>
  <c r="QU11" i="33"/>
  <c r="KF11" i="33"/>
  <c r="KP11" i="33"/>
  <c r="KM11" i="33"/>
  <c r="KI11" i="33"/>
  <c r="KL11" i="33"/>
  <c r="NT12"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CL9" i="15" l="1"/>
  <c r="CL11" i="15"/>
  <c r="CL10" i="15"/>
  <c r="CL6" i="15"/>
  <c r="CL8" i="15"/>
  <c r="X12" i="33"/>
  <c r="AT12" i="33" s="1"/>
  <c r="BP12" i="33" s="1"/>
  <c r="IO12" i="33"/>
  <c r="W12" i="33"/>
  <c r="AS12" i="33" s="1"/>
  <c r="BO12" i="33" s="1"/>
  <c r="AG12" i="33"/>
  <c r="BC12" i="33" s="1"/>
  <c r="BY12" i="33" s="1"/>
  <c r="IR12" i="33"/>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AF12" i="33"/>
  <c r="BB12" i="33" s="1"/>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CM11" i="15" l="1"/>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BX12" i="33"/>
  <c r="CT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CN9" i="15" l="1"/>
  <c r="CN11" i="15"/>
  <c r="CN10" i="15"/>
  <c r="CN8" i="15"/>
  <c r="CN6" i="15"/>
  <c r="DD12" i="33"/>
  <c r="EV12" i="33" s="1"/>
  <c r="ML12" i="33" s="1"/>
  <c r="IW12" i="33"/>
  <c r="AD12" i="33"/>
  <c r="AZ12" i="33" s="1"/>
  <c r="DS12" i="33"/>
  <c r="BT12" i="33"/>
  <c r="CP12" i="33" s="1"/>
  <c r="MQ12" i="33"/>
  <c r="AK12" i="33"/>
  <c r="BG12" i="33" s="1"/>
  <c r="BZ12" i="33"/>
  <c r="CV12" i="33" s="1"/>
  <c r="IP12" i="33"/>
  <c r="DP12" i="33"/>
  <c r="FH12" i="33" s="1"/>
  <c r="JN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CO11" i="15" l="1"/>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EO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LI13" i="33" l="1"/>
  <c r="GG13" i="33" s="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KM13" i="33" l="1"/>
  <c r="CZ11" i="15"/>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FY14" i="33" l="1"/>
  <c r="DH9" i="15"/>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AQ23" i="33" s="1"/>
  <c r="BM23" i="33" s="1"/>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T48" i="33"/>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AS49" i="33"/>
  <c r="BO49"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55"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I55"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M55" i="33"/>
  <c r="HF57" i="33"/>
  <c r="MH58" i="33" s="1"/>
  <c r="KI56" i="33"/>
  <c r="MP57" i="33"/>
  <c r="JZ56" i="33"/>
  <c r="FU57" i="33"/>
  <c r="OG57" i="33" s="1"/>
  <c r="KJ56" i="33"/>
  <c r="LA57" i="33"/>
  <c r="KA57" i="33"/>
  <c r="PA57" i="33"/>
  <c r="G55"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L55" i="33" s="1"/>
  <c r="MQ57" i="33"/>
  <c r="NA57" i="33"/>
  <c r="MZ58" i="33"/>
  <c r="IP58" i="33"/>
  <c r="AM59" i="33"/>
  <c r="BI59" i="33" s="1"/>
  <c r="CE59" i="33" s="1"/>
  <c r="FS57" i="33"/>
  <c r="OE57" i="33" s="1"/>
  <c r="JY57" i="33"/>
  <c r="PD57" i="33"/>
  <c r="J55"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N55" i="33"/>
  <c r="PI57" i="33"/>
  <c r="O55"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H55"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CV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IM62" i="33" l="1"/>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JH64" i="33" l="1"/>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IO65" i="33" l="1"/>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AK72" i="33"/>
  <c r="IW72" i="33"/>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Y72" i="33" l="1"/>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IW73" i="33" l="1"/>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EM75" i="33" l="1"/>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LK77" i="33"/>
  <c r="HZ78" i="33"/>
  <c r="QL78" i="33"/>
  <c r="PP78" i="33" s="1"/>
  <c r="LE77" i="33"/>
  <c r="GP77" i="33"/>
  <c r="HL77" i="33" s="1"/>
  <c r="DD79" i="33"/>
  <c r="EV79" i="33" s="1"/>
  <c r="CU78" i="33"/>
  <c r="CR78" i="33"/>
  <c r="NN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NY78"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DZ79" i="33" l="1"/>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IN81" i="33" l="1"/>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OZ82" i="33" s="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IR81" i="33" l="1"/>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PC82" i="33" s="1"/>
  <c r="QC82" i="33"/>
  <c r="PG82" i="33" s="1"/>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QG81" i="33" l="1"/>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PE82" i="33" s="1"/>
  <c r="JU83" i="33"/>
  <c r="JH82" i="33"/>
  <c r="HT82" i="33"/>
  <c r="QF82" i="33"/>
  <c r="PJ82" i="33" s="1"/>
  <c r="HA82" i="33"/>
  <c r="MC83" i="33" s="1"/>
  <c r="LQ83" i="33"/>
  <c r="PW82" i="33"/>
  <c r="P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AK82" i="33" l="1"/>
  <c r="BG82" i="33" s="1"/>
  <c r="CC82" i="33" s="1"/>
  <c r="EJ82" i="33"/>
  <c r="EE82" i="33"/>
  <c r="EA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PI82" i="33" s="1"/>
  <c r="DO82" i="33"/>
  <c r="FG82" i="33" s="1"/>
  <c r="DH82" i="33"/>
  <c r="EZ82" i="33" s="1"/>
  <c r="DK83" i="33"/>
  <c r="FC83" i="33" s="1"/>
  <c r="DV83" i="33"/>
  <c r="FN83" i="33" s="1"/>
  <c r="CY82" i="33"/>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JZ81" i="33" l="1"/>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PF82" i="33" s="1"/>
  <c r="GB82" i="33"/>
  <c r="KH82" i="33"/>
  <c r="FW82" i="33"/>
  <c r="OI82" i="33" s="1"/>
  <c r="KC82" i="33"/>
  <c r="GR82" i="33"/>
  <c r="PZ82" i="33" s="1"/>
  <c r="PD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NJ82" i="33" l="1"/>
  <c r="V82" i="33" s="1"/>
  <c r="AR82" i="33" s="1"/>
  <c r="BN82" i="33" s="1"/>
  <c r="QT81" i="33"/>
  <c r="U83" i="33"/>
  <c r="AQ83" i="33" s="1"/>
  <c r="BM83" i="33" s="1"/>
  <c r="CI83" i="33" s="1"/>
  <c r="ED82" i="33"/>
  <c r="EK82" i="33"/>
  <c r="EF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PH82" i="33" s="1"/>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IH82" i="33" l="1"/>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PB82" i="33" s="1"/>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LZ84" i="33" l="1"/>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PW84" i="33"/>
  <c r="PA84" i="33" s="1"/>
  <c r="HT84" i="33"/>
  <c r="LZ85" i="33"/>
  <c r="LQ85" i="33"/>
  <c r="DS84" i="33"/>
  <c r="FK84" i="33" s="1"/>
  <c r="DK85" i="33"/>
  <c r="FC85" i="33" s="1"/>
  <c r="DJ84" i="33"/>
  <c r="FB84" i="33" s="1"/>
  <c r="DH84" i="33"/>
  <c r="EZ84" i="33" s="1"/>
  <c r="DW85" i="33"/>
  <c r="FO85" i="33" s="1"/>
  <c r="CS84" i="33"/>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DN86" i="33" l="1"/>
  <c r="FF86" i="33" s="1"/>
  <c r="MV86" i="33" s="1"/>
  <c r="QN86" i="33"/>
  <c r="PR86" i="33" s="1"/>
  <c r="MH87" i="33"/>
  <c r="IB86" i="33"/>
  <c r="EP86" i="33"/>
  <c r="EQ85" i="33"/>
  <c r="EL85" i="33"/>
  <c r="IO86" i="33"/>
  <c r="QX85" i="33"/>
  <c r="OJ85" i="33"/>
  <c r="QY86" i="33"/>
  <c r="OK86" i="33"/>
  <c r="NN86" i="33"/>
  <c r="NO87" i="33"/>
  <c r="QV85" i="33"/>
  <c r="FZ85" i="33"/>
  <c r="OL85" i="33" s="1"/>
  <c r="ML87" i="33"/>
  <c r="FU86" i="33"/>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H88"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BX86" i="33" l="1"/>
  <c r="DV87" i="33"/>
  <c r="FN87" i="33" s="1"/>
  <c r="ND87" i="33" s="1"/>
  <c r="GB86" i="33"/>
  <c r="NR87" i="33" s="1"/>
  <c r="IP87" i="33" s="1"/>
  <c r="ES87" i="33"/>
  <c r="EI86" i="33"/>
  <c r="EE86" i="33"/>
  <c r="EA86" i="33"/>
  <c r="KU86" i="33"/>
  <c r="JY86" i="33" s="1"/>
  <c r="KY86" i="33"/>
  <c r="LM87" i="33"/>
  <c r="ME87" i="33"/>
  <c r="MR86" i="33"/>
  <c r="MP86" i="33"/>
  <c r="MS87" i="33"/>
  <c r="GE86" i="33"/>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NU87"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QN87" i="33" l="1"/>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LL87" i="33" l="1"/>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KO86" i="33"/>
  <c r="JK87" i="33"/>
  <c r="JQ87" i="33"/>
  <c r="JU88" i="33"/>
  <c r="HA87" i="33"/>
  <c r="HW87" i="33" s="1"/>
  <c r="PV88" i="33"/>
  <c r="OZ88" i="33" s="1"/>
  <c r="LP89" i="33"/>
  <c r="GO87" i="33"/>
  <c r="HK87" i="33" s="1"/>
  <c r="DM87" i="33"/>
  <c r="FE87" i="33" s="1"/>
  <c r="DS87" i="33"/>
  <c r="FK87" i="33" s="1"/>
  <c r="DW88" i="33"/>
  <c r="FO88" i="33" s="1"/>
  <c r="CL87" i="33"/>
  <c r="CN87" i="33"/>
  <c r="NY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EF87" i="33" l="1"/>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T89" i="33"/>
  <c r="NH91"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NK91" i="33"/>
  <c r="AD87" i="32"/>
  <c r="AG88" i="32"/>
  <c r="AM91" i="33" l="1"/>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IU91" i="33"/>
  <c r="NQ91" i="33"/>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IO91" i="33"/>
  <c r="HE90" i="33"/>
  <c r="QM90" i="33" s="1"/>
  <c r="PQ90" i="33" s="1"/>
  <c r="RA90" i="33"/>
  <c r="MA91" i="33"/>
  <c r="QG90" i="33"/>
  <c r="PK90" i="33" s="1"/>
  <c r="CJ90" i="33"/>
  <c r="BI92" i="33"/>
  <c r="CE92" i="33" s="1"/>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BQ92" i="33"/>
  <c r="NI92" i="33"/>
  <c r="NQ92" i="33"/>
  <c r="AG90" i="32"/>
  <c r="AD89" i="32"/>
  <c r="Y92" i="33" l="1"/>
  <c r="AU92" i="33" s="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CM92" i="33"/>
  <c r="IG92" i="33"/>
  <c r="U92" i="33"/>
  <c r="AC92" i="33"/>
  <c r="IO92" i="33"/>
  <c r="AA90" i="32"/>
  <c r="S90" i="32"/>
  <c r="T90" i="32" s="1"/>
  <c r="EL91" i="33" l="1"/>
  <c r="AG92" i="33"/>
  <c r="BC92" i="33" s="1"/>
  <c r="BY92" i="33" s="1"/>
  <c r="CU92" i="33" s="1"/>
  <c r="ED91" i="33"/>
  <c r="EG92" i="33"/>
  <c r="IS92" i="33"/>
  <c r="FX91" i="33"/>
  <c r="OJ91" i="33" s="1"/>
  <c r="NC91" i="33"/>
  <c r="ML93" i="33"/>
  <c r="GH92" i="33"/>
  <c r="KA92" i="33"/>
  <c r="FZ91" i="33"/>
  <c r="OL91" i="33" s="1"/>
  <c r="IY93" i="33"/>
  <c r="AM93" i="33"/>
  <c r="BI93" i="33" s="1"/>
  <c r="CE93" i="33" s="1"/>
  <c r="DA93" i="33" s="1"/>
  <c r="KF91" i="33"/>
  <c r="FU92" i="33"/>
  <c r="OG92" i="33" s="1"/>
  <c r="KN92" i="33"/>
  <c r="NX93" i="33"/>
  <c r="LA92" i="33"/>
  <c r="KX91" i="33"/>
  <c r="GJ92" i="33"/>
  <c r="OV92" i="33" s="1"/>
  <c r="KP92" i="33"/>
  <c r="LF91" i="33"/>
  <c r="JG92" i="33"/>
  <c r="HE91" i="33"/>
  <c r="MG92" i="33" s="1"/>
  <c r="HX93" i="33"/>
  <c r="QG91" i="33"/>
  <c r="PK91" i="33" s="1"/>
  <c r="QJ93" i="33"/>
  <c r="PN93" i="33" s="1"/>
  <c r="MA92" i="33"/>
  <c r="GN93" i="33"/>
  <c r="LP94" i="33" s="1"/>
  <c r="DI92" i="33"/>
  <c r="FA92" i="33" s="1"/>
  <c r="CR92" i="33"/>
  <c r="CJ91" i="33"/>
  <c r="CW92" i="33"/>
  <c r="AY92" i="33"/>
  <c r="BU92" i="33" s="1"/>
  <c r="AQ92" i="33"/>
  <c r="BM92" i="33" s="1"/>
  <c r="U90" i="32"/>
  <c r="V90" i="32" s="1"/>
  <c r="AB90" i="32" s="1"/>
  <c r="EN93" i="33" l="1"/>
  <c r="EK91" i="33"/>
  <c r="IV93" i="33"/>
  <c r="RH92" i="33"/>
  <c r="OT92" i="33"/>
  <c r="QX91" i="33"/>
  <c r="NN92" i="33"/>
  <c r="NK93" i="33"/>
  <c r="NP92" i="33"/>
  <c r="MQ92" i="33"/>
  <c r="FV91" i="33"/>
  <c r="OH91" i="33" s="1"/>
  <c r="QZ91" i="33"/>
  <c r="AJ93" i="33"/>
  <c r="BF93" i="33" s="1"/>
  <c r="CB93" i="33" s="1"/>
  <c r="QU92" i="33"/>
  <c r="KE92" i="33"/>
  <c r="FY92" i="33"/>
  <c r="RJ92" i="33"/>
  <c r="NZ93" i="33"/>
  <c r="KB91" i="33"/>
  <c r="GS92" i="33"/>
  <c r="QA92" i="33" s="1"/>
  <c r="PE92" i="33" s="1"/>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NT92" i="33" l="1"/>
  <c r="AF92" i="33" s="1"/>
  <c r="EQ91" i="33"/>
  <c r="DZ93" i="33"/>
  <c r="EE92"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P93" i="33"/>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LA93" i="33" l="1"/>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NU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D94" i="33"/>
  <c r="AG94" i="33"/>
  <c r="IS94" i="33"/>
  <c r="BE94" i="33"/>
  <c r="CA94" i="33" s="1"/>
  <c r="U92" i="32"/>
  <c r="V92" i="32" s="1"/>
  <c r="QH93" i="33" l="1"/>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NV96" i="33" l="1"/>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NO96" i="33"/>
  <c r="AH93" i="32"/>
  <c r="AK93" i="32"/>
  <c r="X93" i="32"/>
  <c r="AH97" i="33" l="1"/>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NN96" i="33"/>
  <c r="AX96" i="33"/>
  <c r="BT96" i="33" s="1"/>
  <c r="AZ96" i="33"/>
  <c r="BV96" i="33" s="1"/>
  <c r="W94" i="32"/>
  <c r="AB94" i="32"/>
  <c r="KT97" i="33"/>
  <c r="IV97" i="33" l="1"/>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M98" i="33"/>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KF97" i="33"/>
  <c r="GT97" i="33"/>
  <c r="LV98" i="33" s="1"/>
  <c r="HX99" i="33"/>
  <c r="MF99" i="33"/>
  <c r="QL98" i="33"/>
  <c r="P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O99" i="33"/>
  <c r="AF96" i="32"/>
  <c r="Y96" i="32"/>
  <c r="LC98" i="33"/>
  <c r="NW99" i="33" l="1"/>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KB98" i="33"/>
  <c r="KW99" i="33"/>
  <c r="HC99" i="33"/>
  <c r="ME100" i="33" s="1"/>
  <c r="GH99" i="33"/>
  <c r="NX100" i="33" s="1"/>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NY100" i="33"/>
  <c r="AH98" i="32"/>
  <c r="X98" i="32"/>
  <c r="AF98" i="32" s="1"/>
  <c r="DZ101" i="33" l="1"/>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U102" i="33"/>
  <c r="NT102" i="33"/>
  <c r="BH103" i="33"/>
  <c r="CD103" i="33" s="1"/>
  <c r="AY102" i="33"/>
  <c r="BU102" i="33" s="1"/>
  <c r="AB100" i="32"/>
  <c r="KW102" i="33"/>
  <c r="AK100" i="32"/>
  <c r="AH100" i="32"/>
  <c r="X100" i="32"/>
  <c r="NV104" i="33" l="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AH104" i="33"/>
  <c r="IT104" i="33"/>
  <c r="IS102" i="33"/>
  <c r="AG102" i="33"/>
  <c r="OA104" i="33"/>
  <c r="IR102" i="33"/>
  <c r="AF102" i="33"/>
  <c r="AF100" i="32"/>
  <c r="Y100" i="32"/>
  <c r="EG102" i="33" l="1"/>
  <c r="IV103" i="33"/>
  <c r="RC101" i="33"/>
  <c r="OO101" i="33"/>
  <c r="QU102" i="33"/>
  <c r="OG102" i="33"/>
  <c r="FX101" i="33"/>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IQ102" i="33" l="1"/>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AK102" i="33"/>
  <c r="IW102" i="33"/>
  <c r="BI104" i="33"/>
  <c r="CE104" i="33" s="1"/>
  <c r="II103" i="33"/>
  <c r="W103" i="33"/>
  <c r="IL102" i="33"/>
  <c r="Z102" i="33"/>
  <c r="AV102" i="33" s="1"/>
  <c r="BR102" i="33" s="1"/>
  <c r="AI100" i="32"/>
  <c r="EB101" i="33" l="1"/>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NL103"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IV105" i="33"/>
  <c r="AJ105" i="33"/>
  <c r="BF105" i="33" s="1"/>
  <c r="AI102" i="32"/>
  <c r="CE106" i="33" l="1"/>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NH106"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Y104"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IK105" i="33"/>
  <c r="V104" i="33"/>
  <c r="IH104" i="33"/>
  <c r="OA107" i="33"/>
  <c r="AE104" i="32"/>
  <c r="Z103" i="32"/>
  <c r="AC103" i="32" s="1"/>
  <c r="AJ103" i="32"/>
  <c r="KZ104" i="33"/>
  <c r="QW104" i="33" l="1"/>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NU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NP107" i="33"/>
  <c r="U105" i="32"/>
  <c r="V105" i="32" s="1"/>
  <c r="AS107" i="33" l="1"/>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E107" i="33"/>
  <c r="JR107" i="33"/>
  <c r="LG106" i="33"/>
  <c r="DU106" i="33"/>
  <c r="FM106" i="33" s="1"/>
  <c r="DD108" i="33"/>
  <c r="EV108" i="33" s="1"/>
  <c r="DT107" i="33"/>
  <c r="FL107" i="33" s="1"/>
  <c r="CN106" i="33"/>
  <c r="KU106" i="33"/>
  <c r="AW107" i="33"/>
  <c r="BS107" i="33" s="1"/>
  <c r="IN107" i="33"/>
  <c r="AB107" i="33"/>
  <c r="IP107" i="33"/>
  <c r="AD107" i="33"/>
  <c r="W105" i="32"/>
  <c r="AB105" i="32"/>
  <c r="KV105" i="33"/>
  <c r="DS107" i="33" l="1"/>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NN107" i="33"/>
  <c r="AD105" i="32"/>
  <c r="AG106" i="32"/>
  <c r="EL107" i="33" l="1"/>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E55" i="33" s="1"/>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IE81" i="33"/>
  <c r="BK81" i="33"/>
  <c r="CG81" i="33" s="1"/>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OY82" i="33" s="1"/>
  <c r="HI82" i="33"/>
  <c r="MK82" i="33"/>
  <c r="DY82" i="33" l="1"/>
  <c r="KS82" i="33"/>
  <c r="FQ82" i="33" l="1"/>
  <c r="JW82" i="33"/>
  <c r="QQ82" i="33" l="1"/>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IE89" i="33"/>
  <c r="BK89" i="33"/>
  <c r="CG89" i="33" s="1"/>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IE99" i="33"/>
  <c r="BK99" i="33"/>
  <c r="CG99" i="33" s="1"/>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<sst xmlns="http://schemas.openxmlformats.org/spreadsheetml/2006/main" count="2241" uniqueCount="370">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</sst>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vertical="center"/>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4" fillId="3" borderId="0" xfId="4" applyBorder="1" applyAlignment="1">
      <alignment horizontal="right"/>
    </xf>
    <xf numFmtId="0" fontId="4" fillId="3" borderId="13" xfId="4" applyBorder="1" applyAlignment="1">
      <alignment horizontal="right"/>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wrapText="1"/>
    </xf>
    <xf numFmtId="0" fontId="4" fillId="3" borderId="13" xfId="4" applyBorder="1" applyAlignment="1">
      <alignment horizontal="right"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1" fontId="5" fillId="0" borderId="0" xfId="0" applyNumberFormat="1" applyFont="1" applyAlignment="1">
      <alignment horizont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10</c:v>
                </c:pt>
                <c:pt idx="1">
                  <c:v>10</c:v>
                </c:pt>
                <c:pt idx="2">
                  <c:v>10</c:v>
                </c:pt>
                <c:pt idx="3">
                  <c:v>10</c:v>
                </c:pt>
                <c:pt idx="4">
                  <c:v>8.6921776826353447</c:v>
                </c:pt>
                <c:pt idx="5">
                  <c:v>5.4599528180702119</c:v>
                </c:pt>
                <c:pt idx="6">
                  <c:v>3.9691785151964503</c:v>
                </c:pt>
                <c:pt idx="7">
                  <c:v>2.74830118659828</c:v>
                </c:pt>
                <c:pt idx="8">
                  <c:v>2.0131013662193031</c:v>
                </c:pt>
                <c:pt idx="9">
                  <c:v>1.3900375354726404</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0</c:v>
                </c:pt>
                <c:pt idx="4">
                  <c:v>1.4268473824188348</c:v>
                </c:pt>
                <c:pt idx="5">
                  <c:v>4.8802337802986298</c:v>
                </c:pt>
                <c:pt idx="6">
                  <c:v>6.0739523405729052</c:v>
                </c:pt>
                <c:pt idx="7">
                  <c:v>7.3273482387224735</c:v>
                </c:pt>
                <c:pt idx="8">
                  <c:v>8.0606443426817407</c:v>
                </c:pt>
                <c:pt idx="9">
                  <c:v>8.6393567474566044</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12.69124083363605</c:v>
                </c:pt>
                <c:pt idx="1">
                  <c:v>9.287416044477677</c:v>
                </c:pt>
                <c:pt idx="2">
                  <c:v>5.808832407041546</c:v>
                </c:pt>
                <c:pt idx="3">
                  <c:v>3.493768505513474</c:v>
                </c:pt>
                <c:pt idx="4">
                  <c:v>2.1075790698014583</c:v>
                </c:pt>
                <c:pt idx="5">
                  <c:v>1.4938263456464096</c:v>
                </c:pt>
                <c:pt idx="6">
                  <c:v>1.1340974953008232</c:v>
                </c:pt>
                <c:pt idx="7">
                  <c:v>0.89687073947952101</c:v>
                </c:pt>
                <c:pt idx="8">
                  <c:v>0.71093514256956425</c:v>
                </c:pt>
                <c:pt idx="9">
                  <c:v>0.59677583973874349</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10</c:v>
                </c:pt>
                <c:pt idx="1">
                  <c:v>10</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1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6.2036564259140379</c:v>
                </c:pt>
                <c:pt idx="1">
                  <c:v>8.3729564976083477</c:v>
                </c:pt>
                <c:pt idx="2">
                  <c:v>9.4736127783027264</c:v>
                </c:pt>
                <c:pt idx="3">
                  <c:v>9.3952104980399103</c:v>
                </c:pt>
                <c:pt idx="4">
                  <c:v>8.6921776826353447</c:v>
                </c:pt>
                <c:pt idx="5">
                  <c:v>7.8891816164970541</c:v>
                </c:pt>
                <c:pt idx="6">
                  <c:v>7.1719395865988655</c:v>
                </c:pt>
                <c:pt idx="7">
                  <c:v>6.5571011976960341</c:v>
                </c:pt>
                <c:pt idx="8">
                  <c:v>6.0232274740436402</c:v>
                </c:pt>
                <c:pt idx="9">
                  <c:v>5.5655478229655033</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5.9999999999999991</c:v>
                </c:pt>
                <c:pt idx="1">
                  <c:v>5.9999999999999991</c:v>
                </c:pt>
              </c:numCache>
            </c:numRef>
          </c:xVal>
          <c:yVal>
            <c:numRef>
              <c:f>Calcs!$H$97:$I$97</c:f>
              <c:numCache>
                <c:formatCode>0</c:formatCode>
                <c:ptCount val="2"/>
                <c:pt idx="0" formatCode="General">
                  <c:v>0</c:v>
                </c:pt>
                <c:pt idx="1">
                  <c:v>10</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3.200000000000002</c:v>
                </c:pt>
                <c:pt idx="1">
                  <c:v>2.8800000000000017</c:v>
                </c:pt>
                <c:pt idx="2">
                  <c:v>2.6800000000000015</c:v>
                </c:pt>
                <c:pt idx="3">
                  <c:v>2.4800000000000013</c:v>
                </c:pt>
                <c:pt idx="4">
                  <c:v>2.4000000000000012</c:v>
                </c:pt>
                <c:pt idx="5">
                  <c:v>2.2800000000000011</c:v>
                </c:pt>
                <c:pt idx="6">
                  <c:v>2.160000000000001</c:v>
                </c:pt>
                <c:pt idx="7">
                  <c:v>2.0400000000000009</c:v>
                </c:pt>
                <c:pt idx="8">
                  <c:v>2.0000000000000009</c:v>
                </c:pt>
                <c:pt idx="9">
                  <c:v>1.920000000000001</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1.3600000000000005</c:v>
                </c:pt>
                <c:pt idx="1">
                  <c:v>1.2000000000000004</c:v>
                </c:pt>
                <c:pt idx="2">
                  <c:v>1.0800000000000003</c:v>
                </c:pt>
                <c:pt idx="3">
                  <c:v>0.9600000000000003</c:v>
                </c:pt>
                <c:pt idx="4">
                  <c:v>0.88000000000000023</c:v>
                </c:pt>
                <c:pt idx="5">
                  <c:v>0.84000000000000019</c:v>
                </c:pt>
                <c:pt idx="6">
                  <c:v>0.76000000000000012</c:v>
                </c:pt>
                <c:pt idx="7">
                  <c:v>0.72000000000000008</c:v>
                </c:pt>
                <c:pt idx="8">
                  <c:v>0.72000000000000008</c:v>
                </c:pt>
                <c:pt idx="9">
                  <c:v>0.68</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93</c:v>
                </c:pt>
                <c:pt idx="1">
                  <c:v>93</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0.97236895704984383</c:v>
                </c:pt>
                <c:pt idx="3">
                  <c:v>2.0952960271668486</c:v>
                </c:pt>
                <c:pt idx="4">
                  <c:v>3.1852849818205669</c:v>
                </c:pt>
                <c:pt idx="5">
                  <c:v>4.2433019740935496</c:v>
                </c:pt>
                <c:pt idx="6">
                  <c:v>5.2702848175059342</c:v>
                </c:pt>
                <c:pt idx="7">
                  <c:v>6.2671438172820562</c:v>
                </c:pt>
                <c:pt idx="8">
                  <c:v>7.2347625772340365</c:v>
                </c:pt>
                <c:pt idx="9">
                  <c:v>8.1739987829775593</c:v>
                </c:pt>
                <c:pt idx="10">
                  <c:v>9.0470854559832965</c:v>
                </c:pt>
                <c:pt idx="11">
                  <c:v>9.8490706381564905</c:v>
                </c:pt>
                <c:pt idx="12">
                  <c:v>10.589647956638167</c:v>
                </c:pt>
                <c:pt idx="13">
                  <c:v>11.266431215570559</c:v>
                </c:pt>
                <c:pt idx="14">
                  <c:v>11.882344799545944</c:v>
                </c:pt>
                <c:pt idx="15">
                  <c:v>12.439185344520865</c:v>
                </c:pt>
                <c:pt idx="16">
                  <c:v>12.939691278897774</c:v>
                </c:pt>
                <c:pt idx="17">
                  <c:v>13.386868755717392</c:v>
                </c:pt>
                <c:pt idx="18">
                  <c:v>13.78407504601315</c:v>
                </c:pt>
                <c:pt idx="19">
                  <c:v>14.134897898751733</c:v>
                </c:pt>
                <c:pt idx="20">
                  <c:v>14.443072058179059</c:v>
                </c:pt>
                <c:pt idx="21">
                  <c:v>14.712388120840629</c:v>
                </c:pt>
                <c:pt idx="22">
                  <c:v>14.946608413094998</c:v>
                </c:pt>
                <c:pt idx="23">
                  <c:v>15.149392637599373</c:v>
                </c:pt>
                <c:pt idx="24">
                  <c:v>15.324236443886516</c:v>
                </c:pt>
                <c:pt idx="25">
                  <c:v>15.474424394937957</c:v>
                </c:pt>
                <c:pt idx="26">
                  <c:v>15.602997475870573</c:v>
                </c:pt>
                <c:pt idx="27">
                  <c:v>14.602691432140652</c:v>
                </c:pt>
                <c:pt idx="28">
                  <c:v>13.538530791595214</c:v>
                </c:pt>
                <c:pt idx="29">
                  <c:v>12.486945318368335</c:v>
                </c:pt>
                <c:pt idx="30">
                  <c:v>11.462477504422914</c:v>
                </c:pt>
                <c:pt idx="31">
                  <c:v>10.467314194758849</c:v>
                </c:pt>
                <c:pt idx="32">
                  <c:v>9.5011922727897922</c:v>
                </c:pt>
                <c:pt idx="33">
                  <c:v>8.5633791765165181</c:v>
                </c:pt>
                <c:pt idx="34">
                  <c:v>7.6530683990721347</c:v>
                </c:pt>
                <c:pt idx="35">
                  <c:v>6.7694580038199765</c:v>
                </c:pt>
                <c:pt idx="36">
                  <c:v>5.9117657595218072</c:v>
                </c:pt>
                <c:pt idx="37">
                  <c:v>5.0792316161765001</c:v>
                </c:pt>
                <c:pt idx="38">
                  <c:v>4.2711176651606806</c:v>
                </c:pt>
                <c:pt idx="39">
                  <c:v>3.4867076119233689</c:v>
                </c:pt>
                <c:pt idx="40">
                  <c:v>2.7253061664247107</c:v>
                </c:pt>
                <c:pt idx="41">
                  <c:v>1.9862384319099755</c:v>
                </c:pt>
                <c:pt idx="42">
                  <c:v>1.2688493077033458</c:v>
                </c:pt>
                <c:pt idx="43">
                  <c:v>0.57250290873739673</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1.9447379140996875E-2</c:v>
                </c:pt>
                <c:pt idx="2">
                  <c:v>8.0800678825330735E-2</c:v>
                </c:pt>
                <c:pt idx="3">
                  <c:v>0.18641229900507905</c:v>
                </c:pt>
                <c:pt idx="4">
                  <c:v>0.33498403812336142</c:v>
                </c:pt>
                <c:pt idx="5">
                  <c:v>0.52525577395535117</c:v>
                </c:pt>
                <c:pt idx="6">
                  <c:v>0.75600434665111105</c:v>
                </c:pt>
                <c:pt idx="7">
                  <c:v>1.0260424745414329</c:v>
                </c:pt>
                <c:pt idx="8">
                  <c:v>1.3342177017456649</c:v>
                </c:pt>
                <c:pt idx="9">
                  <c:v>1.6786393865248821</c:v>
                </c:pt>
                <c:pt idx="10">
                  <c:v>2.0565625084076777</c:v>
                </c:pt>
                <c:pt idx="11">
                  <c:v>2.4653368803035707</c:v>
                </c:pt>
                <c:pt idx="12">
                  <c:v>2.9024584637477453</c:v>
                </c:pt>
                <c:pt idx="13">
                  <c:v>3.3654339840500755</c:v>
                </c:pt>
                <c:pt idx="14">
                  <c:v>3.8518645869314114</c:v>
                </c:pt>
                <c:pt idx="15">
                  <c:v>4.3594421193997848</c:v>
                </c:pt>
                <c:pt idx="16">
                  <c:v>4.8859733200920887</c:v>
                </c:pt>
                <c:pt idx="17">
                  <c:v>5.4293921961266998</c:v>
                </c:pt>
                <c:pt idx="18">
                  <c:v>5.9877716550219979</c:v>
                </c:pt>
                <c:pt idx="19">
                  <c:v>6.559331054160614</c:v>
                </c:pt>
                <c:pt idx="20">
                  <c:v>7.1424402577410078</c:v>
                </c:pt>
                <c:pt idx="21">
                  <c:v>7.7356201884197207</c:v>
                </c:pt>
                <c:pt idx="22">
                  <c:v>8.3375402094336089</c:v>
                </c:pt>
                <c:pt idx="23">
                  <c:v>8.9470127910633259</c:v>
                </c:pt>
                <c:pt idx="24">
                  <c:v>9.5629860078398146</c:v>
                </c:pt>
                <c:pt idx="25">
                  <c:v>10.184534445255984</c:v>
                </c:pt>
                <c:pt idx="26">
                  <c:v>10.78864822341621</c:v>
                </c:pt>
                <c:pt idx="27">
                  <c:v>11.351472667890928</c:v>
                </c:pt>
                <c:pt idx="28">
                  <c:v>11.871982190090199</c:v>
                </c:pt>
                <c:pt idx="29">
                  <c:v>12.350970646546024</c:v>
                </c:pt>
                <c:pt idx="30">
                  <c:v>12.789566480529659</c:v>
                </c:pt>
                <c:pt idx="31">
                  <c:v>13.188936609880631</c:v>
                </c:pt>
                <c:pt idx="32">
                  <c:v>13.550228038866758</c:v>
                </c:pt>
                <c:pt idx="33">
                  <c:v>13.87455699037853</c:v>
                </c:pt>
                <c:pt idx="34">
                  <c:v>14.163007518436372</c:v>
                </c:pt>
                <c:pt idx="35">
                  <c:v>14.416631993703206</c:v>
                </c:pt>
                <c:pt idx="36">
                  <c:v>14.636451941217171</c:v>
                </c:pt>
                <c:pt idx="37">
                  <c:v>14.823458926843916</c:v>
                </c:pt>
                <c:pt idx="38">
                  <c:v>14.978615432385597</c:v>
                </c:pt>
                <c:pt idx="39">
                  <c:v>15.102855707952559</c:v>
                </c:pt>
                <c:pt idx="40">
                  <c:v>15.197086599919253</c:v>
                </c:pt>
                <c:pt idx="41">
                  <c:v>15.262188354711519</c:v>
                </c:pt>
                <c:pt idx="42">
                  <c:v>15.299015399040332</c:v>
                </c:pt>
                <c:pt idx="43">
                  <c:v>15.308397097254135</c:v>
                </c:pt>
                <c:pt idx="44">
                  <c:v>15.29521453649356</c:v>
                </c:pt>
                <c:pt idx="45">
                  <c:v>15.29521453649356</c:v>
                </c:pt>
                <c:pt idx="46">
                  <c:v>15.29521453649356</c:v>
                </c:pt>
                <c:pt idx="47">
                  <c:v>15.29521453649356</c:v>
                </c:pt>
                <c:pt idx="48">
                  <c:v>15.29521453649356</c:v>
                </c:pt>
                <c:pt idx="49">
                  <c:v>15.29521453649356</c:v>
                </c:pt>
                <c:pt idx="50">
                  <c:v>15.29521453649356</c:v>
                </c:pt>
                <c:pt idx="51">
                  <c:v>15.29521453649356</c:v>
                </c:pt>
                <c:pt idx="52">
                  <c:v>15.29521453649356</c:v>
                </c:pt>
                <c:pt idx="53">
                  <c:v>15.29521453649356</c:v>
                </c:pt>
                <c:pt idx="54">
                  <c:v>15.29521453649356</c:v>
                </c:pt>
                <c:pt idx="55">
                  <c:v>15.29521453649356</c:v>
                </c:pt>
                <c:pt idx="56">
                  <c:v>15.29521453649356</c:v>
                </c:pt>
                <c:pt idx="57">
                  <c:v>15.29521453649356</c:v>
                </c:pt>
                <c:pt idx="58">
                  <c:v>15.29521453649356</c:v>
                </c:pt>
                <c:pt idx="59">
                  <c:v>15.29521453649356</c:v>
                </c:pt>
                <c:pt idx="60">
                  <c:v>15.29521453649356</c:v>
                </c:pt>
                <c:pt idx="61">
                  <c:v>15.29521453649356</c:v>
                </c:pt>
                <c:pt idx="62">
                  <c:v>15.29521453649356</c:v>
                </c:pt>
                <c:pt idx="63">
                  <c:v>15.29521453649356</c:v>
                </c:pt>
                <c:pt idx="64">
                  <c:v>15.29521453649356</c:v>
                </c:pt>
                <c:pt idx="65">
                  <c:v>15.29521453649356</c:v>
                </c:pt>
                <c:pt idx="66">
                  <c:v>15.29521453649356</c:v>
                </c:pt>
                <c:pt idx="67">
                  <c:v>15.29521453649356</c:v>
                </c:pt>
                <c:pt idx="68">
                  <c:v>15.29521453649356</c:v>
                </c:pt>
                <c:pt idx="69">
                  <c:v>15.29521453649356</c:v>
                </c:pt>
                <c:pt idx="70">
                  <c:v>15.29521453649356</c:v>
                </c:pt>
                <c:pt idx="71">
                  <c:v>15.29521453649356</c:v>
                </c:pt>
                <c:pt idx="72">
                  <c:v>15.29521453649356</c:v>
                </c:pt>
                <c:pt idx="73">
                  <c:v>15.29521453649356</c:v>
                </c:pt>
                <c:pt idx="74">
                  <c:v>15.29521453649356</c:v>
                </c:pt>
                <c:pt idx="75">
                  <c:v>15.29521453649356</c:v>
                </c:pt>
                <c:pt idx="76">
                  <c:v>15.29521453649356</c:v>
                </c:pt>
                <c:pt idx="77">
                  <c:v>15.29521453649356</c:v>
                </c:pt>
                <c:pt idx="78">
                  <c:v>15.29521453649356</c:v>
                </c:pt>
                <c:pt idx="79">
                  <c:v>15.29521453649356</c:v>
                </c:pt>
                <c:pt idx="80">
                  <c:v>15.29521453649356</c:v>
                </c:pt>
                <c:pt idx="81">
                  <c:v>15.29521453649356</c:v>
                </c:pt>
                <c:pt idx="82">
                  <c:v>15.29521453649356</c:v>
                </c:pt>
                <c:pt idx="83">
                  <c:v>15.29521453649356</c:v>
                </c:pt>
                <c:pt idx="84">
                  <c:v>15.29521453649356</c:v>
                </c:pt>
                <c:pt idx="85">
                  <c:v>15.29521453649356</c:v>
                </c:pt>
                <c:pt idx="86">
                  <c:v>15.29521453649356</c:v>
                </c:pt>
                <c:pt idx="87">
                  <c:v>15.29521453649356</c:v>
                </c:pt>
                <c:pt idx="88">
                  <c:v>15.29521453649356</c:v>
                </c:pt>
                <c:pt idx="89">
                  <c:v>15.29521453649356</c:v>
                </c:pt>
                <c:pt idx="90">
                  <c:v>15.29521453649356</c:v>
                </c:pt>
                <c:pt idx="91">
                  <c:v>15.29521453649356</c:v>
                </c:pt>
                <c:pt idx="92">
                  <c:v>15.29521453649356</c:v>
                </c:pt>
                <c:pt idx="93">
                  <c:v>15.29521453649356</c:v>
                </c:pt>
                <c:pt idx="94">
                  <c:v>15.29521453649356</c:v>
                </c:pt>
                <c:pt idx="95">
                  <c:v>15.29521453649356</c:v>
                </c:pt>
                <c:pt idx="96">
                  <c:v>15.29521453649356</c:v>
                </c:pt>
                <c:pt idx="97">
                  <c:v>15.29521453649356</c:v>
                </c:pt>
                <c:pt idx="98">
                  <c:v>15.29521453649356</c:v>
                </c:pt>
                <c:pt idx="99">
                  <c:v>15.29521453649356</c:v>
                </c:pt>
                <c:pt idx="100">
                  <c:v>15.29521453649356</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24.309223926246094</c:v>
                </c:pt>
                <c:pt idx="2">
                  <c:v>28.073176752925114</c:v>
                </c:pt>
                <c:pt idx="3">
                  <c:v>27.249723866342954</c:v>
                </c:pt>
                <c:pt idx="4">
                  <c:v>26.450424806824564</c:v>
                </c:pt>
                <c:pt idx="5">
                  <c:v>25.674571085309616</c:v>
                </c:pt>
                <c:pt idx="6">
                  <c:v>24.921474994403056</c:v>
                </c:pt>
                <c:pt idx="7">
                  <c:v>24.190468998799517</c:v>
                </c:pt>
                <c:pt idx="8">
                  <c:v>23.480905143588082</c:v>
                </c:pt>
                <c:pt idx="9">
                  <c:v>21.827166825143408</c:v>
                </c:pt>
                <c:pt idx="10">
                  <c:v>20.04962955432984</c:v>
                </c:pt>
                <c:pt idx="11">
                  <c:v>18.514432962041933</c:v>
                </c:pt>
                <c:pt idx="12">
                  <c:v>16.919581473309808</c:v>
                </c:pt>
                <c:pt idx="13">
                  <c:v>15.397839599384616</c:v>
                </c:pt>
                <c:pt idx="14">
                  <c:v>13.921013624373058</c:v>
                </c:pt>
                <c:pt idx="15">
                  <c:v>12.512648359422716</c:v>
                </c:pt>
                <c:pt idx="16">
                  <c:v>11.179436920490447</c:v>
                </c:pt>
                <c:pt idx="17">
                  <c:v>9.9301572573939314</c:v>
                </c:pt>
                <c:pt idx="18">
                  <c:v>8.7705713184645866</c:v>
                </c:pt>
                <c:pt idx="19">
                  <c:v>7.7043539856831638</c:v>
                </c:pt>
                <c:pt idx="20">
                  <c:v>6.7329015665392307</c:v>
                </c:pt>
                <c:pt idx="21">
                  <c:v>5.8555073063592395</c:v>
                </c:pt>
                <c:pt idx="22">
                  <c:v>5.069605612609382</c:v>
                </c:pt>
                <c:pt idx="23">
                  <c:v>4.3710951571785817</c:v>
                </c:pt>
                <c:pt idx="24">
                  <c:v>3.7546987762860469</c:v>
                </c:pt>
                <c:pt idx="25">
                  <c:v>3.2143270233153887</c:v>
                </c:pt>
                <c:pt idx="26">
                  <c:v>25.00765109324804</c:v>
                </c:pt>
                <c:pt idx="27">
                  <c:v>26.604016013635956</c:v>
                </c:pt>
                <c:pt idx="28">
                  <c:v>26.289636830671991</c:v>
                </c:pt>
                <c:pt idx="29">
                  <c:v>25.611695348635532</c:v>
                </c:pt>
                <c:pt idx="30">
                  <c:v>24.879082741601636</c:v>
                </c:pt>
                <c:pt idx="31">
                  <c:v>24.153048049226406</c:v>
                </c:pt>
                <c:pt idx="32">
                  <c:v>23.445327406831833</c:v>
                </c:pt>
                <c:pt idx="33">
                  <c:v>22.757769436109591</c:v>
                </c:pt>
                <c:pt idx="34">
                  <c:v>22.090259881303943</c:v>
                </c:pt>
                <c:pt idx="35">
                  <c:v>21.442306107454243</c:v>
                </c:pt>
                <c:pt idx="36">
                  <c:v>20.813353583632679</c:v>
                </c:pt>
                <c:pt idx="37">
                  <c:v>20.202848775395491</c:v>
                </c:pt>
                <c:pt idx="38">
                  <c:v>19.610251330932787</c:v>
                </c:pt>
                <c:pt idx="39">
                  <c:v>19.035036137466456</c:v>
                </c:pt>
                <c:pt idx="40">
                  <c:v>18.476693362868378</c:v>
                </c:pt>
                <c:pt idx="41">
                  <c:v>17.934728105165739</c:v>
                </c:pt>
                <c:pt idx="42">
                  <c:v>17.408659974148726</c:v>
                </c:pt>
                <c:pt idx="43">
                  <c:v>16.898022669615042</c:v>
                </c:pt>
                <c:pt idx="44">
                  <c:v>16.478200950717543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6</c:v>
                </c:pt>
                <c:pt idx="4">
                  <c:v>6</c:v>
                </c:pt>
                <c:pt idx="5">
                  <c:v>6</c:v>
                </c:pt>
                <c:pt idx="6">
                  <c:v>6</c:v>
                </c:pt>
                <c:pt idx="7">
                  <c:v>6</c:v>
                </c:pt>
                <c:pt idx="8">
                  <c:v>6</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7.8086746064516133</c:v>
                </c:pt>
                <c:pt idx="3">
                  <c:v>7.0120000000000005</c:v>
                </c:pt>
                <c:pt idx="4">
                  <c:v>7.0120000000000005</c:v>
                </c:pt>
                <c:pt idx="5">
                  <c:v>7.0120000000000005</c:v>
                </c:pt>
                <c:pt idx="6">
                  <c:v>7.0120000000000005</c:v>
                </c:pt>
                <c:pt idx="7">
                  <c:v>7.0120000000000005</c:v>
                </c:pt>
                <c:pt idx="8">
                  <c:v>7.0757865206995305</c:v>
                </c:pt>
                <c:pt idx="9">
                  <c:v>7.2237384780708433</c:v>
                </c:pt>
                <c:pt idx="10">
                  <c:v>7.5685613145172219</c:v>
                </c:pt>
                <c:pt idx="11">
                  <c:v>7.9391976097368619</c:v>
                </c:pt>
                <c:pt idx="12">
                  <c:v>8.259303177559346</c:v>
                </c:pt>
                <c:pt idx="13">
                  <c:v>8.5918474549227408</c:v>
                </c:pt>
                <c:pt idx="14">
                  <c:v>8.9091475642892686</c:v>
                </c:pt>
                <c:pt idx="15">
                  <c:v>9.2170822090643334</c:v>
                </c:pt>
                <c:pt idx="16">
                  <c:v>9.5107420341988647</c:v>
                </c:pt>
                <c:pt idx="17">
                  <c:v>9.7887314505581262</c:v>
                </c:pt>
                <c:pt idx="18">
                  <c:v>10.049220157954627</c:v>
                </c:pt>
                <c:pt idx="19">
                  <c:v>10.291006726062339</c:v>
                </c:pt>
                <c:pt idx="20">
                  <c:v>10.51332490110696</c:v>
                </c:pt>
                <c:pt idx="21">
                  <c:v>10.715883537443665</c:v>
                </c:pt>
                <c:pt idx="22">
                  <c:v>10.898830001284194</c:v>
                </c:pt>
                <c:pt idx="23">
                  <c:v>11.062699247212842</c:v>
                </c:pt>
                <c:pt idx="24">
                  <c:v>11.20834644776609</c:v>
                </c:pt>
                <c:pt idx="25">
                  <c:v>11.336871950298162</c:v>
                </c:pt>
                <c:pt idx="26">
                  <c:v>6.5368719502981625</c:v>
                </c:pt>
                <c:pt idx="27">
                  <c:v>1.7368719502981627</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9.0915059548387092</c:v>
                </c:pt>
                <c:pt idx="2">
                  <c:v>8.4939999999999998</c:v>
                </c:pt>
                <c:pt idx="3">
                  <c:v>8.4939999999999998</c:v>
                </c:pt>
                <c:pt idx="4">
                  <c:v>8.4939999999999998</c:v>
                </c:pt>
                <c:pt idx="5">
                  <c:v>8.4939999999999998</c:v>
                </c:pt>
                <c:pt idx="6">
                  <c:v>8.4939999999999998</c:v>
                </c:pt>
                <c:pt idx="7">
                  <c:v>8.5418398905246491</c:v>
                </c:pt>
                <c:pt idx="8">
                  <c:v>8.6528038585531331</c:v>
                </c:pt>
                <c:pt idx="9">
                  <c:v>8.9114209858879168</c:v>
                </c:pt>
                <c:pt idx="10">
                  <c:v>9.189398207302645</c:v>
                </c:pt>
                <c:pt idx="11">
                  <c:v>9.4294773831695089</c:v>
                </c:pt>
                <c:pt idx="12">
                  <c:v>9.6788855911920546</c:v>
                </c:pt>
                <c:pt idx="13">
                  <c:v>9.9168606732169522</c:v>
                </c:pt>
                <c:pt idx="14">
                  <c:v>10.14781165679825</c:v>
                </c:pt>
                <c:pt idx="15">
                  <c:v>10.368056525649148</c:v>
                </c:pt>
                <c:pt idx="16">
                  <c:v>10.576548587918595</c:v>
                </c:pt>
                <c:pt idx="17">
                  <c:v>10.771915118465971</c:v>
                </c:pt>
                <c:pt idx="18">
                  <c:v>10.953255044546754</c:v>
                </c:pt>
                <c:pt idx="19">
                  <c:v>11.119993675830221</c:v>
                </c:pt>
                <c:pt idx="20">
                  <c:v>11.271912653082749</c:v>
                </c:pt>
                <c:pt idx="21">
                  <c:v>11.409122500963147</c:v>
                </c:pt>
                <c:pt idx="22">
                  <c:v>11.532024435409632</c:v>
                </c:pt>
                <c:pt idx="23">
                  <c:v>11.641259835824567</c:v>
                </c:pt>
                <c:pt idx="24">
                  <c:v>11.737653962723622</c:v>
                </c:pt>
                <c:pt idx="25">
                  <c:v>11.822159104128076</c:v>
                </c:pt>
                <c:pt idx="26">
                  <c:v>11.947156058586044</c:v>
                </c:pt>
                <c:pt idx="27">
                  <c:v>12.25810721171721</c:v>
                </c:pt>
                <c:pt idx="28">
                  <c:v>12.320297442343442</c:v>
                </c:pt>
                <c:pt idx="29">
                  <c:v>12.332735488468689</c:v>
                </c:pt>
                <c:pt idx="30">
                  <c:v>12.335223097693738</c:v>
                </c:pt>
                <c:pt idx="31">
                  <c:v>12.335720619538748</c:v>
                </c:pt>
                <c:pt idx="32">
                  <c:v>12.33582012390775</c:v>
                </c:pt>
                <c:pt idx="33">
                  <c:v>12.33584002478155</c:v>
                </c:pt>
                <c:pt idx="34">
                  <c:v>12.335844004956311</c:v>
                </c:pt>
                <c:pt idx="35">
                  <c:v>12.335844800991262</c:v>
                </c:pt>
                <c:pt idx="36">
                  <c:v>12.335844960198253</c:v>
                </c:pt>
                <c:pt idx="37">
                  <c:v>12.33584499203965</c:v>
                </c:pt>
                <c:pt idx="38">
                  <c:v>12.33584499840793</c:v>
                </c:pt>
                <c:pt idx="39">
                  <c:v>12.335844999681587</c:v>
                </c:pt>
                <c:pt idx="40">
                  <c:v>12.335844999936318</c:v>
                </c:pt>
                <c:pt idx="41">
                  <c:v>12.335844999987264</c:v>
                </c:pt>
                <c:pt idx="42">
                  <c:v>12.335844999997454</c:v>
                </c:pt>
                <c:pt idx="43">
                  <c:v>12.335844999999491</c:v>
                </c:pt>
                <c:pt idx="44">
                  <c:v>12.4</c:v>
                </c:pt>
                <c:pt idx="45">
                  <c:v>12.4</c:v>
                </c:pt>
                <c:pt idx="46">
                  <c:v>12.4</c:v>
                </c:pt>
                <c:pt idx="47">
                  <c:v>12.4</c:v>
                </c:pt>
                <c:pt idx="48">
                  <c:v>12.4</c:v>
                </c:pt>
                <c:pt idx="49">
                  <c:v>12.4</c:v>
                </c:pt>
                <c:pt idx="50">
                  <c:v>12.4</c:v>
                </c:pt>
                <c:pt idx="51">
                  <c:v>12.4</c:v>
                </c:pt>
                <c:pt idx="52">
                  <c:v>12.4</c:v>
                </c:pt>
                <c:pt idx="53">
                  <c:v>12.4</c:v>
                </c:pt>
                <c:pt idx="54">
                  <c:v>12.4</c:v>
                </c:pt>
                <c:pt idx="55">
                  <c:v>12.4</c:v>
                </c:pt>
                <c:pt idx="56">
                  <c:v>12.4</c:v>
                </c:pt>
                <c:pt idx="57">
                  <c:v>12.4</c:v>
                </c:pt>
                <c:pt idx="58">
                  <c:v>12.4</c:v>
                </c:pt>
                <c:pt idx="59">
                  <c:v>12.4</c:v>
                </c:pt>
                <c:pt idx="60">
                  <c:v>12.4</c:v>
                </c:pt>
                <c:pt idx="61">
                  <c:v>12.4</c:v>
                </c:pt>
                <c:pt idx="62">
                  <c:v>12.4</c:v>
                </c:pt>
                <c:pt idx="63">
                  <c:v>12.4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78.773667741935483</c:v>
                </c:pt>
                <c:pt idx="2">
                  <c:v>93</c:v>
                </c:pt>
                <c:pt idx="3">
                  <c:v>93</c:v>
                </c:pt>
                <c:pt idx="4">
                  <c:v>93</c:v>
                </c:pt>
                <c:pt idx="5">
                  <c:v>93</c:v>
                </c:pt>
                <c:pt idx="6">
                  <c:v>93</c:v>
                </c:pt>
                <c:pt idx="7">
                  <c:v>91.860954987508393</c:v>
                </c:pt>
                <c:pt idx="8">
                  <c:v>89.218955748734942</c:v>
                </c:pt>
                <c:pt idx="9">
                  <c:v>83.061405097906757</c:v>
                </c:pt>
                <c:pt idx="10">
                  <c:v>76.442899826127487</c:v>
                </c:pt>
                <c:pt idx="11">
                  <c:v>70.726728972154547</c:v>
                </c:pt>
                <c:pt idx="12">
                  <c:v>64.788438304951072</c:v>
                </c:pt>
                <c:pt idx="13">
                  <c:v>59.122364923405925</c:v>
                </c:pt>
                <c:pt idx="14">
                  <c:v>53.623531980994038</c:v>
                </c:pt>
                <c:pt idx="15">
                  <c:v>48.379606532163152</c:v>
                </c:pt>
                <c:pt idx="16">
                  <c:v>43.415509811462037</c:v>
                </c:pt>
                <c:pt idx="17">
                  <c:v>38.76392575081023</c:v>
                </c:pt>
                <c:pt idx="18">
                  <c:v>34.446308463172535</c:v>
                </c:pt>
                <c:pt idx="19">
                  <c:v>30.476341051661418</c:v>
                </c:pt>
                <c:pt idx="20">
                  <c:v>26.859222545648851</c:v>
                </c:pt>
                <c:pt idx="21">
                  <c:v>23.592321405639389</c:v>
                </c:pt>
                <c:pt idx="22">
                  <c:v>20.666084871199249</c:v>
                </c:pt>
                <c:pt idx="23">
                  <c:v>18.065242004176984</c:v>
                </c:pt>
                <c:pt idx="24">
                  <c:v>15.770143744675689</c:v>
                </c:pt>
                <c:pt idx="25">
                  <c:v>13.758116568379133</c:v>
                </c:pt>
                <c:pt idx="26">
                  <c:v>10.781998605094206</c:v>
                </c:pt>
                <c:pt idx="27">
                  <c:v>3.3783997210188406</c:v>
                </c:pt>
                <c:pt idx="28">
                  <c:v>1.897679944203768</c:v>
                </c:pt>
                <c:pt idx="29">
                  <c:v>1.6015359888407534</c:v>
                </c:pt>
                <c:pt idx="30">
                  <c:v>1.5423071977681506</c:v>
                </c:pt>
                <c:pt idx="31">
                  <c:v>1.53046143955363</c:v>
                </c:pt>
                <c:pt idx="32">
                  <c:v>1.5280922879107259</c:v>
                </c:pt>
                <c:pt idx="33">
                  <c:v>1.527618457582145</c:v>
                </c:pt>
                <c:pt idx="34">
                  <c:v>1.527523691516429</c:v>
                </c:pt>
                <c:pt idx="35">
                  <c:v>1.5275047383032856</c:v>
                </c:pt>
                <c:pt idx="36">
                  <c:v>1.5275009476606569</c:v>
                </c:pt>
                <c:pt idx="37">
                  <c:v>1.5275001895321312</c:v>
                </c:pt>
                <c:pt idx="38">
                  <c:v>1.5275000379064261</c:v>
                </c:pt>
                <c:pt idx="39">
                  <c:v>1.5275000075812852</c:v>
                </c:pt>
                <c:pt idx="40">
                  <c:v>1.527500001516257</c:v>
                </c:pt>
                <c:pt idx="41">
                  <c:v>1.5275000003032513</c:v>
                </c:pt>
                <c:pt idx="42">
                  <c:v>1.5275000000606502</c:v>
                </c:pt>
                <c:pt idx="43">
                  <c:v>1.5275000000121299</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1.2400000000000004</c:v>
                </c:pt>
                <c:pt idx="1">
                  <c:v>1.0800000000000003</c:v>
                </c:pt>
                <c:pt idx="2">
                  <c:v>1.0000000000000002</c:v>
                </c:pt>
                <c:pt idx="3">
                  <c:v>1.0400000000000003</c:v>
                </c:pt>
                <c:pt idx="4">
                  <c:v>1.0800000000000003</c:v>
                </c:pt>
                <c:pt idx="5">
                  <c:v>1.2000000000000004</c:v>
                </c:pt>
                <c:pt idx="6">
                  <c:v>1.2800000000000005</c:v>
                </c:pt>
                <c:pt idx="7">
                  <c:v>1.4000000000000006</c:v>
                </c:pt>
                <c:pt idx="8">
                  <c:v>1.5200000000000007</c:v>
                </c:pt>
                <c:pt idx="9">
                  <c:v>1.6400000000000008</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2.9200000000000017</c:v>
                </c:pt>
                <c:pt idx="1">
                  <c:v>2.2800000000000011</c:v>
                </c:pt>
                <c:pt idx="2">
                  <c:v>1.840000000000001</c:v>
                </c:pt>
                <c:pt idx="3">
                  <c:v>1.6400000000000008</c:v>
                </c:pt>
                <c:pt idx="4">
                  <c:v>1.5200000000000007</c:v>
                </c:pt>
                <c:pt idx="5">
                  <c:v>1.5600000000000007</c:v>
                </c:pt>
                <c:pt idx="6">
                  <c:v>1.6000000000000008</c:v>
                </c:pt>
                <c:pt idx="7">
                  <c:v>1.6800000000000008</c:v>
                </c:pt>
                <c:pt idx="8">
                  <c:v>1.8000000000000009</c:v>
                </c:pt>
                <c:pt idx="9">
                  <c:v>1.880000000000001</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0.64</c:v>
                </c:pt>
                <c:pt idx="1">
                  <c:v>0.6</c:v>
                </c:pt>
                <c:pt idx="2">
                  <c:v>0.64</c:v>
                </c:pt>
                <c:pt idx="3">
                  <c:v>0.64</c:v>
                </c:pt>
                <c:pt idx="4">
                  <c:v>0.51999999999999991</c:v>
                </c:pt>
                <c:pt idx="5">
                  <c:v>0.36</c:v>
                </c:pt>
                <c:pt idx="6">
                  <c:v>0.28000000000000003</c:v>
                </c:pt>
                <c:pt idx="7">
                  <c:v>0.2</c:v>
                </c:pt>
                <c:pt idx="8">
                  <c:v>0.16</c:v>
                </c:pt>
                <c:pt idx="9">
                  <c:v>0.12</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0.76000000000000012</c:v>
                </c:pt>
                <c:pt idx="1">
                  <c:v>0.47999999999999993</c:v>
                </c:pt>
                <c:pt idx="2">
                  <c:v>0.32</c:v>
                </c:pt>
                <c:pt idx="3">
                  <c:v>0.24000000000000002</c:v>
                </c:pt>
                <c:pt idx="4">
                  <c:v>0.16</c:v>
                </c:pt>
                <c:pt idx="5">
                  <c:v>0.12</c:v>
                </c:pt>
                <c:pt idx="6">
                  <c:v>0.12</c:v>
                </c:pt>
                <c:pt idx="7">
                  <c:v>0.08</c:v>
                </c:pt>
                <c:pt idx="8">
                  <c:v>0.08</c:v>
                </c:pt>
                <c:pt idx="9">
                  <c:v>0.08</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5.9999999999999991</c:v>
                </c:pt>
                <c:pt idx="1">
                  <c:v>5.9999999999999991</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0.5723449279394982</c:v>
                </c:pt>
                <c:pt idx="1">
                  <c:v>0.43832446768949951</c:v>
                </c:pt>
                <c:pt idx="2">
                  <c:v>0.31601699710836068</c:v>
                </c:pt>
                <c:pt idx="3">
                  <c:v>0.22777142216438315</c:v>
                </c:pt>
                <c:pt idx="4">
                  <c:v>0.16530848626054831</c:v>
                </c:pt>
                <c:pt idx="5">
                  <c:v>0.1286318414848478</c:v>
                </c:pt>
                <c:pt idx="6">
                  <c:v>0.10334874808762202</c:v>
                </c:pt>
                <c:pt idx="7">
                  <c:v>8.6055526358426185E-2</c:v>
                </c:pt>
                <c:pt idx="8">
                  <c:v>7.4079199901787809E-2</c:v>
                </c:pt>
                <c:pt idx="9">
                  <c:v>6.5331180827409588E-2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Motors!$L$39:$L$64</c:f>
              <c:numCache>
                <c:formatCode>General</c:formatCode>
                <c:ptCount val="26"/>
                <c:pt idx="0">
                  <c:v>1</c:v>
                </c:pt>
                <c:pt idx="1">
                  <c:v>0.96045650765056734</c:v>
                </c:pt>
                <c:pt idx="2">
                  <c:v>0.92091301530113467</c:v>
                </c:pt>
                <c:pt idx="3">
                  <c:v>0.88136952295170201</c:v>
                </c:pt>
                <c:pt idx="4">
                  <c:v>0.84182603060226935</c:v>
                </c:pt>
                <c:pt idx="5">
                  <c:v>0.80228253825283669</c:v>
                </c:pt>
                <c:pt idx="6">
                  <c:v>0.76273904590340402</c:v>
                </c:pt>
                <c:pt idx="7">
                  <c:v>0.72319555355397136</c:v>
                </c:pt>
                <c:pt idx="8">
                  <c:v>0.6836520612045387</c:v>
                </c:pt>
                <c:pt idx="9">
                  <c:v>0.64410856885510603</c:v>
                </c:pt>
                <c:pt idx="10">
                  <c:v>0.60456507650567337</c:v>
                </c:pt>
                <c:pt idx="11">
                  <c:v>0.56502158415624071</c:v>
                </c:pt>
                <c:pt idx="12">
                  <c:v>0.52547809180680805</c:v>
                </c:pt>
                <c:pt idx="13">
                  <c:v>0.48593459945737538</c:v>
                </c:pt>
                <c:pt idx="14">
                  <c:v>0.44639110710794283</c:v>
                </c:pt>
                <c:pt idx="15">
                  <c:v>0.40684761475851006</c:v>
                </c:pt>
                <c:pt idx="16">
                  <c:v>0.36730412240907739</c:v>
                </c:pt>
                <c:pt idx="17">
                  <c:v>0.32776063005964468</c:v>
                </c:pt>
                <c:pt idx="18">
                  <c:v>0.28821713771021207</c:v>
                </c:pt>
                <c:pt idx="19">
                  <c:v>0.24867364536077941</c:v>
                </c:pt>
                <c:pt idx="20">
                  <c:v>0.20913015301134685</c:v>
                </c:pt>
                <c:pt idx="21">
                  <c:v>0.16958666066191405</c:v>
                </c:pt>
                <c:pt idx="22">
                  <c:v>0.13004316831248131</c:v>
                </c:pt>
                <c:pt idx="23">
                  <c:v>9.0499675963048642E-2</c:v>
                </c:pt>
                <c:pt idx="24">
                  <c:v>5.095618361361598E-2</c:v>
                </c:pt>
                <c:pt idx="25">
                  <c:v>1.8003273322422242E-2</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Motors!$N$39:$N$64</c:f>
              <c:numCache>
                <c:formatCode>General</c:formatCode>
                <c:ptCount val="26"/>
                <c:pt idx="0">
                  <c:v>0</c:v>
                </c:pt>
                <c:pt idx="1">
                  <c:v>0.15203953351289412</c:v>
                </c:pt>
                <c:pt idx="2">
                  <c:v>0.29155965759415203</c:v>
                </c:pt>
                <c:pt idx="3">
                  <c:v>0.41856037224377379</c:v>
                </c:pt>
                <c:pt idx="4">
                  <c:v>0.53304167746175934</c:v>
                </c:pt>
                <c:pt idx="5">
                  <c:v>0.63500357324810852</c:v>
                </c:pt>
                <c:pt idx="6">
                  <c:v>0.72444605960282182</c:v>
                </c:pt>
                <c:pt idx="7">
                  <c:v>0.80136913652589858</c:v>
                </c:pt>
                <c:pt idx="8">
                  <c:v>0.86577280401733947</c:v>
                </c:pt>
                <c:pt idx="9">
                  <c:v>0.91765706207714393</c:v>
                </c:pt>
                <c:pt idx="10">
                  <c:v>0.95702191070531217</c:v>
                </c:pt>
                <c:pt idx="11">
                  <c:v>0.98386734990184455</c:v>
                </c:pt>
                <c:pt idx="12">
                  <c:v>0.99819337966674049</c:v>
                </c:pt>
                <c:pt idx="13">
                  <c:v>1</c:v>
                </c:pt>
                <c:pt idx="14">
                  <c:v>0.98928721090162364</c:v>
                </c:pt>
                <c:pt idx="15">
                  <c:v>0.96605501237161084</c:v>
                </c:pt>
                <c:pt idx="16">
                  <c:v>0.93030340440996184</c:v>
                </c:pt>
                <c:pt idx="17">
                  <c:v>0.88203238701667663</c:v>
                </c:pt>
                <c:pt idx="18">
                  <c:v>0.82124196019175555</c:v>
                </c:pt>
                <c:pt idx="19">
                  <c:v>0.74793212393519803</c:v>
                </c:pt>
                <c:pt idx="20">
                  <c:v>0.66210287824700464</c:v>
                </c:pt>
                <c:pt idx="21">
                  <c:v>0.56375422312717449</c:v>
                </c:pt>
                <c:pt idx="22">
                  <c:v>0.45288615857570802</c:v>
                </c:pt>
                <c:pt idx="23">
                  <c:v>0.32949868459260567</c:v>
                </c:pt>
                <c:pt idx="24">
                  <c:v>0.1935918011778672</c:v>
                </c:pt>
                <c:pt idx="25">
                  <c:v>7.0772627238641334E-2</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Motors!$O$39:$O$64</c:f>
              <c:numCache>
                <c:formatCode>General</c:formatCode>
                <c:ptCount val="26"/>
                <c:pt idx="0">
                  <c:v>0</c:v>
                </c:pt>
                <c:pt idx="1">
                  <c:v>0.88318199253550689</c:v>
                </c:pt>
                <c:pt idx="2">
                  <c:v>0.90533782403059093</c:v>
                </c:pt>
                <c:pt idx="3">
                  <c:v>0.88689209268821101</c:v>
                </c:pt>
                <c:pt idx="4">
                  <c:v>0.85720618301257467</c:v>
                </c:pt>
                <c:pt idx="5">
                  <c:v>0.82282972333005278</c:v>
                </c:pt>
                <c:pt idx="6">
                  <c:v>0.78605135788645264</c:v>
                </c:pt>
                <c:pt idx="7">
                  <c:v>0.74787909565328659</c:v>
                </c:pt>
                <c:pt idx="8">
                  <c:v>0.70882612410199064</c:v>
                </c:pt>
                <c:pt idx="9">
                  <c:v>0.6691812488224631</c:v>
                </c:pt>
                <c:pt idx="10">
                  <c:v>0.62911944318357649</c:v>
                </c:pt>
                <c:pt idx="11">
                  <c:v>0.58875290119860002</c:v>
                </c:pt>
                <c:pt idx="12">
                  <c:v>0.54815687591440976</c:v>
                </c:pt>
                <c:pt idx="13">
                  <c:v>0.50738372704563894</c:v>
                </c:pt>
                <c:pt idx="14">
                  <c:v>0.46647101136877911</c:v>
                </c:pt>
                <c:pt idx="15">
                  <c:v>0.4254463686752184</c:v>
                </c:pt>
                <c:pt idx="16">
                  <c:v>0.38433059233703393</c:v>
                </c:pt>
                <c:pt idx="17">
                  <c:v>0.3431396255262274</c:v>
                </c:pt>
                <c:pt idx="18">
                  <c:v>0.30188589747097644</c:v>
                </c:pt>
                <c:pt idx="19">
                  <c:v>0.2605792410079667</c:v>
                </c:pt>
                <c:pt idx="20">
                  <c:v>0.21922753689734131</c:v>
                </c:pt>
                <c:pt idx="21">
                  <c:v>0.17783717534000168</c:v>
                </c:pt>
                <c:pt idx="22">
                  <c:v>0.13641339247027637</c:v>
                </c:pt>
                <c:pt idx="23">
                  <c:v>9.4960519630883228E-2</c:v>
                </c:pt>
                <c:pt idx="24">
                  <c:v>5.3482170712289362E-2</c:v>
                </c:pt>
                <c:pt idx="25">
                  <c:v>1.8899626227861299E-2</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0.35085502167761584</c:v>
                </c:pt>
                <c:pt idx="1">
                  <c:v>0.35085502167761584</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0.18885906040268458</c:v>
                </c:pt>
                <c:pt idx="2">
                  <c:v>0.37771812080536915</c:v>
                </c:pt>
                <c:pt idx="3">
                  <c:v>0.56657718120805378</c:v>
                </c:pt>
                <c:pt idx="4">
                  <c:v>0.7554362416107383</c:v>
                </c:pt>
                <c:pt idx="5">
                  <c:v>0.94429530201342282</c:v>
                </c:pt>
                <c:pt idx="6">
                  <c:v>1.1331543624161076</c:v>
                </c:pt>
                <c:pt idx="7">
                  <c:v>1.3220134228187919</c:v>
                </c:pt>
                <c:pt idx="8">
                  <c:v>1.5108724832214766</c:v>
                </c:pt>
                <c:pt idx="9">
                  <c:v>1.6997315436241611</c:v>
                </c:pt>
                <c:pt idx="10">
                  <c:v>1.8885906040268456</c:v>
                </c:pt>
                <c:pt idx="11">
                  <c:v>2.0774496644295306</c:v>
                </c:pt>
                <c:pt idx="12">
                  <c:v>2.2663087248322151</c:v>
                </c:pt>
                <c:pt idx="13">
                  <c:v>2.4551677852348996</c:v>
                </c:pt>
                <c:pt idx="14">
                  <c:v>2.6440268456375837</c:v>
                </c:pt>
                <c:pt idx="15">
                  <c:v>2.8328859060402687</c:v>
                </c:pt>
                <c:pt idx="16">
                  <c:v>3.0217449664429532</c:v>
                </c:pt>
                <c:pt idx="17">
                  <c:v>3.2106040268456377</c:v>
                </c:pt>
                <c:pt idx="18">
                  <c:v>3.3994630872483222</c:v>
                </c:pt>
                <c:pt idx="19">
                  <c:v>3.5883221476510072</c:v>
                </c:pt>
                <c:pt idx="20">
                  <c:v>3.7771812080536913</c:v>
                </c:pt>
                <c:pt idx="21">
                  <c:v>3.9660402684563762</c:v>
                </c:pt>
                <c:pt idx="22">
                  <c:v>4.1548993288590612</c:v>
                </c:pt>
                <c:pt idx="23">
                  <c:v>4.3437583892617457</c:v>
                </c:pt>
                <c:pt idx="24">
                  <c:v>4.5326174496644303</c:v>
                </c:pt>
                <c:pt idx="25">
                  <c:v>4.6900000000000004</c:v>
                </c:pt>
              </c:numCache>
            </c:numRef>
          </c:xVal>
          <c:yVal>
            <c:numRef>
              <c:f>Motors!$H$39:$H$64</c:f>
              <c:numCache>
                <c:formatCode>General</c:formatCode>
                <c:ptCount val="26"/>
                <c:pt idx="0">
                  <c:v>1.5274999999999999</c:v>
                </c:pt>
                <c:pt idx="1">
                  <c:v>11.816090604026845</c:v>
                </c:pt>
                <c:pt idx="2">
                  <c:v>22.104681208053691</c:v>
                </c:pt>
                <c:pt idx="3">
                  <c:v>32.393271812080542</c:v>
                </c:pt>
                <c:pt idx="4">
                  <c:v>42.681862416107379</c:v>
                </c:pt>
                <c:pt idx="5">
                  <c:v>52.970453020134229</c:v>
                </c:pt>
                <c:pt idx="6">
                  <c:v>63.25904362416108</c:v>
                </c:pt>
                <c:pt idx="7">
                  <c:v>73.547634228187917</c:v>
                </c:pt>
                <c:pt idx="8">
                  <c:v>83.836224832214768</c:v>
                </c:pt>
                <c:pt idx="9">
                  <c:v>94.124815436241619</c:v>
                </c:pt>
                <c:pt idx="10">
                  <c:v>104.41340604026846</c:v>
                </c:pt>
                <c:pt idx="11">
                  <c:v>114.70199664429532</c:v>
                </c:pt>
                <c:pt idx="12">
                  <c:v>124.99058724832216</c:v>
                </c:pt>
                <c:pt idx="13">
                  <c:v>135.27917785234902</c:v>
                </c:pt>
                <c:pt idx="14">
                  <c:v>145.56776845637583</c:v>
                </c:pt>
                <c:pt idx="15">
                  <c:v>155.8563590604027</c:v>
                </c:pt>
                <c:pt idx="16">
                  <c:v>166.14494966442953</c:v>
                </c:pt>
                <c:pt idx="17">
                  <c:v>176.43354026845637</c:v>
                </c:pt>
                <c:pt idx="18">
                  <c:v>186.72213087248323</c:v>
                </c:pt>
                <c:pt idx="19">
                  <c:v>197.0107214765101</c:v>
                </c:pt>
                <c:pt idx="20">
                  <c:v>207.29931208053691</c:v>
                </c:pt>
                <c:pt idx="21">
                  <c:v>217.5879026845638</c:v>
                </c:pt>
                <c:pt idx="22">
                  <c:v>227.87649328859064</c:v>
                </c:pt>
                <c:pt idx="23">
                  <c:v>238.1650838926175</c:v>
                </c:pt>
                <c:pt idx="24">
                  <c:v>248.45367449664431</c:v>
                </c:pt>
                <c:pt idx="25">
                  <c:v>257.02750000000003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zoomScaleNormal="100" zoomScaleSheetLayoutView="100" workbookViewId="0">
      <selection activeCell="E7" sqref="E7"/>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80" t="s">
        <v>226</v>
      </c>
      <c r="C1" s="280"/>
      <c r="D1" s="280"/>
      <c r="E1" s="280"/>
      <c r="F1" s="280"/>
      <c r="G1" s="147"/>
      <c r="H1" s="134"/>
      <c r="I1" s="134" t="s">
        <v>224</v>
      </c>
      <c r="J1" s="134"/>
      <c r="K1" s="137"/>
      <c r="L1" s="137"/>
      <c r="M1" s="137"/>
      <c r="N1" s="135"/>
      <c r="O1" s="135"/>
      <c r="P1" s="284" t="s">
        <v>369</v>
      </c>
      <c r="Q1" s="284"/>
      <c r="R1" s="283" t="s">
        <v>272</v>
      </c>
      <c r="S1" s="283"/>
      <c r="T1" s="283"/>
      <c r="U1" s="135"/>
      <c r="V1" s="135"/>
      <c r="W1" s="139"/>
      <c r="X1" s="247" t="s">
        <v>89</v>
      </c>
      <c r="Y1" s="205"/>
      <c r="Z1" s="205"/>
      <c r="AA1" s="205"/>
      <c r="AB1" s="205"/>
      <c r="AC1" s="206"/>
      <c r="AD1" s="205"/>
      <c r="AE1" s="205"/>
      <c r="AF1" s="205"/>
      <c r="AG1" s="256" t="s">
        <v>316</v>
      </c>
      <c r="AH1" s="256"/>
      <c r="AI1" s="256"/>
      <c r="AJ1" s="256"/>
      <c r="AK1" s="257"/>
      <c r="AL1" s="139"/>
      <c r="AM1" s="138"/>
    </row>
    <row r="2" spans="2:39" ht="3.75" customHeight="1" x14ac:dyDescent="0.3">
      <c r="B2" s="269"/>
      <c r="C2" s="270"/>
      <c r="D2" s="270"/>
      <c r="E2" s="270"/>
      <c r="F2" s="169"/>
      <c r="G2" s="170"/>
      <c r="I2" s="90"/>
      <c r="J2" s="91"/>
      <c r="K2" s="91"/>
      <c r="L2" s="91"/>
      <c r="M2" s="91"/>
      <c r="N2" s="91"/>
      <c r="O2" s="91"/>
      <c r="P2" s="91"/>
      <c r="Q2" s="91"/>
      <c r="R2" s="91"/>
      <c r="S2" s="91"/>
      <c r="T2" s="91"/>
      <c r="U2" s="91"/>
      <c r="V2" s="92"/>
      <c r="W2" s="139"/>
      <c r="X2" s="248"/>
      <c r="AG2" s="255" t="s">
        <v>261</v>
      </c>
      <c r="AK2" s="165"/>
      <c r="AL2" s="139"/>
      <c r="AM2" s="138"/>
    </row>
    <row r="3" spans="2:39" ht="12.75" customHeight="1" x14ac:dyDescent="0.3">
      <c r="B3" s="29"/>
      <c r="C3" s="141" t="s">
        <v>225</v>
      </c>
      <c r="D3" s="142"/>
      <c r="E3" s="142"/>
      <c r="F3" s="173"/>
      <c r="G3" s="28"/>
      <c r="I3" s="35"/>
      <c r="J3" s="244"/>
      <c r="K3" s="244"/>
      <c r="L3" s="244" t="s">
        <v>359</v>
      </c>
      <c r="M3" s="244" t="s">
        <v>353</v>
      </c>
      <c r="N3" s="139"/>
      <c r="O3" s="271" t="s">
        <v>171</v>
      </c>
      <c r="P3" s="271" t="s">
        <v>160</v>
      </c>
      <c r="Q3" s="271" t="s">
        <v>158</v>
      </c>
      <c r="R3" s="271" t="s">
        <v>162</v>
      </c>
      <c r="S3" s="33"/>
      <c r="T3" s="281" t="s">
        <v>263</v>
      </c>
      <c r="U3" s="281" t="s">
        <v>264</v>
      </c>
      <c r="V3" s="34"/>
      <c r="W3" s="139"/>
      <c r="X3" s="248"/>
      <c r="AC3" s="39"/>
      <c r="AG3" s="255"/>
      <c r="AI3" s="245" t="s">
        <v>367</v>
      </c>
      <c r="AK3" s="220" t="s">
        <v>297</v>
      </c>
      <c r="AL3" s="139"/>
      <c r="AM3" s="138"/>
    </row>
    <row r="4" spans="2:39" ht="12.75" customHeight="1" x14ac:dyDescent="0.3">
      <c r="B4" s="29"/>
      <c r="C4" s="162" t="s">
        <v>43</v>
      </c>
      <c r="D4" s="275" t="s">
        <v>286</v>
      </c>
      <c r="E4" s="276"/>
      <c r="F4" s="277"/>
      <c r="G4" s="28"/>
      <c r="I4" s="35"/>
      <c r="J4" s="286" t="s">
        <v>58</v>
      </c>
      <c r="K4" s="287"/>
      <c r="L4" s="93">
        <f>Calcs!E60</f>
        <v>15.602997475870573</v>
      </c>
      <c r="M4" s="93" t="e">
        <f>IF($E$10&gt;0,L4/$E$10,NA())</f>
        <v>#N/A</v>
      </c>
      <c r="N4" s="139"/>
      <c r="O4" s="272"/>
      <c r="P4" s="272"/>
      <c r="Q4" s="272"/>
      <c r="R4" s="272"/>
      <c r="S4" s="33"/>
      <c r="T4" s="281"/>
      <c r="U4" s="281"/>
      <c r="V4" s="34"/>
      <c r="W4" s="139"/>
      <c r="X4" s="248"/>
      <c r="AC4" s="39"/>
      <c r="AG4" s="255"/>
      <c r="AI4" s="245" t="s">
        <v>364</v>
      </c>
      <c r="AK4" s="220" t="s">
        <v>297</v>
      </c>
      <c r="AL4" s="139"/>
      <c r="AM4" s="138"/>
    </row>
    <row r="5" spans="2:39" ht="12.75" customHeight="1" x14ac:dyDescent="0.3">
      <c r="B5" s="171"/>
      <c r="C5" s="143"/>
      <c r="E5" s="140" t="s">
        <v>12</v>
      </c>
      <c r="F5" s="80">
        <v>4</v>
      </c>
      <c r="G5" s="172"/>
      <c r="I5" s="35"/>
      <c r="J5" s="286" t="s">
        <v>322</v>
      </c>
      <c r="K5" s="287"/>
      <c r="L5" s="212">
        <f>Calcs!E65</f>
        <v>152.20183310782937</v>
      </c>
      <c r="M5" s="212" t="e">
        <f>Calcs!E66</f>
        <v>#N/A</v>
      </c>
      <c r="N5" s="139"/>
      <c r="O5" s="93" t="e">
        <f>Calcs!E52</f>
        <v>#N/A</v>
      </c>
      <c r="P5" s="93" t="e">
        <f>MAX(R5-O5-Q5,0)</f>
        <v>#N/A</v>
      </c>
      <c r="Q5" s="93">
        <f>Calcs!E53</f>
        <v>5.1106800912375761</v>
      </c>
      <c r="R5" s="93">
        <f>Calcs!E56</f>
        <v>15.308397097254135</v>
      </c>
      <c r="S5" s="33"/>
      <c r="T5" s="211">
        <f>Calcs!E73</f>
        <v>0.34402072863763622</v>
      </c>
      <c r="U5" s="211">
        <f>Calcs!E74</f>
        <v>0.2901792467560062</v>
      </c>
      <c r="V5" s="34"/>
      <c r="W5" s="139"/>
      <c r="X5" s="248"/>
      <c r="AC5" s="39"/>
      <c r="AG5" s="255"/>
      <c r="AI5" s="245" t="s">
        <v>365</v>
      </c>
      <c r="AK5" s="220" t="s">
        <v>297</v>
      </c>
      <c r="AL5" s="139"/>
      <c r="AM5" s="138"/>
    </row>
    <row r="6" spans="2:39" x14ac:dyDescent="0.3">
      <c r="B6" s="29"/>
      <c r="C6" s="143"/>
      <c r="D6" s="39" t="s">
        <v>3</v>
      </c>
      <c r="E6" s="39" t="s">
        <v>4</v>
      </c>
      <c r="F6" s="174" t="s">
        <v>5</v>
      </c>
      <c r="G6" s="28"/>
      <c r="I6" s="35"/>
      <c r="J6" s="278" t="s">
        <v>360</v>
      </c>
      <c r="K6" s="279"/>
      <c r="L6" s="212">
        <f>Calcs!E67</f>
        <v>326.91854554202735</v>
      </c>
      <c r="M6" s="212" t="e">
        <f>Calcs!E68</f>
        <v>#N/A</v>
      </c>
      <c r="N6" s="139"/>
      <c r="O6" s="33"/>
      <c r="P6" s="33"/>
      <c r="Q6" s="33"/>
      <c r="R6" s="33"/>
      <c r="S6" s="33"/>
      <c r="T6" s="33"/>
      <c r="U6" s="33"/>
      <c r="V6" s="34"/>
      <c r="W6" s="139"/>
      <c r="X6" s="248"/>
      <c r="AC6" s="207"/>
      <c r="AG6" s="255"/>
      <c r="AI6" s="245" t="str">
        <f>TEXT(AA52,"0%") &amp; " to " &amp; TEXT(AA53,"0%") &amp; " response time"</f>
        <v>50% to 99% response time</v>
      </c>
      <c r="AK6" s="220" t="s">
        <v>297</v>
      </c>
      <c r="AL6" s="139"/>
      <c r="AM6" s="138"/>
    </row>
    <row r="7" spans="2:39" x14ac:dyDescent="0.3">
      <c r="B7" s="29"/>
      <c r="C7" s="162" t="s">
        <v>0</v>
      </c>
      <c r="D7" s="8">
        <v>12</v>
      </c>
      <c r="E7" s="8">
        <v>60</v>
      </c>
      <c r="F7" s="175">
        <f>0.975^(F5/2)</f>
        <v>0.95062499999999994</v>
      </c>
      <c r="G7" s="28"/>
      <c r="I7" s="35"/>
      <c r="J7" s="244"/>
      <c r="K7" s="244"/>
      <c r="L7" s="244"/>
      <c r="M7" s="244"/>
      <c r="N7" s="139"/>
      <c r="O7" s="273" t="s">
        <v>14</v>
      </c>
      <c r="P7" s="273" t="s">
        <v>159</v>
      </c>
      <c r="Q7" s="285" t="s">
        <v>337</v>
      </c>
      <c r="R7" s="282" t="s">
        <v>112</v>
      </c>
      <c r="S7" s="33"/>
      <c r="T7" s="282" t="s">
        <v>308</v>
      </c>
      <c r="U7" s="282" t="s">
        <v>315</v>
      </c>
      <c r="V7" s="34"/>
      <c r="W7" s="139"/>
      <c r="X7" s="248"/>
      <c r="AC7" s="258"/>
      <c r="AG7" s="255"/>
      <c r="AI7" s="245" t="s">
        <v>116</v>
      </c>
      <c r="AK7" s="220" t="s">
        <v>297</v>
      </c>
      <c r="AL7" s="139"/>
      <c r="AM7" s="138"/>
    </row>
    <row r="8" spans="2:39" ht="12.75" customHeight="1" x14ac:dyDescent="0.3">
      <c r="B8" s="29"/>
      <c r="C8" s="162" t="s">
        <v>1</v>
      </c>
      <c r="D8" s="8">
        <v>20</v>
      </c>
      <c r="E8" s="246">
        <v>24</v>
      </c>
      <c r="F8" s="175">
        <f>IF(D8=1,1,0.95)</f>
        <v>0.95</v>
      </c>
      <c r="G8" s="28"/>
      <c r="I8" s="35"/>
      <c r="J8" s="278" t="s">
        <v>44</v>
      </c>
      <c r="K8" s="279"/>
      <c r="L8" s="209" t="str">
        <f>IF(AND(Calcs!C30=TRUE,Calcs!C30=TRUE, U9&lt;120,U9/F5&lt;VLOOKUP(D4,Motors!B6:C27,2,FALSE)),"YES","NO")</f>
        <v>YES</v>
      </c>
      <c r="M8" s="244"/>
      <c r="N8" s="139"/>
      <c r="O8" s="274"/>
      <c r="P8" s="274"/>
      <c r="Q8" s="285"/>
      <c r="R8" s="282"/>
      <c r="S8" s="33"/>
      <c r="T8" s="282"/>
      <c r="U8" s="282"/>
      <c r="V8" s="34"/>
      <c r="W8" s="139"/>
      <c r="X8" s="248"/>
      <c r="AC8" s="258"/>
      <c r="AG8" s="255"/>
      <c r="AI8" s="245" t="s">
        <v>366</v>
      </c>
      <c r="AK8" s="165"/>
      <c r="AL8" s="139"/>
      <c r="AM8" s="138"/>
    </row>
    <row r="9" spans="2:39" ht="12.75" customHeight="1" thickBot="1" x14ac:dyDescent="0.35">
      <c r="B9" s="29"/>
      <c r="C9" s="162" t="s">
        <v>2</v>
      </c>
      <c r="D9" s="8">
        <v>1</v>
      </c>
      <c r="E9" s="8">
        <v>1</v>
      </c>
      <c r="F9" s="175">
        <f>IF(D9=1,1,0.975)-0.025-(IF(ISBLANK(E10),0,0.03))</f>
        <v>0.94499999999999995</v>
      </c>
      <c r="G9" s="28"/>
      <c r="I9" s="35"/>
      <c r="J9" s="278" t="s">
        <v>363</v>
      </c>
      <c r="K9" s="279"/>
      <c r="L9" s="209" t="str">
        <f>_xlfn.IFNA(IF(O5/F29&gt;=1,"YES","NO"),"YES")</f>
        <v>YES</v>
      </c>
      <c r="M9" s="244"/>
      <c r="N9" s="139"/>
      <c r="O9" s="93">
        <f>Calcs!E49</f>
        <v>1.0000000000000002</v>
      </c>
      <c r="P9" s="93">
        <f>Calcs!E50</f>
        <v>1.7600000000000009</v>
      </c>
      <c r="Q9" s="242">
        <f>Calcs!E47</f>
        <v>0.64</v>
      </c>
      <c r="R9" s="210">
        <f>Calcs!E57</f>
        <v>8.4939999999999998</v>
      </c>
      <c r="S9" s="33"/>
      <c r="T9" s="218">
        <f>Calcs!E72</f>
        <v>7.3462363075865525E-2</v>
      </c>
      <c r="U9" s="212">
        <f>Calcs!E70</f>
        <v>82.564974873032696</v>
      </c>
      <c r="V9" s="34"/>
      <c r="W9" s="139"/>
      <c r="X9" s="249"/>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0.16666666666666669</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6 : 1</v>
      </c>
      <c r="E11" s="159" t="s">
        <v>102</v>
      </c>
      <c r="F11" s="176" t="str">
        <f>IF(ISBLANK(E10),"N/A",CONCATENATE(ROUND(1/F10*E10,1), " : 1"))</f>
        <v>0 : 1</v>
      </c>
      <c r="G11" s="28"/>
      <c r="I11" s="35"/>
      <c r="J11" s="259" t="s">
        <v>242</v>
      </c>
      <c r="K11" s="250"/>
      <c r="L11" s="250"/>
      <c r="M11" s="250"/>
      <c r="N11" s="250"/>
      <c r="O11" s="250"/>
      <c r="P11" s="250"/>
      <c r="Q11" s="250"/>
      <c r="R11" s="250"/>
      <c r="S11" s="250"/>
      <c r="T11" s="250"/>
      <c r="U11" s="251"/>
      <c r="V11" s="34"/>
      <c r="W11" s="139"/>
      <c r="X11" s="247" t="s">
        <v>57</v>
      </c>
      <c r="Y11" s="198"/>
      <c r="Z11" s="198"/>
      <c r="AA11" s="198"/>
      <c r="AB11" s="198"/>
      <c r="AC11" s="198"/>
      <c r="AD11" s="198"/>
      <c r="AE11" s="198"/>
      <c r="AF11" s="198"/>
      <c r="AG11" s="250" t="s">
        <v>258</v>
      </c>
      <c r="AH11" s="250"/>
      <c r="AI11" s="250"/>
      <c r="AJ11" s="250"/>
      <c r="AK11" s="251"/>
      <c r="AL11" s="139"/>
      <c r="AM11" s="138"/>
    </row>
    <row r="12" spans="2:39" ht="13.5" customHeight="1" x14ac:dyDescent="0.3">
      <c r="B12" s="29"/>
      <c r="C12" s="144"/>
      <c r="D12" s="145"/>
      <c r="E12" s="160" t="s">
        <v>223</v>
      </c>
      <c r="F12" s="161">
        <f>Calcs!C10*F10*F15*PI()/12/60</f>
        <v>18.558667712873039</v>
      </c>
      <c r="G12" s="28"/>
      <c r="I12" s="35"/>
      <c r="J12" s="260"/>
      <c r="K12" s="252"/>
      <c r="L12" s="252"/>
      <c r="M12" s="252"/>
      <c r="N12" s="252"/>
      <c r="O12" s="252"/>
      <c r="P12" s="252"/>
      <c r="Q12" s="252"/>
      <c r="R12" s="252"/>
      <c r="S12" s="252"/>
      <c r="T12" s="252"/>
      <c r="U12" s="253"/>
      <c r="V12" s="34"/>
      <c r="W12" s="139"/>
      <c r="X12" s="248"/>
      <c r="Y12" s="194"/>
      <c r="Z12" s="194"/>
      <c r="AA12" s="194"/>
      <c r="AB12" s="194"/>
      <c r="AC12" s="194"/>
      <c r="AD12" s="194"/>
      <c r="AE12" s="194"/>
      <c r="AF12" s="194"/>
      <c r="AG12" s="252"/>
      <c r="AH12" s="252"/>
      <c r="AI12" s="252"/>
      <c r="AJ12" s="252"/>
      <c r="AK12" s="253"/>
      <c r="AL12" s="139"/>
      <c r="AM12" s="138"/>
    </row>
    <row r="13" spans="2:39" ht="3.75" customHeight="1" x14ac:dyDescent="0.3">
      <c r="B13" s="29"/>
      <c r="C13" s="33"/>
      <c r="D13" s="33"/>
      <c r="E13" s="33"/>
      <c r="F13" s="33"/>
      <c r="G13" s="28"/>
      <c r="I13" s="35"/>
      <c r="J13" s="248" t="s">
        <v>58</v>
      </c>
      <c r="L13" s="137"/>
      <c r="U13" s="267" t="s">
        <v>248</v>
      </c>
      <c r="V13" s="34"/>
      <c r="W13" s="139"/>
      <c r="X13" s="248"/>
      <c r="AC13" s="2"/>
      <c r="AK13" s="165"/>
      <c r="AL13" s="139"/>
      <c r="AM13" s="138"/>
    </row>
    <row r="14" spans="2:39" ht="14.4" x14ac:dyDescent="0.3">
      <c r="B14" s="29"/>
      <c r="C14" s="141" t="s">
        <v>100</v>
      </c>
      <c r="D14" s="147"/>
      <c r="E14" s="147"/>
      <c r="F14" s="177"/>
      <c r="G14" s="187"/>
      <c r="I14" s="35"/>
      <c r="J14" s="248"/>
      <c r="U14" s="267"/>
      <c r="V14" s="34"/>
      <c r="W14" s="139"/>
      <c r="X14" s="248"/>
      <c r="AC14" s="2"/>
      <c r="AI14" s="219" t="s">
        <v>301</v>
      </c>
      <c r="AJ14" s="219"/>
      <c r="AK14" s="220" t="s">
        <v>297</v>
      </c>
      <c r="AL14" s="139"/>
      <c r="AM14" s="138"/>
    </row>
    <row r="15" spans="2:39" ht="12.75" customHeight="1" x14ac:dyDescent="0.3">
      <c r="B15" s="29"/>
      <c r="C15" s="143"/>
      <c r="D15" s="46"/>
      <c r="E15" s="101" t="s">
        <v>37</v>
      </c>
      <c r="F15" s="178">
        <v>4</v>
      </c>
      <c r="G15" s="28"/>
      <c r="I15" s="35"/>
      <c r="J15" s="248"/>
      <c r="L15" s="137"/>
      <c r="U15" s="267"/>
      <c r="V15" s="34"/>
      <c r="W15" s="139"/>
      <c r="X15" s="248"/>
      <c r="AC15" s="2"/>
      <c r="AI15" s="219" t="s">
        <v>302</v>
      </c>
      <c r="AJ15" s="219"/>
      <c r="AK15" s="220" t="s">
        <v>297</v>
      </c>
      <c r="AL15" s="139"/>
      <c r="AM15" s="138"/>
    </row>
    <row r="16" spans="2:39" ht="13.5" customHeight="1" x14ac:dyDescent="0.3">
      <c r="B16" s="29"/>
      <c r="C16" s="143"/>
      <c r="D16" s="46"/>
      <c r="E16" s="101" t="s">
        <v>238</v>
      </c>
      <c r="F16" s="179">
        <v>1.2</v>
      </c>
      <c r="G16" s="28"/>
      <c r="I16" s="35"/>
      <c r="J16" s="248"/>
      <c r="L16" s="137"/>
      <c r="U16" s="267"/>
      <c r="V16" s="34"/>
      <c r="W16" s="139"/>
      <c r="X16" s="248"/>
      <c r="AC16" s="2"/>
      <c r="AI16" s="219" t="s">
        <v>303</v>
      </c>
      <c r="AJ16" s="219"/>
      <c r="AK16" s="220" t="s">
        <v>297</v>
      </c>
      <c r="AL16" s="139"/>
      <c r="AM16" s="138"/>
    </row>
    <row r="17" spans="2:39" ht="12.75" customHeight="1" x14ac:dyDescent="0.3">
      <c r="B17" s="29"/>
      <c r="C17" s="143"/>
      <c r="D17" s="46"/>
      <c r="E17" s="101" t="s">
        <v>239</v>
      </c>
      <c r="F17" s="179">
        <v>0.9</v>
      </c>
      <c r="G17" s="28"/>
      <c r="I17" s="35"/>
      <c r="J17" s="248"/>
      <c r="L17" s="137"/>
      <c r="U17" s="267"/>
      <c r="V17" s="34"/>
      <c r="W17" s="139"/>
      <c r="X17" s="248"/>
      <c r="AC17" s="2"/>
      <c r="AI17" s="219" t="s">
        <v>247</v>
      </c>
      <c r="AJ17" s="219"/>
      <c r="AK17" s="220" t="s">
        <v>297</v>
      </c>
      <c r="AL17" s="139"/>
      <c r="AM17" s="138"/>
    </row>
    <row r="18" spans="2:39" ht="14.4" x14ac:dyDescent="0.3">
      <c r="B18" s="29"/>
      <c r="C18" s="143"/>
      <c r="D18" s="46"/>
      <c r="E18" s="101" t="s">
        <v>38</v>
      </c>
      <c r="F18" s="180">
        <v>0.5</v>
      </c>
      <c r="G18" s="28"/>
      <c r="I18" s="29"/>
      <c r="J18" s="248"/>
      <c r="L18" s="137"/>
      <c r="U18" s="267"/>
      <c r="V18" s="34"/>
      <c r="W18" s="139"/>
      <c r="X18" s="248"/>
      <c r="AC18" s="2"/>
      <c r="AI18" s="219" t="str">
        <f>"Distance @ "&amp;F30&amp;" seconds"</f>
        <v>Distance @ 1 seconds</v>
      </c>
      <c r="AJ18" s="219"/>
      <c r="AK18" s="220" t="s">
        <v>297</v>
      </c>
      <c r="AL18" s="139"/>
      <c r="AM18" s="138"/>
    </row>
    <row r="19" spans="2:39" ht="12.75" customHeight="1" x14ac:dyDescent="0.3">
      <c r="B19" s="29"/>
      <c r="C19" s="143"/>
      <c r="D19" s="46"/>
      <c r="E19" s="101" t="s">
        <v>40</v>
      </c>
      <c r="F19" s="178">
        <v>30</v>
      </c>
      <c r="G19" s="28"/>
      <c r="I19" s="29"/>
      <c r="J19" s="248"/>
      <c r="K19" s="137"/>
      <c r="L19" s="137"/>
      <c r="U19" s="267"/>
      <c r="V19" s="34"/>
      <c r="W19" s="139"/>
      <c r="X19" s="248"/>
      <c r="AC19" s="2"/>
      <c r="AI19" s="219" t="s">
        <v>304</v>
      </c>
      <c r="AJ19" s="219"/>
      <c r="AK19" s="240"/>
      <c r="AL19" s="139"/>
      <c r="AM19" s="138"/>
    </row>
    <row r="20" spans="2:39" ht="14.4" x14ac:dyDescent="0.3">
      <c r="B20" s="29"/>
      <c r="C20" s="143"/>
      <c r="D20" s="46"/>
      <c r="E20" s="101" t="s">
        <v>101</v>
      </c>
      <c r="F20" s="178">
        <v>26.5</v>
      </c>
      <c r="G20" s="28"/>
      <c r="I20" s="29"/>
      <c r="J20" s="248"/>
      <c r="K20" s="137"/>
      <c r="L20" s="137"/>
      <c r="U20" s="267"/>
      <c r="V20" s="34"/>
      <c r="W20" s="139"/>
      <c r="X20" s="248"/>
      <c r="AC20" s="2"/>
      <c r="AI20" s="219" t="s">
        <v>306</v>
      </c>
      <c r="AJ20" s="219"/>
      <c r="AK20" s="220" t="s">
        <v>298</v>
      </c>
      <c r="AL20" s="139"/>
      <c r="AM20" s="138"/>
    </row>
    <row r="21" spans="2:39" x14ac:dyDescent="0.3">
      <c r="B21" s="29"/>
      <c r="C21" s="143"/>
      <c r="D21" s="46"/>
      <c r="E21" s="101" t="s">
        <v>56</v>
      </c>
      <c r="F21" s="181">
        <v>0.5</v>
      </c>
      <c r="G21" s="28"/>
      <c r="I21" s="29"/>
      <c r="J21" s="248"/>
      <c r="K21" s="137"/>
      <c r="L21" s="137"/>
      <c r="U21" s="267"/>
      <c r="V21" s="34"/>
      <c r="W21" s="139"/>
      <c r="X21" s="248"/>
      <c r="AC21" s="2"/>
      <c r="AK21" s="165"/>
      <c r="AL21" s="139"/>
      <c r="AM21" s="138"/>
    </row>
    <row r="22" spans="2:39" ht="13.5" customHeight="1" x14ac:dyDescent="0.3">
      <c r="B22" s="29"/>
      <c r="C22" s="144"/>
      <c r="D22" s="182"/>
      <c r="E22" s="149" t="s">
        <v>41</v>
      </c>
      <c r="F22" s="181">
        <v>0.5</v>
      </c>
      <c r="G22" s="28"/>
      <c r="I22" s="29"/>
      <c r="J22" s="248"/>
      <c r="K22" s="137"/>
      <c r="L22" s="137"/>
      <c r="M22" s="137"/>
      <c r="U22" s="267"/>
      <c r="V22" s="34"/>
      <c r="W22" s="139"/>
      <c r="X22" s="248"/>
      <c r="AC22" s="2"/>
      <c r="AK22" s="165"/>
      <c r="AL22" s="139"/>
      <c r="AM22" s="138"/>
    </row>
    <row r="23" spans="2:39" ht="3.75" customHeight="1" x14ac:dyDescent="0.3">
      <c r="B23" s="29"/>
      <c r="C23" s="33"/>
      <c r="D23" s="33"/>
      <c r="E23" s="33"/>
      <c r="F23" s="33"/>
      <c r="G23" s="28"/>
      <c r="I23" s="29"/>
      <c r="J23" s="248"/>
      <c r="K23" s="137"/>
      <c r="L23" s="137"/>
      <c r="M23" s="137"/>
      <c r="U23" s="267"/>
      <c r="V23" s="34"/>
      <c r="W23" s="139"/>
      <c r="X23" s="248"/>
      <c r="AC23" s="2"/>
      <c r="AK23" s="165"/>
      <c r="AL23" s="139"/>
      <c r="AM23" s="138"/>
    </row>
    <row r="24" spans="2:39" ht="14.4" thickBot="1" x14ac:dyDescent="0.35">
      <c r="B24" s="29"/>
      <c r="C24" s="148" t="s">
        <v>39</v>
      </c>
      <c r="D24" s="183"/>
      <c r="E24" s="183"/>
      <c r="F24" s="184"/>
      <c r="G24" s="28"/>
      <c r="I24" s="29"/>
      <c r="J24" s="249"/>
      <c r="K24" s="155"/>
      <c r="L24" s="155"/>
      <c r="M24" s="155"/>
      <c r="N24" s="150"/>
      <c r="O24" s="150"/>
      <c r="P24" s="150"/>
      <c r="Q24" s="150"/>
      <c r="R24" s="150"/>
      <c r="S24" s="150"/>
      <c r="T24" s="150"/>
      <c r="U24" s="268"/>
      <c r="V24" s="34"/>
      <c r="W24" s="139"/>
      <c r="X24" s="249"/>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125</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61" t="s">
        <v>243</v>
      </c>
      <c r="K26" s="262"/>
      <c r="L26" s="262"/>
      <c r="M26" s="262"/>
      <c r="N26" s="262"/>
      <c r="O26" s="262"/>
      <c r="P26" s="262"/>
      <c r="Q26" s="262"/>
      <c r="R26" s="262"/>
      <c r="S26" s="262"/>
      <c r="T26" s="262"/>
      <c r="U26" s="263"/>
      <c r="V26" s="34"/>
      <c r="W26" s="139"/>
      <c r="X26" s="247" t="s">
        <v>89</v>
      </c>
      <c r="Y26" s="196"/>
      <c r="Z26" s="196"/>
      <c r="AA26" s="196"/>
      <c r="AB26" s="196"/>
      <c r="AC26" s="196"/>
      <c r="AD26" s="196"/>
      <c r="AE26" s="196"/>
      <c r="AF26" s="196"/>
      <c r="AG26" s="250" t="s">
        <v>262</v>
      </c>
      <c r="AH26" s="250"/>
      <c r="AI26" s="250"/>
      <c r="AJ26" s="250"/>
      <c r="AK26" s="251"/>
      <c r="AL26" s="139"/>
      <c r="AM26" s="138"/>
    </row>
    <row r="27" spans="2:39" ht="3.75" customHeight="1" x14ac:dyDescent="0.3">
      <c r="B27" s="29"/>
      <c r="C27" s="33"/>
      <c r="D27" s="33"/>
      <c r="E27" s="33"/>
      <c r="F27" s="33"/>
      <c r="G27" s="28"/>
      <c r="I27" s="29"/>
      <c r="J27" s="264"/>
      <c r="K27" s="265"/>
      <c r="L27" s="265"/>
      <c r="M27" s="265"/>
      <c r="N27" s="265"/>
      <c r="O27" s="265"/>
      <c r="P27" s="265"/>
      <c r="Q27" s="265"/>
      <c r="R27" s="265"/>
      <c r="S27" s="265"/>
      <c r="T27" s="265"/>
      <c r="U27" s="266"/>
      <c r="V27" s="34"/>
      <c r="W27" s="139"/>
      <c r="X27" s="248"/>
      <c r="Y27" s="197"/>
      <c r="Z27" s="197"/>
      <c r="AA27" s="197"/>
      <c r="AB27" s="197"/>
      <c r="AC27" s="197"/>
      <c r="AD27" s="197"/>
      <c r="AE27" s="197"/>
      <c r="AF27" s="197"/>
      <c r="AG27" s="252"/>
      <c r="AH27" s="252"/>
      <c r="AI27" s="252"/>
      <c r="AJ27" s="252"/>
      <c r="AK27" s="253"/>
      <c r="AL27" s="139"/>
      <c r="AM27" s="138"/>
    </row>
    <row r="28" spans="2:39" ht="13.5" customHeight="1" x14ac:dyDescent="0.3">
      <c r="B28" s="29"/>
      <c r="C28" s="141" t="s">
        <v>42</v>
      </c>
      <c r="D28" s="147"/>
      <c r="E28" s="147"/>
      <c r="F28" s="177"/>
      <c r="G28" s="28"/>
      <c r="I28" s="29"/>
      <c r="J28" s="136"/>
      <c r="K28" s="137"/>
      <c r="L28" s="137"/>
      <c r="M28" s="137"/>
      <c r="U28" s="165"/>
      <c r="V28" s="34"/>
      <c r="W28" s="139"/>
      <c r="X28" s="248"/>
      <c r="AC28" s="2"/>
      <c r="AG28" s="254" t="s">
        <v>260</v>
      </c>
      <c r="AK28" s="165"/>
      <c r="AL28" s="139"/>
      <c r="AM28" s="138"/>
    </row>
    <row r="29" spans="2:39" ht="13.5" customHeight="1" x14ac:dyDescent="0.3">
      <c r="B29" s="29"/>
      <c r="C29" s="143"/>
      <c r="D29" s="46"/>
      <c r="E29" s="101" t="s">
        <v>131</v>
      </c>
      <c r="F29" s="185">
        <v>10</v>
      </c>
      <c r="G29" s="28"/>
      <c r="I29" s="29"/>
      <c r="J29" s="136"/>
      <c r="K29" s="137"/>
      <c r="L29" s="137"/>
      <c r="M29" s="137"/>
      <c r="U29" s="165"/>
      <c r="V29" s="34"/>
      <c r="W29" s="139"/>
      <c r="X29" s="248"/>
      <c r="AC29" s="2"/>
      <c r="AG29" s="254"/>
      <c r="AI29" s="219" t="s">
        <v>331</v>
      </c>
      <c r="AK29" s="220" t="s">
        <v>297</v>
      </c>
      <c r="AL29" s="139"/>
      <c r="AM29" s="138"/>
    </row>
    <row r="30" spans="2:39" ht="13.5" customHeight="1" x14ac:dyDescent="0.3">
      <c r="B30" s="29"/>
      <c r="C30" s="143"/>
      <c r="E30" s="46" t="s">
        <v>245</v>
      </c>
      <c r="F30" s="217">
        <v>1</v>
      </c>
      <c r="G30" s="28"/>
      <c r="I30" s="29"/>
      <c r="J30" s="136"/>
      <c r="K30" s="137"/>
      <c r="L30" s="137"/>
      <c r="M30" s="137"/>
      <c r="U30" s="165"/>
      <c r="V30" s="34"/>
      <c r="W30" s="139"/>
      <c r="X30" s="248"/>
      <c r="AC30" s="2"/>
      <c r="AG30" s="254"/>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248"/>
      <c r="AC31" s="2"/>
      <c r="AG31" s="254"/>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248"/>
      <c r="AC32" s="2"/>
      <c r="AG32" s="254"/>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248"/>
      <c r="AC33" s="2"/>
      <c r="AG33" s="254"/>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248"/>
      <c r="AC34" s="2"/>
      <c r="AG34" s="254"/>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248"/>
      <c r="AC35" s="2"/>
      <c r="AG35" s="254"/>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248"/>
      <c r="AC36" s="2"/>
      <c r="AG36" s="254"/>
      <c r="AI36" s="219" t="s">
        <v>334</v>
      </c>
      <c r="AK36" s="220" t="s">
        <v>297</v>
      </c>
      <c r="AL36" s="139"/>
      <c r="AM36" s="138"/>
    </row>
    <row r="37" spans="2:39" ht="13.5" customHeight="1" x14ac:dyDescent="0.3">
      <c r="B37" s="29"/>
      <c r="C37" s="143"/>
      <c r="D37" s="46"/>
      <c r="E37" s="101" t="s">
        <v>347</v>
      </c>
      <c r="F37" s="178">
        <v>100</v>
      </c>
      <c r="G37" s="28"/>
      <c r="I37" s="29"/>
      <c r="J37" s="136"/>
      <c r="K37" s="137"/>
      <c r="L37" s="137"/>
      <c r="M37" s="137"/>
      <c r="U37" s="165"/>
      <c r="V37" s="34"/>
      <c r="W37" s="139"/>
      <c r="X37" s="248"/>
      <c r="AC37" s="2"/>
      <c r="AG37" s="254"/>
      <c r="AK37" s="165"/>
      <c r="AL37" s="139"/>
      <c r="AM37" s="138"/>
    </row>
    <row r="38" spans="2:39" ht="13.5" customHeight="1" x14ac:dyDescent="0.3">
      <c r="B38" s="29"/>
      <c r="C38" s="143"/>
      <c r="D38" s="46"/>
      <c r="E38" s="101" t="s">
        <v>346</v>
      </c>
      <c r="F38" s="178">
        <v>100</v>
      </c>
      <c r="G38" s="28"/>
      <c r="I38" s="29"/>
      <c r="J38" s="136"/>
      <c r="K38" s="137"/>
      <c r="L38" s="137"/>
      <c r="M38" s="137"/>
      <c r="U38" s="165"/>
      <c r="V38" s="34"/>
      <c r="W38" s="139"/>
      <c r="X38" s="248"/>
      <c r="AC38" s="2"/>
      <c r="AG38" s="254"/>
      <c r="AK38" s="165"/>
      <c r="AL38" s="139"/>
      <c r="AM38" s="138"/>
    </row>
    <row r="39" spans="2:39" x14ac:dyDescent="0.3">
      <c r="B39" s="29"/>
      <c r="C39" s="143"/>
      <c r="D39" s="46"/>
      <c r="E39" s="101" t="s">
        <v>144</v>
      </c>
      <c r="F39" s="178">
        <v>1.4E-2</v>
      </c>
      <c r="G39" s="28"/>
      <c r="I39" s="29"/>
      <c r="J39" s="136"/>
      <c r="K39" s="137"/>
      <c r="L39" s="137"/>
      <c r="M39" s="137"/>
      <c r="U39" s="165"/>
      <c r="V39" s="34"/>
      <c r="W39" s="139"/>
      <c r="X39" s="248"/>
      <c r="AC39" s="2"/>
      <c r="AG39" s="254"/>
      <c r="AK39" s="165"/>
      <c r="AL39" s="139"/>
      <c r="AM39" s="138"/>
    </row>
    <row r="40" spans="2:39" x14ac:dyDescent="0.3">
      <c r="B40" s="29"/>
      <c r="C40" s="143"/>
      <c r="D40" s="46"/>
      <c r="E40" s="101" t="s">
        <v>105</v>
      </c>
      <c r="F40" s="178">
        <v>18</v>
      </c>
      <c r="G40" s="28"/>
      <c r="H40"/>
      <c r="I40" s="35"/>
      <c r="J40" s="152"/>
      <c r="K40"/>
      <c r="L40"/>
      <c r="M40"/>
      <c r="U40" s="165"/>
      <c r="V40" s="34"/>
      <c r="W40" s="139"/>
      <c r="X40" s="248"/>
      <c r="AC40" s="2"/>
      <c r="AG40" s="254"/>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249"/>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4" thickBot="1" x14ac:dyDescent="0.5">
      <c r="B44" s="27"/>
      <c r="C44" s="291" t="s">
        <v>140</v>
      </c>
      <c r="D44" s="291"/>
      <c r="E44" s="291"/>
      <c r="F44" s="291"/>
      <c r="G44" s="291"/>
      <c r="H44" s="291"/>
      <c r="I44" s="291"/>
      <c r="J44" s="291"/>
      <c r="K44" s="291"/>
      <c r="L44" s="291"/>
      <c r="M44" s="291"/>
      <c r="N44" s="291"/>
      <c r="O44" s="291"/>
      <c r="P44" s="291"/>
      <c r="Q44" s="291"/>
      <c r="R44" s="291"/>
      <c r="S44" s="291"/>
      <c r="T44" s="291"/>
      <c r="U44" s="291"/>
      <c r="AC44" s="2"/>
    </row>
    <row r="45" spans="2:39" x14ac:dyDescent="0.3">
      <c r="B45" s="27"/>
      <c r="C45" s="297">
        <v>1</v>
      </c>
      <c r="D45" s="288" t="s">
        <v>175</v>
      </c>
      <c r="E45" s="289"/>
      <c r="F45" s="289"/>
      <c r="G45" s="289"/>
      <c r="H45" s="289"/>
      <c r="I45" s="289"/>
      <c r="J45" s="289"/>
      <c r="K45" s="289"/>
      <c r="L45" s="289"/>
      <c r="M45" s="289"/>
      <c r="N45" s="289"/>
      <c r="O45" s="289"/>
      <c r="P45" s="289"/>
      <c r="Q45" s="289"/>
      <c r="R45" s="289"/>
      <c r="S45" s="289"/>
      <c r="T45" s="289"/>
      <c r="U45" s="289"/>
      <c r="V45" s="290"/>
      <c r="X45" s="199" t="s">
        <v>227</v>
      </c>
      <c r="Y45" s="9"/>
      <c r="Z45" s="9"/>
      <c r="AA45" s="200"/>
      <c r="AC45" s="2"/>
    </row>
    <row r="46" spans="2:39" ht="14.4" thickBot="1" x14ac:dyDescent="0.35">
      <c r="B46" s="27"/>
      <c r="C46" s="302"/>
      <c r="D46" s="300" t="s">
        <v>152</v>
      </c>
      <c r="E46" s="301"/>
      <c r="F46" s="301"/>
      <c r="G46" s="301"/>
      <c r="H46" s="301"/>
      <c r="I46" s="301"/>
      <c r="J46" s="301"/>
      <c r="K46" s="301"/>
      <c r="L46" s="301"/>
      <c r="M46" s="301"/>
      <c r="N46" s="150"/>
      <c r="O46" s="150"/>
      <c r="P46" s="150"/>
      <c r="Q46" s="150"/>
      <c r="R46" s="150"/>
      <c r="S46" s="150"/>
      <c r="T46" s="150"/>
      <c r="U46" s="150"/>
      <c r="V46" s="151"/>
      <c r="X46" s="154"/>
      <c r="Y46" s="1"/>
      <c r="Z46" s="101" t="s">
        <v>267</v>
      </c>
      <c r="AA46" s="201">
        <v>4</v>
      </c>
      <c r="AC46" s="2"/>
    </row>
    <row r="47" spans="2:39" x14ac:dyDescent="0.3">
      <c r="B47" s="27"/>
      <c r="C47" s="299">
        <v>2</v>
      </c>
      <c r="D47" s="288" t="s">
        <v>153</v>
      </c>
      <c r="E47" s="289"/>
      <c r="F47" s="289"/>
      <c r="G47" s="289"/>
      <c r="H47" s="289"/>
      <c r="I47" s="289"/>
      <c r="J47" s="289"/>
      <c r="K47" s="289"/>
      <c r="L47" s="289"/>
      <c r="M47" s="289"/>
      <c r="N47" s="289"/>
      <c r="O47" s="289"/>
      <c r="P47" s="289"/>
      <c r="Q47" s="289"/>
      <c r="R47" s="289"/>
      <c r="S47" s="289"/>
      <c r="T47" s="289"/>
      <c r="U47" s="289"/>
      <c r="V47" s="290"/>
      <c r="X47" s="154"/>
      <c r="Y47" s="1"/>
      <c r="Z47" s="101" t="s">
        <v>142</v>
      </c>
      <c r="AA47" s="202">
        <v>3</v>
      </c>
      <c r="AC47" s="2"/>
    </row>
    <row r="48" spans="2:39" ht="14.4" thickBot="1" x14ac:dyDescent="0.35">
      <c r="B48" s="27"/>
      <c r="C48" s="296"/>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99">
        <v>3</v>
      </c>
      <c r="D49" s="292" t="s">
        <v>61</v>
      </c>
      <c r="E49" s="293"/>
      <c r="F49" s="293"/>
      <c r="G49" s="293"/>
      <c r="H49" s="293"/>
      <c r="I49" s="293"/>
      <c r="J49" s="293"/>
      <c r="K49" s="293"/>
      <c r="L49" s="293"/>
      <c r="M49" s="293"/>
      <c r="N49" s="293"/>
      <c r="O49" s="293"/>
      <c r="P49" s="293"/>
      <c r="Q49" s="293"/>
      <c r="R49" s="293"/>
      <c r="S49" s="293"/>
      <c r="T49" s="293"/>
      <c r="U49" s="293"/>
      <c r="V49" s="294"/>
      <c r="X49" s="154"/>
      <c r="Y49" s="1"/>
      <c r="Z49" s="46" t="s">
        <v>147</v>
      </c>
      <c r="AA49" s="203">
        <v>0.8</v>
      </c>
      <c r="AC49" s="2"/>
    </row>
    <row r="50" spans="3:29" ht="12.75" customHeight="1" thickBot="1" x14ac:dyDescent="0.35">
      <c r="C50" s="296"/>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95">
        <v>4</v>
      </c>
      <c r="D51" s="303" t="s">
        <v>139</v>
      </c>
      <c r="E51" s="304"/>
      <c r="F51" s="304"/>
      <c r="G51" s="304"/>
      <c r="H51" s="304"/>
      <c r="I51" s="304"/>
      <c r="J51" s="304"/>
      <c r="K51" s="304"/>
      <c r="L51" s="304"/>
      <c r="M51" s="304"/>
      <c r="N51" s="304"/>
      <c r="O51" s="304"/>
      <c r="P51" s="304"/>
      <c r="Q51" s="304"/>
      <c r="R51" s="304"/>
      <c r="S51" s="304"/>
      <c r="T51" s="304"/>
      <c r="U51" s="304"/>
      <c r="V51" s="305"/>
      <c r="X51" s="154"/>
      <c r="Y51" s="1"/>
      <c r="Z51" s="46" t="s">
        <v>244</v>
      </c>
      <c r="AA51" s="203">
        <v>0.15</v>
      </c>
      <c r="AC51" s="2"/>
    </row>
    <row r="52" spans="3:29" x14ac:dyDescent="0.3">
      <c r="C52" s="299"/>
      <c r="D52" s="306"/>
      <c r="E52" s="307"/>
      <c r="F52" s="307"/>
      <c r="G52" s="307"/>
      <c r="H52" s="307"/>
      <c r="I52" s="307"/>
      <c r="J52" s="307"/>
      <c r="K52" s="307"/>
      <c r="L52" s="307"/>
      <c r="M52" s="307"/>
      <c r="N52" s="307"/>
      <c r="O52" s="307"/>
      <c r="P52" s="307"/>
      <c r="Q52" s="307"/>
      <c r="R52" s="307"/>
      <c r="S52" s="307"/>
      <c r="T52" s="307"/>
      <c r="U52" s="307"/>
      <c r="V52" s="308"/>
      <c r="X52" s="152"/>
      <c r="Z52" s="46" t="s">
        <v>335</v>
      </c>
      <c r="AA52" s="238">
        <v>0.5</v>
      </c>
      <c r="AC52" s="2"/>
    </row>
    <row r="53" spans="3:29" ht="14.4" thickBot="1" x14ac:dyDescent="0.35">
      <c r="C53" s="296"/>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97">
        <v>5</v>
      </c>
      <c r="D54" s="309" t="s">
        <v>241</v>
      </c>
      <c r="E54" s="310"/>
      <c r="F54" s="310"/>
      <c r="G54" s="310"/>
      <c r="H54" s="310"/>
      <c r="I54" s="310"/>
      <c r="J54" s="310"/>
      <c r="K54" s="310"/>
      <c r="L54" s="310"/>
      <c r="M54" s="310"/>
      <c r="N54" s="310"/>
      <c r="O54" s="310"/>
      <c r="P54" s="310"/>
      <c r="Q54" s="310"/>
      <c r="R54" s="310"/>
      <c r="S54" s="310"/>
      <c r="T54" s="310"/>
      <c r="U54" s="310"/>
      <c r="V54" s="311"/>
      <c r="AC54" s="2"/>
    </row>
    <row r="55" spans="3:29" ht="14.4" thickBot="1" x14ac:dyDescent="0.35">
      <c r="C55" s="298"/>
      <c r="D55" s="312" t="s">
        <v>154</v>
      </c>
      <c r="E55" s="313"/>
      <c r="F55" s="313"/>
      <c r="G55" s="313"/>
      <c r="H55" s="313"/>
      <c r="I55" s="313"/>
      <c r="J55" s="313"/>
      <c r="K55" s="313"/>
      <c r="L55" s="313"/>
      <c r="M55" s="313"/>
      <c r="N55" s="313"/>
      <c r="O55" s="313"/>
      <c r="P55" s="313"/>
      <c r="Q55" s="313"/>
      <c r="R55" s="313"/>
      <c r="S55" s="313"/>
      <c r="T55" s="313"/>
      <c r="U55" s="313"/>
      <c r="V55" s="314"/>
      <c r="AC55" s="2"/>
    </row>
    <row r="56" spans="3:29" ht="12.75" customHeight="1" x14ac:dyDescent="0.3">
      <c r="C56" s="295">
        <v>6</v>
      </c>
      <c r="D56" s="288" t="s">
        <v>156</v>
      </c>
      <c r="E56" s="289"/>
      <c r="F56" s="289"/>
      <c r="G56" s="289"/>
      <c r="H56" s="289"/>
      <c r="I56" s="289"/>
      <c r="J56" s="289"/>
      <c r="K56" s="289"/>
      <c r="L56" s="289"/>
      <c r="M56" s="289"/>
      <c r="N56" s="289"/>
      <c r="O56" s="289"/>
      <c r="P56" s="289"/>
      <c r="Q56" s="289"/>
      <c r="R56" s="289"/>
      <c r="S56" s="289"/>
      <c r="T56" s="289"/>
      <c r="U56" s="289"/>
      <c r="V56" s="290"/>
      <c r="AC56" s="2"/>
    </row>
    <row r="57" spans="3:29" ht="14.4" thickBot="1" x14ac:dyDescent="0.35">
      <c r="C57" s="296"/>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 ref="B1:F1"/>
    <mergeCell ref="U3:U4"/>
    <mergeCell ref="T3:T4"/>
    <mergeCell ref="R7:R8"/>
    <mergeCell ref="U7:U8"/>
    <mergeCell ref="R1:T1"/>
    <mergeCell ref="P1:Q1"/>
    <mergeCell ref="T7:T8"/>
    <mergeCell ref="Q7:Q8"/>
    <mergeCell ref="J6:K6"/>
    <mergeCell ref="J5:K5"/>
    <mergeCell ref="J4:K4"/>
    <mergeCell ref="J11:U12"/>
    <mergeCell ref="J26:U27"/>
    <mergeCell ref="U13:U24"/>
    <mergeCell ref="B2:E2"/>
    <mergeCell ref="R3:R4"/>
    <mergeCell ref="P7:P8"/>
    <mergeCell ref="Q3:Q4"/>
    <mergeCell ref="O3:O4"/>
    <mergeCell ref="O7:O8"/>
    <mergeCell ref="P3:P4"/>
    <mergeCell ref="D4:F4"/>
    <mergeCell ref="J8:K8"/>
    <mergeCell ref="J13:J24"/>
    <mergeCell ref="J9:K9"/>
    <mergeCell ref="X1:X9"/>
    <mergeCell ref="X11:X24"/>
    <mergeCell ref="X26:X41"/>
    <mergeCell ref="AG11:AK12"/>
    <mergeCell ref="AG28:AG40"/>
    <mergeCell ref="AG26:AK27"/>
    <mergeCell ref="AG2:AG8"/>
    <mergeCell ref="AG1:AK1"/>
    <mergeCell ref="AC7:AC8"/>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 t="shared" ref="C11:C16" si="21">IF(G11/2&gt;40,40,IF(G11/2&gt;30,30,IF(G11/2&gt;20,20,IF(G11/2&gt;10,10,5))))</f>
        <v>40</v>
      </c>
      <c r="D11" s="71">
        <f t="shared" si="3"/>
        <v>324.07805876452574</v>
      </c>
      <c r="E11" s="80">
        <v>19649</v>
      </c>
      <c r="F11" s="80">
        <v>0.63</v>
      </c>
      <c r="G11" s="80">
        <v>107</v>
      </c>
      <c r="H11" s="80">
        <v>3.1</v>
      </c>
      <c r="I11" s="80">
        <v>12</v>
      </c>
      <c r="J11" s="80">
        <f t="shared" ref="J11:J25" si="22">G11</f>
        <v>107</v>
      </c>
      <c r="K11" s="98">
        <f t="shared" si="4"/>
        <v>0.63</v>
      </c>
      <c r="L11" s="222">
        <v>1</v>
      </c>
      <c r="M11" s="71">
        <f t="shared" ref="M11:M25" si="23">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 t="shared" si="21"/>
        <v>40</v>
      </c>
      <c r="D12" s="71">
        <f t="shared" si="3"/>
        <v>348.14867987694288</v>
      </c>
      <c r="E12" s="80">
        <v>18730</v>
      </c>
      <c r="F12" s="80">
        <v>0.71</v>
      </c>
      <c r="G12" s="80">
        <v>134</v>
      </c>
      <c r="H12" s="80">
        <v>0.7</v>
      </c>
      <c r="I12" s="80">
        <f>I11</f>
        <v>12</v>
      </c>
      <c r="J12" s="80">
        <f t="shared" si="22"/>
        <v>134</v>
      </c>
      <c r="K12" s="98">
        <f t="shared" si="4"/>
        <v>0.71</v>
      </c>
      <c r="L12" s="222">
        <v>1</v>
      </c>
      <c r="M12" s="71">
        <f t="shared" si="23"/>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 t="shared" si="21"/>
        <v>40</v>
      </c>
      <c r="D13" s="71">
        <f t="shared" si="3"/>
        <v>215.5760878893316</v>
      </c>
      <c r="E13" s="80">
        <v>5840</v>
      </c>
      <c r="F13" s="80">
        <v>1.41</v>
      </c>
      <c r="G13" s="80">
        <v>89</v>
      </c>
      <c r="H13" s="80">
        <v>3</v>
      </c>
      <c r="I13" s="80">
        <f>I11</f>
        <v>12</v>
      </c>
      <c r="J13" s="80">
        <f t="shared" si="22"/>
        <v>89</v>
      </c>
      <c r="K13" s="98">
        <f t="shared" si="4"/>
        <v>1.41</v>
      </c>
      <c r="L13" s="222">
        <v>1</v>
      </c>
      <c r="M13" s="71">
        <f t="shared" si="23"/>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 t="shared" si="21"/>
        <v>20</v>
      </c>
      <c r="D14" s="71">
        <f t="shared" si="3"/>
        <v>148.37218504128992</v>
      </c>
      <c r="E14" s="80">
        <v>13180</v>
      </c>
      <c r="F14" s="80">
        <v>0.43</v>
      </c>
      <c r="G14" s="80">
        <v>53</v>
      </c>
      <c r="H14" s="80">
        <v>1.8</v>
      </c>
      <c r="I14" s="80">
        <f>I10</f>
        <v>12</v>
      </c>
      <c r="J14" s="80">
        <f t="shared" si="22"/>
        <v>53</v>
      </c>
      <c r="K14" s="98">
        <f t="shared" si="4"/>
        <v>0.43000000000000005</v>
      </c>
      <c r="L14" s="222">
        <v>1</v>
      </c>
      <c r="M14" s="71">
        <f t="shared" si="23"/>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si="21"/>
        <v>5</v>
      </c>
      <c r="D15" s="71">
        <f t="shared" si="3"/>
        <v>10.471975511965978</v>
      </c>
      <c r="E15" s="80">
        <v>125</v>
      </c>
      <c r="F15" s="80">
        <v>3.2</v>
      </c>
      <c r="G15" s="80">
        <v>4.4000000000000004</v>
      </c>
      <c r="H15" s="80">
        <v>0.25</v>
      </c>
      <c r="I15" s="80">
        <v>12</v>
      </c>
      <c r="J15" s="80">
        <f t="shared" si="22"/>
        <v>4.4000000000000004</v>
      </c>
      <c r="K15" s="98">
        <f t="shared" si="4"/>
        <v>3.2</v>
      </c>
      <c r="L15" s="222">
        <v>1</v>
      </c>
      <c r="M15" s="71">
        <f t="shared" si="23"/>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1"/>
        <v>5</v>
      </c>
      <c r="D16" s="71">
        <f t="shared" si="3"/>
        <v>16.493361431346415</v>
      </c>
      <c r="E16" s="80">
        <v>6000</v>
      </c>
      <c r="F16" s="80">
        <v>0.105</v>
      </c>
      <c r="G16" s="80">
        <v>8.5</v>
      </c>
      <c r="H16" s="80">
        <v>0.4</v>
      </c>
      <c r="I16" s="80">
        <v>12</v>
      </c>
      <c r="J16" s="80">
        <f t="shared" si="22"/>
        <v>8.5</v>
      </c>
      <c r="K16" s="98">
        <f t="shared" si="4"/>
        <v>0.105</v>
      </c>
      <c r="L16" s="222">
        <v>1</v>
      </c>
      <c r="M16" s="71">
        <f t="shared" si="23"/>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2"/>
        <v>71</v>
      </c>
      <c r="K17" s="98">
        <f t="shared" si="4"/>
        <v>0.36</v>
      </c>
      <c r="L17" s="222">
        <v>1</v>
      </c>
      <c r="M17" s="71">
        <f t="shared" si="23"/>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2"/>
        <v>10</v>
      </c>
      <c r="K18" s="98">
        <f t="shared" si="4"/>
        <v>0.17</v>
      </c>
      <c r="L18" s="222">
        <v>1</v>
      </c>
      <c r="M18" s="71">
        <f t="shared" si="23"/>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2"/>
        <v>18</v>
      </c>
      <c r="K19" s="98">
        <f t="shared" si="4"/>
        <v>0.28000000000000003</v>
      </c>
      <c r="L19" s="222">
        <v>1</v>
      </c>
      <c r="M19" s="71">
        <f t="shared" si="23"/>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2"/>
        <v>97</v>
      </c>
      <c r="K20" s="98">
        <f t="shared" si="4"/>
        <v>0.72</v>
      </c>
      <c r="L20" s="222">
        <v>1</v>
      </c>
      <c r="M20" s="71">
        <f t="shared" si="23"/>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2"/>
        <v>84</v>
      </c>
      <c r="K21" s="98">
        <f t="shared" si="4"/>
        <v>0.38</v>
      </c>
      <c r="L21" s="222">
        <v>1</v>
      </c>
      <c r="M21" s="71">
        <f t="shared" si="23"/>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2"/>
        <v>6.5</v>
      </c>
      <c r="K22" s="98">
        <f t="shared" si="4"/>
        <v>0.31780000000000003</v>
      </c>
      <c r="L22" s="222">
        <v>1</v>
      </c>
      <c r="M22" s="71">
        <f t="shared" si="23"/>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2"/>
        <v>12</v>
      </c>
      <c r="K23" s="98">
        <f t="shared" si="4"/>
        <v>22</v>
      </c>
      <c r="L23" s="222">
        <v>1</v>
      </c>
      <c r="M23" s="71">
        <f t="shared" si="23"/>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2"/>
        <v>24</v>
      </c>
      <c r="K24" s="98">
        <f t="shared" si="4"/>
        <v>7.9090000000000007</v>
      </c>
      <c r="L24" s="222">
        <v>1</v>
      </c>
      <c r="M24" s="71">
        <f t="shared" si="23"/>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2"/>
        <v>21</v>
      </c>
      <c r="K25" s="98">
        <f t="shared" si="4"/>
        <v>10.6</v>
      </c>
      <c r="L25" s="222">
        <v>1</v>
      </c>
      <c r="M25" s="71">
        <f t="shared" si="23"/>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VEX Falcon 500 (VP Dyno)</v>
      </c>
      <c r="C35">
        <f>MATCH(B35,B6:B27,0)+1</f>
        <v>4</v>
      </c>
    </row>
    <row r="37" spans="1:16" x14ac:dyDescent="0.3">
      <c r="A37" s="322" t="str">
        <f>CONCATENATE('Drive Train'!D4," at ", 'Drive Train'!F35, "V")</f>
        <v>VEX Falcon 500 (VP Dyno) at 12.4V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6592.6666666666661</v>
      </c>
      <c r="H39" s="39">
        <f>(Calcs!$C$14-Calcs!$C$15)*F39/Calcs!$C$12+Calcs!$C$15</f>
        <v>1.5274999999999999</v>
      </c>
      <c r="I39" s="39">
        <f t="shared" ref="I39:I64" si="46">F39*G39*2*PI()/60</f>
        <v>0</v>
      </c>
      <c r="J39" s="39">
        <f>H39*Calcs!$C$8</f>
        <v>18.329999999999998</v>
      </c>
      <c r="K39" s="39">
        <f>F39/MAX(F$39:F$64)</f>
        <v>0</v>
      </c>
      <c r="L39" s="39">
        <f t="shared" ref="L39:L64" si="47">G39/MAX(G$39:G$64)</f>
        <v>1</v>
      </c>
      <c r="M39" s="39">
        <f t="shared" ref="M39:M64" si="48">H39/MAX(H$39:H$64)</f>
        <v>5.9429438484208874E-3</v>
      </c>
      <c r="N39" s="39">
        <f t="shared" ref="N39:N64" si="49">I39/MAX(I$39:I$64)</f>
        <v>0</v>
      </c>
      <c r="O39" s="39">
        <f t="shared" ref="O39:O64" si="50">I39/J39</f>
        <v>0</v>
      </c>
      <c r="P39" s="39">
        <f>F39/H39</f>
        <v>0</v>
      </c>
    </row>
    <row r="40" spans="1:16" x14ac:dyDescent="0.3">
      <c r="B40" s="1"/>
      <c r="E40" s="1">
        <f t="shared" ref="E40:E63" si="51">ROUNDDOWN(($FH$5-$O$5+1)/25,0)+E39</f>
        <v>6</v>
      </c>
      <c r="F40" s="39">
        <f t="shared" si="45"/>
        <v>0.18885906040268458</v>
      </c>
      <c r="G40" s="36">
        <f>(1-F40/Calcs!$C$12)*Calcs!$C$11</f>
        <v>6331.9696027709733</v>
      </c>
      <c r="H40" s="39">
        <f>(Calcs!$C$14-Calcs!$C$15)*F40/Calcs!$C$12+Calcs!$C$15</f>
        <v>11.816090604026845</v>
      </c>
      <c r="I40" s="39">
        <f t="shared" si="46"/>
        <v>125.22910132373411</v>
      </c>
      <c r="J40" s="39">
        <f>H40*Calcs!$C$8</f>
        <v>141.79308724832214</v>
      </c>
      <c r="K40" s="39">
        <f t="shared" ref="K40:K64" si="52">F40/MAX(F$39:F$64)</f>
        <v>4.0268456375838924E-2</v>
      </c>
      <c r="L40" s="39">
        <f t="shared" si="47"/>
        <v>0.96045650765056734</v>
      </c>
      <c r="M40" s="39">
        <f t="shared" si="48"/>
        <v>4.5972087049155612E-2</v>
      </c>
      <c r="N40" s="39">
        <f t="shared" si="49"/>
        <v>0.15203953351289412</v>
      </c>
      <c r="O40" s="39">
        <f t="shared" si="50"/>
        <v>0.88318199253550689</v>
      </c>
      <c r="P40" s="39">
        <f t="shared" ref="P40:P64" si="53">F40/H40</f>
        <v>1.5983210245385446E-2</v>
      </c>
    </row>
    <row r="41" spans="1:16" x14ac:dyDescent="0.3">
      <c r="B41" s="1"/>
      <c r="E41" s="1">
        <f t="shared" si="51"/>
        <v>12</v>
      </c>
      <c r="F41" s="39">
        <f t="shared" si="45"/>
        <v>0.37771812080536915</v>
      </c>
      <c r="G41" s="36">
        <f>(1-F41/Calcs!$C$12)*Calcs!$C$11</f>
        <v>6071.2725388752797</v>
      </c>
      <c r="H41" s="39">
        <f>(Calcs!$C$14-Calcs!$C$15)*F41/Calcs!$C$12+Calcs!$C$15</f>
        <v>22.104681208053691</v>
      </c>
      <c r="I41" s="39">
        <f t="shared" si="46"/>
        <v>240.14644782947067</v>
      </c>
      <c r="J41" s="39">
        <f>H41*Calcs!$C$8</f>
        <v>265.25617449664429</v>
      </c>
      <c r="K41" s="39">
        <f t="shared" si="52"/>
        <v>8.0536912751677847E-2</v>
      </c>
      <c r="L41" s="39">
        <f t="shared" si="47"/>
        <v>0.92091301530113467</v>
      </c>
      <c r="M41" s="39">
        <f t="shared" si="48"/>
        <v>8.6001230249890342E-2</v>
      </c>
      <c r="N41" s="39">
        <f t="shared" si="49"/>
        <v>0.29155965759415203</v>
      </c>
      <c r="O41" s="39">
        <f t="shared" si="50"/>
        <v>0.90533782403059093</v>
      </c>
      <c r="P41" s="39">
        <f t="shared" si="53"/>
        <v>1.7087698178056065E-2</v>
      </c>
    </row>
    <row r="42" spans="1:16" x14ac:dyDescent="0.3">
      <c r="B42" s="1"/>
      <c r="E42" s="1">
        <f t="shared" si="51"/>
        <v>18</v>
      </c>
      <c r="F42" s="39">
        <f t="shared" si="45"/>
        <v>0.56657718120805378</v>
      </c>
      <c r="G42" s="36">
        <f>(1-F42/Calcs!$C$12)*Calcs!$C$11</f>
        <v>5810.5754749795869</v>
      </c>
      <c r="H42" s="39">
        <f>(Calcs!$C$14-Calcs!$C$15)*F42/Calcs!$C$12+Calcs!$C$15</f>
        <v>32.393271812080542</v>
      </c>
      <c r="I42" s="39">
        <f t="shared" si="46"/>
        <v>344.75203951720977</v>
      </c>
      <c r="J42" s="39">
        <f>H42*Calcs!$C$8</f>
        <v>388.7192617449665</v>
      </c>
      <c r="K42" s="39">
        <f t="shared" si="52"/>
        <v>0.12080536912751678</v>
      </c>
      <c r="L42" s="39">
        <f t="shared" si="47"/>
        <v>0.88136952295170201</v>
      </c>
      <c r="M42" s="39">
        <f t="shared" si="48"/>
        <v>0.12603037345062509</v>
      </c>
      <c r="N42" s="39">
        <f t="shared" si="49"/>
        <v>0.41856037224377379</v>
      </c>
      <c r="O42" s="39">
        <f t="shared" si="50"/>
        <v>0.88689209268821101</v>
      </c>
      <c r="P42" s="39">
        <f t="shared" si="53"/>
        <v>1.7490582133687343E-2</v>
      </c>
    </row>
    <row r="43" spans="1:16" x14ac:dyDescent="0.3">
      <c r="B43" s="1"/>
      <c r="E43" s="1">
        <f t="shared" si="51"/>
        <v>24</v>
      </c>
      <c r="F43" s="39">
        <f t="shared" si="45"/>
        <v>0.7554362416107383</v>
      </c>
      <c r="G43" s="36">
        <f>(1-F43/Calcs!$C$12)*Calcs!$C$11</f>
        <v>5549.8784110838942</v>
      </c>
      <c r="H43" s="39">
        <f>(Calcs!$C$14-Calcs!$C$15)*F43/Calcs!$C$12+Calcs!$C$15</f>
        <v>42.681862416107379</v>
      </c>
      <c r="I43" s="39">
        <f t="shared" si="46"/>
        <v>439.04587638695131</v>
      </c>
      <c r="J43" s="39">
        <f>H43*Calcs!$C$8</f>
        <v>512.18234899328854</v>
      </c>
      <c r="K43" s="39">
        <f t="shared" si="52"/>
        <v>0.16107382550335569</v>
      </c>
      <c r="L43" s="39">
        <f t="shared" si="47"/>
        <v>0.84182603060226935</v>
      </c>
      <c r="M43" s="39">
        <f t="shared" si="48"/>
        <v>0.16605951665135976</v>
      </c>
      <c r="N43" s="39">
        <f t="shared" si="49"/>
        <v>0.53304167746175934</v>
      </c>
      <c r="O43" s="39">
        <f t="shared" si="50"/>
        <v>0.85720618301257467</v>
      </c>
      <c r="P43" s="39">
        <f t="shared" si="53"/>
        <v>1.7699233324121537E-2</v>
      </c>
    </row>
    <row r="44" spans="1:16" x14ac:dyDescent="0.3">
      <c r="B44" s="1"/>
      <c r="E44" s="1">
        <f t="shared" si="51"/>
        <v>30</v>
      </c>
      <c r="F44" s="39">
        <f t="shared" si="45"/>
        <v>0.94429530201342282</v>
      </c>
      <c r="G44" s="36">
        <f>(1-F44/Calcs!$C$12)*Calcs!$C$11</f>
        <v>5289.1813471882006</v>
      </c>
      <c r="H44" s="39">
        <f>(Calcs!$C$14-Calcs!$C$15)*F44/Calcs!$C$12+Calcs!$C$15</f>
        <v>52.970453020134229</v>
      </c>
      <c r="I44" s="39">
        <f t="shared" si="46"/>
        <v>523.02795843869524</v>
      </c>
      <c r="J44" s="39">
        <f>H44*Calcs!$C$8</f>
        <v>635.6454362416107</v>
      </c>
      <c r="K44" s="39">
        <f t="shared" si="52"/>
        <v>0.20134228187919462</v>
      </c>
      <c r="L44" s="39">
        <f t="shared" si="47"/>
        <v>0.80228253825283669</v>
      </c>
      <c r="M44" s="39">
        <f t="shared" si="48"/>
        <v>0.20608865985209451</v>
      </c>
      <c r="N44" s="39">
        <f t="shared" si="49"/>
        <v>0.63500357324810852</v>
      </c>
      <c r="O44" s="39">
        <f t="shared" si="50"/>
        <v>0.82282972333005278</v>
      </c>
      <c r="P44" s="39">
        <f t="shared" si="53"/>
        <v>1.7826830774025915E-2</v>
      </c>
    </row>
    <row r="45" spans="1:16" x14ac:dyDescent="0.3">
      <c r="B45" s="1"/>
      <c r="E45" s="1">
        <f t="shared" si="51"/>
        <v>36</v>
      </c>
      <c r="F45" s="39">
        <f t="shared" si="45"/>
        <v>1.1331543624161076</v>
      </c>
      <c r="G45" s="36">
        <f>(1-F45/Calcs!$C$12)*Calcs!$C$11</f>
        <v>5028.4842832925078</v>
      </c>
      <c r="H45" s="39">
        <f>(Calcs!$C$14-Calcs!$C$15)*F45/Calcs!$C$12+Calcs!$C$15</f>
        <v>63.25904362416108</v>
      </c>
      <c r="I45" s="39">
        <f t="shared" si="46"/>
        <v>596.6982856724419</v>
      </c>
      <c r="J45" s="39">
        <f>H45*Calcs!$C$8</f>
        <v>759.10852348993296</v>
      </c>
      <c r="K45" s="39">
        <f t="shared" si="52"/>
        <v>0.24161073825503357</v>
      </c>
      <c r="L45" s="39">
        <f t="shared" si="47"/>
        <v>0.76273904590340402</v>
      </c>
      <c r="M45" s="39">
        <f t="shared" si="48"/>
        <v>0.24611780305282926</v>
      </c>
      <c r="N45" s="39">
        <f t="shared" si="49"/>
        <v>0.72444605960282182</v>
      </c>
      <c r="O45" s="39">
        <f t="shared" si="50"/>
        <v>0.78605135788645264</v>
      </c>
      <c r="P45" s="39">
        <f t="shared" si="53"/>
        <v>1.7912922761660469E-2</v>
      </c>
    </row>
    <row r="46" spans="1:16" x14ac:dyDescent="0.3">
      <c r="B46" s="1"/>
      <c r="E46" s="1">
        <f t="shared" si="51"/>
        <v>42</v>
      </c>
      <c r="F46" s="39">
        <f t="shared" si="45"/>
        <v>1.3220134228187919</v>
      </c>
      <c r="G46" s="36">
        <f>(1-F46/Calcs!$C$12)*Calcs!$C$11</f>
        <v>4767.7872193968151</v>
      </c>
      <c r="H46" s="39">
        <f>(Calcs!$C$14-Calcs!$C$15)*F46/Calcs!$C$12+Calcs!$C$15</f>
        <v>73.547634228187917</v>
      </c>
      <c r="I46" s="39">
        <f t="shared" si="46"/>
        <v>660.05685808819067</v>
      </c>
      <c r="J46" s="39">
        <f>H46*Calcs!$C$8</f>
        <v>882.571610738255</v>
      </c>
      <c r="K46" s="39">
        <f t="shared" si="52"/>
        <v>0.28187919463087246</v>
      </c>
      <c r="L46" s="39">
        <f t="shared" si="47"/>
        <v>0.72319555355397136</v>
      </c>
      <c r="M46" s="39">
        <f t="shared" si="48"/>
        <v>0.28614694625356396</v>
      </c>
      <c r="N46" s="39">
        <f t="shared" si="49"/>
        <v>0.80136913652589858</v>
      </c>
      <c r="O46" s="39">
        <f t="shared" si="50"/>
        <v>0.74787909565328659</v>
      </c>
      <c r="P46" s="39">
        <f t="shared" si="53"/>
        <v>1.7974927904779784E-2</v>
      </c>
    </row>
    <row r="47" spans="1:16" x14ac:dyDescent="0.3">
      <c r="B47" s="1"/>
      <c r="E47" s="1">
        <f t="shared" si="51"/>
        <v>48</v>
      </c>
      <c r="F47" s="39">
        <f t="shared" si="45"/>
        <v>1.5108724832214766</v>
      </c>
      <c r="G47" s="36">
        <f>(1-F47/Calcs!$C$12)*Calcs!$C$11</f>
        <v>4507.0901555011214</v>
      </c>
      <c r="H47" s="39">
        <f>(Calcs!$C$14-Calcs!$C$15)*F47/Calcs!$C$12+Calcs!$C$15</f>
        <v>83.836224832214768</v>
      </c>
      <c r="I47" s="39">
        <f t="shared" si="46"/>
        <v>713.10367568594222</v>
      </c>
      <c r="J47" s="39">
        <f>H47*Calcs!$C$8</f>
        <v>1006.0346979865772</v>
      </c>
      <c r="K47" s="39">
        <f t="shared" si="52"/>
        <v>0.32214765100671139</v>
      </c>
      <c r="L47" s="39">
        <f t="shared" si="47"/>
        <v>0.6836520612045387</v>
      </c>
      <c r="M47" s="39">
        <f t="shared" si="48"/>
        <v>0.32617608945429871</v>
      </c>
      <c r="N47" s="39">
        <f t="shared" si="49"/>
        <v>0.86577280401733947</v>
      </c>
      <c r="O47" s="39">
        <f t="shared" si="50"/>
        <v>0.70882612410199064</v>
      </c>
      <c r="P47" s="39">
        <f t="shared" si="53"/>
        <v>1.8021714196282741E-2</v>
      </c>
    </row>
    <row r="48" spans="1:16" x14ac:dyDescent="0.3">
      <c r="B48" s="1"/>
      <c r="E48" s="1">
        <f t="shared" si="51"/>
        <v>54</v>
      </c>
      <c r="F48" s="39">
        <f t="shared" si="45"/>
        <v>1.6997315436241611</v>
      </c>
      <c r="G48" s="36">
        <f>(1-F48/Calcs!$C$12)*Calcs!$C$11</f>
        <v>4246.3930916054287</v>
      </c>
      <c r="H48" s="39">
        <f>(Calcs!$C$14-Calcs!$C$15)*F48/Calcs!$C$12+Calcs!$C$15</f>
        <v>94.124815436241619</v>
      </c>
      <c r="I48" s="39">
        <f t="shared" si="46"/>
        <v>755.83873846569611</v>
      </c>
      <c r="J48" s="39">
        <f>H48*Calcs!$C$8</f>
        <v>1129.4977852348993</v>
      </c>
      <c r="K48" s="39">
        <f t="shared" si="52"/>
        <v>0.36241610738255031</v>
      </c>
      <c r="L48" s="39">
        <f t="shared" si="47"/>
        <v>0.64410856885510603</v>
      </c>
      <c r="M48" s="39">
        <f t="shared" si="48"/>
        <v>0.36620523265503346</v>
      </c>
      <c r="N48" s="39">
        <f t="shared" si="49"/>
        <v>0.91765706207714393</v>
      </c>
      <c r="O48" s="39">
        <f t="shared" si="50"/>
        <v>0.6691812488224631</v>
      </c>
      <c r="P48" s="39">
        <f t="shared" si="53"/>
        <v>1.805827226057646E-2</v>
      </c>
    </row>
    <row r="49" spans="2:16" x14ac:dyDescent="0.3">
      <c r="B49" s="1"/>
      <c r="E49" s="1">
        <f t="shared" si="51"/>
        <v>60</v>
      </c>
      <c r="F49" s="39">
        <f t="shared" si="45"/>
        <v>1.8885906040268456</v>
      </c>
      <c r="G49" s="36">
        <f>(1-F49/Calcs!$C$12)*Calcs!$C$11</f>
        <v>3985.6960277097355</v>
      </c>
      <c r="H49" s="39">
        <f>(Calcs!$C$14-Calcs!$C$15)*F49/Calcs!$C$12+Calcs!$C$15</f>
        <v>104.41340604026846</v>
      </c>
      <c r="I49" s="39">
        <f t="shared" si="46"/>
        <v>788.26204642745245</v>
      </c>
      <c r="J49" s="39">
        <f>H49*Calcs!$C$8</f>
        <v>1252.9608724832215</v>
      </c>
      <c r="K49" s="39">
        <f t="shared" si="52"/>
        <v>0.40268456375838924</v>
      </c>
      <c r="L49" s="39">
        <f t="shared" si="47"/>
        <v>0.60456507650567337</v>
      </c>
      <c r="M49" s="39">
        <f t="shared" si="48"/>
        <v>0.4062343758557681</v>
      </c>
      <c r="N49" s="39">
        <f t="shared" si="49"/>
        <v>0.95702191070531217</v>
      </c>
      <c r="O49" s="39">
        <f t="shared" si="50"/>
        <v>0.62911944318357649</v>
      </c>
      <c r="P49" s="39">
        <f t="shared" si="53"/>
        <v>1.8087625676136691E-2</v>
      </c>
    </row>
    <row r="50" spans="2:16" x14ac:dyDescent="0.3">
      <c r="B50" s="1"/>
      <c r="E50" s="1">
        <f t="shared" si="51"/>
        <v>66</v>
      </c>
      <c r="F50" s="39">
        <f t="shared" si="45"/>
        <v>2.0774496644295306</v>
      </c>
      <c r="G50" s="36">
        <f>(1-F50/Calcs!$C$12)*Calcs!$C$11</f>
        <v>3724.9989638140428</v>
      </c>
      <c r="H50" s="39">
        <f>(Calcs!$C$14-Calcs!$C$15)*F50/Calcs!$C$12+Calcs!$C$15</f>
        <v>114.70199664429532</v>
      </c>
      <c r="I50" s="39">
        <f t="shared" si="46"/>
        <v>810.37359957121146</v>
      </c>
      <c r="J50" s="39">
        <f>H50*Calcs!$C$8</f>
        <v>1376.4239597315438</v>
      </c>
      <c r="K50" s="39">
        <f t="shared" si="52"/>
        <v>0.44295302013422821</v>
      </c>
      <c r="L50" s="39">
        <f t="shared" si="47"/>
        <v>0.56502158415624071</v>
      </c>
      <c r="M50" s="39">
        <f t="shared" si="48"/>
        <v>0.44626351905650291</v>
      </c>
      <c r="N50" s="39">
        <f t="shared" si="49"/>
        <v>0.98386734990184455</v>
      </c>
      <c r="O50" s="39">
        <f t="shared" si="50"/>
        <v>0.58875290119860002</v>
      </c>
      <c r="P50" s="39">
        <f t="shared" si="53"/>
        <v>1.8111713180302795E-2</v>
      </c>
    </row>
    <row r="51" spans="2:16" x14ac:dyDescent="0.3">
      <c r="B51" s="1"/>
      <c r="E51" s="1">
        <f t="shared" si="51"/>
        <v>72</v>
      </c>
      <c r="F51" s="39">
        <f t="shared" si="45"/>
        <v>2.2663087248322151</v>
      </c>
      <c r="G51" s="36">
        <f>(1-F51/Calcs!$C$12)*Calcs!$C$11</f>
        <v>3464.3018999183496</v>
      </c>
      <c r="H51" s="39">
        <f>(Calcs!$C$14-Calcs!$C$15)*F51/Calcs!$C$12+Calcs!$C$15</f>
        <v>124.99058724832216</v>
      </c>
      <c r="I51" s="39">
        <f t="shared" si="46"/>
        <v>822.1733978969728</v>
      </c>
      <c r="J51" s="39">
        <f>H51*Calcs!$C$8</f>
        <v>1499.8870469798658</v>
      </c>
      <c r="K51" s="39">
        <f t="shared" si="52"/>
        <v>0.48322147651006714</v>
      </c>
      <c r="L51" s="39">
        <f t="shared" si="47"/>
        <v>0.52547809180680805</v>
      </c>
      <c r="M51" s="39">
        <f t="shared" si="48"/>
        <v>0.48629266225723761</v>
      </c>
      <c r="N51" s="39">
        <f t="shared" si="49"/>
        <v>0.99819337966674049</v>
      </c>
      <c r="O51" s="39">
        <f t="shared" si="50"/>
        <v>0.54815687591440976</v>
      </c>
      <c r="P51" s="39">
        <f t="shared" si="53"/>
        <v>1.8131835162352495E-2</v>
      </c>
    </row>
    <row r="52" spans="2:16" x14ac:dyDescent="0.3">
      <c r="B52" s="1"/>
      <c r="E52" s="1">
        <f t="shared" si="51"/>
        <v>78</v>
      </c>
      <c r="F52" s="39">
        <f t="shared" si="45"/>
        <v>2.4551677852348996</v>
      </c>
      <c r="G52" s="36">
        <f>(1-F52/Calcs!$C$12)*Calcs!$C$11</f>
        <v>3203.6048360226564</v>
      </c>
      <c r="H52" s="39">
        <f>(Calcs!$C$14-Calcs!$C$15)*F52/Calcs!$C$12+Calcs!$C$15</f>
        <v>135.27917785234902</v>
      </c>
      <c r="I52" s="39">
        <f t="shared" si="46"/>
        <v>823.66144140473648</v>
      </c>
      <c r="J52" s="39">
        <f>H52*Calcs!$C$8</f>
        <v>1623.3501342281884</v>
      </c>
      <c r="K52" s="39">
        <f t="shared" si="52"/>
        <v>0.52348993288590606</v>
      </c>
      <c r="L52" s="39">
        <f t="shared" si="47"/>
        <v>0.48593459945737538</v>
      </c>
      <c r="M52" s="39">
        <f t="shared" si="48"/>
        <v>0.52632180545797247</v>
      </c>
      <c r="N52" s="39">
        <f t="shared" si="49"/>
        <v>1</v>
      </c>
      <c r="O52" s="39">
        <f t="shared" si="50"/>
        <v>0.50738372704563894</v>
      </c>
      <c r="P52" s="39">
        <f t="shared" si="53"/>
        <v>1.8148896409723912E-2</v>
      </c>
    </row>
    <row r="53" spans="2:16" x14ac:dyDescent="0.3">
      <c r="B53" s="1"/>
      <c r="E53" s="1">
        <f t="shared" si="51"/>
        <v>84</v>
      </c>
      <c r="F53" s="39">
        <f t="shared" si="45"/>
        <v>2.6440268456375837</v>
      </c>
      <c r="G53" s="36">
        <f>(1-F53/Calcs!$C$12)*Calcs!$C$11</f>
        <v>2942.9077721269641</v>
      </c>
      <c r="H53" s="39">
        <f>(Calcs!$C$14-Calcs!$C$15)*F53/Calcs!$C$12+Calcs!$C$15</f>
        <v>145.56776845637583</v>
      </c>
      <c r="I53" s="39">
        <f t="shared" si="46"/>
        <v>814.83773009450283</v>
      </c>
      <c r="J53" s="39">
        <f>H53*Calcs!$C$8</f>
        <v>1746.8132214765101</v>
      </c>
      <c r="K53" s="39">
        <f t="shared" si="52"/>
        <v>0.56375838926174493</v>
      </c>
      <c r="L53" s="39">
        <f t="shared" si="47"/>
        <v>0.44639110710794283</v>
      </c>
      <c r="M53" s="39">
        <f t="shared" si="48"/>
        <v>0.56635094865870694</v>
      </c>
      <c r="N53" s="39">
        <f t="shared" si="49"/>
        <v>0.98928721090162364</v>
      </c>
      <c r="O53" s="39">
        <f t="shared" si="50"/>
        <v>0.46647101136877911</v>
      </c>
      <c r="P53" s="39">
        <f t="shared" si="53"/>
        <v>1.8163545911813257E-2</v>
      </c>
    </row>
    <row r="54" spans="2:16" x14ac:dyDescent="0.3">
      <c r="B54" s="1"/>
      <c r="E54" s="1">
        <f t="shared" si="51"/>
        <v>90</v>
      </c>
      <c r="F54" s="39">
        <f t="shared" si="45"/>
        <v>2.8328859060402687</v>
      </c>
      <c r="G54" s="36">
        <f>(1-F54/Calcs!$C$12)*Calcs!$C$11</f>
        <v>2682.2107082312705</v>
      </c>
      <c r="H54" s="39">
        <f>(Calcs!$C$14-Calcs!$C$15)*F54/Calcs!$C$12+Calcs!$C$15</f>
        <v>155.8563590604027</v>
      </c>
      <c r="I54" s="39">
        <f t="shared" si="46"/>
        <v>795.70226396627152</v>
      </c>
      <c r="J54" s="39">
        <f>H54*Calcs!$C$8</f>
        <v>1870.2763087248322</v>
      </c>
      <c r="K54" s="39">
        <f t="shared" si="52"/>
        <v>0.60402684563758391</v>
      </c>
      <c r="L54" s="39">
        <f t="shared" si="47"/>
        <v>0.40684761475851006</v>
      </c>
      <c r="M54" s="39">
        <f t="shared" si="48"/>
        <v>0.60638009185944175</v>
      </c>
      <c r="N54" s="39">
        <f t="shared" si="49"/>
        <v>0.96605501237161084</v>
      </c>
      <c r="O54" s="39">
        <f t="shared" si="50"/>
        <v>0.4254463686752184</v>
      </c>
      <c r="P54" s="39">
        <f t="shared" si="53"/>
        <v>1.8176261290322928E-2</v>
      </c>
    </row>
    <row r="55" spans="2:16" x14ac:dyDescent="0.3">
      <c r="B55" s="1"/>
      <c r="E55" s="1">
        <f t="shared" si="51"/>
        <v>96</v>
      </c>
      <c r="F55" s="39">
        <f t="shared" si="45"/>
        <v>3.0217449664429532</v>
      </c>
      <c r="G55" s="36">
        <f>(1-F55/Calcs!$C$12)*Calcs!$C$11</f>
        <v>2421.5136443355773</v>
      </c>
      <c r="H55" s="39">
        <f>(Calcs!$C$14-Calcs!$C$15)*F55/Calcs!$C$12+Calcs!$C$15</f>
        <v>166.14494966442953</v>
      </c>
      <c r="I55" s="39">
        <f t="shared" si="46"/>
        <v>766.25504302004265</v>
      </c>
      <c r="J55" s="39">
        <f>H55*Calcs!$C$8</f>
        <v>1993.7393959731544</v>
      </c>
      <c r="K55" s="39">
        <f t="shared" si="52"/>
        <v>0.64429530201342278</v>
      </c>
      <c r="L55" s="39">
        <f t="shared" si="47"/>
        <v>0.36730412240907739</v>
      </c>
      <c r="M55" s="39">
        <f t="shared" si="48"/>
        <v>0.64640923506017645</v>
      </c>
      <c r="N55" s="39">
        <f t="shared" si="49"/>
        <v>0.93030340440996184</v>
      </c>
      <c r="O55" s="39">
        <f t="shared" si="50"/>
        <v>0.38433059233703393</v>
      </c>
      <c r="P55" s="39">
        <f t="shared" si="53"/>
        <v>1.818740185931687E-2</v>
      </c>
    </row>
    <row r="56" spans="2:16" x14ac:dyDescent="0.3">
      <c r="B56" s="1"/>
      <c r="E56" s="1">
        <f t="shared" si="51"/>
        <v>102</v>
      </c>
      <c r="F56" s="39">
        <f t="shared" si="45"/>
        <v>3.2106040268456377</v>
      </c>
      <c r="G56" s="36">
        <f>(1-F56/Calcs!$C$12)*Calcs!$C$11</f>
        <v>2160.8165804398841</v>
      </c>
      <c r="H56" s="39">
        <f>(Calcs!$C$14-Calcs!$C$15)*F56/Calcs!$C$12+Calcs!$C$15</f>
        <v>176.43354026845637</v>
      </c>
      <c r="I56" s="39">
        <f t="shared" si="46"/>
        <v>726.49606725581623</v>
      </c>
      <c r="J56" s="39">
        <f>H56*Calcs!$C$8</f>
        <v>2117.2024832214765</v>
      </c>
      <c r="K56" s="39">
        <f t="shared" si="52"/>
        <v>0.68456375838926176</v>
      </c>
      <c r="L56" s="39">
        <f t="shared" si="47"/>
        <v>0.32776063005964468</v>
      </c>
      <c r="M56" s="39">
        <f t="shared" si="48"/>
        <v>0.68643837826091114</v>
      </c>
      <c r="N56" s="39">
        <f t="shared" si="49"/>
        <v>0.88203238701667663</v>
      </c>
      <c r="O56" s="39">
        <f t="shared" si="50"/>
        <v>0.3431396255262274</v>
      </c>
      <c r="P56" s="39">
        <f t="shared" si="53"/>
        <v>1.8197243120330022E-2</v>
      </c>
    </row>
    <row r="57" spans="2:16" x14ac:dyDescent="0.3">
      <c r="B57" s="1"/>
      <c r="E57" s="1">
        <f t="shared" si="51"/>
        <v>108</v>
      </c>
      <c r="F57" s="39">
        <f t="shared" si="45"/>
        <v>3.3994630872483222</v>
      </c>
      <c r="G57" s="36">
        <f>(1-F57/Calcs!$C$12)*Calcs!$C$11</f>
        <v>1900.1195165441914</v>
      </c>
      <c r="H57" s="39">
        <f>(Calcs!$C$14-Calcs!$C$15)*F57/Calcs!$C$12+Calcs!$C$15</f>
        <v>186.72213087248323</v>
      </c>
      <c r="I57" s="39">
        <f t="shared" si="46"/>
        <v>676.4253366735926</v>
      </c>
      <c r="J57" s="39">
        <f>H57*Calcs!$C$8</f>
        <v>2240.6655704697987</v>
      </c>
      <c r="K57" s="39">
        <f t="shared" si="52"/>
        <v>0.72483221476510062</v>
      </c>
      <c r="L57" s="39">
        <f t="shared" si="47"/>
        <v>0.28821713771021207</v>
      </c>
      <c r="M57" s="39">
        <f t="shared" si="48"/>
        <v>0.72646752146164595</v>
      </c>
      <c r="N57" s="39">
        <f t="shared" si="49"/>
        <v>0.82124196019175555</v>
      </c>
      <c r="O57" s="39">
        <f t="shared" si="50"/>
        <v>0.30188589747097644</v>
      </c>
      <c r="P57" s="39">
        <f t="shared" si="53"/>
        <v>1.8205999853171624E-2</v>
      </c>
    </row>
    <row r="58" spans="2:16" x14ac:dyDescent="0.3">
      <c r="B58" s="1"/>
      <c r="E58" s="1">
        <f t="shared" si="51"/>
        <v>114</v>
      </c>
      <c r="F58" s="39">
        <f t="shared" si="45"/>
        <v>3.5883221476510072</v>
      </c>
      <c r="G58" s="36">
        <f>(1-F58/Calcs!$C$12)*Calcs!$C$11</f>
        <v>1639.4224526484982</v>
      </c>
      <c r="H58" s="39">
        <f>(Calcs!$C$14-Calcs!$C$15)*F58/Calcs!$C$12+Calcs!$C$15</f>
        <v>197.0107214765101</v>
      </c>
      <c r="I58" s="39">
        <f t="shared" si="46"/>
        <v>616.04285127337118</v>
      </c>
      <c r="J58" s="39">
        <f>H58*Calcs!$C$8</f>
        <v>2364.1286577181213</v>
      </c>
      <c r="K58" s="39">
        <f t="shared" si="52"/>
        <v>0.7651006711409396</v>
      </c>
      <c r="L58" s="39">
        <f t="shared" si="47"/>
        <v>0.24867364536077941</v>
      </c>
      <c r="M58" s="39">
        <f t="shared" si="48"/>
        <v>0.76649666466238076</v>
      </c>
      <c r="N58" s="39">
        <f t="shared" si="49"/>
        <v>0.74793212393519803</v>
      </c>
      <c r="O58" s="39">
        <f t="shared" si="50"/>
        <v>0.2605792410079667</v>
      </c>
      <c r="P58" s="39">
        <f t="shared" si="53"/>
        <v>1.8213841971432242E-2</v>
      </c>
    </row>
    <row r="59" spans="2:16" x14ac:dyDescent="0.3">
      <c r="B59" s="1"/>
      <c r="E59" s="1">
        <f t="shared" si="51"/>
        <v>120</v>
      </c>
      <c r="F59" s="39">
        <f t="shared" si="45"/>
        <v>3.7771812080536913</v>
      </c>
      <c r="G59" s="36">
        <f>(1-F59/Calcs!$C$12)*Calcs!$C$11</f>
        <v>1378.7253887528059</v>
      </c>
      <c r="H59" s="39">
        <f>(Calcs!$C$14-Calcs!$C$15)*F59/Calcs!$C$12+Calcs!$C$15</f>
        <v>207.29931208053691</v>
      </c>
      <c r="I59" s="39">
        <f t="shared" si="46"/>
        <v>545.34861105515256</v>
      </c>
      <c r="J59" s="39">
        <f>H59*Calcs!$C$8</f>
        <v>2487.591744966443</v>
      </c>
      <c r="K59" s="39">
        <f t="shared" si="52"/>
        <v>0.80536912751677847</v>
      </c>
      <c r="L59" s="39">
        <f t="shared" si="47"/>
        <v>0.20913015301134685</v>
      </c>
      <c r="M59" s="39">
        <f t="shared" si="48"/>
        <v>0.80652580786311534</v>
      </c>
      <c r="N59" s="39">
        <f t="shared" si="49"/>
        <v>0.66210287824700464</v>
      </c>
      <c r="O59" s="39">
        <f t="shared" si="50"/>
        <v>0.21922753689734131</v>
      </c>
      <c r="P59" s="39">
        <f t="shared" si="53"/>
        <v>1.822090565638846E-2</v>
      </c>
    </row>
    <row r="60" spans="2:16" x14ac:dyDescent="0.3">
      <c r="B60" s="1"/>
      <c r="E60" s="1">
        <f t="shared" si="51"/>
        <v>126</v>
      </c>
      <c r="F60" s="39">
        <f t="shared" si="45"/>
        <v>3.9660402684563762</v>
      </c>
      <c r="G60" s="36">
        <f>(1-F60/Calcs!$C$12)*Calcs!$C$11</f>
        <v>1118.028324857112</v>
      </c>
      <c r="H60" s="39">
        <f>(Calcs!$C$14-Calcs!$C$15)*F60/Calcs!$C$12+Calcs!$C$15</f>
        <v>217.5879026845638</v>
      </c>
      <c r="I60" s="39">
        <f t="shared" si="46"/>
        <v>464.34261601893593</v>
      </c>
      <c r="J60" s="39">
        <f>H60*Calcs!$C$8</f>
        <v>2611.0548322147656</v>
      </c>
      <c r="K60" s="39">
        <f t="shared" si="52"/>
        <v>0.84563758389261745</v>
      </c>
      <c r="L60" s="39">
        <f t="shared" si="47"/>
        <v>0.16958666066191405</v>
      </c>
      <c r="M60" s="39">
        <f t="shared" si="48"/>
        <v>0.84655495106385026</v>
      </c>
      <c r="N60" s="39">
        <f t="shared" si="49"/>
        <v>0.56375422312717449</v>
      </c>
      <c r="O60" s="39">
        <f t="shared" si="50"/>
        <v>0.17783717534000168</v>
      </c>
      <c r="P60" s="39">
        <f t="shared" si="53"/>
        <v>1.8227301332123812E-2</v>
      </c>
    </row>
    <row r="61" spans="2:16" x14ac:dyDescent="0.3">
      <c r="B61" s="1"/>
      <c r="E61" s="1">
        <f t="shared" si="51"/>
        <v>132</v>
      </c>
      <c r="F61" s="39">
        <f t="shared" si="45"/>
        <v>4.1548993288590612</v>
      </c>
      <c r="G61" s="36">
        <f>(1-F61/Calcs!$C$12)*Calcs!$C$11</f>
        <v>857.33126096141837</v>
      </c>
      <c r="H61" s="39">
        <f>(Calcs!$C$14-Calcs!$C$15)*F61/Calcs!$C$12+Calcs!$C$15</f>
        <v>227.87649328859064</v>
      </c>
      <c r="I61" s="39">
        <f t="shared" si="46"/>
        <v>373.02486616472174</v>
      </c>
      <c r="J61" s="39">
        <f>H61*Calcs!$C$8</f>
        <v>2734.5179194630878</v>
      </c>
      <c r="K61" s="39">
        <f t="shared" si="52"/>
        <v>0.88590604026845643</v>
      </c>
      <c r="L61" s="39">
        <f t="shared" si="47"/>
        <v>0.13004316831248131</v>
      </c>
      <c r="M61" s="39">
        <f t="shared" si="48"/>
        <v>0.88658409426458495</v>
      </c>
      <c r="N61" s="39">
        <f t="shared" si="49"/>
        <v>0.45288615857570802</v>
      </c>
      <c r="O61" s="39">
        <f t="shared" si="50"/>
        <v>0.13641339247027637</v>
      </c>
      <c r="P61" s="39">
        <f t="shared" si="53"/>
        <v>1.8233119480196465E-2</v>
      </c>
    </row>
    <row r="62" spans="2:16" x14ac:dyDescent="0.3">
      <c r="B62" s="1"/>
      <c r="E62" s="1">
        <f t="shared" si="51"/>
        <v>138</v>
      </c>
      <c r="F62" s="39">
        <f t="shared" si="45"/>
        <v>4.3437583892617457</v>
      </c>
      <c r="G62" s="36">
        <f>(1-F62/Calcs!$C$12)*Calcs!$C$11</f>
        <v>596.63419706572529</v>
      </c>
      <c r="H62" s="39">
        <f>(Calcs!$C$14-Calcs!$C$15)*F62/Calcs!$C$12+Calcs!$C$15</f>
        <v>238.1650838926175</v>
      </c>
      <c r="I62" s="39">
        <f t="shared" si="46"/>
        <v>271.39536149251023</v>
      </c>
      <c r="J62" s="39">
        <f>H62*Calcs!$C$8</f>
        <v>2857.9810067114099</v>
      </c>
      <c r="K62" s="39">
        <f t="shared" si="52"/>
        <v>0.92617449664429541</v>
      </c>
      <c r="L62" s="39">
        <f t="shared" si="47"/>
        <v>9.0499675963048642E-2</v>
      </c>
      <c r="M62" s="39">
        <f t="shared" si="48"/>
        <v>0.92661323746531976</v>
      </c>
      <c r="N62" s="39">
        <f t="shared" si="49"/>
        <v>0.32949868459260567</v>
      </c>
      <c r="O62" s="39">
        <f t="shared" si="50"/>
        <v>9.4960519630883228E-2</v>
      </c>
      <c r="P62" s="39">
        <f t="shared" si="53"/>
        <v>1.8238434947165615E-2</v>
      </c>
    </row>
    <row r="63" spans="2:16" x14ac:dyDescent="0.3">
      <c r="B63" s="1"/>
      <c r="E63" s="1">
        <f t="shared" si="51"/>
        <v>144</v>
      </c>
      <c r="F63" s="39">
        <f t="shared" si="45"/>
        <v>4.5326174496644303</v>
      </c>
      <c r="G63" s="36">
        <f>(1-F63/Calcs!$C$12)*Calcs!$C$11</f>
        <v>335.93713317003227</v>
      </c>
      <c r="H63" s="39">
        <f>(Calcs!$C$14-Calcs!$C$15)*F63/Calcs!$C$12+Calcs!$C$15</f>
        <v>248.45367449664431</v>
      </c>
      <c r="I63" s="39">
        <f t="shared" si="46"/>
        <v>159.45410200230125</v>
      </c>
      <c r="J63" s="39">
        <f>H63*Calcs!$C$8</f>
        <v>2981.4440939597316</v>
      </c>
      <c r="K63" s="39">
        <f t="shared" si="52"/>
        <v>0.96644295302013428</v>
      </c>
      <c r="L63" s="39">
        <f t="shared" si="47"/>
        <v>5.095618361361598E-2</v>
      </c>
      <c r="M63" s="39">
        <f t="shared" si="48"/>
        <v>0.96664238066605435</v>
      </c>
      <c r="N63" s="39">
        <f t="shared" si="49"/>
        <v>0.1935918011778672</v>
      </c>
      <c r="O63" s="39">
        <f t="shared" si="50"/>
        <v>5.3482170712289362E-2</v>
      </c>
      <c r="P63" s="39">
        <f t="shared" si="53"/>
        <v>1.8243310181857056E-2</v>
      </c>
    </row>
    <row r="64" spans="2:16" x14ac:dyDescent="0.3">
      <c r="B64" s="1"/>
      <c r="E64" s="1">
        <f>ROUNDDOWN(($FH$5-$O$5+1)/25,0)+E63-1</f>
        <v>149</v>
      </c>
      <c r="F64" s="39">
        <f t="shared" si="45"/>
        <v>4.6900000000000004</v>
      </c>
      <c r="G64" s="36">
        <f>(1-F64/Calcs!$C$12)*Calcs!$C$11</f>
        <v>118.68957992362236</v>
      </c>
      <c r="H64" s="39">
        <f>(Calcs!$C$14-Calcs!$C$15)*F64/Calcs!$C$12+Calcs!$C$15</f>
        <v>257.02750000000003</v>
      </c>
      <c r="I64" s="39">
        <f t="shared" si="46"/>
        <v>58.292684163379441</v>
      </c>
      <c r="J64" s="39">
        <f>H64*Calcs!$C$8</f>
        <v>3084.3300000000004</v>
      </c>
      <c r="K64" s="39">
        <f t="shared" si="52"/>
        <v>1</v>
      </c>
      <c r="L64" s="39">
        <f t="shared" si="47"/>
        <v>1.8003273322422242E-2</v>
      </c>
      <c r="M64" s="39">
        <f t="shared" si="48"/>
        <v>1</v>
      </c>
      <c r="N64" s="39">
        <f t="shared" si="49"/>
        <v>7.0772627238641334E-2</v>
      </c>
      <c r="O64" s="39">
        <f t="shared" si="50"/>
        <v>1.8899626227861299E-2</v>
      </c>
      <c r="P64" s="39">
        <f t="shared" si="53"/>
        <v>1.8247074729357753E-2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ET1" si="2">DX1+1</f>
        <v>112</v>
      </c>
      <c r="DZ1" s="39">
        <f t="shared" si="2"/>
        <v>113</v>
      </c>
      <c r="EA1" s="39">
        <f t="shared" si="2"/>
        <v>114</v>
      </c>
      <c r="EB1" s="39">
        <f t="shared" si="2"/>
        <v>115</v>
      </c>
      <c r="EC1" s="39">
        <f t="shared" si="2"/>
        <v>116</v>
      </c>
      <c r="ED1" s="39">
        <f t="shared" si="2"/>
        <v>117</v>
      </c>
      <c r="EE1" s="39">
        <f t="shared" si="2"/>
        <v>118</v>
      </c>
      <c r="EF1" s="39">
        <f t="shared" si="2"/>
        <v>119</v>
      </c>
      <c r="EG1" s="39">
        <f t="shared" si="2"/>
        <v>120</v>
      </c>
      <c r="EH1" s="39">
        <f t="shared" si="2"/>
        <v>121</v>
      </c>
      <c r="EI1" s="39">
        <f t="shared" si="2"/>
        <v>122</v>
      </c>
      <c r="EJ1" s="39">
        <f t="shared" si="2"/>
        <v>123</v>
      </c>
      <c r="EK1" s="39">
        <f t="shared" si="2"/>
        <v>124</v>
      </c>
      <c r="EL1" s="39">
        <f t="shared" si="2"/>
        <v>125</v>
      </c>
      <c r="EM1" s="39">
        <f t="shared" si="2"/>
        <v>126</v>
      </c>
      <c r="EN1" s="39">
        <f t="shared" si="2"/>
        <v>127</v>
      </c>
      <c r="EO1" s="39">
        <f t="shared" si="2"/>
        <v>128</v>
      </c>
      <c r="EP1" s="39">
        <f t="shared" si="2"/>
        <v>129</v>
      </c>
      <c r="EQ1" s="39">
        <f t="shared" si="2"/>
        <v>130</v>
      </c>
      <c r="ER1" s="39">
        <f t="shared" si="2"/>
        <v>131</v>
      </c>
      <c r="ES1" s="39">
        <f t="shared" si="2"/>
        <v>132</v>
      </c>
      <c r="ET1" s="39">
        <f t="shared" si="2"/>
        <v>133</v>
      </c>
      <c r="EU1" s="39">
        <f t="shared" ref="EU1:FP1" si="3">ET1+1</f>
        <v>134</v>
      </c>
      <c r="EV1" s="39">
        <f t="shared" si="3"/>
        <v>135</v>
      </c>
      <c r="EW1" s="39">
        <f t="shared" si="3"/>
        <v>136</v>
      </c>
      <c r="EX1" s="39">
        <f t="shared" si="3"/>
        <v>137</v>
      </c>
      <c r="EY1" s="39">
        <f t="shared" si="3"/>
        <v>138</v>
      </c>
      <c r="EZ1" s="39">
        <f t="shared" si="3"/>
        <v>139</v>
      </c>
      <c r="FA1" s="39">
        <f t="shared" si="3"/>
        <v>140</v>
      </c>
      <c r="FB1" s="39">
        <f t="shared" si="3"/>
        <v>141</v>
      </c>
      <c r="FC1" s="39">
        <f t="shared" si="3"/>
        <v>142</v>
      </c>
      <c r="FD1" s="39">
        <f t="shared" si="3"/>
        <v>143</v>
      </c>
      <c r="FE1" s="39">
        <f t="shared" si="3"/>
        <v>144</v>
      </c>
      <c r="FF1" s="39">
        <f t="shared" si="3"/>
        <v>145</v>
      </c>
      <c r="FG1" s="39">
        <f t="shared" si="3"/>
        <v>146</v>
      </c>
      <c r="FH1" s="39">
        <f t="shared" si="3"/>
        <v>147</v>
      </c>
      <c r="FI1" s="39">
        <f t="shared" si="3"/>
        <v>148</v>
      </c>
      <c r="FJ1" s="39">
        <f t="shared" si="3"/>
        <v>149</v>
      </c>
      <c r="FK1" s="39">
        <f t="shared" si="3"/>
        <v>150</v>
      </c>
      <c r="FL1" s="39">
        <f t="shared" si="3"/>
        <v>151</v>
      </c>
      <c r="FM1" s="39">
        <f t="shared" si="3"/>
        <v>152</v>
      </c>
      <c r="FN1" s="39">
        <f t="shared" si="3"/>
        <v>153</v>
      </c>
      <c r="FO1" s="39">
        <f t="shared" si="3"/>
        <v>154</v>
      </c>
      <c r="FP1" s="39">
        <f t="shared" si="3"/>
        <v>155</v>
      </c>
      <c r="FQ1" s="43">
        <f t="shared" ref="FQ1:GM1" si="4">FP1+1</f>
        <v>156</v>
      </c>
      <c r="FR1" s="39">
        <f t="shared" si="4"/>
        <v>157</v>
      </c>
      <c r="FS1" s="39">
        <f t="shared" si="4"/>
        <v>158</v>
      </c>
      <c r="FT1" s="39">
        <f t="shared" si="4"/>
        <v>159</v>
      </c>
      <c r="FU1" s="39">
        <f t="shared" si="4"/>
        <v>160</v>
      </c>
      <c r="FV1" s="39">
        <f t="shared" si="4"/>
        <v>161</v>
      </c>
      <c r="FW1" s="39">
        <f t="shared" si="4"/>
        <v>162</v>
      </c>
      <c r="FX1" s="39">
        <f t="shared" si="4"/>
        <v>163</v>
      </c>
      <c r="FY1" s="39">
        <f t="shared" si="4"/>
        <v>164</v>
      </c>
      <c r="FZ1" s="39">
        <f t="shared" si="4"/>
        <v>165</v>
      </c>
      <c r="GA1" s="39">
        <f t="shared" si="4"/>
        <v>166</v>
      </c>
      <c r="GB1" s="39">
        <f t="shared" si="4"/>
        <v>167</v>
      </c>
      <c r="GC1" s="39">
        <f t="shared" si="4"/>
        <v>168</v>
      </c>
      <c r="GD1" s="39">
        <f t="shared" si="4"/>
        <v>169</v>
      </c>
      <c r="GE1" s="39">
        <f t="shared" si="4"/>
        <v>170</v>
      </c>
      <c r="GF1" s="39">
        <f t="shared" si="4"/>
        <v>171</v>
      </c>
      <c r="GG1" s="39">
        <f t="shared" si="4"/>
        <v>172</v>
      </c>
      <c r="GH1" s="39">
        <f t="shared" si="4"/>
        <v>173</v>
      </c>
      <c r="GI1" s="39">
        <f t="shared" si="4"/>
        <v>174</v>
      </c>
      <c r="GJ1" s="39">
        <f t="shared" si="4"/>
        <v>175</v>
      </c>
      <c r="GK1" s="39">
        <f t="shared" si="4"/>
        <v>176</v>
      </c>
      <c r="GL1" s="39">
        <f t="shared" si="4"/>
        <v>177</v>
      </c>
      <c r="GM1" s="39">
        <f t="shared" si="4"/>
        <v>178</v>
      </c>
      <c r="GN1" s="39">
        <f t="shared" ref="GN1:IS1" si="5">GM1+1</f>
        <v>179</v>
      </c>
      <c r="GO1" s="39">
        <f t="shared" si="5"/>
        <v>180</v>
      </c>
      <c r="GP1" s="39">
        <f t="shared" si="5"/>
        <v>181</v>
      </c>
      <c r="GQ1" s="39">
        <f t="shared" si="5"/>
        <v>182</v>
      </c>
      <c r="GR1" s="39">
        <f t="shared" si="5"/>
        <v>183</v>
      </c>
      <c r="GS1" s="39">
        <f t="shared" si="5"/>
        <v>184</v>
      </c>
      <c r="GT1" s="39">
        <f t="shared" si="5"/>
        <v>185</v>
      </c>
      <c r="GU1" s="39">
        <f t="shared" si="5"/>
        <v>186</v>
      </c>
      <c r="GV1" s="39">
        <f t="shared" si="5"/>
        <v>187</v>
      </c>
      <c r="GW1" s="39">
        <f t="shared" si="5"/>
        <v>188</v>
      </c>
      <c r="GX1" s="39">
        <f t="shared" si="5"/>
        <v>189</v>
      </c>
      <c r="GY1" s="39">
        <f t="shared" si="5"/>
        <v>190</v>
      </c>
      <c r="GZ1" s="39">
        <f t="shared" si="5"/>
        <v>191</v>
      </c>
      <c r="HA1" s="39">
        <f t="shared" si="5"/>
        <v>192</v>
      </c>
      <c r="HB1" s="39">
        <f t="shared" si="5"/>
        <v>193</v>
      </c>
      <c r="HC1" s="39">
        <f t="shared" si="5"/>
        <v>194</v>
      </c>
      <c r="HD1" s="39">
        <f t="shared" si="5"/>
        <v>195</v>
      </c>
      <c r="HE1" s="39">
        <f t="shared" si="5"/>
        <v>196</v>
      </c>
      <c r="HF1" s="39">
        <f t="shared" si="5"/>
        <v>197</v>
      </c>
      <c r="HG1" s="39">
        <f t="shared" si="5"/>
        <v>198</v>
      </c>
      <c r="HH1" s="39">
        <f t="shared" si="5"/>
        <v>199</v>
      </c>
      <c r="HI1" s="39">
        <f t="shared" si="5"/>
        <v>200</v>
      </c>
      <c r="HJ1" s="39">
        <f t="shared" si="5"/>
        <v>201</v>
      </c>
      <c r="HK1" s="39">
        <f t="shared" si="5"/>
        <v>202</v>
      </c>
      <c r="HL1" s="39">
        <f t="shared" si="5"/>
        <v>203</v>
      </c>
      <c r="HM1" s="39">
        <f t="shared" si="5"/>
        <v>204</v>
      </c>
      <c r="HN1" s="39">
        <f t="shared" si="5"/>
        <v>205</v>
      </c>
      <c r="HO1" s="39">
        <f t="shared" si="5"/>
        <v>206</v>
      </c>
      <c r="HP1" s="39">
        <f t="shared" si="5"/>
        <v>207</v>
      </c>
      <c r="HQ1" s="39">
        <f t="shared" si="5"/>
        <v>208</v>
      </c>
      <c r="HR1" s="39">
        <f t="shared" si="5"/>
        <v>209</v>
      </c>
      <c r="HS1" s="39">
        <f t="shared" si="5"/>
        <v>210</v>
      </c>
      <c r="HT1" s="39">
        <f t="shared" si="5"/>
        <v>211</v>
      </c>
      <c r="HU1" s="39">
        <f t="shared" si="5"/>
        <v>212</v>
      </c>
      <c r="HV1" s="39">
        <f t="shared" si="5"/>
        <v>213</v>
      </c>
      <c r="HW1" s="39">
        <f t="shared" si="5"/>
        <v>214</v>
      </c>
      <c r="HX1" s="39">
        <f t="shared" si="5"/>
        <v>215</v>
      </c>
      <c r="HY1" s="39">
        <f t="shared" si="5"/>
        <v>216</v>
      </c>
      <c r="HZ1" s="39">
        <f t="shared" si="5"/>
        <v>217</v>
      </c>
      <c r="IA1" s="39">
        <f t="shared" si="5"/>
        <v>218</v>
      </c>
      <c r="IB1" s="39">
        <f t="shared" si="5"/>
        <v>219</v>
      </c>
      <c r="IC1" s="39">
        <f t="shared" si="5"/>
        <v>220</v>
      </c>
      <c r="ID1" s="39">
        <f t="shared" si="5"/>
        <v>221</v>
      </c>
      <c r="IE1" s="39">
        <f t="shared" si="5"/>
        <v>222</v>
      </c>
      <c r="IF1" s="39">
        <f t="shared" si="5"/>
        <v>223</v>
      </c>
      <c r="IG1" s="39">
        <f t="shared" si="5"/>
        <v>224</v>
      </c>
      <c r="IH1" s="39">
        <f t="shared" si="5"/>
        <v>225</v>
      </c>
      <c r="II1" s="39">
        <f t="shared" si="5"/>
        <v>226</v>
      </c>
      <c r="IJ1" s="39">
        <f t="shared" si="5"/>
        <v>227</v>
      </c>
      <c r="IK1" s="39">
        <f t="shared" si="5"/>
        <v>228</v>
      </c>
      <c r="IL1" s="39">
        <f t="shared" si="5"/>
        <v>229</v>
      </c>
      <c r="IM1" s="39">
        <f t="shared" si="5"/>
        <v>230</v>
      </c>
      <c r="IN1" s="39">
        <f t="shared" si="5"/>
        <v>231</v>
      </c>
      <c r="IO1" s="39">
        <f t="shared" si="5"/>
        <v>232</v>
      </c>
      <c r="IP1" s="39">
        <f t="shared" si="5"/>
        <v>233</v>
      </c>
      <c r="IQ1" s="39">
        <f t="shared" si="5"/>
        <v>234</v>
      </c>
      <c r="IR1" s="39">
        <f t="shared" si="5"/>
        <v>235</v>
      </c>
      <c r="IS1" s="39">
        <f t="shared" si="5"/>
        <v>236</v>
      </c>
      <c r="IT1" s="39">
        <f t="shared" ref="IT1:JV1" si="6">IS1+1</f>
        <v>237</v>
      </c>
      <c r="IU1" s="39">
        <f t="shared" si="6"/>
        <v>238</v>
      </c>
      <c r="IV1" s="39">
        <f t="shared" si="6"/>
        <v>239</v>
      </c>
      <c r="IW1" s="39">
        <f t="shared" si="6"/>
        <v>240</v>
      </c>
      <c r="IX1" s="39">
        <f t="shared" si="6"/>
        <v>241</v>
      </c>
      <c r="IY1" s="39">
        <f t="shared" si="6"/>
        <v>242</v>
      </c>
      <c r="IZ1" s="39">
        <f t="shared" si="6"/>
        <v>243</v>
      </c>
      <c r="JA1" s="39">
        <f t="shared" si="6"/>
        <v>244</v>
      </c>
      <c r="JB1" s="39">
        <f t="shared" si="6"/>
        <v>245</v>
      </c>
      <c r="JC1" s="39">
        <f t="shared" si="6"/>
        <v>246</v>
      </c>
      <c r="JD1" s="39">
        <f t="shared" si="6"/>
        <v>247</v>
      </c>
      <c r="JE1" s="39">
        <f t="shared" si="6"/>
        <v>248</v>
      </c>
      <c r="JF1" s="39">
        <f t="shared" si="6"/>
        <v>249</v>
      </c>
      <c r="JG1" s="39">
        <f t="shared" si="6"/>
        <v>250</v>
      </c>
      <c r="JH1" s="39">
        <f t="shared" si="6"/>
        <v>251</v>
      </c>
      <c r="JI1" s="39">
        <f t="shared" si="6"/>
        <v>252</v>
      </c>
      <c r="JJ1" s="39">
        <f t="shared" si="6"/>
        <v>253</v>
      </c>
      <c r="JK1" s="39">
        <f t="shared" si="6"/>
        <v>254</v>
      </c>
      <c r="JL1" s="39">
        <f t="shared" si="6"/>
        <v>255</v>
      </c>
      <c r="JM1" s="39">
        <f t="shared" si="6"/>
        <v>256</v>
      </c>
      <c r="JN1" s="39">
        <f t="shared" si="6"/>
        <v>257</v>
      </c>
      <c r="JO1" s="39">
        <f t="shared" si="6"/>
        <v>258</v>
      </c>
      <c r="JP1" s="39">
        <f t="shared" si="6"/>
        <v>259</v>
      </c>
      <c r="JQ1" s="39">
        <f t="shared" si="6"/>
        <v>260</v>
      </c>
      <c r="JR1" s="39">
        <f t="shared" si="6"/>
        <v>261</v>
      </c>
      <c r="JS1" s="39">
        <f t="shared" si="6"/>
        <v>262</v>
      </c>
      <c r="JT1" s="39">
        <f t="shared" si="6"/>
        <v>263</v>
      </c>
      <c r="JU1" s="39">
        <f t="shared" si="6"/>
        <v>264</v>
      </c>
      <c r="JV1" s="39">
        <f t="shared" si="6"/>
        <v>265</v>
      </c>
      <c r="JW1" s="39">
        <f>JV1+1</f>
        <v>266</v>
      </c>
      <c r="JX1" s="39">
        <f t="shared" ref="JX1:MI1" si="7">JW1+1</f>
        <v>267</v>
      </c>
      <c r="JY1" s="39">
        <f t="shared" si="7"/>
        <v>268</v>
      </c>
      <c r="JZ1" s="39">
        <f t="shared" si="7"/>
        <v>269</v>
      </c>
      <c r="KA1" s="39">
        <f t="shared" si="7"/>
        <v>270</v>
      </c>
      <c r="KB1" s="39">
        <f t="shared" si="7"/>
        <v>271</v>
      </c>
      <c r="KC1" s="39">
        <f t="shared" si="7"/>
        <v>272</v>
      </c>
      <c r="KD1" s="39">
        <f t="shared" si="7"/>
        <v>273</v>
      </c>
      <c r="KE1" s="39">
        <f t="shared" si="7"/>
        <v>274</v>
      </c>
      <c r="KF1" s="39">
        <f t="shared" si="7"/>
        <v>275</v>
      </c>
      <c r="KG1" s="39">
        <f t="shared" si="7"/>
        <v>276</v>
      </c>
      <c r="KH1" s="39">
        <f t="shared" si="7"/>
        <v>277</v>
      </c>
      <c r="KI1" s="39">
        <f t="shared" si="7"/>
        <v>278</v>
      </c>
      <c r="KJ1" s="39">
        <f t="shared" si="7"/>
        <v>279</v>
      </c>
      <c r="KK1" s="39">
        <f t="shared" si="7"/>
        <v>280</v>
      </c>
      <c r="KL1" s="39">
        <f t="shared" si="7"/>
        <v>281</v>
      </c>
      <c r="KM1" s="39">
        <f t="shared" si="7"/>
        <v>282</v>
      </c>
      <c r="KN1" s="39">
        <f t="shared" si="7"/>
        <v>283</v>
      </c>
      <c r="KO1" s="39">
        <f t="shared" si="7"/>
        <v>284</v>
      </c>
      <c r="KP1" s="39">
        <f t="shared" si="7"/>
        <v>285</v>
      </c>
      <c r="KQ1" s="39">
        <f t="shared" si="7"/>
        <v>286</v>
      </c>
      <c r="KR1" s="39">
        <f t="shared" si="7"/>
        <v>287</v>
      </c>
      <c r="KS1" s="39">
        <f t="shared" si="7"/>
        <v>288</v>
      </c>
      <c r="KT1" s="39">
        <f t="shared" si="7"/>
        <v>289</v>
      </c>
      <c r="KU1" s="39">
        <f t="shared" si="7"/>
        <v>290</v>
      </c>
      <c r="KV1" s="39">
        <f t="shared" si="7"/>
        <v>291</v>
      </c>
      <c r="KW1" s="39">
        <f t="shared" si="7"/>
        <v>292</v>
      </c>
      <c r="KX1" s="39">
        <f t="shared" si="7"/>
        <v>293</v>
      </c>
      <c r="KY1" s="39">
        <f t="shared" si="7"/>
        <v>294</v>
      </c>
      <c r="KZ1" s="39">
        <f t="shared" si="7"/>
        <v>295</v>
      </c>
      <c r="LA1" s="39">
        <f t="shared" si="7"/>
        <v>296</v>
      </c>
      <c r="LB1" s="39">
        <f t="shared" si="7"/>
        <v>297</v>
      </c>
      <c r="LC1" s="39">
        <f t="shared" si="7"/>
        <v>298</v>
      </c>
      <c r="LD1" s="39">
        <f t="shared" si="7"/>
        <v>299</v>
      </c>
      <c r="LE1" s="39">
        <f t="shared" si="7"/>
        <v>300</v>
      </c>
      <c r="LF1" s="39">
        <f t="shared" si="7"/>
        <v>301</v>
      </c>
      <c r="LG1" s="39">
        <f t="shared" si="7"/>
        <v>302</v>
      </c>
      <c r="LH1" s="39">
        <f t="shared" si="7"/>
        <v>303</v>
      </c>
      <c r="LI1" s="39">
        <f t="shared" si="7"/>
        <v>304</v>
      </c>
      <c r="LJ1" s="39">
        <f t="shared" si="7"/>
        <v>305</v>
      </c>
      <c r="LK1" s="39">
        <f t="shared" si="7"/>
        <v>306</v>
      </c>
      <c r="LL1" s="39">
        <f t="shared" si="7"/>
        <v>307</v>
      </c>
      <c r="LM1" s="39">
        <f t="shared" si="7"/>
        <v>308</v>
      </c>
      <c r="LN1" s="39">
        <f t="shared" si="7"/>
        <v>309</v>
      </c>
      <c r="LO1" s="39">
        <f t="shared" si="7"/>
        <v>310</v>
      </c>
      <c r="LP1" s="39">
        <f t="shared" si="7"/>
        <v>311</v>
      </c>
      <c r="LQ1" s="39">
        <f t="shared" si="7"/>
        <v>312</v>
      </c>
      <c r="LR1" s="39">
        <f t="shared" si="7"/>
        <v>313</v>
      </c>
      <c r="LS1" s="39">
        <f t="shared" si="7"/>
        <v>314</v>
      </c>
      <c r="LT1" s="39">
        <f t="shared" si="7"/>
        <v>315</v>
      </c>
      <c r="LU1" s="39">
        <f t="shared" si="7"/>
        <v>316</v>
      </c>
      <c r="LV1" s="39">
        <f t="shared" si="7"/>
        <v>317</v>
      </c>
      <c r="LW1" s="39">
        <f t="shared" si="7"/>
        <v>318</v>
      </c>
      <c r="LX1" s="39">
        <f t="shared" si="7"/>
        <v>319</v>
      </c>
      <c r="LY1" s="39">
        <f t="shared" si="7"/>
        <v>320</v>
      </c>
      <c r="LZ1" s="39">
        <f t="shared" si="7"/>
        <v>321</v>
      </c>
      <c r="MA1" s="39">
        <f t="shared" si="7"/>
        <v>322</v>
      </c>
      <c r="MB1" s="39">
        <f t="shared" si="7"/>
        <v>323</v>
      </c>
      <c r="MC1" s="39">
        <f t="shared" si="7"/>
        <v>324</v>
      </c>
      <c r="MD1" s="39">
        <f t="shared" si="7"/>
        <v>325</v>
      </c>
      <c r="ME1" s="39">
        <f t="shared" si="7"/>
        <v>326</v>
      </c>
      <c r="MF1" s="39">
        <f t="shared" si="7"/>
        <v>327</v>
      </c>
      <c r="MG1" s="39">
        <f t="shared" si="7"/>
        <v>328</v>
      </c>
      <c r="MH1" s="39">
        <f t="shared" si="7"/>
        <v>329</v>
      </c>
      <c r="MI1" s="39">
        <f t="shared" si="7"/>
        <v>330</v>
      </c>
      <c r="MJ1" s="39">
        <f t="shared" ref="MJ1:OU1" si="8">MI1+1</f>
        <v>331</v>
      </c>
      <c r="MK1" s="39">
        <f t="shared" si="8"/>
        <v>332</v>
      </c>
      <c r="ML1" s="39">
        <f t="shared" si="8"/>
        <v>333</v>
      </c>
      <c r="MM1" s="39">
        <f t="shared" si="8"/>
        <v>334</v>
      </c>
      <c r="MN1" s="39">
        <f t="shared" si="8"/>
        <v>335</v>
      </c>
      <c r="MO1" s="39">
        <f t="shared" si="8"/>
        <v>336</v>
      </c>
      <c r="MP1" s="39">
        <f t="shared" si="8"/>
        <v>337</v>
      </c>
      <c r="MQ1" s="39">
        <f t="shared" si="8"/>
        <v>338</v>
      </c>
      <c r="MR1" s="39">
        <f t="shared" si="8"/>
        <v>339</v>
      </c>
      <c r="MS1" s="39">
        <f t="shared" si="8"/>
        <v>340</v>
      </c>
      <c r="MT1" s="39">
        <f t="shared" si="8"/>
        <v>341</v>
      </c>
      <c r="MU1" s="39">
        <f t="shared" si="8"/>
        <v>342</v>
      </c>
      <c r="MV1" s="39">
        <f t="shared" si="8"/>
        <v>343</v>
      </c>
      <c r="MW1" s="39">
        <f t="shared" si="8"/>
        <v>344</v>
      </c>
      <c r="MX1" s="39">
        <f t="shared" si="8"/>
        <v>345</v>
      </c>
      <c r="MY1" s="39">
        <f t="shared" si="8"/>
        <v>346</v>
      </c>
      <c r="MZ1" s="39">
        <f t="shared" si="8"/>
        <v>347</v>
      </c>
      <c r="NA1" s="39">
        <f t="shared" si="8"/>
        <v>348</v>
      </c>
      <c r="NB1" s="39">
        <f t="shared" si="8"/>
        <v>349</v>
      </c>
      <c r="NC1" s="39">
        <f t="shared" si="8"/>
        <v>350</v>
      </c>
      <c r="ND1" s="39">
        <f t="shared" si="8"/>
        <v>351</v>
      </c>
      <c r="NE1" s="39">
        <f t="shared" si="8"/>
        <v>352</v>
      </c>
      <c r="NF1" s="39">
        <f t="shared" si="8"/>
        <v>353</v>
      </c>
      <c r="NG1" s="39">
        <f t="shared" si="8"/>
        <v>354</v>
      </c>
      <c r="NH1" s="39">
        <f t="shared" si="8"/>
        <v>355</v>
      </c>
      <c r="NI1" s="39">
        <f t="shared" si="8"/>
        <v>356</v>
      </c>
      <c r="NJ1" s="39">
        <f t="shared" si="8"/>
        <v>357</v>
      </c>
      <c r="NK1" s="39">
        <f t="shared" si="8"/>
        <v>358</v>
      </c>
      <c r="NL1" s="39">
        <f t="shared" si="8"/>
        <v>359</v>
      </c>
      <c r="NM1" s="39">
        <f t="shared" si="8"/>
        <v>360</v>
      </c>
      <c r="NN1" s="39">
        <f t="shared" si="8"/>
        <v>361</v>
      </c>
      <c r="NO1" s="39">
        <f t="shared" si="8"/>
        <v>362</v>
      </c>
      <c r="NP1" s="39">
        <f t="shared" si="8"/>
        <v>363</v>
      </c>
      <c r="NQ1" s="39">
        <f t="shared" si="8"/>
        <v>364</v>
      </c>
      <c r="NR1" s="39">
        <f t="shared" si="8"/>
        <v>365</v>
      </c>
      <c r="NS1" s="39">
        <f t="shared" si="8"/>
        <v>366</v>
      </c>
      <c r="NT1" s="39">
        <f t="shared" si="8"/>
        <v>367</v>
      </c>
      <c r="NU1" s="39">
        <f t="shared" si="8"/>
        <v>368</v>
      </c>
      <c r="NV1" s="39">
        <f t="shared" si="8"/>
        <v>369</v>
      </c>
      <c r="NW1" s="39">
        <f t="shared" si="8"/>
        <v>370</v>
      </c>
      <c r="NX1" s="39">
        <f t="shared" si="8"/>
        <v>371</v>
      </c>
      <c r="NY1" s="39">
        <f t="shared" si="8"/>
        <v>372</v>
      </c>
      <c r="NZ1" s="39">
        <f t="shared" si="8"/>
        <v>373</v>
      </c>
      <c r="OA1" s="39">
        <f t="shared" si="8"/>
        <v>374</v>
      </c>
      <c r="OB1" s="39">
        <f t="shared" si="8"/>
        <v>375</v>
      </c>
      <c r="OC1" s="39">
        <f t="shared" si="8"/>
        <v>376</v>
      </c>
      <c r="OD1" s="39">
        <f t="shared" si="8"/>
        <v>377</v>
      </c>
      <c r="OE1" s="39">
        <f t="shared" si="8"/>
        <v>378</v>
      </c>
      <c r="OF1" s="39">
        <f t="shared" si="8"/>
        <v>379</v>
      </c>
      <c r="OG1" s="39">
        <f t="shared" si="8"/>
        <v>380</v>
      </c>
      <c r="OH1" s="39">
        <f t="shared" si="8"/>
        <v>381</v>
      </c>
      <c r="OI1" s="39">
        <f t="shared" si="8"/>
        <v>382</v>
      </c>
      <c r="OJ1" s="39">
        <f t="shared" si="8"/>
        <v>383</v>
      </c>
      <c r="OK1" s="39">
        <f t="shared" si="8"/>
        <v>384</v>
      </c>
      <c r="OL1" s="39">
        <f t="shared" si="8"/>
        <v>385</v>
      </c>
      <c r="OM1" s="39">
        <f t="shared" si="8"/>
        <v>386</v>
      </c>
      <c r="ON1" s="39">
        <f t="shared" si="8"/>
        <v>387</v>
      </c>
      <c r="OO1" s="39">
        <f t="shared" si="8"/>
        <v>388</v>
      </c>
      <c r="OP1" s="39">
        <f t="shared" si="8"/>
        <v>389</v>
      </c>
      <c r="OQ1" s="39">
        <f t="shared" si="8"/>
        <v>390</v>
      </c>
      <c r="OR1" s="39">
        <f t="shared" si="8"/>
        <v>391</v>
      </c>
      <c r="OS1" s="39">
        <f t="shared" si="8"/>
        <v>392</v>
      </c>
      <c r="OT1" s="39">
        <f t="shared" si="8"/>
        <v>393</v>
      </c>
      <c r="OU1" s="39">
        <f t="shared" si="8"/>
        <v>394</v>
      </c>
      <c r="OV1" s="39">
        <f t="shared" ref="OV1:RG1" si="9">OU1+1</f>
        <v>395</v>
      </c>
      <c r="OW1" s="39">
        <f t="shared" si="9"/>
        <v>396</v>
      </c>
      <c r="OX1" s="100">
        <f t="shared" si="9"/>
        <v>397</v>
      </c>
      <c r="OY1" s="39">
        <f t="shared" si="9"/>
        <v>398</v>
      </c>
      <c r="OZ1" s="39">
        <f t="shared" si="9"/>
        <v>399</v>
      </c>
      <c r="PA1" s="39">
        <f t="shared" si="9"/>
        <v>400</v>
      </c>
      <c r="PB1" s="39">
        <f t="shared" si="9"/>
        <v>401</v>
      </c>
      <c r="PC1" s="39">
        <f t="shared" si="9"/>
        <v>402</v>
      </c>
      <c r="PD1" s="39">
        <f t="shared" si="9"/>
        <v>403</v>
      </c>
      <c r="PE1" s="39">
        <f t="shared" si="9"/>
        <v>404</v>
      </c>
      <c r="PF1" s="39">
        <f t="shared" si="9"/>
        <v>405</v>
      </c>
      <c r="PG1" s="39">
        <f t="shared" si="9"/>
        <v>406</v>
      </c>
      <c r="PH1" s="39">
        <f t="shared" si="9"/>
        <v>407</v>
      </c>
      <c r="PI1" s="39">
        <f t="shared" si="9"/>
        <v>408</v>
      </c>
      <c r="PJ1" s="39">
        <f t="shared" si="9"/>
        <v>409</v>
      </c>
      <c r="PK1" s="39">
        <f t="shared" si="9"/>
        <v>410</v>
      </c>
      <c r="PL1" s="39">
        <f t="shared" si="9"/>
        <v>411</v>
      </c>
      <c r="PM1" s="39">
        <f t="shared" si="9"/>
        <v>412</v>
      </c>
      <c r="PN1" s="39">
        <f t="shared" si="9"/>
        <v>413</v>
      </c>
      <c r="PO1" s="39">
        <f t="shared" si="9"/>
        <v>414</v>
      </c>
      <c r="PP1" s="39">
        <f t="shared" si="9"/>
        <v>415</v>
      </c>
      <c r="PQ1" s="39">
        <f t="shared" si="9"/>
        <v>416</v>
      </c>
      <c r="PR1" s="39">
        <f t="shared" si="9"/>
        <v>417</v>
      </c>
      <c r="PS1" s="39">
        <f t="shared" si="9"/>
        <v>418</v>
      </c>
      <c r="PT1" s="39">
        <f t="shared" si="9"/>
        <v>419</v>
      </c>
      <c r="PU1" s="39">
        <f t="shared" si="9"/>
        <v>420</v>
      </c>
      <c r="PV1" s="39">
        <f t="shared" si="9"/>
        <v>421</v>
      </c>
      <c r="PW1" s="39">
        <f t="shared" si="9"/>
        <v>422</v>
      </c>
      <c r="PX1" s="39">
        <f t="shared" si="9"/>
        <v>423</v>
      </c>
      <c r="PY1" s="39">
        <f t="shared" si="9"/>
        <v>424</v>
      </c>
      <c r="PZ1" s="39">
        <f t="shared" si="9"/>
        <v>425</v>
      </c>
      <c r="QA1" s="39">
        <f t="shared" si="9"/>
        <v>426</v>
      </c>
      <c r="QB1" s="39">
        <f t="shared" si="9"/>
        <v>427</v>
      </c>
      <c r="QC1" s="39">
        <f t="shared" si="9"/>
        <v>428</v>
      </c>
      <c r="QD1" s="39">
        <f t="shared" si="9"/>
        <v>429</v>
      </c>
      <c r="QE1" s="39">
        <f t="shared" si="9"/>
        <v>430</v>
      </c>
      <c r="QF1" s="39">
        <f t="shared" si="9"/>
        <v>431</v>
      </c>
      <c r="QG1" s="39">
        <f t="shared" si="9"/>
        <v>432</v>
      </c>
      <c r="QH1" s="39">
        <f t="shared" si="9"/>
        <v>433</v>
      </c>
      <c r="QI1" s="39">
        <f t="shared" si="9"/>
        <v>434</v>
      </c>
      <c r="QJ1" s="39">
        <f t="shared" si="9"/>
        <v>435</v>
      </c>
      <c r="QK1" s="39">
        <f t="shared" si="9"/>
        <v>436</v>
      </c>
      <c r="QL1" s="39">
        <f t="shared" si="9"/>
        <v>437</v>
      </c>
      <c r="QM1" s="39">
        <f t="shared" si="9"/>
        <v>438</v>
      </c>
      <c r="QN1" s="39">
        <f t="shared" si="9"/>
        <v>439</v>
      </c>
      <c r="QO1" s="39">
        <f t="shared" si="9"/>
        <v>440</v>
      </c>
      <c r="QP1" s="39">
        <f t="shared" si="9"/>
        <v>441</v>
      </c>
      <c r="QQ1" s="39">
        <f t="shared" si="9"/>
        <v>442</v>
      </c>
      <c r="QR1" s="39">
        <f t="shared" si="9"/>
        <v>443</v>
      </c>
      <c r="QS1" s="39">
        <f t="shared" si="9"/>
        <v>444</v>
      </c>
      <c r="QT1" s="39">
        <f t="shared" si="9"/>
        <v>445</v>
      </c>
      <c r="QU1" s="39">
        <f t="shared" si="9"/>
        <v>446</v>
      </c>
      <c r="QV1" s="39">
        <f t="shared" si="9"/>
        <v>447</v>
      </c>
      <c r="QW1" s="39">
        <f t="shared" si="9"/>
        <v>448</v>
      </c>
      <c r="QX1" s="39">
        <f t="shared" si="9"/>
        <v>449</v>
      </c>
      <c r="QY1" s="39">
        <f t="shared" si="9"/>
        <v>450</v>
      </c>
      <c r="QZ1" s="39">
        <f t="shared" si="9"/>
        <v>451</v>
      </c>
      <c r="RA1" s="39">
        <f t="shared" si="9"/>
        <v>452</v>
      </c>
      <c r="RB1" s="39">
        <f t="shared" si="9"/>
        <v>453</v>
      </c>
      <c r="RC1" s="39">
        <f t="shared" si="9"/>
        <v>454</v>
      </c>
      <c r="RD1" s="39">
        <f t="shared" si="9"/>
        <v>455</v>
      </c>
      <c r="RE1" s="39">
        <f t="shared" si="9"/>
        <v>456</v>
      </c>
      <c r="RF1" s="39">
        <f t="shared" si="9"/>
        <v>457</v>
      </c>
      <c r="RG1" s="39">
        <f t="shared" si="9"/>
        <v>458</v>
      </c>
      <c r="RH1" s="39">
        <f>RG1+1</f>
        <v>459</v>
      </c>
      <c r="RI1" s="39">
        <f>RH1+1</f>
        <v>460</v>
      </c>
      <c r="RJ1" s="39">
        <f>RI1+1</f>
        <v>461</v>
      </c>
      <c r="RK1" s="39">
        <f>RJ1+1</f>
        <v>462</v>
      </c>
      <c r="RL1" s="39">
        <f>RK1+1</f>
        <v>463</v>
      </c>
      <c r="SH1" s="39">
        <f>SG1+1</f>
        <v>1</v>
      </c>
      <c r="TD1" s="39">
        <f>TC1+1</f>
        <v>1</v>
      </c>
    </row>
    <row r="2" spans="1:524" ht="15.75" customHeight="1" x14ac:dyDescent="0.3">
      <c r="R2" s="323" t="s">
        <v>89</v>
      </c>
      <c r="S2" s="103" t="s">
        <v>87</v>
      </c>
      <c r="T2" s="103"/>
      <c r="U2" s="103"/>
      <c r="V2" s="103"/>
      <c r="W2" s="103"/>
      <c r="X2" s="103"/>
      <c r="Y2" s="103"/>
      <c r="Z2" s="103"/>
      <c r="AA2" s="103"/>
      <c r="AB2" s="103"/>
      <c r="AC2" s="103"/>
      <c r="AD2" s="103"/>
      <c r="AE2" s="103"/>
      <c r="AF2" s="103"/>
      <c r="AG2" s="103"/>
      <c r="AH2" s="103"/>
      <c r="AI2" s="103"/>
      <c r="AJ2" s="103"/>
      <c r="AK2" s="103"/>
      <c r="AL2" s="103"/>
      <c r="AM2" s="103"/>
      <c r="AN2" s="323" t="s">
        <v>87</v>
      </c>
      <c r="AO2" s="103"/>
      <c r="AP2" s="103"/>
      <c r="AQ2" s="103"/>
      <c r="AR2" s="103"/>
      <c r="AS2" s="103"/>
      <c r="AT2" s="103"/>
      <c r="AU2" s="103"/>
      <c r="AV2" s="103"/>
      <c r="AW2" s="103"/>
      <c r="AX2" s="103"/>
      <c r="AY2" s="103"/>
      <c r="AZ2" s="103"/>
      <c r="BA2" s="103"/>
      <c r="BB2" s="103"/>
      <c r="BC2" s="103"/>
      <c r="BD2" s="103"/>
      <c r="BE2" s="103"/>
      <c r="BF2" s="103"/>
      <c r="BG2" s="103"/>
      <c r="BH2" s="103"/>
      <c r="BI2" s="103"/>
      <c r="BJ2" s="323" t="s">
        <v>88</v>
      </c>
      <c r="BK2" s="103"/>
      <c r="BL2" s="103"/>
      <c r="BM2" s="103"/>
      <c r="BN2" s="103"/>
      <c r="BO2" s="103"/>
      <c r="BP2" s="103"/>
      <c r="BQ2" s="103"/>
      <c r="BR2" s="103"/>
      <c r="BS2" s="103"/>
      <c r="BT2" s="103"/>
      <c r="BU2" s="103"/>
      <c r="BV2" s="103"/>
      <c r="BW2" s="103"/>
      <c r="BX2" s="103"/>
      <c r="BY2" s="103"/>
      <c r="BZ2" s="103"/>
      <c r="CA2" s="103"/>
      <c r="CB2" s="103"/>
      <c r="CC2" s="103"/>
      <c r="CD2" s="103"/>
      <c r="CE2" s="103"/>
      <c r="CF2" s="323" t="s">
        <v>90</v>
      </c>
      <c r="CG2" s="103"/>
      <c r="CH2" s="103"/>
      <c r="CI2" s="103"/>
      <c r="CJ2" s="103"/>
      <c r="CK2" s="103"/>
      <c r="CL2" s="103"/>
      <c r="CM2" s="103"/>
      <c r="CN2" s="103"/>
      <c r="CO2" s="103"/>
      <c r="CP2" s="103"/>
      <c r="CQ2" s="103"/>
      <c r="CR2" s="103"/>
      <c r="CS2" s="103"/>
      <c r="CT2" s="103"/>
      <c r="CU2" s="103"/>
      <c r="CV2" s="103"/>
      <c r="CW2" s="103"/>
      <c r="CX2" s="103"/>
      <c r="CY2" s="103"/>
      <c r="CZ2" s="103"/>
      <c r="DA2" s="103"/>
      <c r="DB2" s="323" t="s">
        <v>91</v>
      </c>
      <c r="DC2" s="103"/>
      <c r="DD2" s="103"/>
      <c r="DE2" s="103"/>
      <c r="DF2" s="103"/>
      <c r="DG2" s="103"/>
      <c r="DH2" s="103"/>
      <c r="DI2" s="103"/>
      <c r="DJ2" s="103"/>
      <c r="DK2" s="103"/>
      <c r="DL2" s="103"/>
      <c r="DM2" s="103"/>
      <c r="DN2" s="103"/>
      <c r="DO2" s="103"/>
      <c r="DP2" s="103"/>
      <c r="DQ2" s="103"/>
      <c r="DR2" s="103"/>
      <c r="DS2" s="103"/>
      <c r="DT2" s="103"/>
      <c r="DU2" s="103"/>
      <c r="DV2" s="103"/>
      <c r="DW2" s="103"/>
      <c r="DX2" s="323" t="s">
        <v>254</v>
      </c>
      <c r="DY2" s="103"/>
      <c r="DZ2" s="103"/>
      <c r="EA2" s="103"/>
      <c r="EB2" s="103"/>
      <c r="EC2" s="103"/>
      <c r="ED2" s="103"/>
      <c r="EE2" s="103"/>
      <c r="EF2" s="103"/>
      <c r="EG2" s="103"/>
      <c r="EH2" s="103"/>
      <c r="EI2" s="103"/>
      <c r="EJ2" s="103"/>
      <c r="EK2" s="103"/>
      <c r="EL2" s="103"/>
      <c r="EM2" s="103"/>
      <c r="EN2" s="103"/>
      <c r="EO2" s="103"/>
      <c r="EP2" s="103"/>
      <c r="EQ2" s="103"/>
      <c r="ER2" s="103"/>
      <c r="ES2" s="103"/>
      <c r="ET2" s="323" t="s">
        <v>252</v>
      </c>
      <c r="EU2" s="103"/>
      <c r="EV2" s="103"/>
      <c r="EW2" s="103"/>
      <c r="EX2" s="103"/>
      <c r="EY2" s="103"/>
      <c r="EZ2" s="103"/>
      <c r="FA2" s="103"/>
      <c r="FB2" s="103"/>
      <c r="FC2" s="103"/>
      <c r="FD2" s="103"/>
      <c r="FE2" s="103"/>
      <c r="FF2" s="103"/>
      <c r="FG2" s="103"/>
      <c r="FH2" s="103"/>
      <c r="FI2" s="103"/>
      <c r="FJ2" s="103"/>
      <c r="FK2" s="103"/>
      <c r="FL2" s="103"/>
      <c r="FM2" s="103"/>
      <c r="FN2" s="103"/>
      <c r="FO2" s="103"/>
      <c r="FP2" s="323" t="s">
        <v>92</v>
      </c>
      <c r="FQ2" s="192"/>
      <c r="FR2" s="103"/>
      <c r="FS2" s="103"/>
      <c r="FT2" s="103"/>
      <c r="FU2" s="103"/>
      <c r="FV2" s="103"/>
      <c r="FW2" s="103"/>
      <c r="FX2" s="103"/>
      <c r="FY2" s="103"/>
      <c r="FZ2" s="103"/>
      <c r="GA2" s="103"/>
      <c r="GB2" s="103"/>
      <c r="GC2" s="103"/>
      <c r="GD2" s="103"/>
      <c r="GE2" s="103"/>
      <c r="GF2" s="103"/>
      <c r="GG2" s="103"/>
      <c r="GH2" s="103"/>
      <c r="GI2" s="103"/>
      <c r="GJ2" s="103"/>
      <c r="GK2" s="103"/>
      <c r="GL2" s="323" t="s">
        <v>255</v>
      </c>
      <c r="GM2" s="103"/>
      <c r="GN2" s="103"/>
      <c r="GO2" s="103"/>
      <c r="GP2" s="103"/>
      <c r="GQ2" s="103"/>
      <c r="GR2" s="103"/>
      <c r="GS2" s="103"/>
      <c r="GT2" s="103"/>
      <c r="GU2" s="103"/>
      <c r="GV2" s="103"/>
      <c r="GW2" s="103"/>
      <c r="GX2" s="103"/>
      <c r="GY2" s="103"/>
      <c r="GZ2" s="103"/>
      <c r="HA2" s="103"/>
      <c r="HB2" s="103"/>
      <c r="HC2" s="103"/>
      <c r="HD2" s="103"/>
      <c r="HE2" s="103"/>
      <c r="HF2" s="103"/>
      <c r="HG2" s="103"/>
      <c r="HH2" s="323" t="s">
        <v>114</v>
      </c>
      <c r="HI2" s="103"/>
      <c r="HJ2" s="103"/>
      <c r="HK2" s="103"/>
      <c r="HL2" s="103"/>
      <c r="HM2" s="103"/>
      <c r="HN2" s="103"/>
      <c r="HO2" s="103"/>
      <c r="HP2" s="103"/>
      <c r="HQ2" s="103"/>
      <c r="HR2" s="103"/>
      <c r="HS2" s="103"/>
      <c r="HT2" s="103"/>
      <c r="HU2" s="103"/>
      <c r="HV2" s="103"/>
      <c r="HW2" s="103"/>
      <c r="HX2" s="103"/>
      <c r="HY2" s="103"/>
      <c r="HZ2" s="103"/>
      <c r="IA2" s="103"/>
      <c r="IB2" s="103"/>
      <c r="IC2" s="103"/>
      <c r="ID2" s="323" t="s">
        <v>173</v>
      </c>
      <c r="IE2" s="103"/>
      <c r="IF2" s="103"/>
      <c r="IG2" s="103"/>
      <c r="IH2" s="103"/>
      <c r="II2" s="103"/>
      <c r="IJ2" s="103"/>
      <c r="IK2" s="103"/>
      <c r="IL2" s="103"/>
      <c r="IM2" s="103"/>
      <c r="IN2" s="103"/>
      <c r="IO2" s="103"/>
      <c r="IP2" s="103"/>
      <c r="IQ2" s="103"/>
      <c r="IR2" s="103"/>
      <c r="IS2" s="103"/>
      <c r="IT2" s="103"/>
      <c r="IU2" s="103"/>
      <c r="IV2" s="103"/>
      <c r="IW2" s="103"/>
      <c r="IX2" s="103"/>
      <c r="IY2" s="103"/>
      <c r="IZ2" s="323" t="s">
        <v>172</v>
      </c>
      <c r="JA2" s="103"/>
      <c r="JB2" s="103"/>
      <c r="JC2" s="103"/>
      <c r="JD2" s="103"/>
      <c r="JE2" s="103"/>
      <c r="JF2" s="103"/>
      <c r="JG2" s="103"/>
      <c r="JH2" s="103"/>
      <c r="JI2" s="103"/>
      <c r="JJ2" s="103"/>
      <c r="JK2" s="103"/>
      <c r="JL2" s="103"/>
      <c r="JM2" s="103"/>
      <c r="JN2" s="103"/>
      <c r="JO2" s="103"/>
      <c r="JP2" s="103"/>
      <c r="JQ2" s="103"/>
      <c r="JR2" s="103"/>
      <c r="JS2" s="103"/>
      <c r="JT2" s="103"/>
      <c r="JU2" s="103"/>
      <c r="JV2" s="323" t="s">
        <v>174</v>
      </c>
      <c r="JW2" s="103"/>
      <c r="JX2" s="103"/>
      <c r="JY2" s="103"/>
      <c r="JZ2" s="103"/>
      <c r="KA2" s="103"/>
      <c r="KB2" s="103"/>
      <c r="KC2" s="103"/>
      <c r="KD2" s="103"/>
      <c r="KE2" s="103"/>
      <c r="KF2" s="103"/>
      <c r="KG2" s="103"/>
      <c r="KH2" s="103"/>
      <c r="KI2" s="103"/>
      <c r="KJ2" s="103"/>
      <c r="KK2" s="103"/>
      <c r="KL2" s="103"/>
      <c r="KM2" s="103"/>
      <c r="KN2" s="103"/>
      <c r="KO2" s="103"/>
      <c r="KP2" s="103"/>
      <c r="KQ2" s="103"/>
      <c r="KR2" s="323" t="s">
        <v>109</v>
      </c>
      <c r="KS2" s="103"/>
      <c r="KT2" s="103"/>
      <c r="KU2" s="103"/>
      <c r="KV2" s="103"/>
      <c r="KW2" s="103"/>
      <c r="KX2" s="103"/>
      <c r="KY2" s="103"/>
      <c r="KZ2" s="103"/>
      <c r="LA2" s="103"/>
      <c r="LB2" s="103"/>
      <c r="LC2" s="103"/>
      <c r="LD2" s="103"/>
      <c r="LE2" s="103"/>
      <c r="LF2" s="103"/>
      <c r="LG2" s="103"/>
      <c r="LH2" s="103"/>
      <c r="LI2" s="103"/>
      <c r="LJ2" s="103"/>
      <c r="LK2" s="103"/>
      <c r="LL2" s="103"/>
      <c r="LM2" s="103"/>
      <c r="LN2" s="323" t="s">
        <v>151</v>
      </c>
      <c r="LO2" s="103"/>
      <c r="LP2" s="103"/>
      <c r="LQ2" s="103"/>
      <c r="LR2" s="103"/>
      <c r="LS2" s="103"/>
      <c r="LT2" s="103"/>
      <c r="LU2" s="103"/>
      <c r="LV2" s="103"/>
      <c r="LW2" s="103"/>
      <c r="LX2" s="103"/>
      <c r="LY2" s="103"/>
      <c r="LZ2" s="103"/>
      <c r="MA2" s="103"/>
      <c r="MB2" s="103"/>
      <c r="MC2" s="103"/>
      <c r="MD2" s="103"/>
      <c r="ME2" s="103"/>
      <c r="MF2" s="103"/>
      <c r="MG2" s="103"/>
      <c r="MH2" s="103"/>
      <c r="MI2" s="103"/>
      <c r="MJ2" s="323" t="s">
        <v>94</v>
      </c>
      <c r="MK2" s="103"/>
      <c r="ML2" s="103"/>
      <c r="MM2" s="103"/>
      <c r="MN2" s="103"/>
      <c r="MO2" s="103"/>
      <c r="MP2" s="103"/>
      <c r="MQ2" s="103"/>
      <c r="MR2" s="103"/>
      <c r="MS2" s="103"/>
      <c r="MT2" s="103"/>
      <c r="MU2" s="103"/>
      <c r="MV2" s="103"/>
      <c r="MW2" s="103"/>
      <c r="MX2" s="103"/>
      <c r="MY2" s="103"/>
      <c r="MZ2" s="103"/>
      <c r="NA2" s="103"/>
      <c r="NB2" s="103"/>
      <c r="NC2" s="103"/>
      <c r="ND2" s="103"/>
      <c r="NE2" s="103"/>
      <c r="NF2" s="323" t="s">
        <v>164</v>
      </c>
      <c r="NG2" s="103"/>
      <c r="NH2" s="103"/>
      <c r="NI2" s="103"/>
      <c r="NJ2" s="103"/>
      <c r="NK2" s="103"/>
      <c r="NL2" s="103"/>
      <c r="NM2" s="103"/>
      <c r="NN2" s="103"/>
      <c r="NO2" s="103"/>
      <c r="NP2" s="103"/>
      <c r="NQ2" s="103"/>
      <c r="NR2" s="103"/>
      <c r="NS2" s="103"/>
      <c r="NT2" s="103"/>
      <c r="NU2" s="103"/>
      <c r="NV2" s="103"/>
      <c r="NW2" s="103"/>
      <c r="NX2" s="103"/>
      <c r="NY2" s="103"/>
      <c r="NZ2" s="103"/>
      <c r="OA2" s="103"/>
      <c r="OB2" s="323" t="s">
        <v>11</v>
      </c>
      <c r="OC2" s="103"/>
      <c r="OD2" s="103"/>
      <c r="OE2" s="103"/>
      <c r="OF2" s="103"/>
      <c r="OG2" s="103"/>
      <c r="OH2" s="103"/>
      <c r="OI2" s="103"/>
      <c r="OJ2" s="103"/>
      <c r="OK2" s="103"/>
      <c r="OL2" s="103"/>
      <c r="OM2" s="103"/>
      <c r="ON2" s="103"/>
      <c r="OO2" s="103"/>
      <c r="OP2" s="103"/>
      <c r="OQ2" s="103"/>
      <c r="OR2" s="103"/>
      <c r="OS2" s="103"/>
      <c r="OT2" s="103"/>
      <c r="OU2" s="103"/>
      <c r="OV2" s="103"/>
      <c r="OW2" s="103"/>
      <c r="OX2" s="323" t="s">
        <v>116</v>
      </c>
      <c r="OY2" s="104"/>
      <c r="OZ2" s="104"/>
      <c r="PA2" s="104"/>
      <c r="PB2" s="104"/>
      <c r="PC2" s="104"/>
      <c r="PD2" s="104"/>
      <c r="PE2" s="104"/>
      <c r="PF2" s="104"/>
      <c r="PG2" s="104"/>
      <c r="PH2" s="104"/>
      <c r="PI2" s="104"/>
      <c r="PJ2" s="104"/>
      <c r="PK2" s="104"/>
      <c r="PL2" s="104"/>
      <c r="PM2" s="104"/>
      <c r="PN2" s="104"/>
      <c r="PO2" s="104"/>
      <c r="PP2" s="104"/>
      <c r="PQ2" s="104"/>
      <c r="PR2" s="104"/>
      <c r="PS2" s="104"/>
      <c r="PT2" s="323" t="s">
        <v>97</v>
      </c>
      <c r="PU2" s="104"/>
      <c r="PV2" s="103"/>
      <c r="PW2" s="103"/>
      <c r="PX2" s="103"/>
      <c r="PY2" s="103"/>
      <c r="PZ2" s="103"/>
      <c r="QA2" s="103"/>
      <c r="QB2" s="103"/>
      <c r="QC2" s="103"/>
      <c r="QD2" s="103"/>
      <c r="QE2" s="103"/>
      <c r="QF2" s="103"/>
      <c r="QG2" s="103"/>
      <c r="QH2" s="103"/>
      <c r="QI2" s="103"/>
      <c r="QJ2" s="103"/>
      <c r="QK2" s="103"/>
      <c r="QL2" s="103"/>
      <c r="QM2" s="103"/>
      <c r="QN2" s="103"/>
      <c r="QO2" s="103"/>
      <c r="QP2" s="323" t="s">
        <v>57</v>
      </c>
      <c r="QQ2" s="103"/>
      <c r="QR2" s="103"/>
      <c r="QS2" s="103"/>
      <c r="QT2" s="103"/>
      <c r="QU2" s="103"/>
      <c r="QV2" s="103"/>
      <c r="QW2" s="103"/>
      <c r="QX2" s="103"/>
      <c r="QY2" s="103"/>
      <c r="QZ2" s="103"/>
      <c r="RA2" s="103"/>
      <c r="RB2" s="103"/>
      <c r="RC2" s="103"/>
      <c r="RD2" s="103"/>
      <c r="RE2" s="103"/>
      <c r="RF2" s="103"/>
      <c r="RG2" s="103"/>
      <c r="RH2" s="103"/>
      <c r="RI2" s="103"/>
      <c r="RJ2" s="103"/>
      <c r="RK2" s="103"/>
      <c r="RL2" s="323" t="s">
        <v>103</v>
      </c>
      <c r="SH2" s="323" t="s">
        <v>327</v>
      </c>
      <c r="TD2" s="323" t="s">
        <v>329</v>
      </c>
    </row>
    <row r="3" spans="1:524" ht="15.6" x14ac:dyDescent="0.3">
      <c r="B3" s="3" t="s">
        <v>268</v>
      </c>
      <c r="C3" s="39">
        <v>100</v>
      </c>
      <c r="R3" s="323"/>
      <c r="S3" s="103"/>
      <c r="T3" s="103" t="s">
        <v>198</v>
      </c>
      <c r="U3" s="103"/>
      <c r="V3" s="103"/>
      <c r="W3" s="103"/>
      <c r="X3" s="103"/>
      <c r="Y3" s="103"/>
      <c r="Z3" s="103"/>
      <c r="AA3" s="103"/>
      <c r="AB3" s="103"/>
      <c r="AC3" s="103"/>
      <c r="AD3" s="103"/>
      <c r="AE3" s="103"/>
      <c r="AF3" s="103"/>
      <c r="AG3" s="103"/>
      <c r="AH3" s="103"/>
      <c r="AI3" s="103"/>
      <c r="AJ3" s="103"/>
      <c r="AK3" s="103"/>
      <c r="AL3" s="103"/>
      <c r="AM3" s="103"/>
      <c r="AN3" s="323"/>
      <c r="AO3" s="103"/>
      <c r="AP3" s="103"/>
      <c r="AQ3" s="103"/>
      <c r="AR3" s="103"/>
      <c r="AS3" s="103"/>
      <c r="AT3" s="103"/>
      <c r="AU3" s="103"/>
      <c r="AV3" s="103"/>
      <c r="AW3" s="103"/>
      <c r="AX3" s="103"/>
      <c r="AY3" s="103"/>
      <c r="AZ3" s="103"/>
      <c r="BA3" s="103"/>
      <c r="BB3" s="103"/>
      <c r="BC3" s="103"/>
      <c r="BD3" s="103"/>
      <c r="BE3" s="103"/>
      <c r="BF3" s="103"/>
      <c r="BG3" s="103"/>
      <c r="BH3" s="103"/>
      <c r="BI3" s="103"/>
      <c r="BJ3" s="323"/>
      <c r="BK3" s="103"/>
      <c r="BL3" s="103"/>
      <c r="BM3" s="103"/>
      <c r="BN3" s="103"/>
      <c r="BO3" s="103"/>
      <c r="BP3" s="103"/>
      <c r="BQ3" s="103"/>
      <c r="BR3" s="103"/>
      <c r="BS3" s="103"/>
      <c r="BT3" s="103"/>
      <c r="BU3" s="103"/>
      <c r="BV3" s="103"/>
      <c r="BW3" s="103"/>
      <c r="BX3" s="103"/>
      <c r="BY3" s="103"/>
      <c r="BZ3" s="103"/>
      <c r="CA3" s="103"/>
      <c r="CB3" s="103"/>
      <c r="CC3" s="103"/>
      <c r="CD3" s="103"/>
      <c r="CE3" s="103"/>
      <c r="CF3" s="323"/>
      <c r="CG3" s="103"/>
      <c r="CH3" s="103"/>
      <c r="CI3" s="103"/>
      <c r="CJ3" s="103"/>
      <c r="CK3" s="103"/>
      <c r="CL3" s="103"/>
      <c r="CM3" s="103"/>
      <c r="CN3" s="103"/>
      <c r="CO3" s="103"/>
      <c r="CP3" s="103"/>
      <c r="CQ3" s="103"/>
      <c r="CR3" s="103"/>
      <c r="CS3" s="103"/>
      <c r="CT3" s="103"/>
      <c r="CU3" s="103"/>
      <c r="CV3" s="103"/>
      <c r="CW3" s="103"/>
      <c r="CX3" s="103"/>
      <c r="CY3" s="103"/>
      <c r="CZ3" s="103"/>
      <c r="DA3" s="103"/>
      <c r="DB3" s="323"/>
      <c r="DC3" s="103"/>
      <c r="DD3" s="103"/>
      <c r="DE3" s="103"/>
      <c r="DF3" s="103"/>
      <c r="DG3" s="103"/>
      <c r="DH3" s="103"/>
      <c r="DI3" s="103"/>
      <c r="DJ3" s="103"/>
      <c r="DK3" s="103"/>
      <c r="DL3" s="103"/>
      <c r="DM3" s="103"/>
      <c r="DN3" s="103"/>
      <c r="DO3" s="103"/>
      <c r="DP3" s="103"/>
      <c r="DQ3" s="103"/>
      <c r="DR3" s="103"/>
      <c r="DS3" s="103"/>
      <c r="DT3" s="103"/>
      <c r="DU3" s="103"/>
      <c r="DV3" s="103"/>
      <c r="DW3" s="103"/>
      <c r="DX3" s="323"/>
      <c r="DY3" s="103"/>
      <c r="DZ3" s="103"/>
      <c r="EA3" s="103"/>
      <c r="EB3" s="103"/>
      <c r="EC3" s="103"/>
      <c r="ED3" s="103"/>
      <c r="EE3" s="103"/>
      <c r="EF3" s="103"/>
      <c r="EG3" s="103"/>
      <c r="EH3" s="103"/>
      <c r="EI3" s="103"/>
      <c r="EJ3" s="103"/>
      <c r="EK3" s="103"/>
      <c r="EL3" s="103"/>
      <c r="EM3" s="103"/>
      <c r="EN3" s="103"/>
      <c r="EO3" s="103"/>
      <c r="EP3" s="103"/>
      <c r="EQ3" s="103"/>
      <c r="ER3" s="103"/>
      <c r="ES3" s="103"/>
      <c r="ET3" s="323"/>
      <c r="EU3" s="103"/>
      <c r="EV3" s="103"/>
      <c r="EW3" s="103"/>
      <c r="EX3" s="103"/>
      <c r="EY3" s="103"/>
      <c r="EZ3" s="103"/>
      <c r="FA3" s="103"/>
      <c r="FB3" s="103"/>
      <c r="FC3" s="103"/>
      <c r="FD3" s="103"/>
      <c r="FE3" s="103"/>
      <c r="FF3" s="103"/>
      <c r="FG3" s="103"/>
      <c r="FH3" s="103"/>
      <c r="FI3" s="103"/>
      <c r="FJ3" s="103"/>
      <c r="FK3" s="103"/>
      <c r="FL3" s="103"/>
      <c r="FM3" s="103"/>
      <c r="FN3" s="103"/>
      <c r="FO3" s="103"/>
      <c r="FP3" s="323"/>
      <c r="FQ3" s="192"/>
      <c r="FR3" s="103"/>
      <c r="FS3" s="103"/>
      <c r="FT3" s="103"/>
      <c r="FU3" s="103"/>
      <c r="FV3" s="103"/>
      <c r="FW3" s="103"/>
      <c r="FX3" s="103"/>
      <c r="FY3" s="103"/>
      <c r="FZ3" s="103"/>
      <c r="GA3" s="103"/>
      <c r="GB3" s="103"/>
      <c r="GC3" s="103"/>
      <c r="GD3" s="103"/>
      <c r="GE3" s="103"/>
      <c r="GF3" s="103"/>
      <c r="GG3" s="103"/>
      <c r="GH3" s="103"/>
      <c r="GI3" s="103"/>
      <c r="GJ3" s="103"/>
      <c r="GK3" s="103"/>
      <c r="GL3" s="323"/>
      <c r="GM3" s="103"/>
      <c r="GN3" s="103"/>
      <c r="GO3" s="103"/>
      <c r="GP3" s="103"/>
      <c r="GQ3" s="103"/>
      <c r="GR3" s="103"/>
      <c r="GS3" s="103"/>
      <c r="GT3" s="103"/>
      <c r="GU3" s="103"/>
      <c r="GV3" s="103"/>
      <c r="GW3" s="103"/>
      <c r="GX3" s="103"/>
      <c r="GY3" s="103"/>
      <c r="GZ3" s="103"/>
      <c r="HA3" s="103"/>
      <c r="HB3" s="103"/>
      <c r="HC3" s="103"/>
      <c r="HD3" s="103"/>
      <c r="HE3" s="103"/>
      <c r="HF3" s="103"/>
      <c r="HG3" s="103"/>
      <c r="HH3" s="323"/>
      <c r="HI3" s="103"/>
      <c r="HJ3" s="103"/>
      <c r="HK3" s="103"/>
      <c r="HL3" s="103"/>
      <c r="HM3" s="103"/>
      <c r="HN3" s="103"/>
      <c r="HO3" s="103"/>
      <c r="HP3" s="103"/>
      <c r="HQ3" s="103"/>
      <c r="HR3" s="103"/>
      <c r="HS3" s="103"/>
      <c r="HT3" s="103"/>
      <c r="HU3" s="103"/>
      <c r="HV3" s="103"/>
      <c r="HW3" s="103"/>
      <c r="HX3" s="103"/>
      <c r="HY3" s="103"/>
      <c r="HZ3" s="103"/>
      <c r="IA3" s="103"/>
      <c r="IB3" s="103"/>
      <c r="IC3" s="103"/>
      <c r="ID3" s="323"/>
      <c r="IE3" s="103"/>
      <c r="IF3" s="103"/>
      <c r="IG3" s="103"/>
      <c r="IH3" s="103"/>
      <c r="II3" s="103"/>
      <c r="IJ3" s="103"/>
      <c r="IK3" s="103"/>
      <c r="IL3" s="103"/>
      <c r="IM3" s="103"/>
      <c r="IN3" s="103"/>
      <c r="IO3" s="103"/>
      <c r="IP3" s="103"/>
      <c r="IQ3" s="103"/>
      <c r="IR3" s="103"/>
      <c r="IS3" s="103"/>
      <c r="IT3" s="103"/>
      <c r="IU3" s="103"/>
      <c r="IV3" s="103"/>
      <c r="IW3" s="103"/>
      <c r="IX3" s="103"/>
      <c r="IY3" s="103"/>
      <c r="IZ3" s="323"/>
      <c r="JA3" s="103"/>
      <c r="JB3" s="103"/>
      <c r="JC3" s="103"/>
      <c r="JD3" s="103"/>
      <c r="JE3" s="103"/>
      <c r="JF3" s="103"/>
      <c r="JG3" s="103"/>
      <c r="JH3" s="103"/>
      <c r="JI3" s="103"/>
      <c r="JJ3" s="103"/>
      <c r="JK3" s="103"/>
      <c r="JL3" s="103"/>
      <c r="JM3" s="103"/>
      <c r="JN3" s="103"/>
      <c r="JO3" s="103"/>
      <c r="JP3" s="103"/>
      <c r="JQ3" s="103"/>
      <c r="JR3" s="103"/>
      <c r="JS3" s="103"/>
      <c r="JT3" s="103"/>
      <c r="JU3" s="103"/>
      <c r="JV3" s="323"/>
      <c r="JW3" s="103"/>
      <c r="JX3" s="103"/>
      <c r="JY3" s="103"/>
      <c r="JZ3" s="103"/>
      <c r="KA3" s="103"/>
      <c r="KB3" s="103"/>
      <c r="KC3" s="103"/>
      <c r="KD3" s="103"/>
      <c r="KE3" s="103"/>
      <c r="KF3" s="103"/>
      <c r="KG3" s="103"/>
      <c r="KH3" s="103"/>
      <c r="KI3" s="103"/>
      <c r="KJ3" s="103"/>
      <c r="KK3" s="103"/>
      <c r="KL3" s="103"/>
      <c r="KM3" s="103"/>
      <c r="KN3" s="103"/>
      <c r="KO3" s="103"/>
      <c r="KP3" s="103"/>
      <c r="KQ3" s="103"/>
      <c r="KR3" s="323"/>
      <c r="KS3" s="103"/>
      <c r="KT3" s="103"/>
      <c r="KU3" s="103"/>
      <c r="KV3" s="103"/>
      <c r="KW3" s="103"/>
      <c r="KX3" s="103"/>
      <c r="KY3" s="103"/>
      <c r="KZ3" s="103"/>
      <c r="LA3" s="103"/>
      <c r="LB3" s="103"/>
      <c r="LC3" s="103"/>
      <c r="LD3" s="103"/>
      <c r="LE3" s="103"/>
      <c r="LF3" s="103"/>
      <c r="LG3" s="103"/>
      <c r="LH3" s="103"/>
      <c r="LI3" s="103"/>
      <c r="LJ3" s="103"/>
      <c r="LK3" s="103"/>
      <c r="LL3" s="103"/>
      <c r="LM3" s="103"/>
      <c r="LN3" s="323"/>
      <c r="LO3" s="103"/>
      <c r="LP3" s="103"/>
      <c r="LQ3" s="103"/>
      <c r="LR3" s="103"/>
      <c r="LS3" s="103"/>
      <c r="LT3" s="103"/>
      <c r="LU3" s="103"/>
      <c r="LV3" s="103"/>
      <c r="LW3" s="103"/>
      <c r="LX3" s="103"/>
      <c r="LY3" s="103"/>
      <c r="LZ3" s="103"/>
      <c r="MA3" s="103"/>
      <c r="MB3" s="103"/>
      <c r="MC3" s="103"/>
      <c r="MD3" s="103"/>
      <c r="ME3" s="103"/>
      <c r="MF3" s="103"/>
      <c r="MG3" s="103"/>
      <c r="MH3" s="103"/>
      <c r="MI3" s="103"/>
      <c r="MJ3" s="323"/>
      <c r="MK3" s="103"/>
      <c r="ML3" s="103"/>
      <c r="MM3" s="103"/>
      <c r="MN3" s="103"/>
      <c r="MO3" s="103"/>
      <c r="MP3" s="103"/>
      <c r="MQ3" s="103"/>
      <c r="MR3" s="103"/>
      <c r="MS3" s="103"/>
      <c r="MT3" s="103"/>
      <c r="MU3" s="103"/>
      <c r="MV3" s="103"/>
      <c r="MW3" s="103"/>
      <c r="MX3" s="103"/>
      <c r="MY3" s="103"/>
      <c r="MZ3" s="103"/>
      <c r="NA3" s="103"/>
      <c r="NB3" s="103"/>
      <c r="NC3" s="103"/>
      <c r="ND3" s="103"/>
      <c r="NE3" s="103"/>
      <c r="NF3" s="323"/>
      <c r="NG3" s="103"/>
      <c r="NH3" s="103"/>
      <c r="NI3" s="103"/>
      <c r="NJ3" s="103"/>
      <c r="NK3" s="103"/>
      <c r="NL3" s="103"/>
      <c r="NM3" s="103"/>
      <c r="NN3" s="103"/>
      <c r="NO3" s="103"/>
      <c r="NP3" s="103"/>
      <c r="NQ3" s="103"/>
      <c r="NR3" s="103"/>
      <c r="NS3" s="103"/>
      <c r="NT3" s="103"/>
      <c r="NU3" s="103"/>
      <c r="NV3" s="103"/>
      <c r="NW3" s="103"/>
      <c r="NX3" s="103"/>
      <c r="NY3" s="103"/>
      <c r="NZ3" s="103"/>
      <c r="OA3" s="103"/>
      <c r="OB3" s="323"/>
      <c r="OC3" s="103"/>
      <c r="OD3" s="103"/>
      <c r="OE3" s="103"/>
      <c r="OF3" s="103"/>
      <c r="OG3" s="103"/>
      <c r="OH3" s="103"/>
      <c r="OI3" s="103"/>
      <c r="OJ3" s="103"/>
      <c r="OK3" s="103"/>
      <c r="OL3" s="103"/>
      <c r="OM3" s="103"/>
      <c r="ON3" s="103"/>
      <c r="OO3" s="103"/>
      <c r="OP3" s="103"/>
      <c r="OQ3" s="103"/>
      <c r="OR3" s="103"/>
      <c r="OS3" s="103"/>
      <c r="OT3" s="103"/>
      <c r="OU3" s="103"/>
      <c r="OV3" s="103"/>
      <c r="OW3" s="103"/>
      <c r="OX3" s="323"/>
      <c r="OY3" s="104"/>
      <c r="OZ3" s="104"/>
      <c r="PA3" s="104"/>
      <c r="PB3" s="104"/>
      <c r="PC3" s="104"/>
      <c r="PD3" s="104"/>
      <c r="PE3" s="104"/>
      <c r="PF3" s="104"/>
      <c r="PG3" s="104"/>
      <c r="PH3" s="104"/>
      <c r="PI3" s="104"/>
      <c r="PJ3" s="104"/>
      <c r="PK3" s="104"/>
      <c r="PL3" s="104"/>
      <c r="PM3" s="104"/>
      <c r="PN3" s="104"/>
      <c r="PO3" s="104"/>
      <c r="PP3" s="104"/>
      <c r="PQ3" s="104"/>
      <c r="PR3" s="104"/>
      <c r="PS3" s="104"/>
      <c r="PT3" s="323"/>
      <c r="PU3" s="104"/>
      <c r="PV3" s="103"/>
      <c r="PW3" s="103"/>
      <c r="PX3" s="103"/>
      <c r="PY3" s="103"/>
      <c r="PZ3" s="103"/>
      <c r="QA3" s="103"/>
      <c r="QB3" s="103"/>
      <c r="QC3" s="103"/>
      <c r="QD3" s="103"/>
      <c r="QE3" s="103"/>
      <c r="QF3" s="103"/>
      <c r="QG3" s="103"/>
      <c r="QH3" s="103"/>
      <c r="QI3" s="103"/>
      <c r="QJ3" s="103"/>
      <c r="QK3" s="103"/>
      <c r="QL3" s="103"/>
      <c r="QM3" s="103"/>
      <c r="QN3" s="103"/>
      <c r="QO3" s="103"/>
      <c r="QP3" s="323"/>
      <c r="QQ3" s="103"/>
      <c r="QR3" s="103"/>
      <c r="QS3" s="103"/>
      <c r="QT3" s="103"/>
      <c r="QU3" s="103"/>
      <c r="QV3" s="103"/>
      <c r="QW3" s="103"/>
      <c r="QX3" s="103"/>
      <c r="QY3" s="103"/>
      <c r="QZ3" s="103"/>
      <c r="RA3" s="103"/>
      <c r="RB3" s="103"/>
      <c r="RC3" s="103"/>
      <c r="RD3" s="103"/>
      <c r="RE3" s="103"/>
      <c r="RF3" s="103"/>
      <c r="RG3" s="103"/>
      <c r="RH3" s="103"/>
      <c r="RI3" s="103"/>
      <c r="RJ3" s="103"/>
      <c r="RK3" s="103"/>
      <c r="RL3" s="323"/>
      <c r="SH3" s="323"/>
      <c r="TD3" s="323"/>
    </row>
    <row r="4" spans="1:524" s="106" customFormat="1" ht="21" thickBot="1" x14ac:dyDescent="0.25">
      <c r="B4" s="107"/>
      <c r="C4" s="108"/>
      <c r="F4" s="108"/>
      <c r="G4" s="108"/>
      <c r="H4" s="108"/>
      <c r="I4" s="108"/>
      <c r="J4" s="108"/>
      <c r="K4" s="108"/>
      <c r="L4" s="108"/>
      <c r="M4" s="108"/>
      <c r="N4" s="108"/>
      <c r="O4" s="108"/>
      <c r="R4" s="323"/>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3"/>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3"/>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3"/>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3"/>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3"/>
      <c r="DY4" s="108"/>
      <c r="DZ4" s="108"/>
      <c r="EA4" s="108"/>
      <c r="EB4" s="108"/>
      <c r="EC4" s="108"/>
      <c r="ED4" s="108"/>
      <c r="EE4" s="108"/>
      <c r="EF4" s="108"/>
      <c r="EG4" s="108"/>
      <c r="EH4" s="108"/>
      <c r="EI4" s="108"/>
      <c r="EJ4" s="108"/>
      <c r="EK4" s="108"/>
      <c r="EL4" s="108"/>
      <c r="EM4" s="108"/>
      <c r="EN4" s="108"/>
      <c r="EO4" s="108"/>
      <c r="EP4" s="108"/>
      <c r="EQ4" s="108"/>
      <c r="ER4" s="108"/>
      <c r="ES4" s="108"/>
      <c r="ET4" s="323"/>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3"/>
      <c r="FQ4" s="128"/>
      <c r="FR4" s="108"/>
      <c r="FS4" s="108"/>
      <c r="FT4" s="108"/>
      <c r="FU4" s="108"/>
      <c r="FV4" s="108"/>
      <c r="FW4" s="108"/>
      <c r="FX4" s="108"/>
      <c r="FY4" s="108"/>
      <c r="FZ4" s="108"/>
      <c r="GA4" s="108"/>
      <c r="GB4" s="108"/>
      <c r="GC4" s="108"/>
      <c r="GD4" s="108"/>
      <c r="GE4" s="108"/>
      <c r="GF4" s="108"/>
      <c r="GG4" s="108"/>
      <c r="GH4" s="108"/>
      <c r="GI4" s="108"/>
      <c r="GJ4" s="108"/>
      <c r="GK4" s="108"/>
      <c r="GL4" s="323"/>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3"/>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3"/>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3"/>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3"/>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3"/>
      <c r="KS4" s="108" t="s">
        <v>177</v>
      </c>
      <c r="KT4" s="108"/>
      <c r="KU4" s="108"/>
      <c r="KV4" s="108"/>
      <c r="KW4" s="108"/>
      <c r="KX4" s="108"/>
      <c r="KY4" s="108"/>
      <c r="KZ4" s="108"/>
      <c r="LA4" s="108"/>
      <c r="LB4" s="108"/>
      <c r="LC4" s="108"/>
      <c r="LD4" s="108"/>
      <c r="LE4" s="108"/>
      <c r="LF4" s="108"/>
      <c r="LG4" s="108"/>
      <c r="LH4" s="108"/>
      <c r="LI4" s="108"/>
      <c r="LJ4" s="108"/>
      <c r="LK4" s="108"/>
      <c r="LL4" s="108"/>
      <c r="LM4" s="108"/>
      <c r="LN4" s="323"/>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3"/>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3"/>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3"/>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3"/>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3"/>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3"/>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3"/>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3"/>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3"/>
    </row>
    <row r="5" spans="1:524" s="113" customFormat="1" ht="31.2" thickBot="1" x14ac:dyDescent="0.25">
      <c r="A5" s="109"/>
      <c r="B5" s="110" t="s">
        <v>15</v>
      </c>
      <c r="C5" s="111"/>
      <c r="D5" s="112"/>
      <c r="F5" s="114"/>
      <c r="G5" s="114"/>
      <c r="H5" s="114"/>
      <c r="I5" s="114"/>
      <c r="J5" s="114"/>
      <c r="K5" s="114"/>
      <c r="L5" s="114"/>
      <c r="M5" s="114"/>
      <c r="N5" s="114"/>
      <c r="O5" s="114"/>
      <c r="P5" s="112"/>
      <c r="R5" s="323"/>
      <c r="S5" s="115">
        <f t="shared" ref="S5:AC5" si="10">$C$16</f>
        <v>93</v>
      </c>
      <c r="T5" s="115">
        <f t="shared" si="10"/>
        <v>93</v>
      </c>
      <c r="U5" s="115">
        <f t="shared" si="10"/>
        <v>93</v>
      </c>
      <c r="V5" s="115">
        <f t="shared" si="10"/>
        <v>93</v>
      </c>
      <c r="W5" s="115">
        <f t="shared" si="10"/>
        <v>93</v>
      </c>
      <c r="X5" s="115">
        <f t="shared" si="10"/>
        <v>93</v>
      </c>
      <c r="Y5" s="115">
        <f t="shared" si="10"/>
        <v>93</v>
      </c>
      <c r="Z5" s="115">
        <f t="shared" si="10"/>
        <v>93</v>
      </c>
      <c r="AA5" s="115">
        <f t="shared" si="10"/>
        <v>93</v>
      </c>
      <c r="AB5" s="115">
        <f t="shared" si="10"/>
        <v>93</v>
      </c>
      <c r="AC5" s="115">
        <f t="shared" si="10"/>
        <v>93</v>
      </c>
      <c r="AD5" s="116">
        <f t="shared" ref="AD5:AM5" si="11">F78</f>
        <v>25</v>
      </c>
      <c r="AE5" s="116">
        <f t="shared" si="11"/>
        <v>30</v>
      </c>
      <c r="AF5" s="116">
        <f t="shared" si="11"/>
        <v>35</v>
      </c>
      <c r="AG5" s="116">
        <f t="shared" si="11"/>
        <v>40</v>
      </c>
      <c r="AH5" s="116">
        <f t="shared" si="11"/>
        <v>45</v>
      </c>
      <c r="AI5" s="116">
        <f t="shared" si="11"/>
        <v>50</v>
      </c>
      <c r="AJ5" s="116">
        <f t="shared" si="11"/>
        <v>55</v>
      </c>
      <c r="AK5" s="116">
        <f t="shared" si="11"/>
        <v>60</v>
      </c>
      <c r="AL5" s="116">
        <f t="shared" si="11"/>
        <v>65</v>
      </c>
      <c r="AM5" s="116">
        <f t="shared" si="11"/>
        <v>70</v>
      </c>
      <c r="AN5" s="323"/>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3"/>
      <c r="BK5" s="117"/>
      <c r="BL5" s="117"/>
      <c r="BM5" s="117"/>
      <c r="BN5" s="117"/>
      <c r="BO5" s="117"/>
      <c r="BP5" s="117"/>
      <c r="BQ5" s="117"/>
      <c r="BR5" s="117"/>
      <c r="BS5" s="117"/>
      <c r="BT5" s="117"/>
      <c r="BU5" s="117"/>
      <c r="BV5" s="118"/>
      <c r="BW5" s="118"/>
      <c r="BX5" s="118"/>
      <c r="BY5" s="118"/>
      <c r="BZ5" s="118"/>
      <c r="CA5" s="119"/>
      <c r="CB5" s="119"/>
      <c r="CC5" s="119"/>
      <c r="CD5" s="119"/>
      <c r="CE5" s="119"/>
      <c r="CF5" s="323"/>
      <c r="CG5" s="117"/>
      <c r="CH5" s="117"/>
      <c r="CI5" s="117"/>
      <c r="CJ5" s="117"/>
      <c r="CK5" s="117"/>
      <c r="CL5" s="117"/>
      <c r="CM5" s="117"/>
      <c r="CN5" s="117"/>
      <c r="CO5" s="117"/>
      <c r="CP5" s="117"/>
      <c r="CQ5" s="117"/>
      <c r="CR5" s="118"/>
      <c r="CS5" s="118"/>
      <c r="CT5" s="118"/>
      <c r="CU5" s="118"/>
      <c r="CV5" s="118"/>
      <c r="CW5" s="119"/>
      <c r="CX5" s="119"/>
      <c r="CY5" s="119"/>
      <c r="CZ5" s="119"/>
      <c r="DA5" s="119"/>
      <c r="DB5" s="323"/>
      <c r="DC5" s="115"/>
      <c r="DD5" s="115"/>
      <c r="DE5" s="115"/>
      <c r="DF5" s="115"/>
      <c r="DG5" s="115"/>
      <c r="DH5" s="115"/>
      <c r="DI5" s="115"/>
      <c r="DJ5" s="115"/>
      <c r="DK5" s="115"/>
      <c r="DL5" s="115"/>
      <c r="DM5" s="115"/>
      <c r="DN5" s="114"/>
      <c r="DO5" s="114"/>
      <c r="DP5" s="114"/>
      <c r="DQ5" s="114"/>
      <c r="DR5" s="114"/>
      <c r="DS5" s="120"/>
      <c r="DT5" s="120"/>
      <c r="DU5" s="120"/>
      <c r="DV5" s="120"/>
      <c r="DW5" s="120"/>
      <c r="DX5" s="323"/>
      <c r="DY5" s="117"/>
      <c r="DZ5" s="117"/>
      <c r="EA5" s="117"/>
      <c r="EB5" s="117"/>
      <c r="EC5" s="117"/>
      <c r="ED5" s="117"/>
      <c r="EE5" s="117"/>
      <c r="EF5" s="117"/>
      <c r="EG5" s="117"/>
      <c r="EH5" s="117"/>
      <c r="EI5" s="117"/>
      <c r="EJ5" s="117"/>
      <c r="EK5" s="117"/>
      <c r="EL5" s="117"/>
      <c r="EM5" s="117"/>
      <c r="EN5" s="117"/>
      <c r="EO5" s="117"/>
      <c r="EP5" s="117"/>
      <c r="EQ5" s="117"/>
      <c r="ER5" s="117"/>
      <c r="ES5" s="117"/>
      <c r="ET5" s="323"/>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3"/>
      <c r="FQ5" s="124"/>
      <c r="FR5" s="117"/>
      <c r="FS5" s="117"/>
      <c r="FT5" s="117"/>
      <c r="FU5" s="117"/>
      <c r="FV5" s="117"/>
      <c r="FW5" s="117"/>
      <c r="FX5" s="117"/>
      <c r="FY5" s="117"/>
      <c r="FZ5" s="117"/>
      <c r="GA5" s="117"/>
      <c r="GB5" s="117"/>
      <c r="GC5" s="117"/>
      <c r="GD5" s="117"/>
      <c r="GE5" s="117"/>
      <c r="GF5" s="117"/>
      <c r="GG5" s="117"/>
      <c r="GH5" s="117"/>
      <c r="GI5" s="117"/>
      <c r="GJ5" s="117"/>
      <c r="GK5" s="117"/>
      <c r="GL5" s="323"/>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3"/>
      <c r="HI5" s="117"/>
      <c r="HJ5" s="117"/>
      <c r="HK5" s="117"/>
      <c r="HL5" s="117"/>
      <c r="HM5" s="117"/>
      <c r="HN5" s="117"/>
      <c r="HO5" s="117"/>
      <c r="HP5" s="117"/>
      <c r="HQ5" s="117"/>
      <c r="HR5" s="117"/>
      <c r="HS5" s="117"/>
      <c r="HT5" s="117"/>
      <c r="HU5" s="117"/>
      <c r="HV5" s="117"/>
      <c r="HW5" s="117"/>
      <c r="HX5" s="117"/>
      <c r="HY5" s="117"/>
      <c r="HZ5" s="117"/>
      <c r="IA5" s="117"/>
      <c r="IB5" s="117"/>
      <c r="IC5" s="117"/>
      <c r="ID5" s="323"/>
      <c r="IE5" s="117"/>
      <c r="IF5" s="117"/>
      <c r="IG5" s="117"/>
      <c r="IH5" s="117"/>
      <c r="II5" s="117"/>
      <c r="IJ5" s="117"/>
      <c r="IK5" s="117"/>
      <c r="IL5" s="117"/>
      <c r="IM5" s="117"/>
      <c r="IN5" s="117"/>
      <c r="IO5" s="117"/>
      <c r="IP5" s="117"/>
      <c r="IQ5" s="117"/>
      <c r="IR5" s="117"/>
      <c r="IS5" s="117"/>
      <c r="IT5" s="117"/>
      <c r="IU5" s="117"/>
      <c r="IV5" s="117"/>
      <c r="IW5" s="117"/>
      <c r="IX5" s="117"/>
      <c r="IY5" s="117"/>
      <c r="IZ5" s="323"/>
      <c r="JA5" s="117"/>
      <c r="JB5" s="117"/>
      <c r="JC5" s="117"/>
      <c r="JD5" s="117"/>
      <c r="JE5" s="117"/>
      <c r="JF5" s="117"/>
      <c r="JG5" s="117"/>
      <c r="JH5" s="117"/>
      <c r="JI5" s="117"/>
      <c r="JJ5" s="117"/>
      <c r="JK5" s="117"/>
      <c r="JL5" s="117"/>
      <c r="JM5" s="117"/>
      <c r="JN5" s="117"/>
      <c r="JO5" s="117"/>
      <c r="JP5" s="117"/>
      <c r="JQ5" s="117"/>
      <c r="JR5" s="117"/>
      <c r="JS5" s="117"/>
      <c r="JT5" s="117"/>
      <c r="JU5" s="117"/>
      <c r="JV5" s="323"/>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3"/>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3"/>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3"/>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3"/>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3"/>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3"/>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3"/>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3"/>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3"/>
      <c r="RM5" s="113" t="s">
        <v>325</v>
      </c>
      <c r="SH5" s="323"/>
      <c r="SI5" s="113" t="s">
        <v>328</v>
      </c>
      <c r="TD5" s="323"/>
    </row>
    <row r="6" spans="1:524" s="113" customFormat="1" ht="10.199999999999999" x14ac:dyDescent="0.2">
      <c r="D6" s="112"/>
      <c r="F6" s="114"/>
      <c r="G6" s="114"/>
      <c r="H6" s="114"/>
      <c r="I6" s="114"/>
      <c r="J6" s="114"/>
      <c r="K6" s="114"/>
      <c r="L6" s="114"/>
      <c r="M6" s="114"/>
      <c r="N6" s="114"/>
      <c r="O6" s="114"/>
      <c r="P6" s="112"/>
      <c r="R6" s="323"/>
      <c r="S6" s="122">
        <f t="shared" ref="S6:AC6" si="12">E46</f>
        <v>0.16666666666666669</v>
      </c>
      <c r="T6" s="122">
        <f t="shared" si="12"/>
        <v>0.33333333333333331</v>
      </c>
      <c r="U6" s="122">
        <f t="shared" si="12"/>
        <v>0.23076923076923078</v>
      </c>
      <c r="V6" s="122">
        <f t="shared" si="12"/>
        <v>0.17647058823529413</v>
      </c>
      <c r="W6" s="122">
        <f t="shared" si="12"/>
        <v>0.14285714285714288</v>
      </c>
      <c r="X6" s="122">
        <f t="shared" si="12"/>
        <v>0.12000000000000002</v>
      </c>
      <c r="Y6" s="122">
        <f t="shared" si="12"/>
        <v>0.10344827586206898</v>
      </c>
      <c r="Z6" s="122">
        <f t="shared" si="12"/>
        <v>9.0909090909090912E-2</v>
      </c>
      <c r="AA6" s="122">
        <f t="shared" si="12"/>
        <v>8.1081081081081072E-2</v>
      </c>
      <c r="AB6" s="122">
        <f t="shared" si="12"/>
        <v>7.3170731707317069E-2</v>
      </c>
      <c r="AC6" s="122">
        <f t="shared" si="12"/>
        <v>6.6666666666666652E-2</v>
      </c>
      <c r="AD6" s="123">
        <f t="shared" ref="AD6:AM6" si="13">$E$46</f>
        <v>0.16666666666666669</v>
      </c>
      <c r="AE6" s="123">
        <f t="shared" si="13"/>
        <v>0.16666666666666669</v>
      </c>
      <c r="AF6" s="123">
        <f t="shared" si="13"/>
        <v>0.16666666666666669</v>
      </c>
      <c r="AG6" s="123">
        <f t="shared" si="13"/>
        <v>0.16666666666666669</v>
      </c>
      <c r="AH6" s="123">
        <f t="shared" si="13"/>
        <v>0.16666666666666669</v>
      </c>
      <c r="AI6" s="123">
        <f t="shared" si="13"/>
        <v>0.16666666666666669</v>
      </c>
      <c r="AJ6" s="123">
        <f t="shared" si="13"/>
        <v>0.16666666666666669</v>
      </c>
      <c r="AK6" s="123">
        <f t="shared" si="13"/>
        <v>0.16666666666666669</v>
      </c>
      <c r="AL6" s="123">
        <f t="shared" si="13"/>
        <v>0.16666666666666669</v>
      </c>
      <c r="AM6" s="123">
        <f t="shared" si="13"/>
        <v>0.16666666666666669</v>
      </c>
      <c r="AN6" s="323"/>
      <c r="AO6" s="124">
        <f>$C$11*S6*'Drive Train'!$F$15*PI()/12/60</f>
        <v>19.177289969968808</v>
      </c>
      <c r="AP6" s="124">
        <f>$C$11*T6*'Drive Train'!$F$15*PI()/12/60</f>
        <v>38.354579939937601</v>
      </c>
      <c r="AQ6" s="124">
        <f>$C$11*U6*'Drive Train'!$F$15*PI()/12/60</f>
        <v>26.553170727649114</v>
      </c>
      <c r="AR6" s="124">
        <f>$C$11*V6*'Drive Train'!$F$15*PI()/12/60</f>
        <v>20.305365850555209</v>
      </c>
      <c r="AS6" s="124">
        <f>$C$11*W6*'Drive Train'!$F$15*PI()/12/60</f>
        <v>16.437677117116117</v>
      </c>
      <c r="AT6" s="124">
        <f>$C$11*X6*'Drive Train'!$F$15*PI()/12/60</f>
        <v>13.807648778377542</v>
      </c>
      <c r="AU6" s="124">
        <f>$C$11*Y6*'Drive Train'!$F$15*PI()/12/60</f>
        <v>11.903145498601326</v>
      </c>
      <c r="AV6" s="124">
        <f>$C$11*Z6*'Drive Train'!$F$15*PI()/12/60</f>
        <v>10.460339983619347</v>
      </c>
      <c r="AW6" s="124">
        <f>$C$11*AA6*'Drive Train'!$F$15*PI()/12/60</f>
        <v>9.3294924178226584</v>
      </c>
      <c r="AX6" s="124">
        <f>$C$11*AB6*'Drive Train'!$F$15*PI()/12/60</f>
        <v>8.4192980355960607</v>
      </c>
      <c r="AY6" s="124">
        <f>$C$11*AC6*'Drive Train'!$F$15*PI()/12/60</f>
        <v>7.6709159879875184</v>
      </c>
      <c r="AZ6" s="124">
        <f>$C$11*AD6*'Drive Train'!$F$15*PI()/12/60</f>
        <v>19.177289969968808</v>
      </c>
      <c r="BA6" s="124">
        <f>$C$11*AE6*'Drive Train'!$F$15*PI()/12/60</f>
        <v>19.177289969968808</v>
      </c>
      <c r="BB6" s="124">
        <f>$C$11*AF6*'Drive Train'!$F$15*PI()/12/60</f>
        <v>19.177289969968808</v>
      </c>
      <c r="BC6" s="124">
        <f>$C$11*AG6*'Drive Train'!$F$15*PI()/12/60</f>
        <v>19.177289969968808</v>
      </c>
      <c r="BD6" s="124">
        <f>$C$11*AH6*'Drive Train'!$F$15*PI()/12/60</f>
        <v>19.177289969968808</v>
      </c>
      <c r="BE6" s="124">
        <f>$C$11*AI6*'Drive Train'!$F$15*PI()/12/60</f>
        <v>19.177289969968808</v>
      </c>
      <c r="BF6" s="124">
        <f>$C$11*AJ6*'Drive Train'!$F$15*PI()/12/60</f>
        <v>19.177289969968808</v>
      </c>
      <c r="BG6" s="124">
        <f>$C$11*AK6*'Drive Train'!$F$15*PI()/12/60</f>
        <v>19.177289969968808</v>
      </c>
      <c r="BH6" s="124">
        <f>$C$11*AL6*'Drive Train'!$F$15*PI()/12/60</f>
        <v>19.177289969968808</v>
      </c>
      <c r="BI6" s="124">
        <f>$C$11*AM6*'Drive Train'!$F$15*PI()/12/60</f>
        <v>19.177289969968808</v>
      </c>
      <c r="BJ6" s="323"/>
      <c r="BK6" s="114"/>
      <c r="BL6" s="114"/>
      <c r="BM6" s="114"/>
      <c r="BN6" s="114"/>
      <c r="BO6" s="114"/>
      <c r="BP6" s="114"/>
      <c r="BQ6" s="114"/>
      <c r="BR6" s="114"/>
      <c r="BS6" s="114"/>
      <c r="BT6" s="114"/>
      <c r="BU6" s="114"/>
      <c r="BV6" s="114"/>
      <c r="BW6" s="114"/>
      <c r="BX6" s="114"/>
      <c r="BY6" s="114"/>
      <c r="BZ6" s="114"/>
      <c r="CA6" s="114"/>
      <c r="CB6" s="114"/>
      <c r="CC6" s="114"/>
      <c r="CD6" s="114"/>
      <c r="CE6" s="114"/>
      <c r="CF6" s="323"/>
      <c r="CG6" s="114"/>
      <c r="CH6" s="115"/>
      <c r="CI6" s="115"/>
      <c r="CJ6" s="115"/>
      <c r="CK6" s="115"/>
      <c r="CL6" s="115"/>
      <c r="CM6" s="115"/>
      <c r="CN6" s="115"/>
      <c r="CO6" s="115"/>
      <c r="CP6" s="115"/>
      <c r="CQ6" s="115"/>
      <c r="CR6" s="114"/>
      <c r="CS6" s="114"/>
      <c r="CT6" s="114"/>
      <c r="CU6" s="114"/>
      <c r="CV6" s="114"/>
      <c r="CW6" s="125"/>
      <c r="CX6" s="125"/>
      <c r="CY6" s="125"/>
      <c r="CZ6" s="125"/>
      <c r="DA6" s="125"/>
      <c r="DB6" s="323"/>
      <c r="DC6" s="114"/>
      <c r="DD6" s="115"/>
      <c r="DE6" s="115"/>
      <c r="DF6" s="115"/>
      <c r="DG6" s="115"/>
      <c r="DH6" s="115"/>
      <c r="DI6" s="115"/>
      <c r="DJ6" s="115"/>
      <c r="DK6" s="115"/>
      <c r="DL6" s="115"/>
      <c r="DM6" s="115"/>
      <c r="DN6" s="115"/>
      <c r="DO6" s="115"/>
      <c r="DP6" s="115"/>
      <c r="DQ6" s="115"/>
      <c r="DR6" s="115"/>
      <c r="DS6" s="115"/>
      <c r="DT6" s="115"/>
      <c r="DU6" s="115"/>
      <c r="DV6" s="115"/>
      <c r="DW6" s="115"/>
      <c r="DX6" s="323"/>
      <c r="DY6" s="114"/>
      <c r="DZ6" s="114"/>
      <c r="EA6" s="114"/>
      <c r="EB6" s="114"/>
      <c r="EC6" s="114"/>
      <c r="ED6" s="114"/>
      <c r="EE6" s="114"/>
      <c r="EF6" s="114"/>
      <c r="EG6" s="114"/>
      <c r="EH6" s="114"/>
      <c r="EI6" s="114"/>
      <c r="EJ6" s="114"/>
      <c r="EK6" s="114"/>
      <c r="EL6" s="114"/>
      <c r="EM6" s="114"/>
      <c r="EN6" s="114"/>
      <c r="EO6" s="114"/>
      <c r="EP6" s="114"/>
      <c r="EQ6" s="114"/>
      <c r="ER6" s="114"/>
      <c r="ES6" s="114"/>
      <c r="ET6" s="323"/>
      <c r="EU6" s="115">
        <f t="shared" ref="EU6:FO6" si="14">$C$35/$C$19*S6/$C$21</f>
        <v>1.985752459166765</v>
      </c>
      <c r="EV6" s="115">
        <f t="shared" si="14"/>
        <v>3.9715049183335291</v>
      </c>
      <c r="EW6" s="115">
        <f t="shared" si="14"/>
        <v>2.7495034050001355</v>
      </c>
      <c r="EX6" s="115">
        <f t="shared" si="14"/>
        <v>2.1025614273530451</v>
      </c>
      <c r="EY6" s="115">
        <f t="shared" si="14"/>
        <v>1.7020735364286557</v>
      </c>
      <c r="EZ6" s="115">
        <f t="shared" si="14"/>
        <v>1.429741770600071</v>
      </c>
      <c r="FA6" s="115">
        <f t="shared" si="14"/>
        <v>1.232536009137992</v>
      </c>
      <c r="FB6" s="115">
        <f t="shared" si="14"/>
        <v>1.0831377050000535</v>
      </c>
      <c r="FC6" s="115">
        <f t="shared" si="14"/>
        <v>0.96604173689193951</v>
      </c>
      <c r="FD6" s="115">
        <f t="shared" si="14"/>
        <v>0.87179376256101859</v>
      </c>
      <c r="FE6" s="115">
        <f t="shared" si="14"/>
        <v>0.79430098366670565</v>
      </c>
      <c r="FF6" s="115">
        <f t="shared" si="14"/>
        <v>1.985752459166765</v>
      </c>
      <c r="FG6" s="115">
        <f t="shared" si="14"/>
        <v>1.985752459166765</v>
      </c>
      <c r="FH6" s="115">
        <f t="shared" si="14"/>
        <v>1.985752459166765</v>
      </c>
      <c r="FI6" s="115">
        <f t="shared" si="14"/>
        <v>1.985752459166765</v>
      </c>
      <c r="FJ6" s="115">
        <f t="shared" si="14"/>
        <v>1.985752459166765</v>
      </c>
      <c r="FK6" s="115">
        <f t="shared" si="14"/>
        <v>1.985752459166765</v>
      </c>
      <c r="FL6" s="115">
        <f t="shared" si="14"/>
        <v>1.985752459166765</v>
      </c>
      <c r="FM6" s="115">
        <f t="shared" si="14"/>
        <v>1.985752459166765</v>
      </c>
      <c r="FN6" s="115">
        <f t="shared" si="14"/>
        <v>1.985752459166765</v>
      </c>
      <c r="FO6" s="115">
        <f t="shared" si="14"/>
        <v>1.985752459166765</v>
      </c>
      <c r="FP6" s="323"/>
      <c r="FQ6" s="127"/>
      <c r="FR6" s="115"/>
      <c r="FS6" s="115"/>
      <c r="FT6" s="115"/>
      <c r="FU6" s="115"/>
      <c r="FV6" s="115"/>
      <c r="FW6" s="115"/>
      <c r="FX6" s="115"/>
      <c r="FY6" s="115"/>
      <c r="FZ6" s="115"/>
      <c r="GA6" s="115"/>
      <c r="GB6" s="115"/>
      <c r="GC6" s="115"/>
      <c r="GD6" s="115"/>
      <c r="GE6" s="115"/>
      <c r="GF6" s="115"/>
      <c r="GG6" s="115"/>
      <c r="GH6" s="115"/>
      <c r="GI6" s="115"/>
      <c r="GJ6" s="115"/>
      <c r="GK6" s="115"/>
      <c r="GL6" s="323"/>
      <c r="GM6" s="126">
        <f t="shared" ref="GM6:HG6" si="15">MAX(PU8:PU108)</f>
        <v>15.308397097254135</v>
      </c>
      <c r="GN6" s="126">
        <f t="shared" si="15"/>
        <v>22.900200336135644</v>
      </c>
      <c r="GO6" s="126">
        <f t="shared" si="15"/>
        <v>19.668725983525437</v>
      </c>
      <c r="GP6" s="126">
        <f t="shared" si="15"/>
        <v>15.93481275121079</v>
      </c>
      <c r="GQ6" s="126">
        <f t="shared" si="15"/>
        <v>14.012849661990021</v>
      </c>
      <c r="GR6" s="126">
        <f t="shared" si="15"/>
        <v>12.226604134855638</v>
      </c>
      <c r="GS6" s="126">
        <f t="shared" si="15"/>
        <v>11.834012944015251</v>
      </c>
      <c r="GT6" s="126">
        <f t="shared" si="15"/>
        <v>11.177228351070179</v>
      </c>
      <c r="GU6" s="126">
        <f t="shared" si="15"/>
        <v>10.972520164800274</v>
      </c>
      <c r="GV6" s="126">
        <f t="shared" si="15"/>
        <v>10.784680851470608</v>
      </c>
      <c r="GW6" s="126">
        <f t="shared" si="15"/>
        <v>10.626170122667988</v>
      </c>
      <c r="GX6" s="126">
        <f t="shared" si="15"/>
        <v>14.552966331968072</v>
      </c>
      <c r="GY6" s="126">
        <f t="shared" si="15"/>
        <v>14.870929841741985</v>
      </c>
      <c r="GZ6" s="126">
        <f t="shared" si="15"/>
        <v>15.345667321890753</v>
      </c>
      <c r="HA6" s="126">
        <f t="shared" si="15"/>
        <v>15.233594907395327</v>
      </c>
      <c r="HB6" s="126">
        <f t="shared" si="15"/>
        <v>15.879130592925963</v>
      </c>
      <c r="HC6" s="126">
        <f t="shared" si="15"/>
        <v>16.24394234978115</v>
      </c>
      <c r="HD6" s="126">
        <f t="shared" si="15"/>
        <v>16.335960246765705</v>
      </c>
      <c r="HE6" s="126">
        <f t="shared" si="15"/>
        <v>16.120453659527566</v>
      </c>
      <c r="HF6" s="126">
        <f t="shared" si="15"/>
        <v>16.200586557388849</v>
      </c>
      <c r="HG6" s="126">
        <f t="shared" si="15"/>
        <v>16.018304535147735</v>
      </c>
      <c r="HH6" s="323"/>
      <c r="HI6" s="127"/>
      <c r="HJ6" s="127"/>
      <c r="HK6" s="127"/>
      <c r="HL6" s="127"/>
      <c r="HM6" s="127"/>
      <c r="HN6" s="127"/>
      <c r="HO6" s="127"/>
      <c r="HP6" s="127"/>
      <c r="HQ6" s="127"/>
      <c r="HR6" s="127"/>
      <c r="HS6" s="127"/>
      <c r="HT6" s="127"/>
      <c r="HU6" s="127"/>
      <c r="HV6" s="127"/>
      <c r="HW6" s="127"/>
      <c r="HX6" s="127"/>
      <c r="HY6" s="127"/>
      <c r="HZ6" s="127"/>
      <c r="IA6" s="127"/>
      <c r="IB6" s="127"/>
      <c r="IC6" s="127"/>
      <c r="ID6" s="323"/>
      <c r="IE6" s="127"/>
      <c r="IF6" s="127"/>
      <c r="IG6" s="127"/>
      <c r="IH6" s="127"/>
      <c r="II6" s="127"/>
      <c r="IJ6" s="127"/>
      <c r="IK6" s="127"/>
      <c r="IL6" s="127"/>
      <c r="IM6" s="127"/>
      <c r="IN6" s="127"/>
      <c r="IO6" s="127"/>
      <c r="IP6" s="127"/>
      <c r="IQ6" s="127"/>
      <c r="IR6" s="127"/>
      <c r="IS6" s="127"/>
      <c r="IT6" s="127"/>
      <c r="IU6" s="127"/>
      <c r="IV6" s="127"/>
      <c r="IW6" s="127"/>
      <c r="IX6" s="127"/>
      <c r="IY6" s="127"/>
      <c r="IZ6" s="323"/>
      <c r="JA6" s="127"/>
      <c r="JB6" s="127"/>
      <c r="JC6" s="127"/>
      <c r="JD6" s="127"/>
      <c r="JE6" s="127"/>
      <c r="JF6" s="127"/>
      <c r="JG6" s="127"/>
      <c r="JH6" s="127"/>
      <c r="JI6" s="127"/>
      <c r="JJ6" s="127"/>
      <c r="JK6" s="127"/>
      <c r="JL6" s="127"/>
      <c r="JM6" s="127"/>
      <c r="JN6" s="127"/>
      <c r="JO6" s="127"/>
      <c r="JP6" s="127"/>
      <c r="JQ6" s="127"/>
      <c r="JR6" s="127"/>
      <c r="JS6" s="127"/>
      <c r="JT6" s="127"/>
      <c r="JU6" s="127"/>
      <c r="JV6" s="323"/>
      <c r="JW6" s="128" t="e">
        <f>VLOOKUP(1,JW8:PU109,PU1-JW1+1,FALSE)</f>
        <v>#N/A</v>
      </c>
      <c r="JX6" s="128" t="e">
        <f>MIN(VLOOKUP(1,JX8:PV109,PV1-JX1+1,FALSE),'Drive Train'!$F$29)</f>
        <v>#N/A</v>
      </c>
      <c r="JY6" s="128" t="e">
        <f>MIN(VLOOKUP(1,JY8:PW109,PW1-JY1+1,FALSE),'Drive Train'!$F$29)</f>
        <v>#N/A</v>
      </c>
      <c r="JZ6" s="128" t="e">
        <f>MIN(VLOOKUP(1,JZ8:PX109,PX1-JZ1+1,FALSE),'Drive Train'!$F$29)</f>
        <v>#N/A</v>
      </c>
      <c r="KA6" s="128" t="e">
        <f>MIN(VLOOKUP(1,KA8:PY109,PY1-KA1+1,FALSE),'Drive Train'!$F$29)</f>
        <v>#N/A</v>
      </c>
      <c r="KB6" s="128">
        <f>MIN(VLOOKUP(1,KB8:PZ109,PZ1-KB1+1,FALSE),'Drive Train'!$F$29)</f>
        <v>8.6921776826353447</v>
      </c>
      <c r="KC6" s="128">
        <f>MIN(VLOOKUP(1,KC8:QA109,QA1-KC1+1,FALSE),'Drive Train'!$F$29)</f>
        <v>5.4599528180702119</v>
      </c>
      <c r="KD6" s="128">
        <f>MIN(VLOOKUP(1,KD8:QB109,QB1-KD1+1,FALSE),'Drive Train'!$F$29)</f>
        <v>3.9691785151964503</v>
      </c>
      <c r="KE6" s="128">
        <f>MIN(VLOOKUP(1,KE8:QC109,QC1-KE1+1,FALSE),'Drive Train'!$F$29)</f>
        <v>2.74830118659828</v>
      </c>
      <c r="KF6" s="128">
        <f>MIN(VLOOKUP(1,KF8:QD109,QD1-KF1+1,FALSE),'Drive Train'!$F$29)</f>
        <v>2.0131013662193031</v>
      </c>
      <c r="KG6" s="128">
        <f>MIN(VLOOKUP(1,KG8:QE109,QE1-KG1+1,FALSE),'Drive Train'!$F$29)</f>
        <v>1.3900375354726404</v>
      </c>
      <c r="KH6" s="128" t="e">
        <f>MIN(VLOOKUP(1,KH8:QF109,QF1-KH1+1,FALSE),'Drive Train'!$F$29)</f>
        <v>#N/A</v>
      </c>
      <c r="KI6" s="128" t="e">
        <f>MIN(VLOOKUP(1,KI8:QG109,QG1-KI1+1,FALSE),'Drive Train'!$F$29)</f>
        <v>#N/A</v>
      </c>
      <c r="KJ6" s="128" t="e">
        <f>MIN(VLOOKUP(1,KJ8:QH109,QH1-KJ1+1,FALSE),'Drive Train'!$F$29)</f>
        <v>#N/A</v>
      </c>
      <c r="KK6" s="128" t="e">
        <f>MIN(VLOOKUP(1,KK8:QI109,QI1-KK1+1,FALSE),'Drive Train'!$F$29)</f>
        <v>#N/A</v>
      </c>
      <c r="KL6" s="128" t="e">
        <f>MIN(VLOOKUP(1,KL8:QJ109,QJ1-KL1+1,FALSE),'Drive Train'!$F$29)</f>
        <v>#N/A</v>
      </c>
      <c r="KM6" s="128" t="e">
        <f>MIN(VLOOKUP(1,KM8:QK109,QK1-KM1+1,FALSE),'Drive Train'!$F$29)</f>
        <v>#N/A</v>
      </c>
      <c r="KN6" s="128" t="e">
        <f>MIN(VLOOKUP(1,KN8:QL109,QL1-KN1+1,FALSE),'Drive Train'!$F$29)</f>
        <v>#N/A</v>
      </c>
      <c r="KO6" s="128" t="e">
        <f>MIN(VLOOKUP(1,KO8:QM109,QM1-KO1+1,FALSE),'Drive Train'!$F$29)</f>
        <v>#N/A</v>
      </c>
      <c r="KP6" s="128" t="e">
        <f>MIN(VLOOKUP(1,KP8:QN109,QN1-KP1+1,FALSE),'Drive Train'!$F$29)</f>
        <v>#N/A</v>
      </c>
      <c r="KQ6" s="128" t="e">
        <f>MIN(VLOOKUP(1,KQ8:QO109,QO1-KQ1+1,FALSE),'Drive Train'!$F$29)</f>
        <v>#N/A</v>
      </c>
      <c r="KR6" s="323"/>
      <c r="KS6" s="126">
        <f t="shared" ref="KS6:LM6" si="16">VLOOKUP(1,KS8:PU109,PU1-KS1+1,FALSE)-VLOOKUP(1,OY14:PU109,PU1-OY1+1,FALSE)</f>
        <v>5.1106800912375761</v>
      </c>
      <c r="KT6" s="126">
        <f t="shared" si="16"/>
        <v>12.69124083363605</v>
      </c>
      <c r="KU6" s="126">
        <f t="shared" si="16"/>
        <v>9.287416044477677</v>
      </c>
      <c r="KV6" s="126">
        <f t="shared" si="16"/>
        <v>5.808832407041546</v>
      </c>
      <c r="KW6" s="126">
        <f t="shared" si="16"/>
        <v>3.493768505513474</v>
      </c>
      <c r="KX6" s="126">
        <f t="shared" si="16"/>
        <v>2.1075790698014583</v>
      </c>
      <c r="KY6" s="126">
        <f t="shared" si="16"/>
        <v>1.4938263456464096</v>
      </c>
      <c r="KZ6" s="126">
        <f t="shared" si="16"/>
        <v>1.1340974953008232</v>
      </c>
      <c r="LA6" s="126">
        <f t="shared" si="16"/>
        <v>0.89687073947952101</v>
      </c>
      <c r="LB6" s="126">
        <f t="shared" si="16"/>
        <v>0.71093514256956425</v>
      </c>
      <c r="LC6" s="126">
        <f t="shared" si="16"/>
        <v>0.59677583973874349</v>
      </c>
      <c r="LD6" s="126">
        <f t="shared" si="16"/>
        <v>4.2517229177971672</v>
      </c>
      <c r="LE6" s="126">
        <f t="shared" si="16"/>
        <v>4.6311629752096692</v>
      </c>
      <c r="LF6" s="126">
        <f t="shared" si="16"/>
        <v>4.983844556398429</v>
      </c>
      <c r="LG6" s="126">
        <f t="shared" si="16"/>
        <v>5.1575718615858968</v>
      </c>
      <c r="LH6" s="126">
        <f t="shared" si="16"/>
        <v>5.4861070205598068</v>
      </c>
      <c r="LI6" s="126">
        <f t="shared" si="16"/>
        <v>5.734533449141578</v>
      </c>
      <c r="LJ6" s="126">
        <f t="shared" si="16"/>
        <v>5.891114061743103</v>
      </c>
      <c r="LK6" s="126">
        <f t="shared" si="16"/>
        <v>5.9167765583890173</v>
      </c>
      <c r="LL6" s="126">
        <f t="shared" si="16"/>
        <v>5.8003363569353716</v>
      </c>
      <c r="LM6" s="126">
        <f t="shared" si="16"/>
        <v>5.5763345382382816</v>
      </c>
      <c r="LN6" s="323"/>
      <c r="LO6" s="127">
        <f t="shared" ref="LO6:MI6" si="17">MAX(LO8:LO108)</f>
        <v>15.602997475870573</v>
      </c>
      <c r="LP6" s="127">
        <f t="shared" si="17"/>
        <v>15.943449692078337</v>
      </c>
      <c r="LQ6" s="127">
        <f t="shared" si="17"/>
        <v>17.252387388555352</v>
      </c>
      <c r="LR6" s="127">
        <f t="shared" si="17"/>
        <v>16.088877633482532</v>
      </c>
      <c r="LS6" s="127">
        <f t="shared" si="17"/>
        <v>13.884919714935277</v>
      </c>
      <c r="LT6" s="127">
        <f t="shared" si="17"/>
        <v>11.740690596400611</v>
      </c>
      <c r="LU6" s="127">
        <f t="shared" si="17"/>
        <v>10.12410263543156</v>
      </c>
      <c r="LV6" s="127">
        <f t="shared" si="17"/>
        <v>8.8969481199422678</v>
      </c>
      <c r="LW6" s="127">
        <f t="shared" si="17"/>
        <v>7.9351158941680504</v>
      </c>
      <c r="LX6" s="127">
        <f t="shared" si="17"/>
        <v>7.1609582459565368</v>
      </c>
      <c r="LY6" s="127">
        <f t="shared" si="17"/>
        <v>6.5354366861685671</v>
      </c>
      <c r="LZ6" s="127">
        <f t="shared" si="17"/>
        <v>7.9310980494253185</v>
      </c>
      <c r="MA6" s="127">
        <f t="shared" si="17"/>
        <v>9.1123673083934396</v>
      </c>
      <c r="MB6" s="127">
        <f t="shared" si="17"/>
        <v>10.250711002056011</v>
      </c>
      <c r="MC6" s="127">
        <f t="shared" si="17"/>
        <v>11.183937969974689</v>
      </c>
      <c r="MD6" s="127">
        <f t="shared" si="17"/>
        <v>12.268184569669176</v>
      </c>
      <c r="ME6" s="127">
        <f t="shared" si="17"/>
        <v>13.242232819859241</v>
      </c>
      <c r="MF6" s="127">
        <f t="shared" si="17"/>
        <v>14.096556590422061</v>
      </c>
      <c r="MG6" s="127">
        <f t="shared" si="17"/>
        <v>14.761099330364068</v>
      </c>
      <c r="MH6" s="127">
        <f t="shared" si="17"/>
        <v>15.206521225692413</v>
      </c>
      <c r="MI6" s="127">
        <f t="shared" si="17"/>
        <v>15.40617454485017</v>
      </c>
      <c r="MJ6" s="323"/>
      <c r="MK6" s="126">
        <f>'Drive Train'!$F$29/OY6</f>
        <v>9.9999999999999982</v>
      </c>
      <c r="ML6" s="126">
        <f>'Drive Train'!$F$29/OZ6</f>
        <v>8.0645161290322545</v>
      </c>
      <c r="MM6" s="126">
        <f>'Drive Train'!$F$29/PA6</f>
        <v>9.259259259259256</v>
      </c>
      <c r="MN6" s="126">
        <f>'Drive Train'!$F$29/PB6</f>
        <v>9.9999999999999982</v>
      </c>
      <c r="MO6" s="126">
        <f>'Drive Train'!$F$29/PC6</f>
        <v>9.6153846153846132</v>
      </c>
      <c r="MP6" s="126">
        <f>'Drive Train'!$F$29/PD6</f>
        <v>9.259259259259256</v>
      </c>
      <c r="MQ6" s="126">
        <f>'Drive Train'!$F$29/PE6</f>
        <v>8.3333333333333304</v>
      </c>
      <c r="MR6" s="126">
        <f>'Drive Train'!$F$29/PF6</f>
        <v>7.8124999999999973</v>
      </c>
      <c r="MS6" s="126">
        <f>'Drive Train'!$F$29/PG6</f>
        <v>7.1428571428571397</v>
      </c>
      <c r="MT6" s="126">
        <f>'Drive Train'!$F$29/PH6</f>
        <v>6.5789473684210495</v>
      </c>
      <c r="MU6" s="126">
        <f>'Drive Train'!$F$29/PI6</f>
        <v>6.0975609756097535</v>
      </c>
      <c r="MV6" s="126">
        <f>'Drive Train'!$F$29/PJ6</f>
        <v>4.8076923076923057</v>
      </c>
      <c r="MW6" s="126">
        <f>'Drive Train'!$F$29/PK6</f>
        <v>5.4347826086956497</v>
      </c>
      <c r="MX6" s="126">
        <f>'Drive Train'!$F$29/PL6</f>
        <v>5.9523809523809499</v>
      </c>
      <c r="MY6" s="126">
        <f>'Drive Train'!$F$29/PM6</f>
        <v>6.5789473684210495</v>
      </c>
      <c r="MZ6" s="126">
        <f>'Drive Train'!$F$29/PN6</f>
        <v>6.9444444444444411</v>
      </c>
      <c r="NA6" s="126">
        <f>'Drive Train'!$F$29/PO6</f>
        <v>7.3529411764705852</v>
      </c>
      <c r="NB6" s="126">
        <f>'Drive Train'!$F$29/PP6</f>
        <v>7.8124999999999973</v>
      </c>
      <c r="NC6" s="126">
        <f>'Drive Train'!$F$29/PQ6</f>
        <v>8.3333333333333304</v>
      </c>
      <c r="ND6" s="126">
        <f>'Drive Train'!$F$29/PR6</f>
        <v>8.620689655172411</v>
      </c>
      <c r="NE6" s="126">
        <f>'Drive Train'!$F$29/PS6</f>
        <v>8.9285714285714253</v>
      </c>
      <c r="NF6" s="323"/>
      <c r="NG6" s="127">
        <f t="shared" ref="NG6:OA6" si="18">MAX(OC14:OC108)</f>
        <v>12.4</v>
      </c>
      <c r="NH6" s="127">
        <f t="shared" si="18"/>
        <v>12.4</v>
      </c>
      <c r="NI6" s="127">
        <f t="shared" si="18"/>
        <v>12.4</v>
      </c>
      <c r="NJ6" s="127">
        <f t="shared" si="18"/>
        <v>12.4</v>
      </c>
      <c r="NK6" s="127">
        <f t="shared" si="18"/>
        <v>12.4</v>
      </c>
      <c r="NL6" s="127">
        <f t="shared" si="18"/>
        <v>12.4</v>
      </c>
      <c r="NM6" s="127">
        <f t="shared" si="18"/>
        <v>12.4</v>
      </c>
      <c r="NN6" s="127">
        <f t="shared" si="18"/>
        <v>12.4</v>
      </c>
      <c r="NO6" s="127">
        <f t="shared" si="18"/>
        <v>12.4</v>
      </c>
      <c r="NP6" s="127">
        <f t="shared" si="18"/>
        <v>12.4</v>
      </c>
      <c r="NQ6" s="127">
        <f t="shared" si="18"/>
        <v>12.4</v>
      </c>
      <c r="NR6" s="127">
        <f t="shared" si="18"/>
        <v>12.4</v>
      </c>
      <c r="NS6" s="127">
        <f t="shared" si="18"/>
        <v>12.4</v>
      </c>
      <c r="NT6" s="127">
        <f t="shared" si="18"/>
        <v>12.4</v>
      </c>
      <c r="NU6" s="127">
        <f t="shared" si="18"/>
        <v>12.4</v>
      </c>
      <c r="NV6" s="127">
        <f t="shared" si="18"/>
        <v>12.4</v>
      </c>
      <c r="NW6" s="127">
        <f t="shared" si="18"/>
        <v>12.4</v>
      </c>
      <c r="NX6" s="127">
        <f t="shared" si="18"/>
        <v>12.4</v>
      </c>
      <c r="NY6" s="127">
        <f t="shared" si="18"/>
        <v>12.4</v>
      </c>
      <c r="NZ6" s="127">
        <f t="shared" si="18"/>
        <v>12.4</v>
      </c>
      <c r="OA6" s="127">
        <f t="shared" si="18"/>
        <v>12.4</v>
      </c>
      <c r="OB6" s="323"/>
      <c r="OC6" s="127">
        <f t="shared" ref="OC6:OW6" si="19">MIN(OC8:OC108)</f>
        <v>8.4939999999999998</v>
      </c>
      <c r="OD6" s="127">
        <f t="shared" si="19"/>
        <v>8.4939999999999998</v>
      </c>
      <c r="OE6" s="127">
        <f t="shared" si="19"/>
        <v>8.4939999999999998</v>
      </c>
      <c r="OF6" s="127">
        <f t="shared" si="19"/>
        <v>8.4939999999999998</v>
      </c>
      <c r="OG6" s="127">
        <f t="shared" si="19"/>
        <v>8.4939999999999998</v>
      </c>
      <c r="OH6" s="127">
        <f t="shared" si="19"/>
        <v>9.0534917819406129</v>
      </c>
      <c r="OI6" s="127">
        <f t="shared" si="19"/>
        <v>9.0915059548387092</v>
      </c>
      <c r="OJ6" s="127">
        <f t="shared" si="19"/>
        <v>9.420894720280593</v>
      </c>
      <c r="OK6" s="127">
        <f t="shared" si="19"/>
        <v>9.7348332706060674</v>
      </c>
      <c r="OL6" s="127">
        <f t="shared" si="19"/>
        <v>9.9875155184290101</v>
      </c>
      <c r="OM6" s="127">
        <f t="shared" si="19"/>
        <v>10.195276477750095</v>
      </c>
      <c r="ON6" s="127">
        <f t="shared" si="19"/>
        <v>11.35</v>
      </c>
      <c r="OO6" s="127">
        <f t="shared" si="19"/>
        <v>11.14</v>
      </c>
      <c r="OP6" s="127">
        <f t="shared" si="19"/>
        <v>10.93</v>
      </c>
      <c r="OQ6" s="127">
        <f t="shared" si="19"/>
        <v>10.72</v>
      </c>
      <c r="OR6" s="127">
        <f t="shared" si="19"/>
        <v>10.51</v>
      </c>
      <c r="OS6" s="127">
        <f t="shared" si="19"/>
        <v>10.3</v>
      </c>
      <c r="OT6" s="127">
        <f t="shared" si="19"/>
        <v>10.09</v>
      </c>
      <c r="OU6" s="127">
        <f t="shared" si="19"/>
        <v>9.8800000000000008</v>
      </c>
      <c r="OV6" s="127">
        <f t="shared" si="19"/>
        <v>9.67</v>
      </c>
      <c r="OW6" s="127">
        <f t="shared" si="19"/>
        <v>9.4600000000000009</v>
      </c>
      <c r="OX6" s="323"/>
      <c r="OY6" s="121">
        <f>VLOOKUP(1,OY8:$PT$109,$PT1-OY1+1,FALSE)</f>
        <v>1.0000000000000002</v>
      </c>
      <c r="OZ6" s="121">
        <f>VLOOKUP(1,OZ8:$PT$109,$PT1-OZ1+1,FALSE)</f>
        <v>1.2400000000000004</v>
      </c>
      <c r="PA6" s="121">
        <f>VLOOKUP(1,PA8:$PT$109,$PT1-PA1+1,FALSE)</f>
        <v>1.0800000000000003</v>
      </c>
      <c r="PB6" s="121">
        <f>VLOOKUP(1,PB8:$PT$109,$PT1-PB1+1,FALSE)</f>
        <v>1.0000000000000002</v>
      </c>
      <c r="PC6" s="121">
        <f>VLOOKUP(1,PC8:$PT$109,$PT1-PC1+1,FALSE)</f>
        <v>1.0400000000000003</v>
      </c>
      <c r="PD6" s="121">
        <f>VLOOKUP(1,PD8:$PT$109,$PT1-PD1+1,FALSE)</f>
        <v>1.0800000000000003</v>
      </c>
      <c r="PE6" s="121">
        <f>VLOOKUP(1,PE8:$PT$109,$PT1-PE1+1,FALSE)</f>
        <v>1.2000000000000004</v>
      </c>
      <c r="PF6" s="121">
        <f>VLOOKUP(1,PF8:$PT$109,$PT1-PF1+1,FALSE)</f>
        <v>1.2800000000000005</v>
      </c>
      <c r="PG6" s="121">
        <f>VLOOKUP(1,PG8:$PT$109,$PT1-PG1+1,FALSE)</f>
        <v>1.4000000000000006</v>
      </c>
      <c r="PH6" s="121">
        <f>VLOOKUP(1,PH8:$PT$109,$PT1-PH1+1,FALSE)</f>
        <v>1.5200000000000007</v>
      </c>
      <c r="PI6" s="121">
        <f>VLOOKUP(1,PI8:$PT$109,$PT1-PI1+1,FALSE)</f>
        <v>1.6400000000000008</v>
      </c>
      <c r="PJ6" s="121">
        <f>VLOOKUP(1,PJ8:$PT$109,$PT1-PJ1+1,FALSE)</f>
        <v>2.080000000000001</v>
      </c>
      <c r="PK6" s="121">
        <f>VLOOKUP(1,PK8:$PT$109,$PT1-PK1+1,FALSE)</f>
        <v>1.840000000000001</v>
      </c>
      <c r="PL6" s="121">
        <f>VLOOKUP(1,PL8:$PT$109,$PT1-PL1+1,FALSE)</f>
        <v>1.6800000000000008</v>
      </c>
      <c r="PM6" s="121">
        <f>VLOOKUP(1,PM8:$PT$109,$PT1-PM1+1,FALSE)</f>
        <v>1.5200000000000007</v>
      </c>
      <c r="PN6" s="121">
        <f>VLOOKUP(1,PN8:$PT$109,$PT1-PN1+1,FALSE)</f>
        <v>1.4400000000000006</v>
      </c>
      <c r="PO6" s="121">
        <f>VLOOKUP(1,PO8:$PT$109,$PT1-PO1+1,FALSE)</f>
        <v>1.3600000000000005</v>
      </c>
      <c r="PP6" s="121">
        <f>VLOOKUP(1,PP8:$PT$109,$PT1-PP1+1,FALSE)</f>
        <v>1.2800000000000005</v>
      </c>
      <c r="PQ6" s="121">
        <f>VLOOKUP(1,PQ8:$PT$109,$PT1-PQ1+1,FALSE)</f>
        <v>1.2000000000000004</v>
      </c>
      <c r="PR6" s="121">
        <f>VLOOKUP(1,PR8:$PT$109,$PT1-PR1+1,FALSE)</f>
        <v>1.1600000000000004</v>
      </c>
      <c r="PS6" s="121">
        <f>VLOOKUP(1,PS8:$PT$109,$PT1-PS1+1,FALSE)</f>
        <v>1.1200000000000003</v>
      </c>
      <c r="PT6" s="323"/>
      <c r="PU6" s="121">
        <f>VLOOKUP(1,KS8:$LN109,$LN1-KS1+1,FALSE)</f>
        <v>1.7600000000000009</v>
      </c>
      <c r="PV6" s="121">
        <f>VLOOKUP(1,KT8:$LN109,$LN1-KT1+1,FALSE)</f>
        <v>2.9200000000000017</v>
      </c>
      <c r="PW6" s="121">
        <f>VLOOKUP(1,KU8:$LN109,$LN1-KU1+1,FALSE)</f>
        <v>2.2800000000000011</v>
      </c>
      <c r="PX6" s="121">
        <f>VLOOKUP(1,KV8:$LN109,$LN1-KV1+1,FALSE)</f>
        <v>1.840000000000001</v>
      </c>
      <c r="PY6" s="121">
        <f>VLOOKUP(1,KW8:$LN109,$LN1-KW1+1,FALSE)</f>
        <v>1.6400000000000008</v>
      </c>
      <c r="PZ6" s="121">
        <f>VLOOKUP(1,KX8:$LN109,$LN1-KX1+1,FALSE)</f>
        <v>1.5200000000000007</v>
      </c>
      <c r="QA6" s="121">
        <f>VLOOKUP(1,KY8:$LN109,$LN1-KY1+1,FALSE)</f>
        <v>1.5600000000000007</v>
      </c>
      <c r="QB6" s="121">
        <f>VLOOKUP(1,KZ8:$LN109,$LN1-KZ1+1,FALSE)</f>
        <v>1.6000000000000008</v>
      </c>
      <c r="QC6" s="121">
        <f>VLOOKUP(1,LA8:$LN109,$LN1-LA1+1,FALSE)</f>
        <v>1.6800000000000008</v>
      </c>
      <c r="QD6" s="121">
        <f>VLOOKUP(1,LB8:$LN109,$LN1-LB1+1,FALSE)</f>
        <v>1.8000000000000009</v>
      </c>
      <c r="QE6" s="121">
        <f>VLOOKUP(1,LC8:$LN109,$LN1-LC1+1,FALSE)</f>
        <v>1.880000000000001</v>
      </c>
      <c r="QF6" s="121">
        <f>VLOOKUP(1,LD8:$LN109,$LN1-LD1+1,FALSE)</f>
        <v>3.200000000000002</v>
      </c>
      <c r="QG6" s="121">
        <f>VLOOKUP(1,LE8:$LN109,$LN1-LE1+1,FALSE)</f>
        <v>2.8800000000000017</v>
      </c>
      <c r="QH6" s="121">
        <f>VLOOKUP(1,LF8:$LN109,$LN1-LF1+1,FALSE)</f>
        <v>2.6800000000000015</v>
      </c>
      <c r="QI6" s="121">
        <f>VLOOKUP(1,LG8:$LN109,$LN1-LG1+1,FALSE)</f>
        <v>2.4800000000000013</v>
      </c>
      <c r="QJ6" s="121">
        <f>VLOOKUP(1,LH8:$LN109,$LN1-LH1+1,FALSE)</f>
        <v>2.4000000000000012</v>
      </c>
      <c r="QK6" s="121">
        <f>VLOOKUP(1,LI8:$LN109,$LN1-LI1+1,FALSE)</f>
        <v>2.2800000000000011</v>
      </c>
      <c r="QL6" s="121">
        <f>VLOOKUP(1,LJ8:$LN109,$LN1-LJ1+1,FALSE)</f>
        <v>2.160000000000001</v>
      </c>
      <c r="QM6" s="121">
        <f>VLOOKUP(1,LK8:$LN109,$LN1-LK1+1,FALSE)</f>
        <v>2.0400000000000009</v>
      </c>
      <c r="QN6" s="121">
        <f>VLOOKUP(1,LL8:$LN109,$LN1-LL1+1,FALSE)</f>
        <v>2.0000000000000009</v>
      </c>
      <c r="QO6" s="121">
        <f>VLOOKUP(1,LM8:$LN109,$LN1-LM1+1,FALSE)</f>
        <v>1.920000000000001</v>
      </c>
      <c r="QP6" s="323"/>
      <c r="QQ6" s="129">
        <f t="shared" ref="QQ6:RK6" si="20">SUM(QQ8:QQ108)</f>
        <v>19.34528311706708</v>
      </c>
      <c r="QR6" s="129">
        <f t="shared" si="20"/>
        <v>38.156328529299884</v>
      </c>
      <c r="QS6" s="129">
        <f t="shared" si="20"/>
        <v>29.221631179299965</v>
      </c>
      <c r="QT6" s="129">
        <f t="shared" si="20"/>
        <v>21.067799807224045</v>
      </c>
      <c r="QU6" s="129">
        <f t="shared" si="20"/>
        <v>15.184761477625544</v>
      </c>
      <c r="QV6" s="129">
        <f t="shared" si="20"/>
        <v>11.02056575070322</v>
      </c>
      <c r="QW6" s="129">
        <f t="shared" si="20"/>
        <v>8.5754560989898536</v>
      </c>
      <c r="QX6" s="129">
        <f t="shared" si="20"/>
        <v>6.8899165391748021</v>
      </c>
      <c r="QY6" s="129">
        <f t="shared" si="20"/>
        <v>5.7370350905617453</v>
      </c>
      <c r="QZ6" s="129">
        <f t="shared" si="20"/>
        <v>4.9386133267858536</v>
      </c>
      <c r="RA6" s="129">
        <f t="shared" si="20"/>
        <v>4.355412055160639</v>
      </c>
      <c r="RB6" s="129">
        <f t="shared" si="20"/>
        <v>11.577229752360136</v>
      </c>
      <c r="RC6" s="129">
        <f t="shared" si="20"/>
        <v>12.814977931662684</v>
      </c>
      <c r="RD6" s="129">
        <f t="shared" si="20"/>
        <v>13.995837127728414</v>
      </c>
      <c r="RE6" s="129">
        <f t="shared" si="20"/>
        <v>14.936977239099608</v>
      </c>
      <c r="RF6" s="129">
        <f t="shared" si="20"/>
        <v>16.123346190014011</v>
      </c>
      <c r="RG6" s="129">
        <f t="shared" si="20"/>
        <v>17.161607927796734</v>
      </c>
      <c r="RH6" s="129">
        <f t="shared" si="20"/>
        <v>18.060395221383342</v>
      </c>
      <c r="RI6" s="129">
        <f t="shared" si="20"/>
        <v>18.736124010414745</v>
      </c>
      <c r="RJ6" s="129">
        <f t="shared" si="20"/>
        <v>19.204240089812568</v>
      </c>
      <c r="RK6" s="129">
        <f t="shared" si="20"/>
        <v>19.361622091551798</v>
      </c>
      <c r="RL6" s="323"/>
      <c r="RM6" s="224">
        <f>SUM(RM8:RM108)</f>
        <v>0.64</v>
      </c>
      <c r="RN6" s="224">
        <f t="shared" ref="RN6:SG6" si="21">SUM(RN8:RN108)</f>
        <v>0.64</v>
      </c>
      <c r="RO6" s="224">
        <f t="shared" si="21"/>
        <v>0.6</v>
      </c>
      <c r="RP6" s="224">
        <f t="shared" si="21"/>
        <v>0.64</v>
      </c>
      <c r="RQ6" s="224">
        <f t="shared" si="21"/>
        <v>0.64</v>
      </c>
      <c r="RR6" s="224">
        <f t="shared" si="21"/>
        <v>0.51999999999999991</v>
      </c>
      <c r="RS6" s="224">
        <f t="shared" si="21"/>
        <v>0.36</v>
      </c>
      <c r="RT6" s="224">
        <f t="shared" si="21"/>
        <v>0.28000000000000003</v>
      </c>
      <c r="RU6" s="224">
        <f t="shared" si="21"/>
        <v>0.2</v>
      </c>
      <c r="RV6" s="224">
        <f t="shared" si="21"/>
        <v>0.16</v>
      </c>
      <c r="RW6" s="224">
        <f t="shared" si="21"/>
        <v>0.12</v>
      </c>
      <c r="RX6" s="224">
        <f t="shared" si="21"/>
        <v>1.3600000000000005</v>
      </c>
      <c r="RY6" s="224">
        <f t="shared" si="21"/>
        <v>1.2000000000000004</v>
      </c>
      <c r="RZ6" s="224">
        <f t="shared" si="21"/>
        <v>1.0800000000000003</v>
      </c>
      <c r="SA6" s="224">
        <f t="shared" si="21"/>
        <v>0.9600000000000003</v>
      </c>
      <c r="SB6" s="224">
        <f t="shared" si="21"/>
        <v>0.88000000000000023</v>
      </c>
      <c r="SC6" s="224">
        <f t="shared" si="21"/>
        <v>0.84000000000000019</v>
      </c>
      <c r="SD6" s="224">
        <f t="shared" si="21"/>
        <v>0.76000000000000012</v>
      </c>
      <c r="SE6" s="224">
        <f t="shared" si="21"/>
        <v>0.72000000000000008</v>
      </c>
      <c r="SF6" s="224">
        <f t="shared" si="21"/>
        <v>0.72000000000000008</v>
      </c>
      <c r="SG6" s="224">
        <f t="shared" si="21"/>
        <v>0.68</v>
      </c>
      <c r="SH6" s="323"/>
      <c r="SI6" s="224">
        <f>SUM(SI8:SI108)</f>
        <v>0.28000000000000003</v>
      </c>
      <c r="SJ6" s="224">
        <f t="shared" ref="SJ6:TC6" si="22">SUM(SJ8:SJ108)</f>
        <v>0.76000000000000012</v>
      </c>
      <c r="SK6" s="224">
        <f t="shared" si="22"/>
        <v>0.47999999999999993</v>
      </c>
      <c r="SL6" s="224">
        <f t="shared" si="22"/>
        <v>0.32</v>
      </c>
      <c r="SM6" s="224">
        <f t="shared" si="22"/>
        <v>0.24000000000000002</v>
      </c>
      <c r="SN6" s="224">
        <f t="shared" si="22"/>
        <v>0.16</v>
      </c>
      <c r="SO6" s="224">
        <f t="shared" si="22"/>
        <v>0.12</v>
      </c>
      <c r="SP6" s="224">
        <f t="shared" si="22"/>
        <v>0.12</v>
      </c>
      <c r="SQ6" s="224">
        <f t="shared" si="22"/>
        <v>0.08</v>
      </c>
      <c r="SR6" s="224">
        <f t="shared" si="22"/>
        <v>0.08</v>
      </c>
      <c r="SS6" s="224">
        <f>SUM(SS8:SS108)</f>
        <v>0.08</v>
      </c>
      <c r="ST6" s="224">
        <f t="shared" si="22"/>
        <v>0.51999999999999991</v>
      </c>
      <c r="SU6" s="224">
        <f t="shared" si="22"/>
        <v>0.47999999999999993</v>
      </c>
      <c r="SV6" s="224">
        <f t="shared" si="22"/>
        <v>0.47999999999999993</v>
      </c>
      <c r="SW6" s="224">
        <f t="shared" si="22"/>
        <v>0.43999999999999995</v>
      </c>
      <c r="SX6" s="224">
        <f t="shared" si="22"/>
        <v>0.43999999999999995</v>
      </c>
      <c r="SY6" s="224">
        <f t="shared" si="22"/>
        <v>0.39999999999999997</v>
      </c>
      <c r="SZ6" s="224">
        <f t="shared" si="22"/>
        <v>0.39999999999999997</v>
      </c>
      <c r="TA6" s="224">
        <f t="shared" si="22"/>
        <v>0.39999999999999997</v>
      </c>
      <c r="TB6" s="224">
        <f t="shared" si="22"/>
        <v>0.36</v>
      </c>
      <c r="TC6" s="224">
        <f t="shared" si="22"/>
        <v>0.32</v>
      </c>
      <c r="TD6" s="323"/>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23">AN8</f>
        <v>0</v>
      </c>
      <c r="BK8" s="2">
        <v>0</v>
      </c>
      <c r="BL8" s="2">
        <f t="shared" ref="BL8:CE8" si="24">$C$12*T8</f>
        <v>0</v>
      </c>
      <c r="BM8" s="2">
        <f t="shared" si="24"/>
        <v>0</v>
      </c>
      <c r="BN8" s="2">
        <f t="shared" si="24"/>
        <v>0</v>
      </c>
      <c r="BO8" s="2">
        <f t="shared" si="24"/>
        <v>0</v>
      </c>
      <c r="BP8" s="2">
        <f t="shared" si="24"/>
        <v>0</v>
      </c>
      <c r="BQ8" s="2">
        <f t="shared" si="24"/>
        <v>0</v>
      </c>
      <c r="BR8" s="2">
        <f t="shared" si="24"/>
        <v>0</v>
      </c>
      <c r="BS8" s="2">
        <f t="shared" si="24"/>
        <v>0</v>
      </c>
      <c r="BT8" s="2">
        <f t="shared" si="24"/>
        <v>0</v>
      </c>
      <c r="BU8" s="2">
        <f t="shared" si="24"/>
        <v>0</v>
      </c>
      <c r="BV8" s="2">
        <f t="shared" si="24"/>
        <v>0</v>
      </c>
      <c r="BW8" s="2">
        <f t="shared" si="24"/>
        <v>0</v>
      </c>
      <c r="BX8" s="2">
        <f t="shared" si="24"/>
        <v>0</v>
      </c>
      <c r="BY8" s="2">
        <f t="shared" si="24"/>
        <v>0</v>
      </c>
      <c r="BZ8" s="2">
        <f t="shared" si="24"/>
        <v>0</v>
      </c>
      <c r="CA8" s="2">
        <f t="shared" si="24"/>
        <v>0</v>
      </c>
      <c r="CB8" s="2">
        <f t="shared" si="24"/>
        <v>0</v>
      </c>
      <c r="CC8" s="2">
        <f t="shared" si="24"/>
        <v>0</v>
      </c>
      <c r="CD8" s="2">
        <f t="shared" si="24"/>
        <v>0</v>
      </c>
      <c r="CE8" s="2">
        <f t="shared" si="24"/>
        <v>0</v>
      </c>
      <c r="CF8" s="47">
        <f t="shared" ref="CF8:CF39" si="25">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26">MIN(ABS(CG8),S$5) * SIGN(CG8)</f>
        <v>0</v>
      </c>
      <c r="DD8" s="43">
        <f t="shared" ref="DD8:DD39" si="27">MIN(ABS(CH8),T$5) * SIGN(CH8)</f>
        <v>0</v>
      </c>
      <c r="DE8" s="43">
        <f t="shared" ref="DE8:DE39" si="28">MIN(ABS(CI8),U$5) * SIGN(CI8)</f>
        <v>0</v>
      </c>
      <c r="DF8" s="43">
        <f t="shared" ref="DF8:DF39" si="29">MIN(ABS(CJ8),V$5) * SIGN(CJ8)</f>
        <v>0</v>
      </c>
      <c r="DG8" s="43">
        <f t="shared" ref="DG8:DG39" si="30">MIN(ABS(CK8),W$5) * SIGN(CK8)</f>
        <v>0</v>
      </c>
      <c r="DH8" s="43">
        <f t="shared" ref="DH8:DH39" si="31">MIN(ABS(CL8),X$5) * SIGN(CL8)</f>
        <v>0</v>
      </c>
      <c r="DI8" s="43">
        <f t="shared" ref="DI8:DI39" si="32">MIN(ABS(CM8),Y$5) * SIGN(CM8)</f>
        <v>0</v>
      </c>
      <c r="DJ8" s="43">
        <f t="shared" ref="DJ8:DJ39" si="33">MIN(ABS(CN8),Z$5) * SIGN(CN8)</f>
        <v>0</v>
      </c>
      <c r="DK8" s="43">
        <f t="shared" ref="DK8:DK39" si="34">MIN(ABS(CO8),AA$5) * SIGN(CO8)</f>
        <v>0</v>
      </c>
      <c r="DL8" s="43">
        <f t="shared" ref="DL8:DL39" si="35">MIN(ABS(CP8),AB$5) * SIGN(CP8)</f>
        <v>0</v>
      </c>
      <c r="DM8" s="43">
        <f t="shared" ref="DM8:DM39" si="36">MIN(ABS(CQ8),AC$5) * SIGN(CQ8)</f>
        <v>0</v>
      </c>
      <c r="DN8" s="43">
        <f t="shared" ref="DN8:DN39" si="37">MIN(ABS(CR8),AD$5) * SIGN(CR8)</f>
        <v>0</v>
      </c>
      <c r="DO8" s="43">
        <f t="shared" ref="DO8:DO39" si="38">MIN(ABS(CS8),AE$5) * SIGN(CS8)</f>
        <v>0</v>
      </c>
      <c r="DP8" s="43">
        <f t="shared" ref="DP8:DP39" si="39">MIN(ABS(CT8),AF$5) * SIGN(CT8)</f>
        <v>0</v>
      </c>
      <c r="DQ8" s="43">
        <f t="shared" ref="DQ8:DQ39" si="40">MIN(ABS(CU8),AG$5) * SIGN(CU8)</f>
        <v>0</v>
      </c>
      <c r="DR8" s="43">
        <f t="shared" ref="DR8:DR39" si="41">MIN(ABS(CV8),AH$5) * SIGN(CV8)</f>
        <v>0</v>
      </c>
      <c r="DS8" s="43">
        <f t="shared" ref="DS8:DS39" si="42">MIN(ABS(CW8),AI$5) * SIGN(CW8)</f>
        <v>0</v>
      </c>
      <c r="DT8" s="43">
        <f t="shared" ref="DT8:DT39" si="43">MIN(ABS(CX8),AJ$5) * SIGN(CX8)</f>
        <v>0</v>
      </c>
      <c r="DU8" s="43">
        <f t="shared" ref="DU8:DU39" si="44">MIN(ABS(CY8),AK$5) * SIGN(CY8)</f>
        <v>0</v>
      </c>
      <c r="DV8" s="43">
        <f t="shared" ref="DV8:DV39" si="45">MIN(ABS(CZ8),AL$5) * SIGN(CZ8)</f>
        <v>0</v>
      </c>
      <c r="DW8" s="43">
        <f t="shared" ref="DW8:DW39" si="46">MIN(ABS(DA8),AM$5) * SIGN(DA8)</f>
        <v>0</v>
      </c>
      <c r="DX8" s="47">
        <f>DB8</f>
        <v>0</v>
      </c>
      <c r="DY8" s="2">
        <f>($C$23/0.4536*'Drive Train'!$F$16*4.448*$C$24*S$6)*SIGN(BK9)</f>
        <v>6.7787520000000017</v>
      </c>
      <c r="DZ8" s="2">
        <f>($C$23/0.4536*'Drive Train'!$F$16*4.448*$C$24*T$6)*SIGN(BL9)</f>
        <v>13.557504000000002</v>
      </c>
      <c r="EA8" s="2">
        <f>($C$23/0.4536*'Drive Train'!$F$16*4.448*$C$24*U$6)*SIGN(BM9)</f>
        <v>9.3859643076923085</v>
      </c>
      <c r="EB8" s="2">
        <f>($C$23/0.4536*'Drive Train'!$F$16*4.448*$C$24*V$6)*SIGN(BN9)</f>
        <v>7.1775021176470597</v>
      </c>
      <c r="EC8" s="2">
        <f>($C$23/0.4536*'Drive Train'!$F$16*4.448*$C$24*W$6)*SIGN(BO9)</f>
        <v>5.8103588571428588</v>
      </c>
      <c r="ED8" s="2">
        <f>($C$23/0.4536*'Drive Train'!$F$16*4.448*$C$24*X$6)*SIGN(BP9)</f>
        <v>4.8807014400000019</v>
      </c>
      <c r="EE8" s="2">
        <f>($C$23/0.4536*'Drive Train'!$F$16*4.448*$C$24*Y$6)*SIGN(BQ9)</f>
        <v>4.2075012413793109</v>
      </c>
      <c r="EF8" s="2">
        <f>($C$23/0.4536*'Drive Train'!$F$16*4.448*$C$24*Z$6)*SIGN(BR9)</f>
        <v>3.6975010909090913</v>
      </c>
      <c r="EG8" s="2">
        <f>($C$23/0.4536*'Drive Train'!$F$16*4.448*$C$24*AA$6)*SIGN(BS9)</f>
        <v>3.2977712432432433</v>
      </c>
      <c r="EH8" s="2">
        <f>($C$23/0.4536*'Drive Train'!$F$16*4.448*$C$24*AB$6)*SIGN(BT9)</f>
        <v>2.9760374634146345</v>
      </c>
      <c r="EI8" s="2">
        <f>($C$23/0.4536*'Drive Train'!$F$16*4.448*$C$24*AC$6)*SIGN(BU9)</f>
        <v>2.7115007999999996</v>
      </c>
      <c r="EJ8" s="2">
        <f>($C$23/0.4536*'Drive Train'!$F$16*4.448*$C$24*AD$6)*SIGN(BV9)</f>
        <v>6.7787520000000017</v>
      </c>
      <c r="EK8" s="2">
        <f>($C$23/0.4536*'Drive Train'!$F$16*4.448*$C$24*AE$6)*SIGN(BW9)</f>
        <v>6.7787520000000017</v>
      </c>
      <c r="EL8" s="2">
        <f>($C$23/0.4536*'Drive Train'!$F$16*4.448*$C$24*AF$6)*SIGN(BX9)</f>
        <v>6.7787520000000017</v>
      </c>
      <c r="EM8" s="2">
        <f>($C$23/0.4536*'Drive Train'!$F$16*4.448*$C$24*AG$6)*SIGN(BY9)</f>
        <v>6.7787520000000017</v>
      </c>
      <c r="EN8" s="2">
        <f>($C$23/0.4536*'Drive Train'!$F$16*4.448*$C$24*AH$6)*SIGN(BZ9)</f>
        <v>6.7787520000000017</v>
      </c>
      <c r="EO8" s="2">
        <f>($C$23/0.4536*'Drive Train'!$F$16*4.448*$C$24*AI$6)*SIGN(CA9)</f>
        <v>6.7787520000000017</v>
      </c>
      <c r="EP8" s="2">
        <f>($C$23/0.4536*'Drive Train'!$F$16*4.448*$C$24*AJ$6)*SIGN(CB9)</f>
        <v>6.7787520000000017</v>
      </c>
      <c r="EQ8" s="2">
        <f>($C$23/0.4536*'Drive Train'!$F$16*4.448*$C$24*AK$6)*SIGN(CC9)</f>
        <v>6.7787520000000017</v>
      </c>
      <c r="ER8" s="2">
        <f>($C$23/0.4536*'Drive Train'!$F$16*4.448*$C$24*AL$6)*SIGN(CD9)</f>
        <v>6.7787520000000017</v>
      </c>
      <c r="ES8" s="2">
        <f>($C$23/0.4536*'Drive Train'!$F$16*4.448*$C$24*AM$6)*SIGN(CE9)</f>
        <v>6.7787520000000017</v>
      </c>
      <c r="ET8" s="47">
        <f t="shared" ref="ET8:ET39" si="47">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48">IF(AND(KS8=1,OY8=1),0,MIN((ABS(($C$14-$C$15)*EU8/$C$12)+$C$15)/$C$21,DC8))</f>
        <v>0</v>
      </c>
      <c r="FR8" s="43">
        <f t="shared" si="48"/>
        <v>0</v>
      </c>
      <c r="FS8" s="43">
        <f t="shared" si="48"/>
        <v>0</v>
      </c>
      <c r="FT8" s="43">
        <f t="shared" si="48"/>
        <v>0</v>
      </c>
      <c r="FU8" s="43">
        <f t="shared" si="48"/>
        <v>0</v>
      </c>
      <c r="FV8" s="43">
        <f t="shared" si="48"/>
        <v>0</v>
      </c>
      <c r="FW8" s="43">
        <f t="shared" si="48"/>
        <v>0</v>
      </c>
      <c r="FX8" s="43">
        <f t="shared" si="48"/>
        <v>0</v>
      </c>
      <c r="FY8" s="43">
        <f t="shared" si="48"/>
        <v>0</v>
      </c>
      <c r="FZ8" s="43">
        <f t="shared" si="48"/>
        <v>0</v>
      </c>
      <c r="GA8" s="43">
        <f t="shared" si="48"/>
        <v>0</v>
      </c>
      <c r="GB8" s="43">
        <f t="shared" si="48"/>
        <v>0</v>
      </c>
      <c r="GC8" s="43">
        <f t="shared" si="48"/>
        <v>0</v>
      </c>
      <c r="GD8" s="43">
        <f t="shared" si="48"/>
        <v>0</v>
      </c>
      <c r="GE8" s="43">
        <f t="shared" si="48"/>
        <v>0</v>
      </c>
      <c r="GF8" s="43">
        <f t="shared" si="48"/>
        <v>0</v>
      </c>
      <c r="GG8" s="43">
        <f t="shared" si="48"/>
        <v>0</v>
      </c>
      <c r="GH8" s="43">
        <f t="shared" si="48"/>
        <v>0</v>
      </c>
      <c r="GI8" s="43">
        <f t="shared" si="48"/>
        <v>0</v>
      </c>
      <c r="GJ8" s="43">
        <f t="shared" si="48"/>
        <v>0</v>
      </c>
      <c r="GK8" s="43">
        <f t="shared" si="48"/>
        <v>0</v>
      </c>
      <c r="GL8" s="47">
        <f>ET8</f>
        <v>0</v>
      </c>
      <c r="GM8" s="43">
        <f t="shared" ref="GM8:GM39" si="49">IF(AND(KS7=1,OY7=1),0,EU8*$C$19/S$6/$C$24/$C$23*3.39*$C$21)</f>
        <v>0</v>
      </c>
      <c r="GN8" s="43">
        <f t="shared" ref="GN8:GN39" si="50">IF(AND(KT7=1,OZ7=1),0,EV8*$C$19/T$6/$C$24/$C$23*3.39*$C$21)</f>
        <v>0</v>
      </c>
      <c r="GO8" s="43">
        <f t="shared" ref="GO8:GO39" si="51">IF(AND(KU7=1,PA7=1),0,EW8*$C$19/U$6/$C$24/$C$23*3.39*$C$21)</f>
        <v>0</v>
      </c>
      <c r="GP8" s="43">
        <f t="shared" ref="GP8:GP39" si="52">IF(AND(KV7=1,PB7=1),0,EX8*$C$19/V$6/$C$24/$C$23*3.39*$C$21)</f>
        <v>0</v>
      </c>
      <c r="GQ8" s="43">
        <f t="shared" ref="GQ8:GQ39" si="53">IF(AND(KW7=1,PC7=1),0,EY8*$C$19/W$6/$C$24/$C$23*3.39*$C$21)</f>
        <v>0</v>
      </c>
      <c r="GR8" s="43">
        <f t="shared" ref="GR8:GR39" si="54">IF(AND(KX7=1,PD7=1),0,EZ8*$C$19/X$6/$C$24/$C$23*3.39*$C$21)</f>
        <v>0</v>
      </c>
      <c r="GS8" s="43">
        <f t="shared" ref="GS8:GS39" si="55">IF(AND(KY7=1,PE7=1),0,FA8*$C$19/Y$6/$C$24/$C$23*3.39*$C$21)</f>
        <v>0</v>
      </c>
      <c r="GT8" s="43">
        <f t="shared" ref="GT8:GT39" si="56">IF(AND(KZ7=1,PF7=1),0,FB8*$C$19/Z$6/$C$24/$C$23*3.39*$C$21)</f>
        <v>0</v>
      </c>
      <c r="GU8" s="43">
        <f t="shared" ref="GU8:GU39" si="57">IF(AND(LA7=1,PG7=1),0,FC8*$C$19/AA$6/$C$24/$C$23*3.39*$C$21)</f>
        <v>0</v>
      </c>
      <c r="GV8" s="43">
        <f t="shared" ref="GV8:GV39" si="58">IF(AND(LB7=1,PH7=1),0,FD8*$C$19/AB$6/$C$24/$C$23*3.39*$C$21)</f>
        <v>0</v>
      </c>
      <c r="GW8" s="43">
        <f t="shared" ref="GW8:GW39" si="59">IF(AND(LC7=1,PI7=1),0,FE8*$C$19/AC$6/$C$24/$C$23*3.39*$C$21)</f>
        <v>0</v>
      </c>
      <c r="GX8" s="43">
        <f t="shared" ref="GX8:GX39" si="60">IF(AND(LD7=1,PJ7=1),0,FF8*$C$19/AD$6/$C$24/$C$23*3.39*$C$21)</f>
        <v>0</v>
      </c>
      <c r="GY8" s="43">
        <f t="shared" ref="GY8:GY39" si="61">IF(AND(LE7=1,PK7=1),0,FG8*$C$19/AE$6/$C$24/$C$23*3.39*$C$21)</f>
        <v>0</v>
      </c>
      <c r="GZ8" s="43">
        <f t="shared" ref="GZ8:GZ39" si="62">IF(AND(LF7=1,PL7=1),0,FH8*$C$19/AF$6/$C$24/$C$23*3.39*$C$21)</f>
        <v>0</v>
      </c>
      <c r="HA8" s="43">
        <f t="shared" ref="HA8:HA39" si="63">IF(AND(LG7=1,PM7=1),0,FI8*$C$19/AG$6/$C$24/$C$23*3.39*$C$21)</f>
        <v>0</v>
      </c>
      <c r="HB8" s="43">
        <f t="shared" ref="HB8:HB39" si="64">IF(AND(LH7=1,PN7=1),0,FJ8*$C$19/AH$6/$C$24/$C$23*3.39*$C$21)</f>
        <v>0</v>
      </c>
      <c r="HC8" s="43">
        <f t="shared" ref="HC8:HC39" si="65">IF(AND(LI7=1,PO7=1),0,FK8*$C$19/AI$6/$C$24/$C$23*3.39*$C$21)</f>
        <v>0</v>
      </c>
      <c r="HD8" s="43">
        <f t="shared" ref="HD8:HD39" si="66">IF(AND(LJ7=1,PP7=1),0,FL8*$C$19/AJ$6/$C$24/$C$23*3.39*$C$21)</f>
        <v>0</v>
      </c>
      <c r="HE8" s="43">
        <f t="shared" ref="HE8:HE39" si="67">IF(AND(LK7=1,PQ7=1),0,FM8*$C$19/AK$6/$C$24/$C$23*3.39*$C$21)</f>
        <v>0</v>
      </c>
      <c r="HF8" s="43">
        <f t="shared" ref="HF8:HF39" si="68">IF(AND(LL7=1,PR7=1),0,FN8*$C$19/AL$6/$C$24/$C$23*3.39*$C$21)</f>
        <v>0</v>
      </c>
      <c r="HG8" s="43">
        <f t="shared" ref="HG8:HG39" si="69">IF(AND(LM7=1,PS7=1),0,FO8*$C$19/AM$6/$C$24/$C$23*3.39*$C$21)</f>
        <v>0</v>
      </c>
      <c r="HH8" s="47">
        <f>FP8</f>
        <v>0</v>
      </c>
      <c r="HI8" s="43">
        <f>ABS(GM8)</f>
        <v>0</v>
      </c>
      <c r="HJ8" s="43">
        <f t="shared" ref="HJ8:IC8" si="70">ABS(GN8)</f>
        <v>0</v>
      </c>
      <c r="HK8" s="43">
        <f t="shared" si="70"/>
        <v>0</v>
      </c>
      <c r="HL8" s="43">
        <f t="shared" si="70"/>
        <v>0</v>
      </c>
      <c r="HM8" s="43">
        <f t="shared" si="70"/>
        <v>0</v>
      </c>
      <c r="HN8" s="43">
        <f t="shared" si="70"/>
        <v>0</v>
      </c>
      <c r="HO8" s="43">
        <f t="shared" si="70"/>
        <v>0</v>
      </c>
      <c r="HP8" s="43">
        <f t="shared" si="70"/>
        <v>0</v>
      </c>
      <c r="HQ8" s="43">
        <f t="shared" si="70"/>
        <v>0</v>
      </c>
      <c r="HR8" s="43">
        <f t="shared" si="70"/>
        <v>0</v>
      </c>
      <c r="HS8" s="43">
        <f t="shared" si="70"/>
        <v>0</v>
      </c>
      <c r="HT8" s="43">
        <f t="shared" si="70"/>
        <v>0</v>
      </c>
      <c r="HU8" s="43">
        <f t="shared" si="70"/>
        <v>0</v>
      </c>
      <c r="HV8" s="43">
        <f t="shared" si="70"/>
        <v>0</v>
      </c>
      <c r="HW8" s="43">
        <f t="shared" si="70"/>
        <v>0</v>
      </c>
      <c r="HX8" s="43">
        <f t="shared" si="70"/>
        <v>0</v>
      </c>
      <c r="HY8" s="43">
        <f t="shared" si="70"/>
        <v>0</v>
      </c>
      <c r="HZ8" s="43">
        <f t="shared" si="70"/>
        <v>0</v>
      </c>
      <c r="IA8" s="43">
        <f t="shared" si="70"/>
        <v>0</v>
      </c>
      <c r="IB8" s="43">
        <f t="shared" si="70"/>
        <v>0</v>
      </c>
      <c r="IC8" s="43">
        <f t="shared" si="70"/>
        <v>0</v>
      </c>
      <c r="ID8" s="47">
        <f>HH8</f>
        <v>0</v>
      </c>
      <c r="IE8" s="43">
        <f>ABS(NG8)</f>
        <v>0</v>
      </c>
      <c r="IF8" s="43">
        <f t="shared" ref="IF8:IY8" si="71">ABS(NH8)</f>
        <v>0</v>
      </c>
      <c r="IG8" s="43">
        <f t="shared" si="71"/>
        <v>0</v>
      </c>
      <c r="IH8" s="43">
        <f t="shared" si="71"/>
        <v>0</v>
      </c>
      <c r="II8" s="43">
        <f t="shared" si="71"/>
        <v>0</v>
      </c>
      <c r="IJ8" s="43">
        <f t="shared" si="71"/>
        <v>0</v>
      </c>
      <c r="IK8" s="43">
        <f t="shared" si="71"/>
        <v>0</v>
      </c>
      <c r="IL8" s="43">
        <f t="shared" si="71"/>
        <v>0</v>
      </c>
      <c r="IM8" s="43">
        <f t="shared" si="71"/>
        <v>0</v>
      </c>
      <c r="IN8" s="43">
        <f t="shared" si="71"/>
        <v>0</v>
      </c>
      <c r="IO8" s="43">
        <f t="shared" si="71"/>
        <v>0</v>
      </c>
      <c r="IP8" s="43">
        <f t="shared" si="71"/>
        <v>0</v>
      </c>
      <c r="IQ8" s="43">
        <f t="shared" si="71"/>
        <v>0</v>
      </c>
      <c r="IR8" s="43">
        <f t="shared" si="71"/>
        <v>0</v>
      </c>
      <c r="IS8" s="43">
        <f t="shared" si="71"/>
        <v>0</v>
      </c>
      <c r="IT8" s="43">
        <f t="shared" si="71"/>
        <v>0</v>
      </c>
      <c r="IU8" s="43">
        <f t="shared" si="71"/>
        <v>0</v>
      </c>
      <c r="IV8" s="43">
        <f t="shared" si="71"/>
        <v>0</v>
      </c>
      <c r="IW8" s="43">
        <f t="shared" si="71"/>
        <v>0</v>
      </c>
      <c r="IX8" s="43">
        <f t="shared" si="71"/>
        <v>0</v>
      </c>
      <c r="IY8" s="43">
        <f t="shared" si="71"/>
        <v>0</v>
      </c>
      <c r="IZ8" s="47">
        <f>ID8</f>
        <v>0</v>
      </c>
      <c r="JA8" s="43" t="e">
        <f>IF(AND(ABS(FQ8)&gt;=DC8-1,ABS(CG8)&gt;=$S$5),6,NA())</f>
        <v>#N/A</v>
      </c>
      <c r="JB8" s="43" t="e">
        <f t="shared" ref="JB8:JU8" si="72">IF(AND(ABS(FR8)&gt;=DD8,ABS(CH8)&gt;=$S$5),6,NA())</f>
        <v>#N/A</v>
      </c>
      <c r="JC8" s="43" t="e">
        <f t="shared" si="72"/>
        <v>#N/A</v>
      </c>
      <c r="JD8" s="43" t="e">
        <f t="shared" si="72"/>
        <v>#N/A</v>
      </c>
      <c r="JE8" s="43" t="e">
        <f t="shared" si="72"/>
        <v>#N/A</v>
      </c>
      <c r="JF8" s="43" t="e">
        <f t="shared" si="72"/>
        <v>#N/A</v>
      </c>
      <c r="JG8" s="43" t="e">
        <f t="shared" si="72"/>
        <v>#N/A</v>
      </c>
      <c r="JH8" s="43" t="e">
        <f t="shared" si="72"/>
        <v>#N/A</v>
      </c>
      <c r="JI8" s="43" t="e">
        <f t="shared" si="72"/>
        <v>#N/A</v>
      </c>
      <c r="JJ8" s="43" t="e">
        <f t="shared" si="72"/>
        <v>#N/A</v>
      </c>
      <c r="JK8" s="43" t="e">
        <f t="shared" si="72"/>
        <v>#N/A</v>
      </c>
      <c r="JL8" s="43" t="e">
        <f t="shared" si="72"/>
        <v>#N/A</v>
      </c>
      <c r="JM8" s="43" t="e">
        <f t="shared" si="72"/>
        <v>#N/A</v>
      </c>
      <c r="JN8" s="43" t="e">
        <f t="shared" si="72"/>
        <v>#N/A</v>
      </c>
      <c r="JO8" s="43" t="e">
        <f t="shared" si="72"/>
        <v>#N/A</v>
      </c>
      <c r="JP8" s="43" t="e">
        <f t="shared" si="72"/>
        <v>#N/A</v>
      </c>
      <c r="JQ8" s="43" t="e">
        <f t="shared" si="72"/>
        <v>#N/A</v>
      </c>
      <c r="JR8" s="43" t="e">
        <f t="shared" si="72"/>
        <v>#N/A</v>
      </c>
      <c r="JS8" s="43" t="e">
        <f t="shared" si="72"/>
        <v>#N/A</v>
      </c>
      <c r="JT8" s="43" t="e">
        <f t="shared" si="72"/>
        <v>#N/A</v>
      </c>
      <c r="JU8" s="43" t="e">
        <f t="shared" si="72"/>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73">IF(OZ8=1,1,0)</f>
        <v>0</v>
      </c>
      <c r="KU8" s="1">
        <f t="shared" si="73"/>
        <v>0</v>
      </c>
      <c r="KV8" s="1">
        <f t="shared" si="73"/>
        <v>0</v>
      </c>
      <c r="KW8" s="1">
        <f t="shared" si="73"/>
        <v>0</v>
      </c>
      <c r="KX8" s="1">
        <f t="shared" si="73"/>
        <v>0</v>
      </c>
      <c r="KY8" s="1">
        <f t="shared" si="73"/>
        <v>0</v>
      </c>
      <c r="KZ8" s="1">
        <f t="shared" si="73"/>
        <v>0</v>
      </c>
      <c r="LA8" s="1">
        <f t="shared" si="73"/>
        <v>0</v>
      </c>
      <c r="LB8" s="1">
        <f t="shared" si="73"/>
        <v>0</v>
      </c>
      <c r="LC8" s="1">
        <f t="shared" si="73"/>
        <v>0</v>
      </c>
      <c r="LD8" s="1">
        <f t="shared" si="73"/>
        <v>0</v>
      </c>
      <c r="LE8" s="1">
        <f t="shared" si="73"/>
        <v>0</v>
      </c>
      <c r="LF8" s="1">
        <f t="shared" si="73"/>
        <v>0</v>
      </c>
      <c r="LG8" s="1">
        <f t="shared" si="73"/>
        <v>0</v>
      </c>
      <c r="LH8" s="1">
        <f t="shared" si="73"/>
        <v>0</v>
      </c>
      <c r="LI8" s="1">
        <f t="shared" si="73"/>
        <v>0</v>
      </c>
      <c r="LJ8" s="1">
        <f t="shared" si="73"/>
        <v>0</v>
      </c>
      <c r="LK8" s="1">
        <f t="shared" si="73"/>
        <v>0</v>
      </c>
      <c r="LL8" s="1">
        <f t="shared" si="73"/>
        <v>0</v>
      </c>
      <c r="LM8" s="1">
        <f t="shared" si="73"/>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74">IF(AND(ABS(CG8)&gt;0,EU8*$C$19&gt;=DY7,NG8&lt;&gt;0),3,NA())</f>
        <v>#N/A</v>
      </c>
      <c r="ML8" s="43" t="e">
        <f t="shared" ref="ML8:NE8" si="75">IF(AND(ABS(CH8)&gt;0,EV8=DZ7,NH8&gt;0),3,NA())</f>
        <v>#N/A</v>
      </c>
      <c r="MM8" s="43" t="e">
        <f t="shared" si="75"/>
        <v>#N/A</v>
      </c>
      <c r="MN8" s="43" t="e">
        <f t="shared" si="75"/>
        <v>#N/A</v>
      </c>
      <c r="MO8" s="43" t="e">
        <f t="shared" si="75"/>
        <v>#N/A</v>
      </c>
      <c r="MP8" s="43" t="e">
        <f t="shared" si="75"/>
        <v>#N/A</v>
      </c>
      <c r="MQ8" s="43" t="e">
        <f t="shared" si="75"/>
        <v>#N/A</v>
      </c>
      <c r="MR8" s="43" t="e">
        <f t="shared" si="75"/>
        <v>#N/A</v>
      </c>
      <c r="MS8" s="43" t="e">
        <f t="shared" si="75"/>
        <v>#N/A</v>
      </c>
      <c r="MT8" s="43" t="e">
        <f t="shared" si="75"/>
        <v>#N/A</v>
      </c>
      <c r="MU8" s="43" t="e">
        <f t="shared" si="75"/>
        <v>#N/A</v>
      </c>
      <c r="MV8" s="43" t="e">
        <f t="shared" si="75"/>
        <v>#N/A</v>
      </c>
      <c r="MW8" s="43" t="e">
        <f t="shared" si="75"/>
        <v>#N/A</v>
      </c>
      <c r="MX8" s="43" t="e">
        <f t="shared" si="75"/>
        <v>#N/A</v>
      </c>
      <c r="MY8" s="43" t="e">
        <f t="shared" si="75"/>
        <v>#N/A</v>
      </c>
      <c r="MZ8" s="43" t="e">
        <f t="shared" si="75"/>
        <v>#N/A</v>
      </c>
      <c r="NA8" s="43" t="e">
        <f t="shared" si="75"/>
        <v>#N/A</v>
      </c>
      <c r="NB8" s="43" t="e">
        <f t="shared" si="75"/>
        <v>#N/A</v>
      </c>
      <c r="NC8" s="43" t="e">
        <f t="shared" si="75"/>
        <v>#N/A</v>
      </c>
      <c r="ND8" s="43" t="e">
        <f t="shared" si="75"/>
        <v>#N/A</v>
      </c>
      <c r="NE8" s="43" t="e">
        <f t="shared" si="75"/>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76">MIN(FQ8,$C$16)*$C$17*1000/60/60/$C$21</f>
        <v>0</v>
      </c>
      <c r="QR8" s="43">
        <f t="shared" ref="QR8:QR39" si="77">MIN(FR8,$C$16)*$C$17*1000/60/60/$C$21</f>
        <v>0</v>
      </c>
      <c r="QS8" s="43">
        <f t="shared" ref="QS8:QS39" si="78">MIN(FS8,$C$16)*$C$17*1000/60/60/$C$21</f>
        <v>0</v>
      </c>
      <c r="QT8" s="43">
        <f t="shared" ref="QT8:QT39" si="79">MIN(FT8,$C$16)*$C$17*1000/60/60/$C$21</f>
        <v>0</v>
      </c>
      <c r="QU8" s="43">
        <f t="shared" ref="QU8:QU39" si="80">MIN(FU8,$C$16)*$C$17*1000/60/60/$C$21</f>
        <v>0</v>
      </c>
      <c r="QV8" s="43">
        <f t="shared" ref="QV8:QV39" si="81">MIN(FV8,$C$16)*$C$17*1000/60/60/$C$21</f>
        <v>0</v>
      </c>
      <c r="QW8" s="43">
        <f t="shared" ref="QW8:QW39" si="82">MIN(FW8,$C$16)*$C$17*1000/60/60/$C$21</f>
        <v>0</v>
      </c>
      <c r="QX8" s="43">
        <f t="shared" ref="QX8:QX39" si="83">MIN(FX8,$C$16)*$C$17*1000/60/60/$C$21</f>
        <v>0</v>
      </c>
      <c r="QY8" s="43">
        <f t="shared" ref="QY8:QY39" si="84">MIN(FY8,$C$16)*$C$17*1000/60/60/$C$21</f>
        <v>0</v>
      </c>
      <c r="QZ8" s="43">
        <f t="shared" ref="QZ8:QZ39" si="85">MIN(FZ8,$C$16)*$C$17*1000/60/60/$C$21</f>
        <v>0</v>
      </c>
      <c r="RA8" s="43">
        <f t="shared" ref="RA8:RA39" si="86">MIN(GA8,$C$16)*$C$17*1000/60/60/$C$21</f>
        <v>0</v>
      </c>
      <c r="RB8" s="43">
        <f t="shared" ref="RB8:RB39" si="87">MIN(GB8,$C$16)*$C$17*1000/60/60/$C$21</f>
        <v>0</v>
      </c>
      <c r="RC8" s="43">
        <f t="shared" ref="RC8:RC39" si="88">MIN(GC8,$C$16)*$C$17*1000/60/60/$C$21</f>
        <v>0</v>
      </c>
      <c r="RD8" s="43">
        <f t="shared" ref="RD8:RD39" si="89">MIN(GD8,$C$16)*$C$17*1000/60/60/$C$21</f>
        <v>0</v>
      </c>
      <c r="RE8" s="43">
        <f t="shared" ref="RE8:RE39" si="90">MIN(GE8,$C$16)*$C$17*1000/60/60/$C$21</f>
        <v>0</v>
      </c>
      <c r="RF8" s="43">
        <f t="shared" ref="RF8:RF39" si="91">MIN(GF8,$C$16)*$C$17*1000/60/60/$C$21</f>
        <v>0</v>
      </c>
      <c r="RG8" s="43">
        <f t="shared" ref="RG8:RG39" si="92">MIN(GG8,$C$16)*$C$17*1000/60/60/$C$21</f>
        <v>0</v>
      </c>
      <c r="RH8" s="43">
        <f t="shared" ref="RH8:RH39" si="93">MIN(GH8,$C$16)*$C$17*1000/60/60/$C$21</f>
        <v>0</v>
      </c>
      <c r="RI8" s="43">
        <f t="shared" ref="RI8:RI39" si="94">MIN(GI8,$C$16)*$C$17*1000/60/60/$C$21</f>
        <v>0</v>
      </c>
      <c r="RJ8" s="43">
        <f t="shared" ref="RJ8:RJ39" si="95">MIN(GJ8,$C$16)*$C$17*1000/60/60/$C$21</f>
        <v>0</v>
      </c>
      <c r="RK8" s="43">
        <f t="shared" ref="RK8:RK39" si="96">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97">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98">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23"/>
        <v>0.04</v>
      </c>
      <c r="BK9" s="2">
        <f>IF(OR(KS8=1,AND($C$37=Motors!$C$32,OY8=1)),0,IF(NG9=0,-(CG8+$C$15)/($C$14-$C$15)*$C$12,($C$11*S9-AO9)/($C$11*S9)*$C$12*S9))</f>
        <v>1.7794389516129032</v>
      </c>
      <c r="BL9" s="2">
        <f>IF(OR(KT8=1,AND($C$37=Motors!$C$32,OZ8=1)),0,IF(NH9=0,-(CH8+$C$15)/($C$14-$C$15)*$C$12,($C$11*T9-AP9)/($C$11*T9)*$C$12*T9))</f>
        <v>1.7794389516129032</v>
      </c>
      <c r="BM9" s="2">
        <f>IF(OR(KU8=1,AND($C$37=Motors!$C$32,PA8=1)),0,IF(NI9=0,-(CI8+$C$15)/($C$14-$C$15)*$C$12,($C$11*U9-AQ9)/($C$11*U9)*$C$12*U9))</f>
        <v>1.7794389516129032</v>
      </c>
      <c r="BN9" s="2">
        <f>IF(OR(KV8=1,AND($C$37=Motors!$C$32,PB8=1)),0,IF(NJ9=0,-(CJ8+$C$15)/($C$14-$C$15)*$C$12,($C$11*V9-AR9)/($C$11*V9)*$C$12*V9))</f>
        <v>1.7794389516129032</v>
      </c>
      <c r="BO9" s="2">
        <f>IF(OR(KW8=1,AND($C$37=Motors!$C$32,PC8=1)),0,IF(NK9=0,-(CK8+$C$15)/($C$14-$C$15)*$C$12,($C$11*W9-AS9)/($C$11*W9)*$C$12*W9))</f>
        <v>1.7794389516129032</v>
      </c>
      <c r="BP9" s="2">
        <f>IF(OR(KX8=1,AND($C$37=Motors!$C$32,PD8=1)),0,IF(NL9=0,-(CL8+$C$15)/($C$14-$C$15)*$C$12,($C$11*X9-AT9)/($C$11*X9)*$C$12*X9))</f>
        <v>1.7794389516129032</v>
      </c>
      <c r="BQ9" s="2">
        <f>IF(OR(KY8=1,AND($C$37=Motors!$C$32,PE8=1)),0,IF(NM9=0,-(CM8+$C$15)/($C$14-$C$15)*$C$12,($C$11*Y9-AU9)/($C$11*Y9)*$C$12*Y9))</f>
        <v>1.7794389516129032</v>
      </c>
      <c r="BR9" s="2">
        <f>IF(OR(KZ8=1,AND($C$37=Motors!$C$32,PF8=1)),0,IF(NN9=0,-(CN8+$C$15)/($C$14-$C$15)*$C$12,($C$11*Z9-AV9)/($C$11*Z9)*$C$12*Z9))</f>
        <v>1.7794389516129032</v>
      </c>
      <c r="BS9" s="2">
        <f>IF(OR(LA8=1,AND($C$37=Motors!$C$32,PG8=1)),0,IF(NO9=0,-(CO8+$C$15)/($C$14-$C$15)*$C$12,($C$11*AA9-AW9)/($C$11*AA9)*$C$12*AA9))</f>
        <v>1.7794389516129032</v>
      </c>
      <c r="BT9" s="2">
        <f>IF(OR(LB8=1,AND($C$37=Motors!$C$32,PH8=1)),0,IF(NP9=0,-(CP8+$C$15)/($C$14-$C$15)*$C$12,($C$11*AB9-AX9)/($C$11*AB9)*$C$12*AB9))</f>
        <v>1.7794389516129032</v>
      </c>
      <c r="BU9" s="2">
        <f>IF(OR(LC8=1,AND($C$37=Motors!$C$32,PI8=1)),0,IF(NQ9=0,-(CQ8+$C$15)/($C$14-$C$15)*$C$12,($C$11*AC9-AY9)/($C$11*AC9)*$C$12*AC9))</f>
        <v>1.7794389516129032</v>
      </c>
      <c r="BV9" s="2">
        <f>IF(OR(LD8=1,AND($C$37=Motors!$C$32,PJ8=1)),0,IF(NR9=0,-(CR8+$C$15)/($C$14-$C$15)*$C$12,($C$11*AD9-AZ9)/($C$11*AD9)*$C$12*AD9))</f>
        <v>1.7794389516129032</v>
      </c>
      <c r="BW9" s="2">
        <f>IF(OR(LE8=1,AND($C$37=Motors!$C$32,PK8=1)),0,IF(NS9=0,-(CS8+$C$15)/($C$14-$C$15)*$C$12,($C$11*AE9-BA9)/($C$11*AE9)*$C$12*AE9))</f>
        <v>1.7794389516129032</v>
      </c>
      <c r="BX9" s="2">
        <f>IF(OR(LF8=1,AND($C$37=Motors!$C$32,PL8=1)),0,IF(NT9=0,-(CT8+$C$15)/($C$14-$C$15)*$C$12,($C$11*AF9-BB9)/($C$11*AF9)*$C$12*AF9))</f>
        <v>1.7794389516129032</v>
      </c>
      <c r="BY9" s="2">
        <f>IF(OR(LG8=1,AND($C$37=Motors!$C$32,PM8=1)),0,IF(NU9=0,-(CU8+$C$15)/($C$14-$C$15)*$C$12,($C$11*AG9-BC9)/($C$11*AG9)*$C$12*AG9))</f>
        <v>1.7794389516129032</v>
      </c>
      <c r="BZ9" s="2">
        <f>IF(OR(LH8=1,AND($C$37=Motors!$C$32,PN8=1)),0,IF(NV9=0,-(CV8+$C$15)/($C$14-$C$15)*$C$12,($C$11*AH9-BD9)/($C$11*AH9)*$C$12*AH9))</f>
        <v>1.7794389516129032</v>
      </c>
      <c r="CA9" s="2">
        <f>IF(OR(LI8=1,AND($C$37=Motors!$C$32,PO8=1)),0,IF(NW9=0,-(CW8+$C$15)/($C$14-$C$15)*$C$12,($C$11*AI9-BE9)/($C$11*AI9)*$C$12*AI9))</f>
        <v>1.7794389516129032</v>
      </c>
      <c r="CB9" s="2">
        <f>IF(OR(LJ8=1,AND($C$37=Motors!$C$32,PP8=1)),0,IF(NX9=0,-(CX8+$C$15)/($C$14-$C$15)*$C$12,($C$11*AJ9-BF9)/($C$11*AJ9)*$C$12*AJ9))</f>
        <v>1.7794389516129032</v>
      </c>
      <c r="CC9" s="2">
        <f>IF(OR(LK8=1,AND($C$37=Motors!$C$32,PQ8=1)),0,IF(NY9=0,-(CY8+$C$15)/($C$14-$C$15)*$C$12,($C$11*AK9-BG9)/($C$11*AK9)*$C$12*AK9))</f>
        <v>1.7794389516129032</v>
      </c>
      <c r="CD9" s="2">
        <f>IF(OR(LL8=1,AND($C$37=Motors!$C$32,PR8=1)),0,IF(NZ9=0,-(CZ8+$C$15)/($C$14-$C$15)*$C$12,($C$11*AL9-BH9)/($C$11*AL9)*$C$12*AL9))</f>
        <v>1.7794389516129032</v>
      </c>
      <c r="CE9" s="2">
        <f>IF(OR(LM8=1,AND($C$37=Motors!$C$32,PS8=1)),0,IF(OA9=0,-(DA8+$C$15)/($C$14-$C$15)*$C$12,($C$11*AM9-BI9)/($C$11*AM9)*$C$12*AM9))</f>
        <v>1.7794389516129032</v>
      </c>
      <c r="CF9" s="47">
        <f t="shared" si="25"/>
        <v>0.04</v>
      </c>
      <c r="CG9" s="43">
        <f>IF(AND(KS8=1,OY8=1),0,ABS(BK9/$C$12*($C$14-$C$15)+$C$15) *'Drive Train'!$AA$49 + CG8*(1-'Drive Train'!$AA$49))</f>
        <v>78.773667741935483</v>
      </c>
      <c r="CH9" s="43">
        <f>IF(AND(KT8=1,OZ8=1),0,ABS(BL9/$C$12*($C$14-$C$15)+$C$15) *'Drive Train'!$AA$49 + CH8*(1-'Drive Train'!$AA$49))</f>
        <v>78.773667741935483</v>
      </c>
      <c r="CI9" s="43">
        <f>IF(AND(KU8=1,PA8=1),0,ABS(BM9/$C$12*($C$14-$C$15)+$C$15) *'Drive Train'!$AA$49 + CI8*(1-'Drive Train'!$AA$49))</f>
        <v>78.773667741935483</v>
      </c>
      <c r="CJ9" s="43">
        <f>IF(AND(KV8=1,PB8=1),0,ABS(BN9/$C$12*($C$14-$C$15)+$C$15) *'Drive Train'!$AA$49 + CJ8*(1-'Drive Train'!$AA$49))</f>
        <v>78.773667741935483</v>
      </c>
      <c r="CK9" s="43">
        <f>IF(AND(KW8=1,PC8=1),0,ABS(BO9/$C$12*($C$14-$C$15)+$C$15) *'Drive Train'!$AA$49 + CK8*(1-'Drive Train'!$AA$49))</f>
        <v>78.773667741935483</v>
      </c>
      <c r="CL9" s="43">
        <f>IF(AND(KX8=1,PD8=1),0,ABS(BP9/$C$12*($C$14-$C$15)+$C$15) *'Drive Train'!$AA$49 + CL8*(1-'Drive Train'!$AA$49))</f>
        <v>78.773667741935483</v>
      </c>
      <c r="CM9" s="43">
        <f>IF(AND(KY8=1,PE8=1),0,ABS(BQ9/$C$12*($C$14-$C$15)+$C$15) *'Drive Train'!$AA$49 + CM8*(1-'Drive Train'!$AA$49))</f>
        <v>78.773667741935483</v>
      </c>
      <c r="CN9" s="43">
        <f>IF(AND(KZ8=1,PF8=1),0,ABS(BR9/$C$12*($C$14-$C$15)+$C$15) *'Drive Train'!$AA$49 + CN8*(1-'Drive Train'!$AA$49))</f>
        <v>78.773667741935483</v>
      </c>
      <c r="CO9" s="43">
        <f>IF(AND(LA8=1,PG8=1),0,ABS(BS9/$C$12*($C$14-$C$15)+$C$15) *'Drive Train'!$AA$49 + CO8*(1-'Drive Train'!$AA$49))</f>
        <v>78.773667741935483</v>
      </c>
      <c r="CP9" s="43">
        <f>IF(AND(LB8=1,PH8=1),0,ABS(BT9/$C$12*($C$14-$C$15)+$C$15) *'Drive Train'!$AA$49 + CP8*(1-'Drive Train'!$AA$49))</f>
        <v>78.773667741935483</v>
      </c>
      <c r="CQ9" s="43">
        <f>IF(AND(LC8=1,PI8=1),0,ABS(BU9/$C$12*($C$14-$C$15)+$C$15) *'Drive Train'!$AA$49 + CQ8*(1-'Drive Train'!$AA$49))</f>
        <v>78.773667741935483</v>
      </c>
      <c r="CR9" s="43">
        <f>IF(AND(LD8=1,PJ8=1),0,ABS(BV9/$C$12*($C$14-$C$15)+$C$15) *'Drive Train'!$AA$49 + CR8*(1-'Drive Train'!$AA$49))</f>
        <v>78.773667741935483</v>
      </c>
      <c r="CS9" s="43">
        <f>IF(AND(LE8=1,PK8=1),0,ABS(BW9/$C$12*($C$14-$C$15)+$C$15) *'Drive Train'!$AA$49 + CS8*(1-'Drive Train'!$AA$49))</f>
        <v>78.773667741935483</v>
      </c>
      <c r="CT9" s="43">
        <f>IF(AND(LF8=1,PL8=1),0,ABS(BX9/$C$12*($C$14-$C$15)+$C$15) *'Drive Train'!$AA$49 + CT8*(1-'Drive Train'!$AA$49))</f>
        <v>78.773667741935483</v>
      </c>
      <c r="CU9" s="43">
        <f>IF(AND(LG8=1,PM8=1),0,ABS(BY9/$C$12*($C$14-$C$15)+$C$15) *'Drive Train'!$AA$49 + CU8*(1-'Drive Train'!$AA$49))</f>
        <v>78.773667741935483</v>
      </c>
      <c r="CV9" s="43">
        <f>IF(AND(LH8=1,PN8=1),0,ABS(BZ9/$C$12*($C$14-$C$15)+$C$15) *'Drive Train'!$AA$49 + CV8*(1-'Drive Train'!$AA$49))</f>
        <v>78.773667741935483</v>
      </c>
      <c r="CW9" s="43">
        <f>IF(AND(LI8=1,PO8=1),0,ABS(CA9/$C$12*($C$14-$C$15)+$C$15) *'Drive Train'!$AA$49 + CW8*(1-'Drive Train'!$AA$49))</f>
        <v>78.773667741935483</v>
      </c>
      <c r="CX9" s="43">
        <f>IF(AND(LJ8=1,PP8=1),0,ABS(CB9/$C$12*($C$14-$C$15)+$C$15) *'Drive Train'!$AA$49 + CX8*(1-'Drive Train'!$AA$49))</f>
        <v>78.773667741935483</v>
      </c>
      <c r="CY9" s="43">
        <f>IF(AND(LK8=1,PQ8=1),0,ABS(CC9/$C$12*($C$14-$C$15)+$C$15) *'Drive Train'!$AA$49 + CY8*(1-'Drive Train'!$AA$49))</f>
        <v>78.773667741935483</v>
      </c>
      <c r="CZ9" s="43">
        <f>IF(AND(LL8=1,PR8=1),0,ABS(CD9/$C$12*($C$14-$C$15)+$C$15) *'Drive Train'!$AA$49 + CZ8*(1-'Drive Train'!$AA$49))</f>
        <v>78.773667741935483</v>
      </c>
      <c r="DA9" s="43">
        <f>IF(AND(LM8=1,PS8=1),0,ABS(CE9/$C$12*($C$14-$C$15)+$C$15) *'Drive Train'!$AA$49 + DA8*(1-'Drive Train'!$AA$49))</f>
        <v>78.773667741935483</v>
      </c>
      <c r="DB9" s="47">
        <f t="shared" ref="DB9:DB72" si="99">CF9</f>
        <v>0.04</v>
      </c>
      <c r="DC9" s="43">
        <f t="shared" si="26"/>
        <v>78.773667741935483</v>
      </c>
      <c r="DD9" s="43">
        <f t="shared" si="27"/>
        <v>78.773667741935483</v>
      </c>
      <c r="DE9" s="43">
        <f t="shared" si="28"/>
        <v>78.773667741935483</v>
      </c>
      <c r="DF9" s="43">
        <f t="shared" si="29"/>
        <v>78.773667741935483</v>
      </c>
      <c r="DG9" s="43">
        <f t="shared" si="30"/>
        <v>78.773667741935483</v>
      </c>
      <c r="DH9" s="43">
        <f t="shared" si="31"/>
        <v>78.773667741935483</v>
      </c>
      <c r="DI9" s="43">
        <f t="shared" si="32"/>
        <v>78.773667741935483</v>
      </c>
      <c r="DJ9" s="43">
        <f t="shared" si="33"/>
        <v>78.773667741935483</v>
      </c>
      <c r="DK9" s="43">
        <f t="shared" si="34"/>
        <v>78.773667741935483</v>
      </c>
      <c r="DL9" s="43">
        <f t="shared" si="35"/>
        <v>78.773667741935483</v>
      </c>
      <c r="DM9" s="43">
        <f t="shared" si="36"/>
        <v>78.773667741935483</v>
      </c>
      <c r="DN9" s="43">
        <f t="shared" si="37"/>
        <v>25</v>
      </c>
      <c r="DO9" s="43">
        <f t="shared" si="38"/>
        <v>30</v>
      </c>
      <c r="DP9" s="43">
        <f t="shared" si="39"/>
        <v>35</v>
      </c>
      <c r="DQ9" s="43">
        <f t="shared" si="40"/>
        <v>40</v>
      </c>
      <c r="DR9" s="43">
        <f t="shared" si="41"/>
        <v>45</v>
      </c>
      <c r="DS9" s="43">
        <f t="shared" si="42"/>
        <v>50</v>
      </c>
      <c r="DT9" s="43">
        <f t="shared" si="43"/>
        <v>55</v>
      </c>
      <c r="DU9" s="43">
        <f t="shared" si="44"/>
        <v>60</v>
      </c>
      <c r="DV9" s="43">
        <f t="shared" si="45"/>
        <v>65</v>
      </c>
      <c r="DW9" s="43">
        <f t="shared" si="46"/>
        <v>70</v>
      </c>
      <c r="DX9" s="47">
        <f t="shared" ref="DX9:DX72" si="100">DB9</f>
        <v>0.04</v>
      </c>
      <c r="DY9" s="2">
        <f>IF(OY9=0,($C$23/0.4536*IF(ISNA(MK8),'Drive Train'!$F$16,'Drive Train'!$F$17)*4.448*$C$24*S$6)*SIGN(BK9),BK9)</f>
        <v>6.7787520000000017</v>
      </c>
      <c r="DZ9" s="2">
        <f>IF(OZ9=0,($C$23/0.4536*IF(ISNA(ML8),'Drive Train'!$F$16,'Drive Train'!$F$17)*4.448*$C$24*$C$21*T$6)*SIGN(BL9),BL9)</f>
        <v>11.570293785959999</v>
      </c>
      <c r="EA9" s="2">
        <f>IF(PA9=0,($C$23/0.4536*IF(ISNA(MM8),'Drive Train'!$F$16,'Drive Train'!$F$17)*4.448*$C$24*$C$21*U$6)*SIGN(BM9),BM9)</f>
        <v>8.0102033902799992</v>
      </c>
      <c r="EB9" s="2">
        <f>IF(PB9=0,($C$23/0.4536*IF(ISNA(MN8),'Drive Train'!$F$16,'Drive Train'!$F$17)*4.448*$C$24*$C$21*V$6)*SIGN(BN9),BN9)</f>
        <v>6.1254496513905883</v>
      </c>
      <c r="EC9" s="2">
        <f>IF(PC9=0,($C$23/0.4536*IF(ISNA(MO8),'Drive Train'!$F$16,'Drive Train'!$F$17)*4.448*$C$24*$C$21*W$6)*SIGN(BO9),BO9)</f>
        <v>4.9586973368400002</v>
      </c>
      <c r="ED9" s="2">
        <f>IF(PD9=0,($C$23/0.4536*IF(ISNA(MP8),'Drive Train'!$F$16,'Drive Train'!$F$17)*4.448*$C$24*$C$21*X$6)*SIGN(BP9),BP9)</f>
        <v>4.165305762945601</v>
      </c>
      <c r="EE9" s="2">
        <f>IF(PE9=0,($C$23/0.4536*IF(ISNA(MQ8),'Drive Train'!$F$16,'Drive Train'!$F$17)*4.448*$C$24*$C$21*Y$6)*SIGN(BQ9),BQ9)</f>
        <v>3.5907808301255173</v>
      </c>
      <c r="EF9" s="2">
        <f>IF(PF9=0,($C$23/0.4536*IF(ISNA(MR8),'Drive Train'!$F$16,'Drive Train'!$F$17)*4.448*$C$24*$C$21*Z$6)*SIGN(BR9),BR9)</f>
        <v>3.1555346688981816</v>
      </c>
      <c r="EG9" s="2">
        <f>IF(PG9=0,($C$23/0.4536*IF(ISNA(MS8),'Drive Train'!$F$16,'Drive Train'!$F$17)*4.448*$C$24*$C$21*AA$6)*SIGN(BS9),BS9)</f>
        <v>2.8143957857740536</v>
      </c>
      <c r="EH9" s="2">
        <f>IF(PH9=0,($C$23/0.4536*IF(ISNA(MT8),'Drive Train'!$F$16,'Drive Train'!$F$17)*4.448*$C$24*$C$21*AB$6)*SIGN(BT9),BT9)</f>
        <v>2.5398205871619508</v>
      </c>
      <c r="EI9" s="2">
        <f>IF(PI9=0,($C$23/0.4536*IF(ISNA(MU8),'Drive Train'!$F$16,'Drive Train'!$F$17)*4.448*$C$24*$C$21*AC$6)*SIGN(BU9),BU9)</f>
        <v>2.3140587571919995</v>
      </c>
      <c r="EJ9" s="2">
        <f>IF(PJ9=0,($C$23/0.4536*IF(ISNA(MV8),'Drive Train'!$F$16,'Drive Train'!$F$17)*4.448*$C$24*$C$21*AD$6)*SIGN(BV9),BV9)</f>
        <v>5.7851468929800003</v>
      </c>
      <c r="EK9" s="2">
        <f>IF(PK9=0,($C$23/0.4536*IF(ISNA(MW8),'Drive Train'!$F$16,'Drive Train'!$F$17)*4.448*$C$24*$C$21*AE$6)*SIGN(BW9),BW9)</f>
        <v>5.7851468929800003</v>
      </c>
      <c r="EL9" s="2">
        <f>IF(PL9=0,($C$23/0.4536*IF(ISNA(MX8),'Drive Train'!$F$16,'Drive Train'!$F$17)*4.448*$C$24*$C$21*AF$6)*SIGN(BX9),BX9)</f>
        <v>5.7851468929800003</v>
      </c>
      <c r="EM9" s="2">
        <f>IF(PM9=0,($C$23/0.4536*IF(ISNA(MY8),'Drive Train'!$F$16,'Drive Train'!$F$17)*4.448*$C$24*$C$21*AG$6)*SIGN(BY9),BY9)</f>
        <v>5.7851468929800003</v>
      </c>
      <c r="EN9" s="2">
        <f>IF(PN9=0,($C$23/0.4536*IF(ISNA(MZ8),'Drive Train'!$F$16,'Drive Train'!$F$17)*4.448*$C$24*$C$21*AH$6)*SIGN(BZ9),BZ9)</f>
        <v>5.7851468929800003</v>
      </c>
      <c r="EO9" s="2">
        <f>IF(PO9=0,($C$23/0.4536*IF(ISNA(NA8),'Drive Train'!$F$16,'Drive Train'!$F$17)*4.448*$C$24*$C$21*AI$6)*SIGN(CA9),CA9)</f>
        <v>5.7851468929800003</v>
      </c>
      <c r="EP9" s="2">
        <f>IF(PP9=0,($C$23/0.4536*IF(ISNA(NB8),'Drive Train'!$F$16,'Drive Train'!$F$17)*4.448*$C$24*$C$21*AJ$6)*SIGN(CB9),CB9)</f>
        <v>5.7851468929800003</v>
      </c>
      <c r="EQ9" s="2">
        <f>IF(PQ9=0,($C$23/0.4536*IF(ISNA(NC8),'Drive Train'!$F$16,'Drive Train'!$F$17)*4.448*$C$24*$C$21*AK$6)*SIGN(CC9),CC9)</f>
        <v>5.7851468929800003</v>
      </c>
      <c r="ER9" s="2">
        <f>IF(PR9=0,($C$23/0.4536*IF(ISNA(ND8),'Drive Train'!$F$16,'Drive Train'!$F$17)*4.448*$C$24*$C$21*AL$6)*SIGN(CD9),CD9)</f>
        <v>5.7851468929800003</v>
      </c>
      <c r="ES9" s="2">
        <f>IF(PS9=0,($C$23/0.4536*IF(ISNA(NE8),'Drive Train'!$F$16,'Drive Train'!$F$17)*4.448*$C$24*$C$21*AM$6)*SIGN(CE9),CE9)</f>
        <v>5.7851468929800003</v>
      </c>
      <c r="ET9" s="47">
        <f t="shared" si="47"/>
        <v>0.04</v>
      </c>
      <c r="EU9" s="2">
        <f>MAX(MIN(IF(AND(OY8=1,NG9&lt;0),-1,1)*(DC9-$C$15)/($C$14-$C$15)*$C$12*$C$21-$C$33*LO9/AO$6 -  OY8*$C$33/$C$21,DY8/$C$19),MAX(EU$8:EU8)*-1)</f>
        <v>1.2101063121119009</v>
      </c>
      <c r="EV9" s="2">
        <f>MAX(MIN(IF(AND(OZ8=1,NH9&lt;0),-1,1)*(DD9-$C$15)/($C$14-$C$15)*$C$12*$C$21-$C$33*LP9/AP$6 -  OZ8*$C$33/$C$21,DZ8/$C$19),MAX(EV$8:EV8)*-1)</f>
        <v>1.2101063121119009</v>
      </c>
      <c r="EW9" s="2">
        <f>MAX(MIN(IF(AND(PA8=1,NI9&lt;0),-1,1)*(DE9-$C$15)/($C$14-$C$15)*$C$12*$C$21-$C$33*LQ9/AQ$6 -  PA8*$C$33/$C$21,EA8/$C$19),MAX(EW$8:EW8)*-1)</f>
        <v>1.2101063121119009</v>
      </c>
      <c r="EX9" s="2">
        <f>MAX(MIN(IF(AND(PB8=1,NJ9&lt;0),-1,1)*(DF9-$C$15)/($C$14-$C$15)*$C$12*$C$21-$C$33*LR9/AR$6 -  PB8*$C$33/$C$21,EB8/$C$19),MAX(EX$8:EX8)*-1)</f>
        <v>1.2101063121119009</v>
      </c>
      <c r="EY9" s="2">
        <f>MAX(MIN(IF(AND(PC8=1,NK9&lt;0),-1,1)*(DG9-$C$15)/($C$14-$C$15)*$C$12*$C$21-$C$33*LS9/AS$6 -  PC8*$C$33/$C$21,EC8/$C$19),MAX(EY$8:EY8)*-1)</f>
        <v>1.2101063121119009</v>
      </c>
      <c r="EZ9" s="2">
        <f>MAX(MIN(IF(AND(PD8=1,NL9&lt;0),-1,1)*(DH9-$C$15)/($C$14-$C$15)*$C$12*$C$21-$C$33*LT9/AT$6 -  PD8*$C$33/$C$21,ED8/$C$19),MAX(EZ$8:EZ8)*-1)</f>
        <v>1.2101063121119009</v>
      </c>
      <c r="FA9" s="2">
        <f>MAX(MIN(IF(AND(PE8=1,NM9&lt;0),-1,1)*(DI9-$C$15)/($C$14-$C$15)*$C$12*$C$21-$C$33*LU9/AU$6 -  PE8*$C$33/$C$21,EE8/$C$19),MAX(FA$8:FA8)*-1)</f>
        <v>1.0518753103448277</v>
      </c>
      <c r="FB9" s="2">
        <f>MAX(MIN(IF(AND(PF8=1,NN9&lt;0),-1,1)*(DJ9-$C$15)/($C$14-$C$15)*$C$12*$C$21-$C$33*LV9/AV$6 -  PF8*$C$33/$C$21,EF8/$C$19),MAX(FB$8:FB8)*-1)</f>
        <v>0.92437527272727282</v>
      </c>
      <c r="FC9" s="2">
        <f>MAX(MIN(IF(AND(PG8=1,NO9&lt;0),-1,1)*(DK9-$C$15)/($C$14-$C$15)*$C$12*$C$21-$C$33*LW9/AW$6 -  PG8*$C$33/$C$21,EG8/$C$19),MAX(FC$8:FC8)*-1)</f>
        <v>0.82444281081081083</v>
      </c>
      <c r="FD9" s="2">
        <f>MAX(MIN(IF(AND(PH8=1,NP9&lt;0),-1,1)*(DL9-$C$15)/($C$14-$C$15)*$C$12*$C$21-$C$33*LX9/AX$6 -  PH8*$C$33/$C$21,EH8/$C$19),MAX(FD$8:FD8)*-1)</f>
        <v>0.74400936585365862</v>
      </c>
      <c r="FE9" s="2">
        <f>MAX(MIN(IF(AND(PI8=1,NQ9&lt;0),-1,1)*(DM9-$C$15)/($C$14-$C$15)*$C$12*$C$21-$C$33*LY9/AY$6 -  PI8*$C$33/$C$21,EI8/$C$19),MAX(FE$8:FE8)*-1)</f>
        <v>0.6778751999999999</v>
      </c>
      <c r="FF9" s="2">
        <f>MAX(MIN(IF(AND(PJ8=1,NR9&lt;0),-1,1)*(DN9-$C$15)/($C$14-$C$15)*$C$12*$C$21-$C$33*LZ9/AZ$6 -  PJ8*$C$33/$C$21,EJ8/$C$19),MAX(FF$8:FF8)*-1)</f>
        <v>0.36771041517476449</v>
      </c>
      <c r="FG9" s="2">
        <f>MAX(MIN(IF(AND(PK8=1,NS9&lt;0),-1,1)*(DO9-$C$15)/($C$14-$C$15)*$C$12*$C$21-$C$33*MA9/BA$6 -  PK8*$C$33/$C$21,EK8/$C$19),MAX(FG$8:FG8)*-1)</f>
        <v>0.4460383340531891</v>
      </c>
      <c r="FH9" s="2">
        <f>MAX(MIN(IF(AND(PL8=1,NT9&lt;0),-1,1)*(DP9-$C$15)/($C$14-$C$15)*$C$12*$C$21-$C$33*MB9/BB$6 -  PL8*$C$33/$C$21,EL8/$C$19),MAX(FH$8:FH8)*-1)</f>
        <v>0.52436625293161376</v>
      </c>
      <c r="FI9" s="2">
        <f>MAX(MIN(IF(AND(PM8=1,NU9&lt;0),-1,1)*(DQ9-$C$15)/($C$14-$C$15)*$C$12*$C$21-$C$33*MC9/BC$6 -  PM8*$C$33/$C$21,EM8/$C$19),MAX(FI$8:FI8)*-1)</f>
        <v>0.60269417181003837</v>
      </c>
      <c r="FJ9" s="2">
        <f>MAX(MIN(IF(AND(PN8=1,NV9&lt;0),-1,1)*(DR9-$C$15)/($C$14-$C$15)*$C$12*$C$21-$C$33*MD9/BD$6 -  PN8*$C$33/$C$21,EN8/$C$19),MAX(FJ$8:FJ8)*-1)</f>
        <v>0.68102209068846309</v>
      </c>
      <c r="FK9" s="2">
        <f>MAX(MIN(IF(AND(PO8=1,NW9&lt;0),-1,1)*(DS9-$C$15)/($C$14-$C$15)*$C$12*$C$21-$C$33*ME9/BE$6 -  PO8*$C$33/$C$21,EO8/$C$19),MAX(FK$8:FK8)*-1)</f>
        <v>0.7593500095668877</v>
      </c>
      <c r="FL9" s="2">
        <f>MAX(MIN(IF(AND(PP8=1,NX9&lt;0),-1,1)*(DT9-$C$15)/($C$14-$C$15)*$C$12*$C$21-$C$33*MF9/BF$6 -  PP8*$C$33/$C$21,EP8/$C$19),MAX(FL$8:FL8)*-1)</f>
        <v>0.8376779284453123</v>
      </c>
      <c r="FM9" s="2">
        <f>MAX(MIN(IF(AND(PQ8=1,NY9&lt;0),-1,1)*(DU9-$C$15)/($C$14-$C$15)*$C$12*$C$21-$C$33*MG9/BG$6 -  PQ8*$C$33/$C$21,EQ8/$C$19),MAX(FM$8:FM8)*-1)</f>
        <v>0.91600584732373702</v>
      </c>
      <c r="FN9" s="2">
        <f>MAX(MIN(IF(AND(PR8=1,NZ9&lt;0),-1,1)*(DV9-$C$15)/($C$14-$C$15)*$C$12*$C$21-$C$33*MH9/BH$6 -  PR8*$C$33/$C$21,ER8/$C$19),MAX(FN$8:FN8)*-1)</f>
        <v>0.99433376620216163</v>
      </c>
      <c r="FO9" s="2">
        <f>MAX(MIN(IF(AND(PS8=1,OA9&lt;0),-1,1)*(DW9-$C$15)/($C$14-$C$15)*$C$12*$C$21-$C$33*MI9/BI$6 -  PS8*$C$33/$C$21,ES8/$C$19),MAX(FO$8:FO8)*-1)</f>
        <v>1.0726616850805863</v>
      </c>
      <c r="FP9" s="47">
        <f t="shared" ref="FP9:FP72" si="101">DX9</f>
        <v>0.04</v>
      </c>
      <c r="FQ9" s="43">
        <f t="shared" ref="FQ9:FQ40" si="102">IF(AND(KS9=1,OY9=1),0,MIN((ABS(($C$14-$C$15)*EU9/$C$12/$C$21)+$C$15)/$C$21,DC9))</f>
        <v>78.773667741935483</v>
      </c>
      <c r="FR9" s="43">
        <f t="shared" ref="FR9:FR40" si="103">IF(AND(KT9=1,OZ9=1),0,MIN((ABS(($C$14-$C$15)*EV9/$C$12/$C$21)+$C$15)/$C$21,DD9))</f>
        <v>78.773667741935483</v>
      </c>
      <c r="FS9" s="43">
        <f t="shared" ref="FS9:FS40" si="104">IF(AND(KU9=1,PA9=1),0,MIN((ABS(($C$14-$C$15)*EW9/$C$12/$C$21)+$C$15)/$C$21,DE9))</f>
        <v>78.773667741935483</v>
      </c>
      <c r="FT9" s="43">
        <f t="shared" ref="FT9:FT40" si="105">IF(AND(KV9=1,PB9=1),0,MIN((ABS(($C$14-$C$15)*EX9/$C$12/$C$21)+$C$15)/$C$21,DF9))</f>
        <v>78.773667741935483</v>
      </c>
      <c r="FU9" s="43">
        <f t="shared" ref="FU9:FU40" si="106">IF(AND(KW9=1,PC9=1),0,MIN((ABS(($C$14-$C$15)*EY9/$C$12/$C$21)+$C$15)/$C$21,DG9))</f>
        <v>78.773667741935483</v>
      </c>
      <c r="FV9" s="43">
        <f t="shared" ref="FV9:FV40" si="107">IF(AND(KX9=1,PD9=1),0,MIN((ABS(($C$14-$C$15)*EZ9/$C$12/$C$21)+$C$15)/$C$21,DH9))</f>
        <v>78.773667741935483</v>
      </c>
      <c r="FW9" s="43">
        <f t="shared" ref="FW9:FW40" si="108">IF(AND(KY9=1,PE9=1),0,MIN((ABS(($C$14-$C$15)*FA9/$C$12/$C$21)+$C$15)/$C$21,DI9))</f>
        <v>78.773667741935483</v>
      </c>
      <c r="FX9" s="43">
        <f t="shared" ref="FX9:FX40" si="109">IF(AND(KZ9=1,PF9=1),0,MIN((ABS(($C$14-$C$15)*FB9/$C$12/$C$21)+$C$15)/$C$21,DJ9))</f>
        <v>70.9310780885573</v>
      </c>
      <c r="FY9" s="43">
        <f t="shared" ref="FY9:FY40" si="110">IF(AND(LA9=1,PG9=1),0,MIN((ABS(($C$14-$C$15)*FC9/$C$12/$C$21)+$C$15)/$C$21,DK9))</f>
        <v>63.456350699855541</v>
      </c>
      <c r="FZ9" s="43">
        <f t="shared" ref="FZ9:FZ40" si="111">IF(AND(LB9=1,PH9=1),0,MIN((ABS(($C$14-$C$15)*FD9/$C$12/$C$21)+$C$15)/$C$21,DL9))</f>
        <v>57.440106704071212</v>
      </c>
      <c r="GA9" s="43">
        <f t="shared" ref="GA9:GA40" si="112">IF(AND(LC9=1,PI9=1),0,MIN((ABS(($C$14-$C$15)*FE9/$C$12/$C$21)+$C$15)/$C$21,DM9))</f>
        <v>52.4934171964263</v>
      </c>
      <c r="GB9" s="43">
        <f t="shared" ref="GB9:GB40" si="113">IF(AND(LD9=1,PJ9=1),0,MIN((ABS(($C$14-$C$15)*FF9/$C$12/$C$21)+$C$15)/$C$21,DN9))</f>
        <v>25</v>
      </c>
      <c r="GC9" s="43">
        <f t="shared" ref="GC9:GC40" si="114">IF(AND(LE9=1,PK9=1),0,MIN((ABS(($C$14-$C$15)*FG9/$C$12/$C$21)+$C$15)/$C$21,DO9))</f>
        <v>30</v>
      </c>
      <c r="GD9" s="43">
        <f t="shared" ref="GD9:GD40" si="115">IF(AND(LF9=1,PL9=1),0,MIN((ABS(($C$14-$C$15)*FH9/$C$12/$C$21)+$C$15)/$C$21,DP9))</f>
        <v>35</v>
      </c>
      <c r="GE9" s="43">
        <f t="shared" ref="GE9:GE40" si="116">IF(AND(LG9=1,PM9=1),0,MIN((ABS(($C$14-$C$15)*FI9/$C$12/$C$21)+$C$15)/$C$21,DQ9))</f>
        <v>40</v>
      </c>
      <c r="GF9" s="43">
        <f t="shared" ref="GF9:GF40" si="117">IF(AND(LH9=1,PN9=1),0,MIN((ABS(($C$14-$C$15)*FJ9/$C$12/$C$21)+$C$15)/$C$21,DR9))</f>
        <v>45</v>
      </c>
      <c r="GG9" s="43">
        <f t="shared" ref="GG9:GG40" si="118">IF(AND(LI9=1,PO9=1),0,MIN((ABS(($C$14-$C$15)*FK9/$C$12/$C$21)+$C$15)/$C$21,DS9))</f>
        <v>50</v>
      </c>
      <c r="GH9" s="43">
        <f t="shared" ref="GH9:GH40" si="119">IF(AND(LJ9=1,PP9=1),0,MIN((ABS(($C$14-$C$15)*FL9/$C$12/$C$21)+$C$15)/$C$21,DT9))</f>
        <v>55</v>
      </c>
      <c r="GI9" s="43">
        <f t="shared" ref="GI9:GI40" si="120">IF(AND(LK9=1,PQ9=1),0,MIN((ABS(($C$14-$C$15)*FM9/$C$12/$C$21)+$C$15)/$C$21,DU9))</f>
        <v>60</v>
      </c>
      <c r="GJ9" s="43">
        <f t="shared" ref="GJ9:GJ40" si="121">IF(AND(LL9=1,PR9=1),0,MIN((ABS(($C$14-$C$15)*FN9/$C$12/$C$21)+$C$15)/$C$21,DV9))</f>
        <v>65</v>
      </c>
      <c r="GK9" s="43">
        <f t="shared" ref="GK9:GK40" si="122">IF(AND(LM9=1,PS9=1),0,MIN((ABS(($C$14-$C$15)*FO9/$C$12/$C$21)+$C$15)/$C$21,DW9))</f>
        <v>70</v>
      </c>
      <c r="GL9" s="47">
        <f t="shared" ref="GL9:GL72" si="123">ET9</f>
        <v>0.04</v>
      </c>
      <c r="GM9" s="43">
        <f t="shared" si="49"/>
        <v>24.309223926246094</v>
      </c>
      <c r="GN9" s="43">
        <f t="shared" si="50"/>
        <v>12.154611963123047</v>
      </c>
      <c r="GO9" s="43">
        <f t="shared" si="51"/>
        <v>17.55666172451107</v>
      </c>
      <c r="GP9" s="43">
        <f t="shared" si="52"/>
        <v>22.958711485899094</v>
      </c>
      <c r="GQ9" s="43">
        <f t="shared" si="53"/>
        <v>28.360761247287112</v>
      </c>
      <c r="GR9" s="43">
        <f t="shared" si="54"/>
        <v>33.762811008675122</v>
      </c>
      <c r="GS9" s="43">
        <f t="shared" si="55"/>
        <v>34.04374447499999</v>
      </c>
      <c r="GT9" s="43">
        <f t="shared" si="56"/>
        <v>34.043744474999997</v>
      </c>
      <c r="GU9" s="43">
        <f t="shared" si="57"/>
        <v>34.043744474999997</v>
      </c>
      <c r="GV9" s="43">
        <f t="shared" si="58"/>
        <v>34.043744474999997</v>
      </c>
      <c r="GW9" s="43">
        <f t="shared" si="59"/>
        <v>34.043744474999997</v>
      </c>
      <c r="GX9" s="43">
        <f t="shared" si="60"/>
        <v>7.3867516705174294</v>
      </c>
      <c r="GY9" s="43">
        <f t="shared" si="61"/>
        <v>8.9602422809162849</v>
      </c>
      <c r="GZ9" s="43">
        <f t="shared" si="62"/>
        <v>10.533732891315141</v>
      </c>
      <c r="HA9" s="43">
        <f t="shared" si="63"/>
        <v>12.107223501713998</v>
      </c>
      <c r="HB9" s="43">
        <f t="shared" si="64"/>
        <v>13.680714112112852</v>
      </c>
      <c r="HC9" s="43">
        <f t="shared" si="65"/>
        <v>15.254204722511707</v>
      </c>
      <c r="HD9" s="43">
        <f t="shared" si="66"/>
        <v>16.827695332910565</v>
      </c>
      <c r="HE9" s="43">
        <f t="shared" si="67"/>
        <v>18.401185943309425</v>
      </c>
      <c r="HF9" s="43">
        <f t="shared" si="68"/>
        <v>19.974676553708278</v>
      </c>
      <c r="HG9" s="43">
        <f t="shared" si="69"/>
        <v>21.548167164107138</v>
      </c>
      <c r="HH9" s="47">
        <f t="shared" ref="HH9:HH72" si="124">FP9</f>
        <v>0.04</v>
      </c>
      <c r="HI9" s="43">
        <f t="shared" ref="HI9:HI72" si="125">ABS(GM9)</f>
        <v>24.309223926246094</v>
      </c>
      <c r="HJ9" s="43">
        <f t="shared" ref="HJ9:HJ72" si="126">ABS(GN9)</f>
        <v>12.154611963123047</v>
      </c>
      <c r="HK9" s="43">
        <f t="shared" ref="HK9:HK72" si="127">ABS(GO9)</f>
        <v>17.55666172451107</v>
      </c>
      <c r="HL9" s="43">
        <f t="shared" ref="HL9:HL72" si="128">ABS(GP9)</f>
        <v>22.958711485899094</v>
      </c>
      <c r="HM9" s="43">
        <f t="shared" ref="HM9:HM72" si="129">ABS(GQ9)</f>
        <v>28.360761247287112</v>
      </c>
      <c r="HN9" s="43">
        <f t="shared" ref="HN9:HN72" si="130">ABS(GR9)</f>
        <v>33.762811008675122</v>
      </c>
      <c r="HO9" s="43">
        <f t="shared" ref="HO9:HO72" si="131">ABS(GS9)</f>
        <v>34.04374447499999</v>
      </c>
      <c r="HP9" s="43">
        <f t="shared" ref="HP9:HP72" si="132">ABS(GT9)</f>
        <v>34.043744474999997</v>
      </c>
      <c r="HQ9" s="43">
        <f t="shared" ref="HQ9:HQ72" si="133">ABS(GU9)</f>
        <v>34.043744474999997</v>
      </c>
      <c r="HR9" s="43">
        <f t="shared" ref="HR9:HR72" si="134">ABS(GV9)</f>
        <v>34.043744474999997</v>
      </c>
      <c r="HS9" s="43">
        <f t="shared" ref="HS9:HS72" si="135">ABS(GW9)</f>
        <v>34.043744474999997</v>
      </c>
      <c r="HT9" s="43">
        <f t="shared" ref="HT9:HT72" si="136">ABS(GX9)</f>
        <v>7.3867516705174294</v>
      </c>
      <c r="HU9" s="43">
        <f t="shared" ref="HU9:HU72" si="137">ABS(GY9)</f>
        <v>8.9602422809162849</v>
      </c>
      <c r="HV9" s="43">
        <f t="shared" ref="HV9:HV72" si="138">ABS(GZ9)</f>
        <v>10.533732891315141</v>
      </c>
      <c r="HW9" s="43">
        <f t="shared" ref="HW9:HW72" si="139">ABS(HA9)</f>
        <v>12.107223501713998</v>
      </c>
      <c r="HX9" s="43">
        <f t="shared" ref="HX9:HX72" si="140">ABS(HB9)</f>
        <v>13.680714112112852</v>
      </c>
      <c r="HY9" s="43">
        <f t="shared" ref="HY9:HY72" si="141">ABS(HC9)</f>
        <v>15.254204722511707</v>
      </c>
      <c r="HZ9" s="43">
        <f t="shared" ref="HZ9:HZ72" si="142">ABS(HD9)</f>
        <v>16.827695332910565</v>
      </c>
      <c r="IA9" s="43">
        <f t="shared" ref="IA9:IA72" si="143">ABS(HE9)</f>
        <v>18.401185943309425</v>
      </c>
      <c r="IB9" s="43">
        <f t="shared" ref="IB9:IB72" si="144">ABS(HF9)</f>
        <v>19.974676553708278</v>
      </c>
      <c r="IC9" s="43">
        <f t="shared" ref="IC9:IC72" si="145">ABS(HG9)</f>
        <v>21.548167164107138</v>
      </c>
      <c r="ID9" s="47">
        <f t="shared" ref="ID9:ID72" si="146">HH9</f>
        <v>0.04</v>
      </c>
      <c r="IE9" s="43">
        <f t="shared" ref="IE9:IE72" si="147">ABS(NG9)</f>
        <v>4.62</v>
      </c>
      <c r="IF9" s="43">
        <f t="shared" ref="IF9:IF72" si="148">ABS(NH9)</f>
        <v>4.62</v>
      </c>
      <c r="IG9" s="43">
        <f t="shared" ref="IG9:IG72" si="149">ABS(NI9)</f>
        <v>4.62</v>
      </c>
      <c r="IH9" s="43">
        <f t="shared" ref="IH9:IH72" si="150">ABS(NJ9)</f>
        <v>4.62</v>
      </c>
      <c r="II9" s="43">
        <f t="shared" ref="II9:II72" si="151">ABS(NK9)</f>
        <v>4.62</v>
      </c>
      <c r="IJ9" s="43">
        <f t="shared" ref="IJ9:IJ72" si="152">ABS(NL9)</f>
        <v>4.62</v>
      </c>
      <c r="IK9" s="43">
        <f t="shared" ref="IK9:IK72" si="153">ABS(NM9)</f>
        <v>4.62</v>
      </c>
      <c r="IL9" s="43">
        <f t="shared" ref="IL9:IL72" si="154">ABS(NN9)</f>
        <v>4.62</v>
      </c>
      <c r="IM9" s="43">
        <f t="shared" ref="IM9:IM72" si="155">ABS(NO9)</f>
        <v>4.62</v>
      </c>
      <c r="IN9" s="43">
        <f t="shared" ref="IN9:IN72" si="156">ABS(NP9)</f>
        <v>4.62</v>
      </c>
      <c r="IO9" s="43">
        <f t="shared" ref="IO9:IO72" si="157">ABS(NQ9)</f>
        <v>4.62</v>
      </c>
      <c r="IP9" s="43">
        <f t="shared" ref="IP9:IP72" si="158">ABS(NR9)</f>
        <v>4.62</v>
      </c>
      <c r="IQ9" s="43">
        <f t="shared" ref="IQ9:IQ72" si="159">ABS(NS9)</f>
        <v>4.62</v>
      </c>
      <c r="IR9" s="43">
        <f t="shared" ref="IR9:IR72" si="160">ABS(NT9)</f>
        <v>4.62</v>
      </c>
      <c r="IS9" s="43">
        <f t="shared" ref="IS9:IS72" si="161">ABS(NU9)</f>
        <v>4.62</v>
      </c>
      <c r="IT9" s="43">
        <f t="shared" ref="IT9:IT72" si="162">ABS(NV9)</f>
        <v>4.62</v>
      </c>
      <c r="IU9" s="43">
        <f t="shared" ref="IU9:IU72" si="163">ABS(NW9)</f>
        <v>4.62</v>
      </c>
      <c r="IV9" s="43">
        <f t="shared" ref="IV9:IV72" si="164">ABS(NX9)</f>
        <v>4.62</v>
      </c>
      <c r="IW9" s="43">
        <f t="shared" ref="IW9:IW72" si="165">ABS(NY9)</f>
        <v>4.62</v>
      </c>
      <c r="IX9" s="43">
        <f t="shared" ref="IX9:IX72" si="166">ABS(NZ9)</f>
        <v>4.62</v>
      </c>
      <c r="IY9" s="43">
        <f t="shared" ref="IY9:IY72" si="167">ABS(OA9)</f>
        <v>4.62</v>
      </c>
      <c r="IZ9" s="47">
        <f t="shared" ref="IZ9:IZ72" si="168">ID9</f>
        <v>0.04</v>
      </c>
      <c r="JA9" s="43" t="e">
        <f>IF(ABS(CG9)&gt;=$S$5,6,NA())</f>
        <v>#N/A</v>
      </c>
      <c r="JB9" s="43" t="e">
        <f t="shared" ref="JB9:JU9" si="169">IF(ABS(CH9)&gt;=$S$5,6,NA())</f>
        <v>#N/A</v>
      </c>
      <c r="JC9" s="43" t="e">
        <f t="shared" si="169"/>
        <v>#N/A</v>
      </c>
      <c r="JD9" s="43" t="e">
        <f t="shared" si="169"/>
        <v>#N/A</v>
      </c>
      <c r="JE9" s="43" t="e">
        <f t="shared" si="169"/>
        <v>#N/A</v>
      </c>
      <c r="JF9" s="43" t="e">
        <f t="shared" si="169"/>
        <v>#N/A</v>
      </c>
      <c r="JG9" s="43" t="e">
        <f t="shared" si="169"/>
        <v>#N/A</v>
      </c>
      <c r="JH9" s="43" t="e">
        <f t="shared" si="169"/>
        <v>#N/A</v>
      </c>
      <c r="JI9" s="43" t="e">
        <f t="shared" si="169"/>
        <v>#N/A</v>
      </c>
      <c r="JJ9" s="43" t="e">
        <f t="shared" si="169"/>
        <v>#N/A</v>
      </c>
      <c r="JK9" s="43" t="e">
        <f t="shared" si="169"/>
        <v>#N/A</v>
      </c>
      <c r="JL9" s="43" t="e">
        <f t="shared" si="169"/>
        <v>#N/A</v>
      </c>
      <c r="JM9" s="43" t="e">
        <f t="shared" si="169"/>
        <v>#N/A</v>
      </c>
      <c r="JN9" s="43" t="e">
        <f t="shared" si="169"/>
        <v>#N/A</v>
      </c>
      <c r="JO9" s="43" t="e">
        <f t="shared" si="169"/>
        <v>#N/A</v>
      </c>
      <c r="JP9" s="43" t="e">
        <f t="shared" si="169"/>
        <v>#N/A</v>
      </c>
      <c r="JQ9" s="43" t="e">
        <f t="shared" si="169"/>
        <v>#N/A</v>
      </c>
      <c r="JR9" s="43" t="e">
        <f t="shared" si="169"/>
        <v>#N/A</v>
      </c>
      <c r="JS9" s="43" t="e">
        <f t="shared" si="169"/>
        <v>#N/A</v>
      </c>
      <c r="JT9" s="43" t="e">
        <f t="shared" si="169"/>
        <v>#N/A</v>
      </c>
      <c r="JU9" s="43" t="e">
        <f t="shared" si="169"/>
        <v>#N/A</v>
      </c>
      <c r="JV9" s="47">
        <f t="shared" ref="JV9:JV72" si="170">IZ9</f>
        <v>0.04</v>
      </c>
      <c r="JW9" s="36">
        <f t="shared" ref="JW9:JW40" si="171">IF(AND(KS9=0,HI9&lt;=$C$40),1,0)</f>
        <v>0</v>
      </c>
      <c r="JX9" s="36">
        <f t="shared" ref="JX9:JX40" si="172">IF(AND(KT9=0,HJ9&lt;=$C$40),1,0)</f>
        <v>0</v>
      </c>
      <c r="JY9" s="36">
        <f t="shared" ref="JY9:JY40" si="173">IF(AND(KU9=0,HK9&lt;=$C$40),1,0)</f>
        <v>0</v>
      </c>
      <c r="JZ9" s="36">
        <f t="shared" ref="JZ9:JZ40" si="174">IF(AND(KV9=0,HL9&lt;=$C$40),1,0)</f>
        <v>0</v>
      </c>
      <c r="KA9" s="36">
        <f t="shared" ref="KA9:KA40" si="175">IF(AND(KW9=0,HM9&lt;=$C$40),1,0)</f>
        <v>0</v>
      </c>
      <c r="KB9" s="36">
        <f t="shared" ref="KB9:KB40" si="176">IF(AND(KX9=0,HN9&lt;=$C$40),1,0)</f>
        <v>0</v>
      </c>
      <c r="KC9" s="36">
        <f t="shared" ref="KC9:KC40" si="177">IF(AND(KY9=0,HO9&lt;=$C$40),1,0)</f>
        <v>0</v>
      </c>
      <c r="KD9" s="36">
        <f t="shared" ref="KD9:KD40" si="178">IF(AND(KZ9=0,HP9&lt;=$C$40),1,0)</f>
        <v>0</v>
      </c>
      <c r="KE9" s="36">
        <f t="shared" ref="KE9:KE40" si="179">IF(AND(LA9=0,HQ9&lt;=$C$40),1,0)</f>
        <v>0</v>
      </c>
      <c r="KF9" s="36">
        <f t="shared" ref="KF9:KF40" si="180">IF(AND(LB9=0,HR9&lt;=$C$40),1,0)</f>
        <v>0</v>
      </c>
      <c r="KG9" s="36">
        <f t="shared" ref="KG9:KG40" si="181">IF(AND(LC9=0,HS9&lt;=$C$40),1,0)</f>
        <v>0</v>
      </c>
      <c r="KH9" s="36">
        <f t="shared" ref="KH9:KH40" si="182">IF(AND(LD9=0,HT9&lt;=$C$40),1,0)</f>
        <v>0</v>
      </c>
      <c r="KI9" s="36">
        <f t="shared" ref="KI9:KI40" si="183">IF(AND(LE9=0,HU9&lt;=$C$40),1,0)</f>
        <v>0</v>
      </c>
      <c r="KJ9" s="36">
        <f t="shared" ref="KJ9:KJ40" si="184">IF(AND(LF9=0,HV9&lt;=$C$40),1,0)</f>
        <v>0</v>
      </c>
      <c r="KK9" s="36">
        <f t="shared" ref="KK9:KK40" si="185">IF(AND(LG9=0,HW9&lt;=$C$40),1,0)</f>
        <v>0</v>
      </c>
      <c r="KL9" s="36">
        <f t="shared" ref="KL9:KL40" si="186">IF(AND(LH9=0,HX9&lt;=$C$40),1,0)</f>
        <v>0</v>
      </c>
      <c r="KM9" s="36">
        <f t="shared" ref="KM9:KM40" si="187">IF(AND(LI9=0,HY9&lt;=$C$40),1,0)</f>
        <v>0</v>
      </c>
      <c r="KN9" s="36">
        <f t="shared" ref="KN9:KN40" si="188">IF(AND(LJ9=0,HZ9&lt;=$C$40),1,0)</f>
        <v>0</v>
      </c>
      <c r="KO9" s="36">
        <f t="shared" ref="KO9:KO40" si="189">IF(AND(LK9=0,IA9&lt;=$C$40),1,0)</f>
        <v>0</v>
      </c>
      <c r="KP9" s="36">
        <f t="shared" ref="KP9:KP40" si="190">IF(AND(LL9=0,IB9&lt;=$C$40),1,0)</f>
        <v>0</v>
      </c>
      <c r="KQ9" s="36">
        <f t="shared" ref="KQ9:KQ40" si="191">IF(AND(LM9=0,IC9&lt;=$C$40),1,0)</f>
        <v>0</v>
      </c>
      <c r="KR9" s="47">
        <f t="shared" ref="KR9:KR72" si="192">JV9</f>
        <v>0.04</v>
      </c>
      <c r="KS9" s="1">
        <f t="shared" ref="KS9:KS40" si="193">IF(OR(KS8=1,AND(OY9=1,LO9&lt;=$C$41)),1,0)</f>
        <v>0</v>
      </c>
      <c r="KT9" s="1">
        <f t="shared" ref="KT9:KT40" si="194">IF(OR(KT8=1,AND(OZ9=1,LP9&lt;=$C$41)),1,0)</f>
        <v>0</v>
      </c>
      <c r="KU9" s="1">
        <f t="shared" ref="KU9:KU40" si="195">IF(OR(KU8=1,AND(PA9=1,LQ9&lt;=$C$41)),1,0)</f>
        <v>0</v>
      </c>
      <c r="KV9" s="1">
        <f t="shared" ref="KV9:KV40" si="196">IF(OR(KV8=1,AND(PB9=1,LR9&lt;=$C$41)),1,0)</f>
        <v>0</v>
      </c>
      <c r="KW9" s="1">
        <f t="shared" ref="KW9:KW40" si="197">IF(OR(KW8=1,AND(PC9=1,LS9&lt;=$C$41)),1,0)</f>
        <v>0</v>
      </c>
      <c r="KX9" s="1">
        <f t="shared" ref="KX9:KX40" si="198">IF(OR(KX8=1,AND(PD9=1,LT9&lt;=$C$41)),1,0)</f>
        <v>0</v>
      </c>
      <c r="KY9" s="1">
        <f t="shared" ref="KY9:KY40" si="199">IF(OR(KY8=1,AND(PE9=1,LU9&lt;=$C$41)),1,0)</f>
        <v>0</v>
      </c>
      <c r="KZ9" s="1">
        <f t="shared" ref="KZ9:KZ40" si="200">IF(OR(KZ8=1,AND(PF9=1,LV9&lt;=$C$41)),1,0)</f>
        <v>0</v>
      </c>
      <c r="LA9" s="1">
        <f t="shared" ref="LA9:LA40" si="201">IF(OR(LA8=1,AND(PG9=1,LW9&lt;=$C$41)),1,0)</f>
        <v>0</v>
      </c>
      <c r="LB9" s="1">
        <f t="shared" ref="LB9:LB40" si="202">IF(OR(LB8=1,AND(PH9=1,LX9&lt;=$C$41)),1,0)</f>
        <v>0</v>
      </c>
      <c r="LC9" s="1">
        <f t="shared" ref="LC9:LC40" si="203">IF(OR(LC8=1,AND(PI9=1,LY9&lt;=$C$41)),1,0)</f>
        <v>0</v>
      </c>
      <c r="LD9" s="1">
        <f t="shared" ref="LD9:LD40" si="204">IF(OR(LD8=1,AND(PJ9=1,LZ9&lt;=$C$41)),1,0)</f>
        <v>0</v>
      </c>
      <c r="LE9" s="1">
        <f t="shared" ref="LE9:LE40" si="205">IF(OR(LE8=1,AND(PK9=1,MA9&lt;=$C$41)),1,0)</f>
        <v>0</v>
      </c>
      <c r="LF9" s="1">
        <f t="shared" ref="LF9:LF40" si="206">IF(OR(LF8=1,AND(PL9=1,MB9&lt;=$C$41)),1,0)</f>
        <v>0</v>
      </c>
      <c r="LG9" s="1">
        <f t="shared" ref="LG9:LG40" si="207">IF(OR(LG8=1,AND(PM9=1,MC9&lt;=$C$41)),1,0)</f>
        <v>0</v>
      </c>
      <c r="LH9" s="1">
        <f t="shared" ref="LH9:LH40" si="208">IF(OR(LH8=1,AND(PN9=1,MD9&lt;=$C$41)),1,0)</f>
        <v>0</v>
      </c>
      <c r="LI9" s="1">
        <f t="shared" ref="LI9:LI40" si="209">IF(OR(LI8=1,AND(PO9=1,ME9&lt;=$C$41)),1,0)</f>
        <v>0</v>
      </c>
      <c r="LJ9" s="1">
        <f t="shared" ref="LJ9:LJ40" si="210">IF(OR(LJ8=1,AND(PP9=1,MF9&lt;=$C$41)),1,0)</f>
        <v>0</v>
      </c>
      <c r="LK9" s="1">
        <f t="shared" ref="LK9:LK40" si="211">IF(OR(LK8=1,AND(PQ9=1,MG9&lt;=$C$41)),1,0)</f>
        <v>0</v>
      </c>
      <c r="LL9" s="1">
        <f t="shared" ref="LL9:LL40" si="212">IF(OR(LL8=1,AND(PR9=1,MH9&lt;=$C$41)),1,0)</f>
        <v>0</v>
      </c>
      <c r="LM9" s="1">
        <f t="shared" ref="LM9:LM40" si="213">IF(OR(LM8=1,AND(PS9=1,MI9&lt;=$C$41)),1,0)</f>
        <v>0</v>
      </c>
      <c r="LN9" s="47">
        <f t="shared" ref="LN9:LN72" si="214">KR9</f>
        <v>0.04</v>
      </c>
      <c r="LO9" s="43">
        <f t="shared" ref="LO9:LO72" si="215">MAX(GM8*$C$17+LO8,0)</f>
        <v>0</v>
      </c>
      <c r="LP9" s="43">
        <f t="shared" ref="LP9:LP72" si="216">MAX(GN8*$C$17+LP8,0)</f>
        <v>0</v>
      </c>
      <c r="LQ9" s="43">
        <f t="shared" ref="LQ9:LQ72" si="217">MAX(GO8*$C$17+LQ8,0)</f>
        <v>0</v>
      </c>
      <c r="LR9" s="43">
        <f t="shared" ref="LR9:LR72" si="218">MAX(GP8*$C$17+LR8,0)</f>
        <v>0</v>
      </c>
      <c r="LS9" s="43">
        <f t="shared" ref="LS9:LS72" si="219">MAX(GQ8*$C$17+LS8,0)</f>
        <v>0</v>
      </c>
      <c r="LT9" s="43">
        <f t="shared" ref="LT9:LT72" si="220">MAX(GR8*$C$17+LT8,0)</f>
        <v>0</v>
      </c>
      <c r="LU9" s="43">
        <f t="shared" ref="LU9:LU72" si="221">MAX(GS8*$C$17+LU8,0)</f>
        <v>0</v>
      </c>
      <c r="LV9" s="43">
        <f t="shared" ref="LV9:LV72" si="222">MAX(GT8*$C$17+LV8,0)</f>
        <v>0</v>
      </c>
      <c r="LW9" s="43">
        <f t="shared" ref="LW9:LW72" si="223">MAX(GU8*$C$17+LW8,0)</f>
        <v>0</v>
      </c>
      <c r="LX9" s="43">
        <f t="shared" ref="LX9:LX72" si="224">MAX(GV8*$C$17+LX8,0)</f>
        <v>0</v>
      </c>
      <c r="LY9" s="43">
        <f t="shared" ref="LY9:LY72" si="225">MAX(GW8*$C$17+LY8,0)</f>
        <v>0</v>
      </c>
      <c r="LZ9" s="43">
        <f t="shared" ref="LZ9:LZ72" si="226">MAX(GX8*$C$17+LZ8,0)</f>
        <v>0</v>
      </c>
      <c r="MA9" s="43">
        <f t="shared" ref="MA9:MA72" si="227">MAX(GY8*$C$17+MA8,0)</f>
        <v>0</v>
      </c>
      <c r="MB9" s="43">
        <f t="shared" ref="MB9:MB72" si="228">MAX(GZ8*$C$17+MB8,0)</f>
        <v>0</v>
      </c>
      <c r="MC9" s="43">
        <f t="shared" ref="MC9:MC72" si="229">MAX(HA8*$C$17+MC8,0)</f>
        <v>0</v>
      </c>
      <c r="MD9" s="43">
        <f t="shared" ref="MD9:MD72" si="230">MAX(HB8*$C$17+MD8,0)</f>
        <v>0</v>
      </c>
      <c r="ME9" s="43">
        <f t="shared" ref="ME9:ME72" si="231">MAX(HC8*$C$17+ME8,0)</f>
        <v>0</v>
      </c>
      <c r="MF9" s="43">
        <f t="shared" ref="MF9:MF72" si="232">MAX(HD8*$C$17+MF8,0)</f>
        <v>0</v>
      </c>
      <c r="MG9" s="43">
        <f t="shared" ref="MG9:MG72" si="233">MAX(HE8*$C$17+MG8,0)</f>
        <v>0</v>
      </c>
      <c r="MH9" s="43">
        <f t="shared" ref="MH9:MH72" si="234">MAX(HF8*$C$17+MH8,0)</f>
        <v>0</v>
      </c>
      <c r="MI9" s="43">
        <f t="shared" ref="MI9:MI72" si="235">MAX(HG8*$C$17+MI8,0)</f>
        <v>0</v>
      </c>
      <c r="MJ9" s="47">
        <f t="shared" ref="MJ9:MJ72" si="236">LN9</f>
        <v>0.04</v>
      </c>
      <c r="MK9" s="43" t="e">
        <f t="shared" si="74"/>
        <v>#N/A</v>
      </c>
      <c r="ML9" s="43" t="e">
        <f t="shared" ref="ML9:NE9" si="237">IF(AND(ABS(CH9)&gt;0,EV9&gt;=DZ8,NH9&lt;&gt;0),3,NA())</f>
        <v>#N/A</v>
      </c>
      <c r="MM9" s="43" t="e">
        <f t="shared" si="237"/>
        <v>#N/A</v>
      </c>
      <c r="MN9" s="43" t="e">
        <f t="shared" si="237"/>
        <v>#N/A</v>
      </c>
      <c r="MO9" s="43" t="e">
        <f t="shared" si="237"/>
        <v>#N/A</v>
      </c>
      <c r="MP9" s="43" t="e">
        <f t="shared" si="237"/>
        <v>#N/A</v>
      </c>
      <c r="MQ9" s="43" t="e">
        <f t="shared" si="237"/>
        <v>#N/A</v>
      </c>
      <c r="MR9" s="43" t="e">
        <f t="shared" si="237"/>
        <v>#N/A</v>
      </c>
      <c r="MS9" s="43" t="e">
        <f t="shared" si="237"/>
        <v>#N/A</v>
      </c>
      <c r="MT9" s="43" t="e">
        <f t="shared" si="237"/>
        <v>#N/A</v>
      </c>
      <c r="MU9" s="43" t="e">
        <f t="shared" si="237"/>
        <v>#N/A</v>
      </c>
      <c r="MV9" s="43" t="e">
        <f t="shared" si="237"/>
        <v>#N/A</v>
      </c>
      <c r="MW9" s="43" t="e">
        <f t="shared" si="237"/>
        <v>#N/A</v>
      </c>
      <c r="MX9" s="43" t="e">
        <f t="shared" si="237"/>
        <v>#N/A</v>
      </c>
      <c r="MY9" s="43" t="e">
        <f t="shared" si="237"/>
        <v>#N/A</v>
      </c>
      <c r="MZ9" s="43" t="e">
        <f t="shared" si="237"/>
        <v>#N/A</v>
      </c>
      <c r="NA9" s="43" t="e">
        <f t="shared" si="237"/>
        <v>#N/A</v>
      </c>
      <c r="NB9" s="43" t="e">
        <f t="shared" si="237"/>
        <v>#N/A</v>
      </c>
      <c r="NC9" s="43" t="e">
        <f t="shared" si="237"/>
        <v>#N/A</v>
      </c>
      <c r="ND9" s="43" t="e">
        <f t="shared" si="237"/>
        <v>#N/A</v>
      </c>
      <c r="NE9" s="43" t="e">
        <f t="shared" si="237"/>
        <v>#N/A</v>
      </c>
      <c r="NF9" s="47">
        <f t="shared" ref="NF9:NF72" si="238">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239">NF9</f>
        <v>0.04</v>
      </c>
      <c r="OC9" s="43">
        <f>'Drive Train'!$F$35-(FQ9*$C$13)*$C$19*'Drive Train'!$F$39</f>
        <v>9.0915059548387092</v>
      </c>
      <c r="OD9" s="43">
        <f>'Drive Train'!$F$35-(FR9*$C$13)*$C$19*'Drive Train'!$F$39</f>
        <v>9.0915059548387092</v>
      </c>
      <c r="OE9" s="43">
        <f>'Drive Train'!$F$35-(FS9*$C$13)*$C$19*'Drive Train'!$F$39</f>
        <v>9.0915059548387092</v>
      </c>
      <c r="OF9" s="43">
        <f>'Drive Train'!$F$35-(FT9*$C$13)*$C$19*'Drive Train'!$F$39</f>
        <v>9.0915059548387092</v>
      </c>
      <c r="OG9" s="43">
        <f>'Drive Train'!$F$35-(FU9*$C$13)*$C$19*'Drive Train'!$F$39</f>
        <v>9.0915059548387092</v>
      </c>
      <c r="OH9" s="43">
        <f>'Drive Train'!$F$35-(FV9*$C$13)*$C$19*'Drive Train'!$F$39</f>
        <v>9.0915059548387092</v>
      </c>
      <c r="OI9" s="43">
        <f>'Drive Train'!$F$35-(FW9*$C$13)*$C$19*'Drive Train'!$F$39</f>
        <v>9.0915059548387092</v>
      </c>
      <c r="OJ9" s="43">
        <f>'Drive Train'!$F$35-(FX9*$C$13)*$C$19*'Drive Train'!$F$39</f>
        <v>9.420894720280593</v>
      </c>
      <c r="OK9" s="43">
        <f>'Drive Train'!$F$35-(FY9*$C$13)*$C$19*'Drive Train'!$F$39</f>
        <v>9.7348332706060674</v>
      </c>
      <c r="OL9" s="43">
        <f>'Drive Train'!$F$35-(FZ9*$C$13)*$C$19*'Drive Train'!$F$39</f>
        <v>9.9875155184290101</v>
      </c>
      <c r="OM9" s="43">
        <f>'Drive Train'!$F$35-(GA9*$C$13)*$C$19*'Drive Train'!$F$39</f>
        <v>10.195276477750095</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10.09</v>
      </c>
      <c r="OU9" s="43">
        <f>'Drive Train'!$F$35-(GI9*$C$13)*$C$19*'Drive Train'!$F$39</f>
        <v>9.8800000000000008</v>
      </c>
      <c r="OV9" s="43">
        <f>'Drive Train'!$F$35-(GJ9*$C$13)*$C$19*'Drive Train'!$F$39</f>
        <v>9.67</v>
      </c>
      <c r="OW9" s="43">
        <f>'Drive Train'!$F$35-(GK9*$C$13)*$C$19*'Drive Train'!$F$39</f>
        <v>9.4600000000000009</v>
      </c>
      <c r="OX9" s="47">
        <f t="shared" ref="OX9:OX72" si="240">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241">OX9</f>
        <v>0.04</v>
      </c>
      <c r="PU9" s="43">
        <f t="shared" ref="PU9:PU72" si="242">PU8+0.5*GM9*$C$17^2+LO9*$C$17</f>
        <v>1.9447379140996875E-2</v>
      </c>
      <c r="PV9" s="43">
        <f t="shared" ref="PV9:PV72" si="243">PV8+0.5*GN9*$C$17^2+LP9*$C$17</f>
        <v>9.7236895704984373E-3</v>
      </c>
      <c r="PW9" s="43">
        <f t="shared" ref="PW9:PW72" si="244">PW8+0.5*GO9*$C$17^2+LQ9*$C$17</f>
        <v>1.4045329379608857E-2</v>
      </c>
      <c r="PX9" s="43">
        <f t="shared" ref="PX9:PX72" si="245">PX8+0.5*GP9*$C$17^2+LR9*$C$17</f>
        <v>1.8366969188719277E-2</v>
      </c>
      <c r="PY9" s="43">
        <f t="shared" ref="PY9:PY72" si="246">PY8+0.5*GQ9*$C$17^2+LS9*$C$17</f>
        <v>2.2688608997829689E-2</v>
      </c>
      <c r="PZ9" s="43">
        <f t="shared" ref="PZ9:PZ72" si="247">PZ8+0.5*GR9*$C$17^2+LT9*$C$17</f>
        <v>2.7010248806940099E-2</v>
      </c>
      <c r="QA9" s="43">
        <f t="shared" ref="QA9:QA72" si="248">QA8+0.5*GS9*$C$17^2+LU9*$C$17</f>
        <v>2.7234995579999994E-2</v>
      </c>
      <c r="QB9" s="43">
        <f t="shared" ref="QB9:QB72" si="249">QB8+0.5*GT9*$C$17^2+LV9*$C$17</f>
        <v>2.7234995579999997E-2</v>
      </c>
      <c r="QC9" s="43">
        <f t="shared" ref="QC9:QC72" si="250">QC8+0.5*GU9*$C$17^2+LW9*$C$17</f>
        <v>2.7234995579999997E-2</v>
      </c>
      <c r="QD9" s="43">
        <f t="shared" ref="QD9:QD72" si="251">QD8+0.5*GV9*$C$17^2+LX9*$C$17</f>
        <v>2.7234995579999997E-2</v>
      </c>
      <c r="QE9" s="43">
        <f t="shared" ref="QE9:QE72" si="252">QE8+0.5*GW9*$C$17^2+LY9*$C$17</f>
        <v>2.7234995579999997E-2</v>
      </c>
      <c r="QF9" s="43">
        <f t="shared" ref="QF9:QF72" si="253">QF8+0.5*GX9*$C$17^2+LZ9*$C$17</f>
        <v>5.9094013364139435E-3</v>
      </c>
      <c r="QG9" s="43">
        <f t="shared" ref="QG9:QG72" si="254">QG8+0.5*GY9*$C$17^2+MA9*$C$17</f>
        <v>7.1681938247330282E-3</v>
      </c>
      <c r="QH9" s="43">
        <f t="shared" ref="QH9:QH72" si="255">QH8+0.5*GZ9*$C$17^2+MB9*$C$17</f>
        <v>8.4269863130521129E-3</v>
      </c>
      <c r="QI9" s="43">
        <f t="shared" ref="QI9:QI72" si="256">QI8+0.5*HA9*$C$17^2+MC9*$C$17</f>
        <v>9.6857788013711994E-3</v>
      </c>
      <c r="QJ9" s="43">
        <f t="shared" ref="QJ9:QJ72" si="257">QJ8+0.5*HB9*$C$17^2+MD9*$C$17</f>
        <v>1.0944571289690282E-2</v>
      </c>
      <c r="QK9" s="43">
        <f t="shared" ref="QK9:QK72" si="258">QK8+0.5*HC9*$C$17^2+ME9*$C$17</f>
        <v>1.2203363778009365E-2</v>
      </c>
      <c r="QL9" s="43">
        <f t="shared" ref="QL9:QL72" si="259">QL8+0.5*HD9*$C$17^2+MF9*$C$17</f>
        <v>1.3462156266328454E-2</v>
      </c>
      <c r="QM9" s="43">
        <f t="shared" ref="QM9:QM72" si="260">QM8+0.5*HE9*$C$17^2+MG9*$C$17</f>
        <v>1.472094875464754E-2</v>
      </c>
      <c r="QN9" s="43">
        <f t="shared" ref="QN9:QN72" si="261">QN8+0.5*HF9*$C$17^2+MH9*$C$17</f>
        <v>1.5979741242966625E-2</v>
      </c>
      <c r="QO9" s="43">
        <f t="shared" ref="QO9:QO72" si="262">QO8+0.5*HG9*$C$17^2+MI9*$C$17</f>
        <v>1.7238533731285713E-2</v>
      </c>
      <c r="QP9" s="47">
        <f t="shared" ref="QP9:QP72" si="263">PT9</f>
        <v>0.04</v>
      </c>
      <c r="QQ9" s="43">
        <f t="shared" si="76"/>
        <v>1.0255903180089392</v>
      </c>
      <c r="QR9" s="43">
        <f t="shared" si="77"/>
        <v>1.0255903180089392</v>
      </c>
      <c r="QS9" s="43">
        <f t="shared" si="78"/>
        <v>1.0255903180089392</v>
      </c>
      <c r="QT9" s="43">
        <f t="shared" si="79"/>
        <v>1.0255903180089392</v>
      </c>
      <c r="QU9" s="43">
        <f t="shared" si="80"/>
        <v>1.0255903180089392</v>
      </c>
      <c r="QV9" s="43">
        <f t="shared" si="81"/>
        <v>1.0255903180089392</v>
      </c>
      <c r="QW9" s="43">
        <f t="shared" si="82"/>
        <v>1.0255903180089392</v>
      </c>
      <c r="QX9" s="43">
        <f t="shared" si="83"/>
        <v>0.9234840654097618</v>
      </c>
      <c r="QY9" s="43">
        <f t="shared" si="84"/>
        <v>0.82616717945844631</v>
      </c>
      <c r="QZ9" s="43">
        <f t="shared" si="85"/>
        <v>0.74783895418055824</v>
      </c>
      <c r="RA9" s="43">
        <f t="shared" si="86"/>
        <v>0.68343574672985019</v>
      </c>
      <c r="RB9" s="43">
        <f t="shared" si="87"/>
        <v>0.32548640535845019</v>
      </c>
      <c r="RC9" s="43">
        <f t="shared" si="88"/>
        <v>0.39058368643014019</v>
      </c>
      <c r="RD9" s="43">
        <f t="shared" si="89"/>
        <v>0.45568096750183035</v>
      </c>
      <c r="RE9" s="43">
        <f t="shared" si="90"/>
        <v>0.52077824857352029</v>
      </c>
      <c r="RF9" s="43">
        <f t="shared" si="91"/>
        <v>0.58587552964521039</v>
      </c>
      <c r="RG9" s="43">
        <f t="shared" si="92"/>
        <v>0.65097281071690039</v>
      </c>
      <c r="RH9" s="43">
        <f t="shared" si="93"/>
        <v>0.71607009178859038</v>
      </c>
      <c r="RI9" s="43">
        <f t="shared" si="94"/>
        <v>0.78116737286028037</v>
      </c>
      <c r="RJ9" s="43">
        <f t="shared" si="95"/>
        <v>0.84626465393197048</v>
      </c>
      <c r="RK9" s="43">
        <f t="shared" si="96"/>
        <v>0.91136193500366069</v>
      </c>
      <c r="RL9" s="47">
        <f t="shared" ref="RL9:RL72" si="264">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265">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266">SH9</f>
        <v>0.04</v>
      </c>
    </row>
    <row r="10" spans="1:524" x14ac:dyDescent="0.3">
      <c r="B10" s="3" t="s">
        <v>234</v>
      </c>
      <c r="C10" s="39">
        <f>(VLOOKUP('Drive Train'!$D$4,Motors!$B$6:$I$27,4,FALSE))</f>
        <v>6380</v>
      </c>
      <c r="D10" s="5"/>
      <c r="P10" s="5"/>
      <c r="R10" s="49">
        <f t="shared" si="97"/>
        <v>0.08</v>
      </c>
      <c r="S10" s="2">
        <f>NG10/'Drive Train'!$F$35</f>
        <v>0.62973182310093656</v>
      </c>
      <c r="T10" s="2">
        <f>NH10/'Drive Train'!$F$35</f>
        <v>0.62973182310093656</v>
      </c>
      <c r="U10" s="2">
        <f>NI10/'Drive Train'!$F$35</f>
        <v>0.62973182310093656</v>
      </c>
      <c r="V10" s="2">
        <f>NJ10/'Drive Train'!$F$35</f>
        <v>0.62973182310093656</v>
      </c>
      <c r="W10" s="2">
        <f>NK10/'Drive Train'!$F$35</f>
        <v>0.62973182310093656</v>
      </c>
      <c r="X10" s="2">
        <f>NL10/'Drive Train'!$F$35</f>
        <v>0.62973182310093656</v>
      </c>
      <c r="Y10" s="2">
        <f>NM10/'Drive Train'!$F$35</f>
        <v>0.62973182310093656</v>
      </c>
      <c r="Z10" s="2">
        <f>NN10/'Drive Train'!$F$35</f>
        <v>0.66514996992264452</v>
      </c>
      <c r="AA10" s="2">
        <f>NO10/'Drive Train'!$F$35</f>
        <v>0.69890680329097499</v>
      </c>
      <c r="AB10" s="2">
        <f>NP10/'Drive Train'!$F$35</f>
        <v>0.72607693746548485</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0.73709677419354847</v>
      </c>
      <c r="AK10" s="2">
        <f>NY10/'Drive Train'!$F$35</f>
        <v>0.71451612903225814</v>
      </c>
      <c r="AL10" s="2">
        <f>NZ10/'Drive Train'!$F$35</f>
        <v>0.6919354838709677</v>
      </c>
      <c r="AM10" s="2">
        <f>OA10/'Drive Train'!$F$35</f>
        <v>0.66935483870967749</v>
      </c>
      <c r="AN10" s="47">
        <f t="shared" si="98"/>
        <v>0.08</v>
      </c>
      <c r="AO10" s="36">
        <f>LO10*12*60/(PI() * 'Drive Train'!$F$15)/S$6*ABS(S10)</f>
        <v>210.50412419893729</v>
      </c>
      <c r="AP10" s="36">
        <f>LP10*12*60/(PI() * 'Drive Train'!$F$15)/T$6*ABS(T10)</f>
        <v>52.626031049734337</v>
      </c>
      <c r="AQ10" s="36">
        <f>LQ10*12*60/(PI() * 'Drive Train'!$F$15)/U$6*ABS(U10)</f>
        <v>109.79999070870493</v>
      </c>
      <c r="AR10" s="36">
        <f>LR10*12*60/(PI() * 'Drive Train'!$F$15)/V$6*ABS(V10)</f>
        <v>187.76448115275579</v>
      </c>
      <c r="AS10" s="36">
        <f>LS10*12*60/(PI() * 'Drive Train'!$F$15)/W$6*ABS(W10)</f>
        <v>286.51950238188687</v>
      </c>
      <c r="AT10" s="36">
        <f>LT10*12*60/(PI() * 'Drive Train'!$F$15)/X$6*ABS(X10)</f>
        <v>406.06505439609793</v>
      </c>
      <c r="AU10" s="36">
        <f>LU10*12*60/(PI() * 'Drive Train'!$F$15)/Y$6*ABS(Y10)</f>
        <v>474.95485314600955</v>
      </c>
      <c r="AV10" s="36">
        <f>LV10*12*60/(PI() * 'Drive Train'!$F$15)/Z$6*ABS(Z10)</f>
        <v>570.86340921630108</v>
      </c>
      <c r="AW10" s="36">
        <f>LW10*12*60/(PI() * 'Drive Train'!$F$15)/AA$6*ABS(AA10)</f>
        <v>672.54242147369212</v>
      </c>
      <c r="AX10" s="36">
        <f>LX10*12*60/(PI() * 'Drive Train'!$F$15)/AB$6*ABS(AB10)</f>
        <v>774.22143373108304</v>
      </c>
      <c r="AY10" s="36">
        <f>LY10*12*60/(PI() * 'Drive Train'!$F$15)/AC$6*ABS(AC10)</f>
        <v>872.09037027538398</v>
      </c>
      <c r="AZ10" s="36">
        <f>LZ10*12*60/(PI() * 'Drive Train'!$F$15)/AD$6*ABS(AD10)</f>
        <v>75.6898525566654</v>
      </c>
      <c r="BA10" s="36">
        <f>MA10*12*60/(PI() * 'Drive Train'!$F$15)/AE$6*ABS(AE10)</f>
        <v>91.812943952269876</v>
      </c>
      <c r="BB10" s="36">
        <f>MB10*12*60/(PI() * 'Drive Train'!$F$15)/AF$6*ABS(AF10)</f>
        <v>107.93603534787441</v>
      </c>
      <c r="BC10" s="36">
        <f>MC10*12*60/(PI() * 'Drive Train'!$F$15)/AG$6*ABS(AG10)</f>
        <v>124.05912674347893</v>
      </c>
      <c r="BD10" s="36">
        <f>MD10*12*60/(PI() * 'Drive Train'!$F$15)/AH$6*ABS(AH10)</f>
        <v>140.1822181390834</v>
      </c>
      <c r="BE10" s="36">
        <f>ME10*12*60/(PI() * 'Drive Train'!$F$15)/AI$6*ABS(AI10)</f>
        <v>156.30530953468792</v>
      </c>
      <c r="BF10" s="36">
        <f>MF10*12*60/(PI() * 'Drive Train'!$F$15)/AJ$6*ABS(AJ10)</f>
        <v>170.56229269511618</v>
      </c>
      <c r="BG10" s="36">
        <f>MG10*12*60/(PI() * 'Drive Train'!$F$15)/AK$6*ABS(AK10)</f>
        <v>180.79721017396619</v>
      </c>
      <c r="BH10" s="36">
        <f>MH10*12*60/(PI() * 'Drive Train'!$F$15)/AL$6*ABS(AL10)</f>
        <v>190.0549705985371</v>
      </c>
      <c r="BI10" s="36">
        <f>MI10*12*60/(PI() * 'Drive Train'!$F$15)/AM$6*ABS(AM10)</f>
        <v>198.33557396882904</v>
      </c>
      <c r="BJ10" s="47">
        <f t="shared" si="23"/>
        <v>0.08</v>
      </c>
      <c r="BK10" s="2">
        <f>IF(OR(KS9=1,AND($C$37=Motors!$C$32,OY9=1)),0,IF(NG10=0,-(CG9+$C$15)/($C$14-$C$15)*$C$12,($C$11*S10-AO10)/($C$11*S10)*$C$12*S10))</f>
        <v>2.8550913427112179</v>
      </c>
      <c r="BL10" s="2">
        <f>IF(OR(KT9=1,AND($C$37=Motors!$C$32,OZ9=1)),0,IF(NH10=0,-(CH9+$C$15)/($C$14-$C$15)*$C$12,($C$11*T10-AP10)/($C$11*T10)*$C$12*T10))</f>
        <v>2.9694643543775703</v>
      </c>
      <c r="BM10" s="2">
        <f>IF(OR(KU9=1,AND($C$37=Motors!$C$32,PA9=1)),0,IF(NI10=0,-(CI9+$C$15)/($C$14-$C$15)*$C$12,($C$11*U10-AQ10)/($C$11*U10)*$C$12*U10))</f>
        <v>2.9280453213461342</v>
      </c>
      <c r="BN10" s="2">
        <f>IF(OR(KV9=1,AND($C$37=Motors!$C$32,PB9=1)),0,IF(NJ10=0,-(CJ9+$C$15)/($C$14-$C$15)*$C$12,($C$11*V10-AR10)/($C$11*V10)*$C$12*V10))</f>
        <v>2.8715648217578118</v>
      </c>
      <c r="BO10" s="2">
        <f>IF(OR(KW9=1,AND($C$37=Motors!$C$32,PC9=1)),0,IF(NK10=0,-(CK9+$C$15)/($C$14-$C$15)*$C$12,($C$11*W10-AS10)/($C$11*W10)*$C$12*W10))</f>
        <v>2.8000228556126032</v>
      </c>
      <c r="BP10" s="2">
        <f>IF(OR(KX9=1,AND($C$37=Motors!$C$32,PD9=1)),0,IF(NL10=0,-(CL9+$C$15)/($C$14-$C$15)*$C$12,($C$11*X10-AT10)/($C$11*X10)*$C$12*X10))</f>
        <v>2.7134194229105093</v>
      </c>
      <c r="BQ10" s="2">
        <f>IF(OR(KY9=1,AND($C$37=Motors!$C$32,PE9=1)),0,IF(NM10=0,-(CM9+$C$15)/($C$14-$C$15)*$C$12,($C$11*Y10-AU10)/($C$11*Y10)*$C$12*Y10))</f>
        <v>2.663512981814403</v>
      </c>
      <c r="BR10" s="2">
        <f>IF(OR(KZ9=1,AND($C$37=Motors!$C$32,PF9=1)),0,IF(NN10=0,-(CN9+$C$15)/($C$14-$C$15)*$C$12,($C$11*Z10-AV10)/($C$11*Z10)*$C$12*Z10))</f>
        <v>2.7631895843067413</v>
      </c>
      <c r="BS10" s="2">
        <f>IF(OR(LA9=1,AND($C$37=Motors!$C$32,PG9=1)),0,IF(NO10=0,-(CO9+$C$15)/($C$14-$C$15)*$C$12,($C$11*AA10-AW10)/($C$11*AA10)*$C$12*AA10))</f>
        <v>2.8507514392497599</v>
      </c>
      <c r="BT10" s="2">
        <f>IF(OR(LB9=1,AND($C$37=Motors!$C$32,PH9=1)),0,IF(NP10=0,-(CP9+$C$15)/($C$14-$C$15)*$C$12,($C$11*AB10-AX10)/($C$11*AB10)*$C$12*AB10))</f>
        <v>2.9068553286214116</v>
      </c>
      <c r="BU10" s="2">
        <f>IF(OR(LC9=1,AND($C$37=Motors!$C$32,PI9=1)),0,IF(NQ10=0,-(CQ9+$C$15)/($C$14-$C$15)*$C$12,($C$11*AC10-AY10)/($C$11*AC10)*$C$12*AC10))</f>
        <v>2.9271018277486505</v>
      </c>
      <c r="BV10" s="2">
        <f>IF(OR(LD9=1,AND($C$37=Motors!$C$32,PJ9=1)),0,IF(NR10=0,-(CR9+$C$15)/($C$14-$C$15)*$C$12,($C$11*AD10-AZ10)/($C$11*AD10)*$C$12*AD10))</f>
        <v>3.5040452395116151</v>
      </c>
      <c r="BW10" s="2">
        <f>IF(OR(LE9=1,AND($C$37=Motors!$C$32,PK9=1)),0,IF(NS10=0,-(CS9+$C$15)/($C$14-$C$15)*$C$12,($C$11*AE10-BA10)/($C$11*AE10)*$C$12*AE10))</f>
        <v>3.4923650470067287</v>
      </c>
      <c r="BX10" s="2">
        <f>IF(OR(LF9=1,AND($C$37=Motors!$C$32,PL9=1)),0,IF(NT10=0,-(CT9+$C$15)/($C$14-$C$15)*$C$12,($C$11*AF10-BB10)/($C$11*AF10)*$C$12*AF10))</f>
        <v>3.4806848545018414</v>
      </c>
      <c r="BY10" s="2">
        <f>IF(OR(LG9=1,AND($C$37=Motors!$C$32,PM9=1)),0,IF(NU10=0,-(CU9+$C$15)/($C$14-$C$15)*$C$12,($C$11*AG10-BC10)/($C$11*AG10)*$C$12*AG10))</f>
        <v>3.4690046619969541</v>
      </c>
      <c r="BZ10" s="2">
        <f>IF(OR(LH9=1,AND($C$37=Motors!$C$32,PN9=1)),0,IF(NV10=0,-(CV9+$C$15)/($C$14-$C$15)*$C$12,($C$11*AH10-BD10)/($C$11*AH10)*$C$12*AH10))</f>
        <v>3.4573244694920677</v>
      </c>
      <c r="CA10" s="2">
        <f>IF(OR(LI9=1,AND($C$37=Motors!$C$32,PO9=1)),0,IF(NW10=0,-(CW9+$C$15)/($C$14-$C$15)*$C$12,($C$11*AI10-BE10)/($C$11*AI10)*$C$12*AI10))</f>
        <v>3.4456442769871813</v>
      </c>
      <c r="CB10" s="2">
        <f>IF(OR(LJ9=1,AND($C$37=Motors!$C$32,PP9=1)),0,IF(NX10=0,-(CX9+$C$15)/($C$14-$C$15)*$C$12,($C$11*AJ10-BF10)/($C$11*AJ10)*$C$12*AJ10))</f>
        <v>3.3967999710138717</v>
      </c>
      <c r="CC10" s="2">
        <f>IF(OR(LK9=1,AND($C$37=Motors!$C$32,PQ9=1)),0,IF(NY10=0,-(CY9+$C$15)/($C$14-$C$15)*$C$12,($C$11*AK10-BG10)/($C$11*AK10)*$C$12*AK10))</f>
        <v>3.2815406150346145</v>
      </c>
      <c r="CD10" s="2">
        <f>IF(OR(LL9=1,AND($C$37=Motors!$C$32,PR9=1)),0,IF(NZ10=0,-(CZ9+$C$15)/($C$14-$C$15)*$C$12,($C$11*AL10-BH10)/($C$11*AL10)*$C$12*AL10))</f>
        <v>3.1669891495101981</v>
      </c>
      <c r="CE10" s="2">
        <f>IF(OR(LM9=1,AND($C$37=Motors!$C$32,PS9=1)),0,IF(OA10=0,-(DA9+$C$15)/($C$14-$C$15)*$C$12,($C$11*AM10-BI10)/($C$11*AM10)*$C$12*AM10))</f>
        <v>3.0531455744406242</v>
      </c>
      <c r="CF10" s="47">
        <f t="shared" si="25"/>
        <v>0.08</v>
      </c>
      <c r="CG10" s="43">
        <f>IF(AND(KS9=1,OY9=1),0,ABS(BK10/$C$12*($C$14-$C$15)+$C$15) *'Drive Train'!$AA$49 + CG9*(1-'Drive Train'!$AA$49))</f>
        <v>141.40758012624912</v>
      </c>
      <c r="CH10" s="43">
        <f>IF(AND(KT9=1,OZ9=1),0,ABS(BL10/$C$12*($C$14-$C$15)+$C$15) *'Drive Train'!$AA$49 + CH9*(1-'Drive Train'!$AA$49))</f>
        <v>146.39219496305137</v>
      </c>
      <c r="CI10" s="43">
        <f>IF(AND(KU9=1,PA9=1),0,ABS(BM10/$C$12*($C$14-$C$15)+$C$15) *'Drive Train'!$AA$49 + CI9*(1-'Drive Train'!$AA$49))</f>
        <v>144.58706695630815</v>
      </c>
      <c r="CJ10" s="43">
        <f>IF(AND(KV9=1,PB9=1),0,ABS(BN10/$C$12*($C$14-$C$15)+$C$15) *'Drive Train'!$AA$49 + CJ9*(1-'Drive Train'!$AA$49))</f>
        <v>142.12552876529472</v>
      </c>
      <c r="CK10" s="43">
        <f>IF(AND(KW9=1,PC9=1),0,ABS(BO10/$C$12*($C$14-$C$15)+$C$15) *'Drive Train'!$AA$49 + CK9*(1-'Drive Train'!$AA$49))</f>
        <v>139.00758039001101</v>
      </c>
      <c r="CL10" s="43">
        <f>IF(AND(KX9=1,PD9=1),0,ABS(BP10/$C$12*($C$14-$C$15)+$C$15) *'Drive Train'!$AA$49 + CL9*(1-'Drive Train'!$AA$49))</f>
        <v>135.23322183045707</v>
      </c>
      <c r="CM10" s="43">
        <f>IF(AND(KY9=1,PE9=1),0,ABS(BQ10/$C$12*($C$14-$C$15)+$C$15) *'Drive Train'!$AA$49 + CM9*(1-'Drive Train'!$AA$49))</f>
        <v>133.05819484537301</v>
      </c>
      <c r="CN10" s="43">
        <f>IF(AND(KZ9=1,PF9=1),0,ABS(BR10/$C$12*($C$14-$C$15)+$C$15) *'Drive Train'!$AA$49 + CN9*(1-'Drive Train'!$AA$49))</f>
        <v>137.40230946145701</v>
      </c>
      <c r="CO10" s="43">
        <f>IF(AND(LA9=1,PG9=1),0,ABS(BS10/$C$12*($C$14-$C$15)+$C$15) *'Drive Train'!$AA$49 + CO9*(1-'Drive Train'!$AA$49))</f>
        <v>141.21843806494377</v>
      </c>
      <c r="CP10" s="43">
        <f>IF(AND(LB9=1,PH9=1),0,ABS(BT10/$C$12*($C$14-$C$15)+$C$15) *'Drive Train'!$AA$49 + CP9*(1-'Drive Train'!$AA$49))</f>
        <v>143.66356279576803</v>
      </c>
      <c r="CQ10" s="43">
        <f>IF(AND(LC9=1,PI9=1),0,ABS(BU10/$C$12*($C$14-$C$15)+$C$15) *'Drive Train'!$AA$49 + CQ9*(1-'Drive Train'!$AA$49))</f>
        <v>144.54594753385069</v>
      </c>
      <c r="CR10" s="43">
        <f>IF(AND(LD9=1,PJ9=1),0,ABS(BV10/$C$12*($C$14-$C$15)+$C$15) *'Drive Train'!$AA$49 + CR9*(1-'Drive Train'!$AA$49))</f>
        <v>169.6903469718784</v>
      </c>
      <c r="CS10" s="43">
        <f>IF(AND(LE9=1,PK9=1),0,ABS(BW10/$C$12*($C$14-$C$15)+$C$15) *'Drive Train'!$AA$49 + CS9*(1-'Drive Train'!$AA$49))</f>
        <v>169.18129977614305</v>
      </c>
      <c r="CT10" s="43">
        <f>IF(AND(LF9=1,PL9=1),0,ABS(BX10/$C$12*($C$14-$C$15)+$C$15) *'Drive Train'!$AA$49 + CT9*(1-'Drive Train'!$AA$49))</f>
        <v>168.67225258040764</v>
      </c>
      <c r="CU10" s="43">
        <f>IF(AND(LG9=1,PM9=1),0,ABS(BY10/$C$12*($C$14-$C$15)+$C$15) *'Drive Train'!$AA$49 + CU9*(1-'Drive Train'!$AA$49))</f>
        <v>168.16320538467227</v>
      </c>
      <c r="CV10" s="43">
        <f>IF(AND(LH9=1,PN9=1),0,ABS(BZ10/$C$12*($C$14-$C$15)+$C$15) *'Drive Train'!$AA$49 + CV9*(1-'Drive Train'!$AA$49))</f>
        <v>167.65415818893692</v>
      </c>
      <c r="CW10" s="43">
        <f>IF(AND(LI9=1,PO9=1),0,ABS(CA10/$C$12*($C$14-$C$15)+$C$15) *'Drive Train'!$AA$49 + CW9*(1-'Drive Train'!$AA$49))</f>
        <v>167.14511099320157</v>
      </c>
      <c r="CX10" s="43">
        <f>IF(AND(LJ9=1,PP9=1),0,ABS(CB10/$C$12*($C$14-$C$15)+$C$15) *'Drive Train'!$AA$49 + CX9*(1-'Drive Train'!$AA$49))</f>
        <v>165.01637407615584</v>
      </c>
      <c r="CY10" s="43">
        <f>IF(AND(LK9=1,PQ9=1),0,ABS(CC10/$C$12*($C$14-$C$15)+$C$15) *'Drive Train'!$AA$49 + CY9*(1-'Drive Train'!$AA$49))</f>
        <v>159.99313050213445</v>
      </c>
      <c r="CZ10" s="43">
        <f>IF(AND(LL9=1,PR9=1),0,ABS(CD10/$C$12*($C$14-$C$15)+$C$15) *'Drive Train'!$AA$49 + CZ9*(1-'Drive Train'!$AA$49))</f>
        <v>155.00073827330917</v>
      </c>
      <c r="DA10" s="43">
        <f>IF(AND(LM9=1,PS9=1),0,ABS(CE10/$C$12*($C$14-$C$15)+$C$15) *'Drive Train'!$AA$49 + DA9*(1-'Drive Train'!$AA$49))</f>
        <v>150.03919738967997</v>
      </c>
      <c r="DB10" s="47">
        <f t="shared" si="99"/>
        <v>0.08</v>
      </c>
      <c r="DC10" s="43">
        <f t="shared" si="26"/>
        <v>93</v>
      </c>
      <c r="DD10" s="43">
        <f t="shared" si="27"/>
        <v>93</v>
      </c>
      <c r="DE10" s="43">
        <f t="shared" si="28"/>
        <v>93</v>
      </c>
      <c r="DF10" s="43">
        <f t="shared" si="29"/>
        <v>93</v>
      </c>
      <c r="DG10" s="43">
        <f t="shared" si="30"/>
        <v>93</v>
      </c>
      <c r="DH10" s="43">
        <f t="shared" si="31"/>
        <v>93</v>
      </c>
      <c r="DI10" s="43">
        <f t="shared" si="32"/>
        <v>93</v>
      </c>
      <c r="DJ10" s="43">
        <f t="shared" si="33"/>
        <v>93</v>
      </c>
      <c r="DK10" s="43">
        <f t="shared" si="34"/>
        <v>93</v>
      </c>
      <c r="DL10" s="43">
        <f t="shared" si="35"/>
        <v>93</v>
      </c>
      <c r="DM10" s="43">
        <f t="shared" si="36"/>
        <v>93</v>
      </c>
      <c r="DN10" s="43">
        <f t="shared" si="37"/>
        <v>25</v>
      </c>
      <c r="DO10" s="43">
        <f t="shared" si="38"/>
        <v>30</v>
      </c>
      <c r="DP10" s="43">
        <f t="shared" si="39"/>
        <v>35</v>
      </c>
      <c r="DQ10" s="43">
        <f t="shared" si="40"/>
        <v>40</v>
      </c>
      <c r="DR10" s="43">
        <f t="shared" si="41"/>
        <v>45</v>
      </c>
      <c r="DS10" s="43">
        <f t="shared" si="42"/>
        <v>50</v>
      </c>
      <c r="DT10" s="43">
        <f t="shared" si="43"/>
        <v>55</v>
      </c>
      <c r="DU10" s="43">
        <f t="shared" si="44"/>
        <v>60</v>
      </c>
      <c r="DV10" s="43">
        <f t="shared" si="45"/>
        <v>65</v>
      </c>
      <c r="DW10" s="43">
        <f t="shared" si="46"/>
        <v>70</v>
      </c>
      <c r="DX10" s="47">
        <f t="shared" si="100"/>
        <v>0.08</v>
      </c>
      <c r="DY10" s="2">
        <f>IF(OY10=0,($C$23/0.4536*IF(ISNA(MK9),'Drive Train'!$F$16,'Drive Train'!$F$17)*4.448*$C$24*S$6)*SIGN(BK10),BK10)</f>
        <v>6.7787520000000017</v>
      </c>
      <c r="DZ10" s="2">
        <f>IF(OZ10=0,($C$23/0.4536*IF(ISNA(ML9),'Drive Train'!$F$16,'Drive Train'!$F$17)*4.448*$C$24*$C$21*T$6)*SIGN(BL10),BL10)</f>
        <v>11.570293785959999</v>
      </c>
      <c r="EA10" s="2">
        <f>IF(PA10=0,($C$23/0.4536*IF(ISNA(MM9),'Drive Train'!$F$16,'Drive Train'!$F$17)*4.448*$C$24*$C$21*U$6)*SIGN(BM10),BM10)</f>
        <v>8.0102033902799992</v>
      </c>
      <c r="EB10" s="2">
        <f>IF(PB10=0,($C$23/0.4536*IF(ISNA(MN9),'Drive Train'!$F$16,'Drive Train'!$F$17)*4.448*$C$24*$C$21*V$6)*SIGN(BN10),BN10)</f>
        <v>6.1254496513905883</v>
      </c>
      <c r="EC10" s="2">
        <f>IF(PC10=0,($C$23/0.4536*IF(ISNA(MO9),'Drive Train'!$F$16,'Drive Train'!$F$17)*4.448*$C$24*$C$21*W$6)*SIGN(BO10),BO10)</f>
        <v>4.9586973368400002</v>
      </c>
      <c r="ED10" s="2">
        <f>IF(PD10=0,($C$23/0.4536*IF(ISNA(MP9),'Drive Train'!$F$16,'Drive Train'!$F$17)*4.448*$C$24*$C$21*X$6)*SIGN(BP10),BP10)</f>
        <v>4.165305762945601</v>
      </c>
      <c r="EE10" s="2">
        <f>IF(PE10=0,($C$23/0.4536*IF(ISNA(MQ9),'Drive Train'!$F$16,'Drive Train'!$F$17)*4.448*$C$24*$C$21*Y$6)*SIGN(BQ10),BQ10)</f>
        <v>3.5907808301255173</v>
      </c>
      <c r="EF10" s="2">
        <f>IF(PF10=0,($C$23/0.4536*IF(ISNA(MR9),'Drive Train'!$F$16,'Drive Train'!$F$17)*4.448*$C$24*$C$21*Z$6)*SIGN(BR10),BR10)</f>
        <v>3.1555346688981816</v>
      </c>
      <c r="EG10" s="2">
        <f>IF(PG10=0,($C$23/0.4536*IF(ISNA(MS9),'Drive Train'!$F$16,'Drive Train'!$F$17)*4.448*$C$24*$C$21*AA$6)*SIGN(BS10),BS10)</f>
        <v>2.8143957857740536</v>
      </c>
      <c r="EH10" s="2">
        <f>IF(PH10=0,($C$23/0.4536*IF(ISNA(MT9),'Drive Train'!$F$16,'Drive Train'!$F$17)*4.448*$C$24*$C$21*AB$6)*SIGN(BT10),BT10)</f>
        <v>2.5398205871619508</v>
      </c>
      <c r="EI10" s="2">
        <f>IF(PI10=0,($C$23/0.4536*IF(ISNA(MU9),'Drive Train'!$F$16,'Drive Train'!$F$17)*4.448*$C$24*$C$21*AC$6)*SIGN(BU10),BU10)</f>
        <v>2.3140587571919995</v>
      </c>
      <c r="EJ10" s="2">
        <f>IF(PJ10=0,($C$23/0.4536*IF(ISNA(MV9),'Drive Train'!$F$16,'Drive Train'!$F$17)*4.448*$C$24*$C$21*AD$6)*SIGN(BV10),BV10)</f>
        <v>5.7851468929800003</v>
      </c>
      <c r="EK10" s="2">
        <f>IF(PK10=0,($C$23/0.4536*IF(ISNA(MW9),'Drive Train'!$F$16,'Drive Train'!$F$17)*4.448*$C$24*$C$21*AE$6)*SIGN(BW10),BW10)</f>
        <v>5.7851468929800003</v>
      </c>
      <c r="EL10" s="2">
        <f>IF(PL10=0,($C$23/0.4536*IF(ISNA(MX9),'Drive Train'!$F$16,'Drive Train'!$F$17)*4.448*$C$24*$C$21*AF$6)*SIGN(BX10),BX10)</f>
        <v>5.7851468929800003</v>
      </c>
      <c r="EM10" s="2">
        <f>IF(PM10=0,($C$23/0.4536*IF(ISNA(MY9),'Drive Train'!$F$16,'Drive Train'!$F$17)*4.448*$C$24*$C$21*AG$6)*SIGN(BY10),BY10)</f>
        <v>5.7851468929800003</v>
      </c>
      <c r="EN10" s="2">
        <f>IF(PN10=0,($C$23/0.4536*IF(ISNA(MZ9),'Drive Train'!$F$16,'Drive Train'!$F$17)*4.448*$C$24*$C$21*AH$6)*SIGN(BZ10),BZ10)</f>
        <v>5.7851468929800003</v>
      </c>
      <c r="EO10" s="2">
        <f>IF(PO10=0,($C$23/0.4536*IF(ISNA(NA9),'Drive Train'!$F$16,'Drive Train'!$F$17)*4.448*$C$24*$C$21*AI$6)*SIGN(CA10),CA10)</f>
        <v>5.7851468929800003</v>
      </c>
      <c r="EP10" s="2">
        <f>IF(PP10=0,($C$23/0.4536*IF(ISNA(NB9),'Drive Train'!$F$16,'Drive Train'!$F$17)*4.448*$C$24*$C$21*AJ$6)*SIGN(CB10),CB10)</f>
        <v>5.7851468929800003</v>
      </c>
      <c r="EQ10" s="2">
        <f>IF(PQ10=0,($C$23/0.4536*IF(ISNA(NC9),'Drive Train'!$F$16,'Drive Train'!$F$17)*4.448*$C$24*$C$21*AK$6)*SIGN(CC10),CC10)</f>
        <v>5.7851468929800003</v>
      </c>
      <c r="ER10" s="2">
        <f>IF(PR10=0,($C$23/0.4536*IF(ISNA(ND9),'Drive Train'!$F$16,'Drive Train'!$F$17)*4.448*$C$24*$C$21*AL$6)*SIGN(CD10),CD10)</f>
        <v>5.7851468929800003</v>
      </c>
      <c r="ES10" s="2">
        <f>IF(PS10=0,($C$23/0.4536*IF(ISNA(NE9),'Drive Train'!$F$16,'Drive Train'!$F$17)*4.448*$C$24*$C$21*AM$6)*SIGN(CE10),CE10)</f>
        <v>5.7851468929800003</v>
      </c>
      <c r="ET10" s="47">
        <f t="shared" si="47"/>
        <v>0.08</v>
      </c>
      <c r="EU10" s="2">
        <f>MAX(MIN(IF(AND(OY9=1,NG10&lt;0),-1,1)*(DC10-$C$15)/($C$14-$C$15)*$C$12*$C$21-$C$33*LO10/AO$6 -  OY9*$C$33/$C$21,DY9/$C$19),MAX(EU$8:EU9)*-1)</f>
        <v>1.3974748224302422</v>
      </c>
      <c r="EV10" s="2">
        <f>MAX(MIN(IF(AND(OZ9=1,NH10&lt;0),-1,1)*(DD10-$C$15)/($C$14-$C$15)*$C$12*$C$21-$C$33*LP10/AP$6 -  OZ9*$C$33/$C$21,DZ9/$C$19),MAX(EV$8:EV9)*-1)</f>
        <v>1.4240962895485654</v>
      </c>
      <c r="EW10" s="2">
        <f>MAX(MIN(IF(AND(PA9=1,NI10&lt;0),-1,1)*(DE10-$C$15)/($C$14-$C$15)*$C$12*$C$21-$C$33*LQ10/AQ$6 -  PA9*$C$33/$C$21,EA9/$C$19),MAX(EW$8:EW9)*-1)</f>
        <v>1.414455593637403</v>
      </c>
      <c r="EX10" s="2">
        <f>MAX(MIN(IF(AND(PB9=1,NJ10&lt;0),-1,1)*(DF10-$C$15)/($C$14-$C$15)*$C$12*$C$21-$C$33*LR10/AR$6 -  PB9*$C$33/$C$21,EB9/$C$19),MAX(EX$8:EX9)*-1)</f>
        <v>1.4013091901221817</v>
      </c>
      <c r="EY10" s="2">
        <f>MAX(MIN(IF(AND(PC9=1,NK10&lt;0),-1,1)*(DG10-$C$15)/($C$14-$C$15)*$C$12*$C$21-$C$33*LS10/AS$6 -  PC9*$C$33/$C$21,EC9/$C$19),MAX(EY$8:EY9)*-1)</f>
        <v>1.2396743342100001</v>
      </c>
      <c r="EZ10" s="2">
        <f>MAX(MIN(IF(AND(PD9=1,NL10&lt;0),-1,1)*(DH10-$C$15)/($C$14-$C$15)*$C$12*$C$21-$C$33*LT10/AT$6 -  PD9*$C$33/$C$21,ED9/$C$19),MAX(EZ$8:EZ9)*-1)</f>
        <v>1.0413264407364002</v>
      </c>
      <c r="FA10" s="2">
        <f>MAX(MIN(IF(AND(PE9=1,NM10&lt;0),-1,1)*(DI10-$C$15)/($C$14-$C$15)*$C$12*$C$21-$C$33*LU10/AU$6 -  PE9*$C$33/$C$21,EE9/$C$19),MAX(FA$8:FA9)*-1)</f>
        <v>0.89769520753137932</v>
      </c>
      <c r="FB10" s="2">
        <f>MAX(MIN(IF(AND(PF9=1,NN10&lt;0),-1,1)*(DJ10-$C$15)/($C$14-$C$15)*$C$12*$C$21-$C$33*LV10/AV$6 -  PF9*$C$33/$C$21,EF9/$C$19),MAX(FB$8:FB9)*-1)</f>
        <v>0.78888366722454539</v>
      </c>
      <c r="FC10" s="2">
        <f>MAX(MIN(IF(AND(PG9=1,NO10&lt;0),-1,1)*(DK10-$C$15)/($C$14-$C$15)*$C$12*$C$21-$C$33*LW10/AW$6 -  PG9*$C$33/$C$21,EG9/$C$19),MAX(FC$8:FC9)*-1)</f>
        <v>0.7035989464435134</v>
      </c>
      <c r="FD10" s="2">
        <f>MAX(MIN(IF(AND(PH9=1,NP10&lt;0),-1,1)*(DL10-$C$15)/($C$14-$C$15)*$C$12*$C$21-$C$33*LX10/AX$6 -  PH9*$C$33/$C$21,EH9/$C$19),MAX(FD$8:FD9)*-1)</f>
        <v>0.6349551467904877</v>
      </c>
      <c r="FE10" s="2">
        <f>MAX(MIN(IF(AND(PI9=1,NQ10&lt;0),-1,1)*(DM10-$C$15)/($C$14-$C$15)*$C$12*$C$21-$C$33*LY10/AY$6 -  PI9*$C$33/$C$21,EI9/$C$19),MAX(FE$8:FE9)*-1)</f>
        <v>0.57851468929799987</v>
      </c>
      <c r="FF10" s="2">
        <f>MAX(MIN(IF(AND(PJ9=1,NR10&lt;0),-1,1)*(DN10-$C$15)/($C$14-$C$15)*$C$12*$C$21-$C$33*LZ10/AZ$6 -  PJ9*$C$33/$C$21,EJ9/$C$19),MAX(FF$8:FF9)*-1)</f>
        <v>0.35692459618937189</v>
      </c>
      <c r="FG10" s="2">
        <f>MAX(MIN(IF(AND(PK9=1,NS10&lt;0),-1,1)*(DO10-$C$15)/($C$14-$C$15)*$C$12*$C$21-$C$33*MA10/BA$6 -  PK9*$C$33/$C$21,EK9/$C$19),MAX(FG$8:FG9)*-1)</f>
        <v>0.43295497134953204</v>
      </c>
      <c r="FH10" s="2">
        <f>MAX(MIN(IF(AND(PL9=1,NT10&lt;0),-1,1)*(DP10-$C$15)/($C$14-$C$15)*$C$12*$C$21-$C$33*MB10/BB$6 -  PL9*$C$33/$C$21,EL9/$C$19),MAX(FH$8:FH9)*-1)</f>
        <v>0.50898534650969218</v>
      </c>
      <c r="FI10" s="2">
        <f>MAX(MIN(IF(AND(PM9=1,NU10&lt;0),-1,1)*(DQ10-$C$15)/($C$14-$C$15)*$C$12*$C$21-$C$33*MC10/BC$6 -  PM9*$C$33/$C$21,EM9/$C$19),MAX(FI$8:FI9)*-1)</f>
        <v>0.58501572166985238</v>
      </c>
      <c r="FJ10" s="2">
        <f>MAX(MIN(IF(AND(PN9=1,NV10&lt;0),-1,1)*(DR10-$C$15)/($C$14-$C$15)*$C$12*$C$21-$C$33*MD10/BD$6 -  PN9*$C$33/$C$21,EN9/$C$19),MAX(FJ$8:FJ9)*-1)</f>
        <v>0.66104609683001259</v>
      </c>
      <c r="FK10" s="2">
        <f>MAX(MIN(IF(AND(PO9=1,NW10&lt;0),-1,1)*(DS10-$C$15)/($C$14-$C$15)*$C$12*$C$21-$C$33*ME10/BE$6 -  PO9*$C$33/$C$21,EO9/$C$19),MAX(FK$8:FK9)*-1)</f>
        <v>0.73707647199017268</v>
      </c>
      <c r="FL10" s="2">
        <f>MAX(MIN(IF(AND(PP9=1,NX10&lt;0),-1,1)*(DT10-$C$15)/($C$14-$C$15)*$C$12*$C$21-$C$33*MF10/BF$6 -  PP9*$C$33/$C$21,EP9/$C$19),MAX(FL$8:FL9)*-1)</f>
        <v>0.81310684715033288</v>
      </c>
      <c r="FM10" s="2">
        <f>MAX(MIN(IF(AND(PQ9=1,NY10&lt;0),-1,1)*(DU10-$C$15)/($C$14-$C$15)*$C$12*$C$21-$C$33*MG10/BG$6 -  PQ9*$C$33/$C$21,EQ9/$C$19),MAX(FM$8:FM9)*-1)</f>
        <v>0.88913722231049308</v>
      </c>
      <c r="FN10" s="2">
        <f>MAX(MIN(IF(AND(PR9=1,NZ10&lt;0),-1,1)*(DV10-$C$15)/($C$14-$C$15)*$C$12*$C$21-$C$33*MH10/BH$6 -  PR9*$C$33/$C$21,ER9/$C$19),MAX(FN$8:FN9)*-1)</f>
        <v>0.96516759747065317</v>
      </c>
      <c r="FO10" s="2">
        <f>MAX(MIN(IF(AND(PS9=1,OA10&lt;0),-1,1)*(DW10-$C$15)/($C$14-$C$15)*$C$12*$C$21-$C$33*MI10/BI$6 -  PS9*$C$33/$C$21,ES9/$C$19),MAX(FO$8:FO9)*-1)</f>
        <v>1.0411979726308134</v>
      </c>
      <c r="FP10" s="47">
        <f t="shared" si="101"/>
        <v>0.08</v>
      </c>
      <c r="FQ10" s="43">
        <f t="shared" si="102"/>
        <v>93</v>
      </c>
      <c r="FR10" s="43">
        <f t="shared" si="103"/>
        <v>93</v>
      </c>
      <c r="FS10" s="43">
        <f t="shared" si="104"/>
        <v>93</v>
      </c>
      <c r="FT10" s="43">
        <f t="shared" si="105"/>
        <v>93</v>
      </c>
      <c r="FU10" s="43">
        <f t="shared" si="106"/>
        <v>93</v>
      </c>
      <c r="FV10" s="43">
        <f t="shared" si="107"/>
        <v>79.678767096652081</v>
      </c>
      <c r="FW10" s="43">
        <f t="shared" si="108"/>
        <v>68.935468151329843</v>
      </c>
      <c r="FX10" s="43">
        <f t="shared" si="109"/>
        <v>60.796605313964548</v>
      </c>
      <c r="FY10" s="43">
        <f t="shared" si="110"/>
        <v>54.417496603597151</v>
      </c>
      <c r="FZ10" s="43">
        <f t="shared" si="111"/>
        <v>49.283092031838017</v>
      </c>
      <c r="GA10" s="43">
        <f t="shared" si="112"/>
        <v>45.061470495058295</v>
      </c>
      <c r="GB10" s="43">
        <f t="shared" si="113"/>
        <v>25</v>
      </c>
      <c r="GC10" s="43">
        <f t="shared" si="114"/>
        <v>30</v>
      </c>
      <c r="GD10" s="43">
        <f t="shared" si="115"/>
        <v>35</v>
      </c>
      <c r="GE10" s="43">
        <f t="shared" si="116"/>
        <v>40</v>
      </c>
      <c r="GF10" s="43">
        <f t="shared" si="117"/>
        <v>45</v>
      </c>
      <c r="GG10" s="43">
        <f t="shared" si="118"/>
        <v>50</v>
      </c>
      <c r="GH10" s="43">
        <f t="shared" si="119"/>
        <v>55</v>
      </c>
      <c r="GI10" s="43">
        <f t="shared" si="120"/>
        <v>60</v>
      </c>
      <c r="GJ10" s="43">
        <f t="shared" si="121"/>
        <v>65</v>
      </c>
      <c r="GK10" s="43">
        <f t="shared" si="122"/>
        <v>70</v>
      </c>
      <c r="GL10" s="47">
        <f t="shared" si="123"/>
        <v>0.08</v>
      </c>
      <c r="GM10" s="43">
        <f t="shared" si="49"/>
        <v>28.073176752925114</v>
      </c>
      <c r="GN10" s="43">
        <f t="shared" si="50"/>
        <v>14.303981083593845</v>
      </c>
      <c r="GO10" s="43">
        <f t="shared" si="51"/>
        <v>20.521435293148034</v>
      </c>
      <c r="GP10" s="43">
        <f t="shared" si="52"/>
        <v>26.586303266534035</v>
      </c>
      <c r="GQ10" s="43">
        <f t="shared" si="53"/>
        <v>29.053734754561201</v>
      </c>
      <c r="GR10" s="43">
        <f t="shared" si="54"/>
        <v>29.053734754561201</v>
      </c>
      <c r="GS10" s="43">
        <f t="shared" si="55"/>
        <v>29.053734754561201</v>
      </c>
      <c r="GT10" s="43">
        <f t="shared" si="56"/>
        <v>29.053734754561201</v>
      </c>
      <c r="GU10" s="43">
        <f t="shared" si="57"/>
        <v>29.053734754561201</v>
      </c>
      <c r="GV10" s="43">
        <f t="shared" si="58"/>
        <v>29.053734754561201</v>
      </c>
      <c r="GW10" s="43">
        <f t="shared" si="59"/>
        <v>29.053734754561201</v>
      </c>
      <c r="GX10" s="43">
        <f t="shared" si="60"/>
        <v>7.1700807166354688</v>
      </c>
      <c r="GY10" s="43">
        <f t="shared" si="61"/>
        <v>8.6974171138312251</v>
      </c>
      <c r="GZ10" s="43">
        <f t="shared" si="62"/>
        <v>10.22475351102698</v>
      </c>
      <c r="HA10" s="43">
        <f t="shared" si="63"/>
        <v>11.752089908222736</v>
      </c>
      <c r="HB10" s="43">
        <f t="shared" si="64"/>
        <v>13.279426305418491</v>
      </c>
      <c r="HC10" s="43">
        <f t="shared" si="65"/>
        <v>14.806762702614241</v>
      </c>
      <c r="HD10" s="43">
        <f t="shared" si="66"/>
        <v>16.33409909981</v>
      </c>
      <c r="HE10" s="43">
        <f t="shared" si="67"/>
        <v>17.861435497005754</v>
      </c>
      <c r="HF10" s="43">
        <f t="shared" si="68"/>
        <v>19.388771894201508</v>
      </c>
      <c r="HG10" s="43">
        <f t="shared" si="69"/>
        <v>20.916108291397261</v>
      </c>
      <c r="HH10" s="47">
        <f t="shared" si="124"/>
        <v>0.08</v>
      </c>
      <c r="HI10" s="43">
        <f t="shared" si="125"/>
        <v>28.073176752925114</v>
      </c>
      <c r="HJ10" s="43">
        <f t="shared" si="126"/>
        <v>14.303981083593845</v>
      </c>
      <c r="HK10" s="43">
        <f t="shared" si="127"/>
        <v>20.521435293148034</v>
      </c>
      <c r="HL10" s="43">
        <f t="shared" si="128"/>
        <v>26.586303266534035</v>
      </c>
      <c r="HM10" s="43">
        <f t="shared" si="129"/>
        <v>29.053734754561201</v>
      </c>
      <c r="HN10" s="43">
        <f t="shared" si="130"/>
        <v>29.053734754561201</v>
      </c>
      <c r="HO10" s="43">
        <f t="shared" si="131"/>
        <v>29.053734754561201</v>
      </c>
      <c r="HP10" s="43">
        <f t="shared" si="132"/>
        <v>29.053734754561201</v>
      </c>
      <c r="HQ10" s="43">
        <f t="shared" si="133"/>
        <v>29.053734754561201</v>
      </c>
      <c r="HR10" s="43">
        <f t="shared" si="134"/>
        <v>29.053734754561201</v>
      </c>
      <c r="HS10" s="43">
        <f t="shared" si="135"/>
        <v>29.053734754561201</v>
      </c>
      <c r="HT10" s="43">
        <f t="shared" si="136"/>
        <v>7.1700807166354688</v>
      </c>
      <c r="HU10" s="43">
        <f t="shared" si="137"/>
        <v>8.6974171138312251</v>
      </c>
      <c r="HV10" s="43">
        <f t="shared" si="138"/>
        <v>10.22475351102698</v>
      </c>
      <c r="HW10" s="43">
        <f t="shared" si="139"/>
        <v>11.752089908222736</v>
      </c>
      <c r="HX10" s="43">
        <f t="shared" si="140"/>
        <v>13.279426305418491</v>
      </c>
      <c r="HY10" s="43">
        <f t="shared" si="141"/>
        <v>14.806762702614241</v>
      </c>
      <c r="HZ10" s="43">
        <f t="shared" si="142"/>
        <v>16.33409909981</v>
      </c>
      <c r="IA10" s="43">
        <f t="shared" si="143"/>
        <v>17.861435497005754</v>
      </c>
      <c r="IB10" s="43">
        <f t="shared" si="144"/>
        <v>19.388771894201508</v>
      </c>
      <c r="IC10" s="43">
        <f t="shared" si="145"/>
        <v>20.916108291397261</v>
      </c>
      <c r="ID10" s="47">
        <f t="shared" si="146"/>
        <v>0.08</v>
      </c>
      <c r="IE10" s="43">
        <f t="shared" si="147"/>
        <v>7.8086746064516133</v>
      </c>
      <c r="IF10" s="43">
        <f t="shared" si="148"/>
        <v>7.8086746064516133</v>
      </c>
      <c r="IG10" s="43">
        <f t="shared" si="149"/>
        <v>7.8086746064516133</v>
      </c>
      <c r="IH10" s="43">
        <f t="shared" si="150"/>
        <v>7.8086746064516133</v>
      </c>
      <c r="II10" s="43">
        <f t="shared" si="151"/>
        <v>7.8086746064516133</v>
      </c>
      <c r="IJ10" s="43">
        <f t="shared" si="152"/>
        <v>7.8086746064516133</v>
      </c>
      <c r="IK10" s="43">
        <f t="shared" si="153"/>
        <v>7.8086746064516133</v>
      </c>
      <c r="IL10" s="43">
        <f t="shared" si="154"/>
        <v>8.2478596270407927</v>
      </c>
      <c r="IM10" s="43">
        <f t="shared" si="155"/>
        <v>8.6664443608080894</v>
      </c>
      <c r="IN10" s="43">
        <f t="shared" si="156"/>
        <v>9.0033540245720118</v>
      </c>
      <c r="IO10" s="43">
        <f t="shared" si="157"/>
        <v>9.24</v>
      </c>
      <c r="IP10" s="43">
        <f t="shared" si="158"/>
        <v>9.24</v>
      </c>
      <c r="IQ10" s="43">
        <f t="shared" si="159"/>
        <v>9.24</v>
      </c>
      <c r="IR10" s="43">
        <f t="shared" si="160"/>
        <v>9.24</v>
      </c>
      <c r="IS10" s="43">
        <f t="shared" si="161"/>
        <v>9.24</v>
      </c>
      <c r="IT10" s="43">
        <f t="shared" si="162"/>
        <v>9.24</v>
      </c>
      <c r="IU10" s="43">
        <f t="shared" si="163"/>
        <v>9.24</v>
      </c>
      <c r="IV10" s="43">
        <f t="shared" si="164"/>
        <v>9.14</v>
      </c>
      <c r="IW10" s="43">
        <f t="shared" si="165"/>
        <v>8.8600000000000012</v>
      </c>
      <c r="IX10" s="43">
        <f t="shared" si="166"/>
        <v>8.58</v>
      </c>
      <c r="IY10" s="43">
        <f t="shared" si="167"/>
        <v>8.3000000000000007</v>
      </c>
      <c r="IZ10" s="47">
        <f t="shared" si="168"/>
        <v>0.08</v>
      </c>
      <c r="JA10" s="43">
        <f t="shared" ref="JA10:JA73" si="267">IF(ABS(CG10)&gt;=$S$5,6,NA())</f>
        <v>6</v>
      </c>
      <c r="JB10" s="43">
        <f t="shared" ref="JB10:JB73" si="268">IF(ABS(CH10)&gt;=$S$5,6,NA())</f>
        <v>6</v>
      </c>
      <c r="JC10" s="43">
        <f t="shared" ref="JC10:JC73" si="269">IF(ABS(CI10)&gt;=$S$5,6,NA())</f>
        <v>6</v>
      </c>
      <c r="JD10" s="43">
        <f t="shared" ref="JD10:JD73" si="270">IF(ABS(CJ10)&gt;=$S$5,6,NA())</f>
        <v>6</v>
      </c>
      <c r="JE10" s="43">
        <f t="shared" ref="JE10:JE73" si="271">IF(ABS(CK10)&gt;=$S$5,6,NA())</f>
        <v>6</v>
      </c>
      <c r="JF10" s="43">
        <f t="shared" ref="JF10:JF73" si="272">IF(ABS(CL10)&gt;=$S$5,6,NA())</f>
        <v>6</v>
      </c>
      <c r="JG10" s="43">
        <f t="shared" ref="JG10:JG73" si="273">IF(ABS(CM10)&gt;=$S$5,6,NA())</f>
        <v>6</v>
      </c>
      <c r="JH10" s="43">
        <f t="shared" ref="JH10:JH73" si="274">IF(ABS(CN10)&gt;=$S$5,6,NA())</f>
        <v>6</v>
      </c>
      <c r="JI10" s="43">
        <f t="shared" ref="JI10:JI73" si="275">IF(ABS(CO10)&gt;=$S$5,6,NA())</f>
        <v>6</v>
      </c>
      <c r="JJ10" s="43">
        <f t="shared" ref="JJ10:JJ73" si="276">IF(ABS(CP10)&gt;=$S$5,6,NA())</f>
        <v>6</v>
      </c>
      <c r="JK10" s="43">
        <f t="shared" ref="JK10:JK73" si="277">IF(ABS(CQ10)&gt;=$S$5,6,NA())</f>
        <v>6</v>
      </c>
      <c r="JL10" s="43">
        <f t="shared" ref="JL10:JL73" si="278">IF(ABS(CR10)&gt;=$S$5,6,NA())</f>
        <v>6</v>
      </c>
      <c r="JM10" s="43">
        <f t="shared" ref="JM10:JM73" si="279">IF(ABS(CS10)&gt;=$S$5,6,NA())</f>
        <v>6</v>
      </c>
      <c r="JN10" s="43">
        <f t="shared" ref="JN10:JN73" si="280">IF(ABS(CT10)&gt;=$S$5,6,NA())</f>
        <v>6</v>
      </c>
      <c r="JO10" s="43">
        <f t="shared" ref="JO10:JO73" si="281">IF(ABS(CU10)&gt;=$S$5,6,NA())</f>
        <v>6</v>
      </c>
      <c r="JP10" s="43">
        <f t="shared" ref="JP10:JP73" si="282">IF(ABS(CV10)&gt;=$S$5,6,NA())</f>
        <v>6</v>
      </c>
      <c r="JQ10" s="43">
        <f t="shared" ref="JQ10:JQ73" si="283">IF(ABS(CW10)&gt;=$S$5,6,NA())</f>
        <v>6</v>
      </c>
      <c r="JR10" s="43">
        <f t="shared" ref="JR10:JR73" si="284">IF(ABS(CX10)&gt;=$S$5,6,NA())</f>
        <v>6</v>
      </c>
      <c r="JS10" s="43">
        <f t="shared" ref="JS10:JS73" si="285">IF(ABS(CY10)&gt;=$S$5,6,NA())</f>
        <v>6</v>
      </c>
      <c r="JT10" s="43">
        <f t="shared" ref="JT10:JT73" si="286">IF(ABS(CZ10)&gt;=$S$5,6,NA())</f>
        <v>6</v>
      </c>
      <c r="JU10" s="43">
        <f t="shared" ref="JU10:JU73" si="287">IF(ABS(DA10)&gt;=$S$5,6,NA())</f>
        <v>6</v>
      </c>
      <c r="JV10" s="47">
        <f t="shared" si="170"/>
        <v>0.08</v>
      </c>
      <c r="JW10" s="36">
        <f t="shared" si="171"/>
        <v>0</v>
      </c>
      <c r="JX10" s="36">
        <f t="shared" si="172"/>
        <v>0</v>
      </c>
      <c r="JY10" s="36">
        <f t="shared" si="173"/>
        <v>0</v>
      </c>
      <c r="JZ10" s="36">
        <f t="shared" si="174"/>
        <v>0</v>
      </c>
      <c r="KA10" s="36">
        <f t="shared" si="175"/>
        <v>0</v>
      </c>
      <c r="KB10" s="36">
        <f t="shared" si="176"/>
        <v>0</v>
      </c>
      <c r="KC10" s="36">
        <f t="shared" si="177"/>
        <v>0</v>
      </c>
      <c r="KD10" s="36">
        <f t="shared" si="178"/>
        <v>0</v>
      </c>
      <c r="KE10" s="36">
        <f t="shared" si="179"/>
        <v>0</v>
      </c>
      <c r="KF10" s="36">
        <f t="shared" si="180"/>
        <v>0</v>
      </c>
      <c r="KG10" s="36">
        <f t="shared" si="181"/>
        <v>0</v>
      </c>
      <c r="KH10" s="36">
        <f t="shared" si="182"/>
        <v>0</v>
      </c>
      <c r="KI10" s="36">
        <f t="shared" si="183"/>
        <v>0</v>
      </c>
      <c r="KJ10" s="36">
        <f t="shared" si="184"/>
        <v>0</v>
      </c>
      <c r="KK10" s="36">
        <f t="shared" si="185"/>
        <v>0</v>
      </c>
      <c r="KL10" s="36">
        <f t="shared" si="186"/>
        <v>0</v>
      </c>
      <c r="KM10" s="36">
        <f t="shared" si="187"/>
        <v>0</v>
      </c>
      <c r="KN10" s="36">
        <f t="shared" si="188"/>
        <v>0</v>
      </c>
      <c r="KO10" s="36">
        <f t="shared" si="189"/>
        <v>0</v>
      </c>
      <c r="KP10" s="36">
        <f t="shared" si="190"/>
        <v>0</v>
      </c>
      <c r="KQ10" s="36">
        <f t="shared" si="191"/>
        <v>0</v>
      </c>
      <c r="KR10" s="47">
        <f t="shared" si="192"/>
        <v>0.08</v>
      </c>
      <c r="KS10" s="1">
        <f t="shared" si="193"/>
        <v>0</v>
      </c>
      <c r="KT10" s="1">
        <f t="shared" si="194"/>
        <v>0</v>
      </c>
      <c r="KU10" s="1">
        <f t="shared" si="195"/>
        <v>0</v>
      </c>
      <c r="KV10" s="1">
        <f t="shared" si="196"/>
        <v>0</v>
      </c>
      <c r="KW10" s="1">
        <f t="shared" si="197"/>
        <v>0</v>
      </c>
      <c r="KX10" s="1">
        <f t="shared" si="198"/>
        <v>0</v>
      </c>
      <c r="KY10" s="1">
        <f t="shared" si="199"/>
        <v>0</v>
      </c>
      <c r="KZ10" s="1">
        <f t="shared" si="200"/>
        <v>0</v>
      </c>
      <c r="LA10" s="1">
        <f t="shared" si="201"/>
        <v>0</v>
      </c>
      <c r="LB10" s="1">
        <f t="shared" si="202"/>
        <v>0</v>
      </c>
      <c r="LC10" s="1">
        <f t="shared" si="203"/>
        <v>0</v>
      </c>
      <c r="LD10" s="1">
        <f t="shared" si="204"/>
        <v>0</v>
      </c>
      <c r="LE10" s="1">
        <f t="shared" si="205"/>
        <v>0</v>
      </c>
      <c r="LF10" s="1">
        <f t="shared" si="206"/>
        <v>0</v>
      </c>
      <c r="LG10" s="1">
        <f t="shared" si="207"/>
        <v>0</v>
      </c>
      <c r="LH10" s="1">
        <f t="shared" si="208"/>
        <v>0</v>
      </c>
      <c r="LI10" s="1">
        <f t="shared" si="209"/>
        <v>0</v>
      </c>
      <c r="LJ10" s="1">
        <f t="shared" si="210"/>
        <v>0</v>
      </c>
      <c r="LK10" s="1">
        <f t="shared" si="211"/>
        <v>0</v>
      </c>
      <c r="LL10" s="1">
        <f t="shared" si="212"/>
        <v>0</v>
      </c>
      <c r="LM10" s="1">
        <f t="shared" si="213"/>
        <v>0</v>
      </c>
      <c r="LN10" s="47">
        <f t="shared" si="214"/>
        <v>0.08</v>
      </c>
      <c r="LO10" s="43">
        <f t="shared" si="215"/>
        <v>0.97236895704984383</v>
      </c>
      <c r="LP10" s="43">
        <f t="shared" si="216"/>
        <v>0.48618447852492191</v>
      </c>
      <c r="LQ10" s="43">
        <f t="shared" si="217"/>
        <v>0.70226646898044276</v>
      </c>
      <c r="LR10" s="43">
        <f t="shared" si="218"/>
        <v>0.91834845943596377</v>
      </c>
      <c r="LS10" s="43">
        <f t="shared" si="219"/>
        <v>1.1344304498914846</v>
      </c>
      <c r="LT10" s="43">
        <f t="shared" si="220"/>
        <v>1.350512440347005</v>
      </c>
      <c r="LU10" s="43">
        <f t="shared" si="221"/>
        <v>1.3617497789999997</v>
      </c>
      <c r="LV10" s="43">
        <f t="shared" si="222"/>
        <v>1.3617497789999999</v>
      </c>
      <c r="LW10" s="43">
        <f t="shared" si="223"/>
        <v>1.3617497789999999</v>
      </c>
      <c r="LX10" s="43">
        <f t="shared" si="224"/>
        <v>1.3617497789999999</v>
      </c>
      <c r="LY10" s="43">
        <f t="shared" si="225"/>
        <v>1.3617497789999999</v>
      </c>
      <c r="LZ10" s="43">
        <f t="shared" si="226"/>
        <v>0.29547006682069721</v>
      </c>
      <c r="MA10" s="43">
        <f t="shared" si="227"/>
        <v>0.3584096912366514</v>
      </c>
      <c r="MB10" s="43">
        <f t="shared" si="228"/>
        <v>0.42134931565260564</v>
      </c>
      <c r="MC10" s="43">
        <f t="shared" si="229"/>
        <v>0.48428894006855994</v>
      </c>
      <c r="MD10" s="43">
        <f t="shared" si="230"/>
        <v>0.54722856448451407</v>
      </c>
      <c r="ME10" s="43">
        <f t="shared" si="231"/>
        <v>0.61016818890046831</v>
      </c>
      <c r="MF10" s="43">
        <f t="shared" si="232"/>
        <v>0.67310781331642267</v>
      </c>
      <c r="MG10" s="43">
        <f t="shared" si="233"/>
        <v>0.73604743773237702</v>
      </c>
      <c r="MH10" s="43">
        <f t="shared" si="234"/>
        <v>0.79898706214833115</v>
      </c>
      <c r="MI10" s="43">
        <f t="shared" si="235"/>
        <v>0.8619266865642855</v>
      </c>
      <c r="MJ10" s="47">
        <f t="shared" si="236"/>
        <v>0.08</v>
      </c>
      <c r="MK10" s="43" t="e">
        <f t="shared" si="74"/>
        <v>#N/A</v>
      </c>
      <c r="ML10" s="43" t="e">
        <f t="shared" ref="ML10:ML73" si="288">IF(AND(ABS(CH10)&gt;0,EV10&gt;=DZ9,NH10&lt;&gt;0),3,NA())</f>
        <v>#N/A</v>
      </c>
      <c r="MM10" s="43" t="e">
        <f t="shared" ref="MM10:MM73" si="289">IF(AND(ABS(CI10)&gt;0,EW10&gt;=EA9,NI10&lt;&gt;0),3,NA())</f>
        <v>#N/A</v>
      </c>
      <c r="MN10" s="43" t="e">
        <f t="shared" ref="MN10:MN73" si="290">IF(AND(ABS(CJ10)&gt;0,EX10&gt;=EB9,NJ10&lt;&gt;0),3,NA())</f>
        <v>#N/A</v>
      </c>
      <c r="MO10" s="43" t="e">
        <f t="shared" ref="MO10:MO73" si="291">IF(AND(ABS(CK10)&gt;0,EY10&gt;=EC9,NK10&lt;&gt;0),3,NA())</f>
        <v>#N/A</v>
      </c>
      <c r="MP10" s="43" t="e">
        <f t="shared" ref="MP10:MP73" si="292">IF(AND(ABS(CL10)&gt;0,EZ10&gt;=ED9,NL10&lt;&gt;0),3,NA())</f>
        <v>#N/A</v>
      </c>
      <c r="MQ10" s="43" t="e">
        <f t="shared" ref="MQ10:MQ73" si="293">IF(AND(ABS(CM10)&gt;0,FA10&gt;=EE9,NM10&lt;&gt;0),3,NA())</f>
        <v>#N/A</v>
      </c>
      <c r="MR10" s="43" t="e">
        <f t="shared" ref="MR10:MR73" si="294">IF(AND(ABS(CN10)&gt;0,FB10&gt;=EF9,NN10&lt;&gt;0),3,NA())</f>
        <v>#N/A</v>
      </c>
      <c r="MS10" s="43" t="e">
        <f t="shared" ref="MS10:MS73" si="295">IF(AND(ABS(CO10)&gt;0,FC10&gt;=EG9,NO10&lt;&gt;0),3,NA())</f>
        <v>#N/A</v>
      </c>
      <c r="MT10" s="43" t="e">
        <f t="shared" ref="MT10:MT73" si="296">IF(AND(ABS(CP10)&gt;0,FD10&gt;=EH9,NP10&lt;&gt;0),3,NA())</f>
        <v>#N/A</v>
      </c>
      <c r="MU10" s="43" t="e">
        <f t="shared" ref="MU10:MU73" si="297">IF(AND(ABS(CQ10)&gt;0,FE10&gt;=EI9,NQ10&lt;&gt;0),3,NA())</f>
        <v>#N/A</v>
      </c>
      <c r="MV10" s="43" t="e">
        <f t="shared" ref="MV10:MV73" si="298">IF(AND(ABS(CR10)&gt;0,FF10&gt;=EJ9,NR10&lt;&gt;0),3,NA())</f>
        <v>#N/A</v>
      </c>
      <c r="MW10" s="43" t="e">
        <f t="shared" ref="MW10:MW73" si="299">IF(AND(ABS(CS10)&gt;0,FG10&gt;=EK9,NS10&lt;&gt;0),3,NA())</f>
        <v>#N/A</v>
      </c>
      <c r="MX10" s="43" t="e">
        <f t="shared" ref="MX10:MX73" si="300">IF(AND(ABS(CT10)&gt;0,FH10&gt;=EL9,NT10&lt;&gt;0),3,NA())</f>
        <v>#N/A</v>
      </c>
      <c r="MY10" s="43" t="e">
        <f t="shared" ref="MY10:MY73" si="301">IF(AND(ABS(CU10)&gt;0,FI10&gt;=EM9,NU10&lt;&gt;0),3,NA())</f>
        <v>#N/A</v>
      </c>
      <c r="MZ10" s="43" t="e">
        <f t="shared" ref="MZ10:MZ73" si="302">IF(AND(ABS(CV10)&gt;0,FJ10&gt;=EN9,NV10&lt;&gt;0),3,NA())</f>
        <v>#N/A</v>
      </c>
      <c r="NA10" s="43" t="e">
        <f t="shared" ref="NA10:NA73" si="303">IF(AND(ABS(CW10)&gt;0,FK10&gt;=EO9,NW10&lt;&gt;0),3,NA())</f>
        <v>#N/A</v>
      </c>
      <c r="NB10" s="43" t="e">
        <f t="shared" ref="NB10:NB73" si="304">IF(AND(ABS(CX10)&gt;0,FL10&gt;=EP9,NX10&lt;&gt;0),3,NA())</f>
        <v>#N/A</v>
      </c>
      <c r="NC10" s="43" t="e">
        <f t="shared" ref="NC10:NC73" si="305">IF(AND(ABS(CY10)&gt;0,FM10&gt;=EQ9,NY10&lt;&gt;0),3,NA())</f>
        <v>#N/A</v>
      </c>
      <c r="ND10" s="43" t="e">
        <f t="shared" ref="ND10:ND73" si="306">IF(AND(ABS(CZ10)&gt;0,FN10&gt;=ER9,NZ10&lt;&gt;0),3,NA())</f>
        <v>#N/A</v>
      </c>
      <c r="NE10" s="43" t="e">
        <f t="shared" ref="NE10:NE73" si="307">IF(AND(ABS(DA10)&gt;0,FO10&gt;=ES9,OA10&lt;&gt;0),3,NA())</f>
        <v>#N/A</v>
      </c>
      <c r="NF10" s="47">
        <f t="shared" si="238"/>
        <v>0.08</v>
      </c>
      <c r="NG10" s="43">
        <f>IF(OY9=0,MIN('Drive Train'!$F$35-FQ9*$C$19*'Drive Train'!$F$39,NG9+$C$39)-$C$7,IF(LO9-1&lt;=0,0,IF($C$37=Motors!$C$30,MAX(MAX(NG$8:NG9)*-1,NG9-$C$39),MAX(0,MAX(NG$8:NG9)*-1,NG9-$C$39))))</f>
        <v>7.8086746064516133</v>
      </c>
      <c r="NH10" s="43">
        <f>IF(OZ9=0,MIN('Drive Train'!$F$35-FR9*$C$19*'Drive Train'!$F$39,NH9+$C$39)-$C$7,IF(LP9-1&lt;=0,0,IF($C$37=Motors!$C$30,MAX(MAX(NH$8:NH9)*-1,NH9-$C$39),MAX(0,MAX(NH$8:NH9)*-1,NH9-$C$39))))</f>
        <v>7.8086746064516133</v>
      </c>
      <c r="NI10" s="43">
        <f>IF(PA9=0,MIN('Drive Train'!$F$35-FS9*$C$19*'Drive Train'!$F$39,NI9+$C$39)-$C$7,IF(LQ9-1&lt;=0,0,IF($C$37=Motors!$C$30,MAX(MAX(NI$8:NI9)*-1,NI9-$C$39),MAX(0,MAX(NI$8:NI9)*-1,NI9-$C$39))))</f>
        <v>7.8086746064516133</v>
      </c>
      <c r="NJ10" s="43">
        <f>IF(PB9=0,MIN('Drive Train'!$F$35-FT9*$C$19*'Drive Train'!$F$39,NJ9+$C$39)-$C$7,IF(LR9-1&lt;=0,0,IF($C$37=Motors!$C$30,MAX(MAX(NJ$8:NJ9)*-1,NJ9-$C$39),MAX(0,MAX(NJ$8:NJ9)*-1,NJ9-$C$39))))</f>
        <v>7.8086746064516133</v>
      </c>
      <c r="NK10" s="43">
        <f>IF(PC9=0,MIN('Drive Train'!$F$35-FU9*$C$19*'Drive Train'!$F$39,NK9+$C$39)-$C$7,IF(LS9-1&lt;=0,0,IF($C$37=Motors!$C$30,MAX(MAX(NK$8:NK9)*-1,NK9-$C$39),MAX(0,MAX(NK$8:NK9)*-1,NK9-$C$39))))</f>
        <v>7.8086746064516133</v>
      </c>
      <c r="NL10" s="43">
        <f>IF(PD9=0,MIN('Drive Train'!$F$35-FV9*$C$19*'Drive Train'!$F$39,NL9+$C$39)-$C$7,IF(LT9-1&lt;=0,0,IF($C$37=Motors!$C$30,MAX(MAX(NL$8:NL9)*-1,NL9-$C$39),MAX(0,MAX(NL$8:NL9)*-1,NL9-$C$39))))</f>
        <v>7.8086746064516133</v>
      </c>
      <c r="NM10" s="43">
        <f>IF(PE9=0,MIN('Drive Train'!$F$35-FW9*$C$19*'Drive Train'!$F$39,NM9+$C$39)-$C$7,IF(LU9-1&lt;=0,0,IF($C$37=Motors!$C$30,MAX(MAX(NM$8:NM9)*-1,NM9-$C$39),MAX(0,MAX(NM$8:NM9)*-1,NM9-$C$39))))</f>
        <v>7.8086746064516133</v>
      </c>
      <c r="NN10" s="43">
        <f>IF(PF9=0,MIN('Drive Train'!$F$35-FX9*$C$19*'Drive Train'!$F$39,NN9+$C$39)-$C$7,IF(LV9-1&lt;=0,0,IF($C$37=Motors!$C$30,MAX(MAX(NN$8:NN9)*-1,NN9-$C$39),MAX(0,MAX(NN$8:NN9)*-1,NN9-$C$39))))</f>
        <v>8.2478596270407927</v>
      </c>
      <c r="NO10" s="43">
        <f>IF(PG9=0,MIN('Drive Train'!$F$35-FY9*$C$19*'Drive Train'!$F$39,NO9+$C$39)-$C$7,IF(LW9-1&lt;=0,0,IF($C$37=Motors!$C$30,MAX(MAX(NO$8:NO9)*-1,NO9-$C$39),MAX(0,MAX(NO$8:NO9)*-1,NO9-$C$39))))</f>
        <v>8.6664443608080894</v>
      </c>
      <c r="NP10" s="43">
        <f>IF(PH9=0,MIN('Drive Train'!$F$35-FZ9*$C$19*'Drive Train'!$F$39,NP9+$C$39)-$C$7,IF(LX9-1&lt;=0,0,IF($C$37=Motors!$C$30,MAX(MAX(NP$8:NP9)*-1,NP9-$C$39),MAX(0,MAX(NP$8:NP9)*-1,NP9-$C$39))))</f>
        <v>9.0033540245720118</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9.14</v>
      </c>
      <c r="NY10" s="43">
        <f>IF(PQ9=0,MIN('Drive Train'!$F$35-GI9*$C$19*'Drive Train'!$F$39,NY9+$C$39)-$C$7,IF(MG9-1&lt;=0,0,IF($C$37=Motors!$C$30,MAX(MAX(NY$8:NY9)*-1,NY9-$C$39),MAX(0,MAX(NY$8:NY9)*-1,NY9-$C$39))))</f>
        <v>8.8600000000000012</v>
      </c>
      <c r="NZ10" s="43">
        <f>IF(PR9=0,MIN('Drive Train'!$F$35-GJ9*$C$19*'Drive Train'!$F$39,NZ9+$C$39)-$C$7,IF(MH9-1&lt;=0,0,IF($C$37=Motors!$C$30,MAX(MAX(NZ$8:NZ9)*-1,NZ9-$C$39),MAX(0,MAX(NZ$8:NZ9)*-1,NZ9-$C$39))))</f>
        <v>8.58</v>
      </c>
      <c r="OA10" s="43">
        <f>IF(PS9=0,MIN('Drive Train'!$F$35-GK9*$C$19*'Drive Train'!$F$39,OA9+$C$39)-$C$7,IF(MI9-1&lt;=0,0,IF($C$37=Motors!$C$30,MAX(MAX(OA$8:OA9)*-1,OA9-$C$39),MAX(0,MAX(OA$8:OA9)*-1,OA9-$C$39))))</f>
        <v>8.3000000000000007</v>
      </c>
      <c r="OB10" s="47">
        <f t="shared" si="239"/>
        <v>0.08</v>
      </c>
      <c r="OC10" s="43">
        <f>'Drive Train'!$F$35-(FQ10*$C$13)*$C$19*'Drive Train'!$F$39</f>
        <v>8.4939999999999998</v>
      </c>
      <c r="OD10" s="43">
        <f>'Drive Train'!$F$35-(FR10*$C$13)*$C$19*'Drive Train'!$F$39</f>
        <v>8.4939999999999998</v>
      </c>
      <c r="OE10" s="43">
        <f>'Drive Train'!$F$35-(FS10*$C$13)*$C$19*'Drive Train'!$F$39</f>
        <v>8.4939999999999998</v>
      </c>
      <c r="OF10" s="43">
        <f>'Drive Train'!$F$35-(FT10*$C$13)*$C$19*'Drive Train'!$F$39</f>
        <v>8.4939999999999998</v>
      </c>
      <c r="OG10" s="43">
        <f>'Drive Train'!$F$35-(FU10*$C$13)*$C$19*'Drive Train'!$F$39</f>
        <v>8.4939999999999998</v>
      </c>
      <c r="OH10" s="43">
        <f>'Drive Train'!$F$35-(FV10*$C$13)*$C$19*'Drive Train'!$F$39</f>
        <v>9.0534917819406129</v>
      </c>
      <c r="OI10" s="43">
        <f>'Drive Train'!$F$35-(FW10*$C$13)*$C$19*'Drive Train'!$F$39</f>
        <v>9.5047103376441466</v>
      </c>
      <c r="OJ10" s="43">
        <f>'Drive Train'!$F$35-(FX10*$C$13)*$C$19*'Drive Train'!$F$39</f>
        <v>9.8465425768134889</v>
      </c>
      <c r="OK10" s="43">
        <f>'Drive Train'!$F$35-(FY10*$C$13)*$C$19*'Drive Train'!$F$39</f>
        <v>10.114465142648921</v>
      </c>
      <c r="OL10" s="43">
        <f>'Drive Train'!$F$35-(FZ10*$C$13)*$C$19*'Drive Train'!$F$39</f>
        <v>10.330110134662803</v>
      </c>
      <c r="OM10" s="43">
        <f>'Drive Train'!$F$35-(GA10*$C$13)*$C$19*'Drive Train'!$F$39</f>
        <v>10.507418239207553</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240"/>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241"/>
        <v>0.08</v>
      </c>
      <c r="PU10" s="43">
        <f t="shared" si="242"/>
        <v>8.0800678825330735E-2</v>
      </c>
      <c r="PV10" s="43">
        <f t="shared" si="243"/>
        <v>4.0614253578370396E-2</v>
      </c>
      <c r="PW10" s="43">
        <f t="shared" si="244"/>
        <v>5.8553136373344999E-2</v>
      </c>
      <c r="PX10" s="43">
        <f t="shared" si="245"/>
        <v>7.6369950179385054E-2</v>
      </c>
      <c r="PY10" s="43">
        <f t="shared" si="246"/>
        <v>9.1308814797138038E-2</v>
      </c>
      <c r="PZ10" s="43">
        <f t="shared" si="247"/>
        <v>0.10427373422446926</v>
      </c>
      <c r="QA10" s="43">
        <f t="shared" si="248"/>
        <v>0.10494797454364894</v>
      </c>
      <c r="QB10" s="43">
        <f t="shared" si="249"/>
        <v>0.10494797454364896</v>
      </c>
      <c r="QC10" s="43">
        <f t="shared" si="250"/>
        <v>0.10494797454364896</v>
      </c>
      <c r="QD10" s="43">
        <f t="shared" si="251"/>
        <v>0.10494797454364896</v>
      </c>
      <c r="QE10" s="43">
        <f t="shared" si="252"/>
        <v>0.10494797454364896</v>
      </c>
      <c r="QF10" s="43">
        <f t="shared" si="253"/>
        <v>2.3464268582550206E-2</v>
      </c>
      <c r="QG10" s="43">
        <f t="shared" si="254"/>
        <v>2.8462515165264067E-2</v>
      </c>
      <c r="QH10" s="43">
        <f t="shared" si="255"/>
        <v>3.3460761747977921E-2</v>
      </c>
      <c r="QI10" s="43">
        <f t="shared" si="256"/>
        <v>3.8459008330691782E-2</v>
      </c>
      <c r="QJ10" s="43">
        <f t="shared" si="257"/>
        <v>4.3457254913405644E-2</v>
      </c>
      <c r="QK10" s="43">
        <f t="shared" si="258"/>
        <v>4.8455501496119491E-2</v>
      </c>
      <c r="QL10" s="43">
        <f t="shared" si="259"/>
        <v>5.3453748078833366E-2</v>
      </c>
      <c r="QM10" s="43">
        <f t="shared" si="260"/>
        <v>5.8451994661547227E-2</v>
      </c>
      <c r="QN10" s="43">
        <f t="shared" si="261"/>
        <v>6.3450241244261074E-2</v>
      </c>
      <c r="QO10" s="43">
        <f t="shared" si="262"/>
        <v>6.8448487826974935E-2</v>
      </c>
      <c r="QP10" s="47">
        <f t="shared" si="263"/>
        <v>0.08</v>
      </c>
      <c r="QQ10" s="43">
        <f t="shared" si="76"/>
        <v>1.2108094279334349</v>
      </c>
      <c r="QR10" s="43">
        <f t="shared" si="77"/>
        <v>1.2108094279334349</v>
      </c>
      <c r="QS10" s="43">
        <f t="shared" si="78"/>
        <v>1.2108094279334349</v>
      </c>
      <c r="QT10" s="43">
        <f t="shared" si="79"/>
        <v>1.2108094279334349</v>
      </c>
      <c r="QU10" s="43">
        <f t="shared" si="80"/>
        <v>1.2108094279334349</v>
      </c>
      <c r="QV10" s="43">
        <f t="shared" si="81"/>
        <v>1.0373742194272979</v>
      </c>
      <c r="QW10" s="43">
        <f t="shared" si="82"/>
        <v>0.89750230921113128</v>
      </c>
      <c r="QX10" s="43">
        <f t="shared" si="83"/>
        <v>0.79153874086555098</v>
      </c>
      <c r="QY10" s="43">
        <f t="shared" si="84"/>
        <v>0.70848621432442027</v>
      </c>
      <c r="QZ10" s="43">
        <f t="shared" si="85"/>
        <v>0.64163905881570538</v>
      </c>
      <c r="RA10" s="43">
        <f t="shared" si="86"/>
        <v>0.58667584206409551</v>
      </c>
      <c r="RB10" s="43">
        <f t="shared" si="87"/>
        <v>0.32548640535845019</v>
      </c>
      <c r="RC10" s="43">
        <f t="shared" si="88"/>
        <v>0.39058368643014019</v>
      </c>
      <c r="RD10" s="43">
        <f t="shared" si="89"/>
        <v>0.45568096750183035</v>
      </c>
      <c r="RE10" s="43">
        <f t="shared" si="90"/>
        <v>0.52077824857352029</v>
      </c>
      <c r="RF10" s="43">
        <f t="shared" si="91"/>
        <v>0.58587552964521039</v>
      </c>
      <c r="RG10" s="43">
        <f t="shared" si="92"/>
        <v>0.65097281071690039</v>
      </c>
      <c r="RH10" s="43">
        <f t="shared" si="93"/>
        <v>0.71607009178859038</v>
      </c>
      <c r="RI10" s="43">
        <f t="shared" si="94"/>
        <v>0.78116737286028037</v>
      </c>
      <c r="RJ10" s="43">
        <f t="shared" si="95"/>
        <v>0.84626465393197048</v>
      </c>
      <c r="RK10" s="43">
        <f t="shared" si="96"/>
        <v>0.91136193500366069</v>
      </c>
      <c r="RL10" s="47">
        <f t="shared" si="264"/>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265"/>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266"/>
        <v>0.08</v>
      </c>
    </row>
    <row r="11" spans="1:524" x14ac:dyDescent="0.3">
      <c r="B11" s="3" t="s">
        <v>235</v>
      </c>
      <c r="C11" s="54">
        <f>C10/C8*'Drive Train'!F35</f>
        <v>6592.6666666666661</v>
      </c>
      <c r="D11" s="5"/>
      <c r="P11" s="5"/>
      <c r="R11" s="49">
        <f t="shared" si="97"/>
        <v>0.12</v>
      </c>
      <c r="S11" s="2">
        <f>NG11/'Drive Train'!$F$35</f>
        <v>0.565483870967742</v>
      </c>
      <c r="T11" s="2">
        <f>NH11/'Drive Train'!$F$35</f>
        <v>0.565483870967742</v>
      </c>
      <c r="U11" s="2">
        <f>NI11/'Drive Train'!$F$35</f>
        <v>0.565483870967742</v>
      </c>
      <c r="V11" s="2">
        <f>NJ11/'Drive Train'!$F$35</f>
        <v>0.565483870967742</v>
      </c>
      <c r="W11" s="2">
        <f>NK11/'Drive Train'!$F$35</f>
        <v>0.565483870967742</v>
      </c>
      <c r="X11" s="2">
        <f>NL11/'Drive Train'!$F$35</f>
        <v>0.62564427762802288</v>
      </c>
      <c r="Y11" s="2">
        <f>NM11/'Drive Train'!$F$35</f>
        <v>0.67416240189721999</v>
      </c>
      <c r="Z11" s="2">
        <f>NN11/'Drive Train'!$F$35</f>
        <v>0.71091855664661174</v>
      </c>
      <c r="AA11" s="2">
        <f>NO11/'Drive Train'!$F$35</f>
        <v>0.73972743469343227</v>
      </c>
      <c r="AB11" s="2">
        <f>NP11/'Drive Train'!$F$35</f>
        <v>0.76291506824331223</v>
      </c>
      <c r="AC11" s="2">
        <f>NQ11/'Drive Train'!$F$35</f>
        <v>0.78198045582876896</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98"/>
        <v>0.12</v>
      </c>
      <c r="AO11" s="36">
        <f>LO11*12*60/(PI() * 'Drive Train'!$F$15)/S$6*ABS(S11)</f>
        <v>407.32352600350163</v>
      </c>
      <c r="AP11" s="36">
        <f>LP11*12*60/(PI() * 'Drive Train'!$F$15)/T$6*ABS(T11)</f>
        <v>102.87049918624474</v>
      </c>
      <c r="AQ11" s="36">
        <f>LQ11*12*60/(PI() * 'Drive Train'!$F$15)/U$6*ABS(U11)</f>
        <v>213.8455314669867</v>
      </c>
      <c r="AR11" s="36">
        <f>LR11*12*60/(PI() * 'Drive Train'!$F$15)/V$6*ABS(V11)</f>
        <v>363.85678240357095</v>
      </c>
      <c r="AS11" s="36">
        <f>LS11*12*60/(PI() * 'Drive Train'!$F$15)/W$6*ABS(W11)</f>
        <v>520.86172252442884</v>
      </c>
      <c r="AT11" s="36">
        <f>LT11*12*60/(PI() * 'Drive Train'!$F$15)/X$6*ABS(X11)</f>
        <v>750.59022726361218</v>
      </c>
      <c r="AU11" s="36">
        <f>LU11*12*60/(PI() * 'Drive Train'!$F$15)/Y$6*ABS(Y11)</f>
        <v>942.401360638151</v>
      </c>
      <c r="AV11" s="36">
        <f>LV11*12*60/(PI() * 'Drive Train'!$F$15)/Z$6*ABS(Z11)</f>
        <v>1130.8556409451951</v>
      </c>
      <c r="AW11" s="36">
        <f>LW11*12*60/(PI() * 'Drive Train'!$F$15)/AA$6*ABS(AA11)</f>
        <v>1319.3099212522391</v>
      </c>
      <c r="AX11" s="36">
        <f>LX11*12*60/(PI() * 'Drive Train'!$F$15)/AB$6*ABS(AB11)</f>
        <v>1507.764201559283</v>
      </c>
      <c r="AY11" s="36">
        <f>LY11*12*60/(PI() * 'Drive Train'!$F$15)/AC$6*ABS(AC11)</f>
        <v>1696.218481866327</v>
      </c>
      <c r="AZ11" s="36">
        <f>LZ11*12*60/(PI() * 'Drive Train'!$F$15)/AD$6*ABS(AD11)</f>
        <v>174.6651781335467</v>
      </c>
      <c r="BA11" s="36">
        <f>MA11*12*60/(PI() * 'Drive Train'!$F$15)/AE$6*ABS(AE11)</f>
        <v>206.38870931730625</v>
      </c>
      <c r="BB11" s="36">
        <f>MB11*12*60/(PI() * 'Drive Train'!$F$15)/AF$6*ABS(AF11)</f>
        <v>236.18658872752133</v>
      </c>
      <c r="BC11" s="36">
        <f>MC11*12*60/(PI() * 'Drive Train'!$F$15)/AG$6*ABS(AG11)</f>
        <v>264.05881636419184</v>
      </c>
      <c r="BD11" s="36">
        <f>MD11*12*60/(PI() * 'Drive Train'!$F$15)/AH$6*ABS(AH11)</f>
        <v>290.005392227318</v>
      </c>
      <c r="BE11" s="36">
        <f>ME11*12*60/(PI() * 'Drive Train'!$F$15)/AI$6*ABS(AI11)</f>
        <v>314.02631631689962</v>
      </c>
      <c r="BF11" s="36">
        <f>MF11*12*60/(PI() * 'Drive Train'!$F$15)/AJ$6*ABS(AJ11)</f>
        <v>336.12158863293706</v>
      </c>
      <c r="BG11" s="36">
        <f>MG11*12*60/(PI() * 'Drive Train'!$F$15)/AK$6*ABS(AK11)</f>
        <v>356.29120917542974</v>
      </c>
      <c r="BH11" s="36">
        <f>MH11*12*60/(PI() * 'Drive Train'!$F$15)/AL$6*ABS(AL11)</f>
        <v>374.53517794437801</v>
      </c>
      <c r="BI11" s="36">
        <f>MI11*12*60/(PI() * 'Drive Train'!$F$15)/AM$6*ABS(AM11)</f>
        <v>390.85349493978191</v>
      </c>
      <c r="BJ11" s="47">
        <f t="shared" si="23"/>
        <v>0.12</v>
      </c>
      <c r="BK11" s="2">
        <f>IF(OR(KS10=1,AND($C$37=Motors!$C$32,OY10=1)),0,IF(NG11=0,-(CG10+$C$15)/($C$14-$C$15)*$C$12,($C$11*S11-AO11)/($C$11*S11)*$C$12*S11))</f>
        <v>2.4056605886977858</v>
      </c>
      <c r="BL11" s="2">
        <f>IF(OR(KT10=1,AND($C$37=Motors!$C$32,OZ10=1)),0,IF(NH11=0,-(CH10+$C$15)/($C$14-$C$15)*$C$12,($C$11*T11-AP11)/($C$11*T11)*$C$12*T11))</f>
        <v>2.6262181650748873</v>
      </c>
      <c r="BM11" s="2">
        <f>IF(OR(KU10=1,AND($C$37=Motors!$C$32,PA10=1)),0,IF(NI11=0,-(CI10+$C$15)/($C$14-$C$15)*$C$12,($C$11*U11-AQ11)/($C$11*U11)*$C$12*U11))</f>
        <v>2.5458235491497754</v>
      </c>
      <c r="BN11" s="2">
        <f>IF(OR(KV10=1,AND($C$37=Motors!$C$32,PB10=1)),0,IF(NJ11=0,-(CJ10+$C$15)/($C$14-$C$15)*$C$12,($C$11*V11-AR11)/($C$11*V11)*$C$12*V11))</f>
        <v>2.4371495829824767</v>
      </c>
      <c r="BO11" s="2">
        <f>IF(OR(KW10=1,AND($C$37=Motors!$C$32,PC10=1)),0,IF(NK11=0,-(CK10+$C$15)/($C$14-$C$15)*$C$12,($C$11*W11-AS11)/($C$11*W11)*$C$12*W11))</f>
        <v>2.3234091172223068</v>
      </c>
      <c r="BP11" s="2">
        <f>IF(OR(KX10=1,AND($C$37=Motors!$C$32,PD10=1)),0,IF(NL11=0,-(CL10+$C$15)/($C$14-$C$15)*$C$12,($C$11*X11-AT11)/($C$11*X11)*$C$12*X11))</f>
        <v>2.44430998127056</v>
      </c>
      <c r="BQ11" s="2">
        <f>IF(OR(KY10=1,AND($C$37=Motors!$C$32,PE10=1)),0,IF(NM11=0,-(CM10+$C$15)/($C$14-$C$15)*$C$12,($C$11*Y11-AU11)/($C$11*Y11)*$C$12*Y11))</f>
        <v>2.5370763125433786</v>
      </c>
      <c r="BR11" s="2">
        <f>IF(OR(KZ10=1,AND($C$37=Motors!$C$32,PF10=1)),0,IF(NN11=0,-(CN10+$C$15)/($C$14-$C$15)*$C$12,($C$11*Z11-AV11)/($C$11*Z11)*$C$12*Z11))</f>
        <v>2.576099507930897</v>
      </c>
      <c r="BS11" s="2">
        <f>IF(OR(LA10=1,AND($C$37=Motors!$C$32,PG10=1)),0,IF(NO11=0,-(CO10+$C$15)/($C$14-$C$15)*$C$12,($C$11*AA11-AW11)/($C$11*AA11)*$C$12*AA11))</f>
        <v>2.5771666422415458</v>
      </c>
      <c r="BT11" s="2">
        <f>IF(OR(LB10=1,AND($C$37=Motors!$C$32,PH10=1)),0,IF(NP11=0,-(CP10+$C$15)/($C$14-$C$15)*$C$12,($C$11*AB11-AX11)/($C$11*AB11)*$C$12*AB11))</f>
        <v>2.5513868065222161</v>
      </c>
      <c r="BU11" s="2">
        <f>IF(OR(LC10=1,AND($C$37=Motors!$C$32,PI10=1)),0,IF(NQ11=0,-(CQ10+$C$15)/($C$14-$C$15)*$C$12,($C$11*AC11-AY11)/($C$11*AC11)*$C$12*AC11))</f>
        <v>2.5059191927808997</v>
      </c>
      <c r="BV11" s="2">
        <f>IF(OR(LD10=1,AND($C$37=Motors!$C$32,PJ10=1)),0,IF(NR11=0,-(CR10+$C$15)/($C$14-$C$15)*$C$12,($C$11*AD11-AZ11)/($C$11*AD11)*$C$12*AD11))</f>
        <v>4.0408963914093832</v>
      </c>
      <c r="BW11" s="2">
        <f>IF(OR(LE10=1,AND($C$37=Motors!$C$32,PK10=1)),0,IF(NS11=0,-(CS10+$C$15)/($C$14-$C$15)*$C$12,($C$11*AE11-BA11)/($C$11*AE11)*$C$12*AE11))</f>
        <v>3.9100698505411962</v>
      </c>
      <c r="BX11" s="2">
        <f>IF(OR(LF10=1,AND($C$37=Motors!$C$32,PL10=1)),0,IF(NT11=0,-(CT10+$C$15)/($C$14-$C$15)*$C$12,($C$11*AF11-BB11)/($C$11*AF11)*$C$12*AF11))</f>
        <v>3.7806383264759589</v>
      </c>
      <c r="BY11" s="2">
        <f>IF(OR(LG10=1,AND($C$37=Motors!$C$32,PM10=1)),0,IF(NU11=0,-(CU10+$C$15)/($C$14-$C$15)*$C$12,($C$11*AG11-BC11)/($C$11*AG11)*$C$12*AG11))</f>
        <v>3.6526018192136727</v>
      </c>
      <c r="BZ11" s="2">
        <f>IF(OR(LH10=1,AND($C$37=Motors!$C$32,PN10=1)),0,IF(NV11=0,-(CV10+$C$15)/($C$14-$C$15)*$C$12,($C$11*AH11-BD11)/($C$11*AH11)*$C$12*AH11))</f>
        <v>3.5259603287543371</v>
      </c>
      <c r="CA11" s="2">
        <f>IF(OR(LI10=1,AND($C$37=Motors!$C$32,PO10=1)),0,IF(NW11=0,-(CW10+$C$15)/($C$14-$C$15)*$C$12,($C$11*AI11-BE11)/($C$11*AI11)*$C$12*AI11))</f>
        <v>3.4007138550979512</v>
      </c>
      <c r="CB11" s="2">
        <f>IF(OR(LJ10=1,AND($C$37=Motors!$C$32,PP10=1)),0,IF(NX11=0,-(CX10+$C$15)/($C$14-$C$15)*$C$12,($C$11*AJ11-BF11)/($C$11*AJ11)*$C$12*AJ11))</f>
        <v>3.2768623982445164</v>
      </c>
      <c r="CC11" s="2">
        <f>IF(OR(LK10=1,AND($C$37=Motors!$C$32,PQ10=1)),0,IF(NY11=0,-(CY10+$C$15)/($C$14-$C$15)*$C$12,($C$11*AK11-BG11)/($C$11*AK11)*$C$12*AK11))</f>
        <v>3.1544059581940327</v>
      </c>
      <c r="CD11" s="2">
        <f>IF(OR(LL10=1,AND($C$37=Motors!$C$32,PR10=1)),0,IF(NZ11=0,-(CZ10+$C$15)/($C$14-$C$15)*$C$12,($C$11*AL11-BH11)/($C$11*AL11)*$C$12*AL11))</f>
        <v>3.0333445349464982</v>
      </c>
      <c r="CE11" s="2">
        <f>IF(OR(LM10=1,AND($C$37=Motors!$C$32,PS10=1)),0,IF(OA11=0,-(DA10+$C$15)/($C$14-$C$15)*$C$12,($C$11*AM11-BI11)/($C$11*AM11)*$C$12*AM11))</f>
        <v>2.9136781285019162</v>
      </c>
      <c r="CF11" s="47">
        <f t="shared" si="25"/>
        <v>0.12</v>
      </c>
      <c r="CG11" s="43">
        <f>IF(AND(KS10=1,OY10=1),0,ABS(BK11/$C$12*($C$14-$C$15)+$C$15) *'Drive Train'!$AA$49 + CG10*(1-'Drive Train'!$AA$49))</f>
        <v>134.34723123416828</v>
      </c>
      <c r="CH11" s="43">
        <f>IF(AND(KT10=1,OZ10=1),0,ABS(BL11/$C$12*($C$14-$C$15)+$C$15) *'Drive Train'!$AA$49 + CH10*(1-'Drive Train'!$AA$49))</f>
        <v>144.95651424662029</v>
      </c>
      <c r="CI11" s="43">
        <f>IF(AND(KU10=1,PA10=1),0,ABS(BM11/$C$12*($C$14-$C$15)+$C$15) *'Drive Train'!$AA$49 + CI10*(1-'Drive Train'!$AA$49))</f>
        <v>141.09172329450558</v>
      </c>
      <c r="CJ11" s="43">
        <f>IF(AND(KV10=1,PB10=1),0,ABS(BN11/$C$12*($C$14-$C$15)+$C$15) *'Drive Train'!$AA$49 + CJ10*(1-'Drive Train'!$AA$49))</f>
        <v>135.86317713080271</v>
      </c>
      <c r="CK11" s="43">
        <f>IF(AND(KW10=1,PC10=1),0,ABS(BO11/$C$12*($C$14-$C$15)+$C$15) *'Drive Train'!$AA$49 + CK10*(1-'Drive Train'!$AA$49))</f>
        <v>130.28254029127291</v>
      </c>
      <c r="CL11" s="43">
        <f>IF(AND(KX10=1,PD10=1),0,ABS(BP11/$C$12*($C$14-$C$15)+$C$15) *'Drive Train'!$AA$49 + CL10*(1-'Drive Train'!$AA$49))</f>
        <v>134.79678086325612</v>
      </c>
      <c r="CM11" s="43">
        <f>IF(AND(KY10=1,PE10=1),0,ABS(BQ11/$C$12*($C$14-$C$15)+$C$15) *'Drive Train'!$AA$49 + CM10*(1-'Drive Train'!$AA$49))</f>
        <v>138.40472602320395</v>
      </c>
      <c r="CN11" s="43">
        <f>IF(AND(KZ10=1,PF10=1),0,ABS(BR11/$C$12*($C$14-$C$15)+$C$15) *'Drive Train'!$AA$49 + CN10*(1-'Drive Train'!$AA$49))</f>
        <v>140.97426134241408</v>
      </c>
      <c r="CO11" s="43">
        <f>IF(AND(LA10=1,PG10=1),0,ABS(BS11/$C$12*($C$14-$C$15)+$C$15) *'Drive Train'!$AA$49 + CO10*(1-'Drive Train'!$AA$49))</f>
        <v>141.78399500620239</v>
      </c>
      <c r="CP11" s="43">
        <f>IF(AND(LB10=1,PH10=1),0,ABS(BT11/$C$12*($C$14-$C$15)+$C$15) *'Drive Train'!$AA$49 + CP10*(1-'Drive Train'!$AA$49))</f>
        <v>141.1494808434054</v>
      </c>
      <c r="CQ11" s="43">
        <f>IF(AND(LC10=1,PI10=1),0,ABS(BU11/$C$12*($C$14-$C$15)+$C$15) *'Drive Train'!$AA$49 + CQ10*(1-'Drive Train'!$AA$49))</f>
        <v>139.34438417722129</v>
      </c>
      <c r="CR11" s="43">
        <f>IF(AND(LD10=1,PJ10=1),0,ABS(BV11/$C$12*($C$14-$C$15)+$C$15) *'Drive Train'!$AA$49 + CR10*(1-'Drive Train'!$AA$49))</f>
        <v>211.27077779609803</v>
      </c>
      <c r="CS11" s="43">
        <f>IF(AND(LE10=1,PK10=1),0,ABS(BW11/$C$12*($C$14-$C$15)+$C$15) *'Drive Train'!$AA$49 + CS10*(1-'Drive Train'!$AA$49))</f>
        <v>205.46727433702404</v>
      </c>
      <c r="CT11" s="43">
        <f>IF(AND(LF10=1,PL10=1),0,ABS(BX11/$C$12*($C$14-$C$15)+$C$15) *'Drive Train'!$AA$49 + CT10*(1-'Drive Train'!$AA$49))</f>
        <v>199.72456862518303</v>
      </c>
      <c r="CU11" s="43">
        <f>IF(AND(LG10=1,PM10=1),0,ABS(BY11/$C$12*($C$14-$C$15)+$C$15) *'Drive Train'!$AA$49 + CU10*(1-'Drive Train'!$AA$49))</f>
        <v>194.04266066057511</v>
      </c>
      <c r="CV11" s="43">
        <f>IF(AND(LH10=1,PN10=1),0,ABS(BZ11/$C$12*($C$14-$C$15)+$C$15) *'Drive Train'!$AA$49 + CV10*(1-'Drive Train'!$AA$49))</f>
        <v>188.42155044320029</v>
      </c>
      <c r="CW11" s="43">
        <f>IF(AND(LI10=1,PO10=1),0,ABS(CA11/$C$12*($C$14-$C$15)+$C$15) *'Drive Train'!$AA$49 + CW10*(1-'Drive Train'!$AA$49))</f>
        <v>182.86123797305848</v>
      </c>
      <c r="CX11" s="43">
        <f>IF(AND(LJ10=1,PP10=1),0,ABS(CB11/$C$12*($C$14-$C$15)+$C$15) *'Drive Train'!$AA$49 + CX10*(1-'Drive Train'!$AA$49))</f>
        <v>177.0377853058877</v>
      </c>
      <c r="CY11" s="43">
        <f>IF(AND(LK10=1,PQ10=1),0,ABS(CC11/$C$12*($C$14-$C$15)+$C$15) *'Drive Train'!$AA$49 + CY10*(1-'Drive Train'!$AA$49))</f>
        <v>170.69622905455486</v>
      </c>
      <c r="CZ11" s="43">
        <f>IF(AND(LL10=1,PR10=1),0,ABS(CD11/$C$12*($C$14-$C$15)+$C$15) *'Drive Train'!$AA$49 + CZ10*(1-'Drive Train'!$AA$49))</f>
        <v>164.42164081949429</v>
      </c>
      <c r="DA11" s="43">
        <f>IF(AND(LM10=1,PS10=1),0,ABS(CE11/$C$12*($C$14-$C$15)+$C$15) *'Drive Train'!$AA$49 + DA10*(1-'Drive Train'!$AA$49))</f>
        <v>158.21402060070605</v>
      </c>
      <c r="DB11" s="47">
        <f t="shared" si="99"/>
        <v>0.12</v>
      </c>
      <c r="DC11" s="43">
        <f t="shared" si="26"/>
        <v>93</v>
      </c>
      <c r="DD11" s="43">
        <f t="shared" si="27"/>
        <v>93</v>
      </c>
      <c r="DE11" s="43">
        <f t="shared" si="28"/>
        <v>93</v>
      </c>
      <c r="DF11" s="43">
        <f t="shared" si="29"/>
        <v>93</v>
      </c>
      <c r="DG11" s="43">
        <f t="shared" si="30"/>
        <v>93</v>
      </c>
      <c r="DH11" s="43">
        <f t="shared" si="31"/>
        <v>93</v>
      </c>
      <c r="DI11" s="43">
        <f t="shared" si="32"/>
        <v>93</v>
      </c>
      <c r="DJ11" s="43">
        <f t="shared" si="33"/>
        <v>93</v>
      </c>
      <c r="DK11" s="43">
        <f t="shared" si="34"/>
        <v>93</v>
      </c>
      <c r="DL11" s="43">
        <f t="shared" si="35"/>
        <v>93</v>
      </c>
      <c r="DM11" s="43">
        <f t="shared" si="36"/>
        <v>93</v>
      </c>
      <c r="DN11" s="43">
        <f t="shared" si="37"/>
        <v>25</v>
      </c>
      <c r="DO11" s="43">
        <f t="shared" si="38"/>
        <v>30</v>
      </c>
      <c r="DP11" s="43">
        <f t="shared" si="39"/>
        <v>35</v>
      </c>
      <c r="DQ11" s="43">
        <f t="shared" si="40"/>
        <v>40</v>
      </c>
      <c r="DR11" s="43">
        <f t="shared" si="41"/>
        <v>45</v>
      </c>
      <c r="DS11" s="43">
        <f t="shared" si="42"/>
        <v>50</v>
      </c>
      <c r="DT11" s="43">
        <f t="shared" si="43"/>
        <v>55</v>
      </c>
      <c r="DU11" s="43">
        <f t="shared" si="44"/>
        <v>60</v>
      </c>
      <c r="DV11" s="43">
        <f t="shared" si="45"/>
        <v>65</v>
      </c>
      <c r="DW11" s="43">
        <f t="shared" si="46"/>
        <v>70</v>
      </c>
      <c r="DX11" s="47">
        <f t="shared" si="100"/>
        <v>0.12</v>
      </c>
      <c r="DY11" s="2">
        <f>IF(OY11=0,($C$23/0.4536*IF(ISNA(MK10),'Drive Train'!$F$16,'Drive Train'!$F$17)*4.448*$C$24*S$6)*SIGN(BK11),BK11)</f>
        <v>6.7787520000000017</v>
      </c>
      <c r="DZ11" s="2">
        <f>IF(OZ11=0,($C$23/0.4536*IF(ISNA(ML10),'Drive Train'!$F$16,'Drive Train'!$F$17)*4.448*$C$24*$C$21*T$6)*SIGN(BL11),BL11)</f>
        <v>11.570293785959999</v>
      </c>
      <c r="EA11" s="2">
        <f>IF(PA11=0,($C$23/0.4536*IF(ISNA(MM10),'Drive Train'!$F$16,'Drive Train'!$F$17)*4.448*$C$24*$C$21*U$6)*SIGN(BM11),BM11)</f>
        <v>8.0102033902799992</v>
      </c>
      <c r="EB11" s="2">
        <f>IF(PB11=0,($C$23/0.4536*IF(ISNA(MN10),'Drive Train'!$F$16,'Drive Train'!$F$17)*4.448*$C$24*$C$21*V$6)*SIGN(BN11),BN11)</f>
        <v>6.1254496513905883</v>
      </c>
      <c r="EC11" s="2">
        <f>IF(PC11=0,($C$23/0.4536*IF(ISNA(MO10),'Drive Train'!$F$16,'Drive Train'!$F$17)*4.448*$C$24*$C$21*W$6)*SIGN(BO11),BO11)</f>
        <v>4.9586973368400002</v>
      </c>
      <c r="ED11" s="2">
        <f>IF(PD11=0,($C$23/0.4536*IF(ISNA(MP10),'Drive Train'!$F$16,'Drive Train'!$F$17)*4.448*$C$24*$C$21*X$6)*SIGN(BP11),BP11)</f>
        <v>4.165305762945601</v>
      </c>
      <c r="EE11" s="2">
        <f>IF(PE11=0,($C$23/0.4536*IF(ISNA(MQ10),'Drive Train'!$F$16,'Drive Train'!$F$17)*4.448*$C$24*$C$21*Y$6)*SIGN(BQ11),BQ11)</f>
        <v>3.5907808301255173</v>
      </c>
      <c r="EF11" s="2">
        <f>IF(PF11=0,($C$23/0.4536*IF(ISNA(MR10),'Drive Train'!$F$16,'Drive Train'!$F$17)*4.448*$C$24*$C$21*Z$6)*SIGN(BR11),BR11)</f>
        <v>3.1555346688981816</v>
      </c>
      <c r="EG11" s="2">
        <f>IF(PG11=0,($C$23/0.4536*IF(ISNA(MS10),'Drive Train'!$F$16,'Drive Train'!$F$17)*4.448*$C$24*$C$21*AA$6)*SIGN(BS11),BS11)</f>
        <v>2.8143957857740536</v>
      </c>
      <c r="EH11" s="2">
        <f>IF(PH11=0,($C$23/0.4536*IF(ISNA(MT10),'Drive Train'!$F$16,'Drive Train'!$F$17)*4.448*$C$24*$C$21*AB$6)*SIGN(BT11),BT11)</f>
        <v>2.5398205871619508</v>
      </c>
      <c r="EI11" s="2">
        <f>IF(PI11=0,($C$23/0.4536*IF(ISNA(MU10),'Drive Train'!$F$16,'Drive Train'!$F$17)*4.448*$C$24*$C$21*AC$6)*SIGN(BU11),BU11)</f>
        <v>2.3140587571919995</v>
      </c>
      <c r="EJ11" s="2">
        <f>IF(PJ11=0,($C$23/0.4536*IF(ISNA(MV10),'Drive Train'!$F$16,'Drive Train'!$F$17)*4.448*$C$24*$C$21*AD$6)*SIGN(BV11),BV11)</f>
        <v>5.7851468929800003</v>
      </c>
      <c r="EK11" s="2">
        <f>IF(PK11=0,($C$23/0.4536*IF(ISNA(MW10),'Drive Train'!$F$16,'Drive Train'!$F$17)*4.448*$C$24*$C$21*AE$6)*SIGN(BW11),BW11)</f>
        <v>5.7851468929800003</v>
      </c>
      <c r="EL11" s="2">
        <f>IF(PL11=0,($C$23/0.4536*IF(ISNA(MX10),'Drive Train'!$F$16,'Drive Train'!$F$17)*4.448*$C$24*$C$21*AF$6)*SIGN(BX11),BX11)</f>
        <v>5.7851468929800003</v>
      </c>
      <c r="EM11" s="2">
        <f>IF(PM11=0,($C$23/0.4536*IF(ISNA(MY10),'Drive Train'!$F$16,'Drive Train'!$F$17)*4.448*$C$24*$C$21*AG$6)*SIGN(BY11),BY11)</f>
        <v>5.7851468929800003</v>
      </c>
      <c r="EN11" s="2">
        <f>IF(PN11=0,($C$23/0.4536*IF(ISNA(MZ10),'Drive Train'!$F$16,'Drive Train'!$F$17)*4.448*$C$24*$C$21*AH$6)*SIGN(BZ11),BZ11)</f>
        <v>5.7851468929800003</v>
      </c>
      <c r="EO11" s="2">
        <f>IF(PO11=0,($C$23/0.4536*IF(ISNA(NA10),'Drive Train'!$F$16,'Drive Train'!$F$17)*4.448*$C$24*$C$21*AI$6)*SIGN(CA11),CA11)</f>
        <v>5.7851468929800003</v>
      </c>
      <c r="EP11" s="2">
        <f>IF(PP11=0,($C$23/0.4536*IF(ISNA(NB10),'Drive Train'!$F$16,'Drive Train'!$F$17)*4.448*$C$24*$C$21*AJ$6)*SIGN(CB11),CB11)</f>
        <v>5.7851468929800003</v>
      </c>
      <c r="EQ11" s="2">
        <f>IF(PQ11=0,($C$23/0.4536*IF(ISNA(NC10),'Drive Train'!$F$16,'Drive Train'!$F$17)*4.448*$C$24*$C$21*AK$6)*SIGN(CC11),CC11)</f>
        <v>5.7851468929800003</v>
      </c>
      <c r="ER11" s="2">
        <f>IF(PR11=0,($C$23/0.4536*IF(ISNA(ND10),'Drive Train'!$F$16,'Drive Train'!$F$17)*4.448*$C$24*$C$21*AL$6)*SIGN(CD11),CD11)</f>
        <v>5.7851468929800003</v>
      </c>
      <c r="ES11" s="2">
        <f>IF(PS11=0,($C$23/0.4536*IF(ISNA(NE10),'Drive Train'!$F$16,'Drive Train'!$F$17)*4.448*$C$24*$C$21*AM$6)*SIGN(CE11),CE11)</f>
        <v>5.7851468929800003</v>
      </c>
      <c r="ET11" s="47">
        <f t="shared" si="47"/>
        <v>0.12</v>
      </c>
      <c r="EU11" s="2">
        <f>MAX(MIN(IF(AND(OY10=1,NG11&lt;0),-1,1)*(DC11-$C$15)/($C$14-$C$15)*$C$12*$C$21-$C$33*LO11/AO$6 -  OY10*$C$33/$C$21,DY10/$C$19),MAX(EU$8:EU10)*-1)</f>
        <v>1.3564835699409363</v>
      </c>
      <c r="EV11" s="2">
        <f>MAX(MIN(IF(AND(OZ10=1,NH11&lt;0),-1,1)*(DD11-$C$15)/($C$14-$C$15)*$C$12*$C$21-$C$33*LP11/AP$6 -  OZ10*$C$33/$C$21,DZ10/$C$19),MAX(EV$8:EV10)*-1)</f>
        <v>1.4136532587266484</v>
      </c>
      <c r="EW11" s="2">
        <f>MAX(MIN(IF(AND(PA10=1,NI11&lt;0),-1,1)*(DE11-$C$15)/($C$14-$C$15)*$C$12*$C$21-$C$33*LQ11/AQ$6 -  PA10*$C$33/$C$21,EA10/$C$19),MAX(EW$8:EW10)*-1)</f>
        <v>1.3928145496331681</v>
      </c>
      <c r="EX11" s="2">
        <f>MAX(MIN(IF(AND(PB10=1,NJ11&lt;0),-1,1)*(DF11-$C$15)/($C$14-$C$15)*$C$12*$C$21-$C$33*LR11/AR$6 -  PB10*$C$33/$C$21,EB10/$C$19),MAX(EX$8:EX10)*-1)</f>
        <v>1.3646456835849172</v>
      </c>
      <c r="EY11" s="2">
        <f>MAX(MIN(IF(AND(PC10=1,NK11&lt;0),-1,1)*(DG11-$C$15)/($C$14-$C$15)*$C$12*$C$21-$C$33*LS11/AS$6 -  PC10*$C$33/$C$21,EC10/$C$19),MAX(EY$8:EY10)*-1)</f>
        <v>1.2396743342100001</v>
      </c>
      <c r="EZ11" s="2">
        <f>MAX(MIN(IF(AND(PD10=1,NL11&lt;0),-1,1)*(DH11-$C$15)/($C$14-$C$15)*$C$12*$C$21-$C$33*LT11/AT$6 -  PD10*$C$33/$C$21,ED10/$C$19),MAX(EZ$8:EZ10)*-1)</f>
        <v>1.0413264407364002</v>
      </c>
      <c r="FA11" s="2">
        <f>MAX(MIN(IF(AND(PE10=1,NM11&lt;0),-1,1)*(DI11-$C$15)/($C$14-$C$15)*$C$12*$C$21-$C$33*LU11/AU$6 -  PE10*$C$33/$C$21,EE10/$C$19),MAX(FA$8:FA10)*-1)</f>
        <v>0.89769520753137932</v>
      </c>
      <c r="FB11" s="2">
        <f>MAX(MIN(IF(AND(PF10=1,NN11&lt;0),-1,1)*(DJ11-$C$15)/($C$14-$C$15)*$C$12*$C$21-$C$33*LV11/AV$6 -  PF10*$C$33/$C$21,EF10/$C$19),MAX(FB$8:FB10)*-1)</f>
        <v>0.78888366722454539</v>
      </c>
      <c r="FC11" s="2">
        <f>MAX(MIN(IF(AND(PG10=1,NO11&lt;0),-1,1)*(DK11-$C$15)/($C$14-$C$15)*$C$12*$C$21-$C$33*LW11/AW$6 -  PG10*$C$33/$C$21,EG10/$C$19),MAX(FC$8:FC10)*-1)</f>
        <v>0.7035989464435134</v>
      </c>
      <c r="FD11" s="2">
        <f>MAX(MIN(IF(AND(PH10=1,NP11&lt;0),-1,1)*(DL11-$C$15)/($C$14-$C$15)*$C$12*$C$21-$C$33*LX11/AX$6 -  PH10*$C$33/$C$21,EH10/$C$19),MAX(FD$8:FD10)*-1)</f>
        <v>0.6349551467904877</v>
      </c>
      <c r="FE11" s="2">
        <f>MAX(MIN(IF(AND(PI10=1,NQ11&lt;0),-1,1)*(DM11-$C$15)/($C$14-$C$15)*$C$12*$C$21-$C$33*LY11/AY$6 -  PI10*$C$33/$C$21,EI10/$C$19),MAX(FE$8:FE10)*-1)</f>
        <v>0.57851468929799987</v>
      </c>
      <c r="FF11" s="2">
        <f>MAX(MIN(IF(AND(PJ10=1,NR11&lt;0),-1,1)*(DN11-$C$15)/($C$14-$C$15)*$C$12*$C$21-$C$33*LZ11/AZ$6 -  PJ10*$C$33/$C$21,EJ10/$C$19),MAX(FF$8:FF10)*-1)</f>
        <v>0.34645515086756012</v>
      </c>
      <c r="FG11" s="2">
        <f>MAX(MIN(IF(AND(PK10=1,NS11&lt;0),-1,1)*(DO11-$C$15)/($C$14-$C$15)*$C$12*$C$21-$C$33*MA11/BA$6 -  PK10*$C$33/$C$21,EK10/$C$19),MAX(FG$8:FG10)*-1)</f>
        <v>0.42025537471835572</v>
      </c>
      <c r="FH11" s="2">
        <f>MAX(MIN(IF(AND(PL10=1,NT11&lt;0),-1,1)*(DP11-$C$15)/($C$14-$C$15)*$C$12*$C$21-$C$33*MB11/BB$6 -  PL10*$C$33/$C$21,EL10/$C$19),MAX(FH$8:FH10)*-1)</f>
        <v>0.49405559856915138</v>
      </c>
      <c r="FI11" s="2">
        <f>MAX(MIN(IF(AND(PM10=1,NU11&lt;0),-1,1)*(DQ11-$C$15)/($C$14-$C$15)*$C$12*$C$21-$C$33*MC11/BC$6 -  PM10*$C$33/$C$21,EM10/$C$19),MAX(FI$8:FI10)*-1)</f>
        <v>0.56785582241994692</v>
      </c>
      <c r="FJ11" s="2">
        <f>MAX(MIN(IF(AND(PN10=1,NV11&lt;0),-1,1)*(DR11-$C$15)/($C$14-$C$15)*$C$12*$C$21-$C$33*MD11/BD$6 -  PN10*$C$33/$C$21,EN10/$C$19),MAX(FJ$8:FJ10)*-1)</f>
        <v>0.64165604627074269</v>
      </c>
      <c r="FK11" s="2">
        <f>MAX(MIN(IF(AND(PO10=1,NW11&lt;0),-1,1)*(DS11-$C$15)/($C$14-$C$15)*$C$12*$C$21-$C$33*ME11/BE$6 -  PO10*$C$33/$C$21,EO10/$C$19),MAX(FK$8:FK10)*-1)</f>
        <v>0.71545627012153823</v>
      </c>
      <c r="FL11" s="2">
        <f>MAX(MIN(IF(AND(PP10=1,NX11&lt;0),-1,1)*(DT11-$C$15)/($C$14-$C$15)*$C$12*$C$21-$C$33*MF11/BF$6 -  PP10*$C$33/$C$21,EP10/$C$19),MAX(FL$8:FL10)*-1)</f>
        <v>0.78925649397233388</v>
      </c>
      <c r="FM11" s="2">
        <f>MAX(MIN(IF(AND(PQ10=1,NY11&lt;0),-1,1)*(DU11-$C$15)/($C$14-$C$15)*$C$12*$C$21-$C$33*MG11/BG$6 -  PQ10*$C$33/$C$21,EQ10/$C$19),MAX(FM$8:FM10)*-1)</f>
        <v>0.86305671782312954</v>
      </c>
      <c r="FN11" s="2">
        <f>MAX(MIN(IF(AND(PR10=1,NZ11&lt;0),-1,1)*(DV11-$C$15)/($C$14-$C$15)*$C$12*$C$21-$C$33*MH11/BH$6 -  PR10*$C$33/$C$21,ER10/$C$19),MAX(FN$8:FN10)*-1)</f>
        <v>0.93685694167392519</v>
      </c>
      <c r="FO11" s="2">
        <f>MAX(MIN(IF(AND(PS10=1,OA11&lt;0),-1,1)*(DW11-$C$15)/($C$14-$C$15)*$C$12*$C$21-$C$33*MI11/BI$6 -  PS10*$C$33/$C$21,ES10/$C$19),MAX(FO$8:FO10)*-1)</f>
        <v>1.010657165524721</v>
      </c>
      <c r="FP11" s="47">
        <f t="shared" si="101"/>
        <v>0.12</v>
      </c>
      <c r="FQ11" s="43">
        <f t="shared" si="102"/>
        <v>93</v>
      </c>
      <c r="FR11" s="43">
        <f t="shared" si="103"/>
        <v>93</v>
      </c>
      <c r="FS11" s="43">
        <f t="shared" si="104"/>
        <v>93</v>
      </c>
      <c r="FT11" s="43">
        <f t="shared" si="105"/>
        <v>93</v>
      </c>
      <c r="FU11" s="43">
        <f t="shared" si="106"/>
        <v>93</v>
      </c>
      <c r="FV11" s="43">
        <f t="shared" si="107"/>
        <v>79.678767096652081</v>
      </c>
      <c r="FW11" s="43">
        <f t="shared" si="108"/>
        <v>68.935468151329843</v>
      </c>
      <c r="FX11" s="43">
        <f t="shared" si="109"/>
        <v>60.796605313964548</v>
      </c>
      <c r="FY11" s="43">
        <f t="shared" si="110"/>
        <v>54.417496603597151</v>
      </c>
      <c r="FZ11" s="43">
        <f t="shared" si="111"/>
        <v>49.283092031838017</v>
      </c>
      <c r="GA11" s="43">
        <f t="shared" si="112"/>
        <v>45.061470495058295</v>
      </c>
      <c r="GB11" s="43">
        <f t="shared" si="113"/>
        <v>25</v>
      </c>
      <c r="GC11" s="43">
        <f t="shared" si="114"/>
        <v>30</v>
      </c>
      <c r="GD11" s="43">
        <f t="shared" si="115"/>
        <v>35</v>
      </c>
      <c r="GE11" s="43">
        <f t="shared" si="116"/>
        <v>40</v>
      </c>
      <c r="GF11" s="43">
        <f t="shared" si="117"/>
        <v>45</v>
      </c>
      <c r="GG11" s="43">
        <f t="shared" si="118"/>
        <v>50</v>
      </c>
      <c r="GH11" s="43">
        <f t="shared" si="119"/>
        <v>55</v>
      </c>
      <c r="GI11" s="43">
        <f t="shared" si="120"/>
        <v>60</v>
      </c>
      <c r="GJ11" s="43">
        <f t="shared" si="121"/>
        <v>65</v>
      </c>
      <c r="GK11" s="43">
        <f t="shared" si="122"/>
        <v>70</v>
      </c>
      <c r="GL11" s="47">
        <f t="shared" si="123"/>
        <v>0.12</v>
      </c>
      <c r="GM11" s="43">
        <f t="shared" si="49"/>
        <v>27.249723866342954</v>
      </c>
      <c r="GN11" s="43">
        <f t="shared" si="50"/>
        <v>14.199088657127765</v>
      </c>
      <c r="GO11" s="43">
        <f t="shared" si="51"/>
        <v>20.207459169608505</v>
      </c>
      <c r="GP11" s="43">
        <f t="shared" si="52"/>
        <v>25.890705813462827</v>
      </c>
      <c r="GQ11" s="43">
        <f t="shared" si="53"/>
        <v>29.053734754561201</v>
      </c>
      <c r="GR11" s="43">
        <f t="shared" si="54"/>
        <v>29.053734754561201</v>
      </c>
      <c r="GS11" s="43">
        <f t="shared" si="55"/>
        <v>29.053734754561201</v>
      </c>
      <c r="GT11" s="43">
        <f t="shared" si="56"/>
        <v>29.053734754561201</v>
      </c>
      <c r="GU11" s="43">
        <f t="shared" si="57"/>
        <v>29.053734754561201</v>
      </c>
      <c r="GV11" s="43">
        <f t="shared" si="58"/>
        <v>29.053734754561201</v>
      </c>
      <c r="GW11" s="43">
        <f t="shared" si="59"/>
        <v>29.053734754561201</v>
      </c>
      <c r="GX11" s="43">
        <f t="shared" si="60"/>
        <v>6.9597652359506812</v>
      </c>
      <c r="GY11" s="43">
        <f t="shared" si="61"/>
        <v>8.4423012325319302</v>
      </c>
      <c r="GZ11" s="43">
        <f t="shared" si="62"/>
        <v>9.9248372291131819</v>
      </c>
      <c r="HA11" s="43">
        <f t="shared" si="63"/>
        <v>11.40737322569443</v>
      </c>
      <c r="HB11" s="43">
        <f t="shared" si="64"/>
        <v>12.889909222275685</v>
      </c>
      <c r="HC11" s="43">
        <f t="shared" si="65"/>
        <v>14.372445218856932</v>
      </c>
      <c r="HD11" s="43">
        <f t="shared" si="66"/>
        <v>15.854981215438183</v>
      </c>
      <c r="HE11" s="43">
        <f t="shared" si="67"/>
        <v>17.337517212019435</v>
      </c>
      <c r="HF11" s="43">
        <f t="shared" si="68"/>
        <v>18.820053208600683</v>
      </c>
      <c r="HG11" s="43">
        <f t="shared" si="69"/>
        <v>20.302589205181938</v>
      </c>
      <c r="HH11" s="47">
        <f t="shared" si="124"/>
        <v>0.12</v>
      </c>
      <c r="HI11" s="43">
        <f t="shared" si="125"/>
        <v>27.249723866342954</v>
      </c>
      <c r="HJ11" s="43">
        <f t="shared" si="126"/>
        <v>14.199088657127765</v>
      </c>
      <c r="HK11" s="43">
        <f t="shared" si="127"/>
        <v>20.207459169608505</v>
      </c>
      <c r="HL11" s="43">
        <f t="shared" si="128"/>
        <v>25.890705813462827</v>
      </c>
      <c r="HM11" s="43">
        <f t="shared" si="129"/>
        <v>29.053734754561201</v>
      </c>
      <c r="HN11" s="43">
        <f t="shared" si="130"/>
        <v>29.053734754561201</v>
      </c>
      <c r="HO11" s="43">
        <f t="shared" si="131"/>
        <v>29.053734754561201</v>
      </c>
      <c r="HP11" s="43">
        <f t="shared" si="132"/>
        <v>29.053734754561201</v>
      </c>
      <c r="HQ11" s="43">
        <f t="shared" si="133"/>
        <v>29.053734754561201</v>
      </c>
      <c r="HR11" s="43">
        <f t="shared" si="134"/>
        <v>29.053734754561201</v>
      </c>
      <c r="HS11" s="43">
        <f t="shared" si="135"/>
        <v>29.053734754561201</v>
      </c>
      <c r="HT11" s="43">
        <f t="shared" si="136"/>
        <v>6.9597652359506812</v>
      </c>
      <c r="HU11" s="43">
        <f t="shared" si="137"/>
        <v>8.4423012325319302</v>
      </c>
      <c r="HV11" s="43">
        <f t="shared" si="138"/>
        <v>9.9248372291131819</v>
      </c>
      <c r="HW11" s="43">
        <f t="shared" si="139"/>
        <v>11.40737322569443</v>
      </c>
      <c r="HX11" s="43">
        <f t="shared" si="140"/>
        <v>12.889909222275685</v>
      </c>
      <c r="HY11" s="43">
        <f t="shared" si="141"/>
        <v>14.372445218856932</v>
      </c>
      <c r="HZ11" s="43">
        <f t="shared" si="142"/>
        <v>15.854981215438183</v>
      </c>
      <c r="IA11" s="43">
        <f t="shared" si="143"/>
        <v>17.337517212019435</v>
      </c>
      <c r="IB11" s="43">
        <f t="shared" si="144"/>
        <v>18.820053208600683</v>
      </c>
      <c r="IC11" s="43">
        <f t="shared" si="145"/>
        <v>20.302589205181938</v>
      </c>
      <c r="ID11" s="47">
        <f t="shared" si="146"/>
        <v>0.12</v>
      </c>
      <c r="IE11" s="43">
        <f t="shared" si="147"/>
        <v>7.0120000000000005</v>
      </c>
      <c r="IF11" s="43">
        <f t="shared" si="148"/>
        <v>7.0120000000000005</v>
      </c>
      <c r="IG11" s="43">
        <f t="shared" si="149"/>
        <v>7.0120000000000005</v>
      </c>
      <c r="IH11" s="43">
        <f t="shared" si="150"/>
        <v>7.0120000000000005</v>
      </c>
      <c r="II11" s="43">
        <f t="shared" si="151"/>
        <v>7.0120000000000005</v>
      </c>
      <c r="IJ11" s="43">
        <f t="shared" si="152"/>
        <v>7.757989042587484</v>
      </c>
      <c r="IK11" s="43">
        <f t="shared" si="153"/>
        <v>8.3596137835255284</v>
      </c>
      <c r="IL11" s="43">
        <f t="shared" si="154"/>
        <v>8.8153901024179859</v>
      </c>
      <c r="IM11" s="43">
        <f t="shared" si="155"/>
        <v>9.1726201901985611</v>
      </c>
      <c r="IN11" s="43">
        <f t="shared" si="156"/>
        <v>9.4601468462170715</v>
      </c>
      <c r="IO11" s="43">
        <f t="shared" si="157"/>
        <v>9.6965576522767361</v>
      </c>
      <c r="IP11" s="43">
        <f t="shared" si="158"/>
        <v>10.82</v>
      </c>
      <c r="IQ11" s="43">
        <f t="shared" si="159"/>
        <v>10.540000000000001</v>
      </c>
      <c r="IR11" s="43">
        <f t="shared" si="160"/>
        <v>10.260000000000002</v>
      </c>
      <c r="IS11" s="43">
        <f t="shared" si="161"/>
        <v>9.98</v>
      </c>
      <c r="IT11" s="43">
        <f t="shared" si="162"/>
        <v>9.7000000000000011</v>
      </c>
      <c r="IU11" s="43">
        <f t="shared" si="163"/>
        <v>9.42</v>
      </c>
      <c r="IV11" s="43">
        <f t="shared" si="164"/>
        <v>9.14</v>
      </c>
      <c r="IW11" s="43">
        <f t="shared" si="165"/>
        <v>8.8600000000000012</v>
      </c>
      <c r="IX11" s="43">
        <f t="shared" si="166"/>
        <v>8.58</v>
      </c>
      <c r="IY11" s="43">
        <f t="shared" si="167"/>
        <v>8.3000000000000007</v>
      </c>
      <c r="IZ11" s="47">
        <f t="shared" si="168"/>
        <v>0.12</v>
      </c>
      <c r="JA11" s="43">
        <f t="shared" si="267"/>
        <v>6</v>
      </c>
      <c r="JB11" s="43">
        <f t="shared" si="268"/>
        <v>6</v>
      </c>
      <c r="JC11" s="43">
        <f t="shared" si="269"/>
        <v>6</v>
      </c>
      <c r="JD11" s="43">
        <f t="shared" si="270"/>
        <v>6</v>
      </c>
      <c r="JE11" s="43">
        <f t="shared" si="271"/>
        <v>6</v>
      </c>
      <c r="JF11" s="43">
        <f t="shared" si="272"/>
        <v>6</v>
      </c>
      <c r="JG11" s="43">
        <f t="shared" si="273"/>
        <v>6</v>
      </c>
      <c r="JH11" s="43">
        <f t="shared" si="274"/>
        <v>6</v>
      </c>
      <c r="JI11" s="43">
        <f t="shared" si="275"/>
        <v>6</v>
      </c>
      <c r="JJ11" s="43">
        <f t="shared" si="276"/>
        <v>6</v>
      </c>
      <c r="JK11" s="43">
        <f t="shared" si="277"/>
        <v>6</v>
      </c>
      <c r="JL11" s="43">
        <f t="shared" si="278"/>
        <v>6</v>
      </c>
      <c r="JM11" s="43">
        <f t="shared" si="279"/>
        <v>6</v>
      </c>
      <c r="JN11" s="43">
        <f t="shared" si="280"/>
        <v>6</v>
      </c>
      <c r="JO11" s="43">
        <f t="shared" si="281"/>
        <v>6</v>
      </c>
      <c r="JP11" s="43">
        <f t="shared" si="282"/>
        <v>6</v>
      </c>
      <c r="JQ11" s="43">
        <f t="shared" si="283"/>
        <v>6</v>
      </c>
      <c r="JR11" s="43">
        <f t="shared" si="284"/>
        <v>6</v>
      </c>
      <c r="JS11" s="43">
        <f t="shared" si="285"/>
        <v>6</v>
      </c>
      <c r="JT11" s="43">
        <f t="shared" si="286"/>
        <v>6</v>
      </c>
      <c r="JU11" s="43">
        <f t="shared" si="287"/>
        <v>6</v>
      </c>
      <c r="JV11" s="47">
        <f t="shared" si="170"/>
        <v>0.12</v>
      </c>
      <c r="JW11" s="36">
        <f t="shared" si="171"/>
        <v>0</v>
      </c>
      <c r="JX11" s="36">
        <f t="shared" si="172"/>
        <v>0</v>
      </c>
      <c r="JY11" s="36">
        <f t="shared" si="173"/>
        <v>0</v>
      </c>
      <c r="JZ11" s="36">
        <f t="shared" si="174"/>
        <v>0</v>
      </c>
      <c r="KA11" s="36">
        <f t="shared" si="175"/>
        <v>0</v>
      </c>
      <c r="KB11" s="36">
        <f t="shared" si="176"/>
        <v>0</v>
      </c>
      <c r="KC11" s="36">
        <f t="shared" si="177"/>
        <v>0</v>
      </c>
      <c r="KD11" s="36">
        <f t="shared" si="178"/>
        <v>0</v>
      </c>
      <c r="KE11" s="36">
        <f t="shared" si="179"/>
        <v>0</v>
      </c>
      <c r="KF11" s="36">
        <f t="shared" si="180"/>
        <v>0</v>
      </c>
      <c r="KG11" s="36">
        <f t="shared" si="181"/>
        <v>0</v>
      </c>
      <c r="KH11" s="36">
        <f t="shared" si="182"/>
        <v>0</v>
      </c>
      <c r="KI11" s="36">
        <f t="shared" si="183"/>
        <v>0</v>
      </c>
      <c r="KJ11" s="36">
        <f t="shared" si="184"/>
        <v>0</v>
      </c>
      <c r="KK11" s="36">
        <f t="shared" si="185"/>
        <v>0</v>
      </c>
      <c r="KL11" s="36">
        <f t="shared" si="186"/>
        <v>0</v>
      </c>
      <c r="KM11" s="36">
        <f t="shared" si="187"/>
        <v>0</v>
      </c>
      <c r="KN11" s="36">
        <f t="shared" si="188"/>
        <v>0</v>
      </c>
      <c r="KO11" s="36">
        <f t="shared" si="189"/>
        <v>0</v>
      </c>
      <c r="KP11" s="36">
        <f t="shared" si="190"/>
        <v>0</v>
      </c>
      <c r="KQ11" s="36">
        <f t="shared" si="191"/>
        <v>0</v>
      </c>
      <c r="KR11" s="47">
        <f t="shared" si="192"/>
        <v>0.12</v>
      </c>
      <c r="KS11" s="1">
        <f t="shared" si="193"/>
        <v>0</v>
      </c>
      <c r="KT11" s="1">
        <f t="shared" si="194"/>
        <v>0</v>
      </c>
      <c r="KU11" s="1">
        <f t="shared" si="195"/>
        <v>0</v>
      </c>
      <c r="KV11" s="1">
        <f t="shared" si="196"/>
        <v>0</v>
      </c>
      <c r="KW11" s="1">
        <f t="shared" si="197"/>
        <v>0</v>
      </c>
      <c r="KX11" s="1">
        <f t="shared" si="198"/>
        <v>0</v>
      </c>
      <c r="KY11" s="1">
        <f t="shared" si="199"/>
        <v>0</v>
      </c>
      <c r="KZ11" s="1">
        <f t="shared" si="200"/>
        <v>0</v>
      </c>
      <c r="LA11" s="1">
        <f t="shared" si="201"/>
        <v>0</v>
      </c>
      <c r="LB11" s="1">
        <f t="shared" si="202"/>
        <v>0</v>
      </c>
      <c r="LC11" s="1">
        <f t="shared" si="203"/>
        <v>0</v>
      </c>
      <c r="LD11" s="1">
        <f t="shared" si="204"/>
        <v>0</v>
      </c>
      <c r="LE11" s="1">
        <f t="shared" si="205"/>
        <v>0</v>
      </c>
      <c r="LF11" s="1">
        <f t="shared" si="206"/>
        <v>0</v>
      </c>
      <c r="LG11" s="1">
        <f t="shared" si="207"/>
        <v>0</v>
      </c>
      <c r="LH11" s="1">
        <f t="shared" si="208"/>
        <v>0</v>
      </c>
      <c r="LI11" s="1">
        <f t="shared" si="209"/>
        <v>0</v>
      </c>
      <c r="LJ11" s="1">
        <f t="shared" si="210"/>
        <v>0</v>
      </c>
      <c r="LK11" s="1">
        <f t="shared" si="211"/>
        <v>0</v>
      </c>
      <c r="LL11" s="1">
        <f t="shared" si="212"/>
        <v>0</v>
      </c>
      <c r="LM11" s="1">
        <f t="shared" si="213"/>
        <v>0</v>
      </c>
      <c r="LN11" s="47">
        <f t="shared" si="214"/>
        <v>0.12</v>
      </c>
      <c r="LO11" s="43">
        <f t="shared" si="215"/>
        <v>2.0952960271668486</v>
      </c>
      <c r="LP11" s="43">
        <f t="shared" si="216"/>
        <v>1.0583437218686758</v>
      </c>
      <c r="LQ11" s="43">
        <f t="shared" si="217"/>
        <v>1.5231238807063643</v>
      </c>
      <c r="LR11" s="43">
        <f t="shared" si="218"/>
        <v>1.981800590097325</v>
      </c>
      <c r="LS11" s="43">
        <f t="shared" si="219"/>
        <v>2.2965798400739326</v>
      </c>
      <c r="LT11" s="43">
        <f t="shared" si="220"/>
        <v>2.5126618305294528</v>
      </c>
      <c r="LU11" s="43">
        <f t="shared" si="221"/>
        <v>2.5238991691824477</v>
      </c>
      <c r="LV11" s="43">
        <f t="shared" si="222"/>
        <v>2.5238991691824477</v>
      </c>
      <c r="LW11" s="43">
        <f t="shared" si="223"/>
        <v>2.5238991691824477</v>
      </c>
      <c r="LX11" s="43">
        <f t="shared" si="224"/>
        <v>2.5238991691824477</v>
      </c>
      <c r="LY11" s="43">
        <f t="shared" si="225"/>
        <v>2.5238991691824477</v>
      </c>
      <c r="LZ11" s="43">
        <f t="shared" si="226"/>
        <v>0.58227329548611595</v>
      </c>
      <c r="MA11" s="43">
        <f t="shared" si="227"/>
        <v>0.70630637578990041</v>
      </c>
      <c r="MB11" s="43">
        <f t="shared" si="228"/>
        <v>0.83033945609368487</v>
      </c>
      <c r="MC11" s="43">
        <f t="shared" si="229"/>
        <v>0.95437253639746933</v>
      </c>
      <c r="MD11" s="43">
        <f t="shared" si="230"/>
        <v>1.0784056167012537</v>
      </c>
      <c r="ME11" s="43">
        <f t="shared" si="231"/>
        <v>1.202438697005038</v>
      </c>
      <c r="MF11" s="43">
        <f t="shared" si="232"/>
        <v>1.3264717773088228</v>
      </c>
      <c r="MG11" s="43">
        <f t="shared" si="233"/>
        <v>1.4505048576126072</v>
      </c>
      <c r="MH11" s="43">
        <f t="shared" si="234"/>
        <v>1.5745379379163915</v>
      </c>
      <c r="MI11" s="43">
        <f t="shared" si="235"/>
        <v>1.6985710182201759</v>
      </c>
      <c r="MJ11" s="47">
        <f t="shared" si="236"/>
        <v>0.12</v>
      </c>
      <c r="MK11" s="43" t="e">
        <f t="shared" si="74"/>
        <v>#N/A</v>
      </c>
      <c r="ML11" s="43" t="e">
        <f t="shared" si="288"/>
        <v>#N/A</v>
      </c>
      <c r="MM11" s="43" t="e">
        <f t="shared" si="289"/>
        <v>#N/A</v>
      </c>
      <c r="MN11" s="43" t="e">
        <f t="shared" si="290"/>
        <v>#N/A</v>
      </c>
      <c r="MO11" s="43" t="e">
        <f t="shared" si="291"/>
        <v>#N/A</v>
      </c>
      <c r="MP11" s="43" t="e">
        <f t="shared" si="292"/>
        <v>#N/A</v>
      </c>
      <c r="MQ11" s="43" t="e">
        <f t="shared" si="293"/>
        <v>#N/A</v>
      </c>
      <c r="MR11" s="43" t="e">
        <f t="shared" si="294"/>
        <v>#N/A</v>
      </c>
      <c r="MS11" s="43" t="e">
        <f t="shared" si="295"/>
        <v>#N/A</v>
      </c>
      <c r="MT11" s="43" t="e">
        <f t="shared" si="296"/>
        <v>#N/A</v>
      </c>
      <c r="MU11" s="43" t="e">
        <f t="shared" si="297"/>
        <v>#N/A</v>
      </c>
      <c r="MV11" s="43" t="e">
        <f t="shared" si="298"/>
        <v>#N/A</v>
      </c>
      <c r="MW11" s="43" t="e">
        <f t="shared" si="299"/>
        <v>#N/A</v>
      </c>
      <c r="MX11" s="43" t="e">
        <f t="shared" si="300"/>
        <v>#N/A</v>
      </c>
      <c r="MY11" s="43" t="e">
        <f t="shared" si="301"/>
        <v>#N/A</v>
      </c>
      <c r="MZ11" s="43" t="e">
        <f t="shared" si="302"/>
        <v>#N/A</v>
      </c>
      <c r="NA11" s="43" t="e">
        <f t="shared" si="303"/>
        <v>#N/A</v>
      </c>
      <c r="NB11" s="43" t="e">
        <f t="shared" si="304"/>
        <v>#N/A</v>
      </c>
      <c r="NC11" s="43" t="e">
        <f t="shared" si="305"/>
        <v>#N/A</v>
      </c>
      <c r="ND11" s="43" t="e">
        <f t="shared" si="306"/>
        <v>#N/A</v>
      </c>
      <c r="NE11" s="43" t="e">
        <f t="shared" si="307"/>
        <v>#N/A</v>
      </c>
      <c r="NF11" s="47">
        <f t="shared" si="238"/>
        <v>0.12</v>
      </c>
      <c r="NG11" s="43">
        <f>IF(OY10=0,MIN('Drive Train'!$F$35-FQ10*$C$19*'Drive Train'!$F$39,NG10+$C$39)-$C$7,IF(LO10-1&lt;=0,0,IF($C$37=Motors!$C$30,MAX(MAX(NG$8:NG10)*-1,NG10-$C$39),MAX(0,MAX(NG$8:NG10)*-1,NG10-$C$39))))</f>
        <v>7.0120000000000005</v>
      </c>
      <c r="NH11" s="43">
        <f>IF(OZ10=0,MIN('Drive Train'!$F$35-FR10*$C$19*'Drive Train'!$F$39,NH10+$C$39)-$C$7,IF(LP10-1&lt;=0,0,IF($C$37=Motors!$C$30,MAX(MAX(NH$8:NH10)*-1,NH10-$C$39),MAX(0,MAX(NH$8:NH10)*-1,NH10-$C$39))))</f>
        <v>7.0120000000000005</v>
      </c>
      <c r="NI11" s="43">
        <f>IF(PA10=0,MIN('Drive Train'!$F$35-FS10*$C$19*'Drive Train'!$F$39,NI10+$C$39)-$C$7,IF(LQ10-1&lt;=0,0,IF($C$37=Motors!$C$30,MAX(MAX(NI$8:NI10)*-1,NI10-$C$39),MAX(0,MAX(NI$8:NI10)*-1,NI10-$C$39))))</f>
        <v>7.0120000000000005</v>
      </c>
      <c r="NJ11" s="43">
        <f>IF(PB10=0,MIN('Drive Train'!$F$35-FT10*$C$19*'Drive Train'!$F$39,NJ10+$C$39)-$C$7,IF(LR10-1&lt;=0,0,IF($C$37=Motors!$C$30,MAX(MAX(NJ$8:NJ10)*-1,NJ10-$C$39),MAX(0,MAX(NJ$8:NJ10)*-1,NJ10-$C$39))))</f>
        <v>7.0120000000000005</v>
      </c>
      <c r="NK11" s="43">
        <f>IF(PC10=0,MIN('Drive Train'!$F$35-FU10*$C$19*'Drive Train'!$F$39,NK10+$C$39)-$C$7,IF(LS10-1&lt;=0,0,IF($C$37=Motors!$C$30,MAX(MAX(NK$8:NK10)*-1,NK10-$C$39),MAX(0,MAX(NK$8:NK10)*-1,NK10-$C$39))))</f>
        <v>7.0120000000000005</v>
      </c>
      <c r="NL11" s="43">
        <f>IF(PD10=0,MIN('Drive Train'!$F$35-FV10*$C$19*'Drive Train'!$F$39,NL10+$C$39)-$C$7,IF(LT10-1&lt;=0,0,IF($C$37=Motors!$C$30,MAX(MAX(NL$8:NL10)*-1,NL10-$C$39),MAX(0,MAX(NL$8:NL10)*-1,NL10-$C$39))))</f>
        <v>7.757989042587484</v>
      </c>
      <c r="NM11" s="43">
        <f>IF(PE10=0,MIN('Drive Train'!$F$35-FW10*$C$19*'Drive Train'!$F$39,NM10+$C$39)-$C$7,IF(LU10-1&lt;=0,0,IF($C$37=Motors!$C$30,MAX(MAX(NM$8:NM10)*-1,NM10-$C$39),MAX(0,MAX(NM$8:NM10)*-1,NM10-$C$39))))</f>
        <v>8.3596137835255284</v>
      </c>
      <c r="NN11" s="43">
        <f>IF(PF10=0,MIN('Drive Train'!$F$35-FX10*$C$19*'Drive Train'!$F$39,NN10+$C$39)-$C$7,IF(LV10-1&lt;=0,0,IF($C$37=Motors!$C$30,MAX(MAX(NN$8:NN10)*-1,NN10-$C$39),MAX(0,MAX(NN$8:NN10)*-1,NN10-$C$39))))</f>
        <v>8.8153901024179859</v>
      </c>
      <c r="NO11" s="43">
        <f>IF(PG10=0,MIN('Drive Train'!$F$35-FY10*$C$19*'Drive Train'!$F$39,NO10+$C$39)-$C$7,IF(LW10-1&lt;=0,0,IF($C$37=Motors!$C$30,MAX(MAX(NO$8:NO10)*-1,NO10-$C$39),MAX(0,MAX(NO$8:NO10)*-1,NO10-$C$39))))</f>
        <v>9.1726201901985611</v>
      </c>
      <c r="NP11" s="43">
        <f>IF(PH10=0,MIN('Drive Train'!$F$35-FZ10*$C$19*'Drive Train'!$F$39,NP10+$C$39)-$C$7,IF(LX10-1&lt;=0,0,IF($C$37=Motors!$C$30,MAX(MAX(NP$8:NP10)*-1,NP10-$C$39),MAX(0,MAX(NP$8:NP10)*-1,NP10-$C$39))))</f>
        <v>9.4601468462170715</v>
      </c>
      <c r="NQ11" s="43">
        <f>IF(PI10=0,MIN('Drive Train'!$F$35-GA10*$C$19*'Drive Train'!$F$39,NQ10+$C$39)-$C$7,IF(LY10-1&lt;=0,0,IF($C$37=Motors!$C$30,MAX(MAX(NQ$8:NQ10)*-1,NQ10-$C$39),MAX(0,MAX(NQ$8:NQ10)*-1,NQ10-$C$39))))</f>
        <v>9.6965576522767361</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239"/>
        <v>0.12</v>
      </c>
      <c r="OC11" s="43">
        <f>'Drive Train'!$F$35-(FQ11*$C$13)*$C$19*'Drive Train'!$F$39</f>
        <v>8.4939999999999998</v>
      </c>
      <c r="OD11" s="43">
        <f>'Drive Train'!$F$35-(FR11*$C$13)*$C$19*'Drive Train'!$F$39</f>
        <v>8.4939999999999998</v>
      </c>
      <c r="OE11" s="43">
        <f>'Drive Train'!$F$35-(FS11*$C$13)*$C$19*'Drive Train'!$F$39</f>
        <v>8.4939999999999998</v>
      </c>
      <c r="OF11" s="43">
        <f>'Drive Train'!$F$35-(FT11*$C$13)*$C$19*'Drive Train'!$F$39</f>
        <v>8.4939999999999998</v>
      </c>
      <c r="OG11" s="43">
        <f>'Drive Train'!$F$35-(FU11*$C$13)*$C$19*'Drive Train'!$F$39</f>
        <v>8.4939999999999998</v>
      </c>
      <c r="OH11" s="43">
        <f>'Drive Train'!$F$35-(FV11*$C$13)*$C$19*'Drive Train'!$F$39</f>
        <v>9.0534917819406129</v>
      </c>
      <c r="OI11" s="43">
        <f>'Drive Train'!$F$35-(FW11*$C$13)*$C$19*'Drive Train'!$F$39</f>
        <v>9.5047103376441466</v>
      </c>
      <c r="OJ11" s="43">
        <f>'Drive Train'!$F$35-(FX11*$C$13)*$C$19*'Drive Train'!$F$39</f>
        <v>9.8465425768134889</v>
      </c>
      <c r="OK11" s="43">
        <f>'Drive Train'!$F$35-(FY11*$C$13)*$C$19*'Drive Train'!$F$39</f>
        <v>10.114465142648921</v>
      </c>
      <c r="OL11" s="43">
        <f>'Drive Train'!$F$35-(FZ11*$C$13)*$C$19*'Drive Train'!$F$39</f>
        <v>10.330110134662803</v>
      </c>
      <c r="OM11" s="43">
        <f>'Drive Train'!$F$35-(GA11*$C$13)*$C$19*'Drive Train'!$F$39</f>
        <v>10.507418239207553</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240"/>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241"/>
        <v>0.12</v>
      </c>
      <c r="PU11" s="43">
        <f t="shared" si="242"/>
        <v>0.18641229900507905</v>
      </c>
      <c r="PV11" s="43">
        <f t="shared" si="243"/>
        <v>9.4307273378819639E-2</v>
      </c>
      <c r="PW11" s="43">
        <f t="shared" si="244"/>
        <v>0.13564405893728637</v>
      </c>
      <c r="PX11" s="43">
        <f t="shared" si="245"/>
        <v>0.1763545384340483</v>
      </c>
      <c r="PY11" s="43">
        <f t="shared" si="246"/>
        <v>0.20641499620374432</v>
      </c>
      <c r="PZ11" s="43">
        <f t="shared" si="247"/>
        <v>0.22802319524929635</v>
      </c>
      <c r="QA11" s="43">
        <f t="shared" si="248"/>
        <v>0.22914692911459583</v>
      </c>
      <c r="QB11" s="43">
        <f t="shared" si="249"/>
        <v>0.22914692911459583</v>
      </c>
      <c r="QC11" s="43">
        <f t="shared" si="250"/>
        <v>0.22914692911459583</v>
      </c>
      <c r="QD11" s="43">
        <f t="shared" si="251"/>
        <v>0.22914692911459583</v>
      </c>
      <c r="QE11" s="43">
        <f t="shared" si="252"/>
        <v>0.22914692911459583</v>
      </c>
      <c r="QF11" s="43">
        <f t="shared" si="253"/>
        <v>5.2323012590755391E-2</v>
      </c>
      <c r="QG11" s="43">
        <f t="shared" si="254"/>
        <v>6.3468611182885631E-2</v>
      </c>
      <c r="QH11" s="43">
        <f t="shared" si="255"/>
        <v>7.4614209775015872E-2</v>
      </c>
      <c r="QI11" s="43">
        <f t="shared" si="256"/>
        <v>8.5759808367146098E-2</v>
      </c>
      <c r="QJ11" s="43">
        <f t="shared" si="257"/>
        <v>9.6905406959276352E-2</v>
      </c>
      <c r="QK11" s="43">
        <f t="shared" si="258"/>
        <v>0.10805100555140656</v>
      </c>
      <c r="QL11" s="43">
        <f t="shared" si="259"/>
        <v>0.11919660414353682</v>
      </c>
      <c r="QM11" s="43">
        <f t="shared" si="260"/>
        <v>0.13034220273566707</v>
      </c>
      <c r="QN11" s="43">
        <f t="shared" si="261"/>
        <v>0.14148780132779729</v>
      </c>
      <c r="QO11" s="43">
        <f t="shared" si="262"/>
        <v>0.15263339991992753</v>
      </c>
      <c r="QP11" s="47">
        <f t="shared" si="263"/>
        <v>0.12</v>
      </c>
      <c r="QQ11" s="43">
        <f t="shared" si="76"/>
        <v>1.2108094279334349</v>
      </c>
      <c r="QR11" s="43">
        <f t="shared" si="77"/>
        <v>1.2108094279334349</v>
      </c>
      <c r="QS11" s="43">
        <f t="shared" si="78"/>
        <v>1.2108094279334349</v>
      </c>
      <c r="QT11" s="43">
        <f t="shared" si="79"/>
        <v>1.2108094279334349</v>
      </c>
      <c r="QU11" s="43">
        <f t="shared" si="80"/>
        <v>1.2108094279334349</v>
      </c>
      <c r="QV11" s="43">
        <f t="shared" si="81"/>
        <v>1.0373742194272979</v>
      </c>
      <c r="QW11" s="43">
        <f t="shared" si="82"/>
        <v>0.89750230921113128</v>
      </c>
      <c r="QX11" s="43">
        <f t="shared" si="83"/>
        <v>0.79153874086555098</v>
      </c>
      <c r="QY11" s="43">
        <f t="shared" si="84"/>
        <v>0.70848621432442027</v>
      </c>
      <c r="QZ11" s="43">
        <f t="shared" si="85"/>
        <v>0.64163905881570538</v>
      </c>
      <c r="RA11" s="43">
        <f t="shared" si="86"/>
        <v>0.58667584206409551</v>
      </c>
      <c r="RB11" s="43">
        <f t="shared" si="87"/>
        <v>0.32548640535845019</v>
      </c>
      <c r="RC11" s="43">
        <f t="shared" si="88"/>
        <v>0.39058368643014019</v>
      </c>
      <c r="RD11" s="43">
        <f t="shared" si="89"/>
        <v>0.45568096750183035</v>
      </c>
      <c r="RE11" s="43">
        <f t="shared" si="90"/>
        <v>0.52077824857352029</v>
      </c>
      <c r="RF11" s="43">
        <f t="shared" si="91"/>
        <v>0.58587552964521039</v>
      </c>
      <c r="RG11" s="43">
        <f t="shared" si="92"/>
        <v>0.65097281071690039</v>
      </c>
      <c r="RH11" s="43">
        <f t="shared" si="93"/>
        <v>0.71607009178859038</v>
      </c>
      <c r="RI11" s="43">
        <f t="shared" si="94"/>
        <v>0.78116737286028037</v>
      </c>
      <c r="RJ11" s="43">
        <f t="shared" si="95"/>
        <v>0.84626465393197048</v>
      </c>
      <c r="RK11" s="43">
        <f t="shared" si="96"/>
        <v>0.91136193500366069</v>
      </c>
      <c r="RL11" s="47">
        <f t="shared" si="264"/>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265"/>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266"/>
        <v>0.12</v>
      </c>
    </row>
    <row r="12" spans="1:524" x14ac:dyDescent="0.3">
      <c r="B12" s="3" t="s">
        <v>7</v>
      </c>
      <c r="C12" s="54">
        <f>(VLOOKUP('Drive Train'!$D$4,Motors!$B$6:$I$27,5,FALSE)*C9)</f>
        <v>4.7759833333333335</v>
      </c>
      <c r="D12" s="5"/>
      <c r="P12" s="5"/>
      <c r="R12" s="49">
        <f t="shared" si="97"/>
        <v>0.16</v>
      </c>
      <c r="S12" s="2">
        <f>NG12/'Drive Train'!$F$35</f>
        <v>0.565483870967742</v>
      </c>
      <c r="T12" s="2">
        <f>NH12/'Drive Train'!$F$35</f>
        <v>0.565483870967742</v>
      </c>
      <c r="U12" s="2">
        <f>NI12/'Drive Train'!$F$35</f>
        <v>0.565483870967742</v>
      </c>
      <c r="V12" s="2">
        <f>NJ12/'Drive Train'!$F$35</f>
        <v>0.565483870967742</v>
      </c>
      <c r="W12" s="2">
        <f>NK12/'Drive Train'!$F$35</f>
        <v>0.565483870967742</v>
      </c>
      <c r="X12" s="2">
        <f>NL12/'Drive Train'!$F$35</f>
        <v>0.62564427762802288</v>
      </c>
      <c r="Y12" s="2">
        <f>NM12/'Drive Train'!$F$35</f>
        <v>0.67416240189721999</v>
      </c>
      <c r="Z12" s="2">
        <f>NN12/'Drive Train'!$F$35</f>
        <v>0.71091855664661174</v>
      </c>
      <c r="AA12" s="2">
        <f>NO12/'Drive Train'!$F$35</f>
        <v>0.73972743469343227</v>
      </c>
      <c r="AB12" s="2">
        <f>NP12/'Drive Train'!$F$35</f>
        <v>0.76291506824331223</v>
      </c>
      <c r="AC12" s="2">
        <f>NQ12/'Drive Train'!$F$35</f>
        <v>0.78198045582876896</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98"/>
        <v>0.16</v>
      </c>
      <c r="AO12" s="36">
        <f>LO12*12*60/(PI() * 'Drive Train'!$F$15)/S$6*ABS(S12)</f>
        <v>619.2163270960267</v>
      </c>
      <c r="AP12" s="36">
        <f>LP12*12*60/(PI() * 'Drive Train'!$F$15)/T$6*ABS(T12)</f>
        <v>158.07628188109317</v>
      </c>
      <c r="AQ12" s="36">
        <f>LQ12*12*60/(PI() * 'Drive Train'!$F$15)/U$6*ABS(U12)</f>
        <v>327.33005890327979</v>
      </c>
      <c r="AR12" s="36">
        <f>LR12*12*60/(PI() * 'Drive Train'!$F$15)/V$6*ABS(V12)</f>
        <v>553.99718216965198</v>
      </c>
      <c r="AS12" s="36">
        <f>LS12*12*60/(PI() * 'Drive Train'!$F$15)/W$6*ABS(W12)</f>
        <v>784.43589601436861</v>
      </c>
      <c r="AT12" s="36">
        <f>LT12*12*60/(PI() * 'Drive Train'!$F$15)/X$6*ABS(X12)</f>
        <v>1097.7511401619097</v>
      </c>
      <c r="AU12" s="36">
        <f>LU12*12*60/(PI() * 'Drive Train'!$F$15)/Y$6*ABS(Y12)</f>
        <v>1376.3375415861015</v>
      </c>
      <c r="AV12" s="36">
        <f>LV12*12*60/(PI() * 'Drive Train'!$F$15)/Z$6*ABS(Z12)</f>
        <v>1651.5670899427982</v>
      </c>
      <c r="AW12" s="36">
        <f>LW12*12*60/(PI() * 'Drive Train'!$F$15)/AA$6*ABS(AA12)</f>
        <v>1926.7966382994953</v>
      </c>
      <c r="AX12" s="36">
        <f>LX12*12*60/(PI() * 'Drive Train'!$F$15)/AB$6*ABS(AB12)</f>
        <v>2202.0261866561923</v>
      </c>
      <c r="AY12" s="36">
        <f>LY12*12*60/(PI() * 'Drive Train'!$F$15)/AC$6*ABS(AC12)</f>
        <v>2477.2557350128891</v>
      </c>
      <c r="AZ12" s="36">
        <f>LZ12*12*60/(PI() * 'Drive Train'!$F$15)/AD$6*ABS(AD12)</f>
        <v>258.17432369311513</v>
      </c>
      <c r="BA12" s="36">
        <f>MA12*12*60/(PI() * 'Drive Train'!$F$15)/AE$6*ABS(AE12)</f>
        <v>305.06518823774945</v>
      </c>
      <c r="BB12" s="36">
        <f>MB12*12*60/(PI() * 'Drive Train'!$F$15)/AF$6*ABS(AF12)</f>
        <v>349.10972789029137</v>
      </c>
      <c r="BC12" s="36">
        <f>MC12*12*60/(PI() * 'Drive Train'!$F$15)/AG$6*ABS(AG12)</f>
        <v>390.30794265074042</v>
      </c>
      <c r="BD12" s="36">
        <f>MD12*12*60/(PI() * 'Drive Train'!$F$15)/AH$6*ABS(AH12)</f>
        <v>428.65983251909734</v>
      </c>
      <c r="BE12" s="36">
        <f>ME12*12*60/(PI() * 'Drive Train'!$F$15)/AI$6*ABS(AI12)</f>
        <v>464.16539749536139</v>
      </c>
      <c r="BF12" s="36">
        <f>MF12*12*60/(PI() * 'Drive Train'!$F$15)/AJ$6*ABS(AJ12)</f>
        <v>496.82463757953326</v>
      </c>
      <c r="BG12" s="36">
        <f>MG12*12*60/(PI() * 'Drive Train'!$F$15)/AK$6*ABS(AK12)</f>
        <v>526.63755277161238</v>
      </c>
      <c r="BH12" s="36">
        <f>MH12*12*60/(PI() * 'Drive Train'!$F$15)/AL$6*ABS(AL12)</f>
        <v>553.60414307159897</v>
      </c>
      <c r="BI12" s="36">
        <f>MI12*12*60/(PI() * 'Drive Train'!$F$15)/AM$6*ABS(AM12)</f>
        <v>577.72440847949326</v>
      </c>
      <c r="BJ12" s="47">
        <f t="shared" si="23"/>
        <v>0.16</v>
      </c>
      <c r="BK12" s="2">
        <f>IF(OR(KS11=1,AND($C$37=Motors!$C$32,OY11=1)),0,IF(NG12=0,-(CG11+$C$15)/($C$14-$C$15)*$C$12,($C$11*S12-AO12)/($C$11*S12)*$C$12*S12))</f>
        <v>2.2521572284281097</v>
      </c>
      <c r="BL12" s="2">
        <f>IF(OR(KT11=1,AND($C$37=Motors!$C$32,OZ11=1)),0,IF(NH12=0,-(CH11+$C$15)/($C$14-$C$15)*$C$12,($C$11*T12-AP12)/($C$11*T12)*$C$12*T12))</f>
        <v>2.5862249557431727</v>
      </c>
      <c r="BM12" s="2">
        <f>IF(OR(KU11=1,AND($C$37=Motors!$C$32,PA11=1)),0,IF(NI12=0,-(CI11+$C$15)/($C$14-$C$15)*$C$12,($C$11*U12-AQ12)/($C$11*U12)*$C$12*U12))</f>
        <v>2.463610957639975</v>
      </c>
      <c r="BN12" s="2">
        <f>IF(OR(KV11=1,AND($C$37=Motors!$C$32,PB11=1)),0,IF(NJ12=0,-(CJ11+$C$15)/($C$14-$C$15)*$C$12,($C$11*V12-AR12)/($C$11*V12)*$C$12*V12))</f>
        <v>2.2994045055819097</v>
      </c>
      <c r="BO12" s="2">
        <f>IF(OR(KW11=1,AND($C$37=Motors!$C$32,PC11=1)),0,IF(NK12=0,-(CK11+$C$15)/($C$14-$C$15)*$C$12,($C$11*W12-AS12)/($C$11*W12)*$C$12*W12))</f>
        <v>2.132465767083001</v>
      </c>
      <c r="BP12" s="2">
        <f>IF(OR(KX11=1,AND($C$37=Motors!$C$32,PD11=1)),0,IF(NL12=0,-(CL11+$C$15)/($C$14-$C$15)*$C$12,($C$11*X12-AT12)/($C$11*X12)*$C$12*X12))</f>
        <v>2.1928131564166238</v>
      </c>
      <c r="BQ12" s="2">
        <f>IF(OR(KY11=1,AND($C$37=Motors!$C$32,PE11=1)),0,IF(NM12=0,-(CM11+$C$15)/($C$14-$C$15)*$C$12,($C$11*Y12-AU12)/($C$11*Y12)*$C$12*Y12))</f>
        <v>2.222716119206682</v>
      </c>
      <c r="BR12" s="2">
        <f>IF(OR(KZ11=1,AND($C$37=Motors!$C$32,PF11=1)),0,IF(NN12=0,-(CN11+$C$15)/($C$14-$C$15)*$C$12,($C$11*Z12-AV12)/($C$11*Z12)*$C$12*Z12))</f>
        <v>2.19887594611144</v>
      </c>
      <c r="BS12" s="2">
        <f>IF(OR(LA11=1,AND($C$37=Motors!$C$32,PG11=1)),0,IF(NO12=0,-(CO11+$C$15)/($C$14-$C$15)*$C$12,($C$11*AA12-AW12)/($C$11*AA12)*$C$12*AA12))</f>
        <v>2.1370797119393297</v>
      </c>
      <c r="BT12" s="2">
        <f>IF(OR(LB11=1,AND($C$37=Motors!$C$32,PH11=1)),0,IF(NP12=0,-(CP11+$C$15)/($C$14-$C$15)*$C$12,($C$11*AB12-AX12)/($C$11*AB12)*$C$12*AB12))</f>
        <v>2.0484365077372395</v>
      </c>
      <c r="BU12" s="2">
        <f>IF(OR(LC11=1,AND($C$37=Motors!$C$32,PI11=1)),0,IF(NQ12=0,-(CQ11+$C$15)/($C$14-$C$15)*$C$12,($C$11*AC12-AY12)/($C$11*AC12)*$C$12*AC12))</f>
        <v>1.9401055255131638</v>
      </c>
      <c r="BV12" s="2">
        <f>IF(OR(LD11=1,AND($C$37=Motors!$C$32,PJ11=1)),0,IF(NR12=0,-(CR11+$C$15)/($C$14-$C$15)*$C$12,($C$11*AD12-AZ12)/($C$11*AD12)*$C$12*AD12))</f>
        <v>3.9803991286871558</v>
      </c>
      <c r="BW12" s="2">
        <f>IF(OR(LE11=1,AND($C$37=Motors!$C$32,PK11=1)),0,IF(NS12=0,-(CS11+$C$15)/($C$14-$C$15)*$C$12,($C$11*AE12-BA12)/($C$11*AE12)*$C$12*AE12))</f>
        <v>3.8385847834895137</v>
      </c>
      <c r="BX12" s="2">
        <f>IF(OR(LF11=1,AND($C$37=Motors!$C$32,PL11=1)),0,IF(NT12=0,-(CT11+$C$15)/($C$14-$C$15)*$C$12,($C$11*AF12-BB12)/($C$11*AF12)*$C$12*AF12))</f>
        <v>3.6988324263967192</v>
      </c>
      <c r="BY12" s="2">
        <f>IF(OR(LG11=1,AND($C$37=Motors!$C$32,PM11=1)),0,IF(NU12=0,-(CU11+$C$15)/($C$14-$C$15)*$C$12,($C$11*AG12-BC12)/($C$11*AG12)*$C$12*AG12))</f>
        <v>3.5611420574087704</v>
      </c>
      <c r="BZ12" s="2">
        <f>IF(OR(LH11=1,AND($C$37=Motors!$C$32,PN11=1)),0,IF(NV12=0,-(CV11+$C$15)/($C$14-$C$15)*$C$12,($C$11*AH12-BD12)/($C$11*AH12)*$C$12*AH12))</f>
        <v>3.4255136765256693</v>
      </c>
      <c r="CA12" s="2">
        <f>IF(OR(LI11=1,AND($C$37=Motors!$C$32,PO11=1)),0,IF(NW12=0,-(CW11+$C$15)/($C$14-$C$15)*$C$12,($C$11*AI12-BE12)/($C$11*AI12)*$C$12*AI12))</f>
        <v>3.2919472837474131</v>
      </c>
      <c r="CB12" s="2">
        <f>IF(OR(LJ11=1,AND($C$37=Motors!$C$32,PP11=1)),0,IF(NX12=0,-(CX11+$C$15)/($C$14-$C$15)*$C$12,($C$11*AJ12-BF12)/($C$11*AJ12)*$C$12*AJ12))</f>
        <v>3.1604428790740045</v>
      </c>
      <c r="CC12" s="2">
        <f>IF(OR(LK11=1,AND($C$37=Motors!$C$32,PQ11=1)),0,IF(NY12=0,-(CY11+$C$15)/($C$14-$C$15)*$C$12,($C$11*AK12-BG12)/($C$11*AK12)*$C$12*AK12))</f>
        <v>3.0310004625054425</v>
      </c>
      <c r="CD12" s="2">
        <f>IF(OR(LL11=1,AND($C$37=Motors!$C$32,PR11=1)),0,IF(NZ12=0,-(CZ11+$C$15)/($C$14-$C$15)*$C$12,($C$11*AL12-BH12)/($C$11*AL12)*$C$12*AL12))</f>
        <v>2.9036200340417269</v>
      </c>
      <c r="CE12" s="2">
        <f>IF(OR(LM11=1,AND($C$37=Motors!$C$32,PS11=1)),0,IF(OA12=0,-(DA11+$C$15)/($C$14-$C$15)*$C$12,($C$11*AM12-BI12)/($C$11*AM12)*$C$12*AM12))</f>
        <v>2.7783015936828588</v>
      </c>
      <c r="CF12" s="47">
        <f t="shared" si="25"/>
        <v>0.16</v>
      </c>
      <c r="CG12" s="43">
        <f>IF(AND(KS11=1,OY11=1),0,ABS(BK12/$C$12*($C$14-$C$15)+$C$15) *'Drive Train'!$AA$49 + CG11*(1-'Drive Train'!$AA$49))</f>
        <v>126.24516426190949</v>
      </c>
      <c r="CH12" s="43">
        <f>IF(AND(KT11=1,OZ11=1),0,ABS(BL12/$C$12*($C$14-$C$15)+$C$15) *'Drive Train'!$AA$49 + CH11*(1-'Drive Train'!$AA$49))</f>
        <v>142.92639047275787</v>
      </c>
      <c r="CI12" s="43">
        <f>IF(AND(KU11=1,PA11=1),0,ABS(BM12/$C$12*($C$14-$C$15)+$C$15) *'Drive Train'!$AA$49 + CI11*(1-'Drive Train'!$AA$49))</f>
        <v>136.80965803664333</v>
      </c>
      <c r="CJ12" s="43">
        <f>IF(AND(KV11=1,PB11=1),0,ABS(BN12/$C$12*($C$14-$C$15)+$C$15) *'Drive Train'!$AA$49 + CJ11*(1-'Drive Train'!$AA$49))</f>
        <v>128.60748850525272</v>
      </c>
      <c r="CK12" s="43">
        <f>IF(AND(KW11=1,PC11=1),0,ABS(BO12/$C$12*($C$14-$C$15)+$C$15) *'Drive Train'!$AA$49 + CK11*(1-'Drive Train'!$AA$49))</f>
        <v>120.21582208634955</v>
      </c>
      <c r="CL12" s="43">
        <f>IF(AND(KX11=1,PD11=1),0,ABS(BP12/$C$12*($C$14-$C$15)+$C$15) *'Drive Train'!$AA$49 + CL11*(1-'Drive Train'!$AA$49))</f>
        <v>123.74873552692796</v>
      </c>
      <c r="CM12" s="43">
        <f>IF(AND(KY11=1,PE11=1),0,ABS(BQ12/$C$12*($C$14-$C$15)+$C$15) *'Drive Train'!$AA$49 + CM11*(1-'Drive Train'!$AA$49))</f>
        <v>125.77355816111111</v>
      </c>
      <c r="CN12" s="43">
        <f>IF(AND(KZ11=1,PF11=1),0,ABS(BR12/$C$12*($C$14-$C$15)+$C$15) *'Drive Train'!$AA$49 + CN11*(1-'Drive Train'!$AA$49))</f>
        <v>125.24846066617542</v>
      </c>
      <c r="CO12" s="43">
        <f>IF(AND(LA11=1,PG11=1),0,ABS(BS12/$C$12*($C$14-$C$15)+$C$15) *'Drive Train'!$AA$49 + CO11*(1-'Drive Train'!$AA$49))</f>
        <v>122.71719838725306</v>
      </c>
      <c r="CP12" s="43">
        <f>IF(AND(LB11=1,PH11=1),0,ABS(BT12/$C$12*($C$14-$C$15)+$C$15) *'Drive Train'!$AA$49 + CP11*(1-'Drive Train'!$AA$49))</f>
        <v>118.72703949096078</v>
      </c>
      <c r="CQ12" s="43">
        <f>IF(AND(LC11=1,PI11=1),0,ABS(BU12/$C$12*($C$14-$C$15)+$C$15) *'Drive Train'!$AA$49 + CQ11*(1-'Drive Train'!$AA$49))</f>
        <v>113.64472958915229</v>
      </c>
      <c r="CR12" s="43">
        <f>IF(AND(LD11=1,PJ11=1),0,ABS(BV12/$C$12*($C$14-$C$15)+$C$15) *'Drive Train'!$AA$49 + CR11*(1-'Drive Train'!$AA$49))</f>
        <v>216.95026683931655</v>
      </c>
      <c r="CS12" s="43">
        <f>IF(AND(LE11=1,PK11=1),0,ABS(BW12/$C$12*($C$14-$C$15)+$C$15) *'Drive Train'!$AA$49 + CS11*(1-'Drive Train'!$AA$49))</f>
        <v>209.60900065530601</v>
      </c>
      <c r="CT12" s="43">
        <f>IF(AND(LF11=1,PL11=1),0,ABS(BX12/$C$12*($C$14-$C$15)+$C$15) *'Drive Train'!$AA$49 + CT11*(1-'Drive Train'!$AA$49))</f>
        <v>202.36975977098317</v>
      </c>
      <c r="CU12" s="43">
        <f>IF(AND(LG11=1,PM11=1),0,ABS(BY12/$C$12*($C$14-$C$15)+$C$15) *'Drive Train'!$AA$49 + CU11*(1-'Drive Train'!$AA$49))</f>
        <v>195.23254418634801</v>
      </c>
      <c r="CV12" s="43">
        <f>IF(AND(LH11=1,PN11=1),0,ABS(BZ12/$C$12*($C$14-$C$15)+$C$15) *'Drive Train'!$AA$49 + CV11*(1-'Drive Train'!$AA$49))</f>
        <v>188.19735390140056</v>
      </c>
      <c r="CW12" s="43">
        <f>IF(AND(LI11=1,PO11=1),0,ABS(CA12/$C$12*($C$14-$C$15)+$C$15) *'Drive Train'!$AA$49 + CW11*(1-'Drive Train'!$AA$49))</f>
        <v>181.26418891614074</v>
      </c>
      <c r="CX12" s="43">
        <f>IF(AND(LJ11=1,PP11=1),0,ABS(CB12/$C$12*($C$14-$C$15)+$C$15) *'Drive Train'!$AA$49 + CX11*(1-'Drive Train'!$AA$49))</f>
        <v>174.36826164171623</v>
      </c>
      <c r="CY12" s="43">
        <f>IF(AND(LK11=1,PQ11=1),0,ABS(CC12/$C$12*($C$14-$C$15)+$C$15) *'Drive Train'!$AA$49 + CY11*(1-'Drive Train'!$AA$49))</f>
        <v>167.45857940070039</v>
      </c>
      <c r="CZ12" s="43">
        <f>IF(AND(LL11=1,PR11=1),0,ABS(CD12/$C$12*($C$14-$C$15)+$C$15) *'Drive Train'!$AA$49 + CZ11*(1-'Drive Train'!$AA$49))</f>
        <v>160.6521565131801</v>
      </c>
      <c r="DA12" s="43">
        <f>IF(AND(LM11=1,PS11=1),0,ABS(CE12/$C$12*($C$14-$C$15)+$C$15) *'Drive Train'!$AA$49 + DA11*(1-'Drive Train'!$AA$49))</f>
        <v>153.94899297915535</v>
      </c>
      <c r="DB12" s="47">
        <f t="shared" si="99"/>
        <v>0.16</v>
      </c>
      <c r="DC12" s="43">
        <f t="shared" si="26"/>
        <v>93</v>
      </c>
      <c r="DD12" s="43">
        <f t="shared" si="27"/>
        <v>93</v>
      </c>
      <c r="DE12" s="43">
        <f t="shared" si="28"/>
        <v>93</v>
      </c>
      <c r="DF12" s="43">
        <f t="shared" si="29"/>
        <v>93</v>
      </c>
      <c r="DG12" s="43">
        <f t="shared" si="30"/>
        <v>93</v>
      </c>
      <c r="DH12" s="43">
        <f t="shared" si="31"/>
        <v>93</v>
      </c>
      <c r="DI12" s="43">
        <f t="shared" si="32"/>
        <v>93</v>
      </c>
      <c r="DJ12" s="43">
        <f t="shared" si="33"/>
        <v>93</v>
      </c>
      <c r="DK12" s="43">
        <f t="shared" si="34"/>
        <v>93</v>
      </c>
      <c r="DL12" s="43">
        <f t="shared" si="35"/>
        <v>93</v>
      </c>
      <c r="DM12" s="43">
        <f t="shared" si="36"/>
        <v>93</v>
      </c>
      <c r="DN12" s="43">
        <f t="shared" si="37"/>
        <v>25</v>
      </c>
      <c r="DO12" s="43">
        <f t="shared" si="38"/>
        <v>30</v>
      </c>
      <c r="DP12" s="43">
        <f t="shared" si="39"/>
        <v>35</v>
      </c>
      <c r="DQ12" s="43">
        <f t="shared" si="40"/>
        <v>40</v>
      </c>
      <c r="DR12" s="43">
        <f t="shared" si="41"/>
        <v>45</v>
      </c>
      <c r="DS12" s="43">
        <f t="shared" si="42"/>
        <v>50</v>
      </c>
      <c r="DT12" s="43">
        <f t="shared" si="43"/>
        <v>55</v>
      </c>
      <c r="DU12" s="43">
        <f t="shared" si="44"/>
        <v>60</v>
      </c>
      <c r="DV12" s="43">
        <f t="shared" si="45"/>
        <v>65</v>
      </c>
      <c r="DW12" s="43">
        <f t="shared" si="46"/>
        <v>70</v>
      </c>
      <c r="DX12" s="47">
        <f t="shared" si="100"/>
        <v>0.16</v>
      </c>
      <c r="DY12" s="2">
        <f>IF(OY12=0,($C$23/0.4536*IF(ISNA(MK11),'Drive Train'!$F$16,'Drive Train'!$F$17)*4.448*$C$24*S$6)*SIGN(BK12),BK12)</f>
        <v>6.7787520000000017</v>
      </c>
      <c r="DZ12" s="2">
        <f>IF(OZ12=0,($C$23/0.4536*IF(ISNA(ML11),'Drive Train'!$F$16,'Drive Train'!$F$17)*4.448*$C$24*$C$21*T$6)*SIGN(BL12),BL12)</f>
        <v>11.570293785959999</v>
      </c>
      <c r="EA12" s="2">
        <f>IF(PA12=0,($C$23/0.4536*IF(ISNA(MM11),'Drive Train'!$F$16,'Drive Train'!$F$17)*4.448*$C$24*$C$21*U$6)*SIGN(BM12),BM12)</f>
        <v>8.0102033902799992</v>
      </c>
      <c r="EB12" s="2">
        <f>IF(PB12=0,($C$23/0.4536*IF(ISNA(MN11),'Drive Train'!$F$16,'Drive Train'!$F$17)*4.448*$C$24*$C$21*V$6)*SIGN(BN12),BN12)</f>
        <v>6.1254496513905883</v>
      </c>
      <c r="EC12" s="2">
        <f>IF(PC12=0,($C$23/0.4536*IF(ISNA(MO11),'Drive Train'!$F$16,'Drive Train'!$F$17)*4.448*$C$24*$C$21*W$6)*SIGN(BO12),BO12)</f>
        <v>4.9586973368400002</v>
      </c>
      <c r="ED12" s="2">
        <f>IF(PD12=0,($C$23/0.4536*IF(ISNA(MP11),'Drive Train'!$F$16,'Drive Train'!$F$17)*4.448*$C$24*$C$21*X$6)*SIGN(BP12),BP12)</f>
        <v>4.165305762945601</v>
      </c>
      <c r="EE12" s="2">
        <f>IF(PE12=0,($C$23/0.4536*IF(ISNA(MQ11),'Drive Train'!$F$16,'Drive Train'!$F$17)*4.448*$C$24*$C$21*Y$6)*SIGN(BQ12),BQ12)</f>
        <v>3.5907808301255173</v>
      </c>
      <c r="EF12" s="2">
        <f>IF(PF12=0,($C$23/0.4536*IF(ISNA(MR11),'Drive Train'!$F$16,'Drive Train'!$F$17)*4.448*$C$24*$C$21*Z$6)*SIGN(BR12),BR12)</f>
        <v>3.1555346688981816</v>
      </c>
      <c r="EG12" s="2">
        <f>IF(PG12=0,($C$23/0.4536*IF(ISNA(MS11),'Drive Train'!$F$16,'Drive Train'!$F$17)*4.448*$C$24*$C$21*AA$6)*SIGN(BS12),BS12)</f>
        <v>2.8143957857740536</v>
      </c>
      <c r="EH12" s="2">
        <f>IF(PH12=0,($C$23/0.4536*IF(ISNA(MT11),'Drive Train'!$F$16,'Drive Train'!$F$17)*4.448*$C$24*$C$21*AB$6)*SIGN(BT12),BT12)</f>
        <v>2.5398205871619508</v>
      </c>
      <c r="EI12" s="2">
        <f>IF(PI12=0,($C$23/0.4536*IF(ISNA(MU11),'Drive Train'!$F$16,'Drive Train'!$F$17)*4.448*$C$24*$C$21*AC$6)*SIGN(BU12),BU12)</f>
        <v>2.3140587571919995</v>
      </c>
      <c r="EJ12" s="2">
        <f>IF(PJ12=0,($C$23/0.4536*IF(ISNA(MV11),'Drive Train'!$F$16,'Drive Train'!$F$17)*4.448*$C$24*$C$21*AD$6)*SIGN(BV12),BV12)</f>
        <v>5.7851468929800003</v>
      </c>
      <c r="EK12" s="2">
        <f>IF(PK12=0,($C$23/0.4536*IF(ISNA(MW11),'Drive Train'!$F$16,'Drive Train'!$F$17)*4.448*$C$24*$C$21*AE$6)*SIGN(BW12),BW12)</f>
        <v>5.7851468929800003</v>
      </c>
      <c r="EL12" s="2">
        <f>IF(PL12=0,($C$23/0.4536*IF(ISNA(MX11),'Drive Train'!$F$16,'Drive Train'!$F$17)*4.448*$C$24*$C$21*AF$6)*SIGN(BX12),BX12)</f>
        <v>5.7851468929800003</v>
      </c>
      <c r="EM12" s="2">
        <f>IF(PM12=0,($C$23/0.4536*IF(ISNA(MY11),'Drive Train'!$F$16,'Drive Train'!$F$17)*4.448*$C$24*$C$21*AG$6)*SIGN(BY12),BY12)</f>
        <v>5.7851468929800003</v>
      </c>
      <c r="EN12" s="2">
        <f>IF(PN12=0,($C$23/0.4536*IF(ISNA(MZ11),'Drive Train'!$F$16,'Drive Train'!$F$17)*4.448*$C$24*$C$21*AH$6)*SIGN(BZ12),BZ12)</f>
        <v>5.7851468929800003</v>
      </c>
      <c r="EO12" s="2">
        <f>IF(PO12=0,($C$23/0.4536*IF(ISNA(NA11),'Drive Train'!$F$16,'Drive Train'!$F$17)*4.448*$C$24*$C$21*AI$6)*SIGN(CA12),CA12)</f>
        <v>5.7851468929800003</v>
      </c>
      <c r="EP12" s="2">
        <f>IF(PP12=0,($C$23/0.4536*IF(ISNA(NB11),'Drive Train'!$F$16,'Drive Train'!$F$17)*4.448*$C$24*$C$21*AJ$6)*SIGN(CB12),CB12)</f>
        <v>5.7851468929800003</v>
      </c>
      <c r="EQ12" s="2">
        <f>IF(PQ12=0,($C$23/0.4536*IF(ISNA(NC11),'Drive Train'!$F$16,'Drive Train'!$F$17)*4.448*$C$24*$C$21*AK$6)*SIGN(CC12),CC12)</f>
        <v>5.7851468929800003</v>
      </c>
      <c r="ER12" s="2">
        <f>IF(PR12=0,($C$23/0.4536*IF(ISNA(ND11),'Drive Train'!$F$16,'Drive Train'!$F$17)*4.448*$C$24*$C$21*AL$6)*SIGN(CD12),CD12)</f>
        <v>5.7851468929800003</v>
      </c>
      <c r="ES12" s="2">
        <f>IF(PS12=0,($C$23/0.4536*IF(ISNA(NE11),'Drive Train'!$F$16,'Drive Train'!$F$17)*4.448*$C$24*$C$21*AM$6)*SIGN(CE12),CE12)</f>
        <v>5.7851468929800003</v>
      </c>
      <c r="ET12" s="47">
        <f t="shared" si="47"/>
        <v>0.16</v>
      </c>
      <c r="EU12" s="2">
        <f>MAX(MIN(IF(AND(OY11=1,NG12&lt;0),-1,1)*(DC12-$C$15)/($C$14-$C$15)*$C$12*$C$21-$C$33*LO12/AO$6 -  OY11*$C$33/$C$21,DY11/$C$19),MAX(EU$8:EU11)*-1)</f>
        <v>1.3166946881517481</v>
      </c>
      <c r="EV12" s="2">
        <f>MAX(MIN(IF(AND(OZ11=1,NH12&lt;0),-1,1)*(DD12-$C$15)/($C$14-$C$15)*$C$12*$C$21-$C$33*LP12/AP$6 -  OZ11*$C$33/$C$21,DZ11/$C$19),MAX(EV$8:EV11)*-1)</f>
        <v>1.4032868076230745</v>
      </c>
      <c r="EW12" s="2">
        <f>MAX(MIN(IF(AND(PA11=1,NI12&lt;0),-1,1)*(DE12-$C$15)/($C$14-$C$15)*$C$12*$C$21-$C$33*LQ12/AQ$6 -  PA11*$C$33/$C$21,EA11/$C$19),MAX(EW$8:EW11)*-1)</f>
        <v>1.3715046116655594</v>
      </c>
      <c r="EX12" s="2">
        <f>MAX(MIN(IF(AND(PB11=1,NJ12&lt;0),-1,1)*(DF12-$C$15)/($C$14-$C$15)*$C$12*$C$21-$C$33*LR12/AR$6 -  PB11*$C$33/$C$21,EB11/$C$19),MAX(EX$8:EX11)*-1)</f>
        <v>1.3289414319509125</v>
      </c>
      <c r="EY12" s="2">
        <f>MAX(MIN(IF(AND(PC11=1,NK12&lt;0),-1,1)*(DG12-$C$15)/($C$14-$C$15)*$C$12*$C$21-$C$33*LS12/AS$6 -  PC11*$C$33/$C$21,EC11/$C$19),MAX(EY$8:EY11)*-1)</f>
        <v>1.2396743342100001</v>
      </c>
      <c r="EZ12" s="2">
        <f>MAX(MIN(IF(AND(PD11=1,NL12&lt;0),-1,1)*(DH12-$C$15)/($C$14-$C$15)*$C$12*$C$21-$C$33*LT12/AT$6 -  PD11*$C$33/$C$21,ED11/$C$19),MAX(EZ$8:EZ11)*-1)</f>
        <v>1.0413264407364002</v>
      </c>
      <c r="FA12" s="2">
        <f>MAX(MIN(IF(AND(PE11=1,NM12&lt;0),-1,1)*(DI12-$C$15)/($C$14-$C$15)*$C$12*$C$21-$C$33*LU12/AU$6 -  PE11*$C$33/$C$21,EE11/$C$19),MAX(FA$8:FA11)*-1)</f>
        <v>0.89769520753137932</v>
      </c>
      <c r="FB12" s="2">
        <f>MAX(MIN(IF(AND(PF11=1,NN12&lt;0),-1,1)*(DJ12-$C$15)/($C$14-$C$15)*$C$12*$C$21-$C$33*LV12/AV$6 -  PF11*$C$33/$C$21,EF11/$C$19),MAX(FB$8:FB11)*-1)</f>
        <v>0.78888366722454539</v>
      </c>
      <c r="FC12" s="2">
        <f>MAX(MIN(IF(AND(PG11=1,NO12&lt;0),-1,1)*(DK12-$C$15)/($C$14-$C$15)*$C$12*$C$21-$C$33*LW12/AW$6 -  PG11*$C$33/$C$21,EG11/$C$19),MAX(FC$8:FC11)*-1)</f>
        <v>0.7035989464435134</v>
      </c>
      <c r="FD12" s="2">
        <f>MAX(MIN(IF(AND(PH11=1,NP12&lt;0),-1,1)*(DL12-$C$15)/($C$14-$C$15)*$C$12*$C$21-$C$33*LX12/AX$6 -  PH11*$C$33/$C$21,EH11/$C$19),MAX(FD$8:FD11)*-1)</f>
        <v>0.6349551467904877</v>
      </c>
      <c r="FE12" s="2">
        <f>MAX(MIN(IF(AND(PI11=1,NQ12&lt;0),-1,1)*(DM12-$C$15)/($C$14-$C$15)*$C$12*$C$21-$C$33*LY12/AY$6 -  PI11*$C$33/$C$21,EI11/$C$19),MAX(FE$8:FE11)*-1)</f>
        <v>0.57851468929799987</v>
      </c>
      <c r="FF12" s="2">
        <f>MAX(MIN(IF(AND(PJ11=1,NR12&lt;0),-1,1)*(DN12-$C$15)/($C$14-$C$15)*$C$12*$C$21-$C$33*LZ12/AZ$6 -  PJ11*$C$33/$C$21,EJ11/$C$19),MAX(FF$8:FF11)*-1)</f>
        <v>0.33629279921908051</v>
      </c>
      <c r="FG12" s="2">
        <f>MAX(MIN(IF(AND(PK11=1,NS12&lt;0),-1,1)*(DO12-$C$15)/($C$14-$C$15)*$C$12*$C$21-$C$33*MA12/BA$6 -  PK11*$C$33/$C$21,EK11/$C$19),MAX(FG$8:FG11)*-1)</f>
        <v>0.40792828739014886</v>
      </c>
      <c r="FH12" s="2">
        <f>MAX(MIN(IF(AND(PL11=1,NT12&lt;0),-1,1)*(DP12-$C$15)/($C$14-$C$15)*$C$12*$C$21-$C$33*MB12/BB$6 -  PL11*$C$33/$C$21,EL11/$C$19),MAX(FH$8:FH11)*-1)</f>
        <v>0.47956377556121726</v>
      </c>
      <c r="FI12" s="2">
        <f>MAX(MIN(IF(AND(PM11=1,NU12&lt;0),-1,1)*(DQ12-$C$15)/($C$14-$C$15)*$C$12*$C$21-$C$33*MC12/BC$6 -  PM11*$C$33/$C$21,EM11/$C$19),MAX(FI$8:FI11)*-1)</f>
        <v>0.55119926373228556</v>
      </c>
      <c r="FJ12" s="2">
        <f>MAX(MIN(IF(AND(PN11=1,NV12&lt;0),-1,1)*(DR12-$C$15)/($C$14-$C$15)*$C$12*$C$21-$C$33*MD12/BD$6 -  PN11*$C$33/$C$21,EN11/$C$19),MAX(FJ$8:FJ11)*-1)</f>
        <v>0.62283475190335402</v>
      </c>
      <c r="FK12" s="2">
        <f>MAX(MIN(IF(AND(PO11=1,NW12&lt;0),-1,1)*(DS12-$C$15)/($C$14-$C$15)*$C$12*$C$21-$C$33*ME12/BE$6 -  PO11*$C$33/$C$21,EO11/$C$19),MAX(FK$8:FK11)*-1)</f>
        <v>0.69447024007442237</v>
      </c>
      <c r="FL12" s="2">
        <f>MAX(MIN(IF(AND(PP11=1,NX12&lt;0),-1,1)*(DT12-$C$15)/($C$14-$C$15)*$C$12*$C$21-$C$33*MF12/BF$6 -  PP11*$C$33/$C$21,EP11/$C$19),MAX(FL$8:FL11)*-1)</f>
        <v>0.76610572824549072</v>
      </c>
      <c r="FM12" s="2">
        <f>MAX(MIN(IF(AND(PQ11=1,NY12&lt;0),-1,1)*(DU12-$C$15)/($C$14-$C$15)*$C$12*$C$21-$C$33*MG12/BG$6 -  PQ11*$C$33/$C$21,EQ11/$C$19),MAX(FM$8:FM11)*-1)</f>
        <v>0.83774121641655919</v>
      </c>
      <c r="FN12" s="2">
        <f>MAX(MIN(IF(AND(PR11=1,NZ12&lt;0),-1,1)*(DV12-$C$15)/($C$14-$C$15)*$C$12*$C$21-$C$33*MH12/BH$6 -  PR11*$C$33/$C$21,ER11/$C$19),MAX(FN$8:FN11)*-1)</f>
        <v>0.90937670458762754</v>
      </c>
      <c r="FO12" s="2">
        <f>MAX(MIN(IF(AND(PS11=1,OA12&lt;0),-1,1)*(DW12-$C$15)/($C$14-$C$15)*$C$12*$C$21-$C$33*MI12/BI$6 -  PS11*$C$33/$C$21,ES11/$C$19),MAX(FO$8:FO11)*-1)</f>
        <v>0.981012192758696</v>
      </c>
      <c r="FP12" s="47">
        <f t="shared" si="101"/>
        <v>0.16</v>
      </c>
      <c r="FQ12" s="43">
        <f t="shared" si="102"/>
        <v>93</v>
      </c>
      <c r="FR12" s="43">
        <f t="shared" si="103"/>
        <v>93</v>
      </c>
      <c r="FS12" s="43">
        <f t="shared" si="104"/>
        <v>93</v>
      </c>
      <c r="FT12" s="43">
        <f t="shared" si="105"/>
        <v>93</v>
      </c>
      <c r="FU12" s="43">
        <f t="shared" si="106"/>
        <v>93</v>
      </c>
      <c r="FV12" s="43">
        <f t="shared" si="107"/>
        <v>79.678767096652081</v>
      </c>
      <c r="FW12" s="43">
        <f t="shared" si="108"/>
        <v>68.935468151329843</v>
      </c>
      <c r="FX12" s="43">
        <f t="shared" si="109"/>
        <v>60.796605313964548</v>
      </c>
      <c r="FY12" s="43">
        <f t="shared" si="110"/>
        <v>54.417496603597151</v>
      </c>
      <c r="FZ12" s="43">
        <f t="shared" si="111"/>
        <v>49.283092031838017</v>
      </c>
      <c r="GA12" s="43">
        <f t="shared" si="112"/>
        <v>45.061470495058295</v>
      </c>
      <c r="GB12" s="43">
        <f t="shared" si="113"/>
        <v>25</v>
      </c>
      <c r="GC12" s="43">
        <f t="shared" si="114"/>
        <v>30</v>
      </c>
      <c r="GD12" s="43">
        <f t="shared" si="115"/>
        <v>35</v>
      </c>
      <c r="GE12" s="43">
        <f t="shared" si="116"/>
        <v>40</v>
      </c>
      <c r="GF12" s="43">
        <f t="shared" si="117"/>
        <v>45</v>
      </c>
      <c r="GG12" s="43">
        <f t="shared" si="118"/>
        <v>50</v>
      </c>
      <c r="GH12" s="43">
        <f t="shared" si="119"/>
        <v>55</v>
      </c>
      <c r="GI12" s="43">
        <f t="shared" si="120"/>
        <v>60</v>
      </c>
      <c r="GJ12" s="43">
        <f t="shared" si="121"/>
        <v>65</v>
      </c>
      <c r="GK12" s="43">
        <f t="shared" si="122"/>
        <v>70</v>
      </c>
      <c r="GL12" s="47">
        <f t="shared" si="123"/>
        <v>0.16</v>
      </c>
      <c r="GM12" s="43">
        <f t="shared" si="49"/>
        <v>26.450424806824564</v>
      </c>
      <c r="GN12" s="43">
        <f t="shared" si="50"/>
        <v>14.094965416601294</v>
      </c>
      <c r="GO12" s="43">
        <f t="shared" si="51"/>
        <v>19.898286852661677</v>
      </c>
      <c r="GP12" s="43">
        <f t="shared" si="52"/>
        <v>25.213307799849904</v>
      </c>
      <c r="GQ12" s="43">
        <f t="shared" si="53"/>
        <v>29.053734754561201</v>
      </c>
      <c r="GR12" s="43">
        <f t="shared" si="54"/>
        <v>29.053734754561201</v>
      </c>
      <c r="GS12" s="43">
        <f t="shared" si="55"/>
        <v>29.053734754561201</v>
      </c>
      <c r="GT12" s="43">
        <f t="shared" si="56"/>
        <v>29.053734754561201</v>
      </c>
      <c r="GU12" s="43">
        <f t="shared" si="57"/>
        <v>29.053734754561201</v>
      </c>
      <c r="GV12" s="43">
        <f t="shared" si="58"/>
        <v>29.053734754561201</v>
      </c>
      <c r="GW12" s="43">
        <f t="shared" si="59"/>
        <v>29.053734754561201</v>
      </c>
      <c r="GX12" s="43">
        <f t="shared" si="60"/>
        <v>6.7556188073538328</v>
      </c>
      <c r="GY12" s="43">
        <f t="shared" si="61"/>
        <v>8.1946685053736079</v>
      </c>
      <c r="GZ12" s="43">
        <f t="shared" si="62"/>
        <v>9.6337182033933839</v>
      </c>
      <c r="HA12" s="43">
        <f t="shared" si="63"/>
        <v>11.072767901413155</v>
      </c>
      <c r="HB12" s="43">
        <f t="shared" si="64"/>
        <v>12.511817599432932</v>
      </c>
      <c r="HC12" s="43">
        <f t="shared" si="65"/>
        <v>13.950867297452707</v>
      </c>
      <c r="HD12" s="43">
        <f t="shared" si="66"/>
        <v>15.389916995472477</v>
      </c>
      <c r="HE12" s="43">
        <f t="shared" si="67"/>
        <v>16.828966693492259</v>
      </c>
      <c r="HF12" s="43">
        <f t="shared" si="68"/>
        <v>18.268016391512035</v>
      </c>
      <c r="HG12" s="43">
        <f t="shared" si="69"/>
        <v>19.707066089531811</v>
      </c>
      <c r="HH12" s="47">
        <f t="shared" si="124"/>
        <v>0.16</v>
      </c>
      <c r="HI12" s="43">
        <f t="shared" si="125"/>
        <v>26.450424806824564</v>
      </c>
      <c r="HJ12" s="43">
        <f t="shared" si="126"/>
        <v>14.094965416601294</v>
      </c>
      <c r="HK12" s="43">
        <f t="shared" si="127"/>
        <v>19.898286852661677</v>
      </c>
      <c r="HL12" s="43">
        <f t="shared" si="128"/>
        <v>25.213307799849904</v>
      </c>
      <c r="HM12" s="43">
        <f t="shared" si="129"/>
        <v>29.053734754561201</v>
      </c>
      <c r="HN12" s="43">
        <f t="shared" si="130"/>
        <v>29.053734754561201</v>
      </c>
      <c r="HO12" s="43">
        <f t="shared" si="131"/>
        <v>29.053734754561201</v>
      </c>
      <c r="HP12" s="43">
        <f t="shared" si="132"/>
        <v>29.053734754561201</v>
      </c>
      <c r="HQ12" s="43">
        <f t="shared" si="133"/>
        <v>29.053734754561201</v>
      </c>
      <c r="HR12" s="43">
        <f t="shared" si="134"/>
        <v>29.053734754561201</v>
      </c>
      <c r="HS12" s="43">
        <f t="shared" si="135"/>
        <v>29.053734754561201</v>
      </c>
      <c r="HT12" s="43">
        <f t="shared" si="136"/>
        <v>6.7556188073538328</v>
      </c>
      <c r="HU12" s="43">
        <f t="shared" si="137"/>
        <v>8.1946685053736079</v>
      </c>
      <c r="HV12" s="43">
        <f t="shared" si="138"/>
        <v>9.6337182033933839</v>
      </c>
      <c r="HW12" s="43">
        <f t="shared" si="139"/>
        <v>11.072767901413155</v>
      </c>
      <c r="HX12" s="43">
        <f t="shared" si="140"/>
        <v>12.511817599432932</v>
      </c>
      <c r="HY12" s="43">
        <f t="shared" si="141"/>
        <v>13.950867297452707</v>
      </c>
      <c r="HZ12" s="43">
        <f t="shared" si="142"/>
        <v>15.389916995472477</v>
      </c>
      <c r="IA12" s="43">
        <f t="shared" si="143"/>
        <v>16.828966693492259</v>
      </c>
      <c r="IB12" s="43">
        <f t="shared" si="144"/>
        <v>18.268016391512035</v>
      </c>
      <c r="IC12" s="43">
        <f t="shared" si="145"/>
        <v>19.707066089531811</v>
      </c>
      <c r="ID12" s="47">
        <f t="shared" si="146"/>
        <v>0.16</v>
      </c>
      <c r="IE12" s="43">
        <f t="shared" si="147"/>
        <v>7.0120000000000005</v>
      </c>
      <c r="IF12" s="43">
        <f t="shared" si="148"/>
        <v>7.0120000000000005</v>
      </c>
      <c r="IG12" s="43">
        <f t="shared" si="149"/>
        <v>7.0120000000000005</v>
      </c>
      <c r="IH12" s="43">
        <f t="shared" si="150"/>
        <v>7.0120000000000005</v>
      </c>
      <c r="II12" s="43">
        <f t="shared" si="151"/>
        <v>7.0120000000000005</v>
      </c>
      <c r="IJ12" s="43">
        <f t="shared" si="152"/>
        <v>7.757989042587484</v>
      </c>
      <c r="IK12" s="43">
        <f t="shared" si="153"/>
        <v>8.3596137835255284</v>
      </c>
      <c r="IL12" s="43">
        <f t="shared" si="154"/>
        <v>8.8153901024179859</v>
      </c>
      <c r="IM12" s="43">
        <f t="shared" si="155"/>
        <v>9.1726201901985611</v>
      </c>
      <c r="IN12" s="43">
        <f t="shared" si="156"/>
        <v>9.4601468462170715</v>
      </c>
      <c r="IO12" s="43">
        <f t="shared" si="157"/>
        <v>9.6965576522767361</v>
      </c>
      <c r="IP12" s="43">
        <f t="shared" si="158"/>
        <v>10.82</v>
      </c>
      <c r="IQ12" s="43">
        <f t="shared" si="159"/>
        <v>10.540000000000001</v>
      </c>
      <c r="IR12" s="43">
        <f t="shared" si="160"/>
        <v>10.260000000000002</v>
      </c>
      <c r="IS12" s="43">
        <f t="shared" si="161"/>
        <v>9.98</v>
      </c>
      <c r="IT12" s="43">
        <f t="shared" si="162"/>
        <v>9.7000000000000011</v>
      </c>
      <c r="IU12" s="43">
        <f t="shared" si="163"/>
        <v>9.42</v>
      </c>
      <c r="IV12" s="43">
        <f t="shared" si="164"/>
        <v>9.14</v>
      </c>
      <c r="IW12" s="43">
        <f t="shared" si="165"/>
        <v>8.8600000000000012</v>
      </c>
      <c r="IX12" s="43">
        <f t="shared" si="166"/>
        <v>8.58</v>
      </c>
      <c r="IY12" s="43">
        <f t="shared" si="167"/>
        <v>8.3000000000000007</v>
      </c>
      <c r="IZ12" s="47">
        <f t="shared" si="168"/>
        <v>0.16</v>
      </c>
      <c r="JA12" s="43">
        <f t="shared" si="267"/>
        <v>6</v>
      </c>
      <c r="JB12" s="43">
        <f t="shared" si="268"/>
        <v>6</v>
      </c>
      <c r="JC12" s="43">
        <f t="shared" si="269"/>
        <v>6</v>
      </c>
      <c r="JD12" s="43">
        <f t="shared" si="270"/>
        <v>6</v>
      </c>
      <c r="JE12" s="43">
        <f t="shared" si="271"/>
        <v>6</v>
      </c>
      <c r="JF12" s="43">
        <f t="shared" si="272"/>
        <v>6</v>
      </c>
      <c r="JG12" s="43">
        <f t="shared" si="273"/>
        <v>6</v>
      </c>
      <c r="JH12" s="43">
        <f t="shared" si="274"/>
        <v>6</v>
      </c>
      <c r="JI12" s="43">
        <f t="shared" si="275"/>
        <v>6</v>
      </c>
      <c r="JJ12" s="43">
        <f t="shared" si="276"/>
        <v>6</v>
      </c>
      <c r="JK12" s="43">
        <f t="shared" si="277"/>
        <v>6</v>
      </c>
      <c r="JL12" s="43">
        <f t="shared" si="278"/>
        <v>6</v>
      </c>
      <c r="JM12" s="43">
        <f t="shared" si="279"/>
        <v>6</v>
      </c>
      <c r="JN12" s="43">
        <f t="shared" si="280"/>
        <v>6</v>
      </c>
      <c r="JO12" s="43">
        <f t="shared" si="281"/>
        <v>6</v>
      </c>
      <c r="JP12" s="43">
        <f t="shared" si="282"/>
        <v>6</v>
      </c>
      <c r="JQ12" s="43">
        <f t="shared" si="283"/>
        <v>6</v>
      </c>
      <c r="JR12" s="43">
        <f t="shared" si="284"/>
        <v>6</v>
      </c>
      <c r="JS12" s="43">
        <f t="shared" si="285"/>
        <v>6</v>
      </c>
      <c r="JT12" s="43">
        <f t="shared" si="286"/>
        <v>6</v>
      </c>
      <c r="JU12" s="43">
        <f t="shared" si="287"/>
        <v>6</v>
      </c>
      <c r="JV12" s="47">
        <f t="shared" si="170"/>
        <v>0.16</v>
      </c>
      <c r="JW12" s="36">
        <f t="shared" si="171"/>
        <v>0</v>
      </c>
      <c r="JX12" s="36">
        <f t="shared" si="172"/>
        <v>0</v>
      </c>
      <c r="JY12" s="36">
        <f t="shared" si="173"/>
        <v>0</v>
      </c>
      <c r="JZ12" s="36">
        <f t="shared" si="174"/>
        <v>0</v>
      </c>
      <c r="KA12" s="36">
        <f t="shared" si="175"/>
        <v>0</v>
      </c>
      <c r="KB12" s="36">
        <f t="shared" si="176"/>
        <v>0</v>
      </c>
      <c r="KC12" s="36">
        <f t="shared" si="177"/>
        <v>0</v>
      </c>
      <c r="KD12" s="36">
        <f t="shared" si="178"/>
        <v>0</v>
      </c>
      <c r="KE12" s="36">
        <f t="shared" si="179"/>
        <v>0</v>
      </c>
      <c r="KF12" s="36">
        <f t="shared" si="180"/>
        <v>0</v>
      </c>
      <c r="KG12" s="36">
        <f t="shared" si="181"/>
        <v>0</v>
      </c>
      <c r="KH12" s="36">
        <f t="shared" si="182"/>
        <v>0</v>
      </c>
      <c r="KI12" s="36">
        <f t="shared" si="183"/>
        <v>0</v>
      </c>
      <c r="KJ12" s="36">
        <f t="shared" si="184"/>
        <v>0</v>
      </c>
      <c r="KK12" s="36">
        <f t="shared" si="185"/>
        <v>0</v>
      </c>
      <c r="KL12" s="36">
        <f t="shared" si="186"/>
        <v>0</v>
      </c>
      <c r="KM12" s="36">
        <f t="shared" si="187"/>
        <v>0</v>
      </c>
      <c r="KN12" s="36">
        <f t="shared" si="188"/>
        <v>0</v>
      </c>
      <c r="KO12" s="36">
        <f t="shared" si="189"/>
        <v>0</v>
      </c>
      <c r="KP12" s="36">
        <f t="shared" si="190"/>
        <v>0</v>
      </c>
      <c r="KQ12" s="36">
        <f t="shared" si="191"/>
        <v>0</v>
      </c>
      <c r="KR12" s="47">
        <f t="shared" si="192"/>
        <v>0.16</v>
      </c>
      <c r="KS12" s="1">
        <f t="shared" si="193"/>
        <v>0</v>
      </c>
      <c r="KT12" s="1">
        <f t="shared" si="194"/>
        <v>0</v>
      </c>
      <c r="KU12" s="1">
        <f t="shared" si="195"/>
        <v>0</v>
      </c>
      <c r="KV12" s="1">
        <f t="shared" si="196"/>
        <v>0</v>
      </c>
      <c r="KW12" s="1">
        <f t="shared" si="197"/>
        <v>0</v>
      </c>
      <c r="KX12" s="1">
        <f t="shared" si="198"/>
        <v>0</v>
      </c>
      <c r="KY12" s="1">
        <f t="shared" si="199"/>
        <v>0</v>
      </c>
      <c r="KZ12" s="1">
        <f t="shared" si="200"/>
        <v>0</v>
      </c>
      <c r="LA12" s="1">
        <f t="shared" si="201"/>
        <v>0</v>
      </c>
      <c r="LB12" s="1">
        <f t="shared" si="202"/>
        <v>0</v>
      </c>
      <c r="LC12" s="1">
        <f t="shared" si="203"/>
        <v>0</v>
      </c>
      <c r="LD12" s="1">
        <f t="shared" si="204"/>
        <v>0</v>
      </c>
      <c r="LE12" s="1">
        <f t="shared" si="205"/>
        <v>0</v>
      </c>
      <c r="LF12" s="1">
        <f t="shared" si="206"/>
        <v>0</v>
      </c>
      <c r="LG12" s="1">
        <f t="shared" si="207"/>
        <v>0</v>
      </c>
      <c r="LH12" s="1">
        <f t="shared" si="208"/>
        <v>0</v>
      </c>
      <c r="LI12" s="1">
        <f t="shared" si="209"/>
        <v>0</v>
      </c>
      <c r="LJ12" s="1">
        <f t="shared" si="210"/>
        <v>0</v>
      </c>
      <c r="LK12" s="1">
        <f t="shared" si="211"/>
        <v>0</v>
      </c>
      <c r="LL12" s="1">
        <f t="shared" si="212"/>
        <v>0</v>
      </c>
      <c r="LM12" s="1">
        <f t="shared" si="213"/>
        <v>0</v>
      </c>
      <c r="LN12" s="47">
        <f t="shared" si="214"/>
        <v>0.16</v>
      </c>
      <c r="LO12" s="43">
        <f t="shared" si="215"/>
        <v>3.1852849818205669</v>
      </c>
      <c r="LP12" s="43">
        <f t="shared" si="216"/>
        <v>1.6263072681537865</v>
      </c>
      <c r="LQ12" s="43">
        <f t="shared" si="217"/>
        <v>2.3314222474907043</v>
      </c>
      <c r="LR12" s="43">
        <f t="shared" si="218"/>
        <v>3.0174288226358383</v>
      </c>
      <c r="LS12" s="43">
        <f t="shared" si="219"/>
        <v>3.4587292302563806</v>
      </c>
      <c r="LT12" s="43">
        <f t="shared" si="220"/>
        <v>3.6748112207119008</v>
      </c>
      <c r="LU12" s="43">
        <f t="shared" si="221"/>
        <v>3.6860485593648957</v>
      </c>
      <c r="LV12" s="43">
        <f t="shared" si="222"/>
        <v>3.6860485593648957</v>
      </c>
      <c r="LW12" s="43">
        <f t="shared" si="223"/>
        <v>3.6860485593648957</v>
      </c>
      <c r="LX12" s="43">
        <f t="shared" si="224"/>
        <v>3.6860485593648957</v>
      </c>
      <c r="LY12" s="43">
        <f t="shared" si="225"/>
        <v>3.6860485593648957</v>
      </c>
      <c r="LZ12" s="43">
        <f t="shared" si="226"/>
        <v>0.86066390492414313</v>
      </c>
      <c r="MA12" s="43">
        <f t="shared" si="227"/>
        <v>1.0439984250911776</v>
      </c>
      <c r="MB12" s="43">
        <f t="shared" si="228"/>
        <v>1.2273329452582122</v>
      </c>
      <c r="MC12" s="43">
        <f t="shared" si="229"/>
        <v>1.4106674654252465</v>
      </c>
      <c r="MD12" s="43">
        <f t="shared" si="230"/>
        <v>1.5940019855922811</v>
      </c>
      <c r="ME12" s="43">
        <f t="shared" si="231"/>
        <v>1.7773365057593153</v>
      </c>
      <c r="MF12" s="43">
        <f t="shared" si="232"/>
        <v>1.96067102592635</v>
      </c>
      <c r="MG12" s="43">
        <f t="shared" si="233"/>
        <v>2.1440055460933847</v>
      </c>
      <c r="MH12" s="43">
        <f t="shared" si="234"/>
        <v>2.3273400662604189</v>
      </c>
      <c r="MI12" s="43">
        <f t="shared" si="235"/>
        <v>2.5106745864274536</v>
      </c>
      <c r="MJ12" s="47">
        <f t="shared" si="236"/>
        <v>0.16</v>
      </c>
      <c r="MK12" s="43" t="e">
        <f t="shared" si="74"/>
        <v>#N/A</v>
      </c>
      <c r="ML12" s="43" t="e">
        <f t="shared" si="288"/>
        <v>#N/A</v>
      </c>
      <c r="MM12" s="43" t="e">
        <f t="shared" si="289"/>
        <v>#N/A</v>
      </c>
      <c r="MN12" s="43" t="e">
        <f t="shared" si="290"/>
        <v>#N/A</v>
      </c>
      <c r="MO12" s="43" t="e">
        <f t="shared" si="291"/>
        <v>#N/A</v>
      </c>
      <c r="MP12" s="43" t="e">
        <f t="shared" si="292"/>
        <v>#N/A</v>
      </c>
      <c r="MQ12" s="43" t="e">
        <f t="shared" si="293"/>
        <v>#N/A</v>
      </c>
      <c r="MR12" s="43" t="e">
        <f t="shared" si="294"/>
        <v>#N/A</v>
      </c>
      <c r="MS12" s="43" t="e">
        <f t="shared" si="295"/>
        <v>#N/A</v>
      </c>
      <c r="MT12" s="43" t="e">
        <f t="shared" si="296"/>
        <v>#N/A</v>
      </c>
      <c r="MU12" s="43" t="e">
        <f t="shared" si="297"/>
        <v>#N/A</v>
      </c>
      <c r="MV12" s="43" t="e">
        <f t="shared" si="298"/>
        <v>#N/A</v>
      </c>
      <c r="MW12" s="43" t="e">
        <f t="shared" si="299"/>
        <v>#N/A</v>
      </c>
      <c r="MX12" s="43" t="e">
        <f t="shared" si="300"/>
        <v>#N/A</v>
      </c>
      <c r="MY12" s="43" t="e">
        <f t="shared" si="301"/>
        <v>#N/A</v>
      </c>
      <c r="MZ12" s="43" t="e">
        <f t="shared" si="302"/>
        <v>#N/A</v>
      </c>
      <c r="NA12" s="43" t="e">
        <f t="shared" si="303"/>
        <v>#N/A</v>
      </c>
      <c r="NB12" s="43" t="e">
        <f t="shared" si="304"/>
        <v>#N/A</v>
      </c>
      <c r="NC12" s="43" t="e">
        <f t="shared" si="305"/>
        <v>#N/A</v>
      </c>
      <c r="ND12" s="43" t="e">
        <f t="shared" si="306"/>
        <v>#N/A</v>
      </c>
      <c r="NE12" s="43" t="e">
        <f t="shared" si="307"/>
        <v>#N/A</v>
      </c>
      <c r="NF12" s="47">
        <f t="shared" si="238"/>
        <v>0.16</v>
      </c>
      <c r="NG12" s="43">
        <f>IF(OY11=0,MIN('Drive Train'!$F$35-FQ11*$C$19*'Drive Train'!$F$39,NG11+$C$39)-$C$7,IF(LO11-1&lt;=0,0,IF($C$37=Motors!$C$30,MAX(MAX(NG$8:NG11)*-1,NG11-$C$39),MAX(0,MAX(NG$8:NG11)*-1,NG11-$C$39))))</f>
        <v>7.0120000000000005</v>
      </c>
      <c r="NH12" s="43">
        <f>IF(OZ11=0,MIN('Drive Train'!$F$35-FR11*$C$19*'Drive Train'!$F$39,NH11+$C$39)-$C$7,IF(LP11-1&lt;=0,0,IF($C$37=Motors!$C$30,MAX(MAX(NH$8:NH11)*-1,NH11-$C$39),MAX(0,MAX(NH$8:NH11)*-1,NH11-$C$39))))</f>
        <v>7.0120000000000005</v>
      </c>
      <c r="NI12" s="43">
        <f>IF(PA11=0,MIN('Drive Train'!$F$35-FS11*$C$19*'Drive Train'!$F$39,NI11+$C$39)-$C$7,IF(LQ11-1&lt;=0,0,IF($C$37=Motors!$C$30,MAX(MAX(NI$8:NI11)*-1,NI11-$C$39),MAX(0,MAX(NI$8:NI11)*-1,NI11-$C$39))))</f>
        <v>7.0120000000000005</v>
      </c>
      <c r="NJ12" s="43">
        <f>IF(PB11=0,MIN('Drive Train'!$F$35-FT11*$C$19*'Drive Train'!$F$39,NJ11+$C$39)-$C$7,IF(LR11-1&lt;=0,0,IF($C$37=Motors!$C$30,MAX(MAX(NJ$8:NJ11)*-1,NJ11-$C$39),MAX(0,MAX(NJ$8:NJ11)*-1,NJ11-$C$39))))</f>
        <v>7.0120000000000005</v>
      </c>
      <c r="NK12" s="43">
        <f>IF(PC11=0,MIN('Drive Train'!$F$35-FU11*$C$19*'Drive Train'!$F$39,NK11+$C$39)-$C$7,IF(LS11-1&lt;=0,0,IF($C$37=Motors!$C$30,MAX(MAX(NK$8:NK11)*-1,NK11-$C$39),MAX(0,MAX(NK$8:NK11)*-1,NK11-$C$39))))</f>
        <v>7.0120000000000005</v>
      </c>
      <c r="NL12" s="43">
        <f>IF(PD11=0,MIN('Drive Train'!$F$35-FV11*$C$19*'Drive Train'!$F$39,NL11+$C$39)-$C$7,IF(LT11-1&lt;=0,0,IF($C$37=Motors!$C$30,MAX(MAX(NL$8:NL11)*-1,NL11-$C$39),MAX(0,MAX(NL$8:NL11)*-1,NL11-$C$39))))</f>
        <v>7.757989042587484</v>
      </c>
      <c r="NM12" s="43">
        <f>IF(PE11=0,MIN('Drive Train'!$F$35-FW11*$C$19*'Drive Train'!$F$39,NM11+$C$39)-$C$7,IF(LU11-1&lt;=0,0,IF($C$37=Motors!$C$30,MAX(MAX(NM$8:NM11)*-1,NM11-$C$39),MAX(0,MAX(NM$8:NM11)*-1,NM11-$C$39))))</f>
        <v>8.3596137835255284</v>
      </c>
      <c r="NN12" s="43">
        <f>IF(PF11=0,MIN('Drive Train'!$F$35-FX11*$C$19*'Drive Train'!$F$39,NN11+$C$39)-$C$7,IF(LV11-1&lt;=0,0,IF($C$37=Motors!$C$30,MAX(MAX(NN$8:NN11)*-1,NN11-$C$39),MAX(0,MAX(NN$8:NN11)*-1,NN11-$C$39))))</f>
        <v>8.8153901024179859</v>
      </c>
      <c r="NO12" s="43">
        <f>IF(PG11=0,MIN('Drive Train'!$F$35-FY11*$C$19*'Drive Train'!$F$39,NO11+$C$39)-$C$7,IF(LW11-1&lt;=0,0,IF($C$37=Motors!$C$30,MAX(MAX(NO$8:NO11)*-1,NO11-$C$39),MAX(0,MAX(NO$8:NO11)*-1,NO11-$C$39))))</f>
        <v>9.1726201901985611</v>
      </c>
      <c r="NP12" s="43">
        <f>IF(PH11=0,MIN('Drive Train'!$F$35-FZ11*$C$19*'Drive Train'!$F$39,NP11+$C$39)-$C$7,IF(LX11-1&lt;=0,0,IF($C$37=Motors!$C$30,MAX(MAX(NP$8:NP11)*-1,NP11-$C$39),MAX(0,MAX(NP$8:NP11)*-1,NP11-$C$39))))</f>
        <v>9.4601468462170715</v>
      </c>
      <c r="NQ12" s="43">
        <f>IF(PI11=0,MIN('Drive Train'!$F$35-GA11*$C$19*'Drive Train'!$F$39,NQ11+$C$39)-$C$7,IF(LY11-1&lt;=0,0,IF($C$37=Motors!$C$30,MAX(MAX(NQ$8:NQ11)*-1,NQ11-$C$39),MAX(0,MAX(NQ$8:NQ11)*-1,NQ11-$C$39))))</f>
        <v>9.6965576522767361</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239"/>
        <v>0.16</v>
      </c>
      <c r="OC12" s="43">
        <f>'Drive Train'!$F$35-(FQ12*$C$13)*$C$19*'Drive Train'!$F$39</f>
        <v>8.4939999999999998</v>
      </c>
      <c r="OD12" s="43">
        <f>'Drive Train'!$F$35-(FR12*$C$13)*$C$19*'Drive Train'!$F$39</f>
        <v>8.4939999999999998</v>
      </c>
      <c r="OE12" s="43">
        <f>'Drive Train'!$F$35-(FS12*$C$13)*$C$19*'Drive Train'!$F$39</f>
        <v>8.4939999999999998</v>
      </c>
      <c r="OF12" s="43">
        <f>'Drive Train'!$F$35-(FT12*$C$13)*$C$19*'Drive Train'!$F$39</f>
        <v>8.4939999999999998</v>
      </c>
      <c r="OG12" s="43">
        <f>'Drive Train'!$F$35-(FU12*$C$13)*$C$19*'Drive Train'!$F$39</f>
        <v>8.4939999999999998</v>
      </c>
      <c r="OH12" s="43">
        <f>'Drive Train'!$F$35-(FV12*$C$13)*$C$19*'Drive Train'!$F$39</f>
        <v>9.0534917819406129</v>
      </c>
      <c r="OI12" s="43">
        <f>'Drive Train'!$F$35-(FW12*$C$13)*$C$19*'Drive Train'!$F$39</f>
        <v>9.5047103376441466</v>
      </c>
      <c r="OJ12" s="43">
        <f>'Drive Train'!$F$35-(FX12*$C$13)*$C$19*'Drive Train'!$F$39</f>
        <v>9.8465425768134889</v>
      </c>
      <c r="OK12" s="43">
        <f>'Drive Train'!$F$35-(FY12*$C$13)*$C$19*'Drive Train'!$F$39</f>
        <v>10.114465142648921</v>
      </c>
      <c r="OL12" s="43">
        <f>'Drive Train'!$F$35-(FZ12*$C$13)*$C$19*'Drive Train'!$F$39</f>
        <v>10.330110134662803</v>
      </c>
      <c r="OM12" s="43">
        <f>'Drive Train'!$F$35-(GA12*$C$13)*$C$19*'Drive Train'!$F$39</f>
        <v>10.507418239207553</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240"/>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241"/>
        <v>0.16</v>
      </c>
      <c r="PU12" s="43">
        <f t="shared" si="242"/>
        <v>0.33498403812336142</v>
      </c>
      <c r="PV12" s="43">
        <f t="shared" si="243"/>
        <v>0.17063553643825213</v>
      </c>
      <c r="PW12" s="43">
        <f t="shared" si="244"/>
        <v>0.24481957831904388</v>
      </c>
      <c r="PX12" s="43">
        <f t="shared" si="245"/>
        <v>0.3172223375793618</v>
      </c>
      <c r="PY12" s="43">
        <f t="shared" si="246"/>
        <v>0.36800715321764854</v>
      </c>
      <c r="PZ12" s="43">
        <f t="shared" si="247"/>
        <v>0.3982586318814213</v>
      </c>
      <c r="QA12" s="43">
        <f t="shared" si="248"/>
        <v>0.3998318592928406</v>
      </c>
      <c r="QB12" s="43">
        <f t="shared" si="249"/>
        <v>0.3998318592928406</v>
      </c>
      <c r="QC12" s="43">
        <f t="shared" si="250"/>
        <v>0.3998318592928406</v>
      </c>
      <c r="QD12" s="43">
        <f t="shared" si="251"/>
        <v>0.3998318592928406</v>
      </c>
      <c r="QE12" s="43">
        <f t="shared" si="252"/>
        <v>0.3998318592928406</v>
      </c>
      <c r="QF12" s="43">
        <f t="shared" si="253"/>
        <v>9.2154063833604194E-2</v>
      </c>
      <c r="QG12" s="43">
        <f t="shared" si="254"/>
        <v>0.11178428299083162</v>
      </c>
      <c r="QH12" s="43">
        <f t="shared" si="255"/>
        <v>0.13141450214805908</v>
      </c>
      <c r="QI12" s="43">
        <f t="shared" si="256"/>
        <v>0.15104472130528648</v>
      </c>
      <c r="QJ12" s="43">
        <f t="shared" si="257"/>
        <v>0.17067494046251394</v>
      </c>
      <c r="QK12" s="43">
        <f t="shared" si="258"/>
        <v>0.19030515961974137</v>
      </c>
      <c r="QL12" s="43">
        <f t="shared" si="259"/>
        <v>0.2099353787769688</v>
      </c>
      <c r="QM12" s="43">
        <f t="shared" si="260"/>
        <v>0.22956559793419626</v>
      </c>
      <c r="QN12" s="43">
        <f t="shared" si="261"/>
        <v>0.24919581709142369</v>
      </c>
      <c r="QO12" s="43">
        <f t="shared" si="262"/>
        <v>0.26882603624865115</v>
      </c>
      <c r="QP12" s="47">
        <f t="shared" si="263"/>
        <v>0.16</v>
      </c>
      <c r="QQ12" s="43">
        <f t="shared" si="76"/>
        <v>1.2108094279334349</v>
      </c>
      <c r="QR12" s="43">
        <f t="shared" si="77"/>
        <v>1.2108094279334349</v>
      </c>
      <c r="QS12" s="43">
        <f t="shared" si="78"/>
        <v>1.2108094279334349</v>
      </c>
      <c r="QT12" s="43">
        <f t="shared" si="79"/>
        <v>1.2108094279334349</v>
      </c>
      <c r="QU12" s="43">
        <f t="shared" si="80"/>
        <v>1.2108094279334349</v>
      </c>
      <c r="QV12" s="43">
        <f t="shared" si="81"/>
        <v>1.0373742194272979</v>
      </c>
      <c r="QW12" s="43">
        <f t="shared" si="82"/>
        <v>0.89750230921113128</v>
      </c>
      <c r="QX12" s="43">
        <f t="shared" si="83"/>
        <v>0.79153874086555098</v>
      </c>
      <c r="QY12" s="43">
        <f t="shared" si="84"/>
        <v>0.70848621432442027</v>
      </c>
      <c r="QZ12" s="43">
        <f t="shared" si="85"/>
        <v>0.64163905881570538</v>
      </c>
      <c r="RA12" s="43">
        <f t="shared" si="86"/>
        <v>0.58667584206409551</v>
      </c>
      <c r="RB12" s="43">
        <f t="shared" si="87"/>
        <v>0.32548640535845019</v>
      </c>
      <c r="RC12" s="43">
        <f t="shared" si="88"/>
        <v>0.39058368643014019</v>
      </c>
      <c r="RD12" s="43">
        <f t="shared" si="89"/>
        <v>0.45568096750183035</v>
      </c>
      <c r="RE12" s="43">
        <f t="shared" si="90"/>
        <v>0.52077824857352029</v>
      </c>
      <c r="RF12" s="43">
        <f t="shared" si="91"/>
        <v>0.58587552964521039</v>
      </c>
      <c r="RG12" s="43">
        <f t="shared" si="92"/>
        <v>0.65097281071690039</v>
      </c>
      <c r="RH12" s="43">
        <f t="shared" si="93"/>
        <v>0.71607009178859038</v>
      </c>
      <c r="RI12" s="43">
        <f t="shared" si="94"/>
        <v>0.78116737286028037</v>
      </c>
      <c r="RJ12" s="43">
        <f t="shared" si="95"/>
        <v>0.84626465393197048</v>
      </c>
      <c r="RK12" s="43">
        <f t="shared" si="96"/>
        <v>0.91136193500366069</v>
      </c>
      <c r="RL12" s="47">
        <f t="shared" si="264"/>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0.04</v>
      </c>
      <c r="RW12" s="2">
        <f>IF(AND(LY12&gt;=LY$6*'Drive Train'!$AA$52,LY12&lt;=LY$6*'Drive Train'!$AA$53,LC12=0,KG12=0,FE12&gt;0),$C$17,0)</f>
        <v>0.04</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265"/>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266"/>
        <v>0.16</v>
      </c>
    </row>
    <row r="13" spans="1:524" x14ac:dyDescent="0.3">
      <c r="B13" s="3" t="s">
        <v>314</v>
      </c>
      <c r="C13" s="54">
        <f>(VLOOKUP('Drive Train'!$D$4,Motors!$B$6:$N$27,11,FALSE))</f>
        <v>0.75</v>
      </c>
      <c r="D13" s="5"/>
      <c r="J13" s="11" t="s">
        <v>28</v>
      </c>
      <c r="K13" s="11"/>
      <c r="P13" s="5"/>
      <c r="R13" s="49">
        <f t="shared" si="97"/>
        <v>0.2</v>
      </c>
      <c r="S13" s="2">
        <f>NG13/'Drive Train'!$F$35</f>
        <v>0.565483870967742</v>
      </c>
      <c r="T13" s="2">
        <f>NH13/'Drive Train'!$F$35</f>
        <v>0.565483870967742</v>
      </c>
      <c r="U13" s="2">
        <f>NI13/'Drive Train'!$F$35</f>
        <v>0.565483870967742</v>
      </c>
      <c r="V13" s="2">
        <f>NJ13/'Drive Train'!$F$35</f>
        <v>0.565483870967742</v>
      </c>
      <c r="W13" s="2">
        <f>NK13/'Drive Train'!$F$35</f>
        <v>0.565483870967742</v>
      </c>
      <c r="X13" s="2">
        <f>NL13/'Drive Train'!$F$35</f>
        <v>0.62564427762802288</v>
      </c>
      <c r="Y13" s="2">
        <f>NM13/'Drive Train'!$F$35</f>
        <v>0.67416240189721999</v>
      </c>
      <c r="Z13" s="2">
        <f>NN13/'Drive Train'!$F$35</f>
        <v>0.71091855664661174</v>
      </c>
      <c r="AA13" s="2">
        <f>NO13/'Drive Train'!$F$35</f>
        <v>0.73972743469343227</v>
      </c>
      <c r="AB13" s="2">
        <f>NP13/'Drive Train'!$F$35</f>
        <v>0.76291506824331223</v>
      </c>
      <c r="AC13" s="2">
        <f>NQ13/'Drive Train'!$F$35</f>
        <v>0.78198045582876896</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98"/>
        <v>0.2</v>
      </c>
      <c r="AO13" s="36">
        <f>LO13*12*60/(PI() * 'Drive Train'!$F$15)/S$6*ABS(S13)</f>
        <v>824.89380955036359</v>
      </c>
      <c r="AP13" s="36">
        <f>LP13*12*60/(PI() * 'Drive Train'!$F$15)/T$6*ABS(T13)</f>
        <v>212.87723542607191</v>
      </c>
      <c r="AQ13" s="36">
        <f>LQ13*12*60/(PI() * 'Drive Train'!$F$15)/U$6*ABS(U13)</f>
        <v>439.07828322543065</v>
      </c>
      <c r="AR13" s="36">
        <f>LR13*12*60/(PI() * 'Drive Train'!$F$15)/V$6*ABS(V13)</f>
        <v>739.16279561522504</v>
      </c>
      <c r="AS13" s="36">
        <f>LS13*12*60/(PI() * 'Drive Train'!$F$15)/W$6*ABS(W13)</f>
        <v>1048.0100695043081</v>
      </c>
      <c r="AT13" s="36">
        <f>LT13*12*60/(PI() * 'Drive Train'!$F$15)/X$6*ABS(X13)</f>
        <v>1444.9120530602072</v>
      </c>
      <c r="AU13" s="36">
        <f>LU13*12*60/(PI() * 'Drive Train'!$F$15)/Y$6*ABS(Y13)</f>
        <v>1810.2737225340518</v>
      </c>
      <c r="AV13" s="36">
        <f>LV13*12*60/(PI() * 'Drive Train'!$F$15)/Z$6*ABS(Z13)</f>
        <v>2172.2785389404016</v>
      </c>
      <c r="AW13" s="36">
        <f>LW13*12*60/(PI() * 'Drive Train'!$F$15)/AA$6*ABS(AA13)</f>
        <v>2534.2833553467517</v>
      </c>
      <c r="AX13" s="36">
        <f>LX13*12*60/(PI() * 'Drive Train'!$F$15)/AB$6*ABS(AB13)</f>
        <v>2896.2881717531013</v>
      </c>
      <c r="AY13" s="36">
        <f>LY13*12*60/(PI() * 'Drive Train'!$F$15)/AC$6*ABS(AC13)</f>
        <v>3258.2929881594509</v>
      </c>
      <c r="AZ13" s="36">
        <f>LZ13*12*60/(PI() * 'Drive Train'!$F$15)/AD$6*ABS(AD13)</f>
        <v>339.23394786177533</v>
      </c>
      <c r="BA13" s="36">
        <f>MA13*12*60/(PI() * 'Drive Train'!$F$15)/AE$6*ABS(AE13)</f>
        <v>400.84725189055342</v>
      </c>
      <c r="BB13" s="36">
        <f>MB13*12*60/(PI() * 'Drive Train'!$F$15)/AF$6*ABS(AF13)</f>
        <v>458.72056343584376</v>
      </c>
      <c r="BC13" s="36">
        <f>MC13*12*60/(PI() * 'Drive Train'!$F$15)/AG$6*ABS(AG13)</f>
        <v>512.85388249764605</v>
      </c>
      <c r="BD13" s="36">
        <f>MD13*12*60/(PI() * 'Drive Train'!$F$15)/AH$6*ABS(AH13)</f>
        <v>563.247209075961</v>
      </c>
      <c r="BE13" s="36">
        <f>ME13*12*60/(PI() * 'Drive Train'!$F$15)/AI$6*ABS(AI13)</f>
        <v>609.90054317078773</v>
      </c>
      <c r="BF13" s="36">
        <f>MF13*12*60/(PI() * 'Drive Train'!$F$15)/AJ$6*ABS(AJ13)</f>
        <v>652.81388478212705</v>
      </c>
      <c r="BG13" s="36">
        <f>MG13*12*60/(PI() * 'Drive Train'!$F$15)/AK$6*ABS(AK13)</f>
        <v>691.9872339099785</v>
      </c>
      <c r="BH13" s="36">
        <f>MH13*12*60/(PI() * 'Drive Train'!$F$15)/AL$6*ABS(AL13)</f>
        <v>727.42059055434197</v>
      </c>
      <c r="BI13" s="36">
        <f>MI13*12*60/(PI() * 'Drive Train'!$F$15)/AM$6*ABS(AM13)</f>
        <v>759.11395471521814</v>
      </c>
      <c r="BJ13" s="47">
        <f t="shared" si="23"/>
        <v>0.2</v>
      </c>
      <c r="BK13" s="2">
        <f>IF(OR(KS12=1,AND($C$37=Motors!$C$32,OY12=1)),0,IF(NG13=0,-(CG12+$C$15)/($C$14-$C$15)*$C$12,($C$11*S13-AO13)/($C$11*S13)*$C$12*S13))</f>
        <v>2.1031564859500222</v>
      </c>
      <c r="BL13" s="2">
        <f>IF(OR(KT12=1,AND($C$37=Motors!$C$32,OZ12=1)),0,IF(NH13=0,-(CH12+$C$15)/($C$14-$C$15)*$C$12,($C$11*T13-AP13)/($C$11*T13)*$C$12*T13))</f>
        <v>2.5465250203429912</v>
      </c>
      <c r="BM13" s="2">
        <f>IF(OR(KU12=1,AND($C$37=Motors!$C$32,PA12=1)),0,IF(NI13=0,-(CI12+$C$15)/($C$14-$C$15)*$C$12,($C$11*U13-AQ13)/($C$11*U13)*$C$12*U13))</f>
        <v>2.3826562114231398</v>
      </c>
      <c r="BN13" s="2">
        <f>IF(OR(KV12=1,AND($C$37=Motors!$C$32,PB12=1)),0,IF(NJ13=0,-(CJ12+$C$15)/($C$14-$C$15)*$C$12,($C$11*V13-AR13)/($C$11*V13)*$C$12*V13))</f>
        <v>2.1652633562661294</v>
      </c>
      <c r="BO13" s="2">
        <f>IF(OR(KW12=1,AND($C$37=Motors!$C$32,PC12=1)),0,IF(NK13=0,-(CK12+$C$15)/($C$14-$C$15)*$C$12,($C$11*W13-AS13)/($C$11*W13)*$C$12*W13))</f>
        <v>1.9415224169436962</v>
      </c>
      <c r="BP13" s="2">
        <f>IF(OR(KX12=1,AND($C$37=Motors!$C$32,PD12=1)),0,IF(NL13=0,-(CL12+$C$15)/($C$14-$C$15)*$C$12,($C$11*X13-AT13)/($C$11*X13)*$C$12*X13))</f>
        <v>1.9413163315626865</v>
      </c>
      <c r="BQ13" s="2">
        <f>IF(OR(KY12=1,AND($C$37=Motors!$C$32,PE12=1)),0,IF(NM13=0,-(CM12+$C$15)/($C$14-$C$15)*$C$12,($C$11*Y13-AU13)/($C$11*Y13)*$C$12*Y13))</f>
        <v>1.9083559258699854</v>
      </c>
      <c r="BR13" s="2">
        <f>IF(OR(KZ12=1,AND($C$37=Motors!$C$32,PF12=1)),0,IF(NN13=0,-(CN12+$C$15)/($C$14-$C$15)*$C$12,($C$11*Z13-AV13)/($C$11*Z13)*$C$12*Z13))</f>
        <v>1.8216523842919836</v>
      </c>
      <c r="BS13" s="2">
        <f>IF(OR(LA12=1,AND($C$37=Motors!$C$32,PG12=1)),0,IF(NO13=0,-(CO12+$C$15)/($C$14-$C$15)*$C$12,($C$11*AA13-AW13)/($C$11*AA13)*$C$12*AA13))</f>
        <v>1.6969927816371133</v>
      </c>
      <c r="BT13" s="2">
        <f>IF(OR(LB12=1,AND($C$37=Motors!$C$32,PH12=1)),0,IF(NP13=0,-(CP12+$C$15)/($C$14-$C$15)*$C$12,($C$11*AB13-AX13)/($C$11*AB13)*$C$12*AB13))</f>
        <v>1.5454862089522634</v>
      </c>
      <c r="BU13" s="2">
        <f>IF(OR(LC12=1,AND($C$37=Motors!$C$32,PI12=1)),0,IF(NQ13=0,-(CQ12+$C$15)/($C$14-$C$15)*$C$12,($C$11*AC13-AY13)/($C$11*AC13)*$C$12*AC13))</f>
        <v>1.3742918582454278</v>
      </c>
      <c r="BV13" s="2">
        <f>IF(OR(LD12=1,AND($C$37=Motors!$C$32,PJ12=1)),0,IF(NR13=0,-(CR12+$C$15)/($C$14-$C$15)*$C$12,($C$11*AD13-AZ13)/($C$11*AD13)*$C$12*AD13))</f>
        <v>3.9216763942293058</v>
      </c>
      <c r="BW13" s="2">
        <f>IF(OR(LE12=1,AND($C$37=Motors!$C$32,PK12=1)),0,IF(NS13=0,-(CS12+$C$15)/($C$14-$C$15)*$C$12,($C$11*AE13-BA13)/($C$11*AE13)*$C$12*AE13))</f>
        <v>3.7691965430752061</v>
      </c>
      <c r="BX13" s="2">
        <f>IF(OR(LF12=1,AND($C$37=Motors!$C$32,PL12=1)),0,IF(NT13=0,-(CT12+$C$15)/($C$14-$C$15)*$C$12,($C$11*AF13-BB13)/($C$11*AF13)*$C$12*AF13))</f>
        <v>3.6194260874769655</v>
      </c>
      <c r="BY13" s="2">
        <f>IF(OR(LG12=1,AND($C$37=Motors!$C$32,PM12=1)),0,IF(NU13=0,-(CU12+$C$15)/($C$14-$C$15)*$C$12,($C$11*AG13-BC13)/($C$11*AG13)*$C$12*AG13))</f>
        <v>3.4723650274345834</v>
      </c>
      <c r="BZ13" s="2">
        <f>IF(OR(LH12=1,AND($C$37=Motors!$C$32,PN12=1)),0,IF(NV13=0,-(CV12+$C$15)/($C$14-$C$15)*$C$12,($C$11*AH13-BD13)/($C$11*AH13)*$C$12*AH13))</f>
        <v>3.3280133629480613</v>
      </c>
      <c r="CA13" s="2">
        <f>IF(OR(LI12=1,AND($C$37=Motors!$C$32,PO12=1)),0,IF(NW13=0,-(CW12+$C$15)/($C$14-$C$15)*$C$12,($C$11*AI13-BE13)/($C$11*AI13)*$C$12*AI13))</f>
        <v>3.1863710940173986</v>
      </c>
      <c r="CB13" s="2">
        <f>IF(OR(LJ12=1,AND($C$37=Motors!$C$32,PP12=1)),0,IF(NX13=0,-(CX12+$C$15)/($C$14-$C$15)*$C$12,($C$11*AJ13-BF13)/($C$11*AJ13)*$C$12*AJ13))</f>
        <v>3.0474382206425954</v>
      </c>
      <c r="CC13" s="2">
        <f>IF(OR(LK12=1,AND($C$37=Motors!$C$32,PQ12=1)),0,IF(NY13=0,-(CY12+$C$15)/($C$14-$C$15)*$C$12,($C$11*AK13-BG13)/($C$11*AK13)*$C$12*AK13))</f>
        <v>2.9112147428236521</v>
      </c>
      <c r="CD13" s="2">
        <f>IF(OR(LL12=1,AND($C$37=Motors!$C$32,PR12=1)),0,IF(NZ13=0,-(CZ12+$C$15)/($C$14-$C$15)*$C$12,($C$11*AL13-BH13)/($C$11*AL13)*$C$12*AL13))</f>
        <v>2.7777006605605679</v>
      </c>
      <c r="CE13" s="2">
        <f>IF(OR(LM12=1,AND($C$37=Motors!$C$32,PS12=1)),0,IF(OA13=0,-(DA12+$C$15)/($C$14-$C$15)*$C$12,($C$11*AM13-BI13)/($C$11*AM13)*$C$12*AM13))</f>
        <v>2.646895973853344</v>
      </c>
      <c r="CF13" s="47">
        <f t="shared" si="25"/>
        <v>0.2</v>
      </c>
      <c r="CG13" s="43">
        <f>IF(AND(KS12=1,OY12=1),0,ABS(BK13/$C$12*($C$14-$C$15)+$C$15) *'Drive Train'!$AA$49 + CG12*(1-'Drive Train'!$AA$49))</f>
        <v>118.13098716542765</v>
      </c>
      <c r="CH13" s="43">
        <f>IF(AND(KT12=1,OZ12=1),0,ABS(BL13/$C$12*($C$14-$C$15)+$C$15) *'Drive Train'!$AA$49 + CH12*(1-'Drive Train'!$AA$49))</f>
        <v>140.79015957815656</v>
      </c>
      <c r="CI13" s="43">
        <f>IF(AND(KU12=1,PA12=1),0,ABS(BM13/$C$12*($C$14-$C$15)+$C$15) *'Drive Train'!$AA$49 + CI12*(1-'Drive Train'!$AA$49))</f>
        <v>132.42506798577</v>
      </c>
      <c r="CJ13" s="43">
        <f>IF(AND(KV12=1,PB12=1),0,ABS(BN13/$C$12*($C$14-$C$15)+$C$15) *'Drive Train'!$AA$49 + CJ12*(1-'Drive Train'!$AA$49))</f>
        <v>121.31019919802216</v>
      </c>
      <c r="CK13" s="43">
        <f>IF(AND(KW12=1,PC12=1),0,ABS(BO13/$C$12*($C$14-$C$15)+$C$15) *'Drive Train'!$AA$49 + CK12*(1-'Drive Train'!$AA$49))</f>
        <v>109.88076826018921</v>
      </c>
      <c r="CL13" s="43">
        <f>IF(AND(KX12=1,PD12=1),0,ABS(BP13/$C$12*($C$14-$C$15)+$C$15) *'Drive Train'!$AA$49 + CL12*(1-'Drive Train'!$AA$49))</f>
        <v>110.57836931677431</v>
      </c>
      <c r="CM13" s="43">
        <f>IF(AND(KY12=1,PE12=1),0,ABS(BQ13/$C$12*($C$14-$C$15)+$C$15) *'Drive Train'!$AA$49 + CM12*(1-'Drive Train'!$AA$49))</f>
        <v>109.54685049103352</v>
      </c>
      <c r="CN13" s="43">
        <f>IF(AND(KZ12=1,PF12=1),0,ABS(BR13/$C$12*($C$14-$C$15)+$C$15) *'Drive Train'!$AA$49 + CN12*(1-'Drive Train'!$AA$49))</f>
        <v>105.66310947849766</v>
      </c>
      <c r="CO13" s="43">
        <f>IF(AND(LA12=1,PG12=1),0,ABS(BS13/$C$12*($C$14-$C$15)+$C$15) *'Drive Train'!$AA$49 + CO12*(1-'Drive Train'!$AA$49))</f>
        <v>99.723931056262117</v>
      </c>
      <c r="CP13" s="43">
        <f>IF(AND(LB12=1,PH12=1),0,ABS(BT13/$C$12*($C$14-$C$15)+$C$15) *'Drive Train'!$AA$49 + CP12*(1-'Drive Train'!$AA$49))</f>
        <v>92.322926258499763</v>
      </c>
      <c r="CQ13" s="43">
        <f>IF(AND(LC12=1,PI12=1),0,ABS(BU13/$C$12*($C$14-$C$15)+$C$15) *'Drive Train'!$AA$49 + CQ12*(1-'Drive Train'!$AA$49))</f>
        <v>83.845456754795379</v>
      </c>
      <c r="CR13" s="43">
        <f>IF(AND(LD12=1,PJ12=1),0,ABS(BV13/$C$12*($C$14-$C$15)+$C$15) *'Drive Train'!$AA$49 + CR12*(1-'Drive Train'!$AA$49))</f>
        <v>215.5269051760659</v>
      </c>
      <c r="CS13" s="43">
        <f>IF(AND(LE12=1,PK12=1),0,ABS(BW13/$C$12*($C$14-$C$15)+$C$15) *'Drive Train'!$AA$49 + CS12*(1-'Drive Train'!$AA$49))</f>
        <v>207.41326141135377</v>
      </c>
      <c r="CT13" s="43">
        <f>IF(AND(LF12=1,PL12=1),0,ABS(BX13/$C$12*($C$14-$C$15)+$C$15) *'Drive Train'!$AA$49 + CT12*(1-'Drive Train'!$AA$49))</f>
        <v>199.43810382632708</v>
      </c>
      <c r="CU13" s="43">
        <f>IF(AND(LG12=1,PM12=1),0,ABS(BY13/$C$12*($C$14-$C$15)+$C$15) *'Drive Train'!$AA$49 + CU12*(1-'Drive Train'!$AA$49))</f>
        <v>191.60143242098576</v>
      </c>
      <c r="CV13" s="43">
        <f>IF(AND(LH12=1,PN12=1),0,ABS(BZ13/$C$12*($C$14-$C$15)+$C$15) *'Drive Train'!$AA$49 + CV12*(1-'Drive Train'!$AA$49))</f>
        <v>183.90324719532995</v>
      </c>
      <c r="CW13" s="43">
        <f>IF(AND(LI12=1,PO12=1),0,ABS(CA13/$C$12*($C$14-$C$15)+$C$15) *'Drive Train'!$AA$49 + CW12*(1-'Drive Train'!$AA$49))</f>
        <v>176.34354814935955</v>
      </c>
      <c r="CX13" s="43">
        <f>IF(AND(LJ12=1,PP12=1),0,ABS(CB13/$C$12*($C$14-$C$15)+$C$15) *'Drive Train'!$AA$49 + CX12*(1-'Drive Train'!$AA$49))</f>
        <v>168.90937776530413</v>
      </c>
      <c r="CY13" s="43">
        <f>IF(AND(LK12=1,PQ12=1),0,ABS(CC13/$C$12*($C$14-$C$15)+$C$15) *'Drive Train'!$AA$49 + CY12*(1-'Drive Train'!$AA$49))</f>
        <v>161.59053750767836</v>
      </c>
      <c r="CZ13" s="43">
        <f>IF(AND(LL12=1,PR12=1),0,ABS(CD13/$C$12*($C$14-$C$15)+$C$15) *'Drive Train'!$AA$49 + CZ12*(1-'Drive Train'!$AA$49))</f>
        <v>154.41043024049958</v>
      </c>
      <c r="DA13" s="43">
        <f>IF(AND(LM12=1,PS12=1),0,ABS(CE13/$C$12*($C$14-$C$15)+$C$15) *'Drive Train'!$AA$49 + DA12*(1-'Drive Train'!$AA$49))</f>
        <v>147.36905596376786</v>
      </c>
      <c r="DB13" s="47">
        <f t="shared" si="99"/>
        <v>0.2</v>
      </c>
      <c r="DC13" s="43">
        <f t="shared" si="26"/>
        <v>93</v>
      </c>
      <c r="DD13" s="43">
        <f t="shared" si="27"/>
        <v>93</v>
      </c>
      <c r="DE13" s="43">
        <f t="shared" si="28"/>
        <v>93</v>
      </c>
      <c r="DF13" s="43">
        <f t="shared" si="29"/>
        <v>93</v>
      </c>
      <c r="DG13" s="43">
        <f t="shared" si="30"/>
        <v>93</v>
      </c>
      <c r="DH13" s="43">
        <f t="shared" si="31"/>
        <v>93</v>
      </c>
      <c r="DI13" s="43">
        <f t="shared" si="32"/>
        <v>93</v>
      </c>
      <c r="DJ13" s="43">
        <f t="shared" si="33"/>
        <v>93</v>
      </c>
      <c r="DK13" s="43">
        <f t="shared" si="34"/>
        <v>93</v>
      </c>
      <c r="DL13" s="43">
        <f t="shared" si="35"/>
        <v>92.322926258499763</v>
      </c>
      <c r="DM13" s="43">
        <f t="shared" si="36"/>
        <v>83.845456754795379</v>
      </c>
      <c r="DN13" s="43">
        <f t="shared" si="37"/>
        <v>25</v>
      </c>
      <c r="DO13" s="43">
        <f t="shared" si="38"/>
        <v>30</v>
      </c>
      <c r="DP13" s="43">
        <f t="shared" si="39"/>
        <v>35</v>
      </c>
      <c r="DQ13" s="43">
        <f t="shared" si="40"/>
        <v>40</v>
      </c>
      <c r="DR13" s="43">
        <f t="shared" si="41"/>
        <v>45</v>
      </c>
      <c r="DS13" s="43">
        <f t="shared" si="42"/>
        <v>50</v>
      </c>
      <c r="DT13" s="43">
        <f t="shared" si="43"/>
        <v>55</v>
      </c>
      <c r="DU13" s="43">
        <f t="shared" si="44"/>
        <v>60</v>
      </c>
      <c r="DV13" s="43">
        <f t="shared" si="45"/>
        <v>65</v>
      </c>
      <c r="DW13" s="43">
        <f t="shared" si="46"/>
        <v>70</v>
      </c>
      <c r="DX13" s="47">
        <f t="shared" si="100"/>
        <v>0.2</v>
      </c>
      <c r="DY13" s="2">
        <f>IF(OY13=0,($C$23/0.4536*IF(ISNA(MK12),'Drive Train'!$F$16,'Drive Train'!$F$17)*4.448*$C$24*S$6)*SIGN(BK13),BK13)</f>
        <v>6.7787520000000017</v>
      </c>
      <c r="DZ13" s="2">
        <f>IF(OZ13=0,($C$23/0.4536*IF(ISNA(ML12),'Drive Train'!$F$16,'Drive Train'!$F$17)*4.448*$C$24*$C$21*T$6)*SIGN(BL13),BL13)</f>
        <v>11.570293785959999</v>
      </c>
      <c r="EA13" s="2">
        <f>IF(PA13=0,($C$23/0.4536*IF(ISNA(MM12),'Drive Train'!$F$16,'Drive Train'!$F$17)*4.448*$C$24*$C$21*U$6)*SIGN(BM13),BM13)</f>
        <v>8.0102033902799992</v>
      </c>
      <c r="EB13" s="2">
        <f>IF(PB13=0,($C$23/0.4536*IF(ISNA(MN12),'Drive Train'!$F$16,'Drive Train'!$F$17)*4.448*$C$24*$C$21*V$6)*SIGN(BN13),BN13)</f>
        <v>6.1254496513905883</v>
      </c>
      <c r="EC13" s="2">
        <f>IF(PC13=0,($C$23/0.4536*IF(ISNA(MO12),'Drive Train'!$F$16,'Drive Train'!$F$17)*4.448*$C$24*$C$21*W$6)*SIGN(BO13),BO13)</f>
        <v>4.9586973368400002</v>
      </c>
      <c r="ED13" s="2">
        <f>IF(PD13=0,($C$23/0.4536*IF(ISNA(MP12),'Drive Train'!$F$16,'Drive Train'!$F$17)*4.448*$C$24*$C$21*X$6)*SIGN(BP13),BP13)</f>
        <v>4.165305762945601</v>
      </c>
      <c r="EE13" s="2">
        <f>IF(PE13=0,($C$23/0.4536*IF(ISNA(MQ12),'Drive Train'!$F$16,'Drive Train'!$F$17)*4.448*$C$24*$C$21*Y$6)*SIGN(BQ13),BQ13)</f>
        <v>3.5907808301255173</v>
      </c>
      <c r="EF13" s="2">
        <f>IF(PF13=0,($C$23/0.4536*IF(ISNA(MR12),'Drive Train'!$F$16,'Drive Train'!$F$17)*4.448*$C$24*$C$21*Z$6)*SIGN(BR13),BR13)</f>
        <v>3.1555346688981816</v>
      </c>
      <c r="EG13" s="2">
        <f>IF(PG13=0,($C$23/0.4536*IF(ISNA(MS12),'Drive Train'!$F$16,'Drive Train'!$F$17)*4.448*$C$24*$C$21*AA$6)*SIGN(BS13),BS13)</f>
        <v>2.8143957857740536</v>
      </c>
      <c r="EH13" s="2">
        <f>IF(PH13=0,($C$23/0.4536*IF(ISNA(MT12),'Drive Train'!$F$16,'Drive Train'!$F$17)*4.448*$C$24*$C$21*AB$6)*SIGN(BT13),BT13)</f>
        <v>2.5398205871619508</v>
      </c>
      <c r="EI13" s="2">
        <f>IF(PI13=0,($C$23/0.4536*IF(ISNA(MU12),'Drive Train'!$F$16,'Drive Train'!$F$17)*4.448*$C$24*$C$21*AC$6)*SIGN(BU13),BU13)</f>
        <v>2.3140587571919995</v>
      </c>
      <c r="EJ13" s="2">
        <f>IF(PJ13=0,($C$23/0.4536*IF(ISNA(MV12),'Drive Train'!$F$16,'Drive Train'!$F$17)*4.448*$C$24*$C$21*AD$6)*SIGN(BV13),BV13)</f>
        <v>5.7851468929800003</v>
      </c>
      <c r="EK13" s="2">
        <f>IF(PK13=0,($C$23/0.4536*IF(ISNA(MW12),'Drive Train'!$F$16,'Drive Train'!$F$17)*4.448*$C$24*$C$21*AE$6)*SIGN(BW13),BW13)</f>
        <v>5.7851468929800003</v>
      </c>
      <c r="EL13" s="2">
        <f>IF(PL13=0,($C$23/0.4536*IF(ISNA(MX12),'Drive Train'!$F$16,'Drive Train'!$F$17)*4.448*$C$24*$C$21*AF$6)*SIGN(BX13),BX13)</f>
        <v>5.7851468929800003</v>
      </c>
      <c r="EM13" s="2">
        <f>IF(PM13=0,($C$23/0.4536*IF(ISNA(MY12),'Drive Train'!$F$16,'Drive Train'!$F$17)*4.448*$C$24*$C$21*AG$6)*SIGN(BY13),BY13)</f>
        <v>5.7851468929800003</v>
      </c>
      <c r="EN13" s="2">
        <f>IF(PN13=0,($C$23/0.4536*IF(ISNA(MZ12),'Drive Train'!$F$16,'Drive Train'!$F$17)*4.448*$C$24*$C$21*AH$6)*SIGN(BZ13),BZ13)</f>
        <v>5.7851468929800003</v>
      </c>
      <c r="EO13" s="2">
        <f>IF(PO13=0,($C$23/0.4536*IF(ISNA(NA12),'Drive Train'!$F$16,'Drive Train'!$F$17)*4.448*$C$24*$C$21*AI$6)*SIGN(CA13),CA13)</f>
        <v>5.7851468929800003</v>
      </c>
      <c r="EP13" s="2">
        <f>IF(PP13=0,($C$23/0.4536*IF(ISNA(NB12),'Drive Train'!$F$16,'Drive Train'!$F$17)*4.448*$C$24*$C$21*AJ$6)*SIGN(CB13),CB13)</f>
        <v>5.7851468929800003</v>
      </c>
      <c r="EQ13" s="2">
        <f>IF(PQ13=0,($C$23/0.4536*IF(ISNA(NC12),'Drive Train'!$F$16,'Drive Train'!$F$17)*4.448*$C$24*$C$21*AK$6)*SIGN(CC13),CC13)</f>
        <v>5.7851468929800003</v>
      </c>
      <c r="ER13" s="2">
        <f>IF(PR13=0,($C$23/0.4536*IF(ISNA(ND12),'Drive Train'!$F$16,'Drive Train'!$F$17)*4.448*$C$24*$C$21*AL$6)*SIGN(CD13),CD13)</f>
        <v>5.7851468929800003</v>
      </c>
      <c r="ES13" s="2">
        <f>IF(PS13=0,($C$23/0.4536*IF(ISNA(NE12),'Drive Train'!$F$16,'Drive Train'!$F$17)*4.448*$C$24*$C$21*AM$6)*SIGN(CE13),CE13)</f>
        <v>5.7851468929800003</v>
      </c>
      <c r="ET13" s="47">
        <f t="shared" si="47"/>
        <v>0.2</v>
      </c>
      <c r="EU13" s="2">
        <f>MAX(MIN(IF(AND(OY12=1,NG13&lt;0),-1,1)*(DC13-$C$15)/($C$14-$C$15)*$C$12*$C$21-$C$33*LO13/AO$6 -  OY12*$C$33/$C$21,DY12/$C$19),MAX(EU$8:EU12)*-1)</f>
        <v>1.278072908677041</v>
      </c>
      <c r="EV13" s="2">
        <f>MAX(MIN(IF(AND(OZ12=1,NH13&lt;0),-1,1)*(DD13-$C$15)/($C$14-$C$15)*$C$12*$C$21-$C$33*LP13/AP$6 -  OZ12*$C$33/$C$21,DZ12/$C$19),MAX(EV$8:EV12)*-1)</f>
        <v>1.3929963746716321</v>
      </c>
      <c r="EW13" s="2">
        <f>MAX(MIN(IF(AND(PA12=1,NI13&lt;0),-1,1)*(DE13-$C$15)/($C$14-$C$15)*$C$12*$C$21-$C$33*LQ13/AQ$6 -  PA12*$C$33/$C$21,EA12/$C$19),MAX(EW$8:EW12)*-1)</f>
        <v>1.3505207138418469</v>
      </c>
      <c r="EX13" s="2">
        <f>MAX(MIN(IF(AND(PB12=1,NJ13&lt;0),-1,1)*(DF13-$C$15)/($C$14-$C$15)*$C$12*$C$21-$C$33*LR13/AR$6 -  PB12*$C$33/$C$21,EB12/$C$19),MAX(EX$8:EX12)*-1)</f>
        <v>1.2941713375124926</v>
      </c>
      <c r="EY13" s="2">
        <f>MAX(MIN(IF(AND(PC12=1,NK13&lt;0),-1,1)*(DG13-$C$15)/($C$14-$C$15)*$C$12*$C$21-$C$33*LS13/AS$6 -  PC12*$C$33/$C$21,EC12/$C$19),MAX(EY$8:EY12)*-1)</f>
        <v>1.2361765042367747</v>
      </c>
      <c r="EZ13" s="2">
        <f>MAX(MIN(IF(AND(PD12=1,NL13&lt;0),-1,1)*(DH13-$C$15)/($C$14-$C$15)*$C$12*$C$21-$C$33*LT13/AT$6 -  PD12*$C$33/$C$21,ED12/$C$19),MAX(EZ$8:EZ12)*-1)</f>
        <v>1.0413264407364002</v>
      </c>
      <c r="FA13" s="2">
        <f>MAX(MIN(IF(AND(PE12=1,NM13&lt;0),-1,1)*(DI13-$C$15)/($C$14-$C$15)*$C$12*$C$21-$C$33*LU13/AU$6 -  PE12*$C$33/$C$21,EE12/$C$19),MAX(FA$8:FA12)*-1)</f>
        <v>0.89769520753137932</v>
      </c>
      <c r="FB13" s="2">
        <f>MAX(MIN(IF(AND(PF12=1,NN13&lt;0),-1,1)*(DJ13-$C$15)/($C$14-$C$15)*$C$12*$C$21-$C$33*LV13/AV$6 -  PF12*$C$33/$C$21,EF12/$C$19),MAX(FB$8:FB12)*-1)</f>
        <v>0.78888366722454539</v>
      </c>
      <c r="FC13" s="2">
        <f>MAX(MIN(IF(AND(PG12=1,NO13&lt;0),-1,1)*(DK13-$C$15)/($C$14-$C$15)*$C$12*$C$21-$C$33*LW13/AW$6 -  PG12*$C$33/$C$21,EG12/$C$19),MAX(FC$8:FC12)*-1)</f>
        <v>0.7035989464435134</v>
      </c>
      <c r="FD13" s="2">
        <f>MAX(MIN(IF(AND(PH12=1,NP13&lt;0),-1,1)*(DL13-$C$15)/($C$14-$C$15)*$C$12*$C$21-$C$33*LX13/AX$6 -  PH12*$C$33/$C$21,EH12/$C$19),MAX(FD$8:FD12)*-1)</f>
        <v>0.6349551467904877</v>
      </c>
      <c r="FE13" s="2">
        <f>MAX(MIN(IF(AND(PI12=1,NQ13&lt;0),-1,1)*(DM13-$C$15)/($C$14-$C$15)*$C$12*$C$21-$C$33*LY13/AY$6 -  PI12*$C$33/$C$21,EI12/$C$19),MAX(FE$8:FE12)*-1)</f>
        <v>0.57851468929799987</v>
      </c>
      <c r="FF13" s="2">
        <f>MAX(MIN(IF(AND(PJ12=1,NR13&lt;0),-1,1)*(DN13-$C$15)/($C$14-$C$15)*$C$12*$C$21-$C$33*LZ13/AZ$6 -  PJ12*$C$33/$C$21,EJ12/$C$19),MAX(FF$8:FF12)*-1)</f>
        <v>0.32642853345781819</v>
      </c>
      <c r="FG13" s="2">
        <f>MAX(MIN(IF(AND(PK12=1,NS13&lt;0),-1,1)*(DO13-$C$15)/($C$14-$C$15)*$C$12*$C$21-$C$33*MA13/BA$6 -  PK12*$C$33/$C$21,EK12/$C$19),MAX(FG$8:FG12)*-1)</f>
        <v>0.39596278278316022</v>
      </c>
      <c r="FH13" s="2">
        <f>MAX(MIN(IF(AND(PL12=1,NT13&lt;0),-1,1)*(DP13-$C$15)/($C$14-$C$15)*$C$12*$C$21-$C$33*MB13/BB$6 -  PL12*$C$33/$C$21,EL12/$C$19),MAX(FH$8:FH12)*-1)</f>
        <v>0.46549703210850224</v>
      </c>
      <c r="FI13" s="2">
        <f>MAX(MIN(IF(AND(PM12=1,NU13&lt;0),-1,1)*(DQ13-$C$15)/($C$14-$C$15)*$C$12*$C$21-$C$33*MC13/BC$6 -  PM12*$C$33/$C$21,EM12/$C$19),MAX(FI$8:FI12)*-1)</f>
        <v>0.53503128143384426</v>
      </c>
      <c r="FJ13" s="2">
        <f>MAX(MIN(IF(AND(PN12=1,NV13&lt;0),-1,1)*(DR13-$C$15)/($C$14-$C$15)*$C$12*$C$21-$C$33*MD13/BD$6 -  PN12*$C$33/$C$21,EN12/$C$19),MAX(FJ$8:FJ12)*-1)</f>
        <v>0.6045655307591864</v>
      </c>
      <c r="FK13" s="2">
        <f>MAX(MIN(IF(AND(PO12=1,NW13&lt;0),-1,1)*(DS13-$C$15)/($C$14-$C$15)*$C$12*$C$21-$C$33*ME13/BE$6 -  PO12*$C$33/$C$21,EO12/$C$19),MAX(FK$8:FK12)*-1)</f>
        <v>0.67409978008452831</v>
      </c>
      <c r="FL13" s="2">
        <f>MAX(MIN(IF(AND(PP12=1,NX13&lt;0),-1,1)*(DT13-$C$15)/($C$14-$C$15)*$C$12*$C$21-$C$33*MF13/BF$6 -  PP12*$C$33/$C$21,EP12/$C$19),MAX(FL$8:FL12)*-1)</f>
        <v>0.74363402940987033</v>
      </c>
      <c r="FM13" s="2">
        <f>MAX(MIN(IF(AND(PQ12=1,NY13&lt;0),-1,1)*(DU13-$C$15)/($C$14-$C$15)*$C$12*$C$21-$C$33*MG13/BG$6 -  PQ12*$C$33/$C$21,EQ12/$C$19),MAX(FM$8:FM12)*-1)</f>
        <v>0.81316827873521247</v>
      </c>
      <c r="FN13" s="2">
        <f>MAX(MIN(IF(AND(PR12=1,NZ13&lt;0),-1,1)*(DV13-$C$15)/($C$14-$C$15)*$C$12*$C$21-$C$33*MH13/BH$6 -  PR12*$C$33/$C$21,ER12/$C$19),MAX(FN$8:FN12)*-1)</f>
        <v>0.88270252806055449</v>
      </c>
      <c r="FO13" s="2">
        <f>MAX(MIN(IF(AND(PS12=1,OA13&lt;0),-1,1)*(DW13-$C$15)/($C$14-$C$15)*$C$12*$C$21-$C$33*MI13/BI$6 -  PS12*$C$33/$C$21,ES12/$C$19),MAX(FO$8:FO12)*-1)</f>
        <v>0.95223677738589663</v>
      </c>
      <c r="FP13" s="47">
        <f t="shared" si="101"/>
        <v>0.2</v>
      </c>
      <c r="FQ13" s="43">
        <f t="shared" si="102"/>
        <v>93</v>
      </c>
      <c r="FR13" s="43">
        <f t="shared" si="103"/>
        <v>93</v>
      </c>
      <c r="FS13" s="43">
        <f t="shared" si="104"/>
        <v>93</v>
      </c>
      <c r="FT13" s="43">
        <f t="shared" si="105"/>
        <v>93</v>
      </c>
      <c r="FU13" s="43">
        <f t="shared" si="106"/>
        <v>93</v>
      </c>
      <c r="FV13" s="43">
        <f t="shared" si="107"/>
        <v>79.678767096652081</v>
      </c>
      <c r="FW13" s="43">
        <f t="shared" si="108"/>
        <v>68.935468151329843</v>
      </c>
      <c r="FX13" s="43">
        <f t="shared" si="109"/>
        <v>60.796605313964548</v>
      </c>
      <c r="FY13" s="43">
        <f t="shared" si="110"/>
        <v>54.417496603597151</v>
      </c>
      <c r="FZ13" s="43">
        <f t="shared" si="111"/>
        <v>49.283092031838017</v>
      </c>
      <c r="GA13" s="43">
        <f t="shared" si="112"/>
        <v>45.061470495058295</v>
      </c>
      <c r="GB13" s="43">
        <f t="shared" si="113"/>
        <v>25</v>
      </c>
      <c r="GC13" s="43">
        <f t="shared" si="114"/>
        <v>30</v>
      </c>
      <c r="GD13" s="43">
        <f t="shared" si="115"/>
        <v>35</v>
      </c>
      <c r="GE13" s="43">
        <f t="shared" si="116"/>
        <v>40</v>
      </c>
      <c r="GF13" s="43">
        <f t="shared" si="117"/>
        <v>45</v>
      </c>
      <c r="GG13" s="43">
        <f t="shared" si="118"/>
        <v>50</v>
      </c>
      <c r="GH13" s="43">
        <f t="shared" si="119"/>
        <v>55</v>
      </c>
      <c r="GI13" s="43">
        <f t="shared" si="120"/>
        <v>60</v>
      </c>
      <c r="GJ13" s="43">
        <f t="shared" si="121"/>
        <v>65</v>
      </c>
      <c r="GK13" s="43">
        <f t="shared" si="122"/>
        <v>70</v>
      </c>
      <c r="GL13" s="47">
        <f t="shared" si="123"/>
        <v>0.2</v>
      </c>
      <c r="GM13" s="43">
        <f t="shared" si="49"/>
        <v>25.674571085309616</v>
      </c>
      <c r="GN13" s="43">
        <f t="shared" si="50"/>
        <v>13.991605721502248</v>
      </c>
      <c r="GO13" s="43">
        <f t="shared" si="51"/>
        <v>19.593844844496566</v>
      </c>
      <c r="GP13" s="43">
        <f t="shared" si="52"/>
        <v>24.553633060069419</v>
      </c>
      <c r="GQ13" s="43">
        <f t="shared" si="53"/>
        <v>28.971757559862397</v>
      </c>
      <c r="GR13" s="43">
        <f t="shared" si="54"/>
        <v>29.053734754561201</v>
      </c>
      <c r="GS13" s="43">
        <f t="shared" si="55"/>
        <v>29.053734754561201</v>
      </c>
      <c r="GT13" s="43">
        <f t="shared" si="56"/>
        <v>29.053734754561201</v>
      </c>
      <c r="GU13" s="43">
        <f t="shared" si="57"/>
        <v>29.053734754561201</v>
      </c>
      <c r="GV13" s="43">
        <f t="shared" si="58"/>
        <v>29.053734754561201</v>
      </c>
      <c r="GW13" s="43">
        <f t="shared" si="59"/>
        <v>29.053734754561201</v>
      </c>
      <c r="GX13" s="43">
        <f t="shared" si="60"/>
        <v>6.557460477909177</v>
      </c>
      <c r="GY13" s="43">
        <f t="shared" si="61"/>
        <v>7.9542994336891697</v>
      </c>
      <c r="GZ13" s="43">
        <f t="shared" si="62"/>
        <v>9.3511383894691633</v>
      </c>
      <c r="HA13" s="43">
        <f t="shared" si="63"/>
        <v>10.747977345249156</v>
      </c>
      <c r="HB13" s="43">
        <f t="shared" si="64"/>
        <v>12.144816301029149</v>
      </c>
      <c r="HC13" s="43">
        <f t="shared" si="65"/>
        <v>13.541655256809142</v>
      </c>
      <c r="HD13" s="43">
        <f t="shared" si="66"/>
        <v>14.938494212589131</v>
      </c>
      <c r="HE13" s="43">
        <f t="shared" si="67"/>
        <v>16.335333168369129</v>
      </c>
      <c r="HF13" s="43">
        <f t="shared" si="68"/>
        <v>17.73217212414912</v>
      </c>
      <c r="HG13" s="43">
        <f t="shared" si="69"/>
        <v>19.129011079929114</v>
      </c>
      <c r="HH13" s="47">
        <f t="shared" si="124"/>
        <v>0.2</v>
      </c>
      <c r="HI13" s="43">
        <f t="shared" si="125"/>
        <v>25.674571085309616</v>
      </c>
      <c r="HJ13" s="43">
        <f t="shared" si="126"/>
        <v>13.991605721502248</v>
      </c>
      <c r="HK13" s="43">
        <f t="shared" si="127"/>
        <v>19.593844844496566</v>
      </c>
      <c r="HL13" s="43">
        <f t="shared" si="128"/>
        <v>24.553633060069419</v>
      </c>
      <c r="HM13" s="43">
        <f t="shared" si="129"/>
        <v>28.971757559862397</v>
      </c>
      <c r="HN13" s="43">
        <f t="shared" si="130"/>
        <v>29.053734754561201</v>
      </c>
      <c r="HO13" s="43">
        <f t="shared" si="131"/>
        <v>29.053734754561201</v>
      </c>
      <c r="HP13" s="43">
        <f t="shared" si="132"/>
        <v>29.053734754561201</v>
      </c>
      <c r="HQ13" s="43">
        <f t="shared" si="133"/>
        <v>29.053734754561201</v>
      </c>
      <c r="HR13" s="43">
        <f t="shared" si="134"/>
        <v>29.053734754561201</v>
      </c>
      <c r="HS13" s="43">
        <f t="shared" si="135"/>
        <v>29.053734754561201</v>
      </c>
      <c r="HT13" s="43">
        <f t="shared" si="136"/>
        <v>6.557460477909177</v>
      </c>
      <c r="HU13" s="43">
        <f t="shared" si="137"/>
        <v>7.9542994336891697</v>
      </c>
      <c r="HV13" s="43">
        <f t="shared" si="138"/>
        <v>9.3511383894691633</v>
      </c>
      <c r="HW13" s="43">
        <f t="shared" si="139"/>
        <v>10.747977345249156</v>
      </c>
      <c r="HX13" s="43">
        <f t="shared" si="140"/>
        <v>12.144816301029149</v>
      </c>
      <c r="HY13" s="43">
        <f t="shared" si="141"/>
        <v>13.541655256809142</v>
      </c>
      <c r="HZ13" s="43">
        <f t="shared" si="142"/>
        <v>14.938494212589131</v>
      </c>
      <c r="IA13" s="43">
        <f t="shared" si="143"/>
        <v>16.335333168369129</v>
      </c>
      <c r="IB13" s="43">
        <f t="shared" si="144"/>
        <v>17.73217212414912</v>
      </c>
      <c r="IC13" s="43">
        <f t="shared" si="145"/>
        <v>19.129011079929114</v>
      </c>
      <c r="ID13" s="47">
        <f t="shared" si="146"/>
        <v>0.2</v>
      </c>
      <c r="IE13" s="43">
        <f t="shared" si="147"/>
        <v>7.0120000000000005</v>
      </c>
      <c r="IF13" s="43">
        <f t="shared" si="148"/>
        <v>7.0120000000000005</v>
      </c>
      <c r="IG13" s="43">
        <f t="shared" si="149"/>
        <v>7.0120000000000005</v>
      </c>
      <c r="IH13" s="43">
        <f t="shared" si="150"/>
        <v>7.0120000000000005</v>
      </c>
      <c r="II13" s="43">
        <f t="shared" si="151"/>
        <v>7.0120000000000005</v>
      </c>
      <c r="IJ13" s="43">
        <f t="shared" si="152"/>
        <v>7.757989042587484</v>
      </c>
      <c r="IK13" s="43">
        <f t="shared" si="153"/>
        <v>8.3596137835255284</v>
      </c>
      <c r="IL13" s="43">
        <f t="shared" si="154"/>
        <v>8.8153901024179859</v>
      </c>
      <c r="IM13" s="43">
        <f t="shared" si="155"/>
        <v>9.1726201901985611</v>
      </c>
      <c r="IN13" s="43">
        <f t="shared" si="156"/>
        <v>9.4601468462170715</v>
      </c>
      <c r="IO13" s="43">
        <f t="shared" si="157"/>
        <v>9.6965576522767361</v>
      </c>
      <c r="IP13" s="43">
        <f t="shared" si="158"/>
        <v>10.82</v>
      </c>
      <c r="IQ13" s="43">
        <f t="shared" si="159"/>
        <v>10.540000000000001</v>
      </c>
      <c r="IR13" s="43">
        <f t="shared" si="160"/>
        <v>10.260000000000002</v>
      </c>
      <c r="IS13" s="43">
        <f t="shared" si="161"/>
        <v>9.98</v>
      </c>
      <c r="IT13" s="43">
        <f t="shared" si="162"/>
        <v>9.7000000000000011</v>
      </c>
      <c r="IU13" s="43">
        <f t="shared" si="163"/>
        <v>9.42</v>
      </c>
      <c r="IV13" s="43">
        <f t="shared" si="164"/>
        <v>9.14</v>
      </c>
      <c r="IW13" s="43">
        <f t="shared" si="165"/>
        <v>8.8600000000000012</v>
      </c>
      <c r="IX13" s="43">
        <f t="shared" si="166"/>
        <v>8.58</v>
      </c>
      <c r="IY13" s="43">
        <f t="shared" si="167"/>
        <v>8.3000000000000007</v>
      </c>
      <c r="IZ13" s="47">
        <f t="shared" si="168"/>
        <v>0.2</v>
      </c>
      <c r="JA13" s="43">
        <f t="shared" si="267"/>
        <v>6</v>
      </c>
      <c r="JB13" s="43">
        <f t="shared" si="268"/>
        <v>6</v>
      </c>
      <c r="JC13" s="43">
        <f t="shared" si="269"/>
        <v>6</v>
      </c>
      <c r="JD13" s="43">
        <f t="shared" si="270"/>
        <v>6</v>
      </c>
      <c r="JE13" s="43">
        <f t="shared" si="271"/>
        <v>6</v>
      </c>
      <c r="JF13" s="43">
        <f t="shared" si="272"/>
        <v>6</v>
      </c>
      <c r="JG13" s="43">
        <f t="shared" si="273"/>
        <v>6</v>
      </c>
      <c r="JH13" s="43">
        <f t="shared" si="274"/>
        <v>6</v>
      </c>
      <c r="JI13" s="43">
        <f t="shared" si="275"/>
        <v>6</v>
      </c>
      <c r="JJ13" s="43" t="e">
        <f t="shared" si="276"/>
        <v>#N/A</v>
      </c>
      <c r="JK13" s="43" t="e">
        <f t="shared" si="277"/>
        <v>#N/A</v>
      </c>
      <c r="JL13" s="43">
        <f t="shared" si="278"/>
        <v>6</v>
      </c>
      <c r="JM13" s="43">
        <f t="shared" si="279"/>
        <v>6</v>
      </c>
      <c r="JN13" s="43">
        <f t="shared" si="280"/>
        <v>6</v>
      </c>
      <c r="JO13" s="43">
        <f t="shared" si="281"/>
        <v>6</v>
      </c>
      <c r="JP13" s="43">
        <f t="shared" si="282"/>
        <v>6</v>
      </c>
      <c r="JQ13" s="43">
        <f t="shared" si="283"/>
        <v>6</v>
      </c>
      <c r="JR13" s="43">
        <f t="shared" si="284"/>
        <v>6</v>
      </c>
      <c r="JS13" s="43">
        <f t="shared" si="285"/>
        <v>6</v>
      </c>
      <c r="JT13" s="43">
        <f t="shared" si="286"/>
        <v>6</v>
      </c>
      <c r="JU13" s="43">
        <f t="shared" si="287"/>
        <v>6</v>
      </c>
      <c r="JV13" s="47">
        <f t="shared" si="170"/>
        <v>0.2</v>
      </c>
      <c r="JW13" s="36">
        <f t="shared" si="171"/>
        <v>0</v>
      </c>
      <c r="JX13" s="36">
        <f t="shared" si="172"/>
        <v>0</v>
      </c>
      <c r="JY13" s="36">
        <f t="shared" si="173"/>
        <v>0</v>
      </c>
      <c r="JZ13" s="36">
        <f t="shared" si="174"/>
        <v>0</v>
      </c>
      <c r="KA13" s="36">
        <f t="shared" si="175"/>
        <v>0</v>
      </c>
      <c r="KB13" s="36">
        <f t="shared" si="176"/>
        <v>0</v>
      </c>
      <c r="KC13" s="36">
        <f t="shared" si="177"/>
        <v>0</v>
      </c>
      <c r="KD13" s="36">
        <f t="shared" si="178"/>
        <v>0</v>
      </c>
      <c r="KE13" s="36">
        <f t="shared" si="179"/>
        <v>0</v>
      </c>
      <c r="KF13" s="36">
        <f t="shared" si="180"/>
        <v>0</v>
      </c>
      <c r="KG13" s="36">
        <f t="shared" si="181"/>
        <v>0</v>
      </c>
      <c r="KH13" s="36">
        <f t="shared" si="182"/>
        <v>0</v>
      </c>
      <c r="KI13" s="36">
        <f t="shared" si="183"/>
        <v>0</v>
      </c>
      <c r="KJ13" s="36">
        <f t="shared" si="184"/>
        <v>0</v>
      </c>
      <c r="KK13" s="36">
        <f t="shared" si="185"/>
        <v>0</v>
      </c>
      <c r="KL13" s="36">
        <f t="shared" si="186"/>
        <v>0</v>
      </c>
      <c r="KM13" s="36">
        <f t="shared" si="187"/>
        <v>0</v>
      </c>
      <c r="KN13" s="36">
        <f t="shared" si="188"/>
        <v>0</v>
      </c>
      <c r="KO13" s="36">
        <f t="shared" si="189"/>
        <v>0</v>
      </c>
      <c r="KP13" s="36">
        <f t="shared" si="190"/>
        <v>0</v>
      </c>
      <c r="KQ13" s="36">
        <f t="shared" si="191"/>
        <v>0</v>
      </c>
      <c r="KR13" s="47">
        <f t="shared" si="192"/>
        <v>0.2</v>
      </c>
      <c r="KS13" s="1">
        <f t="shared" si="193"/>
        <v>0</v>
      </c>
      <c r="KT13" s="1">
        <f t="shared" si="194"/>
        <v>0</v>
      </c>
      <c r="KU13" s="1">
        <f t="shared" si="195"/>
        <v>0</v>
      </c>
      <c r="KV13" s="1">
        <f t="shared" si="196"/>
        <v>0</v>
      </c>
      <c r="KW13" s="1">
        <f t="shared" si="197"/>
        <v>0</v>
      </c>
      <c r="KX13" s="1">
        <f t="shared" si="198"/>
        <v>0</v>
      </c>
      <c r="KY13" s="1">
        <f t="shared" si="199"/>
        <v>0</v>
      </c>
      <c r="KZ13" s="1">
        <f t="shared" si="200"/>
        <v>0</v>
      </c>
      <c r="LA13" s="1">
        <f t="shared" si="201"/>
        <v>0</v>
      </c>
      <c r="LB13" s="1">
        <f t="shared" si="202"/>
        <v>0</v>
      </c>
      <c r="LC13" s="1">
        <f t="shared" si="203"/>
        <v>0</v>
      </c>
      <c r="LD13" s="1">
        <f t="shared" si="204"/>
        <v>0</v>
      </c>
      <c r="LE13" s="1">
        <f t="shared" si="205"/>
        <v>0</v>
      </c>
      <c r="LF13" s="1">
        <f t="shared" si="206"/>
        <v>0</v>
      </c>
      <c r="LG13" s="1">
        <f t="shared" si="207"/>
        <v>0</v>
      </c>
      <c r="LH13" s="1">
        <f t="shared" si="208"/>
        <v>0</v>
      </c>
      <c r="LI13" s="1">
        <f t="shared" si="209"/>
        <v>0</v>
      </c>
      <c r="LJ13" s="1">
        <f t="shared" si="210"/>
        <v>0</v>
      </c>
      <c r="LK13" s="1">
        <f t="shared" si="211"/>
        <v>0</v>
      </c>
      <c r="LL13" s="1">
        <f t="shared" si="212"/>
        <v>0</v>
      </c>
      <c r="LM13" s="1">
        <f t="shared" si="213"/>
        <v>0</v>
      </c>
      <c r="LN13" s="47">
        <f t="shared" si="214"/>
        <v>0.2</v>
      </c>
      <c r="LO13" s="43">
        <f t="shared" si="215"/>
        <v>4.2433019740935496</v>
      </c>
      <c r="LP13" s="43">
        <f t="shared" si="216"/>
        <v>2.1901058848178381</v>
      </c>
      <c r="LQ13" s="43">
        <f t="shared" si="217"/>
        <v>3.1273537215971716</v>
      </c>
      <c r="LR13" s="43">
        <f t="shared" si="218"/>
        <v>4.025961134629835</v>
      </c>
      <c r="LS13" s="43">
        <f t="shared" si="219"/>
        <v>4.6208786204388286</v>
      </c>
      <c r="LT13" s="43">
        <f t="shared" si="220"/>
        <v>4.8369606108943488</v>
      </c>
      <c r="LU13" s="43">
        <f t="shared" si="221"/>
        <v>4.8481979495473437</v>
      </c>
      <c r="LV13" s="43">
        <f t="shared" si="222"/>
        <v>4.8481979495473437</v>
      </c>
      <c r="LW13" s="43">
        <f t="shared" si="223"/>
        <v>4.8481979495473437</v>
      </c>
      <c r="LX13" s="43">
        <f t="shared" si="224"/>
        <v>4.8481979495473437</v>
      </c>
      <c r="LY13" s="43">
        <f t="shared" si="225"/>
        <v>4.8481979495473437</v>
      </c>
      <c r="LZ13" s="43">
        <f t="shared" si="226"/>
        <v>1.1308886572182963</v>
      </c>
      <c r="MA13" s="43">
        <f t="shared" si="227"/>
        <v>1.3717851653061219</v>
      </c>
      <c r="MB13" s="43">
        <f t="shared" si="228"/>
        <v>1.6126816733939475</v>
      </c>
      <c r="MC13" s="43">
        <f t="shared" si="229"/>
        <v>1.8535781814817727</v>
      </c>
      <c r="MD13" s="43">
        <f t="shared" si="230"/>
        <v>2.0944746895695987</v>
      </c>
      <c r="ME13" s="43">
        <f t="shared" si="231"/>
        <v>2.3353711976574236</v>
      </c>
      <c r="MF13" s="43">
        <f t="shared" si="232"/>
        <v>2.576267705745249</v>
      </c>
      <c r="MG13" s="43">
        <f t="shared" si="233"/>
        <v>2.8171642138330748</v>
      </c>
      <c r="MH13" s="43">
        <f t="shared" si="234"/>
        <v>3.0580607219209002</v>
      </c>
      <c r="MI13" s="43">
        <f t="shared" si="235"/>
        <v>3.298957230008726</v>
      </c>
      <c r="MJ13" s="47">
        <f t="shared" si="236"/>
        <v>0.2</v>
      </c>
      <c r="MK13" s="43" t="e">
        <f t="shared" si="74"/>
        <v>#N/A</v>
      </c>
      <c r="ML13" s="43" t="e">
        <f t="shared" si="288"/>
        <v>#N/A</v>
      </c>
      <c r="MM13" s="43" t="e">
        <f t="shared" si="289"/>
        <v>#N/A</v>
      </c>
      <c r="MN13" s="43" t="e">
        <f t="shared" si="290"/>
        <v>#N/A</v>
      </c>
      <c r="MO13" s="43" t="e">
        <f t="shared" si="291"/>
        <v>#N/A</v>
      </c>
      <c r="MP13" s="43" t="e">
        <f t="shared" si="292"/>
        <v>#N/A</v>
      </c>
      <c r="MQ13" s="43" t="e">
        <f t="shared" si="293"/>
        <v>#N/A</v>
      </c>
      <c r="MR13" s="43" t="e">
        <f t="shared" si="294"/>
        <v>#N/A</v>
      </c>
      <c r="MS13" s="43" t="e">
        <f t="shared" si="295"/>
        <v>#N/A</v>
      </c>
      <c r="MT13" s="43" t="e">
        <f t="shared" si="296"/>
        <v>#N/A</v>
      </c>
      <c r="MU13" s="43" t="e">
        <f t="shared" si="297"/>
        <v>#N/A</v>
      </c>
      <c r="MV13" s="43" t="e">
        <f t="shared" si="298"/>
        <v>#N/A</v>
      </c>
      <c r="MW13" s="43" t="e">
        <f t="shared" si="299"/>
        <v>#N/A</v>
      </c>
      <c r="MX13" s="43" t="e">
        <f t="shared" si="300"/>
        <v>#N/A</v>
      </c>
      <c r="MY13" s="43" t="e">
        <f t="shared" si="301"/>
        <v>#N/A</v>
      </c>
      <c r="MZ13" s="43" t="e">
        <f t="shared" si="302"/>
        <v>#N/A</v>
      </c>
      <c r="NA13" s="43" t="e">
        <f t="shared" si="303"/>
        <v>#N/A</v>
      </c>
      <c r="NB13" s="43" t="e">
        <f t="shared" si="304"/>
        <v>#N/A</v>
      </c>
      <c r="NC13" s="43" t="e">
        <f t="shared" si="305"/>
        <v>#N/A</v>
      </c>
      <c r="ND13" s="43" t="e">
        <f t="shared" si="306"/>
        <v>#N/A</v>
      </c>
      <c r="NE13" s="43" t="e">
        <f t="shared" si="307"/>
        <v>#N/A</v>
      </c>
      <c r="NF13" s="47">
        <f t="shared" si="238"/>
        <v>0.2</v>
      </c>
      <c r="NG13" s="43">
        <f>IF(OY12=0,MIN('Drive Train'!$F$35-FQ12*$C$19*'Drive Train'!$F$39,NG12+$C$39)-$C$7,IF(LO12-1&lt;=0,0,IF($C$37=Motors!$C$30,MAX(MAX(NG$8:NG12)*-1,NG12-$C$39),MAX(0,MAX(NG$8:NG12)*-1,NG12-$C$39))))</f>
        <v>7.0120000000000005</v>
      </c>
      <c r="NH13" s="43">
        <f>IF(OZ12=0,MIN('Drive Train'!$F$35-FR12*$C$19*'Drive Train'!$F$39,NH12+$C$39)-$C$7,IF(LP12-1&lt;=0,0,IF($C$37=Motors!$C$30,MAX(MAX(NH$8:NH12)*-1,NH12-$C$39),MAX(0,MAX(NH$8:NH12)*-1,NH12-$C$39))))</f>
        <v>7.0120000000000005</v>
      </c>
      <c r="NI13" s="43">
        <f>IF(PA12=0,MIN('Drive Train'!$F$35-FS12*$C$19*'Drive Train'!$F$39,NI12+$C$39)-$C$7,IF(LQ12-1&lt;=0,0,IF($C$37=Motors!$C$30,MAX(MAX(NI$8:NI12)*-1,NI12-$C$39),MAX(0,MAX(NI$8:NI12)*-1,NI12-$C$39))))</f>
        <v>7.0120000000000005</v>
      </c>
      <c r="NJ13" s="43">
        <f>IF(PB12=0,MIN('Drive Train'!$F$35-FT12*$C$19*'Drive Train'!$F$39,NJ12+$C$39)-$C$7,IF(LR12-1&lt;=0,0,IF($C$37=Motors!$C$30,MAX(MAX(NJ$8:NJ12)*-1,NJ12-$C$39),MAX(0,MAX(NJ$8:NJ12)*-1,NJ12-$C$39))))</f>
        <v>7.0120000000000005</v>
      </c>
      <c r="NK13" s="43">
        <f>IF(PC12=0,MIN('Drive Train'!$F$35-FU12*$C$19*'Drive Train'!$F$39,NK12+$C$39)-$C$7,IF(LS12-1&lt;=0,0,IF($C$37=Motors!$C$30,MAX(MAX(NK$8:NK12)*-1,NK12-$C$39),MAX(0,MAX(NK$8:NK12)*-1,NK12-$C$39))))</f>
        <v>7.0120000000000005</v>
      </c>
      <c r="NL13" s="43">
        <f>IF(PD12=0,MIN('Drive Train'!$F$35-FV12*$C$19*'Drive Train'!$F$39,NL12+$C$39)-$C$7,IF(LT12-1&lt;=0,0,IF($C$37=Motors!$C$30,MAX(MAX(NL$8:NL12)*-1,NL12-$C$39),MAX(0,MAX(NL$8:NL12)*-1,NL12-$C$39))))</f>
        <v>7.757989042587484</v>
      </c>
      <c r="NM13" s="43">
        <f>IF(PE12=0,MIN('Drive Train'!$F$35-FW12*$C$19*'Drive Train'!$F$39,NM12+$C$39)-$C$7,IF(LU12-1&lt;=0,0,IF($C$37=Motors!$C$30,MAX(MAX(NM$8:NM12)*-1,NM12-$C$39),MAX(0,MAX(NM$8:NM12)*-1,NM12-$C$39))))</f>
        <v>8.3596137835255284</v>
      </c>
      <c r="NN13" s="43">
        <f>IF(PF12=0,MIN('Drive Train'!$F$35-FX12*$C$19*'Drive Train'!$F$39,NN12+$C$39)-$C$7,IF(LV12-1&lt;=0,0,IF($C$37=Motors!$C$30,MAX(MAX(NN$8:NN12)*-1,NN12-$C$39),MAX(0,MAX(NN$8:NN12)*-1,NN12-$C$39))))</f>
        <v>8.8153901024179859</v>
      </c>
      <c r="NO13" s="43">
        <f>IF(PG12=0,MIN('Drive Train'!$F$35-FY12*$C$19*'Drive Train'!$F$39,NO12+$C$39)-$C$7,IF(LW12-1&lt;=0,0,IF($C$37=Motors!$C$30,MAX(MAX(NO$8:NO12)*-1,NO12-$C$39),MAX(0,MAX(NO$8:NO12)*-1,NO12-$C$39))))</f>
        <v>9.1726201901985611</v>
      </c>
      <c r="NP13" s="43">
        <f>IF(PH12=0,MIN('Drive Train'!$F$35-FZ12*$C$19*'Drive Train'!$F$39,NP12+$C$39)-$C$7,IF(LX12-1&lt;=0,0,IF($C$37=Motors!$C$30,MAX(MAX(NP$8:NP12)*-1,NP12-$C$39),MAX(0,MAX(NP$8:NP12)*-1,NP12-$C$39))))</f>
        <v>9.4601468462170715</v>
      </c>
      <c r="NQ13" s="43">
        <f>IF(PI12=0,MIN('Drive Train'!$F$35-GA12*$C$19*'Drive Train'!$F$39,NQ12+$C$39)-$C$7,IF(LY12-1&lt;=0,0,IF($C$37=Motors!$C$30,MAX(MAX(NQ$8:NQ12)*-1,NQ12-$C$39),MAX(0,MAX(NQ$8:NQ12)*-1,NQ12-$C$39))))</f>
        <v>9.6965576522767361</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239"/>
        <v>0.2</v>
      </c>
      <c r="OC13" s="43">
        <f>'Drive Train'!$F$35-(FQ13*$C$13)*$C$19*'Drive Train'!$F$39</f>
        <v>8.4939999999999998</v>
      </c>
      <c r="OD13" s="43">
        <f>'Drive Train'!$F$35-(FR13*$C$13)*$C$19*'Drive Train'!$F$39</f>
        <v>8.4939999999999998</v>
      </c>
      <c r="OE13" s="43">
        <f>'Drive Train'!$F$35-(FS13*$C$13)*$C$19*'Drive Train'!$F$39</f>
        <v>8.4939999999999998</v>
      </c>
      <c r="OF13" s="43">
        <f>'Drive Train'!$F$35-(FT13*$C$13)*$C$19*'Drive Train'!$F$39</f>
        <v>8.4939999999999998</v>
      </c>
      <c r="OG13" s="43">
        <f>'Drive Train'!$F$35-(FU13*$C$13)*$C$19*'Drive Train'!$F$39</f>
        <v>8.4939999999999998</v>
      </c>
      <c r="OH13" s="43">
        <f>'Drive Train'!$F$35-(FV13*$C$13)*$C$19*'Drive Train'!$F$39</f>
        <v>9.0534917819406129</v>
      </c>
      <c r="OI13" s="43">
        <f>'Drive Train'!$F$35-(FW13*$C$13)*$C$19*'Drive Train'!$F$39</f>
        <v>9.5047103376441466</v>
      </c>
      <c r="OJ13" s="43">
        <f>'Drive Train'!$F$35-(FX13*$C$13)*$C$19*'Drive Train'!$F$39</f>
        <v>9.8465425768134889</v>
      </c>
      <c r="OK13" s="43">
        <f>'Drive Train'!$F$35-(FY13*$C$13)*$C$19*'Drive Train'!$F$39</f>
        <v>10.114465142648921</v>
      </c>
      <c r="OL13" s="43">
        <f>'Drive Train'!$F$35-(FZ13*$C$13)*$C$19*'Drive Train'!$F$39</f>
        <v>10.330110134662803</v>
      </c>
      <c r="OM13" s="43">
        <f>'Drive Train'!$F$35-(GA13*$C$13)*$C$19*'Drive Train'!$F$39</f>
        <v>10.507418239207553</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240"/>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241"/>
        <v>0.2</v>
      </c>
      <c r="PU13" s="43">
        <f t="shared" si="242"/>
        <v>0.52525577395535117</v>
      </c>
      <c r="PV13" s="43">
        <f t="shared" si="243"/>
        <v>0.2694330564081675</v>
      </c>
      <c r="PW13" s="43">
        <f t="shared" si="244"/>
        <v>0.385588803058528</v>
      </c>
      <c r="PX13" s="43">
        <f t="shared" si="245"/>
        <v>0.49790368941261076</v>
      </c>
      <c r="PY13" s="43">
        <f t="shared" si="246"/>
        <v>0.57601970408309167</v>
      </c>
      <c r="PZ13" s="43">
        <f t="shared" si="247"/>
        <v>0.61498004412084417</v>
      </c>
      <c r="QA13" s="43">
        <f t="shared" si="248"/>
        <v>0.61700276507838336</v>
      </c>
      <c r="QB13" s="43">
        <f t="shared" si="249"/>
        <v>0.61700276507838336</v>
      </c>
      <c r="QC13" s="43">
        <f t="shared" si="250"/>
        <v>0.61700276507838336</v>
      </c>
      <c r="QD13" s="43">
        <f t="shared" si="251"/>
        <v>0.61700276507838336</v>
      </c>
      <c r="QE13" s="43">
        <f t="shared" si="252"/>
        <v>0.61700276507838336</v>
      </c>
      <c r="QF13" s="43">
        <f t="shared" si="253"/>
        <v>0.14263557850466338</v>
      </c>
      <c r="QG13" s="43">
        <f t="shared" si="254"/>
        <v>0.17301912915002782</v>
      </c>
      <c r="QH13" s="43">
        <f t="shared" si="255"/>
        <v>0.20340267979539231</v>
      </c>
      <c r="QI13" s="43">
        <f t="shared" si="256"/>
        <v>0.23378623044075672</v>
      </c>
      <c r="QJ13" s="43">
        <f t="shared" si="257"/>
        <v>0.26416978108612121</v>
      </c>
      <c r="QK13" s="43">
        <f t="shared" si="258"/>
        <v>0.29455333173148562</v>
      </c>
      <c r="QL13" s="43">
        <f t="shared" si="259"/>
        <v>0.32493688237685003</v>
      </c>
      <c r="QM13" s="43">
        <f t="shared" si="260"/>
        <v>0.35532043302221455</v>
      </c>
      <c r="QN13" s="43">
        <f t="shared" si="261"/>
        <v>0.38570398366757896</v>
      </c>
      <c r="QO13" s="43">
        <f t="shared" si="262"/>
        <v>0.41608753431294354</v>
      </c>
      <c r="QP13" s="47">
        <f t="shared" si="263"/>
        <v>0.2</v>
      </c>
      <c r="QQ13" s="43">
        <f t="shared" si="76"/>
        <v>1.2108094279334349</v>
      </c>
      <c r="QR13" s="43">
        <f t="shared" si="77"/>
        <v>1.2108094279334349</v>
      </c>
      <c r="QS13" s="43">
        <f t="shared" si="78"/>
        <v>1.2108094279334349</v>
      </c>
      <c r="QT13" s="43">
        <f t="shared" si="79"/>
        <v>1.2108094279334349</v>
      </c>
      <c r="QU13" s="43">
        <f t="shared" si="80"/>
        <v>1.2108094279334349</v>
      </c>
      <c r="QV13" s="43">
        <f t="shared" si="81"/>
        <v>1.0373742194272979</v>
      </c>
      <c r="QW13" s="43">
        <f t="shared" si="82"/>
        <v>0.89750230921113128</v>
      </c>
      <c r="QX13" s="43">
        <f t="shared" si="83"/>
        <v>0.79153874086555098</v>
      </c>
      <c r="QY13" s="43">
        <f t="shared" si="84"/>
        <v>0.70848621432442027</v>
      </c>
      <c r="QZ13" s="43">
        <f t="shared" si="85"/>
        <v>0.64163905881570538</v>
      </c>
      <c r="RA13" s="43">
        <f t="shared" si="86"/>
        <v>0.58667584206409551</v>
      </c>
      <c r="RB13" s="43">
        <f t="shared" si="87"/>
        <v>0.32548640535845019</v>
      </c>
      <c r="RC13" s="43">
        <f t="shared" si="88"/>
        <v>0.39058368643014019</v>
      </c>
      <c r="RD13" s="43">
        <f t="shared" si="89"/>
        <v>0.45568096750183035</v>
      </c>
      <c r="RE13" s="43">
        <f t="shared" si="90"/>
        <v>0.52077824857352029</v>
      </c>
      <c r="RF13" s="43">
        <f t="shared" si="91"/>
        <v>0.58587552964521039</v>
      </c>
      <c r="RG13" s="43">
        <f t="shared" si="92"/>
        <v>0.65097281071690039</v>
      </c>
      <c r="RH13" s="43">
        <f t="shared" si="93"/>
        <v>0.71607009178859038</v>
      </c>
      <c r="RI13" s="43">
        <f t="shared" si="94"/>
        <v>0.78116737286028037</v>
      </c>
      <c r="RJ13" s="43">
        <f t="shared" si="95"/>
        <v>0.84626465393197048</v>
      </c>
      <c r="RK13" s="43">
        <f t="shared" si="96"/>
        <v>0.91136193500366069</v>
      </c>
      <c r="RL13" s="47">
        <f t="shared" si="264"/>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v>
      </c>
      <c r="RT13" s="2">
        <f>IF(AND(LV13&gt;=LV$6*'Drive Train'!$AA$52,LV13&lt;=LV$6*'Drive Train'!$AA$53,KZ13=0,KD13=0,FB13&gt;0),$C$17,0)</f>
        <v>0.04</v>
      </c>
      <c r="RU13" s="2">
        <f>IF(AND(LW13&gt;=LW$6*'Drive Train'!$AA$52,LW13&lt;=LW$6*'Drive Train'!$AA$53,LA13=0,KE13=0,FC13&gt;0),$C$17,0)</f>
        <v>0.04</v>
      </c>
      <c r="RV13" s="2">
        <f>IF(AND(LX13&gt;=LX$6*'Drive Train'!$AA$52,LX13&lt;=LX$6*'Drive Train'!$AA$53,LB13=0,KF13=0,FD13&gt;0),$C$17,0)</f>
        <v>0.04</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265"/>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266"/>
        <v>0.2</v>
      </c>
    </row>
    <row r="14" spans="1:524" x14ac:dyDescent="0.3">
      <c r="B14" s="3" t="s">
        <v>8</v>
      </c>
      <c r="C14" s="54">
        <f>(VLOOKUP('Drive Train'!$D$4,Motors!$B$6:$I$27,6,FALSE))*C9</f>
        <v>261.71166666666664</v>
      </c>
      <c r="D14" s="5"/>
      <c r="J14" s="12">
        <f>'Drive Train'!I12/C12</f>
        <v>0</v>
      </c>
      <c r="K14" s="13">
        <v>-1</v>
      </c>
      <c r="P14" s="5"/>
      <c r="R14" s="49">
        <f t="shared" si="97"/>
        <v>0.24000000000000002</v>
      </c>
      <c r="S14" s="2">
        <f>NG14/'Drive Train'!$F$35</f>
        <v>0.565483870967742</v>
      </c>
      <c r="T14" s="2">
        <f>NH14/'Drive Train'!$F$35</f>
        <v>0.565483870967742</v>
      </c>
      <c r="U14" s="2">
        <f>NI14/'Drive Train'!$F$35</f>
        <v>0.565483870967742</v>
      </c>
      <c r="V14" s="2">
        <f>NJ14/'Drive Train'!$F$35</f>
        <v>0.565483870967742</v>
      </c>
      <c r="W14" s="2">
        <f>NK14/'Drive Train'!$F$35</f>
        <v>0.565483870967742</v>
      </c>
      <c r="X14" s="2">
        <f>NL14/'Drive Train'!$F$35</f>
        <v>0.62564427762802288</v>
      </c>
      <c r="Y14" s="2">
        <f>NM14/'Drive Train'!$F$35</f>
        <v>0.67416240189721999</v>
      </c>
      <c r="Z14" s="2">
        <f>NN14/'Drive Train'!$F$35</f>
        <v>0.71091855664661174</v>
      </c>
      <c r="AA14" s="2">
        <f>NO14/'Drive Train'!$F$35</f>
        <v>0.73972743469343227</v>
      </c>
      <c r="AB14" s="2">
        <f>NP14/'Drive Train'!$F$35</f>
        <v>0.76291506824331223</v>
      </c>
      <c r="AC14" s="2">
        <f>NQ14/'Drive Train'!$F$35</f>
        <v>0.78198045582876896</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98"/>
        <v>0.24000000000000002</v>
      </c>
      <c r="AO14" s="36">
        <f>LO14*12*60/(PI() * 'Drive Train'!$F$15)/S$6*ABS(S14)</f>
        <v>1024.538283409963</v>
      </c>
      <c r="AP14" s="36">
        <f>LP14*12*60/(PI() * 'Drive Train'!$F$15)/T$6*ABS(T14)</f>
        <v>267.27632847106861</v>
      </c>
      <c r="AQ14" s="36">
        <f>LQ14*12*60/(PI() * 'Drive Train'!$F$15)/U$6*ABS(U14)</f>
        <v>549.11676971570512</v>
      </c>
      <c r="AR14" s="36">
        <f>LR14*12*60/(PI() * 'Drive Train'!$F$15)/V$6*ABS(V14)</f>
        <v>919.48378181729413</v>
      </c>
      <c r="AS14" s="36">
        <f>LS14*12*60/(PI() * 'Drive Train'!$F$15)/W$6*ABS(W14)</f>
        <v>1310.8405495751301</v>
      </c>
      <c r="AT14" s="36">
        <f>LT14*12*60/(PI() * 'Drive Train'!$F$15)/X$6*ABS(X14)</f>
        <v>1792.0729659585045</v>
      </c>
      <c r="AU14" s="36">
        <f>LU14*12*60/(PI() * 'Drive Train'!$F$15)/Y$6*ABS(Y14)</f>
        <v>2244.2099034820021</v>
      </c>
      <c r="AV14" s="36">
        <f>LV14*12*60/(PI() * 'Drive Train'!$F$15)/Z$6*ABS(Z14)</f>
        <v>2692.9899879380055</v>
      </c>
      <c r="AW14" s="36">
        <f>LW14*12*60/(PI() * 'Drive Train'!$F$15)/AA$6*ABS(AA14)</f>
        <v>3141.7700723940088</v>
      </c>
      <c r="AX14" s="36">
        <f>LX14*12*60/(PI() * 'Drive Train'!$F$15)/AB$6*ABS(AB14)</f>
        <v>3590.5501568500113</v>
      </c>
      <c r="AY14" s="36">
        <f>LY14*12*60/(PI() * 'Drive Train'!$F$15)/AC$6*ABS(AC14)</f>
        <v>4039.3302413060137</v>
      </c>
      <c r="AZ14" s="36">
        <f>LZ14*12*60/(PI() * 'Drive Train'!$F$15)/AD$6*ABS(AD14)</f>
        <v>417.91590091418072</v>
      </c>
      <c r="BA14" s="36">
        <f>MA14*12*60/(PI() * 'Drive Train'!$F$15)/AE$6*ABS(AE14)</f>
        <v>493.81980034342632</v>
      </c>
      <c r="BB14" s="36">
        <f>MB14*12*60/(PI() * 'Drive Train'!$F$15)/AF$6*ABS(AF14)</f>
        <v>565.11625308875102</v>
      </c>
      <c r="BC14" s="36">
        <f>MC14*12*60/(PI() * 'Drive Train'!$F$15)/AG$6*ABS(AG14)</f>
        <v>631.80525915015494</v>
      </c>
      <c r="BD14" s="36">
        <f>MD14*12*60/(PI() * 'Drive Train'!$F$15)/AH$6*ABS(AH14)</f>
        <v>693.88681852763864</v>
      </c>
      <c r="BE14" s="36">
        <f>ME14*12*60/(PI() * 'Drive Train'!$F$15)/AI$6*ABS(AI14)</f>
        <v>751.36093122120121</v>
      </c>
      <c r="BF14" s="36">
        <f>MF14*12*60/(PI() * 'Drive Train'!$F$15)/AJ$6*ABS(AJ14)</f>
        <v>804.22759723084334</v>
      </c>
      <c r="BG14" s="36">
        <f>MG14*12*60/(PI() * 'Drive Train'!$F$15)/AK$6*ABS(AK14)</f>
        <v>852.4868165565648</v>
      </c>
      <c r="BH14" s="36">
        <f>MH14*12*60/(PI() * 'Drive Train'!$F$15)/AL$6*ABS(AL14)</f>
        <v>896.13858919836537</v>
      </c>
      <c r="BI14" s="36">
        <f>MI14*12*60/(PI() * 'Drive Train'!$F$15)/AM$6*ABS(AM14)</f>
        <v>935.18291515624571</v>
      </c>
      <c r="BJ14" s="47">
        <f t="shared" si="23"/>
        <v>0.24000000000000002</v>
      </c>
      <c r="BK14" s="2">
        <f>IF(OR(KS13=1,AND($C$37=Motors!$C$32,OY13=1)),0,IF(NG14=0,-(CG13+$C$15)/($C$14-$C$15)*$C$12,($C$11*S14-AO14)/($C$11*S14)*$C$12*S14))</f>
        <v>1.9585262887998225</v>
      </c>
      <c r="BL14" s="2">
        <f>IF(OR(KT13=1,AND($C$37=Motors!$C$32,OZ13=1)),0,IF(NH14=0,-(CH13+$C$15)/($C$14-$C$15)*$C$12,($C$11*T14-AP14)/($C$11*T14)*$C$12*T14))</f>
        <v>2.5071162082692702</v>
      </c>
      <c r="BM14" s="2">
        <f>IF(OR(KU13=1,AND($C$37=Motors!$C$32,PA13=1)),0,IF(NI14=0,-(CI13+$C$15)/($C$14-$C$15)*$C$12,($C$11*U14-AQ14)/($C$11*U14)*$C$12*U14))</f>
        <v>2.3029400655788521</v>
      </c>
      <c r="BN14" s="2">
        <f>IF(OR(KV13=1,AND($C$37=Motors!$C$32,PB13=1)),0,IF(NJ14=0,-(CJ13+$C$15)/($C$14-$C$15)*$C$12,($C$11*V14-AR14)/($C$11*V14)*$C$12*V14))</f>
        <v>2.0346318427534418</v>
      </c>
      <c r="BO14" s="2">
        <f>IF(OR(KW13=1,AND($C$37=Motors!$C$32,PC13=1)),0,IF(NK14=0,-(CK13+$C$15)/($C$14-$C$15)*$C$12,($C$11*W14-AS14)/($C$11*W14)*$C$12*W14))</f>
        <v>1.7511178271504546</v>
      </c>
      <c r="BP14" s="2">
        <f>IF(OR(KX13=1,AND($C$37=Motors!$C$32,PD13=1)),0,IF(NL14=0,-(CL13+$C$15)/($C$14-$C$15)*$C$12,($C$11*X14-AT14)/($C$11*X14)*$C$12*X14))</f>
        <v>1.68981950670875</v>
      </c>
      <c r="BQ14" s="2">
        <f>IF(OR(KY13=1,AND($C$37=Motors!$C$32,PE13=1)),0,IF(NM14=0,-(CM13+$C$15)/($C$14-$C$15)*$C$12,($C$11*Y14-AU14)/($C$11*Y14)*$C$12*Y14))</f>
        <v>1.5939957325332887</v>
      </c>
      <c r="BR14" s="2">
        <f>IF(OR(KZ13=1,AND($C$37=Motors!$C$32,PF13=1)),0,IF(NN14=0,-(CN13+$C$15)/($C$14-$C$15)*$C$12,($C$11*Z14-AV14)/($C$11*Z14)*$C$12*Z14))</f>
        <v>1.4444288224725266</v>
      </c>
      <c r="BS14" s="2">
        <f>IF(OR(LA13=1,AND($C$37=Motors!$C$32,PG13=1)),0,IF(NO14=0,-(CO13+$C$15)/($C$14-$C$15)*$C$12,($C$11*AA14-AW14)/($C$11*AA14)*$C$12*AA14))</f>
        <v>1.2569058513348963</v>
      </c>
      <c r="BT14" s="2">
        <f>IF(OR(LB13=1,AND($C$37=Motors!$C$32,PH13=1)),0,IF(NP14=0,-(CP13+$C$15)/($C$14-$C$15)*$C$12,($C$11*AB14-AX14)/($C$11*AB14)*$C$12*AB14))</f>
        <v>1.0425359101672866</v>
      </c>
      <c r="BU14" s="2">
        <f>IF(OR(LC13=1,AND($C$37=Motors!$C$32,PI13=1)),0,IF(NQ14=0,-(CQ13+$C$15)/($C$14-$C$15)*$C$12,($C$11*AC14-AY14)/($C$11*AC14)*$C$12*AC14))</f>
        <v>0.80847819097769114</v>
      </c>
      <c r="BV14" s="2">
        <f>IF(OR(LD13=1,AND($C$37=Motors!$C$32,PJ13=1)),0,IF(NR14=0,-(CR13+$C$15)/($C$14-$C$15)*$C$12,($C$11*AD14-AZ14)/($C$11*AD14)*$C$12*AD14))</f>
        <v>3.8646761369112146</v>
      </c>
      <c r="BW14" s="2">
        <f>IF(OR(LE13=1,AND($C$37=Motors!$C$32,PK13=1)),0,IF(NS14=0,-(CS13+$C$15)/($C$14-$C$15)*$C$12,($C$11*AE14-BA14)/($C$11*AE14)*$C$12*AE14))</f>
        <v>3.7018436243976178</v>
      </c>
      <c r="BX14" s="2">
        <f>IF(OR(LF13=1,AND($C$37=Motors!$C$32,PL13=1)),0,IF(NT14=0,-(CT13+$C$15)/($C$14-$C$15)*$C$12,($C$11*AF14-BB14)/($C$11*AF14)*$C$12*AF14))</f>
        <v>3.5423489248941773</v>
      </c>
      <c r="BY14" s="2">
        <f>IF(OR(LG13=1,AND($C$37=Motors!$C$32,PM13=1)),0,IF(NU14=0,-(CU13+$C$15)/($C$14-$C$15)*$C$12,($C$11*AG14-BC14)/($C$11*AG14)*$C$12*AG14))</f>
        <v>3.3861920384008939</v>
      </c>
      <c r="BZ14" s="2">
        <f>IF(OR(LH13=1,AND($C$37=Motors!$C$32,PN13=1)),0,IF(NV14=0,-(CV13+$C$15)/($C$14-$C$15)*$C$12,($C$11*AH14-BD14)/($C$11*AH14)*$C$12*AH14))</f>
        <v>3.2333729649177667</v>
      </c>
      <c r="CA14" s="2">
        <f>IF(OR(LI13=1,AND($C$37=Motors!$C$32,PO13=1)),0,IF(NW14=0,-(CW13+$C$15)/($C$14-$C$15)*$C$12,($C$11*AI14-BE14)/($C$11*AI14)*$C$12*AI14))</f>
        <v>3.0838917044447962</v>
      </c>
      <c r="CB14" s="2">
        <f>IF(OR(LJ13=1,AND($C$37=Motors!$C$32,PP13=1)),0,IF(NX14=0,-(CX13+$C$15)/($C$14-$C$15)*$C$12,($C$11*AJ14-BF14)/($C$11*AJ14)*$C$12*AJ14))</f>
        <v>2.9377482569819837</v>
      </c>
      <c r="CC14" s="2">
        <f>IF(OR(LK13=1,AND($C$37=Motors!$C$32,PQ13=1)),0,IF(NY14=0,-(CY13+$C$15)/($C$14-$C$15)*$C$12,($C$11*AK14-BG14)/($C$11*AK14)*$C$12*AK14))</f>
        <v>2.7949426225293275</v>
      </c>
      <c r="CD14" s="2">
        <f>IF(OR(LL13=1,AND($C$37=Motors!$C$32,PR13=1)),0,IF(NZ14=0,-(CZ13+$C$15)/($C$14-$C$15)*$C$12,($C$11*AL14-BH14)/($C$11*AL14)*$C$12*AL14))</f>
        <v>2.6554748010868274</v>
      </c>
      <c r="CE14" s="2">
        <f>IF(OR(LM13=1,AND($C$37=Motors!$C$32,PS13=1)),0,IF(OA14=0,-(DA13+$C$15)/($C$14-$C$15)*$C$12,($C$11*AM14-BI14)/($C$11*AM14)*$C$12*AM14))</f>
        <v>2.5193447926544854</v>
      </c>
      <c r="CF14" s="47">
        <f t="shared" si="25"/>
        <v>0.24000000000000002</v>
      </c>
      <c r="CG14" s="43">
        <f>IF(AND(KS13=1,OY13=1),0,ABS(BK14/$C$12*($C$14-$C$15)+$C$15) *'Drive Train'!$AA$49 + CG13*(1-'Drive Train'!$AA$49))</f>
        <v>110.20486554197332</v>
      </c>
      <c r="CH14" s="43">
        <f>IF(AND(KT13=1,OZ13=1),0,ABS(BL14/$C$12*($C$14-$C$15)+$C$15) *'Drive Train'!$AA$49 + CH13*(1-'Drive Train'!$AA$49))</f>
        <v>138.64539502229204</v>
      </c>
      <c r="CI14" s="43">
        <f>IF(AND(KU13=1,PA13=1),0,ABS(BM14/$C$12*($C$14-$C$15)+$C$15) *'Drive Train'!$AA$49 + CI13*(1-'Drive Train'!$AA$49))</f>
        <v>128.07395376865026</v>
      </c>
      <c r="CJ14" s="43">
        <f>IF(AND(KV13=1,PB13=1),0,ABS(BN14/$C$12*($C$14-$C$15)+$C$15) *'Drive Train'!$AA$49 + CJ13*(1-'Drive Train'!$AA$49))</f>
        <v>114.1575470163216</v>
      </c>
      <c r="CK14" s="43">
        <f>IF(AND(KW13=1,PC13=1),0,ABS(BO14/$C$12*($C$14-$C$15)+$C$15) *'Drive Train'!$AA$49 + CK13*(1-'Drive Train'!$AA$49))</f>
        <v>99.515527611430784</v>
      </c>
      <c r="CL14" s="43">
        <f>IF(AND(KX13=1,PD13=1),0,ABS(BP14/$C$12*($C$14-$C$15)+$C$15) *'Drive Train'!$AA$49 + CL13*(1-'Drive Train'!$AA$49))</f>
        <v>96.983538931855605</v>
      </c>
      <c r="CM14" s="43">
        <f>IF(AND(KY13=1,PE13=1),0,ABS(BQ14/$C$12*($C$14-$C$15)+$C$15) *'Drive Train'!$AA$49 + CM13*(1-'Drive Train'!$AA$49))</f>
        <v>92.601034859359004</v>
      </c>
      <c r="CN14" s="43">
        <f>IF(AND(KZ13=1,PF13=1),0,ABS(BR14/$C$12*($C$14-$C$15)+$C$15) *'Drive Train'!$AA$49 + CN13*(1-'Drive Train'!$AA$49))</f>
        <v>85.305848188532039</v>
      </c>
      <c r="CO14" s="43">
        <f>IF(AND(LA13=1,PG13=1),0,ABS(BS14/$C$12*($C$14-$C$15)+$C$15) *'Drive Train'!$AA$49 + CO13*(1-'Drive Train'!$AA$49))</f>
        <v>75.945369582862824</v>
      </c>
      <c r="CP14" s="43">
        <f>IF(AND(LB13=1,PH13=1),0,ABS(BT14/$C$12*($C$14-$C$15)+$C$15) *'Drive Train'!$AA$49 + CP13*(1-'Drive Train'!$AA$49))</f>
        <v>65.122478650035433</v>
      </c>
      <c r="CQ14" s="43">
        <f>IF(AND(LC13=1,PI13=1),0,ABS(BU14/$C$12*($C$14-$C$15)+$C$15) *'Drive Train'!$AA$49 + CQ13*(1-'Drive Train'!$AA$49))</f>
        <v>53.226260271180834</v>
      </c>
      <c r="CR14" s="43">
        <f>IF(AND(LD13=1,PJ13=1),0,ABS(BV14/$C$12*($C$14-$C$15)+$C$15) *'Drive Train'!$AA$49 + CR13*(1-'Drive Train'!$AA$49))</f>
        <v>212.75804252447807</v>
      </c>
      <c r="CS14" s="43">
        <f>IF(AND(LE13=1,PK13=1),0,ABS(BW14/$C$12*($C$14-$C$15)+$C$15) *'Drive Train'!$AA$49 + CS13*(1-'Drive Train'!$AA$49))</f>
        <v>204.03873262915201</v>
      </c>
      <c r="CT14" s="43">
        <f>IF(AND(LF13=1,PL13=1),0,ABS(BX14/$C$12*($C$14-$C$15)+$C$15) *'Drive Train'!$AA$49 + CT13*(1-'Drive Train'!$AA$49))</f>
        <v>195.49258883528032</v>
      </c>
      <c r="CU14" s="43">
        <f>IF(AND(LG13=1,PM13=1),0,ABS(BY14/$C$12*($C$14-$C$15)+$C$15) *'Drive Train'!$AA$49 + CU13*(1-'Drive Train'!$AA$49))</f>
        <v>187.11961114286296</v>
      </c>
      <c r="CV14" s="43">
        <f>IF(AND(LH13=1,PN13=1),0,ABS(BZ14/$C$12*($C$14-$C$15)+$C$15) *'Drive Train'!$AA$49 + CV13*(1-'Drive Train'!$AA$49))</f>
        <v>178.91979955189998</v>
      </c>
      <c r="CW14" s="43">
        <f>IF(AND(LI13=1,PO13=1),0,ABS(CA14/$C$12*($C$14-$C$15)+$C$15) *'Drive Train'!$AA$49 + CW13*(1-'Drive Train'!$AA$49))</f>
        <v>170.89315406239137</v>
      </c>
      <c r="CX14" s="43">
        <f>IF(AND(LJ13=1,PP13=1),0,ABS(CB14/$C$12*($C$14-$C$15)+$C$15) *'Drive Train'!$AA$49 + CX13*(1-'Drive Train'!$AA$49))</f>
        <v>163.03708317078312</v>
      </c>
      <c r="CY14" s="43">
        <f>IF(AND(LK13=1,PQ13=1),0,ABS(CC14/$C$12*($C$14-$C$15)+$C$15) *'Drive Train'!$AA$49 + CY13*(1-'Drive Train'!$AA$49))</f>
        <v>155.349547169978</v>
      </c>
      <c r="CZ14" s="43">
        <f>IF(AND(LL13=1,PR13=1),0,ABS(CD14/$C$12*($C$14-$C$15)+$C$15) *'Drive Train'!$AA$49 + CZ13*(1-'Drive Train'!$AA$49))</f>
        <v>147.83522663277955</v>
      </c>
      <c r="DA14" s="43">
        <f>IF(AND(LM13=1,PS13=1),0,ABS(CE14/$C$12*($C$14-$C$15)+$C$15) *'Drive Train'!$AA$49 + DA13*(1-'Drive Train'!$AA$49))</f>
        <v>140.49412155918787</v>
      </c>
      <c r="DB14" s="47">
        <f t="shared" si="99"/>
        <v>0.24000000000000002</v>
      </c>
      <c r="DC14" s="43">
        <f t="shared" si="26"/>
        <v>93</v>
      </c>
      <c r="DD14" s="43">
        <f t="shared" si="27"/>
        <v>93</v>
      </c>
      <c r="DE14" s="43">
        <f t="shared" si="28"/>
        <v>93</v>
      </c>
      <c r="DF14" s="43">
        <f t="shared" si="29"/>
        <v>93</v>
      </c>
      <c r="DG14" s="43">
        <f t="shared" si="30"/>
        <v>93</v>
      </c>
      <c r="DH14" s="43">
        <f t="shared" si="31"/>
        <v>93</v>
      </c>
      <c r="DI14" s="43">
        <f t="shared" si="32"/>
        <v>92.601034859359004</v>
      </c>
      <c r="DJ14" s="43">
        <f t="shared" si="33"/>
        <v>85.305848188532039</v>
      </c>
      <c r="DK14" s="43">
        <f t="shared" si="34"/>
        <v>75.945369582862824</v>
      </c>
      <c r="DL14" s="43">
        <f t="shared" si="35"/>
        <v>65.122478650035433</v>
      </c>
      <c r="DM14" s="43">
        <f t="shared" si="36"/>
        <v>53.226260271180834</v>
      </c>
      <c r="DN14" s="43">
        <f t="shared" si="37"/>
        <v>25</v>
      </c>
      <c r="DO14" s="43">
        <f t="shared" si="38"/>
        <v>30</v>
      </c>
      <c r="DP14" s="43">
        <f t="shared" si="39"/>
        <v>35</v>
      </c>
      <c r="DQ14" s="43">
        <f t="shared" si="40"/>
        <v>40</v>
      </c>
      <c r="DR14" s="43">
        <f t="shared" si="41"/>
        <v>45</v>
      </c>
      <c r="DS14" s="43">
        <f t="shared" si="42"/>
        <v>50</v>
      </c>
      <c r="DT14" s="43">
        <f t="shared" si="43"/>
        <v>55</v>
      </c>
      <c r="DU14" s="43">
        <f t="shared" si="44"/>
        <v>60</v>
      </c>
      <c r="DV14" s="43">
        <f t="shared" si="45"/>
        <v>65</v>
      </c>
      <c r="DW14" s="43">
        <f t="shared" si="46"/>
        <v>70</v>
      </c>
      <c r="DX14" s="47">
        <f t="shared" si="100"/>
        <v>0.24000000000000002</v>
      </c>
      <c r="DY14" s="2">
        <f>IF(OY14=0,($C$23/0.4536*IF(ISNA(MK13),'Drive Train'!$F$16,'Drive Train'!$F$17)*4.448*$C$24*S$6)*SIGN(BK14),BK14)</f>
        <v>6.7787520000000017</v>
      </c>
      <c r="DZ14" s="2">
        <f>IF(OZ14=0,($C$23/0.4536*IF(ISNA(ML13),'Drive Train'!$F$16,'Drive Train'!$F$17)*4.448*$C$24*$C$21*T$6)*SIGN(BL14),BL14)</f>
        <v>11.570293785959999</v>
      </c>
      <c r="EA14" s="2">
        <f>IF(PA14=0,($C$23/0.4536*IF(ISNA(MM13),'Drive Train'!$F$16,'Drive Train'!$F$17)*4.448*$C$24*$C$21*U$6)*SIGN(BM14),BM14)</f>
        <v>8.0102033902799992</v>
      </c>
      <c r="EB14" s="2">
        <f>IF(PB14=0,($C$23/0.4536*IF(ISNA(MN13),'Drive Train'!$F$16,'Drive Train'!$F$17)*4.448*$C$24*$C$21*V$6)*SIGN(BN14),BN14)</f>
        <v>6.1254496513905883</v>
      </c>
      <c r="EC14" s="2">
        <f>IF(PC14=0,($C$23/0.4536*IF(ISNA(MO13),'Drive Train'!$F$16,'Drive Train'!$F$17)*4.448*$C$24*$C$21*W$6)*SIGN(BO14),BO14)</f>
        <v>4.9586973368400002</v>
      </c>
      <c r="ED14" s="2">
        <f>IF(PD14=0,($C$23/0.4536*IF(ISNA(MP13),'Drive Train'!$F$16,'Drive Train'!$F$17)*4.448*$C$24*$C$21*X$6)*SIGN(BP14),BP14)</f>
        <v>4.165305762945601</v>
      </c>
      <c r="EE14" s="2">
        <f>IF(PE14=0,($C$23/0.4536*IF(ISNA(MQ13),'Drive Train'!$F$16,'Drive Train'!$F$17)*4.448*$C$24*$C$21*Y$6)*SIGN(BQ14),BQ14)</f>
        <v>3.5907808301255173</v>
      </c>
      <c r="EF14" s="2">
        <f>IF(PF14=0,($C$23/0.4536*IF(ISNA(MR13),'Drive Train'!$F$16,'Drive Train'!$F$17)*4.448*$C$24*$C$21*Z$6)*SIGN(BR14),BR14)</f>
        <v>3.1555346688981816</v>
      </c>
      <c r="EG14" s="2">
        <f>IF(PG14=0,($C$23/0.4536*IF(ISNA(MS13),'Drive Train'!$F$16,'Drive Train'!$F$17)*4.448*$C$24*$C$21*AA$6)*SIGN(BS14),BS14)</f>
        <v>2.8143957857740536</v>
      </c>
      <c r="EH14" s="2">
        <f>IF(PH14=0,($C$23/0.4536*IF(ISNA(MT13),'Drive Train'!$F$16,'Drive Train'!$F$17)*4.448*$C$24*$C$21*AB$6)*SIGN(BT14),BT14)</f>
        <v>2.5398205871619508</v>
      </c>
      <c r="EI14" s="2">
        <f>IF(PI14=0,($C$23/0.4536*IF(ISNA(MU13),'Drive Train'!$F$16,'Drive Train'!$F$17)*4.448*$C$24*$C$21*AC$6)*SIGN(BU14),BU14)</f>
        <v>2.3140587571919995</v>
      </c>
      <c r="EJ14" s="2">
        <f>IF(PJ14=0,($C$23/0.4536*IF(ISNA(MV13),'Drive Train'!$F$16,'Drive Train'!$F$17)*4.448*$C$24*$C$21*AD$6)*SIGN(BV14),BV14)</f>
        <v>5.7851468929800003</v>
      </c>
      <c r="EK14" s="2">
        <f>IF(PK14=0,($C$23/0.4536*IF(ISNA(MW13),'Drive Train'!$F$16,'Drive Train'!$F$17)*4.448*$C$24*$C$21*AE$6)*SIGN(BW14),BW14)</f>
        <v>5.7851468929800003</v>
      </c>
      <c r="EL14" s="2">
        <f>IF(PL14=0,($C$23/0.4536*IF(ISNA(MX13),'Drive Train'!$F$16,'Drive Train'!$F$17)*4.448*$C$24*$C$21*AF$6)*SIGN(BX14),BX14)</f>
        <v>5.7851468929800003</v>
      </c>
      <c r="EM14" s="2">
        <f>IF(PM14=0,($C$23/0.4536*IF(ISNA(MY13),'Drive Train'!$F$16,'Drive Train'!$F$17)*4.448*$C$24*$C$21*AG$6)*SIGN(BY14),BY14)</f>
        <v>5.7851468929800003</v>
      </c>
      <c r="EN14" s="2">
        <f>IF(PN14=0,($C$23/0.4536*IF(ISNA(MZ13),'Drive Train'!$F$16,'Drive Train'!$F$17)*4.448*$C$24*$C$21*AH$6)*SIGN(BZ14),BZ14)</f>
        <v>5.7851468929800003</v>
      </c>
      <c r="EO14" s="2">
        <f>IF(PO14=0,($C$23/0.4536*IF(ISNA(NA13),'Drive Train'!$F$16,'Drive Train'!$F$17)*4.448*$C$24*$C$21*AI$6)*SIGN(CA14),CA14)</f>
        <v>5.7851468929800003</v>
      </c>
      <c r="EP14" s="2">
        <f>IF(PP14=0,($C$23/0.4536*IF(ISNA(NB13),'Drive Train'!$F$16,'Drive Train'!$F$17)*4.448*$C$24*$C$21*AJ$6)*SIGN(CB14),CB14)</f>
        <v>5.7851468929800003</v>
      </c>
      <c r="EQ14" s="2">
        <f>IF(PQ14=0,($C$23/0.4536*IF(ISNA(NC13),'Drive Train'!$F$16,'Drive Train'!$F$17)*4.448*$C$24*$C$21*AK$6)*SIGN(CC14),CC14)</f>
        <v>5.7851468929800003</v>
      </c>
      <c r="ER14" s="2">
        <f>IF(PR14=0,($C$23/0.4536*IF(ISNA(ND13),'Drive Train'!$F$16,'Drive Train'!$F$17)*4.448*$C$24*$C$21*AL$6)*SIGN(CD14),CD14)</f>
        <v>5.7851468929800003</v>
      </c>
      <c r="ES14" s="2">
        <f>IF(PS14=0,($C$23/0.4536*IF(ISNA(NE13),'Drive Train'!$F$16,'Drive Train'!$F$17)*4.448*$C$24*$C$21*AM$6)*SIGN(CE14),CE14)</f>
        <v>5.7851468929800003</v>
      </c>
      <c r="ET14" s="47">
        <f t="shared" si="47"/>
        <v>0.24000000000000002</v>
      </c>
      <c r="EU14" s="2">
        <f>MAX(MIN(IF(AND(OY13=1,NG14&lt;0),-1,1)*(DC14-$C$15)/($C$14-$C$15)*$C$12*$C$21-$C$33*LO14/AO$6 -  OY13*$C$33/$C$21,DY13/$C$19),MAX(EU$8:EU13)*-1)</f>
        <v>1.2405839976366153</v>
      </c>
      <c r="EV14" s="2">
        <f>MAX(MIN(IF(AND(OZ13=1,NH14&lt;0),-1,1)*(DD14-$C$15)/($C$14-$C$15)*$C$12*$C$21-$C$33*LP14/AP$6 -  OZ13*$C$33/$C$21,DZ13/$C$19),MAX(EV$8:EV13)*-1)</f>
        <v>1.3827814024241261</v>
      </c>
      <c r="EW14" s="2">
        <f>MAX(MIN(IF(AND(PA13=1,NI14&lt;0),-1,1)*(DE14-$C$15)/($C$14-$C$15)*$C$12*$C$21-$C$33*LQ14/AQ$6 -  PA13*$C$33/$C$21,EA13/$C$19),MAX(EW$8:EW13)*-1)</f>
        <v>1.3298578677770063</v>
      </c>
      <c r="EX14" s="2">
        <f>MAX(MIN(IF(AND(PB13=1,NJ14&lt;0),-1,1)*(DF14-$C$15)/($C$14-$C$15)*$C$12*$C$21-$C$33*LR14/AR$6 -  PB13*$C$33/$C$21,EB13/$C$19),MAX(EX$8:EX13)*-1)</f>
        <v>1.2603109592121884</v>
      </c>
      <c r="EY14" s="2">
        <f>MAX(MIN(IF(AND(PC13=1,NK14&lt;0),-1,1)*(DG14-$C$15)/($C$14-$C$15)*$C$12*$C$21-$C$33*LS14/AS$6 -  PC13*$C$33/$C$21,EC13/$C$19),MAX(EY$8:EY13)*-1)</f>
        <v>1.1868226288421733</v>
      </c>
      <c r="EZ14" s="2">
        <f>MAX(MIN(IF(AND(PD13=1,NL14&lt;0),-1,1)*(DH14-$C$15)/($C$14-$C$15)*$C$12*$C$21-$C$33*LT14/AT$6 -  PD13*$C$33/$C$21,ED13/$C$19),MAX(EZ$8:EZ13)*-1)</f>
        <v>1.0413264407364002</v>
      </c>
      <c r="FA14" s="2">
        <f>MAX(MIN(IF(AND(PE13=1,NM14&lt;0),-1,1)*(DI14-$C$15)/($C$14-$C$15)*$C$12*$C$21-$C$33*LU14/AU$6 -  PE13*$C$33/$C$21,EE13/$C$19),MAX(FA$8:FA13)*-1)</f>
        <v>0.89769520753137932</v>
      </c>
      <c r="FB14" s="2">
        <f>MAX(MIN(IF(AND(PF13=1,NN14&lt;0),-1,1)*(DJ14-$C$15)/($C$14-$C$15)*$C$12*$C$21-$C$33*LV14/AV$6 -  PF13*$C$33/$C$21,EF13/$C$19),MAX(FB$8:FB13)*-1)</f>
        <v>0.78888366722454539</v>
      </c>
      <c r="FC14" s="2">
        <f>MAX(MIN(IF(AND(PG13=1,NO14&lt;0),-1,1)*(DK14-$C$15)/($C$14-$C$15)*$C$12*$C$21-$C$33*LW14/AW$6 -  PG13*$C$33/$C$21,EG13/$C$19),MAX(FC$8:FC13)*-1)</f>
        <v>0.7035989464435134</v>
      </c>
      <c r="FD14" s="2">
        <f>MAX(MIN(IF(AND(PH13=1,NP14&lt;0),-1,1)*(DL14-$C$15)/($C$14-$C$15)*$C$12*$C$21-$C$33*LX14/AX$6 -  PH13*$C$33/$C$21,EH13/$C$19),MAX(FD$8:FD13)*-1)</f>
        <v>0.49650504729373246</v>
      </c>
      <c r="FE14" s="2">
        <f>MAX(MIN(IF(AND(PI13=1,NQ14&lt;0),-1,1)*(DM14-$C$15)/($C$14-$C$15)*$C$12*$C$21-$C$33*LY14/AY$6 -  PI13*$C$33/$C$21,EI13/$C$19),MAX(FE$8:FE13)*-1)</f>
        <v>0.26138799596240203</v>
      </c>
      <c r="FF14" s="2">
        <f>MAX(MIN(IF(AND(PJ13=1,NR14&lt;0),-1,1)*(DN14-$C$15)/($C$14-$C$15)*$C$12*$C$21-$C$33*LZ14/AZ$6 -  PJ13*$C$33/$C$21,EJ13/$C$19),MAX(FF$8:FF13)*-1)</f>
        <v>0.31685361001739881</v>
      </c>
      <c r="FG14" s="2">
        <f>MAX(MIN(IF(AND(PK13=1,NS14&lt;0),-1,1)*(DO14-$C$15)/($C$14-$C$15)*$C$12*$C$21-$C$33*MA14/BA$6 -  PK13*$C$33/$C$21,EK13/$C$19),MAX(FG$8:FG13)*-1)</f>
        <v>0.384348254818208</v>
      </c>
      <c r="FH14" s="2">
        <f>MAX(MIN(IF(AND(PL13=1,NT14&lt;0),-1,1)*(DP14-$C$15)/($C$14-$C$15)*$C$12*$C$21-$C$33*MB14/BB$6 -  PL13*$C$33/$C$21,EL13/$C$19),MAX(FH$8:FH13)*-1)</f>
        <v>0.45184289961901719</v>
      </c>
      <c r="FI14" s="2">
        <f>MAX(MIN(IF(AND(PM13=1,NU14&lt;0),-1,1)*(DQ14-$C$15)/($C$14-$C$15)*$C$12*$C$21-$C$33*MC14/BC$6 -  PM13*$C$33/$C$21,EM13/$C$19),MAX(FI$8:FI13)*-1)</f>
        <v>0.51933754441982638</v>
      </c>
      <c r="FJ14" s="2">
        <f>MAX(MIN(IF(AND(PN13=1,NV14&lt;0),-1,1)*(DR14-$C$15)/($C$14-$C$15)*$C$12*$C$21-$C$33*MD14/BD$6 -  PN13*$C$33/$C$21,EN13/$C$19),MAX(FJ$8:FJ13)*-1)</f>
        <v>0.58683218922063562</v>
      </c>
      <c r="FK14" s="2">
        <f>MAX(MIN(IF(AND(PO13=1,NW14&lt;0),-1,1)*(DS14-$C$15)/($C$14-$C$15)*$C$12*$C$21-$C$33*ME14/BE$6 -  PO13*$C$33/$C$21,EO13/$C$19),MAX(FK$8:FK13)*-1)</f>
        <v>0.65432683402144487</v>
      </c>
      <c r="FL14" s="2">
        <f>MAX(MIN(IF(AND(PP13=1,NX14&lt;0),-1,1)*(DT14-$C$15)/($C$14-$C$15)*$C$12*$C$21-$C$33*MF14/BF$6 -  PP13*$C$33/$C$21,EP13/$C$19),MAX(FL$8:FL13)*-1)</f>
        <v>0.721821478822254</v>
      </c>
      <c r="FM14" s="2">
        <f>MAX(MIN(IF(AND(PQ13=1,NY14&lt;0),-1,1)*(DU14-$C$15)/($C$14-$C$15)*$C$12*$C$21-$C$33*MG14/BG$6 -  PQ13*$C$33/$C$21,EQ13/$C$19),MAX(FM$8:FM13)*-1)</f>
        <v>0.78931612362306325</v>
      </c>
      <c r="FN14" s="2">
        <f>MAX(MIN(IF(AND(PR13=1,NZ14&lt;0),-1,1)*(DV14-$C$15)/($C$14-$C$15)*$C$12*$C$21-$C$33*MH14/BH$6 -  PR13*$C$33/$C$21,ER13/$C$19),MAX(FN$8:FN13)*-1)</f>
        <v>0.85681076842387238</v>
      </c>
      <c r="FO14" s="2">
        <f>MAX(MIN(IF(AND(PS13=1,OA14&lt;0),-1,1)*(DW14-$C$15)/($C$14-$C$15)*$C$12*$C$21-$C$33*MI14/BI$6 -  PS13*$C$33/$C$21,ES13/$C$19),MAX(FO$8:FO13)*-1)</f>
        <v>0.92430541322468174</v>
      </c>
      <c r="FP14" s="47">
        <f t="shared" si="101"/>
        <v>0.24000000000000002</v>
      </c>
      <c r="FQ14" s="43">
        <f t="shared" si="102"/>
        <v>93</v>
      </c>
      <c r="FR14" s="43">
        <f t="shared" si="103"/>
        <v>93</v>
      </c>
      <c r="FS14" s="43">
        <f t="shared" si="104"/>
        <v>93</v>
      </c>
      <c r="FT14" s="43">
        <f t="shared" si="105"/>
        <v>93</v>
      </c>
      <c r="FU14" s="43">
        <f t="shared" si="106"/>
        <v>90.561560548644195</v>
      </c>
      <c r="FV14" s="43">
        <f t="shared" si="107"/>
        <v>79.678767096652081</v>
      </c>
      <c r="FW14" s="43">
        <f t="shared" si="108"/>
        <v>68.935468151329843</v>
      </c>
      <c r="FX14" s="43">
        <f t="shared" si="109"/>
        <v>60.796605313964548</v>
      </c>
      <c r="FY14" s="43">
        <f t="shared" si="110"/>
        <v>54.417496603597151</v>
      </c>
      <c r="FZ14" s="43">
        <f t="shared" si="111"/>
        <v>38.927330442155792</v>
      </c>
      <c r="GA14" s="43">
        <f t="shared" si="112"/>
        <v>21.341094403998234</v>
      </c>
      <c r="GB14" s="43">
        <f t="shared" si="113"/>
        <v>25</v>
      </c>
      <c r="GC14" s="43">
        <f t="shared" si="114"/>
        <v>30</v>
      </c>
      <c r="GD14" s="43">
        <f t="shared" si="115"/>
        <v>35</v>
      </c>
      <c r="GE14" s="43">
        <f t="shared" si="116"/>
        <v>40</v>
      </c>
      <c r="GF14" s="43">
        <f t="shared" si="117"/>
        <v>45</v>
      </c>
      <c r="GG14" s="43">
        <f t="shared" si="118"/>
        <v>50</v>
      </c>
      <c r="GH14" s="43">
        <f t="shared" si="119"/>
        <v>55</v>
      </c>
      <c r="GI14" s="43">
        <f t="shared" si="120"/>
        <v>60</v>
      </c>
      <c r="GJ14" s="43">
        <f t="shared" si="121"/>
        <v>65</v>
      </c>
      <c r="GK14" s="43">
        <f t="shared" si="122"/>
        <v>70</v>
      </c>
      <c r="GL14" s="47">
        <f t="shared" si="123"/>
        <v>0.24000000000000002</v>
      </c>
      <c r="GM14" s="43">
        <f t="shared" si="49"/>
        <v>24.921474994403056</v>
      </c>
      <c r="GN14" s="43">
        <f t="shared" si="50"/>
        <v>13.889003972680841</v>
      </c>
      <c r="GO14" s="43">
        <f t="shared" si="51"/>
        <v>19.294060771812127</v>
      </c>
      <c r="GP14" s="43">
        <f t="shared" si="52"/>
        <v>23.91121788677496</v>
      </c>
      <c r="GQ14" s="43">
        <f t="shared" si="53"/>
        <v>27.815071190503783</v>
      </c>
      <c r="GR14" s="43">
        <f t="shared" si="54"/>
        <v>29.053734754561201</v>
      </c>
      <c r="GS14" s="43">
        <f t="shared" si="55"/>
        <v>29.053734754561201</v>
      </c>
      <c r="GT14" s="43">
        <f t="shared" si="56"/>
        <v>29.053734754561201</v>
      </c>
      <c r="GU14" s="43">
        <f t="shared" si="57"/>
        <v>29.053734754561201</v>
      </c>
      <c r="GV14" s="43">
        <f t="shared" si="58"/>
        <v>22.718653469128906</v>
      </c>
      <c r="GW14" s="43">
        <f t="shared" si="59"/>
        <v>13.127233660969376</v>
      </c>
      <c r="GX14" s="43">
        <f t="shared" si="60"/>
        <v>6.3651146024599345</v>
      </c>
      <c r="GY14" s="43">
        <f t="shared" si="61"/>
        <v>7.7209809572282655</v>
      </c>
      <c r="GZ14" s="43">
        <f t="shared" si="62"/>
        <v>9.0768473119965982</v>
      </c>
      <c r="HA14" s="43">
        <f t="shared" si="63"/>
        <v>10.432713666764931</v>
      </c>
      <c r="HB14" s="43">
        <f t="shared" si="64"/>
        <v>11.788580021533264</v>
      </c>
      <c r="HC14" s="43">
        <f t="shared" si="65"/>
        <v>13.144446376301598</v>
      </c>
      <c r="HD14" s="43">
        <f t="shared" si="66"/>
        <v>14.500312731069929</v>
      </c>
      <c r="HE14" s="43">
        <f t="shared" si="67"/>
        <v>15.856179085838257</v>
      </c>
      <c r="HF14" s="43">
        <f t="shared" si="68"/>
        <v>17.212045440606587</v>
      </c>
      <c r="HG14" s="43">
        <f t="shared" si="69"/>
        <v>18.567911795374922</v>
      </c>
      <c r="HH14" s="47">
        <f t="shared" si="124"/>
        <v>0.24000000000000002</v>
      </c>
      <c r="HI14" s="43">
        <f t="shared" si="125"/>
        <v>24.921474994403056</v>
      </c>
      <c r="HJ14" s="43">
        <f t="shared" si="126"/>
        <v>13.889003972680841</v>
      </c>
      <c r="HK14" s="43">
        <f t="shared" si="127"/>
        <v>19.294060771812127</v>
      </c>
      <c r="HL14" s="43">
        <f t="shared" si="128"/>
        <v>23.91121788677496</v>
      </c>
      <c r="HM14" s="43">
        <f t="shared" si="129"/>
        <v>27.815071190503783</v>
      </c>
      <c r="HN14" s="43">
        <f t="shared" si="130"/>
        <v>29.053734754561201</v>
      </c>
      <c r="HO14" s="43">
        <f t="shared" si="131"/>
        <v>29.053734754561201</v>
      </c>
      <c r="HP14" s="43">
        <f t="shared" si="132"/>
        <v>29.053734754561201</v>
      </c>
      <c r="HQ14" s="43">
        <f t="shared" si="133"/>
        <v>29.053734754561201</v>
      </c>
      <c r="HR14" s="43">
        <f t="shared" si="134"/>
        <v>22.718653469128906</v>
      </c>
      <c r="HS14" s="43">
        <f t="shared" si="135"/>
        <v>13.127233660969376</v>
      </c>
      <c r="HT14" s="43">
        <f t="shared" si="136"/>
        <v>6.3651146024599345</v>
      </c>
      <c r="HU14" s="43">
        <f t="shared" si="137"/>
        <v>7.7209809572282655</v>
      </c>
      <c r="HV14" s="43">
        <f t="shared" si="138"/>
        <v>9.0768473119965982</v>
      </c>
      <c r="HW14" s="43">
        <f t="shared" si="139"/>
        <v>10.432713666764931</v>
      </c>
      <c r="HX14" s="43">
        <f t="shared" si="140"/>
        <v>11.788580021533264</v>
      </c>
      <c r="HY14" s="43">
        <f t="shared" si="141"/>
        <v>13.144446376301598</v>
      </c>
      <c r="HZ14" s="43">
        <f t="shared" si="142"/>
        <v>14.500312731069929</v>
      </c>
      <c r="IA14" s="43">
        <f t="shared" si="143"/>
        <v>15.856179085838257</v>
      </c>
      <c r="IB14" s="43">
        <f t="shared" si="144"/>
        <v>17.212045440606587</v>
      </c>
      <c r="IC14" s="43">
        <f t="shared" si="145"/>
        <v>18.567911795374922</v>
      </c>
      <c r="ID14" s="47">
        <f t="shared" si="146"/>
        <v>0.24000000000000002</v>
      </c>
      <c r="IE14" s="43">
        <f t="shared" si="147"/>
        <v>7.0120000000000005</v>
      </c>
      <c r="IF14" s="43">
        <f t="shared" si="148"/>
        <v>7.0120000000000005</v>
      </c>
      <c r="IG14" s="43">
        <f t="shared" si="149"/>
        <v>7.0120000000000005</v>
      </c>
      <c r="IH14" s="43">
        <f t="shared" si="150"/>
        <v>7.0120000000000005</v>
      </c>
      <c r="II14" s="43">
        <f t="shared" si="151"/>
        <v>7.0120000000000005</v>
      </c>
      <c r="IJ14" s="43">
        <f t="shared" si="152"/>
        <v>7.757989042587484</v>
      </c>
      <c r="IK14" s="43">
        <f t="shared" si="153"/>
        <v>8.3596137835255284</v>
      </c>
      <c r="IL14" s="43">
        <f t="shared" si="154"/>
        <v>8.8153901024179859</v>
      </c>
      <c r="IM14" s="43">
        <f t="shared" si="155"/>
        <v>9.1726201901985611</v>
      </c>
      <c r="IN14" s="43">
        <f t="shared" si="156"/>
        <v>9.4601468462170715</v>
      </c>
      <c r="IO14" s="43">
        <f t="shared" si="157"/>
        <v>9.6965576522767361</v>
      </c>
      <c r="IP14" s="43">
        <f t="shared" si="158"/>
        <v>10.82</v>
      </c>
      <c r="IQ14" s="43">
        <f t="shared" si="159"/>
        <v>10.540000000000001</v>
      </c>
      <c r="IR14" s="43">
        <f t="shared" si="160"/>
        <v>10.260000000000002</v>
      </c>
      <c r="IS14" s="43">
        <f t="shared" si="161"/>
        <v>9.98</v>
      </c>
      <c r="IT14" s="43">
        <f t="shared" si="162"/>
        <v>9.7000000000000011</v>
      </c>
      <c r="IU14" s="43">
        <f t="shared" si="163"/>
        <v>9.42</v>
      </c>
      <c r="IV14" s="43">
        <f t="shared" si="164"/>
        <v>9.14</v>
      </c>
      <c r="IW14" s="43">
        <f t="shared" si="165"/>
        <v>8.8600000000000012</v>
      </c>
      <c r="IX14" s="43">
        <f t="shared" si="166"/>
        <v>8.58</v>
      </c>
      <c r="IY14" s="43">
        <f t="shared" si="167"/>
        <v>8.3000000000000007</v>
      </c>
      <c r="IZ14" s="47">
        <f t="shared" si="168"/>
        <v>0.24000000000000002</v>
      </c>
      <c r="JA14" s="43">
        <f t="shared" si="267"/>
        <v>6</v>
      </c>
      <c r="JB14" s="43">
        <f t="shared" si="268"/>
        <v>6</v>
      </c>
      <c r="JC14" s="43">
        <f t="shared" si="269"/>
        <v>6</v>
      </c>
      <c r="JD14" s="43">
        <f t="shared" si="270"/>
        <v>6</v>
      </c>
      <c r="JE14" s="43">
        <f t="shared" si="271"/>
        <v>6</v>
      </c>
      <c r="JF14" s="43">
        <f t="shared" si="272"/>
        <v>6</v>
      </c>
      <c r="JG14" s="43" t="e">
        <f t="shared" si="273"/>
        <v>#N/A</v>
      </c>
      <c r="JH14" s="43" t="e">
        <f t="shared" si="274"/>
        <v>#N/A</v>
      </c>
      <c r="JI14" s="43" t="e">
        <f t="shared" si="275"/>
        <v>#N/A</v>
      </c>
      <c r="JJ14" s="43" t="e">
        <f t="shared" si="276"/>
        <v>#N/A</v>
      </c>
      <c r="JK14" s="43" t="e">
        <f t="shared" si="277"/>
        <v>#N/A</v>
      </c>
      <c r="JL14" s="43">
        <f t="shared" si="278"/>
        <v>6</v>
      </c>
      <c r="JM14" s="43">
        <f t="shared" si="279"/>
        <v>6</v>
      </c>
      <c r="JN14" s="43">
        <f t="shared" si="280"/>
        <v>6</v>
      </c>
      <c r="JO14" s="43">
        <f t="shared" si="281"/>
        <v>6</v>
      </c>
      <c r="JP14" s="43">
        <f t="shared" si="282"/>
        <v>6</v>
      </c>
      <c r="JQ14" s="43">
        <f t="shared" si="283"/>
        <v>6</v>
      </c>
      <c r="JR14" s="43">
        <f t="shared" si="284"/>
        <v>6</v>
      </c>
      <c r="JS14" s="43">
        <f t="shared" si="285"/>
        <v>6</v>
      </c>
      <c r="JT14" s="43">
        <f t="shared" si="286"/>
        <v>6</v>
      </c>
      <c r="JU14" s="43">
        <f t="shared" si="287"/>
        <v>6</v>
      </c>
      <c r="JV14" s="47">
        <f t="shared" si="170"/>
        <v>0.24000000000000002</v>
      </c>
      <c r="JW14" s="36">
        <f t="shared" si="171"/>
        <v>0</v>
      </c>
      <c r="JX14" s="36">
        <f t="shared" si="172"/>
        <v>0</v>
      </c>
      <c r="JY14" s="36">
        <f t="shared" si="173"/>
        <v>0</v>
      </c>
      <c r="JZ14" s="36">
        <f t="shared" si="174"/>
        <v>0</v>
      </c>
      <c r="KA14" s="36">
        <f t="shared" si="175"/>
        <v>0</v>
      </c>
      <c r="KB14" s="36">
        <f t="shared" si="176"/>
        <v>0</v>
      </c>
      <c r="KC14" s="36">
        <f t="shared" si="177"/>
        <v>0</v>
      </c>
      <c r="KD14" s="36">
        <f t="shared" si="178"/>
        <v>0</v>
      </c>
      <c r="KE14" s="36">
        <f t="shared" si="179"/>
        <v>0</v>
      </c>
      <c r="KF14" s="36">
        <f t="shared" si="180"/>
        <v>0</v>
      </c>
      <c r="KG14" s="36">
        <f t="shared" si="181"/>
        <v>0</v>
      </c>
      <c r="KH14" s="36">
        <f t="shared" si="182"/>
        <v>0</v>
      </c>
      <c r="KI14" s="36">
        <f t="shared" si="183"/>
        <v>0</v>
      </c>
      <c r="KJ14" s="36">
        <f t="shared" si="184"/>
        <v>0</v>
      </c>
      <c r="KK14" s="36">
        <f t="shared" si="185"/>
        <v>0</v>
      </c>
      <c r="KL14" s="36">
        <f t="shared" si="186"/>
        <v>0</v>
      </c>
      <c r="KM14" s="36">
        <f t="shared" si="187"/>
        <v>0</v>
      </c>
      <c r="KN14" s="36">
        <f t="shared" si="188"/>
        <v>0</v>
      </c>
      <c r="KO14" s="36">
        <f t="shared" si="189"/>
        <v>0</v>
      </c>
      <c r="KP14" s="36">
        <f t="shared" si="190"/>
        <v>0</v>
      </c>
      <c r="KQ14" s="36">
        <f t="shared" si="191"/>
        <v>0</v>
      </c>
      <c r="KR14" s="47">
        <f t="shared" si="192"/>
        <v>0.24000000000000002</v>
      </c>
      <c r="KS14" s="1">
        <f t="shared" si="193"/>
        <v>0</v>
      </c>
      <c r="KT14" s="1">
        <f t="shared" si="194"/>
        <v>0</v>
      </c>
      <c r="KU14" s="1">
        <f t="shared" si="195"/>
        <v>0</v>
      </c>
      <c r="KV14" s="1">
        <f t="shared" si="196"/>
        <v>0</v>
      </c>
      <c r="KW14" s="1">
        <f t="shared" si="197"/>
        <v>0</v>
      </c>
      <c r="KX14" s="1">
        <f t="shared" si="198"/>
        <v>0</v>
      </c>
      <c r="KY14" s="1">
        <f t="shared" si="199"/>
        <v>0</v>
      </c>
      <c r="KZ14" s="1">
        <f t="shared" si="200"/>
        <v>0</v>
      </c>
      <c r="LA14" s="1">
        <f t="shared" si="201"/>
        <v>0</v>
      </c>
      <c r="LB14" s="1">
        <f t="shared" si="202"/>
        <v>0</v>
      </c>
      <c r="LC14" s="1">
        <f t="shared" si="203"/>
        <v>0</v>
      </c>
      <c r="LD14" s="1">
        <f t="shared" si="204"/>
        <v>0</v>
      </c>
      <c r="LE14" s="1">
        <f t="shared" si="205"/>
        <v>0</v>
      </c>
      <c r="LF14" s="1">
        <f t="shared" si="206"/>
        <v>0</v>
      </c>
      <c r="LG14" s="1">
        <f t="shared" si="207"/>
        <v>0</v>
      </c>
      <c r="LH14" s="1">
        <f t="shared" si="208"/>
        <v>0</v>
      </c>
      <c r="LI14" s="1">
        <f t="shared" si="209"/>
        <v>0</v>
      </c>
      <c r="LJ14" s="1">
        <f t="shared" si="210"/>
        <v>0</v>
      </c>
      <c r="LK14" s="1">
        <f t="shared" si="211"/>
        <v>0</v>
      </c>
      <c r="LL14" s="1">
        <f t="shared" si="212"/>
        <v>0</v>
      </c>
      <c r="LM14" s="1">
        <f t="shared" si="213"/>
        <v>0</v>
      </c>
      <c r="LN14" s="47">
        <f t="shared" si="214"/>
        <v>0.24000000000000002</v>
      </c>
      <c r="LO14" s="43">
        <f t="shared" si="215"/>
        <v>5.2702848175059342</v>
      </c>
      <c r="LP14" s="43">
        <f t="shared" si="216"/>
        <v>2.7497701136779282</v>
      </c>
      <c r="LQ14" s="43">
        <f t="shared" si="217"/>
        <v>3.9111075153770343</v>
      </c>
      <c r="LR14" s="43">
        <f t="shared" si="218"/>
        <v>5.0081064570326115</v>
      </c>
      <c r="LS14" s="43">
        <f t="shared" si="219"/>
        <v>5.7797489228333241</v>
      </c>
      <c r="LT14" s="43">
        <f t="shared" si="220"/>
        <v>5.9991100010767973</v>
      </c>
      <c r="LU14" s="43">
        <f t="shared" si="221"/>
        <v>6.0103473397297922</v>
      </c>
      <c r="LV14" s="43">
        <f t="shared" si="222"/>
        <v>6.0103473397297922</v>
      </c>
      <c r="LW14" s="43">
        <f t="shared" si="223"/>
        <v>6.0103473397297922</v>
      </c>
      <c r="LX14" s="43">
        <f t="shared" si="224"/>
        <v>6.0103473397297922</v>
      </c>
      <c r="LY14" s="43">
        <f t="shared" si="225"/>
        <v>6.0103473397297922</v>
      </c>
      <c r="LZ14" s="43">
        <f t="shared" si="226"/>
        <v>1.3931870763346634</v>
      </c>
      <c r="MA14" s="43">
        <f t="shared" si="227"/>
        <v>1.6899571426536888</v>
      </c>
      <c r="MB14" s="43">
        <f t="shared" si="228"/>
        <v>1.9867272089727139</v>
      </c>
      <c r="MC14" s="43">
        <f t="shared" si="229"/>
        <v>2.2834972752917388</v>
      </c>
      <c r="MD14" s="43">
        <f t="shared" si="230"/>
        <v>2.5802673416107647</v>
      </c>
      <c r="ME14" s="43">
        <f t="shared" si="231"/>
        <v>2.8770374079297891</v>
      </c>
      <c r="MF14" s="43">
        <f t="shared" si="232"/>
        <v>3.1738074742488145</v>
      </c>
      <c r="MG14" s="43">
        <f t="shared" si="233"/>
        <v>3.4705775405678398</v>
      </c>
      <c r="MH14" s="43">
        <f t="shared" si="234"/>
        <v>3.7673476068868652</v>
      </c>
      <c r="MI14" s="43">
        <f t="shared" si="235"/>
        <v>4.0641176732058906</v>
      </c>
      <c r="MJ14" s="47">
        <f t="shared" si="236"/>
        <v>0.24000000000000002</v>
      </c>
      <c r="MK14" s="43" t="e">
        <f t="shared" si="74"/>
        <v>#N/A</v>
      </c>
      <c r="ML14" s="43" t="e">
        <f t="shared" si="288"/>
        <v>#N/A</v>
      </c>
      <c r="MM14" s="43" t="e">
        <f t="shared" si="289"/>
        <v>#N/A</v>
      </c>
      <c r="MN14" s="43" t="e">
        <f t="shared" si="290"/>
        <v>#N/A</v>
      </c>
      <c r="MO14" s="43" t="e">
        <f t="shared" si="291"/>
        <v>#N/A</v>
      </c>
      <c r="MP14" s="43" t="e">
        <f t="shared" si="292"/>
        <v>#N/A</v>
      </c>
      <c r="MQ14" s="43" t="e">
        <f t="shared" si="293"/>
        <v>#N/A</v>
      </c>
      <c r="MR14" s="43" t="e">
        <f t="shared" si="294"/>
        <v>#N/A</v>
      </c>
      <c r="MS14" s="43" t="e">
        <f t="shared" si="295"/>
        <v>#N/A</v>
      </c>
      <c r="MT14" s="43" t="e">
        <f t="shared" si="296"/>
        <v>#N/A</v>
      </c>
      <c r="MU14" s="43" t="e">
        <f t="shared" si="297"/>
        <v>#N/A</v>
      </c>
      <c r="MV14" s="43" t="e">
        <f t="shared" si="298"/>
        <v>#N/A</v>
      </c>
      <c r="MW14" s="43" t="e">
        <f t="shared" si="299"/>
        <v>#N/A</v>
      </c>
      <c r="MX14" s="43" t="e">
        <f t="shared" si="300"/>
        <v>#N/A</v>
      </c>
      <c r="MY14" s="43" t="e">
        <f t="shared" si="301"/>
        <v>#N/A</v>
      </c>
      <c r="MZ14" s="43" t="e">
        <f t="shared" si="302"/>
        <v>#N/A</v>
      </c>
      <c r="NA14" s="43" t="e">
        <f t="shared" si="303"/>
        <v>#N/A</v>
      </c>
      <c r="NB14" s="43" t="e">
        <f t="shared" si="304"/>
        <v>#N/A</v>
      </c>
      <c r="NC14" s="43" t="e">
        <f t="shared" si="305"/>
        <v>#N/A</v>
      </c>
      <c r="ND14" s="43" t="e">
        <f t="shared" si="306"/>
        <v>#N/A</v>
      </c>
      <c r="NE14" s="43" t="e">
        <f t="shared" si="307"/>
        <v>#N/A</v>
      </c>
      <c r="NF14" s="47">
        <f t="shared" si="238"/>
        <v>0.24000000000000002</v>
      </c>
      <c r="NG14" s="43">
        <f>IF(OY13=0,MIN('Drive Train'!$F$35-FQ13*$C$19*'Drive Train'!$F$39,NG13+$C$39)-$C$7,IF(LO13-1&lt;=0,0,IF($C$37=Motors!$C$30,MAX(MAX(NG$8:NG13)*-1,NG13-$C$39),MAX(0,MAX(NG$8:NG13)*-1,NG13-$C$39))))</f>
        <v>7.0120000000000005</v>
      </c>
      <c r="NH14" s="43">
        <f>IF(OZ13=0,MIN('Drive Train'!$F$35-FR13*$C$19*'Drive Train'!$F$39,NH13+$C$39)-$C$7,IF(LP13-1&lt;=0,0,IF($C$37=Motors!$C$30,MAX(MAX(NH$8:NH13)*-1,NH13-$C$39),MAX(0,MAX(NH$8:NH13)*-1,NH13-$C$39))))</f>
        <v>7.0120000000000005</v>
      </c>
      <c r="NI14" s="43">
        <f>IF(PA13=0,MIN('Drive Train'!$F$35-FS13*$C$19*'Drive Train'!$F$39,NI13+$C$39)-$C$7,IF(LQ13-1&lt;=0,0,IF($C$37=Motors!$C$30,MAX(MAX(NI$8:NI13)*-1,NI13-$C$39),MAX(0,MAX(NI$8:NI13)*-1,NI13-$C$39))))</f>
        <v>7.0120000000000005</v>
      </c>
      <c r="NJ14" s="43">
        <f>IF(PB13=0,MIN('Drive Train'!$F$35-FT13*$C$19*'Drive Train'!$F$39,NJ13+$C$39)-$C$7,IF(LR13-1&lt;=0,0,IF($C$37=Motors!$C$30,MAX(MAX(NJ$8:NJ13)*-1,NJ13-$C$39),MAX(0,MAX(NJ$8:NJ13)*-1,NJ13-$C$39))))</f>
        <v>7.0120000000000005</v>
      </c>
      <c r="NK14" s="43">
        <f>IF(PC13=0,MIN('Drive Train'!$F$35-FU13*$C$19*'Drive Train'!$F$39,NK13+$C$39)-$C$7,IF(LS13-1&lt;=0,0,IF($C$37=Motors!$C$30,MAX(MAX(NK$8:NK13)*-1,NK13-$C$39),MAX(0,MAX(NK$8:NK13)*-1,NK13-$C$39))))</f>
        <v>7.0120000000000005</v>
      </c>
      <c r="NL14" s="43">
        <f>IF(PD13=0,MIN('Drive Train'!$F$35-FV13*$C$19*'Drive Train'!$F$39,NL13+$C$39)-$C$7,IF(LT13-1&lt;=0,0,IF($C$37=Motors!$C$30,MAX(MAX(NL$8:NL13)*-1,NL13-$C$39),MAX(0,MAX(NL$8:NL13)*-1,NL13-$C$39))))</f>
        <v>7.757989042587484</v>
      </c>
      <c r="NM14" s="43">
        <f>IF(PE13=0,MIN('Drive Train'!$F$35-FW13*$C$19*'Drive Train'!$F$39,NM13+$C$39)-$C$7,IF(LU13-1&lt;=0,0,IF($C$37=Motors!$C$30,MAX(MAX(NM$8:NM13)*-1,NM13-$C$39),MAX(0,MAX(NM$8:NM13)*-1,NM13-$C$39))))</f>
        <v>8.3596137835255284</v>
      </c>
      <c r="NN14" s="43">
        <f>IF(PF13=0,MIN('Drive Train'!$F$35-FX13*$C$19*'Drive Train'!$F$39,NN13+$C$39)-$C$7,IF(LV13-1&lt;=0,0,IF($C$37=Motors!$C$30,MAX(MAX(NN$8:NN13)*-1,NN13-$C$39),MAX(0,MAX(NN$8:NN13)*-1,NN13-$C$39))))</f>
        <v>8.8153901024179859</v>
      </c>
      <c r="NO14" s="43">
        <f>IF(PG13=0,MIN('Drive Train'!$F$35-FY13*$C$19*'Drive Train'!$F$39,NO13+$C$39)-$C$7,IF(LW13-1&lt;=0,0,IF($C$37=Motors!$C$30,MAX(MAX(NO$8:NO13)*-1,NO13-$C$39),MAX(0,MAX(NO$8:NO13)*-1,NO13-$C$39))))</f>
        <v>9.1726201901985611</v>
      </c>
      <c r="NP14" s="43">
        <f>IF(PH13=0,MIN('Drive Train'!$F$35-FZ13*$C$19*'Drive Train'!$F$39,NP13+$C$39)-$C$7,IF(LX13-1&lt;=0,0,IF($C$37=Motors!$C$30,MAX(MAX(NP$8:NP13)*-1,NP13-$C$39),MAX(0,MAX(NP$8:NP13)*-1,NP13-$C$39))))</f>
        <v>9.4601468462170715</v>
      </c>
      <c r="NQ14" s="43">
        <f>IF(PI13=0,MIN('Drive Train'!$F$35-GA13*$C$19*'Drive Train'!$F$39,NQ13+$C$39)-$C$7,IF(LY13-1&lt;=0,0,IF($C$37=Motors!$C$30,MAX(MAX(NQ$8:NQ13)*-1,NQ13-$C$39),MAX(0,MAX(NQ$8:NQ13)*-1,NQ13-$C$39))))</f>
        <v>9.6965576522767361</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239"/>
        <v>0.24000000000000002</v>
      </c>
      <c r="OC14" s="43">
        <f>'Drive Train'!$F$35-(FQ14*$C$13)*$C$19*'Drive Train'!$F$39</f>
        <v>8.4939999999999998</v>
      </c>
      <c r="OD14" s="43">
        <f>'Drive Train'!$F$35-(FR14*$C$13)*$C$19*'Drive Train'!$F$39</f>
        <v>8.4939999999999998</v>
      </c>
      <c r="OE14" s="43">
        <f>'Drive Train'!$F$35-(FS14*$C$13)*$C$19*'Drive Train'!$F$39</f>
        <v>8.4939999999999998</v>
      </c>
      <c r="OF14" s="43">
        <f>'Drive Train'!$F$35-(FT14*$C$13)*$C$19*'Drive Train'!$F$39</f>
        <v>8.4939999999999998</v>
      </c>
      <c r="OG14" s="43">
        <f>'Drive Train'!$F$35-(FU14*$C$13)*$C$19*'Drive Train'!$F$39</f>
        <v>8.5964144569569445</v>
      </c>
      <c r="OH14" s="43">
        <f>'Drive Train'!$F$35-(FV14*$C$13)*$C$19*'Drive Train'!$F$39</f>
        <v>9.0534917819406129</v>
      </c>
      <c r="OI14" s="43">
        <f>'Drive Train'!$F$35-(FW14*$C$13)*$C$19*'Drive Train'!$F$39</f>
        <v>9.5047103376441466</v>
      </c>
      <c r="OJ14" s="43">
        <f>'Drive Train'!$F$35-(FX14*$C$13)*$C$19*'Drive Train'!$F$39</f>
        <v>9.8465425768134889</v>
      </c>
      <c r="OK14" s="43">
        <f>'Drive Train'!$F$35-(FY14*$C$13)*$C$19*'Drive Train'!$F$39</f>
        <v>10.114465142648921</v>
      </c>
      <c r="OL14" s="43">
        <f>'Drive Train'!$F$35-(FZ14*$C$13)*$C$19*'Drive Train'!$F$39</f>
        <v>10.765052121429457</v>
      </c>
      <c r="OM14" s="43">
        <f>'Drive Train'!$F$35-(GA14*$C$13)*$C$19*'Drive Train'!$F$39</f>
        <v>11.503674035032075</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240"/>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241"/>
        <v>0.24000000000000002</v>
      </c>
      <c r="PU14" s="43">
        <f t="shared" si="242"/>
        <v>0.75600434665111105</v>
      </c>
      <c r="PV14" s="43">
        <f t="shared" si="243"/>
        <v>0.39053506413342931</v>
      </c>
      <c r="PW14" s="43">
        <f t="shared" si="244"/>
        <v>0.55746835229105907</v>
      </c>
      <c r="PX14" s="43">
        <f t="shared" si="245"/>
        <v>0.71735692200333512</v>
      </c>
      <c r="PY14" s="43">
        <f t="shared" si="246"/>
        <v>0.82946171794882773</v>
      </c>
      <c r="PZ14" s="43">
        <f t="shared" si="247"/>
        <v>0.8781874319675651</v>
      </c>
      <c r="QA14" s="43">
        <f t="shared" si="248"/>
        <v>0.88065964647122397</v>
      </c>
      <c r="QB14" s="43">
        <f t="shared" si="249"/>
        <v>0.88065964647122397</v>
      </c>
      <c r="QC14" s="43">
        <f t="shared" si="250"/>
        <v>0.88065964647122397</v>
      </c>
      <c r="QD14" s="43">
        <f t="shared" si="251"/>
        <v>0.87559158144287808</v>
      </c>
      <c r="QE14" s="43">
        <f t="shared" si="252"/>
        <v>0.86791844559635045</v>
      </c>
      <c r="QF14" s="43">
        <f t="shared" si="253"/>
        <v>0.20345515324001787</v>
      </c>
      <c r="QG14" s="43">
        <f t="shared" si="254"/>
        <v>0.24679419962195798</v>
      </c>
      <c r="QH14" s="43">
        <f t="shared" si="255"/>
        <v>0.29013324600389812</v>
      </c>
      <c r="QI14" s="43">
        <f t="shared" si="256"/>
        <v>0.3334722923858382</v>
      </c>
      <c r="QJ14" s="43">
        <f t="shared" si="257"/>
        <v>0.37681133876777839</v>
      </c>
      <c r="QK14" s="43">
        <f t="shared" si="258"/>
        <v>0.42015038514971847</v>
      </c>
      <c r="QL14" s="43">
        <f t="shared" si="259"/>
        <v>0.46348943153165856</v>
      </c>
      <c r="QM14" s="43">
        <f t="shared" si="260"/>
        <v>0.50682847791359875</v>
      </c>
      <c r="QN14" s="43">
        <f t="shared" si="261"/>
        <v>0.55016752429553883</v>
      </c>
      <c r="QO14" s="43">
        <f t="shared" si="262"/>
        <v>0.59350657067747914</v>
      </c>
      <c r="QP14" s="47">
        <f t="shared" si="263"/>
        <v>0.24000000000000002</v>
      </c>
      <c r="QQ14" s="43">
        <f t="shared" si="76"/>
        <v>1.2108094279334349</v>
      </c>
      <c r="QR14" s="43">
        <f t="shared" si="77"/>
        <v>1.2108094279334349</v>
      </c>
      <c r="QS14" s="43">
        <f t="shared" si="78"/>
        <v>1.2108094279334349</v>
      </c>
      <c r="QT14" s="43">
        <f t="shared" si="79"/>
        <v>1.2108094279334349</v>
      </c>
      <c r="QU14" s="43">
        <f t="shared" si="80"/>
        <v>1.1790622722651936</v>
      </c>
      <c r="QV14" s="43">
        <f t="shared" si="81"/>
        <v>1.0373742194272979</v>
      </c>
      <c r="QW14" s="43">
        <f t="shared" si="82"/>
        <v>0.89750230921113128</v>
      </c>
      <c r="QX14" s="43">
        <f t="shared" si="83"/>
        <v>0.79153874086555098</v>
      </c>
      <c r="QY14" s="43">
        <f t="shared" si="84"/>
        <v>0.70848621432442027</v>
      </c>
      <c r="QZ14" s="43">
        <f t="shared" si="85"/>
        <v>0.50681267423271437</v>
      </c>
      <c r="RA14" s="43">
        <f t="shared" si="86"/>
        <v>0.27784944415890889</v>
      </c>
      <c r="RB14" s="43">
        <f t="shared" si="87"/>
        <v>0.32548640535845019</v>
      </c>
      <c r="RC14" s="43">
        <f t="shared" si="88"/>
        <v>0.39058368643014019</v>
      </c>
      <c r="RD14" s="43">
        <f t="shared" si="89"/>
        <v>0.45568096750183035</v>
      </c>
      <c r="RE14" s="43">
        <f t="shared" si="90"/>
        <v>0.52077824857352029</v>
      </c>
      <c r="RF14" s="43">
        <f t="shared" si="91"/>
        <v>0.58587552964521039</v>
      </c>
      <c r="RG14" s="43">
        <f t="shared" si="92"/>
        <v>0.65097281071690039</v>
      </c>
      <c r="RH14" s="43">
        <f t="shared" si="93"/>
        <v>0.71607009178859038</v>
      </c>
      <c r="RI14" s="43">
        <f t="shared" si="94"/>
        <v>0.78116737286028037</v>
      </c>
      <c r="RJ14" s="43">
        <f t="shared" si="95"/>
        <v>0.84626465393197048</v>
      </c>
      <c r="RK14" s="43">
        <f t="shared" si="96"/>
        <v>0.91136193500366069</v>
      </c>
      <c r="RL14" s="47">
        <f t="shared" si="264"/>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0.04</v>
      </c>
      <c r="RS14" s="2">
        <f>IF(AND(LU14&gt;=LU$6*'Drive Train'!$AA$52,LU14&lt;=LU$6*'Drive Train'!$AA$53,KY14=0,KC14=0,FA14&gt;0),$C$17,0)</f>
        <v>0.04</v>
      </c>
      <c r="RT14" s="2">
        <f>IF(AND(LV14&gt;=LV$6*'Drive Train'!$AA$52,LV14&lt;=LV$6*'Drive Train'!$AA$53,KZ14=0,KD14=0,FB14&gt;0),$C$17,0)</f>
        <v>0.04</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265"/>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266"/>
        <v>0.24000000000000002</v>
      </c>
    </row>
    <row r="15" spans="1:524" x14ac:dyDescent="0.3">
      <c r="B15" s="3" t="s">
        <v>9</v>
      </c>
      <c r="C15" s="54">
        <f>(VLOOKUP('Drive Train'!$D$4,Motors!$B$6:$I$27,7,FALSE))*C9</f>
        <v>1.5274999999999999</v>
      </c>
      <c r="D15" s="5"/>
      <c r="E15" s="1" t="s">
        <v>353</v>
      </c>
      <c r="J15" s="12">
        <f>'Drive Train'!I12/C12</f>
        <v>0</v>
      </c>
      <c r="K15" s="13">
        <v>2</v>
      </c>
      <c r="P15" s="5"/>
      <c r="R15" s="49">
        <f t="shared" si="97"/>
        <v>0.28000000000000003</v>
      </c>
      <c r="S15" s="2">
        <f>NG15/'Drive Train'!$F$35</f>
        <v>0.565483870967742</v>
      </c>
      <c r="T15" s="2">
        <f>NH15/'Drive Train'!$F$35</f>
        <v>0.565483870967742</v>
      </c>
      <c r="U15" s="2">
        <f>NI15/'Drive Train'!$F$35</f>
        <v>0.565483870967742</v>
      </c>
      <c r="V15" s="2">
        <f>NJ15/'Drive Train'!$F$35</f>
        <v>0.565483870967742</v>
      </c>
      <c r="W15" s="2">
        <f>NK15/'Drive Train'!$F$35</f>
        <v>0.57649617816741328</v>
      </c>
      <c r="X15" s="2">
        <f>NL15/'Drive Train'!$F$35</f>
        <v>0.62564427762802288</v>
      </c>
      <c r="Y15" s="2">
        <f>NM15/'Drive Train'!$F$35</f>
        <v>0.67416240189721999</v>
      </c>
      <c r="Z15" s="2">
        <f>NN15/'Drive Train'!$F$35</f>
        <v>0.71091855664661174</v>
      </c>
      <c r="AA15" s="2">
        <f>NO15/'Drive Train'!$F$35</f>
        <v>0.73972743469343227</v>
      </c>
      <c r="AB15" s="2">
        <f>NP15/'Drive Train'!$F$35</f>
        <v>0.80968302380961898</v>
      </c>
      <c r="AC15" s="2">
        <f>NQ15/'Drive Train'!$F$35</f>
        <v>0.88910473494968545</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98"/>
        <v>0.28000000000000003</v>
      </c>
      <c r="AO15" s="36">
        <f>LO15*12*60/(PI() * 'Drive Train'!$F$15)/S$6*ABS(S15)</f>
        <v>1218.3267111321145</v>
      </c>
      <c r="AP15" s="36">
        <f>LP15*12*60/(PI() * 'Drive Train'!$F$15)/T$6*ABS(T15)</f>
        <v>321.27650789658435</v>
      </c>
      <c r="AQ15" s="36">
        <f>LQ15*12*60/(PI() * 'Drive Train'!$F$15)/U$6*ABS(U15)</f>
        <v>657.47167720992832</v>
      </c>
      <c r="AR15" s="36">
        <f>LR15*12*60/(PI() * 'Drive Train'!$F$15)/V$6*ABS(V15)</f>
        <v>1095.086894403014</v>
      </c>
      <c r="AS15" s="36">
        <f>LS15*12*60/(PI() * 'Drive Train'!$F$15)/W$6*ABS(W15)</f>
        <v>1593.6191493943511</v>
      </c>
      <c r="AT15" s="36">
        <f>LT15*12*60/(PI() * 'Drive Train'!$F$15)/X$6*ABS(X15)</f>
        <v>2139.2338788568022</v>
      </c>
      <c r="AU15" s="36">
        <f>LU15*12*60/(PI() * 'Drive Train'!$F$15)/Y$6*ABS(Y15)</f>
        <v>2678.1460844299527</v>
      </c>
      <c r="AV15" s="36">
        <f>LV15*12*60/(PI() * 'Drive Train'!$F$15)/Z$6*ABS(Z15)</f>
        <v>3213.7014369356084</v>
      </c>
      <c r="AW15" s="36">
        <f>LW15*12*60/(PI() * 'Drive Train'!$F$15)/AA$6*ABS(AA15)</f>
        <v>3749.2567894412646</v>
      </c>
      <c r="AX15" s="36">
        <f>LX15*12*60/(PI() * 'Drive Train'!$F$15)/AB$6*ABS(AB15)</f>
        <v>4386.8164789880311</v>
      </c>
      <c r="AY15" s="36">
        <f>LY15*12*60/(PI() * 'Drive Train'!$F$15)/AC$6*ABS(AC15)</f>
        <v>4993.9182214444727</v>
      </c>
      <c r="AZ15" s="36">
        <f>LZ15*12*60/(PI() * 'Drive Train'!$F$15)/AD$6*ABS(AD15)</f>
        <v>494.2899255859416</v>
      </c>
      <c r="BA15" s="36">
        <f>MA15*12*60/(PI() * 'Drive Train'!$F$15)/AE$6*ABS(AE15)</f>
        <v>584.06524334363826</v>
      </c>
      <c r="BB15" s="36">
        <f>MB15*12*60/(PI() * 'Drive Train'!$F$15)/AF$6*ABS(AF15)</f>
        <v>668.39110470698677</v>
      </c>
      <c r="BC15" s="36">
        <f>MC15*12*60/(PI() * 'Drive Train'!$F$15)/AG$6*ABS(AG15)</f>
        <v>747.26750967598764</v>
      </c>
      <c r="BD15" s="36">
        <f>MD15*12*60/(PI() * 'Drive Train'!$F$15)/AH$6*ABS(AH15)</f>
        <v>820.69445825064145</v>
      </c>
      <c r="BE15" s="36">
        <f>ME15*12*60/(PI() * 'Drive Train'!$F$15)/AI$6*ABS(AI15)</f>
        <v>888.67195043094682</v>
      </c>
      <c r="BF15" s="36">
        <f>MF15*12*60/(PI() * 'Drive Train'!$F$15)/AJ$6*ABS(AJ15)</f>
        <v>951.19998621690524</v>
      </c>
      <c r="BG15" s="36">
        <f>MG15*12*60/(PI() * 'Drive Train'!$F$15)/AK$6*ABS(AK15)</f>
        <v>1008.2785656085156</v>
      </c>
      <c r="BH15" s="36">
        <f>MH15*12*60/(PI() * 'Drive Train'!$F$15)/AL$6*ABS(AL15)</f>
        <v>1059.9076886057783</v>
      </c>
      <c r="BI15" s="36">
        <f>MI15*12*60/(PI() * 'Drive Train'!$F$15)/AM$6*ABS(AM15)</f>
        <v>1106.0873552086937</v>
      </c>
      <c r="BJ15" s="47">
        <f t="shared" si="23"/>
        <v>0.28000000000000003</v>
      </c>
      <c r="BK15" s="2">
        <f>IF(OR(KS14=1,AND($C$37=Motors!$C$32,OY14=1)),0,IF(NG15=0,-(CG14+$C$15)/($C$14-$C$15)*$C$12,($C$11*S15-AO15)/($C$11*S15)*$C$12*S15))</f>
        <v>1.8181384385125539</v>
      </c>
      <c r="BL15" s="2">
        <f>IF(OR(KT14=1,AND($C$37=Motors!$C$32,OZ14=1)),0,IF(NH15=0,-(CH14+$C$15)/($C$14-$C$15)*$C$12,($C$11*T15-AP15)/($C$11*T15)*$C$12*T15))</f>
        <v>2.4679963846875217</v>
      </c>
      <c r="BM15" s="2">
        <f>IF(OR(KU14=1,AND($C$37=Motors!$C$32,PA14=1)),0,IF(NI15=0,-(CI14+$C$15)/($C$14-$C$15)*$C$12,($C$11*U15-AQ15)/($C$11*U15)*$C$12*U15))</f>
        <v>2.2244435696322524</v>
      </c>
      <c r="BN15" s="2">
        <f>IF(OR(KV14=1,AND($C$37=Motors!$C$32,PB14=1)),0,IF(NJ15=0,-(CJ14+$C$15)/($C$14-$C$15)*$C$12,($C$11*V15-AR15)/($C$11*V15)*$C$12*V15))</f>
        <v>1.9074181398020531</v>
      </c>
      <c r="BO15" s="2">
        <f>IF(OR(KW14=1,AND($C$37=Motors!$C$32,PC14=1)),0,IF(NK15=0,-(CK14+$C$15)/($C$14-$C$15)*$C$12,($C$11*W15-AS15)/($C$11*W15)*$C$12*W15))</f>
        <v>1.598856641663047</v>
      </c>
      <c r="BP15" s="2">
        <f>IF(OR(KX14=1,AND($C$37=Motors!$C$32,PD14=1)),0,IF(NL15=0,-(CL14+$C$15)/($C$14-$C$15)*$C$12,($C$11*X15-AT15)/($C$11*X15)*$C$12*X15))</f>
        <v>1.4383226818548132</v>
      </c>
      <c r="BQ15" s="2">
        <f>IF(OR(KY14=1,AND($C$37=Motors!$C$32,PE14=1)),0,IF(NM15=0,-(CM14+$C$15)/($C$14-$C$15)*$C$12,($C$11*Y15-AU15)/($C$11*Y15)*$C$12*Y15))</f>
        <v>1.2796355391965919</v>
      </c>
      <c r="BR15" s="2">
        <f>IF(OR(KZ14=1,AND($C$37=Motors!$C$32,PF14=1)),0,IF(NN15=0,-(CN14+$C$15)/($C$14-$C$15)*$C$12,($C$11*Z15-AV15)/($C$11*Z15)*$C$12*Z15))</f>
        <v>1.0672052606530704</v>
      </c>
      <c r="BS15" s="2">
        <f>IF(OR(LA14=1,AND($C$37=Motors!$C$32,PG14=1)),0,IF(NO15=0,-(CO14+$C$15)/($C$14-$C$15)*$C$12,($C$11*AA15-AW15)/($C$11*AA15)*$C$12*AA15))</f>
        <v>0.81681892103268039</v>
      </c>
      <c r="BT15" s="2">
        <f>IF(OR(LB14=1,AND($C$37=Motors!$C$32,PH14=1)),0,IF(NP15=0,-(CP14+$C$15)/($C$14-$C$15)*$C$12,($C$11*AB15-AX15)/($C$11*AB15)*$C$12*AB15))</f>
        <v>0.6890526912045446</v>
      </c>
      <c r="BU15" s="2">
        <f>IF(OR(LC14=1,AND($C$37=Motors!$C$32,PI14=1)),0,IF(NQ15=0,-(CQ14+$C$15)/($C$14-$C$15)*$C$12,($C$11*AC15-AY15)/($C$11*AC15)*$C$12*AC15))</f>
        <v>0.62856142013128591</v>
      </c>
      <c r="BV15" s="2">
        <f>IF(OR(LD14=1,AND($C$37=Motors!$C$32,PJ14=1)),0,IF(NR15=0,-(CR14+$C$15)/($C$14-$C$15)*$C$12,($C$11*AD15-AZ15)/($C$11*AD15)*$C$12*AD15))</f>
        <v>3.8093478323912549</v>
      </c>
      <c r="BW15" s="2">
        <f>IF(OR(LE14=1,AND($C$37=Motors!$C$32,PK14=1)),0,IF(NS15=0,-(CS14+$C$15)/($C$14-$C$15)*$C$12,($C$11*AE15-BA15)/($C$11*AE15)*$C$12*AE15))</f>
        <v>3.6364663266407722</v>
      </c>
      <c r="BX15" s="2">
        <f>IF(OR(LF14=1,AND($C$37=Motors!$C$32,PL14=1)),0,IF(NT15=0,-(CT14+$C$15)/($C$14-$C$15)*$C$12,($C$11*AF15-BB15)/($C$11*AF15)*$C$12*AF15))</f>
        <v>3.4675326183796913</v>
      </c>
      <c r="BY15" s="2">
        <f>IF(OR(LG14=1,AND($C$37=Motors!$C$32,PM14=1)),0,IF(NU15=0,-(CU14+$C$15)/($C$14-$C$15)*$C$12,($C$11*AG15-BC15)/($C$11*AG15)*$C$12*AG15))</f>
        <v>3.3025467076080122</v>
      </c>
      <c r="BZ15" s="2">
        <f>IF(OR(LH14=1,AND($C$37=Motors!$C$32,PN14=1)),0,IF(NV15=0,-(CV14+$C$15)/($C$14-$C$15)*$C$12,($C$11*AH15-BD15)/($C$11*AH15)*$C$12*AH15))</f>
        <v>3.1415085943257357</v>
      </c>
      <c r="CA15" s="2">
        <f>IF(OR(LI14=1,AND($C$37=Motors!$C$32,PO14=1)),0,IF(NW15=0,-(CW14+$C$15)/($C$14-$C$15)*$C$12,($C$11*AI15-BE15)/($C$11*AI15)*$C$12*AI15))</f>
        <v>2.9844182785328606</v>
      </c>
      <c r="CB15" s="2">
        <f>IF(OR(LJ14=1,AND($C$37=Motors!$C$32,PP14=1)),0,IF(NX15=0,-(CX14+$C$15)/($C$14-$C$15)*$C$12,($C$11*AJ15-BF15)/($C$11*AJ15)*$C$12*AJ15))</f>
        <v>2.8312757602293881</v>
      </c>
      <c r="CC15" s="2">
        <f>IF(OR(LK14=1,AND($C$37=Motors!$C$32,PQ14=1)),0,IF(NY15=0,-(CY14+$C$15)/($C$14-$C$15)*$C$12,($C$11*AK15-BG15)/($C$11*AK15)*$C$12*AK15))</f>
        <v>2.6820810394153169</v>
      </c>
      <c r="CD15" s="2">
        <f>IF(OR(LL14=1,AND($C$37=Motors!$C$32,PR14=1)),0,IF(NZ15=0,-(CZ14+$C$15)/($C$14-$C$15)*$C$12,($C$11*AL15-BH15)/($C$11*AL15)*$C$12*AL15))</f>
        <v>2.536834116090648</v>
      </c>
      <c r="CE15" s="2">
        <f>IF(OR(LM14=1,AND($C$37=Motors!$C$32,PS14=1)),0,IF(OA15=0,-(DA14+$C$15)/($C$14-$C$15)*$C$12,($C$11*AM15-BI15)/($C$11*AM15)*$C$12*AM15))</f>
        <v>2.3955349902553813</v>
      </c>
      <c r="CF15" s="47">
        <f t="shared" si="25"/>
        <v>0.28000000000000003</v>
      </c>
      <c r="CG15" s="43">
        <f>IF(AND(KS14=1,OY14=1),0,ABS(BK15/$C$12*($C$14-$C$15)+$C$15) *'Drive Train'!$AA$49 + CG14*(1-'Drive Train'!$AA$49))</f>
        <v>102.50124535401642</v>
      </c>
      <c r="CH15" s="43">
        <f>IF(AND(KT14=1,OZ14=1),0,ABS(BL15/$C$12*($C$14-$C$15)+$C$15) *'Drive Train'!$AA$49 + CH14*(1-'Drive Train'!$AA$49))</f>
        <v>136.51151845651162</v>
      </c>
      <c r="CI15" s="43">
        <f>IF(AND(KU14=1,PA14=1),0,ABS(BM15/$C$12*($C$14-$C$15)+$C$15) *'Drive Train'!$AA$49 + CI14*(1-'Drive Train'!$AA$49))</f>
        <v>123.78268960934464</v>
      </c>
      <c r="CJ15" s="43">
        <f>IF(AND(KV14=1,PB14=1),0,ABS(BN15/$C$12*($C$14-$C$15)+$C$15) *'Drive Train'!$AA$49 + CJ14*(1-'Drive Train'!$AA$49))</f>
        <v>107.18277758568217</v>
      </c>
      <c r="CK15" s="43">
        <f>IF(AND(KW14=1,PC14=1),0,ABS(BO15/$C$12*($C$14-$C$15)+$C$15) *'Drive Train'!$AA$49 + CK14*(1-'Drive Train'!$AA$49))</f>
        <v>90.80661886043687</v>
      </c>
      <c r="CL15" s="43">
        <f>IF(AND(KX14=1,PD14=1),0,ABS(BP15/$C$12*($C$14-$C$15)+$C$15) *'Drive Train'!$AA$49 + CL14*(1-'Drive Train'!$AA$49))</f>
        <v>83.303815711983873</v>
      </c>
      <c r="CM15" s="43">
        <f>IF(AND(KY14=1,PE14=1),0,ABS(BQ15/$C$12*($C$14-$C$15)+$C$15) *'Drive Train'!$AA$49 + CM14*(1-'Drive Train'!$AA$49))</f>
        <v>75.511397635365057</v>
      </c>
      <c r="CN15" s="43">
        <f>IF(AND(KZ14=1,PF14=1),0,ABS(BR15/$C$12*($C$14-$C$15)+$C$15) *'Drive Train'!$AA$49 + CN14*(1-'Drive Train'!$AA$49))</f>
        <v>64.794204878108886</v>
      </c>
      <c r="CO15" s="43">
        <f>IF(AND(LA14=1,PG14=1),0,ABS(BS15/$C$12*($C$14-$C$15)+$C$15) *'Drive Train'!$AA$49 + CO14*(1-'Drive Train'!$AA$49))</f>
        <v>52.009749280981914</v>
      </c>
      <c r="CP15" s="43">
        <f>IF(AND(LB14=1,PH14=1),0,ABS(BT15/$C$12*($C$14-$C$15)+$C$15) *'Drive Train'!$AA$49 + CP14*(1-'Drive Train'!$AA$49))</f>
        <v>44.276851824294695</v>
      </c>
      <c r="CQ15" s="43">
        <f>IF(AND(LC14=1,PI14=1),0,ABS(BU15/$C$12*($C$14-$C$15)+$C$15) *'Drive Train'!$AA$49 + CQ14*(1-'Drive Train'!$AA$49))</f>
        <v>39.26127215548027</v>
      </c>
      <c r="CR15" s="43">
        <f>IF(AND(LD14=1,PJ14=1),0,ABS(BV15/$C$12*($C$14-$C$15)+$C$15) *'Drive Train'!$AA$49 + CR14*(1-'Drive Train'!$AA$49))</f>
        <v>209.79294687179808</v>
      </c>
      <c r="CS15" s="43">
        <f>IF(AND(LE14=1,PK14=1),0,ABS(BW15/$C$12*($C$14-$C$15)+$C$15) *'Drive Train'!$AA$49 + CS14*(1-'Drive Train'!$AA$49))</f>
        <v>200.51454762718944</v>
      </c>
      <c r="CT15" s="43">
        <f>IF(AND(LF14=1,PL14=1),0,ABS(BX15/$C$12*($C$14-$C$15)+$C$15) *'Drive Train'!$AA$49 + CT14*(1-'Drive Train'!$AA$49))</f>
        <v>191.44283486658887</v>
      </c>
      <c r="CU15" s="43">
        <f>IF(AND(LG14=1,PM14=1),0,ABS(BY15/$C$12*($C$14-$C$15)+$C$15) *'Drive Train'!$AA$49 + CU14*(1-'Drive Train'!$AA$49))</f>
        <v>182.57780858999641</v>
      </c>
      <c r="CV15" s="43">
        <f>IF(AND(LH14=1,PN14=1),0,ABS(BZ15/$C$12*($C$14-$C$15)+$C$15) *'Drive Train'!$AA$49 + CV14*(1-'Drive Train'!$AA$49))</f>
        <v>173.91946879741207</v>
      </c>
      <c r="CW15" s="43">
        <f>IF(AND(LI14=1,PO14=1),0,ABS(CA15/$C$12*($C$14-$C$15)+$C$15) *'Drive Train'!$AA$49 + CW14*(1-'Drive Train'!$AA$49))</f>
        <v>165.46781548883578</v>
      </c>
      <c r="CX15" s="43">
        <f>IF(AND(LJ14=1,PP14=1),0,ABS(CB15/$C$12*($C$14-$C$15)+$C$15) *'Drive Train'!$AA$49 + CX14*(1-'Drive Train'!$AA$49))</f>
        <v>157.22233036355681</v>
      </c>
      <c r="CY15" s="43">
        <f>IF(AND(LK14=1,PQ14=1),0,ABS(CC15/$C$12*($C$14-$C$15)+$C$15) *'Drive Train'!$AA$49 + CY14*(1-'Drive Train'!$AA$49))</f>
        <v>149.1826054801557</v>
      </c>
      <c r="CZ15" s="43">
        <f>IF(AND(LL14=1,PR14=1),0,ABS(CD15/$C$12*($C$14-$C$15)+$C$15) *'Drive Train'!$AA$49 + CZ14*(1-'Drive Train'!$AA$49))</f>
        <v>141.34957695319312</v>
      </c>
      <c r="DA15" s="43">
        <f>IF(AND(LM14=1,PS14=1),0,ABS(CE15/$C$12*($C$14-$C$15)+$C$15) *'Drive Train'!$AA$49 + DA14*(1-'Drive Train'!$AA$49))</f>
        <v>133.7232447826691</v>
      </c>
      <c r="DB15" s="47">
        <f t="shared" si="99"/>
        <v>0.28000000000000003</v>
      </c>
      <c r="DC15" s="43">
        <f t="shared" si="26"/>
        <v>93</v>
      </c>
      <c r="DD15" s="43">
        <f t="shared" si="27"/>
        <v>93</v>
      </c>
      <c r="DE15" s="43">
        <f t="shared" si="28"/>
        <v>93</v>
      </c>
      <c r="DF15" s="43">
        <f t="shared" si="29"/>
        <v>93</v>
      </c>
      <c r="DG15" s="43">
        <f t="shared" si="30"/>
        <v>90.80661886043687</v>
      </c>
      <c r="DH15" s="43">
        <f t="shared" si="31"/>
        <v>83.303815711983873</v>
      </c>
      <c r="DI15" s="43">
        <f t="shared" si="32"/>
        <v>75.511397635365057</v>
      </c>
      <c r="DJ15" s="43">
        <f t="shared" si="33"/>
        <v>64.794204878108886</v>
      </c>
      <c r="DK15" s="43">
        <f t="shared" si="34"/>
        <v>52.009749280981914</v>
      </c>
      <c r="DL15" s="43">
        <f t="shared" si="35"/>
        <v>44.276851824294695</v>
      </c>
      <c r="DM15" s="43">
        <f t="shared" si="36"/>
        <v>39.26127215548027</v>
      </c>
      <c r="DN15" s="43">
        <f t="shared" si="37"/>
        <v>25</v>
      </c>
      <c r="DO15" s="43">
        <f t="shared" si="38"/>
        <v>30</v>
      </c>
      <c r="DP15" s="43">
        <f t="shared" si="39"/>
        <v>35</v>
      </c>
      <c r="DQ15" s="43">
        <f t="shared" si="40"/>
        <v>40</v>
      </c>
      <c r="DR15" s="43">
        <f t="shared" si="41"/>
        <v>45</v>
      </c>
      <c r="DS15" s="43">
        <f t="shared" si="42"/>
        <v>50</v>
      </c>
      <c r="DT15" s="43">
        <f t="shared" si="43"/>
        <v>55</v>
      </c>
      <c r="DU15" s="43">
        <f t="shared" si="44"/>
        <v>60</v>
      </c>
      <c r="DV15" s="43">
        <f t="shared" si="45"/>
        <v>65</v>
      </c>
      <c r="DW15" s="43">
        <f t="shared" si="46"/>
        <v>70</v>
      </c>
      <c r="DX15" s="47">
        <f t="shared" si="100"/>
        <v>0.28000000000000003</v>
      </c>
      <c r="DY15" s="2">
        <f>IF(OY15=0,($C$23/0.4536*IF(ISNA(MK14),'Drive Train'!$F$16,'Drive Train'!$F$17)*4.448*$C$24*S$6)*SIGN(BK15),BK15)</f>
        <v>6.7787520000000017</v>
      </c>
      <c r="DZ15" s="2">
        <f>IF(OZ15=0,($C$23/0.4536*IF(ISNA(ML14),'Drive Train'!$F$16,'Drive Train'!$F$17)*4.448*$C$24*$C$21*T$6)*SIGN(BL15),BL15)</f>
        <v>11.570293785959999</v>
      </c>
      <c r="EA15" s="2">
        <f>IF(PA15=0,($C$23/0.4536*IF(ISNA(MM14),'Drive Train'!$F$16,'Drive Train'!$F$17)*4.448*$C$24*$C$21*U$6)*SIGN(BM15),BM15)</f>
        <v>8.0102033902799992</v>
      </c>
      <c r="EB15" s="2">
        <f>IF(PB15=0,($C$23/0.4536*IF(ISNA(MN14),'Drive Train'!$F$16,'Drive Train'!$F$17)*4.448*$C$24*$C$21*V$6)*SIGN(BN15),BN15)</f>
        <v>6.1254496513905883</v>
      </c>
      <c r="EC15" s="2">
        <f>IF(PC15=0,($C$23/0.4536*IF(ISNA(MO14),'Drive Train'!$F$16,'Drive Train'!$F$17)*4.448*$C$24*$C$21*W$6)*SIGN(BO15),BO15)</f>
        <v>4.9586973368400002</v>
      </c>
      <c r="ED15" s="2">
        <f>IF(PD15=0,($C$23/0.4536*IF(ISNA(MP14),'Drive Train'!$F$16,'Drive Train'!$F$17)*4.448*$C$24*$C$21*X$6)*SIGN(BP15),BP15)</f>
        <v>4.165305762945601</v>
      </c>
      <c r="EE15" s="2">
        <f>IF(PE15=0,($C$23/0.4536*IF(ISNA(MQ14),'Drive Train'!$F$16,'Drive Train'!$F$17)*4.448*$C$24*$C$21*Y$6)*SIGN(BQ15),BQ15)</f>
        <v>3.5907808301255173</v>
      </c>
      <c r="EF15" s="2">
        <f>IF(PF15=0,($C$23/0.4536*IF(ISNA(MR14),'Drive Train'!$F$16,'Drive Train'!$F$17)*4.448*$C$24*$C$21*Z$6)*SIGN(BR15),BR15)</f>
        <v>3.1555346688981816</v>
      </c>
      <c r="EG15" s="2">
        <f>IF(PG15=0,($C$23/0.4536*IF(ISNA(MS14),'Drive Train'!$F$16,'Drive Train'!$F$17)*4.448*$C$24*$C$21*AA$6)*SIGN(BS15),BS15)</f>
        <v>2.8143957857740536</v>
      </c>
      <c r="EH15" s="2">
        <f>IF(PH15=0,($C$23/0.4536*IF(ISNA(MT14),'Drive Train'!$F$16,'Drive Train'!$F$17)*4.448*$C$24*$C$21*AB$6)*SIGN(BT15),BT15)</f>
        <v>2.5398205871619508</v>
      </c>
      <c r="EI15" s="2">
        <f>IF(PI15=0,($C$23/0.4536*IF(ISNA(MU14),'Drive Train'!$F$16,'Drive Train'!$F$17)*4.448*$C$24*$C$21*AC$6)*SIGN(BU15),BU15)</f>
        <v>2.3140587571919995</v>
      </c>
      <c r="EJ15" s="2">
        <f>IF(PJ15=0,($C$23/0.4536*IF(ISNA(MV14),'Drive Train'!$F$16,'Drive Train'!$F$17)*4.448*$C$24*$C$21*AD$6)*SIGN(BV15),BV15)</f>
        <v>5.7851468929800003</v>
      </c>
      <c r="EK15" s="2">
        <f>IF(PK15=0,($C$23/0.4536*IF(ISNA(MW14),'Drive Train'!$F$16,'Drive Train'!$F$17)*4.448*$C$24*$C$21*AE$6)*SIGN(BW15),BW15)</f>
        <v>5.7851468929800003</v>
      </c>
      <c r="EL15" s="2">
        <f>IF(PL15=0,($C$23/0.4536*IF(ISNA(MX14),'Drive Train'!$F$16,'Drive Train'!$F$17)*4.448*$C$24*$C$21*AF$6)*SIGN(BX15),BX15)</f>
        <v>5.7851468929800003</v>
      </c>
      <c r="EM15" s="2">
        <f>IF(PM15=0,($C$23/0.4536*IF(ISNA(MY14),'Drive Train'!$F$16,'Drive Train'!$F$17)*4.448*$C$24*$C$21*AG$6)*SIGN(BY15),BY15)</f>
        <v>5.7851468929800003</v>
      </c>
      <c r="EN15" s="2">
        <f>IF(PN15=0,($C$23/0.4536*IF(ISNA(MZ14),'Drive Train'!$F$16,'Drive Train'!$F$17)*4.448*$C$24*$C$21*AH$6)*SIGN(BZ15),BZ15)</f>
        <v>5.7851468929800003</v>
      </c>
      <c r="EO15" s="2">
        <f>IF(PO15=0,($C$23/0.4536*IF(ISNA(NA14),'Drive Train'!$F$16,'Drive Train'!$F$17)*4.448*$C$24*$C$21*AI$6)*SIGN(CA15),CA15)</f>
        <v>5.7851468929800003</v>
      </c>
      <c r="EP15" s="2">
        <f>IF(PP15=0,($C$23/0.4536*IF(ISNA(NB14),'Drive Train'!$F$16,'Drive Train'!$F$17)*4.448*$C$24*$C$21*AJ$6)*SIGN(CB15),CB15)</f>
        <v>5.7851468929800003</v>
      </c>
      <c r="EQ15" s="2">
        <f>IF(PQ15=0,($C$23/0.4536*IF(ISNA(NC14),'Drive Train'!$F$16,'Drive Train'!$F$17)*4.448*$C$24*$C$21*AK$6)*SIGN(CC15),CC15)</f>
        <v>5.7851468929800003</v>
      </c>
      <c r="ER15" s="2">
        <f>IF(PR15=0,($C$23/0.4536*IF(ISNA(ND14),'Drive Train'!$F$16,'Drive Train'!$F$17)*4.448*$C$24*$C$21*AL$6)*SIGN(CD15),CD15)</f>
        <v>5.7851468929800003</v>
      </c>
      <c r="ES15" s="2">
        <f>IF(PS15=0,($C$23/0.4536*IF(ISNA(NE14),'Drive Train'!$F$16,'Drive Train'!$F$17)*4.448*$C$24*$C$21*AM$6)*SIGN(CE15),CE15)</f>
        <v>5.7851468929800003</v>
      </c>
      <c r="ET15" s="47">
        <f t="shared" si="47"/>
        <v>0.28000000000000003</v>
      </c>
      <c r="EU15" s="2">
        <f>MAX(MIN(IF(AND(OY14=1,NG15&lt;0),-1,1)*(DC15-$C$15)/($C$14-$C$15)*$C$12*$C$21-$C$33*LO15/AO$6 -  OY14*$C$33/$C$21,DY14/$C$19),MAX(EU$8:EU14)*-1)</f>
        <v>1.2041947253112075</v>
      </c>
      <c r="EV15" s="2">
        <f>MAX(MIN(IF(AND(OZ14=1,NH15&lt;0),-1,1)*(DD15-$C$15)/($C$14-$C$15)*$C$12*$C$21-$C$33*LP15/AP$6 -  OZ14*$C$33/$C$21,DZ14/$C$19),MAX(EV$8:EV14)*-1)</f>
        <v>1.3726413375201816</v>
      </c>
      <c r="EW15" s="2">
        <f>MAX(MIN(IF(AND(PA14=1,NI15&lt;0),-1,1)*(DE15-$C$15)/($C$14-$C$15)*$C$12*$C$21-$C$33*LQ15/AQ$6 -  PA14*$C$33/$C$21,EA14/$C$19),MAX(EW$8:EW14)*-1)</f>
        <v>1.3095111614078574</v>
      </c>
      <c r="EX15" s="2">
        <f>MAX(MIN(IF(AND(PB14=1,NJ15&lt;0),-1,1)*(DF15-$C$15)/($C$14-$C$15)*$C$12*$C$21-$C$33*LR15/AR$6 -  PB14*$C$33/$C$21,EB14/$C$19),MAX(EX$8:EX14)*-1)</f>
        <v>1.2273364954623049</v>
      </c>
      <c r="EY15" s="2">
        <f>MAX(MIN(IF(AND(PC14=1,NK15&lt;0),-1,1)*(DG15-$C$15)/($C$14-$C$15)*$C$12*$C$21-$C$33*LS15/AS$6 -  PC14*$C$33/$C$21,EC14/$C$19),MAX(EY$8:EY14)*-1)</f>
        <v>1.1050785921029309</v>
      </c>
      <c r="EZ15" s="2">
        <f>MAX(MIN(IF(AND(PD14=1,NL15&lt;0),-1,1)*(DH15-$C$15)/($C$14-$C$15)*$C$12*$C$21-$C$33*LT15/AT$6 -  PD14*$C$33/$C$21,ED14/$C$19),MAX(EZ$8:EZ14)*-1)</f>
        <v>0.91799855799900942</v>
      </c>
      <c r="FA15" s="2">
        <f>MAX(MIN(IF(AND(PE14=1,NM15&lt;0),-1,1)*(DI15-$C$15)/($C$14-$C$15)*$C$12*$C$21-$C$33*LU15/AU$6 -  PE14*$C$33/$C$21,EE14/$C$19),MAX(FA$8:FA14)*-1)</f>
        <v>0.73717286402501936</v>
      </c>
      <c r="FB15" s="2">
        <f>MAX(MIN(IF(AND(PF14=1,NN15&lt;0),-1,1)*(DJ15-$C$15)/($C$14-$C$15)*$C$12*$C$21-$C$33*LV15/AV$6 -  PF14*$C$33/$C$21,EF14/$C$19),MAX(FB$8:FB14)*-1)</f>
        <v>0.51109859926212931</v>
      </c>
      <c r="FC15" s="2">
        <f>MAX(MIN(IF(AND(PG14=1,NO15&lt;0),-1,1)*(DK15-$C$15)/($C$14-$C$15)*$C$12*$C$21-$C$33*LW15/AW$6 -  PG14*$C$33/$C$21,EG14/$C$19),MAX(FC$8:FC14)*-1)</f>
        <v>0.25263945529488263</v>
      </c>
      <c r="FD15" s="2">
        <f>MAX(MIN(IF(AND(PH14=1,NP15&lt;0),-1,1)*(DL15-$C$15)/($C$14-$C$15)*$C$12*$C$21-$C$33*LX15/AX$6 -  PH14*$C$33/$C$21,EH14/$C$19),MAX(FD$8:FD14)*-1)</f>
        <v>9.4385852401454695E-2</v>
      </c>
      <c r="FE15" s="2">
        <f>MAX(MIN(IF(AND(PI14=1,NQ15&lt;0),-1,1)*(DM15-$C$15)/($C$14-$C$15)*$C$12*$C$21-$C$33*LY15/AY$6 -  PI14*$C$33/$C$21,EI14/$C$19),MAX(FE$8:FE14)*-1)</f>
        <v>-5.3012587067956529E-3</v>
      </c>
      <c r="FF15" s="2">
        <f>MAX(MIN(IF(AND(PJ14=1,NR15&lt;0),-1,1)*(DN15-$C$15)/($C$14-$C$15)*$C$12*$C$21-$C$33*LZ15/AZ$6 -  PJ14*$C$33/$C$21,EJ14/$C$19),MAX(FF$8:FF14)*-1)</f>
        <v>0.30755954180099659</v>
      </c>
      <c r="FG15" s="2">
        <f>MAX(MIN(IF(AND(PK14=1,NS15&lt;0),-1,1)*(DO15-$C$15)/($C$14-$C$15)*$C$12*$C$21-$C$33*MA15/BA$6 -  PK14*$C$33/$C$21,EK14/$C$19),MAX(FG$8:FG14)*-1)</f>
        <v>0.37307440851757906</v>
      </c>
      <c r="FH15" s="2">
        <f>MAX(MIN(IF(AND(PL14=1,NT15&lt;0),-1,1)*(DP15-$C$15)/($C$14-$C$15)*$C$12*$C$21-$C$33*MB15/BB$6 -  PL14*$C$33/$C$21,EL14/$C$19),MAX(FH$8:FH14)*-1)</f>
        <v>0.43858927523416158</v>
      </c>
      <c r="FI15" s="2">
        <f>MAX(MIN(IF(AND(PM14=1,NU15&lt;0),-1,1)*(DQ15-$C$15)/($C$14-$C$15)*$C$12*$C$21-$C$33*MC15/BC$6 -  PM14*$C$33/$C$21,EM14/$C$19),MAX(FI$8:FI14)*-1)</f>
        <v>0.50410414195074404</v>
      </c>
      <c r="FJ15" s="2">
        <f>MAX(MIN(IF(AND(PN14=1,NV15&lt;0),-1,1)*(DR15-$C$15)/($C$14-$C$15)*$C$12*$C$21-$C$33*MD15/BD$6 -  PN14*$C$33/$C$21,EN14/$C$19),MAX(FJ$8:FJ14)*-1)</f>
        <v>0.56961900866732662</v>
      </c>
      <c r="FK15" s="2">
        <f>MAX(MIN(IF(AND(PO14=1,NW15&lt;0),-1,1)*(DS15-$C$15)/($C$14-$C$15)*$C$12*$C$21-$C$33*ME15/BE$6 -  PO14*$C$33/$C$21,EO14/$C$19),MAX(FK$8:FK14)*-1)</f>
        <v>0.63513387538390909</v>
      </c>
      <c r="FL15" s="2">
        <f>MAX(MIN(IF(AND(PP14=1,NX15&lt;0),-1,1)*(DT15-$C$15)/($C$14-$C$15)*$C$12*$C$21-$C$33*MF15/BF$6 -  PP14*$C$33/$C$21,EP14/$C$19),MAX(FL$8:FL14)*-1)</f>
        <v>0.70064874210049166</v>
      </c>
      <c r="FM15" s="2">
        <f>MAX(MIN(IF(AND(PQ14=1,NY15&lt;0),-1,1)*(DU15-$C$15)/($C$14-$C$15)*$C$12*$C$21-$C$33*MG15/BG$6 -  PQ14*$C$33/$C$21,EQ14/$C$19),MAX(FM$8:FM14)*-1)</f>
        <v>0.76616360881707424</v>
      </c>
      <c r="FN15" s="2">
        <f>MAX(MIN(IF(AND(PR14=1,NZ15&lt;0),-1,1)*(DV15-$C$15)/($C$14-$C$15)*$C$12*$C$21-$C$33*MH15/BH$6 -  PR14*$C$33/$C$21,ER14/$C$19),MAX(FN$8:FN14)*-1)</f>
        <v>0.8316784755336567</v>
      </c>
      <c r="FO15" s="2">
        <f>MAX(MIN(IF(AND(PS14=1,OA15&lt;0),-1,1)*(DW15-$C$15)/($C$14-$C$15)*$C$12*$C$21-$C$33*MI15/BI$6 -  PS14*$C$33/$C$21,ES14/$C$19),MAX(FO$8:FO14)*-1)</f>
        <v>0.89719334225023928</v>
      </c>
      <c r="FP15" s="47">
        <f t="shared" si="101"/>
        <v>0.28000000000000003</v>
      </c>
      <c r="FQ15" s="43">
        <f t="shared" si="102"/>
        <v>91.860954987508393</v>
      </c>
      <c r="FR15" s="43">
        <f t="shared" si="103"/>
        <v>93</v>
      </c>
      <c r="FS15" s="43">
        <f t="shared" si="104"/>
        <v>93</v>
      </c>
      <c r="FT15" s="43">
        <f t="shared" si="105"/>
        <v>93</v>
      </c>
      <c r="FU15" s="43">
        <f t="shared" si="106"/>
        <v>84.447287182812062</v>
      </c>
      <c r="FV15" s="43">
        <f t="shared" si="107"/>
        <v>70.454113913801606</v>
      </c>
      <c r="FW15" s="43">
        <f t="shared" si="108"/>
        <v>56.928751469931605</v>
      </c>
      <c r="FX15" s="43">
        <f t="shared" si="109"/>
        <v>40.018895890506364</v>
      </c>
      <c r="FY15" s="43">
        <f t="shared" si="110"/>
        <v>20.686722888630754</v>
      </c>
      <c r="FZ15" s="43">
        <f t="shared" si="111"/>
        <v>8.8497029931629747</v>
      </c>
      <c r="GA15" s="43">
        <f t="shared" si="112"/>
        <v>2.1863721832257905</v>
      </c>
      <c r="GB15" s="43">
        <f t="shared" si="113"/>
        <v>24.794624034309379</v>
      </c>
      <c r="GC15" s="43">
        <f t="shared" si="114"/>
        <v>29.694991334606158</v>
      </c>
      <c r="GD15" s="43">
        <f t="shared" si="115"/>
        <v>34.595358634902944</v>
      </c>
      <c r="GE15" s="43">
        <f t="shared" si="116"/>
        <v>39.495725935199722</v>
      </c>
      <c r="GF15" s="43">
        <f t="shared" si="117"/>
        <v>44.396093235496508</v>
      </c>
      <c r="GG15" s="43">
        <f t="shared" si="118"/>
        <v>49.296460535793308</v>
      </c>
      <c r="GH15" s="43">
        <f t="shared" si="119"/>
        <v>54.196827836090094</v>
      </c>
      <c r="GI15" s="43">
        <f t="shared" si="120"/>
        <v>59.097195136386873</v>
      </c>
      <c r="GJ15" s="43">
        <f t="shared" si="121"/>
        <v>63.997562436683673</v>
      </c>
      <c r="GK15" s="43">
        <f t="shared" si="122"/>
        <v>68.897929736980458</v>
      </c>
      <c r="GL15" s="47">
        <f t="shared" si="123"/>
        <v>0.28000000000000003</v>
      </c>
      <c r="GM15" s="43">
        <f t="shared" si="49"/>
        <v>24.190468998799517</v>
      </c>
      <c r="GN15" s="43">
        <f t="shared" si="50"/>
        <v>13.787154612046372</v>
      </c>
      <c r="GO15" s="43">
        <f t="shared" si="51"/>
        <v>18.998863368612341</v>
      </c>
      <c r="GP15" s="43">
        <f t="shared" si="52"/>
        <v>23.285610704944304</v>
      </c>
      <c r="GQ15" s="43">
        <f t="shared" si="53"/>
        <v>25.89927000332947</v>
      </c>
      <c r="GR15" s="43">
        <f t="shared" si="54"/>
        <v>25.612800718199004</v>
      </c>
      <c r="GS15" s="43">
        <f t="shared" si="55"/>
        <v>23.858459619652653</v>
      </c>
      <c r="GT15" s="43">
        <f t="shared" si="56"/>
        <v>18.823210256884437</v>
      </c>
      <c r="GU15" s="43">
        <f t="shared" si="57"/>
        <v>10.432249450878938</v>
      </c>
      <c r="GV15" s="43">
        <f t="shared" si="58"/>
        <v>4.3188271393914306</v>
      </c>
      <c r="GW15" s="43">
        <f t="shared" si="59"/>
        <v>-0.26623587470085969</v>
      </c>
      <c r="GX15" s="43">
        <f t="shared" si="60"/>
        <v>6.1784106879385501</v>
      </c>
      <c r="GY15" s="43">
        <f t="shared" si="61"/>
        <v>7.4945062653032419</v>
      </c>
      <c r="GZ15" s="43">
        <f t="shared" si="62"/>
        <v>8.8106018426679338</v>
      </c>
      <c r="HA15" s="43">
        <f t="shared" si="63"/>
        <v>10.126697420032627</v>
      </c>
      <c r="HB15" s="43">
        <f t="shared" si="64"/>
        <v>11.442792997397321</v>
      </c>
      <c r="HC15" s="43">
        <f t="shared" si="65"/>
        <v>12.758888574762015</v>
      </c>
      <c r="HD15" s="43">
        <f t="shared" si="66"/>
        <v>14.074984152126708</v>
      </c>
      <c r="HE15" s="43">
        <f t="shared" si="67"/>
        <v>15.391079729491402</v>
      </c>
      <c r="HF15" s="43">
        <f t="shared" si="68"/>
        <v>16.70717530685609</v>
      </c>
      <c r="HG15" s="43">
        <f t="shared" si="69"/>
        <v>18.023270884220786</v>
      </c>
      <c r="HH15" s="47">
        <f t="shared" si="124"/>
        <v>0.28000000000000003</v>
      </c>
      <c r="HI15" s="43">
        <f t="shared" si="125"/>
        <v>24.190468998799517</v>
      </c>
      <c r="HJ15" s="43">
        <f t="shared" si="126"/>
        <v>13.787154612046372</v>
      </c>
      <c r="HK15" s="43">
        <f t="shared" si="127"/>
        <v>18.998863368612341</v>
      </c>
      <c r="HL15" s="43">
        <f t="shared" si="128"/>
        <v>23.285610704944304</v>
      </c>
      <c r="HM15" s="43">
        <f t="shared" si="129"/>
        <v>25.89927000332947</v>
      </c>
      <c r="HN15" s="43">
        <f t="shared" si="130"/>
        <v>25.612800718199004</v>
      </c>
      <c r="HO15" s="43">
        <f t="shared" si="131"/>
        <v>23.858459619652653</v>
      </c>
      <c r="HP15" s="43">
        <f t="shared" si="132"/>
        <v>18.823210256884437</v>
      </c>
      <c r="HQ15" s="43">
        <f t="shared" si="133"/>
        <v>10.432249450878938</v>
      </c>
      <c r="HR15" s="43">
        <f t="shared" si="134"/>
        <v>4.3188271393914306</v>
      </c>
      <c r="HS15" s="43">
        <f t="shared" si="135"/>
        <v>0.26623587470085969</v>
      </c>
      <c r="HT15" s="43">
        <f t="shared" si="136"/>
        <v>6.1784106879385501</v>
      </c>
      <c r="HU15" s="43">
        <f t="shared" si="137"/>
        <v>7.4945062653032419</v>
      </c>
      <c r="HV15" s="43">
        <f t="shared" si="138"/>
        <v>8.8106018426679338</v>
      </c>
      <c r="HW15" s="43">
        <f t="shared" si="139"/>
        <v>10.126697420032627</v>
      </c>
      <c r="HX15" s="43">
        <f t="shared" si="140"/>
        <v>11.442792997397321</v>
      </c>
      <c r="HY15" s="43">
        <f t="shared" si="141"/>
        <v>12.758888574762015</v>
      </c>
      <c r="HZ15" s="43">
        <f t="shared" si="142"/>
        <v>14.074984152126708</v>
      </c>
      <c r="IA15" s="43">
        <f t="shared" si="143"/>
        <v>15.391079729491402</v>
      </c>
      <c r="IB15" s="43">
        <f t="shared" si="144"/>
        <v>16.70717530685609</v>
      </c>
      <c r="IC15" s="43">
        <f t="shared" si="145"/>
        <v>18.023270884220786</v>
      </c>
      <c r="ID15" s="47">
        <f t="shared" si="146"/>
        <v>0.28000000000000003</v>
      </c>
      <c r="IE15" s="43">
        <f t="shared" si="147"/>
        <v>7.0120000000000005</v>
      </c>
      <c r="IF15" s="43">
        <f t="shared" si="148"/>
        <v>7.0120000000000005</v>
      </c>
      <c r="IG15" s="43">
        <f t="shared" si="149"/>
        <v>7.0120000000000005</v>
      </c>
      <c r="IH15" s="43">
        <f t="shared" si="150"/>
        <v>7.0120000000000005</v>
      </c>
      <c r="II15" s="43">
        <f t="shared" si="151"/>
        <v>7.1485526092759253</v>
      </c>
      <c r="IJ15" s="43">
        <f t="shared" si="152"/>
        <v>7.757989042587484</v>
      </c>
      <c r="IK15" s="43">
        <f t="shared" si="153"/>
        <v>8.3596137835255284</v>
      </c>
      <c r="IL15" s="43">
        <f t="shared" si="154"/>
        <v>8.8153901024179859</v>
      </c>
      <c r="IM15" s="43">
        <f t="shared" si="155"/>
        <v>9.1726201901985611</v>
      </c>
      <c r="IN15" s="43">
        <f t="shared" si="156"/>
        <v>10.040069495239276</v>
      </c>
      <c r="IO15" s="43">
        <f t="shared" si="157"/>
        <v>11.0248987133761</v>
      </c>
      <c r="IP15" s="43">
        <f t="shared" si="158"/>
        <v>10.82</v>
      </c>
      <c r="IQ15" s="43">
        <f t="shared" si="159"/>
        <v>10.540000000000001</v>
      </c>
      <c r="IR15" s="43">
        <f t="shared" si="160"/>
        <v>10.260000000000002</v>
      </c>
      <c r="IS15" s="43">
        <f t="shared" si="161"/>
        <v>9.98</v>
      </c>
      <c r="IT15" s="43">
        <f t="shared" si="162"/>
        <v>9.7000000000000011</v>
      </c>
      <c r="IU15" s="43">
        <f t="shared" si="163"/>
        <v>9.42</v>
      </c>
      <c r="IV15" s="43">
        <f t="shared" si="164"/>
        <v>9.14</v>
      </c>
      <c r="IW15" s="43">
        <f t="shared" si="165"/>
        <v>8.8600000000000012</v>
      </c>
      <c r="IX15" s="43">
        <f t="shared" si="166"/>
        <v>8.58</v>
      </c>
      <c r="IY15" s="43">
        <f t="shared" si="167"/>
        <v>8.3000000000000007</v>
      </c>
      <c r="IZ15" s="47">
        <f t="shared" si="168"/>
        <v>0.28000000000000003</v>
      </c>
      <c r="JA15" s="43">
        <f t="shared" si="267"/>
        <v>6</v>
      </c>
      <c r="JB15" s="43">
        <f t="shared" si="268"/>
        <v>6</v>
      </c>
      <c r="JC15" s="43">
        <f t="shared" si="269"/>
        <v>6</v>
      </c>
      <c r="JD15" s="43">
        <f t="shared" si="270"/>
        <v>6</v>
      </c>
      <c r="JE15" s="43" t="e">
        <f t="shared" si="271"/>
        <v>#N/A</v>
      </c>
      <c r="JF15" s="43" t="e">
        <f t="shared" si="272"/>
        <v>#N/A</v>
      </c>
      <c r="JG15" s="43" t="e">
        <f t="shared" si="273"/>
        <v>#N/A</v>
      </c>
      <c r="JH15" s="43" t="e">
        <f t="shared" si="274"/>
        <v>#N/A</v>
      </c>
      <c r="JI15" s="43" t="e">
        <f t="shared" si="275"/>
        <v>#N/A</v>
      </c>
      <c r="JJ15" s="43" t="e">
        <f t="shared" si="276"/>
        <v>#N/A</v>
      </c>
      <c r="JK15" s="43" t="e">
        <f t="shared" si="277"/>
        <v>#N/A</v>
      </c>
      <c r="JL15" s="43">
        <f t="shared" si="278"/>
        <v>6</v>
      </c>
      <c r="JM15" s="43">
        <f t="shared" si="279"/>
        <v>6</v>
      </c>
      <c r="JN15" s="43">
        <f t="shared" si="280"/>
        <v>6</v>
      </c>
      <c r="JO15" s="43">
        <f t="shared" si="281"/>
        <v>6</v>
      </c>
      <c r="JP15" s="43">
        <f t="shared" si="282"/>
        <v>6</v>
      </c>
      <c r="JQ15" s="43">
        <f t="shared" si="283"/>
        <v>6</v>
      </c>
      <c r="JR15" s="43">
        <f t="shared" si="284"/>
        <v>6</v>
      </c>
      <c r="JS15" s="43">
        <f t="shared" si="285"/>
        <v>6</v>
      </c>
      <c r="JT15" s="43">
        <f t="shared" si="286"/>
        <v>6</v>
      </c>
      <c r="JU15" s="43">
        <f t="shared" si="287"/>
        <v>6</v>
      </c>
      <c r="JV15" s="47">
        <f t="shared" si="170"/>
        <v>0.28000000000000003</v>
      </c>
      <c r="JW15" s="36">
        <f t="shared" si="171"/>
        <v>0</v>
      </c>
      <c r="JX15" s="36">
        <f t="shared" si="172"/>
        <v>0</v>
      </c>
      <c r="JY15" s="36">
        <f t="shared" si="173"/>
        <v>0</v>
      </c>
      <c r="JZ15" s="36">
        <f t="shared" si="174"/>
        <v>0</v>
      </c>
      <c r="KA15" s="36">
        <f t="shared" si="175"/>
        <v>0</v>
      </c>
      <c r="KB15" s="36">
        <f t="shared" si="176"/>
        <v>0</v>
      </c>
      <c r="KC15" s="36">
        <f t="shared" si="177"/>
        <v>0</v>
      </c>
      <c r="KD15" s="36">
        <f t="shared" si="178"/>
        <v>0</v>
      </c>
      <c r="KE15" s="36">
        <f t="shared" si="179"/>
        <v>0</v>
      </c>
      <c r="KF15" s="36">
        <f t="shared" si="180"/>
        <v>0</v>
      </c>
      <c r="KG15" s="36">
        <f t="shared" si="181"/>
        <v>0</v>
      </c>
      <c r="KH15" s="36">
        <f t="shared" si="182"/>
        <v>0</v>
      </c>
      <c r="KI15" s="36">
        <f t="shared" si="183"/>
        <v>0</v>
      </c>
      <c r="KJ15" s="36">
        <f t="shared" si="184"/>
        <v>0</v>
      </c>
      <c r="KK15" s="36">
        <f t="shared" si="185"/>
        <v>0</v>
      </c>
      <c r="KL15" s="36">
        <f t="shared" si="186"/>
        <v>0</v>
      </c>
      <c r="KM15" s="36">
        <f t="shared" si="187"/>
        <v>0</v>
      </c>
      <c r="KN15" s="36">
        <f t="shared" si="188"/>
        <v>0</v>
      </c>
      <c r="KO15" s="36">
        <f t="shared" si="189"/>
        <v>0</v>
      </c>
      <c r="KP15" s="36">
        <f t="shared" si="190"/>
        <v>0</v>
      </c>
      <c r="KQ15" s="36">
        <f t="shared" si="191"/>
        <v>0</v>
      </c>
      <c r="KR15" s="47">
        <f t="shared" si="192"/>
        <v>0.28000000000000003</v>
      </c>
      <c r="KS15" s="1">
        <f t="shared" si="193"/>
        <v>0</v>
      </c>
      <c r="KT15" s="1">
        <f t="shared" si="194"/>
        <v>0</v>
      </c>
      <c r="KU15" s="1">
        <f t="shared" si="195"/>
        <v>0</v>
      </c>
      <c r="KV15" s="1">
        <f t="shared" si="196"/>
        <v>0</v>
      </c>
      <c r="KW15" s="1">
        <f t="shared" si="197"/>
        <v>0</v>
      </c>
      <c r="KX15" s="1">
        <f t="shared" si="198"/>
        <v>0</v>
      </c>
      <c r="KY15" s="1">
        <f t="shared" si="199"/>
        <v>0</v>
      </c>
      <c r="KZ15" s="1">
        <f t="shared" si="200"/>
        <v>0</v>
      </c>
      <c r="LA15" s="1">
        <f t="shared" si="201"/>
        <v>0</v>
      </c>
      <c r="LB15" s="1">
        <f t="shared" si="202"/>
        <v>0</v>
      </c>
      <c r="LC15" s="1">
        <f t="shared" si="203"/>
        <v>0</v>
      </c>
      <c r="LD15" s="1">
        <f t="shared" si="204"/>
        <v>0</v>
      </c>
      <c r="LE15" s="1">
        <f t="shared" si="205"/>
        <v>0</v>
      </c>
      <c r="LF15" s="1">
        <f t="shared" si="206"/>
        <v>0</v>
      </c>
      <c r="LG15" s="1">
        <f t="shared" si="207"/>
        <v>0</v>
      </c>
      <c r="LH15" s="1">
        <f t="shared" si="208"/>
        <v>0</v>
      </c>
      <c r="LI15" s="1">
        <f t="shared" si="209"/>
        <v>0</v>
      </c>
      <c r="LJ15" s="1">
        <f t="shared" si="210"/>
        <v>0</v>
      </c>
      <c r="LK15" s="1">
        <f t="shared" si="211"/>
        <v>0</v>
      </c>
      <c r="LL15" s="1">
        <f t="shared" si="212"/>
        <v>0</v>
      </c>
      <c r="LM15" s="1">
        <f t="shared" si="213"/>
        <v>0</v>
      </c>
      <c r="LN15" s="47">
        <f t="shared" si="214"/>
        <v>0.28000000000000003</v>
      </c>
      <c r="LO15" s="43">
        <f t="shared" si="215"/>
        <v>6.2671438172820562</v>
      </c>
      <c r="LP15" s="43">
        <f t="shared" si="216"/>
        <v>3.3053302725851621</v>
      </c>
      <c r="LQ15" s="43">
        <f t="shared" si="217"/>
        <v>4.6828699462495198</v>
      </c>
      <c r="LR15" s="43">
        <f t="shared" si="218"/>
        <v>5.9645551725036103</v>
      </c>
      <c r="LS15" s="43">
        <f t="shared" si="219"/>
        <v>6.8923517704534749</v>
      </c>
      <c r="LT15" s="43">
        <f t="shared" si="220"/>
        <v>7.1612593912592448</v>
      </c>
      <c r="LU15" s="43">
        <f t="shared" si="221"/>
        <v>7.1724967299122397</v>
      </c>
      <c r="LV15" s="43">
        <f t="shared" si="222"/>
        <v>7.1724967299122397</v>
      </c>
      <c r="LW15" s="43">
        <f t="shared" si="223"/>
        <v>7.1724967299122397</v>
      </c>
      <c r="LX15" s="43">
        <f t="shared" si="224"/>
        <v>6.9190934784949487</v>
      </c>
      <c r="LY15" s="43">
        <f t="shared" si="225"/>
        <v>6.5354366861685671</v>
      </c>
      <c r="LZ15" s="43">
        <f t="shared" si="226"/>
        <v>1.6477916604330609</v>
      </c>
      <c r="MA15" s="43">
        <f t="shared" si="227"/>
        <v>1.9987963809428195</v>
      </c>
      <c r="MB15" s="43">
        <f t="shared" si="228"/>
        <v>2.3498011014525777</v>
      </c>
      <c r="MC15" s="43">
        <f t="shared" si="229"/>
        <v>2.7008058219623363</v>
      </c>
      <c r="MD15" s="43">
        <f t="shared" si="230"/>
        <v>3.0518105424720954</v>
      </c>
      <c r="ME15" s="43">
        <f t="shared" si="231"/>
        <v>3.4028152629818531</v>
      </c>
      <c r="MF15" s="43">
        <f t="shared" si="232"/>
        <v>3.7538199834916117</v>
      </c>
      <c r="MG15" s="43">
        <f t="shared" si="233"/>
        <v>4.1048247040013699</v>
      </c>
      <c r="MH15" s="43">
        <f t="shared" si="234"/>
        <v>4.455829424511129</v>
      </c>
      <c r="MI15" s="43">
        <f t="shared" si="235"/>
        <v>4.8068341450208871</v>
      </c>
      <c r="MJ15" s="47">
        <f t="shared" si="236"/>
        <v>0.28000000000000003</v>
      </c>
      <c r="MK15" s="43" t="e">
        <f t="shared" si="74"/>
        <v>#N/A</v>
      </c>
      <c r="ML15" s="43" t="e">
        <f t="shared" si="288"/>
        <v>#N/A</v>
      </c>
      <c r="MM15" s="43" t="e">
        <f t="shared" si="289"/>
        <v>#N/A</v>
      </c>
      <c r="MN15" s="43" t="e">
        <f t="shared" si="290"/>
        <v>#N/A</v>
      </c>
      <c r="MO15" s="43" t="e">
        <f t="shared" si="291"/>
        <v>#N/A</v>
      </c>
      <c r="MP15" s="43" t="e">
        <f t="shared" si="292"/>
        <v>#N/A</v>
      </c>
      <c r="MQ15" s="43" t="e">
        <f t="shared" si="293"/>
        <v>#N/A</v>
      </c>
      <c r="MR15" s="43" t="e">
        <f t="shared" si="294"/>
        <v>#N/A</v>
      </c>
      <c r="MS15" s="43" t="e">
        <f t="shared" si="295"/>
        <v>#N/A</v>
      </c>
      <c r="MT15" s="43" t="e">
        <f t="shared" si="296"/>
        <v>#N/A</v>
      </c>
      <c r="MU15" s="43" t="e">
        <f t="shared" si="297"/>
        <v>#N/A</v>
      </c>
      <c r="MV15" s="43" t="e">
        <f t="shared" si="298"/>
        <v>#N/A</v>
      </c>
      <c r="MW15" s="43" t="e">
        <f t="shared" si="299"/>
        <v>#N/A</v>
      </c>
      <c r="MX15" s="43" t="e">
        <f t="shared" si="300"/>
        <v>#N/A</v>
      </c>
      <c r="MY15" s="43" t="e">
        <f t="shared" si="301"/>
        <v>#N/A</v>
      </c>
      <c r="MZ15" s="43" t="e">
        <f t="shared" si="302"/>
        <v>#N/A</v>
      </c>
      <c r="NA15" s="43" t="e">
        <f t="shared" si="303"/>
        <v>#N/A</v>
      </c>
      <c r="NB15" s="43" t="e">
        <f t="shared" si="304"/>
        <v>#N/A</v>
      </c>
      <c r="NC15" s="43" t="e">
        <f t="shared" si="305"/>
        <v>#N/A</v>
      </c>
      <c r="ND15" s="43" t="e">
        <f t="shared" si="306"/>
        <v>#N/A</v>
      </c>
      <c r="NE15" s="43" t="e">
        <f t="shared" si="307"/>
        <v>#N/A</v>
      </c>
      <c r="NF15" s="47">
        <f t="shared" si="238"/>
        <v>0.28000000000000003</v>
      </c>
      <c r="NG15" s="43">
        <f>IF(OY14=0,MIN('Drive Train'!$F$35-FQ14*$C$19*'Drive Train'!$F$39,NG14+$C$39)-$C$7,IF(LO14-1&lt;=0,0,IF($C$37=Motors!$C$30,MAX(MAX(NG$8:NG14)*-1,NG14-$C$39),MAX(0,MAX(NG$8:NG14)*-1,NG14-$C$39))))</f>
        <v>7.0120000000000005</v>
      </c>
      <c r="NH15" s="43">
        <f>IF(OZ14=0,MIN('Drive Train'!$F$35-FR14*$C$19*'Drive Train'!$F$39,NH14+$C$39)-$C$7,IF(LP14-1&lt;=0,0,IF($C$37=Motors!$C$30,MAX(MAX(NH$8:NH14)*-1,NH14-$C$39),MAX(0,MAX(NH$8:NH14)*-1,NH14-$C$39))))</f>
        <v>7.0120000000000005</v>
      </c>
      <c r="NI15" s="43">
        <f>IF(PA14=0,MIN('Drive Train'!$F$35-FS14*$C$19*'Drive Train'!$F$39,NI14+$C$39)-$C$7,IF(LQ14-1&lt;=0,0,IF($C$37=Motors!$C$30,MAX(MAX(NI$8:NI14)*-1,NI14-$C$39),MAX(0,MAX(NI$8:NI14)*-1,NI14-$C$39))))</f>
        <v>7.0120000000000005</v>
      </c>
      <c r="NJ15" s="43">
        <f>IF(PB14=0,MIN('Drive Train'!$F$35-FT14*$C$19*'Drive Train'!$F$39,NJ14+$C$39)-$C$7,IF(LR14-1&lt;=0,0,IF($C$37=Motors!$C$30,MAX(MAX(NJ$8:NJ14)*-1,NJ14-$C$39),MAX(0,MAX(NJ$8:NJ14)*-1,NJ14-$C$39))))</f>
        <v>7.0120000000000005</v>
      </c>
      <c r="NK15" s="43">
        <f>IF(PC14=0,MIN('Drive Train'!$F$35-FU14*$C$19*'Drive Train'!$F$39,NK14+$C$39)-$C$7,IF(LS14-1&lt;=0,0,IF($C$37=Motors!$C$30,MAX(MAX(NK$8:NK14)*-1,NK14-$C$39),MAX(0,MAX(NK$8:NK14)*-1,NK14-$C$39))))</f>
        <v>7.1485526092759253</v>
      </c>
      <c r="NL15" s="43">
        <f>IF(PD14=0,MIN('Drive Train'!$F$35-FV14*$C$19*'Drive Train'!$F$39,NL14+$C$39)-$C$7,IF(LT14-1&lt;=0,0,IF($C$37=Motors!$C$30,MAX(MAX(NL$8:NL14)*-1,NL14-$C$39),MAX(0,MAX(NL$8:NL14)*-1,NL14-$C$39))))</f>
        <v>7.757989042587484</v>
      </c>
      <c r="NM15" s="43">
        <f>IF(PE14=0,MIN('Drive Train'!$F$35-FW14*$C$19*'Drive Train'!$F$39,NM14+$C$39)-$C$7,IF(LU14-1&lt;=0,0,IF($C$37=Motors!$C$30,MAX(MAX(NM$8:NM14)*-1,NM14-$C$39),MAX(0,MAX(NM$8:NM14)*-1,NM14-$C$39))))</f>
        <v>8.3596137835255284</v>
      </c>
      <c r="NN15" s="43">
        <f>IF(PF14=0,MIN('Drive Train'!$F$35-FX14*$C$19*'Drive Train'!$F$39,NN14+$C$39)-$C$7,IF(LV14-1&lt;=0,0,IF($C$37=Motors!$C$30,MAX(MAX(NN$8:NN14)*-1,NN14-$C$39),MAX(0,MAX(NN$8:NN14)*-1,NN14-$C$39))))</f>
        <v>8.8153901024179859</v>
      </c>
      <c r="NO15" s="43">
        <f>IF(PG14=0,MIN('Drive Train'!$F$35-FY14*$C$19*'Drive Train'!$F$39,NO14+$C$39)-$C$7,IF(LW14-1&lt;=0,0,IF($C$37=Motors!$C$30,MAX(MAX(NO$8:NO14)*-1,NO14-$C$39),MAX(0,MAX(NO$8:NO14)*-1,NO14-$C$39))))</f>
        <v>9.1726201901985611</v>
      </c>
      <c r="NP15" s="43">
        <f>IF(PH14=0,MIN('Drive Train'!$F$35-FZ14*$C$19*'Drive Train'!$F$39,NP14+$C$39)-$C$7,IF(LX14-1&lt;=0,0,IF($C$37=Motors!$C$30,MAX(MAX(NP$8:NP14)*-1,NP14-$C$39),MAX(0,MAX(NP$8:NP14)*-1,NP14-$C$39))))</f>
        <v>10.040069495239276</v>
      </c>
      <c r="NQ15" s="43">
        <f>IF(PI14=0,MIN('Drive Train'!$F$35-GA14*$C$19*'Drive Train'!$F$39,NQ14+$C$39)-$C$7,IF(LY14-1&lt;=0,0,IF($C$37=Motors!$C$30,MAX(MAX(NQ$8:NQ14)*-1,NQ14-$C$39),MAX(0,MAX(NQ$8:NQ14)*-1,NQ14-$C$39))))</f>
        <v>11.0248987133761</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239"/>
        <v>0.28000000000000003</v>
      </c>
      <c r="OC15" s="43">
        <f>'Drive Train'!$F$35-(FQ15*$C$13)*$C$19*'Drive Train'!$F$39</f>
        <v>8.5418398905246491</v>
      </c>
      <c r="OD15" s="43">
        <f>'Drive Train'!$F$35-(FR15*$C$13)*$C$19*'Drive Train'!$F$39</f>
        <v>8.4939999999999998</v>
      </c>
      <c r="OE15" s="43">
        <f>'Drive Train'!$F$35-(FS15*$C$13)*$C$19*'Drive Train'!$F$39</f>
        <v>8.4939999999999998</v>
      </c>
      <c r="OF15" s="43">
        <f>'Drive Train'!$F$35-(FT15*$C$13)*$C$19*'Drive Train'!$F$39</f>
        <v>8.4939999999999998</v>
      </c>
      <c r="OG15" s="43">
        <f>'Drive Train'!$F$35-(FU15*$C$13)*$C$19*'Drive Train'!$F$39</f>
        <v>8.8532139383218933</v>
      </c>
      <c r="OH15" s="43">
        <f>'Drive Train'!$F$35-(FV15*$C$13)*$C$19*'Drive Train'!$F$39</f>
        <v>9.4409272156203325</v>
      </c>
      <c r="OI15" s="43">
        <f>'Drive Train'!$F$35-(FW15*$C$13)*$C$19*'Drive Train'!$F$39</f>
        <v>10.008992438262872</v>
      </c>
      <c r="OJ15" s="43">
        <f>'Drive Train'!$F$35-(FX15*$C$13)*$C$19*'Drive Train'!$F$39</f>
        <v>10.719206372598734</v>
      </c>
      <c r="OK15" s="43">
        <f>'Drive Train'!$F$35-(FY15*$C$13)*$C$19*'Drive Train'!$F$39</f>
        <v>11.531157638677509</v>
      </c>
      <c r="OL15" s="43">
        <f>'Drive Train'!$F$35-(FZ15*$C$13)*$C$19*'Drive Train'!$F$39</f>
        <v>12.028312474287155</v>
      </c>
      <c r="OM15" s="43">
        <f>'Drive Train'!$F$35-(GA15*$C$13)*$C$19*'Drive Train'!$F$39</f>
        <v>12.308172368304517</v>
      </c>
      <c r="ON15" s="43">
        <f>'Drive Train'!$F$35-(GB15*$C$13)*$C$19*'Drive Train'!$F$39</f>
        <v>11.358625790559007</v>
      </c>
      <c r="OO15" s="43">
        <f>'Drive Train'!$F$35-(GC15*$C$13)*$C$19*'Drive Train'!$F$39</f>
        <v>11.152810363946541</v>
      </c>
      <c r="OP15" s="43">
        <f>'Drive Train'!$F$35-(GD15*$C$13)*$C$19*'Drive Train'!$F$39</f>
        <v>10.946994937334077</v>
      </c>
      <c r="OQ15" s="43">
        <f>'Drive Train'!$F$35-(GE15*$C$13)*$C$19*'Drive Train'!$F$39</f>
        <v>10.741179510721611</v>
      </c>
      <c r="OR15" s="43">
        <f>'Drive Train'!$F$35-(GF15*$C$13)*$C$19*'Drive Train'!$F$39</f>
        <v>10.535364084109148</v>
      </c>
      <c r="OS15" s="43">
        <f>'Drive Train'!$F$35-(GG15*$C$13)*$C$19*'Drive Train'!$F$39</f>
        <v>10.32954865749668</v>
      </c>
      <c r="OT15" s="43">
        <f>'Drive Train'!$F$35-(GH15*$C$13)*$C$19*'Drive Train'!$F$39</f>
        <v>10.123733230884216</v>
      </c>
      <c r="OU15" s="43">
        <f>'Drive Train'!$F$35-(GI15*$C$13)*$C$19*'Drive Train'!$F$39</f>
        <v>9.9179178042717524</v>
      </c>
      <c r="OV15" s="43">
        <f>'Drive Train'!$F$35-(GJ15*$C$13)*$C$19*'Drive Train'!$F$39</f>
        <v>9.712102377659285</v>
      </c>
      <c r="OW15" s="43">
        <f>'Drive Train'!$F$35-(GK15*$C$13)*$C$19*'Drive Train'!$F$39</f>
        <v>9.5062869510468211</v>
      </c>
      <c r="OX15" s="47">
        <f t="shared" si="240"/>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241"/>
        <v>0.28000000000000003</v>
      </c>
      <c r="PU15" s="43">
        <f t="shared" si="242"/>
        <v>1.0260424745414329</v>
      </c>
      <c r="PV15" s="43">
        <f t="shared" si="243"/>
        <v>0.53377799872647291</v>
      </c>
      <c r="PW15" s="43">
        <f t="shared" si="244"/>
        <v>0.7599822408359298</v>
      </c>
      <c r="PX15" s="43">
        <f t="shared" si="245"/>
        <v>0.97456761746743503</v>
      </c>
      <c r="PY15" s="43">
        <f t="shared" si="246"/>
        <v>1.1258752047696303</v>
      </c>
      <c r="PZ15" s="43">
        <f t="shared" si="247"/>
        <v>1.1851280481924942</v>
      </c>
      <c r="QA15" s="43">
        <f t="shared" si="248"/>
        <v>1.1866462833634357</v>
      </c>
      <c r="QB15" s="43">
        <f t="shared" si="249"/>
        <v>1.182618083873221</v>
      </c>
      <c r="QC15" s="43">
        <f t="shared" si="250"/>
        <v>1.1759053152284167</v>
      </c>
      <c r="QD15" s="43">
        <f t="shared" si="251"/>
        <v>1.1558103822941892</v>
      </c>
      <c r="QE15" s="43">
        <f t="shared" si="252"/>
        <v>1.1291229243433325</v>
      </c>
      <c r="QF15" s="43">
        <f t="shared" si="253"/>
        <v>0.27430954820769116</v>
      </c>
      <c r="QG15" s="43">
        <f t="shared" si="254"/>
        <v>0.3327416598719134</v>
      </c>
      <c r="QH15" s="43">
        <f t="shared" si="255"/>
        <v>0.39117377153613558</v>
      </c>
      <c r="QI15" s="43">
        <f t="shared" si="256"/>
        <v>0.44960588320035777</v>
      </c>
      <c r="QJ15" s="43">
        <f t="shared" si="257"/>
        <v>0.50803799486458001</v>
      </c>
      <c r="QK15" s="43">
        <f t="shared" si="258"/>
        <v>0.56647010652880225</v>
      </c>
      <c r="QL15" s="43">
        <f t="shared" si="259"/>
        <v>0.62490221819302438</v>
      </c>
      <c r="QM15" s="43">
        <f t="shared" si="260"/>
        <v>0.68333432985724663</v>
      </c>
      <c r="QN15" s="43">
        <f t="shared" si="261"/>
        <v>0.74176644152146887</v>
      </c>
      <c r="QO15" s="43">
        <f t="shared" si="262"/>
        <v>0.80019855318569122</v>
      </c>
      <c r="QP15" s="47">
        <f t="shared" si="263"/>
        <v>0.28000000000000003</v>
      </c>
      <c r="QQ15" s="43">
        <f t="shared" si="76"/>
        <v>1.1959796812671402</v>
      </c>
      <c r="QR15" s="43">
        <f t="shared" si="77"/>
        <v>1.2108094279334349</v>
      </c>
      <c r="QS15" s="43">
        <f t="shared" si="78"/>
        <v>1.2108094279334349</v>
      </c>
      <c r="QT15" s="43">
        <f t="shared" si="79"/>
        <v>1.2108094279334349</v>
      </c>
      <c r="QU15" s="43">
        <f t="shared" si="80"/>
        <v>1.0994577578962488</v>
      </c>
      <c r="QV15" s="43">
        <f t="shared" si="81"/>
        <v>0.91727425122072226</v>
      </c>
      <c r="QW15" s="43">
        <f t="shared" si="82"/>
        <v>0.74118138709970494</v>
      </c>
      <c r="QX15" s="43">
        <f t="shared" si="83"/>
        <v>0.52102426279259884</v>
      </c>
      <c r="QY15" s="43">
        <f t="shared" si="84"/>
        <v>0.26932988286667198</v>
      </c>
      <c r="QZ15" s="43">
        <f t="shared" si="85"/>
        <v>0.11521832062938138</v>
      </c>
      <c r="RA15" s="43">
        <f t="shared" si="86"/>
        <v>2.8465376907754778E-2</v>
      </c>
      <c r="RB15" s="43">
        <f t="shared" si="87"/>
        <v>0.32281252196566373</v>
      </c>
      <c r="RC15" s="43">
        <f t="shared" si="88"/>
        <v>0.3866126394660514</v>
      </c>
      <c r="RD15" s="43">
        <f t="shared" si="89"/>
        <v>0.45041275696643918</v>
      </c>
      <c r="RE15" s="43">
        <f t="shared" si="90"/>
        <v>0.51421287446682684</v>
      </c>
      <c r="RF15" s="43">
        <f t="shared" si="91"/>
        <v>0.57801299196721456</v>
      </c>
      <c r="RG15" s="43">
        <f t="shared" si="92"/>
        <v>0.64181310946760251</v>
      </c>
      <c r="RH15" s="43">
        <f t="shared" si="93"/>
        <v>0.70561322696799023</v>
      </c>
      <c r="RI15" s="43">
        <f t="shared" si="94"/>
        <v>0.76941334446837795</v>
      </c>
      <c r="RJ15" s="43">
        <f t="shared" si="95"/>
        <v>0.83321346196876589</v>
      </c>
      <c r="RK15" s="43">
        <f t="shared" si="96"/>
        <v>0.89701357946915372</v>
      </c>
      <c r="RL15" s="47">
        <f t="shared" si="264"/>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v>
      </c>
      <c r="RR15" s="2">
        <f>IF(AND(LT15&gt;=LT$6*'Drive Train'!$AA$52,LT15&lt;=LT$6*'Drive Train'!$AA$53,KX15=0,KB15=0,EZ15&gt;0),$C$17,0)</f>
        <v>0.04</v>
      </c>
      <c r="RS15" s="2">
        <f>IF(AND(LU15&gt;=LU$6*'Drive Train'!$AA$52,LU15&lt;=LU$6*'Drive Train'!$AA$53,KY15=0,KC15=0,FA15&gt;0),$C$17,0)</f>
        <v>0.04</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265"/>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266"/>
        <v>0.28000000000000003</v>
      </c>
    </row>
    <row r="16" spans="1:524" x14ac:dyDescent="0.3">
      <c r="B16" s="3" t="s">
        <v>95</v>
      </c>
      <c r="C16" s="39">
        <f>MIN('Drive Train'!F37,'Drive Train'!F35/12*'Drive Train'!F40*'Drive Train'!F41/'Drive Train'!F5)</f>
        <v>93</v>
      </c>
      <c r="D16" s="5"/>
      <c r="E16" s="1">
        <f>MIN('Drive Train'!F38,'Drive Train'!F35/12*'Drive Train'!F40*'Drive Train'!F41/'Drive Train'!F5)</f>
        <v>93</v>
      </c>
      <c r="P16" s="5"/>
      <c r="R16" s="49">
        <f t="shared" si="97"/>
        <v>0.32</v>
      </c>
      <c r="S16" s="2">
        <f>NG16/'Drive Train'!$F$35</f>
        <v>0.5706279452177041</v>
      </c>
      <c r="T16" s="2">
        <f>NH16/'Drive Train'!$F$35</f>
        <v>0.565483870967742</v>
      </c>
      <c r="U16" s="2">
        <f>NI16/'Drive Train'!$F$35</f>
        <v>0.565483870967742</v>
      </c>
      <c r="V16" s="2">
        <f>NJ16/'Drive Train'!$F$35</f>
        <v>0.565483870967742</v>
      </c>
      <c r="W16" s="2">
        <f>NK16/'Drive Train'!$F$35</f>
        <v>0.6041090256260101</v>
      </c>
      <c r="X16" s="2">
        <f>NL16/'Drive Train'!$F$35</f>
        <v>0.66730400167960569</v>
      </c>
      <c r="Y16" s="2">
        <f>NM16/'Drive Train'!$F$35</f>
        <v>0.7283862836841799</v>
      </c>
      <c r="Z16" s="2">
        <f>NN16/'Drive Train'!$F$35</f>
        <v>0.80475337339771325</v>
      </c>
      <c r="AA16" s="2">
        <f>NO16/'Drive Train'!$F$35</f>
        <v>0.89205996114811925</v>
      </c>
      <c r="AB16" s="2">
        <f>NP16/'Drive Train'!$F$35</f>
        <v>0.94551747035345757</v>
      </c>
      <c r="AC16" s="2">
        <f>NQ16/'Drive Train'!$F$35</f>
        <v>0.97560993207575453</v>
      </c>
      <c r="AD16" s="2">
        <f>NR16/'Drive Train'!$F$35</f>
        <v>0.8735081495224738</v>
      </c>
      <c r="AE16" s="2">
        <f>NS16/'Drive Train'!$F$35</f>
        <v>0.85137745848887536</v>
      </c>
      <c r="AF16" s="2">
        <f>NT16/'Drive Train'!$F$35</f>
        <v>0.82924676745527703</v>
      </c>
      <c r="AG16" s="2">
        <f>NU16/'Drive Train'!$F$35</f>
        <v>0.80711607642167871</v>
      </c>
      <c r="AH16" s="2">
        <f>NV16/'Drive Train'!$F$35</f>
        <v>0.78498538538808038</v>
      </c>
      <c r="AI16" s="2">
        <f>NW16/'Drive Train'!$F$35</f>
        <v>0.76285469435448183</v>
      </c>
      <c r="AJ16" s="2">
        <f>NX16/'Drive Train'!$F$35</f>
        <v>0.74072400332088351</v>
      </c>
      <c r="AK16" s="2">
        <f>NY16/'Drive Train'!$F$35</f>
        <v>0.71859331228728507</v>
      </c>
      <c r="AL16" s="2">
        <f>NZ16/'Drive Train'!$F$35</f>
        <v>0.69646262125368663</v>
      </c>
      <c r="AM16" s="2">
        <f>OA16/'Drive Train'!$F$35</f>
        <v>0.67433193022008819</v>
      </c>
      <c r="AN16" s="47">
        <f t="shared" si="98"/>
        <v>0.32</v>
      </c>
      <c r="AO16" s="36">
        <f>LO16*12*60/(PI() * 'Drive Train'!$F$15)/S$6*ABS(S16)</f>
        <v>1419.2248364144457</v>
      </c>
      <c r="AP16" s="36">
        <f>LP16*12*60/(PI() * 'Drive Train'!$F$15)/T$6*ABS(T16)</f>
        <v>374.88069897337078</v>
      </c>
      <c r="AQ16" s="36">
        <f>LQ16*12*60/(PI() * 'Drive Train'!$F$15)/U$6*ABS(U16)</f>
        <v>764.1687643160775</v>
      </c>
      <c r="AR16" s="36">
        <f>LR16*12*60/(PI() * 'Drive Train'!$F$15)/V$6*ABS(V16)</f>
        <v>1266.0955706490349</v>
      </c>
      <c r="AS16" s="36">
        <f>LS16*12*60/(PI() * 'Drive Train'!$F$15)/W$6*ABS(W16)</f>
        <v>1920.9555172727701</v>
      </c>
      <c r="AT16" s="36">
        <f>LT16*12*60/(PI() * 'Drive Train'!$F$15)/X$6*ABS(X16)</f>
        <v>2608.1029406296398</v>
      </c>
      <c r="AU16" s="36">
        <f>LU16*12*60/(PI() * 'Drive Train'!$F$15)/Y$6*ABS(Y16)</f>
        <v>3278.5558254182679</v>
      </c>
      <c r="AV16" s="36">
        <f>LV16*12*60/(PI() * 'Drive Train'!$F$15)/Z$6*ABS(Z16)</f>
        <v>4019.7652510997536</v>
      </c>
      <c r="AW16" s="36">
        <f>LW16*12*60/(PI() * 'Drive Train'!$F$15)/AA$6*ABS(AA16)</f>
        <v>4784.3916105203052</v>
      </c>
      <c r="AX16" s="36">
        <f>LX16*12*60/(PI() * 'Drive Train'!$F$15)/AB$6*ABS(AB16)</f>
        <v>5250.6627320708367</v>
      </c>
      <c r="AY16" s="36">
        <f>LY16*12*60/(PI() * 'Drive Train'!$F$15)/AC$6*ABS(AC16)</f>
        <v>5470.870816774981</v>
      </c>
      <c r="AZ16" s="36">
        <f>LZ16*12*60/(PI() * 'Drive Train'!$F$15)/AD$6*ABS(AD16)</f>
        <v>569.02792147413163</v>
      </c>
      <c r="BA16" s="36">
        <f>MA16*12*60/(PI() * 'Drive Train'!$F$15)/AE$6*ABS(AE16)</f>
        <v>672.75203064832283</v>
      </c>
      <c r="BB16" s="36">
        <f>MB16*12*60/(PI() * 'Drive Train'!$F$15)/AF$6*ABS(AF16)</f>
        <v>770.33424686257251</v>
      </c>
      <c r="BC16" s="36">
        <f>MC16*12*60/(PI() * 'Drive Train'!$F$15)/AG$6*ABS(AG16)</f>
        <v>861.77457011688114</v>
      </c>
      <c r="BD16" s="36">
        <f>MD16*12*60/(PI() * 'Drive Train'!$F$15)/AH$6*ABS(AH16)</f>
        <v>947.07300041124859</v>
      </c>
      <c r="BE16" s="36">
        <f>ME16*12*60/(PI() * 'Drive Train'!$F$15)/AI$6*ABS(AI16)</f>
        <v>1026.229537745674</v>
      </c>
      <c r="BF16" s="36">
        <f>MF16*12*60/(PI() * 'Drive Train'!$F$15)/AJ$6*ABS(AJ16)</f>
        <v>1099.2441821201585</v>
      </c>
      <c r="BG16" s="36">
        <f>MG16*12*60/(PI() * 'Drive Train'!$F$15)/AK$6*ABS(AK16)</f>
        <v>1166.116933534701</v>
      </c>
      <c r="BH16" s="36">
        <f>MH16*12*60/(PI() * 'Drive Train'!$F$15)/AL$6*ABS(AL16)</f>
        <v>1226.8477919893026</v>
      </c>
      <c r="BI16" s="36">
        <f>MI16*12*60/(PI() * 'Drive Train'!$F$15)/AM$6*ABS(AM16)</f>
        <v>1281.4367574839628</v>
      </c>
      <c r="BJ16" s="47">
        <f t="shared" si="23"/>
        <v>0.32</v>
      </c>
      <c r="BK16" s="2">
        <f>IF(OR(KS15=1,AND($C$37=Motors!$C$32,OY15=1)),0,IF(NG16=0,-(CG15+$C$15)/($C$14-$C$15)*$C$12,($C$11*S16-AO16)/($C$11*S16)*$C$12*S16))</f>
        <v>1.6971680605504698</v>
      </c>
      <c r="BL16" s="2">
        <f>IF(OR(KT15=1,AND($C$37=Motors!$C$32,OZ15=1)),0,IF(NH16=0,-(CH15+$C$15)/($C$14-$C$15)*$C$12,($C$11*T16-AP16)/($C$11*T16)*$C$12*T16))</f>
        <v>2.4291634304182002</v>
      </c>
      <c r="BM16" s="2">
        <f>IF(OR(KU15=1,AND($C$37=Motors!$C$32,PA15=1)),0,IF(NI16=0,-(CI15+$C$15)/($C$14-$C$15)*$C$12,($C$11*U16-AQ16)/($C$11*U16)*$C$12*U16))</f>
        <v>2.1471480630490505</v>
      </c>
      <c r="BN16" s="2">
        <f>IF(OR(KV15=1,AND($C$37=Motors!$C$32,PB15=1)),0,IF(NJ16=0,-(CJ15+$C$15)/($C$14-$C$15)*$C$12,($C$11*V16-AR16)/($C$11*V16)*$C$12*V16))</f>
        <v>1.7835328246630515</v>
      </c>
      <c r="BO16" s="2">
        <f>IF(OR(KW15=1,AND($C$37=Motors!$C$32,PC15=1)),0,IF(NK16=0,-(CK15+$C$15)/($C$14-$C$15)*$C$12,($C$11*W16-AS16)/($C$11*W16)*$C$12*W16))</f>
        <v>1.493599985074211</v>
      </c>
      <c r="BP16" s="2">
        <f>IF(OR(KX15=1,AND($C$37=Motors!$C$32,PD15=1)),0,IF(NL16=0,-(CL15+$C$15)/($C$14-$C$15)*$C$12,($C$11*X16-AT16)/($C$11*X16)*$C$12*X16))</f>
        <v>1.2976219030301461</v>
      </c>
      <c r="BQ16" s="2">
        <f>IF(OR(KY15=1,AND($C$37=Motors!$C$32,PE15=1)),0,IF(NM16=0,-(CM15+$C$15)/($C$14-$C$15)*$C$12,($C$11*Y16-AU16)/($C$11*Y16)*$C$12*Y16))</f>
        <v>1.1036478004114747</v>
      </c>
      <c r="BR16" s="2">
        <f>IF(OR(KZ15=1,AND($C$37=Motors!$C$32,PF15=1)),0,IF(NN16=0,-(CN15+$C$15)/($C$14-$C$15)*$C$12,($C$11*Z16-AV16)/($C$11*Z16)*$C$12*Z16))</f>
        <v>0.93141490318529296</v>
      </c>
      <c r="BS16" s="2">
        <f>IF(OR(LA15=1,AND($C$37=Motors!$C$32,PG15=1)),0,IF(NO16=0,-(CO15+$C$15)/($C$14-$C$15)*$C$12,($C$11*AA16-AW16)/($C$11*AA16)*$C$12*AA16))</f>
        <v>0.79446473157493025</v>
      </c>
      <c r="BT16" s="2">
        <f>IF(OR(LB15=1,AND($C$37=Motors!$C$32,PH15=1)),0,IF(NP16=0,-(CP15+$C$15)/($C$14-$C$15)*$C$12,($C$11*AB16-AX16)/($C$11*AB16)*$C$12*AB16))</f>
        <v>0.71199202663493955</v>
      </c>
      <c r="BU16" s="2">
        <f>IF(OR(LC15=1,AND($C$37=Motors!$C$32,PI15=1)),0,IF(NQ16=0,-(CQ15+$C$15)/($C$14-$C$15)*$C$12,($C$11*AC16-AY16)/($C$11*AC16)*$C$12*AC16))</f>
        <v>0.69618584817520501</v>
      </c>
      <c r="BV16" s="2">
        <f>IF(OR(LD15=1,AND($C$37=Motors!$C$32,PJ15=1)),0,IF(NR16=0,-(CR15+$C$15)/($C$14-$C$15)*$C$12,($C$11*AD16-AZ16)/($C$11*AD16)*$C$12*AD16))</f>
        <v>3.7596344759221307</v>
      </c>
      <c r="BW16" s="2">
        <f>IF(OR(LE15=1,AND($C$37=Motors!$C$32,PK15=1)),0,IF(NS16=0,-(CS15+$C$15)/($C$14-$C$15)*$C$12,($C$11*AE16-BA16)/($C$11*AE16)*$C$12*AE16))</f>
        <v>3.5787968982846223</v>
      </c>
      <c r="BX16" s="2">
        <f>IF(OR(LF15=1,AND($C$37=Motors!$C$32,PL15=1)),0,IF(NT16=0,-(CT15+$C$15)/($C$14-$C$15)*$C$12,($C$11*AF16-BB16)/($C$11*AF16)*$C$12*AF16))</f>
        <v>3.4024087460306407</v>
      </c>
      <c r="BY16" s="2">
        <f>IF(OR(LG15=1,AND($C$37=Motors!$C$32,PM15=1)),0,IF(NU16=0,-(CU15+$C$15)/($C$14-$C$15)*$C$12,($C$11*AG16-BC16)/($C$11*AG16)*$C$12*AG16))</f>
        <v>3.2304700191601854</v>
      </c>
      <c r="BZ16" s="2">
        <f>IF(OR(LH15=1,AND($C$37=Motors!$C$32,PN15=1)),0,IF(NV16=0,-(CV15+$C$15)/($C$14-$C$15)*$C$12,($C$11*AH16-BD16)/($C$11*AH16)*$C$12*AH16))</f>
        <v>3.0629807176732582</v>
      </c>
      <c r="CA16" s="2">
        <f>IF(OR(LI15=1,AND($C$37=Motors!$C$32,PO15=1)),0,IF(NW16=0,-(CW15+$C$15)/($C$14-$C$15)*$C$12,($C$11*AI16-BE16)/($C$11*AI16)*$C$12*AI16))</f>
        <v>2.899940841569856</v>
      </c>
      <c r="CB16" s="2">
        <f>IF(OR(LJ15=1,AND($C$37=Motors!$C$32,PP15=1)),0,IF(NX16=0,-(CX15+$C$15)/($C$14-$C$15)*$C$12,($C$11*AJ16-BF16)/($C$11*AJ16)*$C$12*AJ16))</f>
        <v>2.7413503908499814</v>
      </c>
      <c r="CC16" s="2">
        <f>IF(OR(LK15=1,AND($C$37=Motors!$C$32,PQ15=1)),0,IF(NY16=0,-(CY15+$C$15)/($C$14-$C$15)*$C$12,($C$11*AK16-BG16)/($C$11*AK16)*$C$12*AK16))</f>
        <v>2.5872093655136332</v>
      </c>
      <c r="CD16" s="2">
        <f>IF(OR(LL15=1,AND($C$37=Motors!$C$32,PR15=1)),0,IF(NZ16=0,-(CZ15+$C$15)/($C$14-$C$15)*$C$12,($C$11*AL16-BH16)/($C$11*AL16)*$C$12*AL16))</f>
        <v>2.4375177655608122</v>
      </c>
      <c r="CE16" s="2">
        <f>IF(OR(LM15=1,AND($C$37=Motors!$C$32,PS15=1)),0,IF(OA16=0,-(DA15+$C$15)/($C$14-$C$15)*$C$12,($C$11*AM16-BI16)/($C$11*AM16)*$C$12*AM16))</f>
        <v>2.2922755909915176</v>
      </c>
      <c r="CF16" s="47">
        <f t="shared" si="25"/>
        <v>0.32</v>
      </c>
      <c r="CG16" s="43">
        <f>IF(AND(KS15=1,OY15=1),0,ABS(BK16/$C$12*($C$14-$C$15)+$C$15) *'Drive Train'!$AA$49 + CG15*(1-'Drive Train'!$AA$49))</f>
        <v>95.688379470913304</v>
      </c>
      <c r="CH16" s="43">
        <f>IF(AND(KT15=1,OZ15=1),0,ABS(BL16/$C$12*($C$14-$C$15)+$C$15) *'Drive Train'!$AA$49 + CH15*(1-'Drive Train'!$AA$49))</f>
        <v>134.39232185281196</v>
      </c>
      <c r="CI16" s="43">
        <f>IF(AND(KU15=1,PA15=1),0,ABS(BM16/$C$12*($C$14-$C$15)+$C$15) *'Drive Train'!$AA$49 + CI15*(1-'Drive Train'!$AA$49))</f>
        <v>119.55573708758874</v>
      </c>
      <c r="CJ16" s="43">
        <f>IF(AND(KV15=1,PB15=1),0,ABS(BN16/$C$12*($C$14-$C$15)+$C$15) *'Drive Train'!$AA$49 + CJ15*(1-'Drive Train'!$AA$49))</f>
        <v>100.38864280095898</v>
      </c>
      <c r="CK16" s="43">
        <f>IF(AND(KW15=1,PC15=1),0,ABS(BO16/$C$12*($C$14-$C$15)+$C$15) *'Drive Train'!$AA$49 + CK15*(1-'Drive Train'!$AA$49))</f>
        <v>84.477532076814185</v>
      </c>
      <c r="CL16" s="43">
        <f>IF(AND(KX15=1,PD15=1),0,ABS(BP16/$C$12*($C$14-$C$15)+$C$15) *'Drive Train'!$AA$49 + CL15*(1-'Drive Train'!$AA$49))</f>
        <v>74.43583712520315</v>
      </c>
      <c r="CM16" s="43">
        <f>IF(AND(KY15=1,PE15=1),0,ABS(BQ16/$C$12*($C$14-$C$15)+$C$15) *'Drive Train'!$AA$49 + CM15*(1-'Drive Train'!$AA$49))</f>
        <v>64.42355679873728</v>
      </c>
      <c r="CN16" s="43">
        <f>IF(AND(KZ15=1,PF15=1),0,ABS(BR16/$C$12*($C$14-$C$15)+$C$15) *'Drive Train'!$AA$49 + CN15*(1-'Drive Train'!$AA$49))</f>
        <v>54.773848696533051</v>
      </c>
      <c r="CO16" s="43">
        <f>IF(AND(LA15=1,PG15=1),0,ABS(BS16/$C$12*($C$14-$C$15)+$C$15) *'Drive Train'!$AA$49 + CO15*(1-'Drive Train'!$AA$49))</f>
        <v>46.24838293379036</v>
      </c>
      <c r="CP16" s="43">
        <f>IF(AND(LB15=1,PH15=1),0,ABS(BT16/$C$12*($C$14-$C$15)+$C$15) *'Drive Train'!$AA$49 + CP15*(1-'Drive Train'!$AA$49))</f>
        <v>41.107470630142871</v>
      </c>
      <c r="CQ16" s="43">
        <f>IF(AND(LC15=1,PI15=1),0,ABS(BU16/$C$12*($C$14-$C$15)+$C$15) *'Drive Train'!$AA$49 + CQ15*(1-'Drive Train'!$AA$49))</f>
        <v>39.415488411269173</v>
      </c>
      <c r="CR16" s="43">
        <f>IF(AND(LD15=1,PJ15=1),0,ABS(BV16/$C$12*($C$14-$C$15)+$C$15) *'Drive Train'!$AA$49 + CR15*(1-'Drive Train'!$AA$49))</f>
        <v>207.03331578768231</v>
      </c>
      <c r="CS16" s="43">
        <f>IF(AND(LE15=1,PK15=1),0,ABS(BW16/$C$12*($C$14-$C$15)+$C$15) *'Drive Train'!$AA$49 + CS15*(1-'Drive Train'!$AA$49))</f>
        <v>197.29635643575278</v>
      </c>
      <c r="CT16" s="43">
        <f>IF(AND(LF15=1,PL15=1),0,ABS(BX16/$C$12*($C$14-$C$15)+$C$15) *'Drive Train'!$AA$49 + CT15*(1-'Drive Train'!$AA$49))</f>
        <v>187.79464963614566</v>
      </c>
      <c r="CU16" s="43">
        <f>IF(AND(LG15=1,PM15=1),0,ABS(BY16/$C$12*($C$14-$C$15)+$C$15) *'Drive Train'!$AA$49 + CU15*(1-'Drive Train'!$AA$49))</f>
        <v>178.52819538886109</v>
      </c>
      <c r="CV16" s="43">
        <f>IF(AND(LH15=1,PN15=1),0,ABS(BZ16/$C$12*($C$14-$C$15)+$C$15) *'Drive Train'!$AA$49 + CV15*(1-'Drive Train'!$AA$49))</f>
        <v>169.49699369389901</v>
      </c>
      <c r="CW16" s="43">
        <f>IF(AND(LI15=1,PO15=1),0,ABS(CA16/$C$12*($C$14-$C$15)+$C$15) *'Drive Train'!$AA$49 + CW15*(1-'Drive Train'!$AA$49))</f>
        <v>160.7010445512594</v>
      </c>
      <c r="CX16" s="43">
        <f>IF(AND(LJ15=1,PP15=1),0,ABS(CB16/$C$12*($C$14-$C$15)+$C$15) *'Drive Train'!$AA$49 + CX15*(1-'Drive Train'!$AA$49))</f>
        <v>152.14024430080011</v>
      </c>
      <c r="CY16" s="43">
        <f>IF(AND(LK15=1,PQ15=1),0,ABS(CC16/$C$12*($C$14-$C$15)+$C$15) *'Drive Train'!$AA$49 + CY15*(1-'Drive Train'!$AA$49))</f>
        <v>143.81451135423723</v>
      </c>
      <c r="CZ16" s="43">
        <f>IF(AND(LL15=1,PR15=1),0,ABS(CD16/$C$12*($C$14-$C$15)+$C$15) *'Drive Train'!$AA$49 + CZ15*(1-'Drive Train'!$AA$49))</f>
        <v>135.72403293448298</v>
      </c>
      <c r="DA16" s="43">
        <f>IF(AND(LM15=1,PS15=1),0,ABS(CE16/$C$12*($C$14-$C$15)+$C$15) *'Drive Train'!$AA$49 + DA15*(1-'Drive Train'!$AA$49))</f>
        <v>127.86880904153728</v>
      </c>
      <c r="DB16" s="47">
        <f t="shared" si="99"/>
        <v>0.32</v>
      </c>
      <c r="DC16" s="43">
        <f t="shared" si="26"/>
        <v>93</v>
      </c>
      <c r="DD16" s="43">
        <f t="shared" si="27"/>
        <v>93</v>
      </c>
      <c r="DE16" s="43">
        <f t="shared" si="28"/>
        <v>93</v>
      </c>
      <c r="DF16" s="43">
        <f t="shared" si="29"/>
        <v>93</v>
      </c>
      <c r="DG16" s="43">
        <f t="shared" si="30"/>
        <v>84.477532076814185</v>
      </c>
      <c r="DH16" s="43">
        <f t="shared" si="31"/>
        <v>74.43583712520315</v>
      </c>
      <c r="DI16" s="43">
        <f t="shared" si="32"/>
        <v>64.42355679873728</v>
      </c>
      <c r="DJ16" s="43">
        <f t="shared" si="33"/>
        <v>54.773848696533051</v>
      </c>
      <c r="DK16" s="43">
        <f t="shared" si="34"/>
        <v>46.24838293379036</v>
      </c>
      <c r="DL16" s="43">
        <f t="shared" si="35"/>
        <v>41.107470630142871</v>
      </c>
      <c r="DM16" s="43">
        <f t="shared" si="36"/>
        <v>39.415488411269173</v>
      </c>
      <c r="DN16" s="43">
        <f t="shared" si="37"/>
        <v>25</v>
      </c>
      <c r="DO16" s="43">
        <f t="shared" si="38"/>
        <v>30</v>
      </c>
      <c r="DP16" s="43">
        <f t="shared" si="39"/>
        <v>35</v>
      </c>
      <c r="DQ16" s="43">
        <f t="shared" si="40"/>
        <v>40</v>
      </c>
      <c r="DR16" s="43">
        <f t="shared" si="41"/>
        <v>45</v>
      </c>
      <c r="DS16" s="43">
        <f t="shared" si="42"/>
        <v>50</v>
      </c>
      <c r="DT16" s="43">
        <f t="shared" si="43"/>
        <v>55</v>
      </c>
      <c r="DU16" s="43">
        <f t="shared" si="44"/>
        <v>60</v>
      </c>
      <c r="DV16" s="43">
        <f t="shared" si="45"/>
        <v>65</v>
      </c>
      <c r="DW16" s="43">
        <f t="shared" si="46"/>
        <v>70</v>
      </c>
      <c r="DX16" s="47">
        <f t="shared" si="100"/>
        <v>0.32</v>
      </c>
      <c r="DY16" s="2">
        <f>IF(OY16=0,($C$23/0.4536*IF(ISNA(MK15),'Drive Train'!$F$16,'Drive Train'!$F$17)*4.448*$C$24*S$6)*SIGN(BK16),BK16)</f>
        <v>6.7787520000000017</v>
      </c>
      <c r="DZ16" s="2">
        <f>IF(OZ16=0,($C$23/0.4536*IF(ISNA(ML15),'Drive Train'!$F$16,'Drive Train'!$F$17)*4.448*$C$24*$C$21*T$6)*SIGN(BL16),BL16)</f>
        <v>11.570293785959999</v>
      </c>
      <c r="EA16" s="2">
        <f>IF(PA16=0,($C$23/0.4536*IF(ISNA(MM15),'Drive Train'!$F$16,'Drive Train'!$F$17)*4.448*$C$24*$C$21*U$6)*SIGN(BM16),BM16)</f>
        <v>8.0102033902799992</v>
      </c>
      <c r="EB16" s="2">
        <f>IF(PB16=0,($C$23/0.4536*IF(ISNA(MN15),'Drive Train'!$F$16,'Drive Train'!$F$17)*4.448*$C$24*$C$21*V$6)*SIGN(BN16),BN16)</f>
        <v>6.1254496513905883</v>
      </c>
      <c r="EC16" s="2">
        <f>IF(PC16=0,($C$23/0.4536*IF(ISNA(MO15),'Drive Train'!$F$16,'Drive Train'!$F$17)*4.448*$C$24*$C$21*W$6)*SIGN(BO16),BO16)</f>
        <v>4.9586973368400002</v>
      </c>
      <c r="ED16" s="2">
        <f>IF(PD16=0,($C$23/0.4536*IF(ISNA(MP15),'Drive Train'!$F$16,'Drive Train'!$F$17)*4.448*$C$24*$C$21*X$6)*SIGN(BP16),BP16)</f>
        <v>4.165305762945601</v>
      </c>
      <c r="EE16" s="2">
        <f>IF(PE16=0,($C$23/0.4536*IF(ISNA(MQ15),'Drive Train'!$F$16,'Drive Train'!$F$17)*4.448*$C$24*$C$21*Y$6)*SIGN(BQ16),BQ16)</f>
        <v>3.5907808301255173</v>
      </c>
      <c r="EF16" s="2">
        <f>IF(PF16=0,($C$23/0.4536*IF(ISNA(MR15),'Drive Train'!$F$16,'Drive Train'!$F$17)*4.448*$C$24*$C$21*Z$6)*SIGN(BR16),BR16)</f>
        <v>3.1555346688981816</v>
      </c>
      <c r="EG16" s="2">
        <f>IF(PG16=0,($C$23/0.4536*IF(ISNA(MS15),'Drive Train'!$F$16,'Drive Train'!$F$17)*4.448*$C$24*$C$21*AA$6)*SIGN(BS16),BS16)</f>
        <v>2.8143957857740536</v>
      </c>
      <c r="EH16" s="2">
        <f>IF(PH16=0,($C$23/0.4536*IF(ISNA(MT15),'Drive Train'!$F$16,'Drive Train'!$F$17)*4.448*$C$24*$C$21*AB$6)*SIGN(BT16),BT16)</f>
        <v>2.5398205871619508</v>
      </c>
      <c r="EI16" s="2">
        <f>IF(PI16=0,($C$23/0.4536*IF(ISNA(MU15),'Drive Train'!$F$16,'Drive Train'!$F$17)*4.448*$C$24*$C$21*AC$6)*SIGN(BU16),BU16)</f>
        <v>2.3140587571919995</v>
      </c>
      <c r="EJ16" s="2">
        <f>IF(PJ16=0,($C$23/0.4536*IF(ISNA(MV15),'Drive Train'!$F$16,'Drive Train'!$F$17)*4.448*$C$24*$C$21*AD$6)*SIGN(BV16),BV16)</f>
        <v>5.7851468929800003</v>
      </c>
      <c r="EK16" s="2">
        <f>IF(PK16=0,($C$23/0.4536*IF(ISNA(MW15),'Drive Train'!$F$16,'Drive Train'!$F$17)*4.448*$C$24*$C$21*AE$6)*SIGN(BW16),BW16)</f>
        <v>5.7851468929800003</v>
      </c>
      <c r="EL16" s="2">
        <f>IF(PL16=0,($C$23/0.4536*IF(ISNA(MX15),'Drive Train'!$F$16,'Drive Train'!$F$17)*4.448*$C$24*$C$21*AF$6)*SIGN(BX16),BX16)</f>
        <v>5.7851468929800003</v>
      </c>
      <c r="EM16" s="2">
        <f>IF(PM16=0,($C$23/0.4536*IF(ISNA(MY15),'Drive Train'!$F$16,'Drive Train'!$F$17)*4.448*$C$24*$C$21*AG$6)*SIGN(BY16),BY16)</f>
        <v>5.7851468929800003</v>
      </c>
      <c r="EN16" s="2">
        <f>IF(PN16=0,($C$23/0.4536*IF(ISNA(MZ15),'Drive Train'!$F$16,'Drive Train'!$F$17)*4.448*$C$24*$C$21*AH$6)*SIGN(BZ16),BZ16)</f>
        <v>5.7851468929800003</v>
      </c>
      <c r="EO16" s="2">
        <f>IF(PO16=0,($C$23/0.4536*IF(ISNA(NA15),'Drive Train'!$F$16,'Drive Train'!$F$17)*4.448*$C$24*$C$21*AI$6)*SIGN(CA16),CA16)</f>
        <v>5.7851468929800003</v>
      </c>
      <c r="EP16" s="2">
        <f>IF(PP16=0,($C$23/0.4536*IF(ISNA(NB15),'Drive Train'!$F$16,'Drive Train'!$F$17)*4.448*$C$24*$C$21*AJ$6)*SIGN(CB16),CB16)</f>
        <v>5.7851468929800003</v>
      </c>
      <c r="EQ16" s="2">
        <f>IF(PQ16=0,($C$23/0.4536*IF(ISNA(NC15),'Drive Train'!$F$16,'Drive Train'!$F$17)*4.448*$C$24*$C$21*AK$6)*SIGN(CC16),CC16)</f>
        <v>5.7851468929800003</v>
      </c>
      <c r="ER16" s="2">
        <f>IF(PR16=0,($C$23/0.4536*IF(ISNA(ND15),'Drive Train'!$F$16,'Drive Train'!$F$17)*4.448*$C$24*$C$21*AL$6)*SIGN(CD16),CD16)</f>
        <v>5.7851468929800003</v>
      </c>
      <c r="ES16" s="2">
        <f>IF(PS16=0,($C$23/0.4536*IF(ISNA(NE15),'Drive Train'!$F$16,'Drive Train'!$F$17)*4.448*$C$24*$C$21*AM$6)*SIGN(CE16),CE16)</f>
        <v>5.7851468929800003</v>
      </c>
      <c r="ET16" s="47">
        <f t="shared" si="47"/>
        <v>0.32</v>
      </c>
      <c r="EU16" s="2">
        <f>MAX(MIN(IF(AND(OY15=1,NG16&lt;0),-1,1)*(DC16-$C$15)/($C$14-$C$15)*$C$12*$C$21-$C$33*LO16/AO$6 -  OY15*$C$33/$C$21,DY15/$C$19),MAX(EU$8:EU15)*-1)</f>
        <v>1.1688728366880685</v>
      </c>
      <c r="EV16" s="2">
        <f>MAX(MIN(IF(AND(OZ15=1,NH16&lt;0),-1,1)*(DD16-$C$15)/($C$14-$C$15)*$C$12*$C$21-$C$33*LP16/AP$6 -  OZ15*$C$33/$C$21,DZ15/$C$19),MAX(EV$8:EV15)*-1)</f>
        <v>1.3625756306572667</v>
      </c>
      <c r="EW16" s="2">
        <f>MAX(MIN(IF(AND(PA15=1,NI16&lt;0),-1,1)*(DE16-$C$15)/($C$14-$C$15)*$C$12*$C$21-$C$33*LQ16/AQ$6 -  PA15*$C$33/$C$21,EA15/$C$19),MAX(EW$8:EW15)*-1)</f>
        <v>1.2894757578253473</v>
      </c>
      <c r="EX16" s="2">
        <f>MAX(MIN(IF(AND(PB15=1,NJ16&lt;0),-1,1)*(DF16-$C$15)/($C$14-$C$15)*$C$12*$C$21-$C$33*LR16/AR$6 -  PB15*$C$33/$C$21,EB15/$C$19),MAX(EX$8:EX15)*-1)</f>
        <v>1.1952247674139915</v>
      </c>
      <c r="EY16" s="2">
        <f>MAX(MIN(IF(AND(PC15=1,NK16&lt;0),-1,1)*(DG16-$C$15)/($C$14-$C$15)*$C$12*$C$21-$C$33*LS16/AS$6 -  PC15*$C$33/$C$21,EC15/$C$19),MAX(EY$8:EY15)*-1)</f>
        <v>0.96180991161081564</v>
      </c>
      <c r="EZ16" s="2">
        <f>MAX(MIN(IF(AND(PD15=1,NL16&lt;0),-1,1)*(DH16-$C$15)/($C$14-$C$15)*$C$12*$C$21-$C$33*LT16/AT$6 -  PD15*$C$33/$C$21,ED15/$C$19),MAX(EZ$8:EZ15)*-1)</f>
        <v>0.72713383459456105</v>
      </c>
      <c r="FA16" s="2">
        <f>MAX(MIN(IF(AND(PE15=1,NM16&lt;0),-1,1)*(DI16-$C$15)/($C$14-$C$15)*$C$12*$C$21-$C$33*LU16/AU$6 -  PE15*$C$33/$C$21,EE15/$C$19),MAX(FA$8:FA15)*-1)</f>
        <v>0.50734892123299979</v>
      </c>
      <c r="FB16" s="2">
        <f>MAX(MIN(IF(AND(PF15=1,NN16&lt;0),-1,1)*(DJ16-$C$15)/($C$14-$C$15)*$C$12*$C$21-$C$33*LV16/AV$6 -  PF15*$C$33/$C$21,EF15/$C$19),MAX(FB$8:FB15)*-1)</f>
        <v>0.30373498410319721</v>
      </c>
      <c r="FC16" s="2">
        <f>MAX(MIN(IF(AND(PG15=1,NO16&lt;0),-1,1)*(DK16-$C$15)/($C$14-$C$15)*$C$12*$C$21-$C$33*LW16/AW$6 -  PG15*$C$33/$C$21,EG15/$C$19),MAX(FC$8:FC15)*-1)</f>
        <v>0.13107257635870806</v>
      </c>
      <c r="FD16" s="2">
        <f>MAX(MIN(IF(AND(PH15=1,NP16&lt;0),-1,1)*(DL16-$C$15)/($C$14-$C$15)*$C$12*$C$21-$C$33*LX16/AX$6 -  PH15*$C$33/$C$21,EH15/$C$19),MAX(FD$8:FD15)*-1)</f>
        <v>3.0371599307583041E-2</v>
      </c>
      <c r="FE16" s="2">
        <f>MAX(MIN(IF(AND(PI15=1,NQ16&lt;0),-1,1)*(DM16-$C$15)/($C$14-$C$15)*$C$12*$C$21-$C$33*LY16/AY$6 -  PI15*$C$33/$C$21,EI15/$C$19),MAX(FE$8:FE15)*-1)</f>
        <v>-1.9135054273514696E-3</v>
      </c>
      <c r="FF16" s="2">
        <f>MAX(MIN(IF(AND(PJ15=1,NR16&lt;0),-1,1)*(DN16-$C$15)/($C$14-$C$15)*$C$12*$C$21-$C$33*LZ16/AZ$6 -  PJ15*$C$33/$C$21,EJ15/$C$19),MAX(FF$8:FF15)*-1)</f>
        <v>0.29853809065847403</v>
      </c>
      <c r="FG16" s="2">
        <f>MAX(MIN(IF(AND(PK15=1,NS16&lt;0),-1,1)*(DO16-$C$15)/($C$14-$C$15)*$C$12*$C$21-$C$33*MA16/BA$6 -  PK15*$C$33/$C$21,EK15/$C$19),MAX(FG$8:FG15)*-1)</f>
        <v>0.36213125087968473</v>
      </c>
      <c r="FH16" s="2">
        <f>MAX(MIN(IF(AND(PL15=1,NT16&lt;0),-1,1)*(DP16-$C$15)/($C$14-$C$15)*$C$12*$C$21-$C$33*MB16/BB$6 -  PL15*$C$33/$C$21,EL15/$C$19),MAX(FH$8:FH15)*-1)</f>
        <v>0.42572441110089554</v>
      </c>
      <c r="FI16" s="2">
        <f>MAX(MIN(IF(AND(PM15=1,NU16&lt;0),-1,1)*(DQ16-$C$15)/($C$14-$C$15)*$C$12*$C$21-$C$33*MC16/BC$6 -  PM15*$C$33/$C$21,EM15/$C$19),MAX(FI$8:FI15)*-1)</f>
        <v>0.48931757132210629</v>
      </c>
      <c r="FJ16" s="2">
        <f>MAX(MIN(IF(AND(PN15=1,NV16&lt;0),-1,1)*(DR16-$C$15)/($C$14-$C$15)*$C$12*$C$21-$C$33*MD16/BD$6 -  PN15*$C$33/$C$21,EN15/$C$19),MAX(FJ$8:FJ15)*-1)</f>
        <v>0.55291073154331716</v>
      </c>
      <c r="FK16" s="2">
        <f>MAX(MIN(IF(AND(PO15=1,NW16&lt;0),-1,1)*(DS16-$C$15)/($C$14-$C$15)*$C$12*$C$21-$C$33*ME16/BE$6 -  PO15*$C$33/$C$21,EO15/$C$19),MAX(FK$8:FK15)*-1)</f>
        <v>0.61650389176452791</v>
      </c>
      <c r="FL16" s="2">
        <f>MAX(MIN(IF(AND(PP15=1,NX16&lt;0),-1,1)*(DT16-$C$15)/($C$14-$C$15)*$C$12*$C$21-$C$33*MF16/BF$6 -  PP15*$C$33/$C$21,EP15/$C$19),MAX(FL$8:FL15)*-1)</f>
        <v>0.68009705198573867</v>
      </c>
      <c r="FM16" s="2">
        <f>MAX(MIN(IF(AND(PQ15=1,NY16&lt;0),-1,1)*(DU16-$C$15)/($C$14-$C$15)*$C$12*$C$21-$C$33*MG16/BG$6 -  PQ15*$C$33/$C$21,EQ15/$C$19),MAX(FM$8:FM15)*-1)</f>
        <v>0.74369021220694953</v>
      </c>
      <c r="FN16" s="2">
        <f>MAX(MIN(IF(AND(PR15=1,NZ16&lt;0),-1,1)*(DV16-$C$15)/($C$14-$C$15)*$C$12*$C$21-$C$33*MH16/BH$6 -  PR15*$C$33/$C$21,ER15/$C$19),MAX(FN$8:FN15)*-1)</f>
        <v>0.80728337242816028</v>
      </c>
      <c r="FO16" s="2">
        <f>MAX(MIN(IF(AND(PS15=1,OA16&lt;0),-1,1)*(DW16-$C$15)/($C$14-$C$15)*$C$12*$C$21-$C$33*MI16/BI$6 -  PS15*$C$33/$C$21,ES15/$C$19),MAX(FO$8:FO15)*-1)</f>
        <v>0.87087653264937104</v>
      </c>
      <c r="FP16" s="47">
        <f t="shared" si="101"/>
        <v>0.32</v>
      </c>
      <c r="FQ16" s="43">
        <f t="shared" si="102"/>
        <v>89.218955748734942</v>
      </c>
      <c r="FR16" s="43">
        <f t="shared" si="103"/>
        <v>93</v>
      </c>
      <c r="FS16" s="43">
        <f t="shared" si="104"/>
        <v>93</v>
      </c>
      <c r="FT16" s="43">
        <f t="shared" si="105"/>
        <v>91.190021952496494</v>
      </c>
      <c r="FU16" s="43">
        <f t="shared" si="106"/>
        <v>73.731106379493269</v>
      </c>
      <c r="FV16" s="43">
        <f t="shared" si="107"/>
        <v>56.177854245938875</v>
      </c>
      <c r="FW16" s="43">
        <f t="shared" si="108"/>
        <v>39.738428257410547</v>
      </c>
      <c r="FX16" s="43">
        <f t="shared" si="109"/>
        <v>24.508555567415119</v>
      </c>
      <c r="FY16" s="43">
        <f t="shared" si="110"/>
        <v>11.593788899845208</v>
      </c>
      <c r="FZ16" s="43">
        <f t="shared" si="111"/>
        <v>4.0615782768116562</v>
      </c>
      <c r="GA16" s="43">
        <f t="shared" si="112"/>
        <v>1.9329757218717827</v>
      </c>
      <c r="GB16" s="43">
        <f t="shared" si="113"/>
        <v>24.119839418303233</v>
      </c>
      <c r="GC16" s="43">
        <f t="shared" si="114"/>
        <v>28.876467318023561</v>
      </c>
      <c r="GD16" s="43">
        <f t="shared" si="115"/>
        <v>33.6330952177439</v>
      </c>
      <c r="GE16" s="43">
        <f t="shared" si="116"/>
        <v>38.389723117464236</v>
      </c>
      <c r="GF16" s="43">
        <f t="shared" si="117"/>
        <v>43.146351017184585</v>
      </c>
      <c r="GG16" s="43">
        <f t="shared" si="118"/>
        <v>47.902978916904914</v>
      </c>
      <c r="GH16" s="43">
        <f t="shared" si="119"/>
        <v>52.659606816625249</v>
      </c>
      <c r="GI16" s="43">
        <f t="shared" si="120"/>
        <v>57.416234716345592</v>
      </c>
      <c r="GJ16" s="43">
        <f t="shared" si="121"/>
        <v>62.172862616065927</v>
      </c>
      <c r="GK16" s="43">
        <f t="shared" si="122"/>
        <v>66.929490515786256</v>
      </c>
      <c r="GL16" s="47">
        <f t="shared" si="123"/>
        <v>0.32</v>
      </c>
      <c r="GM16" s="43">
        <f t="shared" si="49"/>
        <v>23.480905143588082</v>
      </c>
      <c r="GN16" s="43">
        <f t="shared" si="50"/>
        <v>13.686052122266151</v>
      </c>
      <c r="GO16" s="43">
        <f t="shared" si="51"/>
        <v>18.708182459264552</v>
      </c>
      <c r="GP16" s="43">
        <f t="shared" si="52"/>
        <v>22.676371754452237</v>
      </c>
      <c r="GQ16" s="43">
        <f t="shared" si="53"/>
        <v>22.541541181504257</v>
      </c>
      <c r="GR16" s="43">
        <f t="shared" si="54"/>
        <v>20.287541672751153</v>
      </c>
      <c r="GS16" s="43">
        <f t="shared" si="55"/>
        <v>16.420251396965465</v>
      </c>
      <c r="GT16" s="43">
        <f t="shared" si="56"/>
        <v>11.186231925503076</v>
      </c>
      <c r="GU16" s="43">
        <f t="shared" si="57"/>
        <v>5.4123842657410801</v>
      </c>
      <c r="GV16" s="43">
        <f t="shared" si="58"/>
        <v>1.3897176750431086</v>
      </c>
      <c r="GW16" s="43">
        <f t="shared" si="59"/>
        <v>-9.6098647391553951E-2</v>
      </c>
      <c r="GX16" s="43">
        <f t="shared" si="60"/>
        <v>5.9971832422436879</v>
      </c>
      <c r="GY16" s="43">
        <f t="shared" si="61"/>
        <v>7.2746746134746347</v>
      </c>
      <c r="GZ16" s="43">
        <f t="shared" si="62"/>
        <v>8.5521659847055833</v>
      </c>
      <c r="HA16" s="43">
        <f t="shared" si="63"/>
        <v>9.829657355936531</v>
      </c>
      <c r="HB16" s="43">
        <f t="shared" si="64"/>
        <v>11.107148727167482</v>
      </c>
      <c r="HC16" s="43">
        <f t="shared" si="65"/>
        <v>12.38464009839843</v>
      </c>
      <c r="HD16" s="43">
        <f t="shared" si="66"/>
        <v>13.662131469629379</v>
      </c>
      <c r="HE16" s="43">
        <f t="shared" si="67"/>
        <v>14.939622840860327</v>
      </c>
      <c r="HF16" s="43">
        <f t="shared" si="68"/>
        <v>16.217114212091275</v>
      </c>
      <c r="HG16" s="43">
        <f t="shared" si="69"/>
        <v>17.494605583322226</v>
      </c>
      <c r="HH16" s="47">
        <f t="shared" si="124"/>
        <v>0.32</v>
      </c>
      <c r="HI16" s="43">
        <f t="shared" si="125"/>
        <v>23.480905143588082</v>
      </c>
      <c r="HJ16" s="43">
        <f t="shared" si="126"/>
        <v>13.686052122266151</v>
      </c>
      <c r="HK16" s="43">
        <f t="shared" si="127"/>
        <v>18.708182459264552</v>
      </c>
      <c r="HL16" s="43">
        <f t="shared" si="128"/>
        <v>22.676371754452237</v>
      </c>
      <c r="HM16" s="43">
        <f t="shared" si="129"/>
        <v>22.541541181504257</v>
      </c>
      <c r="HN16" s="43">
        <f t="shared" si="130"/>
        <v>20.287541672751153</v>
      </c>
      <c r="HO16" s="43">
        <f t="shared" si="131"/>
        <v>16.420251396965465</v>
      </c>
      <c r="HP16" s="43">
        <f t="shared" si="132"/>
        <v>11.186231925503076</v>
      </c>
      <c r="HQ16" s="43">
        <f t="shared" si="133"/>
        <v>5.4123842657410801</v>
      </c>
      <c r="HR16" s="43">
        <f t="shared" si="134"/>
        <v>1.3897176750431086</v>
      </c>
      <c r="HS16" s="43">
        <f t="shared" si="135"/>
        <v>9.6098647391553951E-2</v>
      </c>
      <c r="HT16" s="43">
        <f t="shared" si="136"/>
        <v>5.9971832422436879</v>
      </c>
      <c r="HU16" s="43">
        <f t="shared" si="137"/>
        <v>7.2746746134746347</v>
      </c>
      <c r="HV16" s="43">
        <f t="shared" si="138"/>
        <v>8.5521659847055833</v>
      </c>
      <c r="HW16" s="43">
        <f t="shared" si="139"/>
        <v>9.829657355936531</v>
      </c>
      <c r="HX16" s="43">
        <f t="shared" si="140"/>
        <v>11.107148727167482</v>
      </c>
      <c r="HY16" s="43">
        <f t="shared" si="141"/>
        <v>12.38464009839843</v>
      </c>
      <c r="HZ16" s="43">
        <f t="shared" si="142"/>
        <v>13.662131469629379</v>
      </c>
      <c r="IA16" s="43">
        <f t="shared" si="143"/>
        <v>14.939622840860327</v>
      </c>
      <c r="IB16" s="43">
        <f t="shared" si="144"/>
        <v>16.217114212091275</v>
      </c>
      <c r="IC16" s="43">
        <f t="shared" si="145"/>
        <v>17.494605583322226</v>
      </c>
      <c r="ID16" s="47">
        <f t="shared" si="146"/>
        <v>0.32</v>
      </c>
      <c r="IE16" s="43">
        <f t="shared" si="147"/>
        <v>7.0757865206995305</v>
      </c>
      <c r="IF16" s="43">
        <f t="shared" si="148"/>
        <v>7.0120000000000005</v>
      </c>
      <c r="IG16" s="43">
        <f t="shared" si="149"/>
        <v>7.0120000000000005</v>
      </c>
      <c r="IH16" s="43">
        <f t="shared" si="150"/>
        <v>7.0120000000000005</v>
      </c>
      <c r="II16" s="43">
        <f t="shared" si="151"/>
        <v>7.4909519177625254</v>
      </c>
      <c r="IJ16" s="43">
        <f t="shared" si="152"/>
        <v>8.2745696208271102</v>
      </c>
      <c r="IK16" s="43">
        <f t="shared" si="153"/>
        <v>9.0319899176838305</v>
      </c>
      <c r="IL16" s="43">
        <f t="shared" si="154"/>
        <v>9.9789418301316442</v>
      </c>
      <c r="IM16" s="43">
        <f t="shared" si="155"/>
        <v>11.061543518236679</v>
      </c>
      <c r="IN16" s="43">
        <f t="shared" si="156"/>
        <v>11.724416632382875</v>
      </c>
      <c r="IO16" s="43">
        <f t="shared" si="157"/>
        <v>12.097563157739357</v>
      </c>
      <c r="IP16" s="43">
        <f t="shared" si="158"/>
        <v>10.831501054078675</v>
      </c>
      <c r="IQ16" s="43">
        <f t="shared" si="159"/>
        <v>10.557080485262055</v>
      </c>
      <c r="IR16" s="43">
        <f t="shared" si="160"/>
        <v>10.282659916445436</v>
      </c>
      <c r="IS16" s="43">
        <f t="shared" si="161"/>
        <v>10.008239347628816</v>
      </c>
      <c r="IT16" s="43">
        <f t="shared" si="162"/>
        <v>9.7338187788121964</v>
      </c>
      <c r="IU16" s="43">
        <f t="shared" si="163"/>
        <v>9.4593982099955749</v>
      </c>
      <c r="IV16" s="43">
        <f t="shared" si="164"/>
        <v>9.1849776411789552</v>
      </c>
      <c r="IW16" s="43">
        <f t="shared" si="165"/>
        <v>8.9105570723623355</v>
      </c>
      <c r="IX16" s="43">
        <f t="shared" si="166"/>
        <v>8.636136503545714</v>
      </c>
      <c r="IY16" s="43">
        <f t="shared" si="167"/>
        <v>8.3617159347290944</v>
      </c>
      <c r="IZ16" s="47">
        <f t="shared" si="168"/>
        <v>0.32</v>
      </c>
      <c r="JA16" s="43">
        <f t="shared" si="267"/>
        <v>6</v>
      </c>
      <c r="JB16" s="43">
        <f t="shared" si="268"/>
        <v>6</v>
      </c>
      <c r="JC16" s="43">
        <f t="shared" si="269"/>
        <v>6</v>
      </c>
      <c r="JD16" s="43">
        <f t="shared" si="270"/>
        <v>6</v>
      </c>
      <c r="JE16" s="43" t="e">
        <f t="shared" si="271"/>
        <v>#N/A</v>
      </c>
      <c r="JF16" s="43" t="e">
        <f t="shared" si="272"/>
        <v>#N/A</v>
      </c>
      <c r="JG16" s="43" t="e">
        <f t="shared" si="273"/>
        <v>#N/A</v>
      </c>
      <c r="JH16" s="43" t="e">
        <f t="shared" si="274"/>
        <v>#N/A</v>
      </c>
      <c r="JI16" s="43" t="e">
        <f t="shared" si="275"/>
        <v>#N/A</v>
      </c>
      <c r="JJ16" s="43" t="e">
        <f t="shared" si="276"/>
        <v>#N/A</v>
      </c>
      <c r="JK16" s="43" t="e">
        <f t="shared" si="277"/>
        <v>#N/A</v>
      </c>
      <c r="JL16" s="43">
        <f t="shared" si="278"/>
        <v>6</v>
      </c>
      <c r="JM16" s="43">
        <f t="shared" si="279"/>
        <v>6</v>
      </c>
      <c r="JN16" s="43">
        <f t="shared" si="280"/>
        <v>6</v>
      </c>
      <c r="JO16" s="43">
        <f t="shared" si="281"/>
        <v>6</v>
      </c>
      <c r="JP16" s="43">
        <f t="shared" si="282"/>
        <v>6</v>
      </c>
      <c r="JQ16" s="43">
        <f t="shared" si="283"/>
        <v>6</v>
      </c>
      <c r="JR16" s="43">
        <f t="shared" si="284"/>
        <v>6</v>
      </c>
      <c r="JS16" s="43">
        <f t="shared" si="285"/>
        <v>6</v>
      </c>
      <c r="JT16" s="43">
        <f t="shared" si="286"/>
        <v>6</v>
      </c>
      <c r="JU16" s="43">
        <f t="shared" si="287"/>
        <v>6</v>
      </c>
      <c r="JV16" s="47">
        <f t="shared" si="170"/>
        <v>0.32</v>
      </c>
      <c r="JW16" s="36">
        <f t="shared" si="171"/>
        <v>0</v>
      </c>
      <c r="JX16" s="36">
        <f t="shared" si="172"/>
        <v>0</v>
      </c>
      <c r="JY16" s="36">
        <f t="shared" si="173"/>
        <v>0</v>
      </c>
      <c r="JZ16" s="36">
        <f t="shared" si="174"/>
        <v>0</v>
      </c>
      <c r="KA16" s="36">
        <f t="shared" si="175"/>
        <v>0</v>
      </c>
      <c r="KB16" s="36">
        <f t="shared" si="176"/>
        <v>0</v>
      </c>
      <c r="KC16" s="36">
        <f t="shared" si="177"/>
        <v>0</v>
      </c>
      <c r="KD16" s="36">
        <f t="shared" si="178"/>
        <v>0</v>
      </c>
      <c r="KE16" s="36">
        <f t="shared" si="179"/>
        <v>0</v>
      </c>
      <c r="KF16" s="36">
        <f t="shared" si="180"/>
        <v>0</v>
      </c>
      <c r="KG16" s="36">
        <f t="shared" si="181"/>
        <v>1</v>
      </c>
      <c r="KH16" s="36">
        <f t="shared" si="182"/>
        <v>0</v>
      </c>
      <c r="KI16" s="36">
        <f t="shared" si="183"/>
        <v>0</v>
      </c>
      <c r="KJ16" s="36">
        <f t="shared" si="184"/>
        <v>0</v>
      </c>
      <c r="KK16" s="36">
        <f t="shared" si="185"/>
        <v>0</v>
      </c>
      <c r="KL16" s="36">
        <f t="shared" si="186"/>
        <v>0</v>
      </c>
      <c r="KM16" s="36">
        <f t="shared" si="187"/>
        <v>0</v>
      </c>
      <c r="KN16" s="36">
        <f t="shared" si="188"/>
        <v>0</v>
      </c>
      <c r="KO16" s="36">
        <f t="shared" si="189"/>
        <v>0</v>
      </c>
      <c r="KP16" s="36">
        <f t="shared" si="190"/>
        <v>0</v>
      </c>
      <c r="KQ16" s="36">
        <f t="shared" si="191"/>
        <v>0</v>
      </c>
      <c r="KR16" s="47">
        <f t="shared" si="192"/>
        <v>0.32</v>
      </c>
      <c r="KS16" s="1">
        <f t="shared" si="193"/>
        <v>0</v>
      </c>
      <c r="KT16" s="1">
        <f t="shared" si="194"/>
        <v>0</v>
      </c>
      <c r="KU16" s="1">
        <f t="shared" si="195"/>
        <v>0</v>
      </c>
      <c r="KV16" s="1">
        <f t="shared" si="196"/>
        <v>0</v>
      </c>
      <c r="KW16" s="1">
        <f t="shared" si="197"/>
        <v>0</v>
      </c>
      <c r="KX16" s="1">
        <f t="shared" si="198"/>
        <v>0</v>
      </c>
      <c r="KY16" s="1">
        <f t="shared" si="199"/>
        <v>0</v>
      </c>
      <c r="KZ16" s="1">
        <f t="shared" si="200"/>
        <v>0</v>
      </c>
      <c r="LA16" s="1">
        <f t="shared" si="201"/>
        <v>0</v>
      </c>
      <c r="LB16" s="1">
        <f t="shared" si="202"/>
        <v>0</v>
      </c>
      <c r="LC16" s="1">
        <f t="shared" si="203"/>
        <v>0</v>
      </c>
      <c r="LD16" s="1">
        <f t="shared" si="204"/>
        <v>0</v>
      </c>
      <c r="LE16" s="1">
        <f t="shared" si="205"/>
        <v>0</v>
      </c>
      <c r="LF16" s="1">
        <f t="shared" si="206"/>
        <v>0</v>
      </c>
      <c r="LG16" s="1">
        <f t="shared" si="207"/>
        <v>0</v>
      </c>
      <c r="LH16" s="1">
        <f t="shared" si="208"/>
        <v>0</v>
      </c>
      <c r="LI16" s="1">
        <f t="shared" si="209"/>
        <v>0</v>
      </c>
      <c r="LJ16" s="1">
        <f t="shared" si="210"/>
        <v>0</v>
      </c>
      <c r="LK16" s="1">
        <f t="shared" si="211"/>
        <v>0</v>
      </c>
      <c r="LL16" s="1">
        <f t="shared" si="212"/>
        <v>0</v>
      </c>
      <c r="LM16" s="1">
        <f t="shared" si="213"/>
        <v>0</v>
      </c>
      <c r="LN16" s="47">
        <f t="shared" si="214"/>
        <v>0.32</v>
      </c>
      <c r="LO16" s="43">
        <f t="shared" si="215"/>
        <v>7.2347625772340365</v>
      </c>
      <c r="LP16" s="43">
        <f t="shared" si="216"/>
        <v>3.8568164570670169</v>
      </c>
      <c r="LQ16" s="43">
        <f t="shared" si="217"/>
        <v>5.4428244809940134</v>
      </c>
      <c r="LR16" s="43">
        <f t="shared" si="218"/>
        <v>6.8959796007013825</v>
      </c>
      <c r="LS16" s="43">
        <f t="shared" si="219"/>
        <v>7.928322570586654</v>
      </c>
      <c r="LT16" s="43">
        <f t="shared" si="220"/>
        <v>8.1857714199872049</v>
      </c>
      <c r="LU16" s="43">
        <f t="shared" si="221"/>
        <v>8.1268351146983466</v>
      </c>
      <c r="LV16" s="43">
        <f t="shared" si="222"/>
        <v>7.9254251401876168</v>
      </c>
      <c r="LW16" s="43">
        <f t="shared" si="223"/>
        <v>7.5897867079473968</v>
      </c>
      <c r="LX16" s="43">
        <f t="shared" si="224"/>
        <v>7.0918465640706057</v>
      </c>
      <c r="LY16" s="43">
        <f t="shared" si="225"/>
        <v>6.5247872511805332</v>
      </c>
      <c r="LZ16" s="43">
        <f t="shared" si="226"/>
        <v>1.894928087950603</v>
      </c>
      <c r="MA16" s="43">
        <f t="shared" si="227"/>
        <v>2.2985766315549494</v>
      </c>
      <c r="MB16" s="43">
        <f t="shared" si="228"/>
        <v>2.7022251751592949</v>
      </c>
      <c r="MC16" s="43">
        <f t="shared" si="229"/>
        <v>3.1058737187636414</v>
      </c>
      <c r="MD16" s="43">
        <f t="shared" si="230"/>
        <v>3.5095222623679883</v>
      </c>
      <c r="ME16" s="43">
        <f t="shared" si="231"/>
        <v>3.9131708059723338</v>
      </c>
      <c r="MF16" s="43">
        <f t="shared" si="232"/>
        <v>4.3168193495766802</v>
      </c>
      <c r="MG16" s="43">
        <f t="shared" si="233"/>
        <v>4.7204678931810262</v>
      </c>
      <c r="MH16" s="43">
        <f t="shared" si="234"/>
        <v>5.1241164367853722</v>
      </c>
      <c r="MI16" s="43">
        <f t="shared" si="235"/>
        <v>5.5277649803897182</v>
      </c>
      <c r="MJ16" s="47">
        <f t="shared" si="236"/>
        <v>0.32</v>
      </c>
      <c r="MK16" s="43" t="e">
        <f t="shared" si="74"/>
        <v>#N/A</v>
      </c>
      <c r="ML16" s="43" t="e">
        <f t="shared" si="288"/>
        <v>#N/A</v>
      </c>
      <c r="MM16" s="43" t="e">
        <f t="shared" si="289"/>
        <v>#N/A</v>
      </c>
      <c r="MN16" s="43" t="e">
        <f t="shared" si="290"/>
        <v>#N/A</v>
      </c>
      <c r="MO16" s="43" t="e">
        <f t="shared" si="291"/>
        <v>#N/A</v>
      </c>
      <c r="MP16" s="43" t="e">
        <f t="shared" si="292"/>
        <v>#N/A</v>
      </c>
      <c r="MQ16" s="43" t="e">
        <f t="shared" si="293"/>
        <v>#N/A</v>
      </c>
      <c r="MR16" s="43" t="e">
        <f t="shared" si="294"/>
        <v>#N/A</v>
      </c>
      <c r="MS16" s="43" t="e">
        <f t="shared" si="295"/>
        <v>#N/A</v>
      </c>
      <c r="MT16" s="43" t="e">
        <f t="shared" si="296"/>
        <v>#N/A</v>
      </c>
      <c r="MU16" s="43" t="e">
        <f t="shared" si="297"/>
        <v>#N/A</v>
      </c>
      <c r="MV16" s="43" t="e">
        <f t="shared" si="298"/>
        <v>#N/A</v>
      </c>
      <c r="MW16" s="43" t="e">
        <f t="shared" si="299"/>
        <v>#N/A</v>
      </c>
      <c r="MX16" s="43" t="e">
        <f t="shared" si="300"/>
        <v>#N/A</v>
      </c>
      <c r="MY16" s="43" t="e">
        <f t="shared" si="301"/>
        <v>#N/A</v>
      </c>
      <c r="MZ16" s="43" t="e">
        <f t="shared" si="302"/>
        <v>#N/A</v>
      </c>
      <c r="NA16" s="43" t="e">
        <f t="shared" si="303"/>
        <v>#N/A</v>
      </c>
      <c r="NB16" s="43" t="e">
        <f t="shared" si="304"/>
        <v>#N/A</v>
      </c>
      <c r="NC16" s="43" t="e">
        <f t="shared" si="305"/>
        <v>#N/A</v>
      </c>
      <c r="ND16" s="43" t="e">
        <f t="shared" si="306"/>
        <v>#N/A</v>
      </c>
      <c r="NE16" s="43" t="e">
        <f t="shared" si="307"/>
        <v>#N/A</v>
      </c>
      <c r="NF16" s="47">
        <f t="shared" si="238"/>
        <v>0.32</v>
      </c>
      <c r="NG16" s="43">
        <f>IF(OY15=0,MIN('Drive Train'!$F$35-FQ15*$C$19*'Drive Train'!$F$39,NG15+$C$39)-$C$7,IF(LO15-1&lt;=0,0,IF($C$37=Motors!$C$30,MAX(MAX(NG$8:NG15)*-1,NG15-$C$39),MAX(0,MAX(NG$8:NG15)*-1,NG15-$C$39))))</f>
        <v>7.0757865206995305</v>
      </c>
      <c r="NH16" s="43">
        <f>IF(OZ15=0,MIN('Drive Train'!$F$35-FR15*$C$19*'Drive Train'!$F$39,NH15+$C$39)-$C$7,IF(LP15-1&lt;=0,0,IF($C$37=Motors!$C$30,MAX(MAX(NH$8:NH15)*-1,NH15-$C$39),MAX(0,MAX(NH$8:NH15)*-1,NH15-$C$39))))</f>
        <v>7.0120000000000005</v>
      </c>
      <c r="NI16" s="43">
        <f>IF(PA15=0,MIN('Drive Train'!$F$35-FS15*$C$19*'Drive Train'!$F$39,NI15+$C$39)-$C$7,IF(LQ15-1&lt;=0,0,IF($C$37=Motors!$C$30,MAX(MAX(NI$8:NI15)*-1,NI15-$C$39),MAX(0,MAX(NI$8:NI15)*-1,NI15-$C$39))))</f>
        <v>7.0120000000000005</v>
      </c>
      <c r="NJ16" s="43">
        <f>IF(PB15=0,MIN('Drive Train'!$F$35-FT15*$C$19*'Drive Train'!$F$39,NJ15+$C$39)-$C$7,IF(LR15-1&lt;=0,0,IF($C$37=Motors!$C$30,MAX(MAX(NJ$8:NJ15)*-1,NJ15-$C$39),MAX(0,MAX(NJ$8:NJ15)*-1,NJ15-$C$39))))</f>
        <v>7.0120000000000005</v>
      </c>
      <c r="NK16" s="43">
        <f>IF(PC15=0,MIN('Drive Train'!$F$35-FU15*$C$19*'Drive Train'!$F$39,NK15+$C$39)-$C$7,IF(LS15-1&lt;=0,0,IF($C$37=Motors!$C$30,MAX(MAX(NK$8:NK15)*-1,NK15-$C$39),MAX(0,MAX(NK$8:NK15)*-1,NK15-$C$39))))</f>
        <v>7.4909519177625254</v>
      </c>
      <c r="NL16" s="43">
        <f>IF(PD15=0,MIN('Drive Train'!$F$35-FV15*$C$19*'Drive Train'!$F$39,NL15+$C$39)-$C$7,IF(LT15-1&lt;=0,0,IF($C$37=Motors!$C$30,MAX(MAX(NL$8:NL15)*-1,NL15-$C$39),MAX(0,MAX(NL$8:NL15)*-1,NL15-$C$39))))</f>
        <v>8.2745696208271102</v>
      </c>
      <c r="NM16" s="43">
        <f>IF(PE15=0,MIN('Drive Train'!$F$35-FW15*$C$19*'Drive Train'!$F$39,NM15+$C$39)-$C$7,IF(LU15-1&lt;=0,0,IF($C$37=Motors!$C$30,MAX(MAX(NM$8:NM15)*-1,NM15-$C$39),MAX(0,MAX(NM$8:NM15)*-1,NM15-$C$39))))</f>
        <v>9.0319899176838305</v>
      </c>
      <c r="NN16" s="43">
        <f>IF(PF15=0,MIN('Drive Train'!$F$35-FX15*$C$19*'Drive Train'!$F$39,NN15+$C$39)-$C$7,IF(LV15-1&lt;=0,0,IF($C$37=Motors!$C$30,MAX(MAX(NN$8:NN15)*-1,NN15-$C$39),MAX(0,MAX(NN$8:NN15)*-1,NN15-$C$39))))</f>
        <v>9.9789418301316442</v>
      </c>
      <c r="NO16" s="43">
        <f>IF(PG15=0,MIN('Drive Train'!$F$35-FY15*$C$19*'Drive Train'!$F$39,NO15+$C$39)-$C$7,IF(LW15-1&lt;=0,0,IF($C$37=Motors!$C$30,MAX(MAX(NO$8:NO15)*-1,NO15-$C$39),MAX(0,MAX(NO$8:NO15)*-1,NO15-$C$39))))</f>
        <v>11.061543518236679</v>
      </c>
      <c r="NP16" s="43">
        <f>IF(PH15=0,MIN('Drive Train'!$F$35-FZ15*$C$19*'Drive Train'!$F$39,NP15+$C$39)-$C$7,IF(LX15-1&lt;=0,0,IF($C$37=Motors!$C$30,MAX(MAX(NP$8:NP15)*-1,NP15-$C$39),MAX(0,MAX(NP$8:NP15)*-1,NP15-$C$39))))</f>
        <v>11.724416632382875</v>
      </c>
      <c r="NQ16" s="43">
        <f>IF(PI15=0,MIN('Drive Train'!$F$35-GA15*$C$19*'Drive Train'!$F$39,NQ15+$C$39)-$C$7,IF(LY15-1&lt;=0,0,IF($C$37=Motors!$C$30,MAX(MAX(NQ$8:NQ15)*-1,NQ15-$C$39),MAX(0,MAX(NQ$8:NQ15)*-1,NQ15-$C$39))))</f>
        <v>12.097563157739357</v>
      </c>
      <c r="NR16" s="43">
        <f>IF(PJ15=0,MIN('Drive Train'!$F$35-GB15*$C$19*'Drive Train'!$F$39,NR15+$C$39)-$C$7,IF(LZ15-1&lt;=0,0,IF($C$37=Motors!$C$30,MAX(MAX(NR$8:NR15)*-1,NR15-$C$39),MAX(0,MAX(NR$8:NR15)*-1,NR15-$C$39))))</f>
        <v>10.831501054078675</v>
      </c>
      <c r="NS16" s="43">
        <f>IF(PK15=0,MIN('Drive Train'!$F$35-GC15*$C$19*'Drive Train'!$F$39,NS15+$C$39)-$C$7,IF(MA15-1&lt;=0,0,IF($C$37=Motors!$C$30,MAX(MAX(NS$8:NS15)*-1,NS15-$C$39),MAX(0,MAX(NS$8:NS15)*-1,NS15-$C$39))))</f>
        <v>10.557080485262055</v>
      </c>
      <c r="NT16" s="43">
        <f>IF(PL15=0,MIN('Drive Train'!$F$35-GD15*$C$19*'Drive Train'!$F$39,NT15+$C$39)-$C$7,IF(MB15-1&lt;=0,0,IF($C$37=Motors!$C$30,MAX(MAX(NT$8:NT15)*-1,NT15-$C$39),MAX(0,MAX(NT$8:NT15)*-1,NT15-$C$39))))</f>
        <v>10.282659916445436</v>
      </c>
      <c r="NU16" s="43">
        <f>IF(PM15=0,MIN('Drive Train'!$F$35-GE15*$C$19*'Drive Train'!$F$39,NU15+$C$39)-$C$7,IF(MC15-1&lt;=0,0,IF($C$37=Motors!$C$30,MAX(MAX(NU$8:NU15)*-1,NU15-$C$39),MAX(0,MAX(NU$8:NU15)*-1,NU15-$C$39))))</f>
        <v>10.008239347628816</v>
      </c>
      <c r="NV16" s="43">
        <f>IF(PN15=0,MIN('Drive Train'!$F$35-GF15*$C$19*'Drive Train'!$F$39,NV15+$C$39)-$C$7,IF(MD15-1&lt;=0,0,IF($C$37=Motors!$C$30,MAX(MAX(NV$8:NV15)*-1,NV15-$C$39),MAX(0,MAX(NV$8:NV15)*-1,NV15-$C$39))))</f>
        <v>9.7338187788121964</v>
      </c>
      <c r="NW16" s="43">
        <f>IF(PO15=0,MIN('Drive Train'!$F$35-GG15*$C$19*'Drive Train'!$F$39,NW15+$C$39)-$C$7,IF(ME15-1&lt;=0,0,IF($C$37=Motors!$C$30,MAX(MAX(NW$8:NW15)*-1,NW15-$C$39),MAX(0,MAX(NW$8:NW15)*-1,NW15-$C$39))))</f>
        <v>9.4593982099955749</v>
      </c>
      <c r="NX16" s="43">
        <f>IF(PP15=0,MIN('Drive Train'!$F$35-GH15*$C$19*'Drive Train'!$F$39,NX15+$C$39)-$C$7,IF(MF15-1&lt;=0,0,IF($C$37=Motors!$C$30,MAX(MAX(NX$8:NX15)*-1,NX15-$C$39),MAX(0,MAX(NX$8:NX15)*-1,NX15-$C$39))))</f>
        <v>9.1849776411789552</v>
      </c>
      <c r="NY16" s="43">
        <f>IF(PQ15=0,MIN('Drive Train'!$F$35-GI15*$C$19*'Drive Train'!$F$39,NY15+$C$39)-$C$7,IF(MG15-1&lt;=0,0,IF($C$37=Motors!$C$30,MAX(MAX(NY$8:NY15)*-1,NY15-$C$39),MAX(0,MAX(NY$8:NY15)*-1,NY15-$C$39))))</f>
        <v>8.9105570723623355</v>
      </c>
      <c r="NZ16" s="43">
        <f>IF(PR15=0,MIN('Drive Train'!$F$35-GJ15*$C$19*'Drive Train'!$F$39,NZ15+$C$39)-$C$7,IF(MH15-1&lt;=0,0,IF($C$37=Motors!$C$30,MAX(MAX(NZ$8:NZ15)*-1,NZ15-$C$39),MAX(0,MAX(NZ$8:NZ15)*-1,NZ15-$C$39))))</f>
        <v>8.636136503545714</v>
      </c>
      <c r="OA16" s="43">
        <f>IF(PS15=0,MIN('Drive Train'!$F$35-GK15*$C$19*'Drive Train'!$F$39,OA15+$C$39)-$C$7,IF(MI15-1&lt;=0,0,IF($C$37=Motors!$C$30,MAX(MAX(OA$8:OA15)*-1,OA15-$C$39),MAX(0,MAX(OA$8:OA15)*-1,OA15-$C$39))))</f>
        <v>8.3617159347290944</v>
      </c>
      <c r="OB16" s="47">
        <f t="shared" si="239"/>
        <v>0.32</v>
      </c>
      <c r="OC16" s="43">
        <f>'Drive Train'!$F$35-(FQ16*$C$13)*$C$19*'Drive Train'!$F$39</f>
        <v>8.6528038585531331</v>
      </c>
      <c r="OD16" s="43">
        <f>'Drive Train'!$F$35-(FR16*$C$13)*$C$19*'Drive Train'!$F$39</f>
        <v>8.4939999999999998</v>
      </c>
      <c r="OE16" s="43">
        <f>'Drive Train'!$F$35-(FS16*$C$13)*$C$19*'Drive Train'!$F$39</f>
        <v>8.4939999999999998</v>
      </c>
      <c r="OF16" s="43">
        <f>'Drive Train'!$F$35-(FT16*$C$13)*$C$19*'Drive Train'!$F$39</f>
        <v>8.5700190779951484</v>
      </c>
      <c r="OG16" s="43">
        <f>'Drive Train'!$F$35-(FU16*$C$13)*$C$19*'Drive Train'!$F$39</f>
        <v>9.3032935320612822</v>
      </c>
      <c r="OH16" s="43">
        <f>'Drive Train'!$F$35-(FV16*$C$13)*$C$19*'Drive Train'!$F$39</f>
        <v>10.040530121670567</v>
      </c>
      <c r="OI16" s="43">
        <f>'Drive Train'!$F$35-(FW16*$C$13)*$C$19*'Drive Train'!$F$39</f>
        <v>10.730986013188758</v>
      </c>
      <c r="OJ16" s="43">
        <f>'Drive Train'!$F$35-(FX16*$C$13)*$C$19*'Drive Train'!$F$39</f>
        <v>11.370640666168566</v>
      </c>
      <c r="OK16" s="43">
        <f>'Drive Train'!$F$35-(FY16*$C$13)*$C$19*'Drive Train'!$F$39</f>
        <v>11.913060866206502</v>
      </c>
      <c r="OL16" s="43">
        <f>'Drive Train'!$F$35-(FZ16*$C$13)*$C$19*'Drive Train'!$F$39</f>
        <v>12.22941371237391</v>
      </c>
      <c r="OM16" s="43">
        <f>'Drive Train'!$F$35-(GA16*$C$13)*$C$19*'Drive Train'!$F$39</f>
        <v>12.318815019681386</v>
      </c>
      <c r="ON16" s="43">
        <f>'Drive Train'!$F$35-(GB16*$C$13)*$C$19*'Drive Train'!$F$39</f>
        <v>11.386966744431264</v>
      </c>
      <c r="OO16" s="43">
        <f>'Drive Train'!$F$35-(GC16*$C$13)*$C$19*'Drive Train'!$F$39</f>
        <v>11.187188372643011</v>
      </c>
      <c r="OP16" s="43">
        <f>'Drive Train'!$F$35-(GD16*$C$13)*$C$19*'Drive Train'!$F$39</f>
        <v>10.987410000854757</v>
      </c>
      <c r="OQ16" s="43">
        <f>'Drive Train'!$F$35-(GE16*$C$13)*$C$19*'Drive Train'!$F$39</f>
        <v>10.787631629066503</v>
      </c>
      <c r="OR16" s="43">
        <f>'Drive Train'!$F$35-(GF16*$C$13)*$C$19*'Drive Train'!$F$39</f>
        <v>10.587853257278248</v>
      </c>
      <c r="OS16" s="43">
        <f>'Drive Train'!$F$35-(GG16*$C$13)*$C$19*'Drive Train'!$F$39</f>
        <v>10.388074885489994</v>
      </c>
      <c r="OT16" s="43">
        <f>'Drive Train'!$F$35-(GH16*$C$13)*$C$19*'Drive Train'!$F$39</f>
        <v>10.18829651370174</v>
      </c>
      <c r="OU16" s="43">
        <f>'Drive Train'!$F$35-(GI16*$C$13)*$C$19*'Drive Train'!$F$39</f>
        <v>9.9885181419134845</v>
      </c>
      <c r="OV16" s="43">
        <f>'Drive Train'!$F$35-(GJ16*$C$13)*$C$19*'Drive Train'!$F$39</f>
        <v>9.7887397701252308</v>
      </c>
      <c r="OW16" s="43">
        <f>'Drive Train'!$F$35-(GK16*$C$13)*$C$19*'Drive Train'!$F$39</f>
        <v>9.588961398336977</v>
      </c>
      <c r="OX16" s="47">
        <f t="shared" si="240"/>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241"/>
        <v>0.32</v>
      </c>
      <c r="PU16" s="43">
        <f t="shared" si="242"/>
        <v>1.3342177017456649</v>
      </c>
      <c r="PV16" s="43">
        <f t="shared" si="243"/>
        <v>0.69899949870696654</v>
      </c>
      <c r="PW16" s="43">
        <f t="shared" si="244"/>
        <v>0.99266176604310197</v>
      </c>
      <c r="PX16" s="43">
        <f t="shared" si="245"/>
        <v>1.268547898899052</v>
      </c>
      <c r="PY16" s="43">
        <f t="shared" si="246"/>
        <v>1.4610413405382998</v>
      </c>
      <c r="PZ16" s="43">
        <f t="shared" si="247"/>
        <v>1.5287889383301831</v>
      </c>
      <c r="QA16" s="43">
        <f t="shared" si="248"/>
        <v>1.5248558890689421</v>
      </c>
      <c r="QB16" s="43">
        <f t="shared" si="249"/>
        <v>1.5085840750211279</v>
      </c>
      <c r="QC16" s="43">
        <f t="shared" si="250"/>
        <v>1.4838266909589055</v>
      </c>
      <c r="QD16" s="43">
        <f t="shared" si="251"/>
        <v>1.4405960189970477</v>
      </c>
      <c r="QE16" s="43">
        <f t="shared" si="252"/>
        <v>1.3900375354726404</v>
      </c>
      <c r="QF16" s="43">
        <f t="shared" si="253"/>
        <v>0.35490441831951025</v>
      </c>
      <c r="QG16" s="43">
        <f t="shared" si="254"/>
        <v>0.43050446482489108</v>
      </c>
      <c r="QH16" s="43">
        <f t="shared" si="255"/>
        <v>0.50610451133027179</v>
      </c>
      <c r="QI16" s="43">
        <f t="shared" si="256"/>
        <v>0.58170455783565267</v>
      </c>
      <c r="QJ16" s="43">
        <f t="shared" si="257"/>
        <v>0.65730460434103355</v>
      </c>
      <c r="QK16" s="43">
        <f t="shared" si="258"/>
        <v>0.73290465084641432</v>
      </c>
      <c r="QL16" s="43">
        <f t="shared" si="259"/>
        <v>0.80850469735179509</v>
      </c>
      <c r="QM16" s="43">
        <f t="shared" si="260"/>
        <v>0.88410474385717597</v>
      </c>
      <c r="QN16" s="43">
        <f t="shared" si="261"/>
        <v>0.95970479036255674</v>
      </c>
      <c r="QO16" s="43">
        <f t="shared" si="262"/>
        <v>1.0353048368679376</v>
      </c>
      <c r="QP16" s="47">
        <f t="shared" si="263"/>
        <v>0.32</v>
      </c>
      <c r="QQ16" s="43">
        <f t="shared" si="76"/>
        <v>1.1615822878596147</v>
      </c>
      <c r="QR16" s="43">
        <f t="shared" si="77"/>
        <v>1.2108094279334349</v>
      </c>
      <c r="QS16" s="43">
        <f t="shared" si="78"/>
        <v>1.2108094279334349</v>
      </c>
      <c r="QT16" s="43">
        <f t="shared" si="79"/>
        <v>1.1872444979950496</v>
      </c>
      <c r="QU16" s="43">
        <f t="shared" si="80"/>
        <v>0.95993891114251051</v>
      </c>
      <c r="QV16" s="43">
        <f t="shared" si="81"/>
        <v>0.73140511357046378</v>
      </c>
      <c r="QW16" s="43">
        <f t="shared" si="82"/>
        <v>0.51737272672396883</v>
      </c>
      <c r="QX16" s="43">
        <f t="shared" si="83"/>
        <v>0.31908806608663121</v>
      </c>
      <c r="QY16" s="43">
        <f t="shared" si="84"/>
        <v>0.1509448269398127</v>
      </c>
      <c r="QZ16" s="43">
        <f t="shared" si="85"/>
        <v>5.2879540536055772E-2</v>
      </c>
      <c r="RA16" s="43">
        <f t="shared" si="86"/>
        <v>2.5166292774288078E-2</v>
      </c>
      <c r="RB16" s="43">
        <f t="shared" si="87"/>
        <v>0.31402719320346284</v>
      </c>
      <c r="RC16" s="43">
        <f t="shared" si="88"/>
        <v>0.37595590187177019</v>
      </c>
      <c r="RD16" s="43">
        <f t="shared" si="89"/>
        <v>0.43788461054007777</v>
      </c>
      <c r="RE16" s="43">
        <f t="shared" si="90"/>
        <v>0.49981331920838518</v>
      </c>
      <c r="RF16" s="43">
        <f t="shared" si="91"/>
        <v>0.56174202787669292</v>
      </c>
      <c r="RG16" s="43">
        <f t="shared" si="92"/>
        <v>0.62367073654500027</v>
      </c>
      <c r="RH16" s="43">
        <f t="shared" si="93"/>
        <v>0.68559944521330773</v>
      </c>
      <c r="RI16" s="43">
        <f t="shared" si="94"/>
        <v>0.7475281538816152</v>
      </c>
      <c r="RJ16" s="43">
        <f t="shared" si="95"/>
        <v>0.80945686254992266</v>
      </c>
      <c r="RK16" s="43">
        <f t="shared" si="96"/>
        <v>0.87138557121823013</v>
      </c>
      <c r="RL16" s="47">
        <f t="shared" si="264"/>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0.04</v>
      </c>
      <c r="RR16" s="2">
        <f>IF(AND(LT16&gt;=LT$6*'Drive Train'!$AA$52,LT16&lt;=LT$6*'Drive Train'!$AA$53,KX16=0,KB16=0,EZ16&gt;0),$C$17,0)</f>
        <v>0.04</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v>
      </c>
      <c r="RW16" s="2">
        <f>IF(AND(LY16&gt;=LY$6*'Drive Train'!$AA$52,LY16&lt;=LY$6*'Drive Train'!$AA$53,LC16=0,KG16=0,FE16&gt;0),$C$17,0)</f>
        <v>0</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265"/>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266"/>
        <v>0.32</v>
      </c>
    </row>
    <row r="17" spans="1:524" x14ac:dyDescent="0.3">
      <c r="B17" s="3" t="s">
        <v>93</v>
      </c>
      <c r="C17" s="4">
        <f>'Drive Train'!AA46/C3</f>
        <v>0.04</v>
      </c>
      <c r="D17" s="5"/>
      <c r="P17" s="5"/>
      <c r="R17" s="49">
        <f t="shared" si="97"/>
        <v>0.36</v>
      </c>
      <c r="S17" s="2">
        <f>NG17/'Drive Train'!$F$35</f>
        <v>0.58255955468313247</v>
      </c>
      <c r="T17" s="2">
        <f>NH17/'Drive Train'!$F$35</f>
        <v>0.565483870967742</v>
      </c>
      <c r="U17" s="2">
        <f>NI17/'Drive Train'!$F$35</f>
        <v>0.565483870967742</v>
      </c>
      <c r="V17" s="2">
        <f>NJ17/'Drive Train'!$F$35</f>
        <v>0.57365796537582225</v>
      </c>
      <c r="W17" s="2">
        <f>NK17/'Drive Train'!$F$35</f>
        <v>0.65250468086680458</v>
      </c>
      <c r="X17" s="2">
        <f>NL17/'Drive Train'!$F$35</f>
        <v>0.73177743243769533</v>
      </c>
      <c r="Y17" s="2">
        <f>NM17/'Drive Train'!$F$35</f>
        <v>0.806020001418146</v>
      </c>
      <c r="Z17" s="2">
        <f>NN17/'Drive Train'!$F$35</f>
        <v>0.87480007163102846</v>
      </c>
      <c r="AA17" s="2">
        <f>NO17/'Drive Train'!$F$35</f>
        <v>0.93312482432327981</v>
      </c>
      <c r="AB17" s="2">
        <f>NP17/'Drive Train'!$F$35</f>
        <v>0.96714125939504414</v>
      </c>
      <c r="AC17" s="2">
        <f>NQ17/'Drive Train'!$F$35</f>
        <v>0.97675430319154677</v>
      </c>
      <c r="AD17" s="2">
        <f>NR17/'Drive Train'!$F$35</f>
        <v>0.87655556391734024</v>
      </c>
      <c r="AE17" s="2">
        <f>NS17/'Drive Train'!$F$35</f>
        <v>0.85507401856376453</v>
      </c>
      <c r="AF17" s="2">
        <f>NT17/'Drive Train'!$F$35</f>
        <v>0.83359247321018881</v>
      </c>
      <c r="AG17" s="2">
        <f>NU17/'Drive Train'!$F$35</f>
        <v>0.81211092785661321</v>
      </c>
      <c r="AH17" s="2">
        <f>NV17/'Drive Train'!$F$35</f>
        <v>0.79062938250303738</v>
      </c>
      <c r="AI17" s="2">
        <f>NW17/'Drive Train'!$F$35</f>
        <v>0.76914783714946167</v>
      </c>
      <c r="AJ17" s="2">
        <f>NX17/'Drive Train'!$F$35</f>
        <v>0.74766629179588606</v>
      </c>
      <c r="AK17" s="2">
        <f>NY17/'Drive Train'!$F$35</f>
        <v>0.72618474644231024</v>
      </c>
      <c r="AL17" s="2">
        <f>NZ17/'Drive Train'!$F$35</f>
        <v>0.70470320108873452</v>
      </c>
      <c r="AM17" s="2">
        <f>OA17/'Drive Train'!$F$35</f>
        <v>0.68322165573515892</v>
      </c>
      <c r="AN17" s="47">
        <f t="shared" si="98"/>
        <v>0.36</v>
      </c>
      <c r="AO17" s="36">
        <f>LO17*12*60/(PI() * 'Drive Train'!$F$15)/S$6*ABS(S17)</f>
        <v>1637.0003833548344</v>
      </c>
      <c r="AP17" s="36">
        <f>LP17*12*60/(PI() * 'Drive Train'!$F$15)/T$6*ABS(T17)</f>
        <v>428.09180552089686</v>
      </c>
      <c r="AQ17" s="36">
        <f>LQ17*12*60/(PI() * 'Drive Train'!$F$15)/U$6*ABS(U17)</f>
        <v>869.23339553773337</v>
      </c>
      <c r="AR17" s="36">
        <f>LR17*12*60/(PI() * 'Drive Train'!$F$15)/V$6*ABS(V17)</f>
        <v>1453.3387486348304</v>
      </c>
      <c r="AS17" s="36">
        <f>LS17*12*60/(PI() * 'Drive Train'!$F$15)/W$6*ABS(W17)</f>
        <v>2310.8099628073201</v>
      </c>
      <c r="AT17" s="36">
        <f>LT17*12*60/(PI() * 'Drive Train'!$F$15)/X$6*ABS(X17)</f>
        <v>3143.6291036715702</v>
      </c>
      <c r="AU17" s="36">
        <f>LU17*12*60/(PI() * 'Drive Train'!$F$15)/Y$6*ABS(Y17)</f>
        <v>3921.2088847590917</v>
      </c>
      <c r="AV17" s="36">
        <f>LV17*12*60/(PI() * 'Drive Train'!$F$15)/Z$6*ABS(Z17)</f>
        <v>4616.349748746552</v>
      </c>
      <c r="AW17" s="36">
        <f>LW17*12*60/(PI() * 'Drive Train'!$F$15)/AA$6*ABS(AA17)</f>
        <v>5147.3901297815009</v>
      </c>
      <c r="AX17" s="36">
        <f>LX17*12*60/(PI() * 'Drive Train'!$F$15)/AB$6*ABS(AB17)</f>
        <v>5412.8423277162519</v>
      </c>
      <c r="AY17" s="36">
        <f>LY17*12*60/(PI() * 'Drive Train'!$F$15)/AC$6*ABS(AC17)</f>
        <v>5474.0612068127439</v>
      </c>
      <c r="AZ17" s="36">
        <f>LZ17*12*60/(PI() * 'Drive Train'!$F$15)/AD$6*ABS(AD17)</f>
        <v>643.30016704787886</v>
      </c>
      <c r="BA17" s="36">
        <f>MA17*12*60/(PI() * 'Drive Train'!$F$15)/AE$6*ABS(AE17)</f>
        <v>761.20946177110716</v>
      </c>
      <c r="BB17" s="36">
        <f>MB17*12*60/(PI() * 'Drive Train'!$F$15)/AF$6*ABS(AF17)</f>
        <v>872.40229720961827</v>
      </c>
      <c r="BC17" s="36">
        <f>MC17*12*60/(PI() * 'Drive Train'!$F$15)/AG$6*ABS(AG17)</f>
        <v>976.87867336341333</v>
      </c>
      <c r="BD17" s="36">
        <f>MD17*12*60/(PI() * 'Drive Train'!$F$15)/AH$6*ABS(AH17)</f>
        <v>1074.6385902324914</v>
      </c>
      <c r="BE17" s="36">
        <f>ME17*12*60/(PI() * 'Drive Train'!$F$15)/AI$6*ABS(AI17)</f>
        <v>1165.6820478168522</v>
      </c>
      <c r="BF17" s="36">
        <f>MF17*12*60/(PI() * 'Drive Train'!$F$15)/AJ$6*ABS(AJ17)</f>
        <v>1250.0090461164973</v>
      </c>
      <c r="BG17" s="36">
        <f>MG17*12*60/(PI() * 'Drive Train'!$F$15)/AK$6*ABS(AK17)</f>
        <v>1327.6195851314246</v>
      </c>
      <c r="BH17" s="36">
        <f>MH17*12*60/(PI() * 'Drive Train'!$F$15)/AL$6*ABS(AL17)</f>
        <v>1398.5136648616353</v>
      </c>
      <c r="BI17" s="36">
        <f>MI17*12*60/(PI() * 'Drive Train'!$F$15)/AM$6*ABS(AM17)</f>
        <v>1462.6912853071306</v>
      </c>
      <c r="BJ17" s="47">
        <f t="shared" si="23"/>
        <v>0.36</v>
      </c>
      <c r="BK17" s="2">
        <f>IF(OR(KS16=1,AND($C$37=Motors!$C$32,OY16=1)),0,IF(NG17=0,-(CG16+$C$15)/($C$14-$C$15)*$C$12,($C$11*S17-AO17)/($C$11*S17)*$C$12*S17))</f>
        <v>1.5963881790592092</v>
      </c>
      <c r="BL17" s="2">
        <f>IF(OR(KT16=1,AND($C$37=Motors!$C$32,OZ16=1)),0,IF(NH17=0,-(CH16+$C$15)/($C$14-$C$15)*$C$12,($C$11*T17-AP17)/($C$11*T17)*$C$12*T17))</f>
        <v>2.3906152418219002</v>
      </c>
      <c r="BM17" s="2">
        <f>IF(OR(KU16=1,AND($C$37=Motors!$C$32,PA16=1)),0,IF(NI17=0,-(CI16+$C$15)/($C$14-$C$15)*$C$12,($C$11*U17-AQ17)/($C$11*U17)*$C$12*U17))</f>
        <v>2.0710351707994641</v>
      </c>
      <c r="BN17" s="2">
        <f>IF(OR(KV16=1,AND($C$37=Motors!$C$32,PB16=1)),0,IF(NJ17=0,-(CJ16+$C$15)/($C$14-$C$15)*$C$12,($C$11*V17-AR17)/($C$11*V17)*$C$12*V17))</f>
        <v>1.6869259457045125</v>
      </c>
      <c r="BO17" s="2">
        <f>IF(OR(KW16=1,AND($C$37=Motors!$C$32,PC16=1)),0,IF(NK17=0,-(CK16+$C$15)/($C$14-$C$15)*$C$12,($C$11*W17-AS17)/($C$11*W17)*$C$12*W17))</f>
        <v>1.4423111527711119</v>
      </c>
      <c r="BP17" s="2">
        <f>IF(OR(KX16=1,AND($C$37=Motors!$C$32,PD16=1)),0,IF(NL17=0,-(CL16+$C$15)/($C$14-$C$15)*$C$12,($C$11*X17-AT17)/($C$11*X17)*$C$12*X17))</f>
        <v>1.2175900187287738</v>
      </c>
      <c r="BQ17" s="2">
        <f>IF(OR(KY16=1,AND($C$37=Motors!$C$32,PE16=1)),0,IF(NM17=0,-(CM16+$C$15)/($C$14-$C$15)*$C$12,($C$11*Y17-AU17)/($C$11*Y17)*$C$12*Y17))</f>
        <v>1.0088623503424943</v>
      </c>
      <c r="BR17" s="2">
        <f>IF(OR(KZ16=1,AND($C$37=Motors!$C$32,PF16=1)),0,IF(NN17=0,-(CN16+$C$15)/($C$14-$C$15)*$C$12,($C$11*Z17-AV17)/($C$11*Z17)*$C$12*Z17))</f>
        <v>0.8337678266169829</v>
      </c>
      <c r="BS17" s="2">
        <f>IF(OR(LA16=1,AND($C$37=Motors!$C$32,PG16=1)),0,IF(NO17=0,-(CO16+$C$15)/($C$14-$C$15)*$C$12,($C$11*AA17-AW17)/($C$11*AA17)*$C$12*AA17))</f>
        <v>0.72761963275233454</v>
      </c>
      <c r="BT17" s="2">
        <f>IF(OR(LB16=1,AND($C$37=Motors!$C$32,PH16=1)),0,IF(NP17=0,-(CP16+$C$15)/($C$14-$C$15)*$C$12,($C$11*AB17-AX17)/($C$11*AB17)*$C$12*AB17))</f>
        <v>0.69777769585570337</v>
      </c>
      <c r="BU17" s="2">
        <f>IF(OR(LC16=1,AND($C$37=Motors!$C$32,PI16=1)),0,IF(NQ17=0,-(CQ16+$C$15)/($C$14-$C$15)*$C$12,($C$11*AC17-AY17)/($C$11*AC17)*$C$12*AC17))</f>
        <v>0.69934010331548047</v>
      </c>
      <c r="BV17" s="2">
        <f>IF(OR(LD16=1,AND($C$37=Motors!$C$32,PJ16=1)),0,IF(NR17=0,-(CR16+$C$15)/($C$14-$C$15)*$C$12,($C$11*AD17-AZ17)/($C$11*AD17)*$C$12*AD17))</f>
        <v>3.720383182027128</v>
      </c>
      <c r="BW17" s="2">
        <f>IF(OR(LE16=1,AND($C$37=Motors!$C$32,PK16=1)),0,IF(NS17=0,-(CS16+$C$15)/($C$14-$C$15)*$C$12,($C$11*AE17-BA17)/($C$11*AE17)*$C$12*AE17))</f>
        <v>3.5323696149619694</v>
      </c>
      <c r="BX17" s="2">
        <f>IF(OR(LF16=1,AND($C$37=Motors!$C$32,PL16=1)),0,IF(NT17=0,-(CT16+$C$15)/($C$14-$C$15)*$C$12,($C$11*AF17-BB17)/($C$11*AF17)*$C$12*AF17))</f>
        <v>3.3492217114021439</v>
      </c>
      <c r="BY17" s="2">
        <f>IF(OR(LG16=1,AND($C$37=Motors!$C$32,PM16=1)),0,IF(NU17=0,-(CU16+$C$15)/($C$14-$C$15)*$C$12,($C$11*AG17-BC17)/($C$11*AG17)*$C$12*AG17))</f>
        <v>3.1709394713476491</v>
      </c>
      <c r="BZ17" s="2">
        <f>IF(OR(LH16=1,AND($C$37=Motors!$C$32,PN16=1)),0,IF(NV17=0,-(CV16+$C$15)/($C$14-$C$15)*$C$12,($C$11*AH17-BD17)/($C$11*AH17)*$C$12*AH17))</f>
        <v>2.997522894798486</v>
      </c>
      <c r="CA17" s="2">
        <f>IF(OR(LI16=1,AND($C$37=Motors!$C$32,PO16=1)),0,IF(NW17=0,-(CW16+$C$15)/($C$14-$C$15)*$C$12,($C$11*AI17-BE17)/($C$11*AI17)*$C$12*AI17))</f>
        <v>2.8289719817546564</v>
      </c>
      <c r="CB17" s="2">
        <f>IF(OR(LJ16=1,AND($C$37=Motors!$C$32,PP16=1)),0,IF(NX17=0,-(CX16+$C$15)/($C$14-$C$15)*$C$12,($C$11*AJ17-BF17)/($C$11*AJ17)*$C$12*AJ17))</f>
        <v>2.6652867322161584</v>
      </c>
      <c r="CC17" s="2">
        <f>IF(OR(LK16=1,AND($C$37=Motors!$C$32,PQ16=1)),0,IF(NY17=0,-(CY16+$C$15)/($C$14-$C$15)*$C$12,($C$11*AK17-BG17)/($C$11*AK17)*$C$12*AK17))</f>
        <v>2.5064671461829917</v>
      </c>
      <c r="CD17" s="2">
        <f>IF(OR(LL16=1,AND($C$37=Motors!$C$32,PR16=1)),0,IF(NZ17=0,-(CZ16+$C$15)/($C$14-$C$15)*$C$12,($C$11*AL17-BH17)/($C$11*AL17)*$C$12*AL17))</f>
        <v>2.352513223655158</v>
      </c>
      <c r="CE17" s="2">
        <f>IF(OR(LM16=1,AND($C$37=Motors!$C$32,PS16=1)),0,IF(OA17=0,-(DA16+$C$15)/($C$14-$C$15)*$C$12,($C$11*AM17-BI17)/($C$11*AM17)*$C$12*AM17))</f>
        <v>2.2034249646326551</v>
      </c>
      <c r="CF17" s="47">
        <f t="shared" si="25"/>
        <v>0.36</v>
      </c>
      <c r="CG17" s="43">
        <f>IF(AND(KS16=1,OY16=1),0,ABS(BK17/$C$12*($C$14-$C$15)+$C$15) *'Drive Train'!$AA$49 + CG16*(1-'Drive Train'!$AA$49))</f>
        <v>89.93360847407655</v>
      </c>
      <c r="CH17" s="43">
        <f>IF(AND(KT16=1,OZ16=1),0,ABS(BL17/$C$12*($C$14-$C$15)+$C$15) *'Drive Train'!$AA$49 + CH16*(1-'Drive Train'!$AA$49))</f>
        <v>132.28847192459148</v>
      </c>
      <c r="CI17" s="43">
        <f>IF(AND(KU16=1,PA16=1),0,ABS(BM17/$C$12*($C$14-$C$15)+$C$15) *'Drive Train'!$AA$49 + CI16*(1-'Drive Train'!$AA$49))</f>
        <v>115.39318769713618</v>
      </c>
      <c r="CJ17" s="43">
        <f>IF(AND(KV16=1,PB16=1),0,ABS(BN17/$C$12*($C$14-$C$15)+$C$15) *'Drive Train'!$AA$49 + CJ16*(1-'Drive Train'!$AA$49))</f>
        <v>94.819486193880991</v>
      </c>
      <c r="CK17" s="43">
        <f>IF(AND(KW16=1,PC16=1),0,ABS(BO17/$C$12*($C$14-$C$15)+$C$15) *'Drive Train'!$AA$49 + CK16*(1-'Drive Train'!$AA$49))</f>
        <v>80.976440237626221</v>
      </c>
      <c r="CL17" s="43">
        <f>IF(AND(KX16=1,PD16=1),0,ABS(BP17/$C$12*($C$14-$C$15)+$C$15) *'Drive Train'!$AA$49 + CL16*(1-'Drive Train'!$AA$49))</f>
        <v>69.174284659190178</v>
      </c>
      <c r="CM17" s="43">
        <f>IF(AND(KY16=1,PE16=1),0,ABS(BQ17/$C$12*($C$14-$C$15)+$C$15) *'Drive Train'!$AA$49 + CM16*(1-'Drive Train'!$AA$49))</f>
        <v>58.075040658256171</v>
      </c>
      <c r="CN17" s="43">
        <f>IF(AND(KZ16=1,PF16=1),0,ABS(BR17/$C$12*($C$14-$C$15)+$C$15) *'Drive Train'!$AA$49 + CN16*(1-'Drive Train'!$AA$49))</f>
        <v>48.514113824703472</v>
      </c>
      <c r="CO17" s="43">
        <f>IF(AND(LA16=1,PG16=1),0,ABS(BS17/$C$12*($C$14-$C$15)+$C$15) *'Drive Train'!$AA$49 + CO16*(1-'Drive Train'!$AA$49))</f>
        <v>42.182860581337422</v>
      </c>
      <c r="CP17" s="43">
        <f>IF(AND(LB16=1,PH16=1),0,ABS(BT17/$C$12*($C$14-$C$15)+$C$15) *'Drive Train'!$AA$49 + CP16*(1-'Drive Train'!$AA$49))</f>
        <v>39.854104154366688</v>
      </c>
      <c r="CQ17" s="43">
        <f>IF(AND(LC16=1,PI16=1),0,ABS(BU17/$C$12*($C$14-$C$15)+$C$15) *'Drive Train'!$AA$49 + CQ16*(1-'Drive Train'!$AA$49))</f>
        <v>39.583800692421036</v>
      </c>
      <c r="CR17" s="43">
        <f>IF(AND(LD16=1,PJ16=1),0,ABS(BV17/$C$12*($C$14-$C$15)+$C$15) *'Drive Train'!$AA$49 + CR16*(1-'Drive Train'!$AA$49))</f>
        <v>204.77073616528591</v>
      </c>
      <c r="CS17" s="43">
        <f>IF(AND(LE16=1,PK16=1),0,ABS(BW17/$C$12*($C$14-$C$15)+$C$15) *'Drive Train'!$AA$49 + CS16*(1-'Drive Train'!$AA$49))</f>
        <v>194.62932017803044</v>
      </c>
      <c r="CT17" s="43">
        <f>IF(AND(LF16=1,PL16=1),0,ABS(BX17/$C$12*($C$14-$C$15)+$C$15) *'Drive Train'!$AA$49 + CT16*(1-'Drive Train'!$AA$49))</f>
        <v>184.74701048385987</v>
      </c>
      <c r="CU17" s="43">
        <f>IF(AND(LG16=1,PM16=1),0,ABS(BY17/$C$12*($C$14-$C$15)+$C$15) *'Drive Train'!$AA$49 + CU16*(1-'Drive Train'!$AA$49))</f>
        <v>175.12380708277422</v>
      </c>
      <c r="CV17" s="43">
        <f>IF(AND(LH16=1,PN16=1),0,ABS(BZ17/$C$12*($C$14-$C$15)+$C$15) *'Drive Train'!$AA$49 + CV16*(1-'Drive Train'!$AA$49))</f>
        <v>165.7597099747735</v>
      </c>
      <c r="CW17" s="43">
        <f>IF(AND(LI16=1,PO16=1),0,ABS(CA17/$C$12*($C$14-$C$15)+$C$15) *'Drive Train'!$AA$49 + CW16*(1-'Drive Train'!$AA$49))</f>
        <v>156.65471915985779</v>
      </c>
      <c r="CX17" s="43">
        <f>IF(AND(LJ16=1,PP16=1),0,ABS(CB17/$C$12*($C$14-$C$15)+$C$15) *'Drive Train'!$AA$49 + CX16*(1-'Drive Train'!$AA$49))</f>
        <v>147.80881390599856</v>
      </c>
      <c r="CY17" s="43">
        <f>IF(AND(LK16=1,PQ16=1),0,ABS(CC17/$C$12*($C$14-$C$15)+$C$15) *'Drive Train'!$AA$49 + CY16*(1-'Drive Train'!$AA$49))</f>
        <v>139.22197789553903</v>
      </c>
      <c r="CZ17" s="43">
        <f>IF(AND(LL16=1,PR16=1),0,ABS(CD17/$C$12*($C$14-$C$15)+$C$15) *'Drive Train'!$AA$49 + CZ16*(1-'Drive Train'!$AA$49))</f>
        <v>130.89424857306167</v>
      </c>
      <c r="DA17" s="43">
        <f>IF(AND(LM16=1,PS16=1),0,ABS(CE17/$C$12*($C$14-$C$15)+$C$15) *'Drive Train'!$AA$49 + DA16*(1-'Drive Train'!$AA$49))</f>
        <v>122.82562593856646</v>
      </c>
      <c r="DB17" s="47">
        <f t="shared" si="99"/>
        <v>0.36</v>
      </c>
      <c r="DC17" s="43">
        <f t="shared" si="26"/>
        <v>89.93360847407655</v>
      </c>
      <c r="DD17" s="43">
        <f t="shared" si="27"/>
        <v>93</v>
      </c>
      <c r="DE17" s="43">
        <f t="shared" si="28"/>
        <v>93</v>
      </c>
      <c r="DF17" s="43">
        <f t="shared" si="29"/>
        <v>93</v>
      </c>
      <c r="DG17" s="43">
        <f t="shared" si="30"/>
        <v>80.976440237626221</v>
      </c>
      <c r="DH17" s="43">
        <f t="shared" si="31"/>
        <v>69.174284659190178</v>
      </c>
      <c r="DI17" s="43">
        <f t="shared" si="32"/>
        <v>58.075040658256171</v>
      </c>
      <c r="DJ17" s="43">
        <f t="shared" si="33"/>
        <v>48.514113824703472</v>
      </c>
      <c r="DK17" s="43">
        <f t="shared" si="34"/>
        <v>42.182860581337422</v>
      </c>
      <c r="DL17" s="43">
        <f t="shared" si="35"/>
        <v>39.854104154366688</v>
      </c>
      <c r="DM17" s="43">
        <f t="shared" si="36"/>
        <v>39.583800692421036</v>
      </c>
      <c r="DN17" s="43">
        <f t="shared" si="37"/>
        <v>25</v>
      </c>
      <c r="DO17" s="43">
        <f t="shared" si="38"/>
        <v>30</v>
      </c>
      <c r="DP17" s="43">
        <f t="shared" si="39"/>
        <v>35</v>
      </c>
      <c r="DQ17" s="43">
        <f t="shared" si="40"/>
        <v>40</v>
      </c>
      <c r="DR17" s="43">
        <f t="shared" si="41"/>
        <v>45</v>
      </c>
      <c r="DS17" s="43">
        <f t="shared" si="42"/>
        <v>50</v>
      </c>
      <c r="DT17" s="43">
        <f t="shared" si="43"/>
        <v>55</v>
      </c>
      <c r="DU17" s="43">
        <f t="shared" si="44"/>
        <v>60</v>
      </c>
      <c r="DV17" s="43">
        <f t="shared" si="45"/>
        <v>65</v>
      </c>
      <c r="DW17" s="43">
        <f t="shared" si="46"/>
        <v>70</v>
      </c>
      <c r="DX17" s="47">
        <f t="shared" si="100"/>
        <v>0.36</v>
      </c>
      <c r="DY17" s="2">
        <f>IF(OY17=0,($C$23/0.4536*IF(ISNA(MK16),'Drive Train'!$F$16,'Drive Train'!$F$17)*4.448*$C$24*S$6)*SIGN(BK17),BK17)</f>
        <v>6.7787520000000017</v>
      </c>
      <c r="DZ17" s="2">
        <f>IF(OZ17=0,($C$23/0.4536*IF(ISNA(ML16),'Drive Train'!$F$16,'Drive Train'!$F$17)*4.448*$C$24*$C$21*T$6)*SIGN(BL17),BL17)</f>
        <v>11.570293785959999</v>
      </c>
      <c r="EA17" s="2">
        <f>IF(PA17=0,($C$23/0.4536*IF(ISNA(MM16),'Drive Train'!$F$16,'Drive Train'!$F$17)*4.448*$C$24*$C$21*U$6)*SIGN(BM17),BM17)</f>
        <v>8.0102033902799992</v>
      </c>
      <c r="EB17" s="2">
        <f>IF(PB17=0,($C$23/0.4536*IF(ISNA(MN16),'Drive Train'!$F$16,'Drive Train'!$F$17)*4.448*$C$24*$C$21*V$6)*SIGN(BN17),BN17)</f>
        <v>6.1254496513905883</v>
      </c>
      <c r="EC17" s="2">
        <f>IF(PC17=0,($C$23/0.4536*IF(ISNA(MO16),'Drive Train'!$F$16,'Drive Train'!$F$17)*4.448*$C$24*$C$21*W$6)*SIGN(BO17),BO17)</f>
        <v>4.9586973368400002</v>
      </c>
      <c r="ED17" s="2">
        <f>IF(PD17=0,($C$23/0.4536*IF(ISNA(MP16),'Drive Train'!$F$16,'Drive Train'!$F$17)*4.448*$C$24*$C$21*X$6)*SIGN(BP17),BP17)</f>
        <v>4.165305762945601</v>
      </c>
      <c r="EE17" s="2">
        <f>IF(PE17=0,($C$23/0.4536*IF(ISNA(MQ16),'Drive Train'!$F$16,'Drive Train'!$F$17)*4.448*$C$24*$C$21*Y$6)*SIGN(BQ17),BQ17)</f>
        <v>3.5907808301255173</v>
      </c>
      <c r="EF17" s="2">
        <f>IF(PF17=0,($C$23/0.4536*IF(ISNA(MR16),'Drive Train'!$F$16,'Drive Train'!$F$17)*4.448*$C$24*$C$21*Z$6)*SIGN(BR17),BR17)</f>
        <v>3.1555346688981816</v>
      </c>
      <c r="EG17" s="2">
        <f>IF(PG17=0,($C$23/0.4536*IF(ISNA(MS16),'Drive Train'!$F$16,'Drive Train'!$F$17)*4.448*$C$24*$C$21*AA$6)*SIGN(BS17),BS17)</f>
        <v>2.8143957857740536</v>
      </c>
      <c r="EH17" s="2">
        <f>IF(PH17=0,($C$23/0.4536*IF(ISNA(MT16),'Drive Train'!$F$16,'Drive Train'!$F$17)*4.448*$C$24*$C$21*AB$6)*SIGN(BT17),BT17)</f>
        <v>2.5398205871619508</v>
      </c>
      <c r="EI17" s="2">
        <f>IF(PI17=0,($C$23/0.4536*IF(ISNA(MU16),'Drive Train'!$F$16,'Drive Train'!$F$17)*4.448*$C$24*$C$21*AC$6)*SIGN(BU17),BU17)</f>
        <v>2.3140587571919995</v>
      </c>
      <c r="EJ17" s="2">
        <f>IF(PJ17=0,($C$23/0.4536*IF(ISNA(MV16),'Drive Train'!$F$16,'Drive Train'!$F$17)*4.448*$C$24*$C$21*AD$6)*SIGN(BV17),BV17)</f>
        <v>5.7851468929800003</v>
      </c>
      <c r="EK17" s="2">
        <f>IF(PK17=0,($C$23/0.4536*IF(ISNA(MW16),'Drive Train'!$F$16,'Drive Train'!$F$17)*4.448*$C$24*$C$21*AE$6)*SIGN(BW17),BW17)</f>
        <v>5.7851468929800003</v>
      </c>
      <c r="EL17" s="2">
        <f>IF(PL17=0,($C$23/0.4536*IF(ISNA(MX16),'Drive Train'!$F$16,'Drive Train'!$F$17)*4.448*$C$24*$C$21*AF$6)*SIGN(BX17),BX17)</f>
        <v>5.7851468929800003</v>
      </c>
      <c r="EM17" s="2">
        <f>IF(PM17=0,($C$23/0.4536*IF(ISNA(MY16),'Drive Train'!$F$16,'Drive Train'!$F$17)*4.448*$C$24*$C$21*AG$6)*SIGN(BY17),BY17)</f>
        <v>5.7851468929800003</v>
      </c>
      <c r="EN17" s="2">
        <f>IF(PN17=0,($C$23/0.4536*IF(ISNA(MZ16),'Drive Train'!$F$16,'Drive Train'!$F$17)*4.448*$C$24*$C$21*AH$6)*SIGN(BZ17),BZ17)</f>
        <v>5.7851468929800003</v>
      </c>
      <c r="EO17" s="2">
        <f>IF(PO17=0,($C$23/0.4536*IF(ISNA(NA16),'Drive Train'!$F$16,'Drive Train'!$F$17)*4.448*$C$24*$C$21*AI$6)*SIGN(CA17),CA17)</f>
        <v>5.7851468929800003</v>
      </c>
      <c r="EP17" s="2">
        <f>IF(PP17=0,($C$23/0.4536*IF(ISNA(NB16),'Drive Train'!$F$16,'Drive Train'!$F$17)*4.448*$C$24*$C$21*AJ$6)*SIGN(CB17),CB17)</f>
        <v>5.7851468929800003</v>
      </c>
      <c r="EQ17" s="2">
        <f>IF(PQ17=0,($C$23/0.4536*IF(ISNA(NC16),'Drive Train'!$F$16,'Drive Train'!$F$17)*4.448*$C$24*$C$21*AK$6)*SIGN(CC17),CC17)</f>
        <v>5.7851468929800003</v>
      </c>
      <c r="ER17" s="2">
        <f>IF(PR17=0,($C$23/0.4536*IF(ISNA(ND16),'Drive Train'!$F$16,'Drive Train'!$F$17)*4.448*$C$24*$C$21*AL$6)*SIGN(CD17),CD17)</f>
        <v>5.7851468929800003</v>
      </c>
      <c r="ES17" s="2">
        <f>IF(PS17=0,($C$23/0.4536*IF(ISNA(NE16),'Drive Train'!$F$16,'Drive Train'!$F$17)*4.448*$C$24*$C$21*AM$6)*SIGN(CE17),CE17)</f>
        <v>5.7851468929800003</v>
      </c>
      <c r="ET17" s="47">
        <f t="shared" si="47"/>
        <v>0.36</v>
      </c>
      <c r="EU17" s="2">
        <f>MAX(MIN(IF(AND(OY16=1,NG17&lt;0),-1,1)*(DC17-$C$15)/($C$14-$C$15)*$C$12*$C$21-$C$33*LO17/AO$6 -  OY16*$C$33/$C$21,DY16/$C$19),MAX(EU$8:EU16)*-1)</f>
        <v>1.0865502095321036</v>
      </c>
      <c r="EV17" s="2">
        <f>MAX(MIN(IF(AND(OZ16=1,NH17&lt;0),-1,1)*(DD17-$C$15)/($C$14-$C$15)*$C$12*$C$21-$C$33*LP17/AP$6 -  OZ16*$C$33/$C$21,DZ16/$C$19),MAX(EV$8:EV16)*-1)</f>
        <v>1.3525837365609357</v>
      </c>
      <c r="EW17" s="2">
        <f>MAX(MIN(IF(AND(PA16=1,NI17&lt;0),-1,1)*(DE17-$C$15)/($C$14-$C$15)*$C$12*$C$21-$C$33*LQ17/AQ$6 -  PA16*$C$33/$C$21,EA16/$C$19),MAX(EW$8:EW16)*-1)</f>
        <v>1.2697468941246983</v>
      </c>
      <c r="EX17" s="2">
        <f>MAX(MIN(IF(AND(PB16=1,NJ17&lt;0),-1,1)*(DF17-$C$15)/($C$14-$C$15)*$C$12*$C$21-$C$33*LR17/AR$6 -  PB16*$C$33/$C$21,EB16/$C$19),MAX(EX$8:EX16)*-1)</f>
        <v>1.1639532026640576</v>
      </c>
      <c r="EY17" s="2">
        <f>MAX(MIN(IF(AND(PC16=1,NK17&lt;0),-1,1)*(DG17-$C$15)/($C$14-$C$15)*$C$12*$C$21-$C$33*LS17/AS$6 -  PC16*$C$33/$C$21,EC16/$C$19),MAX(EY$8:EY16)*-1)</f>
        <v>0.86856337025705233</v>
      </c>
      <c r="EZ17" s="2">
        <f>MAX(MIN(IF(AND(PD16=1,NL17&lt;0),-1,1)*(DH17-$C$15)/($C$14-$C$15)*$C$12*$C$21-$C$33*LT17/AT$6 -  PD16*$C$33/$C$21,ED16/$C$19),MAX(EZ$8:EZ16)*-1)</f>
        <v>0.60356548670016674</v>
      </c>
      <c r="FA17" s="2">
        <f>MAX(MIN(IF(AND(PE16=1,NM17&lt;0),-1,1)*(DI17-$C$15)/($C$14-$C$15)*$C$12*$C$21-$C$33*LU17/AU$6 -  PE16*$C$33/$C$21,EE16/$C$19),MAX(FA$8:FA16)*-1)</f>
        <v>0.36926746960007784</v>
      </c>
      <c r="FB17" s="2">
        <f>MAX(MIN(IF(AND(PF16=1,NN17&lt;0),-1,1)*(DJ17-$C$15)/($C$14-$C$15)*$C$12*$C$21-$C$33*LV17/AV$6 -  PF16*$C$33/$C$21,EF16/$C$19),MAX(FB$8:FB16)*-1)</f>
        <v>0.17572754409318947</v>
      </c>
      <c r="FC17" s="2">
        <f>MAX(MIN(IF(AND(PG16=1,NO17&lt;0),-1,1)*(DK17-$C$15)/($C$14-$C$15)*$C$12*$C$21-$C$33*LW17/AW$6 -  PG16*$C$33/$C$21,EG16/$C$19),MAX(FC$8:FC16)*-1)</f>
        <v>5.1138879349394983E-2</v>
      </c>
      <c r="FD17" s="2">
        <f>MAX(MIN(IF(AND(PH16=1,NP17&lt;0),-1,1)*(DL17-$C$15)/($C$14-$C$15)*$C$12*$C$21-$C$33*LX17/AX$6 -  PH16*$C$33/$C$21,EH16/$C$19),MAX(FD$8:FD16)*-1)</f>
        <v>6.1148006836174718E-3</v>
      </c>
      <c r="FE17" s="2">
        <f>MAX(MIN(IF(AND(PI16=1,NQ17&lt;0),-1,1)*(DM17-$C$15)/($C$14-$C$15)*$C$12*$C$21-$C$33*LY17/AY$6 -  PI16*$C$33/$C$21,EI16/$C$19),MAX(FE$8:FE16)*-1)</f>
        <v>1.0740025546105425E-3</v>
      </c>
      <c r="FF17" s="2">
        <f>MAX(MIN(IF(AND(PJ16=1,NR17&lt;0),-1,1)*(DN17-$C$15)/($C$14-$C$15)*$C$12*$C$21-$C$33*LZ17/AZ$6 -  PJ16*$C$33/$C$21,EJ16/$C$19),MAX(FF$8:FF16)*-1)</f>
        <v>0.28978126008418464</v>
      </c>
      <c r="FG17" s="2">
        <f>MAX(MIN(IF(AND(PK16=1,NS17&lt;0),-1,1)*(DO17-$C$15)/($C$14-$C$15)*$C$12*$C$21-$C$33*MA17/BA$6 -  PK16*$C$33/$C$21,EK16/$C$19),MAX(FG$8:FG16)*-1)</f>
        <v>0.35150908202138442</v>
      </c>
      <c r="FH17" s="2">
        <f>MAX(MIN(IF(AND(PL16=1,NT17&lt;0),-1,1)*(DP17-$C$15)/($C$14-$C$15)*$C$12*$C$21-$C$33*MB17/BB$6 -  PL16*$C$33/$C$21,EL16/$C$19),MAX(FH$8:FH16)*-1)</f>
        <v>0.41323690395858426</v>
      </c>
      <c r="FI17" s="2">
        <f>MAX(MIN(IF(AND(PM16=1,NU17&lt;0),-1,1)*(DQ17-$C$15)/($C$14-$C$15)*$C$12*$C$21-$C$33*MC17/BC$6 -  PM16*$C$33/$C$21,EM16/$C$19),MAX(FI$8:FI16)*-1)</f>
        <v>0.47496472589578409</v>
      </c>
      <c r="FJ17" s="2">
        <f>MAX(MIN(IF(AND(PN16=1,NV17&lt;0),-1,1)*(DR17-$C$15)/($C$14-$C$15)*$C$12*$C$21-$C$33*MD17/BD$6 -  PN16*$C$33/$C$21,EN16/$C$19),MAX(FJ$8:FJ16)*-1)</f>
        <v>0.53669254783298392</v>
      </c>
      <c r="FK17" s="2">
        <f>MAX(MIN(IF(AND(PO16=1,NW17&lt;0),-1,1)*(DS17-$C$15)/($C$14-$C$15)*$C$12*$C$21-$C$33*ME17/BE$6 -  PO16*$C$33/$C$21,EO16/$C$19),MAX(FK$8:FK16)*-1)</f>
        <v>0.59842036977018376</v>
      </c>
      <c r="FL17" s="2">
        <f>MAX(MIN(IF(AND(PP16=1,NX17&lt;0),-1,1)*(DT17-$C$15)/($C$14-$C$15)*$C$12*$C$21-$C$33*MF17/BF$6 -  PP16*$C$33/$C$21,EP16/$C$19),MAX(FL$8:FL16)*-1)</f>
        <v>0.66014819170738348</v>
      </c>
      <c r="FM17" s="2">
        <f>MAX(MIN(IF(AND(PQ16=1,NY17&lt;0),-1,1)*(DU17-$C$15)/($C$14-$C$15)*$C$12*$C$21-$C$33*MG17/BG$6 -  PQ16*$C$33/$C$21,EQ16/$C$19),MAX(FM$8:FM16)*-1)</f>
        <v>0.72187601364458343</v>
      </c>
      <c r="FN17" s="2">
        <f>MAX(MIN(IF(AND(PR16=1,NZ17&lt;0),-1,1)*(DV17-$C$15)/($C$14-$C$15)*$C$12*$C$21-$C$33*MH17/BH$6 -  PR16*$C$33/$C$21,ER16/$C$19),MAX(FN$8:FN16)*-1)</f>
        <v>0.78360383558178337</v>
      </c>
      <c r="FO17" s="2">
        <f>MAX(MIN(IF(AND(PS16=1,OA17&lt;0),-1,1)*(DW17-$C$15)/($C$14-$C$15)*$C$12*$C$21-$C$33*MI17/BI$6 -  PS16*$C$33/$C$21,ES16/$C$19),MAX(FO$8:FO16)*-1)</f>
        <v>0.8453316575189832</v>
      </c>
      <c r="FP17" s="47">
        <f t="shared" si="101"/>
        <v>0.36</v>
      </c>
      <c r="FQ17" s="43">
        <f t="shared" si="102"/>
        <v>83.061405097906757</v>
      </c>
      <c r="FR17" s="43">
        <f t="shared" si="103"/>
        <v>93</v>
      </c>
      <c r="FS17" s="43">
        <f t="shared" si="104"/>
        <v>93</v>
      </c>
      <c r="FT17" s="43">
        <f t="shared" si="105"/>
        <v>88.850977991793414</v>
      </c>
      <c r="FU17" s="43">
        <f t="shared" si="106"/>
        <v>66.756471078890627</v>
      </c>
      <c r="FV17" s="43">
        <f t="shared" si="107"/>
        <v>46.935214800560587</v>
      </c>
      <c r="FW17" s="43">
        <f t="shared" si="108"/>
        <v>29.410240713556231</v>
      </c>
      <c r="FX17" s="43">
        <f t="shared" si="109"/>
        <v>14.933881838269421</v>
      </c>
      <c r="FY17" s="43">
        <f t="shared" si="110"/>
        <v>5.6149249465568145</v>
      </c>
      <c r="FZ17" s="43">
        <f t="shared" si="111"/>
        <v>2.2472233258814369</v>
      </c>
      <c r="GA17" s="43">
        <f t="shared" si="112"/>
        <v>1.8701827615520819</v>
      </c>
      <c r="GB17" s="43">
        <f t="shared" si="113"/>
        <v>23.464847836222749</v>
      </c>
      <c r="GC17" s="43">
        <f t="shared" si="114"/>
        <v>28.081952553052357</v>
      </c>
      <c r="GD17" s="43">
        <f t="shared" si="115"/>
        <v>32.699057269881969</v>
      </c>
      <c r="GE17" s="43">
        <f t="shared" si="116"/>
        <v>37.316161986711585</v>
      </c>
      <c r="GF17" s="43">
        <f t="shared" si="117"/>
        <v>41.9332667035412</v>
      </c>
      <c r="GG17" s="43">
        <f t="shared" si="118"/>
        <v>46.550371420370809</v>
      </c>
      <c r="GH17" s="43">
        <f t="shared" si="119"/>
        <v>51.167476137200438</v>
      </c>
      <c r="GI17" s="43">
        <f t="shared" si="120"/>
        <v>55.784580854030047</v>
      </c>
      <c r="GJ17" s="43">
        <f t="shared" si="121"/>
        <v>60.401685570859655</v>
      </c>
      <c r="GK17" s="43">
        <f t="shared" si="122"/>
        <v>65.018790287689271</v>
      </c>
      <c r="GL17" s="47">
        <f t="shared" si="123"/>
        <v>0.36</v>
      </c>
      <c r="GM17" s="43">
        <f t="shared" si="49"/>
        <v>21.827166825143408</v>
      </c>
      <c r="GN17" s="43">
        <f t="shared" si="50"/>
        <v>13.585691026466586</v>
      </c>
      <c r="GO17" s="43">
        <f t="shared" si="51"/>
        <v>18.421948941816993</v>
      </c>
      <c r="GP17" s="43">
        <f t="shared" si="52"/>
        <v>22.083072780948534</v>
      </c>
      <c r="GQ17" s="43">
        <f t="shared" si="53"/>
        <v>20.35616055006696</v>
      </c>
      <c r="GR17" s="43">
        <f t="shared" si="54"/>
        <v>16.839898490614889</v>
      </c>
      <c r="GS17" s="43">
        <f t="shared" si="55"/>
        <v>11.951271461893851</v>
      </c>
      <c r="GT17" s="43">
        <f t="shared" si="56"/>
        <v>6.4718559494536461</v>
      </c>
      <c r="GU17" s="43">
        <f t="shared" si="57"/>
        <v>2.1116794500233249</v>
      </c>
      <c r="GV17" s="43">
        <f t="shared" si="58"/>
        <v>0.27979582185740154</v>
      </c>
      <c r="GW17" s="43">
        <f t="shared" si="59"/>
        <v>5.3937758063222471E-2</v>
      </c>
      <c r="GX17" s="43">
        <f t="shared" si="60"/>
        <v>5.8212716275500256</v>
      </c>
      <c r="GY17" s="43">
        <f t="shared" si="61"/>
        <v>7.0612911456137191</v>
      </c>
      <c r="GZ17" s="43">
        <f t="shared" si="62"/>
        <v>8.3013106636774179</v>
      </c>
      <c r="HA17" s="43">
        <f t="shared" si="63"/>
        <v>9.5413301817411149</v>
      </c>
      <c r="HB17" s="43">
        <f t="shared" si="64"/>
        <v>10.78134969980481</v>
      </c>
      <c r="HC17" s="43">
        <f t="shared" si="65"/>
        <v>12.021369217868507</v>
      </c>
      <c r="HD17" s="43">
        <f t="shared" si="66"/>
        <v>13.261388735932201</v>
      </c>
      <c r="HE17" s="43">
        <f t="shared" si="67"/>
        <v>14.501408253995899</v>
      </c>
      <c r="HF17" s="43">
        <f t="shared" si="68"/>
        <v>15.7414277720596</v>
      </c>
      <c r="HG17" s="43">
        <f t="shared" si="69"/>
        <v>16.981447290123295</v>
      </c>
      <c r="HH17" s="47">
        <f t="shared" si="124"/>
        <v>0.36</v>
      </c>
      <c r="HI17" s="43">
        <f t="shared" si="125"/>
        <v>21.827166825143408</v>
      </c>
      <c r="HJ17" s="43">
        <f t="shared" si="126"/>
        <v>13.585691026466586</v>
      </c>
      <c r="HK17" s="43">
        <f t="shared" si="127"/>
        <v>18.421948941816993</v>
      </c>
      <c r="HL17" s="43">
        <f t="shared" si="128"/>
        <v>22.083072780948534</v>
      </c>
      <c r="HM17" s="43">
        <f t="shared" si="129"/>
        <v>20.35616055006696</v>
      </c>
      <c r="HN17" s="43">
        <f t="shared" si="130"/>
        <v>16.839898490614889</v>
      </c>
      <c r="HO17" s="43">
        <f t="shared" si="131"/>
        <v>11.951271461893851</v>
      </c>
      <c r="HP17" s="43">
        <f t="shared" si="132"/>
        <v>6.4718559494536461</v>
      </c>
      <c r="HQ17" s="43">
        <f t="shared" si="133"/>
        <v>2.1116794500233249</v>
      </c>
      <c r="HR17" s="43">
        <f t="shared" si="134"/>
        <v>0.27979582185740154</v>
      </c>
      <c r="HS17" s="43">
        <f t="shared" si="135"/>
        <v>5.3937758063222471E-2</v>
      </c>
      <c r="HT17" s="43">
        <f t="shared" si="136"/>
        <v>5.8212716275500256</v>
      </c>
      <c r="HU17" s="43">
        <f t="shared" si="137"/>
        <v>7.0612911456137191</v>
      </c>
      <c r="HV17" s="43">
        <f t="shared" si="138"/>
        <v>8.3013106636774179</v>
      </c>
      <c r="HW17" s="43">
        <f t="shared" si="139"/>
        <v>9.5413301817411149</v>
      </c>
      <c r="HX17" s="43">
        <f t="shared" si="140"/>
        <v>10.78134969980481</v>
      </c>
      <c r="HY17" s="43">
        <f t="shared" si="141"/>
        <v>12.021369217868507</v>
      </c>
      <c r="HZ17" s="43">
        <f t="shared" si="142"/>
        <v>13.261388735932201</v>
      </c>
      <c r="IA17" s="43">
        <f t="shared" si="143"/>
        <v>14.501408253995899</v>
      </c>
      <c r="IB17" s="43">
        <f t="shared" si="144"/>
        <v>15.7414277720596</v>
      </c>
      <c r="IC17" s="43">
        <f t="shared" si="145"/>
        <v>16.981447290123295</v>
      </c>
      <c r="ID17" s="47">
        <f t="shared" si="146"/>
        <v>0.36</v>
      </c>
      <c r="IE17" s="43">
        <f t="shared" si="147"/>
        <v>7.2237384780708433</v>
      </c>
      <c r="IF17" s="43">
        <f t="shared" si="148"/>
        <v>7.0120000000000005</v>
      </c>
      <c r="IG17" s="43">
        <f t="shared" si="149"/>
        <v>7.0120000000000005</v>
      </c>
      <c r="IH17" s="43">
        <f t="shared" si="150"/>
        <v>7.1133587706601968</v>
      </c>
      <c r="II17" s="43">
        <f t="shared" si="151"/>
        <v>8.0910580427483776</v>
      </c>
      <c r="IJ17" s="43">
        <f t="shared" si="152"/>
        <v>9.0740401622274227</v>
      </c>
      <c r="IK17" s="43">
        <f t="shared" si="153"/>
        <v>9.9946480175850105</v>
      </c>
      <c r="IL17" s="43">
        <f t="shared" si="154"/>
        <v>10.847520888224754</v>
      </c>
      <c r="IM17" s="43">
        <f t="shared" si="155"/>
        <v>11.57074782160867</v>
      </c>
      <c r="IN17" s="43">
        <f t="shared" si="156"/>
        <v>11.992551616498547</v>
      </c>
      <c r="IO17" s="43">
        <f t="shared" si="157"/>
        <v>12.111753359575181</v>
      </c>
      <c r="IP17" s="43">
        <f t="shared" si="158"/>
        <v>10.869288992575019</v>
      </c>
      <c r="IQ17" s="43">
        <f t="shared" si="159"/>
        <v>10.60291783019068</v>
      </c>
      <c r="IR17" s="43">
        <f t="shared" si="160"/>
        <v>10.336546667806342</v>
      </c>
      <c r="IS17" s="43">
        <f t="shared" si="161"/>
        <v>10.070175505422004</v>
      </c>
      <c r="IT17" s="43">
        <f t="shared" si="162"/>
        <v>9.8038043430376636</v>
      </c>
      <c r="IU17" s="43">
        <f t="shared" si="163"/>
        <v>9.5374331806533252</v>
      </c>
      <c r="IV17" s="43">
        <f t="shared" si="164"/>
        <v>9.2710620182689869</v>
      </c>
      <c r="IW17" s="43">
        <f t="shared" si="165"/>
        <v>9.0046908558846468</v>
      </c>
      <c r="IX17" s="43">
        <f t="shared" si="166"/>
        <v>8.7383196935003085</v>
      </c>
      <c r="IY17" s="43">
        <f t="shared" si="167"/>
        <v>8.4719485311159701</v>
      </c>
      <c r="IZ17" s="47">
        <f t="shared" si="168"/>
        <v>0.36</v>
      </c>
      <c r="JA17" s="43" t="e">
        <f t="shared" si="267"/>
        <v>#N/A</v>
      </c>
      <c r="JB17" s="43">
        <f t="shared" si="268"/>
        <v>6</v>
      </c>
      <c r="JC17" s="43">
        <f t="shared" si="269"/>
        <v>6</v>
      </c>
      <c r="JD17" s="43">
        <f t="shared" si="270"/>
        <v>6</v>
      </c>
      <c r="JE17" s="43" t="e">
        <f t="shared" si="271"/>
        <v>#N/A</v>
      </c>
      <c r="JF17" s="43" t="e">
        <f t="shared" si="272"/>
        <v>#N/A</v>
      </c>
      <c r="JG17" s="43" t="e">
        <f t="shared" si="273"/>
        <v>#N/A</v>
      </c>
      <c r="JH17" s="43" t="e">
        <f t="shared" si="274"/>
        <v>#N/A</v>
      </c>
      <c r="JI17" s="43" t="e">
        <f t="shared" si="275"/>
        <v>#N/A</v>
      </c>
      <c r="JJ17" s="43" t="e">
        <f t="shared" si="276"/>
        <v>#N/A</v>
      </c>
      <c r="JK17" s="43" t="e">
        <f t="shared" si="277"/>
        <v>#N/A</v>
      </c>
      <c r="JL17" s="43">
        <f t="shared" si="278"/>
        <v>6</v>
      </c>
      <c r="JM17" s="43">
        <f t="shared" si="279"/>
        <v>6</v>
      </c>
      <c r="JN17" s="43">
        <f t="shared" si="280"/>
        <v>6</v>
      </c>
      <c r="JO17" s="43">
        <f t="shared" si="281"/>
        <v>6</v>
      </c>
      <c r="JP17" s="43">
        <f t="shared" si="282"/>
        <v>6</v>
      </c>
      <c r="JQ17" s="43">
        <f t="shared" si="283"/>
        <v>6</v>
      </c>
      <c r="JR17" s="43">
        <f t="shared" si="284"/>
        <v>6</v>
      </c>
      <c r="JS17" s="43">
        <f t="shared" si="285"/>
        <v>6</v>
      </c>
      <c r="JT17" s="43">
        <f t="shared" si="286"/>
        <v>6</v>
      </c>
      <c r="JU17" s="43">
        <f t="shared" si="287"/>
        <v>6</v>
      </c>
      <c r="JV17" s="47">
        <f t="shared" si="170"/>
        <v>0.36</v>
      </c>
      <c r="JW17" s="36">
        <f t="shared" si="171"/>
        <v>0</v>
      </c>
      <c r="JX17" s="36">
        <f t="shared" si="172"/>
        <v>0</v>
      </c>
      <c r="JY17" s="36">
        <f t="shared" si="173"/>
        <v>0</v>
      </c>
      <c r="JZ17" s="36">
        <f t="shared" si="174"/>
        <v>0</v>
      </c>
      <c r="KA17" s="36">
        <f t="shared" si="175"/>
        <v>0</v>
      </c>
      <c r="KB17" s="36">
        <f t="shared" si="176"/>
        <v>0</v>
      </c>
      <c r="KC17" s="36">
        <f t="shared" si="177"/>
        <v>0</v>
      </c>
      <c r="KD17" s="36">
        <f t="shared" si="178"/>
        <v>0</v>
      </c>
      <c r="KE17" s="36">
        <f t="shared" si="179"/>
        <v>0</v>
      </c>
      <c r="KF17" s="36">
        <f t="shared" si="180"/>
        <v>0</v>
      </c>
      <c r="KG17" s="36">
        <f t="shared" si="181"/>
        <v>1</v>
      </c>
      <c r="KH17" s="36">
        <f t="shared" si="182"/>
        <v>0</v>
      </c>
      <c r="KI17" s="36">
        <f t="shared" si="183"/>
        <v>0</v>
      </c>
      <c r="KJ17" s="36">
        <f t="shared" si="184"/>
        <v>0</v>
      </c>
      <c r="KK17" s="36">
        <f t="shared" si="185"/>
        <v>0</v>
      </c>
      <c r="KL17" s="36">
        <f t="shared" si="186"/>
        <v>0</v>
      </c>
      <c r="KM17" s="36">
        <f t="shared" si="187"/>
        <v>0</v>
      </c>
      <c r="KN17" s="36">
        <f t="shared" si="188"/>
        <v>0</v>
      </c>
      <c r="KO17" s="36">
        <f t="shared" si="189"/>
        <v>0</v>
      </c>
      <c r="KP17" s="36">
        <f t="shared" si="190"/>
        <v>0</v>
      </c>
      <c r="KQ17" s="36">
        <f t="shared" si="191"/>
        <v>0</v>
      </c>
      <c r="KR17" s="47">
        <f t="shared" si="192"/>
        <v>0.36</v>
      </c>
      <c r="KS17" s="1">
        <f t="shared" si="193"/>
        <v>0</v>
      </c>
      <c r="KT17" s="1">
        <f t="shared" si="194"/>
        <v>0</v>
      </c>
      <c r="KU17" s="1">
        <f t="shared" si="195"/>
        <v>0</v>
      </c>
      <c r="KV17" s="1">
        <f t="shared" si="196"/>
        <v>0</v>
      </c>
      <c r="KW17" s="1">
        <f t="shared" si="197"/>
        <v>0</v>
      </c>
      <c r="KX17" s="1">
        <f t="shared" si="198"/>
        <v>0</v>
      </c>
      <c r="KY17" s="1">
        <f t="shared" si="199"/>
        <v>0</v>
      </c>
      <c r="KZ17" s="1">
        <f t="shared" si="200"/>
        <v>0</v>
      </c>
      <c r="LA17" s="1">
        <f t="shared" si="201"/>
        <v>0</v>
      </c>
      <c r="LB17" s="1">
        <f t="shared" si="202"/>
        <v>0</v>
      </c>
      <c r="LC17" s="1">
        <f t="shared" si="203"/>
        <v>0</v>
      </c>
      <c r="LD17" s="1">
        <f t="shared" si="204"/>
        <v>0</v>
      </c>
      <c r="LE17" s="1">
        <f t="shared" si="205"/>
        <v>0</v>
      </c>
      <c r="LF17" s="1">
        <f t="shared" si="206"/>
        <v>0</v>
      </c>
      <c r="LG17" s="1">
        <f t="shared" si="207"/>
        <v>0</v>
      </c>
      <c r="LH17" s="1">
        <f t="shared" si="208"/>
        <v>0</v>
      </c>
      <c r="LI17" s="1">
        <f t="shared" si="209"/>
        <v>0</v>
      </c>
      <c r="LJ17" s="1">
        <f t="shared" si="210"/>
        <v>0</v>
      </c>
      <c r="LK17" s="1">
        <f t="shared" si="211"/>
        <v>0</v>
      </c>
      <c r="LL17" s="1">
        <f t="shared" si="212"/>
        <v>0</v>
      </c>
      <c r="LM17" s="1">
        <f t="shared" si="213"/>
        <v>0</v>
      </c>
      <c r="LN17" s="47">
        <f t="shared" si="214"/>
        <v>0.36</v>
      </c>
      <c r="LO17" s="43">
        <f t="shared" si="215"/>
        <v>8.1739987829775593</v>
      </c>
      <c r="LP17" s="43">
        <f t="shared" si="216"/>
        <v>4.4042585419576632</v>
      </c>
      <c r="LQ17" s="43">
        <f t="shared" si="217"/>
        <v>6.1911517793645956</v>
      </c>
      <c r="LR17" s="43">
        <f t="shared" si="218"/>
        <v>7.8030344708794717</v>
      </c>
      <c r="LS17" s="43">
        <f t="shared" si="219"/>
        <v>8.8299842178468246</v>
      </c>
      <c r="LT17" s="43">
        <f t="shared" si="220"/>
        <v>8.9972730868972519</v>
      </c>
      <c r="LU17" s="43">
        <f t="shared" si="221"/>
        <v>8.7836451705769658</v>
      </c>
      <c r="LV17" s="43">
        <f t="shared" si="222"/>
        <v>8.3728744172077398</v>
      </c>
      <c r="LW17" s="43">
        <f t="shared" si="223"/>
        <v>7.8062820785770404</v>
      </c>
      <c r="LX17" s="43">
        <f t="shared" si="224"/>
        <v>7.1474352710723297</v>
      </c>
      <c r="LY17" s="43">
        <f t="shared" si="225"/>
        <v>6.5209433052848711</v>
      </c>
      <c r="LZ17" s="43">
        <f t="shared" si="226"/>
        <v>2.1348154176403504</v>
      </c>
      <c r="MA17" s="43">
        <f t="shared" si="227"/>
        <v>2.589563616093935</v>
      </c>
      <c r="MB17" s="43">
        <f t="shared" si="228"/>
        <v>3.0443118145475183</v>
      </c>
      <c r="MC17" s="43">
        <f t="shared" si="229"/>
        <v>3.4990600130011025</v>
      </c>
      <c r="MD17" s="43">
        <f t="shared" si="230"/>
        <v>3.9538082114546875</v>
      </c>
      <c r="ME17" s="43">
        <f t="shared" si="231"/>
        <v>4.4085564099082708</v>
      </c>
      <c r="MF17" s="43">
        <f t="shared" si="232"/>
        <v>4.8633046083618554</v>
      </c>
      <c r="MG17" s="43">
        <f t="shared" si="233"/>
        <v>5.3180528068154391</v>
      </c>
      <c r="MH17" s="43">
        <f t="shared" si="234"/>
        <v>5.7728010052690228</v>
      </c>
      <c r="MI17" s="43">
        <f t="shared" si="235"/>
        <v>6.2275492037226075</v>
      </c>
      <c r="MJ17" s="47">
        <f t="shared" si="236"/>
        <v>0.36</v>
      </c>
      <c r="MK17" s="43" t="e">
        <f t="shared" si="74"/>
        <v>#N/A</v>
      </c>
      <c r="ML17" s="43" t="e">
        <f t="shared" si="288"/>
        <v>#N/A</v>
      </c>
      <c r="MM17" s="43" t="e">
        <f t="shared" si="289"/>
        <v>#N/A</v>
      </c>
      <c r="MN17" s="43" t="e">
        <f t="shared" si="290"/>
        <v>#N/A</v>
      </c>
      <c r="MO17" s="43" t="e">
        <f t="shared" si="291"/>
        <v>#N/A</v>
      </c>
      <c r="MP17" s="43" t="e">
        <f t="shared" si="292"/>
        <v>#N/A</v>
      </c>
      <c r="MQ17" s="43" t="e">
        <f t="shared" si="293"/>
        <v>#N/A</v>
      </c>
      <c r="MR17" s="43" t="e">
        <f t="shared" si="294"/>
        <v>#N/A</v>
      </c>
      <c r="MS17" s="43" t="e">
        <f t="shared" si="295"/>
        <v>#N/A</v>
      </c>
      <c r="MT17" s="43" t="e">
        <f t="shared" si="296"/>
        <v>#N/A</v>
      </c>
      <c r="MU17" s="43" t="e">
        <f t="shared" si="297"/>
        <v>#N/A</v>
      </c>
      <c r="MV17" s="43" t="e">
        <f t="shared" si="298"/>
        <v>#N/A</v>
      </c>
      <c r="MW17" s="43" t="e">
        <f t="shared" si="299"/>
        <v>#N/A</v>
      </c>
      <c r="MX17" s="43" t="e">
        <f t="shared" si="300"/>
        <v>#N/A</v>
      </c>
      <c r="MY17" s="43" t="e">
        <f t="shared" si="301"/>
        <v>#N/A</v>
      </c>
      <c r="MZ17" s="43" t="e">
        <f t="shared" si="302"/>
        <v>#N/A</v>
      </c>
      <c r="NA17" s="43" t="e">
        <f t="shared" si="303"/>
        <v>#N/A</v>
      </c>
      <c r="NB17" s="43" t="e">
        <f t="shared" si="304"/>
        <v>#N/A</v>
      </c>
      <c r="NC17" s="43" t="e">
        <f t="shared" si="305"/>
        <v>#N/A</v>
      </c>
      <c r="ND17" s="43" t="e">
        <f t="shared" si="306"/>
        <v>#N/A</v>
      </c>
      <c r="NE17" s="43" t="e">
        <f t="shared" si="307"/>
        <v>#N/A</v>
      </c>
      <c r="NF17" s="47">
        <f t="shared" si="238"/>
        <v>0.36</v>
      </c>
      <c r="NG17" s="43">
        <f>IF(OY16=0,MIN('Drive Train'!$F$35-FQ16*$C$19*'Drive Train'!$F$39,NG16+$C$39)-$C$7,IF(LO16-1&lt;=0,0,IF($C$37=Motors!$C$30,MAX(MAX(NG$8:NG16)*-1,NG16-$C$39),MAX(0,MAX(NG$8:NG16)*-1,NG16-$C$39))))</f>
        <v>7.2237384780708433</v>
      </c>
      <c r="NH17" s="43">
        <f>IF(OZ16=0,MIN('Drive Train'!$F$35-FR16*$C$19*'Drive Train'!$F$39,NH16+$C$39)-$C$7,IF(LP16-1&lt;=0,0,IF($C$37=Motors!$C$30,MAX(MAX(NH$8:NH16)*-1,NH16-$C$39),MAX(0,MAX(NH$8:NH16)*-1,NH16-$C$39))))</f>
        <v>7.0120000000000005</v>
      </c>
      <c r="NI17" s="43">
        <f>IF(PA16=0,MIN('Drive Train'!$F$35-FS16*$C$19*'Drive Train'!$F$39,NI16+$C$39)-$C$7,IF(LQ16-1&lt;=0,0,IF($C$37=Motors!$C$30,MAX(MAX(NI$8:NI16)*-1,NI16-$C$39),MAX(0,MAX(NI$8:NI16)*-1,NI16-$C$39))))</f>
        <v>7.0120000000000005</v>
      </c>
      <c r="NJ17" s="43">
        <f>IF(PB16=0,MIN('Drive Train'!$F$35-FT16*$C$19*'Drive Train'!$F$39,NJ16+$C$39)-$C$7,IF(LR16-1&lt;=0,0,IF($C$37=Motors!$C$30,MAX(MAX(NJ$8:NJ16)*-1,NJ16-$C$39),MAX(0,MAX(NJ$8:NJ16)*-1,NJ16-$C$39))))</f>
        <v>7.1133587706601968</v>
      </c>
      <c r="NK17" s="43">
        <f>IF(PC16=0,MIN('Drive Train'!$F$35-FU16*$C$19*'Drive Train'!$F$39,NK16+$C$39)-$C$7,IF(LS16-1&lt;=0,0,IF($C$37=Motors!$C$30,MAX(MAX(NK$8:NK16)*-1,NK16-$C$39),MAX(0,MAX(NK$8:NK16)*-1,NK16-$C$39))))</f>
        <v>8.0910580427483776</v>
      </c>
      <c r="NL17" s="43">
        <f>IF(PD16=0,MIN('Drive Train'!$F$35-FV16*$C$19*'Drive Train'!$F$39,NL16+$C$39)-$C$7,IF(LT16-1&lt;=0,0,IF($C$37=Motors!$C$30,MAX(MAX(NL$8:NL16)*-1,NL16-$C$39),MAX(0,MAX(NL$8:NL16)*-1,NL16-$C$39))))</f>
        <v>9.0740401622274227</v>
      </c>
      <c r="NM17" s="43">
        <f>IF(PE16=0,MIN('Drive Train'!$F$35-FW16*$C$19*'Drive Train'!$F$39,NM16+$C$39)-$C$7,IF(LU16-1&lt;=0,0,IF($C$37=Motors!$C$30,MAX(MAX(NM$8:NM16)*-1,NM16-$C$39),MAX(0,MAX(NM$8:NM16)*-1,NM16-$C$39))))</f>
        <v>9.9946480175850105</v>
      </c>
      <c r="NN17" s="43">
        <f>IF(PF16=0,MIN('Drive Train'!$F$35-FX16*$C$19*'Drive Train'!$F$39,NN16+$C$39)-$C$7,IF(LV16-1&lt;=0,0,IF($C$37=Motors!$C$30,MAX(MAX(NN$8:NN16)*-1,NN16-$C$39),MAX(0,MAX(NN$8:NN16)*-1,NN16-$C$39))))</f>
        <v>10.847520888224754</v>
      </c>
      <c r="NO17" s="43">
        <f>IF(PG16=0,MIN('Drive Train'!$F$35-FY16*$C$19*'Drive Train'!$F$39,NO16+$C$39)-$C$7,IF(LW16-1&lt;=0,0,IF($C$37=Motors!$C$30,MAX(MAX(NO$8:NO16)*-1,NO16-$C$39),MAX(0,MAX(NO$8:NO16)*-1,NO16-$C$39))))</f>
        <v>11.57074782160867</v>
      </c>
      <c r="NP17" s="43">
        <f>IF(PH16=0,MIN('Drive Train'!$F$35-FZ16*$C$19*'Drive Train'!$F$39,NP16+$C$39)-$C$7,IF(LX16-1&lt;=0,0,IF($C$37=Motors!$C$30,MAX(MAX(NP$8:NP16)*-1,NP16-$C$39),MAX(0,MAX(NP$8:NP16)*-1,NP16-$C$39))))</f>
        <v>11.992551616498547</v>
      </c>
      <c r="NQ17" s="43">
        <f>IF(PI16=0,MIN('Drive Train'!$F$35-GA16*$C$19*'Drive Train'!$F$39,NQ16+$C$39)-$C$7,IF(LY16-1&lt;=0,0,IF($C$37=Motors!$C$30,MAX(MAX(NQ$8:NQ16)*-1,NQ16-$C$39),MAX(0,MAX(NQ$8:NQ16)*-1,NQ16-$C$39))))</f>
        <v>12.111753359575181</v>
      </c>
      <c r="NR17" s="43">
        <f>IF(PJ16=0,MIN('Drive Train'!$F$35-GB16*$C$19*'Drive Train'!$F$39,NR16+$C$39)-$C$7,IF(LZ16-1&lt;=0,0,IF($C$37=Motors!$C$30,MAX(MAX(NR$8:NR16)*-1,NR16-$C$39),MAX(0,MAX(NR$8:NR16)*-1,NR16-$C$39))))</f>
        <v>10.869288992575019</v>
      </c>
      <c r="NS17" s="43">
        <f>IF(PK16=0,MIN('Drive Train'!$F$35-GC16*$C$19*'Drive Train'!$F$39,NS16+$C$39)-$C$7,IF(MA16-1&lt;=0,0,IF($C$37=Motors!$C$30,MAX(MAX(NS$8:NS16)*-1,NS16-$C$39),MAX(0,MAX(NS$8:NS16)*-1,NS16-$C$39))))</f>
        <v>10.60291783019068</v>
      </c>
      <c r="NT17" s="43">
        <f>IF(PL16=0,MIN('Drive Train'!$F$35-GD16*$C$19*'Drive Train'!$F$39,NT16+$C$39)-$C$7,IF(MB16-1&lt;=0,0,IF($C$37=Motors!$C$30,MAX(MAX(NT$8:NT16)*-1,NT16-$C$39),MAX(0,MAX(NT$8:NT16)*-1,NT16-$C$39))))</f>
        <v>10.336546667806342</v>
      </c>
      <c r="NU17" s="43">
        <f>IF(PM16=0,MIN('Drive Train'!$F$35-GE16*$C$19*'Drive Train'!$F$39,NU16+$C$39)-$C$7,IF(MC16-1&lt;=0,0,IF($C$37=Motors!$C$30,MAX(MAX(NU$8:NU16)*-1,NU16-$C$39),MAX(0,MAX(NU$8:NU16)*-1,NU16-$C$39))))</f>
        <v>10.070175505422004</v>
      </c>
      <c r="NV17" s="43">
        <f>IF(PN16=0,MIN('Drive Train'!$F$35-GF16*$C$19*'Drive Train'!$F$39,NV16+$C$39)-$C$7,IF(MD16-1&lt;=0,0,IF($C$37=Motors!$C$30,MAX(MAX(NV$8:NV16)*-1,NV16-$C$39),MAX(0,MAX(NV$8:NV16)*-1,NV16-$C$39))))</f>
        <v>9.8038043430376636</v>
      </c>
      <c r="NW17" s="43">
        <f>IF(PO16=0,MIN('Drive Train'!$F$35-GG16*$C$19*'Drive Train'!$F$39,NW16+$C$39)-$C$7,IF(ME16-1&lt;=0,0,IF($C$37=Motors!$C$30,MAX(MAX(NW$8:NW16)*-1,NW16-$C$39),MAX(0,MAX(NW$8:NW16)*-1,NW16-$C$39))))</f>
        <v>9.5374331806533252</v>
      </c>
      <c r="NX17" s="43">
        <f>IF(PP16=0,MIN('Drive Train'!$F$35-GH16*$C$19*'Drive Train'!$F$39,NX16+$C$39)-$C$7,IF(MF16-1&lt;=0,0,IF($C$37=Motors!$C$30,MAX(MAX(NX$8:NX16)*-1,NX16-$C$39),MAX(0,MAX(NX$8:NX16)*-1,NX16-$C$39))))</f>
        <v>9.2710620182689869</v>
      </c>
      <c r="NY17" s="43">
        <f>IF(PQ16=0,MIN('Drive Train'!$F$35-GI16*$C$19*'Drive Train'!$F$39,NY16+$C$39)-$C$7,IF(MG16-1&lt;=0,0,IF($C$37=Motors!$C$30,MAX(MAX(NY$8:NY16)*-1,NY16-$C$39),MAX(0,MAX(NY$8:NY16)*-1,NY16-$C$39))))</f>
        <v>9.0046908558846468</v>
      </c>
      <c r="NZ17" s="43">
        <f>IF(PR16=0,MIN('Drive Train'!$F$35-GJ16*$C$19*'Drive Train'!$F$39,NZ16+$C$39)-$C$7,IF(MH16-1&lt;=0,0,IF($C$37=Motors!$C$30,MAX(MAX(NZ$8:NZ16)*-1,NZ16-$C$39),MAX(0,MAX(NZ$8:NZ16)*-1,NZ16-$C$39))))</f>
        <v>8.7383196935003085</v>
      </c>
      <c r="OA17" s="43">
        <f>IF(PS16=0,MIN('Drive Train'!$F$35-GK16*$C$19*'Drive Train'!$F$39,OA16+$C$39)-$C$7,IF(MI16-1&lt;=0,0,IF($C$37=Motors!$C$30,MAX(MAX(OA$8:OA16)*-1,OA16-$C$39),MAX(0,MAX(OA$8:OA16)*-1,OA16-$C$39))))</f>
        <v>8.4719485311159701</v>
      </c>
      <c r="OB17" s="47">
        <f t="shared" si="239"/>
        <v>0.36</v>
      </c>
      <c r="OC17" s="43">
        <f>'Drive Train'!$F$35-(FQ17*$C$13)*$C$19*'Drive Train'!$F$39</f>
        <v>8.9114209858879168</v>
      </c>
      <c r="OD17" s="43">
        <f>'Drive Train'!$F$35-(FR17*$C$13)*$C$19*'Drive Train'!$F$39</f>
        <v>8.4939999999999998</v>
      </c>
      <c r="OE17" s="43">
        <f>'Drive Train'!$F$35-(FS17*$C$13)*$C$19*'Drive Train'!$F$39</f>
        <v>8.4939999999999998</v>
      </c>
      <c r="OF17" s="43">
        <f>'Drive Train'!$F$35-(FT17*$C$13)*$C$19*'Drive Train'!$F$39</f>
        <v>8.668258924344677</v>
      </c>
      <c r="OG17" s="43">
        <f>'Drive Train'!$F$35-(FU17*$C$13)*$C$19*'Drive Train'!$F$39</f>
        <v>9.5962282146865938</v>
      </c>
      <c r="OH17" s="43">
        <f>'Drive Train'!$F$35-(FV17*$C$13)*$C$19*'Drive Train'!$F$39</f>
        <v>10.428720978376456</v>
      </c>
      <c r="OI17" s="43">
        <f>'Drive Train'!$F$35-(FW17*$C$13)*$C$19*'Drive Train'!$F$39</f>
        <v>11.164769890030639</v>
      </c>
      <c r="OJ17" s="43">
        <f>'Drive Train'!$F$35-(FX17*$C$13)*$C$19*'Drive Train'!$F$39</f>
        <v>11.772776962792685</v>
      </c>
      <c r="OK17" s="43">
        <f>'Drive Train'!$F$35-(FY17*$C$13)*$C$19*'Drive Train'!$F$39</f>
        <v>12.164173152244615</v>
      </c>
      <c r="OL17" s="43">
        <f>'Drive Train'!$F$35-(FZ17*$C$13)*$C$19*'Drive Train'!$F$39</f>
        <v>12.30561662031298</v>
      </c>
      <c r="OM17" s="43">
        <f>'Drive Train'!$F$35-(GA17*$C$13)*$C$19*'Drive Train'!$F$39</f>
        <v>12.321452324014812</v>
      </c>
      <c r="ON17" s="43">
        <f>'Drive Train'!$F$35-(GB17*$C$13)*$C$19*'Drive Train'!$F$39</f>
        <v>11.414476390878646</v>
      </c>
      <c r="OO17" s="43">
        <f>'Drive Train'!$F$35-(GC17*$C$13)*$C$19*'Drive Train'!$F$39</f>
        <v>11.220557992771802</v>
      </c>
      <c r="OP17" s="43">
        <f>'Drive Train'!$F$35-(GD17*$C$13)*$C$19*'Drive Train'!$F$39</f>
        <v>11.026639594664957</v>
      </c>
      <c r="OQ17" s="43">
        <f>'Drive Train'!$F$35-(GE17*$C$13)*$C$19*'Drive Train'!$F$39</f>
        <v>10.832721196558113</v>
      </c>
      <c r="OR17" s="43">
        <f>'Drive Train'!$F$35-(GF17*$C$13)*$C$19*'Drive Train'!$F$39</f>
        <v>10.63880279845127</v>
      </c>
      <c r="OS17" s="43">
        <f>'Drive Train'!$F$35-(GG17*$C$13)*$C$19*'Drive Train'!$F$39</f>
        <v>10.444884400344426</v>
      </c>
      <c r="OT17" s="43">
        <f>'Drive Train'!$F$35-(GH17*$C$13)*$C$19*'Drive Train'!$F$39</f>
        <v>10.250966002237583</v>
      </c>
      <c r="OU17" s="43">
        <f>'Drive Train'!$F$35-(GI17*$C$13)*$C$19*'Drive Train'!$F$39</f>
        <v>10.057047604130739</v>
      </c>
      <c r="OV17" s="43">
        <f>'Drive Train'!$F$35-(GJ17*$C$13)*$C$19*'Drive Train'!$F$39</f>
        <v>9.8631292060238955</v>
      </c>
      <c r="OW17" s="43">
        <f>'Drive Train'!$F$35-(GK17*$C$13)*$C$19*'Drive Train'!$F$39</f>
        <v>9.6692108079170502</v>
      </c>
      <c r="OX17" s="47">
        <f t="shared" si="240"/>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241"/>
        <v>0.36</v>
      </c>
      <c r="PU17" s="43">
        <f t="shared" si="242"/>
        <v>1.6786393865248821</v>
      </c>
      <c r="PV17" s="43">
        <f t="shared" si="243"/>
        <v>0.8860383932064464</v>
      </c>
      <c r="PW17" s="43">
        <f t="shared" si="244"/>
        <v>1.2550453963711394</v>
      </c>
      <c r="PX17" s="43">
        <f t="shared" si="245"/>
        <v>1.5983357359589896</v>
      </c>
      <c r="PY17" s="43">
        <f t="shared" si="246"/>
        <v>1.8305256376922263</v>
      </c>
      <c r="PZ17" s="43">
        <f t="shared" si="247"/>
        <v>1.902151780598565</v>
      </c>
      <c r="QA17" s="43">
        <f t="shared" si="248"/>
        <v>1.8857627130615358</v>
      </c>
      <c r="QB17" s="43">
        <f t="shared" si="249"/>
        <v>1.8486765364690005</v>
      </c>
      <c r="QC17" s="43">
        <f t="shared" si="250"/>
        <v>1.7977673176620059</v>
      </c>
      <c r="QD17" s="43">
        <f t="shared" si="251"/>
        <v>1.7267172664974266</v>
      </c>
      <c r="QE17" s="43">
        <f t="shared" si="252"/>
        <v>1.6509184178904859</v>
      </c>
      <c r="QF17" s="43">
        <f t="shared" si="253"/>
        <v>0.44495405232716434</v>
      </c>
      <c r="QG17" s="43">
        <f t="shared" si="254"/>
        <v>0.5397360423851395</v>
      </c>
      <c r="QH17" s="43">
        <f t="shared" si="255"/>
        <v>0.63451803244311444</v>
      </c>
      <c r="QI17" s="43">
        <f t="shared" si="256"/>
        <v>0.72930002250108972</v>
      </c>
      <c r="QJ17" s="43">
        <f t="shared" si="257"/>
        <v>0.82408201255906488</v>
      </c>
      <c r="QK17" s="43">
        <f t="shared" si="258"/>
        <v>0.91886400261703993</v>
      </c>
      <c r="QL17" s="43">
        <f t="shared" si="259"/>
        <v>1.013645992675015</v>
      </c>
      <c r="QM17" s="43">
        <f t="shared" si="260"/>
        <v>1.1084279827329901</v>
      </c>
      <c r="QN17" s="43">
        <f t="shared" si="261"/>
        <v>1.2032099727909653</v>
      </c>
      <c r="QO17" s="43">
        <f t="shared" si="262"/>
        <v>1.2979919628489407</v>
      </c>
      <c r="QP17" s="47">
        <f t="shared" si="263"/>
        <v>0.36</v>
      </c>
      <c r="QQ17" s="43">
        <f t="shared" si="76"/>
        <v>1.0814143267735887</v>
      </c>
      <c r="QR17" s="43">
        <f t="shared" si="77"/>
        <v>1.2108094279334349</v>
      </c>
      <c r="QS17" s="43">
        <f t="shared" si="78"/>
        <v>1.2108094279334349</v>
      </c>
      <c r="QT17" s="43">
        <f t="shared" si="79"/>
        <v>1.1567914175652643</v>
      </c>
      <c r="QU17" s="43">
        <f t="shared" si="80"/>
        <v>0.86913295223533815</v>
      </c>
      <c r="QV17" s="43">
        <f t="shared" si="81"/>
        <v>0.61107097400644783</v>
      </c>
      <c r="QW17" s="43">
        <f t="shared" si="82"/>
        <v>0.3829053412232864</v>
      </c>
      <c r="QX17" s="43">
        <f t="shared" si="83"/>
        <v>0.19443102070344637</v>
      </c>
      <c r="QY17" s="43">
        <f t="shared" si="84"/>
        <v>7.3103269488490621E-2</v>
      </c>
      <c r="QZ17" s="43">
        <f t="shared" si="85"/>
        <v>2.92576256951524E-2</v>
      </c>
      <c r="RA17" s="43">
        <f t="shared" si="86"/>
        <v>2.4348762576837071E-2</v>
      </c>
      <c r="RB17" s="43">
        <f t="shared" si="87"/>
        <v>0.30549955897980602</v>
      </c>
      <c r="RC17" s="43">
        <f t="shared" si="88"/>
        <v>0.36561175167758264</v>
      </c>
      <c r="RD17" s="43">
        <f t="shared" si="89"/>
        <v>0.42572394437535915</v>
      </c>
      <c r="RE17" s="43">
        <f t="shared" si="90"/>
        <v>0.48583613707313589</v>
      </c>
      <c r="RF17" s="43">
        <f t="shared" si="91"/>
        <v>0.54594832977091257</v>
      </c>
      <c r="RG17" s="43">
        <f t="shared" si="92"/>
        <v>0.60606052246868913</v>
      </c>
      <c r="RH17" s="43">
        <f t="shared" si="93"/>
        <v>0.66617271516646603</v>
      </c>
      <c r="RI17" s="43">
        <f t="shared" si="94"/>
        <v>0.72628490786424238</v>
      </c>
      <c r="RJ17" s="43">
        <f t="shared" si="95"/>
        <v>0.78639710056201906</v>
      </c>
      <c r="RK17" s="43">
        <f t="shared" si="96"/>
        <v>0.84650929325979585</v>
      </c>
      <c r="RL17" s="47">
        <f t="shared" si="264"/>
        <v>0.36</v>
      </c>
      <c r="RM17" s="2">
        <f>IF(AND(LO17&gt;=LO$6*'Drive Train'!$AA$52,LO17&lt;=LO$6*'Drive Train'!$AA$53,KS17=0,JW17=0,EU17&gt;0),$C$17,0)</f>
        <v>0.04</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v>
      </c>
      <c r="RQ17" s="2">
        <f>IF(AND(LS17&gt;=LS$6*'Drive Train'!$AA$52,LS17&lt;=LS$6*'Drive Train'!$AA$53,KW17=0,KA17=0,EY17&gt;0),$C$17,0)</f>
        <v>0.04</v>
      </c>
      <c r="RR17" s="2">
        <f>IF(AND(LT17&gt;=LT$6*'Drive Train'!$AA$52,LT17&lt;=LT$6*'Drive Train'!$AA$53,KX17=0,KB17=0,EZ17&gt;0),$C$17,0)</f>
        <v>0.04</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0.04</v>
      </c>
      <c r="RV17" s="2">
        <f>IF(AND(LX17&gt;=LX$6*'Drive Train'!$AA$52,LX17&lt;=LX$6*'Drive Train'!$AA$53,LB17=0,KF17=0,FD17&gt;0),$C$17,0)</f>
        <v>0</v>
      </c>
      <c r="RW17" s="2">
        <f>IF(AND(LY17&gt;=LY$6*'Drive Train'!$AA$52,LY17&lt;=LY$6*'Drive Train'!$AA$53,LC17=0,KG17=0,FE17&gt;0),$C$17,0)</f>
        <v>0</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47">
        <f t="shared" si="265"/>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266"/>
        <v>0.36</v>
      </c>
    </row>
    <row r="18" spans="1:524" x14ac:dyDescent="0.3">
      <c r="A18" s="11"/>
      <c r="B18" s="3" t="s">
        <v>108</v>
      </c>
      <c r="C18" s="39">
        <f>C17*'Drive Train'!F36</f>
        <v>4.8</v>
      </c>
      <c r="D18" s="5"/>
      <c r="P18" s="5"/>
      <c r="R18" s="49">
        <f t="shared" si="97"/>
        <v>0.39999999999999997</v>
      </c>
      <c r="S18" s="2">
        <f>NG18/'Drive Train'!$F$35</f>
        <v>0.61036784794493726</v>
      </c>
      <c r="T18" s="2">
        <f>NH18/'Drive Train'!$F$35</f>
        <v>0.565483870967742</v>
      </c>
      <c r="U18" s="2">
        <f>NI18/'Drive Train'!$F$35</f>
        <v>0.565483870967742</v>
      </c>
      <c r="V18" s="2">
        <f>NJ18/'Drive Train'!$F$35</f>
        <v>0.58422138971448134</v>
      </c>
      <c r="W18" s="2">
        <f>NK18/'Drive Train'!$F$35</f>
        <v>0.68400303383726813</v>
      </c>
      <c r="X18" s="2">
        <f>NL18/'Drive Train'!$F$35</f>
        <v>0.7735183847716619</v>
      </c>
      <c r="Y18" s="2">
        <f>NM18/'Drive Train'!$F$35</f>
        <v>0.85266342903555259</v>
      </c>
      <c r="Z18" s="2">
        <f>NN18/'Drive Train'!$F$35</f>
        <v>0.91804053363362204</v>
      </c>
      <c r="AA18" s="2">
        <f>NO18/'Drive Train'!$F$35</f>
        <v>0.96012614540264662</v>
      </c>
      <c r="AB18" s="2">
        <f>NP18/'Drive Train'!$F$35</f>
        <v>0.97533512046376136</v>
      </c>
      <c r="AC18" s="2">
        <f>NQ18/'Drive Train'!$F$35</f>
        <v>0.97703788430266802</v>
      </c>
      <c r="AD18" s="2">
        <f>NR18/'Drive Train'!$F$35</f>
        <v>0.87951359041705857</v>
      </c>
      <c r="AE18" s="2">
        <f>NS18/'Drive Train'!$F$35</f>
        <v>0.85866214976040867</v>
      </c>
      <c r="AF18" s="2">
        <f>NT18/'Drive Train'!$F$35</f>
        <v>0.83781070910375877</v>
      </c>
      <c r="AG18" s="2">
        <f>NU18/'Drive Train'!$F$35</f>
        <v>0.81695926844710909</v>
      </c>
      <c r="AH18" s="2">
        <f>NV18/'Drive Train'!$F$35</f>
        <v>0.79610782779045908</v>
      </c>
      <c r="AI18" s="2">
        <f>NW18/'Drive Train'!$F$35</f>
        <v>0.77525638713380929</v>
      </c>
      <c r="AJ18" s="2">
        <f>NX18/'Drive Train'!$F$35</f>
        <v>0.75440494647715928</v>
      </c>
      <c r="AK18" s="2">
        <f>NY18/'Drive Train'!$F$35</f>
        <v>0.73355350582050949</v>
      </c>
      <c r="AL18" s="2">
        <f>NZ18/'Drive Train'!$F$35</f>
        <v>0.71270206516385959</v>
      </c>
      <c r="AM18" s="2">
        <f>OA18/'Drive Train'!$F$35</f>
        <v>0.69185062450720969</v>
      </c>
      <c r="AN18" s="47">
        <f t="shared" si="98"/>
        <v>0.39999999999999997</v>
      </c>
      <c r="AO18" s="36">
        <f>LO18*12*60/(PI() * 'Drive Train'!$F$15)/S$6*ABS(S18)</f>
        <v>1898.3409830434928</v>
      </c>
      <c r="AP18" s="36">
        <f>LP18*12*60/(PI() * 'Drive Train'!$F$15)/T$6*ABS(T18)</f>
        <v>480.91271006465223</v>
      </c>
      <c r="AQ18" s="36">
        <f>LQ18*12*60/(PI() * 'Drive Train'!$F$15)/U$6*ABS(U18)</f>
        <v>972.6905473038413</v>
      </c>
      <c r="AR18" s="36">
        <f>LR18*12*60/(PI() * 'Drive Train'!$F$15)/V$6*ABS(V18)</f>
        <v>1647.6518338713627</v>
      </c>
      <c r="AS18" s="36">
        <f>LS18*12*60/(PI() * 'Drive Train'!$F$15)/W$6*ABS(W18)</f>
        <v>2645.7346694911066</v>
      </c>
      <c r="AT18" s="36">
        <f>LT18*12*60/(PI() * 'Drive Train'!$F$15)/X$6*ABS(X18)</f>
        <v>3571.7210091761795</v>
      </c>
      <c r="AU18" s="36">
        <f>LU18*12*60/(PI() * 'Drive Train'!$F$15)/Y$6*ABS(Y18)</f>
        <v>4373.8867625884977</v>
      </c>
      <c r="AV18" s="36">
        <f>LV18*12*60/(PI() * 'Drive Train'!$F$15)/Z$6*ABS(Z18)</f>
        <v>4994.3153395255677</v>
      </c>
      <c r="AW18" s="36">
        <f>LW18*12*60/(PI() * 'Drive Train'!$F$15)/AA$6*ABS(AA18)</f>
        <v>5353.6458789041544</v>
      </c>
      <c r="AX18" s="36">
        <f>LX18*12*60/(PI() * 'Drive Train'!$F$15)/AB$6*ABS(AB18)</f>
        <v>5467.2487966190383</v>
      </c>
      <c r="AY18" s="36">
        <f>LY18*12*60/(PI() * 'Drive Train'!$F$15)/AC$6*ABS(AC18)</f>
        <v>5477.4621573764553</v>
      </c>
      <c r="AZ18" s="36">
        <f>LZ18*12*60/(PI() * 'Drive Train'!$F$15)/AD$6*ABS(AD18)</f>
        <v>715.87455634447872</v>
      </c>
      <c r="BA18" s="36">
        <f>MA18*12*60/(PI() * 'Drive Train'!$F$15)/AE$6*ABS(AE18)</f>
        <v>847.77956805309088</v>
      </c>
      <c r="BB18" s="36">
        <f>MB18*12*60/(PI() * 'Drive Train'!$F$15)/AF$6*ABS(AF18)</f>
        <v>972.45403380195364</v>
      </c>
      <c r="BC18" s="36">
        <f>MC18*12*60/(PI() * 'Drive Train'!$F$15)/AG$6*ABS(AG18)</f>
        <v>1089.8979535910676</v>
      </c>
      <c r="BD18" s="36">
        <f>MD18*12*60/(PI() * 'Drive Train'!$F$15)/AH$6*ABS(AH18)</f>
        <v>1200.1113274204322</v>
      </c>
      <c r="BE18" s="36">
        <f>ME18*12*60/(PI() * 'Drive Train'!$F$15)/AI$6*ABS(AI18)</f>
        <v>1303.0941552900479</v>
      </c>
      <c r="BF18" s="36">
        <f>MF18*12*60/(PI() * 'Drive Train'!$F$15)/AJ$6*ABS(AJ18)</f>
        <v>1398.8464371999135</v>
      </c>
      <c r="BG18" s="36">
        <f>MG18*12*60/(PI() * 'Drive Train'!$F$15)/AK$6*ABS(AK18)</f>
        <v>1487.3681731500305</v>
      </c>
      <c r="BH18" s="36">
        <f>MH18*12*60/(PI() * 'Drive Train'!$F$15)/AL$6*ABS(AL18)</f>
        <v>1568.6593631403985</v>
      </c>
      <c r="BI18" s="36">
        <f>MI18*12*60/(PI() * 'Drive Train'!$F$15)/AM$6*ABS(AM18)</f>
        <v>1642.7200071710167</v>
      </c>
      <c r="BJ18" s="47">
        <f t="shared" si="23"/>
        <v>0.39999999999999997</v>
      </c>
      <c r="BK18" s="2">
        <f>IF(OR(KS17=1,AND($C$37=Motors!$C$32,OY17=1)),0,IF(NG18=0,-(CG17+$C$15)/($C$14-$C$15)*$C$12,($C$11*S18-AO18)/($C$11*S18)*$C$12*S18))</f>
        <v>1.5398748615248177</v>
      </c>
      <c r="BL18" s="2">
        <f>IF(OR(KT17=1,AND($C$37=Motors!$C$32,OZ17=1)),0,IF(NH18=0,-(CH17+$C$15)/($C$14-$C$15)*$C$12,($C$11*T18-AP18)/($C$11*T18)*$C$12*T18))</f>
        <v>2.3523497306854</v>
      </c>
      <c r="BM18" s="2">
        <f>IF(OR(KU17=1,AND($C$37=Motors!$C$32,PA17=1)),0,IF(NI18=0,-(CI17+$C$15)/($C$14-$C$15)*$C$12,($C$11*U18-AQ18)/($C$11*U18)*$C$12*U18))</f>
        <v>1.9960867989900191</v>
      </c>
      <c r="BN18" s="2">
        <f>IF(OR(KV17=1,AND($C$37=Motors!$C$32,PB17=1)),0,IF(NJ18=0,-(CJ17+$C$15)/($C$14-$C$15)*$C$12,($C$11*V18-AR18)/($C$11*V18)*$C$12*V18))</f>
        <v>1.596608751757034</v>
      </c>
      <c r="BO18" s="2">
        <f>IF(OR(KW17=1,AND($C$37=Motors!$C$32,PC17=1)),0,IF(NK18=0,-(CK17+$C$15)/($C$14-$C$15)*$C$12,($C$11*W18-AS18)/($C$11*W18)*$C$12*W18))</f>
        <v>1.3501143189153597</v>
      </c>
      <c r="BP18" s="2">
        <f>IF(OR(KX17=1,AND($C$37=Motors!$C$32,PD17=1)),0,IF(NL18=0,-(CL17+$C$15)/($C$14-$C$15)*$C$12,($C$11*X18-AT18)/($C$11*X18)*$C$12*X18))</f>
        <v>1.1068177377723283</v>
      </c>
      <c r="BQ18" s="2">
        <f>IF(OR(KY17=1,AND($C$37=Motors!$C$32,PE17=1)),0,IF(NM18=0,-(CM17+$C$15)/($C$14-$C$15)*$C$12,($C$11*Y18-AU18)/($C$11*Y18)*$C$12*Y18))</f>
        <v>0.90369317807298022</v>
      </c>
      <c r="BR18" s="2">
        <f>IF(OR(KZ17=1,AND($C$37=Motors!$C$32,PF17=1)),0,IF(NN18=0,-(CN17+$C$15)/($C$14-$C$15)*$C$12,($C$11*Z18-AV18)/($C$11*Z18)*$C$12*Z18))</f>
        <v>0.76647062464810367</v>
      </c>
      <c r="BS18" s="2">
        <f>IF(OR(LA17=1,AND($C$37=Motors!$C$32,PG17=1)),0,IF(NO18=0,-(CO17+$C$15)/($C$14-$C$15)*$C$12,($C$11*AA18-AW18)/($C$11*AA18)*$C$12*AA18))</f>
        <v>0.70715783093315454</v>
      </c>
      <c r="BT18" s="2">
        <f>IF(OR(LB17=1,AND($C$37=Motors!$C$32,PH17=1)),0,IF(NP18=0,-(CP17+$C$15)/($C$14-$C$15)*$C$12,($C$11*AB18-AX18)/($C$11*AB18)*$C$12*AB18))</f>
        <v>0.69749728432447644</v>
      </c>
      <c r="BU18" s="2">
        <f>IF(OR(LC17=1,AND($C$37=Motors!$C$32,PI17=1)),0,IF(NQ18=0,-(CQ17+$C$15)/($C$14-$C$15)*$C$12,($C$11*AC18-AY18)/($C$11*AC18)*$C$12*AC18))</f>
        <v>0.69823070153144451</v>
      </c>
      <c r="BV18" s="2">
        <f>IF(OR(LD17=1,AND($C$37=Motors!$C$32,PJ17=1)),0,IF(NR18=0,-(CR17+$C$15)/($C$14-$C$15)*$C$12,($C$11*AD18-AZ18)/($C$11*AD18)*$C$12*AD18))</f>
        <v>3.6819349659483445</v>
      </c>
      <c r="BW18" s="2">
        <f>IF(OR(LE17=1,AND($C$37=Motors!$C$32,PK17=1)),0,IF(NS18=0,-(CS17+$C$15)/($C$14-$C$15)*$C$12,($C$11*AE18-BA18)/($C$11*AE18)*$C$12*AE18))</f>
        <v>3.4867917284108882</v>
      </c>
      <c r="BX18" s="2">
        <f>IF(OR(LF17=1,AND($C$37=Motors!$C$32,PL17=1)),0,IF(NT18=0,-(CT17+$C$15)/($C$14-$C$15)*$C$12,($C$11*AF18-BB18)/($C$11*AF18)*$C$12*AF18))</f>
        <v>3.2968865786974786</v>
      </c>
      <c r="BY18" s="2">
        <f>IF(OR(LG17=1,AND($C$37=Motors!$C$32,PM17=1)),0,IF(NU18=0,-(CU17+$C$15)/($C$14-$C$15)*$C$12,($C$11*AG18-BC18)/($C$11*AG18)*$C$12*AG18))</f>
        <v>3.1122195168081159</v>
      </c>
      <c r="BZ18" s="2">
        <f>IF(OR(LH17=1,AND($C$37=Motors!$C$32,PN17=1)),0,IF(NV18=0,-(CV17+$C$15)/($C$14-$C$15)*$C$12,($C$11*AH18-BD18)/($C$11*AH18)*$C$12*AH18))</f>
        <v>2.9327905427427976</v>
      </c>
      <c r="CA18" s="2">
        <f>IF(OR(LI17=1,AND($C$37=Motors!$C$32,PO17=1)),0,IF(NW18=0,-(CW17+$C$15)/($C$14-$C$15)*$C$12,($C$11*AI18-BE18)/($C$11*AI18)*$C$12*AI18))</f>
        <v>2.7585996565015276</v>
      </c>
      <c r="CB18" s="2">
        <f>IF(OR(LJ17=1,AND($C$37=Motors!$C$32,PP17=1)),0,IF(NX18=0,-(CX17+$C$15)/($C$14-$C$15)*$C$12,($C$11*AJ18-BF18)/($C$11*AJ18)*$C$12*AJ18))</f>
        <v>2.5896468580843028</v>
      </c>
      <c r="CC18" s="2">
        <f>IF(OR(LK17=1,AND($C$37=Motors!$C$32,PQ17=1)),0,IF(NY18=0,-(CY17+$C$15)/($C$14-$C$15)*$C$12,($C$11*AK18-BG18)/($C$11*AK18)*$C$12*AK18))</f>
        <v>2.4259321474911242</v>
      </c>
      <c r="CD18" s="2">
        <f>IF(OR(LL17=1,AND($C$37=Motors!$C$32,PR17=1)),0,IF(NZ18=0,-(CZ17+$C$15)/($C$14-$C$15)*$C$12,($C$11*AL18-BH18)/($C$11*AL18)*$C$12*AL18))</f>
        <v>2.2674555247219925</v>
      </c>
      <c r="CE18" s="2">
        <f>IF(OR(LM17=1,AND($C$37=Motors!$C$32,PS17=1)),0,IF(OA18=0,-(DA17+$C$15)/($C$14-$C$15)*$C$12,($C$11*AM18-BI18)/($C$11*AM18)*$C$12*AM18))</f>
        <v>2.114216989776907</v>
      </c>
      <c r="CF18" s="47">
        <f t="shared" si="25"/>
        <v>0.39999999999999997</v>
      </c>
      <c r="CG18" s="43">
        <f>IF(AND(KS17=1,OY17=1),0,ABS(BK18/$C$12*($C$14-$C$15)+$C$15) *'Drive Train'!$AA$49 + CG17*(1-'Drive Train'!$AA$49))</f>
        <v>86.319685809031242</v>
      </c>
      <c r="CH18" s="43">
        <f>IF(AND(KT17=1,OZ17=1),0,ABS(BL18/$C$12*($C$14-$C$15)+$C$15) *'Drive Train'!$AA$49 + CH17*(1-'Drive Train'!$AA$49))</f>
        <v>130.20001100583426</v>
      </c>
      <c r="CI18" s="43">
        <f>IF(AND(KU17=1,PA17=1),0,ABS(BM18/$C$12*($C$14-$C$15)+$C$15) *'Drive Train'!$AA$49 + CI17*(1-'Drive Train'!$AA$49))</f>
        <v>111.29427116705195</v>
      </c>
      <c r="CJ18" s="43">
        <f>IF(AND(KV17=1,PB17=1),0,ABS(BN18/$C$12*($C$14-$C$15)+$C$15) *'Drive Train'!$AA$49 + CJ17*(1-'Drive Train'!$AA$49))</f>
        <v>89.769442837739476</v>
      </c>
      <c r="CK18" s="43">
        <f>IF(AND(KW17=1,PC17=1),0,ABS(BO18/$C$12*($C$14-$C$15)+$C$15) *'Drive Train'!$AA$49 + CK17*(1-'Drive Train'!$AA$49))</f>
        <v>76.258091200254356</v>
      </c>
      <c r="CL18" s="43">
        <f>IF(AND(KX17=1,PD17=1),0,ABS(BP18/$C$12*($C$14-$C$15)+$C$15) *'Drive Train'!$AA$49 + CL17*(1-'Drive Train'!$AA$49))</f>
        <v>63.294286697438011</v>
      </c>
      <c r="CM18" s="43">
        <f>IF(AND(KY17=1,PE17=1),0,ABS(BQ18/$C$12*($C$14-$C$15)+$C$15) *'Drive Train'!$AA$49 + CM17*(1-'Drive Train'!$AA$49))</f>
        <v>52.221845146175141</v>
      </c>
      <c r="CN18" s="43">
        <f>IF(AND(KZ17=1,PF17=1),0,ABS(BR18/$C$12*($C$14-$C$15)+$C$15) *'Drive Train'!$AA$49 + CN17*(1-'Drive Train'!$AA$49))</f>
        <v>44.32921416751477</v>
      </c>
      <c r="CO18" s="43">
        <f>IF(AND(LA17=1,PG17=1),0,ABS(BS18/$C$12*($C$14-$C$15)+$C$15) *'Drive Train'!$AA$49 + CO17*(1-'Drive Train'!$AA$49))</f>
        <v>40.477988031563179</v>
      </c>
      <c r="CP18" s="43">
        <f>IF(AND(LB17=1,PH17=1),0,ABS(BT18/$C$12*($C$14-$C$15)+$C$15) *'Drive Train'!$AA$49 + CP17*(1-'Drive Train'!$AA$49))</f>
        <v>39.591209938746033</v>
      </c>
      <c r="CQ18" s="43">
        <f>IF(AND(LC17=1,PI17=1),0,ABS(BU18/$C$12*($C$14-$C$15)+$C$15) *'Drive Train'!$AA$49 + CQ17*(1-'Drive Train'!$AA$49))</f>
        <v>39.569113100750144</v>
      </c>
      <c r="CR18" s="43">
        <f>IF(AND(LD17=1,PJ17=1),0,ABS(BV18/$C$12*($C$14-$C$15)+$C$15) *'Drive Train'!$AA$49 + CR17*(1-'Drive Train'!$AA$49))</f>
        <v>202.64256664453728</v>
      </c>
      <c r="CS18" s="43">
        <f>IF(AND(LE17=1,PK17=1),0,ABS(BW18/$C$12*($C$14-$C$15)+$C$15) *'Drive Train'!$AA$49 + CS17*(1-'Drive Train'!$AA$49))</f>
        <v>192.10953339321495</v>
      </c>
      <c r="CT18" s="43">
        <f>IF(AND(LF17=1,PL17=1),0,ABS(BX18/$C$12*($C$14-$C$15)+$C$15) *'Drive Train'!$AA$49 + CT17*(1-'Drive Train'!$AA$49))</f>
        <v>181.85660821313971</v>
      </c>
      <c r="CU18" s="43">
        <f>IF(AND(LG17=1,PM17=1),0,ABS(BY18/$C$12*($C$14-$C$15)+$C$15) *'Drive Train'!$AA$49 + CU17*(1-'Drive Train'!$AA$49))</f>
        <v>171.88379110431154</v>
      </c>
      <c r="CV18" s="43">
        <f>IF(AND(LH17=1,PN17=1),0,ABS(BZ18/$C$12*($C$14-$C$15)+$C$15) *'Drive Train'!$AA$49 + CV17*(1-'Drive Train'!$AA$49))</f>
        <v>162.19108206673036</v>
      </c>
      <c r="CW18" s="43">
        <f>IF(AND(LI17=1,PO17=1),0,ABS(CA18/$C$12*($C$14-$C$15)+$C$15) *'Drive Train'!$AA$49 + CW17*(1-'Drive Train'!$AA$49))</f>
        <v>152.77848110039633</v>
      </c>
      <c r="CX18" s="43">
        <f>IF(AND(LJ17=1,PP17=1),0,ABS(CB18/$C$12*($C$14-$C$15)+$C$15) *'Drive Train'!$AA$49 + CX17*(1-'Drive Train'!$AA$49))</f>
        <v>143.64598405890368</v>
      </c>
      <c r="CY18" s="43">
        <f>IF(AND(LK17=1,PQ17=1),0,ABS(CC18/$C$12*($C$14-$C$15)+$C$15) *'Drive Train'!$AA$49 + CY17*(1-'Drive Train'!$AA$49))</f>
        <v>134.793587678721</v>
      </c>
      <c r="CZ18" s="43">
        <f>IF(AND(LL17=1,PR17=1),0,ABS(CD18/$C$12*($C$14-$C$15)+$C$15) *'Drive Train'!$AA$49 + CZ17*(1-'Drive Train'!$AA$49))</f>
        <v>126.22129944876484</v>
      </c>
      <c r="DA18" s="43">
        <f>IF(AND(LM17=1,PS17=1),0,ABS(CE18/$C$12*($C$14-$C$15)+$C$15) *'Drive Train'!$AA$49 + DA17*(1-'Drive Train'!$AA$49))</f>
        <v>117.92911936903519</v>
      </c>
      <c r="DB18" s="47">
        <f t="shared" si="99"/>
        <v>0.39999999999999997</v>
      </c>
      <c r="DC18" s="43">
        <f t="shared" si="26"/>
        <v>86.319685809031242</v>
      </c>
      <c r="DD18" s="43">
        <f t="shared" si="27"/>
        <v>93</v>
      </c>
      <c r="DE18" s="43">
        <f t="shared" si="28"/>
        <v>93</v>
      </c>
      <c r="DF18" s="43">
        <f t="shared" si="29"/>
        <v>89.769442837739476</v>
      </c>
      <c r="DG18" s="43">
        <f t="shared" si="30"/>
        <v>76.258091200254356</v>
      </c>
      <c r="DH18" s="43">
        <f t="shared" si="31"/>
        <v>63.294286697438011</v>
      </c>
      <c r="DI18" s="43">
        <f t="shared" si="32"/>
        <v>52.221845146175141</v>
      </c>
      <c r="DJ18" s="43">
        <f t="shared" si="33"/>
        <v>44.32921416751477</v>
      </c>
      <c r="DK18" s="43">
        <f t="shared" si="34"/>
        <v>40.477988031563179</v>
      </c>
      <c r="DL18" s="43">
        <f t="shared" si="35"/>
        <v>39.591209938746033</v>
      </c>
      <c r="DM18" s="43">
        <f t="shared" si="36"/>
        <v>39.569113100750144</v>
      </c>
      <c r="DN18" s="43">
        <f t="shared" si="37"/>
        <v>25</v>
      </c>
      <c r="DO18" s="43">
        <f t="shared" si="38"/>
        <v>30</v>
      </c>
      <c r="DP18" s="43">
        <f t="shared" si="39"/>
        <v>35</v>
      </c>
      <c r="DQ18" s="43">
        <f t="shared" si="40"/>
        <v>40</v>
      </c>
      <c r="DR18" s="43">
        <f t="shared" si="41"/>
        <v>45</v>
      </c>
      <c r="DS18" s="43">
        <f t="shared" si="42"/>
        <v>50</v>
      </c>
      <c r="DT18" s="43">
        <f t="shared" si="43"/>
        <v>55</v>
      </c>
      <c r="DU18" s="43">
        <f t="shared" si="44"/>
        <v>60</v>
      </c>
      <c r="DV18" s="43">
        <f t="shared" si="45"/>
        <v>65</v>
      </c>
      <c r="DW18" s="43">
        <f t="shared" si="46"/>
        <v>70</v>
      </c>
      <c r="DX18" s="47">
        <f t="shared" si="100"/>
        <v>0.39999999999999997</v>
      </c>
      <c r="DY18" s="2">
        <f>IF(OY18=0,($C$23/0.4536*IF(ISNA(MK17),'Drive Train'!$F$16,'Drive Train'!$F$17)*4.448*$C$24*S$6)*SIGN(BK18),BK18)</f>
        <v>6.7787520000000017</v>
      </c>
      <c r="DZ18" s="2">
        <f>IF(OZ18=0,($C$23/0.4536*IF(ISNA(ML17),'Drive Train'!$F$16,'Drive Train'!$F$17)*4.448*$C$24*$C$21*T$6)*SIGN(BL18),BL18)</f>
        <v>11.570293785959999</v>
      </c>
      <c r="EA18" s="2">
        <f>IF(PA18=0,($C$23/0.4536*IF(ISNA(MM17),'Drive Train'!$F$16,'Drive Train'!$F$17)*4.448*$C$24*$C$21*U$6)*SIGN(BM18),BM18)</f>
        <v>8.0102033902799992</v>
      </c>
      <c r="EB18" s="2">
        <f>IF(PB18=0,($C$23/0.4536*IF(ISNA(MN17),'Drive Train'!$F$16,'Drive Train'!$F$17)*4.448*$C$24*$C$21*V$6)*SIGN(BN18),BN18)</f>
        <v>6.1254496513905883</v>
      </c>
      <c r="EC18" s="2">
        <f>IF(PC18=0,($C$23/0.4536*IF(ISNA(MO17),'Drive Train'!$F$16,'Drive Train'!$F$17)*4.448*$C$24*$C$21*W$6)*SIGN(BO18),BO18)</f>
        <v>4.9586973368400002</v>
      </c>
      <c r="ED18" s="2">
        <f>IF(PD18=0,($C$23/0.4536*IF(ISNA(MP17),'Drive Train'!$F$16,'Drive Train'!$F$17)*4.448*$C$24*$C$21*X$6)*SIGN(BP18),BP18)</f>
        <v>4.165305762945601</v>
      </c>
      <c r="EE18" s="2">
        <f>IF(PE18=0,($C$23/0.4536*IF(ISNA(MQ17),'Drive Train'!$F$16,'Drive Train'!$F$17)*4.448*$C$24*$C$21*Y$6)*SIGN(BQ18),BQ18)</f>
        <v>3.5907808301255173</v>
      </c>
      <c r="EF18" s="2">
        <f>IF(PF18=0,($C$23/0.4536*IF(ISNA(MR17),'Drive Train'!$F$16,'Drive Train'!$F$17)*4.448*$C$24*$C$21*Z$6)*SIGN(BR18),BR18)</f>
        <v>3.1555346688981816</v>
      </c>
      <c r="EG18" s="2">
        <f>IF(PG18=0,($C$23/0.4536*IF(ISNA(MS17),'Drive Train'!$F$16,'Drive Train'!$F$17)*4.448*$C$24*$C$21*AA$6)*SIGN(BS18),BS18)</f>
        <v>2.8143957857740536</v>
      </c>
      <c r="EH18" s="2">
        <f>IF(PH18=0,($C$23/0.4536*IF(ISNA(MT17),'Drive Train'!$F$16,'Drive Train'!$F$17)*4.448*$C$24*$C$21*AB$6)*SIGN(BT18),BT18)</f>
        <v>2.5398205871619508</v>
      </c>
      <c r="EI18" s="2">
        <f>IF(PI18=0,($C$23/0.4536*IF(ISNA(MU17),'Drive Train'!$F$16,'Drive Train'!$F$17)*4.448*$C$24*$C$21*AC$6)*SIGN(BU18),BU18)</f>
        <v>2.3140587571919995</v>
      </c>
      <c r="EJ18" s="2">
        <f>IF(PJ18=0,($C$23/0.4536*IF(ISNA(MV17),'Drive Train'!$F$16,'Drive Train'!$F$17)*4.448*$C$24*$C$21*AD$6)*SIGN(BV18),BV18)</f>
        <v>5.7851468929800003</v>
      </c>
      <c r="EK18" s="2">
        <f>IF(PK18=0,($C$23/0.4536*IF(ISNA(MW17),'Drive Train'!$F$16,'Drive Train'!$F$17)*4.448*$C$24*$C$21*AE$6)*SIGN(BW18),BW18)</f>
        <v>5.7851468929800003</v>
      </c>
      <c r="EL18" s="2">
        <f>IF(PL18=0,($C$23/0.4536*IF(ISNA(MX17),'Drive Train'!$F$16,'Drive Train'!$F$17)*4.448*$C$24*$C$21*AF$6)*SIGN(BX18),BX18)</f>
        <v>5.7851468929800003</v>
      </c>
      <c r="EM18" s="2">
        <f>IF(PM18=0,($C$23/0.4536*IF(ISNA(MY17),'Drive Train'!$F$16,'Drive Train'!$F$17)*4.448*$C$24*$C$21*AG$6)*SIGN(BY18),BY18)</f>
        <v>5.7851468929800003</v>
      </c>
      <c r="EN18" s="2">
        <f>IF(PN18=0,($C$23/0.4536*IF(ISNA(MZ17),'Drive Train'!$F$16,'Drive Train'!$F$17)*4.448*$C$24*$C$21*AH$6)*SIGN(BZ18),BZ18)</f>
        <v>5.7851468929800003</v>
      </c>
      <c r="EO18" s="2">
        <f>IF(PO18=0,($C$23/0.4536*IF(ISNA(NA17),'Drive Train'!$F$16,'Drive Train'!$F$17)*4.448*$C$24*$C$21*AI$6)*SIGN(CA18),CA18)</f>
        <v>5.7851468929800003</v>
      </c>
      <c r="EP18" s="2">
        <f>IF(PP18=0,($C$23/0.4536*IF(ISNA(NB17),'Drive Train'!$F$16,'Drive Train'!$F$17)*4.448*$C$24*$C$21*AJ$6)*SIGN(CB18),CB18)</f>
        <v>5.7851468929800003</v>
      </c>
      <c r="EQ18" s="2">
        <f>IF(PQ18=0,($C$23/0.4536*IF(ISNA(NC17),'Drive Train'!$F$16,'Drive Train'!$F$17)*4.448*$C$24*$C$21*AK$6)*SIGN(CC18),CC18)</f>
        <v>5.7851468929800003</v>
      </c>
      <c r="ER18" s="2">
        <f>IF(PR18=0,($C$23/0.4536*IF(ISNA(ND17),'Drive Train'!$F$16,'Drive Train'!$F$17)*4.448*$C$24*$C$21*AL$6)*SIGN(CD18),CD18)</f>
        <v>5.7851468929800003</v>
      </c>
      <c r="ES18" s="2">
        <f>IF(PS18=0,($C$23/0.4536*IF(ISNA(NE17),'Drive Train'!$F$16,'Drive Train'!$F$17)*4.448*$C$24*$C$21*AM$6)*SIGN(CE18),CE18)</f>
        <v>5.7851468929800003</v>
      </c>
      <c r="ET18" s="47">
        <f t="shared" si="47"/>
        <v>0.39999999999999997</v>
      </c>
      <c r="EU18" s="2">
        <f>MAX(MIN(IF(AND(OY17=1,NG18&lt;0),-1,1)*(DC18-$C$15)/($C$14-$C$15)*$C$12*$C$21-$C$33*LO18/AO$6 -  OY17*$C$33/$C$21,DY17/$C$19),MAX(EU$8:EU17)*-1)</f>
        <v>0.99806490543717263</v>
      </c>
      <c r="EV18" s="2">
        <f>MAX(MIN(IF(AND(OZ17=1,NH18&lt;0),-1,1)*(DD18-$C$15)/($C$14-$C$15)*$C$12*$C$21-$C$33*LP18/AP$6 -  OZ17*$C$33/$C$21,DZ17/$C$19),MAX(EV$8:EV17)*-1)</f>
        <v>1.3426651139552921</v>
      </c>
      <c r="EW18" s="2">
        <f>MAX(MIN(IF(AND(PA17=1,NI18&lt;0),-1,1)*(DE18-$C$15)/($C$14-$C$15)*$C$12*$C$21-$C$33*LQ18/AQ$6 -  PA17*$C$33/$C$21,EA17/$C$19),MAX(EW$8:EW17)*-1)</f>
        <v>1.2503198802731503</v>
      </c>
      <c r="EX18" s="2">
        <f>MAX(MIN(IF(AND(PB17=1,NJ18&lt;0),-1,1)*(DF18-$C$15)/($C$14-$C$15)*$C$12*$C$21-$C$33*LR18/AR$6 -  PB17*$C$33/$C$21,EB17/$C$19),MAX(EX$8:EX17)*-1)</f>
        <v>1.0828912555205463</v>
      </c>
      <c r="EY18" s="2">
        <f>MAX(MIN(IF(AND(PC17=1,NK18&lt;0),-1,1)*(DG18-$C$15)/($C$14-$C$15)*$C$12*$C$21-$C$33*LS18/AS$6 -  PC17*$C$33/$C$21,EC17/$C$19),MAX(EY$8:EY17)*-1)</f>
        <v>0.75997061688342638</v>
      </c>
      <c r="EZ18" s="2">
        <f>MAX(MIN(IF(AND(PD17=1,NL18&lt;0),-1,1)*(DH18-$C$15)/($C$14-$C$15)*$C$12*$C$21-$C$33*LT18/AT$6 -  PD17*$C$33/$C$21,ED17/$C$19),MAX(EZ$8:EZ17)*-1)</f>
        <v>0.47730063627373026</v>
      </c>
      <c r="FA18" s="2">
        <f>MAX(MIN(IF(AND(PE17=1,NM18&lt;0),-1,1)*(DI18-$C$15)/($C$14-$C$15)*$C$12*$C$21-$C$33*LU18/AU$6 -  PE17*$C$33/$C$21,EE17/$C$19),MAX(FA$8:FA17)*-1)</f>
        <v>0.24945867086502449</v>
      </c>
      <c r="FB18" s="2">
        <f>MAX(MIN(IF(AND(PF17=1,NN18&lt;0),-1,1)*(DJ18-$C$15)/($C$14-$C$15)*$C$12*$C$21-$C$33*LV18/AV$6 -  PF17*$C$33/$C$21,EF17/$C$19),MAX(FB$8:FB17)*-1)</f>
        <v>9.2843781079703591E-2</v>
      </c>
      <c r="FC18" s="2">
        <f>MAX(MIN(IF(AND(PG17=1,NO18&lt;0),-1,1)*(DK18-$C$15)/($C$14-$C$15)*$C$12*$C$21-$C$33*LW18/AW$6 -  PG17*$C$33/$C$21,EG17/$C$19),MAX(FC$8:FC17)*-1)</f>
        <v>1.8092988374325158E-2</v>
      </c>
      <c r="FD18" s="2">
        <f>MAX(MIN(IF(AND(PH17=1,NP18&lt;0),-1,1)*(DL18-$C$15)/($C$14-$C$15)*$C$12*$C$21-$C$33*LX18/AX$6 -  PH17*$C$33/$C$21,EH17/$C$19),MAX(FD$8:FD17)*-1)</f>
        <v>1.0658325591951234E-3</v>
      </c>
      <c r="FE18" s="2">
        <f>MAX(MIN(IF(AND(PI17=1,NQ18&lt;0),-1,1)*(DM18-$C$15)/($C$14-$C$15)*$C$12*$C$21-$C$33*LY18/AY$6 -  PI17*$C$33/$C$21,EI17/$C$19),MAX(FE$8:FE17)*-1)</f>
        <v>6.4701883598516918E-4</v>
      </c>
      <c r="FF18" s="2">
        <f>MAX(MIN(IF(AND(PJ17=1,NR18&lt;0),-1,1)*(DN18-$C$15)/($C$14-$C$15)*$C$12*$C$21-$C$33*LZ18/AZ$6 -  PJ17*$C$33/$C$21,EJ17/$C$19),MAX(FF$8:FF17)*-1)</f>
        <v>0.2812812881289668</v>
      </c>
      <c r="FG18" s="2">
        <f>MAX(MIN(IF(AND(PK17=1,NS18&lt;0),-1,1)*(DO18-$C$15)/($C$14-$C$15)*$C$12*$C$21-$C$33*MA18/BA$6 -  PK17*$C$33/$C$21,EK17/$C$19),MAX(FG$8:FG17)*-1)</f>
        <v>0.34119848658012597</v>
      </c>
      <c r="FH18" s="2">
        <f>MAX(MIN(IF(AND(PL17=1,NT18&lt;0),-1,1)*(DP18-$C$15)/($C$14-$C$15)*$C$12*$C$21-$C$33*MB18/BB$6 -  PL17*$C$33/$C$21,EL17/$C$19),MAX(FH$8:FH17)*-1)</f>
        <v>0.4011156850312852</v>
      </c>
      <c r="FI18" s="2">
        <f>MAX(MIN(IF(AND(PM17=1,NU18&lt;0),-1,1)*(DQ18-$C$15)/($C$14-$C$15)*$C$12*$C$21-$C$33*MC18/BC$6 -  PM17*$C$33/$C$21,EM17/$C$19),MAX(FI$8:FI17)*-1)</f>
        <v>0.46103288348244437</v>
      </c>
      <c r="FJ18" s="2">
        <f>MAX(MIN(IF(AND(PN17=1,NV18&lt;0),-1,1)*(DR18-$C$15)/($C$14-$C$15)*$C$12*$C$21-$C$33*MD18/BD$6 -  PN17*$C$33/$C$21,EN17/$C$19),MAX(FJ$8:FJ17)*-1)</f>
        <v>0.52095008193360359</v>
      </c>
      <c r="FK18" s="2">
        <f>MAX(MIN(IF(AND(PO17=1,NW18&lt;0),-1,1)*(DS18-$C$15)/($C$14-$C$15)*$C$12*$C$21-$C$33*ME18/BE$6 -  PO17*$C$33/$C$21,EO17/$C$19),MAX(FK$8:FK17)*-1)</f>
        <v>0.58086728038476276</v>
      </c>
      <c r="FL18" s="2">
        <f>MAX(MIN(IF(AND(PP17=1,NX18&lt;0),-1,1)*(DT18-$C$15)/($C$14-$C$15)*$C$12*$C$21-$C$33*MF18/BF$6 -  PP17*$C$33/$C$21,EP17/$C$19),MAX(FL$8:FL17)*-1)</f>
        <v>0.64078447883592193</v>
      </c>
      <c r="FM18" s="2">
        <f>MAX(MIN(IF(AND(PQ17=1,NY18&lt;0),-1,1)*(DU18-$C$15)/($C$14-$C$15)*$C$12*$C$21-$C$33*MG18/BG$6 -  PQ17*$C$33/$C$21,EQ17/$C$19),MAX(FM$8:FM17)*-1)</f>
        <v>0.70070167728708121</v>
      </c>
      <c r="FN18" s="2">
        <f>MAX(MIN(IF(AND(PR17=1,NZ18&lt;0),-1,1)*(DV18-$C$15)/($C$14-$C$15)*$C$12*$C$21-$C$33*MH18/BH$6 -  PR17*$C$33/$C$21,ER17/$C$19),MAX(FN$8:FN17)*-1)</f>
        <v>0.76061887573824039</v>
      </c>
      <c r="FO18" s="2">
        <f>MAX(MIN(IF(AND(PS17=1,OA18&lt;0),-1,1)*(DW18-$C$15)/($C$14-$C$15)*$C$12*$C$21-$C$33*MI18/BI$6 -  PS17*$C$33/$C$21,ES17/$C$19),MAX(FO$8:FO17)*-1)</f>
        <v>0.82053607418939967</v>
      </c>
      <c r="FP18" s="47">
        <f t="shared" si="101"/>
        <v>0.39999999999999997</v>
      </c>
      <c r="FQ18" s="43">
        <f t="shared" si="102"/>
        <v>76.442899826127487</v>
      </c>
      <c r="FR18" s="43">
        <f t="shared" si="103"/>
        <v>93</v>
      </c>
      <c r="FS18" s="43">
        <f t="shared" si="104"/>
        <v>93</v>
      </c>
      <c r="FT18" s="43">
        <f t="shared" si="105"/>
        <v>82.787723420905238</v>
      </c>
      <c r="FU18" s="43">
        <f t="shared" si="106"/>
        <v>58.633973020803019</v>
      </c>
      <c r="FV18" s="43">
        <f t="shared" si="107"/>
        <v>37.490882922679141</v>
      </c>
      <c r="FW18" s="43">
        <f t="shared" si="108"/>
        <v>20.448807240007067</v>
      </c>
      <c r="FX18" s="43">
        <f t="shared" si="109"/>
        <v>8.7343594649142648</v>
      </c>
      <c r="FY18" s="43">
        <f t="shared" si="110"/>
        <v>3.1431653039104401</v>
      </c>
      <c r="FZ18" s="43">
        <f t="shared" si="111"/>
        <v>1.8695716639434965</v>
      </c>
      <c r="GA18" s="43">
        <f t="shared" si="112"/>
        <v>1.8382453226565325</v>
      </c>
      <c r="GB18" s="43">
        <f t="shared" si="113"/>
        <v>22.829068711417683</v>
      </c>
      <c r="GC18" s="43">
        <f t="shared" si="114"/>
        <v>27.310742791373286</v>
      </c>
      <c r="GD18" s="43">
        <f t="shared" si="115"/>
        <v>31.792416871328879</v>
      </c>
      <c r="GE18" s="43">
        <f t="shared" si="116"/>
        <v>36.274090951284478</v>
      </c>
      <c r="GF18" s="43">
        <f t="shared" si="117"/>
        <v>40.755765031240074</v>
      </c>
      <c r="GG18" s="43">
        <f t="shared" si="118"/>
        <v>45.237439111195691</v>
      </c>
      <c r="GH18" s="43">
        <f t="shared" si="119"/>
        <v>49.71911319115128</v>
      </c>
      <c r="GI18" s="43">
        <f t="shared" si="120"/>
        <v>54.200787271106883</v>
      </c>
      <c r="GJ18" s="43">
        <f t="shared" si="121"/>
        <v>58.682461351062486</v>
      </c>
      <c r="GK18" s="43">
        <f t="shared" si="122"/>
        <v>63.164135431018089</v>
      </c>
      <c r="GL18" s="47">
        <f t="shared" si="123"/>
        <v>0.39999999999999997</v>
      </c>
      <c r="GM18" s="43">
        <f t="shared" si="49"/>
        <v>20.04962955432984</v>
      </c>
      <c r="GN18" s="43">
        <f t="shared" si="50"/>
        <v>13.486065887936515</v>
      </c>
      <c r="GO18" s="43">
        <f t="shared" si="51"/>
        <v>18.140094771571601</v>
      </c>
      <c r="GP18" s="43">
        <f t="shared" si="52"/>
        <v>20.54512703326866</v>
      </c>
      <c r="GQ18" s="43">
        <f t="shared" si="53"/>
        <v>17.811117093314756</v>
      </c>
      <c r="GR18" s="43">
        <f t="shared" si="54"/>
        <v>13.317021005126497</v>
      </c>
      <c r="GS18" s="43">
        <f t="shared" si="55"/>
        <v>8.0736824645289857</v>
      </c>
      <c r="GT18" s="43">
        <f t="shared" si="56"/>
        <v>3.4193363371185872</v>
      </c>
      <c r="GU18" s="43">
        <f t="shared" si="57"/>
        <v>0.74711437218902188</v>
      </c>
      <c r="GV18" s="43">
        <f t="shared" si="58"/>
        <v>4.876945501450998E-2</v>
      </c>
      <c r="GW18" s="43">
        <f t="shared" si="59"/>
        <v>3.2494099094923429E-2</v>
      </c>
      <c r="GX18" s="43">
        <f t="shared" si="60"/>
        <v>5.6505199179208176</v>
      </c>
      <c r="GY18" s="43">
        <f t="shared" si="61"/>
        <v>6.8541667211843844</v>
      </c>
      <c r="GZ18" s="43">
        <f t="shared" si="62"/>
        <v>8.057813524447953</v>
      </c>
      <c r="HA18" s="43">
        <f t="shared" si="63"/>
        <v>9.2614603277115215</v>
      </c>
      <c r="HB18" s="43">
        <f t="shared" si="64"/>
        <v>10.465107130975088</v>
      </c>
      <c r="HC18" s="43">
        <f t="shared" si="65"/>
        <v>11.668753934238655</v>
      </c>
      <c r="HD18" s="43">
        <f t="shared" si="66"/>
        <v>12.872400737502224</v>
      </c>
      <c r="HE18" s="43">
        <f t="shared" si="67"/>
        <v>14.07604754076579</v>
      </c>
      <c r="HF18" s="43">
        <f t="shared" si="68"/>
        <v>15.279694344029359</v>
      </c>
      <c r="HG18" s="43">
        <f t="shared" si="69"/>
        <v>16.483341147292929</v>
      </c>
      <c r="HH18" s="47">
        <f t="shared" si="124"/>
        <v>0.39999999999999997</v>
      </c>
      <c r="HI18" s="43">
        <f t="shared" si="125"/>
        <v>20.04962955432984</v>
      </c>
      <c r="HJ18" s="43">
        <f t="shared" si="126"/>
        <v>13.486065887936515</v>
      </c>
      <c r="HK18" s="43">
        <f t="shared" si="127"/>
        <v>18.140094771571601</v>
      </c>
      <c r="HL18" s="43">
        <f t="shared" si="128"/>
        <v>20.54512703326866</v>
      </c>
      <c r="HM18" s="43">
        <f t="shared" si="129"/>
        <v>17.811117093314756</v>
      </c>
      <c r="HN18" s="43">
        <f t="shared" si="130"/>
        <v>13.317021005126497</v>
      </c>
      <c r="HO18" s="43">
        <f t="shared" si="131"/>
        <v>8.0736824645289857</v>
      </c>
      <c r="HP18" s="43">
        <f t="shared" si="132"/>
        <v>3.4193363371185872</v>
      </c>
      <c r="HQ18" s="43">
        <f t="shared" si="133"/>
        <v>0.74711437218902188</v>
      </c>
      <c r="HR18" s="43">
        <f t="shared" si="134"/>
        <v>4.876945501450998E-2</v>
      </c>
      <c r="HS18" s="43">
        <f t="shared" si="135"/>
        <v>3.2494099094923429E-2</v>
      </c>
      <c r="HT18" s="43">
        <f t="shared" si="136"/>
        <v>5.6505199179208176</v>
      </c>
      <c r="HU18" s="43">
        <f t="shared" si="137"/>
        <v>6.8541667211843844</v>
      </c>
      <c r="HV18" s="43">
        <f t="shared" si="138"/>
        <v>8.057813524447953</v>
      </c>
      <c r="HW18" s="43">
        <f t="shared" si="139"/>
        <v>9.2614603277115215</v>
      </c>
      <c r="HX18" s="43">
        <f t="shared" si="140"/>
        <v>10.465107130975088</v>
      </c>
      <c r="HY18" s="43">
        <f t="shared" si="141"/>
        <v>11.668753934238655</v>
      </c>
      <c r="HZ18" s="43">
        <f t="shared" si="142"/>
        <v>12.872400737502224</v>
      </c>
      <c r="IA18" s="43">
        <f t="shared" si="143"/>
        <v>14.07604754076579</v>
      </c>
      <c r="IB18" s="43">
        <f t="shared" si="144"/>
        <v>15.279694344029359</v>
      </c>
      <c r="IC18" s="43">
        <f t="shared" si="145"/>
        <v>16.483341147292929</v>
      </c>
      <c r="ID18" s="47">
        <f t="shared" si="146"/>
        <v>0.39999999999999997</v>
      </c>
      <c r="IE18" s="43">
        <f t="shared" si="147"/>
        <v>7.5685613145172219</v>
      </c>
      <c r="IF18" s="43">
        <f t="shared" si="148"/>
        <v>7.0120000000000005</v>
      </c>
      <c r="IG18" s="43">
        <f t="shared" si="149"/>
        <v>7.0120000000000005</v>
      </c>
      <c r="IH18" s="43">
        <f t="shared" si="150"/>
        <v>7.244345232459569</v>
      </c>
      <c r="II18" s="43">
        <f t="shared" si="151"/>
        <v>8.4816376195821253</v>
      </c>
      <c r="IJ18" s="43">
        <f t="shared" si="152"/>
        <v>9.5916279711686077</v>
      </c>
      <c r="IK18" s="43">
        <f t="shared" si="153"/>
        <v>10.573026520040852</v>
      </c>
      <c r="IL18" s="43">
        <f t="shared" si="154"/>
        <v>11.383702617056914</v>
      </c>
      <c r="IM18" s="43">
        <f t="shared" si="155"/>
        <v>11.905564202992819</v>
      </c>
      <c r="IN18" s="43">
        <f t="shared" si="156"/>
        <v>12.094155493750641</v>
      </c>
      <c r="IO18" s="43">
        <f t="shared" si="157"/>
        <v>12.115269765353084</v>
      </c>
      <c r="IP18" s="43">
        <f t="shared" si="158"/>
        <v>10.905968521171527</v>
      </c>
      <c r="IQ18" s="43">
        <f t="shared" si="159"/>
        <v>10.647410657029068</v>
      </c>
      <c r="IR18" s="43">
        <f t="shared" si="160"/>
        <v>10.38885279288661</v>
      </c>
      <c r="IS18" s="43">
        <f t="shared" si="161"/>
        <v>10.130294928744153</v>
      </c>
      <c r="IT18" s="43">
        <f t="shared" si="162"/>
        <v>9.8717370646016924</v>
      </c>
      <c r="IU18" s="43">
        <f t="shared" si="163"/>
        <v>9.6131792004592356</v>
      </c>
      <c r="IV18" s="43">
        <f t="shared" si="164"/>
        <v>9.3546213363167752</v>
      </c>
      <c r="IW18" s="43">
        <f t="shared" si="165"/>
        <v>9.0960634721743183</v>
      </c>
      <c r="IX18" s="43">
        <f t="shared" si="166"/>
        <v>8.8375056080318597</v>
      </c>
      <c r="IY18" s="43">
        <f t="shared" si="167"/>
        <v>8.5789477438894011</v>
      </c>
      <c r="IZ18" s="47">
        <f t="shared" si="168"/>
        <v>0.39999999999999997</v>
      </c>
      <c r="JA18" s="43" t="e">
        <f t="shared" si="267"/>
        <v>#N/A</v>
      </c>
      <c r="JB18" s="43">
        <f t="shared" si="268"/>
        <v>6</v>
      </c>
      <c r="JC18" s="43">
        <f t="shared" si="269"/>
        <v>6</v>
      </c>
      <c r="JD18" s="43" t="e">
        <f t="shared" si="270"/>
        <v>#N/A</v>
      </c>
      <c r="JE18" s="43" t="e">
        <f t="shared" si="271"/>
        <v>#N/A</v>
      </c>
      <c r="JF18" s="43" t="e">
        <f t="shared" si="272"/>
        <v>#N/A</v>
      </c>
      <c r="JG18" s="43" t="e">
        <f t="shared" si="273"/>
        <v>#N/A</v>
      </c>
      <c r="JH18" s="43" t="e">
        <f t="shared" si="274"/>
        <v>#N/A</v>
      </c>
      <c r="JI18" s="43" t="e">
        <f t="shared" si="275"/>
        <v>#N/A</v>
      </c>
      <c r="JJ18" s="43" t="e">
        <f t="shared" si="276"/>
        <v>#N/A</v>
      </c>
      <c r="JK18" s="43" t="e">
        <f t="shared" si="277"/>
        <v>#N/A</v>
      </c>
      <c r="JL18" s="43">
        <f t="shared" si="278"/>
        <v>6</v>
      </c>
      <c r="JM18" s="43">
        <f t="shared" si="279"/>
        <v>6</v>
      </c>
      <c r="JN18" s="43">
        <f t="shared" si="280"/>
        <v>6</v>
      </c>
      <c r="JO18" s="43">
        <f t="shared" si="281"/>
        <v>6</v>
      </c>
      <c r="JP18" s="43">
        <f t="shared" si="282"/>
        <v>6</v>
      </c>
      <c r="JQ18" s="43">
        <f t="shared" si="283"/>
        <v>6</v>
      </c>
      <c r="JR18" s="43">
        <f t="shared" si="284"/>
        <v>6</v>
      </c>
      <c r="JS18" s="43">
        <f t="shared" si="285"/>
        <v>6</v>
      </c>
      <c r="JT18" s="43">
        <f t="shared" si="286"/>
        <v>6</v>
      </c>
      <c r="JU18" s="43">
        <f t="shared" si="287"/>
        <v>6</v>
      </c>
      <c r="JV18" s="47">
        <f t="shared" si="170"/>
        <v>0.39999999999999997</v>
      </c>
      <c r="JW18" s="36">
        <f t="shared" si="171"/>
        <v>0</v>
      </c>
      <c r="JX18" s="36">
        <f t="shared" si="172"/>
        <v>0</v>
      </c>
      <c r="JY18" s="36">
        <f t="shared" si="173"/>
        <v>0</v>
      </c>
      <c r="JZ18" s="36">
        <f t="shared" si="174"/>
        <v>0</v>
      </c>
      <c r="KA18" s="36">
        <f t="shared" si="175"/>
        <v>0</v>
      </c>
      <c r="KB18" s="36">
        <f t="shared" si="176"/>
        <v>0</v>
      </c>
      <c r="KC18" s="36">
        <f t="shared" si="177"/>
        <v>0</v>
      </c>
      <c r="KD18" s="36">
        <f t="shared" si="178"/>
        <v>0</v>
      </c>
      <c r="KE18" s="36">
        <f t="shared" si="179"/>
        <v>0</v>
      </c>
      <c r="KF18" s="36">
        <f t="shared" si="180"/>
        <v>1</v>
      </c>
      <c r="KG18" s="36">
        <f t="shared" si="181"/>
        <v>1</v>
      </c>
      <c r="KH18" s="36">
        <f t="shared" si="182"/>
        <v>0</v>
      </c>
      <c r="KI18" s="36">
        <f t="shared" si="183"/>
        <v>0</v>
      </c>
      <c r="KJ18" s="36">
        <f t="shared" si="184"/>
        <v>0</v>
      </c>
      <c r="KK18" s="36">
        <f t="shared" si="185"/>
        <v>0</v>
      </c>
      <c r="KL18" s="36">
        <f t="shared" si="186"/>
        <v>0</v>
      </c>
      <c r="KM18" s="36">
        <f t="shared" si="187"/>
        <v>0</v>
      </c>
      <c r="KN18" s="36">
        <f t="shared" si="188"/>
        <v>0</v>
      </c>
      <c r="KO18" s="36">
        <f t="shared" si="189"/>
        <v>0</v>
      </c>
      <c r="KP18" s="36">
        <f t="shared" si="190"/>
        <v>0</v>
      </c>
      <c r="KQ18" s="36">
        <f t="shared" si="191"/>
        <v>0</v>
      </c>
      <c r="KR18" s="47">
        <f t="shared" si="192"/>
        <v>0.39999999999999997</v>
      </c>
      <c r="KS18" s="1">
        <f t="shared" si="193"/>
        <v>0</v>
      </c>
      <c r="KT18" s="1">
        <f t="shared" si="194"/>
        <v>0</v>
      </c>
      <c r="KU18" s="1">
        <f t="shared" si="195"/>
        <v>0</v>
      </c>
      <c r="KV18" s="1">
        <f t="shared" si="196"/>
        <v>0</v>
      </c>
      <c r="KW18" s="1">
        <f t="shared" si="197"/>
        <v>0</v>
      </c>
      <c r="KX18" s="1">
        <f t="shared" si="198"/>
        <v>0</v>
      </c>
      <c r="KY18" s="1">
        <f t="shared" si="199"/>
        <v>0</v>
      </c>
      <c r="KZ18" s="1">
        <f t="shared" si="200"/>
        <v>0</v>
      </c>
      <c r="LA18" s="1">
        <f t="shared" si="201"/>
        <v>0</v>
      </c>
      <c r="LB18" s="1">
        <f t="shared" si="202"/>
        <v>0</v>
      </c>
      <c r="LC18" s="1">
        <f t="shared" si="203"/>
        <v>0</v>
      </c>
      <c r="LD18" s="1">
        <f t="shared" si="204"/>
        <v>0</v>
      </c>
      <c r="LE18" s="1">
        <f t="shared" si="205"/>
        <v>0</v>
      </c>
      <c r="LF18" s="1">
        <f t="shared" si="206"/>
        <v>0</v>
      </c>
      <c r="LG18" s="1">
        <f t="shared" si="207"/>
        <v>0</v>
      </c>
      <c r="LH18" s="1">
        <f t="shared" si="208"/>
        <v>0</v>
      </c>
      <c r="LI18" s="1">
        <f t="shared" si="209"/>
        <v>0</v>
      </c>
      <c r="LJ18" s="1">
        <f t="shared" si="210"/>
        <v>0</v>
      </c>
      <c r="LK18" s="1">
        <f t="shared" si="211"/>
        <v>0</v>
      </c>
      <c r="LL18" s="1">
        <f t="shared" si="212"/>
        <v>0</v>
      </c>
      <c r="LM18" s="1">
        <f t="shared" si="213"/>
        <v>0</v>
      </c>
      <c r="LN18" s="47">
        <f t="shared" si="214"/>
        <v>0.39999999999999997</v>
      </c>
      <c r="LO18" s="43">
        <f t="shared" si="215"/>
        <v>9.0470854559832965</v>
      </c>
      <c r="LP18" s="43">
        <f t="shared" si="216"/>
        <v>4.9476861830163266</v>
      </c>
      <c r="LQ18" s="43">
        <f t="shared" si="217"/>
        <v>6.9280297370372752</v>
      </c>
      <c r="LR18" s="43">
        <f t="shared" si="218"/>
        <v>8.6863573821174125</v>
      </c>
      <c r="LS18" s="43">
        <f t="shared" si="219"/>
        <v>9.6442306398495035</v>
      </c>
      <c r="LT18" s="43">
        <f t="shared" si="220"/>
        <v>9.6708690265218475</v>
      </c>
      <c r="LU18" s="43">
        <f t="shared" si="221"/>
        <v>9.2616960290527199</v>
      </c>
      <c r="LV18" s="43">
        <f t="shared" si="222"/>
        <v>8.631748655185886</v>
      </c>
      <c r="LW18" s="43">
        <f t="shared" si="223"/>
        <v>7.8907492565779735</v>
      </c>
      <c r="LX18" s="43">
        <f t="shared" si="224"/>
        <v>7.1586271039466256</v>
      </c>
      <c r="LY18" s="43">
        <f t="shared" si="225"/>
        <v>6.5231008156073997</v>
      </c>
      <c r="LZ18" s="43">
        <f t="shared" si="226"/>
        <v>2.3676662827423516</v>
      </c>
      <c r="MA18" s="43">
        <f t="shared" si="227"/>
        <v>2.872015261918484</v>
      </c>
      <c r="MB18" s="43">
        <f t="shared" si="228"/>
        <v>3.3763642410946151</v>
      </c>
      <c r="MC18" s="43">
        <f t="shared" si="229"/>
        <v>3.8807132202707471</v>
      </c>
      <c r="MD18" s="43">
        <f t="shared" si="230"/>
        <v>4.3850621994468799</v>
      </c>
      <c r="ME18" s="43">
        <f t="shared" si="231"/>
        <v>4.8894111786230114</v>
      </c>
      <c r="MF18" s="43">
        <f t="shared" si="232"/>
        <v>5.393760157799143</v>
      </c>
      <c r="MG18" s="43">
        <f t="shared" si="233"/>
        <v>5.8981091369752754</v>
      </c>
      <c r="MH18" s="43">
        <f t="shared" si="234"/>
        <v>6.4024581161514069</v>
      </c>
      <c r="MI18" s="43">
        <f t="shared" si="235"/>
        <v>6.9068070953275393</v>
      </c>
      <c r="MJ18" s="47">
        <f t="shared" si="236"/>
        <v>0.39999999999999997</v>
      </c>
      <c r="MK18" s="43" t="e">
        <f t="shared" si="74"/>
        <v>#N/A</v>
      </c>
      <c r="ML18" s="43" t="e">
        <f t="shared" si="288"/>
        <v>#N/A</v>
      </c>
      <c r="MM18" s="43" t="e">
        <f t="shared" si="289"/>
        <v>#N/A</v>
      </c>
      <c r="MN18" s="43" t="e">
        <f t="shared" si="290"/>
        <v>#N/A</v>
      </c>
      <c r="MO18" s="43" t="e">
        <f t="shared" si="291"/>
        <v>#N/A</v>
      </c>
      <c r="MP18" s="43" t="e">
        <f t="shared" si="292"/>
        <v>#N/A</v>
      </c>
      <c r="MQ18" s="43" t="e">
        <f t="shared" si="293"/>
        <v>#N/A</v>
      </c>
      <c r="MR18" s="43" t="e">
        <f t="shared" si="294"/>
        <v>#N/A</v>
      </c>
      <c r="MS18" s="43" t="e">
        <f t="shared" si="295"/>
        <v>#N/A</v>
      </c>
      <c r="MT18" s="43" t="e">
        <f t="shared" si="296"/>
        <v>#N/A</v>
      </c>
      <c r="MU18" s="43" t="e">
        <f t="shared" si="297"/>
        <v>#N/A</v>
      </c>
      <c r="MV18" s="43" t="e">
        <f t="shared" si="298"/>
        <v>#N/A</v>
      </c>
      <c r="MW18" s="43" t="e">
        <f t="shared" si="299"/>
        <v>#N/A</v>
      </c>
      <c r="MX18" s="43" t="e">
        <f t="shared" si="300"/>
        <v>#N/A</v>
      </c>
      <c r="MY18" s="43" t="e">
        <f t="shared" si="301"/>
        <v>#N/A</v>
      </c>
      <c r="MZ18" s="43" t="e">
        <f t="shared" si="302"/>
        <v>#N/A</v>
      </c>
      <c r="NA18" s="43" t="e">
        <f t="shared" si="303"/>
        <v>#N/A</v>
      </c>
      <c r="NB18" s="43" t="e">
        <f t="shared" si="304"/>
        <v>#N/A</v>
      </c>
      <c r="NC18" s="43" t="e">
        <f t="shared" si="305"/>
        <v>#N/A</v>
      </c>
      <c r="ND18" s="43" t="e">
        <f t="shared" si="306"/>
        <v>#N/A</v>
      </c>
      <c r="NE18" s="43" t="e">
        <f t="shared" si="307"/>
        <v>#N/A</v>
      </c>
      <c r="NF18" s="47">
        <f t="shared" si="238"/>
        <v>0.39999999999999997</v>
      </c>
      <c r="NG18" s="43">
        <f>IF(OY17=0,MIN('Drive Train'!$F$35-FQ17*$C$19*'Drive Train'!$F$39,NG17+$C$39)-$C$7,IF(LO17-1&lt;=0,0,IF($C$37=Motors!$C$30,MAX(MAX(NG$8:NG17)*-1,NG17-$C$39),MAX(0,MAX(NG$8:NG17)*-1,NG17-$C$39))))</f>
        <v>7.5685613145172219</v>
      </c>
      <c r="NH18" s="43">
        <f>IF(OZ17=0,MIN('Drive Train'!$F$35-FR17*$C$19*'Drive Train'!$F$39,NH17+$C$39)-$C$7,IF(LP17-1&lt;=0,0,IF($C$37=Motors!$C$30,MAX(MAX(NH$8:NH17)*-1,NH17-$C$39),MAX(0,MAX(NH$8:NH17)*-1,NH17-$C$39))))</f>
        <v>7.0120000000000005</v>
      </c>
      <c r="NI18" s="43">
        <f>IF(PA17=0,MIN('Drive Train'!$F$35-FS17*$C$19*'Drive Train'!$F$39,NI17+$C$39)-$C$7,IF(LQ17-1&lt;=0,0,IF($C$37=Motors!$C$30,MAX(MAX(NI$8:NI17)*-1,NI17-$C$39),MAX(0,MAX(NI$8:NI17)*-1,NI17-$C$39))))</f>
        <v>7.0120000000000005</v>
      </c>
      <c r="NJ18" s="43">
        <f>IF(PB17=0,MIN('Drive Train'!$F$35-FT17*$C$19*'Drive Train'!$F$39,NJ17+$C$39)-$C$7,IF(LR17-1&lt;=0,0,IF($C$37=Motors!$C$30,MAX(MAX(NJ$8:NJ17)*-1,NJ17-$C$39),MAX(0,MAX(NJ$8:NJ17)*-1,NJ17-$C$39))))</f>
        <v>7.244345232459569</v>
      </c>
      <c r="NK18" s="43">
        <f>IF(PC17=0,MIN('Drive Train'!$F$35-FU17*$C$19*'Drive Train'!$F$39,NK17+$C$39)-$C$7,IF(LS17-1&lt;=0,0,IF($C$37=Motors!$C$30,MAX(MAX(NK$8:NK17)*-1,NK17-$C$39),MAX(0,MAX(NK$8:NK17)*-1,NK17-$C$39))))</f>
        <v>8.4816376195821253</v>
      </c>
      <c r="NL18" s="43">
        <f>IF(PD17=0,MIN('Drive Train'!$F$35-FV17*$C$19*'Drive Train'!$F$39,NL17+$C$39)-$C$7,IF(LT17-1&lt;=0,0,IF($C$37=Motors!$C$30,MAX(MAX(NL$8:NL17)*-1,NL17-$C$39),MAX(0,MAX(NL$8:NL17)*-1,NL17-$C$39))))</f>
        <v>9.5916279711686077</v>
      </c>
      <c r="NM18" s="43">
        <f>IF(PE17=0,MIN('Drive Train'!$F$35-FW17*$C$19*'Drive Train'!$F$39,NM17+$C$39)-$C$7,IF(LU17-1&lt;=0,0,IF($C$37=Motors!$C$30,MAX(MAX(NM$8:NM17)*-1,NM17-$C$39),MAX(0,MAX(NM$8:NM17)*-1,NM17-$C$39))))</f>
        <v>10.573026520040852</v>
      </c>
      <c r="NN18" s="43">
        <f>IF(PF17=0,MIN('Drive Train'!$F$35-FX17*$C$19*'Drive Train'!$F$39,NN17+$C$39)-$C$7,IF(LV17-1&lt;=0,0,IF($C$37=Motors!$C$30,MAX(MAX(NN$8:NN17)*-1,NN17-$C$39),MAX(0,MAX(NN$8:NN17)*-1,NN17-$C$39))))</f>
        <v>11.383702617056914</v>
      </c>
      <c r="NO18" s="43">
        <f>IF(PG17=0,MIN('Drive Train'!$F$35-FY17*$C$19*'Drive Train'!$F$39,NO17+$C$39)-$C$7,IF(LW17-1&lt;=0,0,IF($C$37=Motors!$C$30,MAX(MAX(NO$8:NO17)*-1,NO17-$C$39),MAX(0,MAX(NO$8:NO17)*-1,NO17-$C$39))))</f>
        <v>11.905564202992819</v>
      </c>
      <c r="NP18" s="43">
        <f>IF(PH17=0,MIN('Drive Train'!$F$35-FZ17*$C$19*'Drive Train'!$F$39,NP17+$C$39)-$C$7,IF(LX17-1&lt;=0,0,IF($C$37=Motors!$C$30,MAX(MAX(NP$8:NP17)*-1,NP17-$C$39),MAX(0,MAX(NP$8:NP17)*-1,NP17-$C$39))))</f>
        <v>12.094155493750641</v>
      </c>
      <c r="NQ18" s="43">
        <f>IF(PI17=0,MIN('Drive Train'!$F$35-GA17*$C$19*'Drive Train'!$F$39,NQ17+$C$39)-$C$7,IF(LY17-1&lt;=0,0,IF($C$37=Motors!$C$30,MAX(MAX(NQ$8:NQ17)*-1,NQ17-$C$39),MAX(0,MAX(NQ$8:NQ17)*-1,NQ17-$C$39))))</f>
        <v>12.115269765353084</v>
      </c>
      <c r="NR18" s="43">
        <f>IF(PJ17=0,MIN('Drive Train'!$F$35-GB17*$C$19*'Drive Train'!$F$39,NR17+$C$39)-$C$7,IF(LZ17-1&lt;=0,0,IF($C$37=Motors!$C$30,MAX(MAX(NR$8:NR17)*-1,NR17-$C$39),MAX(0,MAX(NR$8:NR17)*-1,NR17-$C$39))))</f>
        <v>10.905968521171527</v>
      </c>
      <c r="NS18" s="43">
        <f>IF(PK17=0,MIN('Drive Train'!$F$35-GC17*$C$19*'Drive Train'!$F$39,NS17+$C$39)-$C$7,IF(MA17-1&lt;=0,0,IF($C$37=Motors!$C$30,MAX(MAX(NS$8:NS17)*-1,NS17-$C$39),MAX(0,MAX(NS$8:NS17)*-1,NS17-$C$39))))</f>
        <v>10.647410657029068</v>
      </c>
      <c r="NT18" s="43">
        <f>IF(PL17=0,MIN('Drive Train'!$F$35-GD17*$C$19*'Drive Train'!$F$39,NT17+$C$39)-$C$7,IF(MB17-1&lt;=0,0,IF($C$37=Motors!$C$30,MAX(MAX(NT$8:NT17)*-1,NT17-$C$39),MAX(0,MAX(NT$8:NT17)*-1,NT17-$C$39))))</f>
        <v>10.38885279288661</v>
      </c>
      <c r="NU18" s="43">
        <f>IF(PM17=0,MIN('Drive Train'!$F$35-GE17*$C$19*'Drive Train'!$F$39,NU17+$C$39)-$C$7,IF(MC17-1&lt;=0,0,IF($C$37=Motors!$C$30,MAX(MAX(NU$8:NU17)*-1,NU17-$C$39),MAX(0,MAX(NU$8:NU17)*-1,NU17-$C$39))))</f>
        <v>10.130294928744153</v>
      </c>
      <c r="NV18" s="43">
        <f>IF(PN17=0,MIN('Drive Train'!$F$35-GF17*$C$19*'Drive Train'!$F$39,NV17+$C$39)-$C$7,IF(MD17-1&lt;=0,0,IF($C$37=Motors!$C$30,MAX(MAX(NV$8:NV17)*-1,NV17-$C$39),MAX(0,MAX(NV$8:NV17)*-1,NV17-$C$39))))</f>
        <v>9.8717370646016924</v>
      </c>
      <c r="NW18" s="43">
        <f>IF(PO17=0,MIN('Drive Train'!$F$35-GG17*$C$19*'Drive Train'!$F$39,NW17+$C$39)-$C$7,IF(ME17-1&lt;=0,0,IF($C$37=Motors!$C$30,MAX(MAX(NW$8:NW17)*-1,NW17-$C$39),MAX(0,MAX(NW$8:NW17)*-1,NW17-$C$39))))</f>
        <v>9.6131792004592356</v>
      </c>
      <c r="NX18" s="43">
        <f>IF(PP17=0,MIN('Drive Train'!$F$35-GH17*$C$19*'Drive Train'!$F$39,NX17+$C$39)-$C$7,IF(MF17-1&lt;=0,0,IF($C$37=Motors!$C$30,MAX(MAX(NX$8:NX17)*-1,NX17-$C$39),MAX(0,MAX(NX$8:NX17)*-1,NX17-$C$39))))</f>
        <v>9.3546213363167752</v>
      </c>
      <c r="NY18" s="43">
        <f>IF(PQ17=0,MIN('Drive Train'!$F$35-GI17*$C$19*'Drive Train'!$F$39,NY17+$C$39)-$C$7,IF(MG17-1&lt;=0,0,IF($C$37=Motors!$C$30,MAX(MAX(NY$8:NY17)*-1,NY17-$C$39),MAX(0,MAX(NY$8:NY17)*-1,NY17-$C$39))))</f>
        <v>9.0960634721743183</v>
      </c>
      <c r="NZ18" s="43">
        <f>IF(PR17=0,MIN('Drive Train'!$F$35-GJ17*$C$19*'Drive Train'!$F$39,NZ17+$C$39)-$C$7,IF(MH17-1&lt;=0,0,IF($C$37=Motors!$C$30,MAX(MAX(NZ$8:NZ17)*-1,NZ17-$C$39),MAX(0,MAX(NZ$8:NZ17)*-1,NZ17-$C$39))))</f>
        <v>8.8375056080318597</v>
      </c>
      <c r="OA18" s="43">
        <f>IF(PS17=0,MIN('Drive Train'!$F$35-GK17*$C$19*'Drive Train'!$F$39,OA17+$C$39)-$C$7,IF(MI17-1&lt;=0,0,IF($C$37=Motors!$C$30,MAX(MAX(OA$8:OA17)*-1,OA17-$C$39),MAX(0,MAX(OA$8:OA17)*-1,OA17-$C$39))))</f>
        <v>8.5789477438894011</v>
      </c>
      <c r="OB18" s="47">
        <f t="shared" si="239"/>
        <v>0.39999999999999997</v>
      </c>
      <c r="OC18" s="43">
        <f>'Drive Train'!$F$35-(FQ18*$C$13)*$C$19*'Drive Train'!$F$39</f>
        <v>9.189398207302645</v>
      </c>
      <c r="OD18" s="43">
        <f>'Drive Train'!$F$35-(FR18*$C$13)*$C$19*'Drive Train'!$F$39</f>
        <v>8.4939999999999998</v>
      </c>
      <c r="OE18" s="43">
        <f>'Drive Train'!$F$35-(FS18*$C$13)*$C$19*'Drive Train'!$F$39</f>
        <v>8.4939999999999998</v>
      </c>
      <c r="OF18" s="43">
        <f>'Drive Train'!$F$35-(FT18*$C$13)*$C$19*'Drive Train'!$F$39</f>
        <v>8.9229156163219798</v>
      </c>
      <c r="OG18" s="43">
        <f>'Drive Train'!$F$35-(FU18*$C$13)*$C$19*'Drive Train'!$F$39</f>
        <v>9.9373731331262736</v>
      </c>
      <c r="OH18" s="43">
        <f>'Drive Train'!$F$35-(FV18*$C$13)*$C$19*'Drive Train'!$F$39</f>
        <v>10.825382917247476</v>
      </c>
      <c r="OI18" s="43">
        <f>'Drive Train'!$F$35-(FW18*$C$13)*$C$19*'Drive Train'!$F$39</f>
        <v>11.541150095919704</v>
      </c>
      <c r="OJ18" s="43">
        <f>'Drive Train'!$F$35-(FX18*$C$13)*$C$19*'Drive Train'!$F$39</f>
        <v>12.033156902473602</v>
      </c>
      <c r="OK18" s="43">
        <f>'Drive Train'!$F$35-(FY18*$C$13)*$C$19*'Drive Train'!$F$39</f>
        <v>12.267987057235763</v>
      </c>
      <c r="OL18" s="43">
        <f>'Drive Train'!$F$35-(FZ18*$C$13)*$C$19*'Drive Train'!$F$39</f>
        <v>12.321477990114374</v>
      </c>
      <c r="OM18" s="43">
        <f>'Drive Train'!$F$35-(GA18*$C$13)*$C$19*'Drive Train'!$F$39</f>
        <v>12.322793696448427</v>
      </c>
      <c r="ON18" s="43">
        <f>'Drive Train'!$F$35-(GB18*$C$13)*$C$19*'Drive Train'!$F$39</f>
        <v>11.441179114120457</v>
      </c>
      <c r="OO18" s="43">
        <f>'Drive Train'!$F$35-(GC18*$C$13)*$C$19*'Drive Train'!$F$39</f>
        <v>11.252948802762322</v>
      </c>
      <c r="OP18" s="43">
        <f>'Drive Train'!$F$35-(GD18*$C$13)*$C$19*'Drive Train'!$F$39</f>
        <v>11.064718491404188</v>
      </c>
      <c r="OQ18" s="43">
        <f>'Drive Train'!$F$35-(GE18*$C$13)*$C$19*'Drive Train'!$F$39</f>
        <v>10.876488180046053</v>
      </c>
      <c r="OR18" s="43">
        <f>'Drive Train'!$F$35-(GF18*$C$13)*$C$19*'Drive Train'!$F$39</f>
        <v>10.688257868687916</v>
      </c>
      <c r="OS18" s="43">
        <f>'Drive Train'!$F$35-(GG18*$C$13)*$C$19*'Drive Train'!$F$39</f>
        <v>10.500027557329782</v>
      </c>
      <c r="OT18" s="43">
        <f>'Drive Train'!$F$35-(GH18*$C$13)*$C$19*'Drive Train'!$F$39</f>
        <v>10.311797245971647</v>
      </c>
      <c r="OU18" s="43">
        <f>'Drive Train'!$F$35-(GI18*$C$13)*$C$19*'Drive Train'!$F$39</f>
        <v>10.12356693461351</v>
      </c>
      <c r="OV18" s="43">
        <f>'Drive Train'!$F$35-(GJ18*$C$13)*$C$19*'Drive Train'!$F$39</f>
        <v>9.9353366232553757</v>
      </c>
      <c r="OW18" s="43">
        <f>'Drive Train'!$F$35-(GK18*$C$13)*$C$19*'Drive Train'!$F$39</f>
        <v>9.747106311897241</v>
      </c>
      <c r="OX18" s="47">
        <f t="shared" si="240"/>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241"/>
        <v>0.39999999999999997</v>
      </c>
      <c r="PU18" s="43">
        <f t="shared" si="242"/>
        <v>2.0565625084076777</v>
      </c>
      <c r="PV18" s="43">
        <f t="shared" si="243"/>
        <v>1.0947346932374487</v>
      </c>
      <c r="PW18" s="43">
        <f t="shared" si="244"/>
        <v>1.5466786616698878</v>
      </c>
      <c r="PX18" s="43">
        <f t="shared" si="245"/>
        <v>1.9622261328703012</v>
      </c>
      <c r="PY18" s="43">
        <f t="shared" si="246"/>
        <v>2.2305437569608584</v>
      </c>
      <c r="PZ18" s="43">
        <f t="shared" si="247"/>
        <v>2.2996401584635402</v>
      </c>
      <c r="QA18" s="43">
        <f t="shared" si="248"/>
        <v>2.2626895001952678</v>
      </c>
      <c r="QB18" s="43">
        <f t="shared" si="249"/>
        <v>2.1966819517461307</v>
      </c>
      <c r="QC18" s="43">
        <f t="shared" si="250"/>
        <v>2.1139949794228761</v>
      </c>
      <c r="QD18" s="43">
        <f t="shared" si="251"/>
        <v>2.0131013662193031</v>
      </c>
      <c r="QE18" s="43">
        <f t="shared" si="252"/>
        <v>1.9118684457940578</v>
      </c>
      <c r="QF18" s="43">
        <f t="shared" si="253"/>
        <v>0.54418111957119508</v>
      </c>
      <c r="QG18" s="43">
        <f t="shared" si="254"/>
        <v>0.66009998623882638</v>
      </c>
      <c r="QH18" s="43">
        <f t="shared" si="255"/>
        <v>0.77601885290645745</v>
      </c>
      <c r="QI18" s="43">
        <f t="shared" si="256"/>
        <v>0.89193771957408874</v>
      </c>
      <c r="QJ18" s="43">
        <f t="shared" si="257"/>
        <v>1.0078565862417201</v>
      </c>
      <c r="QK18" s="43">
        <f t="shared" si="258"/>
        <v>1.1237754529093513</v>
      </c>
      <c r="QL18" s="43">
        <f t="shared" si="259"/>
        <v>1.2396943195769825</v>
      </c>
      <c r="QM18" s="43">
        <f t="shared" si="260"/>
        <v>1.3556131862446139</v>
      </c>
      <c r="QN18" s="43">
        <f t="shared" si="261"/>
        <v>1.4715320529122451</v>
      </c>
      <c r="QO18" s="43">
        <f t="shared" si="262"/>
        <v>1.5874509195798765</v>
      </c>
      <c r="QP18" s="47">
        <f t="shared" si="263"/>
        <v>0.39999999999999997</v>
      </c>
      <c r="QQ18" s="43">
        <f t="shared" si="76"/>
        <v>0.99524498718329324</v>
      </c>
      <c r="QR18" s="43">
        <f t="shared" si="77"/>
        <v>1.2108094279334349</v>
      </c>
      <c r="QS18" s="43">
        <f t="shared" si="78"/>
        <v>1.2108094279334349</v>
      </c>
      <c r="QT18" s="43">
        <f t="shared" si="79"/>
        <v>1.0778511401632009</v>
      </c>
      <c r="QU18" s="43">
        <f t="shared" si="80"/>
        <v>0.76338244441702097</v>
      </c>
      <c r="QV18" s="43">
        <f t="shared" si="81"/>
        <v>0.48811090864869361</v>
      </c>
      <c r="QW18" s="43">
        <f t="shared" si="82"/>
        <v>0.26623235049671007</v>
      </c>
      <c r="QX18" s="43">
        <f t="shared" si="83"/>
        <v>0.11371661061374003</v>
      </c>
      <c r="QY18" s="43">
        <f t="shared" si="84"/>
        <v>4.0922303048688387E-2</v>
      </c>
      <c r="QZ18" s="43">
        <f t="shared" si="85"/>
        <v>2.4340806418279404E-2</v>
      </c>
      <c r="RA18" s="43">
        <f t="shared" si="86"/>
        <v>2.3932954489538371E-2</v>
      </c>
      <c r="RB18" s="43">
        <f t="shared" si="87"/>
        <v>0.29722206050241634</v>
      </c>
      <c r="RC18" s="43">
        <f t="shared" si="88"/>
        <v>0.35557101995333185</v>
      </c>
      <c r="RD18" s="43">
        <f t="shared" si="89"/>
        <v>0.4139199794042473</v>
      </c>
      <c r="RE18" s="43">
        <f t="shared" si="90"/>
        <v>0.4722689388551628</v>
      </c>
      <c r="RF18" s="43">
        <f t="shared" si="91"/>
        <v>0.53061789830607831</v>
      </c>
      <c r="RG18" s="43">
        <f t="shared" si="92"/>
        <v>0.58896685775699409</v>
      </c>
      <c r="RH18" s="43">
        <f t="shared" si="93"/>
        <v>0.64731581720790932</v>
      </c>
      <c r="RI18" s="43">
        <f t="shared" si="94"/>
        <v>0.70566477665882488</v>
      </c>
      <c r="RJ18" s="43">
        <f t="shared" si="95"/>
        <v>0.76401373610974044</v>
      </c>
      <c r="RK18" s="43">
        <f t="shared" si="96"/>
        <v>0.822362695560656</v>
      </c>
      <c r="RL18" s="47">
        <f t="shared" si="264"/>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0.04</v>
      </c>
      <c r="RQ18" s="2">
        <f>IF(AND(LS18&gt;=LS$6*'Drive Train'!$AA$52,LS18&lt;=LS$6*'Drive Train'!$AA$53,KW18=0,KA18=0,EY18&gt;0),$C$17,0)</f>
        <v>0.04</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v>
      </c>
      <c r="RV18" s="2">
        <f>IF(AND(LX18&gt;=LX$6*'Drive Train'!$AA$52,LX18&lt;=LX$6*'Drive Train'!$AA$53,LB18=0,KF18=0,FD18&gt;0),$C$17,0)</f>
        <v>0</v>
      </c>
      <c r="RW18" s="2">
        <f>IF(AND(LY18&gt;=LY$6*'Drive Train'!$AA$52,LY18&lt;=LY$6*'Drive Train'!$AA$53,LC18=0,KG18=0,FE18&gt;0),$C$17,0)</f>
        <v>0</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v>
      </c>
      <c r="SG18" s="2">
        <f>IF(AND(MI18&gt;=MI$6*'Drive Train'!$AA$52,MI18&lt;=MI$6*'Drive Train'!$AA$53,LM18=0,KQ18=0,FO18&gt;0),$C$17,0)</f>
        <v>0</v>
      </c>
      <c r="SH18" s="47">
        <f t="shared" si="265"/>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266"/>
        <v>0.39999999999999997</v>
      </c>
    </row>
    <row r="19" spans="1:524" x14ac:dyDescent="0.3">
      <c r="A19" s="11"/>
      <c r="B19" s="3" t="s">
        <v>33</v>
      </c>
      <c r="C19" s="39">
        <f>'Drive Train'!F5</f>
        <v>4</v>
      </c>
      <c r="D19" s="5"/>
      <c r="P19" s="5"/>
      <c r="R19" s="49">
        <f t="shared" si="97"/>
        <v>0.43999999999999995</v>
      </c>
      <c r="S19" s="2">
        <f>NG19/'Drive Train'!$F$35</f>
        <v>0.64025787175297277</v>
      </c>
      <c r="T19" s="2">
        <f>NH19/'Drive Train'!$F$35</f>
        <v>0.565483870967742</v>
      </c>
      <c r="U19" s="2">
        <f>NI19/'Drive Train'!$F$35</f>
        <v>0.565483870967742</v>
      </c>
      <c r="V19" s="2">
        <f>NJ19/'Drive Train'!$F$35</f>
        <v>0.61160382971204086</v>
      </c>
      <c r="W19" s="2">
        <f>NK19/'Drive Train'!$F$35</f>
        <v>0.72068528313185742</v>
      </c>
      <c r="X19" s="2">
        <f>NL19/'Drive Train'!$F$35</f>
        <v>0.81617020615564262</v>
      </c>
      <c r="Y19" s="2">
        <f>NM19/'Drive Train'!$F$35</f>
        <v>0.89313441891609702</v>
      </c>
      <c r="Z19" s="2">
        <f>NN19/'Drive Train'!$F$35</f>
        <v>0.94603837661006462</v>
      </c>
      <c r="AA19" s="2">
        <f>NO19/'Drive Train'!$F$35</f>
        <v>0.97128893088556567</v>
      </c>
      <c r="AB19" s="2">
        <f>NP19/'Drive Train'!$F$35</f>
        <v>0.9770406440983197</v>
      </c>
      <c r="AC19" s="2">
        <f>NQ19/'Drive Train'!$F$35</f>
        <v>0.97718211789768017</v>
      </c>
      <c r="AD19" s="2">
        <f>NR19/'Drive Train'!$F$35</f>
        <v>0.8823848509806943</v>
      </c>
      <c r="AE19" s="2">
        <f>NS19/'Drive Train'!$F$35</f>
        <v>0.86214503255508845</v>
      </c>
      <c r="AF19" s="2">
        <f>NT19/'Drive Train'!$F$35</f>
        <v>0.8419052141294826</v>
      </c>
      <c r="AG19" s="2">
        <f>NU19/'Drive Train'!$F$35</f>
        <v>0.82166539570387653</v>
      </c>
      <c r="AH19" s="2">
        <f>NV19/'Drive Train'!$F$35</f>
        <v>0.80142557727827068</v>
      </c>
      <c r="AI19" s="2">
        <f>NW19/'Drive Train'!$F$35</f>
        <v>0.78118575885266461</v>
      </c>
      <c r="AJ19" s="2">
        <f>NX19/'Drive Train'!$F$35</f>
        <v>0.76094594042705876</v>
      </c>
      <c r="AK19" s="2">
        <f>NY19/'Drive Train'!$F$35</f>
        <v>0.74070612200145292</v>
      </c>
      <c r="AL19" s="2">
        <f>NZ19/'Drive Train'!$F$35</f>
        <v>0.72046630357584684</v>
      </c>
      <c r="AM19" s="2">
        <f>OA19/'Drive Train'!$F$35</f>
        <v>0.700226485150241</v>
      </c>
      <c r="AN19" s="47">
        <f t="shared" si="98"/>
        <v>0.43999999999999995</v>
      </c>
      <c r="AO19" s="36">
        <f>LO19*12*60/(PI() * 'Drive Train'!$F$15)/S$6*ABS(S19)</f>
        <v>2167.8242079510815</v>
      </c>
      <c r="AP19" s="36">
        <f>LP19*12*60/(PI() * 'Drive Train'!$F$15)/T$6*ABS(T19)</f>
        <v>533.34627399229873</v>
      </c>
      <c r="AQ19" s="36">
        <f>LQ19*12*60/(PI() * 'Drive Train'!$F$15)/U$6*ABS(U19)</f>
        <v>1074.5648139062196</v>
      </c>
      <c r="AR19" s="36">
        <f>LR19*12*60/(PI() * 'Drive Train'!$F$15)/V$6*ABS(V19)</f>
        <v>1888.0656411373973</v>
      </c>
      <c r="AS19" s="36">
        <f>LS19*12*60/(PI() * 'Drive Train'!$F$15)/W$6*ABS(W19)</f>
        <v>2993.5511798396828</v>
      </c>
      <c r="AT19" s="36">
        <f>LT19*12*60/(PI() * 'Drive Train'!$F$15)/X$6*ABS(X19)</f>
        <v>3976.2475517298235</v>
      </c>
      <c r="AU19" s="36">
        <f>LU19*12*60/(PI() * 'Drive Train'!$F$15)/Y$6*ABS(Y19)</f>
        <v>4741.2423823130139</v>
      </c>
      <c r="AV19" s="36">
        <f>LV19*12*60/(PI() * 'Drive Train'!$F$15)/Z$6*ABS(Z19)</f>
        <v>5228.1792977600826</v>
      </c>
      <c r="AW19" s="36">
        <f>LW19*12*60/(PI() * 'Drive Train'!$F$15)/AA$6*ABS(AA19)</f>
        <v>5436.4009239794004</v>
      </c>
      <c r="AX19" s="36">
        <f>LX19*12*60/(PI() * 'Drive Train'!$F$15)/AB$6*ABS(AB19)</f>
        <v>5478.3015934652376</v>
      </c>
      <c r="AY19" s="36">
        <f>LY19*12*60/(PI() * 'Drive Train'!$F$15)/AC$6*ABS(AC19)</f>
        <v>5479.3623344189627</v>
      </c>
      <c r="AZ19" s="36">
        <f>LZ19*12*60/(PI() * 'Drive Train'!$F$15)/AD$6*ABS(AD19)</f>
        <v>786.77310352210156</v>
      </c>
      <c r="BA19" s="36">
        <f>MA19*12*60/(PI() * 'Drive Train'!$F$15)/AE$6*ABS(AE19)</f>
        <v>932.47682178875482</v>
      </c>
      <c r="BB19" s="36">
        <f>MB19*12*60/(PI() * 'Drive Train'!$F$15)/AF$6*ABS(AF19)</f>
        <v>1070.4920912710304</v>
      </c>
      <c r="BC19" s="36">
        <f>MC19*12*60/(PI() * 'Drive Train'!$F$15)/AG$6*ABS(AG19)</f>
        <v>1200.8189119689275</v>
      </c>
      <c r="BD19" s="36">
        <f>MD19*12*60/(PI() * 'Drive Train'!$F$15)/AH$6*ABS(AH19)</f>
        <v>1323.4572838824472</v>
      </c>
      <c r="BE19" s="36">
        <f>ME19*12*60/(PI() * 'Drive Train'!$F$15)/AI$6*ABS(AI19)</f>
        <v>1438.4072070115885</v>
      </c>
      <c r="BF19" s="36">
        <f>MF19*12*60/(PI() * 'Drive Train'!$F$15)/AJ$6*ABS(AJ19)</f>
        <v>1545.6686813563522</v>
      </c>
      <c r="BG19" s="36">
        <f>MG19*12*60/(PI() * 'Drive Train'!$F$15)/AK$6*ABS(AK19)</f>
        <v>1645.2417069167382</v>
      </c>
      <c r="BH19" s="36">
        <f>MH19*12*60/(PI() * 'Drive Train'!$F$15)/AL$6*ABS(AL19)</f>
        <v>1737.1262836927453</v>
      </c>
      <c r="BI19" s="36">
        <f>MI19*12*60/(PI() * 'Drive Train'!$F$15)/AM$6*ABS(AM19)</f>
        <v>1821.3224116843755</v>
      </c>
      <c r="BJ19" s="47">
        <f t="shared" si="23"/>
        <v>0.43999999999999995</v>
      </c>
      <c r="BK19" s="2">
        <f>IF(OR(KS18=1,AND($C$37=Motors!$C$32,OY18=1)),0,IF(NG19=0,-(CG18+$C$15)/($C$14-$C$15)*$C$12,($C$11*S19-AO19)/($C$11*S19)*$C$12*S19))</f>
        <v>1.4874050209826843</v>
      </c>
      <c r="BL19" s="2">
        <f>IF(OR(KT18=1,AND($C$37=Motors!$C$32,OZ18=1)),0,IF(NH19=0,-(CH18+$C$15)/($C$14-$C$15)*$C$12,($C$11*T19-AP19)/($C$11*T19)*$C$12*T19))</f>
        <v>2.3143648241085408</v>
      </c>
      <c r="BM19" s="2">
        <f>IF(OR(KU18=1,AND($C$37=Motors!$C$32,PA18=1)),0,IF(NI19=0,-(CI18+$C$15)/($C$14-$C$15)*$C$12,($C$11*U19-AQ19)/($C$11*U19)*$C$12*U19))</f>
        <v>1.9222851305621929</v>
      </c>
      <c r="BN19" s="2">
        <f>IF(OR(KV18=1,AND($C$37=Motors!$C$32,PB18=1)),0,IF(NJ19=0,-(CJ18+$C$15)/($C$14-$C$15)*$C$12,($C$11*V19-AR19)/($C$11*V19)*$C$12*V19))</f>
        <v>1.5532217459001951</v>
      </c>
      <c r="BO19" s="2">
        <f>IF(OR(KW18=1,AND($C$37=Motors!$C$32,PC18=1)),0,IF(NK19=0,-(CK18+$C$15)/($C$14-$C$15)*$C$12,($C$11*W19-AS19)/($C$11*W19)*$C$12*W19))</f>
        <v>1.2733363651108347</v>
      </c>
      <c r="BP19" s="2">
        <f>IF(OR(KX18=1,AND($C$37=Motors!$C$32,PD18=1)),0,IF(NL19=0,-(CL18+$C$15)/($C$14-$C$15)*$C$12,($C$11*X19-AT19)/($C$11*X19)*$C$12*X19))</f>
        <v>1.01746741477667</v>
      </c>
      <c r="BQ19" s="2">
        <f>IF(OR(KY18=1,AND($C$37=Motors!$C$32,PE18=1)),0,IF(NM19=0,-(CM18+$C$15)/($C$14-$C$15)*$C$12,($C$11*Y19-AU19)/($C$11*Y19)*$C$12*Y19))</f>
        <v>0.83085529779124301</v>
      </c>
      <c r="BR19" s="2">
        <f>IF(OR(KZ18=1,AND($C$37=Motors!$C$32,PF18=1)),0,IF(NN19=0,-(CN18+$C$15)/($C$14-$C$15)*$C$12,($C$11*Z19-AV19)/($C$11*Z19)*$C$12*Z19))</f>
        <v>0.73076773774007175</v>
      </c>
      <c r="BS19" s="2">
        <f>IF(OR(LA18=1,AND($C$37=Motors!$C$32,PG18=1)),0,IF(NO19=0,-(CO18+$C$15)/($C$14-$C$15)*$C$12,($C$11*AA19-AW19)/($C$11*AA19)*$C$12*AA19))</f>
        <v>0.70052014525850759</v>
      </c>
      <c r="BT19" s="2">
        <f>IF(OR(LB18=1,AND($C$37=Motors!$C$32,PH18=1)),0,IF(NP19=0,-(CP18+$C$15)/($C$14-$C$15)*$C$12,($C$11*AB19-AX19)/($C$11*AB19)*$C$12*AB19))</f>
        <v>0.69763576222153478</v>
      </c>
      <c r="BU19" s="2">
        <f>IF(OR(LC18=1,AND($C$37=Motors!$C$32,PI18=1)),0,IF(NQ19=0,-(CQ18+$C$15)/($C$14-$C$15)*$C$12,($C$11*AC19-AY19)/($C$11*AC19)*$C$12*AC19))</f>
        <v>0.69754299685720589</v>
      </c>
      <c r="BV19" s="2">
        <f>IF(OR(LD18=1,AND($C$37=Motors!$C$32,PJ18=1)),0,IF(NR19=0,-(CR18+$C$15)/($C$14-$C$15)*$C$12,($C$11*AD19-AZ19)/($C$11*AD19)*$C$12*AD19))</f>
        <v>3.6442864022089045</v>
      </c>
      <c r="BW19" s="2">
        <f>IF(OR(LE18=1,AND($C$37=Motors!$C$32,PK18=1)),0,IF(NS19=0,-(CS18+$C$15)/($C$14-$C$15)*$C$12,($C$11*AE19-BA19)/($C$11*AE19)*$C$12*AE19))</f>
        <v>3.4420679442418702</v>
      </c>
      <c r="BX19" s="2">
        <f>IF(OR(LF18=1,AND($C$37=Motors!$C$32,PL18=1)),0,IF(NT19=0,-(CT18+$C$15)/($C$14-$C$15)*$C$12,($C$11*AF19-BB19)/($C$11*AF19)*$C$12*AF19))</f>
        <v>3.2454192966580968</v>
      </c>
      <c r="BY19" s="2">
        <f>IF(OR(LG18=1,AND($C$37=Motors!$C$32,PM18=1)),0,IF(NU19=0,-(CU18+$C$15)/($C$14-$C$15)*$C$12,($C$11*AG19-BC19)/($C$11*AG19)*$C$12*AG19))</f>
        <v>3.0543404594575834</v>
      </c>
      <c r="BZ19" s="2">
        <f>IF(OR(LH18=1,AND($C$37=Motors!$C$32,PN18=1)),0,IF(NV19=0,-(CV18+$C$15)/($C$14-$C$15)*$C$12,($C$11*AH19-BD19)/($C$11*AH19)*$C$12*AH19))</f>
        <v>2.8688314326403308</v>
      </c>
      <c r="CA19" s="2">
        <f>IF(OR(LI18=1,AND($C$37=Motors!$C$32,PO18=1)),0,IF(NW19=0,-(CW18+$C$15)/($C$14-$C$15)*$C$12,($C$11*AI19-BE19)/($C$11*AI19)*$C$12*AI19))</f>
        <v>2.6888922162063387</v>
      </c>
      <c r="CB19" s="2">
        <f>IF(OR(LJ18=1,AND($C$37=Motors!$C$32,PP18=1)),0,IF(NX19=0,-(CX18+$C$15)/($C$14-$C$15)*$C$12,($C$11*AJ19-BF19)/($C$11*AJ19)*$C$12*AJ19))</f>
        <v>2.5145228101556074</v>
      </c>
      <c r="CC19" s="2">
        <f>IF(OR(LK18=1,AND($C$37=Motors!$C$32,PQ18=1)),0,IF(NY19=0,-(CY18+$C$15)/($C$14-$C$15)*$C$12,($C$11*AK19-BG19)/($C$11*AK19)*$C$12*AK19))</f>
        <v>2.3457232144881366</v>
      </c>
      <c r="CD19" s="2">
        <f>IF(OR(LL18=1,AND($C$37=Motors!$C$32,PR18=1)),0,IF(NZ19=0,-(CZ18+$C$15)/($C$14-$C$15)*$C$12,($C$11*AL19-BH19)/($C$11*AL19)*$C$12*AL19))</f>
        <v>2.1824934292039257</v>
      </c>
      <c r="CE19" s="2">
        <f>IF(OR(LM18=1,AND($C$37=Motors!$C$32,PS18=1)),0,IF(OA19=0,-(DA18+$C$15)/($C$14-$C$15)*$C$12,($C$11*AM19-BI19)/($C$11*AM19)*$C$12*AM19))</f>
        <v>2.0248334543029762</v>
      </c>
      <c r="CF19" s="47">
        <f t="shared" si="25"/>
        <v>0.43999999999999995</v>
      </c>
      <c r="CG19" s="43">
        <f>IF(AND(KS18=1,OY18=1),0,ABS(BK19/$C$12*($C$14-$C$15)+$C$15) *'Drive Train'!$AA$49 + CG18*(1-'Drive Train'!$AA$49))</f>
        <v>83.310155986723231</v>
      </c>
      <c r="CH19" s="43">
        <f>IF(AND(KT18=1,OZ18=1),0,ABS(BL19/$C$12*($C$14-$C$15)+$C$15) *'Drive Train'!$AA$49 + CH18*(1-'Drive Train'!$AA$49))</f>
        <v>128.1268572220167</v>
      </c>
      <c r="CI19" s="43">
        <f>IF(AND(KU18=1,PA18=1),0,ABS(BM19/$C$12*($C$14-$C$15)+$C$15) *'Drive Train'!$AA$49 + CI18*(1-'Drive Train'!$AA$49))</f>
        <v>107.25805693850894</v>
      </c>
      <c r="CJ19" s="43">
        <f>IF(AND(KV18=1,PB18=1),0,ABS(BN19/$C$12*($C$14-$C$15)+$C$15) *'Drive Train'!$AA$49 + CJ18*(1-'Drive Train'!$AA$49))</f>
        <v>86.868537791854905</v>
      </c>
      <c r="CK19" s="43">
        <f>IF(AND(KW18=1,PC18=1),0,ABS(BO19/$C$12*($C$14-$C$15)+$C$15) *'Drive Train'!$AA$49 + CK18*(1-'Drive Train'!$AA$49))</f>
        <v>71.968277734433528</v>
      </c>
      <c r="CL19" s="43">
        <f>IF(AND(KX18=1,PD18=1),0,ABS(BP19/$C$12*($C$14-$C$15)+$C$15) *'Drive Train'!$AA$49 + CL18*(1-'Drive Train'!$AA$49))</f>
        <v>58.224213326769345</v>
      </c>
      <c r="CM19" s="43">
        <f>IF(AND(KY18=1,PE18=1),0,ABS(BQ19/$C$12*($C$14-$C$15)+$C$15) *'Drive Train'!$AA$49 + CM18*(1-'Drive Train'!$AA$49))</f>
        <v>47.876779022525021</v>
      </c>
      <c r="CN19" s="43">
        <f>IF(AND(KZ18=1,PF18=1),0,ABS(BR19/$C$12*($C$14-$C$15)+$C$15) *'Drive Train'!$AA$49 + CN18*(1-'Drive Train'!$AA$49))</f>
        <v>41.936227821577717</v>
      </c>
      <c r="CO19" s="43">
        <f>IF(AND(LA18=1,PG18=1),0,ABS(BS19/$C$12*($C$14-$C$15)+$C$15) *'Drive Train'!$AA$49 + CO18*(1-'Drive Train'!$AA$49))</f>
        <v>39.84772931011625</v>
      </c>
      <c r="CP19" s="43">
        <f>IF(AND(LB18=1,PH18=1),0,ABS(BT19/$C$12*($C$14-$C$15)+$C$15) *'Drive Train'!$AA$49 + CP18*(1-'Drive Train'!$AA$49))</f>
        <v>39.544666251732508</v>
      </c>
      <c r="CQ19" s="43">
        <f>IF(AND(LC18=1,PI18=1),0,ABS(BU19/$C$12*($C$14-$C$15)+$C$15) *'Drive Train'!$AA$49 + CQ18*(1-'Drive Train'!$AA$49))</f>
        <v>39.536203975717811</v>
      </c>
      <c r="CR19" s="43">
        <f>IF(AND(LD18=1,PJ18=1),0,ABS(BV19/$C$12*($C$14-$C$15)+$C$15) *'Drive Train'!$AA$49 + CR18*(1-'Drive Train'!$AA$49))</f>
        <v>200.5761296639821</v>
      </c>
      <c r="CS19" s="43">
        <f>IF(AND(LE18=1,PK18=1),0,ABS(BW19/$C$12*($C$14-$C$15)+$C$15) *'Drive Train'!$AA$49 + CS18*(1-'Drive Train'!$AA$49))</f>
        <v>189.65642006948272</v>
      </c>
      <c r="CT19" s="43">
        <f>IF(AND(LF18=1,PL18=1),0,ABS(BX19/$C$12*($C$14-$C$15)+$C$15) *'Drive Train'!$AA$49 + CT18*(1-'Drive Train'!$AA$49))</f>
        <v>179.03547606414497</v>
      </c>
      <c r="CU19" s="43">
        <f>IF(AND(LG18=1,PM18=1),0,ABS(BY19/$C$12*($C$14-$C$15)+$C$15) *'Drive Train'!$AA$49 + CU18*(1-'Drive Train'!$AA$49))</f>
        <v>168.71329764796894</v>
      </c>
      <c r="CV19" s="43">
        <f>IF(AND(LH18=1,PN18=1),0,ABS(BZ19/$C$12*($C$14-$C$15)+$C$15) *'Drive Train'!$AA$49 + CV18*(1-'Drive Train'!$AA$49))</f>
        <v>158.68988482095452</v>
      </c>
      <c r="CW19" s="43">
        <f>IF(AND(LI18=1,PO18=1),0,ABS(CA19/$C$12*($C$14-$C$15)+$C$15) *'Drive Train'!$AA$49 + CW18*(1-'Drive Train'!$AA$49))</f>
        <v>148.96523758310178</v>
      </c>
      <c r="CX19" s="43">
        <f>IF(AND(LJ18=1,PP18=1),0,ABS(CB19/$C$12*($C$14-$C$15)+$C$15) *'Drive Train'!$AA$49 + CX18*(1-'Drive Train'!$AA$49))</f>
        <v>139.5393551051296</v>
      </c>
      <c r="CY19" s="43">
        <f>IF(AND(LK18=1,PQ18=1),0,ABS(CC19/$C$12*($C$14-$C$15)+$C$15) *'Drive Train'!$AA$49 + CY18*(1-'Drive Train'!$AA$49))</f>
        <v>130.41223673433166</v>
      </c>
      <c r="CZ19" s="43">
        <f>IF(AND(LL18=1,PR18=1),0,ABS(CD19/$C$12*($C$14-$C$15)+$C$15) *'Drive Train'!$AA$49 + CZ18*(1-'Drive Train'!$AA$49))</f>
        <v>121.58388396849122</v>
      </c>
      <c r="DA19" s="43">
        <f>IF(AND(LM18=1,PS18=1),0,ABS(CE19/$C$12*($C$14-$C$15)+$C$15) *'Drive Train'!$AA$49 + DA18*(1-'Drive Train'!$AA$49))</f>
        <v>113.0542968076084</v>
      </c>
      <c r="DB19" s="47">
        <f t="shared" si="99"/>
        <v>0.43999999999999995</v>
      </c>
      <c r="DC19" s="43">
        <f t="shared" si="26"/>
        <v>83.310155986723231</v>
      </c>
      <c r="DD19" s="43">
        <f t="shared" si="27"/>
        <v>93</v>
      </c>
      <c r="DE19" s="43">
        <f t="shared" si="28"/>
        <v>93</v>
      </c>
      <c r="DF19" s="43">
        <f t="shared" si="29"/>
        <v>86.868537791854905</v>
      </c>
      <c r="DG19" s="43">
        <f t="shared" si="30"/>
        <v>71.968277734433528</v>
      </c>
      <c r="DH19" s="43">
        <f t="shared" si="31"/>
        <v>58.224213326769345</v>
      </c>
      <c r="DI19" s="43">
        <f t="shared" si="32"/>
        <v>47.876779022525021</v>
      </c>
      <c r="DJ19" s="43">
        <f t="shared" si="33"/>
        <v>41.936227821577717</v>
      </c>
      <c r="DK19" s="43">
        <f t="shared" si="34"/>
        <v>39.84772931011625</v>
      </c>
      <c r="DL19" s="43">
        <f t="shared" si="35"/>
        <v>39.544666251732508</v>
      </c>
      <c r="DM19" s="43">
        <f t="shared" si="36"/>
        <v>39.536203975717811</v>
      </c>
      <c r="DN19" s="43">
        <f t="shared" si="37"/>
        <v>25</v>
      </c>
      <c r="DO19" s="43">
        <f t="shared" si="38"/>
        <v>30</v>
      </c>
      <c r="DP19" s="43">
        <f t="shared" si="39"/>
        <v>35</v>
      </c>
      <c r="DQ19" s="43">
        <f t="shared" si="40"/>
        <v>40</v>
      </c>
      <c r="DR19" s="43">
        <f t="shared" si="41"/>
        <v>45</v>
      </c>
      <c r="DS19" s="43">
        <f t="shared" si="42"/>
        <v>50</v>
      </c>
      <c r="DT19" s="43">
        <f t="shared" si="43"/>
        <v>55</v>
      </c>
      <c r="DU19" s="43">
        <f t="shared" si="44"/>
        <v>60</v>
      </c>
      <c r="DV19" s="43">
        <f t="shared" si="45"/>
        <v>65</v>
      </c>
      <c r="DW19" s="43">
        <f t="shared" si="46"/>
        <v>70</v>
      </c>
      <c r="DX19" s="47">
        <f t="shared" si="100"/>
        <v>0.43999999999999995</v>
      </c>
      <c r="DY19" s="2">
        <f>IF(OY19=0,($C$23/0.4536*IF(ISNA(MK18),'Drive Train'!$F$16,'Drive Train'!$F$17)*4.448*$C$24*S$6)*SIGN(BK19),BK19)</f>
        <v>6.7787520000000017</v>
      </c>
      <c r="DZ19" s="2">
        <f>IF(OZ19=0,($C$23/0.4536*IF(ISNA(ML18),'Drive Train'!$F$16,'Drive Train'!$F$17)*4.448*$C$24*$C$21*T$6)*SIGN(BL19),BL19)</f>
        <v>11.570293785959999</v>
      </c>
      <c r="EA19" s="2">
        <f>IF(PA19=0,($C$23/0.4536*IF(ISNA(MM18),'Drive Train'!$F$16,'Drive Train'!$F$17)*4.448*$C$24*$C$21*U$6)*SIGN(BM19),BM19)</f>
        <v>8.0102033902799992</v>
      </c>
      <c r="EB19" s="2">
        <f>IF(PB19=0,($C$23/0.4536*IF(ISNA(MN18),'Drive Train'!$F$16,'Drive Train'!$F$17)*4.448*$C$24*$C$21*V$6)*SIGN(BN19),BN19)</f>
        <v>6.1254496513905883</v>
      </c>
      <c r="EC19" s="2">
        <f>IF(PC19=0,($C$23/0.4536*IF(ISNA(MO18),'Drive Train'!$F$16,'Drive Train'!$F$17)*4.448*$C$24*$C$21*W$6)*SIGN(BO19),BO19)</f>
        <v>4.9586973368400002</v>
      </c>
      <c r="ED19" s="2">
        <f>IF(PD19=0,($C$23/0.4536*IF(ISNA(MP18),'Drive Train'!$F$16,'Drive Train'!$F$17)*4.448*$C$24*$C$21*X$6)*SIGN(BP19),BP19)</f>
        <v>4.165305762945601</v>
      </c>
      <c r="EE19" s="2">
        <f>IF(PE19=0,($C$23/0.4536*IF(ISNA(MQ18),'Drive Train'!$F$16,'Drive Train'!$F$17)*4.448*$C$24*$C$21*Y$6)*SIGN(BQ19),BQ19)</f>
        <v>3.5907808301255173</v>
      </c>
      <c r="EF19" s="2">
        <f>IF(PF19=0,($C$23/0.4536*IF(ISNA(MR18),'Drive Train'!$F$16,'Drive Train'!$F$17)*4.448*$C$24*$C$21*Z$6)*SIGN(BR19),BR19)</f>
        <v>3.1555346688981816</v>
      </c>
      <c r="EG19" s="2">
        <f>IF(PG19=0,($C$23/0.4536*IF(ISNA(MS18),'Drive Train'!$F$16,'Drive Train'!$F$17)*4.448*$C$24*$C$21*AA$6)*SIGN(BS19),BS19)</f>
        <v>2.8143957857740536</v>
      </c>
      <c r="EH19" s="2">
        <f>IF(PH19=0,($C$23/0.4536*IF(ISNA(MT18),'Drive Train'!$F$16,'Drive Train'!$F$17)*4.448*$C$24*$C$21*AB$6)*SIGN(BT19),BT19)</f>
        <v>2.5398205871619508</v>
      </c>
      <c r="EI19" s="2">
        <f>IF(PI19=0,($C$23/0.4536*IF(ISNA(MU18),'Drive Train'!$F$16,'Drive Train'!$F$17)*4.448*$C$24*$C$21*AC$6)*SIGN(BU19),BU19)</f>
        <v>2.3140587571919995</v>
      </c>
      <c r="EJ19" s="2">
        <f>IF(PJ19=0,($C$23/0.4536*IF(ISNA(MV18),'Drive Train'!$F$16,'Drive Train'!$F$17)*4.448*$C$24*$C$21*AD$6)*SIGN(BV19),BV19)</f>
        <v>5.7851468929800003</v>
      </c>
      <c r="EK19" s="2">
        <f>IF(PK19=0,($C$23/0.4536*IF(ISNA(MW18),'Drive Train'!$F$16,'Drive Train'!$F$17)*4.448*$C$24*$C$21*AE$6)*SIGN(BW19),BW19)</f>
        <v>5.7851468929800003</v>
      </c>
      <c r="EL19" s="2">
        <f>IF(PL19=0,($C$23/0.4536*IF(ISNA(MX18),'Drive Train'!$F$16,'Drive Train'!$F$17)*4.448*$C$24*$C$21*AF$6)*SIGN(BX19),BX19)</f>
        <v>5.7851468929800003</v>
      </c>
      <c r="EM19" s="2">
        <f>IF(PM19=0,($C$23/0.4536*IF(ISNA(MY18),'Drive Train'!$F$16,'Drive Train'!$F$17)*4.448*$C$24*$C$21*AG$6)*SIGN(BY19),BY19)</f>
        <v>5.7851468929800003</v>
      </c>
      <c r="EN19" s="2">
        <f>IF(PN19=0,($C$23/0.4536*IF(ISNA(MZ18),'Drive Train'!$F$16,'Drive Train'!$F$17)*4.448*$C$24*$C$21*AH$6)*SIGN(BZ19),BZ19)</f>
        <v>5.7851468929800003</v>
      </c>
      <c r="EO19" s="2">
        <f>IF(PO19=0,($C$23/0.4536*IF(ISNA(NA18),'Drive Train'!$F$16,'Drive Train'!$F$17)*4.448*$C$24*$C$21*AI$6)*SIGN(CA19),CA19)</f>
        <v>5.7851468929800003</v>
      </c>
      <c r="EP19" s="2">
        <f>IF(PP19=0,($C$23/0.4536*IF(ISNA(NB18),'Drive Train'!$F$16,'Drive Train'!$F$17)*4.448*$C$24*$C$21*AJ$6)*SIGN(CB19),CB19)</f>
        <v>5.7851468929800003</v>
      </c>
      <c r="EQ19" s="2">
        <f>IF(PQ19=0,($C$23/0.4536*IF(ISNA(NC18),'Drive Train'!$F$16,'Drive Train'!$F$17)*4.448*$C$24*$C$21*AK$6)*SIGN(CC19),CC19)</f>
        <v>5.7851468929800003</v>
      </c>
      <c r="ER19" s="2">
        <f>IF(PR19=0,($C$23/0.4536*IF(ISNA(ND18),'Drive Train'!$F$16,'Drive Train'!$F$17)*4.448*$C$24*$C$21*AL$6)*SIGN(CD19),CD19)</f>
        <v>5.7851468929800003</v>
      </c>
      <c r="ES19" s="2">
        <f>IF(PS19=0,($C$23/0.4536*IF(ISNA(NE18),'Drive Train'!$F$16,'Drive Train'!$F$17)*4.448*$C$24*$C$21*AM$6)*SIGN(CE19),CE19)</f>
        <v>5.7851468929800003</v>
      </c>
      <c r="ET19" s="47">
        <f t="shared" si="47"/>
        <v>0.43999999999999995</v>
      </c>
      <c r="EU19" s="2">
        <f>MAX(MIN(IF(AND(OY18=1,NG19&lt;0),-1,1)*(DC19-$C$15)/($C$14-$C$15)*$C$12*$C$21-$C$33*LO19/AO$6 -  OY18*$C$33/$C$21,DY18/$C$19),MAX(EU$8:EU18)*-1)</f>
        <v>0.92164325198181452</v>
      </c>
      <c r="EV19" s="2">
        <f>MAX(MIN(IF(AND(OZ18=1,NH19&lt;0),-1,1)*(DD19-$C$15)/($C$14-$C$15)*$C$12*$C$21-$C$33*LP19/AP$6 -  OZ18*$C$33/$C$21,DZ18/$C$19),MAX(EV$8:EV18)*-1)</f>
        <v>1.3328192255336653</v>
      </c>
      <c r="EW19" s="2">
        <f>MAX(MIN(IF(AND(PA18=1,NI19&lt;0),-1,1)*(DE19-$C$15)/($C$14-$C$15)*$C$12*$C$21-$C$33*LQ19/AQ$6 -  PA18*$C$33/$C$21,EA18/$C$19),MAX(EW$8:EW18)*-1)</f>
        <v>1.2311900979950243</v>
      </c>
      <c r="EX19" s="2">
        <f>MAX(MIN(IF(AND(PB18=1,NJ19&lt;0),-1,1)*(DF19-$C$15)/($C$14-$C$15)*$C$12*$C$21-$C$33*LR19/AR$6 -  PB18*$C$33/$C$21,EB18/$C$19),MAX(EX$8:EX18)*-1)</f>
        <v>1.0091143859284637</v>
      </c>
      <c r="EY19" s="2">
        <f>MAX(MIN(IF(AND(PC18=1,NK19&lt;0),-1,1)*(DG19-$C$15)/($C$14-$C$15)*$C$12*$C$21-$C$33*LS19/AS$6 -  PC18*$C$33/$C$21,EC18/$C$19),MAX(EY$8:EY18)*-1)</f>
        <v>0.66242664766274795</v>
      </c>
      <c r="EZ19" s="2">
        <f>MAX(MIN(IF(AND(PD18=1,NL19&lt;0),-1,1)*(DH19-$C$15)/($C$14-$C$15)*$C$12*$C$21-$C$33*LT19/AT$6 -  PD18*$C$33/$C$21,ED18/$C$19),MAX(EZ$8:EZ18)*-1)</f>
        <v>0.3708681094526135</v>
      </c>
      <c r="FA19" s="2">
        <f>MAX(MIN(IF(AND(PE18=1,NM19&lt;0),-1,1)*(DI19-$C$15)/($C$14-$C$15)*$C$12*$C$21-$C$33*LU19/AU$6 -  PE18*$C$33/$C$21,EE18/$C$19),MAX(FA$8:FA18)*-1)</f>
        <v>0.16239753277651858</v>
      </c>
      <c r="FB19" s="2">
        <f>MAX(MIN(IF(AND(PF18=1,NN19&lt;0),-1,1)*(DJ19-$C$15)/($C$14-$C$15)*$C$12*$C$21-$C$33*LV19/AV$6 -  PF18*$C$33/$C$21,EF18/$C$19),MAX(FB$8:FB18)*-1)</f>
        <v>4.6202843658693871E-2</v>
      </c>
      <c r="FC19" s="2">
        <f>MAX(MIN(IF(AND(PG18=1,NO19&lt;0),-1,1)*(DK19-$C$15)/($C$14-$C$15)*$C$12*$C$21-$C$33*LW19/AW$6 -  PG18*$C$33/$C$21,EG18/$C$19),MAX(FC$8:FC18)*-1)</f>
        <v>5.9772028393633159E-3</v>
      </c>
      <c r="FD19" s="2">
        <f>MAX(MIN(IF(AND(PH18=1,NP19&lt;0),-1,1)*(DL19-$C$15)/($C$14-$C$15)*$C$12*$C$21-$C$33*LX19/AX$6 -  PH18*$C$33/$C$21,EH18/$C$19),MAX(FD$8:FD18)*-1)</f>
        <v>1.7449553102488746E-4</v>
      </c>
      <c r="FE19" s="2">
        <f>MAX(MIN(IF(AND(PI18=1,NQ19&lt;0),-1,1)*(DM19-$C$15)/($C$14-$C$15)*$C$12*$C$21-$C$33*LY19/AY$6 -  PI18*$C$33/$C$21,EI18/$C$19),MAX(FE$8:FE18)*-1)</f>
        <v>1.2861945090425486E-5</v>
      </c>
      <c r="FF19" s="2">
        <f>MAX(MIN(IF(AND(PJ18=1,NR19&lt;0),-1,1)*(DN19-$C$15)/($C$14-$C$15)*$C$12*$C$21-$C$33*LZ19/AZ$6 -  PJ18*$C$33/$C$21,EJ18/$C$19),MAX(FF$8:FF18)*-1)</f>
        <v>0.27303064052004566</v>
      </c>
      <c r="FG19" s="2">
        <f>MAX(MIN(IF(AND(PK18=1,NS19&lt;0),-1,1)*(DO19-$C$15)/($C$14-$C$15)*$C$12*$C$21-$C$33*MA19/BA$6 -  PK18*$C$33/$C$21,EK18/$C$19),MAX(FG$8:FG18)*-1)</f>
        <v>0.33119032536828191</v>
      </c>
      <c r="FH19" s="2">
        <f>MAX(MIN(IF(AND(PL18=1,NT19&lt;0),-1,1)*(DP19-$C$15)/($C$14-$C$15)*$C$12*$C$21-$C$33*MB19/BB$6 -  PL18*$C$33/$C$21,EL18/$C$19),MAX(FH$8:FH18)*-1)</f>
        <v>0.38935001021651838</v>
      </c>
      <c r="FI19" s="2">
        <f>MAX(MIN(IF(AND(PM18=1,NU19&lt;0),-1,1)*(DQ19-$C$15)/($C$14-$C$15)*$C$12*$C$21-$C$33*MC19/BC$6 -  PM18*$C$33/$C$21,EM18/$C$19),MAX(FI$8:FI18)*-1)</f>
        <v>0.44750969506475469</v>
      </c>
      <c r="FJ19" s="2">
        <f>MAX(MIN(IF(AND(PN18=1,NV19&lt;0),-1,1)*(DR19-$C$15)/($C$14-$C$15)*$C$12*$C$21-$C$33*MD19/BD$6 -  PN18*$C$33/$C$21,EN18/$C$19),MAX(FJ$8:FJ18)*-1)</f>
        <v>0.5056693799129911</v>
      </c>
      <c r="FK19" s="2">
        <f>MAX(MIN(IF(AND(PO18=1,NW19&lt;0),-1,1)*(DS19-$C$15)/($C$14-$C$15)*$C$12*$C$21-$C$33*ME19/BE$6 -  PO18*$C$33/$C$21,EO18/$C$19),MAX(FK$8:FK18)*-1)</f>
        <v>0.56382906476122741</v>
      </c>
      <c r="FL19" s="2">
        <f>MAX(MIN(IF(AND(PP18=1,NX19&lt;0),-1,1)*(DT19-$C$15)/($C$14-$C$15)*$C$12*$C$21-$C$33*MF19/BF$6 -  PP18*$C$33/$C$21,EP18/$C$19),MAX(FL$8:FL18)*-1)</f>
        <v>0.62198874960946382</v>
      </c>
      <c r="FM19" s="2">
        <f>MAX(MIN(IF(AND(PQ18=1,NY19&lt;0),-1,1)*(DU19-$C$15)/($C$14-$C$15)*$C$12*$C$21-$C$33*MG19/BG$6 -  PQ18*$C$33/$C$21,EQ18/$C$19),MAX(FM$8:FM18)*-1)</f>
        <v>0.68014843445770024</v>
      </c>
      <c r="FN19" s="2">
        <f>MAX(MIN(IF(AND(PR18=1,NZ19&lt;0),-1,1)*(DV19-$C$15)/($C$14-$C$15)*$C$12*$C$21-$C$33*MH19/BH$6 -  PR18*$C$33/$C$21,ER18/$C$19),MAX(FN$8:FN18)*-1)</f>
        <v>0.73830811930593654</v>
      </c>
      <c r="FO19" s="2">
        <f>MAX(MIN(IF(AND(PS18=1,OA19&lt;0),-1,1)*(DW19-$C$15)/($C$14-$C$15)*$C$12*$C$21-$C$33*MI19/BI$6 -  PS18*$C$33/$C$21,ES18/$C$19),MAX(FO$8:FO18)*-1)</f>
        <v>0.79646780415417295</v>
      </c>
      <c r="FP19" s="47">
        <f t="shared" si="101"/>
        <v>0.43999999999999995</v>
      </c>
      <c r="FQ19" s="43">
        <f t="shared" si="102"/>
        <v>70.726728972154547</v>
      </c>
      <c r="FR19" s="43">
        <f t="shared" si="103"/>
        <v>93</v>
      </c>
      <c r="FS19" s="43">
        <f t="shared" si="104"/>
        <v>93</v>
      </c>
      <c r="FT19" s="43">
        <f t="shared" si="105"/>
        <v>77.269376557264394</v>
      </c>
      <c r="FU19" s="43">
        <f t="shared" si="106"/>
        <v>51.337899609282502</v>
      </c>
      <c r="FV19" s="43">
        <f t="shared" si="107"/>
        <v>29.529965038522803</v>
      </c>
      <c r="FW19" s="43">
        <f t="shared" si="108"/>
        <v>13.93682643935694</v>
      </c>
      <c r="FX19" s="43">
        <f t="shared" si="109"/>
        <v>5.2457203811800932</v>
      </c>
      <c r="FY19" s="43">
        <f t="shared" si="110"/>
        <v>2.2369313111011686</v>
      </c>
      <c r="FZ19" s="43">
        <f t="shared" si="111"/>
        <v>1.8029016233054744</v>
      </c>
      <c r="GA19" s="43">
        <f t="shared" si="112"/>
        <v>1.7908117881453207</v>
      </c>
      <c r="GB19" s="43">
        <f t="shared" si="113"/>
        <v>22.211938496928585</v>
      </c>
      <c r="GC19" s="43">
        <f t="shared" si="114"/>
        <v>26.562154441941349</v>
      </c>
      <c r="GD19" s="43">
        <f t="shared" si="115"/>
        <v>30.912370386954127</v>
      </c>
      <c r="GE19" s="43">
        <f t="shared" si="116"/>
        <v>35.262586331966901</v>
      </c>
      <c r="GF19" s="43">
        <f t="shared" si="117"/>
        <v>39.612802276979679</v>
      </c>
      <c r="GG19" s="43">
        <f t="shared" si="118"/>
        <v>43.963018221992456</v>
      </c>
      <c r="GH19" s="43">
        <f t="shared" si="119"/>
        <v>48.313234167005213</v>
      </c>
      <c r="GI19" s="43">
        <f t="shared" si="120"/>
        <v>52.663450112018005</v>
      </c>
      <c r="GJ19" s="43">
        <f t="shared" si="121"/>
        <v>57.013666057030768</v>
      </c>
      <c r="GK19" s="43">
        <f t="shared" si="122"/>
        <v>61.36388200204356</v>
      </c>
      <c r="GL19" s="47">
        <f t="shared" si="123"/>
        <v>0.43999999999999995</v>
      </c>
      <c r="GM19" s="43">
        <f t="shared" si="49"/>
        <v>18.514432962041933</v>
      </c>
      <c r="GN19" s="43">
        <f t="shared" si="50"/>
        <v>13.387171309832693</v>
      </c>
      <c r="GO19" s="43">
        <f t="shared" si="51"/>
        <v>17.862552944908067</v>
      </c>
      <c r="GP19" s="43">
        <f t="shared" si="52"/>
        <v>19.14539723569299</v>
      </c>
      <c r="GQ19" s="43">
        <f t="shared" si="53"/>
        <v>15.525019421985059</v>
      </c>
      <c r="GR19" s="43">
        <f t="shared" si="54"/>
        <v>10.347479195229038</v>
      </c>
      <c r="GS19" s="43">
        <f t="shared" si="55"/>
        <v>5.2559652791943874</v>
      </c>
      <c r="GT19" s="43">
        <f t="shared" si="56"/>
        <v>1.7016009081400656</v>
      </c>
      <c r="GU19" s="43">
        <f t="shared" si="57"/>
        <v>0.2468168361349497</v>
      </c>
      <c r="GV19" s="43">
        <f t="shared" si="58"/>
        <v>7.9844173244038898E-3</v>
      </c>
      <c r="GW19" s="43">
        <f t="shared" si="59"/>
        <v>6.4594304690587009E-4</v>
      </c>
      <c r="GX19" s="43">
        <f t="shared" si="60"/>
        <v>5.4847767610970362</v>
      </c>
      <c r="GY19" s="43">
        <f t="shared" si="61"/>
        <v>6.6531177475912378</v>
      </c>
      <c r="GZ19" s="43">
        <f t="shared" si="62"/>
        <v>7.8214587340854411</v>
      </c>
      <c r="HA19" s="43">
        <f t="shared" si="63"/>
        <v>8.9897997205796436</v>
      </c>
      <c r="HB19" s="43">
        <f t="shared" si="64"/>
        <v>10.158140707073846</v>
      </c>
      <c r="HC19" s="43">
        <f t="shared" si="65"/>
        <v>11.326481693568047</v>
      </c>
      <c r="HD19" s="43">
        <f t="shared" si="66"/>
        <v>12.494822680062249</v>
      </c>
      <c r="HE19" s="43">
        <f t="shared" si="67"/>
        <v>13.663163666556457</v>
      </c>
      <c r="HF19" s="43">
        <f t="shared" si="68"/>
        <v>14.831504653050656</v>
      </c>
      <c r="HG19" s="43">
        <f t="shared" si="69"/>
        <v>15.99984563954486</v>
      </c>
      <c r="HH19" s="47">
        <f t="shared" si="124"/>
        <v>0.43999999999999995</v>
      </c>
      <c r="HI19" s="43">
        <f t="shared" si="125"/>
        <v>18.514432962041933</v>
      </c>
      <c r="HJ19" s="43">
        <f t="shared" si="126"/>
        <v>13.387171309832693</v>
      </c>
      <c r="HK19" s="43">
        <f t="shared" si="127"/>
        <v>17.862552944908067</v>
      </c>
      <c r="HL19" s="43">
        <f t="shared" si="128"/>
        <v>19.14539723569299</v>
      </c>
      <c r="HM19" s="43">
        <f t="shared" si="129"/>
        <v>15.525019421985059</v>
      </c>
      <c r="HN19" s="43">
        <f t="shared" si="130"/>
        <v>10.347479195229038</v>
      </c>
      <c r="HO19" s="43">
        <f t="shared" si="131"/>
        <v>5.2559652791943874</v>
      </c>
      <c r="HP19" s="43">
        <f t="shared" si="132"/>
        <v>1.7016009081400656</v>
      </c>
      <c r="HQ19" s="43">
        <f t="shared" si="133"/>
        <v>0.2468168361349497</v>
      </c>
      <c r="HR19" s="43">
        <f t="shared" si="134"/>
        <v>7.9844173244038898E-3</v>
      </c>
      <c r="HS19" s="43">
        <f t="shared" si="135"/>
        <v>6.4594304690587009E-4</v>
      </c>
      <c r="HT19" s="43">
        <f t="shared" si="136"/>
        <v>5.4847767610970362</v>
      </c>
      <c r="HU19" s="43">
        <f t="shared" si="137"/>
        <v>6.6531177475912378</v>
      </c>
      <c r="HV19" s="43">
        <f t="shared" si="138"/>
        <v>7.8214587340854411</v>
      </c>
      <c r="HW19" s="43">
        <f t="shared" si="139"/>
        <v>8.9897997205796436</v>
      </c>
      <c r="HX19" s="43">
        <f t="shared" si="140"/>
        <v>10.158140707073846</v>
      </c>
      <c r="HY19" s="43">
        <f t="shared" si="141"/>
        <v>11.326481693568047</v>
      </c>
      <c r="HZ19" s="43">
        <f t="shared" si="142"/>
        <v>12.494822680062249</v>
      </c>
      <c r="IA19" s="43">
        <f t="shared" si="143"/>
        <v>13.663163666556457</v>
      </c>
      <c r="IB19" s="43">
        <f t="shared" si="144"/>
        <v>14.831504653050656</v>
      </c>
      <c r="IC19" s="43">
        <f t="shared" si="145"/>
        <v>15.99984563954486</v>
      </c>
      <c r="ID19" s="47">
        <f t="shared" si="146"/>
        <v>0.43999999999999995</v>
      </c>
      <c r="IE19" s="43">
        <f t="shared" si="147"/>
        <v>7.9391976097368619</v>
      </c>
      <c r="IF19" s="43">
        <f t="shared" si="148"/>
        <v>7.0120000000000005</v>
      </c>
      <c r="IG19" s="43">
        <f t="shared" si="149"/>
        <v>7.0120000000000005</v>
      </c>
      <c r="IH19" s="43">
        <f t="shared" si="150"/>
        <v>7.5838874884293075</v>
      </c>
      <c r="II19" s="43">
        <f t="shared" si="151"/>
        <v>8.9364975108350322</v>
      </c>
      <c r="IJ19" s="43">
        <f t="shared" si="152"/>
        <v>10.120510556329968</v>
      </c>
      <c r="IK19" s="43">
        <f t="shared" si="153"/>
        <v>11.074866794559604</v>
      </c>
      <c r="IL19" s="43">
        <f t="shared" si="154"/>
        <v>11.730875869964802</v>
      </c>
      <c r="IM19" s="43">
        <f t="shared" si="155"/>
        <v>12.043982742981015</v>
      </c>
      <c r="IN19" s="43">
        <f t="shared" si="156"/>
        <v>12.115303986819164</v>
      </c>
      <c r="IO19" s="43">
        <f t="shared" si="157"/>
        <v>12.117058261931234</v>
      </c>
      <c r="IP19" s="43">
        <f t="shared" si="158"/>
        <v>10.94157215216061</v>
      </c>
      <c r="IQ19" s="43">
        <f t="shared" si="159"/>
        <v>10.690598403683097</v>
      </c>
      <c r="IR19" s="43">
        <f t="shared" si="160"/>
        <v>10.439624655205584</v>
      </c>
      <c r="IS19" s="43">
        <f t="shared" si="161"/>
        <v>10.18865090672807</v>
      </c>
      <c r="IT19" s="43">
        <f t="shared" si="162"/>
        <v>9.9376771582505565</v>
      </c>
      <c r="IU19" s="43">
        <f t="shared" si="163"/>
        <v>9.6867034097730418</v>
      </c>
      <c r="IV19" s="43">
        <f t="shared" si="164"/>
        <v>9.4357296612955288</v>
      </c>
      <c r="IW19" s="43">
        <f t="shared" si="165"/>
        <v>9.1847559128180158</v>
      </c>
      <c r="IX19" s="43">
        <f t="shared" si="166"/>
        <v>8.9337821643405011</v>
      </c>
      <c r="IY19" s="43">
        <f t="shared" si="167"/>
        <v>8.6828084158629881</v>
      </c>
      <c r="IZ19" s="47">
        <f t="shared" si="168"/>
        <v>0.43999999999999995</v>
      </c>
      <c r="JA19" s="43" t="e">
        <f t="shared" si="267"/>
        <v>#N/A</v>
      </c>
      <c r="JB19" s="43">
        <f t="shared" si="268"/>
        <v>6</v>
      </c>
      <c r="JC19" s="43">
        <f t="shared" si="269"/>
        <v>6</v>
      </c>
      <c r="JD19" s="43" t="e">
        <f t="shared" si="270"/>
        <v>#N/A</v>
      </c>
      <c r="JE19" s="43" t="e">
        <f t="shared" si="271"/>
        <v>#N/A</v>
      </c>
      <c r="JF19" s="43" t="e">
        <f t="shared" si="272"/>
        <v>#N/A</v>
      </c>
      <c r="JG19" s="43" t="e">
        <f t="shared" si="273"/>
        <v>#N/A</v>
      </c>
      <c r="JH19" s="43" t="e">
        <f t="shared" si="274"/>
        <v>#N/A</v>
      </c>
      <c r="JI19" s="43" t="e">
        <f t="shared" si="275"/>
        <v>#N/A</v>
      </c>
      <c r="JJ19" s="43" t="e">
        <f t="shared" si="276"/>
        <v>#N/A</v>
      </c>
      <c r="JK19" s="43" t="e">
        <f t="shared" si="277"/>
        <v>#N/A</v>
      </c>
      <c r="JL19" s="43">
        <f t="shared" si="278"/>
        <v>6</v>
      </c>
      <c r="JM19" s="43">
        <f t="shared" si="279"/>
        <v>6</v>
      </c>
      <c r="JN19" s="43">
        <f t="shared" si="280"/>
        <v>6</v>
      </c>
      <c r="JO19" s="43">
        <f t="shared" si="281"/>
        <v>6</v>
      </c>
      <c r="JP19" s="43">
        <f t="shared" si="282"/>
        <v>6</v>
      </c>
      <c r="JQ19" s="43">
        <f t="shared" si="283"/>
        <v>6</v>
      </c>
      <c r="JR19" s="43">
        <f t="shared" si="284"/>
        <v>6</v>
      </c>
      <c r="JS19" s="43">
        <f t="shared" si="285"/>
        <v>6</v>
      </c>
      <c r="JT19" s="43">
        <f t="shared" si="286"/>
        <v>6</v>
      </c>
      <c r="JU19" s="43">
        <f t="shared" si="287"/>
        <v>6</v>
      </c>
      <c r="JV19" s="47">
        <f t="shared" si="170"/>
        <v>0.43999999999999995</v>
      </c>
      <c r="JW19" s="36">
        <f t="shared" si="171"/>
        <v>0</v>
      </c>
      <c r="JX19" s="36">
        <f t="shared" si="172"/>
        <v>0</v>
      </c>
      <c r="JY19" s="36">
        <f t="shared" si="173"/>
        <v>0</v>
      </c>
      <c r="JZ19" s="36">
        <f t="shared" si="174"/>
        <v>0</v>
      </c>
      <c r="KA19" s="36">
        <f t="shared" si="175"/>
        <v>0</v>
      </c>
      <c r="KB19" s="36">
        <f t="shared" si="176"/>
        <v>0</v>
      </c>
      <c r="KC19" s="36">
        <f t="shared" si="177"/>
        <v>0</v>
      </c>
      <c r="KD19" s="36">
        <f t="shared" si="178"/>
        <v>0</v>
      </c>
      <c r="KE19" s="36">
        <f t="shared" si="179"/>
        <v>0</v>
      </c>
      <c r="KF19" s="36">
        <f t="shared" si="180"/>
        <v>1</v>
      </c>
      <c r="KG19" s="36">
        <f t="shared" si="181"/>
        <v>1</v>
      </c>
      <c r="KH19" s="36">
        <f t="shared" si="182"/>
        <v>0</v>
      </c>
      <c r="KI19" s="36">
        <f t="shared" si="183"/>
        <v>0</v>
      </c>
      <c r="KJ19" s="36">
        <f t="shared" si="184"/>
        <v>0</v>
      </c>
      <c r="KK19" s="36">
        <f t="shared" si="185"/>
        <v>0</v>
      </c>
      <c r="KL19" s="36">
        <f t="shared" si="186"/>
        <v>0</v>
      </c>
      <c r="KM19" s="36">
        <f t="shared" si="187"/>
        <v>0</v>
      </c>
      <c r="KN19" s="36">
        <f t="shared" si="188"/>
        <v>0</v>
      </c>
      <c r="KO19" s="36">
        <f t="shared" si="189"/>
        <v>0</v>
      </c>
      <c r="KP19" s="36">
        <f t="shared" si="190"/>
        <v>0</v>
      </c>
      <c r="KQ19" s="36">
        <f t="shared" si="191"/>
        <v>0</v>
      </c>
      <c r="KR19" s="47">
        <f t="shared" si="192"/>
        <v>0.43999999999999995</v>
      </c>
      <c r="KS19" s="1">
        <f t="shared" si="193"/>
        <v>0</v>
      </c>
      <c r="KT19" s="1">
        <f t="shared" si="194"/>
        <v>0</v>
      </c>
      <c r="KU19" s="1">
        <f t="shared" si="195"/>
        <v>0</v>
      </c>
      <c r="KV19" s="1">
        <f t="shared" si="196"/>
        <v>0</v>
      </c>
      <c r="KW19" s="1">
        <f t="shared" si="197"/>
        <v>0</v>
      </c>
      <c r="KX19" s="1">
        <f t="shared" si="198"/>
        <v>0</v>
      </c>
      <c r="KY19" s="1">
        <f t="shared" si="199"/>
        <v>0</v>
      </c>
      <c r="KZ19" s="1">
        <f t="shared" si="200"/>
        <v>0</v>
      </c>
      <c r="LA19" s="1">
        <f t="shared" si="201"/>
        <v>0</v>
      </c>
      <c r="LB19" s="1">
        <f t="shared" si="202"/>
        <v>0</v>
      </c>
      <c r="LC19" s="1">
        <f t="shared" si="203"/>
        <v>0</v>
      </c>
      <c r="LD19" s="1">
        <f t="shared" si="204"/>
        <v>0</v>
      </c>
      <c r="LE19" s="1">
        <f t="shared" si="205"/>
        <v>0</v>
      </c>
      <c r="LF19" s="1">
        <f t="shared" si="206"/>
        <v>0</v>
      </c>
      <c r="LG19" s="1">
        <f t="shared" si="207"/>
        <v>0</v>
      </c>
      <c r="LH19" s="1">
        <f t="shared" si="208"/>
        <v>0</v>
      </c>
      <c r="LI19" s="1">
        <f t="shared" si="209"/>
        <v>0</v>
      </c>
      <c r="LJ19" s="1">
        <f t="shared" si="210"/>
        <v>0</v>
      </c>
      <c r="LK19" s="1">
        <f t="shared" si="211"/>
        <v>0</v>
      </c>
      <c r="LL19" s="1">
        <f t="shared" si="212"/>
        <v>0</v>
      </c>
      <c r="LM19" s="1">
        <f t="shared" si="213"/>
        <v>0</v>
      </c>
      <c r="LN19" s="47">
        <f t="shared" si="214"/>
        <v>0.43999999999999995</v>
      </c>
      <c r="LO19" s="43">
        <f t="shared" si="215"/>
        <v>9.8490706381564905</v>
      </c>
      <c r="LP19" s="43">
        <f t="shared" si="216"/>
        <v>5.4871288185337868</v>
      </c>
      <c r="LQ19" s="43">
        <f t="shared" si="217"/>
        <v>7.6536335279001388</v>
      </c>
      <c r="LR19" s="43">
        <f t="shared" si="218"/>
        <v>9.5081624634481585</v>
      </c>
      <c r="LS19" s="43">
        <f t="shared" si="219"/>
        <v>10.356675323582094</v>
      </c>
      <c r="LT19" s="43">
        <f t="shared" si="220"/>
        <v>10.203549866726908</v>
      </c>
      <c r="LU19" s="43">
        <f t="shared" si="221"/>
        <v>9.5846433276338789</v>
      </c>
      <c r="LV19" s="43">
        <f t="shared" si="222"/>
        <v>8.7685221086706289</v>
      </c>
      <c r="LW19" s="43">
        <f t="shared" si="223"/>
        <v>7.9206338314655342</v>
      </c>
      <c r="LX19" s="43">
        <f t="shared" si="224"/>
        <v>7.1605778821472059</v>
      </c>
      <c r="LY19" s="43">
        <f t="shared" si="225"/>
        <v>6.5244005795711963</v>
      </c>
      <c r="LZ19" s="43">
        <f t="shared" si="226"/>
        <v>2.5936870794591842</v>
      </c>
      <c r="MA19" s="43">
        <f t="shared" si="227"/>
        <v>3.1461819307658594</v>
      </c>
      <c r="MB19" s="43">
        <f t="shared" si="228"/>
        <v>3.6986767820725333</v>
      </c>
      <c r="MC19" s="43">
        <f t="shared" si="229"/>
        <v>4.251171633379208</v>
      </c>
      <c r="MD19" s="43">
        <f t="shared" si="230"/>
        <v>4.8036664846858832</v>
      </c>
      <c r="ME19" s="43">
        <f t="shared" si="231"/>
        <v>5.3561613359925575</v>
      </c>
      <c r="MF19" s="43">
        <f t="shared" si="232"/>
        <v>5.9086561872992318</v>
      </c>
      <c r="MG19" s="43">
        <f t="shared" si="233"/>
        <v>6.461151038605907</v>
      </c>
      <c r="MH19" s="43">
        <f t="shared" si="234"/>
        <v>7.0136458899125813</v>
      </c>
      <c r="MI19" s="43">
        <f t="shared" si="235"/>
        <v>7.5661407412192565</v>
      </c>
      <c r="MJ19" s="47">
        <f t="shared" si="236"/>
        <v>0.43999999999999995</v>
      </c>
      <c r="MK19" s="43" t="e">
        <f t="shared" si="74"/>
        <v>#N/A</v>
      </c>
      <c r="ML19" s="43" t="e">
        <f t="shared" si="288"/>
        <v>#N/A</v>
      </c>
      <c r="MM19" s="43" t="e">
        <f t="shared" si="289"/>
        <v>#N/A</v>
      </c>
      <c r="MN19" s="43" t="e">
        <f t="shared" si="290"/>
        <v>#N/A</v>
      </c>
      <c r="MO19" s="43" t="e">
        <f t="shared" si="291"/>
        <v>#N/A</v>
      </c>
      <c r="MP19" s="43" t="e">
        <f t="shared" si="292"/>
        <v>#N/A</v>
      </c>
      <c r="MQ19" s="43" t="e">
        <f t="shared" si="293"/>
        <v>#N/A</v>
      </c>
      <c r="MR19" s="43" t="e">
        <f t="shared" si="294"/>
        <v>#N/A</v>
      </c>
      <c r="MS19" s="43" t="e">
        <f t="shared" si="295"/>
        <v>#N/A</v>
      </c>
      <c r="MT19" s="43" t="e">
        <f t="shared" si="296"/>
        <v>#N/A</v>
      </c>
      <c r="MU19" s="43" t="e">
        <f t="shared" si="297"/>
        <v>#N/A</v>
      </c>
      <c r="MV19" s="43" t="e">
        <f t="shared" si="298"/>
        <v>#N/A</v>
      </c>
      <c r="MW19" s="43" t="e">
        <f t="shared" si="299"/>
        <v>#N/A</v>
      </c>
      <c r="MX19" s="43" t="e">
        <f t="shared" si="300"/>
        <v>#N/A</v>
      </c>
      <c r="MY19" s="43" t="e">
        <f t="shared" si="301"/>
        <v>#N/A</v>
      </c>
      <c r="MZ19" s="43" t="e">
        <f t="shared" si="302"/>
        <v>#N/A</v>
      </c>
      <c r="NA19" s="43" t="e">
        <f t="shared" si="303"/>
        <v>#N/A</v>
      </c>
      <c r="NB19" s="43" t="e">
        <f t="shared" si="304"/>
        <v>#N/A</v>
      </c>
      <c r="NC19" s="43" t="e">
        <f t="shared" si="305"/>
        <v>#N/A</v>
      </c>
      <c r="ND19" s="43" t="e">
        <f t="shared" si="306"/>
        <v>#N/A</v>
      </c>
      <c r="NE19" s="43" t="e">
        <f t="shared" si="307"/>
        <v>#N/A</v>
      </c>
      <c r="NF19" s="47">
        <f t="shared" si="238"/>
        <v>0.43999999999999995</v>
      </c>
      <c r="NG19" s="43">
        <f>IF(OY18=0,MIN('Drive Train'!$F$35-FQ18*$C$19*'Drive Train'!$F$39,NG18+$C$39)-$C$7,IF(LO18-1&lt;=0,0,IF($C$37=Motors!$C$30,MAX(MAX(NG$8:NG18)*-1,NG18-$C$39),MAX(0,MAX(NG$8:NG18)*-1,NG18-$C$39))))</f>
        <v>7.9391976097368619</v>
      </c>
      <c r="NH19" s="43">
        <f>IF(OZ18=0,MIN('Drive Train'!$F$35-FR18*$C$19*'Drive Train'!$F$39,NH18+$C$39)-$C$7,IF(LP18-1&lt;=0,0,IF($C$37=Motors!$C$30,MAX(MAX(NH$8:NH18)*-1,NH18-$C$39),MAX(0,MAX(NH$8:NH18)*-1,NH18-$C$39))))</f>
        <v>7.0120000000000005</v>
      </c>
      <c r="NI19" s="43">
        <f>IF(PA18=0,MIN('Drive Train'!$F$35-FS18*$C$19*'Drive Train'!$F$39,NI18+$C$39)-$C$7,IF(LQ18-1&lt;=0,0,IF($C$37=Motors!$C$30,MAX(MAX(NI$8:NI18)*-1,NI18-$C$39),MAX(0,MAX(NI$8:NI18)*-1,NI18-$C$39))))</f>
        <v>7.0120000000000005</v>
      </c>
      <c r="NJ19" s="43">
        <f>IF(PB18=0,MIN('Drive Train'!$F$35-FT18*$C$19*'Drive Train'!$F$39,NJ18+$C$39)-$C$7,IF(LR18-1&lt;=0,0,IF($C$37=Motors!$C$30,MAX(MAX(NJ$8:NJ18)*-1,NJ18-$C$39),MAX(0,MAX(NJ$8:NJ18)*-1,NJ18-$C$39))))</f>
        <v>7.5838874884293075</v>
      </c>
      <c r="NK19" s="43">
        <f>IF(PC18=0,MIN('Drive Train'!$F$35-FU18*$C$19*'Drive Train'!$F$39,NK18+$C$39)-$C$7,IF(LS18-1&lt;=0,0,IF($C$37=Motors!$C$30,MAX(MAX(NK$8:NK18)*-1,NK18-$C$39),MAX(0,MAX(NK$8:NK18)*-1,NK18-$C$39))))</f>
        <v>8.9364975108350322</v>
      </c>
      <c r="NL19" s="43">
        <f>IF(PD18=0,MIN('Drive Train'!$F$35-FV18*$C$19*'Drive Train'!$F$39,NL18+$C$39)-$C$7,IF(LT18-1&lt;=0,0,IF($C$37=Motors!$C$30,MAX(MAX(NL$8:NL18)*-1,NL18-$C$39),MAX(0,MAX(NL$8:NL18)*-1,NL18-$C$39))))</f>
        <v>10.120510556329968</v>
      </c>
      <c r="NM19" s="43">
        <f>IF(PE18=0,MIN('Drive Train'!$F$35-FW18*$C$19*'Drive Train'!$F$39,NM18+$C$39)-$C$7,IF(LU18-1&lt;=0,0,IF($C$37=Motors!$C$30,MAX(MAX(NM$8:NM18)*-1,NM18-$C$39),MAX(0,MAX(NM$8:NM18)*-1,NM18-$C$39))))</f>
        <v>11.074866794559604</v>
      </c>
      <c r="NN19" s="43">
        <f>IF(PF18=0,MIN('Drive Train'!$F$35-FX18*$C$19*'Drive Train'!$F$39,NN18+$C$39)-$C$7,IF(LV18-1&lt;=0,0,IF($C$37=Motors!$C$30,MAX(MAX(NN$8:NN18)*-1,NN18-$C$39),MAX(0,MAX(NN$8:NN18)*-1,NN18-$C$39))))</f>
        <v>11.730875869964802</v>
      </c>
      <c r="NO19" s="43">
        <f>IF(PG18=0,MIN('Drive Train'!$F$35-FY18*$C$19*'Drive Train'!$F$39,NO18+$C$39)-$C$7,IF(LW18-1&lt;=0,0,IF($C$37=Motors!$C$30,MAX(MAX(NO$8:NO18)*-1,NO18-$C$39),MAX(0,MAX(NO$8:NO18)*-1,NO18-$C$39))))</f>
        <v>12.043982742981015</v>
      </c>
      <c r="NP19" s="43">
        <f>IF(PH18=0,MIN('Drive Train'!$F$35-FZ18*$C$19*'Drive Train'!$F$39,NP18+$C$39)-$C$7,IF(LX18-1&lt;=0,0,IF($C$37=Motors!$C$30,MAX(MAX(NP$8:NP18)*-1,NP18-$C$39),MAX(0,MAX(NP$8:NP18)*-1,NP18-$C$39))))</f>
        <v>12.115303986819164</v>
      </c>
      <c r="NQ19" s="43">
        <f>IF(PI18=0,MIN('Drive Train'!$F$35-GA18*$C$19*'Drive Train'!$F$39,NQ18+$C$39)-$C$7,IF(LY18-1&lt;=0,0,IF($C$37=Motors!$C$30,MAX(MAX(NQ$8:NQ18)*-1,NQ18-$C$39),MAX(0,MAX(NQ$8:NQ18)*-1,NQ18-$C$39))))</f>
        <v>12.117058261931234</v>
      </c>
      <c r="NR19" s="43">
        <f>IF(PJ18=0,MIN('Drive Train'!$F$35-GB18*$C$19*'Drive Train'!$F$39,NR18+$C$39)-$C$7,IF(LZ18-1&lt;=0,0,IF($C$37=Motors!$C$30,MAX(MAX(NR$8:NR18)*-1,NR18-$C$39),MAX(0,MAX(NR$8:NR18)*-1,NR18-$C$39))))</f>
        <v>10.94157215216061</v>
      </c>
      <c r="NS19" s="43">
        <f>IF(PK18=0,MIN('Drive Train'!$F$35-GC18*$C$19*'Drive Train'!$F$39,NS18+$C$39)-$C$7,IF(MA18-1&lt;=0,0,IF($C$37=Motors!$C$30,MAX(MAX(NS$8:NS18)*-1,NS18-$C$39),MAX(0,MAX(NS$8:NS18)*-1,NS18-$C$39))))</f>
        <v>10.690598403683097</v>
      </c>
      <c r="NT19" s="43">
        <f>IF(PL18=0,MIN('Drive Train'!$F$35-GD18*$C$19*'Drive Train'!$F$39,NT18+$C$39)-$C$7,IF(MB18-1&lt;=0,0,IF($C$37=Motors!$C$30,MAX(MAX(NT$8:NT18)*-1,NT18-$C$39),MAX(0,MAX(NT$8:NT18)*-1,NT18-$C$39))))</f>
        <v>10.439624655205584</v>
      </c>
      <c r="NU19" s="43">
        <f>IF(PM18=0,MIN('Drive Train'!$F$35-GE18*$C$19*'Drive Train'!$F$39,NU18+$C$39)-$C$7,IF(MC18-1&lt;=0,0,IF($C$37=Motors!$C$30,MAX(MAX(NU$8:NU18)*-1,NU18-$C$39),MAX(0,MAX(NU$8:NU18)*-1,NU18-$C$39))))</f>
        <v>10.18865090672807</v>
      </c>
      <c r="NV19" s="43">
        <f>IF(PN18=0,MIN('Drive Train'!$F$35-GF18*$C$19*'Drive Train'!$F$39,NV18+$C$39)-$C$7,IF(MD18-1&lt;=0,0,IF($C$37=Motors!$C$30,MAX(MAX(NV$8:NV18)*-1,NV18-$C$39),MAX(0,MAX(NV$8:NV18)*-1,NV18-$C$39))))</f>
        <v>9.9376771582505565</v>
      </c>
      <c r="NW19" s="43">
        <f>IF(PO18=0,MIN('Drive Train'!$F$35-GG18*$C$19*'Drive Train'!$F$39,NW18+$C$39)-$C$7,IF(ME18-1&lt;=0,0,IF($C$37=Motors!$C$30,MAX(MAX(NW$8:NW18)*-1,NW18-$C$39),MAX(0,MAX(NW$8:NW18)*-1,NW18-$C$39))))</f>
        <v>9.6867034097730418</v>
      </c>
      <c r="NX19" s="43">
        <f>IF(PP18=0,MIN('Drive Train'!$F$35-GH18*$C$19*'Drive Train'!$F$39,NX18+$C$39)-$C$7,IF(MF18-1&lt;=0,0,IF($C$37=Motors!$C$30,MAX(MAX(NX$8:NX18)*-1,NX18-$C$39),MAX(0,MAX(NX$8:NX18)*-1,NX18-$C$39))))</f>
        <v>9.4357296612955288</v>
      </c>
      <c r="NY19" s="43">
        <f>IF(PQ18=0,MIN('Drive Train'!$F$35-GI18*$C$19*'Drive Train'!$F$39,NY18+$C$39)-$C$7,IF(MG18-1&lt;=0,0,IF($C$37=Motors!$C$30,MAX(MAX(NY$8:NY18)*-1,NY18-$C$39),MAX(0,MAX(NY$8:NY18)*-1,NY18-$C$39))))</f>
        <v>9.1847559128180158</v>
      </c>
      <c r="NZ19" s="43">
        <f>IF(PR18=0,MIN('Drive Train'!$F$35-GJ18*$C$19*'Drive Train'!$F$39,NZ18+$C$39)-$C$7,IF(MH18-1&lt;=0,0,IF($C$37=Motors!$C$30,MAX(MAX(NZ$8:NZ18)*-1,NZ18-$C$39),MAX(0,MAX(NZ$8:NZ18)*-1,NZ18-$C$39))))</f>
        <v>8.9337821643405011</v>
      </c>
      <c r="OA19" s="43">
        <f>IF(PS18=0,MIN('Drive Train'!$F$35-GK18*$C$19*'Drive Train'!$F$39,OA18+$C$39)-$C$7,IF(MI18-1&lt;=0,0,IF($C$37=Motors!$C$30,MAX(MAX(OA$8:OA18)*-1,OA18-$C$39),MAX(0,MAX(OA$8:OA18)*-1,OA18-$C$39))))</f>
        <v>8.6828084158629881</v>
      </c>
      <c r="OB19" s="47">
        <f t="shared" si="239"/>
        <v>0.43999999999999995</v>
      </c>
      <c r="OC19" s="43">
        <f>'Drive Train'!$F$35-(FQ19*$C$13)*$C$19*'Drive Train'!$F$39</f>
        <v>9.4294773831695089</v>
      </c>
      <c r="OD19" s="43">
        <f>'Drive Train'!$F$35-(FR19*$C$13)*$C$19*'Drive Train'!$F$39</f>
        <v>8.4939999999999998</v>
      </c>
      <c r="OE19" s="43">
        <f>'Drive Train'!$F$35-(FS19*$C$13)*$C$19*'Drive Train'!$F$39</f>
        <v>8.4939999999999998</v>
      </c>
      <c r="OF19" s="43">
        <f>'Drive Train'!$F$35-(FT19*$C$13)*$C$19*'Drive Train'!$F$39</f>
        <v>9.1546861845948957</v>
      </c>
      <c r="OG19" s="43">
        <f>'Drive Train'!$F$35-(FU19*$C$13)*$C$19*'Drive Train'!$F$39</f>
        <v>10.243808216410136</v>
      </c>
      <c r="OH19" s="43">
        <f>'Drive Train'!$F$35-(FV19*$C$13)*$C$19*'Drive Train'!$F$39</f>
        <v>11.159741468382043</v>
      </c>
      <c r="OI19" s="43">
        <f>'Drive Train'!$F$35-(FW19*$C$13)*$C$19*'Drive Train'!$F$39</f>
        <v>11.814653289547008</v>
      </c>
      <c r="OJ19" s="43">
        <f>'Drive Train'!$F$35-(FX19*$C$13)*$C$19*'Drive Train'!$F$39</f>
        <v>12.179679743990436</v>
      </c>
      <c r="OK19" s="43">
        <f>'Drive Train'!$F$35-(FY19*$C$13)*$C$19*'Drive Train'!$F$39</f>
        <v>12.306048884933752</v>
      </c>
      <c r="OL19" s="43">
        <f>'Drive Train'!$F$35-(FZ19*$C$13)*$C$19*'Drive Train'!$F$39</f>
        <v>12.32427813182117</v>
      </c>
      <c r="OM19" s="43">
        <f>'Drive Train'!$F$35-(GA19*$C$13)*$C$19*'Drive Train'!$F$39</f>
        <v>12.324785904897897</v>
      </c>
      <c r="ON19" s="43">
        <f>'Drive Train'!$F$35-(GB19*$C$13)*$C$19*'Drive Train'!$F$39</f>
        <v>11.467098583128999</v>
      </c>
      <c r="OO19" s="43">
        <f>'Drive Train'!$F$35-(GC19*$C$13)*$C$19*'Drive Train'!$F$39</f>
        <v>11.284389513438464</v>
      </c>
      <c r="OP19" s="43">
        <f>'Drive Train'!$F$35-(GD19*$C$13)*$C$19*'Drive Train'!$F$39</f>
        <v>11.101680443747927</v>
      </c>
      <c r="OQ19" s="43">
        <f>'Drive Train'!$F$35-(GE19*$C$13)*$C$19*'Drive Train'!$F$39</f>
        <v>10.91897137405739</v>
      </c>
      <c r="OR19" s="43">
        <f>'Drive Train'!$F$35-(GF19*$C$13)*$C$19*'Drive Train'!$F$39</f>
        <v>10.736262304366853</v>
      </c>
      <c r="OS19" s="43">
        <f>'Drive Train'!$F$35-(GG19*$C$13)*$C$19*'Drive Train'!$F$39</f>
        <v>10.553553234676317</v>
      </c>
      <c r="OT19" s="43">
        <f>'Drive Train'!$F$35-(GH19*$C$13)*$C$19*'Drive Train'!$F$39</f>
        <v>10.370844164985781</v>
      </c>
      <c r="OU19" s="43">
        <f>'Drive Train'!$F$35-(GI19*$C$13)*$C$19*'Drive Train'!$F$39</f>
        <v>10.188135095295245</v>
      </c>
      <c r="OV19" s="43">
        <f>'Drive Train'!$F$35-(GJ19*$C$13)*$C$19*'Drive Train'!$F$39</f>
        <v>10.005426025604708</v>
      </c>
      <c r="OW19" s="43">
        <f>'Drive Train'!$F$35-(GK19*$C$13)*$C$19*'Drive Train'!$F$39</f>
        <v>9.8227169559141707</v>
      </c>
      <c r="OX19" s="47">
        <f t="shared" si="240"/>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241"/>
        <v>0.43999999999999995</v>
      </c>
      <c r="PU19" s="43">
        <f t="shared" si="242"/>
        <v>2.4653368803035707</v>
      </c>
      <c r="PV19" s="43">
        <f t="shared" si="243"/>
        <v>1.3249295830266663</v>
      </c>
      <c r="PW19" s="43">
        <f t="shared" si="244"/>
        <v>1.8671140451418198</v>
      </c>
      <c r="PX19" s="43">
        <f t="shared" si="245"/>
        <v>2.3578689491967819</v>
      </c>
      <c r="PY19" s="43">
        <f t="shared" si="246"/>
        <v>2.6572307854417305</v>
      </c>
      <c r="PZ19" s="43">
        <f t="shared" si="247"/>
        <v>2.7160601364887995</v>
      </c>
      <c r="QA19" s="43">
        <f t="shared" si="248"/>
        <v>2.6502800055239786</v>
      </c>
      <c r="QB19" s="43">
        <f t="shared" si="249"/>
        <v>2.5487841168194678</v>
      </c>
      <c r="QC19" s="43">
        <f t="shared" si="250"/>
        <v>2.431017786150405</v>
      </c>
      <c r="QD19" s="43">
        <f t="shared" si="251"/>
        <v>2.2995308690390512</v>
      </c>
      <c r="QE19" s="43">
        <f t="shared" si="252"/>
        <v>2.1728449857313432</v>
      </c>
      <c r="QF19" s="43">
        <f t="shared" si="253"/>
        <v>0.65231642415844004</v>
      </c>
      <c r="QG19" s="43">
        <f t="shared" si="254"/>
        <v>0.79126975766753371</v>
      </c>
      <c r="QH19" s="43">
        <f t="shared" si="255"/>
        <v>0.93022309117662705</v>
      </c>
      <c r="QI19" s="43">
        <f t="shared" si="256"/>
        <v>1.0691764246857209</v>
      </c>
      <c r="QJ19" s="43">
        <f t="shared" si="257"/>
        <v>1.2081297581948145</v>
      </c>
      <c r="QK19" s="43">
        <f t="shared" si="258"/>
        <v>1.3470830917039081</v>
      </c>
      <c r="QL19" s="43">
        <f t="shared" si="259"/>
        <v>1.4860364252130016</v>
      </c>
      <c r="QM19" s="43">
        <f t="shared" si="260"/>
        <v>1.6249897587220954</v>
      </c>
      <c r="QN19" s="43">
        <f t="shared" si="261"/>
        <v>1.7639430922311887</v>
      </c>
      <c r="QO19" s="43">
        <f t="shared" si="262"/>
        <v>1.9028964257402827</v>
      </c>
      <c r="QP19" s="47">
        <f t="shared" si="263"/>
        <v>0.43999999999999995</v>
      </c>
      <c r="QQ19" s="43">
        <f t="shared" si="76"/>
        <v>0.92082355103631741</v>
      </c>
      <c r="QR19" s="43">
        <f t="shared" si="77"/>
        <v>1.2108094279334349</v>
      </c>
      <c r="QS19" s="43">
        <f t="shared" si="78"/>
        <v>1.2108094279334349</v>
      </c>
      <c r="QT19" s="43">
        <f t="shared" si="79"/>
        <v>1.0060052647964994</v>
      </c>
      <c r="QU19" s="43">
        <f t="shared" si="80"/>
        <v>0.66839153609913371</v>
      </c>
      <c r="QV19" s="43">
        <f t="shared" si="81"/>
        <v>0.38446408682997979</v>
      </c>
      <c r="QW19" s="43">
        <f t="shared" si="82"/>
        <v>0.18144990159403598</v>
      </c>
      <c r="QX19" s="43">
        <f t="shared" si="83"/>
        <v>6.8296426815434699E-2</v>
      </c>
      <c r="QY19" s="43">
        <f t="shared" si="84"/>
        <v>2.912362925936338E-2</v>
      </c>
      <c r="QZ19" s="43">
        <f t="shared" si="85"/>
        <v>2.3472798743384541E-2</v>
      </c>
      <c r="RA19" s="43">
        <f t="shared" si="86"/>
        <v>2.3315395663878358E-2</v>
      </c>
      <c r="RB19" s="43">
        <f t="shared" si="87"/>
        <v>0.2891873606963305</v>
      </c>
      <c r="RC19" s="43">
        <f t="shared" si="88"/>
        <v>0.34582480671533927</v>
      </c>
      <c r="RD19" s="43">
        <f t="shared" si="89"/>
        <v>0.40246225273434816</v>
      </c>
      <c r="RE19" s="43">
        <f t="shared" si="90"/>
        <v>0.45909969875335699</v>
      </c>
      <c r="RF19" s="43">
        <f t="shared" si="91"/>
        <v>0.51573714477236587</v>
      </c>
      <c r="RG19" s="43">
        <f t="shared" si="92"/>
        <v>0.57237459079137476</v>
      </c>
      <c r="RH19" s="43">
        <f t="shared" si="93"/>
        <v>0.62901203681038331</v>
      </c>
      <c r="RI19" s="43">
        <f t="shared" si="94"/>
        <v>0.68564948282939242</v>
      </c>
      <c r="RJ19" s="43">
        <f t="shared" si="95"/>
        <v>0.74228692884840108</v>
      </c>
      <c r="RK19" s="43">
        <f t="shared" si="96"/>
        <v>0.79892437486741019</v>
      </c>
      <c r="RL19" s="47">
        <f t="shared" si="264"/>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0.04</v>
      </c>
      <c r="RQ19" s="2">
        <f>IF(AND(LS19&gt;=LS$6*'Drive Train'!$AA$52,LS19&lt;=LS$6*'Drive Train'!$AA$53,KW19=0,KA19=0,EY19&gt;0),$C$17,0)</f>
        <v>0.04</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0.04</v>
      </c>
      <c r="RU19" s="2">
        <f>IF(AND(LW19&gt;=LW$6*'Drive Train'!$AA$52,LW19&lt;=LW$6*'Drive Train'!$AA$53,LA19=0,KE19=0,FC19&gt;0),$C$17,0)</f>
        <v>0</v>
      </c>
      <c r="RV19" s="2">
        <f>IF(AND(LX19&gt;=LX$6*'Drive Train'!$AA$52,LX19&lt;=LX$6*'Drive Train'!$AA$53,LB19=0,KF19=0,FD19&gt;0),$C$17,0)</f>
        <v>0</v>
      </c>
      <c r="RW19" s="2">
        <f>IF(AND(LY19&gt;=LY$6*'Drive Train'!$AA$52,LY19&lt;=LY$6*'Drive Train'!$AA$53,LC19=0,KG19=0,FE19&gt;0),$C$17,0)</f>
        <v>0</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v>
      </c>
      <c r="SF19" s="2">
        <f>IF(AND(MH19&gt;=MH$6*'Drive Train'!$AA$52,MH19&lt;=MH$6*'Drive Train'!$AA$53,LL19=0,KP19=0,FN19&gt;0),$C$17,0)</f>
        <v>0</v>
      </c>
      <c r="SG19" s="2">
        <f>IF(AND(MI19&gt;=MI$6*'Drive Train'!$AA$52,MI19&lt;=MI$6*'Drive Train'!$AA$53,LM19=0,KQ19=0,FO19&gt;0),$C$17,0)</f>
        <v>0</v>
      </c>
      <c r="SH19" s="47">
        <f t="shared" si="265"/>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266"/>
        <v>0.43999999999999995</v>
      </c>
    </row>
    <row r="20" spans="1:524" x14ac:dyDescent="0.3">
      <c r="B20" s="3" t="s">
        <v>285</v>
      </c>
      <c r="C20" s="39">
        <f>IF(ISBLANK('Drive Train'!E10),NA(),'Drive Train'!E10)</f>
        <v>0</v>
      </c>
      <c r="D20" s="5"/>
      <c r="P20" s="5"/>
      <c r="R20" s="49">
        <f t="shared" si="97"/>
        <v>0.47999999999999993</v>
      </c>
      <c r="S20" s="2">
        <f>NG20/'Drive Train'!$F$35</f>
        <v>0.66607283689994723</v>
      </c>
      <c r="T20" s="2">
        <f>NH20/'Drive Train'!$F$35</f>
        <v>0.565483870967742</v>
      </c>
      <c r="U20" s="2">
        <f>NI20/'Drive Train'!$F$35</f>
        <v>0.565483870967742</v>
      </c>
      <c r="V20" s="2">
        <f>NJ20/'Drive Train'!$F$35</f>
        <v>0.63652539619299953</v>
      </c>
      <c r="W20" s="2">
        <f>NK20/'Drive Train'!$F$35</f>
        <v>0.75363529208711133</v>
      </c>
      <c r="X20" s="2">
        <f>NL20/'Drive Train'!$F$35</f>
        <v>0.85212273853570353</v>
      </c>
      <c r="Y20" s="2">
        <f>NM20/'Drive Train'!$F$35</f>
        <v>0.92254336446742036</v>
      </c>
      <c r="Z20" s="2">
        <f>NN20/'Drive Train'!$F$35</f>
        <v>0.96179352085918679</v>
      </c>
      <c r="AA20" s="2">
        <f>NO20/'Drive Train'!$F$35</f>
        <v>0.97538160053051093</v>
      </c>
      <c r="AB20" s="2">
        <f>NP20/'Drive Train'!$F$35</f>
        <v>0.97734173460442697</v>
      </c>
      <c r="AC20" s="2">
        <f>NQ20/'Drive Train'!$F$35</f>
        <v>0.97739633385998881</v>
      </c>
      <c r="AD20" s="2">
        <f>NR20/'Drive Train'!$F$35</f>
        <v>0.88517189065903212</v>
      </c>
      <c r="AE20" s="2">
        <f>NS20/'Drive Train'!$F$35</f>
        <v>0.86552575413316823</v>
      </c>
      <c r="AF20" s="2">
        <f>NT20/'Drive Train'!$F$35</f>
        <v>0.84587961760730401</v>
      </c>
      <c r="AG20" s="2">
        <f>NU20/'Drive Train'!$F$35</f>
        <v>0.82623348108143979</v>
      </c>
      <c r="AH20" s="2">
        <f>NV20/'Drive Train'!$F$35</f>
        <v>0.80658734455557568</v>
      </c>
      <c r="AI20" s="2">
        <f>NW20/'Drive Train'!$F$35</f>
        <v>0.78694120802971146</v>
      </c>
      <c r="AJ20" s="2">
        <f>NX20/'Drive Train'!$F$35</f>
        <v>0.76729507150384746</v>
      </c>
      <c r="AK20" s="2">
        <f>NY20/'Drive Train'!$F$35</f>
        <v>0.74764893497798324</v>
      </c>
      <c r="AL20" s="2">
        <f>NZ20/'Drive Train'!$F$35</f>
        <v>0.72800279845211913</v>
      </c>
      <c r="AM20" s="2">
        <f>OA20/'Drive Train'!$F$35</f>
        <v>0.7083566619262549</v>
      </c>
      <c r="AN20" s="47">
        <f t="shared" si="98"/>
        <v>0.47999999999999993</v>
      </c>
      <c r="AO20" s="36">
        <f>LO20*12*60/(PI() * 'Drive Train'!$F$15)/S$6*ABS(S20)</f>
        <v>2424.8067285378756</v>
      </c>
      <c r="AP20" s="36">
        <f>LP20*12*60/(PI() * 'Drive Train'!$F$15)/T$6*ABS(T20)</f>
        <v>585.39533770867604</v>
      </c>
      <c r="AQ20" s="36">
        <f>LQ20*12*60/(PI() * 'Drive Train'!$F$15)/U$6*ABS(U20)</f>
        <v>1174.8804133462229</v>
      </c>
      <c r="AR20" s="36">
        <f>LR20*12*60/(PI() * 'Drive Train'!$F$15)/V$6*ABS(V20)</f>
        <v>2123.267348728798</v>
      </c>
      <c r="AS20" s="36">
        <f>LS20*12*60/(PI() * 'Drive Train'!$F$15)/W$6*ABS(W20)</f>
        <v>3318.1217168444705</v>
      </c>
      <c r="AT20" s="36">
        <f>LT20*12*60/(PI() * 'Drive Train'!$F$15)/X$6*ABS(X20)</f>
        <v>4319.800851918535</v>
      </c>
      <c r="AU20" s="36">
        <f>LU20*12*60/(PI() * 'Drive Train'!$F$15)/Y$6*ABS(Y20)</f>
        <v>5004.7843697433882</v>
      </c>
      <c r="AV20" s="36">
        <f>LV20*12*60/(PI() * 'Drive Train'!$F$15)/Z$6*ABS(Z20)</f>
        <v>5356.5070431071599</v>
      </c>
      <c r="AW20" s="36">
        <f>LW20*12*60/(PI() * 'Drive Train'!$F$15)/AA$6*ABS(AA20)</f>
        <v>5466.1127578217947</v>
      </c>
      <c r="AX20" s="36">
        <f>LX20*12*60/(PI() * 'Drive Train'!$F$15)/AB$6*ABS(AB20)</f>
        <v>5480.2342375907037</v>
      </c>
      <c r="AY20" s="36">
        <f>LY20*12*60/(PI() * 'Drive Train'!$F$15)/AC$6*ABS(AC20)</f>
        <v>5480.5852135189825</v>
      </c>
      <c r="AZ20" s="36">
        <f>LZ20*12*60/(PI() * 'Drive Train'!$F$15)/AD$6*ABS(AD20)</f>
        <v>856.01878327862869</v>
      </c>
      <c r="BA20" s="36">
        <f>MA20*12*60/(PI() * 'Drive Train'!$F$15)/AE$6*ABS(AE20)</f>
        <v>1015.3176342369662</v>
      </c>
      <c r="BB20" s="36">
        <f>MB20*12*60/(PI() * 'Drive Train'!$F$15)/AF$6*ABS(AF20)</f>
        <v>1166.5222934136668</v>
      </c>
      <c r="BC20" s="36">
        <f>MC20*12*60/(PI() * 'Drive Train'!$F$15)/AG$6*ABS(AG20)</f>
        <v>1309.6327608087311</v>
      </c>
      <c r="BD20" s="36">
        <f>MD20*12*60/(PI() * 'Drive Train'!$F$15)/AH$6*ABS(AH20)</f>
        <v>1444.649036422159</v>
      </c>
      <c r="BE20" s="36">
        <f>ME20*12*60/(PI() * 'Drive Train'!$F$15)/AI$6*ABS(AI20)</f>
        <v>1571.5711202539505</v>
      </c>
      <c r="BF20" s="36">
        <f>MF20*12*60/(PI() * 'Drive Train'!$F$15)/AJ$6*ABS(AJ20)</f>
        <v>1690.3990123041058</v>
      </c>
      <c r="BG20" s="36">
        <f>MG20*12*60/(PI() * 'Drive Train'!$F$15)/AK$6*ABS(AK20)</f>
        <v>1801.1327125726252</v>
      </c>
      <c r="BH20" s="36">
        <f>MH20*12*60/(PI() * 'Drive Train'!$F$15)/AL$6*ABS(AL20)</f>
        <v>1903.772221059507</v>
      </c>
      <c r="BI20" s="36">
        <f>MI20*12*60/(PI() * 'Drive Train'!$F$15)/AM$6*ABS(AM20)</f>
        <v>1998.3175377647533</v>
      </c>
      <c r="BJ20" s="47">
        <f t="shared" si="23"/>
        <v>0.47999999999999993</v>
      </c>
      <c r="BK20" s="2">
        <f>IF(OR(KS19=1,AND($C$37=Motors!$C$32,OY19=1)),0,IF(NG20=0,-(CG19+$C$15)/($C$14-$C$15)*$C$12,($C$11*S20-AO20)/($C$11*S20)*$C$12*S20))</f>
        <v>1.4245287630596448</v>
      </c>
      <c r="BL20" s="2">
        <f>IF(OR(KT19=1,AND($C$37=Motors!$C$32,OZ19=1)),0,IF(NH20=0,-(CH19+$C$15)/($C$14-$C$15)*$C$12,($C$11*T20-AP20)/($C$11*T20)*$C$12*T20))</f>
        <v>2.2766584643919332</v>
      </c>
      <c r="BM20" s="2">
        <f>IF(OR(KU19=1,AND($C$37=Motors!$C$32,PA19=1)),0,IF(NI20=0,-(CI19+$C$15)/($C$14-$C$15)*$C$12,($C$11*U20-AQ20)/($C$11*U20)*$C$12*U20))</f>
        <v>1.8496126210568642</v>
      </c>
      <c r="BN20" s="2">
        <f>IF(OR(KV19=1,AND($C$37=Motors!$C$32,PB19=1)),0,IF(NJ20=0,-(CJ19+$C$15)/($C$14-$C$15)*$C$12,($C$11*V20-AR20)/($C$11*V20)*$C$12*V20))</f>
        <v>1.5018574962218671</v>
      </c>
      <c r="BO20" s="2">
        <f>IF(OR(KW19=1,AND($C$37=Motors!$C$32,PC19=1)),0,IF(NK20=0,-(CK19+$C$15)/($C$14-$C$15)*$C$12,($C$11*W20-AS20)/($C$11*W20)*$C$12*W20))</f>
        <v>1.1955735779944334</v>
      </c>
      <c r="BP20" s="2">
        <f>IF(OR(KX19=1,AND($C$37=Motors!$C$32,PD19=1)),0,IF(NL20=0,-(CL19+$C$15)/($C$14-$C$15)*$C$12,($C$11*X20-AT20)/($C$11*X20)*$C$12*X20))</f>
        <v>0.94029277987626592</v>
      </c>
      <c r="BQ20" s="2">
        <f>IF(OR(KY19=1,AND($C$37=Motors!$C$32,PE19=1)),0,IF(NM20=0,-(CM19+$C$15)/($C$14-$C$15)*$C$12,($C$11*Y20-AU20)/($C$11*Y20)*$C$12*Y20))</f>
        <v>0.78039189828537936</v>
      </c>
      <c r="BR20" s="2">
        <f>IF(OR(KZ19=1,AND($C$37=Motors!$C$32,PF19=1)),0,IF(NN20=0,-(CN19+$C$15)/($C$14-$C$15)*$C$12,($C$11*Z20-AV20)/($C$11*Z20)*$C$12*Z20))</f>
        <v>0.71304845004700212</v>
      </c>
      <c r="BS20" s="2">
        <f>IF(OR(LA19=1,AND($C$37=Motors!$C$32,PG19=1)),0,IF(NO20=0,-(CO19+$C$15)/($C$14-$C$15)*$C$12,($C$11*AA20-AW20)/($C$11*AA20)*$C$12*AA20))</f>
        <v>0.69854226289795085</v>
      </c>
      <c r="BT20" s="2">
        <f>IF(OR(LB19=1,AND($C$37=Motors!$C$32,PH19=1)),0,IF(NP20=0,-(CP19+$C$15)/($C$14-$C$15)*$C$12,($C$11*AB20-AX20)/($C$11*AB20)*$C$12*AB20))</f>
        <v>0.69767368312674916</v>
      </c>
      <c r="BU20" s="2">
        <f>IF(OR(LC19=1,AND($C$37=Motors!$C$32,PI19=1)),0,IF(NQ20=0,-(CQ19+$C$15)/($C$14-$C$15)*$C$12,($C$11*AC20-AY20)/($C$11*AC20)*$C$12*AC20))</f>
        <v>0.6976801876914196</v>
      </c>
      <c r="BV20" s="2">
        <f>IF(OR(LD19=1,AND($C$37=Motors!$C$32,PJ19=1)),0,IF(NR20=0,-(CR19+$C$15)/($C$14-$C$15)*$C$12,($C$11*AD20-AZ20)/($C$11*AD20)*$C$12*AD20))</f>
        <v>3.6074330021670544</v>
      </c>
      <c r="BW20" s="2">
        <f>IF(OR(LE19=1,AND($C$37=Motors!$C$32,PK19=1)),0,IF(NS20=0,-(CS19+$C$15)/($C$14-$C$15)*$C$12,($C$11*AE20-BA20)/($C$11*AE20)*$C$12*AE20))</f>
        <v>3.3982011178485685</v>
      </c>
      <c r="BX20" s="2">
        <f>IF(OR(LF19=1,AND($C$37=Motors!$C$32,PL19=1)),0,IF(NT20=0,-(CT19+$C$15)/($C$14-$C$15)*$C$12,($C$11*AF20-BB20)/($C$11*AF20)*$C$12*AF20))</f>
        <v>3.1948329798713542</v>
      </c>
      <c r="BY20" s="2">
        <f>IF(OR(LG19=1,AND($C$37=Motors!$C$32,PM19=1)),0,IF(NU20=0,-(CU19+$C$15)/($C$14-$C$15)*$C$12,($C$11*AG20-BC20)/($C$11*AG20)*$C$12*AG20))</f>
        <v>2.9973285882354133</v>
      </c>
      <c r="BZ20" s="2">
        <f>IF(OR(LH19=1,AND($C$37=Motors!$C$32,PN19=1)),0,IF(NV20=0,-(CV19+$C$15)/($C$14-$C$15)*$C$12,($C$11*AH20-BD20)/($C$11*AH20)*$C$12*AH20))</f>
        <v>2.8056879429407457</v>
      </c>
      <c r="CA20" s="2">
        <f>IF(OR(LI19=1,AND($C$37=Motors!$C$32,PO19=1)),0,IF(NW20=0,-(CW19+$C$15)/($C$14-$C$15)*$C$12,($C$11*AI20-BE20)/($C$11*AI20)*$C$12*AI20))</f>
        <v>2.6199110439873512</v>
      </c>
      <c r="CB20" s="2">
        <f>IF(OR(LJ19=1,AND($C$37=Motors!$C$32,PP19=1)),0,IF(NX20=0,-(CX19+$C$15)/($C$14-$C$15)*$C$12,($C$11*AJ20-BF20)/($C$11*AJ20)*$C$12*AJ20))</f>
        <v>2.43999789137523</v>
      </c>
      <c r="CC20" s="2">
        <f>IF(OR(LK19=1,AND($C$37=Motors!$C$32,PQ19=1)),0,IF(NY20=0,-(CY19+$C$15)/($C$14-$C$15)*$C$12,($C$11*AK20-BG20)/($C$11*AK20)*$C$12*AK20))</f>
        <v>2.2659484851043805</v>
      </c>
      <c r="CD20" s="2">
        <f>IF(OR(LL19=1,AND($C$37=Motors!$C$32,PR19=1)),0,IF(NZ20=0,-(CZ19+$C$15)/($C$14-$C$15)*$C$12,($C$11*AL20-BH20)/($C$11*AL20)*$C$12*AL20))</f>
        <v>2.0977628251748048</v>
      </c>
      <c r="CE20" s="2">
        <f>IF(OR(LM19=1,AND($C$37=Motors!$C$32,PS19=1)),0,IF(OA20=0,-(DA19+$C$15)/($C$14-$C$15)*$C$12,($C$11*AM20-BI20)/($C$11*AM20)*$C$12*AM20))</f>
        <v>1.9354409115865019</v>
      </c>
      <c r="CF20" s="47">
        <f t="shared" si="25"/>
        <v>0.47999999999999993</v>
      </c>
      <c r="CG20" s="43">
        <f>IF(AND(KS19=1,OY19=1),0,ABS(BK20/$C$12*($C$14-$C$15)+$C$15) *'Drive Train'!$AA$49 + CG19*(1-'Drive Train'!$AA$49))</f>
        <v>79.967971318750074</v>
      </c>
      <c r="CH20" s="43">
        <f>IF(AND(KT19=1,OZ19=1),0,ABS(BL20/$C$12*($C$14-$C$15)+$C$15) *'Drive Train'!$AA$49 + CH19*(1-'Drive Train'!$AA$49))</f>
        <v>126.06890451939506</v>
      </c>
      <c r="CI20" s="43">
        <f>IF(AND(KU19=1,PA19=1),0,ABS(BM20/$C$12*($C$14-$C$15)+$C$15) *'Drive Train'!$AA$49 + CI19*(1-'Drive Train'!$AA$49))</f>
        <v>103.2835942755532</v>
      </c>
      <c r="CJ20" s="43">
        <f>IF(AND(KV19=1,PB19=1),0,ABS(BN20/$C$12*($C$14-$C$15)+$C$15) *'Drive Train'!$AA$49 + CJ19*(1-'Drive Train'!$AA$49))</f>
        <v>84.049795453413552</v>
      </c>
      <c r="CK20" s="43">
        <f>IF(AND(KW19=1,PC19=1),0,ABS(BO20/$C$12*($C$14-$C$15)+$C$15) *'Drive Train'!$AA$49 + CK19*(1-'Drive Train'!$AA$49))</f>
        <v>67.721250289330669</v>
      </c>
      <c r="CL20" s="43">
        <f>IF(AND(KX19=1,PD19=1),0,ABS(BP20/$C$12*($C$14-$C$15)+$C$15) *'Drive Train'!$AA$49 + CL19*(1-'Drive Train'!$AA$49))</f>
        <v>53.846766803244861</v>
      </c>
      <c r="CM20" s="43">
        <f>IF(AND(KY19=1,PE19=1),0,ABS(BQ20/$C$12*($C$14-$C$15)+$C$15) *'Drive Train'!$AA$49 + CM19*(1-'Drive Train'!$AA$49))</f>
        <v>44.808465401420044</v>
      </c>
      <c r="CN20" s="43">
        <f>IF(AND(KZ19=1,PF19=1),0,ABS(BR20/$C$12*($C$14-$C$15)+$C$15) *'Drive Train'!$AA$49 + CN19*(1-'Drive Train'!$AA$49))</f>
        <v>40.685386969349068</v>
      </c>
      <c r="CO20" s="43">
        <f>IF(AND(LA19=1,PG19=1),0,ABS(BS20/$C$12*($C$14-$C$15)+$C$15) *'Drive Train'!$AA$49 + CO19*(1-'Drive Train'!$AA$49))</f>
        <v>39.635477319665284</v>
      </c>
      <c r="CP20" s="43">
        <f>IF(AND(LB19=1,PH19=1),0,ABS(BT20/$C$12*($C$14-$C$15)+$C$15) *'Drive Train'!$AA$49 + CP19*(1-'Drive Train'!$AA$49))</f>
        <v>39.537010186616762</v>
      </c>
      <c r="CQ20" s="43">
        <f>IF(AND(LC19=1,PI19=1),0,ABS(BU20/$C$12*($C$14-$C$15)+$C$15) *'Drive Train'!$AA$49 + CQ19*(1-'Drive Train'!$AA$49))</f>
        <v>39.535601213933788</v>
      </c>
      <c r="CR20" s="43">
        <f>IF(AND(LD19=1,PJ19=1),0,ABS(BV20/$C$12*($C$14-$C$15)+$C$15) *'Drive Train'!$AA$49 + CR19*(1-'Drive Train'!$AA$49))</f>
        <v>198.55669408694268</v>
      </c>
      <c r="CS20" s="43">
        <f>IF(AND(LE19=1,PK19=1),0,ABS(BW20/$C$12*($C$14-$C$15)+$C$15) *'Drive Train'!$AA$49 + CS19*(1-'Drive Train'!$AA$49))</f>
        <v>187.25398944849087</v>
      </c>
      <c r="CT20" s="43">
        <f>IF(AND(LF19=1,PL19=1),0,ABS(BX20/$C$12*($C$14-$C$15)+$C$15) *'Drive Train'!$AA$49 + CT19*(1-'Drive Train'!$AA$49))</f>
        <v>176.2665922460283</v>
      </c>
      <c r="CU20" s="43">
        <f>IF(AND(LG19=1,PM19=1),0,ABS(BY20/$C$12*($C$14-$C$15)+$C$15) *'Drive Train'!$AA$49 + CU19*(1-'Drive Train'!$AA$49))</f>
        <v>165.5945024795551</v>
      </c>
      <c r="CV20" s="43">
        <f>IF(AND(LH19=1,PN19=1),0,ABS(BZ20/$C$12*($C$14-$C$15)+$C$15) *'Drive Train'!$AA$49 + CV19*(1-'Drive Train'!$AA$49))</f>
        <v>155.23772014907115</v>
      </c>
      <c r="CW20" s="43">
        <f>IF(AND(LI19=1,PO19=1),0,ABS(CA20/$C$12*($C$14-$C$15)+$C$15) *'Drive Train'!$AA$49 + CW19*(1-'Drive Train'!$AA$49))</f>
        <v>145.19624525457655</v>
      </c>
      <c r="CX20" s="43">
        <f>IF(AND(LJ19=1,PP19=1),0,ABS(CB20/$C$12*($C$14-$C$15)+$C$15) *'Drive Train'!$AA$49 + CX19*(1-'Drive Train'!$AA$49))</f>
        <v>135.47007763021503</v>
      </c>
      <c r="CY20" s="43">
        <f>IF(AND(LK19=1,PQ19=1),0,ABS(CC20/$C$12*($C$14-$C$15)+$C$15) *'Drive Train'!$AA$49 + CY19*(1-'Drive Train'!$AA$49))</f>
        <v>126.0592171454453</v>
      </c>
      <c r="CZ20" s="43">
        <f>IF(AND(LL19=1,PR19=1),0,ABS(CD20/$C$12*($C$14-$C$15)+$C$15) *'Drive Train'!$AA$49 + CZ19*(1-'Drive Train'!$AA$49))</f>
        <v>116.96366409982407</v>
      </c>
      <c r="DA20" s="43">
        <f>IF(AND(LM19=1,PS19=1),0,ABS(CE20/$C$12*($C$14-$C$15)+$C$15) *'Drive Train'!$AA$49 + DA19*(1-'Drive Train'!$AA$49))</f>
        <v>108.18341849335131</v>
      </c>
      <c r="DB20" s="47">
        <f t="shared" si="99"/>
        <v>0.47999999999999993</v>
      </c>
      <c r="DC20" s="43">
        <f t="shared" si="26"/>
        <v>79.967971318750074</v>
      </c>
      <c r="DD20" s="43">
        <f t="shared" si="27"/>
        <v>93</v>
      </c>
      <c r="DE20" s="43">
        <f t="shared" si="28"/>
        <v>93</v>
      </c>
      <c r="DF20" s="43">
        <f t="shared" si="29"/>
        <v>84.049795453413552</v>
      </c>
      <c r="DG20" s="43">
        <f t="shared" si="30"/>
        <v>67.721250289330669</v>
      </c>
      <c r="DH20" s="43">
        <f t="shared" si="31"/>
        <v>53.846766803244861</v>
      </c>
      <c r="DI20" s="43">
        <f t="shared" si="32"/>
        <v>44.808465401420044</v>
      </c>
      <c r="DJ20" s="43">
        <f t="shared" si="33"/>
        <v>40.685386969349068</v>
      </c>
      <c r="DK20" s="43">
        <f t="shared" si="34"/>
        <v>39.635477319665284</v>
      </c>
      <c r="DL20" s="43">
        <f t="shared" si="35"/>
        <v>39.537010186616762</v>
      </c>
      <c r="DM20" s="43">
        <f t="shared" si="36"/>
        <v>39.535601213933788</v>
      </c>
      <c r="DN20" s="43">
        <f t="shared" si="37"/>
        <v>25</v>
      </c>
      <c r="DO20" s="43">
        <f t="shared" si="38"/>
        <v>30</v>
      </c>
      <c r="DP20" s="43">
        <f t="shared" si="39"/>
        <v>35</v>
      </c>
      <c r="DQ20" s="43">
        <f t="shared" si="40"/>
        <v>40</v>
      </c>
      <c r="DR20" s="43">
        <f t="shared" si="41"/>
        <v>45</v>
      </c>
      <c r="DS20" s="43">
        <f t="shared" si="42"/>
        <v>50</v>
      </c>
      <c r="DT20" s="43">
        <f t="shared" si="43"/>
        <v>55</v>
      </c>
      <c r="DU20" s="43">
        <f t="shared" si="44"/>
        <v>60</v>
      </c>
      <c r="DV20" s="43">
        <f t="shared" si="45"/>
        <v>65</v>
      </c>
      <c r="DW20" s="43">
        <f t="shared" si="46"/>
        <v>70</v>
      </c>
      <c r="DX20" s="47">
        <f t="shared" si="100"/>
        <v>0.47999999999999993</v>
      </c>
      <c r="DY20" s="2">
        <f>IF(OY20=0,($C$23/0.4536*IF(ISNA(MK19),'Drive Train'!$F$16,'Drive Train'!$F$17)*4.448*$C$24*S$6)*SIGN(BK20),BK20)</f>
        <v>6.7787520000000017</v>
      </c>
      <c r="DZ20" s="2">
        <f>IF(OZ20=0,($C$23/0.4536*IF(ISNA(ML19),'Drive Train'!$F$16,'Drive Train'!$F$17)*4.448*$C$24*$C$21*T$6)*SIGN(BL20),BL20)</f>
        <v>11.570293785959999</v>
      </c>
      <c r="EA20" s="2">
        <f>IF(PA20=0,($C$23/0.4536*IF(ISNA(MM19),'Drive Train'!$F$16,'Drive Train'!$F$17)*4.448*$C$24*$C$21*U$6)*SIGN(BM20),BM20)</f>
        <v>8.0102033902799992</v>
      </c>
      <c r="EB20" s="2">
        <f>IF(PB20=0,($C$23/0.4536*IF(ISNA(MN19),'Drive Train'!$F$16,'Drive Train'!$F$17)*4.448*$C$24*$C$21*V$6)*SIGN(BN20),BN20)</f>
        <v>6.1254496513905883</v>
      </c>
      <c r="EC20" s="2">
        <f>IF(PC20=0,($C$23/0.4536*IF(ISNA(MO19),'Drive Train'!$F$16,'Drive Train'!$F$17)*4.448*$C$24*$C$21*W$6)*SIGN(BO20),BO20)</f>
        <v>4.9586973368400002</v>
      </c>
      <c r="ED20" s="2">
        <f>IF(PD20=0,($C$23/0.4536*IF(ISNA(MP19),'Drive Train'!$F$16,'Drive Train'!$F$17)*4.448*$C$24*$C$21*X$6)*SIGN(BP20),BP20)</f>
        <v>4.165305762945601</v>
      </c>
      <c r="EE20" s="2">
        <f>IF(PE20=0,($C$23/0.4536*IF(ISNA(MQ19),'Drive Train'!$F$16,'Drive Train'!$F$17)*4.448*$C$24*$C$21*Y$6)*SIGN(BQ20),BQ20)</f>
        <v>3.5907808301255173</v>
      </c>
      <c r="EF20" s="2">
        <f>IF(PF20=0,($C$23/0.4536*IF(ISNA(MR19),'Drive Train'!$F$16,'Drive Train'!$F$17)*4.448*$C$24*$C$21*Z$6)*SIGN(BR20),BR20)</f>
        <v>3.1555346688981816</v>
      </c>
      <c r="EG20" s="2">
        <f>IF(PG20=0,($C$23/0.4536*IF(ISNA(MS19),'Drive Train'!$F$16,'Drive Train'!$F$17)*4.448*$C$24*$C$21*AA$6)*SIGN(BS20),BS20)</f>
        <v>2.8143957857740536</v>
      </c>
      <c r="EH20" s="2">
        <f>IF(PH20=0,($C$23/0.4536*IF(ISNA(MT19),'Drive Train'!$F$16,'Drive Train'!$F$17)*4.448*$C$24*$C$21*AB$6)*SIGN(BT20),BT20)</f>
        <v>2.5398205871619508</v>
      </c>
      <c r="EI20" s="2">
        <f>IF(PI20=0,($C$23/0.4536*IF(ISNA(MU19),'Drive Train'!$F$16,'Drive Train'!$F$17)*4.448*$C$24*$C$21*AC$6)*SIGN(BU20),BU20)</f>
        <v>2.3140587571919995</v>
      </c>
      <c r="EJ20" s="2">
        <f>IF(PJ20=0,($C$23/0.4536*IF(ISNA(MV19),'Drive Train'!$F$16,'Drive Train'!$F$17)*4.448*$C$24*$C$21*AD$6)*SIGN(BV20),BV20)</f>
        <v>5.7851468929800003</v>
      </c>
      <c r="EK20" s="2">
        <f>IF(PK20=0,($C$23/0.4536*IF(ISNA(MW19),'Drive Train'!$F$16,'Drive Train'!$F$17)*4.448*$C$24*$C$21*AE$6)*SIGN(BW20),BW20)</f>
        <v>5.7851468929800003</v>
      </c>
      <c r="EL20" s="2">
        <f>IF(PL20=0,($C$23/0.4536*IF(ISNA(MX19),'Drive Train'!$F$16,'Drive Train'!$F$17)*4.448*$C$24*$C$21*AF$6)*SIGN(BX20),BX20)</f>
        <v>5.7851468929800003</v>
      </c>
      <c r="EM20" s="2">
        <f>IF(PM20=0,($C$23/0.4536*IF(ISNA(MY19),'Drive Train'!$F$16,'Drive Train'!$F$17)*4.448*$C$24*$C$21*AG$6)*SIGN(BY20),BY20)</f>
        <v>5.7851468929800003</v>
      </c>
      <c r="EN20" s="2">
        <f>IF(PN20=0,($C$23/0.4536*IF(ISNA(MZ19),'Drive Train'!$F$16,'Drive Train'!$F$17)*4.448*$C$24*$C$21*AH$6)*SIGN(BZ20),BZ20)</f>
        <v>5.7851468929800003</v>
      </c>
      <c r="EO20" s="2">
        <f>IF(PO20=0,($C$23/0.4536*IF(ISNA(NA19),'Drive Train'!$F$16,'Drive Train'!$F$17)*4.448*$C$24*$C$21*AI$6)*SIGN(CA20),CA20)</f>
        <v>5.7851468929800003</v>
      </c>
      <c r="EP20" s="2">
        <f>IF(PP20=0,($C$23/0.4536*IF(ISNA(NB19),'Drive Train'!$F$16,'Drive Train'!$F$17)*4.448*$C$24*$C$21*AJ$6)*SIGN(CB20),CB20)</f>
        <v>5.7851468929800003</v>
      </c>
      <c r="EQ20" s="2">
        <f>IF(PQ20=0,($C$23/0.4536*IF(ISNA(NC19),'Drive Train'!$F$16,'Drive Train'!$F$17)*4.448*$C$24*$C$21*AK$6)*SIGN(CC20),CC20)</f>
        <v>5.7851468929800003</v>
      </c>
      <c r="ER20" s="2">
        <f>IF(PR20=0,($C$23/0.4536*IF(ISNA(ND19),'Drive Train'!$F$16,'Drive Train'!$F$17)*4.448*$C$24*$C$21*AL$6)*SIGN(CD20),CD20)</f>
        <v>5.7851468929800003</v>
      </c>
      <c r="ES20" s="2">
        <f>IF(PS20=0,($C$23/0.4536*IF(ISNA(NE19),'Drive Train'!$F$16,'Drive Train'!$F$17)*4.448*$C$24*$C$21*AM$6)*SIGN(CE20),CE20)</f>
        <v>5.7851468929800003</v>
      </c>
      <c r="ET20" s="47">
        <f t="shared" si="47"/>
        <v>0.47999999999999993</v>
      </c>
      <c r="EU20" s="2">
        <f>MAX(MIN(IF(AND(OY19=1,NG20&lt;0),-1,1)*(DC20-$C$15)/($C$14-$C$15)*$C$12*$C$21-$C$33*LO20/AO$6 -  OY19*$C$33/$C$21,DY19/$C$19),MAX(EU$8:EU19)*-1)</f>
        <v>0.84225199460349498</v>
      </c>
      <c r="EV20" s="2">
        <f>MAX(MIN(IF(AND(OZ19=1,NH20&lt;0),-1,1)*(DD20-$C$15)/($C$14-$C$15)*$C$12*$C$21-$C$33*LP20/AP$6 -  OZ19*$C$33/$C$21,DZ19/$C$19),MAX(EV$8:EV19)*-1)</f>
        <v>1.3230455379295047</v>
      </c>
      <c r="EW20" s="2">
        <f>MAX(MIN(IF(AND(PA19=1,NI20&lt;0),-1,1)*(DE20-$C$15)/($C$14-$C$15)*$C$12*$C$21-$C$33*LQ20/AQ$6 -  PA19*$C$33/$C$21,EA19/$C$19),MAX(EW$8:EW19)*-1)</f>
        <v>1.2123529996738456</v>
      </c>
      <c r="EX20" s="2">
        <f>MAX(MIN(IF(AND(PB19=1,NJ20&lt;0),-1,1)*(DF20-$C$15)/($C$14-$C$15)*$C$12*$C$21-$C$33*LR20/AR$6 -  PB19*$C$33/$C$21,EB19/$C$19),MAX(EX$8:EX19)*-1)</f>
        <v>0.93855492285408282</v>
      </c>
      <c r="EY20" s="2">
        <f>MAX(MIN(IF(AND(PC19=1,NK20&lt;0),-1,1)*(DG20-$C$15)/($C$14-$C$15)*$C$12*$C$21-$C$33*LS20/AS$6 -  PC19*$C$33/$C$21,EC19/$C$19),MAX(EY$8:EY19)*-1)</f>
        <v>0.56944735219723874</v>
      </c>
      <c r="EZ20" s="2">
        <f>MAX(MIN(IF(AND(PD19=1,NL20&lt;0),-1,1)*(DH20-$C$15)/($C$14-$C$15)*$C$12*$C$21-$C$33*LT20/AT$6 -  PD19*$C$33/$C$21,ED19/$C$19),MAX(EZ$8:EZ19)*-1)</f>
        <v>0.28130820596788075</v>
      </c>
      <c r="FA20" s="2">
        <f>MAX(MIN(IF(AND(PE19=1,NM20&lt;0),-1,1)*(DI20-$C$15)/($C$14-$C$15)*$C$12*$C$21-$C$33*LU20/AU$6 -  PE19*$C$33/$C$21,EE19/$C$19),MAX(FA$8:FA19)*-1)</f>
        <v>0.10196607880509911</v>
      </c>
      <c r="FB20" s="2">
        <f>MAX(MIN(IF(AND(PF19=1,NN20&lt;0),-1,1)*(DJ20-$C$15)/($C$14-$C$15)*$C$12*$C$21-$C$33*LV20/AV$6 -  PF19*$C$33/$C$21,EF19/$C$19),MAX(FB$8:FB19)*-1)</f>
        <v>2.2052582518464425E-2</v>
      </c>
      <c r="FC20" s="2">
        <f>MAX(MIN(IF(AND(PG19=1,NO20&lt;0),-1,1)*(DK20-$C$15)/($C$14-$C$15)*$C$12*$C$21-$C$33*LW20/AW$6 -  PG19*$C$33/$C$21,EG19/$C$19),MAX(FC$8:FC19)*-1)</f>
        <v>1.9113469733414989E-3</v>
      </c>
      <c r="FD20" s="2">
        <f>MAX(MIN(IF(AND(PH19=1,NP20&lt;0),-1,1)*(DL20-$C$15)/($C$14-$C$15)*$C$12*$C$21-$C$33*LX20/AX$6 -  PH19*$C$33/$C$21,EH19/$C$19),MAX(FD$8:FD19)*-1)</f>
        <v>2.8003318358060802E-5</v>
      </c>
      <c r="FE20" s="2">
        <f>MAX(MIN(IF(AND(PI19=1,NQ20&lt;0),-1,1)*(DM20-$C$15)/($C$14-$C$15)*$C$12*$C$21-$C$33*LY20/AY$6 -  PI19*$C$33/$C$21,EI19/$C$19),MAX(FE$8:FE19)*-1)</f>
        <v>1.0613838127282449E-6</v>
      </c>
      <c r="FF20" s="2">
        <f>MAX(MIN(IF(AND(PJ19=1,NR20&lt;0),-1,1)*(DN20-$C$15)/($C$14-$C$15)*$C$12*$C$21-$C$33*LZ20/AZ$6 -  PJ19*$C$33/$C$21,EJ19/$C$19),MAX(FF$8:FF19)*-1)</f>
        <v>0.26502200398274389</v>
      </c>
      <c r="FG20" s="2">
        <f>MAX(MIN(IF(AND(PK19=1,NS20&lt;0),-1,1)*(DO20-$C$15)/($C$14-$C$15)*$C$12*$C$21-$C$33*MA20/BA$6 -  PK19*$C$33/$C$21,EK19/$C$19),MAX(FG$8:FG19)*-1)</f>
        <v>0.32147572727228346</v>
      </c>
      <c r="FH20" s="2">
        <f>MAX(MIN(IF(AND(PL19=1,NT20&lt;0),-1,1)*(DP20-$C$15)/($C$14-$C$15)*$C$12*$C$21-$C$33*MB20/BB$6 -  PL19*$C$33/$C$21,EL19/$C$19),MAX(FH$8:FH19)*-1)</f>
        <v>0.37792945056182314</v>
      </c>
      <c r="FI20" s="2">
        <f>MAX(MIN(IF(AND(PM19=1,NU20&lt;0),-1,1)*(DQ20-$C$15)/($C$14-$C$15)*$C$12*$C$21-$C$33*MC20/BC$6 -  PM19*$C$33/$C$21,EM19/$C$19),MAX(FI$8:FI19)*-1)</f>
        <v>0.43438317385136282</v>
      </c>
      <c r="FJ20" s="2">
        <f>MAX(MIN(IF(AND(PN19=1,NV20&lt;0),-1,1)*(DR20-$C$15)/($C$14-$C$15)*$C$12*$C$21-$C$33*MD20/BD$6 -  PN19*$C$33/$C$21,EN19/$C$19),MAX(FJ$8:FJ19)*-1)</f>
        <v>0.49083689714090251</v>
      </c>
      <c r="FK20" s="2">
        <f>MAX(MIN(IF(AND(PO19=1,NW20&lt;0),-1,1)*(DS20-$C$15)/($C$14-$C$15)*$C$12*$C$21-$C$33*ME20/BE$6 -  PO19*$C$33/$C$21,EO19/$C$19),MAX(FK$8:FK19)*-1)</f>
        <v>0.54729062043044219</v>
      </c>
      <c r="FL20" s="2">
        <f>MAX(MIN(IF(AND(PP19=1,NX20&lt;0),-1,1)*(DT20-$C$15)/($C$14-$C$15)*$C$12*$C$21-$C$33*MF20/BF$6 -  PP19*$C$33/$C$21,EP19/$C$19),MAX(FL$8:FL19)*-1)</f>
        <v>0.60374434371998176</v>
      </c>
      <c r="FM20" s="2">
        <f>MAX(MIN(IF(AND(PQ19=1,NY20&lt;0),-1,1)*(DU20-$C$15)/($C$14-$C$15)*$C$12*$C$21-$C$33*MG20/BG$6 -  PQ19*$C$33/$C$21,EQ19/$C$19),MAX(FM$8:FM19)*-1)</f>
        <v>0.66019806700952144</v>
      </c>
      <c r="FN20" s="2">
        <f>MAX(MIN(IF(AND(PR19=1,NZ20&lt;0),-1,1)*(DV20-$C$15)/($C$14-$C$15)*$C$12*$C$21-$C$33*MH20/BH$6 -  PR19*$C$33/$C$21,ER19/$C$19),MAX(FN$8:FN19)*-1)</f>
        <v>0.71665179029906101</v>
      </c>
      <c r="FO20" s="2">
        <f>MAX(MIN(IF(AND(PS19=1,OA20&lt;0),-1,1)*(DW20-$C$15)/($C$14-$C$15)*$C$12*$C$21-$C$33*MI20/BI$6 -  PS19*$C$33/$C$21,ES19/$C$19),MAX(FO$8:FO19)*-1)</f>
        <v>0.7731055135886008</v>
      </c>
      <c r="FP20" s="47">
        <f t="shared" si="101"/>
        <v>0.47999999999999993</v>
      </c>
      <c r="FQ20" s="43">
        <f t="shared" si="102"/>
        <v>64.788438304951072</v>
      </c>
      <c r="FR20" s="43">
        <f t="shared" si="103"/>
        <v>93</v>
      </c>
      <c r="FS20" s="43">
        <f t="shared" si="104"/>
        <v>92.471175887238971</v>
      </c>
      <c r="FT20" s="43">
        <f t="shared" si="105"/>
        <v>71.991684593515359</v>
      </c>
      <c r="FU20" s="43">
        <f t="shared" si="106"/>
        <v>44.383253710743425</v>
      </c>
      <c r="FV20" s="43">
        <f t="shared" si="107"/>
        <v>22.831082106303747</v>
      </c>
      <c r="FW20" s="43">
        <f t="shared" si="108"/>
        <v>9.4166871825372525</v>
      </c>
      <c r="FX20" s="43">
        <f t="shared" si="109"/>
        <v>3.4393341986794117</v>
      </c>
      <c r="FY20" s="43">
        <f t="shared" si="110"/>
        <v>1.9328142742801175</v>
      </c>
      <c r="FZ20" s="43">
        <f t="shared" si="111"/>
        <v>1.7919443294166519</v>
      </c>
      <c r="GA20" s="43">
        <f t="shared" si="112"/>
        <v>1.789929132230587</v>
      </c>
      <c r="GB20" s="43">
        <f t="shared" si="113"/>
        <v>21.612910175965485</v>
      </c>
      <c r="GC20" s="43">
        <f t="shared" si="114"/>
        <v>25.835523965058968</v>
      </c>
      <c r="GD20" s="43">
        <f t="shared" si="115"/>
        <v>30.058137754152455</v>
      </c>
      <c r="GE20" s="43">
        <f t="shared" si="116"/>
        <v>34.280751543245941</v>
      </c>
      <c r="GF20" s="43">
        <f t="shared" si="117"/>
        <v>38.503365332339435</v>
      </c>
      <c r="GG20" s="43">
        <f t="shared" si="118"/>
        <v>42.725979121432914</v>
      </c>
      <c r="GH20" s="43">
        <f t="shared" si="119"/>
        <v>46.948592910526401</v>
      </c>
      <c r="GI20" s="43">
        <f t="shared" si="120"/>
        <v>51.171206699619887</v>
      </c>
      <c r="GJ20" s="43">
        <f t="shared" si="121"/>
        <v>55.393820488713359</v>
      </c>
      <c r="GK20" s="43">
        <f t="shared" si="122"/>
        <v>59.616434277806867</v>
      </c>
      <c r="GL20" s="47">
        <f t="shared" si="123"/>
        <v>0.47999999999999993</v>
      </c>
      <c r="GM20" s="43">
        <f t="shared" si="49"/>
        <v>16.919581473309808</v>
      </c>
      <c r="GN20" s="43">
        <f t="shared" si="50"/>
        <v>13.289001934887416</v>
      </c>
      <c r="GO20" s="43">
        <f t="shared" si="51"/>
        <v>17.589257483355507</v>
      </c>
      <c r="GP20" s="43">
        <f t="shared" si="52"/>
        <v>17.806709602126741</v>
      </c>
      <c r="GQ20" s="43">
        <f t="shared" si="53"/>
        <v>13.345902121922231</v>
      </c>
      <c r="GR20" s="43">
        <f t="shared" si="54"/>
        <v>7.848695356945413</v>
      </c>
      <c r="GS20" s="43">
        <f t="shared" si="55"/>
        <v>3.3001127584414323</v>
      </c>
      <c r="GT20" s="43">
        <f t="shared" si="56"/>
        <v>0.81217283328819245</v>
      </c>
      <c r="GU20" s="43">
        <f t="shared" si="57"/>
        <v>7.8925314297433338E-2</v>
      </c>
      <c r="GV20" s="43">
        <f t="shared" si="58"/>
        <v>1.2813519001068777E-3</v>
      </c>
      <c r="GW20" s="43">
        <f t="shared" si="59"/>
        <v>5.3304028987078474E-5</v>
      </c>
      <c r="GX20" s="43">
        <f t="shared" si="60"/>
        <v>5.3238952443405294</v>
      </c>
      <c r="GY20" s="43">
        <f t="shared" si="61"/>
        <v>6.4579660174453375</v>
      </c>
      <c r="GZ20" s="43">
        <f t="shared" si="62"/>
        <v>7.5920367905501474</v>
      </c>
      <c r="HA20" s="43">
        <f t="shared" si="63"/>
        <v>8.7261075636549581</v>
      </c>
      <c r="HB20" s="43">
        <f t="shared" si="64"/>
        <v>9.860178336759768</v>
      </c>
      <c r="HC20" s="43">
        <f t="shared" si="65"/>
        <v>10.994249109864578</v>
      </c>
      <c r="HD20" s="43">
        <f t="shared" si="66"/>
        <v>12.128319882969389</v>
      </c>
      <c r="HE20" s="43">
        <f t="shared" si="67"/>
        <v>13.262390656074198</v>
      </c>
      <c r="HF20" s="43">
        <f t="shared" si="68"/>
        <v>14.396461429179004</v>
      </c>
      <c r="HG20" s="43">
        <f t="shared" si="69"/>
        <v>15.530532202283815</v>
      </c>
      <c r="HH20" s="47">
        <f t="shared" si="124"/>
        <v>0.47999999999999993</v>
      </c>
      <c r="HI20" s="43">
        <f t="shared" si="125"/>
        <v>16.919581473309808</v>
      </c>
      <c r="HJ20" s="43">
        <f t="shared" si="126"/>
        <v>13.289001934887416</v>
      </c>
      <c r="HK20" s="43">
        <f t="shared" si="127"/>
        <v>17.589257483355507</v>
      </c>
      <c r="HL20" s="43">
        <f t="shared" si="128"/>
        <v>17.806709602126741</v>
      </c>
      <c r="HM20" s="43">
        <f t="shared" si="129"/>
        <v>13.345902121922231</v>
      </c>
      <c r="HN20" s="43">
        <f t="shared" si="130"/>
        <v>7.848695356945413</v>
      </c>
      <c r="HO20" s="43">
        <f t="shared" si="131"/>
        <v>3.3001127584414323</v>
      </c>
      <c r="HP20" s="43">
        <f t="shared" si="132"/>
        <v>0.81217283328819245</v>
      </c>
      <c r="HQ20" s="43">
        <f t="shared" si="133"/>
        <v>7.8925314297433338E-2</v>
      </c>
      <c r="HR20" s="43">
        <f t="shared" si="134"/>
        <v>1.2813519001068777E-3</v>
      </c>
      <c r="HS20" s="43">
        <f t="shared" si="135"/>
        <v>5.3304028987078474E-5</v>
      </c>
      <c r="HT20" s="43">
        <f t="shared" si="136"/>
        <v>5.3238952443405294</v>
      </c>
      <c r="HU20" s="43">
        <f t="shared" si="137"/>
        <v>6.4579660174453375</v>
      </c>
      <c r="HV20" s="43">
        <f t="shared" si="138"/>
        <v>7.5920367905501474</v>
      </c>
      <c r="HW20" s="43">
        <f t="shared" si="139"/>
        <v>8.7261075636549581</v>
      </c>
      <c r="HX20" s="43">
        <f t="shared" si="140"/>
        <v>9.860178336759768</v>
      </c>
      <c r="HY20" s="43">
        <f t="shared" si="141"/>
        <v>10.994249109864578</v>
      </c>
      <c r="HZ20" s="43">
        <f t="shared" si="142"/>
        <v>12.128319882969389</v>
      </c>
      <c r="IA20" s="43">
        <f t="shared" si="143"/>
        <v>13.262390656074198</v>
      </c>
      <c r="IB20" s="43">
        <f t="shared" si="144"/>
        <v>14.396461429179004</v>
      </c>
      <c r="IC20" s="43">
        <f t="shared" si="145"/>
        <v>15.530532202283815</v>
      </c>
      <c r="ID20" s="47">
        <f t="shared" si="146"/>
        <v>0.47999999999999993</v>
      </c>
      <c r="IE20" s="43">
        <f t="shared" si="147"/>
        <v>8.259303177559346</v>
      </c>
      <c r="IF20" s="43">
        <f t="shared" si="148"/>
        <v>7.0120000000000005</v>
      </c>
      <c r="IG20" s="43">
        <f t="shared" si="149"/>
        <v>7.0120000000000005</v>
      </c>
      <c r="IH20" s="43">
        <f t="shared" si="150"/>
        <v>7.892914912793195</v>
      </c>
      <c r="II20" s="43">
        <f t="shared" si="151"/>
        <v>9.345077621880181</v>
      </c>
      <c r="IJ20" s="43">
        <f t="shared" si="152"/>
        <v>10.566321957842725</v>
      </c>
      <c r="IK20" s="43">
        <f t="shared" si="153"/>
        <v>11.439537719396013</v>
      </c>
      <c r="IL20" s="43">
        <f t="shared" si="154"/>
        <v>11.926239658653916</v>
      </c>
      <c r="IM20" s="43">
        <f t="shared" si="155"/>
        <v>12.094731846578336</v>
      </c>
      <c r="IN20" s="43">
        <f t="shared" si="156"/>
        <v>12.119037509094895</v>
      </c>
      <c r="IO20" s="43">
        <f t="shared" si="157"/>
        <v>12.119714539863862</v>
      </c>
      <c r="IP20" s="43">
        <f t="shared" si="158"/>
        <v>10.976131444171999</v>
      </c>
      <c r="IQ20" s="43">
        <f t="shared" si="159"/>
        <v>10.732519351251286</v>
      </c>
      <c r="IR20" s="43">
        <f t="shared" si="160"/>
        <v>10.48890725833057</v>
      </c>
      <c r="IS20" s="43">
        <f t="shared" si="161"/>
        <v>10.245295165409853</v>
      </c>
      <c r="IT20" s="43">
        <f t="shared" si="162"/>
        <v>10.001683072489138</v>
      </c>
      <c r="IU20" s="43">
        <f t="shared" si="163"/>
        <v>9.7580709795684228</v>
      </c>
      <c r="IV20" s="43">
        <f t="shared" si="164"/>
        <v>9.5144588866477093</v>
      </c>
      <c r="IW20" s="43">
        <f t="shared" si="165"/>
        <v>9.2708467937269923</v>
      </c>
      <c r="IX20" s="43">
        <f t="shared" si="166"/>
        <v>9.027234700806277</v>
      </c>
      <c r="IY20" s="43">
        <f t="shared" si="167"/>
        <v>8.7836226078855617</v>
      </c>
      <c r="IZ20" s="47">
        <f t="shared" si="168"/>
        <v>0.47999999999999993</v>
      </c>
      <c r="JA20" s="43" t="e">
        <f t="shared" si="267"/>
        <v>#N/A</v>
      </c>
      <c r="JB20" s="43">
        <f t="shared" si="268"/>
        <v>6</v>
      </c>
      <c r="JC20" s="43">
        <f t="shared" si="269"/>
        <v>6</v>
      </c>
      <c r="JD20" s="43" t="e">
        <f t="shared" si="270"/>
        <v>#N/A</v>
      </c>
      <c r="JE20" s="43" t="e">
        <f t="shared" si="271"/>
        <v>#N/A</v>
      </c>
      <c r="JF20" s="43" t="e">
        <f t="shared" si="272"/>
        <v>#N/A</v>
      </c>
      <c r="JG20" s="43" t="e">
        <f t="shared" si="273"/>
        <v>#N/A</v>
      </c>
      <c r="JH20" s="43" t="e">
        <f t="shared" si="274"/>
        <v>#N/A</v>
      </c>
      <c r="JI20" s="43" t="e">
        <f t="shared" si="275"/>
        <v>#N/A</v>
      </c>
      <c r="JJ20" s="43" t="e">
        <f t="shared" si="276"/>
        <v>#N/A</v>
      </c>
      <c r="JK20" s="43" t="e">
        <f t="shared" si="277"/>
        <v>#N/A</v>
      </c>
      <c r="JL20" s="43">
        <f t="shared" si="278"/>
        <v>6</v>
      </c>
      <c r="JM20" s="43">
        <f t="shared" si="279"/>
        <v>6</v>
      </c>
      <c r="JN20" s="43">
        <f t="shared" si="280"/>
        <v>6</v>
      </c>
      <c r="JO20" s="43">
        <f t="shared" si="281"/>
        <v>6</v>
      </c>
      <c r="JP20" s="43">
        <f t="shared" si="282"/>
        <v>6</v>
      </c>
      <c r="JQ20" s="43">
        <f t="shared" si="283"/>
        <v>6</v>
      </c>
      <c r="JR20" s="43">
        <f t="shared" si="284"/>
        <v>6</v>
      </c>
      <c r="JS20" s="43">
        <f t="shared" si="285"/>
        <v>6</v>
      </c>
      <c r="JT20" s="43">
        <f t="shared" si="286"/>
        <v>6</v>
      </c>
      <c r="JU20" s="43">
        <f t="shared" si="287"/>
        <v>6</v>
      </c>
      <c r="JV20" s="47">
        <f t="shared" si="170"/>
        <v>0.47999999999999993</v>
      </c>
      <c r="JW20" s="36">
        <f t="shared" si="171"/>
        <v>0</v>
      </c>
      <c r="JX20" s="36">
        <f t="shared" si="172"/>
        <v>0</v>
      </c>
      <c r="JY20" s="36">
        <f t="shared" si="173"/>
        <v>0</v>
      </c>
      <c r="JZ20" s="36">
        <f t="shared" si="174"/>
        <v>0</v>
      </c>
      <c r="KA20" s="36">
        <f t="shared" si="175"/>
        <v>0</v>
      </c>
      <c r="KB20" s="36">
        <f t="shared" si="176"/>
        <v>0</v>
      </c>
      <c r="KC20" s="36">
        <f t="shared" si="177"/>
        <v>0</v>
      </c>
      <c r="KD20" s="36">
        <f t="shared" si="178"/>
        <v>0</v>
      </c>
      <c r="KE20" s="36">
        <f t="shared" si="179"/>
        <v>1</v>
      </c>
      <c r="KF20" s="36">
        <f t="shared" si="180"/>
        <v>1</v>
      </c>
      <c r="KG20" s="36">
        <f t="shared" si="181"/>
        <v>1</v>
      </c>
      <c r="KH20" s="36">
        <f t="shared" si="182"/>
        <v>0</v>
      </c>
      <c r="KI20" s="36">
        <f t="shared" si="183"/>
        <v>0</v>
      </c>
      <c r="KJ20" s="36">
        <f t="shared" si="184"/>
        <v>0</v>
      </c>
      <c r="KK20" s="36">
        <f t="shared" si="185"/>
        <v>0</v>
      </c>
      <c r="KL20" s="36">
        <f t="shared" si="186"/>
        <v>0</v>
      </c>
      <c r="KM20" s="36">
        <f t="shared" si="187"/>
        <v>0</v>
      </c>
      <c r="KN20" s="36">
        <f t="shared" si="188"/>
        <v>0</v>
      </c>
      <c r="KO20" s="36">
        <f t="shared" si="189"/>
        <v>0</v>
      </c>
      <c r="KP20" s="36">
        <f t="shared" si="190"/>
        <v>0</v>
      </c>
      <c r="KQ20" s="36">
        <f t="shared" si="191"/>
        <v>0</v>
      </c>
      <c r="KR20" s="47">
        <f t="shared" si="192"/>
        <v>0.47999999999999993</v>
      </c>
      <c r="KS20" s="1">
        <f t="shared" si="193"/>
        <v>0</v>
      </c>
      <c r="KT20" s="1">
        <f t="shared" si="194"/>
        <v>0</v>
      </c>
      <c r="KU20" s="1">
        <f t="shared" si="195"/>
        <v>0</v>
      </c>
      <c r="KV20" s="1">
        <f t="shared" si="196"/>
        <v>0</v>
      </c>
      <c r="KW20" s="1">
        <f t="shared" si="197"/>
        <v>0</v>
      </c>
      <c r="KX20" s="1">
        <f t="shared" si="198"/>
        <v>0</v>
      </c>
      <c r="KY20" s="1">
        <f t="shared" si="199"/>
        <v>0</v>
      </c>
      <c r="KZ20" s="1">
        <f t="shared" si="200"/>
        <v>0</v>
      </c>
      <c r="LA20" s="1">
        <f t="shared" si="201"/>
        <v>0</v>
      </c>
      <c r="LB20" s="1">
        <f t="shared" si="202"/>
        <v>0</v>
      </c>
      <c r="LC20" s="1">
        <f t="shared" si="203"/>
        <v>0</v>
      </c>
      <c r="LD20" s="1">
        <f t="shared" si="204"/>
        <v>0</v>
      </c>
      <c r="LE20" s="1">
        <f t="shared" si="205"/>
        <v>0</v>
      </c>
      <c r="LF20" s="1">
        <f t="shared" si="206"/>
        <v>0</v>
      </c>
      <c r="LG20" s="1">
        <f t="shared" si="207"/>
        <v>0</v>
      </c>
      <c r="LH20" s="1">
        <f t="shared" si="208"/>
        <v>0</v>
      </c>
      <c r="LI20" s="1">
        <f t="shared" si="209"/>
        <v>0</v>
      </c>
      <c r="LJ20" s="1">
        <f t="shared" si="210"/>
        <v>0</v>
      </c>
      <c r="LK20" s="1">
        <f t="shared" si="211"/>
        <v>0</v>
      </c>
      <c r="LL20" s="1">
        <f t="shared" si="212"/>
        <v>0</v>
      </c>
      <c r="LM20" s="1">
        <f t="shared" si="213"/>
        <v>0</v>
      </c>
      <c r="LN20" s="47">
        <f t="shared" si="214"/>
        <v>0.47999999999999993</v>
      </c>
      <c r="LO20" s="43">
        <f t="shared" si="215"/>
        <v>10.589647956638167</v>
      </c>
      <c r="LP20" s="43">
        <f t="shared" si="216"/>
        <v>6.0226156709270944</v>
      </c>
      <c r="LQ20" s="43">
        <f t="shared" si="217"/>
        <v>8.3681356456964622</v>
      </c>
      <c r="LR20" s="43">
        <f t="shared" si="218"/>
        <v>10.273978352875877</v>
      </c>
      <c r="LS20" s="43">
        <f t="shared" si="219"/>
        <v>10.977676100461496</v>
      </c>
      <c r="LT20" s="43">
        <f t="shared" si="220"/>
        <v>10.617449034536069</v>
      </c>
      <c r="LU20" s="43">
        <f t="shared" si="221"/>
        <v>9.7948819388016553</v>
      </c>
      <c r="LV20" s="43">
        <f t="shared" si="222"/>
        <v>8.8365861449962306</v>
      </c>
      <c r="LW20" s="43">
        <f t="shared" si="223"/>
        <v>7.930506504910932</v>
      </c>
      <c r="LX20" s="43">
        <f t="shared" si="224"/>
        <v>7.1608972588401825</v>
      </c>
      <c r="LY20" s="43">
        <f t="shared" si="225"/>
        <v>6.5244264172930722</v>
      </c>
      <c r="LZ20" s="43">
        <f t="shared" si="226"/>
        <v>2.8130781499030655</v>
      </c>
      <c r="MA20" s="43">
        <f t="shared" si="227"/>
        <v>3.4123066406695091</v>
      </c>
      <c r="MB20" s="43">
        <f t="shared" si="228"/>
        <v>4.0115351314359513</v>
      </c>
      <c r="MC20" s="43">
        <f t="shared" si="229"/>
        <v>4.610763622202394</v>
      </c>
      <c r="MD20" s="43">
        <f t="shared" si="230"/>
        <v>5.2099921129688367</v>
      </c>
      <c r="ME20" s="43">
        <f t="shared" si="231"/>
        <v>5.8092206037352794</v>
      </c>
      <c r="MF20" s="43">
        <f t="shared" si="232"/>
        <v>6.4084490945017221</v>
      </c>
      <c r="MG20" s="43">
        <f t="shared" si="233"/>
        <v>7.0076775852681656</v>
      </c>
      <c r="MH20" s="43">
        <f t="shared" si="234"/>
        <v>7.6069060760346074</v>
      </c>
      <c r="MI20" s="43">
        <f t="shared" si="235"/>
        <v>8.206134566801051</v>
      </c>
      <c r="MJ20" s="47">
        <f t="shared" si="236"/>
        <v>0.47999999999999993</v>
      </c>
      <c r="MK20" s="43" t="e">
        <f t="shared" si="74"/>
        <v>#N/A</v>
      </c>
      <c r="ML20" s="43" t="e">
        <f t="shared" si="288"/>
        <v>#N/A</v>
      </c>
      <c r="MM20" s="43" t="e">
        <f t="shared" si="289"/>
        <v>#N/A</v>
      </c>
      <c r="MN20" s="43" t="e">
        <f t="shared" si="290"/>
        <v>#N/A</v>
      </c>
      <c r="MO20" s="43" t="e">
        <f t="shared" si="291"/>
        <v>#N/A</v>
      </c>
      <c r="MP20" s="43" t="e">
        <f t="shared" si="292"/>
        <v>#N/A</v>
      </c>
      <c r="MQ20" s="43" t="e">
        <f t="shared" si="293"/>
        <v>#N/A</v>
      </c>
      <c r="MR20" s="43" t="e">
        <f t="shared" si="294"/>
        <v>#N/A</v>
      </c>
      <c r="MS20" s="43" t="e">
        <f t="shared" si="295"/>
        <v>#N/A</v>
      </c>
      <c r="MT20" s="43" t="e">
        <f t="shared" si="296"/>
        <v>#N/A</v>
      </c>
      <c r="MU20" s="43" t="e">
        <f t="shared" si="297"/>
        <v>#N/A</v>
      </c>
      <c r="MV20" s="43" t="e">
        <f t="shared" si="298"/>
        <v>#N/A</v>
      </c>
      <c r="MW20" s="43" t="e">
        <f t="shared" si="299"/>
        <v>#N/A</v>
      </c>
      <c r="MX20" s="43" t="e">
        <f t="shared" si="300"/>
        <v>#N/A</v>
      </c>
      <c r="MY20" s="43" t="e">
        <f t="shared" si="301"/>
        <v>#N/A</v>
      </c>
      <c r="MZ20" s="43" t="e">
        <f t="shared" si="302"/>
        <v>#N/A</v>
      </c>
      <c r="NA20" s="43" t="e">
        <f t="shared" si="303"/>
        <v>#N/A</v>
      </c>
      <c r="NB20" s="43" t="e">
        <f t="shared" si="304"/>
        <v>#N/A</v>
      </c>
      <c r="NC20" s="43" t="e">
        <f t="shared" si="305"/>
        <v>#N/A</v>
      </c>
      <c r="ND20" s="43" t="e">
        <f t="shared" si="306"/>
        <v>#N/A</v>
      </c>
      <c r="NE20" s="43" t="e">
        <f t="shared" si="307"/>
        <v>#N/A</v>
      </c>
      <c r="NF20" s="47">
        <f t="shared" si="238"/>
        <v>0.47999999999999993</v>
      </c>
      <c r="NG20" s="43">
        <f>IF(OY19=0,MIN('Drive Train'!$F$35-FQ19*$C$19*'Drive Train'!$F$39,NG19+$C$39)-$C$7,IF(LO19-1&lt;=0,0,IF($C$37=Motors!$C$30,MAX(MAX(NG$8:NG19)*-1,NG19-$C$39),MAX(0,MAX(NG$8:NG19)*-1,NG19-$C$39))))</f>
        <v>8.259303177559346</v>
      </c>
      <c r="NH20" s="43">
        <f>IF(OZ19=0,MIN('Drive Train'!$F$35-FR19*$C$19*'Drive Train'!$F$39,NH19+$C$39)-$C$7,IF(LP19-1&lt;=0,0,IF($C$37=Motors!$C$30,MAX(MAX(NH$8:NH19)*-1,NH19-$C$39),MAX(0,MAX(NH$8:NH19)*-1,NH19-$C$39))))</f>
        <v>7.0120000000000005</v>
      </c>
      <c r="NI20" s="43">
        <f>IF(PA19=0,MIN('Drive Train'!$F$35-FS19*$C$19*'Drive Train'!$F$39,NI19+$C$39)-$C$7,IF(LQ19-1&lt;=0,0,IF($C$37=Motors!$C$30,MAX(MAX(NI$8:NI19)*-1,NI19-$C$39),MAX(0,MAX(NI$8:NI19)*-1,NI19-$C$39))))</f>
        <v>7.0120000000000005</v>
      </c>
      <c r="NJ20" s="43">
        <f>IF(PB19=0,MIN('Drive Train'!$F$35-FT19*$C$19*'Drive Train'!$F$39,NJ19+$C$39)-$C$7,IF(LR19-1&lt;=0,0,IF($C$37=Motors!$C$30,MAX(MAX(NJ$8:NJ19)*-1,NJ19-$C$39),MAX(0,MAX(NJ$8:NJ19)*-1,NJ19-$C$39))))</f>
        <v>7.892914912793195</v>
      </c>
      <c r="NK20" s="43">
        <f>IF(PC19=0,MIN('Drive Train'!$F$35-FU19*$C$19*'Drive Train'!$F$39,NK19+$C$39)-$C$7,IF(LS19-1&lt;=0,0,IF($C$37=Motors!$C$30,MAX(MAX(NK$8:NK19)*-1,NK19-$C$39),MAX(0,MAX(NK$8:NK19)*-1,NK19-$C$39))))</f>
        <v>9.345077621880181</v>
      </c>
      <c r="NL20" s="43">
        <f>IF(PD19=0,MIN('Drive Train'!$F$35-FV19*$C$19*'Drive Train'!$F$39,NL19+$C$39)-$C$7,IF(LT19-1&lt;=0,0,IF($C$37=Motors!$C$30,MAX(MAX(NL$8:NL19)*-1,NL19-$C$39),MAX(0,MAX(NL$8:NL19)*-1,NL19-$C$39))))</f>
        <v>10.566321957842725</v>
      </c>
      <c r="NM20" s="43">
        <f>IF(PE19=0,MIN('Drive Train'!$F$35-FW19*$C$19*'Drive Train'!$F$39,NM19+$C$39)-$C$7,IF(LU19-1&lt;=0,0,IF($C$37=Motors!$C$30,MAX(MAX(NM$8:NM19)*-1,NM19-$C$39),MAX(0,MAX(NM$8:NM19)*-1,NM19-$C$39))))</f>
        <v>11.439537719396013</v>
      </c>
      <c r="NN20" s="43">
        <f>IF(PF19=0,MIN('Drive Train'!$F$35-FX19*$C$19*'Drive Train'!$F$39,NN19+$C$39)-$C$7,IF(LV19-1&lt;=0,0,IF($C$37=Motors!$C$30,MAX(MAX(NN$8:NN19)*-1,NN19-$C$39),MAX(0,MAX(NN$8:NN19)*-1,NN19-$C$39))))</f>
        <v>11.926239658653916</v>
      </c>
      <c r="NO20" s="43">
        <f>IF(PG19=0,MIN('Drive Train'!$F$35-FY19*$C$19*'Drive Train'!$F$39,NO19+$C$39)-$C$7,IF(LW19-1&lt;=0,0,IF($C$37=Motors!$C$30,MAX(MAX(NO$8:NO19)*-1,NO19-$C$39),MAX(0,MAX(NO$8:NO19)*-1,NO19-$C$39))))</f>
        <v>12.094731846578336</v>
      </c>
      <c r="NP20" s="43">
        <f>IF(PH19=0,MIN('Drive Train'!$F$35-FZ19*$C$19*'Drive Train'!$F$39,NP19+$C$39)-$C$7,IF(LX19-1&lt;=0,0,IF($C$37=Motors!$C$30,MAX(MAX(NP$8:NP19)*-1,NP19-$C$39),MAX(0,MAX(NP$8:NP19)*-1,NP19-$C$39))))</f>
        <v>12.119037509094895</v>
      </c>
      <c r="NQ20" s="43">
        <f>IF(PI19=0,MIN('Drive Train'!$F$35-GA19*$C$19*'Drive Train'!$F$39,NQ19+$C$39)-$C$7,IF(LY19-1&lt;=0,0,IF($C$37=Motors!$C$30,MAX(MAX(NQ$8:NQ19)*-1,NQ19-$C$39),MAX(0,MAX(NQ$8:NQ19)*-1,NQ19-$C$39))))</f>
        <v>12.119714539863862</v>
      </c>
      <c r="NR20" s="43">
        <f>IF(PJ19=0,MIN('Drive Train'!$F$35-GB19*$C$19*'Drive Train'!$F$39,NR19+$C$39)-$C$7,IF(LZ19-1&lt;=0,0,IF($C$37=Motors!$C$30,MAX(MAX(NR$8:NR19)*-1,NR19-$C$39),MAX(0,MAX(NR$8:NR19)*-1,NR19-$C$39))))</f>
        <v>10.976131444171999</v>
      </c>
      <c r="NS20" s="43">
        <f>IF(PK19=0,MIN('Drive Train'!$F$35-GC19*$C$19*'Drive Train'!$F$39,NS19+$C$39)-$C$7,IF(MA19-1&lt;=0,0,IF($C$37=Motors!$C$30,MAX(MAX(NS$8:NS19)*-1,NS19-$C$39),MAX(0,MAX(NS$8:NS19)*-1,NS19-$C$39))))</f>
        <v>10.732519351251286</v>
      </c>
      <c r="NT20" s="43">
        <f>IF(PL19=0,MIN('Drive Train'!$F$35-GD19*$C$19*'Drive Train'!$F$39,NT19+$C$39)-$C$7,IF(MB19-1&lt;=0,0,IF($C$37=Motors!$C$30,MAX(MAX(NT$8:NT19)*-1,NT19-$C$39),MAX(0,MAX(NT$8:NT19)*-1,NT19-$C$39))))</f>
        <v>10.48890725833057</v>
      </c>
      <c r="NU20" s="43">
        <f>IF(PM19=0,MIN('Drive Train'!$F$35-GE19*$C$19*'Drive Train'!$F$39,NU19+$C$39)-$C$7,IF(MC19-1&lt;=0,0,IF($C$37=Motors!$C$30,MAX(MAX(NU$8:NU19)*-1,NU19-$C$39),MAX(0,MAX(NU$8:NU19)*-1,NU19-$C$39))))</f>
        <v>10.245295165409853</v>
      </c>
      <c r="NV20" s="43">
        <f>IF(PN19=0,MIN('Drive Train'!$F$35-GF19*$C$19*'Drive Train'!$F$39,NV19+$C$39)-$C$7,IF(MD19-1&lt;=0,0,IF($C$37=Motors!$C$30,MAX(MAX(NV$8:NV19)*-1,NV19-$C$39),MAX(0,MAX(NV$8:NV19)*-1,NV19-$C$39))))</f>
        <v>10.001683072489138</v>
      </c>
      <c r="NW20" s="43">
        <f>IF(PO19=0,MIN('Drive Train'!$F$35-GG19*$C$19*'Drive Train'!$F$39,NW19+$C$39)-$C$7,IF(ME19-1&lt;=0,0,IF($C$37=Motors!$C$30,MAX(MAX(NW$8:NW19)*-1,NW19-$C$39),MAX(0,MAX(NW$8:NW19)*-1,NW19-$C$39))))</f>
        <v>9.7580709795684228</v>
      </c>
      <c r="NX20" s="43">
        <f>IF(PP19=0,MIN('Drive Train'!$F$35-GH19*$C$19*'Drive Train'!$F$39,NX19+$C$39)-$C$7,IF(MF19-1&lt;=0,0,IF($C$37=Motors!$C$30,MAX(MAX(NX$8:NX19)*-1,NX19-$C$39),MAX(0,MAX(NX$8:NX19)*-1,NX19-$C$39))))</f>
        <v>9.5144588866477093</v>
      </c>
      <c r="NY20" s="43">
        <f>IF(PQ19=0,MIN('Drive Train'!$F$35-GI19*$C$19*'Drive Train'!$F$39,NY19+$C$39)-$C$7,IF(MG19-1&lt;=0,0,IF($C$37=Motors!$C$30,MAX(MAX(NY$8:NY19)*-1,NY19-$C$39),MAX(0,MAX(NY$8:NY19)*-1,NY19-$C$39))))</f>
        <v>9.2708467937269923</v>
      </c>
      <c r="NZ20" s="43">
        <f>IF(PR19=0,MIN('Drive Train'!$F$35-GJ19*$C$19*'Drive Train'!$F$39,NZ19+$C$39)-$C$7,IF(MH19-1&lt;=0,0,IF($C$37=Motors!$C$30,MAX(MAX(NZ$8:NZ19)*-1,NZ19-$C$39),MAX(0,MAX(NZ$8:NZ19)*-1,NZ19-$C$39))))</f>
        <v>9.027234700806277</v>
      </c>
      <c r="OA20" s="43">
        <f>IF(PS19=0,MIN('Drive Train'!$F$35-GK19*$C$19*'Drive Train'!$F$39,OA19+$C$39)-$C$7,IF(MI19-1&lt;=0,0,IF($C$37=Motors!$C$30,MAX(MAX(OA$8:OA19)*-1,OA19-$C$39),MAX(0,MAX(OA$8:OA19)*-1,OA19-$C$39))))</f>
        <v>8.7836226078855617</v>
      </c>
      <c r="OB20" s="47">
        <f t="shared" si="239"/>
        <v>0.47999999999999993</v>
      </c>
      <c r="OC20" s="43">
        <f>'Drive Train'!$F$35-(FQ20*$C$13)*$C$19*'Drive Train'!$F$39</f>
        <v>9.6788855911920546</v>
      </c>
      <c r="OD20" s="43">
        <f>'Drive Train'!$F$35-(FR20*$C$13)*$C$19*'Drive Train'!$F$39</f>
        <v>8.4939999999999998</v>
      </c>
      <c r="OE20" s="43">
        <f>'Drive Train'!$F$35-(FS20*$C$13)*$C$19*'Drive Train'!$F$39</f>
        <v>8.5162106127359642</v>
      </c>
      <c r="OF20" s="43">
        <f>'Drive Train'!$F$35-(FT20*$C$13)*$C$19*'Drive Train'!$F$39</f>
        <v>9.3763492470723548</v>
      </c>
      <c r="OG20" s="43">
        <f>'Drive Train'!$F$35-(FU20*$C$13)*$C$19*'Drive Train'!$F$39</f>
        <v>10.535903344148776</v>
      </c>
      <c r="OH20" s="43">
        <f>'Drive Train'!$F$35-(FV20*$C$13)*$C$19*'Drive Train'!$F$39</f>
        <v>11.441094551535244</v>
      </c>
      <c r="OI20" s="43">
        <f>'Drive Train'!$F$35-(FW20*$C$13)*$C$19*'Drive Train'!$F$39</f>
        <v>12.004499138333436</v>
      </c>
      <c r="OJ20" s="43">
        <f>'Drive Train'!$F$35-(FX20*$C$13)*$C$19*'Drive Train'!$F$39</f>
        <v>12.255547963655465</v>
      </c>
      <c r="OK20" s="43">
        <f>'Drive Train'!$F$35-(FY20*$C$13)*$C$19*'Drive Train'!$F$39</f>
        <v>12.318821800480235</v>
      </c>
      <c r="OL20" s="43">
        <f>'Drive Train'!$F$35-(FZ20*$C$13)*$C$19*'Drive Train'!$F$39</f>
        <v>12.324738338164501</v>
      </c>
      <c r="OM20" s="43">
        <f>'Drive Train'!$F$35-(GA20*$C$13)*$C$19*'Drive Train'!$F$39</f>
        <v>12.324822976446315</v>
      </c>
      <c r="ON20" s="43">
        <f>'Drive Train'!$F$35-(GB20*$C$13)*$C$19*'Drive Train'!$F$39</f>
        <v>11.492257772609451</v>
      </c>
      <c r="OO20" s="43">
        <f>'Drive Train'!$F$35-(GC20*$C$13)*$C$19*'Drive Train'!$F$39</f>
        <v>11.314907993467523</v>
      </c>
      <c r="OP20" s="43">
        <f>'Drive Train'!$F$35-(GD20*$C$13)*$C$19*'Drive Train'!$F$39</f>
        <v>11.137558214325598</v>
      </c>
      <c r="OQ20" s="43">
        <f>'Drive Train'!$F$35-(GE20*$C$13)*$C$19*'Drive Train'!$F$39</f>
        <v>10.96020843518367</v>
      </c>
      <c r="OR20" s="43">
        <f>'Drive Train'!$F$35-(GF20*$C$13)*$C$19*'Drive Train'!$F$39</f>
        <v>10.782858656041745</v>
      </c>
      <c r="OS20" s="43">
        <f>'Drive Train'!$F$35-(GG20*$C$13)*$C$19*'Drive Train'!$F$39</f>
        <v>10.605508876899819</v>
      </c>
      <c r="OT20" s="43">
        <f>'Drive Train'!$F$35-(GH20*$C$13)*$C$19*'Drive Train'!$F$39</f>
        <v>10.428159097757892</v>
      </c>
      <c r="OU20" s="43">
        <f>'Drive Train'!$F$35-(GI20*$C$13)*$C$19*'Drive Train'!$F$39</f>
        <v>10.250809318615964</v>
      </c>
      <c r="OV20" s="43">
        <f>'Drive Train'!$F$35-(GJ20*$C$13)*$C$19*'Drive Train'!$F$39</f>
        <v>10.073459539474038</v>
      </c>
      <c r="OW20" s="43">
        <f>'Drive Train'!$F$35-(GK20*$C$13)*$C$19*'Drive Train'!$F$39</f>
        <v>9.8961097603321129</v>
      </c>
      <c r="OX20" s="47">
        <f t="shared" si="240"/>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241"/>
        <v>0.47999999999999993</v>
      </c>
      <c r="PU20" s="43">
        <f t="shared" si="242"/>
        <v>2.9024584637477453</v>
      </c>
      <c r="PV20" s="43">
        <f t="shared" si="243"/>
        <v>1.5764654114116601</v>
      </c>
      <c r="PW20" s="43">
        <f t="shared" si="244"/>
        <v>2.2159108769563627</v>
      </c>
      <c r="PX20" s="43">
        <f t="shared" si="245"/>
        <v>2.7830734509935184</v>
      </c>
      <c r="PY20" s="43">
        <f t="shared" si="246"/>
        <v>3.1070145511577283</v>
      </c>
      <c r="PZ20" s="43">
        <f t="shared" si="247"/>
        <v>3.147037054155799</v>
      </c>
      <c r="QA20" s="43">
        <f t="shared" si="248"/>
        <v>3.0447153732827981</v>
      </c>
      <c r="QB20" s="43">
        <f t="shared" si="249"/>
        <v>2.9028973008859476</v>
      </c>
      <c r="QC20" s="43">
        <f t="shared" si="250"/>
        <v>2.74830118659828</v>
      </c>
      <c r="QD20" s="43">
        <f t="shared" si="251"/>
        <v>2.5859677844741786</v>
      </c>
      <c r="QE20" s="43">
        <f t="shared" si="252"/>
        <v>2.4338220850662893</v>
      </c>
      <c r="QF20" s="43">
        <f t="shared" si="253"/>
        <v>0.7690986663500351</v>
      </c>
      <c r="QG20" s="43">
        <f t="shared" si="254"/>
        <v>0.93292839610827039</v>
      </c>
      <c r="QH20" s="43">
        <f t="shared" si="255"/>
        <v>1.0967581258665053</v>
      </c>
      <c r="QI20" s="43">
        <f t="shared" si="256"/>
        <v>1.2605878556247407</v>
      </c>
      <c r="QJ20" s="43">
        <f t="shared" si="257"/>
        <v>1.4244175853829757</v>
      </c>
      <c r="QK20" s="43">
        <f t="shared" si="258"/>
        <v>1.5882473151412109</v>
      </c>
      <c r="QL20" s="43">
        <f t="shared" si="259"/>
        <v>1.752077044899446</v>
      </c>
      <c r="QM20" s="43">
        <f t="shared" si="260"/>
        <v>1.9159067746576812</v>
      </c>
      <c r="QN20" s="43">
        <f t="shared" si="261"/>
        <v>2.0797365044159162</v>
      </c>
      <c r="QO20" s="43">
        <f t="shared" si="262"/>
        <v>2.243566234174152</v>
      </c>
      <c r="QP20" s="47">
        <f t="shared" si="263"/>
        <v>0.47999999999999993</v>
      </c>
      <c r="QQ20" s="43">
        <f t="shared" si="76"/>
        <v>0.84351023570664974</v>
      </c>
      <c r="QR20" s="43">
        <f t="shared" si="77"/>
        <v>1.2108094279334349</v>
      </c>
      <c r="QS20" s="43">
        <f t="shared" si="78"/>
        <v>1.2039244255522563</v>
      </c>
      <c r="QT20" s="43">
        <f t="shared" si="79"/>
        <v>0.93729258536170534</v>
      </c>
      <c r="QU20" s="43">
        <f t="shared" si="80"/>
        <v>0.57784582833687892</v>
      </c>
      <c r="QV20" s="43">
        <f t="shared" si="81"/>
        <v>0.29724827380897761</v>
      </c>
      <c r="QW20" s="43">
        <f t="shared" si="82"/>
        <v>0.12260014645716172</v>
      </c>
      <c r="QX20" s="43">
        <f t="shared" si="83"/>
        <v>4.4778261006181895E-2</v>
      </c>
      <c r="QY20" s="43">
        <f t="shared" si="84"/>
        <v>2.5164190814437475E-2</v>
      </c>
      <c r="QZ20" s="43">
        <f t="shared" si="85"/>
        <v>2.3330140735371381E-2</v>
      </c>
      <c r="RA20" s="43">
        <f t="shared" si="86"/>
        <v>2.3303903963844155E-2</v>
      </c>
      <c r="RB20" s="43">
        <f t="shared" si="87"/>
        <v>0.281388337700403</v>
      </c>
      <c r="RC20" s="43">
        <f t="shared" si="88"/>
        <v>0.3363644730375655</v>
      </c>
      <c r="RD20" s="43">
        <f t="shared" si="89"/>
        <v>0.39134060837472806</v>
      </c>
      <c r="RE20" s="43">
        <f t="shared" si="90"/>
        <v>0.44631674371189062</v>
      </c>
      <c r="RF20" s="43">
        <f t="shared" si="91"/>
        <v>0.50129287904905329</v>
      </c>
      <c r="RG20" s="43">
        <f t="shared" si="92"/>
        <v>0.55626901438621579</v>
      </c>
      <c r="RH20" s="43">
        <f t="shared" si="93"/>
        <v>0.61124514972337829</v>
      </c>
      <c r="RI20" s="43">
        <f t="shared" si="94"/>
        <v>0.6662212850605409</v>
      </c>
      <c r="RJ20" s="43">
        <f t="shared" si="95"/>
        <v>0.72119742039770318</v>
      </c>
      <c r="RK20" s="43">
        <f t="shared" si="96"/>
        <v>0.77617355573486613</v>
      </c>
      <c r="RL20" s="47">
        <f t="shared" si="264"/>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v>
      </c>
      <c r="RP20" s="2">
        <f>IF(AND(LR20&gt;=LR$6*'Drive Train'!$AA$52,LR20&lt;=LR$6*'Drive Train'!$AA$53,KV20=0,JZ20=0,EX20&gt;0),$C$17,0)</f>
        <v>0.04</v>
      </c>
      <c r="RQ20" s="2">
        <f>IF(AND(LS20&gt;=LS$6*'Drive Train'!$AA$52,LS20&lt;=LS$6*'Drive Train'!$AA$53,KW20=0,KA20=0,EY20&gt;0),$C$17,0)</f>
        <v>0.04</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v>
      </c>
      <c r="RU20" s="2">
        <f>IF(AND(LW20&gt;=LW$6*'Drive Train'!$AA$52,LW20&lt;=LW$6*'Drive Train'!$AA$53,LA20=0,KE20=0,FC20&gt;0),$C$17,0)</f>
        <v>0</v>
      </c>
      <c r="RV20" s="2">
        <f>IF(AND(LX20&gt;=LX$6*'Drive Train'!$AA$52,LX20&lt;=LX$6*'Drive Train'!$AA$53,LB20=0,KF20=0,FD20&gt;0),$C$17,0)</f>
        <v>0</v>
      </c>
      <c r="RW20" s="2">
        <f>IF(AND(LY20&gt;=LY$6*'Drive Train'!$AA$52,LY20&lt;=LY$6*'Drive Train'!$AA$53,LC20=0,KG20=0,FE20&gt;0),$C$17,0)</f>
        <v>0</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v>
      </c>
      <c r="SE20" s="2">
        <f>IF(AND(MG20&gt;=MG$6*'Drive Train'!$AA$52,MG20&lt;=MG$6*'Drive Train'!$AA$53,LK20=0,KO20=0,FM20&gt;0),$C$17,0)</f>
        <v>0</v>
      </c>
      <c r="SF20" s="2">
        <f>IF(AND(MH20&gt;=MH$6*'Drive Train'!$AA$52,MH20&lt;=MH$6*'Drive Train'!$AA$53,LL20=0,KP20=0,FN20&gt;0),$C$17,0)</f>
        <v>0.04</v>
      </c>
      <c r="SG20" s="2">
        <f>IF(AND(MI20&gt;=MI$6*'Drive Train'!$AA$52,MI20&lt;=MI$6*'Drive Train'!$AA$53,LM20=0,KQ20=0,FO20&gt;0),$C$17,0)</f>
        <v>0.04</v>
      </c>
      <c r="SH20" s="47">
        <f t="shared" si="265"/>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266"/>
        <v>0.47999999999999993</v>
      </c>
    </row>
    <row r="21" spans="1:524" x14ac:dyDescent="0.3">
      <c r="B21" s="3" t="s">
        <v>96</v>
      </c>
      <c r="C21" s="42">
        <f>'Drive Train'!F7*'Drive Train'!F8*'Drive Train'!F9</f>
        <v>0.85342359374999988</v>
      </c>
      <c r="D21" s="5"/>
      <c r="P21" s="5"/>
      <c r="R21" s="49">
        <f t="shared" si="97"/>
        <v>0.51999999999999991</v>
      </c>
      <c r="S21" s="2">
        <f>NG21/'Drive Train'!$F$35</f>
        <v>0.69289092378409201</v>
      </c>
      <c r="T21" s="2">
        <f>NH21/'Drive Train'!$F$35</f>
        <v>0.565483870967742</v>
      </c>
      <c r="U21" s="2">
        <f>NI21/'Drive Train'!$F$35</f>
        <v>0.56787210889634021</v>
      </c>
      <c r="V21" s="2">
        <f>NJ21/'Drive Train'!$F$35</f>
        <v>0.66036013409380157</v>
      </c>
      <c r="W21" s="2">
        <f>NK21/'Drive Train'!$F$35</f>
        <v>0.78504337033857807</v>
      </c>
      <c r="X21" s="2">
        <f>NL21/'Drive Train'!$F$35</f>
        <v>0.88237575822959602</v>
      </c>
      <c r="Y21" s="2">
        <f>NM21/'Drive Train'!$F$35</f>
        <v>0.94295689659499304</v>
      </c>
      <c r="Z21" s="2">
        <f>NN21/'Drive Train'!$F$35</f>
        <v>0.96995139394144791</v>
      </c>
      <c r="AA21" s="2">
        <f>NO21/'Drive Train'!$F$35</f>
        <v>0.97675503230970273</v>
      </c>
      <c r="AB21" s="2">
        <f>NP21/'Drive Train'!$F$35</f>
        <v>0.97739121915747318</v>
      </c>
      <c r="AC21" s="2">
        <f>NQ21/'Drive Train'!$F$35</f>
        <v>0.97740032004799093</v>
      </c>
      <c r="AD21" s="2">
        <f>NR21/'Drive Train'!$F$35</f>
        <v>0.88787717985047854</v>
      </c>
      <c r="AE21" s="2">
        <f>NS21/'Drive Train'!$F$35</f>
        <v>0.8688073111255401</v>
      </c>
      <c r="AF21" s="2">
        <f>NT21/'Drive Train'!$F$35</f>
        <v>0.84973744240060189</v>
      </c>
      <c r="AG21" s="2">
        <f>NU21/'Drive Train'!$F$35</f>
        <v>0.83066757367566346</v>
      </c>
      <c r="AH21" s="2">
        <f>NV21/'Drive Train'!$F$35</f>
        <v>0.81159770495072514</v>
      </c>
      <c r="AI21" s="2">
        <f>NW21/'Drive Train'!$F$35</f>
        <v>0.79252783622578693</v>
      </c>
      <c r="AJ21" s="2">
        <f>NX21/'Drive Train'!$F$35</f>
        <v>0.7734579675008485</v>
      </c>
      <c r="AK21" s="2">
        <f>NY21/'Drive Train'!$F$35</f>
        <v>0.75438809877591029</v>
      </c>
      <c r="AL21" s="2">
        <f>NZ21/'Drive Train'!$F$35</f>
        <v>0.73531823005097197</v>
      </c>
      <c r="AM21" s="2">
        <f>OA21/'Drive Train'!$F$35</f>
        <v>0.71624836132603353</v>
      </c>
      <c r="AN21" s="47">
        <f t="shared" si="98"/>
        <v>0.51999999999999991</v>
      </c>
      <c r="AO21" s="36">
        <f>LO21*12*60/(PI() * 'Drive Train'!$F$15)/S$6*ABS(S21)</f>
        <v>2683.6453662092094</v>
      </c>
      <c r="AP21" s="36">
        <f>LP21*12*60/(PI() * 'Drive Train'!$F$15)/T$6*ABS(T21)</f>
        <v>637.06272078966992</v>
      </c>
      <c r="AQ21" s="36">
        <f>LQ21*12*60/(PI() * 'Drive Train'!$F$15)/U$6*ABS(U21)</f>
        <v>1279.0403137454186</v>
      </c>
      <c r="AR21" s="36">
        <f>LR21*12*60/(PI() * 'Drive Train'!$F$15)/V$6*ABS(V21)</f>
        <v>2355.4858225554972</v>
      </c>
      <c r="AS21" s="36">
        <f>LS21*12*60/(PI() * 'Drive Train'!$F$15)/W$6*ABS(W21)</f>
        <v>3624.4882845696502</v>
      </c>
      <c r="AT21" s="36">
        <f>LT21*12*60/(PI() * 'Drive Train'!$F$15)/X$6*ABS(X21)</f>
        <v>4605.43455814954</v>
      </c>
      <c r="AU21" s="36">
        <f>LU21*12*60/(PI() * 'Drive Train'!$F$15)/Y$6*ABS(Y21)</f>
        <v>5184.4688677665717</v>
      </c>
      <c r="AV21" s="36">
        <f>LV21*12*60/(PI() * 'Drive Train'!$F$15)/Z$6*ABS(Z21)</f>
        <v>5421.800352380531</v>
      </c>
      <c r="AW21" s="36">
        <f>LW21*12*60/(PI() * 'Drive Train'!$F$15)/AA$6*ABS(AA21)</f>
        <v>5475.988613427191</v>
      </c>
      <c r="AX21" s="36">
        <f>LX21*12*60/(PI() * 'Drive Train'!$F$15)/AB$6*ABS(AB21)</f>
        <v>5480.5509383398421</v>
      </c>
      <c r="AY21" s="36">
        <f>LY21*12*60/(PI() * 'Drive Train'!$F$15)/AC$6*ABS(AC21)</f>
        <v>5480.6093564409612</v>
      </c>
      <c r="AZ21" s="36">
        <f>LZ21*12*60/(PI() * 'Drive Train'!$F$15)/AD$6*ABS(AD21)</f>
        <v>923.63540982750055</v>
      </c>
      <c r="BA21" s="36">
        <f>MA21*12*60/(PI() * 'Drive Train'!$F$15)/AE$6*ABS(AE21)</f>
        <v>1096.3201621276212</v>
      </c>
      <c r="BB21" s="36">
        <f>MB21*12*60/(PI() * 'Drive Train'!$F$15)/AF$6*ABS(AF21)</f>
        <v>1260.5533708314865</v>
      </c>
      <c r="BC21" s="36">
        <f>MC21*12*60/(PI() * 'Drive Train'!$F$15)/AG$6*ABS(AG21)</f>
        <v>1416.3350359390961</v>
      </c>
      <c r="BD21" s="36">
        <f>MD21*12*60/(PI() * 'Drive Train'!$F$15)/AH$6*ABS(AH21)</f>
        <v>1563.6651574504504</v>
      </c>
      <c r="BE21" s="36">
        <f>ME21*12*60/(PI() * 'Drive Train'!$F$15)/AI$6*ABS(AI21)</f>
        <v>1702.5437353655495</v>
      </c>
      <c r="BF21" s="36">
        <f>MF21*12*60/(PI() * 'Drive Train'!$F$15)/AJ$6*ABS(AJ21)</f>
        <v>1832.9707696843927</v>
      </c>
      <c r="BG21" s="36">
        <f>MG21*12*60/(PI() * 'Drive Train'!$F$15)/AK$6*ABS(AK21)</f>
        <v>1954.9462604069818</v>
      </c>
      <c r="BH21" s="36">
        <f>MH21*12*60/(PI() * 'Drive Train'!$F$15)/AL$6*ABS(AL21)</f>
        <v>2068.4702075333144</v>
      </c>
      <c r="BI21" s="36">
        <f>MI21*12*60/(PI() * 'Drive Train'!$F$15)/AM$6*ABS(AM21)</f>
        <v>2173.5426110633912</v>
      </c>
      <c r="BJ21" s="47">
        <f t="shared" si="23"/>
        <v>0.51999999999999991</v>
      </c>
      <c r="BK21" s="2">
        <f>IF(OR(KS20=1,AND($C$37=Motors!$C$32,OY20=1)),0,IF(NG21=0,-(CG20+$C$15)/($C$14-$C$15)*$C$12,($C$11*S21-AO21)/($C$11*S21)*$C$12*S21))</f>
        <v>1.3650987546562836</v>
      </c>
      <c r="BL21" s="2">
        <f>IF(OR(KT20=1,AND($C$37=Motors!$C$32,OZ20=1)),0,IF(NH21=0,-(CH20+$C$15)/($C$14-$C$15)*$C$12,($C$11*T21-AP21)/($C$11*T21)*$C$12*T21))</f>
        <v>2.2392286089254889</v>
      </c>
      <c r="BM21" s="2">
        <f>IF(OR(KU20=1,AND($C$37=Motors!$C$32,PA20=1)),0,IF(NI21=0,-(CI20+$C$15)/($C$14-$C$15)*$C$12,($C$11*U21-AQ21)/($C$11*U21)*$C$12*U21))</f>
        <v>1.7855613354348188</v>
      </c>
      <c r="BN21" s="2">
        <f>IF(OR(KV20=1,AND($C$37=Motors!$C$32,PB20=1)),0,IF(NJ21=0,-(CJ20+$C$15)/($C$14-$C$15)*$C$12,($C$11*V21-AR21)/($C$11*V21)*$C$12*V21))</f>
        <v>1.4474637415586906</v>
      </c>
      <c r="BO21" s="2">
        <f>IF(OR(KW20=1,AND($C$37=Motors!$C$32,PC20=1)),0,IF(NK21=0,-(CK20+$C$15)/($C$14-$C$15)*$C$12,($C$11*W21-AS21)/($C$11*W21)*$C$12*W21))</f>
        <v>1.1236342166560143</v>
      </c>
      <c r="BP21" s="2">
        <f>IF(OR(KX20=1,AND($C$37=Motors!$C$32,PD20=1)),0,IF(NL21=0,-(CL20+$C$15)/($C$14-$C$15)*$C$12,($C$11*X21-AT21)/($C$11*X21)*$C$12*X21))</f>
        <v>0.87785656680454327</v>
      </c>
      <c r="BQ21" s="2">
        <f>IF(OR(KY20=1,AND($C$37=Motors!$C$32,PE20=1)),0,IF(NM21=0,-(CM20+$C$15)/($C$14-$C$15)*$C$12,($C$11*Y21-AU21)/($C$11*Y21)*$C$12*Y21))</f>
        <v>0.74771617070209817</v>
      </c>
      <c r="BR21" s="2">
        <f>IF(OR(KZ20=1,AND($C$37=Motors!$C$32,PF20=1)),0,IF(NN21=0,-(CN20+$C$15)/($C$14-$C$15)*$C$12,($C$11*Z21-AV21)/($C$11*Z21)*$C$12*Z21))</f>
        <v>0.70470931124118841</v>
      </c>
      <c r="BS21" s="2">
        <f>IF(OR(LA20=1,AND($C$37=Motors!$C$32,PG20=1)),0,IF(NO21=0,-(CO20+$C$15)/($C$14-$C$15)*$C$12,($C$11*AA21-AW21)/($C$11*AA21)*$C$12*AA21))</f>
        <v>0.69794729749390494</v>
      </c>
      <c r="BT21" s="2">
        <f>IF(OR(LB20=1,AND($C$37=Motors!$C$32,PH20=1)),0,IF(NP21=0,-(CP20+$C$15)/($C$14-$C$15)*$C$12,($C$11*AB21-AX21)/($C$11*AB21)*$C$12*AB21))</f>
        <v>0.69768059022608064</v>
      </c>
      <c r="BU21" s="2">
        <f>IF(OR(LC20=1,AND($C$37=Motors!$C$32,PI20=1)),0,IF(NQ21=0,-(CQ20+$C$15)/($C$14-$C$15)*$C$12,($C$11*AC21-AY21)/($C$11*AC21)*$C$12*AC21))</f>
        <v>0.69768173559017066</v>
      </c>
      <c r="BV21" s="2">
        <f>IF(OR(LD20=1,AND($C$37=Motors!$C$32,PJ20=1)),0,IF(NR21=0,-(CR20+$C$15)/($C$14-$C$15)*$C$12,($C$11*AD21-AZ21)/($C$11*AD21)*$C$12*AD21))</f>
        <v>3.5713693124649084</v>
      </c>
      <c r="BW21" s="2">
        <f>IF(OR(LE20=1,AND($C$37=Motors!$C$32,PK20=1)),0,IF(NS21=0,-(CS20+$C$15)/($C$14-$C$15)*$C$12,($C$11*AE21-BA21)/($C$11*AE21)*$C$12*AE21))</f>
        <v>3.3551924076510997</v>
      </c>
      <c r="BX21" s="2">
        <f>IF(OR(LF20=1,AND($C$37=Motors!$C$32,PL20=1)),0,IF(NT21=0,-(CT20+$C$15)/($C$14-$C$15)*$C$12,($C$11*AF21-BB21)/($C$11*AF21)*$C$12*AF21))</f>
        <v>3.1451381286877296</v>
      </c>
      <c r="BY21" s="2">
        <f>IF(OR(LG20=1,AND($C$37=Motors!$C$32,PM20=1)),0,IF(NU21=0,-(CU20+$C$15)/($C$14-$C$15)*$C$12,($C$11*AG21-BC21)/($C$11*AG21)*$C$12*AG21))</f>
        <v>2.941206475574798</v>
      </c>
      <c r="BZ21" s="2">
        <f>IF(OR(LH20=1,AND($C$37=Motors!$C$32,PN20=1)),0,IF(NV21=0,-(CV20+$C$15)/($C$14-$C$15)*$C$12,($C$11*AH21-BD21)/($C$11*AH21)*$C$12*AH21))</f>
        <v>2.7433974483123049</v>
      </c>
      <c r="CA21" s="2">
        <f>IF(OR(LI20=1,AND($C$37=Motors!$C$32,PO20=1)),0,IF(NW21=0,-(CW20+$C$15)/($C$14-$C$15)*$C$12,($C$11*AI21-BE21)/($C$11*AI21)*$C$12*AI21))</f>
        <v>2.5517110469002495</v>
      </c>
      <c r="CB21" s="2">
        <f>IF(OR(LJ20=1,AND($C$37=Motors!$C$32,PP20=1)),0,IF(NX21=0,-(CX20+$C$15)/($C$14-$C$15)*$C$12,($C$11*AJ21-BF21)/($C$11*AJ21)*$C$12*AJ21))</f>
        <v>2.3661472713386327</v>
      </c>
      <c r="CC21" s="2">
        <f>IF(OR(LK20=1,AND($C$37=Motors!$C$32,PQ20=1)),0,IF(NY21=0,-(CY20+$C$15)/($C$14-$C$15)*$C$12,($C$11*AK21-BG21)/($C$11*AK21)*$C$12*AK21))</f>
        <v>2.1867061216274535</v>
      </c>
      <c r="CD21" s="2">
        <f>IF(OR(LL20=1,AND($C$37=Motors!$C$32,PR20=1)),0,IF(NZ21=0,-(CZ20+$C$15)/($C$14-$C$15)*$C$12,($C$11*AL21-BH21)/($C$11*AL21)*$C$12*AL21))</f>
        <v>2.0133875977667133</v>
      </c>
      <c r="CE21" s="2">
        <f>IF(OR(LM20=1,AND($C$37=Motors!$C$32,PS20=1)),0,IF(OA21=0,-(DA20+$C$15)/($C$14-$C$15)*$C$12,($C$11*AM21-BI21)/($C$11*AM21)*$C$12*AM21))</f>
        <v>1.8461916997564107</v>
      </c>
      <c r="CF21" s="47">
        <f t="shared" si="25"/>
        <v>0.51999999999999991</v>
      </c>
      <c r="CG21" s="43">
        <f>IF(AND(KS20=1,OY20=1),0,ABS(BK21/$C$12*($C$14-$C$15)+$C$15) *'Drive Train'!$AA$49 + CG20*(1-'Drive Train'!$AA$49))</f>
        <v>76.709450436829826</v>
      </c>
      <c r="CH21" s="43">
        <f>IF(AND(KT20=1,OZ20=1),0,ABS(BL21/$C$12*($C$14-$C$15)+$C$15) *'Drive Train'!$AA$49 + CH20*(1-'Drive Train'!$AA$49))</f>
        <v>124.0260426660048</v>
      </c>
      <c r="CI21" s="43">
        <f>IF(AND(KU20=1,PA20=1),0,ABS(BM21/$C$12*($C$14-$C$15)+$C$15) *'Drive Train'!$AA$49 + CI20*(1-'Drive Train'!$AA$49))</f>
        <v>99.697212877046027</v>
      </c>
      <c r="CJ21" s="43">
        <f>IF(AND(KV20=1,PB20=1),0,ABS(BN21/$C$12*($C$14-$C$15)+$C$15) *'Drive Train'!$AA$49 + CJ20*(1-'Drive Train'!$AA$49))</f>
        <v>81.115453498912217</v>
      </c>
      <c r="CK21" s="43">
        <f>IF(AND(KW20=1,PC20=1),0,ABS(BO21/$C$12*($C$14-$C$15)+$C$15) *'Drive Train'!$AA$49 + CK20*(1-'Drive Train'!$AA$49))</f>
        <v>63.736577112128245</v>
      </c>
      <c r="CL21" s="43">
        <f>IF(AND(KX20=1,PD20=1),0,ABS(BP21/$C$12*($C$14-$C$15)+$C$15) *'Drive Train'!$AA$49 + CL20*(1-'Drive Train'!$AA$49))</f>
        <v>50.250176869145484</v>
      </c>
      <c r="CM21" s="43">
        <f>IF(AND(KY20=1,PE20=1),0,ABS(BQ21/$C$12*($C$14-$C$15)+$C$15) *'Drive Train'!$AA$49 + CM20*(1-'Drive Train'!$AA$49))</f>
        <v>42.77072619147993</v>
      </c>
      <c r="CN21" s="43">
        <f>IF(AND(KZ20=1,PF20=1),0,ABS(BR21/$C$12*($C$14-$C$15)+$C$15) *'Drive Train'!$AA$49 + CN20*(1-'Drive Train'!$AA$49))</f>
        <v>40.071781704679815</v>
      </c>
      <c r="CO21" s="43">
        <f>IF(AND(LA20=1,PG20=1),0,ABS(BS21/$C$12*($C$14-$C$15)+$C$15) *'Drive Train'!$AA$49 + CO20*(1-'Drive Train'!$AA$49))</f>
        <v>39.567097086055483</v>
      </c>
      <c r="CP21" s="43">
        <f>IF(AND(LB20=1,PH20=1),0,ABS(BT21/$C$12*($C$14-$C$15)+$C$15) *'Drive Train'!$AA$49 + CP20*(1-'Drive Train'!$AA$49))</f>
        <v>39.535779999415226</v>
      </c>
      <c r="CQ21" s="43">
        <f>IF(AND(LC20=1,PI20=1),0,ABS(BU21/$C$12*($C$14-$C$15)+$C$15) *'Drive Train'!$AA$49 + CQ20*(1-'Drive Train'!$AA$49))</f>
        <v>39.535548122238971</v>
      </c>
      <c r="CR21" s="43">
        <f>IF(AND(LD20=1,PJ20=1),0,ABS(BV21/$C$12*($C$14-$C$15)+$C$15) *'Drive Train'!$AA$49 + CR20*(1-'Drive Train'!$AA$49))</f>
        <v>196.58107601735173</v>
      </c>
      <c r="CS21" s="43">
        <f>IF(AND(LE20=1,PK20=1),0,ABS(BW21/$C$12*($C$14-$C$15)+$C$15) *'Drive Train'!$AA$49 + CS20*(1-'Drive Train'!$AA$49))</f>
        <v>184.89909386494014</v>
      </c>
      <c r="CT21" s="43">
        <f>IF(AND(LF20=1,PL20=1),0,ABS(BX21/$C$12*($C$14-$C$15)+$C$15) *'Drive Train'!$AA$49 + CT20*(1-'Drive Train'!$AA$49))</f>
        <v>173.54701002783509</v>
      </c>
      <c r="CU21" s="43">
        <f>IF(AND(LG20=1,PM20=1),0,ABS(BY21/$C$12*($C$14-$C$15)+$C$15) *'Drive Train'!$AA$49 + CU20*(1-'Drive Train'!$AA$49))</f>
        <v>162.52482450603654</v>
      </c>
      <c r="CV21" s="43">
        <f>IF(AND(LH20=1,PN20=1),0,ABS(BZ21/$C$12*($C$14-$C$15)+$C$15) *'Drive Train'!$AA$49 + CV20*(1-'Drive Train'!$AA$49))</f>
        <v>151.83253729954453</v>
      </c>
      <c r="CW21" s="43">
        <f>IF(AND(LI20=1,PO20=1),0,ABS(CA21/$C$12*($C$14-$C$15)+$C$15) *'Drive Train'!$AA$49 + CW20*(1-'Drive Train'!$AA$49))</f>
        <v>141.47014840835902</v>
      </c>
      <c r="CX21" s="43">
        <f>IF(AND(LJ20=1,PP20=1),0,ABS(CB21/$C$12*($C$14-$C$15)+$C$15) *'Drive Train'!$AA$49 + CX20*(1-'Drive Train'!$AA$49))</f>
        <v>131.43765779930879</v>
      </c>
      <c r="CY21" s="43">
        <f>IF(AND(LK20=1,PQ20=1),0,ABS(CC21/$C$12*($C$14-$C$15)+$C$15) *'Drive Train'!$AA$49 + CY20*(1-'Drive Train'!$AA$49))</f>
        <v>121.73506544628553</v>
      </c>
      <c r="CZ21" s="43">
        <f>IF(AND(LL20=1,PR20=1),0,ABS(CD21/$C$12*($C$14-$C$15)+$C$15) *'Drive Train'!$AA$49 + CZ20*(1-'Drive Train'!$AA$49))</f>
        <v>112.36237140920066</v>
      </c>
      <c r="DA21" s="43">
        <f>IF(AND(LM20=1,PS20=1),0,ABS(CE21/$C$12*($C$14-$C$15)+$C$15) *'Drive Train'!$AA$49 + DA20*(1-'Drive Train'!$AA$49))</f>
        <v>103.31957568805413</v>
      </c>
      <c r="DB21" s="47">
        <f t="shared" si="99"/>
        <v>0.51999999999999991</v>
      </c>
      <c r="DC21" s="43">
        <f t="shared" si="26"/>
        <v>76.709450436829826</v>
      </c>
      <c r="DD21" s="43">
        <f t="shared" si="27"/>
        <v>93</v>
      </c>
      <c r="DE21" s="43">
        <f t="shared" si="28"/>
        <v>93</v>
      </c>
      <c r="DF21" s="43">
        <f t="shared" si="29"/>
        <v>81.115453498912217</v>
      </c>
      <c r="DG21" s="43">
        <f t="shared" si="30"/>
        <v>63.736577112128245</v>
      </c>
      <c r="DH21" s="43">
        <f t="shared" si="31"/>
        <v>50.250176869145484</v>
      </c>
      <c r="DI21" s="43">
        <f t="shared" si="32"/>
        <v>42.77072619147993</v>
      </c>
      <c r="DJ21" s="43">
        <f t="shared" si="33"/>
        <v>40.071781704679815</v>
      </c>
      <c r="DK21" s="43">
        <f t="shared" si="34"/>
        <v>39.567097086055483</v>
      </c>
      <c r="DL21" s="43">
        <f t="shared" si="35"/>
        <v>39.535779999415226</v>
      </c>
      <c r="DM21" s="43">
        <f t="shared" si="36"/>
        <v>39.535548122238971</v>
      </c>
      <c r="DN21" s="43">
        <f t="shared" si="37"/>
        <v>25</v>
      </c>
      <c r="DO21" s="43">
        <f t="shared" si="38"/>
        <v>30</v>
      </c>
      <c r="DP21" s="43">
        <f t="shared" si="39"/>
        <v>35</v>
      </c>
      <c r="DQ21" s="43">
        <f t="shared" si="40"/>
        <v>40</v>
      </c>
      <c r="DR21" s="43">
        <f t="shared" si="41"/>
        <v>45</v>
      </c>
      <c r="DS21" s="43">
        <f t="shared" si="42"/>
        <v>50</v>
      </c>
      <c r="DT21" s="43">
        <f t="shared" si="43"/>
        <v>55</v>
      </c>
      <c r="DU21" s="43">
        <f t="shared" si="44"/>
        <v>60</v>
      </c>
      <c r="DV21" s="43">
        <f t="shared" si="45"/>
        <v>65</v>
      </c>
      <c r="DW21" s="43">
        <f t="shared" si="46"/>
        <v>70</v>
      </c>
      <c r="DX21" s="47">
        <f t="shared" si="100"/>
        <v>0.51999999999999991</v>
      </c>
      <c r="DY21" s="2">
        <f>IF(OY21=0,($C$23/0.4536*IF(ISNA(MK20),'Drive Train'!$F$16,'Drive Train'!$F$17)*4.448*$C$24*S$6)*SIGN(BK21),BK21)</f>
        <v>6.7787520000000017</v>
      </c>
      <c r="DZ21" s="2">
        <f>IF(OZ21=0,($C$23/0.4536*IF(ISNA(ML20),'Drive Train'!$F$16,'Drive Train'!$F$17)*4.448*$C$24*$C$21*T$6)*SIGN(BL21),BL21)</f>
        <v>11.570293785959999</v>
      </c>
      <c r="EA21" s="2">
        <f>IF(PA21=0,($C$23/0.4536*IF(ISNA(MM20),'Drive Train'!$F$16,'Drive Train'!$F$17)*4.448*$C$24*$C$21*U$6)*SIGN(BM21),BM21)</f>
        <v>8.0102033902799992</v>
      </c>
      <c r="EB21" s="2">
        <f>IF(PB21=0,($C$23/0.4536*IF(ISNA(MN20),'Drive Train'!$F$16,'Drive Train'!$F$17)*4.448*$C$24*$C$21*V$6)*SIGN(BN21),BN21)</f>
        <v>6.1254496513905883</v>
      </c>
      <c r="EC21" s="2">
        <f>IF(PC21=0,($C$23/0.4536*IF(ISNA(MO20),'Drive Train'!$F$16,'Drive Train'!$F$17)*4.448*$C$24*$C$21*W$6)*SIGN(BO21),BO21)</f>
        <v>4.9586973368400002</v>
      </c>
      <c r="ED21" s="2">
        <f>IF(PD21=0,($C$23/0.4536*IF(ISNA(MP20),'Drive Train'!$F$16,'Drive Train'!$F$17)*4.448*$C$24*$C$21*X$6)*SIGN(BP21),BP21)</f>
        <v>4.165305762945601</v>
      </c>
      <c r="EE21" s="2">
        <f>IF(PE21=0,($C$23/0.4536*IF(ISNA(MQ20),'Drive Train'!$F$16,'Drive Train'!$F$17)*4.448*$C$24*$C$21*Y$6)*SIGN(BQ21),BQ21)</f>
        <v>3.5907808301255173</v>
      </c>
      <c r="EF21" s="2">
        <f>IF(PF21=0,($C$23/0.4536*IF(ISNA(MR20),'Drive Train'!$F$16,'Drive Train'!$F$17)*4.448*$C$24*$C$21*Z$6)*SIGN(BR21),BR21)</f>
        <v>3.1555346688981816</v>
      </c>
      <c r="EG21" s="2">
        <f>IF(PG21=0,($C$23/0.4536*IF(ISNA(MS20),'Drive Train'!$F$16,'Drive Train'!$F$17)*4.448*$C$24*$C$21*AA$6)*SIGN(BS21),BS21)</f>
        <v>2.8143957857740536</v>
      </c>
      <c r="EH21" s="2">
        <f>IF(PH21=0,($C$23/0.4536*IF(ISNA(MT20),'Drive Train'!$F$16,'Drive Train'!$F$17)*4.448*$C$24*$C$21*AB$6)*SIGN(BT21),BT21)</f>
        <v>2.5398205871619508</v>
      </c>
      <c r="EI21" s="2">
        <f>IF(PI21=0,($C$23/0.4536*IF(ISNA(MU20),'Drive Train'!$F$16,'Drive Train'!$F$17)*4.448*$C$24*$C$21*AC$6)*SIGN(BU21),BU21)</f>
        <v>2.3140587571919995</v>
      </c>
      <c r="EJ21" s="2">
        <f>IF(PJ21=0,($C$23/0.4536*IF(ISNA(MV20),'Drive Train'!$F$16,'Drive Train'!$F$17)*4.448*$C$24*$C$21*AD$6)*SIGN(BV21),BV21)</f>
        <v>5.7851468929800003</v>
      </c>
      <c r="EK21" s="2">
        <f>IF(PK21=0,($C$23/0.4536*IF(ISNA(MW20),'Drive Train'!$F$16,'Drive Train'!$F$17)*4.448*$C$24*$C$21*AE$6)*SIGN(BW21),BW21)</f>
        <v>5.7851468929800003</v>
      </c>
      <c r="EL21" s="2">
        <f>IF(PL21=0,($C$23/0.4536*IF(ISNA(MX20),'Drive Train'!$F$16,'Drive Train'!$F$17)*4.448*$C$24*$C$21*AF$6)*SIGN(BX21),BX21)</f>
        <v>5.7851468929800003</v>
      </c>
      <c r="EM21" s="2">
        <f>IF(PM21=0,($C$23/0.4536*IF(ISNA(MY20),'Drive Train'!$F$16,'Drive Train'!$F$17)*4.448*$C$24*$C$21*AG$6)*SIGN(BY21),BY21)</f>
        <v>5.7851468929800003</v>
      </c>
      <c r="EN21" s="2">
        <f>IF(PN21=0,($C$23/0.4536*IF(ISNA(MZ20),'Drive Train'!$F$16,'Drive Train'!$F$17)*4.448*$C$24*$C$21*AH$6)*SIGN(BZ21),BZ21)</f>
        <v>5.7851468929800003</v>
      </c>
      <c r="EO21" s="2">
        <f>IF(PO21=0,($C$23/0.4536*IF(ISNA(NA20),'Drive Train'!$F$16,'Drive Train'!$F$17)*4.448*$C$24*$C$21*AI$6)*SIGN(CA21),CA21)</f>
        <v>5.7851468929800003</v>
      </c>
      <c r="EP21" s="2">
        <f>IF(PP21=0,($C$23/0.4536*IF(ISNA(NB20),'Drive Train'!$F$16,'Drive Train'!$F$17)*4.448*$C$24*$C$21*AJ$6)*SIGN(CB21),CB21)</f>
        <v>5.7851468929800003</v>
      </c>
      <c r="EQ21" s="2">
        <f>IF(PQ21=0,($C$23/0.4536*IF(ISNA(NC20),'Drive Train'!$F$16,'Drive Train'!$F$17)*4.448*$C$24*$C$21*AK$6)*SIGN(CC21),CC21)</f>
        <v>5.7851468929800003</v>
      </c>
      <c r="ER21" s="2">
        <f>IF(PR21=0,($C$23/0.4536*IF(ISNA(ND20),'Drive Train'!$F$16,'Drive Train'!$F$17)*4.448*$C$24*$C$21*AL$6)*SIGN(CD21),CD21)</f>
        <v>5.7851468929800003</v>
      </c>
      <c r="ES21" s="2">
        <f>IF(PS21=0,($C$23/0.4536*IF(ISNA(NE20),'Drive Train'!$F$16,'Drive Train'!$F$17)*4.448*$C$24*$C$21*AM$6)*SIGN(CE21),CE21)</f>
        <v>5.7851468929800003</v>
      </c>
      <c r="ET21" s="47">
        <f t="shared" si="47"/>
        <v>0.51999999999999991</v>
      </c>
      <c r="EU21" s="2">
        <f>MAX(MIN(IF(AND(OY20=1,NG21&lt;0),-1,1)*(DC21-$C$15)/($C$14-$C$15)*$C$12*$C$21-$C$33*LO21/AO$6 -  OY20*$C$33/$C$21,DY20/$C$19),MAX(EU$8:EU20)*-1)</f>
        <v>0.76650011323414868</v>
      </c>
      <c r="EV21" s="2">
        <f>MAX(MIN(IF(AND(OZ20=1,NH21&lt;0),-1,1)*(DD21-$C$15)/($C$14-$C$15)*$C$12*$C$21-$C$33*LP21/AP$6 -  OZ20*$C$33/$C$21,DZ20/$C$19),MAX(EV$8:EV20)*-1)</f>
        <v>1.3133435216874867</v>
      </c>
      <c r="EW21" s="2">
        <f>MAX(MIN(IF(AND(PA20=1,NI21&lt;0),-1,1)*(DE21-$C$15)/($C$14-$C$15)*$C$12*$C$21-$C$33*LQ21/AQ$6 -  PA20*$C$33/$C$21,EA20/$C$19),MAX(EW$8:EW20)*-1)</f>
        <v>1.1938041072712653</v>
      </c>
      <c r="EX21" s="2">
        <f>MAX(MIN(IF(AND(PB20=1,NJ21&lt;0),-1,1)*(DF21-$C$15)/($C$14-$C$15)*$C$12*$C$21-$C$33*LR21/AR$6 -  PB20*$C$33/$C$21,EB20/$C$19),MAX(EX$8:EX20)*-1)</f>
        <v>0.86803062462373326</v>
      </c>
      <c r="EY21" s="2">
        <f>MAX(MIN(IF(AND(PC20=1,NK21&lt;0),-1,1)*(DG21-$C$15)/($C$14-$C$15)*$C$12*$C$21-$C$33*LS21/AS$6 -  PC20*$C$33/$C$21,EC20/$C$19),MAX(EY$8:EY20)*-1)</f>
        <v>0.48429015239912698</v>
      </c>
      <c r="EZ21" s="2">
        <f>MAX(MIN(IF(AND(PD20=1,NL21&lt;0),-1,1)*(DH21-$C$15)/($C$14-$C$15)*$C$12*$C$21-$C$33*LT21/AT$6 -  PD20*$C$33/$C$21,ED20/$C$19),MAX(EZ$8:EZ20)*-1)</f>
        <v>0.2090484008721355</v>
      </c>
      <c r="FA21" s="2">
        <f>MAX(MIN(IF(AND(PE20=1,NM21&lt;0),-1,1)*(DI21-$C$15)/($C$14-$C$15)*$C$12*$C$21-$C$33*LU21/AU$6 -  PE20*$C$33/$C$21,EE20/$C$19),MAX(FA$8:FA20)*-1)</f>
        <v>6.2280269872723948E-2</v>
      </c>
      <c r="FB21" s="2">
        <f>MAX(MIN(IF(AND(PF20=1,NN21&lt;0),-1,1)*(DJ21-$C$15)/($C$14-$C$15)*$C$12*$C$21-$C$33*LV21/AV$6 -  PF20*$C$33/$C$21,EF20/$C$19),MAX(FB$8:FB20)*-1)</f>
        <v>1.0265947750576876E-2</v>
      </c>
      <c r="FC21" s="2">
        <f>MAX(MIN(IF(AND(PG20=1,NO21&lt;0),-1,1)*(DK21-$C$15)/($C$14-$C$15)*$C$12*$C$21-$C$33*LW21/AW$6 -  PG20*$C$33/$C$21,EG20/$C$19),MAX(FC$8:FC20)*-1)</f>
        <v>6.032415463734786E-4</v>
      </c>
      <c r="FD21" s="2">
        <f>MAX(MIN(IF(AND(PH20=1,NP21&lt;0),-1,1)*(DL21-$C$15)/($C$14-$C$15)*$C$12*$C$21-$C$33*LX21/AX$6 -  PH20*$C$33/$C$21,EH20/$C$19),MAX(FD$8:FD20)*-1)</f>
        <v>4.4700518150309065E-6</v>
      </c>
      <c r="FE21" s="2">
        <f>MAX(MIN(IF(AND(PI20=1,NQ21&lt;0),-1,1)*(DM21-$C$15)/($C$14-$C$15)*$C$12*$C$21-$C$33*LY21/AY$6 -  PI20*$C$33/$C$21,EI20/$C$19),MAX(FE$8:FE20)*-1)</f>
        <v>3.5090759298306295E-8</v>
      </c>
      <c r="FF21" s="2">
        <f>MAX(MIN(IF(AND(PJ20=1,NR21&lt;0),-1,1)*(DN21-$C$15)/($C$14-$C$15)*$C$12*$C$21-$C$33*LZ21/AZ$6 -  PJ20*$C$33/$C$21,EJ20/$C$19),MAX(FF$8:FF20)*-1)</f>
        <v>0.25724827975808384</v>
      </c>
      <c r="FG21" s="2">
        <f>MAX(MIN(IF(AND(PK20=1,NS21&lt;0),-1,1)*(DO21-$C$15)/($C$14-$C$15)*$C$12*$C$21-$C$33*MA21/BA$6 -  PK20*$C$33/$C$21,EK20/$C$19),MAX(FG$8:FG20)*-1)</f>
        <v>0.31204608138937229</v>
      </c>
      <c r="FH21" s="2">
        <f>MAX(MIN(IF(AND(PL20=1,NT21&lt;0),-1,1)*(DP21-$C$15)/($C$14-$C$15)*$C$12*$C$21-$C$33*MB21/BB$6 -  PL20*$C$33/$C$21,EL20/$C$19),MAX(FH$8:FH20)*-1)</f>
        <v>0.36684388302066084</v>
      </c>
      <c r="FI21" s="2">
        <f>MAX(MIN(IF(AND(PM20=1,NU21&lt;0),-1,1)*(DQ21-$C$15)/($C$14-$C$15)*$C$12*$C$21-$C$33*MC21/BC$6 -  PM20*$C$33/$C$21,EM20/$C$19),MAX(FI$8:FI20)*-1)</f>
        <v>0.42164168465194929</v>
      </c>
      <c r="FJ21" s="2">
        <f>MAX(MIN(IF(AND(PN20=1,NV21&lt;0),-1,1)*(DR21-$C$15)/($C$14-$C$15)*$C$12*$C$21-$C$33*MD21/BD$6 -  PN20*$C$33/$C$21,EN20/$C$19),MAX(FJ$8:FJ20)*-1)</f>
        <v>0.47643948628323785</v>
      </c>
      <c r="FK21" s="2">
        <f>MAX(MIN(IF(AND(PO20=1,NW21&lt;0),-1,1)*(DS21-$C$15)/($C$14-$C$15)*$C$12*$C$21-$C$33*ME21/BE$6 -  PO20*$C$33/$C$21,EO20/$C$19),MAX(FK$8:FK20)*-1)</f>
        <v>0.53123728791452629</v>
      </c>
      <c r="FL21" s="2">
        <f>MAX(MIN(IF(AND(PP20=1,NX21&lt;0),-1,1)*(DT21-$C$15)/($C$14-$C$15)*$C$12*$C$21-$C$33*MF21/BF$6 -  PP20*$C$33/$C$21,EP20/$C$19),MAX(FL$8:FL20)*-1)</f>
        <v>0.58603508954581474</v>
      </c>
      <c r="FM21" s="2">
        <f>MAX(MIN(IF(AND(PQ20=1,NY21&lt;0),-1,1)*(DU21-$C$15)/($C$14-$C$15)*$C$12*$C$21-$C$33*MG21/BG$6 -  PQ20*$C$33/$C$21,EQ20/$C$19),MAX(FM$8:FM20)*-1)</f>
        <v>0.64083289117710329</v>
      </c>
      <c r="FN21" s="2">
        <f>MAX(MIN(IF(AND(PR20=1,NZ21&lt;0),-1,1)*(DV21-$C$15)/($C$14-$C$15)*$C$12*$C$21-$C$33*MH21/BH$6 -  PR20*$C$33/$C$21,ER20/$C$19),MAX(FN$8:FN20)*-1)</f>
        <v>0.69563069280839174</v>
      </c>
      <c r="FO21" s="2">
        <f>MAX(MIN(IF(AND(PS20=1,OA21&lt;0),-1,1)*(DW21-$C$15)/($C$14-$C$15)*$C$12*$C$21-$C$33*MI21/BI$6 -  PS20*$C$33/$C$21,ES20/$C$19),MAX(FO$8:FO20)*-1)</f>
        <v>0.7504284944396804</v>
      </c>
      <c r="FP21" s="47">
        <f t="shared" si="101"/>
        <v>0.51999999999999991</v>
      </c>
      <c r="FQ21" s="43">
        <f t="shared" si="102"/>
        <v>59.122364923405925</v>
      </c>
      <c r="FR21" s="43">
        <f t="shared" si="103"/>
        <v>93</v>
      </c>
      <c r="FS21" s="43">
        <f t="shared" si="104"/>
        <v>91.083759712227163</v>
      </c>
      <c r="FT21" s="43">
        <f t="shared" si="105"/>
        <v>66.716622882416601</v>
      </c>
      <c r="FU21" s="43">
        <f t="shared" si="106"/>
        <v>38.01368328818949</v>
      </c>
      <c r="FV21" s="43">
        <f t="shared" si="107"/>
        <v>17.426208315613692</v>
      </c>
      <c r="FW21" s="43">
        <f t="shared" si="108"/>
        <v>6.4482763450499849</v>
      </c>
      <c r="FX21" s="43">
        <f t="shared" si="109"/>
        <v>2.5577199561142505</v>
      </c>
      <c r="FY21" s="43">
        <f t="shared" si="110"/>
        <v>1.8349708781027982</v>
      </c>
      <c r="FZ21" s="43">
        <f t="shared" si="111"/>
        <v>1.7901840930670077</v>
      </c>
      <c r="GA21" s="43">
        <f t="shared" si="112"/>
        <v>1.7898523677773932</v>
      </c>
      <c r="GB21" s="43">
        <f t="shared" si="113"/>
        <v>21.031452777038854</v>
      </c>
      <c r="GC21" s="43">
        <f t="shared" si="114"/>
        <v>25.130207284222305</v>
      </c>
      <c r="GD21" s="43">
        <f t="shared" si="115"/>
        <v>29.228961791405769</v>
      </c>
      <c r="GE21" s="43">
        <f t="shared" si="116"/>
        <v>33.327716298589223</v>
      </c>
      <c r="GF21" s="43">
        <f t="shared" si="117"/>
        <v>37.426470805772681</v>
      </c>
      <c r="GG21" s="43">
        <f t="shared" si="118"/>
        <v>41.525225312956131</v>
      </c>
      <c r="GH21" s="43">
        <f t="shared" si="119"/>
        <v>45.623979820139596</v>
      </c>
      <c r="GI21" s="43">
        <f t="shared" si="120"/>
        <v>49.722734327323039</v>
      </c>
      <c r="GJ21" s="43">
        <f t="shared" si="121"/>
        <v>53.821488834506496</v>
      </c>
      <c r="GK21" s="43">
        <f t="shared" si="122"/>
        <v>57.920243341689975</v>
      </c>
      <c r="GL21" s="47">
        <f t="shared" si="123"/>
        <v>0.51999999999999991</v>
      </c>
      <c r="GM21" s="43">
        <f t="shared" si="49"/>
        <v>15.397839599384616</v>
      </c>
      <c r="GN21" s="43">
        <f t="shared" si="50"/>
        <v>13.191552445118338</v>
      </c>
      <c r="GO21" s="43">
        <f t="shared" si="51"/>
        <v>17.320143417907726</v>
      </c>
      <c r="GP21" s="43">
        <f t="shared" si="52"/>
        <v>16.468689132676968</v>
      </c>
      <c r="GQ21" s="43">
        <f t="shared" si="53"/>
        <v>11.350108043510344</v>
      </c>
      <c r="GR21" s="43">
        <f t="shared" si="54"/>
        <v>5.8325963427079417</v>
      </c>
      <c r="GS21" s="43">
        <f t="shared" si="55"/>
        <v>2.0156890959689786</v>
      </c>
      <c r="GT21" s="43">
        <f t="shared" si="56"/>
        <v>0.37808378515275792</v>
      </c>
      <c r="GU21" s="43">
        <f t="shared" si="57"/>
        <v>2.4909673287399445E-2</v>
      </c>
      <c r="GV21" s="43">
        <f t="shared" si="58"/>
        <v>2.0453680929986349E-4</v>
      </c>
      <c r="GW21" s="43">
        <f t="shared" si="59"/>
        <v>1.7623020328598388E-6</v>
      </c>
      <c r="GX21" s="43">
        <f t="shared" si="60"/>
        <v>5.1677327642123618</v>
      </c>
      <c r="GY21" s="43">
        <f t="shared" si="61"/>
        <v>6.2685385506033207</v>
      </c>
      <c r="GZ21" s="43">
        <f t="shared" si="62"/>
        <v>7.3693443369942795</v>
      </c>
      <c r="HA21" s="43">
        <f t="shared" si="63"/>
        <v>8.4701501233852401</v>
      </c>
      <c r="HB21" s="43">
        <f t="shared" si="64"/>
        <v>9.5709559097762025</v>
      </c>
      <c r="HC21" s="43">
        <f t="shared" si="65"/>
        <v>10.671761696167161</v>
      </c>
      <c r="HD21" s="43">
        <f t="shared" si="66"/>
        <v>11.77256748255812</v>
      </c>
      <c r="HE21" s="43">
        <f t="shared" si="67"/>
        <v>12.873373268949083</v>
      </c>
      <c r="HF21" s="43">
        <f t="shared" si="68"/>
        <v>13.97417905534004</v>
      </c>
      <c r="HG21" s="43">
        <f t="shared" si="69"/>
        <v>15.074984841731006</v>
      </c>
      <c r="HH21" s="47">
        <f t="shared" si="124"/>
        <v>0.51999999999999991</v>
      </c>
      <c r="HI21" s="43">
        <f t="shared" si="125"/>
        <v>15.397839599384616</v>
      </c>
      <c r="HJ21" s="43">
        <f t="shared" si="126"/>
        <v>13.191552445118338</v>
      </c>
      <c r="HK21" s="43">
        <f t="shared" si="127"/>
        <v>17.320143417907726</v>
      </c>
      <c r="HL21" s="43">
        <f t="shared" si="128"/>
        <v>16.468689132676968</v>
      </c>
      <c r="HM21" s="43">
        <f t="shared" si="129"/>
        <v>11.350108043510344</v>
      </c>
      <c r="HN21" s="43">
        <f t="shared" si="130"/>
        <v>5.8325963427079417</v>
      </c>
      <c r="HO21" s="43">
        <f t="shared" si="131"/>
        <v>2.0156890959689786</v>
      </c>
      <c r="HP21" s="43">
        <f t="shared" si="132"/>
        <v>0.37808378515275792</v>
      </c>
      <c r="HQ21" s="43">
        <f t="shared" si="133"/>
        <v>2.4909673287399445E-2</v>
      </c>
      <c r="HR21" s="43">
        <f t="shared" si="134"/>
        <v>2.0453680929986349E-4</v>
      </c>
      <c r="HS21" s="43">
        <f t="shared" si="135"/>
        <v>1.7623020328598388E-6</v>
      </c>
      <c r="HT21" s="43">
        <f t="shared" si="136"/>
        <v>5.1677327642123618</v>
      </c>
      <c r="HU21" s="43">
        <f t="shared" si="137"/>
        <v>6.2685385506033207</v>
      </c>
      <c r="HV21" s="43">
        <f t="shared" si="138"/>
        <v>7.3693443369942795</v>
      </c>
      <c r="HW21" s="43">
        <f t="shared" si="139"/>
        <v>8.4701501233852401</v>
      </c>
      <c r="HX21" s="43">
        <f t="shared" si="140"/>
        <v>9.5709559097762025</v>
      </c>
      <c r="HY21" s="43">
        <f t="shared" si="141"/>
        <v>10.671761696167161</v>
      </c>
      <c r="HZ21" s="43">
        <f t="shared" si="142"/>
        <v>11.77256748255812</v>
      </c>
      <c r="IA21" s="43">
        <f t="shared" si="143"/>
        <v>12.873373268949083</v>
      </c>
      <c r="IB21" s="43">
        <f t="shared" si="144"/>
        <v>13.97417905534004</v>
      </c>
      <c r="IC21" s="43">
        <f t="shared" si="145"/>
        <v>15.074984841731006</v>
      </c>
      <c r="ID21" s="47">
        <f t="shared" si="146"/>
        <v>0.51999999999999991</v>
      </c>
      <c r="IE21" s="43">
        <f t="shared" si="147"/>
        <v>8.5918474549227408</v>
      </c>
      <c r="IF21" s="43">
        <f t="shared" si="148"/>
        <v>7.0120000000000005</v>
      </c>
      <c r="IG21" s="43">
        <f t="shared" si="149"/>
        <v>7.0416141503146186</v>
      </c>
      <c r="IH21" s="43">
        <f t="shared" si="150"/>
        <v>8.1884656627631394</v>
      </c>
      <c r="II21" s="43">
        <f t="shared" si="151"/>
        <v>9.7345377921983687</v>
      </c>
      <c r="IJ21" s="43">
        <f t="shared" si="152"/>
        <v>10.941459402046991</v>
      </c>
      <c r="IK21" s="43">
        <f t="shared" si="153"/>
        <v>11.692665517777915</v>
      </c>
      <c r="IL21" s="43">
        <f t="shared" si="154"/>
        <v>12.027397284873954</v>
      </c>
      <c r="IM21" s="43">
        <f t="shared" si="155"/>
        <v>12.111762400640314</v>
      </c>
      <c r="IN21" s="43">
        <f t="shared" si="156"/>
        <v>12.119651117552667</v>
      </c>
      <c r="IO21" s="43">
        <f t="shared" si="157"/>
        <v>12.119763968595088</v>
      </c>
      <c r="IP21" s="43">
        <f t="shared" si="158"/>
        <v>11.009677030145934</v>
      </c>
      <c r="IQ21" s="43">
        <f t="shared" si="159"/>
        <v>10.773210657956698</v>
      </c>
      <c r="IR21" s="43">
        <f t="shared" si="160"/>
        <v>10.536744285767464</v>
      </c>
      <c r="IS21" s="43">
        <f t="shared" si="161"/>
        <v>10.300277913578228</v>
      </c>
      <c r="IT21" s="43">
        <f t="shared" si="162"/>
        <v>10.063811541388992</v>
      </c>
      <c r="IU21" s="43">
        <f t="shared" si="163"/>
        <v>9.8273451691997575</v>
      </c>
      <c r="IV21" s="43">
        <f t="shared" si="164"/>
        <v>9.5908787970105216</v>
      </c>
      <c r="IW21" s="43">
        <f t="shared" si="165"/>
        <v>9.3544124248212874</v>
      </c>
      <c r="IX21" s="43">
        <f t="shared" si="166"/>
        <v>9.1179460526320533</v>
      </c>
      <c r="IY21" s="43">
        <f t="shared" si="167"/>
        <v>8.8814796804428155</v>
      </c>
      <c r="IZ21" s="47">
        <f t="shared" si="168"/>
        <v>0.51999999999999991</v>
      </c>
      <c r="JA21" s="43" t="e">
        <f t="shared" si="267"/>
        <v>#N/A</v>
      </c>
      <c r="JB21" s="43">
        <f t="shared" si="268"/>
        <v>6</v>
      </c>
      <c r="JC21" s="43">
        <f t="shared" si="269"/>
        <v>6</v>
      </c>
      <c r="JD21" s="43" t="e">
        <f t="shared" si="270"/>
        <v>#N/A</v>
      </c>
      <c r="JE21" s="43" t="e">
        <f t="shared" si="271"/>
        <v>#N/A</v>
      </c>
      <c r="JF21" s="43" t="e">
        <f t="shared" si="272"/>
        <v>#N/A</v>
      </c>
      <c r="JG21" s="43" t="e">
        <f t="shared" si="273"/>
        <v>#N/A</v>
      </c>
      <c r="JH21" s="43" t="e">
        <f t="shared" si="274"/>
        <v>#N/A</v>
      </c>
      <c r="JI21" s="43" t="e">
        <f t="shared" si="275"/>
        <v>#N/A</v>
      </c>
      <c r="JJ21" s="43" t="e">
        <f t="shared" si="276"/>
        <v>#N/A</v>
      </c>
      <c r="JK21" s="43" t="e">
        <f t="shared" si="277"/>
        <v>#N/A</v>
      </c>
      <c r="JL21" s="43">
        <f t="shared" si="278"/>
        <v>6</v>
      </c>
      <c r="JM21" s="43">
        <f t="shared" si="279"/>
        <v>6</v>
      </c>
      <c r="JN21" s="43">
        <f t="shared" si="280"/>
        <v>6</v>
      </c>
      <c r="JO21" s="43">
        <f t="shared" si="281"/>
        <v>6</v>
      </c>
      <c r="JP21" s="43">
        <f t="shared" si="282"/>
        <v>6</v>
      </c>
      <c r="JQ21" s="43">
        <f t="shared" si="283"/>
        <v>6</v>
      </c>
      <c r="JR21" s="43">
        <f t="shared" si="284"/>
        <v>6</v>
      </c>
      <c r="JS21" s="43">
        <f t="shared" si="285"/>
        <v>6</v>
      </c>
      <c r="JT21" s="43">
        <f t="shared" si="286"/>
        <v>6</v>
      </c>
      <c r="JU21" s="43">
        <f t="shared" si="287"/>
        <v>6</v>
      </c>
      <c r="JV21" s="47">
        <f t="shared" si="170"/>
        <v>0.51999999999999991</v>
      </c>
      <c r="JW21" s="36">
        <f t="shared" si="171"/>
        <v>0</v>
      </c>
      <c r="JX21" s="36">
        <f t="shared" si="172"/>
        <v>0</v>
      </c>
      <c r="JY21" s="36">
        <f t="shared" si="173"/>
        <v>0</v>
      </c>
      <c r="JZ21" s="36">
        <f t="shared" si="174"/>
        <v>0</v>
      </c>
      <c r="KA21" s="36">
        <f t="shared" si="175"/>
        <v>0</v>
      </c>
      <c r="KB21" s="36">
        <f t="shared" si="176"/>
        <v>0</v>
      </c>
      <c r="KC21" s="36">
        <f t="shared" si="177"/>
        <v>0</v>
      </c>
      <c r="KD21" s="36">
        <f t="shared" si="178"/>
        <v>0</v>
      </c>
      <c r="KE21" s="36">
        <f t="shared" si="179"/>
        <v>1</v>
      </c>
      <c r="KF21" s="36">
        <f t="shared" si="180"/>
        <v>1</v>
      </c>
      <c r="KG21" s="36">
        <f t="shared" si="181"/>
        <v>1</v>
      </c>
      <c r="KH21" s="36">
        <f t="shared" si="182"/>
        <v>0</v>
      </c>
      <c r="KI21" s="36">
        <f t="shared" si="183"/>
        <v>0</v>
      </c>
      <c r="KJ21" s="36">
        <f t="shared" si="184"/>
        <v>0</v>
      </c>
      <c r="KK21" s="36">
        <f t="shared" si="185"/>
        <v>0</v>
      </c>
      <c r="KL21" s="36">
        <f t="shared" si="186"/>
        <v>0</v>
      </c>
      <c r="KM21" s="36">
        <f t="shared" si="187"/>
        <v>0</v>
      </c>
      <c r="KN21" s="36">
        <f t="shared" si="188"/>
        <v>0</v>
      </c>
      <c r="KO21" s="36">
        <f t="shared" si="189"/>
        <v>0</v>
      </c>
      <c r="KP21" s="36">
        <f t="shared" si="190"/>
        <v>0</v>
      </c>
      <c r="KQ21" s="36">
        <f t="shared" si="191"/>
        <v>0</v>
      </c>
      <c r="KR21" s="47">
        <f t="shared" si="192"/>
        <v>0.51999999999999991</v>
      </c>
      <c r="KS21" s="1">
        <f t="shared" si="193"/>
        <v>0</v>
      </c>
      <c r="KT21" s="1">
        <f t="shared" si="194"/>
        <v>0</v>
      </c>
      <c r="KU21" s="1">
        <f t="shared" si="195"/>
        <v>0</v>
      </c>
      <c r="KV21" s="1">
        <f t="shared" si="196"/>
        <v>0</v>
      </c>
      <c r="KW21" s="1">
        <f t="shared" si="197"/>
        <v>0</v>
      </c>
      <c r="KX21" s="1">
        <f t="shared" si="198"/>
        <v>0</v>
      </c>
      <c r="KY21" s="1">
        <f t="shared" si="199"/>
        <v>0</v>
      </c>
      <c r="KZ21" s="1">
        <f t="shared" si="200"/>
        <v>0</v>
      </c>
      <c r="LA21" s="1">
        <f t="shared" si="201"/>
        <v>0</v>
      </c>
      <c r="LB21" s="1">
        <f t="shared" si="202"/>
        <v>0</v>
      </c>
      <c r="LC21" s="1">
        <f t="shared" si="203"/>
        <v>0</v>
      </c>
      <c r="LD21" s="1">
        <f t="shared" si="204"/>
        <v>0</v>
      </c>
      <c r="LE21" s="1">
        <f t="shared" si="205"/>
        <v>0</v>
      </c>
      <c r="LF21" s="1">
        <f t="shared" si="206"/>
        <v>0</v>
      </c>
      <c r="LG21" s="1">
        <f t="shared" si="207"/>
        <v>0</v>
      </c>
      <c r="LH21" s="1">
        <f t="shared" si="208"/>
        <v>0</v>
      </c>
      <c r="LI21" s="1">
        <f t="shared" si="209"/>
        <v>0</v>
      </c>
      <c r="LJ21" s="1">
        <f t="shared" si="210"/>
        <v>0</v>
      </c>
      <c r="LK21" s="1">
        <f t="shared" si="211"/>
        <v>0</v>
      </c>
      <c r="LL21" s="1">
        <f t="shared" si="212"/>
        <v>0</v>
      </c>
      <c r="LM21" s="1">
        <f t="shared" si="213"/>
        <v>0</v>
      </c>
      <c r="LN21" s="47">
        <f t="shared" si="214"/>
        <v>0.51999999999999991</v>
      </c>
      <c r="LO21" s="43">
        <f t="shared" si="215"/>
        <v>11.266431215570559</v>
      </c>
      <c r="LP21" s="43">
        <f t="shared" si="216"/>
        <v>6.5541757483225913</v>
      </c>
      <c r="LQ21" s="43">
        <f t="shared" si="217"/>
        <v>9.0717059450306827</v>
      </c>
      <c r="LR21" s="43">
        <f t="shared" si="218"/>
        <v>10.986246736960947</v>
      </c>
      <c r="LS21" s="43">
        <f t="shared" si="219"/>
        <v>11.511512185338384</v>
      </c>
      <c r="LT21" s="43">
        <f t="shared" si="220"/>
        <v>10.931396848813886</v>
      </c>
      <c r="LU21" s="43">
        <f t="shared" si="221"/>
        <v>9.9268864491393121</v>
      </c>
      <c r="LV21" s="43">
        <f t="shared" si="222"/>
        <v>8.8690730583277588</v>
      </c>
      <c r="LW21" s="43">
        <f t="shared" si="223"/>
        <v>7.9336635174828292</v>
      </c>
      <c r="LX21" s="43">
        <f t="shared" si="224"/>
        <v>7.1609485129161872</v>
      </c>
      <c r="LY21" s="43">
        <f t="shared" si="225"/>
        <v>6.5244285494542318</v>
      </c>
      <c r="LZ21" s="43">
        <f t="shared" si="226"/>
        <v>3.0260339596766865</v>
      </c>
      <c r="MA21" s="43">
        <f t="shared" si="227"/>
        <v>3.6706252813673226</v>
      </c>
      <c r="MB21" s="43">
        <f t="shared" si="228"/>
        <v>4.3152166030579568</v>
      </c>
      <c r="MC21" s="43">
        <f t="shared" si="229"/>
        <v>4.959807924748592</v>
      </c>
      <c r="MD21" s="43">
        <f t="shared" si="230"/>
        <v>5.6043992464392272</v>
      </c>
      <c r="ME21" s="43">
        <f t="shared" si="231"/>
        <v>6.2489905681298623</v>
      </c>
      <c r="MF21" s="43">
        <f t="shared" si="232"/>
        <v>6.8935818898204975</v>
      </c>
      <c r="MG21" s="43">
        <f t="shared" si="233"/>
        <v>7.5381732115111335</v>
      </c>
      <c r="MH21" s="43">
        <f t="shared" si="234"/>
        <v>8.1827645332017678</v>
      </c>
      <c r="MI21" s="43">
        <f t="shared" si="235"/>
        <v>8.8273558548924029</v>
      </c>
      <c r="MJ21" s="47">
        <f t="shared" si="236"/>
        <v>0.51999999999999991</v>
      </c>
      <c r="MK21" s="43" t="e">
        <f t="shared" si="74"/>
        <v>#N/A</v>
      </c>
      <c r="ML21" s="43" t="e">
        <f t="shared" si="288"/>
        <v>#N/A</v>
      </c>
      <c r="MM21" s="43" t="e">
        <f t="shared" si="289"/>
        <v>#N/A</v>
      </c>
      <c r="MN21" s="43" t="e">
        <f t="shared" si="290"/>
        <v>#N/A</v>
      </c>
      <c r="MO21" s="43" t="e">
        <f t="shared" si="291"/>
        <v>#N/A</v>
      </c>
      <c r="MP21" s="43" t="e">
        <f t="shared" si="292"/>
        <v>#N/A</v>
      </c>
      <c r="MQ21" s="43" t="e">
        <f t="shared" si="293"/>
        <v>#N/A</v>
      </c>
      <c r="MR21" s="43" t="e">
        <f t="shared" si="294"/>
        <v>#N/A</v>
      </c>
      <c r="MS21" s="43" t="e">
        <f t="shared" si="295"/>
        <v>#N/A</v>
      </c>
      <c r="MT21" s="43" t="e">
        <f t="shared" si="296"/>
        <v>#N/A</v>
      </c>
      <c r="MU21" s="43" t="e">
        <f t="shared" si="297"/>
        <v>#N/A</v>
      </c>
      <c r="MV21" s="43" t="e">
        <f t="shared" si="298"/>
        <v>#N/A</v>
      </c>
      <c r="MW21" s="43" t="e">
        <f t="shared" si="299"/>
        <v>#N/A</v>
      </c>
      <c r="MX21" s="43" t="e">
        <f t="shared" si="300"/>
        <v>#N/A</v>
      </c>
      <c r="MY21" s="43" t="e">
        <f t="shared" si="301"/>
        <v>#N/A</v>
      </c>
      <c r="MZ21" s="43" t="e">
        <f t="shared" si="302"/>
        <v>#N/A</v>
      </c>
      <c r="NA21" s="43" t="e">
        <f t="shared" si="303"/>
        <v>#N/A</v>
      </c>
      <c r="NB21" s="43" t="e">
        <f t="shared" si="304"/>
        <v>#N/A</v>
      </c>
      <c r="NC21" s="43" t="e">
        <f t="shared" si="305"/>
        <v>#N/A</v>
      </c>
      <c r="ND21" s="43" t="e">
        <f t="shared" si="306"/>
        <v>#N/A</v>
      </c>
      <c r="NE21" s="43" t="e">
        <f t="shared" si="307"/>
        <v>#N/A</v>
      </c>
      <c r="NF21" s="47">
        <f t="shared" si="238"/>
        <v>0.51999999999999991</v>
      </c>
      <c r="NG21" s="43">
        <f>IF(OY20=0,MIN('Drive Train'!$F$35-FQ20*$C$19*'Drive Train'!$F$39,NG20+$C$39)-$C$7,IF(LO20-1&lt;=0,0,IF($C$37=Motors!$C$30,MAX(MAX(NG$8:NG20)*-1,NG20-$C$39),MAX(0,MAX(NG$8:NG20)*-1,NG20-$C$39))))</f>
        <v>8.5918474549227408</v>
      </c>
      <c r="NH21" s="43">
        <f>IF(OZ20=0,MIN('Drive Train'!$F$35-FR20*$C$19*'Drive Train'!$F$39,NH20+$C$39)-$C$7,IF(LP20-1&lt;=0,0,IF($C$37=Motors!$C$30,MAX(MAX(NH$8:NH20)*-1,NH20-$C$39),MAX(0,MAX(NH$8:NH20)*-1,NH20-$C$39))))</f>
        <v>7.0120000000000005</v>
      </c>
      <c r="NI21" s="43">
        <f>IF(PA20=0,MIN('Drive Train'!$F$35-FS20*$C$19*'Drive Train'!$F$39,NI20+$C$39)-$C$7,IF(LQ20-1&lt;=0,0,IF($C$37=Motors!$C$30,MAX(MAX(NI$8:NI20)*-1,NI20-$C$39),MAX(0,MAX(NI$8:NI20)*-1,NI20-$C$39))))</f>
        <v>7.0416141503146186</v>
      </c>
      <c r="NJ21" s="43">
        <f>IF(PB20=0,MIN('Drive Train'!$F$35-FT20*$C$19*'Drive Train'!$F$39,NJ20+$C$39)-$C$7,IF(LR20-1&lt;=0,0,IF($C$37=Motors!$C$30,MAX(MAX(NJ$8:NJ20)*-1,NJ20-$C$39),MAX(0,MAX(NJ$8:NJ20)*-1,NJ20-$C$39))))</f>
        <v>8.1884656627631394</v>
      </c>
      <c r="NK21" s="43">
        <f>IF(PC20=0,MIN('Drive Train'!$F$35-FU20*$C$19*'Drive Train'!$F$39,NK20+$C$39)-$C$7,IF(LS20-1&lt;=0,0,IF($C$37=Motors!$C$30,MAX(MAX(NK$8:NK20)*-1,NK20-$C$39),MAX(0,MAX(NK$8:NK20)*-1,NK20-$C$39))))</f>
        <v>9.7345377921983687</v>
      </c>
      <c r="NL21" s="43">
        <f>IF(PD20=0,MIN('Drive Train'!$F$35-FV20*$C$19*'Drive Train'!$F$39,NL20+$C$39)-$C$7,IF(LT20-1&lt;=0,0,IF($C$37=Motors!$C$30,MAX(MAX(NL$8:NL20)*-1,NL20-$C$39),MAX(0,MAX(NL$8:NL20)*-1,NL20-$C$39))))</f>
        <v>10.941459402046991</v>
      </c>
      <c r="NM21" s="43">
        <f>IF(PE20=0,MIN('Drive Train'!$F$35-FW20*$C$19*'Drive Train'!$F$39,NM20+$C$39)-$C$7,IF(LU20-1&lt;=0,0,IF($C$37=Motors!$C$30,MAX(MAX(NM$8:NM20)*-1,NM20-$C$39),MAX(0,MAX(NM$8:NM20)*-1,NM20-$C$39))))</f>
        <v>11.692665517777915</v>
      </c>
      <c r="NN21" s="43">
        <f>IF(PF20=0,MIN('Drive Train'!$F$35-FX20*$C$19*'Drive Train'!$F$39,NN20+$C$39)-$C$7,IF(LV20-1&lt;=0,0,IF($C$37=Motors!$C$30,MAX(MAX(NN$8:NN20)*-1,NN20-$C$39),MAX(0,MAX(NN$8:NN20)*-1,NN20-$C$39))))</f>
        <v>12.027397284873954</v>
      </c>
      <c r="NO21" s="43">
        <f>IF(PG20=0,MIN('Drive Train'!$F$35-FY20*$C$19*'Drive Train'!$F$39,NO20+$C$39)-$C$7,IF(LW20-1&lt;=0,0,IF($C$37=Motors!$C$30,MAX(MAX(NO$8:NO20)*-1,NO20-$C$39),MAX(0,MAX(NO$8:NO20)*-1,NO20-$C$39))))</f>
        <v>12.111762400640314</v>
      </c>
      <c r="NP21" s="43">
        <f>IF(PH20=0,MIN('Drive Train'!$F$35-FZ20*$C$19*'Drive Train'!$F$39,NP20+$C$39)-$C$7,IF(LX20-1&lt;=0,0,IF($C$37=Motors!$C$30,MAX(MAX(NP$8:NP20)*-1,NP20-$C$39),MAX(0,MAX(NP$8:NP20)*-1,NP20-$C$39))))</f>
        <v>12.119651117552667</v>
      </c>
      <c r="NQ21" s="43">
        <f>IF(PI20=0,MIN('Drive Train'!$F$35-GA20*$C$19*'Drive Train'!$F$39,NQ20+$C$39)-$C$7,IF(LY20-1&lt;=0,0,IF($C$37=Motors!$C$30,MAX(MAX(NQ$8:NQ20)*-1,NQ20-$C$39),MAX(0,MAX(NQ$8:NQ20)*-1,NQ20-$C$39))))</f>
        <v>12.119763968595088</v>
      </c>
      <c r="NR21" s="43">
        <f>IF(PJ20=0,MIN('Drive Train'!$F$35-GB20*$C$19*'Drive Train'!$F$39,NR20+$C$39)-$C$7,IF(LZ20-1&lt;=0,0,IF($C$37=Motors!$C$30,MAX(MAX(NR$8:NR20)*-1,NR20-$C$39),MAX(0,MAX(NR$8:NR20)*-1,NR20-$C$39))))</f>
        <v>11.009677030145934</v>
      </c>
      <c r="NS21" s="43">
        <f>IF(PK20=0,MIN('Drive Train'!$F$35-GC20*$C$19*'Drive Train'!$F$39,NS20+$C$39)-$C$7,IF(MA20-1&lt;=0,0,IF($C$37=Motors!$C$30,MAX(MAX(NS$8:NS20)*-1,NS20-$C$39),MAX(0,MAX(NS$8:NS20)*-1,NS20-$C$39))))</f>
        <v>10.773210657956698</v>
      </c>
      <c r="NT21" s="43">
        <f>IF(PL20=0,MIN('Drive Train'!$F$35-GD20*$C$19*'Drive Train'!$F$39,NT20+$C$39)-$C$7,IF(MB20-1&lt;=0,0,IF($C$37=Motors!$C$30,MAX(MAX(NT$8:NT20)*-1,NT20-$C$39),MAX(0,MAX(NT$8:NT20)*-1,NT20-$C$39))))</f>
        <v>10.536744285767464</v>
      </c>
      <c r="NU21" s="43">
        <f>IF(PM20=0,MIN('Drive Train'!$F$35-GE20*$C$19*'Drive Train'!$F$39,NU20+$C$39)-$C$7,IF(MC20-1&lt;=0,0,IF($C$37=Motors!$C$30,MAX(MAX(NU$8:NU20)*-1,NU20-$C$39),MAX(0,MAX(NU$8:NU20)*-1,NU20-$C$39))))</f>
        <v>10.300277913578228</v>
      </c>
      <c r="NV21" s="43">
        <f>IF(PN20=0,MIN('Drive Train'!$F$35-GF20*$C$19*'Drive Train'!$F$39,NV20+$C$39)-$C$7,IF(MD20-1&lt;=0,0,IF($C$37=Motors!$C$30,MAX(MAX(NV$8:NV20)*-1,NV20-$C$39),MAX(0,MAX(NV$8:NV20)*-1,NV20-$C$39))))</f>
        <v>10.063811541388992</v>
      </c>
      <c r="NW21" s="43">
        <f>IF(PO20=0,MIN('Drive Train'!$F$35-GG20*$C$19*'Drive Train'!$F$39,NW20+$C$39)-$C$7,IF(ME20-1&lt;=0,0,IF($C$37=Motors!$C$30,MAX(MAX(NW$8:NW20)*-1,NW20-$C$39),MAX(0,MAX(NW$8:NW20)*-1,NW20-$C$39))))</f>
        <v>9.8273451691997575</v>
      </c>
      <c r="NX21" s="43">
        <f>IF(PP20=0,MIN('Drive Train'!$F$35-GH20*$C$19*'Drive Train'!$F$39,NX20+$C$39)-$C$7,IF(MF20-1&lt;=0,0,IF($C$37=Motors!$C$30,MAX(MAX(NX$8:NX20)*-1,NX20-$C$39),MAX(0,MAX(NX$8:NX20)*-1,NX20-$C$39))))</f>
        <v>9.5908787970105216</v>
      </c>
      <c r="NY21" s="43">
        <f>IF(PQ20=0,MIN('Drive Train'!$F$35-GI20*$C$19*'Drive Train'!$F$39,NY20+$C$39)-$C$7,IF(MG20-1&lt;=0,0,IF($C$37=Motors!$C$30,MAX(MAX(NY$8:NY20)*-1,NY20-$C$39),MAX(0,MAX(NY$8:NY20)*-1,NY20-$C$39))))</f>
        <v>9.3544124248212874</v>
      </c>
      <c r="NZ21" s="43">
        <f>IF(PR20=0,MIN('Drive Train'!$F$35-GJ20*$C$19*'Drive Train'!$F$39,NZ20+$C$39)-$C$7,IF(MH20-1&lt;=0,0,IF($C$37=Motors!$C$30,MAX(MAX(NZ$8:NZ20)*-1,NZ20-$C$39),MAX(0,MAX(NZ$8:NZ20)*-1,NZ20-$C$39))))</f>
        <v>9.1179460526320533</v>
      </c>
      <c r="OA21" s="43">
        <f>IF(PS20=0,MIN('Drive Train'!$F$35-GK20*$C$19*'Drive Train'!$F$39,OA20+$C$39)-$C$7,IF(MI20-1&lt;=0,0,IF($C$37=Motors!$C$30,MAX(MAX(OA$8:OA20)*-1,OA20-$C$39),MAX(0,MAX(OA$8:OA20)*-1,OA20-$C$39))))</f>
        <v>8.8814796804428155</v>
      </c>
      <c r="OB21" s="47">
        <f t="shared" si="239"/>
        <v>0.51999999999999991</v>
      </c>
      <c r="OC21" s="43">
        <f>'Drive Train'!$F$35-(FQ21*$C$13)*$C$19*'Drive Train'!$F$39</f>
        <v>9.9168606732169522</v>
      </c>
      <c r="OD21" s="43">
        <f>'Drive Train'!$F$35-(FR21*$C$13)*$C$19*'Drive Train'!$F$39</f>
        <v>8.4939999999999998</v>
      </c>
      <c r="OE21" s="43">
        <f>'Drive Train'!$F$35-(FS21*$C$13)*$C$19*'Drive Train'!$F$39</f>
        <v>8.5744820920864591</v>
      </c>
      <c r="OF21" s="43">
        <f>'Drive Train'!$F$35-(FT21*$C$13)*$C$19*'Drive Train'!$F$39</f>
        <v>9.5979018389385029</v>
      </c>
      <c r="OG21" s="43">
        <f>'Drive Train'!$F$35-(FU21*$C$13)*$C$19*'Drive Train'!$F$39</f>
        <v>10.803425301896041</v>
      </c>
      <c r="OH21" s="43">
        <f>'Drive Train'!$F$35-(FV21*$C$13)*$C$19*'Drive Train'!$F$39</f>
        <v>11.668099250744225</v>
      </c>
      <c r="OI21" s="43">
        <f>'Drive Train'!$F$35-(FW21*$C$13)*$C$19*'Drive Train'!$F$39</f>
        <v>12.129172393507901</v>
      </c>
      <c r="OJ21" s="43">
        <f>'Drive Train'!$F$35-(FX21*$C$13)*$C$19*'Drive Train'!$F$39</f>
        <v>12.292575761843201</v>
      </c>
      <c r="OK21" s="43">
        <f>'Drive Train'!$F$35-(FY21*$C$13)*$C$19*'Drive Train'!$F$39</f>
        <v>12.322931223119683</v>
      </c>
      <c r="OL21" s="43">
        <f>'Drive Train'!$F$35-(FZ21*$C$13)*$C$19*'Drive Train'!$F$39</f>
        <v>12.324812268091186</v>
      </c>
      <c r="OM21" s="43">
        <f>'Drive Train'!$F$35-(GA21*$C$13)*$C$19*'Drive Train'!$F$39</f>
        <v>12.32482620055335</v>
      </c>
      <c r="ON21" s="43">
        <f>'Drive Train'!$F$35-(GB21*$C$13)*$C$19*'Drive Train'!$F$39</f>
        <v>11.516678983364368</v>
      </c>
      <c r="OO21" s="43">
        <f>'Drive Train'!$F$35-(GC21*$C$13)*$C$19*'Drive Train'!$F$39</f>
        <v>11.344531294062664</v>
      </c>
      <c r="OP21" s="43">
        <f>'Drive Train'!$F$35-(GD21*$C$13)*$C$19*'Drive Train'!$F$39</f>
        <v>11.172383604760958</v>
      </c>
      <c r="OQ21" s="43">
        <f>'Drive Train'!$F$35-(GE21*$C$13)*$C$19*'Drive Train'!$F$39</f>
        <v>11.000235915459253</v>
      </c>
      <c r="OR21" s="43">
        <f>'Drive Train'!$F$35-(GF21*$C$13)*$C$19*'Drive Train'!$F$39</f>
        <v>10.828088226157547</v>
      </c>
      <c r="OS21" s="43">
        <f>'Drive Train'!$F$35-(GG21*$C$13)*$C$19*'Drive Train'!$F$39</f>
        <v>10.655940536855843</v>
      </c>
      <c r="OT21" s="43">
        <f>'Drive Train'!$F$35-(GH21*$C$13)*$C$19*'Drive Train'!$F$39</f>
        <v>10.483792847554138</v>
      </c>
      <c r="OU21" s="43">
        <f>'Drive Train'!$F$35-(GI21*$C$13)*$C$19*'Drive Train'!$F$39</f>
        <v>10.311645158252432</v>
      </c>
      <c r="OV21" s="43">
        <f>'Drive Train'!$F$35-(GJ21*$C$13)*$C$19*'Drive Train'!$F$39</f>
        <v>10.139497468950728</v>
      </c>
      <c r="OW21" s="43">
        <f>'Drive Train'!$F$35-(GK21*$C$13)*$C$19*'Drive Train'!$F$39</f>
        <v>9.9673497796490214</v>
      </c>
      <c r="OX21" s="47">
        <f t="shared" si="240"/>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241"/>
        <v>0.51999999999999991</v>
      </c>
      <c r="PU21" s="43">
        <f t="shared" si="242"/>
        <v>3.3654339840500755</v>
      </c>
      <c r="PV21" s="43">
        <f t="shared" si="243"/>
        <v>1.8491856833006586</v>
      </c>
      <c r="PW21" s="43">
        <f t="shared" si="244"/>
        <v>2.5926352294919162</v>
      </c>
      <c r="PX21" s="43">
        <f t="shared" si="245"/>
        <v>3.235698271778098</v>
      </c>
      <c r="PY21" s="43">
        <f t="shared" si="246"/>
        <v>3.5765551250060721</v>
      </c>
      <c r="PZ21" s="43">
        <f t="shared" si="247"/>
        <v>3.5889590051825211</v>
      </c>
      <c r="QA21" s="43">
        <f t="shared" si="248"/>
        <v>3.4434033825251458</v>
      </c>
      <c r="QB21" s="43">
        <f t="shared" si="249"/>
        <v>3.2579626902471803</v>
      </c>
      <c r="QC21" s="43">
        <f t="shared" si="250"/>
        <v>3.065667655036223</v>
      </c>
      <c r="QD21" s="43">
        <f t="shared" si="251"/>
        <v>2.8724058886202735</v>
      </c>
      <c r="QE21" s="43">
        <f t="shared" si="252"/>
        <v>2.6947992284543001</v>
      </c>
      <c r="QF21" s="43">
        <f t="shared" si="253"/>
        <v>0.89427421094847237</v>
      </c>
      <c r="QG21" s="43">
        <f t="shared" si="254"/>
        <v>1.084768238203446</v>
      </c>
      <c r="QH21" s="43">
        <f t="shared" si="255"/>
        <v>1.2752622654584191</v>
      </c>
      <c r="QI21" s="43">
        <f t="shared" si="256"/>
        <v>1.4657562927133927</v>
      </c>
      <c r="QJ21" s="43">
        <f t="shared" si="257"/>
        <v>1.6562503199683658</v>
      </c>
      <c r="QK21" s="43">
        <f t="shared" si="258"/>
        <v>1.8467443472233391</v>
      </c>
      <c r="QL21" s="43">
        <f t="shared" si="259"/>
        <v>2.0372383744783122</v>
      </c>
      <c r="QM21" s="43">
        <f t="shared" si="260"/>
        <v>2.2277324017332858</v>
      </c>
      <c r="QN21" s="43">
        <f t="shared" si="261"/>
        <v>2.4182264289882589</v>
      </c>
      <c r="QO21" s="43">
        <f t="shared" si="262"/>
        <v>2.6087204562432329</v>
      </c>
      <c r="QP21" s="47">
        <f t="shared" si="263"/>
        <v>0.51999999999999991</v>
      </c>
      <c r="QQ21" s="43">
        <f t="shared" si="76"/>
        <v>0.76974104140839683</v>
      </c>
      <c r="QR21" s="43">
        <f t="shared" si="77"/>
        <v>1.2108094279334349</v>
      </c>
      <c r="QS21" s="43">
        <f t="shared" si="78"/>
        <v>1.1858610214106258</v>
      </c>
      <c r="QT21" s="43">
        <f t="shared" si="79"/>
        <v>0.86861415038612411</v>
      </c>
      <c r="QU21" s="43">
        <f t="shared" si="80"/>
        <v>0.49491748511629557</v>
      </c>
      <c r="QV21" s="43">
        <f t="shared" si="81"/>
        <v>0.22687975614706535</v>
      </c>
      <c r="QW21" s="43">
        <f t="shared" si="82"/>
        <v>8.3953051532329792E-2</v>
      </c>
      <c r="QX21" s="43">
        <f t="shared" si="83"/>
        <v>3.3300122977168022E-2</v>
      </c>
      <c r="QY21" s="43">
        <f t="shared" si="84"/>
        <v>2.3890323002044744E-2</v>
      </c>
      <c r="QZ21" s="43">
        <f t="shared" si="85"/>
        <v>2.3307223415290304E-2</v>
      </c>
      <c r="RA21" s="43">
        <f t="shared" si="86"/>
        <v>2.3302904532406982E-2</v>
      </c>
      <c r="RB21" s="43">
        <f t="shared" si="87"/>
        <v>0.27381807855457491</v>
      </c>
      <c r="RC21" s="43">
        <f t="shared" si="88"/>
        <v>0.32718163339417033</v>
      </c>
      <c r="RD21" s="43">
        <f t="shared" si="89"/>
        <v>0.38054518823376604</v>
      </c>
      <c r="RE21" s="43">
        <f t="shared" si="90"/>
        <v>0.43390874307336152</v>
      </c>
      <c r="RF21" s="43">
        <f t="shared" si="91"/>
        <v>0.48727229791295718</v>
      </c>
      <c r="RG21" s="43">
        <f t="shared" si="92"/>
        <v>0.54063585275255266</v>
      </c>
      <c r="RH21" s="43">
        <f t="shared" si="93"/>
        <v>0.59399940759214831</v>
      </c>
      <c r="RI21" s="43">
        <f t="shared" si="94"/>
        <v>0.64736296243174374</v>
      </c>
      <c r="RJ21" s="43">
        <f t="shared" si="95"/>
        <v>0.70072651727133917</v>
      </c>
      <c r="RK21" s="43">
        <f t="shared" si="96"/>
        <v>0.75409007211093515</v>
      </c>
      <c r="RL21" s="47">
        <f t="shared" si="264"/>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0.04</v>
      </c>
      <c r="RP21" s="2">
        <f>IF(AND(LR21&gt;=LR$6*'Drive Train'!$AA$52,LR21&lt;=LR$6*'Drive Train'!$AA$53,KV21=0,JZ21=0,EX21&gt;0),$C$17,0)</f>
        <v>0.04</v>
      </c>
      <c r="RQ21" s="2">
        <f>IF(AND(LS21&gt;=LS$6*'Drive Train'!$AA$52,LS21&lt;=LS$6*'Drive Train'!$AA$53,KW21=0,KA21=0,EY21&gt;0),$C$17,0)</f>
        <v>0.04</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v>
      </c>
      <c r="RU21" s="2">
        <f>IF(AND(LW21&gt;=LW$6*'Drive Train'!$AA$52,LW21&lt;=LW$6*'Drive Train'!$AA$53,LA21=0,KE21=0,FC21&gt;0),$C$17,0)</f>
        <v>0</v>
      </c>
      <c r="RV21" s="2">
        <f>IF(AND(LX21&gt;=LX$6*'Drive Train'!$AA$52,LX21&lt;=LX$6*'Drive Train'!$AA$53,LB21=0,KF21=0,FD21&gt;0),$C$17,0)</f>
        <v>0</v>
      </c>
      <c r="RW21" s="2">
        <f>IF(AND(LY21&gt;=LY$6*'Drive Train'!$AA$52,LY21&lt;=LY$6*'Drive Train'!$AA$53,LC21=0,KG21=0,FE21&gt;0),$C$17,0)</f>
        <v>0</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v>
      </c>
      <c r="SD21" s="2">
        <f>IF(AND(MF21&gt;=MF$6*'Drive Train'!$AA$52,MF21&lt;=MF$6*'Drive Train'!$AA$53,LJ21=0,KN21=0,FL21&gt;0),$C$17,0)</f>
        <v>0</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265"/>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266"/>
        <v>0.51999999999999991</v>
      </c>
    </row>
    <row r="22" spans="1:524" x14ac:dyDescent="0.3">
      <c r="B22" s="3" t="s">
        <v>60</v>
      </c>
      <c r="C22" s="39">
        <f>'Drive Train'!F29*12*0.0254</f>
        <v>3.048</v>
      </c>
      <c r="D22" s="5"/>
      <c r="P22" s="5"/>
      <c r="R22" s="49">
        <f t="shared" si="97"/>
        <v>0.55999999999999994</v>
      </c>
      <c r="S22" s="2">
        <f>NG22/'Drive Train'!$F$35</f>
        <v>0.71847964228139261</v>
      </c>
      <c r="T22" s="2">
        <f>NH22/'Drive Train'!$F$35</f>
        <v>0.565483870967742</v>
      </c>
      <c r="U22" s="2">
        <f>NI22/'Drive Train'!$F$35</f>
        <v>0.57413785936413542</v>
      </c>
      <c r="V22" s="2">
        <f>NJ22/'Drive Train'!$F$35</f>
        <v>0.68418299343424771</v>
      </c>
      <c r="W22" s="2">
        <f>NK22/'Drive Train'!$F$35</f>
        <v>0.8138091722468862</v>
      </c>
      <c r="X22" s="2">
        <f>NL22/'Drive Train'!$F$35</f>
        <v>0.90678486567142214</v>
      </c>
      <c r="Y22" s="2">
        <f>NM22/'Drive Train'!$F$35</f>
        <v>0.9563626229578388</v>
      </c>
      <c r="Z22" s="2">
        <f>NN22/'Drive Train'!$F$35</f>
        <v>0.97393287761754854</v>
      </c>
      <c r="AA22" s="2">
        <f>NO22/'Drive Train'!$F$35</f>
        <v>0.97719690571179385</v>
      </c>
      <c r="AB22" s="2">
        <f>NP22/'Drive Train'!$F$35</f>
        <v>0.97739916861195553</v>
      </c>
      <c r="AC22" s="2">
        <f>NQ22/'Drive Train'!$F$35</f>
        <v>0.97740066672616666</v>
      </c>
      <c r="AD22" s="2">
        <f>NR22/'Drive Train'!$F$35</f>
        <v>0.89050311649079228</v>
      </c>
      <c r="AE22" s="2">
        <f>NS22/'Drive Train'!$F$35</f>
        <v>0.87199261226480251</v>
      </c>
      <c r="AF22" s="2">
        <f>NT22/'Drive Train'!$F$35</f>
        <v>0.85348210803881275</v>
      </c>
      <c r="AG22" s="2">
        <f>NU22/'Drive Train'!$F$35</f>
        <v>0.83497160381282287</v>
      </c>
      <c r="AH22" s="2">
        <f>NV22/'Drive Train'!$F$35</f>
        <v>0.81646109958683311</v>
      </c>
      <c r="AI22" s="2">
        <f>NW22/'Drive Train'!$F$35</f>
        <v>0.79795059536084334</v>
      </c>
      <c r="AJ22" s="2">
        <f>NX22/'Drive Train'!$F$35</f>
        <v>0.77944009113485346</v>
      </c>
      <c r="AK22" s="2">
        <f>NY22/'Drive Train'!$F$35</f>
        <v>0.76092958690886381</v>
      </c>
      <c r="AL22" s="2">
        <f>NZ22/'Drive Train'!$F$35</f>
        <v>0.74241908268287393</v>
      </c>
      <c r="AM22" s="2">
        <f>OA22/'Drive Train'!$F$35</f>
        <v>0.72390857845688406</v>
      </c>
      <c r="AN22" s="47">
        <f t="shared" si="98"/>
        <v>0.55999999999999994</v>
      </c>
      <c r="AO22" s="36">
        <f>LO22*12*60/(PI() * 'Drive Train'!$F$15)/S$6*ABS(S22)</f>
        <v>2934.8810253263332</v>
      </c>
      <c r="AP22" s="36">
        <f>LP22*12*60/(PI() * 'Drive Train'!$F$15)/T$6*ABS(T22)</f>
        <v>688.35122213495345</v>
      </c>
      <c r="AQ22" s="36">
        <f>LQ22*12*60/(PI() * 'Drive Train'!$F$15)/U$6*ABS(U22)</f>
        <v>1391.9109296569341</v>
      </c>
      <c r="AR22" s="36">
        <f>LR22*12*60/(PI() * 'Drive Train'!$F$15)/V$6*ABS(V22)</f>
        <v>2586.7940556104404</v>
      </c>
      <c r="AS22" s="36">
        <f>LS22*12*60/(PI() * 'Drive Train'!$F$15)/W$6*ABS(W22)</f>
        <v>3905.4825621605519</v>
      </c>
      <c r="AT22" s="36">
        <f>LT22*12*60/(PI() * 'Drive Train'!$F$15)/X$6*ABS(X22)</f>
        <v>4833.8451590293971</v>
      </c>
      <c r="AU22" s="36">
        <f>LU22*12*60/(PI() * 'Drive Train'!$F$15)/Y$6*ABS(Y22)</f>
        <v>5300.8824906872787</v>
      </c>
      <c r="AV22" s="36">
        <f>LV22*12*60/(PI() * 'Drive Train'!$F$15)/Z$6*ABS(Z22)</f>
        <v>5453.3389967772591</v>
      </c>
      <c r="AW22" s="36">
        <f>LW22*12*60/(PI() * 'Drive Train'!$F$15)/AA$6*ABS(AA22)</f>
        <v>5479.1539306320992</v>
      </c>
      <c r="AX22" s="36">
        <f>LX22*12*60/(PI() * 'Drive Train'!$F$15)/AB$6*ABS(AB22)</f>
        <v>5480.6017751688132</v>
      </c>
      <c r="AY22" s="36">
        <f>LY22*12*60/(PI() * 'Drive Train'!$F$15)/AC$6*ABS(AC22)</f>
        <v>5480.6113595953721</v>
      </c>
      <c r="AZ22" s="36">
        <f>LZ22*12*60/(PI() * 'Drive Train'!$F$15)/AD$6*ABS(AD22)</f>
        <v>989.6475247905795</v>
      </c>
      <c r="BA22" s="36">
        <f>MA22*12*60/(PI() * 'Drive Train'!$F$15)/AE$6*ABS(AE22)</f>
        <v>1175.5041277410808</v>
      </c>
      <c r="BB22" s="36">
        <f>MB22*12*60/(PI() * 'Drive Train'!$F$15)/AF$6*ABS(AF22)</f>
        <v>1352.5966977669759</v>
      </c>
      <c r="BC22" s="36">
        <f>MC22*12*60/(PI() * 'Drive Train'!$F$15)/AG$6*ABS(AG22)</f>
        <v>1520.9252348682646</v>
      </c>
      <c r="BD22" s="36">
        <f>MD22*12*60/(PI() * 'Drive Train'!$F$15)/AH$6*ABS(AH22)</f>
        <v>1680.489739044948</v>
      </c>
      <c r="BE22" s="36">
        <f>ME22*12*60/(PI() * 'Drive Train'!$F$15)/AI$6*ABS(AI22)</f>
        <v>1831.2902102970252</v>
      </c>
      <c r="BF22" s="36">
        <f>MF22*12*60/(PI() * 'Drive Train'!$F$15)/AJ$6*ABS(AJ22)</f>
        <v>1973.3266486244961</v>
      </c>
      <c r="BG22" s="36">
        <f>MG22*12*60/(PI() * 'Drive Train'!$F$15)/AK$6*ABS(AK22)</f>
        <v>2106.5990540273624</v>
      </c>
      <c r="BH22" s="36">
        <f>MH22*12*60/(PI() * 'Drive Train'!$F$15)/AL$6*ABS(AL22)</f>
        <v>2231.1074265056213</v>
      </c>
      <c r="BI22" s="36">
        <f>MI22*12*60/(PI() * 'Drive Train'!$F$15)/AM$6*ABS(AM22)</f>
        <v>2346.8517660592738</v>
      </c>
      <c r="BJ22" s="47">
        <f t="shared" si="23"/>
        <v>0.55999999999999994</v>
      </c>
      <c r="BK22" s="2">
        <f>IF(OR(KS21=1,AND($C$37=Motors!$C$32,OY21=1)),0,IF(NG22=0,-(CG21+$C$15)/($C$14-$C$15)*$C$12,($C$11*S22-AO22)/($C$11*S22)*$C$12*S22))</f>
        <v>1.3053051957616437</v>
      </c>
      <c r="BL22" s="2">
        <f>IF(OR(KT21=1,AND($C$37=Motors!$C$32,OZ21=1)),0,IF(NH22=0,-(CH21+$C$15)/($C$14-$C$15)*$C$12,($C$11*T22-AP22)/($C$11*T22)*$C$12*T22))</f>
        <v>2.2020732300777714</v>
      </c>
      <c r="BM22" s="2">
        <f>IF(OR(KU21=1,AND($C$37=Motors!$C$32,PA21=1)),0,IF(NI22=0,-(CI21+$C$15)/($C$14-$C$15)*$C$12,($C$11*U22-AQ22)/($C$11*U22)*$C$12*U22))</f>
        <v>1.7337186050401476</v>
      </c>
      <c r="BN22" s="2">
        <f>IF(OR(KV21=1,AND($C$37=Motors!$C$32,PB21=1)),0,IF(NJ22=0,-(CJ21+$C$15)/($C$14-$C$15)*$C$12,($C$11*V22-AR22)/($C$11*V22)*$C$12*V22))</f>
        <v>1.3936726687946446</v>
      </c>
      <c r="BO22" s="2">
        <f>IF(OR(KW21=1,AND($C$37=Motors!$C$32,PC21=1)),0,IF(NK22=0,-(CK21+$C$15)/($C$14-$C$15)*$C$12,($C$11*W22-AS22)/($C$11*W22)*$C$12*W22))</f>
        <v>1.0574560582064716</v>
      </c>
      <c r="BP22" s="2">
        <f>IF(OR(KX21=1,AND($C$37=Motors!$C$32,PD21=1)),0,IF(NL22=0,-(CL21+$C$15)/($C$14-$C$15)*$C$12,($C$11*X22-AT22)/($C$11*X22)*$C$12*X22))</f>
        <v>0.82896456229173443</v>
      </c>
      <c r="BQ22" s="2">
        <f>IF(OR(KY21=1,AND($C$37=Motors!$C$32,PE21=1)),0,IF(NM22=0,-(CM21+$C$15)/($C$14-$C$15)*$C$12,($C$11*Y22-AU22)/($C$11*Y22)*$C$12*Y22))</f>
        <v>0.72740715454150684</v>
      </c>
      <c r="BR22" s="2">
        <f>IF(OR(KZ21=1,AND($C$37=Motors!$C$32,PF21=1)),0,IF(NN22=0,-(CN21+$C$15)/($C$14-$C$15)*$C$12,($C$11*Z22-AV22)/($C$11*Z22)*$C$12*Z22))</f>
        <v>0.70087699415488391</v>
      </c>
      <c r="BS22" s="2">
        <f>IF(OR(LA21=1,AND($C$37=Motors!$C$32,PG21=1)),0,IF(NO22=0,-(CO21+$C$15)/($C$14-$C$15)*$C$12,($C$11*AA22-AW22)/($C$11*AA22)*$C$12*AA22))</f>
        <v>0.69776459899404142</v>
      </c>
      <c r="BT22" s="2">
        <f>IF(OR(LB21=1,AND($C$37=Motors!$C$32,PH21=1)),0,IF(NP22=0,-(CP21+$C$15)/($C$14-$C$15)*$C$12,($C$11*AB22-AX22)/($C$11*AB22)*$C$12*AB22))</f>
        <v>0.69768172851832877</v>
      </c>
      <c r="BU22" s="2">
        <f>IF(OR(LC21=1,AND($C$37=Motors!$C$32,PI21=1)),0,IF(NQ22=0,-(CQ21+$C$15)/($C$14-$C$15)*$C$12,($C$11*AC22-AY22)/($C$11*AC22)*$C$12*AC22))</f>
        <v>0.69768194015664153</v>
      </c>
      <c r="BV22" s="2">
        <f>IF(OR(LD21=1,AND($C$37=Motors!$C$32,PJ21=1)),0,IF(NR22=0,-(CR21+$C$15)/($C$14-$C$15)*$C$12,($C$11*AD22-AZ22)/($C$11*AD22)*$C$12*AD22))</f>
        <v>3.5360890067013222</v>
      </c>
      <c r="BW22" s="2">
        <f>IF(OR(LE21=1,AND($C$37=Motors!$C$32,PK21=1)),0,IF(NS22=0,-(CS21+$C$15)/($C$14-$C$15)*$C$12,($C$11*AE22-BA22)/($C$11*AE22)*$C$12*AE22))</f>
        <v>3.3130414181233423</v>
      </c>
      <c r="BX22" s="2">
        <f>IF(OR(LF21=1,AND($C$37=Motors!$C$32,PL21=1)),0,IF(NT22=0,-(CT21+$C$15)/($C$14-$C$15)*$C$12,($C$11*AF22-BB22)/($C$11*AF22)*$C$12*AF22))</f>
        <v>3.0963428347805801</v>
      </c>
      <c r="BY22" s="2">
        <f>IF(OR(LG21=1,AND($C$37=Motors!$C$32,PM21=1)),0,IF(NU22=0,-(CU21+$C$15)/($C$14-$C$15)*$C$12,($C$11*AG22-BC22)/($C$11*AG22)*$C$12*AG22))</f>
        <v>2.8859932566730335</v>
      </c>
      <c r="BZ22" s="2">
        <f>IF(OR(LH21=1,AND($C$37=Motors!$C$32,PN21=1)),0,IF(NV22=0,-(CV21+$C$15)/($C$14-$C$15)*$C$12,($C$11*AH22-BD22)/($C$11*AH22)*$C$12*AH22))</f>
        <v>2.6819926838007033</v>
      </c>
      <c r="CA22" s="2">
        <f>IF(OR(LI21=1,AND($C$37=Motors!$C$32,PO21=1)),0,IF(NW22=0,-(CW21+$C$15)/($C$14-$C$15)*$C$12,($C$11*AI22-BE22)/($C$11*AI22)*$C$12*AI22))</f>
        <v>2.4843411161635895</v>
      </c>
      <c r="CB22" s="2">
        <f>IF(OR(LJ21=1,AND($C$37=Motors!$C$32,PP21=1)),0,IF(NX22=0,-(CX21+$C$15)/($C$14-$C$15)*$C$12,($C$11*AJ22-BF22)/($C$11*AJ22)*$C$12*AJ22))</f>
        <v>2.2930385537616922</v>
      </c>
      <c r="CC22" s="2">
        <f>IF(OR(LK21=1,AND($C$37=Motors!$C$32,PQ21=1)),0,IF(NY22=0,-(CY21+$C$15)/($C$14-$C$15)*$C$12,($C$11*AK22-BG22)/($C$11*AK22)*$C$12*AK22))</f>
        <v>2.1080849965950104</v>
      </c>
      <c r="CD22" s="2">
        <f>IF(OR(LL21=1,AND($C$37=Motors!$C$32,PR21=1)),0,IF(NZ22=0,-(CZ21+$C$15)/($C$14-$C$15)*$C$12,($C$11*AL22-BH22)/($C$11*AL22)*$C$12*AL22))</f>
        <v>1.9294804446635456</v>
      </c>
      <c r="CE22" s="2">
        <f>IF(OR(LM21=1,AND($C$37=Motors!$C$32,PS21=1)),0,IF(OA22=0,-(DA21+$C$15)/($C$14-$C$15)*$C$12,($C$11*AM22-BI22)/($C$11*AM22)*$C$12*AM22))</f>
        <v>1.7572248979672975</v>
      </c>
      <c r="CF22" s="47">
        <f t="shared" si="25"/>
        <v>0.55999999999999994</v>
      </c>
      <c r="CG22" s="43">
        <f>IF(AND(KS21=1,OY21=1),0,ABS(BK22/$C$12*($C$14-$C$15)+$C$15) *'Drive Train'!$AA$49 + CG21*(1-'Drive Train'!$AA$49))</f>
        <v>73.451818022052521</v>
      </c>
      <c r="CH22" s="43">
        <f>IF(AND(KT21=1,OZ21=1),0,ABS(BL22/$C$12*($C$14-$C$15)+$C$15) *'Drive Train'!$AA$49 + CH21*(1-'Drive Train'!$AA$49))</f>
        <v>121.99816124703815</v>
      </c>
      <c r="CI22" s="43">
        <f>IF(AND(KU21=1,PA21=1),0,ABS(BM22/$C$12*($C$14-$C$15)+$C$15) *'Drive Train'!$AA$49 + CI21*(1-'Drive Train'!$AA$49))</f>
        <v>96.72052207865147</v>
      </c>
      <c r="CJ22" s="43">
        <f>IF(AND(KV21=1,PB21=1),0,ABS(BN22/$C$12*($C$14-$C$15)+$C$15) *'Drive Train'!$AA$49 + CJ21*(1-'Drive Train'!$AA$49))</f>
        <v>78.18425775769829</v>
      </c>
      <c r="CK22" s="43">
        <f>IF(AND(KW21=1,PC21=1),0,ABS(BO22/$C$12*($C$14-$C$15)+$C$15) *'Drive Train'!$AA$49 + CK21*(1-'Drive Train'!$AA$49))</f>
        <v>60.055460048737544</v>
      </c>
      <c r="CL22" s="43">
        <f>IF(AND(KX21=1,PD21=1),0,ABS(BP22/$C$12*($C$14-$C$15)+$C$15) *'Drive Train'!$AA$49 + CL21*(1-'Drive Train'!$AA$49))</f>
        <v>47.400043163259909</v>
      </c>
      <c r="CM22" s="43">
        <f>IF(AND(KY21=1,PE21=1),0,ABS(BQ22/$C$12*($C$14-$C$15)+$C$15) *'Drive Train'!$AA$49 + CM21*(1-'Drive Train'!$AA$49))</f>
        <v>41.47806898846315</v>
      </c>
      <c r="CN22" s="43">
        <f>IF(AND(KZ21=1,PF21=1),0,ABS(BR22/$C$12*($C$14-$C$15)+$C$15) *'Drive Train'!$AA$49 + CN21*(1-'Drive Train'!$AA$49))</f>
        <v>39.782040265298065</v>
      </c>
      <c r="CO22" s="43">
        <f>IF(AND(LA21=1,PG21=1),0,ABS(BS22/$C$12*($C$14-$C$15)+$C$15) *'Drive Train'!$AA$49 + CO21*(1-'Drive Train'!$AA$49))</f>
        <v>39.545458656951411</v>
      </c>
      <c r="CP22" s="43">
        <f>IF(AND(LB21=1,PH21=1),0,ABS(BT22/$C$12*($C$14-$C$15)+$C$15) *'Drive Train'!$AA$49 + CP21*(1-'Drive Train'!$AA$49))</f>
        <v>39.535583571129621</v>
      </c>
      <c r="CQ22" s="43">
        <f>IF(AND(LC21=1,PI21=1),0,ABS(BU22/$C$12*($C$14-$C$15)+$C$15) *'Drive Train'!$AA$49 + CQ21*(1-'Drive Train'!$AA$49))</f>
        <v>39.53554641933426</v>
      </c>
      <c r="CR22" s="43">
        <f>IF(AND(LD21=1,PJ21=1),0,ABS(BV22/$C$12*($C$14-$C$15)+$C$15) *'Drive Train'!$AA$49 + CR21*(1-'Drive Train'!$AA$49))</f>
        <v>194.64836295821453</v>
      </c>
      <c r="CS22" s="43">
        <f>IF(AND(LE21=1,PK21=1),0,ABS(BW22/$C$12*($C$14-$C$15)+$C$15) *'Drive Train'!$AA$49 + CS21*(1-'Drive Train'!$AA$49))</f>
        <v>182.59108654791578</v>
      </c>
      <c r="CT22" s="43">
        <f>IF(AND(LF21=1,PL21=1),0,ABS(BX22/$C$12*($C$14-$C$15)+$C$15) *'Drive Train'!$AA$49 + CT21*(1-'Drive Train'!$AA$49))</f>
        <v>170.87649271540721</v>
      </c>
      <c r="CU22" s="43">
        <f>IF(AND(LG21=1,PM21=1),0,ABS(BY22/$C$12*($C$14-$C$15)+$C$15) *'Drive Train'!$AA$49 + CU21*(1-'Drive Train'!$AA$49))</f>
        <v>159.50458146068877</v>
      </c>
      <c r="CV22" s="43">
        <f>IF(AND(LH21=1,PN21=1),0,ABS(BZ22/$C$12*($C$14-$C$15)+$C$15) *'Drive Train'!$AA$49 + CV21*(1-'Drive Train'!$AA$49))</f>
        <v>148.47535278376046</v>
      </c>
      <c r="CW22" s="43">
        <f>IF(AND(LI21=1,PO21=1),0,ABS(CA22/$C$12*($C$14-$C$15)+$C$15) *'Drive Train'!$AA$49 + CW21*(1-'Drive Train'!$AA$49))</f>
        <v>137.78880668462227</v>
      </c>
      <c r="CX22" s="43">
        <f>IF(AND(LJ21=1,PP21=1),0,ABS(CB22/$C$12*($C$14-$C$15)+$C$15) *'Drive Train'!$AA$49 + CX21*(1-'Drive Train'!$AA$49))</f>
        <v>127.44494315663997</v>
      </c>
      <c r="CY22" s="43">
        <f>IF(AND(LK21=1,PQ21=1),0,ABS(CC22/$C$12*($C$14-$C$15)+$C$15) *'Drive Train'!$AA$49 + CY21*(1-'Drive Train'!$AA$49))</f>
        <v>117.44376219459188</v>
      </c>
      <c r="CZ22" s="43">
        <f>IF(AND(LL21=1,PR21=1),0,ABS(CD22/$C$12*($C$14-$C$15)+$C$15) *'Drive Train'!$AA$49 + CZ21*(1-'Drive Train'!$AA$49))</f>
        <v>107.78526381046035</v>
      </c>
      <c r="DA22" s="43">
        <f>IF(AND(LM21=1,PS21=1),0,ABS(CE22/$C$12*($C$14-$C$15)+$C$15) *'Drive Train'!$AA$49 + DA21*(1-'Drive Train'!$AA$49))</f>
        <v>98.469448004245265</v>
      </c>
      <c r="DB22" s="47">
        <f t="shared" si="99"/>
        <v>0.55999999999999994</v>
      </c>
      <c r="DC22" s="43">
        <f t="shared" si="26"/>
        <v>73.451818022052521</v>
      </c>
      <c r="DD22" s="43">
        <f t="shared" si="27"/>
        <v>93</v>
      </c>
      <c r="DE22" s="43">
        <f t="shared" si="28"/>
        <v>93</v>
      </c>
      <c r="DF22" s="43">
        <f t="shared" si="29"/>
        <v>78.18425775769829</v>
      </c>
      <c r="DG22" s="43">
        <f t="shared" si="30"/>
        <v>60.055460048737544</v>
      </c>
      <c r="DH22" s="43">
        <f t="shared" si="31"/>
        <v>47.400043163259909</v>
      </c>
      <c r="DI22" s="43">
        <f t="shared" si="32"/>
        <v>41.47806898846315</v>
      </c>
      <c r="DJ22" s="43">
        <f t="shared" si="33"/>
        <v>39.782040265298065</v>
      </c>
      <c r="DK22" s="43">
        <f t="shared" si="34"/>
        <v>39.545458656951411</v>
      </c>
      <c r="DL22" s="43">
        <f t="shared" si="35"/>
        <v>39.535583571129621</v>
      </c>
      <c r="DM22" s="43">
        <f t="shared" si="36"/>
        <v>39.53554641933426</v>
      </c>
      <c r="DN22" s="43">
        <f t="shared" si="37"/>
        <v>25</v>
      </c>
      <c r="DO22" s="43">
        <f t="shared" si="38"/>
        <v>30</v>
      </c>
      <c r="DP22" s="43">
        <f t="shared" si="39"/>
        <v>35</v>
      </c>
      <c r="DQ22" s="43">
        <f t="shared" si="40"/>
        <v>40</v>
      </c>
      <c r="DR22" s="43">
        <f t="shared" si="41"/>
        <v>45</v>
      </c>
      <c r="DS22" s="43">
        <f t="shared" si="42"/>
        <v>50</v>
      </c>
      <c r="DT22" s="43">
        <f t="shared" si="43"/>
        <v>55</v>
      </c>
      <c r="DU22" s="43">
        <f t="shared" si="44"/>
        <v>60</v>
      </c>
      <c r="DV22" s="43">
        <f t="shared" si="45"/>
        <v>65</v>
      </c>
      <c r="DW22" s="43">
        <f t="shared" si="46"/>
        <v>70</v>
      </c>
      <c r="DX22" s="47">
        <f t="shared" si="100"/>
        <v>0.55999999999999994</v>
      </c>
      <c r="DY22" s="2">
        <f>IF(OY22=0,($C$23/0.4536*IF(ISNA(MK21),'Drive Train'!$F$16,'Drive Train'!$F$17)*4.448*$C$24*S$6)*SIGN(BK22),BK22)</f>
        <v>6.7787520000000017</v>
      </c>
      <c r="DZ22" s="2">
        <f>IF(OZ22=0,($C$23/0.4536*IF(ISNA(ML21),'Drive Train'!$F$16,'Drive Train'!$F$17)*4.448*$C$24*$C$21*T$6)*SIGN(BL22),BL22)</f>
        <v>11.570293785959999</v>
      </c>
      <c r="EA22" s="2">
        <f>IF(PA22=0,($C$23/0.4536*IF(ISNA(MM21),'Drive Train'!$F$16,'Drive Train'!$F$17)*4.448*$C$24*$C$21*U$6)*SIGN(BM22),BM22)</f>
        <v>8.0102033902799992</v>
      </c>
      <c r="EB22" s="2">
        <f>IF(PB22=0,($C$23/0.4536*IF(ISNA(MN21),'Drive Train'!$F$16,'Drive Train'!$F$17)*4.448*$C$24*$C$21*V$6)*SIGN(BN22),BN22)</f>
        <v>6.1254496513905883</v>
      </c>
      <c r="EC22" s="2">
        <f>IF(PC22=0,($C$23/0.4536*IF(ISNA(MO21),'Drive Train'!$F$16,'Drive Train'!$F$17)*4.448*$C$24*$C$21*W$6)*SIGN(BO22),BO22)</f>
        <v>4.9586973368400002</v>
      </c>
      <c r="ED22" s="2">
        <f>IF(PD22=0,($C$23/0.4536*IF(ISNA(MP21),'Drive Train'!$F$16,'Drive Train'!$F$17)*4.448*$C$24*$C$21*X$6)*SIGN(BP22),BP22)</f>
        <v>4.165305762945601</v>
      </c>
      <c r="EE22" s="2">
        <f>IF(PE22=0,($C$23/0.4536*IF(ISNA(MQ21),'Drive Train'!$F$16,'Drive Train'!$F$17)*4.448*$C$24*$C$21*Y$6)*SIGN(BQ22),BQ22)</f>
        <v>3.5907808301255173</v>
      </c>
      <c r="EF22" s="2">
        <f>IF(PF22=0,($C$23/0.4536*IF(ISNA(MR21),'Drive Train'!$F$16,'Drive Train'!$F$17)*4.448*$C$24*$C$21*Z$6)*SIGN(BR22),BR22)</f>
        <v>3.1555346688981816</v>
      </c>
      <c r="EG22" s="2">
        <f>IF(PG22=0,($C$23/0.4536*IF(ISNA(MS21),'Drive Train'!$F$16,'Drive Train'!$F$17)*4.448*$C$24*$C$21*AA$6)*SIGN(BS22),BS22)</f>
        <v>2.8143957857740536</v>
      </c>
      <c r="EH22" s="2">
        <f>IF(PH22=0,($C$23/0.4536*IF(ISNA(MT21),'Drive Train'!$F$16,'Drive Train'!$F$17)*4.448*$C$24*$C$21*AB$6)*SIGN(BT22),BT22)</f>
        <v>2.5398205871619508</v>
      </c>
      <c r="EI22" s="2">
        <f>IF(PI22=0,($C$23/0.4536*IF(ISNA(MU21),'Drive Train'!$F$16,'Drive Train'!$F$17)*4.448*$C$24*$C$21*AC$6)*SIGN(BU22),BU22)</f>
        <v>2.3140587571919995</v>
      </c>
      <c r="EJ22" s="2">
        <f>IF(PJ22=0,($C$23/0.4536*IF(ISNA(MV21),'Drive Train'!$F$16,'Drive Train'!$F$17)*4.448*$C$24*$C$21*AD$6)*SIGN(BV22),BV22)</f>
        <v>5.7851468929800003</v>
      </c>
      <c r="EK22" s="2">
        <f>IF(PK22=0,($C$23/0.4536*IF(ISNA(MW21),'Drive Train'!$F$16,'Drive Train'!$F$17)*4.448*$C$24*$C$21*AE$6)*SIGN(BW22),BW22)</f>
        <v>5.7851468929800003</v>
      </c>
      <c r="EL22" s="2">
        <f>IF(PL22=0,($C$23/0.4536*IF(ISNA(MX21),'Drive Train'!$F$16,'Drive Train'!$F$17)*4.448*$C$24*$C$21*AF$6)*SIGN(BX22),BX22)</f>
        <v>5.7851468929800003</v>
      </c>
      <c r="EM22" s="2">
        <f>IF(PM22=0,($C$23/0.4536*IF(ISNA(MY21),'Drive Train'!$F$16,'Drive Train'!$F$17)*4.448*$C$24*$C$21*AG$6)*SIGN(BY22),BY22)</f>
        <v>5.7851468929800003</v>
      </c>
      <c r="EN22" s="2">
        <f>IF(PN22=0,($C$23/0.4536*IF(ISNA(MZ21),'Drive Train'!$F$16,'Drive Train'!$F$17)*4.448*$C$24*$C$21*AH$6)*SIGN(BZ22),BZ22)</f>
        <v>5.7851468929800003</v>
      </c>
      <c r="EO22" s="2">
        <f>IF(PO22=0,($C$23/0.4536*IF(ISNA(NA21),'Drive Train'!$F$16,'Drive Train'!$F$17)*4.448*$C$24*$C$21*AI$6)*SIGN(CA22),CA22)</f>
        <v>5.7851468929800003</v>
      </c>
      <c r="EP22" s="2">
        <f>IF(PP22=0,($C$23/0.4536*IF(ISNA(NB21),'Drive Train'!$F$16,'Drive Train'!$F$17)*4.448*$C$24*$C$21*AJ$6)*SIGN(CB22),CB22)</f>
        <v>5.7851468929800003</v>
      </c>
      <c r="EQ22" s="2">
        <f>IF(PQ22=0,($C$23/0.4536*IF(ISNA(NC21),'Drive Train'!$F$16,'Drive Train'!$F$17)*4.448*$C$24*$C$21*AK$6)*SIGN(CC22),CC22)</f>
        <v>5.7851468929800003</v>
      </c>
      <c r="ER22" s="2">
        <f>IF(PR22=0,($C$23/0.4536*IF(ISNA(ND21),'Drive Train'!$F$16,'Drive Train'!$F$17)*4.448*$C$24*$C$21*AL$6)*SIGN(CD22),CD22)</f>
        <v>5.7851468929800003</v>
      </c>
      <c r="ES22" s="2">
        <f>IF(PS22=0,($C$23/0.4536*IF(ISNA(NE21),'Drive Train'!$F$16,'Drive Train'!$F$17)*4.448*$C$24*$C$21*AM$6)*SIGN(CE22),CE22)</f>
        <v>5.7851468929800003</v>
      </c>
      <c r="ET22" s="47">
        <f t="shared" si="47"/>
        <v>0.55999999999999994</v>
      </c>
      <c r="EU22" s="2">
        <f>MAX(MIN(IF(AND(OY21=1,NG22&lt;0),-1,1)*(DC22-$C$15)/($C$14-$C$15)*$C$12*$C$21-$C$33*LO22/AO$6 -  OY21*$C$33/$C$21,DY21/$C$19),MAX(EU$8:EU21)*-1)</f>
        <v>0.69298413264692837</v>
      </c>
      <c r="EV22" s="2">
        <f>MAX(MIN(IF(AND(OZ21=1,NH22&lt;0),-1,1)*(DD22-$C$15)/($C$14-$C$15)*$C$12*$C$21-$C$33*LP22/AP$6 -  OZ21*$C$33/$C$21,DZ21/$C$19),MAX(EV$8:EV21)*-1)</f>
        <v>1.3037126512348325</v>
      </c>
      <c r="EW22" s="2">
        <f>MAX(MIN(IF(AND(PA21=1,NI22&lt;0),-1,1)*(DE22-$C$15)/($C$14-$C$15)*$C$12*$C$21-$C$33*LQ22/AQ$6 -  PA21*$C$33/$C$21,EA21/$C$19),MAX(EW$8:EW21)*-1)</f>
        <v>1.1755390112625199</v>
      </c>
      <c r="EX22" s="2">
        <f>MAX(MIN(IF(AND(PB21=1,NJ22&lt;0),-1,1)*(DF22-$C$15)/($C$14-$C$15)*$C$12*$C$21-$C$33*LR22/AR$6 -  PB21*$C$33/$C$21,EB21/$C$19),MAX(EX$8:EX21)*-1)</f>
        <v>0.79940079393080066</v>
      </c>
      <c r="EY22" s="2">
        <f>MAX(MIN(IF(AND(PC21=1,NK22&lt;0),-1,1)*(DG22-$C$15)/($C$14-$C$15)*$C$12*$C$21-$C$33*LS22/AS$6 -  PC21*$C$33/$C$21,EC21/$C$19),MAX(EY$8:EY21)*-1)</f>
        <v>0.40728820505145025</v>
      </c>
      <c r="EZ22" s="2">
        <f>MAX(MIN(IF(AND(PD21=1,NL22&lt;0),-1,1)*(DH22-$C$15)/($C$14-$C$15)*$C$12*$C$21-$C$33*LT22/AT$6 -  PD21*$C$33/$C$21,ED21/$C$19),MAX(EZ$8:EZ21)*-1)</f>
        <v>0.15257090944716933</v>
      </c>
      <c r="FA22" s="2">
        <f>MAX(MIN(IF(AND(PE21=1,NM22&lt;0),-1,1)*(DI22-$C$15)/($C$14-$C$15)*$C$12*$C$21-$C$33*LU22/AU$6 -  PE21*$C$33/$C$21,EE21/$C$19),MAX(FA$8:FA21)*-1)</f>
        <v>3.7288180820667649E-2</v>
      </c>
      <c r="FB22" s="2">
        <f>MAX(MIN(IF(AND(PF21=1,NN22&lt;0),-1,1)*(DJ22-$C$15)/($C$14-$C$15)*$C$12*$C$21-$C$33*LV22/AV$6 -  PF21*$C$33/$C$21,EF21/$C$19),MAX(FB$8:FB21)*-1)</f>
        <v>4.7148656972259007E-3</v>
      </c>
      <c r="FC22" s="2">
        <f>MAX(MIN(IF(AND(PG21=1,NO22&lt;0),-1,1)*(DK22-$C$15)/($C$14-$C$15)*$C$12*$C$21-$C$33*LW22/AW$6 -  PG21*$C$33/$C$21,EG21/$C$19),MAX(FC$8:FC21)*-1)</f>
        <v>1.8949817362701182E-4</v>
      </c>
      <c r="FD22" s="2">
        <f>MAX(MIN(IF(AND(PH21=1,NP22&lt;0),-1,1)*(DL22-$C$15)/($C$14-$C$15)*$C$12*$C$21-$C$33*LX22/AX$6 -  PH21*$C$33/$C$21,EH21/$C$19),MAX(FD$8:FD21)*-1)</f>
        <v>7.1261626866103711E-7</v>
      </c>
      <c r="FE22" s="2">
        <f>MAX(MIN(IF(AND(PI21=1,NQ22&lt;0),-1,1)*(DM22-$C$15)/($C$14-$C$15)*$C$12*$C$21-$C$33*LY22/AY$6 -  PI21*$C$33/$C$21,EI21/$C$19),MAX(FE$8:FE21)*-1)</f>
        <v>1.9806677409306417E-9</v>
      </c>
      <c r="FF22" s="2">
        <f>MAX(MIN(IF(AND(PJ21=1,NR22&lt;0),-1,1)*(DN22-$C$15)/($C$14-$C$15)*$C$12*$C$21-$C$33*LZ22/AZ$6 -  PJ21*$C$33/$C$21,EJ21/$C$19),MAX(FF$8:FF21)*-1)</f>
        <v>0.24970257731053255</v>
      </c>
      <c r="FG22" s="2">
        <f>MAX(MIN(IF(AND(PK21=1,NS22&lt;0),-1,1)*(DO22-$C$15)/($C$14-$C$15)*$C$12*$C$21-$C$33*MA22/BA$6 -  PK21*$C$33/$C$21,EK21/$C$19),MAX(FG$8:FG21)*-1)</f>
        <v>0.30289302939499996</v>
      </c>
      <c r="FH22" s="2">
        <f>MAX(MIN(IF(AND(PL21=1,NT22&lt;0),-1,1)*(DP22-$C$15)/($C$14-$C$15)*$C$12*$C$21-$C$33*MB22/BB$6 -  PL21*$C$33/$C$21,EL21/$C$19),MAX(FH$8:FH21)*-1)</f>
        <v>0.35608348147946745</v>
      </c>
      <c r="FI22" s="2">
        <f>MAX(MIN(IF(AND(PM21=1,NU22&lt;0),-1,1)*(DQ22-$C$15)/($C$14-$C$15)*$C$12*$C$21-$C$33*MC22/BC$6 -  PM21*$C$33/$C$21,EM21/$C$19),MAX(FI$8:FI21)*-1)</f>
        <v>0.40927393356393493</v>
      </c>
      <c r="FJ22" s="2">
        <f>MAX(MIN(IF(AND(PN21=1,NV22&lt;0),-1,1)*(DR22-$C$15)/($C$14-$C$15)*$C$12*$C$21-$C$33*MD22/BD$6 -  PN21*$C$33/$C$21,EN21/$C$19),MAX(FJ$8:FJ21)*-1)</f>
        <v>0.46246438564840242</v>
      </c>
      <c r="FK22" s="2">
        <f>MAX(MIN(IF(AND(PO21=1,NW22&lt;0),-1,1)*(DS22-$C$15)/($C$14-$C$15)*$C$12*$C$21-$C$33*ME22/BE$6 -  PO21*$C$33/$C$21,EO21/$C$19),MAX(FK$8:FK21)*-1)</f>
        <v>0.51565483773286991</v>
      </c>
      <c r="FL22" s="2">
        <f>MAX(MIN(IF(AND(PP21=1,NX22&lt;0),-1,1)*(DT22-$C$15)/($C$14-$C$15)*$C$12*$C$21-$C$33*MF22/BF$6 -  PP21*$C$33/$C$21,EP21/$C$19),MAX(FL$8:FL21)*-1)</f>
        <v>0.56884528981733729</v>
      </c>
      <c r="FM22" s="2">
        <f>MAX(MIN(IF(AND(PQ21=1,NY22&lt;0),-1,1)*(DU22-$C$15)/($C$14-$C$15)*$C$12*$C$21-$C$33*MG22/BG$6 -  PQ21*$C$33/$C$21,EQ21/$C$19),MAX(FM$8:FM21)*-1)</f>
        <v>0.62203574190180488</v>
      </c>
      <c r="FN22" s="2">
        <f>MAX(MIN(IF(AND(PR21=1,NZ22&lt;0),-1,1)*(DV22-$C$15)/($C$14-$C$15)*$C$12*$C$21-$C$33*MH22/BH$6 -  PR21*$C$33/$C$21,ER21/$C$19),MAX(FN$8:FN21)*-1)</f>
        <v>0.67522619398627226</v>
      </c>
      <c r="FO22" s="2">
        <f>MAX(MIN(IF(AND(PS21=1,OA22&lt;0),-1,1)*(DW22-$C$15)/($C$14-$C$15)*$C$12*$C$21-$C$33*MI22/BI$6 -  PS21*$C$33/$C$21,ES21/$C$19),MAX(FO$8:FO21)*-1)</f>
        <v>0.72841664607073986</v>
      </c>
      <c r="FP22" s="47">
        <f t="shared" si="101"/>
        <v>0.55999999999999994</v>
      </c>
      <c r="FQ22" s="43">
        <f t="shared" si="102"/>
        <v>53.623531980994038</v>
      </c>
      <c r="FR22" s="43">
        <f t="shared" si="103"/>
        <v>93</v>
      </c>
      <c r="FS22" s="43">
        <f t="shared" si="104"/>
        <v>89.717570880534353</v>
      </c>
      <c r="FT22" s="43">
        <f t="shared" si="105"/>
        <v>61.583263158013352</v>
      </c>
      <c r="FU22" s="43">
        <f t="shared" si="106"/>
        <v>32.254107733009107</v>
      </c>
      <c r="FV22" s="43">
        <f t="shared" si="107"/>
        <v>13.201816722496932</v>
      </c>
      <c r="FW22" s="43">
        <f t="shared" si="108"/>
        <v>4.5789232944422613</v>
      </c>
      <c r="FX22" s="43">
        <f t="shared" si="109"/>
        <v>2.1425112815216139</v>
      </c>
      <c r="FY22" s="43">
        <f t="shared" si="110"/>
        <v>1.8040237878294985</v>
      </c>
      <c r="FZ22" s="43">
        <f t="shared" si="111"/>
        <v>1.7899030451887596</v>
      </c>
      <c r="GA22" s="43">
        <f t="shared" si="112"/>
        <v>1.7898498912156888</v>
      </c>
      <c r="GB22" s="43">
        <f t="shared" si="113"/>
        <v>20.467050903312835</v>
      </c>
      <c r="GC22" s="43">
        <f t="shared" si="114"/>
        <v>24.445579215219677</v>
      </c>
      <c r="GD22" s="43">
        <f t="shared" si="115"/>
        <v>28.424107527126534</v>
      </c>
      <c r="GE22" s="43">
        <f t="shared" si="116"/>
        <v>32.402635839033387</v>
      </c>
      <c r="GF22" s="43">
        <f t="shared" si="117"/>
        <v>36.381164150940236</v>
      </c>
      <c r="GG22" s="43">
        <f t="shared" si="118"/>
        <v>40.359692462847086</v>
      </c>
      <c r="GH22" s="43">
        <f t="shared" si="119"/>
        <v>44.338220774753928</v>
      </c>
      <c r="GI22" s="43">
        <f t="shared" si="120"/>
        <v>48.316749086660799</v>
      </c>
      <c r="GJ22" s="43">
        <f t="shared" si="121"/>
        <v>52.295277398567634</v>
      </c>
      <c r="GK22" s="43">
        <f t="shared" si="122"/>
        <v>56.273805710474491</v>
      </c>
      <c r="GL22" s="47">
        <f t="shared" si="123"/>
        <v>0.55999999999999994</v>
      </c>
      <c r="GM22" s="43">
        <f t="shared" si="49"/>
        <v>13.921013624373058</v>
      </c>
      <c r="GN22" s="43">
        <f t="shared" si="50"/>
        <v>13.094817561540362</v>
      </c>
      <c r="GO22" s="43">
        <f t="shared" si="51"/>
        <v>17.055146773578507</v>
      </c>
      <c r="GP22" s="43">
        <f t="shared" si="52"/>
        <v>15.166611400799606</v>
      </c>
      <c r="GQ22" s="43">
        <f t="shared" si="53"/>
        <v>9.5454452445101801</v>
      </c>
      <c r="GR22" s="43">
        <f t="shared" si="54"/>
        <v>4.2568348991556384</v>
      </c>
      <c r="GS22" s="43">
        <f t="shared" si="55"/>
        <v>1.20682488438697</v>
      </c>
      <c r="GT22" s="43">
        <f t="shared" si="56"/>
        <v>0.1736434192540961</v>
      </c>
      <c r="GU22" s="43">
        <f t="shared" si="57"/>
        <v>7.8249544017402681E-3</v>
      </c>
      <c r="GV22" s="43">
        <f t="shared" si="58"/>
        <v>3.2607285973058698E-5</v>
      </c>
      <c r="GW22" s="43">
        <f t="shared" si="59"/>
        <v>9.9471623186861346E-8</v>
      </c>
      <c r="GX22" s="43">
        <f t="shared" si="60"/>
        <v>5.0161509001708291</v>
      </c>
      <c r="GY22" s="43">
        <f t="shared" si="61"/>
        <v>6.0846674408398709</v>
      </c>
      <c r="GZ22" s="43">
        <f t="shared" si="62"/>
        <v>7.1531839815089144</v>
      </c>
      <c r="HA22" s="43">
        <f t="shared" si="63"/>
        <v>8.2217005221779598</v>
      </c>
      <c r="HB22" s="43">
        <f t="shared" si="64"/>
        <v>9.290217062847006</v>
      </c>
      <c r="HC22" s="43">
        <f t="shared" si="65"/>
        <v>10.35873360351605</v>
      </c>
      <c r="HD22" s="43">
        <f t="shared" si="66"/>
        <v>11.427250144185091</v>
      </c>
      <c r="HE22" s="43">
        <f t="shared" si="67"/>
        <v>12.495766684854141</v>
      </c>
      <c r="HF22" s="43">
        <f t="shared" si="68"/>
        <v>13.56428322552318</v>
      </c>
      <c r="HG22" s="43">
        <f t="shared" si="69"/>
        <v>14.632799766192226</v>
      </c>
      <c r="HH22" s="47">
        <f t="shared" si="124"/>
        <v>0.55999999999999994</v>
      </c>
      <c r="HI22" s="43">
        <f t="shared" si="125"/>
        <v>13.921013624373058</v>
      </c>
      <c r="HJ22" s="43">
        <f t="shared" si="126"/>
        <v>13.094817561540362</v>
      </c>
      <c r="HK22" s="43">
        <f t="shared" si="127"/>
        <v>17.055146773578507</v>
      </c>
      <c r="HL22" s="43">
        <f t="shared" si="128"/>
        <v>15.166611400799606</v>
      </c>
      <c r="HM22" s="43">
        <f t="shared" si="129"/>
        <v>9.5454452445101801</v>
      </c>
      <c r="HN22" s="43">
        <f t="shared" si="130"/>
        <v>4.2568348991556384</v>
      </c>
      <c r="HO22" s="43">
        <f t="shared" si="131"/>
        <v>1.20682488438697</v>
      </c>
      <c r="HP22" s="43">
        <f t="shared" si="132"/>
        <v>0.1736434192540961</v>
      </c>
      <c r="HQ22" s="43">
        <f t="shared" si="133"/>
        <v>7.8249544017402681E-3</v>
      </c>
      <c r="HR22" s="43">
        <f t="shared" si="134"/>
        <v>3.2607285973058698E-5</v>
      </c>
      <c r="HS22" s="43">
        <f t="shared" si="135"/>
        <v>9.9471623186861346E-8</v>
      </c>
      <c r="HT22" s="43">
        <f t="shared" si="136"/>
        <v>5.0161509001708291</v>
      </c>
      <c r="HU22" s="43">
        <f t="shared" si="137"/>
        <v>6.0846674408398709</v>
      </c>
      <c r="HV22" s="43">
        <f t="shared" si="138"/>
        <v>7.1531839815089144</v>
      </c>
      <c r="HW22" s="43">
        <f t="shared" si="139"/>
        <v>8.2217005221779598</v>
      </c>
      <c r="HX22" s="43">
        <f t="shared" si="140"/>
        <v>9.290217062847006</v>
      </c>
      <c r="HY22" s="43">
        <f t="shared" si="141"/>
        <v>10.35873360351605</v>
      </c>
      <c r="HZ22" s="43">
        <f t="shared" si="142"/>
        <v>11.427250144185091</v>
      </c>
      <c r="IA22" s="43">
        <f t="shared" si="143"/>
        <v>12.495766684854141</v>
      </c>
      <c r="IB22" s="43">
        <f t="shared" si="144"/>
        <v>13.56428322552318</v>
      </c>
      <c r="IC22" s="43">
        <f t="shared" si="145"/>
        <v>14.632799766192226</v>
      </c>
      <c r="ID22" s="47">
        <f t="shared" si="146"/>
        <v>0.55999999999999994</v>
      </c>
      <c r="IE22" s="43">
        <f t="shared" si="147"/>
        <v>8.9091475642892686</v>
      </c>
      <c r="IF22" s="43">
        <f t="shared" si="148"/>
        <v>7.0120000000000005</v>
      </c>
      <c r="IG22" s="43">
        <f t="shared" si="149"/>
        <v>7.1193094561152792</v>
      </c>
      <c r="IH22" s="43">
        <f t="shared" si="150"/>
        <v>8.4838691185846713</v>
      </c>
      <c r="II22" s="43">
        <f t="shared" si="151"/>
        <v>10.091233735861389</v>
      </c>
      <c r="IJ22" s="43">
        <f t="shared" si="152"/>
        <v>11.244132334325634</v>
      </c>
      <c r="IK22" s="43">
        <f t="shared" si="153"/>
        <v>11.858896524677201</v>
      </c>
      <c r="IL22" s="43">
        <f t="shared" si="154"/>
        <v>12.076767682457602</v>
      </c>
      <c r="IM22" s="43">
        <f t="shared" si="155"/>
        <v>12.117241630826245</v>
      </c>
      <c r="IN22" s="43">
        <f t="shared" si="156"/>
        <v>12.119749690788248</v>
      </c>
      <c r="IO22" s="43">
        <f t="shared" si="157"/>
        <v>12.119768267404467</v>
      </c>
      <c r="IP22" s="43">
        <f t="shared" si="158"/>
        <v>11.042238644485824</v>
      </c>
      <c r="IQ22" s="43">
        <f t="shared" si="159"/>
        <v>10.812708392083552</v>
      </c>
      <c r="IR22" s="43">
        <f t="shared" si="160"/>
        <v>10.583178139681278</v>
      </c>
      <c r="IS22" s="43">
        <f t="shared" si="161"/>
        <v>10.353647887279005</v>
      </c>
      <c r="IT22" s="43">
        <f t="shared" si="162"/>
        <v>10.124117634876731</v>
      </c>
      <c r="IU22" s="43">
        <f t="shared" si="163"/>
        <v>9.894587382474457</v>
      </c>
      <c r="IV22" s="43">
        <f t="shared" si="164"/>
        <v>9.6650571300721833</v>
      </c>
      <c r="IW22" s="43">
        <f t="shared" si="165"/>
        <v>9.4355268776699113</v>
      </c>
      <c r="IX22" s="43">
        <f t="shared" si="166"/>
        <v>9.2059966252676375</v>
      </c>
      <c r="IY22" s="43">
        <f t="shared" si="167"/>
        <v>8.976466372865362</v>
      </c>
      <c r="IZ22" s="47">
        <f t="shared" si="168"/>
        <v>0.55999999999999994</v>
      </c>
      <c r="JA22" s="43" t="e">
        <f t="shared" si="267"/>
        <v>#N/A</v>
      </c>
      <c r="JB22" s="43">
        <f t="shared" si="268"/>
        <v>6</v>
      </c>
      <c r="JC22" s="43">
        <f t="shared" si="269"/>
        <v>6</v>
      </c>
      <c r="JD22" s="43" t="e">
        <f t="shared" si="270"/>
        <v>#N/A</v>
      </c>
      <c r="JE22" s="43" t="e">
        <f t="shared" si="271"/>
        <v>#N/A</v>
      </c>
      <c r="JF22" s="43" t="e">
        <f t="shared" si="272"/>
        <v>#N/A</v>
      </c>
      <c r="JG22" s="43" t="e">
        <f t="shared" si="273"/>
        <v>#N/A</v>
      </c>
      <c r="JH22" s="43" t="e">
        <f t="shared" si="274"/>
        <v>#N/A</v>
      </c>
      <c r="JI22" s="43" t="e">
        <f t="shared" si="275"/>
        <v>#N/A</v>
      </c>
      <c r="JJ22" s="43" t="e">
        <f t="shared" si="276"/>
        <v>#N/A</v>
      </c>
      <c r="JK22" s="43" t="e">
        <f t="shared" si="277"/>
        <v>#N/A</v>
      </c>
      <c r="JL22" s="43">
        <f t="shared" si="278"/>
        <v>6</v>
      </c>
      <c r="JM22" s="43">
        <f t="shared" si="279"/>
        <v>6</v>
      </c>
      <c r="JN22" s="43">
        <f t="shared" si="280"/>
        <v>6</v>
      </c>
      <c r="JO22" s="43">
        <f t="shared" si="281"/>
        <v>6</v>
      </c>
      <c r="JP22" s="43">
        <f t="shared" si="282"/>
        <v>6</v>
      </c>
      <c r="JQ22" s="43">
        <f t="shared" si="283"/>
        <v>6</v>
      </c>
      <c r="JR22" s="43">
        <f t="shared" si="284"/>
        <v>6</v>
      </c>
      <c r="JS22" s="43">
        <f t="shared" si="285"/>
        <v>6</v>
      </c>
      <c r="JT22" s="43">
        <f t="shared" si="286"/>
        <v>6</v>
      </c>
      <c r="JU22" s="43">
        <f t="shared" si="287"/>
        <v>6</v>
      </c>
      <c r="JV22" s="47">
        <f t="shared" si="170"/>
        <v>0.55999999999999994</v>
      </c>
      <c r="JW22" s="36">
        <f t="shared" si="171"/>
        <v>0</v>
      </c>
      <c r="JX22" s="36">
        <f t="shared" si="172"/>
        <v>0</v>
      </c>
      <c r="JY22" s="36">
        <f t="shared" si="173"/>
        <v>0</v>
      </c>
      <c r="JZ22" s="36">
        <f t="shared" si="174"/>
        <v>0</v>
      </c>
      <c r="KA22" s="36">
        <f t="shared" si="175"/>
        <v>0</v>
      </c>
      <c r="KB22" s="36">
        <f t="shared" si="176"/>
        <v>0</v>
      </c>
      <c r="KC22" s="36">
        <f t="shared" si="177"/>
        <v>0</v>
      </c>
      <c r="KD22" s="36">
        <f t="shared" si="178"/>
        <v>0</v>
      </c>
      <c r="KE22" s="36">
        <f t="shared" si="179"/>
        <v>1</v>
      </c>
      <c r="KF22" s="36">
        <f t="shared" si="180"/>
        <v>1</v>
      </c>
      <c r="KG22" s="36">
        <f t="shared" si="181"/>
        <v>1</v>
      </c>
      <c r="KH22" s="36">
        <f t="shared" si="182"/>
        <v>0</v>
      </c>
      <c r="KI22" s="36">
        <f t="shared" si="183"/>
        <v>0</v>
      </c>
      <c r="KJ22" s="36">
        <f t="shared" si="184"/>
        <v>0</v>
      </c>
      <c r="KK22" s="36">
        <f t="shared" si="185"/>
        <v>0</v>
      </c>
      <c r="KL22" s="36">
        <f t="shared" si="186"/>
        <v>0</v>
      </c>
      <c r="KM22" s="36">
        <f t="shared" si="187"/>
        <v>0</v>
      </c>
      <c r="KN22" s="36">
        <f t="shared" si="188"/>
        <v>0</v>
      </c>
      <c r="KO22" s="36">
        <f t="shared" si="189"/>
        <v>0</v>
      </c>
      <c r="KP22" s="36">
        <f t="shared" si="190"/>
        <v>0</v>
      </c>
      <c r="KQ22" s="36">
        <f t="shared" si="191"/>
        <v>0</v>
      </c>
      <c r="KR22" s="47">
        <f t="shared" si="192"/>
        <v>0.55999999999999994</v>
      </c>
      <c r="KS22" s="1">
        <f t="shared" si="193"/>
        <v>0</v>
      </c>
      <c r="KT22" s="1">
        <f t="shared" si="194"/>
        <v>0</v>
      </c>
      <c r="KU22" s="1">
        <f t="shared" si="195"/>
        <v>0</v>
      </c>
      <c r="KV22" s="1">
        <f t="shared" si="196"/>
        <v>0</v>
      </c>
      <c r="KW22" s="1">
        <f t="shared" si="197"/>
        <v>0</v>
      </c>
      <c r="KX22" s="1">
        <f t="shared" si="198"/>
        <v>0</v>
      </c>
      <c r="KY22" s="1">
        <f t="shared" si="199"/>
        <v>0</v>
      </c>
      <c r="KZ22" s="1">
        <f t="shared" si="200"/>
        <v>0</v>
      </c>
      <c r="LA22" s="1">
        <f t="shared" si="201"/>
        <v>0</v>
      </c>
      <c r="LB22" s="1">
        <f t="shared" si="202"/>
        <v>0</v>
      </c>
      <c r="LC22" s="1">
        <f t="shared" si="203"/>
        <v>0</v>
      </c>
      <c r="LD22" s="1">
        <f t="shared" si="204"/>
        <v>0</v>
      </c>
      <c r="LE22" s="1">
        <f t="shared" si="205"/>
        <v>0</v>
      </c>
      <c r="LF22" s="1">
        <f t="shared" si="206"/>
        <v>0</v>
      </c>
      <c r="LG22" s="1">
        <f t="shared" si="207"/>
        <v>0</v>
      </c>
      <c r="LH22" s="1">
        <f t="shared" si="208"/>
        <v>0</v>
      </c>
      <c r="LI22" s="1">
        <f t="shared" si="209"/>
        <v>0</v>
      </c>
      <c r="LJ22" s="1">
        <f t="shared" si="210"/>
        <v>0</v>
      </c>
      <c r="LK22" s="1">
        <f t="shared" si="211"/>
        <v>0</v>
      </c>
      <c r="LL22" s="1">
        <f t="shared" si="212"/>
        <v>0</v>
      </c>
      <c r="LM22" s="1">
        <f t="shared" si="213"/>
        <v>0</v>
      </c>
      <c r="LN22" s="47">
        <f t="shared" si="214"/>
        <v>0.55999999999999994</v>
      </c>
      <c r="LO22" s="43">
        <f t="shared" si="215"/>
        <v>11.882344799545944</v>
      </c>
      <c r="LP22" s="43">
        <f t="shared" si="216"/>
        <v>7.0818378461273248</v>
      </c>
      <c r="LQ22" s="43">
        <f t="shared" si="217"/>
        <v>9.7645116817469919</v>
      </c>
      <c r="LR22" s="43">
        <f t="shared" si="218"/>
        <v>11.644994302268026</v>
      </c>
      <c r="LS22" s="43">
        <f t="shared" si="219"/>
        <v>11.965516507078798</v>
      </c>
      <c r="LT22" s="43">
        <f t="shared" si="220"/>
        <v>11.164700702522204</v>
      </c>
      <c r="LU22" s="43">
        <f t="shared" si="221"/>
        <v>10.007514012978071</v>
      </c>
      <c r="LV22" s="43">
        <f t="shared" si="222"/>
        <v>8.8841964097338693</v>
      </c>
      <c r="LW22" s="43">
        <f t="shared" si="223"/>
        <v>7.9346599044143256</v>
      </c>
      <c r="LX22" s="43">
        <f t="shared" si="224"/>
        <v>7.1609566943885588</v>
      </c>
      <c r="LY22" s="43">
        <f t="shared" si="225"/>
        <v>6.5244286199463133</v>
      </c>
      <c r="LZ22" s="43">
        <f t="shared" si="226"/>
        <v>3.232743270245181</v>
      </c>
      <c r="MA22" s="43">
        <f t="shared" si="227"/>
        <v>3.9213668233914554</v>
      </c>
      <c r="MB22" s="43">
        <f t="shared" si="228"/>
        <v>4.6099903765377279</v>
      </c>
      <c r="MC22" s="43">
        <f t="shared" si="229"/>
        <v>5.2986139296840014</v>
      </c>
      <c r="MD22" s="43">
        <f t="shared" si="230"/>
        <v>5.9872374828302757</v>
      </c>
      <c r="ME22" s="43">
        <f t="shared" si="231"/>
        <v>6.6758610359765491</v>
      </c>
      <c r="MF22" s="43">
        <f t="shared" si="232"/>
        <v>7.3644845891228226</v>
      </c>
      <c r="MG22" s="43">
        <f t="shared" si="233"/>
        <v>8.053108142269096</v>
      </c>
      <c r="MH22" s="43">
        <f t="shared" si="234"/>
        <v>8.7417316954153694</v>
      </c>
      <c r="MI22" s="43">
        <f t="shared" si="235"/>
        <v>9.4303552485616429</v>
      </c>
      <c r="MJ22" s="47">
        <f t="shared" si="236"/>
        <v>0.55999999999999994</v>
      </c>
      <c r="MK22" s="43" t="e">
        <f t="shared" si="74"/>
        <v>#N/A</v>
      </c>
      <c r="ML22" s="43" t="e">
        <f t="shared" si="288"/>
        <v>#N/A</v>
      </c>
      <c r="MM22" s="43" t="e">
        <f t="shared" si="289"/>
        <v>#N/A</v>
      </c>
      <c r="MN22" s="43" t="e">
        <f t="shared" si="290"/>
        <v>#N/A</v>
      </c>
      <c r="MO22" s="43" t="e">
        <f t="shared" si="291"/>
        <v>#N/A</v>
      </c>
      <c r="MP22" s="43" t="e">
        <f t="shared" si="292"/>
        <v>#N/A</v>
      </c>
      <c r="MQ22" s="43" t="e">
        <f t="shared" si="293"/>
        <v>#N/A</v>
      </c>
      <c r="MR22" s="43" t="e">
        <f t="shared" si="294"/>
        <v>#N/A</v>
      </c>
      <c r="MS22" s="43" t="e">
        <f t="shared" si="295"/>
        <v>#N/A</v>
      </c>
      <c r="MT22" s="43" t="e">
        <f t="shared" si="296"/>
        <v>#N/A</v>
      </c>
      <c r="MU22" s="43" t="e">
        <f t="shared" si="297"/>
        <v>#N/A</v>
      </c>
      <c r="MV22" s="43" t="e">
        <f t="shared" si="298"/>
        <v>#N/A</v>
      </c>
      <c r="MW22" s="43" t="e">
        <f t="shared" si="299"/>
        <v>#N/A</v>
      </c>
      <c r="MX22" s="43" t="e">
        <f t="shared" si="300"/>
        <v>#N/A</v>
      </c>
      <c r="MY22" s="43" t="e">
        <f t="shared" si="301"/>
        <v>#N/A</v>
      </c>
      <c r="MZ22" s="43" t="e">
        <f t="shared" si="302"/>
        <v>#N/A</v>
      </c>
      <c r="NA22" s="43" t="e">
        <f t="shared" si="303"/>
        <v>#N/A</v>
      </c>
      <c r="NB22" s="43" t="e">
        <f t="shared" si="304"/>
        <v>#N/A</v>
      </c>
      <c r="NC22" s="43" t="e">
        <f t="shared" si="305"/>
        <v>#N/A</v>
      </c>
      <c r="ND22" s="43" t="e">
        <f t="shared" si="306"/>
        <v>#N/A</v>
      </c>
      <c r="NE22" s="43" t="e">
        <f t="shared" si="307"/>
        <v>#N/A</v>
      </c>
      <c r="NF22" s="47">
        <f t="shared" si="238"/>
        <v>0.55999999999999994</v>
      </c>
      <c r="NG22" s="43">
        <f>IF(OY21=0,MIN('Drive Train'!$F$35-FQ21*$C$19*'Drive Train'!$F$39,NG21+$C$39)-$C$7,IF(LO21-1&lt;=0,0,IF($C$37=Motors!$C$30,MAX(MAX(NG$8:NG21)*-1,NG21-$C$39),MAX(0,MAX(NG$8:NG21)*-1,NG21-$C$39))))</f>
        <v>8.9091475642892686</v>
      </c>
      <c r="NH22" s="43">
        <f>IF(OZ21=0,MIN('Drive Train'!$F$35-FR21*$C$19*'Drive Train'!$F$39,NH21+$C$39)-$C$7,IF(LP21-1&lt;=0,0,IF($C$37=Motors!$C$30,MAX(MAX(NH$8:NH21)*-1,NH21-$C$39),MAX(0,MAX(NH$8:NH21)*-1,NH21-$C$39))))</f>
        <v>7.0120000000000005</v>
      </c>
      <c r="NI22" s="43">
        <f>IF(PA21=0,MIN('Drive Train'!$F$35-FS21*$C$19*'Drive Train'!$F$39,NI21+$C$39)-$C$7,IF(LQ21-1&lt;=0,0,IF($C$37=Motors!$C$30,MAX(MAX(NI$8:NI21)*-1,NI21-$C$39),MAX(0,MAX(NI$8:NI21)*-1,NI21-$C$39))))</f>
        <v>7.1193094561152792</v>
      </c>
      <c r="NJ22" s="43">
        <f>IF(PB21=0,MIN('Drive Train'!$F$35-FT21*$C$19*'Drive Train'!$F$39,NJ21+$C$39)-$C$7,IF(LR21-1&lt;=0,0,IF($C$37=Motors!$C$30,MAX(MAX(NJ$8:NJ21)*-1,NJ21-$C$39),MAX(0,MAX(NJ$8:NJ21)*-1,NJ21-$C$39))))</f>
        <v>8.4838691185846713</v>
      </c>
      <c r="NK22" s="43">
        <f>IF(PC21=0,MIN('Drive Train'!$F$35-FU21*$C$19*'Drive Train'!$F$39,NK21+$C$39)-$C$7,IF(LS21-1&lt;=0,0,IF($C$37=Motors!$C$30,MAX(MAX(NK$8:NK21)*-1,NK21-$C$39),MAX(0,MAX(NK$8:NK21)*-1,NK21-$C$39))))</f>
        <v>10.091233735861389</v>
      </c>
      <c r="NL22" s="43">
        <f>IF(PD21=0,MIN('Drive Train'!$F$35-FV21*$C$19*'Drive Train'!$F$39,NL21+$C$39)-$C$7,IF(LT21-1&lt;=0,0,IF($C$37=Motors!$C$30,MAX(MAX(NL$8:NL21)*-1,NL21-$C$39),MAX(0,MAX(NL$8:NL21)*-1,NL21-$C$39))))</f>
        <v>11.244132334325634</v>
      </c>
      <c r="NM22" s="43">
        <f>IF(PE21=0,MIN('Drive Train'!$F$35-FW21*$C$19*'Drive Train'!$F$39,NM21+$C$39)-$C$7,IF(LU21-1&lt;=0,0,IF($C$37=Motors!$C$30,MAX(MAX(NM$8:NM21)*-1,NM21-$C$39),MAX(0,MAX(NM$8:NM21)*-1,NM21-$C$39))))</f>
        <v>11.858896524677201</v>
      </c>
      <c r="NN22" s="43">
        <f>IF(PF21=0,MIN('Drive Train'!$F$35-FX21*$C$19*'Drive Train'!$F$39,NN21+$C$39)-$C$7,IF(LV21-1&lt;=0,0,IF($C$37=Motors!$C$30,MAX(MAX(NN$8:NN21)*-1,NN21-$C$39),MAX(0,MAX(NN$8:NN21)*-1,NN21-$C$39))))</f>
        <v>12.076767682457602</v>
      </c>
      <c r="NO22" s="43">
        <f>IF(PG21=0,MIN('Drive Train'!$F$35-FY21*$C$19*'Drive Train'!$F$39,NO21+$C$39)-$C$7,IF(LW21-1&lt;=0,0,IF($C$37=Motors!$C$30,MAX(MAX(NO$8:NO21)*-1,NO21-$C$39),MAX(0,MAX(NO$8:NO21)*-1,NO21-$C$39))))</f>
        <v>12.117241630826245</v>
      </c>
      <c r="NP22" s="43">
        <f>IF(PH21=0,MIN('Drive Train'!$F$35-FZ21*$C$19*'Drive Train'!$F$39,NP21+$C$39)-$C$7,IF(LX21-1&lt;=0,0,IF($C$37=Motors!$C$30,MAX(MAX(NP$8:NP21)*-1,NP21-$C$39),MAX(0,MAX(NP$8:NP21)*-1,NP21-$C$39))))</f>
        <v>12.119749690788248</v>
      </c>
      <c r="NQ22" s="43">
        <f>IF(PI21=0,MIN('Drive Train'!$F$35-GA21*$C$19*'Drive Train'!$F$39,NQ21+$C$39)-$C$7,IF(LY21-1&lt;=0,0,IF($C$37=Motors!$C$30,MAX(MAX(NQ$8:NQ21)*-1,NQ21-$C$39),MAX(0,MAX(NQ$8:NQ21)*-1,NQ21-$C$39))))</f>
        <v>12.119768267404467</v>
      </c>
      <c r="NR22" s="43">
        <f>IF(PJ21=0,MIN('Drive Train'!$F$35-GB21*$C$19*'Drive Train'!$F$39,NR21+$C$39)-$C$7,IF(LZ21-1&lt;=0,0,IF($C$37=Motors!$C$30,MAX(MAX(NR$8:NR21)*-1,NR21-$C$39),MAX(0,MAX(NR$8:NR21)*-1,NR21-$C$39))))</f>
        <v>11.042238644485824</v>
      </c>
      <c r="NS22" s="43">
        <f>IF(PK21=0,MIN('Drive Train'!$F$35-GC21*$C$19*'Drive Train'!$F$39,NS21+$C$39)-$C$7,IF(MA21-1&lt;=0,0,IF($C$37=Motors!$C$30,MAX(MAX(NS$8:NS21)*-1,NS21-$C$39),MAX(0,MAX(NS$8:NS21)*-1,NS21-$C$39))))</f>
        <v>10.812708392083552</v>
      </c>
      <c r="NT22" s="43">
        <f>IF(PL21=0,MIN('Drive Train'!$F$35-GD21*$C$19*'Drive Train'!$F$39,NT21+$C$39)-$C$7,IF(MB21-1&lt;=0,0,IF($C$37=Motors!$C$30,MAX(MAX(NT$8:NT21)*-1,NT21-$C$39),MAX(0,MAX(NT$8:NT21)*-1,NT21-$C$39))))</f>
        <v>10.583178139681278</v>
      </c>
      <c r="NU22" s="43">
        <f>IF(PM21=0,MIN('Drive Train'!$F$35-GE21*$C$19*'Drive Train'!$F$39,NU21+$C$39)-$C$7,IF(MC21-1&lt;=0,0,IF($C$37=Motors!$C$30,MAX(MAX(NU$8:NU21)*-1,NU21-$C$39),MAX(0,MAX(NU$8:NU21)*-1,NU21-$C$39))))</f>
        <v>10.353647887279005</v>
      </c>
      <c r="NV22" s="43">
        <f>IF(PN21=0,MIN('Drive Train'!$F$35-GF21*$C$19*'Drive Train'!$F$39,NV21+$C$39)-$C$7,IF(MD21-1&lt;=0,0,IF($C$37=Motors!$C$30,MAX(MAX(NV$8:NV21)*-1,NV21-$C$39),MAX(0,MAX(NV$8:NV21)*-1,NV21-$C$39))))</f>
        <v>10.124117634876731</v>
      </c>
      <c r="NW22" s="43">
        <f>IF(PO21=0,MIN('Drive Train'!$F$35-GG21*$C$19*'Drive Train'!$F$39,NW21+$C$39)-$C$7,IF(ME21-1&lt;=0,0,IF($C$37=Motors!$C$30,MAX(MAX(NW$8:NW21)*-1,NW21-$C$39),MAX(0,MAX(NW$8:NW21)*-1,NW21-$C$39))))</f>
        <v>9.894587382474457</v>
      </c>
      <c r="NX22" s="43">
        <f>IF(PP21=0,MIN('Drive Train'!$F$35-GH21*$C$19*'Drive Train'!$F$39,NX21+$C$39)-$C$7,IF(MF21-1&lt;=0,0,IF($C$37=Motors!$C$30,MAX(MAX(NX$8:NX21)*-1,NX21-$C$39),MAX(0,MAX(NX$8:NX21)*-1,NX21-$C$39))))</f>
        <v>9.6650571300721833</v>
      </c>
      <c r="NY22" s="43">
        <f>IF(PQ21=0,MIN('Drive Train'!$F$35-GI21*$C$19*'Drive Train'!$F$39,NY21+$C$39)-$C$7,IF(MG21-1&lt;=0,0,IF($C$37=Motors!$C$30,MAX(MAX(NY$8:NY21)*-1,NY21-$C$39),MAX(0,MAX(NY$8:NY21)*-1,NY21-$C$39))))</f>
        <v>9.4355268776699113</v>
      </c>
      <c r="NZ22" s="43">
        <f>IF(PR21=0,MIN('Drive Train'!$F$35-GJ21*$C$19*'Drive Train'!$F$39,NZ21+$C$39)-$C$7,IF(MH21-1&lt;=0,0,IF($C$37=Motors!$C$30,MAX(MAX(NZ$8:NZ21)*-1,NZ21-$C$39),MAX(0,MAX(NZ$8:NZ21)*-1,NZ21-$C$39))))</f>
        <v>9.2059966252676375</v>
      </c>
      <c r="OA22" s="43">
        <f>IF(PS21=0,MIN('Drive Train'!$F$35-GK21*$C$19*'Drive Train'!$F$39,OA21+$C$39)-$C$7,IF(MI21-1&lt;=0,0,IF($C$37=Motors!$C$30,MAX(MAX(OA$8:OA21)*-1,OA21-$C$39),MAX(0,MAX(OA$8:OA21)*-1,OA21-$C$39))))</f>
        <v>8.976466372865362</v>
      </c>
      <c r="OB22" s="47">
        <f t="shared" si="239"/>
        <v>0.55999999999999994</v>
      </c>
      <c r="OC22" s="43">
        <f>'Drive Train'!$F$35-(FQ22*$C$13)*$C$19*'Drive Train'!$F$39</f>
        <v>10.14781165679825</v>
      </c>
      <c r="OD22" s="43">
        <f>'Drive Train'!$F$35-(FR22*$C$13)*$C$19*'Drive Train'!$F$39</f>
        <v>8.4939999999999998</v>
      </c>
      <c r="OE22" s="43">
        <f>'Drive Train'!$F$35-(FS22*$C$13)*$C$19*'Drive Train'!$F$39</f>
        <v>8.6318620230175576</v>
      </c>
      <c r="OF22" s="43">
        <f>'Drive Train'!$F$35-(FT22*$C$13)*$C$19*'Drive Train'!$F$39</f>
        <v>9.813502947363439</v>
      </c>
      <c r="OG22" s="43">
        <f>'Drive Train'!$F$35-(FU22*$C$13)*$C$19*'Drive Train'!$F$39</f>
        <v>11.045327475213618</v>
      </c>
      <c r="OH22" s="43">
        <f>'Drive Train'!$F$35-(FV22*$C$13)*$C$19*'Drive Train'!$F$39</f>
        <v>11.845523697655128</v>
      </c>
      <c r="OI22" s="43">
        <f>'Drive Train'!$F$35-(FW22*$C$13)*$C$19*'Drive Train'!$F$39</f>
        <v>12.207685221633426</v>
      </c>
      <c r="OJ22" s="43">
        <f>'Drive Train'!$F$35-(FX22*$C$13)*$C$19*'Drive Train'!$F$39</f>
        <v>12.310014526176092</v>
      </c>
      <c r="OK22" s="43">
        <f>'Drive Train'!$F$35-(FY22*$C$13)*$C$19*'Drive Train'!$F$39</f>
        <v>12.324231000911162</v>
      </c>
      <c r="OL22" s="43">
        <f>'Drive Train'!$F$35-(FZ22*$C$13)*$C$19*'Drive Train'!$F$39</f>
        <v>12.324824072102073</v>
      </c>
      <c r="OM22" s="43">
        <f>'Drive Train'!$F$35-(GA22*$C$13)*$C$19*'Drive Train'!$F$39</f>
        <v>12.324826304568941</v>
      </c>
      <c r="ON22" s="43">
        <f>'Drive Train'!$F$35-(GB22*$C$13)*$C$19*'Drive Train'!$F$39</f>
        <v>11.540383862060862</v>
      </c>
      <c r="OO22" s="43">
        <f>'Drive Train'!$F$35-(GC22*$C$13)*$C$19*'Drive Train'!$F$39</f>
        <v>11.373285672960774</v>
      </c>
      <c r="OP22" s="43">
        <f>'Drive Train'!$F$35-(GD22*$C$13)*$C$19*'Drive Train'!$F$39</f>
        <v>11.206187483860687</v>
      </c>
      <c r="OQ22" s="43">
        <f>'Drive Train'!$F$35-(GE22*$C$13)*$C$19*'Drive Train'!$F$39</f>
        <v>11.039089294760599</v>
      </c>
      <c r="OR22" s="43">
        <f>'Drive Train'!$F$35-(GF22*$C$13)*$C$19*'Drive Train'!$F$39</f>
        <v>10.871991105660511</v>
      </c>
      <c r="OS22" s="43">
        <f>'Drive Train'!$F$35-(GG22*$C$13)*$C$19*'Drive Train'!$F$39</f>
        <v>10.704892916560423</v>
      </c>
      <c r="OT22" s="43">
        <f>'Drive Train'!$F$35-(GH22*$C$13)*$C$19*'Drive Train'!$F$39</f>
        <v>10.537794727460335</v>
      </c>
      <c r="OU22" s="43">
        <f>'Drive Train'!$F$35-(GI22*$C$13)*$C$19*'Drive Train'!$F$39</f>
        <v>10.370696538360246</v>
      </c>
      <c r="OV22" s="43">
        <f>'Drive Train'!$F$35-(GJ22*$C$13)*$C$19*'Drive Train'!$F$39</f>
        <v>10.20359834926016</v>
      </c>
      <c r="OW22" s="43">
        <f>'Drive Train'!$F$35-(GK22*$C$13)*$C$19*'Drive Train'!$F$39</f>
        <v>10.036500160160072</v>
      </c>
      <c r="OX22" s="47">
        <f t="shared" si="240"/>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241"/>
        <v>0.55999999999999994</v>
      </c>
      <c r="PU22" s="43">
        <f t="shared" si="242"/>
        <v>3.8518645869314114</v>
      </c>
      <c r="PV22" s="43">
        <f t="shared" si="243"/>
        <v>2.1429350511949838</v>
      </c>
      <c r="PW22" s="43">
        <f t="shared" si="244"/>
        <v>2.9968598141806586</v>
      </c>
      <c r="PX22" s="43">
        <f t="shared" si="245"/>
        <v>3.713631332989459</v>
      </c>
      <c r="PY22" s="43">
        <f t="shared" si="246"/>
        <v>4.0628121414848319</v>
      </c>
      <c r="PZ22" s="43">
        <f t="shared" si="247"/>
        <v>4.0389525012027336</v>
      </c>
      <c r="QA22" s="43">
        <f t="shared" si="248"/>
        <v>3.8446694029517783</v>
      </c>
      <c r="QB22" s="43">
        <f t="shared" si="249"/>
        <v>3.6134694613719383</v>
      </c>
      <c r="QC22" s="43">
        <f t="shared" si="250"/>
        <v>3.3830603111763171</v>
      </c>
      <c r="QD22" s="43">
        <f t="shared" si="251"/>
        <v>3.1588441824816442</v>
      </c>
      <c r="QE22" s="43">
        <f t="shared" si="252"/>
        <v>2.9557763733317297</v>
      </c>
      <c r="QF22" s="43">
        <f t="shared" si="253"/>
        <v>1.0275968624784162</v>
      </c>
      <c r="QG22" s="43">
        <f t="shared" si="254"/>
        <v>1.2464906450917761</v>
      </c>
      <c r="QH22" s="43">
        <f t="shared" si="255"/>
        <v>1.4653844277051353</v>
      </c>
      <c r="QI22" s="43">
        <f t="shared" si="256"/>
        <v>1.684278210318495</v>
      </c>
      <c r="QJ22" s="43">
        <f t="shared" si="257"/>
        <v>1.9031719929318545</v>
      </c>
      <c r="QK22" s="43">
        <f t="shared" si="258"/>
        <v>2.1220657755452139</v>
      </c>
      <c r="QL22" s="43">
        <f t="shared" si="259"/>
        <v>2.3409595581585734</v>
      </c>
      <c r="QM22" s="43">
        <f t="shared" si="260"/>
        <v>2.5598533407719328</v>
      </c>
      <c r="QN22" s="43">
        <f t="shared" si="261"/>
        <v>2.7787471233852923</v>
      </c>
      <c r="QO22" s="43">
        <f t="shared" si="262"/>
        <v>2.9976409059986522</v>
      </c>
      <c r="QP22" s="47">
        <f t="shared" si="263"/>
        <v>0.55999999999999994</v>
      </c>
      <c r="QQ22" s="43">
        <f t="shared" si="76"/>
        <v>0.6981492266847058</v>
      </c>
      <c r="QR22" s="43">
        <f t="shared" si="77"/>
        <v>1.2108094279334349</v>
      </c>
      <c r="QS22" s="43">
        <f t="shared" si="78"/>
        <v>1.1680739857358837</v>
      </c>
      <c r="QT22" s="43">
        <f t="shared" si="79"/>
        <v>0.80178059822180991</v>
      </c>
      <c r="QU22" s="43">
        <f t="shared" si="80"/>
        <v>0.41993094336245296</v>
      </c>
      <c r="QV22" s="43">
        <f t="shared" si="81"/>
        <v>0.17188047476826412</v>
      </c>
      <c r="QW22" s="43">
        <f t="shared" si="82"/>
        <v>5.9615091340803374E-2</v>
      </c>
      <c r="QX22" s="43">
        <f t="shared" si="83"/>
        <v>2.7894331818495863E-2</v>
      </c>
      <c r="QY22" s="43">
        <f t="shared" si="84"/>
        <v>2.3487408715270355E-2</v>
      </c>
      <c r="QZ22" s="43">
        <f t="shared" si="85"/>
        <v>2.3303564324745323E-2</v>
      </c>
      <c r="RA22" s="43">
        <f t="shared" si="86"/>
        <v>2.3302872288920307E-2</v>
      </c>
      <c r="RB22" s="43">
        <f t="shared" si="87"/>
        <v>0.26646987307230863</v>
      </c>
      <c r="RC22" s="43">
        <f t="shared" si="88"/>
        <v>0.31826814822668381</v>
      </c>
      <c r="RD22" s="43">
        <f t="shared" si="89"/>
        <v>0.37006642338105927</v>
      </c>
      <c r="RE22" s="43">
        <f t="shared" si="90"/>
        <v>0.42186469853543468</v>
      </c>
      <c r="RF22" s="43">
        <f t="shared" si="91"/>
        <v>0.47366297368980997</v>
      </c>
      <c r="RG22" s="43">
        <f t="shared" si="92"/>
        <v>0.52546124884418532</v>
      </c>
      <c r="RH22" s="43">
        <f t="shared" si="93"/>
        <v>0.57725952399856051</v>
      </c>
      <c r="RI22" s="43">
        <f t="shared" si="94"/>
        <v>0.62905779915293625</v>
      </c>
      <c r="RJ22" s="43">
        <f t="shared" si="95"/>
        <v>0.68085607430731132</v>
      </c>
      <c r="RK22" s="43">
        <f t="shared" si="96"/>
        <v>0.73265434946168684</v>
      </c>
      <c r="RL22" s="47">
        <f t="shared" si="264"/>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0.04</v>
      </c>
      <c r="RP22" s="2">
        <f>IF(AND(LR22&gt;=LR$6*'Drive Train'!$AA$52,LR22&lt;=LR$6*'Drive Train'!$AA$53,KV22=0,JZ22=0,EX22&gt;0),$C$17,0)</f>
        <v>0.04</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0.04</v>
      </c>
      <c r="RT22" s="2">
        <f>IF(AND(LV22&gt;=LV$6*'Drive Train'!$AA$52,LV22&lt;=LV$6*'Drive Train'!$AA$53,KZ22=0,KD22=0,FB22&gt;0),$C$17,0)</f>
        <v>0</v>
      </c>
      <c r="RU22" s="2">
        <f>IF(AND(LW22&gt;=LW$6*'Drive Train'!$AA$52,LW22&lt;=LW$6*'Drive Train'!$AA$53,LA22=0,KE22=0,FC22&gt;0),$C$17,0)</f>
        <v>0</v>
      </c>
      <c r="RV22" s="2">
        <f>IF(AND(LX22&gt;=LX$6*'Drive Train'!$AA$52,LX22&lt;=LX$6*'Drive Train'!$AA$53,LB22=0,KF22=0,FD22&gt;0),$C$17,0)</f>
        <v>0</v>
      </c>
      <c r="RW22" s="2">
        <f>IF(AND(LY22&gt;=LY$6*'Drive Train'!$AA$52,LY22&lt;=LY$6*'Drive Train'!$AA$53,LC22=0,KG22=0,FE22&gt;0),$C$17,0)</f>
        <v>0</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v>
      </c>
      <c r="SC22" s="2">
        <f>IF(AND(ME22&gt;=ME$6*'Drive Train'!$AA$52,ME22&lt;=ME$6*'Drive Train'!$AA$53,LI22=0,KM22=0,FK22&gt;0),$C$17,0)</f>
        <v>0.04</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265"/>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266"/>
        <v>0.55999999999999994</v>
      </c>
    </row>
    <row r="23" spans="1:524" x14ac:dyDescent="0.3">
      <c r="B23" s="3" t="s">
        <v>55</v>
      </c>
      <c r="C23" s="38">
        <f>SUM('Drive Train'!F25:F26)*0.4536</f>
        <v>68.040000000000006</v>
      </c>
      <c r="D23" s="5"/>
      <c r="P23" s="5"/>
      <c r="R23" s="49">
        <f t="shared" si="97"/>
        <v>0.6</v>
      </c>
      <c r="S23" s="2">
        <f>NG23/'Drive Train'!$F$35</f>
        <v>0.74331308137615593</v>
      </c>
      <c r="T23" s="2">
        <f>NH23/'Drive Train'!$F$35</f>
        <v>0.565483870967742</v>
      </c>
      <c r="U23" s="2">
        <f>NI23/'Drive Train'!$F$35</f>
        <v>0.58030774441049005</v>
      </c>
      <c r="V23" s="2">
        <f>NJ23/'Drive Train'!$F$35</f>
        <v>0.70736590831864943</v>
      </c>
      <c r="W23" s="2">
        <f>NK23/'Drive Train'!$F$35</f>
        <v>0.83982015862512027</v>
      </c>
      <c r="X23" s="2">
        <f>NL23/'Drive Train'!$F$35</f>
        <v>0.92586276318872363</v>
      </c>
      <c r="Y23" s="2">
        <f>NM23/'Drive Train'!$F$35</f>
        <v>0.96480486254122844</v>
      </c>
      <c r="Z23" s="2">
        <f>NN23/'Drive Train'!$F$35</f>
        <v>0.97580801356732172</v>
      </c>
      <c r="AA23" s="2">
        <f>NO23/'Drive Train'!$F$35</f>
        <v>0.97733666676464104</v>
      </c>
      <c r="AB23" s="2">
        <f>NP23/'Drive Train'!$F$35</f>
        <v>0.97740043786043784</v>
      </c>
      <c r="AC23" s="2">
        <f>NQ23/'Drive Train'!$F$35</f>
        <v>0.97740067791063878</v>
      </c>
      <c r="AD23" s="2">
        <f>NR23/'Drive Train'!$F$35</f>
        <v>0.8930520281785872</v>
      </c>
      <c r="AE23" s="2">
        <f>NS23/'Drive Train'!$F$35</f>
        <v>0.87508448096352409</v>
      </c>
      <c r="AF23" s="2">
        <f>NT23/'Drive Train'!$F$35</f>
        <v>0.85711693374846076</v>
      </c>
      <c r="AG23" s="2">
        <f>NU23/'Drive Train'!$F$35</f>
        <v>0.83914938653339755</v>
      </c>
      <c r="AH23" s="2">
        <f>NV23/'Drive Train'!$F$35</f>
        <v>0.82118183931833444</v>
      </c>
      <c r="AI23" s="2">
        <f>NW23/'Drive Train'!$F$35</f>
        <v>0.80321429210327122</v>
      </c>
      <c r="AJ23" s="2">
        <f>NX23/'Drive Train'!$F$35</f>
        <v>0.78524674488820811</v>
      </c>
      <c r="AK23" s="2">
        <f>NY23/'Drive Train'!$F$35</f>
        <v>0.7672791976731449</v>
      </c>
      <c r="AL23" s="2">
        <f>NZ23/'Drive Train'!$F$35</f>
        <v>0.74931165045808179</v>
      </c>
      <c r="AM23" s="2">
        <f>OA23/'Drive Train'!$F$35</f>
        <v>0.73134410324301846</v>
      </c>
      <c r="AN23" s="47">
        <f t="shared" si="98"/>
        <v>0.6</v>
      </c>
      <c r="AO23" s="36">
        <f>LO23*12*60/(PI() * 'Drive Train'!$F$15)/S$6*ABS(S23)</f>
        <v>3178.6125778891014</v>
      </c>
      <c r="AP23" s="36">
        <f>LP23*12*60/(PI() * 'Drive Train'!$F$15)/T$6*ABS(T23)</f>
        <v>739.26362011960782</v>
      </c>
      <c r="AQ23" s="36">
        <f>LQ23*12*60/(PI() * 'Drive Train'!$F$15)/U$6*ABS(U23)</f>
        <v>1505.1609737509887</v>
      </c>
      <c r="AR23" s="36">
        <f>LR23*12*60/(PI() * 'Drive Train'!$F$15)/V$6*ABS(V23)</f>
        <v>2813.7746726628143</v>
      </c>
      <c r="AS23" s="36">
        <f>LS23*12*60/(PI() * 'Drive Train'!$F$15)/W$6*ABS(W23)</f>
        <v>4158.9162485606721</v>
      </c>
      <c r="AT23" s="36">
        <f>LT23*12*60/(PI() * 'Drive Train'!$F$15)/X$6*ABS(X23)</f>
        <v>5010.8169311068586</v>
      </c>
      <c r="AU23" s="36">
        <f>LU23*12*60/(PI() * 'Drive Train'!$F$15)/Y$6*ABS(Y23)</f>
        <v>5373.4711955030816</v>
      </c>
      <c r="AV23" s="36">
        <f>LV23*12*60/(PI() * 'Drive Train'!$F$15)/Z$6*ABS(Z23)</f>
        <v>5468.1101122049367</v>
      </c>
      <c r="AW23" s="36">
        <f>LW23*12*60/(PI() * 'Drive Train'!$F$15)/AA$6*ABS(AA23)</f>
        <v>5480.1537392650416</v>
      </c>
      <c r="AX23" s="36">
        <f>LX23*12*60/(PI() * 'Drive Train'!$F$15)/AB$6*ABS(AB23)</f>
        <v>5480.6098905007411</v>
      </c>
      <c r="AY23" s="36">
        <f>LY23*12*60/(PI() * 'Drive Train'!$F$15)/AC$6*ABS(AC23)</f>
        <v>5480.6114256527389</v>
      </c>
      <c r="AZ23" s="36">
        <f>LZ23*12*60/(PI() * 'Drive Train'!$F$15)/AD$6*ABS(AD23)</f>
        <v>1054.0802934362307</v>
      </c>
      <c r="BA23" s="36">
        <f>MA23*12*60/(PI() * 'Drive Train'!$F$15)/AE$6*ABS(AE23)</f>
        <v>1252.8906517057753</v>
      </c>
      <c r="BB23" s="36">
        <f>MB23*12*60/(PI() * 'Drive Train'!$F$15)/AF$6*ABS(AF23)</f>
        <v>1442.6660469421884</v>
      </c>
      <c r="BC23" s="36">
        <f>MC23*12*60/(PI() * 'Drive Train'!$F$15)/AG$6*ABS(AG23)</f>
        <v>1623.4064791454712</v>
      </c>
      <c r="BD23" s="36">
        <f>MD23*12*60/(PI() * 'Drive Train'!$F$15)/AH$6*ABS(AH23)</f>
        <v>1795.1119483156235</v>
      </c>
      <c r="BE23" s="36">
        <f>ME23*12*60/(PI() * 'Drive Train'!$F$15)/AI$6*ABS(AI23)</f>
        <v>1957.7824544526445</v>
      </c>
      <c r="BF23" s="36">
        <f>MF23*12*60/(PI() * 'Drive Train'!$F$15)/AJ$6*ABS(AJ23)</f>
        <v>2111.4179975565353</v>
      </c>
      <c r="BG23" s="36">
        <f>MG23*12*60/(PI() * 'Drive Train'!$F$15)/AK$6*ABS(AK23)</f>
        <v>2256.0185776272951</v>
      </c>
      <c r="BH23" s="36">
        <f>MH23*12*60/(PI() * 'Drive Train'!$F$15)/AL$6*ABS(AL23)</f>
        <v>2391.5841946649234</v>
      </c>
      <c r="BI23" s="36">
        <f>MI23*12*60/(PI() * 'Drive Train'!$F$15)/AM$6*ABS(AM23)</f>
        <v>2518.1148486694219</v>
      </c>
      <c r="BJ23" s="47">
        <f t="shared" si="23"/>
        <v>0.6</v>
      </c>
      <c r="BK23" s="2">
        <f>IF(OR(KS22=1,AND($C$37=Motors!$C$32,OY22=1)),0,IF(NG23=0,-(CG22+$C$15)/($C$14-$C$15)*$C$12,($C$11*S23-AO23)/($C$11*S23)*$C$12*S23))</f>
        <v>1.2473407007532955</v>
      </c>
      <c r="BL23" s="2">
        <f>IF(OR(KT22=1,AND($C$37=Motors!$C$32,OZ22=1)),0,IF(NH23=0,-(CH22+$C$15)/($C$14-$C$15)*$C$12,($C$11*T23-AP23)/($C$11*T23)*$C$12*T23))</f>
        <v>2.1651903150861531</v>
      </c>
      <c r="BM23" s="2">
        <f>IF(OR(KU22=1,AND($C$37=Motors!$C$32,PA22=1)),0,IF(NI23=0,-(CI22+$C$15)/($C$14-$C$15)*$C$12,($C$11*U23-AQ23)/($C$11*U23)*$C$12*U23))</f>
        <v>1.6811431505044385</v>
      </c>
      <c r="BN23" s="2">
        <f>IF(OR(KV22=1,AND($C$37=Motors!$C$32,PB22=1)),0,IF(NJ23=0,-(CJ22+$C$15)/($C$14-$C$15)*$C$12,($C$11*V23-AR23)/($C$11*V23)*$C$12*V23))</f>
        <v>1.3399603247897232</v>
      </c>
      <c r="BO23" s="2">
        <f>IF(OR(KW22=1,AND($C$37=Motors!$C$32,PC22=1)),0,IF(NK23=0,-(CK22+$C$15)/($C$14-$C$15)*$C$12,($C$11*W23-AS23)/($C$11*W23)*$C$12*W23))</f>
        <v>0.99808690749128037</v>
      </c>
      <c r="BP23" s="2">
        <f>IF(OR(KX22=1,AND($C$37=Motors!$C$32,PD22=1)),0,IF(NL23=0,-(CL22+$C$15)/($C$14-$C$15)*$C$12,($C$11*X23-AT23)/($C$11*X23)*$C$12*X23))</f>
        <v>0.79187506991879308</v>
      </c>
      <c r="BQ23" s="2">
        <f>IF(OR(KY22=1,AND($C$37=Motors!$C$32,PE22=1)),0,IF(NM23=0,-(CM22+$C$15)/($C$14-$C$15)*$C$12,($C$11*Y23-AU23)/($C$11*Y23)*$C$12*Y23))</f>
        <v>0.71514107802965865</v>
      </c>
      <c r="BR23" s="2">
        <f>IF(OR(KZ22=1,AND($C$37=Motors!$C$32,PF22=1)),0,IF(NN23=0,-(CN22+$C$15)/($C$14-$C$15)*$C$12,($C$11*Z23-AV23)/($C$11*Z23)*$C$12*Z23))</f>
        <v>0.69913184350159718</v>
      </c>
      <c r="BS23" s="2">
        <f>IF(OR(LA22=1,AND($C$37=Motors!$C$32,PG22=1)),0,IF(NO23=0,-(CO22+$C$15)/($C$14-$C$15)*$C$12,($C$11*AA23-AW23)/($C$11*AA23)*$C$12*AA23))</f>
        <v>0.69770779531645366</v>
      </c>
      <c r="BT23" s="2">
        <f>IF(OR(LB22=1,AND($C$37=Motors!$C$32,PH22=1)),0,IF(NP23=0,-(CP22+$C$15)/($C$14-$C$15)*$C$12,($C$11*AB23-AX23)/($C$11*AB23)*$C$12*AB23))</f>
        <v>0.69768191136684332</v>
      </c>
      <c r="BU23" s="2">
        <f>IF(OR(LC22=1,AND($C$37=Motors!$C$32,PI22=1)),0,IF(NQ23=0,-(CQ22+$C$15)/($C$14-$C$15)*$C$12,($C$11*AC23-AY23)/($C$11*AC23)*$C$12*AC23))</f>
        <v>0.69768194571897646</v>
      </c>
      <c r="BV23" s="2">
        <f>IF(OR(LD22=1,AND($C$37=Motors!$C$32,PJ22=1)),0,IF(NR23=0,-(CR22+$C$15)/($C$14-$C$15)*$C$12,($C$11*AD23-AZ23)/($C$11*AD23)*$C$12*AD23))</f>
        <v>3.5015849707524089</v>
      </c>
      <c r="BW23" s="2">
        <f>IF(OR(LE22=1,AND($C$37=Motors!$C$32,PK22=1)),0,IF(NS23=0,-(CS22+$C$15)/($C$14-$C$15)*$C$12,($C$11*AE23-BA23)/($C$11*AE23)*$C$12*AE23))</f>
        <v>3.271746333234578</v>
      </c>
      <c r="BX23" s="2">
        <f>IF(OR(LF22=1,AND($C$37=Motors!$C$32,PL22=1)),0,IF(NT23=0,-(CT22+$C$15)/($C$14-$C$15)*$C$12,($C$11*AF23-BB23)/($C$11*AF23)*$C$12*AF23))</f>
        <v>3.0484529732266337</v>
      </c>
      <c r="BY23" s="2">
        <f>IF(OR(LG22=1,AND($C$37=Motors!$C$32,PM22=1)),0,IF(NU23=0,-(CU22+$C$15)/($C$14-$C$15)*$C$12,($C$11*AG23-BC23)/($C$11*AG23)*$C$12*AG23))</f>
        <v>2.8317048907285769</v>
      </c>
      <c r="BZ23" s="2">
        <f>IF(OR(LH22=1,AND($C$37=Motors!$C$32,PN22=1)),0,IF(NV23=0,-(CV22+$C$15)/($C$14-$C$15)*$C$12,($C$11*AH23-BD23)/($C$11*AH23)*$C$12*AH23))</f>
        <v>2.6215020857404072</v>
      </c>
      <c r="CA23" s="2">
        <f>IF(OR(LI22=1,AND($C$37=Motors!$C$32,PO22=1)),0,IF(NW23=0,-(CW22+$C$15)/($C$14-$C$15)*$C$12,($C$11*AI23-BE23)/($C$11*AI23)*$C$12*AI23))</f>
        <v>2.4178445582621237</v>
      </c>
      <c r="CB23" s="2">
        <f>IF(OR(LJ22=1,AND($C$37=Motors!$C$32,PP22=1)),0,IF(NX23=0,-(CX22+$C$15)/($C$14-$C$15)*$C$12,($C$11*AJ23-BF23)/($C$11*AJ23)*$C$12*AJ23))</f>
        <v>2.2207323082937283</v>
      </c>
      <c r="CC23" s="2">
        <f>IF(OR(LK22=1,AND($C$37=Motors!$C$32,PQ22=1)),0,IF(NY23=0,-(CY22+$C$15)/($C$14-$C$15)*$C$12,($C$11*AK23-BG23)/($C$11*AK23)*$C$12*AK23))</f>
        <v>2.0301653358352194</v>
      </c>
      <c r="CD23" s="2">
        <f>IF(OR(LL22=1,AND($C$37=Motors!$C$32,PR22=1)),0,IF(NZ23=0,-(CZ22+$C$15)/($C$14-$C$15)*$C$12,($C$11*AL23-BH23)/($C$11*AL23)*$C$12*AL23))</f>
        <v>1.8461436408865983</v>
      </c>
      <c r="CE23" s="2">
        <f>IF(OR(LM22=1,AND($C$37=Motors!$C$32,PS22=1)),0,IF(OA23=0,-(DA22+$C$15)/($C$14-$C$15)*$C$12,($C$11*AM23-BI23)/($C$11*AM23)*$C$12*AM23))</f>
        <v>1.668667223447863</v>
      </c>
      <c r="CF23" s="47">
        <f t="shared" si="25"/>
        <v>0.6</v>
      </c>
      <c r="CG23" s="43">
        <f>IF(AND(KS22=1,OY22=1),0,ABS(BK23/$C$12*($C$14-$C$15)+$C$15) *'Drive Train'!$AA$49 + CG22*(1-'Drive Train'!$AA$49))</f>
        <v>70.274077726792939</v>
      </c>
      <c r="CH23" s="43">
        <f>IF(AND(KT22=1,OZ22=1),0,ABS(BL23/$C$12*($C$14-$C$15)+$C$15) *'Drive Train'!$AA$49 + CH22*(1-'Drive Train'!$AA$49))</f>
        <v>119.98515045913251</v>
      </c>
      <c r="CI23" s="43">
        <f>IF(AND(KU22=1,PA22=1),0,ABS(BM23/$C$12*($C$14-$C$15)+$C$15) *'Drive Train'!$AA$49 + CI22*(1-'Drive Train'!$AA$49))</f>
        <v>93.833835751147618</v>
      </c>
      <c r="CJ23" s="43">
        <f>IF(AND(KV22=1,PB22=1),0,ABS(BN23/$C$12*($C$14-$C$15)+$C$15) *'Drive Train'!$AA$49 + CJ22*(1-'Drive Train'!$AA$49))</f>
        <v>75.257122422972373</v>
      </c>
      <c r="CK23" s="43">
        <f>IF(AND(KW22=1,PC22=1),0,ABS(BO23/$C$12*($C$14-$C$15)+$C$15) *'Drive Train'!$AA$49 + CK22*(1-'Drive Train'!$AA$49))</f>
        <v>56.731804992949577</v>
      </c>
      <c r="CL23" s="43">
        <f>IF(AND(KX22=1,PD22=1),0,ABS(BP23/$C$12*($C$14-$C$15)+$C$15) *'Drive Train'!$AA$49 + CL22*(1-'Drive Train'!$AA$49))</f>
        <v>45.213578844038182</v>
      </c>
      <c r="CM23" s="43">
        <f>IF(AND(KY22=1,PE22=1),0,ABS(BQ23/$C$12*($C$14-$C$15)+$C$15) *'Drive Train'!$AA$49 + CM22*(1-'Drive Train'!$AA$49))</f>
        <v>40.684956302865814</v>
      </c>
      <c r="CN23" s="43">
        <f>IF(AND(KZ22=1,PF22=1),0,ABS(BR23/$C$12*($C$14-$C$15)+$C$15) *'Drive Train'!$AA$49 + CN22*(1-'Drive Train'!$AA$49))</f>
        <v>39.64803466536803</v>
      </c>
      <c r="CO23" s="43">
        <f>IF(AND(LA22=1,PG22=1),0,ABS(BS23/$C$12*($C$14-$C$15)+$C$15) *'Drive Train'!$AA$49 + CO22*(1-'Drive Train'!$AA$49))</f>
        <v>39.538655348167069</v>
      </c>
      <c r="CP23" s="43">
        <f>IF(AND(LB22=1,PH22=1),0,ABS(BT23/$C$12*($C$14-$C$15)+$C$15) *'Drive Train'!$AA$49 + CP22*(1-'Drive Train'!$AA$49))</f>
        <v>39.535552254392826</v>
      </c>
      <c r="CQ23" s="43">
        <f>IF(AND(LC22=1,PI22=1),0,ABS(BU23/$C$12*($C$14-$C$15)+$C$15) *'Drive Train'!$AA$49 + CQ22*(1-'Drive Train'!$AA$49))</f>
        <v>39.535546321171488</v>
      </c>
      <c r="CR23" s="43">
        <f>IF(AND(LD22=1,PJ22=1),0,ABS(BV23/$C$12*($C$14-$C$15)+$C$15) *'Drive Train'!$AA$49 + CR22*(1-'Drive Train'!$AA$49))</f>
        <v>192.75806236174788</v>
      </c>
      <c r="CS23" s="43">
        <f>IF(AND(LE22=1,PK22=1),0,ABS(BW23/$C$12*($C$14-$C$15)+$C$15) *'Drive Train'!$AA$49 + CS22*(1-'Drive Train'!$AA$49))</f>
        <v>180.32975899682148</v>
      </c>
      <c r="CT23" s="43">
        <f>IF(AND(LF22=1,PL22=1),0,ABS(BX23/$C$12*($C$14-$C$15)+$C$15) *'Drive Train'!$AA$49 + CT22*(1-'Drive Train'!$AA$49))</f>
        <v>168.25524901803323</v>
      </c>
      <c r="CU23" s="43">
        <f>IF(AND(LG22=1,PM22=1),0,ABS(BY23/$C$12*($C$14-$C$15)+$C$15) *'Drive Train'!$AA$49 + CU22*(1-'Drive Train'!$AA$49))</f>
        <v>156.53453242538319</v>
      </c>
      <c r="CV23" s="43">
        <f>IF(AND(LH22=1,PN22=1),0,ABS(BZ23/$C$12*($C$14-$C$15)+$C$15) *'Drive Train'!$AA$49 + CV22*(1-'Drive Train'!$AA$49))</f>
        <v>145.16760921887135</v>
      </c>
      <c r="CW23" s="43">
        <f>IF(AND(LI22=1,PO22=1),0,ABS(CA23/$C$12*($C$14-$C$15)+$C$15) *'Drive Train'!$AA$49 + CW22*(1-'Drive Train'!$AA$49))</f>
        <v>134.15447939849761</v>
      </c>
      <c r="CX23" s="43">
        <f>IF(AND(LJ22=1,PP22=1),0,ABS(CB23/$C$12*($C$14-$C$15)+$C$15) *'Drive Train'!$AA$49 + CX22*(1-'Drive Train'!$AA$49))</f>
        <v>123.49514296293525</v>
      </c>
      <c r="CY23" s="43">
        <f>IF(AND(LK22=1,PQ22=1),0,ABS(CC23/$C$12*($C$14-$C$15)+$C$15) *'Drive Train'!$AA$49 + CY22*(1-'Drive Train'!$AA$49))</f>
        <v>113.18959991113988</v>
      </c>
      <c r="CZ23" s="43">
        <f>IF(AND(LL22=1,PR22=1),0,ABS(CD23/$C$12*($C$14-$C$15)+$C$15) *'Drive Train'!$AA$49 + CZ22*(1-'Drive Train'!$AA$49))</f>
        <v>103.237850245508</v>
      </c>
      <c r="DA23" s="43">
        <f>IF(AND(LM22=1,PS22=1),0,ABS(CE23/$C$12*($C$14-$C$15)+$C$15) *'Drive Train'!$AA$49 + DA22*(1-'Drive Train'!$AA$49))</f>
        <v>93.639893966039494</v>
      </c>
      <c r="DB23" s="47">
        <f t="shared" si="99"/>
        <v>0.6</v>
      </c>
      <c r="DC23" s="43">
        <f t="shared" si="26"/>
        <v>70.274077726792939</v>
      </c>
      <c r="DD23" s="43">
        <f t="shared" si="27"/>
        <v>93</v>
      </c>
      <c r="DE23" s="43">
        <f t="shared" si="28"/>
        <v>93</v>
      </c>
      <c r="DF23" s="43">
        <f t="shared" si="29"/>
        <v>75.257122422972373</v>
      </c>
      <c r="DG23" s="43">
        <f t="shared" si="30"/>
        <v>56.731804992949577</v>
      </c>
      <c r="DH23" s="43">
        <f t="shared" si="31"/>
        <v>45.213578844038182</v>
      </c>
      <c r="DI23" s="43">
        <f t="shared" si="32"/>
        <v>40.684956302865814</v>
      </c>
      <c r="DJ23" s="43">
        <f t="shared" si="33"/>
        <v>39.64803466536803</v>
      </c>
      <c r="DK23" s="43">
        <f t="shared" si="34"/>
        <v>39.538655348167069</v>
      </c>
      <c r="DL23" s="43">
        <f t="shared" si="35"/>
        <v>39.535552254392826</v>
      </c>
      <c r="DM23" s="43">
        <f t="shared" si="36"/>
        <v>39.535546321171488</v>
      </c>
      <c r="DN23" s="43">
        <f t="shared" si="37"/>
        <v>25</v>
      </c>
      <c r="DO23" s="43">
        <f t="shared" si="38"/>
        <v>30</v>
      </c>
      <c r="DP23" s="43">
        <f t="shared" si="39"/>
        <v>35</v>
      </c>
      <c r="DQ23" s="43">
        <f t="shared" si="40"/>
        <v>40</v>
      </c>
      <c r="DR23" s="43">
        <f t="shared" si="41"/>
        <v>45</v>
      </c>
      <c r="DS23" s="43">
        <f t="shared" si="42"/>
        <v>50</v>
      </c>
      <c r="DT23" s="43">
        <f t="shared" si="43"/>
        <v>55</v>
      </c>
      <c r="DU23" s="43">
        <f t="shared" si="44"/>
        <v>60</v>
      </c>
      <c r="DV23" s="43">
        <f t="shared" si="45"/>
        <v>65</v>
      </c>
      <c r="DW23" s="43">
        <f t="shared" si="46"/>
        <v>70</v>
      </c>
      <c r="DX23" s="47">
        <f t="shared" si="100"/>
        <v>0.6</v>
      </c>
      <c r="DY23" s="2">
        <f>IF(OY23=0,($C$23/0.4536*IF(ISNA(MK22),'Drive Train'!$F$16,'Drive Train'!$F$17)*4.448*$C$24*S$6)*SIGN(BK23),BK23)</f>
        <v>6.7787520000000017</v>
      </c>
      <c r="DZ23" s="2">
        <f>IF(OZ23=0,($C$23/0.4536*IF(ISNA(ML22),'Drive Train'!$F$16,'Drive Train'!$F$17)*4.448*$C$24*$C$21*T$6)*SIGN(BL23),BL23)</f>
        <v>11.570293785959999</v>
      </c>
      <c r="EA23" s="2">
        <f>IF(PA23=0,($C$23/0.4536*IF(ISNA(MM22),'Drive Train'!$F$16,'Drive Train'!$F$17)*4.448*$C$24*$C$21*U$6)*SIGN(BM23),BM23)</f>
        <v>8.0102033902799992</v>
      </c>
      <c r="EB23" s="2">
        <f>IF(PB23=0,($C$23/0.4536*IF(ISNA(MN22),'Drive Train'!$F$16,'Drive Train'!$F$17)*4.448*$C$24*$C$21*V$6)*SIGN(BN23),BN23)</f>
        <v>6.1254496513905883</v>
      </c>
      <c r="EC23" s="2">
        <f>IF(PC23=0,($C$23/0.4536*IF(ISNA(MO22),'Drive Train'!$F$16,'Drive Train'!$F$17)*4.448*$C$24*$C$21*W$6)*SIGN(BO23),BO23)</f>
        <v>4.9586973368400002</v>
      </c>
      <c r="ED23" s="2">
        <f>IF(PD23=0,($C$23/0.4536*IF(ISNA(MP22),'Drive Train'!$F$16,'Drive Train'!$F$17)*4.448*$C$24*$C$21*X$6)*SIGN(BP23),BP23)</f>
        <v>4.165305762945601</v>
      </c>
      <c r="EE23" s="2">
        <f>IF(PE23=0,($C$23/0.4536*IF(ISNA(MQ22),'Drive Train'!$F$16,'Drive Train'!$F$17)*4.448*$C$24*$C$21*Y$6)*SIGN(BQ23),BQ23)</f>
        <v>3.5907808301255173</v>
      </c>
      <c r="EF23" s="2">
        <f>IF(PF23=0,($C$23/0.4536*IF(ISNA(MR22),'Drive Train'!$F$16,'Drive Train'!$F$17)*4.448*$C$24*$C$21*Z$6)*SIGN(BR23),BR23)</f>
        <v>3.1555346688981816</v>
      </c>
      <c r="EG23" s="2">
        <f>IF(PG23=0,($C$23/0.4536*IF(ISNA(MS22),'Drive Train'!$F$16,'Drive Train'!$F$17)*4.448*$C$24*$C$21*AA$6)*SIGN(BS23),BS23)</f>
        <v>2.8143957857740536</v>
      </c>
      <c r="EH23" s="2">
        <f>IF(PH23=0,($C$23/0.4536*IF(ISNA(MT22),'Drive Train'!$F$16,'Drive Train'!$F$17)*4.448*$C$24*$C$21*AB$6)*SIGN(BT23),BT23)</f>
        <v>2.5398205871619508</v>
      </c>
      <c r="EI23" s="2">
        <f>IF(PI23=0,($C$23/0.4536*IF(ISNA(MU22),'Drive Train'!$F$16,'Drive Train'!$F$17)*4.448*$C$24*$C$21*AC$6)*SIGN(BU23),BU23)</f>
        <v>2.3140587571919995</v>
      </c>
      <c r="EJ23" s="2">
        <f>IF(PJ23=0,($C$23/0.4536*IF(ISNA(MV22),'Drive Train'!$F$16,'Drive Train'!$F$17)*4.448*$C$24*$C$21*AD$6)*SIGN(BV23),BV23)</f>
        <v>5.7851468929800003</v>
      </c>
      <c r="EK23" s="2">
        <f>IF(PK23=0,($C$23/0.4536*IF(ISNA(MW22),'Drive Train'!$F$16,'Drive Train'!$F$17)*4.448*$C$24*$C$21*AE$6)*SIGN(BW23),BW23)</f>
        <v>5.7851468929800003</v>
      </c>
      <c r="EL23" s="2">
        <f>IF(PL23=0,($C$23/0.4536*IF(ISNA(MX22),'Drive Train'!$F$16,'Drive Train'!$F$17)*4.448*$C$24*$C$21*AF$6)*SIGN(BX23),BX23)</f>
        <v>5.7851468929800003</v>
      </c>
      <c r="EM23" s="2">
        <f>IF(PM23=0,($C$23/0.4536*IF(ISNA(MY22),'Drive Train'!$F$16,'Drive Train'!$F$17)*4.448*$C$24*$C$21*AG$6)*SIGN(BY23),BY23)</f>
        <v>5.7851468929800003</v>
      </c>
      <c r="EN23" s="2">
        <f>IF(PN23=0,($C$23/0.4536*IF(ISNA(MZ22),'Drive Train'!$F$16,'Drive Train'!$F$17)*4.448*$C$24*$C$21*AH$6)*SIGN(BZ23),BZ23)</f>
        <v>5.7851468929800003</v>
      </c>
      <c r="EO23" s="2">
        <f>IF(PO23=0,($C$23/0.4536*IF(ISNA(NA22),'Drive Train'!$F$16,'Drive Train'!$F$17)*4.448*$C$24*$C$21*AI$6)*SIGN(CA23),CA23)</f>
        <v>5.7851468929800003</v>
      </c>
      <c r="EP23" s="2">
        <f>IF(PP23=0,($C$23/0.4536*IF(ISNA(NB22),'Drive Train'!$F$16,'Drive Train'!$F$17)*4.448*$C$24*$C$21*AJ$6)*SIGN(CB23),CB23)</f>
        <v>5.7851468929800003</v>
      </c>
      <c r="EQ23" s="2">
        <f>IF(PQ23=0,($C$23/0.4536*IF(ISNA(NC22),'Drive Train'!$F$16,'Drive Train'!$F$17)*4.448*$C$24*$C$21*AK$6)*SIGN(CC23),CC23)</f>
        <v>5.7851468929800003</v>
      </c>
      <c r="ER23" s="2">
        <f>IF(PR23=0,($C$23/0.4536*IF(ISNA(ND22),'Drive Train'!$F$16,'Drive Train'!$F$17)*4.448*$C$24*$C$21*AL$6)*SIGN(CD23),CD23)</f>
        <v>5.7851468929800003</v>
      </c>
      <c r="ES23" s="2">
        <f>IF(PS23=0,($C$23/0.4536*IF(ISNA(NE22),'Drive Train'!$F$16,'Drive Train'!$F$17)*4.448*$C$24*$C$21*AM$6)*SIGN(CE23),CE23)</f>
        <v>5.7851468929800003</v>
      </c>
      <c r="ET23" s="47">
        <f t="shared" si="47"/>
        <v>0.6</v>
      </c>
      <c r="EU23" s="2">
        <f>MAX(MIN(IF(AND(OY22=1,NG23&lt;0),-1,1)*(DC23-$C$15)/($C$14-$C$15)*$C$12*$C$21-$C$33*LO23/AO$6 -  OY22*$C$33/$C$21,DY22/$C$19),MAX(EU$8:EU22)*-1)</f>
        <v>0.62287610690138018</v>
      </c>
      <c r="EV23" s="2">
        <f>MAX(MIN(IF(AND(OZ22=1,NH23&lt;0),-1,1)*(DD23-$C$15)/($C$14-$C$15)*$C$12*$C$21-$C$33*LP23/AP$6 -  OZ22*$C$33/$C$21,DZ22/$C$19),MAX(EV$8:EV22)*-1)</f>
        <v>1.2941524048528379</v>
      </c>
      <c r="EW23" s="2">
        <f>MAX(MIN(IF(AND(PA22=1,NI23&lt;0),-1,1)*(DE23-$C$15)/($C$14-$C$15)*$C$12*$C$21-$C$33*LQ23/AQ$6 -  PA22*$C$33/$C$21,EA22/$C$19),MAX(EW$8:EW22)*-1)</f>
        <v>1.1575533695881808</v>
      </c>
      <c r="EX23" s="2">
        <f>MAX(MIN(IF(AND(PB22=1,NJ23&lt;0),-1,1)*(DF23-$C$15)/($C$14-$C$15)*$C$12*$C$21-$C$33*LR23/AR$6 -  PB22*$C$33/$C$21,EB22/$C$19),MAX(EX$8:EX22)*-1)</f>
        <v>0.73263018576607863</v>
      </c>
      <c r="EY23" s="2">
        <f>MAX(MIN(IF(AND(PC22=1,NK23&lt;0),-1,1)*(DG23-$C$15)/($C$14-$C$15)*$C$12*$C$21-$C$33*LS23/AS$6 -  PC22*$C$33/$C$21,EC22/$C$19),MAX(EY$8:EY22)*-1)</f>
        <v>0.33896038210611601</v>
      </c>
      <c r="EZ23" s="2">
        <f>MAX(MIN(IF(AND(PD22=1,NL23&lt;0),-1,1)*(DH23-$C$15)/($C$14-$C$15)*$C$12*$C$21-$C$33*LT23/AT$6 -  PD22*$C$33/$C$21,ED22/$C$19),MAX(EZ$8:EZ22)*-1)</f>
        <v>0.10968582458133069</v>
      </c>
      <c r="FA23" s="2">
        <f>MAX(MIN(IF(AND(PE22=1,NM23&lt;0),-1,1)*(DI23-$C$15)/($C$14-$C$15)*$C$12*$C$21-$C$33*LU23/AU$6 -  PE22*$C$33/$C$21,EE22/$C$19),MAX(FA$8:FA22)*-1)</f>
        <v>2.2024581549099809E-2</v>
      </c>
      <c r="FB23" s="2">
        <f>MAX(MIN(IF(AND(PF22=1,NN23&lt;0),-1,1)*(DJ23-$C$15)/($C$14-$C$15)*$C$12*$C$21-$C$33*LV23/AV$6 -  PF22*$C$33/$C$21,EF22/$C$19),MAX(FB$8:FB22)*-1)</f>
        <v>2.1507541338301461E-3</v>
      </c>
      <c r="FC23" s="2">
        <f>MAX(MIN(IF(AND(PG22=1,NO23&lt;0),-1,1)*(DK23-$C$15)/($C$14-$C$15)*$C$12*$C$21-$C$33*LW23/AW$6 -  PG22*$C$33/$C$21,EG22/$C$19),MAX(FC$8:FC22)*-1)</f>
        <v>5.9434283051329473E-5</v>
      </c>
      <c r="FD23" s="2">
        <f>MAX(MIN(IF(AND(PH22=1,NP23&lt;0),-1,1)*(DL23-$C$15)/($C$14-$C$15)*$C$12*$C$21-$C$33*LX23/AX$6 -  PH22*$C$33/$C$21,EH22/$C$19),MAX(FD$8:FD22)*-1)</f>
        <v>1.135722847989129E-7</v>
      </c>
      <c r="FE23" s="2">
        <f>MAX(MIN(IF(AND(PI22=1,NQ23&lt;0),-1,1)*(DM23-$C$15)/($C$14-$C$15)*$C$12*$C$21-$C$33*LY23/AY$6 -  PI22*$C$33/$C$21,EI22/$C$19),MAX(FE$8:FE22)*-1)</f>
        <v>7.9779960415748974E-11</v>
      </c>
      <c r="FF23" s="2">
        <f>MAX(MIN(IF(AND(PJ22=1,NR23&lt;0),-1,1)*(DN23-$C$15)/($C$14-$C$15)*$C$12*$C$21-$C$33*LZ23/AZ$6 -  PJ22*$C$33/$C$21,EJ22/$C$19),MAX(FF$8:FF22)*-1)</f>
        <v>0.2423782082203142</v>
      </c>
      <c r="FG23" s="2">
        <f>MAX(MIN(IF(AND(PK22=1,NS23&lt;0),-1,1)*(DO23-$C$15)/($C$14-$C$15)*$C$12*$C$21-$C$33*MA23/BA$6 -  PK22*$C$33/$C$21,EK22/$C$19),MAX(FG$8:FG22)*-1)</f>
        <v>0.29400845813410992</v>
      </c>
      <c r="FH23" s="2">
        <f>MAX(MIN(IF(AND(PL22=1,NT23&lt;0),-1,1)*(DP23-$C$15)/($C$14-$C$15)*$C$12*$C$21-$C$33*MB23/BB$6 -  PL22*$C$33/$C$21,EL22/$C$19),MAX(FH$8:FH22)*-1)</f>
        <v>0.34563870804790575</v>
      </c>
      <c r="FI23" s="2">
        <f>MAX(MIN(IF(AND(PM22=1,NU23&lt;0),-1,1)*(DQ23-$C$15)/($C$14-$C$15)*$C$12*$C$21-$C$33*MC23/BC$6 -  PM22*$C$33/$C$21,EM22/$C$19),MAX(FI$8:FI22)*-1)</f>
        <v>0.39726895796170142</v>
      </c>
      <c r="FJ23" s="2">
        <f>MAX(MIN(IF(AND(PN22=1,NV23&lt;0),-1,1)*(DR23-$C$15)/($C$14-$C$15)*$C$12*$C$21-$C$33*MD23/BD$6 -  PN22*$C$33/$C$21,EN22/$C$19),MAX(FJ$8:FJ22)*-1)</f>
        <v>0.4488992078754972</v>
      </c>
      <c r="FK23" s="2">
        <f>MAX(MIN(IF(AND(PO22=1,NW23&lt;0),-1,1)*(DS23-$C$15)/($C$14-$C$15)*$C$12*$C$21-$C$33*ME23/BE$6 -  PO22*$C$33/$C$21,EO22/$C$19),MAX(FK$8:FK22)*-1)</f>
        <v>0.50052945778929292</v>
      </c>
      <c r="FL23" s="2">
        <f>MAX(MIN(IF(AND(PP22=1,NX23&lt;0),-1,1)*(DT23-$C$15)/($C$14-$C$15)*$C$12*$C$21-$C$33*MF23/BF$6 -  PP22*$C$33/$C$21,EP22/$C$19),MAX(FL$8:FL22)*-1)</f>
        <v>0.55215970770308864</v>
      </c>
      <c r="FM23" s="2">
        <f>MAX(MIN(IF(AND(PQ22=1,NY23&lt;0),-1,1)*(DU23-$C$15)/($C$14-$C$15)*$C$12*$C$21-$C$33*MG23/BG$6 -  PQ22*$C$33/$C$21,EQ22/$C$19),MAX(FM$8:FM22)*-1)</f>
        <v>0.60378995761688448</v>
      </c>
      <c r="FN23" s="2">
        <f>MAX(MIN(IF(AND(PR22=1,NZ23&lt;0),-1,1)*(DV23-$C$15)/($C$14-$C$15)*$C$12*$C$21-$C$33*MH23/BH$6 -  PR22*$C$33/$C$21,ER22/$C$19),MAX(FN$8:FN22)*-1)</f>
        <v>0.65542020753068031</v>
      </c>
      <c r="FO23" s="2">
        <f>MAX(MIN(IF(AND(PS22=1,OA23&lt;0),-1,1)*(DW23-$C$15)/($C$14-$C$15)*$C$12*$C$21-$C$33*MI23/BI$6 -  PS22*$C$33/$C$21,ES22/$C$19),MAX(FO$8:FO22)*-1)</f>
        <v>0.70705045744447603</v>
      </c>
      <c r="FP23" s="47">
        <f t="shared" si="101"/>
        <v>0.6</v>
      </c>
      <c r="FQ23" s="43">
        <f t="shared" si="102"/>
        <v>48.379606532163152</v>
      </c>
      <c r="FR23" s="43">
        <f t="shared" si="103"/>
        <v>93</v>
      </c>
      <c r="FS23" s="43">
        <f t="shared" si="104"/>
        <v>88.372284615707429</v>
      </c>
      <c r="FT23" s="43">
        <f t="shared" si="105"/>
        <v>56.588969171477395</v>
      </c>
      <c r="FU23" s="43">
        <f t="shared" si="106"/>
        <v>27.143337520955317</v>
      </c>
      <c r="FV23" s="43">
        <f t="shared" si="107"/>
        <v>9.9941071127662227</v>
      </c>
      <c r="FW23" s="43">
        <f t="shared" si="108"/>
        <v>3.4372397880283971</v>
      </c>
      <c r="FX23" s="43">
        <f t="shared" si="109"/>
        <v>1.9507214010058829</v>
      </c>
      <c r="FY23" s="43">
        <f t="shared" si="110"/>
        <v>1.794295296140983</v>
      </c>
      <c r="FZ23" s="43">
        <f t="shared" si="111"/>
        <v>1.7898582380221257</v>
      </c>
      <c r="GA23" s="43">
        <f t="shared" si="112"/>
        <v>1.7898497490334822</v>
      </c>
      <c r="GB23" s="43">
        <f t="shared" si="113"/>
        <v>19.9192042757637</v>
      </c>
      <c r="GC23" s="43">
        <f t="shared" si="114"/>
        <v>23.781032911975771</v>
      </c>
      <c r="GD23" s="43">
        <f t="shared" si="115"/>
        <v>27.642861548187852</v>
      </c>
      <c r="GE23" s="43">
        <f t="shared" si="116"/>
        <v>31.504690184399923</v>
      </c>
      <c r="GF23" s="43">
        <f t="shared" si="117"/>
        <v>35.366518820611994</v>
      </c>
      <c r="GG23" s="43">
        <f t="shared" si="118"/>
        <v>39.228347456824068</v>
      </c>
      <c r="GH23" s="43">
        <f t="shared" si="119"/>
        <v>43.090176093036142</v>
      </c>
      <c r="GI23" s="43">
        <f t="shared" si="120"/>
        <v>46.95200472924823</v>
      </c>
      <c r="GJ23" s="43">
        <f t="shared" si="121"/>
        <v>50.813833365460297</v>
      </c>
      <c r="GK23" s="43">
        <f t="shared" si="122"/>
        <v>54.675662001672386</v>
      </c>
      <c r="GL23" s="47">
        <f t="shared" si="123"/>
        <v>0.6</v>
      </c>
      <c r="GM23" s="43">
        <f t="shared" si="49"/>
        <v>12.512648359422716</v>
      </c>
      <c r="GN23" s="43">
        <f t="shared" si="50"/>
        <v>12.998792043879686</v>
      </c>
      <c r="GO23" s="43">
        <f t="shared" si="51"/>
        <v>16.794204554193204</v>
      </c>
      <c r="GP23" s="43">
        <f t="shared" si="52"/>
        <v>13.89980772144642</v>
      </c>
      <c r="GQ23" s="43">
        <f t="shared" si="53"/>
        <v>7.9440743123004358</v>
      </c>
      <c r="GR23" s="43">
        <f t="shared" si="54"/>
        <v>3.0603110888720901</v>
      </c>
      <c r="GS23" s="43">
        <f t="shared" si="55"/>
        <v>0.71282139532351319</v>
      </c>
      <c r="GT23" s="43">
        <f t="shared" si="56"/>
        <v>7.9209955437942736E-2</v>
      </c>
      <c r="GU23" s="43">
        <f t="shared" si="57"/>
        <v>2.4542218316688019E-3</v>
      </c>
      <c r="GV23" s="43">
        <f t="shared" si="58"/>
        <v>5.1967435096732581E-6</v>
      </c>
      <c r="GW23" s="43">
        <f t="shared" si="59"/>
        <v>4.0066498768790669E-9</v>
      </c>
      <c r="GX23" s="43">
        <f t="shared" si="60"/>
        <v>4.869015291877159</v>
      </c>
      <c r="GY23" s="43">
        <f t="shared" si="61"/>
        <v>5.906189707017675</v>
      </c>
      <c r="GZ23" s="43">
        <f t="shared" si="62"/>
        <v>6.9433641221581937</v>
      </c>
      <c r="HA23" s="43">
        <f t="shared" si="63"/>
        <v>7.9805385372987114</v>
      </c>
      <c r="HB23" s="43">
        <f t="shared" si="64"/>
        <v>9.0177129524392257</v>
      </c>
      <c r="HC23" s="43">
        <f t="shared" si="65"/>
        <v>10.054887367579743</v>
      </c>
      <c r="HD23" s="43">
        <f t="shared" si="66"/>
        <v>11.092061782720259</v>
      </c>
      <c r="HE23" s="43">
        <f t="shared" si="67"/>
        <v>12.129236197860779</v>
      </c>
      <c r="HF23" s="43">
        <f t="shared" si="68"/>
        <v>13.1664106130013</v>
      </c>
      <c r="HG23" s="43">
        <f t="shared" si="69"/>
        <v>14.203585028141815</v>
      </c>
      <c r="HH23" s="47">
        <f t="shared" si="124"/>
        <v>0.6</v>
      </c>
      <c r="HI23" s="43">
        <f t="shared" si="125"/>
        <v>12.512648359422716</v>
      </c>
      <c r="HJ23" s="43">
        <f t="shared" si="126"/>
        <v>12.998792043879686</v>
      </c>
      <c r="HK23" s="43">
        <f t="shared" si="127"/>
        <v>16.794204554193204</v>
      </c>
      <c r="HL23" s="43">
        <f t="shared" si="128"/>
        <v>13.89980772144642</v>
      </c>
      <c r="HM23" s="43">
        <f t="shared" si="129"/>
        <v>7.9440743123004358</v>
      </c>
      <c r="HN23" s="43">
        <f t="shared" si="130"/>
        <v>3.0603110888720901</v>
      </c>
      <c r="HO23" s="43">
        <f t="shared" si="131"/>
        <v>0.71282139532351319</v>
      </c>
      <c r="HP23" s="43">
        <f t="shared" si="132"/>
        <v>7.9209955437942736E-2</v>
      </c>
      <c r="HQ23" s="43">
        <f t="shared" si="133"/>
        <v>2.4542218316688019E-3</v>
      </c>
      <c r="HR23" s="43">
        <f t="shared" si="134"/>
        <v>5.1967435096732581E-6</v>
      </c>
      <c r="HS23" s="43">
        <f t="shared" si="135"/>
        <v>4.0066498768790669E-9</v>
      </c>
      <c r="HT23" s="43">
        <f t="shared" si="136"/>
        <v>4.869015291877159</v>
      </c>
      <c r="HU23" s="43">
        <f t="shared" si="137"/>
        <v>5.906189707017675</v>
      </c>
      <c r="HV23" s="43">
        <f t="shared" si="138"/>
        <v>6.9433641221581937</v>
      </c>
      <c r="HW23" s="43">
        <f t="shared" si="139"/>
        <v>7.9805385372987114</v>
      </c>
      <c r="HX23" s="43">
        <f t="shared" si="140"/>
        <v>9.0177129524392257</v>
      </c>
      <c r="HY23" s="43">
        <f t="shared" si="141"/>
        <v>10.054887367579743</v>
      </c>
      <c r="HZ23" s="43">
        <f t="shared" si="142"/>
        <v>11.092061782720259</v>
      </c>
      <c r="IA23" s="43">
        <f t="shared" si="143"/>
        <v>12.129236197860779</v>
      </c>
      <c r="IB23" s="43">
        <f t="shared" si="144"/>
        <v>13.1664106130013</v>
      </c>
      <c r="IC23" s="43">
        <f t="shared" si="145"/>
        <v>14.203585028141815</v>
      </c>
      <c r="ID23" s="47">
        <f t="shared" si="146"/>
        <v>0.6</v>
      </c>
      <c r="IE23" s="43">
        <f t="shared" si="147"/>
        <v>9.2170822090643334</v>
      </c>
      <c r="IF23" s="43">
        <f t="shared" si="148"/>
        <v>7.0120000000000005</v>
      </c>
      <c r="IG23" s="43">
        <f t="shared" si="149"/>
        <v>7.1958160306900769</v>
      </c>
      <c r="IH23" s="43">
        <f t="shared" si="150"/>
        <v>8.7713372631512527</v>
      </c>
      <c r="II23" s="43">
        <f t="shared" si="151"/>
        <v>10.413769966951492</v>
      </c>
      <c r="IJ23" s="43">
        <f t="shared" si="152"/>
        <v>11.480698263540173</v>
      </c>
      <c r="IK23" s="43">
        <f t="shared" si="153"/>
        <v>11.963580295511234</v>
      </c>
      <c r="IL23" s="43">
        <f t="shared" si="154"/>
        <v>12.10001936823479</v>
      </c>
      <c r="IM23" s="43">
        <f t="shared" si="155"/>
        <v>12.118974667881549</v>
      </c>
      <c r="IN23" s="43">
        <f t="shared" si="156"/>
        <v>12.11976542946943</v>
      </c>
      <c r="IO23" s="43">
        <f t="shared" si="157"/>
        <v>12.119768406091922</v>
      </c>
      <c r="IP23" s="43">
        <f t="shared" si="158"/>
        <v>11.073845149414481</v>
      </c>
      <c r="IQ23" s="43">
        <f t="shared" si="159"/>
        <v>10.851047563947699</v>
      </c>
      <c r="IR23" s="43">
        <f t="shared" si="160"/>
        <v>10.628249978480914</v>
      </c>
      <c r="IS23" s="43">
        <f t="shared" si="161"/>
        <v>10.40545239301413</v>
      </c>
      <c r="IT23" s="43">
        <f t="shared" si="162"/>
        <v>10.182654807547348</v>
      </c>
      <c r="IU23" s="43">
        <f t="shared" si="163"/>
        <v>9.9598572220805632</v>
      </c>
      <c r="IV23" s="43">
        <f t="shared" si="164"/>
        <v>9.7370596366137807</v>
      </c>
      <c r="IW23" s="43">
        <f t="shared" si="165"/>
        <v>9.5142620511469964</v>
      </c>
      <c r="IX23" s="43">
        <f t="shared" si="166"/>
        <v>9.2914644656802139</v>
      </c>
      <c r="IY23" s="43">
        <f t="shared" si="167"/>
        <v>9.0686668802134296</v>
      </c>
      <c r="IZ23" s="47">
        <f t="shared" si="168"/>
        <v>0.6</v>
      </c>
      <c r="JA23" s="43" t="e">
        <f t="shared" si="267"/>
        <v>#N/A</v>
      </c>
      <c r="JB23" s="43">
        <f t="shared" si="268"/>
        <v>6</v>
      </c>
      <c r="JC23" s="43">
        <f t="shared" si="269"/>
        <v>6</v>
      </c>
      <c r="JD23" s="43" t="e">
        <f t="shared" si="270"/>
        <v>#N/A</v>
      </c>
      <c r="JE23" s="43" t="e">
        <f t="shared" si="271"/>
        <v>#N/A</v>
      </c>
      <c r="JF23" s="43" t="e">
        <f t="shared" si="272"/>
        <v>#N/A</v>
      </c>
      <c r="JG23" s="43" t="e">
        <f t="shared" si="273"/>
        <v>#N/A</v>
      </c>
      <c r="JH23" s="43" t="e">
        <f t="shared" si="274"/>
        <v>#N/A</v>
      </c>
      <c r="JI23" s="43" t="e">
        <f t="shared" si="275"/>
        <v>#N/A</v>
      </c>
      <c r="JJ23" s="43" t="e">
        <f t="shared" si="276"/>
        <v>#N/A</v>
      </c>
      <c r="JK23" s="43" t="e">
        <f t="shared" si="277"/>
        <v>#N/A</v>
      </c>
      <c r="JL23" s="43">
        <f t="shared" si="278"/>
        <v>6</v>
      </c>
      <c r="JM23" s="43">
        <f t="shared" si="279"/>
        <v>6</v>
      </c>
      <c r="JN23" s="43">
        <f t="shared" si="280"/>
        <v>6</v>
      </c>
      <c r="JO23" s="43">
        <f t="shared" si="281"/>
        <v>6</v>
      </c>
      <c r="JP23" s="43">
        <f t="shared" si="282"/>
        <v>6</v>
      </c>
      <c r="JQ23" s="43">
        <f t="shared" si="283"/>
        <v>6</v>
      </c>
      <c r="JR23" s="43">
        <f t="shared" si="284"/>
        <v>6</v>
      </c>
      <c r="JS23" s="43">
        <f t="shared" si="285"/>
        <v>6</v>
      </c>
      <c r="JT23" s="43">
        <f t="shared" si="286"/>
        <v>6</v>
      </c>
      <c r="JU23" s="43">
        <f t="shared" si="287"/>
        <v>6</v>
      </c>
      <c r="JV23" s="47">
        <f t="shared" si="170"/>
        <v>0.6</v>
      </c>
      <c r="JW23" s="36">
        <f t="shared" si="171"/>
        <v>0</v>
      </c>
      <c r="JX23" s="36">
        <f t="shared" si="172"/>
        <v>0</v>
      </c>
      <c r="JY23" s="36">
        <f t="shared" si="173"/>
        <v>0</v>
      </c>
      <c r="JZ23" s="36">
        <f t="shared" si="174"/>
        <v>0</v>
      </c>
      <c r="KA23" s="36">
        <f t="shared" si="175"/>
        <v>0</v>
      </c>
      <c r="KB23" s="36">
        <f t="shared" si="176"/>
        <v>0</v>
      </c>
      <c r="KC23" s="36">
        <f t="shared" si="177"/>
        <v>0</v>
      </c>
      <c r="KD23" s="36">
        <f t="shared" si="178"/>
        <v>1</v>
      </c>
      <c r="KE23" s="36">
        <f t="shared" si="179"/>
        <v>1</v>
      </c>
      <c r="KF23" s="36">
        <f t="shared" si="180"/>
        <v>1</v>
      </c>
      <c r="KG23" s="36">
        <f t="shared" si="181"/>
        <v>1</v>
      </c>
      <c r="KH23" s="36">
        <f t="shared" si="182"/>
        <v>0</v>
      </c>
      <c r="KI23" s="36">
        <f t="shared" si="183"/>
        <v>0</v>
      </c>
      <c r="KJ23" s="36">
        <f t="shared" si="184"/>
        <v>0</v>
      </c>
      <c r="KK23" s="36">
        <f t="shared" si="185"/>
        <v>0</v>
      </c>
      <c r="KL23" s="36">
        <f t="shared" si="186"/>
        <v>0</v>
      </c>
      <c r="KM23" s="36">
        <f t="shared" si="187"/>
        <v>0</v>
      </c>
      <c r="KN23" s="36">
        <f t="shared" si="188"/>
        <v>0</v>
      </c>
      <c r="KO23" s="36">
        <f t="shared" si="189"/>
        <v>0</v>
      </c>
      <c r="KP23" s="36">
        <f t="shared" si="190"/>
        <v>0</v>
      </c>
      <c r="KQ23" s="36">
        <f t="shared" si="191"/>
        <v>0</v>
      </c>
      <c r="KR23" s="47">
        <f t="shared" si="192"/>
        <v>0.6</v>
      </c>
      <c r="KS23" s="1">
        <f t="shared" si="193"/>
        <v>0</v>
      </c>
      <c r="KT23" s="1">
        <f t="shared" si="194"/>
        <v>0</v>
      </c>
      <c r="KU23" s="1">
        <f t="shared" si="195"/>
        <v>0</v>
      </c>
      <c r="KV23" s="1">
        <f t="shared" si="196"/>
        <v>0</v>
      </c>
      <c r="KW23" s="1">
        <f t="shared" si="197"/>
        <v>0</v>
      </c>
      <c r="KX23" s="1">
        <f t="shared" si="198"/>
        <v>0</v>
      </c>
      <c r="KY23" s="1">
        <f t="shared" si="199"/>
        <v>0</v>
      </c>
      <c r="KZ23" s="1">
        <f t="shared" si="200"/>
        <v>0</v>
      </c>
      <c r="LA23" s="1">
        <f t="shared" si="201"/>
        <v>0</v>
      </c>
      <c r="LB23" s="1">
        <f t="shared" si="202"/>
        <v>0</v>
      </c>
      <c r="LC23" s="1">
        <f t="shared" si="203"/>
        <v>0</v>
      </c>
      <c r="LD23" s="1">
        <f t="shared" si="204"/>
        <v>0</v>
      </c>
      <c r="LE23" s="1">
        <f t="shared" si="205"/>
        <v>0</v>
      </c>
      <c r="LF23" s="1">
        <f t="shared" si="206"/>
        <v>0</v>
      </c>
      <c r="LG23" s="1">
        <f t="shared" si="207"/>
        <v>0</v>
      </c>
      <c r="LH23" s="1">
        <f t="shared" si="208"/>
        <v>0</v>
      </c>
      <c r="LI23" s="1">
        <f t="shared" si="209"/>
        <v>0</v>
      </c>
      <c r="LJ23" s="1">
        <f t="shared" si="210"/>
        <v>0</v>
      </c>
      <c r="LK23" s="1">
        <f t="shared" si="211"/>
        <v>0</v>
      </c>
      <c r="LL23" s="1">
        <f t="shared" si="212"/>
        <v>0</v>
      </c>
      <c r="LM23" s="1">
        <f t="shared" si="213"/>
        <v>0</v>
      </c>
      <c r="LN23" s="47">
        <f t="shared" si="214"/>
        <v>0.6</v>
      </c>
      <c r="LO23" s="43">
        <f t="shared" si="215"/>
        <v>12.439185344520865</v>
      </c>
      <c r="LP23" s="43">
        <f t="shared" si="216"/>
        <v>7.6056305485889393</v>
      </c>
      <c r="LQ23" s="43">
        <f t="shared" si="217"/>
        <v>10.446717552690131</v>
      </c>
      <c r="LR23" s="43">
        <f t="shared" si="218"/>
        <v>12.25165875830001</v>
      </c>
      <c r="LS23" s="43">
        <f t="shared" si="219"/>
        <v>12.347334316859206</v>
      </c>
      <c r="LT23" s="43">
        <f t="shared" si="220"/>
        <v>11.334974098488429</v>
      </c>
      <c r="LU23" s="43">
        <f t="shared" si="221"/>
        <v>10.055787008353549</v>
      </c>
      <c r="LV23" s="43">
        <f t="shared" si="222"/>
        <v>8.8911421465040323</v>
      </c>
      <c r="LW23" s="43">
        <f t="shared" si="223"/>
        <v>7.9349729025903954</v>
      </c>
      <c r="LX23" s="43">
        <f t="shared" si="224"/>
        <v>7.160957998679998</v>
      </c>
      <c r="LY23" s="43">
        <f t="shared" si="225"/>
        <v>6.5244286239251785</v>
      </c>
      <c r="LZ23" s="43">
        <f t="shared" si="226"/>
        <v>3.433389306252014</v>
      </c>
      <c r="MA23" s="43">
        <f t="shared" si="227"/>
        <v>4.1647535210250499</v>
      </c>
      <c r="MB23" s="43">
        <f t="shared" si="228"/>
        <v>4.8961177357980841</v>
      </c>
      <c r="MC23" s="43">
        <f t="shared" si="229"/>
        <v>5.62748195057112</v>
      </c>
      <c r="MD23" s="43">
        <f t="shared" si="230"/>
        <v>6.3588461653441559</v>
      </c>
      <c r="ME23" s="43">
        <f t="shared" si="231"/>
        <v>7.090210380117191</v>
      </c>
      <c r="MF23" s="43">
        <f t="shared" si="232"/>
        <v>7.821574594890226</v>
      </c>
      <c r="MG23" s="43">
        <f t="shared" si="233"/>
        <v>8.5529388096632619</v>
      </c>
      <c r="MH23" s="43">
        <f t="shared" si="234"/>
        <v>9.2843030244362961</v>
      </c>
      <c r="MI23" s="43">
        <f t="shared" si="235"/>
        <v>10.015667239209332</v>
      </c>
      <c r="MJ23" s="47">
        <f t="shared" si="236"/>
        <v>0.6</v>
      </c>
      <c r="MK23" s="43" t="e">
        <f t="shared" si="74"/>
        <v>#N/A</v>
      </c>
      <c r="ML23" s="43" t="e">
        <f t="shared" si="288"/>
        <v>#N/A</v>
      </c>
      <c r="MM23" s="43" t="e">
        <f t="shared" si="289"/>
        <v>#N/A</v>
      </c>
      <c r="MN23" s="43" t="e">
        <f t="shared" si="290"/>
        <v>#N/A</v>
      </c>
      <c r="MO23" s="43" t="e">
        <f t="shared" si="291"/>
        <v>#N/A</v>
      </c>
      <c r="MP23" s="43" t="e">
        <f t="shared" si="292"/>
        <v>#N/A</v>
      </c>
      <c r="MQ23" s="43" t="e">
        <f t="shared" si="293"/>
        <v>#N/A</v>
      </c>
      <c r="MR23" s="43" t="e">
        <f t="shared" si="294"/>
        <v>#N/A</v>
      </c>
      <c r="MS23" s="43" t="e">
        <f t="shared" si="295"/>
        <v>#N/A</v>
      </c>
      <c r="MT23" s="43" t="e">
        <f t="shared" si="296"/>
        <v>#N/A</v>
      </c>
      <c r="MU23" s="43" t="e">
        <f t="shared" si="297"/>
        <v>#N/A</v>
      </c>
      <c r="MV23" s="43" t="e">
        <f t="shared" si="298"/>
        <v>#N/A</v>
      </c>
      <c r="MW23" s="43" t="e">
        <f t="shared" si="299"/>
        <v>#N/A</v>
      </c>
      <c r="MX23" s="43" t="e">
        <f t="shared" si="300"/>
        <v>#N/A</v>
      </c>
      <c r="MY23" s="43" t="e">
        <f t="shared" si="301"/>
        <v>#N/A</v>
      </c>
      <c r="MZ23" s="43" t="e">
        <f t="shared" si="302"/>
        <v>#N/A</v>
      </c>
      <c r="NA23" s="43" t="e">
        <f t="shared" si="303"/>
        <v>#N/A</v>
      </c>
      <c r="NB23" s="43" t="e">
        <f t="shared" si="304"/>
        <v>#N/A</v>
      </c>
      <c r="NC23" s="43" t="e">
        <f t="shared" si="305"/>
        <v>#N/A</v>
      </c>
      <c r="ND23" s="43" t="e">
        <f t="shared" si="306"/>
        <v>#N/A</v>
      </c>
      <c r="NE23" s="43" t="e">
        <f t="shared" si="307"/>
        <v>#N/A</v>
      </c>
      <c r="NF23" s="47">
        <f t="shared" si="238"/>
        <v>0.6</v>
      </c>
      <c r="NG23" s="43">
        <f>IF(OY22=0,MIN('Drive Train'!$F$35-FQ22*$C$19*'Drive Train'!$F$39,NG22+$C$39)-$C$7,IF(LO22-1&lt;=0,0,IF($C$37=Motors!$C$30,MAX(MAX(NG$8:NG22)*-1,NG22-$C$39),MAX(0,MAX(NG$8:NG22)*-1,NG22-$C$39))))</f>
        <v>9.2170822090643334</v>
      </c>
      <c r="NH23" s="43">
        <f>IF(OZ22=0,MIN('Drive Train'!$F$35-FR22*$C$19*'Drive Train'!$F$39,NH22+$C$39)-$C$7,IF(LP22-1&lt;=0,0,IF($C$37=Motors!$C$30,MAX(MAX(NH$8:NH22)*-1,NH22-$C$39),MAX(0,MAX(NH$8:NH22)*-1,NH22-$C$39))))</f>
        <v>7.0120000000000005</v>
      </c>
      <c r="NI23" s="43">
        <f>IF(PA22=0,MIN('Drive Train'!$F$35-FS22*$C$19*'Drive Train'!$F$39,NI22+$C$39)-$C$7,IF(LQ22-1&lt;=0,0,IF($C$37=Motors!$C$30,MAX(MAX(NI$8:NI22)*-1,NI22-$C$39),MAX(0,MAX(NI$8:NI22)*-1,NI22-$C$39))))</f>
        <v>7.1958160306900769</v>
      </c>
      <c r="NJ23" s="43">
        <f>IF(PB22=0,MIN('Drive Train'!$F$35-FT22*$C$19*'Drive Train'!$F$39,NJ22+$C$39)-$C$7,IF(LR22-1&lt;=0,0,IF($C$37=Motors!$C$30,MAX(MAX(NJ$8:NJ22)*-1,NJ22-$C$39),MAX(0,MAX(NJ$8:NJ22)*-1,NJ22-$C$39))))</f>
        <v>8.7713372631512527</v>
      </c>
      <c r="NK23" s="43">
        <f>IF(PC22=0,MIN('Drive Train'!$F$35-FU22*$C$19*'Drive Train'!$F$39,NK22+$C$39)-$C$7,IF(LS22-1&lt;=0,0,IF($C$37=Motors!$C$30,MAX(MAX(NK$8:NK22)*-1,NK22-$C$39),MAX(0,MAX(NK$8:NK22)*-1,NK22-$C$39))))</f>
        <v>10.413769966951492</v>
      </c>
      <c r="NL23" s="43">
        <f>IF(PD22=0,MIN('Drive Train'!$F$35-FV22*$C$19*'Drive Train'!$F$39,NL22+$C$39)-$C$7,IF(LT22-1&lt;=0,0,IF($C$37=Motors!$C$30,MAX(MAX(NL$8:NL22)*-1,NL22-$C$39),MAX(0,MAX(NL$8:NL22)*-1,NL22-$C$39))))</f>
        <v>11.480698263540173</v>
      </c>
      <c r="NM23" s="43">
        <f>IF(PE22=0,MIN('Drive Train'!$F$35-FW22*$C$19*'Drive Train'!$F$39,NM22+$C$39)-$C$7,IF(LU22-1&lt;=0,0,IF($C$37=Motors!$C$30,MAX(MAX(NM$8:NM22)*-1,NM22-$C$39),MAX(0,MAX(NM$8:NM22)*-1,NM22-$C$39))))</f>
        <v>11.963580295511234</v>
      </c>
      <c r="NN23" s="43">
        <f>IF(PF22=0,MIN('Drive Train'!$F$35-FX22*$C$19*'Drive Train'!$F$39,NN22+$C$39)-$C$7,IF(LV22-1&lt;=0,0,IF($C$37=Motors!$C$30,MAX(MAX(NN$8:NN22)*-1,NN22-$C$39),MAX(0,MAX(NN$8:NN22)*-1,NN22-$C$39))))</f>
        <v>12.10001936823479</v>
      </c>
      <c r="NO23" s="43">
        <f>IF(PG22=0,MIN('Drive Train'!$F$35-FY22*$C$19*'Drive Train'!$F$39,NO22+$C$39)-$C$7,IF(LW22-1&lt;=0,0,IF($C$37=Motors!$C$30,MAX(MAX(NO$8:NO22)*-1,NO22-$C$39),MAX(0,MAX(NO$8:NO22)*-1,NO22-$C$39))))</f>
        <v>12.118974667881549</v>
      </c>
      <c r="NP23" s="43">
        <f>IF(PH22=0,MIN('Drive Train'!$F$35-FZ22*$C$19*'Drive Train'!$F$39,NP22+$C$39)-$C$7,IF(LX22-1&lt;=0,0,IF($C$37=Motors!$C$30,MAX(MAX(NP$8:NP22)*-1,NP22-$C$39),MAX(0,MAX(NP$8:NP22)*-1,NP22-$C$39))))</f>
        <v>12.11976542946943</v>
      </c>
      <c r="NQ23" s="43">
        <f>IF(PI22=0,MIN('Drive Train'!$F$35-GA22*$C$19*'Drive Train'!$F$39,NQ22+$C$39)-$C$7,IF(LY22-1&lt;=0,0,IF($C$37=Motors!$C$30,MAX(MAX(NQ$8:NQ22)*-1,NQ22-$C$39),MAX(0,MAX(NQ$8:NQ22)*-1,NQ22-$C$39))))</f>
        <v>12.119768406091922</v>
      </c>
      <c r="NR23" s="43">
        <f>IF(PJ22=0,MIN('Drive Train'!$F$35-GB22*$C$19*'Drive Train'!$F$39,NR22+$C$39)-$C$7,IF(LZ22-1&lt;=0,0,IF($C$37=Motors!$C$30,MAX(MAX(NR$8:NR22)*-1,NR22-$C$39),MAX(0,MAX(NR$8:NR22)*-1,NR22-$C$39))))</f>
        <v>11.073845149414481</v>
      </c>
      <c r="NS23" s="43">
        <f>IF(PK22=0,MIN('Drive Train'!$F$35-GC22*$C$19*'Drive Train'!$F$39,NS22+$C$39)-$C$7,IF(MA22-1&lt;=0,0,IF($C$37=Motors!$C$30,MAX(MAX(NS$8:NS22)*-1,NS22-$C$39),MAX(0,MAX(NS$8:NS22)*-1,NS22-$C$39))))</f>
        <v>10.851047563947699</v>
      </c>
      <c r="NT23" s="43">
        <f>IF(PL22=0,MIN('Drive Train'!$F$35-GD22*$C$19*'Drive Train'!$F$39,NT22+$C$39)-$C$7,IF(MB22-1&lt;=0,0,IF($C$37=Motors!$C$30,MAX(MAX(NT$8:NT22)*-1,NT22-$C$39),MAX(0,MAX(NT$8:NT22)*-1,NT22-$C$39))))</f>
        <v>10.628249978480914</v>
      </c>
      <c r="NU23" s="43">
        <f>IF(PM22=0,MIN('Drive Train'!$F$35-GE22*$C$19*'Drive Train'!$F$39,NU22+$C$39)-$C$7,IF(MC22-1&lt;=0,0,IF($C$37=Motors!$C$30,MAX(MAX(NU$8:NU22)*-1,NU22-$C$39),MAX(0,MAX(NU$8:NU22)*-1,NU22-$C$39))))</f>
        <v>10.40545239301413</v>
      </c>
      <c r="NV23" s="43">
        <f>IF(PN22=0,MIN('Drive Train'!$F$35-GF22*$C$19*'Drive Train'!$F$39,NV22+$C$39)-$C$7,IF(MD22-1&lt;=0,0,IF($C$37=Motors!$C$30,MAX(MAX(NV$8:NV22)*-1,NV22-$C$39),MAX(0,MAX(NV$8:NV22)*-1,NV22-$C$39))))</f>
        <v>10.182654807547348</v>
      </c>
      <c r="NW23" s="43">
        <f>IF(PO22=0,MIN('Drive Train'!$F$35-GG22*$C$19*'Drive Train'!$F$39,NW22+$C$39)-$C$7,IF(ME22-1&lt;=0,0,IF($C$37=Motors!$C$30,MAX(MAX(NW$8:NW22)*-1,NW22-$C$39),MAX(0,MAX(NW$8:NW22)*-1,NW22-$C$39))))</f>
        <v>9.9598572220805632</v>
      </c>
      <c r="NX23" s="43">
        <f>IF(PP22=0,MIN('Drive Train'!$F$35-GH22*$C$19*'Drive Train'!$F$39,NX22+$C$39)-$C$7,IF(MF22-1&lt;=0,0,IF($C$37=Motors!$C$30,MAX(MAX(NX$8:NX22)*-1,NX22-$C$39),MAX(0,MAX(NX$8:NX22)*-1,NX22-$C$39))))</f>
        <v>9.7370596366137807</v>
      </c>
      <c r="NY23" s="43">
        <f>IF(PQ22=0,MIN('Drive Train'!$F$35-GI22*$C$19*'Drive Train'!$F$39,NY22+$C$39)-$C$7,IF(MG22-1&lt;=0,0,IF($C$37=Motors!$C$30,MAX(MAX(NY$8:NY22)*-1,NY22-$C$39),MAX(0,MAX(NY$8:NY22)*-1,NY22-$C$39))))</f>
        <v>9.5142620511469964</v>
      </c>
      <c r="NZ23" s="43">
        <f>IF(PR22=0,MIN('Drive Train'!$F$35-GJ22*$C$19*'Drive Train'!$F$39,NZ22+$C$39)-$C$7,IF(MH22-1&lt;=0,0,IF($C$37=Motors!$C$30,MAX(MAX(NZ$8:NZ22)*-1,NZ22-$C$39),MAX(0,MAX(NZ$8:NZ22)*-1,NZ22-$C$39))))</f>
        <v>9.2914644656802139</v>
      </c>
      <c r="OA23" s="43">
        <f>IF(PS22=0,MIN('Drive Train'!$F$35-GK22*$C$19*'Drive Train'!$F$39,OA22+$C$39)-$C$7,IF(MI22-1&lt;=0,0,IF($C$37=Motors!$C$30,MAX(MAX(OA$8:OA22)*-1,OA22-$C$39),MAX(0,MAX(OA$8:OA22)*-1,OA22-$C$39))))</f>
        <v>9.0686668802134296</v>
      </c>
      <c r="OB23" s="47">
        <f t="shared" si="239"/>
        <v>0.6</v>
      </c>
      <c r="OC23" s="43">
        <f>'Drive Train'!$F$35-(FQ23*$C$13)*$C$19*'Drive Train'!$F$39</f>
        <v>10.368056525649148</v>
      </c>
      <c r="OD23" s="43">
        <f>'Drive Train'!$F$35-(FR23*$C$13)*$C$19*'Drive Train'!$F$39</f>
        <v>8.4939999999999998</v>
      </c>
      <c r="OE23" s="43">
        <f>'Drive Train'!$F$35-(FS23*$C$13)*$C$19*'Drive Train'!$F$39</f>
        <v>8.688364046140288</v>
      </c>
      <c r="OF23" s="43">
        <f>'Drive Train'!$F$35-(FT23*$C$13)*$C$19*'Drive Train'!$F$39</f>
        <v>10.02326329479795</v>
      </c>
      <c r="OG23" s="43">
        <f>'Drive Train'!$F$35-(FU23*$C$13)*$C$19*'Drive Train'!$F$39</f>
        <v>11.259979824119878</v>
      </c>
      <c r="OH23" s="43">
        <f>'Drive Train'!$F$35-(FV23*$C$13)*$C$19*'Drive Train'!$F$39</f>
        <v>11.980247501263818</v>
      </c>
      <c r="OI23" s="43">
        <f>'Drive Train'!$F$35-(FW23*$C$13)*$C$19*'Drive Train'!$F$39</f>
        <v>12.255635928902807</v>
      </c>
      <c r="OJ23" s="43">
        <f>'Drive Train'!$F$35-(FX23*$C$13)*$C$19*'Drive Train'!$F$39</f>
        <v>12.318069701157754</v>
      </c>
      <c r="OK23" s="43">
        <f>'Drive Train'!$F$35-(FY23*$C$13)*$C$19*'Drive Train'!$F$39</f>
        <v>12.324639597562079</v>
      </c>
      <c r="OL23" s="43">
        <f>'Drive Train'!$F$35-(FZ23*$C$13)*$C$19*'Drive Train'!$F$39</f>
        <v>12.324825954003071</v>
      </c>
      <c r="OM23" s="43">
        <f>'Drive Train'!$F$35-(GA23*$C$13)*$C$19*'Drive Train'!$F$39</f>
        <v>12.324826310540594</v>
      </c>
      <c r="ON23" s="43">
        <f>'Drive Train'!$F$35-(GB23*$C$13)*$C$19*'Drive Train'!$F$39</f>
        <v>11.563393420417924</v>
      </c>
      <c r="OO23" s="43">
        <f>'Drive Train'!$F$35-(GC23*$C$13)*$C$19*'Drive Train'!$F$39</f>
        <v>11.401196617697018</v>
      </c>
      <c r="OP23" s="43">
        <f>'Drive Train'!$F$35-(GD23*$C$13)*$C$19*'Drive Train'!$F$39</f>
        <v>11.238999814976111</v>
      </c>
      <c r="OQ23" s="43">
        <f>'Drive Train'!$F$35-(GE23*$C$13)*$C$19*'Drive Train'!$F$39</f>
        <v>11.076803012255203</v>
      </c>
      <c r="OR23" s="43">
        <f>'Drive Train'!$F$35-(GF23*$C$13)*$C$19*'Drive Train'!$F$39</f>
        <v>10.914606209534297</v>
      </c>
      <c r="OS23" s="43">
        <f>'Drive Train'!$F$35-(GG23*$C$13)*$C$19*'Drive Train'!$F$39</f>
        <v>10.75240940681339</v>
      </c>
      <c r="OT23" s="43">
        <f>'Drive Train'!$F$35-(GH23*$C$13)*$C$19*'Drive Train'!$F$39</f>
        <v>10.590212604092482</v>
      </c>
      <c r="OU23" s="43">
        <f>'Drive Train'!$F$35-(GI23*$C$13)*$C$19*'Drive Train'!$F$39</f>
        <v>10.428015801371576</v>
      </c>
      <c r="OV23" s="43">
        <f>'Drive Train'!$F$35-(GJ23*$C$13)*$C$19*'Drive Train'!$F$39</f>
        <v>10.265818998650667</v>
      </c>
      <c r="OW23" s="43">
        <f>'Drive Train'!$F$35-(GK23*$C$13)*$C$19*'Drive Train'!$F$39</f>
        <v>10.103622195929759</v>
      </c>
      <c r="OX23" s="47">
        <f t="shared" si="240"/>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241"/>
        <v>0.6</v>
      </c>
      <c r="PU23" s="43">
        <f t="shared" si="242"/>
        <v>4.3594421193997848</v>
      </c>
      <c r="PV23" s="43">
        <f t="shared" si="243"/>
        <v>2.457559306773645</v>
      </c>
      <c r="PW23" s="43">
        <f t="shared" si="244"/>
        <v>3.4281638799316183</v>
      </c>
      <c r="PX23" s="43">
        <f t="shared" si="245"/>
        <v>4.2148175294986165</v>
      </c>
      <c r="PY23" s="43">
        <f t="shared" si="246"/>
        <v>4.5630607736090409</v>
      </c>
      <c r="PZ23" s="43">
        <f t="shared" si="247"/>
        <v>4.494799714013368</v>
      </c>
      <c r="QA23" s="43">
        <f t="shared" si="248"/>
        <v>4.2474711404021788</v>
      </c>
      <c r="QB23" s="43">
        <f t="shared" si="249"/>
        <v>3.9691785151964503</v>
      </c>
      <c r="QC23" s="43">
        <f t="shared" si="250"/>
        <v>3.7004611906573985</v>
      </c>
      <c r="QD23" s="43">
        <f t="shared" si="251"/>
        <v>3.4452825065862389</v>
      </c>
      <c r="QE23" s="43">
        <f t="shared" si="252"/>
        <v>3.2167535182919424</v>
      </c>
      <c r="QF23" s="43">
        <f t="shared" si="253"/>
        <v>1.1688276469619985</v>
      </c>
      <c r="QG23" s="43">
        <f t="shared" si="254"/>
        <v>1.4178057376983921</v>
      </c>
      <c r="QH23" s="43">
        <f t="shared" si="255"/>
        <v>1.6667838284347851</v>
      </c>
      <c r="QI23" s="43">
        <f t="shared" si="256"/>
        <v>1.9157619191711786</v>
      </c>
      <c r="QJ23" s="43">
        <f t="shared" si="257"/>
        <v>2.1647400099075722</v>
      </c>
      <c r="QK23" s="43">
        <f t="shared" si="258"/>
        <v>2.4137181006439654</v>
      </c>
      <c r="QL23" s="43">
        <f t="shared" si="259"/>
        <v>2.6626961913803586</v>
      </c>
      <c r="QM23" s="43">
        <f t="shared" si="260"/>
        <v>2.9116742821167518</v>
      </c>
      <c r="QN23" s="43">
        <f t="shared" si="261"/>
        <v>3.1606523728531455</v>
      </c>
      <c r="QO23" s="43">
        <f t="shared" si="262"/>
        <v>3.4096304635895391</v>
      </c>
      <c r="QP23" s="47">
        <f t="shared" si="263"/>
        <v>0.6</v>
      </c>
      <c r="QQ23" s="43">
        <f t="shared" si="76"/>
        <v>0.62987616891239928</v>
      </c>
      <c r="QR23" s="43">
        <f t="shared" si="77"/>
        <v>1.2108094279334349</v>
      </c>
      <c r="QS23" s="43">
        <f t="shared" si="78"/>
        <v>1.1505590901152192</v>
      </c>
      <c r="QT23" s="43">
        <f t="shared" si="79"/>
        <v>0.73675760634257348</v>
      </c>
      <c r="QU23" s="43">
        <f t="shared" si="80"/>
        <v>0.35339149436507572</v>
      </c>
      <c r="QV23" s="43">
        <f t="shared" si="81"/>
        <v>0.13011783995606391</v>
      </c>
      <c r="QW23" s="43">
        <f t="shared" si="82"/>
        <v>4.4750992918416173E-2</v>
      </c>
      <c r="QX23" s="43">
        <f t="shared" si="83"/>
        <v>2.5397331866768187E-2</v>
      </c>
      <c r="QY23" s="43">
        <f t="shared" si="84"/>
        <v>2.3360749043700179E-2</v>
      </c>
      <c r="QZ23" s="43">
        <f t="shared" si="85"/>
        <v>2.3302980959801239E-2</v>
      </c>
      <c r="RA23" s="43">
        <f t="shared" si="86"/>
        <v>2.3302870437785294E-2</v>
      </c>
      <c r="RB23" s="43">
        <f t="shared" si="87"/>
        <v>0.25933720789275994</v>
      </c>
      <c r="RC23" s="43">
        <f t="shared" si="88"/>
        <v>0.30961611672919959</v>
      </c>
      <c r="RD23" s="43">
        <f t="shared" si="89"/>
        <v>0.35989502556563951</v>
      </c>
      <c r="RE23" s="43">
        <f t="shared" si="90"/>
        <v>0.41017393440207922</v>
      </c>
      <c r="RF23" s="43">
        <f t="shared" si="91"/>
        <v>0.46045284323851893</v>
      </c>
      <c r="RG23" s="43">
        <f t="shared" si="92"/>
        <v>0.5107317520749588</v>
      </c>
      <c r="RH23" s="43">
        <f t="shared" si="93"/>
        <v>0.5610106609113984</v>
      </c>
      <c r="RI23" s="43">
        <f t="shared" si="94"/>
        <v>0.61128956974783843</v>
      </c>
      <c r="RJ23" s="43">
        <f t="shared" si="95"/>
        <v>0.66156847858427814</v>
      </c>
      <c r="RK23" s="43">
        <f t="shared" si="96"/>
        <v>0.71184738742071796</v>
      </c>
      <c r="RL23" s="47">
        <f t="shared" si="264"/>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0.04</v>
      </c>
      <c r="RP23" s="2">
        <f>IF(AND(LR23&gt;=LR$6*'Drive Train'!$AA$52,LR23&lt;=LR$6*'Drive Train'!$AA$53,KV23=0,JZ23=0,EX23&gt;0),$C$17,0)</f>
        <v>0.04</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v>
      </c>
      <c r="RT23" s="2">
        <f>IF(AND(LV23&gt;=LV$6*'Drive Train'!$AA$52,LV23&lt;=LV$6*'Drive Train'!$AA$53,KZ23=0,KD23=0,FB23&gt;0),$C$17,0)</f>
        <v>0</v>
      </c>
      <c r="RU23" s="2">
        <f>IF(AND(LW23&gt;=LW$6*'Drive Train'!$AA$52,LW23&lt;=LW$6*'Drive Train'!$AA$53,LA23=0,KE23=0,FC23&gt;0),$C$17,0)</f>
        <v>0</v>
      </c>
      <c r="RV23" s="2">
        <f>IF(AND(LX23&gt;=LX$6*'Drive Train'!$AA$52,LX23&lt;=LX$6*'Drive Train'!$AA$53,LB23=0,KF23=0,FD23&gt;0),$C$17,0)</f>
        <v>0</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0.04</v>
      </c>
      <c r="SB23" s="2">
        <f>IF(AND(MD23&gt;=MD$6*'Drive Train'!$AA$52,MD23&lt;=MD$6*'Drive Train'!$AA$53,LH23=0,KL23=0,FJ23&gt;0),$C$17,0)</f>
        <v>0.04</v>
      </c>
      <c r="SC23" s="2">
        <f>IF(AND(ME23&gt;=ME$6*'Drive Train'!$AA$52,ME23&lt;=ME$6*'Drive Train'!$AA$53,LI23=0,KM23=0,FK23&gt;0),$C$17,0)</f>
        <v>0.04</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265"/>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266"/>
        <v>0.6</v>
      </c>
    </row>
    <row r="24" spans="1:524" x14ac:dyDescent="0.3">
      <c r="B24" s="3" t="s">
        <v>32</v>
      </c>
      <c r="C24" s="37">
        <f>'Drive Train'!F15/2*0.0254</f>
        <v>5.0799999999999998E-2</v>
      </c>
      <c r="D24" s="5"/>
      <c r="P24" s="5"/>
      <c r="R24" s="49">
        <f t="shared" si="97"/>
        <v>0.64</v>
      </c>
      <c r="S24" s="2">
        <f>NG24/'Drive Train'!$F$35</f>
        <v>0.76699532533861814</v>
      </c>
      <c r="T24" s="2">
        <f>NH24/'Drive Train'!$F$35</f>
        <v>0.565483870967742</v>
      </c>
      <c r="U24" s="2">
        <f>NI24/'Drive Train'!$F$35</f>
        <v>0.58638323076777288</v>
      </c>
      <c r="V24" s="2">
        <f>NJ24/'Drive Train'!$F$35</f>
        <v>0.72992078438687624</v>
      </c>
      <c r="W24" s="2">
        <f>NK24/'Drive Train'!$F$35</f>
        <v>0.862901056356976</v>
      </c>
      <c r="X24" s="2">
        <f>NL24/'Drive Train'!$F$35</f>
        <v>0.94034919368428171</v>
      </c>
      <c r="Y24" s="2">
        <f>NM24/'Drive Train'!$F$35</f>
        <v>0.96996085257019438</v>
      </c>
      <c r="Z24" s="2">
        <f>NN24/'Drive Train'!$F$35</f>
        <v>0.97667416141481223</v>
      </c>
      <c r="AA24" s="2">
        <f>NO24/'Drive Train'!$F$35</f>
        <v>0.97738060188839559</v>
      </c>
      <c r="AB24" s="2">
        <f>NP24/'Drive Train'!$F$35</f>
        <v>0.97740064021538398</v>
      </c>
      <c r="AC24" s="2">
        <f>NQ24/'Drive Train'!$F$35</f>
        <v>0.97740067855275192</v>
      </c>
      <c r="AD24" s="2">
        <f>NR24/'Drive Train'!$F$35</f>
        <v>0.89552617423848657</v>
      </c>
      <c r="AE24" s="2">
        <f>NS24/'Drive Train'!$F$35</f>
        <v>0.87808565781688364</v>
      </c>
      <c r="AF24" s="2">
        <f>NT24/'Drive Train'!$F$35</f>
        <v>0.8606451413952807</v>
      </c>
      <c r="AG24" s="2">
        <f>NU24/'Drive Train'!$F$35</f>
        <v>0.84320462497367776</v>
      </c>
      <c r="AH24" s="2">
        <f>NV24/'Drive Train'!$F$35</f>
        <v>0.82576410855207483</v>
      </c>
      <c r="AI24" s="2">
        <f>NW24/'Drive Train'!$F$35</f>
        <v>0.80832359213047189</v>
      </c>
      <c r="AJ24" s="2">
        <f>NX24/'Drive Train'!$F$35</f>
        <v>0.79088307570886895</v>
      </c>
      <c r="AK24" s="2">
        <f>NY24/'Drive Train'!$F$35</f>
        <v>0.77344255928726602</v>
      </c>
      <c r="AL24" s="2">
        <f>NZ24/'Drive Train'!$F$35</f>
        <v>0.75600204286566319</v>
      </c>
      <c r="AM24" s="2">
        <f>OA24/'Drive Train'!$F$35</f>
        <v>0.73856152644406015</v>
      </c>
      <c r="AN24" s="47">
        <f t="shared" si="98"/>
        <v>0.64</v>
      </c>
      <c r="AO24" s="36">
        <f>LO24*12*60/(PI() * 'Drive Train'!$F$15)/S$6*ABS(S24)</f>
        <v>3411.8545979443848</v>
      </c>
      <c r="AP24" s="36">
        <f>LP24*12*60/(PI() * 'Drive Train'!$F$15)/T$6*ABS(T24)</f>
        <v>789.80267274463085</v>
      </c>
      <c r="AQ24" s="36">
        <f>LQ24*12*60/(PI() * 'Drive Train'!$F$15)/U$6*ABS(U24)</f>
        <v>1618.7206802960845</v>
      </c>
      <c r="AR24" s="36">
        <f>LR24*12*60/(PI() * 'Drive Train'!$F$15)/V$6*ABS(V24)</f>
        <v>3035.2573292591592</v>
      </c>
      <c r="AS24" s="36">
        <f>LS24*12*60/(PI() * 'Drive Train'!$F$15)/W$6*ABS(W24)</f>
        <v>4383.1890585401043</v>
      </c>
      <c r="AT24" s="36">
        <f>LT24*12*60/(PI() * 'Drive Train'!$F$15)/X$6*ABS(X24)</f>
        <v>5144.1794264265336</v>
      </c>
      <c r="AU24" s="36">
        <f>LU24*12*60/(PI() * 'Drive Train'!$F$15)/Y$6*ABS(Y24)</f>
        <v>5417.5051573920027</v>
      </c>
      <c r="AV24" s="36">
        <f>LV24*12*60/(PI() * 'Drive Train'!$F$15)/Z$6*ABS(Z24)</f>
        <v>5474.9140375507623</v>
      </c>
      <c r="AW24" s="36">
        <f>LW24*12*60/(PI() * 'Drive Train'!$F$15)/AA$6*ABS(AA24)</f>
        <v>5480.4678954169685</v>
      </c>
      <c r="AX24" s="36">
        <f>LX24*12*60/(PI() * 'Drive Train'!$F$15)/AB$6*ABS(AB24)</f>
        <v>5480.6111842646287</v>
      </c>
      <c r="AY24" s="36">
        <f>LY24*12*60/(PI() * 'Drive Train'!$F$15)/AC$6*ABS(AC24)</f>
        <v>5480.6114293879054</v>
      </c>
      <c r="AZ24" s="36">
        <f>LZ24*12*60/(PI() * 'Drive Train'!$F$15)/AD$6*ABS(AD24)</f>
        <v>1116.9594087255316</v>
      </c>
      <c r="BA24" s="36">
        <f>MA24*12*60/(PI() * 'Drive Train'!$F$15)/AE$6*ABS(AE24)</f>
        <v>1328.5020977108345</v>
      </c>
      <c r="BB24" s="36">
        <f>MB24*12*60/(PI() * 'Drive Train'!$F$15)/AF$6*ABS(AF24)</f>
        <v>1530.7773612776073</v>
      </c>
      <c r="BC24" s="36">
        <f>MC24*12*60/(PI() * 'Drive Train'!$F$15)/AG$6*ABS(AG24)</f>
        <v>1723.7851994258531</v>
      </c>
      <c r="BD24" s="36">
        <f>MD24*12*60/(PI() * 'Drive Train'!$F$15)/AH$6*ABS(AH24)</f>
        <v>1907.5256121555692</v>
      </c>
      <c r="BE24" s="36">
        <f>ME24*12*60/(PI() * 'Drive Train'!$F$15)/AI$6*ABS(AI24)</f>
        <v>2081.9985994667563</v>
      </c>
      <c r="BF24" s="36">
        <f>MF24*12*60/(PI() * 'Drive Train'!$F$15)/AJ$6*ABS(AJ24)</f>
        <v>2247.2041613594156</v>
      </c>
      <c r="BG24" s="36">
        <f>MG24*12*60/(PI() * 'Drive Train'!$F$15)/AK$6*ABS(AK24)</f>
        <v>2403.1422978335463</v>
      </c>
      <c r="BH24" s="36">
        <f>MH24*12*60/(PI() * 'Drive Train'!$F$15)/AL$6*ABS(AL24)</f>
        <v>2549.813008889148</v>
      </c>
      <c r="BI24" s="36">
        <f>MI24*12*60/(PI() * 'Drive Train'!$F$15)/AM$6*ABS(AM24)</f>
        <v>2687.2162945262212</v>
      </c>
      <c r="BJ24" s="47">
        <f t="shared" si="23"/>
        <v>0.64</v>
      </c>
      <c r="BK24" s="2">
        <f>IF(OR(KS23=1,AND($C$37=Motors!$C$32,OY23=1)),0,IF(NG24=0,-(CG23+$C$15)/($C$14-$C$15)*$C$12,($C$11*S24-AO24)/($C$11*S24)*$C$12*S24))</f>
        <v>1.1914771410109408</v>
      </c>
      <c r="BL24" s="2">
        <f>IF(OR(KT23=1,AND($C$37=Motors!$C$32,OZ23=1)),0,IF(NH24=0,-(CH23+$C$15)/($C$14-$C$15)*$C$12,($C$11*T24-AP24)/($C$11*T24)*$C$12*T24))</f>
        <v>2.1285778659477823</v>
      </c>
      <c r="BM24" s="2">
        <f>IF(OR(KU23=1,AND($C$37=Motors!$C$32,PA23=1)),0,IF(NI24=0,-(CI23+$C$15)/($C$14-$C$15)*$C$12,($C$11*U24-AQ24)/($C$11*U24)*$C$12*U24))</f>
        <v>1.6278925179177774</v>
      </c>
      <c r="BN24" s="2">
        <f>IF(OR(KV23=1,AND($C$37=Motors!$C$32,PB23=1)),0,IF(NJ24=0,-(CJ23+$C$15)/($C$14-$C$15)*$C$12,($C$11*V24-AR24)/($C$11*V24)*$C$12*V24))</f>
        <v>1.2872314135782676</v>
      </c>
      <c r="BO24" s="2">
        <f>IF(OR(KW23=1,AND($C$37=Motors!$C$32,PC23=1)),0,IF(NK24=0,-(CK23+$C$15)/($C$14-$C$15)*$C$12,($C$11*W24-AS24)/($C$11*W24)*$C$12*W24))</f>
        <v>0.94584897169235438</v>
      </c>
      <c r="BP24" s="2">
        <f>IF(OR(KX23=1,AND($C$37=Motors!$C$32,PD23=1)),0,IF(NL24=0,-(CL23+$C$15)/($C$14-$C$15)*$C$12,($C$11*X24-AT24)/($C$11*X24)*$C$12*X24))</f>
        <v>0.76444905840475796</v>
      </c>
      <c r="BQ24" s="2">
        <f>IF(OR(KY23=1,AND($C$37=Motors!$C$32,PE23=1)),0,IF(NM24=0,-(CM23+$C$15)/($C$14-$C$15)*$C$12,($C$11*Y24-AU24)/($C$11*Y24)*$C$12*Y24))</f>
        <v>0.7078660912703445</v>
      </c>
      <c r="BR24" s="2">
        <f>IF(OR(KZ23=1,AND($C$37=Motors!$C$32,PF23=1)),0,IF(NN24=0,-(CN23+$C$15)/($C$14-$C$15)*$C$12,($C$11*Z24-AV24)/($C$11*Z24)*$C$12*Z24))</f>
        <v>0.69833952387432507</v>
      </c>
      <c r="BS24" s="2">
        <f>IF(OR(LA23=1,AND($C$37=Motors!$C$32,PG23=1)),0,IF(NO24=0,-(CO23+$C$15)/($C$14-$C$15)*$C$12,($C$11*AA24-AW24)/($C$11*AA24)*$C$12*AA24))</f>
        <v>0.6976900418388533</v>
      </c>
      <c r="BT24" s="2">
        <f>IF(OR(LB23=1,AND($C$37=Motors!$C$32,PH23=1)),0,IF(NP24=0,-(CP23+$C$15)/($C$14-$C$15)*$C$12,($C$11*AB24-AX24)/($C$11*AB24)*$C$12*AB24))</f>
        <v>0.69768194055797372</v>
      </c>
      <c r="BU24" s="2">
        <f>IF(OR(LC23=1,AND($C$37=Motors!$C$32,PI23=1)),0,IF(NQ24=0,-(CQ23+$C$15)/($C$14-$C$15)*$C$12,($C$11*AC24-AY24)/($C$11*AC24)*$C$12*AC24))</f>
        <v>0.6976819460797985</v>
      </c>
      <c r="BV24" s="2">
        <f>IF(OR(LD23=1,AND($C$37=Motors!$C$32,PJ23=1)),0,IF(NR24=0,-(CR23+$C$15)/($C$14-$C$15)*$C$12,($C$11*AD24-AZ24)/($C$11*AD24)*$C$12*AD24))</f>
        <v>3.4678493821377878</v>
      </c>
      <c r="BW24" s="2">
        <f>IF(OR(LE23=1,AND($C$37=Motors!$C$32,PK23=1)),0,IF(NS24=0,-(CS23+$C$15)/($C$14-$C$15)*$C$12,($C$11*AE24-BA24)/($C$11*AE24)*$C$12*AE24))</f>
        <v>3.2313040408982512</v>
      </c>
      <c r="BX24" s="2">
        <f>IF(OR(LF23=1,AND($C$37=Motors!$C$32,PL23=1)),0,IF(NT24=0,-(CT23+$C$15)/($C$14-$C$15)*$C$12,($C$11*AF24-BB24)/($C$11*AF24)*$C$12*AF24))</f>
        <v>3.0014723819332332</v>
      </c>
      <c r="BY24" s="2">
        <f>IF(OR(LG23=1,AND($C$37=Motors!$C$32,PM23=1)),0,IF(NU24=0,-(CU23+$C$15)/($C$14-$C$15)*$C$12,($C$11*AG24-BC24)/($C$11*AG24)*$C$12*AG24))</f>
        <v>2.7783544052427316</v>
      </c>
      <c r="BZ24" s="2">
        <f>IF(OR(LH23=1,AND($C$37=Motors!$C$32,PN23=1)),0,IF(NV24=0,-(CV23+$C$15)/($C$14-$C$15)*$C$12,($C$11*AH24-BD24)/($C$11*AH24)*$C$12*AH24))</f>
        <v>2.5619501108267482</v>
      </c>
      <c r="CA24" s="2">
        <f>IF(OR(LI23=1,AND($C$37=Motors!$C$32,PO23=1)),0,IF(NW24=0,-(CW23+$C$15)/($C$14-$C$15)*$C$12,($C$11*AI24-BE24)/($C$11*AI24)*$C$12*AI24))</f>
        <v>2.3522594986852825</v>
      </c>
      <c r="CB24" s="2">
        <f>IF(OR(LJ23=1,AND($C$37=Motors!$C$32,PP23=1)),0,IF(NX24=0,-(CX23+$C$15)/($C$14-$C$15)*$C$12,($C$11*AJ24-BF24)/($C$11*AJ24)*$C$12*AJ24))</f>
        <v>2.1492825688183337</v>
      </c>
      <c r="CC24" s="2">
        <f>IF(OR(LK23=1,AND($C$37=Motors!$C$32,PQ23=1)),0,IF(NY24=0,-(CY23+$C$15)/($C$14-$C$15)*$C$12,($C$11*AK24-BG24)/($C$11*AK24)*$C$12*AK24))</f>
        <v>1.9530193212259026</v>
      </c>
      <c r="CD24" s="2">
        <f>IF(OR(LL23=1,AND($C$37=Motors!$C$32,PR23=1)),0,IF(NZ24=0,-(CZ23+$C$15)/($C$14-$C$15)*$C$12,($C$11*AL24-BH24)/($C$11*AL24)*$C$12*AL24))</f>
        <v>1.7634697559079895</v>
      </c>
      <c r="CE24" s="2">
        <f>IF(OR(LM23=1,AND($C$37=Motors!$C$32,PS23=1)),0,IF(OA24=0,-(DA23+$C$15)/($C$14-$C$15)*$C$12,($C$11*AM24-BI24)/($C$11*AM24)*$C$12*AM24))</f>
        <v>1.5806338728645932</v>
      </c>
      <c r="CF24" s="47">
        <f t="shared" si="25"/>
        <v>0.64</v>
      </c>
      <c r="CG24" s="43">
        <f>IF(AND(KS23=1,OY23=1),0,ABS(BK24/$C$12*($C$14-$C$15)+$C$15) *'Drive Train'!$AA$49 + CG23*(1-'Drive Train'!$AA$49))</f>
        <v>67.20387900434288</v>
      </c>
      <c r="CH24" s="43">
        <f>IF(AND(KT23=1,OZ23=1),0,ABS(BL24/$C$12*($C$14-$C$15)+$C$15) *'Drive Train'!$AA$49 + CH23*(1-'Drive Train'!$AA$49))</f>
        <v>117.98690126447613</v>
      </c>
      <c r="CI24" s="43">
        <f>IF(AND(KU23=1,PA23=1),0,ABS(BM24/$C$12*($C$14-$C$15)+$C$15) *'Drive Train'!$AA$49 + CI23*(1-'Drive Train'!$AA$49))</f>
        <v>90.935724647541605</v>
      </c>
      <c r="CJ24" s="43">
        <f>IF(AND(KV23=1,PB23=1),0,ABS(BN24/$C$12*($C$14-$C$15)+$C$15) *'Drive Train'!$AA$49 + CJ23*(1-'Drive Train'!$AA$49))</f>
        <v>72.373659225617487</v>
      </c>
      <c r="CK24" s="43">
        <f>IF(AND(KW23=1,PC23=1),0,ABS(BO24/$C$12*($C$14-$C$15)+$C$15) *'Drive Train'!$AA$49 + CK23*(1-'Drive Train'!$AA$49))</f>
        <v>53.790435585779093</v>
      </c>
      <c r="CL24" s="43">
        <f>IF(AND(KX23=1,PD23=1),0,ABS(BP24/$C$12*($C$14-$C$15)+$C$15) *'Drive Train'!$AA$49 + CL23*(1-'Drive Train'!$AA$49))</f>
        <v>43.58100309032843</v>
      </c>
      <c r="CM24" s="43">
        <f>IF(AND(KY23=1,PE23=1),0,ABS(BQ24/$C$12*($C$14-$C$15)+$C$15) *'Drive Train'!$AA$49 + CM23*(1-'Drive Train'!$AA$49))</f>
        <v>40.209274641310557</v>
      </c>
      <c r="CN24" s="43">
        <f>IF(AND(KZ23=1,PF23=1),0,ABS(BR24/$C$12*($C$14-$C$15)+$C$15) *'Drive Train'!$AA$49 + CN23*(1-'Drive Train'!$AA$49))</f>
        <v>39.586702600432247</v>
      </c>
      <c r="CO24" s="43">
        <f>IF(AND(LA23=1,PG23=1),0,ABS(BS24/$C$12*($C$14-$C$15)+$C$15) *'Drive Train'!$AA$49 + CO23*(1-'Drive Train'!$AA$49))</f>
        <v>39.53652095275956</v>
      </c>
      <c r="CP24" s="43">
        <f>IF(AND(LB23=1,PH23=1),0,ABS(BT24/$C$12*($C$14-$C$15)+$C$15) *'Drive Train'!$AA$49 + CP23*(1-'Drive Train'!$AA$49))</f>
        <v>39.535547263255935</v>
      </c>
      <c r="CQ24" s="43">
        <f>IF(AND(LC23=1,PI23=1),0,ABS(BU24/$C$12*($C$14-$C$15)+$C$15) *'Drive Train'!$AA$49 + CQ23*(1-'Drive Train'!$AA$49))</f>
        <v>39.535546317264327</v>
      </c>
      <c r="CR24" s="43">
        <f>IF(AND(LD23=1,PJ23=1),0,ABS(BV24/$C$12*($C$14-$C$15)+$C$15) *'Drive Train'!$AA$49 + CR23*(1-'Drive Train'!$AA$49))</f>
        <v>190.90973479835466</v>
      </c>
      <c r="CS24" s="43">
        <f>IF(AND(LE23=1,PK23=1),0,ABS(BW24/$C$12*($C$14-$C$15)+$C$15) *'Drive Train'!$AA$49 + CS23*(1-'Drive Train'!$AA$49))</f>
        <v>178.114933880303</v>
      </c>
      <c r="CT24" s="43">
        <f>IF(AND(LF23=1,PL23=1),0,ABS(BX24/$C$12*($C$14-$C$15)+$C$15) *'Drive Train'!$AA$49 + CT23*(1-'Drive Train'!$AA$49))</f>
        <v>165.68348794159235</v>
      </c>
      <c r="CU24" s="43">
        <f>IF(AND(LG23=1,PM23=1),0,ABS(BY24/$C$12*($C$14-$C$15)+$C$15) *'Drive Train'!$AA$49 + CU23*(1-'Drive Train'!$AA$49))</f>
        <v>153.61539698222253</v>
      </c>
      <c r="CV24" s="43">
        <f>IF(AND(LH23=1,PN23=1),0,ABS(BZ24/$C$12*($C$14-$C$15)+$C$15) *'Drive Train'!$AA$49 + CV23*(1-'Drive Train'!$AA$49))</f>
        <v>141.91066100219373</v>
      </c>
      <c r="CW24" s="43">
        <f>IF(AND(LI23=1,PO23=1),0,ABS(CA24/$C$12*($C$14-$C$15)+$C$15) *'Drive Train'!$AA$49 + CW23*(1-'Drive Train'!$AA$49))</f>
        <v>130.56928000150586</v>
      </c>
      <c r="CX24" s="43">
        <f>IF(AND(LJ23=1,PP23=1),0,ABS(CB24/$C$12*($C$14-$C$15)+$C$15) *'Drive Train'!$AA$49 + CX23*(1-'Drive Train'!$AA$49))</f>
        <v>119.59125397989354</v>
      </c>
      <c r="CY24" s="43">
        <f>IF(AND(LK23=1,PQ23=1),0,ABS(CC24/$C$12*($C$14-$C$15)+$C$15) *'Drive Train'!$AA$49 + CY23*(1-'Drive Train'!$AA$49))</f>
        <v>108.97658293714791</v>
      </c>
      <c r="CZ24" s="43">
        <f>IF(AND(LL23=1,PR23=1),0,ABS(CD24/$C$12*($C$14-$C$15)+$C$15) *'Drive Train'!$AA$49 + CZ23*(1-'Drive Train'!$AA$49))</f>
        <v>98.725266873748296</v>
      </c>
      <c r="DA24" s="43">
        <f>IF(AND(LM23=1,PS23=1),0,ABS(CE24/$C$12*($C$14-$C$15)+$C$15) *'Drive Train'!$AA$49 + DA23*(1-'Drive Train'!$AA$49))</f>
        <v>88.837305789694653</v>
      </c>
      <c r="DB24" s="47">
        <f t="shared" si="99"/>
        <v>0.64</v>
      </c>
      <c r="DC24" s="43">
        <f t="shared" si="26"/>
        <v>67.20387900434288</v>
      </c>
      <c r="DD24" s="43">
        <f t="shared" si="27"/>
        <v>93</v>
      </c>
      <c r="DE24" s="43">
        <f t="shared" si="28"/>
        <v>90.935724647541605</v>
      </c>
      <c r="DF24" s="43">
        <f t="shared" si="29"/>
        <v>72.373659225617487</v>
      </c>
      <c r="DG24" s="43">
        <f t="shared" si="30"/>
        <v>53.790435585779093</v>
      </c>
      <c r="DH24" s="43">
        <f t="shared" si="31"/>
        <v>43.58100309032843</v>
      </c>
      <c r="DI24" s="43">
        <f t="shared" si="32"/>
        <v>40.209274641310557</v>
      </c>
      <c r="DJ24" s="43">
        <f t="shared" si="33"/>
        <v>39.586702600432247</v>
      </c>
      <c r="DK24" s="43">
        <f t="shared" si="34"/>
        <v>39.53652095275956</v>
      </c>
      <c r="DL24" s="43">
        <f t="shared" si="35"/>
        <v>39.535547263255935</v>
      </c>
      <c r="DM24" s="43">
        <f t="shared" si="36"/>
        <v>39.535546317264327</v>
      </c>
      <c r="DN24" s="43">
        <f t="shared" si="37"/>
        <v>25</v>
      </c>
      <c r="DO24" s="43">
        <f t="shared" si="38"/>
        <v>30</v>
      </c>
      <c r="DP24" s="43">
        <f t="shared" si="39"/>
        <v>35</v>
      </c>
      <c r="DQ24" s="43">
        <f t="shared" si="40"/>
        <v>40</v>
      </c>
      <c r="DR24" s="43">
        <f t="shared" si="41"/>
        <v>45</v>
      </c>
      <c r="DS24" s="43">
        <f t="shared" si="42"/>
        <v>50</v>
      </c>
      <c r="DT24" s="43">
        <f t="shared" si="43"/>
        <v>55</v>
      </c>
      <c r="DU24" s="43">
        <f t="shared" si="44"/>
        <v>60</v>
      </c>
      <c r="DV24" s="43">
        <f t="shared" si="45"/>
        <v>65</v>
      </c>
      <c r="DW24" s="43">
        <f t="shared" si="46"/>
        <v>70</v>
      </c>
      <c r="DX24" s="47">
        <f t="shared" si="100"/>
        <v>0.64</v>
      </c>
      <c r="DY24" s="2">
        <f>IF(OY24=0,($C$23/0.4536*IF(ISNA(MK23),'Drive Train'!$F$16,'Drive Train'!$F$17)*4.448*$C$24*S$6)*SIGN(BK24),BK24)</f>
        <v>6.7787520000000017</v>
      </c>
      <c r="DZ24" s="2">
        <f>IF(OZ24=0,($C$23/0.4536*IF(ISNA(ML23),'Drive Train'!$F$16,'Drive Train'!$F$17)*4.448*$C$24*$C$21*T$6)*SIGN(BL24),BL24)</f>
        <v>11.570293785959999</v>
      </c>
      <c r="EA24" s="2">
        <f>IF(PA24=0,($C$23/0.4536*IF(ISNA(MM23),'Drive Train'!$F$16,'Drive Train'!$F$17)*4.448*$C$24*$C$21*U$6)*SIGN(BM24),BM24)</f>
        <v>8.0102033902799992</v>
      </c>
      <c r="EB24" s="2">
        <f>IF(PB24=0,($C$23/0.4536*IF(ISNA(MN23),'Drive Train'!$F$16,'Drive Train'!$F$17)*4.448*$C$24*$C$21*V$6)*SIGN(BN24),BN24)</f>
        <v>6.1254496513905883</v>
      </c>
      <c r="EC24" s="2">
        <f>IF(PC24=0,($C$23/0.4536*IF(ISNA(MO23),'Drive Train'!$F$16,'Drive Train'!$F$17)*4.448*$C$24*$C$21*W$6)*SIGN(BO24),BO24)</f>
        <v>4.9586973368400002</v>
      </c>
      <c r="ED24" s="2">
        <f>IF(PD24=0,($C$23/0.4536*IF(ISNA(MP23),'Drive Train'!$F$16,'Drive Train'!$F$17)*4.448*$C$24*$C$21*X$6)*SIGN(BP24),BP24)</f>
        <v>4.165305762945601</v>
      </c>
      <c r="EE24" s="2">
        <f>IF(PE24=0,($C$23/0.4536*IF(ISNA(MQ23),'Drive Train'!$F$16,'Drive Train'!$F$17)*4.448*$C$24*$C$21*Y$6)*SIGN(BQ24),BQ24)</f>
        <v>3.5907808301255173</v>
      </c>
      <c r="EF24" s="2">
        <f>IF(PF24=0,($C$23/0.4536*IF(ISNA(MR23),'Drive Train'!$F$16,'Drive Train'!$F$17)*4.448*$C$24*$C$21*Z$6)*SIGN(BR24),BR24)</f>
        <v>3.1555346688981816</v>
      </c>
      <c r="EG24" s="2">
        <f>IF(PG24=0,($C$23/0.4536*IF(ISNA(MS23),'Drive Train'!$F$16,'Drive Train'!$F$17)*4.448*$C$24*$C$21*AA$6)*SIGN(BS24),BS24)</f>
        <v>2.8143957857740536</v>
      </c>
      <c r="EH24" s="2">
        <f>IF(PH24=0,($C$23/0.4536*IF(ISNA(MT23),'Drive Train'!$F$16,'Drive Train'!$F$17)*4.448*$C$24*$C$21*AB$6)*SIGN(BT24),BT24)</f>
        <v>2.5398205871619508</v>
      </c>
      <c r="EI24" s="2">
        <f>IF(PI24=0,($C$23/0.4536*IF(ISNA(MU23),'Drive Train'!$F$16,'Drive Train'!$F$17)*4.448*$C$24*$C$21*AC$6)*SIGN(BU24),BU24)</f>
        <v>2.3140587571919995</v>
      </c>
      <c r="EJ24" s="2">
        <f>IF(PJ24=0,($C$23/0.4536*IF(ISNA(MV23),'Drive Train'!$F$16,'Drive Train'!$F$17)*4.448*$C$24*$C$21*AD$6)*SIGN(BV24),BV24)</f>
        <v>5.7851468929800003</v>
      </c>
      <c r="EK24" s="2">
        <f>IF(PK24=0,($C$23/0.4536*IF(ISNA(MW23),'Drive Train'!$F$16,'Drive Train'!$F$17)*4.448*$C$24*$C$21*AE$6)*SIGN(BW24),BW24)</f>
        <v>5.7851468929800003</v>
      </c>
      <c r="EL24" s="2">
        <f>IF(PL24=0,($C$23/0.4536*IF(ISNA(MX23),'Drive Train'!$F$16,'Drive Train'!$F$17)*4.448*$C$24*$C$21*AF$6)*SIGN(BX24),BX24)</f>
        <v>5.7851468929800003</v>
      </c>
      <c r="EM24" s="2">
        <f>IF(PM24=0,($C$23/0.4536*IF(ISNA(MY23),'Drive Train'!$F$16,'Drive Train'!$F$17)*4.448*$C$24*$C$21*AG$6)*SIGN(BY24),BY24)</f>
        <v>5.7851468929800003</v>
      </c>
      <c r="EN24" s="2">
        <f>IF(PN24=0,($C$23/0.4536*IF(ISNA(MZ23),'Drive Train'!$F$16,'Drive Train'!$F$17)*4.448*$C$24*$C$21*AH$6)*SIGN(BZ24),BZ24)</f>
        <v>5.7851468929800003</v>
      </c>
      <c r="EO24" s="2">
        <f>IF(PO24=0,($C$23/0.4536*IF(ISNA(NA23),'Drive Train'!$F$16,'Drive Train'!$F$17)*4.448*$C$24*$C$21*AI$6)*SIGN(CA24),CA24)</f>
        <v>5.7851468929800003</v>
      </c>
      <c r="EP24" s="2">
        <f>IF(PP24=0,($C$23/0.4536*IF(ISNA(NB23),'Drive Train'!$F$16,'Drive Train'!$F$17)*4.448*$C$24*$C$21*AJ$6)*SIGN(CB24),CB24)</f>
        <v>5.7851468929800003</v>
      </c>
      <c r="EQ24" s="2">
        <f>IF(PQ24=0,($C$23/0.4536*IF(ISNA(NC23),'Drive Train'!$F$16,'Drive Train'!$F$17)*4.448*$C$24*$C$21*AK$6)*SIGN(CC24),CC24)</f>
        <v>5.7851468929800003</v>
      </c>
      <c r="ER24" s="2">
        <f>IF(PR24=0,($C$23/0.4536*IF(ISNA(ND23),'Drive Train'!$F$16,'Drive Train'!$F$17)*4.448*$C$24*$C$21*AL$6)*SIGN(CD24),CD24)</f>
        <v>5.7851468929800003</v>
      </c>
      <c r="ES24" s="2">
        <f>IF(PS24=0,($C$23/0.4536*IF(ISNA(NE23),'Drive Train'!$F$16,'Drive Train'!$F$17)*4.448*$C$24*$C$21*AM$6)*SIGN(CE24),CE24)</f>
        <v>5.7851468929800003</v>
      </c>
      <c r="ET24" s="47">
        <f t="shared" si="47"/>
        <v>0.64</v>
      </c>
      <c r="EU24" s="2">
        <f>MAX(MIN(IF(AND(OY23=1,NG24&lt;0),-1,1)*(DC24-$C$15)/($C$14-$C$15)*$C$12*$C$21-$C$33*LO24/AO$6 -  OY23*$C$33/$C$21,DY23/$C$19),MAX(EU$8:EU23)*-1)</f>
        <v>0.55650921742245041</v>
      </c>
      <c r="EV24" s="2">
        <f>MAX(MIN(IF(AND(OZ23=1,NH24&lt;0),-1,1)*(DD24-$C$15)/($C$14-$C$15)*$C$12*$C$21-$C$33*LP24/AP$6 -  OZ23*$C$33/$C$21,DZ23/$C$19),MAX(EV$8:EV23)*-1)</f>
        <v>1.2846622646486101</v>
      </c>
      <c r="EW24" s="2">
        <f>MAX(MIN(IF(AND(PA23=1,NI24&lt;0),-1,1)*(DE24-$C$15)/($C$14-$C$15)*$C$12*$C$21-$C$33*LQ24/AQ$6 -  PA23*$C$33/$C$21,EA23/$C$19),MAX(EW$8:EW23)*-1)</f>
        <v>1.1075048281519204</v>
      </c>
      <c r="EX24" s="2">
        <f>MAX(MIN(IF(AND(PB23=1,NJ24&lt;0),-1,1)*(DF24-$C$15)/($C$14-$C$15)*$C$12*$C$21-$C$33*LR24/AR$6 -  PB23*$C$33/$C$21,EB23/$C$19),MAX(EX$8:EX23)*-1)</f>
        <v>0.66829069678052844</v>
      </c>
      <c r="EY24" s="2">
        <f>MAX(MIN(IF(AND(PC23=1,NK24&lt;0),-1,1)*(DG24-$C$15)/($C$14-$C$15)*$C$12*$C$21-$C$33*LS24/AS$6 -  PC23*$C$33/$C$21,EC23/$C$19),MAX(EY$8:EY23)*-1)</f>
        <v>0.27934924928302218</v>
      </c>
      <c r="EZ24" s="2">
        <f>MAX(MIN(IF(AND(PD23=1,NL24&lt;0),-1,1)*(DH24-$C$15)/($C$14-$C$15)*$C$12*$C$21-$C$33*LT24/AT$6 -  PD23*$C$33/$C$21,ED23/$C$19),MAX(EZ$8:EZ23)*-1)</f>
        <v>7.790427315355386E-2</v>
      </c>
      <c r="FA24" s="2">
        <f>MAX(MIN(IF(AND(PE23=1,NM24&lt;0),-1,1)*(DI24-$C$15)/($C$14-$C$15)*$C$12*$C$21-$C$33*LU24/AU$6 -  PE23*$C$33/$C$21,EE23/$C$19),MAX(FA$8:FA23)*-1)</f>
        <v>1.2895855714723514E-2</v>
      </c>
      <c r="FB24" s="2">
        <f>MAX(MIN(IF(AND(PF23=1,NN24&lt;0),-1,1)*(DJ24-$C$15)/($C$14-$C$15)*$C$12*$C$21-$C$33*LV24/AV$6 -  PF23*$C$33/$C$21,EF23/$C$19),MAX(FB$8:FB23)*-1)</f>
        <v>9.7791004988223573E-4</v>
      </c>
      <c r="FC24" s="2">
        <f>MAX(MIN(IF(AND(PG23=1,NO24&lt;0),-1,1)*(DK24-$C$15)/($C$14-$C$15)*$C$12*$C$21-$C$33*LW24/AW$6 -  PG23*$C$33/$C$21,EG23/$C$19),MAX(FC$8:FC23)*-1)</f>
        <v>1.8631547297198736E-5</v>
      </c>
      <c r="FD24" s="2">
        <f>MAX(MIN(IF(AND(PH23=1,NP24&lt;0),-1,1)*(DL24-$C$15)/($C$14-$C$15)*$C$12*$C$21-$C$33*LX24/AX$6 -  PH23*$C$33/$C$21,EH23/$C$19),MAX(FD$8:FD23)*-1)</f>
        <v>1.8099291065887257E-8</v>
      </c>
      <c r="FE24" s="2">
        <f>MAX(MIN(IF(AND(PI23=1,NQ24&lt;0),-1,1)*(DM24-$C$15)/($C$14-$C$15)*$C$12*$C$21-$C$33*LY24/AY$6 -  PI23*$C$33/$C$21,EI23/$C$19),MAX(FE$8:FE23)*-1)</f>
        <v>3.9461767187276564E-12</v>
      </c>
      <c r="FF24" s="2">
        <f>MAX(MIN(IF(AND(PJ23=1,NR24&lt;0),-1,1)*(DN24-$C$15)/($C$14-$C$15)*$C$12*$C$21-$C$33*LZ24/AZ$6 -  PJ23*$C$33/$C$21,EJ23/$C$19),MAX(FF$8:FF23)*-1)</f>
        <v>0.23526868025487541</v>
      </c>
      <c r="FG24" s="2">
        <f>MAX(MIN(IF(AND(PK23=1,NS24&lt;0),-1,1)*(DO24-$C$15)/($C$14-$C$15)*$C$12*$C$21-$C$33*MA24/BA$6 -  PK23*$C$33/$C$21,EK23/$C$19),MAX(FG$8:FG23)*-1)</f>
        <v>0.28538449242973429</v>
      </c>
      <c r="FH24" s="2">
        <f>MAX(MIN(IF(AND(PL23=1,NT24&lt;0),-1,1)*(DP24-$C$15)/($C$14-$C$15)*$C$12*$C$21-$C$33*MB24/BB$6 -  PL23*$C$33/$C$21,EL23/$C$19),MAX(FH$8:FH23)*-1)</f>
        <v>0.33550030460459335</v>
      </c>
      <c r="FI24" s="2">
        <f>MAX(MIN(IF(AND(PM23=1,NU24&lt;0),-1,1)*(DQ24-$C$15)/($C$14-$C$15)*$C$12*$C$21-$C$33*MC24/BC$6 -  PM23*$C$33/$C$21,EM23/$C$19),MAX(FI$8:FI23)*-1)</f>
        <v>0.38561611677945218</v>
      </c>
      <c r="FJ24" s="2">
        <f>MAX(MIN(IF(AND(PN23=1,NV24&lt;0),-1,1)*(DR24-$C$15)/($C$14-$C$15)*$C$12*$C$21-$C$33*MD24/BD$6 -  PN23*$C$33/$C$21,EN23/$C$19),MAX(FJ$8:FJ23)*-1)</f>
        <v>0.43573192895431123</v>
      </c>
      <c r="FK24" s="2">
        <f>MAX(MIN(IF(AND(PO23=1,NW24&lt;0),-1,1)*(DS24-$C$15)/($C$14-$C$15)*$C$12*$C$21-$C$33*ME24/BE$6 -  PO23*$C$33/$C$21,EO23/$C$19),MAX(FK$8:FK23)*-1)</f>
        <v>0.48584774112917017</v>
      </c>
      <c r="FL24" s="2">
        <f>MAX(MIN(IF(AND(PP23=1,NX24&lt;0),-1,1)*(DT24-$C$15)/($C$14-$C$15)*$C$12*$C$21-$C$33*MF24/BF$6 -  PP23*$C$33/$C$21,EP23/$C$19),MAX(FL$8:FL23)*-1)</f>
        <v>0.53596355330402912</v>
      </c>
      <c r="FM24" s="2">
        <f>MAX(MIN(IF(AND(PQ23=1,NY24&lt;0),-1,1)*(DU24-$C$15)/($C$14-$C$15)*$C$12*$C$21-$C$33*MG24/BG$6 -  PQ23*$C$33/$C$21,EQ23/$C$19),MAX(FM$8:FM23)*-1)</f>
        <v>0.58607936547888806</v>
      </c>
      <c r="FN24" s="2">
        <f>MAX(MIN(IF(AND(PR23=1,NZ24&lt;0),-1,1)*(DV24-$C$15)/($C$14-$C$15)*$C$12*$C$21-$C$33*MH24/BH$6 -  PR23*$C$33/$C$21,ER23/$C$19),MAX(FN$8:FN23)*-1)</f>
        <v>0.63619517765374711</v>
      </c>
      <c r="FO24" s="2">
        <f>MAX(MIN(IF(AND(PS23=1,OA24&lt;0),-1,1)*(DW24-$C$15)/($C$14-$C$15)*$C$12*$C$21-$C$33*MI24/BI$6 -  PS23*$C$33/$C$21,ES23/$C$19),MAX(FO$8:FO23)*-1)</f>
        <v>0.68631098982860606</v>
      </c>
      <c r="FP24" s="47">
        <f t="shared" si="101"/>
        <v>0.64</v>
      </c>
      <c r="FQ24" s="43">
        <f t="shared" si="102"/>
        <v>43.415509811462037</v>
      </c>
      <c r="FR24" s="43">
        <f t="shared" si="103"/>
        <v>93</v>
      </c>
      <c r="FS24" s="43">
        <f t="shared" si="104"/>
        <v>84.628764279433554</v>
      </c>
      <c r="FT24" s="43">
        <f t="shared" si="105"/>
        <v>51.776517528913132</v>
      </c>
      <c r="FU24" s="43">
        <f t="shared" si="106"/>
        <v>22.684556473843767</v>
      </c>
      <c r="FV24" s="43">
        <f t="shared" si="107"/>
        <v>7.6169172751814909</v>
      </c>
      <c r="FW24" s="43">
        <f t="shared" si="108"/>
        <v>2.7544312620541027</v>
      </c>
      <c r="FX24" s="43">
        <f t="shared" si="109"/>
        <v>1.8629952544781336</v>
      </c>
      <c r="FY24" s="43">
        <f t="shared" si="110"/>
        <v>1.7912433416446523</v>
      </c>
      <c r="FZ24" s="43">
        <f t="shared" si="111"/>
        <v>1.7898510968531056</v>
      </c>
      <c r="GA24" s="43">
        <f t="shared" si="112"/>
        <v>1.7898497433612826</v>
      </c>
      <c r="GB24" s="43">
        <f t="shared" si="113"/>
        <v>19.387427289738579</v>
      </c>
      <c r="GC24" s="43">
        <f t="shared" si="114"/>
        <v>23.135979328650588</v>
      </c>
      <c r="GD24" s="43">
        <f t="shared" si="115"/>
        <v>26.884531367562612</v>
      </c>
      <c r="GE24" s="43">
        <f t="shared" si="116"/>
        <v>30.633083406474618</v>
      </c>
      <c r="GF24" s="43">
        <f t="shared" si="117"/>
        <v>34.381635445386642</v>
      </c>
      <c r="GG24" s="43">
        <f t="shared" si="118"/>
        <v>38.130187484298659</v>
      </c>
      <c r="GH24" s="43">
        <f t="shared" si="119"/>
        <v>41.878739523210676</v>
      </c>
      <c r="GI24" s="43">
        <f t="shared" si="120"/>
        <v>45.627291562122686</v>
      </c>
      <c r="GJ24" s="43">
        <f t="shared" si="121"/>
        <v>49.375843601034703</v>
      </c>
      <c r="GK24" s="43">
        <f t="shared" si="122"/>
        <v>53.124395639946719</v>
      </c>
      <c r="GL24" s="47">
        <f t="shared" si="123"/>
        <v>0.64</v>
      </c>
      <c r="GM24" s="43">
        <f t="shared" si="49"/>
        <v>11.179436920490447</v>
      </c>
      <c r="GN24" s="43">
        <f t="shared" si="50"/>
        <v>12.903470690289923</v>
      </c>
      <c r="GO24" s="43">
        <f t="shared" si="51"/>
        <v>16.068082144114953</v>
      </c>
      <c r="GP24" s="43">
        <f t="shared" si="52"/>
        <v>12.679128389403706</v>
      </c>
      <c r="GQ24" s="43">
        <f t="shared" si="53"/>
        <v>6.54699284205706</v>
      </c>
      <c r="GR24" s="43">
        <f t="shared" si="54"/>
        <v>2.1735836140390421</v>
      </c>
      <c r="GS24" s="43">
        <f t="shared" si="55"/>
        <v>0.41737191891555508</v>
      </c>
      <c r="GT24" s="43">
        <f t="shared" si="56"/>
        <v>3.6015372587262735E-2</v>
      </c>
      <c r="GU24" s="43">
        <f t="shared" si="57"/>
        <v>7.6935310374762168E-4</v>
      </c>
      <c r="GV24" s="43">
        <f t="shared" si="58"/>
        <v>8.2817188667879214E-7</v>
      </c>
      <c r="GW24" s="43">
        <f t="shared" si="59"/>
        <v>1.9818195423812274E-10</v>
      </c>
      <c r="GX24" s="43">
        <f t="shared" si="60"/>
        <v>4.7261955201001333</v>
      </c>
      <c r="GY24" s="43">
        <f t="shared" si="61"/>
        <v>5.7329471486228991</v>
      </c>
      <c r="GZ24" s="43">
        <f t="shared" si="62"/>
        <v>6.7396987771456693</v>
      </c>
      <c r="HA24" s="43">
        <f t="shared" si="63"/>
        <v>7.7464504056684325</v>
      </c>
      <c r="HB24" s="43">
        <f t="shared" si="64"/>
        <v>8.7532020341912027</v>
      </c>
      <c r="HC24" s="43">
        <f t="shared" si="65"/>
        <v>9.7599536627139702</v>
      </c>
      <c r="HD24" s="43">
        <f t="shared" si="66"/>
        <v>10.766705291236738</v>
      </c>
      <c r="HE24" s="43">
        <f t="shared" si="67"/>
        <v>11.773456919759505</v>
      </c>
      <c r="HF24" s="43">
        <f t="shared" si="68"/>
        <v>12.780208548282275</v>
      </c>
      <c r="HG24" s="43">
        <f t="shared" si="69"/>
        <v>13.786960176805044</v>
      </c>
      <c r="HH24" s="47">
        <f t="shared" si="124"/>
        <v>0.64</v>
      </c>
      <c r="HI24" s="43">
        <f t="shared" si="125"/>
        <v>11.179436920490447</v>
      </c>
      <c r="HJ24" s="43">
        <f t="shared" si="126"/>
        <v>12.903470690289923</v>
      </c>
      <c r="HK24" s="43">
        <f t="shared" si="127"/>
        <v>16.068082144114953</v>
      </c>
      <c r="HL24" s="43">
        <f t="shared" si="128"/>
        <v>12.679128389403706</v>
      </c>
      <c r="HM24" s="43">
        <f t="shared" si="129"/>
        <v>6.54699284205706</v>
      </c>
      <c r="HN24" s="43">
        <f t="shared" si="130"/>
        <v>2.1735836140390421</v>
      </c>
      <c r="HO24" s="43">
        <f t="shared" si="131"/>
        <v>0.41737191891555508</v>
      </c>
      <c r="HP24" s="43">
        <f t="shared" si="132"/>
        <v>3.6015372587262735E-2</v>
      </c>
      <c r="HQ24" s="43">
        <f t="shared" si="133"/>
        <v>7.6935310374762168E-4</v>
      </c>
      <c r="HR24" s="43">
        <f t="shared" si="134"/>
        <v>8.2817188667879214E-7</v>
      </c>
      <c r="HS24" s="43">
        <f t="shared" si="135"/>
        <v>1.9818195423812274E-10</v>
      </c>
      <c r="HT24" s="43">
        <f t="shared" si="136"/>
        <v>4.7261955201001333</v>
      </c>
      <c r="HU24" s="43">
        <f t="shared" si="137"/>
        <v>5.7329471486228991</v>
      </c>
      <c r="HV24" s="43">
        <f t="shared" si="138"/>
        <v>6.7396987771456693</v>
      </c>
      <c r="HW24" s="43">
        <f t="shared" si="139"/>
        <v>7.7464504056684325</v>
      </c>
      <c r="HX24" s="43">
        <f t="shared" si="140"/>
        <v>8.7532020341912027</v>
      </c>
      <c r="HY24" s="43">
        <f t="shared" si="141"/>
        <v>9.7599536627139702</v>
      </c>
      <c r="HZ24" s="43">
        <f t="shared" si="142"/>
        <v>10.766705291236738</v>
      </c>
      <c r="IA24" s="43">
        <f t="shared" si="143"/>
        <v>11.773456919759505</v>
      </c>
      <c r="IB24" s="43">
        <f t="shared" si="144"/>
        <v>12.780208548282275</v>
      </c>
      <c r="IC24" s="43">
        <f t="shared" si="145"/>
        <v>13.786960176805044</v>
      </c>
      <c r="ID24" s="47">
        <f t="shared" si="146"/>
        <v>0.64</v>
      </c>
      <c r="IE24" s="43">
        <f t="shared" si="147"/>
        <v>9.5107420341988647</v>
      </c>
      <c r="IF24" s="43">
        <f t="shared" si="148"/>
        <v>7.0120000000000005</v>
      </c>
      <c r="IG24" s="43">
        <f t="shared" si="149"/>
        <v>7.2711520615203842</v>
      </c>
      <c r="IH24" s="43">
        <f t="shared" si="150"/>
        <v>9.0510177263972658</v>
      </c>
      <c r="II24" s="43">
        <f t="shared" si="151"/>
        <v>10.699973098826502</v>
      </c>
      <c r="IJ24" s="43">
        <f t="shared" si="152"/>
        <v>11.660330001685093</v>
      </c>
      <c r="IK24" s="43">
        <f t="shared" si="153"/>
        <v>12.027514571870411</v>
      </c>
      <c r="IL24" s="43">
        <f t="shared" si="154"/>
        <v>12.110759601543672</v>
      </c>
      <c r="IM24" s="43">
        <f t="shared" si="155"/>
        <v>12.119519463416106</v>
      </c>
      <c r="IN24" s="43">
        <f t="shared" si="156"/>
        <v>12.119767938670762</v>
      </c>
      <c r="IO24" s="43">
        <f t="shared" si="157"/>
        <v>12.119768414054125</v>
      </c>
      <c r="IP24" s="43">
        <f t="shared" si="158"/>
        <v>11.104524560557234</v>
      </c>
      <c r="IQ24" s="43">
        <f t="shared" si="159"/>
        <v>10.888262156929358</v>
      </c>
      <c r="IR24" s="43">
        <f t="shared" si="160"/>
        <v>10.671999753301481</v>
      </c>
      <c r="IS24" s="43">
        <f t="shared" si="161"/>
        <v>10.455737349673605</v>
      </c>
      <c r="IT24" s="43">
        <f t="shared" si="162"/>
        <v>10.239474946045728</v>
      </c>
      <c r="IU24" s="43">
        <f t="shared" si="163"/>
        <v>10.023212542417852</v>
      </c>
      <c r="IV24" s="43">
        <f t="shared" si="164"/>
        <v>9.8069501387899756</v>
      </c>
      <c r="IW24" s="43">
        <f t="shared" si="165"/>
        <v>9.5906877351620992</v>
      </c>
      <c r="IX24" s="43">
        <f t="shared" si="166"/>
        <v>9.3744253315342245</v>
      </c>
      <c r="IY24" s="43">
        <f t="shared" si="167"/>
        <v>9.1581629279063463</v>
      </c>
      <c r="IZ24" s="47">
        <f t="shared" si="168"/>
        <v>0.64</v>
      </c>
      <c r="JA24" s="43" t="e">
        <f t="shared" si="267"/>
        <v>#N/A</v>
      </c>
      <c r="JB24" s="43">
        <f t="shared" si="268"/>
        <v>6</v>
      </c>
      <c r="JC24" s="43" t="e">
        <f t="shared" si="269"/>
        <v>#N/A</v>
      </c>
      <c r="JD24" s="43" t="e">
        <f t="shared" si="270"/>
        <v>#N/A</v>
      </c>
      <c r="JE24" s="43" t="e">
        <f t="shared" si="271"/>
        <v>#N/A</v>
      </c>
      <c r="JF24" s="43" t="e">
        <f t="shared" si="272"/>
        <v>#N/A</v>
      </c>
      <c r="JG24" s="43" t="e">
        <f t="shared" si="273"/>
        <v>#N/A</v>
      </c>
      <c r="JH24" s="43" t="e">
        <f t="shared" si="274"/>
        <v>#N/A</v>
      </c>
      <c r="JI24" s="43" t="e">
        <f t="shared" si="275"/>
        <v>#N/A</v>
      </c>
      <c r="JJ24" s="43" t="e">
        <f t="shared" si="276"/>
        <v>#N/A</v>
      </c>
      <c r="JK24" s="43" t="e">
        <f t="shared" si="277"/>
        <v>#N/A</v>
      </c>
      <c r="JL24" s="43">
        <f t="shared" si="278"/>
        <v>6</v>
      </c>
      <c r="JM24" s="43">
        <f t="shared" si="279"/>
        <v>6</v>
      </c>
      <c r="JN24" s="43">
        <f t="shared" si="280"/>
        <v>6</v>
      </c>
      <c r="JO24" s="43">
        <f t="shared" si="281"/>
        <v>6</v>
      </c>
      <c r="JP24" s="43">
        <f t="shared" si="282"/>
        <v>6</v>
      </c>
      <c r="JQ24" s="43">
        <f t="shared" si="283"/>
        <v>6</v>
      </c>
      <c r="JR24" s="43">
        <f t="shared" si="284"/>
        <v>6</v>
      </c>
      <c r="JS24" s="43">
        <f t="shared" si="285"/>
        <v>6</v>
      </c>
      <c r="JT24" s="43">
        <f t="shared" si="286"/>
        <v>6</v>
      </c>
      <c r="JU24" s="43" t="e">
        <f t="shared" si="287"/>
        <v>#N/A</v>
      </c>
      <c r="JV24" s="47">
        <f t="shared" si="170"/>
        <v>0.64</v>
      </c>
      <c r="JW24" s="36">
        <f t="shared" si="171"/>
        <v>0</v>
      </c>
      <c r="JX24" s="36">
        <f t="shared" si="172"/>
        <v>0</v>
      </c>
      <c r="JY24" s="36">
        <f t="shared" si="173"/>
        <v>0</v>
      </c>
      <c r="JZ24" s="36">
        <f t="shared" si="174"/>
        <v>0</v>
      </c>
      <c r="KA24" s="36">
        <f t="shared" si="175"/>
        <v>0</v>
      </c>
      <c r="KB24" s="36">
        <f t="shared" si="176"/>
        <v>0</v>
      </c>
      <c r="KC24" s="36">
        <f t="shared" si="177"/>
        <v>0</v>
      </c>
      <c r="KD24" s="36">
        <f t="shared" si="178"/>
        <v>1</v>
      </c>
      <c r="KE24" s="36">
        <f t="shared" si="179"/>
        <v>1</v>
      </c>
      <c r="KF24" s="36">
        <f t="shared" si="180"/>
        <v>1</v>
      </c>
      <c r="KG24" s="36">
        <f t="shared" si="181"/>
        <v>1</v>
      </c>
      <c r="KH24" s="36">
        <f t="shared" si="182"/>
        <v>0</v>
      </c>
      <c r="KI24" s="36">
        <f t="shared" si="183"/>
        <v>0</v>
      </c>
      <c r="KJ24" s="36">
        <f t="shared" si="184"/>
        <v>0</v>
      </c>
      <c r="KK24" s="36">
        <f t="shared" si="185"/>
        <v>0</v>
      </c>
      <c r="KL24" s="36">
        <f t="shared" si="186"/>
        <v>0</v>
      </c>
      <c r="KM24" s="36">
        <f t="shared" si="187"/>
        <v>0</v>
      </c>
      <c r="KN24" s="36">
        <f t="shared" si="188"/>
        <v>0</v>
      </c>
      <c r="KO24" s="36">
        <f t="shared" si="189"/>
        <v>0</v>
      </c>
      <c r="KP24" s="36">
        <f t="shared" si="190"/>
        <v>0</v>
      </c>
      <c r="KQ24" s="36">
        <f t="shared" si="191"/>
        <v>0</v>
      </c>
      <c r="KR24" s="47">
        <f t="shared" si="192"/>
        <v>0.64</v>
      </c>
      <c r="KS24" s="1">
        <f t="shared" si="193"/>
        <v>0</v>
      </c>
      <c r="KT24" s="1">
        <f t="shared" si="194"/>
        <v>0</v>
      </c>
      <c r="KU24" s="1">
        <f t="shared" si="195"/>
        <v>0</v>
      </c>
      <c r="KV24" s="1">
        <f t="shared" si="196"/>
        <v>0</v>
      </c>
      <c r="KW24" s="1">
        <f t="shared" si="197"/>
        <v>0</v>
      </c>
      <c r="KX24" s="1">
        <f t="shared" si="198"/>
        <v>0</v>
      </c>
      <c r="KY24" s="1">
        <f t="shared" si="199"/>
        <v>0</v>
      </c>
      <c r="KZ24" s="1">
        <f t="shared" si="200"/>
        <v>0</v>
      </c>
      <c r="LA24" s="1">
        <f t="shared" si="201"/>
        <v>0</v>
      </c>
      <c r="LB24" s="1">
        <f t="shared" si="202"/>
        <v>0</v>
      </c>
      <c r="LC24" s="1">
        <f t="shared" si="203"/>
        <v>0</v>
      </c>
      <c r="LD24" s="1">
        <f t="shared" si="204"/>
        <v>0</v>
      </c>
      <c r="LE24" s="1">
        <f t="shared" si="205"/>
        <v>0</v>
      </c>
      <c r="LF24" s="1">
        <f t="shared" si="206"/>
        <v>0</v>
      </c>
      <c r="LG24" s="1">
        <f t="shared" si="207"/>
        <v>0</v>
      </c>
      <c r="LH24" s="1">
        <f t="shared" si="208"/>
        <v>0</v>
      </c>
      <c r="LI24" s="1">
        <f t="shared" si="209"/>
        <v>0</v>
      </c>
      <c r="LJ24" s="1">
        <f t="shared" si="210"/>
        <v>0</v>
      </c>
      <c r="LK24" s="1">
        <f t="shared" si="211"/>
        <v>0</v>
      </c>
      <c r="LL24" s="1">
        <f t="shared" si="212"/>
        <v>0</v>
      </c>
      <c r="LM24" s="1">
        <f t="shared" si="213"/>
        <v>0</v>
      </c>
      <c r="LN24" s="47">
        <f t="shared" si="214"/>
        <v>0.64</v>
      </c>
      <c r="LO24" s="43">
        <f t="shared" si="215"/>
        <v>12.939691278897774</v>
      </c>
      <c r="LP24" s="43">
        <f t="shared" si="216"/>
        <v>8.1255822303441274</v>
      </c>
      <c r="LQ24" s="43">
        <f t="shared" si="217"/>
        <v>11.11848573485786</v>
      </c>
      <c r="LR24" s="43">
        <f t="shared" si="218"/>
        <v>12.807651067157867</v>
      </c>
      <c r="LS24" s="43">
        <f t="shared" si="219"/>
        <v>12.665097289351223</v>
      </c>
      <c r="LT24" s="43">
        <f t="shared" si="220"/>
        <v>11.457386542043313</v>
      </c>
      <c r="LU24" s="43">
        <f t="shared" si="221"/>
        <v>10.084299864166489</v>
      </c>
      <c r="LV24" s="43">
        <f t="shared" si="222"/>
        <v>8.8943105447215505</v>
      </c>
      <c r="LW24" s="43">
        <f t="shared" si="223"/>
        <v>7.9350710714636623</v>
      </c>
      <c r="LX24" s="43">
        <f t="shared" si="224"/>
        <v>7.1609582065497381</v>
      </c>
      <c r="LY24" s="43">
        <f t="shared" si="225"/>
        <v>6.5244286240854441</v>
      </c>
      <c r="LZ24" s="43">
        <f t="shared" si="226"/>
        <v>3.6281499179271002</v>
      </c>
      <c r="MA24" s="43">
        <f t="shared" si="227"/>
        <v>4.4010011093057573</v>
      </c>
      <c r="MB24" s="43">
        <f t="shared" si="228"/>
        <v>5.1738523006844117</v>
      </c>
      <c r="MC24" s="43">
        <f t="shared" si="229"/>
        <v>5.9467034920630688</v>
      </c>
      <c r="MD24" s="43">
        <f t="shared" si="230"/>
        <v>6.719554683441725</v>
      </c>
      <c r="ME24" s="43">
        <f t="shared" si="231"/>
        <v>7.4924058748203803</v>
      </c>
      <c r="MF24" s="43">
        <f t="shared" si="232"/>
        <v>8.2652570661990357</v>
      </c>
      <c r="MG24" s="43">
        <f t="shared" si="233"/>
        <v>9.0381082575776936</v>
      </c>
      <c r="MH24" s="43">
        <f t="shared" si="234"/>
        <v>9.8109594489563481</v>
      </c>
      <c r="MI24" s="43">
        <f t="shared" si="235"/>
        <v>10.583810640335004</v>
      </c>
      <c r="MJ24" s="47">
        <f t="shared" si="236"/>
        <v>0.64</v>
      </c>
      <c r="MK24" s="43" t="e">
        <f t="shared" si="74"/>
        <v>#N/A</v>
      </c>
      <c r="ML24" s="43" t="e">
        <f t="shared" si="288"/>
        <v>#N/A</v>
      </c>
      <c r="MM24" s="43" t="e">
        <f t="shared" si="289"/>
        <v>#N/A</v>
      </c>
      <c r="MN24" s="43" t="e">
        <f t="shared" si="290"/>
        <v>#N/A</v>
      </c>
      <c r="MO24" s="43" t="e">
        <f t="shared" si="291"/>
        <v>#N/A</v>
      </c>
      <c r="MP24" s="43" t="e">
        <f t="shared" si="292"/>
        <v>#N/A</v>
      </c>
      <c r="MQ24" s="43" t="e">
        <f t="shared" si="293"/>
        <v>#N/A</v>
      </c>
      <c r="MR24" s="43" t="e">
        <f t="shared" si="294"/>
        <v>#N/A</v>
      </c>
      <c r="MS24" s="43" t="e">
        <f t="shared" si="295"/>
        <v>#N/A</v>
      </c>
      <c r="MT24" s="43" t="e">
        <f t="shared" si="296"/>
        <v>#N/A</v>
      </c>
      <c r="MU24" s="43" t="e">
        <f t="shared" si="297"/>
        <v>#N/A</v>
      </c>
      <c r="MV24" s="43" t="e">
        <f t="shared" si="298"/>
        <v>#N/A</v>
      </c>
      <c r="MW24" s="43" t="e">
        <f t="shared" si="299"/>
        <v>#N/A</v>
      </c>
      <c r="MX24" s="43" t="e">
        <f t="shared" si="300"/>
        <v>#N/A</v>
      </c>
      <c r="MY24" s="43" t="e">
        <f t="shared" si="301"/>
        <v>#N/A</v>
      </c>
      <c r="MZ24" s="43" t="e">
        <f t="shared" si="302"/>
        <v>#N/A</v>
      </c>
      <c r="NA24" s="43" t="e">
        <f t="shared" si="303"/>
        <v>#N/A</v>
      </c>
      <c r="NB24" s="43" t="e">
        <f t="shared" si="304"/>
        <v>#N/A</v>
      </c>
      <c r="NC24" s="43" t="e">
        <f t="shared" si="305"/>
        <v>#N/A</v>
      </c>
      <c r="ND24" s="43" t="e">
        <f t="shared" si="306"/>
        <v>#N/A</v>
      </c>
      <c r="NE24" s="43" t="e">
        <f t="shared" si="307"/>
        <v>#N/A</v>
      </c>
      <c r="NF24" s="47">
        <f t="shared" si="238"/>
        <v>0.64</v>
      </c>
      <c r="NG24" s="43">
        <f>IF(OY23=0,MIN('Drive Train'!$F$35-FQ23*$C$19*'Drive Train'!$F$39,NG23+$C$39)-$C$7,IF(LO23-1&lt;=0,0,IF($C$37=Motors!$C$30,MAX(MAX(NG$8:NG23)*-1,NG23-$C$39),MAX(0,MAX(NG$8:NG23)*-1,NG23-$C$39))))</f>
        <v>9.5107420341988647</v>
      </c>
      <c r="NH24" s="43">
        <f>IF(OZ23=0,MIN('Drive Train'!$F$35-FR23*$C$19*'Drive Train'!$F$39,NH23+$C$39)-$C$7,IF(LP23-1&lt;=0,0,IF($C$37=Motors!$C$30,MAX(MAX(NH$8:NH23)*-1,NH23-$C$39),MAX(0,MAX(NH$8:NH23)*-1,NH23-$C$39))))</f>
        <v>7.0120000000000005</v>
      </c>
      <c r="NI24" s="43">
        <f>IF(PA23=0,MIN('Drive Train'!$F$35-FS23*$C$19*'Drive Train'!$F$39,NI23+$C$39)-$C$7,IF(LQ23-1&lt;=0,0,IF($C$37=Motors!$C$30,MAX(MAX(NI$8:NI23)*-1,NI23-$C$39),MAX(0,MAX(NI$8:NI23)*-1,NI23-$C$39))))</f>
        <v>7.2711520615203842</v>
      </c>
      <c r="NJ24" s="43">
        <f>IF(PB23=0,MIN('Drive Train'!$F$35-FT23*$C$19*'Drive Train'!$F$39,NJ23+$C$39)-$C$7,IF(LR23-1&lt;=0,0,IF($C$37=Motors!$C$30,MAX(MAX(NJ$8:NJ23)*-1,NJ23-$C$39),MAX(0,MAX(NJ$8:NJ23)*-1,NJ23-$C$39))))</f>
        <v>9.0510177263972658</v>
      </c>
      <c r="NK24" s="43">
        <f>IF(PC23=0,MIN('Drive Train'!$F$35-FU23*$C$19*'Drive Train'!$F$39,NK23+$C$39)-$C$7,IF(LS23-1&lt;=0,0,IF($C$37=Motors!$C$30,MAX(MAX(NK$8:NK23)*-1,NK23-$C$39),MAX(0,MAX(NK$8:NK23)*-1,NK23-$C$39))))</f>
        <v>10.699973098826502</v>
      </c>
      <c r="NL24" s="43">
        <f>IF(PD23=0,MIN('Drive Train'!$F$35-FV23*$C$19*'Drive Train'!$F$39,NL23+$C$39)-$C$7,IF(LT23-1&lt;=0,0,IF($C$37=Motors!$C$30,MAX(MAX(NL$8:NL23)*-1,NL23-$C$39),MAX(0,MAX(NL$8:NL23)*-1,NL23-$C$39))))</f>
        <v>11.660330001685093</v>
      </c>
      <c r="NM24" s="43">
        <f>IF(PE23=0,MIN('Drive Train'!$F$35-FW23*$C$19*'Drive Train'!$F$39,NM23+$C$39)-$C$7,IF(LU23-1&lt;=0,0,IF($C$37=Motors!$C$30,MAX(MAX(NM$8:NM23)*-1,NM23-$C$39),MAX(0,MAX(NM$8:NM23)*-1,NM23-$C$39))))</f>
        <v>12.027514571870411</v>
      </c>
      <c r="NN24" s="43">
        <f>IF(PF23=0,MIN('Drive Train'!$F$35-FX23*$C$19*'Drive Train'!$F$39,NN23+$C$39)-$C$7,IF(LV23-1&lt;=0,0,IF($C$37=Motors!$C$30,MAX(MAX(NN$8:NN23)*-1,NN23-$C$39),MAX(0,MAX(NN$8:NN23)*-1,NN23-$C$39))))</f>
        <v>12.110759601543672</v>
      </c>
      <c r="NO24" s="43">
        <f>IF(PG23=0,MIN('Drive Train'!$F$35-FY23*$C$19*'Drive Train'!$F$39,NO23+$C$39)-$C$7,IF(LW23-1&lt;=0,0,IF($C$37=Motors!$C$30,MAX(MAX(NO$8:NO23)*-1,NO23-$C$39),MAX(0,MAX(NO$8:NO23)*-1,NO23-$C$39))))</f>
        <v>12.119519463416106</v>
      </c>
      <c r="NP24" s="43">
        <f>IF(PH23=0,MIN('Drive Train'!$F$35-FZ23*$C$19*'Drive Train'!$F$39,NP23+$C$39)-$C$7,IF(LX23-1&lt;=0,0,IF($C$37=Motors!$C$30,MAX(MAX(NP$8:NP23)*-1,NP23-$C$39),MAX(0,MAX(NP$8:NP23)*-1,NP23-$C$39))))</f>
        <v>12.119767938670762</v>
      </c>
      <c r="NQ24" s="43">
        <f>IF(PI23=0,MIN('Drive Train'!$F$35-GA23*$C$19*'Drive Train'!$F$39,NQ23+$C$39)-$C$7,IF(LY23-1&lt;=0,0,IF($C$37=Motors!$C$30,MAX(MAX(NQ$8:NQ23)*-1,NQ23-$C$39),MAX(0,MAX(NQ$8:NQ23)*-1,NQ23-$C$39))))</f>
        <v>12.119768414054125</v>
      </c>
      <c r="NR24" s="43">
        <f>IF(PJ23=0,MIN('Drive Train'!$F$35-GB23*$C$19*'Drive Train'!$F$39,NR23+$C$39)-$C$7,IF(LZ23-1&lt;=0,0,IF($C$37=Motors!$C$30,MAX(MAX(NR$8:NR23)*-1,NR23-$C$39),MAX(0,MAX(NR$8:NR23)*-1,NR23-$C$39))))</f>
        <v>11.104524560557234</v>
      </c>
      <c r="NS24" s="43">
        <f>IF(PK23=0,MIN('Drive Train'!$F$35-GC23*$C$19*'Drive Train'!$F$39,NS23+$C$39)-$C$7,IF(MA23-1&lt;=0,0,IF($C$37=Motors!$C$30,MAX(MAX(NS$8:NS23)*-1,NS23-$C$39),MAX(0,MAX(NS$8:NS23)*-1,NS23-$C$39))))</f>
        <v>10.888262156929358</v>
      </c>
      <c r="NT24" s="43">
        <f>IF(PL23=0,MIN('Drive Train'!$F$35-GD23*$C$19*'Drive Train'!$F$39,NT23+$C$39)-$C$7,IF(MB23-1&lt;=0,0,IF($C$37=Motors!$C$30,MAX(MAX(NT$8:NT23)*-1,NT23-$C$39),MAX(0,MAX(NT$8:NT23)*-1,NT23-$C$39))))</f>
        <v>10.671999753301481</v>
      </c>
      <c r="NU24" s="43">
        <f>IF(PM23=0,MIN('Drive Train'!$F$35-GE23*$C$19*'Drive Train'!$F$39,NU23+$C$39)-$C$7,IF(MC23-1&lt;=0,0,IF($C$37=Motors!$C$30,MAX(MAX(NU$8:NU23)*-1,NU23-$C$39),MAX(0,MAX(NU$8:NU23)*-1,NU23-$C$39))))</f>
        <v>10.455737349673605</v>
      </c>
      <c r="NV24" s="43">
        <f>IF(PN23=0,MIN('Drive Train'!$F$35-GF23*$C$19*'Drive Train'!$F$39,NV23+$C$39)-$C$7,IF(MD23-1&lt;=0,0,IF($C$37=Motors!$C$30,MAX(MAX(NV$8:NV23)*-1,NV23-$C$39),MAX(0,MAX(NV$8:NV23)*-1,NV23-$C$39))))</f>
        <v>10.239474946045728</v>
      </c>
      <c r="NW24" s="43">
        <f>IF(PO23=0,MIN('Drive Train'!$F$35-GG23*$C$19*'Drive Train'!$F$39,NW23+$C$39)-$C$7,IF(ME23-1&lt;=0,0,IF($C$37=Motors!$C$30,MAX(MAX(NW$8:NW23)*-1,NW23-$C$39),MAX(0,MAX(NW$8:NW23)*-1,NW23-$C$39))))</f>
        <v>10.023212542417852</v>
      </c>
      <c r="NX24" s="43">
        <f>IF(PP23=0,MIN('Drive Train'!$F$35-GH23*$C$19*'Drive Train'!$F$39,NX23+$C$39)-$C$7,IF(MF23-1&lt;=0,0,IF($C$37=Motors!$C$30,MAX(MAX(NX$8:NX23)*-1,NX23-$C$39),MAX(0,MAX(NX$8:NX23)*-1,NX23-$C$39))))</f>
        <v>9.8069501387899756</v>
      </c>
      <c r="NY24" s="43">
        <f>IF(PQ23=0,MIN('Drive Train'!$F$35-GI23*$C$19*'Drive Train'!$F$39,NY23+$C$39)-$C$7,IF(MG23-1&lt;=0,0,IF($C$37=Motors!$C$30,MAX(MAX(NY$8:NY23)*-1,NY23-$C$39),MAX(0,MAX(NY$8:NY23)*-1,NY23-$C$39))))</f>
        <v>9.5906877351620992</v>
      </c>
      <c r="NZ24" s="43">
        <f>IF(PR23=0,MIN('Drive Train'!$F$35-GJ23*$C$19*'Drive Train'!$F$39,NZ23+$C$39)-$C$7,IF(MH23-1&lt;=0,0,IF($C$37=Motors!$C$30,MAX(MAX(NZ$8:NZ23)*-1,NZ23-$C$39),MAX(0,MAX(NZ$8:NZ23)*-1,NZ23-$C$39))))</f>
        <v>9.3744253315342245</v>
      </c>
      <c r="OA24" s="43">
        <f>IF(PS23=0,MIN('Drive Train'!$F$35-GK23*$C$19*'Drive Train'!$F$39,OA23+$C$39)-$C$7,IF(MI23-1&lt;=0,0,IF($C$37=Motors!$C$30,MAX(MAX(OA$8:OA23)*-1,OA23-$C$39),MAX(0,MAX(OA$8:OA23)*-1,OA23-$C$39))))</f>
        <v>9.1581629279063463</v>
      </c>
      <c r="OB24" s="47">
        <f t="shared" si="239"/>
        <v>0.64</v>
      </c>
      <c r="OC24" s="43">
        <f>'Drive Train'!$F$35-(FQ24*$C$13)*$C$19*'Drive Train'!$F$39</f>
        <v>10.576548587918595</v>
      </c>
      <c r="OD24" s="43">
        <f>'Drive Train'!$F$35-(FR24*$C$13)*$C$19*'Drive Train'!$F$39</f>
        <v>8.4939999999999998</v>
      </c>
      <c r="OE24" s="43">
        <f>'Drive Train'!$F$35-(FS24*$C$13)*$C$19*'Drive Train'!$F$39</f>
        <v>8.8455919002637913</v>
      </c>
      <c r="OF24" s="43">
        <f>'Drive Train'!$F$35-(FT24*$C$13)*$C$19*'Drive Train'!$F$39</f>
        <v>10.225386263785648</v>
      </c>
      <c r="OG24" s="43">
        <f>'Drive Train'!$F$35-(FU24*$C$13)*$C$19*'Drive Train'!$F$39</f>
        <v>11.447248628098562</v>
      </c>
      <c r="OH24" s="43">
        <f>'Drive Train'!$F$35-(FV24*$C$13)*$C$19*'Drive Train'!$F$39</f>
        <v>12.080089474442378</v>
      </c>
      <c r="OI24" s="43">
        <f>'Drive Train'!$F$35-(FW24*$C$13)*$C$19*'Drive Train'!$F$39</f>
        <v>12.284313886993727</v>
      </c>
      <c r="OJ24" s="43">
        <f>'Drive Train'!$F$35-(FX24*$C$13)*$C$19*'Drive Train'!$F$39</f>
        <v>12.321754199311918</v>
      </c>
      <c r="OK24" s="43">
        <f>'Drive Train'!$F$35-(FY24*$C$13)*$C$19*'Drive Train'!$F$39</f>
        <v>12.324767779650925</v>
      </c>
      <c r="OL24" s="43">
        <f>'Drive Train'!$F$35-(FZ24*$C$13)*$C$19*'Drive Train'!$F$39</f>
        <v>12.324826253932169</v>
      </c>
      <c r="OM24" s="43">
        <f>'Drive Train'!$F$35-(GA24*$C$13)*$C$19*'Drive Train'!$F$39</f>
        <v>12.324826310778827</v>
      </c>
      <c r="ON24" s="43">
        <f>'Drive Train'!$F$35-(GB24*$C$13)*$C$19*'Drive Train'!$F$39</f>
        <v>11.58572805383098</v>
      </c>
      <c r="OO24" s="43">
        <f>'Drive Train'!$F$35-(GC24*$C$13)*$C$19*'Drive Train'!$F$39</f>
        <v>11.428288868196676</v>
      </c>
      <c r="OP24" s="43">
        <f>'Drive Train'!$F$35-(GD24*$C$13)*$C$19*'Drive Train'!$F$39</f>
        <v>11.270849682562371</v>
      </c>
      <c r="OQ24" s="43">
        <f>'Drive Train'!$F$35-(GE24*$C$13)*$C$19*'Drive Train'!$F$39</f>
        <v>11.113410496928067</v>
      </c>
      <c r="OR24" s="43">
        <f>'Drive Train'!$F$35-(GF24*$C$13)*$C$19*'Drive Train'!$F$39</f>
        <v>10.955971311293762</v>
      </c>
      <c r="OS24" s="43">
        <f>'Drive Train'!$F$35-(GG24*$C$13)*$C$19*'Drive Train'!$F$39</f>
        <v>10.798532125659456</v>
      </c>
      <c r="OT24" s="43">
        <f>'Drive Train'!$F$35-(GH24*$C$13)*$C$19*'Drive Train'!$F$39</f>
        <v>10.641092940025151</v>
      </c>
      <c r="OU24" s="43">
        <f>'Drive Train'!$F$35-(GI24*$C$13)*$C$19*'Drive Train'!$F$39</f>
        <v>10.483653754390847</v>
      </c>
      <c r="OV24" s="43">
        <f>'Drive Train'!$F$35-(GJ24*$C$13)*$C$19*'Drive Train'!$F$39</f>
        <v>10.326214568756543</v>
      </c>
      <c r="OW24" s="43">
        <f>'Drive Train'!$F$35-(GK24*$C$13)*$C$19*'Drive Train'!$F$39</f>
        <v>10.168775383122238</v>
      </c>
      <c r="OX24" s="47">
        <f t="shared" si="240"/>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241"/>
        <v>0.64</v>
      </c>
      <c r="PU24" s="43">
        <f t="shared" si="242"/>
        <v>4.8859733200920887</v>
      </c>
      <c r="PV24" s="43">
        <f t="shared" si="243"/>
        <v>2.792905372539642</v>
      </c>
      <c r="PW24" s="43">
        <f t="shared" si="244"/>
        <v>3.8857577750412249</v>
      </c>
      <c r="PX24" s="43">
        <f t="shared" si="245"/>
        <v>4.7372668748964539</v>
      </c>
      <c r="PY24" s="43">
        <f t="shared" si="246"/>
        <v>5.074902259456735</v>
      </c>
      <c r="PZ24" s="43">
        <f t="shared" si="247"/>
        <v>4.9548340425863318</v>
      </c>
      <c r="QA24" s="43">
        <f t="shared" si="248"/>
        <v>4.6511770325039707</v>
      </c>
      <c r="QB24" s="43">
        <f t="shared" si="249"/>
        <v>4.3249797492833819</v>
      </c>
      <c r="QC24" s="43">
        <f t="shared" si="250"/>
        <v>4.0178646489984278</v>
      </c>
      <c r="QD24" s="43">
        <f t="shared" si="251"/>
        <v>3.7317208355107661</v>
      </c>
      <c r="QE24" s="43">
        <f t="shared" si="252"/>
        <v>3.4777306632555187</v>
      </c>
      <c r="QF24" s="43">
        <f t="shared" si="253"/>
        <v>1.3177346000951624</v>
      </c>
      <c r="QG24" s="43">
        <f t="shared" si="254"/>
        <v>1.5984321397895207</v>
      </c>
      <c r="QH24" s="43">
        <f t="shared" si="255"/>
        <v>1.8791296794838781</v>
      </c>
      <c r="QI24" s="43">
        <f t="shared" si="256"/>
        <v>2.1598272191782359</v>
      </c>
      <c r="QJ24" s="43">
        <f t="shared" si="257"/>
        <v>2.440524758872594</v>
      </c>
      <c r="QK24" s="43">
        <f t="shared" si="258"/>
        <v>2.7212222985669521</v>
      </c>
      <c r="QL24" s="43">
        <f t="shared" si="259"/>
        <v>3.0019198382613097</v>
      </c>
      <c r="QM24" s="43">
        <f t="shared" si="260"/>
        <v>3.2826173779556673</v>
      </c>
      <c r="QN24" s="43">
        <f t="shared" si="261"/>
        <v>3.5633149176500254</v>
      </c>
      <c r="QO24" s="43">
        <f t="shared" si="262"/>
        <v>3.844012457344383</v>
      </c>
      <c r="QP24" s="47">
        <f t="shared" si="263"/>
        <v>0.64</v>
      </c>
      <c r="QQ24" s="43">
        <f t="shared" si="76"/>
        <v>0.56524632901349214</v>
      </c>
      <c r="QR24" s="43">
        <f t="shared" si="77"/>
        <v>1.2108094279334349</v>
      </c>
      <c r="QS24" s="43">
        <f t="shared" si="78"/>
        <v>1.1018204910096174</v>
      </c>
      <c r="QT24" s="43">
        <f t="shared" si="79"/>
        <v>0.67410210289858885</v>
      </c>
      <c r="QU24" s="43">
        <f t="shared" si="80"/>
        <v>0.29534058975288668</v>
      </c>
      <c r="QV24" s="43">
        <f t="shared" si="81"/>
        <v>9.9168120952460193E-2</v>
      </c>
      <c r="QW24" s="43">
        <f t="shared" si="82"/>
        <v>3.5861197211717169E-2</v>
      </c>
      <c r="QX24" s="43">
        <f t="shared" si="83"/>
        <v>2.4255185143197553E-2</v>
      </c>
      <c r="QY24" s="43">
        <f t="shared" si="84"/>
        <v>2.3321014255767044E-2</v>
      </c>
      <c r="QZ24" s="43">
        <f t="shared" si="85"/>
        <v>2.3302887985663864E-2</v>
      </c>
      <c r="RA24" s="43">
        <f t="shared" si="86"/>
        <v>2.3302870363936339E-2</v>
      </c>
      <c r="RB24" s="43">
        <f t="shared" si="87"/>
        <v>0.25241376070741323</v>
      </c>
      <c r="RC24" s="43">
        <f t="shared" si="88"/>
        <v>0.30121786984519555</v>
      </c>
      <c r="RD24" s="43">
        <f t="shared" si="89"/>
        <v>0.35002197898297815</v>
      </c>
      <c r="RE24" s="43">
        <f t="shared" si="90"/>
        <v>0.39882608812076059</v>
      </c>
      <c r="RF24" s="43">
        <f t="shared" si="91"/>
        <v>0.44763019725854303</v>
      </c>
      <c r="RG24" s="43">
        <f t="shared" si="92"/>
        <v>0.49643430639632546</v>
      </c>
      <c r="RH24" s="43">
        <f t="shared" si="93"/>
        <v>0.54523841553410801</v>
      </c>
      <c r="RI24" s="43">
        <f t="shared" si="94"/>
        <v>0.59404252467189034</v>
      </c>
      <c r="RJ24" s="43">
        <f t="shared" si="95"/>
        <v>0.64284663380967277</v>
      </c>
      <c r="RK24" s="43">
        <f t="shared" si="96"/>
        <v>0.69165074294745521</v>
      </c>
      <c r="RL24" s="47">
        <f t="shared" si="264"/>
        <v>0.64</v>
      </c>
      <c r="RM24" s="2">
        <f>IF(AND(LO24&gt;=LO$6*'Drive Train'!$AA$52,LO24&lt;=LO$6*'Drive Train'!$AA$53,KS24=0,JW24=0,EU24&gt;0),$C$17,0)</f>
        <v>0.04</v>
      </c>
      <c r="RN24" s="2">
        <f>IF(AND(LP24&gt;=LP$6*'Drive Train'!$AA$52,LP24&lt;=LP$6*'Drive Train'!$AA$53,KT24=0,JX24=0,EV24&gt;0),$C$17,0)</f>
        <v>0.04</v>
      </c>
      <c r="RO24" s="2">
        <f>IF(AND(LQ24&gt;=LQ$6*'Drive Train'!$AA$52,LQ24&lt;=LQ$6*'Drive Train'!$AA$53,KU24=0,JY24=0,EW24&gt;0),$C$17,0)</f>
        <v>0.04</v>
      </c>
      <c r="RP24" s="2">
        <f>IF(AND(LR24&gt;=LR$6*'Drive Train'!$AA$52,LR24&lt;=LR$6*'Drive Train'!$AA$53,KV24=0,JZ24=0,EX24&gt;0),$C$17,0)</f>
        <v>0.04</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v>
      </c>
      <c r="RT24" s="2">
        <f>IF(AND(LV24&gt;=LV$6*'Drive Train'!$AA$52,LV24&lt;=LV$6*'Drive Train'!$AA$53,KZ24=0,KD24=0,FB24&gt;0),$C$17,0)</f>
        <v>0</v>
      </c>
      <c r="RU24" s="2">
        <f>IF(AND(LW24&gt;=LW$6*'Drive Train'!$AA$52,LW24&lt;=LW$6*'Drive Train'!$AA$53,LA24=0,KE24=0,FC24&gt;0),$C$17,0)</f>
        <v>0</v>
      </c>
      <c r="RV24" s="2">
        <f>IF(AND(LX24&gt;=LX$6*'Drive Train'!$AA$52,LX24&lt;=LX$6*'Drive Train'!$AA$53,LB24=0,KF24=0,FD24&gt;0),$C$17,0)</f>
        <v>0</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0.04</v>
      </c>
      <c r="SA24" s="2">
        <f>IF(AND(MC24&gt;=MC$6*'Drive Train'!$AA$52,MC24&lt;=MC$6*'Drive Train'!$AA$53,LG24=0,KK24=0,FI24&gt;0),$C$17,0)</f>
        <v>0.04</v>
      </c>
      <c r="SB24" s="2">
        <f>IF(AND(MD24&gt;=MD$6*'Drive Train'!$AA$52,MD24&lt;=MD$6*'Drive Train'!$AA$53,LH24=0,KL24=0,FJ24&gt;0),$C$17,0)</f>
        <v>0.04</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265"/>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266"/>
        <v>0.64</v>
      </c>
    </row>
    <row r="25" spans="1:524" x14ac:dyDescent="0.3">
      <c r="B25" s="3" t="s">
        <v>321</v>
      </c>
      <c r="C25" s="4">
        <f>(C16-C15)/(C14-C15)*C12</f>
        <v>1.6790842465753426</v>
      </c>
      <c r="D25" s="5"/>
      <c r="E25" s="4">
        <f>(E16-C15)/(C14-C15)*C12</f>
        <v>1.6790842465753426</v>
      </c>
      <c r="P25" s="5"/>
      <c r="R25" s="49">
        <f t="shared" si="97"/>
        <v>0.68</v>
      </c>
      <c r="S25" s="2">
        <f>NG25/'Drive Train'!$F$35</f>
        <v>0.78941382665791338</v>
      </c>
      <c r="T25" s="2">
        <f>NH25/'Drive Train'!$F$35</f>
        <v>0.565483870967742</v>
      </c>
      <c r="U25" s="2">
        <f>NI25/'Drive Train'!$F$35</f>
        <v>0.6032894516412679</v>
      </c>
      <c r="V25" s="2">
        <f>NJ25/'Drive Train'!$F$35</f>
        <v>0.75165443696619882</v>
      </c>
      <c r="W25" s="2">
        <f>NK25/'Drive Train'!$F$35</f>
        <v>0.88303748689231853</v>
      </c>
      <c r="X25" s="2">
        <f>NL25/'Drive Train'!$F$35</f>
        <v>0.95108488972498684</v>
      </c>
      <c r="Y25" s="2">
        <f>NM25/'Drive Train'!$F$35</f>
        <v>0.97304450397782016</v>
      </c>
      <c r="Z25" s="2">
        <f>NN25/'Drive Train'!$F$35</f>
        <v>0.9770703440120343</v>
      </c>
      <c r="AA25" s="2">
        <f>NO25/'Drive Train'!$F$35</f>
        <v>0.97739438490870156</v>
      </c>
      <c r="AB25" s="2">
        <f>NP25/'Drive Train'!$F$35</f>
        <v>0.97740067246582474</v>
      </c>
      <c r="AC25" s="2">
        <f>NQ25/'Drive Train'!$F$35</f>
        <v>0.97740067857836843</v>
      </c>
      <c r="AD25" s="2">
        <f>NR25/'Drive Train'!$F$35</f>
        <v>0.89792774772376127</v>
      </c>
      <c r="AE25" s="2">
        <f>NS25/'Drive Train'!$F$35</f>
        <v>0.88099880303190059</v>
      </c>
      <c r="AF25" s="2">
        <f>NT25/'Drive Train'!$F$35</f>
        <v>0.8640698583400398</v>
      </c>
      <c r="AG25" s="2">
        <f>NU25/'Drive Train'!$F$35</f>
        <v>0.84714091364817912</v>
      </c>
      <c r="AH25" s="2">
        <f>NV25/'Drive Train'!$F$35</f>
        <v>0.83021196895631832</v>
      </c>
      <c r="AI25" s="2">
        <f>NW25/'Drive Train'!$F$35</f>
        <v>0.81328302426445775</v>
      </c>
      <c r="AJ25" s="2">
        <f>NX25/'Drive Train'!$F$35</f>
        <v>0.79635407957259696</v>
      </c>
      <c r="AK25" s="2">
        <f>NY25/'Drive Train'!$F$35</f>
        <v>0.77942513488073628</v>
      </c>
      <c r="AL25" s="2">
        <f>NZ25/'Drive Train'!$F$35</f>
        <v>0.76249619018887549</v>
      </c>
      <c r="AM25" s="2">
        <f>OA25/'Drive Train'!$F$35</f>
        <v>0.74556724549701481</v>
      </c>
      <c r="AN25" s="47">
        <f t="shared" si="98"/>
        <v>0.68</v>
      </c>
      <c r="AO25" s="36">
        <f>LO25*12*60/(PI() * 'Drive Train'!$F$15)/S$6*ABS(S25)</f>
        <v>3632.934913344061</v>
      </c>
      <c r="AP25" s="36">
        <f>LP25*12*60/(PI() * 'Drive Train'!$F$15)/T$6*ABS(T25)</f>
        <v>839.97111778634144</v>
      </c>
      <c r="AQ25" s="36">
        <f>LQ25*12*60/(PI() * 'Drive Train'!$F$15)/U$6*ABS(U25)</f>
        <v>1761.6613660634619</v>
      </c>
      <c r="AR25" s="36">
        <f>LR25*12*60/(PI() * 'Drive Train'!$F$15)/V$6*ABS(V25)</f>
        <v>3249.4039219353467</v>
      </c>
      <c r="AS25" s="36">
        <f>LS25*12*60/(PI() * 'Drive Train'!$F$15)/W$6*ABS(W25)</f>
        <v>4578.2213820005418</v>
      </c>
      <c r="AT25" s="36">
        <f>LT25*12*60/(PI() * 'Drive Train'!$F$15)/X$6*ABS(X25)</f>
        <v>5242.3908481281296</v>
      </c>
      <c r="AU25" s="36">
        <f>LU25*12*60/(PI() * 'Drive Train'!$F$15)/Y$6*ABS(Y25)</f>
        <v>5443.7255850696238</v>
      </c>
      <c r="AV25" s="36">
        <f>LV25*12*60/(PI() * 'Drive Train'!$F$15)/Z$6*ABS(Z25)</f>
        <v>5478.0220405022947</v>
      </c>
      <c r="AW25" s="36">
        <f>LW25*12*60/(PI() * 'Drive Train'!$F$15)/AA$6*ABS(AA25)</f>
        <v>5480.5664358492404</v>
      </c>
      <c r="AX25" s="36">
        <f>LX25*12*60/(PI() * 'Drive Train'!$F$15)/AB$6*ABS(AB25)</f>
        <v>5480.6113904571248</v>
      </c>
      <c r="AY25" s="36">
        <f>LY25*12*60/(PI() * 'Drive Train'!$F$15)/AC$6*ABS(AC25)</f>
        <v>5480.6114295382058</v>
      </c>
      <c r="AZ25" s="36">
        <f>LZ25*12*60/(PI() * 'Drive Train'!$F$15)/AD$6*ABS(AD25)</f>
        <v>1178.3110026621584</v>
      </c>
      <c r="BA25" s="36">
        <f>MA25*12*60/(PI() * 'Drive Train'!$F$15)/AE$6*ABS(AE25)</f>
        <v>1402.3619283789906</v>
      </c>
      <c r="BB25" s="36">
        <f>MB25*12*60/(PI() * 'Drive Train'!$F$15)/AF$6*ABS(AF25)</f>
        <v>1616.9485414359613</v>
      </c>
      <c r="BC25" s="36">
        <f>MC25*12*60/(PI() * 'Drive Train'!$F$15)/AG$6*ABS(AG25)</f>
        <v>1822.0708418330717</v>
      </c>
      <c r="BD25" s="36">
        <f>MD25*12*60/(PI() * 'Drive Train'!$F$15)/AH$6*ABS(AH25)</f>
        <v>2017.7288295703213</v>
      </c>
      <c r="BE25" s="36">
        <f>ME25*12*60/(PI() * 'Drive Train'!$F$15)/AI$6*ABS(AI25)</f>
        <v>2203.92250464771</v>
      </c>
      <c r="BF25" s="36">
        <f>MF25*12*60/(PI() * 'Drive Train'!$F$15)/AJ$6*ABS(AJ25)</f>
        <v>2380.6518670652376</v>
      </c>
      <c r="BG25" s="36">
        <f>MG25*12*60/(PI() * 'Drive Train'!$F$15)/AK$6*ABS(AK25)</f>
        <v>2547.9169168229059</v>
      </c>
      <c r="BH25" s="36">
        <f>MH25*12*60/(PI() * 'Drive Train'!$F$15)/AL$6*ABS(AL25)</f>
        <v>2705.7176539207112</v>
      </c>
      <c r="BI25" s="36">
        <f>MI25*12*60/(PI() * 'Drive Train'!$F$15)/AM$6*ABS(AM25)</f>
        <v>2854.0540783586571</v>
      </c>
      <c r="BJ25" s="47">
        <f t="shared" si="23"/>
        <v>0.68</v>
      </c>
      <c r="BK25" s="2">
        <f>IF(OR(KS24=1,AND($C$37=Motors!$C$32,OY24=1)),0,IF(NG25=0,-(CG24+$C$15)/($C$14-$C$15)*$C$12,($C$11*S25-AO25)/($C$11*S25)*$C$12*S25))</f>
        <v>1.1383883778332764</v>
      </c>
      <c r="BL25" s="2">
        <f>IF(OR(KT24=1,AND($C$37=Motors!$C$32,OZ24=1)),0,IF(NH25=0,-(CH24+$C$15)/($C$14-$C$15)*$C$12,($C$11*T25-AP25)/($C$11*T25)*$C$12*T25))</f>
        <v>2.0922338993113492</v>
      </c>
      <c r="BM25" s="2">
        <f>IF(OR(KU24=1,AND($C$37=Motors!$C$32,PA24=1)),0,IF(NI25=0,-(CI24+$C$15)/($C$14-$C$15)*$C$12,($C$11*U25-AQ25)/($C$11*U25)*$C$12*U25))</f>
        <v>1.6050845724088092</v>
      </c>
      <c r="BN25" s="2">
        <f>IF(OR(KV24=1,AND($C$37=Motors!$C$32,PB24=1)),0,IF(NJ25=0,-(CJ24+$C$15)/($C$14-$C$15)*$C$12,($C$11*V25-AR25)/($C$11*V25)*$C$12*V25))</f>
        <v>1.2358948817963982</v>
      </c>
      <c r="BO25" s="2">
        <f>IF(OR(KW24=1,AND($C$37=Motors!$C$32,PC24=1)),0,IF(NK25=0,-(CK24+$C$15)/($C$14-$C$15)*$C$12,($C$11*W25-AS25)/($C$11*W25)*$C$12*W25))</f>
        <v>0.90073125173561752</v>
      </c>
      <c r="BP25" s="2">
        <f>IF(OR(KX24=1,AND($C$37=Motors!$C$32,PD24=1)),0,IF(NL25=0,-(CL24+$C$15)/($C$14-$C$15)*$C$12,($C$11*X25-AT25)/($C$11*X25)*$C$12*X25))</f>
        <v>0.74457440219498039</v>
      </c>
      <c r="BQ25" s="2">
        <f>IF(OR(KY24=1,AND($C$37=Motors!$C$32,PE24=1)),0,IF(NM25=0,-(CM24+$C$15)/($C$14-$C$15)*$C$12,($C$11*Y25-AU25)/($C$11*Y25)*$C$12*Y25))</f>
        <v>0.70359846461412479</v>
      </c>
      <c r="BR25" s="2">
        <f>IF(OR(KZ24=1,AND($C$37=Motors!$C$32,PF24=1)),0,IF(NN25=0,-(CN24+$C$15)/($C$14-$C$15)*$C$12,($C$11*Z25-AV25)/($C$11*Z25)*$C$12*Z25))</f>
        <v>0.6979801275191595</v>
      </c>
      <c r="BS25" s="2">
        <f>IF(OR(LA24=1,AND($C$37=Motors!$C$32,PG24=1)),0,IF(NO25=0,-(CO24+$C$15)/($C$14-$C$15)*$C$12,($C$11*AA25-AW25)/($C$11*AA25)*$C$12*AA25))</f>
        <v>0.69768448280453266</v>
      </c>
      <c r="BT25" s="2">
        <f>IF(OR(LB24=1,AND($C$37=Motors!$C$32,PH24=1)),0,IF(NP25=0,-(CP24+$C$15)/($C$14-$C$15)*$C$12,($C$11*AB25-AX25)/($C$11*AB25)*$C$12*AB25))</f>
        <v>0.69768194521170257</v>
      </c>
      <c r="BU25" s="2">
        <f>IF(OR(LC24=1,AND($C$37=Motors!$C$32,PI24=1)),0,IF(NQ25=0,-(CQ24+$C$15)/($C$14-$C$15)*$C$12,($C$11*AC25-AY25)/($C$11*AC25)*$C$12*AC25))</f>
        <v>0.69768194609325918</v>
      </c>
      <c r="BV25" s="2">
        <f>IF(OR(LD24=1,AND($C$37=Motors!$C$32,PJ24=1)),0,IF(NR25=0,-(CR24+$C$15)/($C$14-$C$15)*$C$12,($C$11*AD25-AZ25)/($C$11*AD25)*$C$12*AD25))</f>
        <v>3.4348737838067178</v>
      </c>
      <c r="BW25" s="2">
        <f>IF(OR(LE24=1,AND($C$37=Motors!$C$32,PK24=1)),0,IF(NS25=0,-(CS24+$C$15)/($C$14-$C$15)*$C$12,($C$11*AE25-BA25)/($C$11*AE25)*$C$12*AE25))</f>
        <v>3.1917102489851881</v>
      </c>
      <c r="BX25" s="2">
        <f>IF(OR(LF24=1,AND($C$37=Motors!$C$32,PL24=1)),0,IF(NT25=0,-(CT24+$C$15)/($C$14-$C$15)*$C$12,($C$11*AF25-BB25)/($C$11*AF25)*$C$12*AF25))</f>
        <v>2.9554030291891835</v>
      </c>
      <c r="BY25" s="2">
        <f>IF(OR(LG24=1,AND($C$37=Motors!$C$32,PM24=1)),0,IF(NU25=0,-(CU24+$C$15)/($C$14-$C$15)*$C$12,($C$11*AG25-BC25)/($C$11*AG25)*$C$12*AG25))</f>
        <v>2.7259521244187059</v>
      </c>
      <c r="BZ25" s="2">
        <f>IF(OR(LH24=1,AND($C$37=Motors!$C$32,PN24=1)),0,IF(NV25=0,-(CV24+$C$15)/($C$14-$C$15)*$C$12,($C$11*AH25-BD25)/($C$11*AH25)*$C$12*AH25))</f>
        <v>2.5033575346737531</v>
      </c>
      <c r="CA25" s="2">
        <f>IF(OR(LI24=1,AND($C$37=Motors!$C$32,PO24=1)),0,IF(NW25=0,-(CW24+$C$15)/($C$14-$C$15)*$C$12,($C$11*AI25-BE25)/($C$11*AI25)*$C$12*AI25))</f>
        <v>2.2876192599543277</v>
      </c>
      <c r="CB25" s="2">
        <f>IF(OR(LJ24=1,AND($C$37=Motors!$C$32,PP24=1)),0,IF(NX25=0,-(CX24+$C$15)/($C$14-$C$15)*$C$12,($C$11*AJ25-BF25)/($C$11*AJ25)*$C$12*AJ25))</f>
        <v>2.078737300260427</v>
      </c>
      <c r="CC25" s="2">
        <f>IF(OR(LK24=1,AND($C$37=Motors!$C$32,PQ24=1)),0,IF(NY25=0,-(CY24+$C$15)/($C$14-$C$15)*$C$12,($C$11*AK25-BG25)/($C$11*AK25)*$C$12*AK25))</f>
        <v>1.8767116555920522</v>
      </c>
      <c r="CD25" s="2">
        <f>IF(OR(LL24=1,AND($C$37=Motors!$C$32,PR24=1)),0,IF(NZ25=0,-(CZ24+$C$15)/($C$14-$C$15)*$C$12,($C$11*AL25-BH25)/($C$11*AL25)*$C$12*AL25))</f>
        <v>1.6815423259492042</v>
      </c>
      <c r="CE25" s="2">
        <f>IF(OR(LM24=1,AND($C$37=Motors!$C$32,PS24=1)),0,IF(OA25=0,-(DA24+$C$15)/($C$14-$C$15)*$C$12,($C$11*AM25-BI25)/($C$11*AM25)*$C$12*AM25))</f>
        <v>1.4932293113318822</v>
      </c>
      <c r="CF25" s="47">
        <f t="shared" si="25"/>
        <v>0.68</v>
      </c>
      <c r="CG25" s="43">
        <f>IF(AND(KS24=1,OY24=1),0,ABS(BK25/$C$12*($C$14-$C$15)+$C$15) *'Drive Train'!$AA$49 + CG24*(1-'Drive Train'!$AA$49))</f>
        <v>64.276120028826298</v>
      </c>
      <c r="CH25" s="43">
        <f>IF(AND(KT24=1,OZ24=1),0,ABS(BL25/$C$12*($C$14-$C$15)+$C$15) *'Drive Train'!$AA$49 + CH24*(1-'Drive Train'!$AA$49))</f>
        <v>116.00330541691223</v>
      </c>
      <c r="CI25" s="43">
        <f>IF(AND(KU24=1,PA24=1),0,ABS(BM25/$C$12*($C$14-$C$15)+$C$15) *'Drive Train'!$AA$49 + CI24*(1-'Drive Train'!$AA$49))</f>
        <v>89.362084503145994</v>
      </c>
      <c r="CJ25" s="43">
        <f>IF(AND(KV24=1,PB24=1),0,ABS(BN25/$C$12*($C$14-$C$15)+$C$15) *'Drive Train'!$AA$49 + CJ24*(1-'Drive Train'!$AA$49))</f>
        <v>69.55961326072773</v>
      </c>
      <c r="CK25" s="43">
        <f>IF(AND(KW24=1,PC24=1),0,ABS(BO25/$C$12*($C$14-$C$15)+$C$15) *'Drive Train'!$AA$49 + CK24*(1-'Drive Train'!$AA$49))</f>
        <v>51.235837192797653</v>
      </c>
      <c r="CL25" s="43">
        <f>IF(AND(KX24=1,PD24=1),0,ABS(BP25/$C$12*($C$14-$C$15)+$C$15) *'Drive Train'!$AA$49 + CL24*(1-'Drive Train'!$AA$49))</f>
        <v>42.388308892831994</v>
      </c>
      <c r="CM25" s="43">
        <f>IF(AND(KY24=1,PE24=1),0,ABS(BQ25/$C$12*($C$14-$C$15)+$C$15) *'Drive Train'!$AA$49 + CM24*(1-'Drive Train'!$AA$49))</f>
        <v>39.928146221892618</v>
      </c>
      <c r="CN25" s="43">
        <f>IF(AND(KZ24=1,PF24=1),0,ABS(BR25/$C$12*($C$14-$C$15)+$C$15) *'Drive Train'!$AA$49 + CN24*(1-'Drive Train'!$AA$49))</f>
        <v>39.558772943309521</v>
      </c>
      <c r="CO25" s="43">
        <f>IF(AND(LA24=1,PG24=1),0,ABS(BS25/$C$12*($C$14-$C$15)+$C$15) *'Drive Train'!$AA$49 + CO24*(1-'Drive Train'!$AA$49))</f>
        <v>39.535851799346467</v>
      </c>
      <c r="CP25" s="43">
        <f>IF(AND(LB24=1,PH24=1),0,ABS(BT25/$C$12*($C$14-$C$15)+$C$15) *'Drive Train'!$AA$49 + CP24*(1-'Drive Train'!$AA$49))</f>
        <v>39.535546467847773</v>
      </c>
      <c r="CQ25" s="43">
        <f>IF(AND(LC24=1,PI24=1),0,ABS(BU25/$C$12*($C$14-$C$15)+$C$15) *'Drive Train'!$AA$49 + CQ24*(1-'Drive Train'!$AA$49))</f>
        <v>39.535546317069532</v>
      </c>
      <c r="CR25" s="43">
        <f>IF(AND(LD24=1,PJ24=1),0,ABS(BV25/$C$12*($C$14-$C$15)+$C$15) *'Drive Train'!$AA$49 + CR24*(1-'Drive Train'!$AA$49))</f>
        <v>189.10292380617267</v>
      </c>
      <c r="CS25" s="43">
        <f>IF(AND(LE24=1,PK24=1),0,ABS(BW25/$C$12*($C$14-$C$15)+$C$15) *'Drive Train'!$AA$49 + CS24*(1-'Drive Train'!$AA$49))</f>
        <v>175.94638867213146</v>
      </c>
      <c r="CT25" s="43">
        <f>IF(AND(LF24=1,PL24=1),0,ABS(BX25/$C$12*($C$14-$C$15)+$C$15) *'Drive Train'!$AA$49 + CT24*(1-'Drive Train'!$AA$49))</f>
        <v>163.16133706939931</v>
      </c>
      <c r="CU25" s="43">
        <f>IF(AND(LG24=1,PM24=1),0,ABS(BY25/$C$12*($C$14-$C$15)+$C$15) *'Drive Train'!$AA$49 + CU24*(1-'Drive Train'!$AA$49))</f>
        <v>150.74776899797618</v>
      </c>
      <c r="CV25" s="43">
        <f>IF(AND(LH24=1,PN24=1),0,ABS(BZ25/$C$12*($C$14-$C$15)+$C$15) *'Drive Train'!$AA$49 + CV24*(1-'Drive Train'!$AA$49))</f>
        <v>138.70568445786202</v>
      </c>
      <c r="CW25" s="43">
        <f>IF(AND(LI24=1,PO24=1),0,ABS(CA25/$C$12*($C$14-$C$15)+$C$15) *'Drive Train'!$AA$49 + CW24*(1-'Drive Train'!$AA$49))</f>
        <v>127.03508344905694</v>
      </c>
      <c r="CX25" s="43">
        <f>IF(AND(LJ24=1,PP24=1),0,ABS(CB25/$C$12*($C$14-$C$15)+$C$15) *'Drive Train'!$AA$49 + CX24*(1-'Drive Train'!$AA$49))</f>
        <v>115.73596597150778</v>
      </c>
      <c r="CY25" s="43">
        <f>IF(AND(LK24=1,PQ24=1),0,ABS(CC25/$C$12*($C$14-$C$15)+$C$15) *'Drive Train'!$AA$49 + CY24*(1-'Drive Train'!$AA$49))</f>
        <v>104.80833202517276</v>
      </c>
      <c r="CZ25" s="43">
        <f>IF(AND(LL24=1,PR24=1),0,ABS(CD25/$C$12*($C$14-$C$15)+$C$15) *'Drive Train'!$AA$49 + CZ24*(1-'Drive Train'!$AA$49))</f>
        <v>94.252181610147815</v>
      </c>
      <c r="DA25" s="43">
        <f>IF(AND(LM24=1,PS24=1),0,ABS(CE25/$C$12*($C$14-$C$15)+$C$15) *'Drive Train'!$AA$49 + DA24*(1-'Drive Train'!$AA$49))</f>
        <v>84.067514726432904</v>
      </c>
      <c r="DB25" s="47">
        <f t="shared" si="99"/>
        <v>0.68</v>
      </c>
      <c r="DC25" s="43">
        <f t="shared" si="26"/>
        <v>64.276120028826298</v>
      </c>
      <c r="DD25" s="43">
        <f t="shared" si="27"/>
        <v>93</v>
      </c>
      <c r="DE25" s="43">
        <f t="shared" si="28"/>
        <v>89.362084503145994</v>
      </c>
      <c r="DF25" s="43">
        <f t="shared" si="29"/>
        <v>69.55961326072773</v>
      </c>
      <c r="DG25" s="43">
        <f t="shared" si="30"/>
        <v>51.235837192797653</v>
      </c>
      <c r="DH25" s="43">
        <f t="shared" si="31"/>
        <v>42.388308892831994</v>
      </c>
      <c r="DI25" s="43">
        <f t="shared" si="32"/>
        <v>39.928146221892618</v>
      </c>
      <c r="DJ25" s="43">
        <f t="shared" si="33"/>
        <v>39.558772943309521</v>
      </c>
      <c r="DK25" s="43">
        <f t="shared" si="34"/>
        <v>39.535851799346467</v>
      </c>
      <c r="DL25" s="43">
        <f t="shared" si="35"/>
        <v>39.535546467847773</v>
      </c>
      <c r="DM25" s="43">
        <f t="shared" si="36"/>
        <v>39.535546317069532</v>
      </c>
      <c r="DN25" s="43">
        <f t="shared" si="37"/>
        <v>25</v>
      </c>
      <c r="DO25" s="43">
        <f t="shared" si="38"/>
        <v>30</v>
      </c>
      <c r="DP25" s="43">
        <f t="shared" si="39"/>
        <v>35</v>
      </c>
      <c r="DQ25" s="43">
        <f t="shared" si="40"/>
        <v>40</v>
      </c>
      <c r="DR25" s="43">
        <f t="shared" si="41"/>
        <v>45</v>
      </c>
      <c r="DS25" s="43">
        <f t="shared" si="42"/>
        <v>50</v>
      </c>
      <c r="DT25" s="43">
        <f t="shared" si="43"/>
        <v>55</v>
      </c>
      <c r="DU25" s="43">
        <f t="shared" si="44"/>
        <v>60</v>
      </c>
      <c r="DV25" s="43">
        <f t="shared" si="45"/>
        <v>65</v>
      </c>
      <c r="DW25" s="43">
        <f t="shared" si="46"/>
        <v>70</v>
      </c>
      <c r="DX25" s="47">
        <f t="shared" si="100"/>
        <v>0.68</v>
      </c>
      <c r="DY25" s="2">
        <f>IF(OY25=0,($C$23/0.4536*IF(ISNA(MK24),'Drive Train'!$F$16,'Drive Train'!$F$17)*4.448*$C$24*S$6)*SIGN(BK25),BK25)</f>
        <v>6.7787520000000017</v>
      </c>
      <c r="DZ25" s="2">
        <f>IF(OZ25=0,($C$23/0.4536*IF(ISNA(ML24),'Drive Train'!$F$16,'Drive Train'!$F$17)*4.448*$C$24*$C$21*T$6)*SIGN(BL25),BL25)</f>
        <v>11.570293785959999</v>
      </c>
      <c r="EA25" s="2">
        <f>IF(PA25=0,($C$23/0.4536*IF(ISNA(MM24),'Drive Train'!$F$16,'Drive Train'!$F$17)*4.448*$C$24*$C$21*U$6)*SIGN(BM25),BM25)</f>
        <v>8.0102033902799992</v>
      </c>
      <c r="EB25" s="2">
        <f>IF(PB25=0,($C$23/0.4536*IF(ISNA(MN24),'Drive Train'!$F$16,'Drive Train'!$F$17)*4.448*$C$24*$C$21*V$6)*SIGN(BN25),BN25)</f>
        <v>6.1254496513905883</v>
      </c>
      <c r="EC25" s="2">
        <f>IF(PC25=0,($C$23/0.4536*IF(ISNA(MO24),'Drive Train'!$F$16,'Drive Train'!$F$17)*4.448*$C$24*$C$21*W$6)*SIGN(BO25),BO25)</f>
        <v>4.9586973368400002</v>
      </c>
      <c r="ED25" s="2">
        <f>IF(PD25=0,($C$23/0.4536*IF(ISNA(MP24),'Drive Train'!$F$16,'Drive Train'!$F$17)*4.448*$C$24*$C$21*X$6)*SIGN(BP25),BP25)</f>
        <v>4.165305762945601</v>
      </c>
      <c r="EE25" s="2">
        <f>IF(PE25=0,($C$23/0.4536*IF(ISNA(MQ24),'Drive Train'!$F$16,'Drive Train'!$F$17)*4.448*$C$24*$C$21*Y$6)*SIGN(BQ25),BQ25)</f>
        <v>3.5907808301255173</v>
      </c>
      <c r="EF25" s="2">
        <f>IF(PF25=0,($C$23/0.4536*IF(ISNA(MR24),'Drive Train'!$F$16,'Drive Train'!$F$17)*4.448*$C$24*$C$21*Z$6)*SIGN(BR25),BR25)</f>
        <v>3.1555346688981816</v>
      </c>
      <c r="EG25" s="2">
        <f>IF(PG25=0,($C$23/0.4536*IF(ISNA(MS24),'Drive Train'!$F$16,'Drive Train'!$F$17)*4.448*$C$24*$C$21*AA$6)*SIGN(BS25),BS25)</f>
        <v>2.8143957857740536</v>
      </c>
      <c r="EH25" s="2">
        <f>IF(PH25=0,($C$23/0.4536*IF(ISNA(MT24),'Drive Train'!$F$16,'Drive Train'!$F$17)*4.448*$C$24*$C$21*AB$6)*SIGN(BT25),BT25)</f>
        <v>2.5398205871619508</v>
      </c>
      <c r="EI25" s="2">
        <f>IF(PI25=0,($C$23/0.4536*IF(ISNA(MU24),'Drive Train'!$F$16,'Drive Train'!$F$17)*4.448*$C$24*$C$21*AC$6)*SIGN(BU25),BU25)</f>
        <v>2.3140587571919995</v>
      </c>
      <c r="EJ25" s="2">
        <f>IF(PJ25=0,($C$23/0.4536*IF(ISNA(MV24),'Drive Train'!$F$16,'Drive Train'!$F$17)*4.448*$C$24*$C$21*AD$6)*SIGN(BV25),BV25)</f>
        <v>5.7851468929800003</v>
      </c>
      <c r="EK25" s="2">
        <f>IF(PK25=0,($C$23/0.4536*IF(ISNA(MW24),'Drive Train'!$F$16,'Drive Train'!$F$17)*4.448*$C$24*$C$21*AE$6)*SIGN(BW25),BW25)</f>
        <v>5.7851468929800003</v>
      </c>
      <c r="EL25" s="2">
        <f>IF(PL25=0,($C$23/0.4536*IF(ISNA(MX24),'Drive Train'!$F$16,'Drive Train'!$F$17)*4.448*$C$24*$C$21*AF$6)*SIGN(BX25),BX25)</f>
        <v>5.7851468929800003</v>
      </c>
      <c r="EM25" s="2">
        <f>IF(PM25=0,($C$23/0.4536*IF(ISNA(MY24),'Drive Train'!$F$16,'Drive Train'!$F$17)*4.448*$C$24*$C$21*AG$6)*SIGN(BY25),BY25)</f>
        <v>5.7851468929800003</v>
      </c>
      <c r="EN25" s="2">
        <f>IF(PN25=0,($C$23/0.4536*IF(ISNA(MZ24),'Drive Train'!$F$16,'Drive Train'!$F$17)*4.448*$C$24*$C$21*AH$6)*SIGN(BZ25),BZ25)</f>
        <v>5.7851468929800003</v>
      </c>
      <c r="EO25" s="2">
        <f>IF(PO25=0,($C$23/0.4536*IF(ISNA(NA24),'Drive Train'!$F$16,'Drive Train'!$F$17)*4.448*$C$24*$C$21*AI$6)*SIGN(CA25),CA25)</f>
        <v>5.7851468929800003</v>
      </c>
      <c r="EP25" s="2">
        <f>IF(PP25=0,($C$23/0.4536*IF(ISNA(NB24),'Drive Train'!$F$16,'Drive Train'!$F$17)*4.448*$C$24*$C$21*AJ$6)*SIGN(CB25),CB25)</f>
        <v>5.7851468929800003</v>
      </c>
      <c r="EQ25" s="2">
        <f>IF(PQ25=0,($C$23/0.4536*IF(ISNA(NC24),'Drive Train'!$F$16,'Drive Train'!$F$17)*4.448*$C$24*$C$21*AK$6)*SIGN(CC25),CC25)</f>
        <v>5.7851468929800003</v>
      </c>
      <c r="ER25" s="2">
        <f>IF(PR25=0,($C$23/0.4536*IF(ISNA(ND24),'Drive Train'!$F$16,'Drive Train'!$F$17)*4.448*$C$24*$C$21*AL$6)*SIGN(CD25),CD25)</f>
        <v>5.7851468929800003</v>
      </c>
      <c r="ES25" s="2">
        <f>IF(PS25=0,($C$23/0.4536*IF(ISNA(NE24),'Drive Train'!$F$16,'Drive Train'!$F$17)*4.448*$C$24*$C$21*AM$6)*SIGN(CE25),CE25)</f>
        <v>5.7851468929800003</v>
      </c>
      <c r="ET25" s="47">
        <f t="shared" si="47"/>
        <v>0.68</v>
      </c>
      <c r="EU25" s="2">
        <f>MAX(MIN(IF(AND(OY24=1,NG25&lt;0),-1,1)*(DC25-$C$15)/($C$14-$C$15)*$C$12*$C$21-$C$33*LO25/AO$6 -  OY24*$C$33/$C$21,DY24/$C$19),MAX(EU$8:EU24)*-1)</f>
        <v>0.49432042807677695</v>
      </c>
      <c r="EV25" s="2">
        <f>MAX(MIN(IF(AND(OZ24=1,NH25&lt;0),-1,1)*(DD25-$C$15)/($C$14-$C$15)*$C$12*$C$21-$C$33*LP25/AP$6 -  OZ24*$C$33/$C$21,DZ24/$C$19),MAX(EV$8:EV24)*-1)</f>
        <v>1.2752417165270136</v>
      </c>
      <c r="EW25" s="2">
        <f>MAX(MIN(IF(AND(PA24=1,NI25&lt;0),-1,1)*(DE25-$C$15)/($C$14-$C$15)*$C$12*$C$21-$C$33*LQ25/AQ$6 -  PA24*$C$33/$C$21,EA24/$C$19),MAX(EW$8:EW24)*-1)</f>
        <v>1.0659081118760425</v>
      </c>
      <c r="EX25" s="2">
        <f>MAX(MIN(IF(AND(PB24=1,NJ25&lt;0),-1,1)*(DF25-$C$15)/($C$14-$C$15)*$C$12*$C$21-$C$33*LR25/AR$6 -  PB24*$C$33/$C$21,EB24/$C$19),MAX(EX$8:EX24)*-1)</f>
        <v>0.60672203171815919</v>
      </c>
      <c r="EY25" s="2">
        <f>MAX(MIN(IF(AND(PC24=1,NK25&lt;0),-1,1)*(DG25-$C$15)/($C$14-$C$15)*$C$12*$C$21-$C$33*LS25/AS$6 -  PC24*$C$33/$C$21,EC24/$C$19),MAX(EY$8:EY24)*-1)</f>
        <v>0.22817706192412857</v>
      </c>
      <c r="EZ25" s="2">
        <f>MAX(MIN(IF(AND(PD24=1,NL25&lt;0),-1,1)*(DH25-$C$15)/($C$14-$C$15)*$C$12*$C$21-$C$33*LT25/AT$6 -  PD24*$C$33/$C$21,ED24/$C$19),MAX(EZ$8:EZ24)*-1)</f>
        <v>5.4812003024792166E-2</v>
      </c>
      <c r="FA25" s="2">
        <f>MAX(MIN(IF(AND(PE24=1,NM25&lt;0),-1,1)*(DI25-$C$15)/($C$14-$C$15)*$C$12*$C$21-$C$33*LU25/AU$6 -  PE24*$C$33/$C$21,EE24/$C$19),MAX(FA$8:FA24)*-1)</f>
        <v>7.5099576678294699E-3</v>
      </c>
      <c r="FB25" s="2">
        <f>MAX(MIN(IF(AND(PF24=1,NN25&lt;0),-1,1)*(DJ25-$C$15)/($C$14-$C$15)*$C$12*$C$21-$C$33*LV25/AV$6 -  PF24*$C$33/$C$21,EF24/$C$19),MAX(FB$8:FB24)*-1)</f>
        <v>4.4396413635738874E-4</v>
      </c>
      <c r="FC25" s="2">
        <f>MAX(MIN(IF(AND(PG24=1,NO25&lt;0),-1,1)*(DK25-$C$15)/($C$14-$C$15)*$C$12*$C$21-$C$33*LW25/AW$6 -  PG24*$C$33/$C$21,EG24/$C$19),MAX(FC$8:FC24)*-1)</f>
        <v>5.839705619292701E-6</v>
      </c>
      <c r="FD25" s="2">
        <f>MAX(MIN(IF(AND(PH24=1,NP25&lt;0),-1,1)*(DL25-$C$15)/($C$14-$C$15)*$C$12*$C$21-$C$33*LX25/AX$6 -  PH24*$C$33/$C$21,EH24/$C$19),MAX(FD$8:FD24)*-1)</f>
        <v>2.8843296639990967E-9</v>
      </c>
      <c r="FE25" s="2">
        <f>MAX(MIN(IF(AND(PI24=1,NQ25&lt;0),-1,1)*(DM25-$C$15)/($C$14-$C$15)*$C$12*$C$21-$C$33*LY25/AY$6 -  PI24*$C$33/$C$21,EI24/$C$19),MAX(FE$8:FE24)*-1)</f>
        <v>1.7108536809473662E-13</v>
      </c>
      <c r="FF25" s="2">
        <f>MAX(MIN(IF(AND(PJ24=1,NR25&lt;0),-1,1)*(DN25-$C$15)/($C$14-$C$15)*$C$12*$C$21-$C$33*LZ25/AZ$6 -  PJ24*$C$33/$C$21,EJ24/$C$19),MAX(FF$8:FF24)*-1)</f>
        <v>0.22836769161424839</v>
      </c>
      <c r="FG25" s="2">
        <f>MAX(MIN(IF(AND(PK24=1,NS25&lt;0),-1,1)*(DO25-$C$15)/($C$14-$C$15)*$C$12*$C$21-$C$33*MA25/BA$6 -  PK24*$C$33/$C$21,EK24/$C$19),MAX(FG$8:FG24)*-1)</f>
        <v>0.27701348810253212</v>
      </c>
      <c r="FH25" s="2">
        <f>MAX(MIN(IF(AND(PL24=1,NT25&lt;0),-1,1)*(DP25-$C$15)/($C$14-$C$15)*$C$12*$C$21-$C$33*MB25/BB$6 -  PL24*$C$33/$C$21,EL24/$C$19),MAX(FH$8:FH24)*-1)</f>
        <v>0.32565928459081606</v>
      </c>
      <c r="FI25" s="2">
        <f>MAX(MIN(IF(AND(PM24=1,NU25&lt;0),-1,1)*(DQ25-$C$15)/($C$14-$C$15)*$C$12*$C$21-$C$33*MC25/BC$6 -  PM24*$C$33/$C$21,EM24/$C$19),MAX(FI$8:FI24)*-1)</f>
        <v>0.37430508107909977</v>
      </c>
      <c r="FJ25" s="2">
        <f>MAX(MIN(IF(AND(PN24=1,NV25&lt;0),-1,1)*(DR25-$C$15)/($C$14-$C$15)*$C$12*$C$21-$C$33*MD25/BD$6 -  PN24*$C$33/$C$21,EN24/$C$19),MAX(FJ$8:FJ24)*-1)</f>
        <v>0.42295087756738364</v>
      </c>
      <c r="FK25" s="2">
        <f>MAX(MIN(IF(AND(PO24=1,NW25&lt;0),-1,1)*(DS25-$C$15)/($C$14-$C$15)*$C$12*$C$21-$C$33*ME25/BE$6 -  PO24*$C$33/$C$21,EO24/$C$19),MAX(FK$8:FK24)*-1)</f>
        <v>0.47159667405566746</v>
      </c>
      <c r="FL25" s="2">
        <f>MAX(MIN(IF(AND(PP24=1,NX25&lt;0),-1,1)*(DT25-$C$15)/($C$14-$C$15)*$C$12*$C$21-$C$33*MF25/BF$6 -  PP24*$C$33/$C$21,EP24/$C$19),MAX(FL$8:FL24)*-1)</f>
        <v>0.52024247054395123</v>
      </c>
      <c r="FM25" s="2">
        <f>MAX(MIN(IF(AND(PQ24=1,NY25&lt;0),-1,1)*(DU25-$C$15)/($C$14-$C$15)*$C$12*$C$21-$C$33*MG25/BG$6 -  PQ24*$C$33/$C$21,EQ24/$C$19),MAX(FM$8:FM24)*-1)</f>
        <v>0.56888826703223505</v>
      </c>
      <c r="FN25" s="2">
        <f>MAX(MIN(IF(AND(PR24=1,NZ25&lt;0),-1,1)*(DV25-$C$15)/($C$14-$C$15)*$C$12*$C$21-$C$33*MH25/BH$6 -  PR24*$C$33/$C$21,ER24/$C$19),MAX(FN$8:FN24)*-1)</f>
        <v>0.61753406352051887</v>
      </c>
      <c r="FO25" s="2">
        <f>MAX(MIN(IF(AND(PS24=1,OA25&lt;0),-1,1)*(DW25-$C$15)/($C$14-$C$15)*$C$12*$C$21-$C$33*MI25/BI$6 -  PS24*$C$33/$C$21,ES24/$C$19),MAX(FO$8:FO24)*-1)</f>
        <v>0.66617986000880269</v>
      </c>
      <c r="FP25" s="47">
        <f t="shared" si="101"/>
        <v>0.68</v>
      </c>
      <c r="FQ25" s="43">
        <f t="shared" si="102"/>
        <v>38.76392575081023</v>
      </c>
      <c r="FR25" s="43">
        <f t="shared" si="103"/>
        <v>93</v>
      </c>
      <c r="FS25" s="43">
        <f t="shared" si="104"/>
        <v>81.517421794073016</v>
      </c>
      <c r="FT25" s="43">
        <f t="shared" si="105"/>
        <v>47.17131739472444</v>
      </c>
      <c r="FU25" s="43">
        <f t="shared" si="106"/>
        <v>18.856989904823912</v>
      </c>
      <c r="FV25" s="43">
        <f t="shared" si="107"/>
        <v>5.8896664831110881</v>
      </c>
      <c r="FW25" s="43">
        <f t="shared" si="108"/>
        <v>2.351577986233401</v>
      </c>
      <c r="FX25" s="43">
        <f t="shared" si="109"/>
        <v>1.8230572796962665</v>
      </c>
      <c r="FY25" s="43">
        <f t="shared" si="110"/>
        <v>1.790286540145839</v>
      </c>
      <c r="FZ25" s="43">
        <f t="shared" si="111"/>
        <v>1.7898499588076044</v>
      </c>
      <c r="GA25" s="43">
        <f t="shared" si="112"/>
        <v>1.7898497430789142</v>
      </c>
      <c r="GB25" s="43">
        <f t="shared" si="113"/>
        <v>18.871248584521304</v>
      </c>
      <c r="GC25" s="43">
        <f t="shared" si="114"/>
        <v>22.509846697516327</v>
      </c>
      <c r="GD25" s="43">
        <f t="shared" si="115"/>
        <v>26.148444810511368</v>
      </c>
      <c r="GE25" s="43">
        <f t="shared" si="116"/>
        <v>29.787042923506394</v>
      </c>
      <c r="GF25" s="43">
        <f t="shared" si="117"/>
        <v>33.425641036501432</v>
      </c>
      <c r="GG25" s="43">
        <f t="shared" si="118"/>
        <v>37.064239149496466</v>
      </c>
      <c r="GH25" s="43">
        <f t="shared" si="119"/>
        <v>40.702837262491492</v>
      </c>
      <c r="GI25" s="43">
        <f t="shared" si="120"/>
        <v>44.341435375486519</v>
      </c>
      <c r="GJ25" s="43">
        <f t="shared" si="121"/>
        <v>47.98003348848156</v>
      </c>
      <c r="GK25" s="43">
        <f t="shared" si="122"/>
        <v>51.618631601476601</v>
      </c>
      <c r="GL25" s="47">
        <f t="shared" si="123"/>
        <v>0.68</v>
      </c>
      <c r="GM25" s="43">
        <f t="shared" si="49"/>
        <v>9.9301572573939314</v>
      </c>
      <c r="GN25" s="43">
        <f t="shared" si="50"/>
        <v>12.808848337070311</v>
      </c>
      <c r="GO25" s="43">
        <f t="shared" si="51"/>
        <v>15.464581882033416</v>
      </c>
      <c r="GP25" s="43">
        <f t="shared" si="52"/>
        <v>11.511018444359328</v>
      </c>
      <c r="GQ25" s="43">
        <f t="shared" si="53"/>
        <v>5.3476914470794394</v>
      </c>
      <c r="GR25" s="43">
        <f t="shared" si="54"/>
        <v>1.5292931543372184</v>
      </c>
      <c r="GS25" s="43">
        <f t="shared" si="55"/>
        <v>0.24305835239905013</v>
      </c>
      <c r="GT25" s="43">
        <f t="shared" si="56"/>
        <v>1.635072038396497E-2</v>
      </c>
      <c r="GU25" s="43">
        <f t="shared" si="57"/>
        <v>2.4113915884220531E-4</v>
      </c>
      <c r="GV25" s="43">
        <f t="shared" si="58"/>
        <v>1.3197869081954785E-7</v>
      </c>
      <c r="GW25" s="43">
        <f t="shared" si="59"/>
        <v>8.5921222001166745E-12</v>
      </c>
      <c r="GX25" s="43">
        <f t="shared" si="60"/>
        <v>4.587564991114041</v>
      </c>
      <c r="GY25" s="43">
        <f t="shared" si="61"/>
        <v>5.5647862055381596</v>
      </c>
      <c r="GZ25" s="43">
        <f t="shared" si="62"/>
        <v>6.5420074199622853</v>
      </c>
      <c r="HA25" s="43">
        <f t="shared" si="63"/>
        <v>7.5192286343864039</v>
      </c>
      <c r="HB25" s="43">
        <f t="shared" si="64"/>
        <v>8.496449848810526</v>
      </c>
      <c r="HC25" s="43">
        <f t="shared" si="65"/>
        <v>9.473671063234649</v>
      </c>
      <c r="HD25" s="43">
        <f t="shared" si="66"/>
        <v>10.45089227765877</v>
      </c>
      <c r="HE25" s="43">
        <f t="shared" si="67"/>
        <v>11.428113492082893</v>
      </c>
      <c r="HF25" s="43">
        <f t="shared" si="68"/>
        <v>12.405334706507015</v>
      </c>
      <c r="HG25" s="43">
        <f t="shared" si="69"/>
        <v>13.382555920931134</v>
      </c>
      <c r="HH25" s="47">
        <f t="shared" si="124"/>
        <v>0.68</v>
      </c>
      <c r="HI25" s="43">
        <f t="shared" si="125"/>
        <v>9.9301572573939314</v>
      </c>
      <c r="HJ25" s="43">
        <f t="shared" si="126"/>
        <v>12.808848337070311</v>
      </c>
      <c r="HK25" s="43">
        <f t="shared" si="127"/>
        <v>15.464581882033416</v>
      </c>
      <c r="HL25" s="43">
        <f t="shared" si="128"/>
        <v>11.511018444359328</v>
      </c>
      <c r="HM25" s="43">
        <f t="shared" si="129"/>
        <v>5.3476914470794394</v>
      </c>
      <c r="HN25" s="43">
        <f t="shared" si="130"/>
        <v>1.5292931543372184</v>
      </c>
      <c r="HO25" s="43">
        <f t="shared" si="131"/>
        <v>0.24305835239905013</v>
      </c>
      <c r="HP25" s="43">
        <f t="shared" si="132"/>
        <v>1.635072038396497E-2</v>
      </c>
      <c r="HQ25" s="43">
        <f t="shared" si="133"/>
        <v>2.4113915884220531E-4</v>
      </c>
      <c r="HR25" s="43">
        <f t="shared" si="134"/>
        <v>1.3197869081954785E-7</v>
      </c>
      <c r="HS25" s="43">
        <f t="shared" si="135"/>
        <v>8.5921222001166745E-12</v>
      </c>
      <c r="HT25" s="43">
        <f t="shared" si="136"/>
        <v>4.587564991114041</v>
      </c>
      <c r="HU25" s="43">
        <f t="shared" si="137"/>
        <v>5.5647862055381596</v>
      </c>
      <c r="HV25" s="43">
        <f t="shared" si="138"/>
        <v>6.5420074199622853</v>
      </c>
      <c r="HW25" s="43">
        <f t="shared" si="139"/>
        <v>7.5192286343864039</v>
      </c>
      <c r="HX25" s="43">
        <f t="shared" si="140"/>
        <v>8.496449848810526</v>
      </c>
      <c r="HY25" s="43">
        <f t="shared" si="141"/>
        <v>9.473671063234649</v>
      </c>
      <c r="HZ25" s="43">
        <f t="shared" si="142"/>
        <v>10.45089227765877</v>
      </c>
      <c r="IA25" s="43">
        <f t="shared" si="143"/>
        <v>11.428113492082893</v>
      </c>
      <c r="IB25" s="43">
        <f t="shared" si="144"/>
        <v>12.405334706507015</v>
      </c>
      <c r="IC25" s="43">
        <f t="shared" si="145"/>
        <v>13.382555920931134</v>
      </c>
      <c r="ID25" s="47">
        <f t="shared" si="146"/>
        <v>0.68</v>
      </c>
      <c r="IE25" s="43">
        <f t="shared" si="147"/>
        <v>9.7887314505581262</v>
      </c>
      <c r="IF25" s="43">
        <f t="shared" si="148"/>
        <v>7.0120000000000005</v>
      </c>
      <c r="IG25" s="43">
        <f t="shared" si="149"/>
        <v>7.4807892003517216</v>
      </c>
      <c r="IH25" s="43">
        <f t="shared" si="150"/>
        <v>9.3205150183808652</v>
      </c>
      <c r="II25" s="43">
        <f t="shared" si="151"/>
        <v>10.94966483746475</v>
      </c>
      <c r="IJ25" s="43">
        <f t="shared" si="152"/>
        <v>11.793452632589837</v>
      </c>
      <c r="IK25" s="43">
        <f t="shared" si="153"/>
        <v>12.06575184932497</v>
      </c>
      <c r="IL25" s="43">
        <f t="shared" si="154"/>
        <v>12.115672265749225</v>
      </c>
      <c r="IM25" s="43">
        <f t="shared" si="155"/>
        <v>12.1196903728679</v>
      </c>
      <c r="IN25" s="43">
        <f t="shared" si="156"/>
        <v>12.119768338576227</v>
      </c>
      <c r="IO25" s="43">
        <f t="shared" si="157"/>
        <v>12.119768414371769</v>
      </c>
      <c r="IP25" s="43">
        <f t="shared" si="158"/>
        <v>11.13430407177464</v>
      </c>
      <c r="IQ25" s="43">
        <f t="shared" si="159"/>
        <v>10.924385157595568</v>
      </c>
      <c r="IR25" s="43">
        <f t="shared" si="160"/>
        <v>10.714466243416494</v>
      </c>
      <c r="IS25" s="43">
        <f t="shared" si="161"/>
        <v>10.504547329237422</v>
      </c>
      <c r="IT25" s="43">
        <f t="shared" si="162"/>
        <v>10.294628415058348</v>
      </c>
      <c r="IU25" s="43">
        <f t="shared" si="163"/>
        <v>10.084709500879276</v>
      </c>
      <c r="IV25" s="43">
        <f t="shared" si="164"/>
        <v>9.8747905867002022</v>
      </c>
      <c r="IW25" s="43">
        <f t="shared" si="165"/>
        <v>9.6648716725211301</v>
      </c>
      <c r="IX25" s="43">
        <f t="shared" si="166"/>
        <v>9.4549527583420563</v>
      </c>
      <c r="IY25" s="43">
        <f t="shared" si="167"/>
        <v>9.2450338441629842</v>
      </c>
      <c r="IZ25" s="47">
        <f t="shared" si="168"/>
        <v>0.68</v>
      </c>
      <c r="JA25" s="43" t="e">
        <f t="shared" si="267"/>
        <v>#N/A</v>
      </c>
      <c r="JB25" s="43">
        <f t="shared" si="268"/>
        <v>6</v>
      </c>
      <c r="JC25" s="43" t="e">
        <f t="shared" si="269"/>
        <v>#N/A</v>
      </c>
      <c r="JD25" s="43" t="e">
        <f t="shared" si="270"/>
        <v>#N/A</v>
      </c>
      <c r="JE25" s="43" t="e">
        <f t="shared" si="271"/>
        <v>#N/A</v>
      </c>
      <c r="JF25" s="43" t="e">
        <f t="shared" si="272"/>
        <v>#N/A</v>
      </c>
      <c r="JG25" s="43" t="e">
        <f t="shared" si="273"/>
        <v>#N/A</v>
      </c>
      <c r="JH25" s="43" t="e">
        <f t="shared" si="274"/>
        <v>#N/A</v>
      </c>
      <c r="JI25" s="43" t="e">
        <f t="shared" si="275"/>
        <v>#N/A</v>
      </c>
      <c r="JJ25" s="43" t="e">
        <f t="shared" si="276"/>
        <v>#N/A</v>
      </c>
      <c r="JK25" s="43" t="e">
        <f t="shared" si="277"/>
        <v>#N/A</v>
      </c>
      <c r="JL25" s="43">
        <f t="shared" si="278"/>
        <v>6</v>
      </c>
      <c r="JM25" s="43">
        <f t="shared" si="279"/>
        <v>6</v>
      </c>
      <c r="JN25" s="43">
        <f t="shared" si="280"/>
        <v>6</v>
      </c>
      <c r="JO25" s="43">
        <f t="shared" si="281"/>
        <v>6</v>
      </c>
      <c r="JP25" s="43">
        <f t="shared" si="282"/>
        <v>6</v>
      </c>
      <c r="JQ25" s="43">
        <f t="shared" si="283"/>
        <v>6</v>
      </c>
      <c r="JR25" s="43">
        <f t="shared" si="284"/>
        <v>6</v>
      </c>
      <c r="JS25" s="43">
        <f t="shared" si="285"/>
        <v>6</v>
      </c>
      <c r="JT25" s="43">
        <f t="shared" si="286"/>
        <v>6</v>
      </c>
      <c r="JU25" s="43" t="e">
        <f t="shared" si="287"/>
        <v>#N/A</v>
      </c>
      <c r="JV25" s="47">
        <f t="shared" si="170"/>
        <v>0.68</v>
      </c>
      <c r="JW25" s="36">
        <f t="shared" si="171"/>
        <v>0</v>
      </c>
      <c r="JX25" s="36">
        <f t="shared" si="172"/>
        <v>0</v>
      </c>
      <c r="JY25" s="36">
        <f t="shared" si="173"/>
        <v>0</v>
      </c>
      <c r="JZ25" s="36">
        <f t="shared" si="174"/>
        <v>0</v>
      </c>
      <c r="KA25" s="36">
        <f t="shared" si="175"/>
        <v>0</v>
      </c>
      <c r="KB25" s="36">
        <f t="shared" si="176"/>
        <v>0</v>
      </c>
      <c r="KC25" s="36">
        <f t="shared" si="177"/>
        <v>0</v>
      </c>
      <c r="KD25" s="36">
        <f t="shared" si="178"/>
        <v>1</v>
      </c>
      <c r="KE25" s="36">
        <f t="shared" si="179"/>
        <v>1</v>
      </c>
      <c r="KF25" s="36">
        <f t="shared" si="180"/>
        <v>1</v>
      </c>
      <c r="KG25" s="36">
        <f t="shared" si="181"/>
        <v>1</v>
      </c>
      <c r="KH25" s="36">
        <f t="shared" si="182"/>
        <v>0</v>
      </c>
      <c r="KI25" s="36">
        <f t="shared" si="183"/>
        <v>0</v>
      </c>
      <c r="KJ25" s="36">
        <f t="shared" si="184"/>
        <v>0</v>
      </c>
      <c r="KK25" s="36">
        <f t="shared" si="185"/>
        <v>0</v>
      </c>
      <c r="KL25" s="36">
        <f t="shared" si="186"/>
        <v>0</v>
      </c>
      <c r="KM25" s="36">
        <f t="shared" si="187"/>
        <v>0</v>
      </c>
      <c r="KN25" s="36">
        <f t="shared" si="188"/>
        <v>0</v>
      </c>
      <c r="KO25" s="36">
        <f t="shared" si="189"/>
        <v>0</v>
      </c>
      <c r="KP25" s="36">
        <f t="shared" si="190"/>
        <v>0</v>
      </c>
      <c r="KQ25" s="36">
        <f t="shared" si="191"/>
        <v>0</v>
      </c>
      <c r="KR25" s="47">
        <f t="shared" si="192"/>
        <v>0.68</v>
      </c>
      <c r="KS25" s="1">
        <f t="shared" si="193"/>
        <v>0</v>
      </c>
      <c r="KT25" s="1">
        <f t="shared" si="194"/>
        <v>0</v>
      </c>
      <c r="KU25" s="1">
        <f t="shared" si="195"/>
        <v>0</v>
      </c>
      <c r="KV25" s="1">
        <f t="shared" si="196"/>
        <v>0</v>
      </c>
      <c r="KW25" s="1">
        <f t="shared" si="197"/>
        <v>0</v>
      </c>
      <c r="KX25" s="1">
        <f t="shared" si="198"/>
        <v>0</v>
      </c>
      <c r="KY25" s="1">
        <f t="shared" si="199"/>
        <v>0</v>
      </c>
      <c r="KZ25" s="1">
        <f t="shared" si="200"/>
        <v>0</v>
      </c>
      <c r="LA25" s="1">
        <f t="shared" si="201"/>
        <v>0</v>
      </c>
      <c r="LB25" s="1">
        <f t="shared" si="202"/>
        <v>0</v>
      </c>
      <c r="LC25" s="1">
        <f t="shared" si="203"/>
        <v>0</v>
      </c>
      <c r="LD25" s="1">
        <f t="shared" si="204"/>
        <v>0</v>
      </c>
      <c r="LE25" s="1">
        <f t="shared" si="205"/>
        <v>0</v>
      </c>
      <c r="LF25" s="1">
        <f t="shared" si="206"/>
        <v>0</v>
      </c>
      <c r="LG25" s="1">
        <f t="shared" si="207"/>
        <v>0</v>
      </c>
      <c r="LH25" s="1">
        <f t="shared" si="208"/>
        <v>0</v>
      </c>
      <c r="LI25" s="1">
        <f t="shared" si="209"/>
        <v>0</v>
      </c>
      <c r="LJ25" s="1">
        <f t="shared" si="210"/>
        <v>0</v>
      </c>
      <c r="LK25" s="1">
        <f t="shared" si="211"/>
        <v>0</v>
      </c>
      <c r="LL25" s="1">
        <f t="shared" si="212"/>
        <v>0</v>
      </c>
      <c r="LM25" s="1">
        <f t="shared" si="213"/>
        <v>0</v>
      </c>
      <c r="LN25" s="47">
        <f t="shared" si="214"/>
        <v>0.68</v>
      </c>
      <c r="LO25" s="43">
        <f t="shared" si="215"/>
        <v>13.386868755717392</v>
      </c>
      <c r="LP25" s="43">
        <f t="shared" si="216"/>
        <v>8.6417210579557242</v>
      </c>
      <c r="LQ25" s="43">
        <f t="shared" si="217"/>
        <v>11.761209020622458</v>
      </c>
      <c r="LR25" s="43">
        <f t="shared" si="218"/>
        <v>13.314816202734015</v>
      </c>
      <c r="LS25" s="43">
        <f t="shared" si="219"/>
        <v>12.926977003033505</v>
      </c>
      <c r="LT25" s="43">
        <f t="shared" si="220"/>
        <v>11.544329886604874</v>
      </c>
      <c r="LU25" s="43">
        <f t="shared" si="221"/>
        <v>10.100994740923111</v>
      </c>
      <c r="LV25" s="43">
        <f t="shared" si="222"/>
        <v>8.8957511596250409</v>
      </c>
      <c r="LW25" s="43">
        <f t="shared" si="223"/>
        <v>7.9351018455878126</v>
      </c>
      <c r="LX25" s="43">
        <f t="shared" si="224"/>
        <v>7.1609582396766136</v>
      </c>
      <c r="LY25" s="43">
        <f t="shared" si="225"/>
        <v>6.5244286240933711</v>
      </c>
      <c r="LZ25" s="43">
        <f t="shared" si="226"/>
        <v>3.8171977387311053</v>
      </c>
      <c r="MA25" s="43">
        <f t="shared" si="227"/>
        <v>4.6303189952506729</v>
      </c>
      <c r="MB25" s="43">
        <f t="shared" si="228"/>
        <v>5.4434402517702383</v>
      </c>
      <c r="MC25" s="43">
        <f t="shared" si="229"/>
        <v>6.2565615082898063</v>
      </c>
      <c r="MD25" s="43">
        <f t="shared" si="230"/>
        <v>7.0696827648093734</v>
      </c>
      <c r="ME25" s="43">
        <f t="shared" si="231"/>
        <v>7.8828040213289388</v>
      </c>
      <c r="MF25" s="43">
        <f t="shared" si="232"/>
        <v>8.6959252778485059</v>
      </c>
      <c r="MG25" s="43">
        <f t="shared" si="233"/>
        <v>9.5090465343680748</v>
      </c>
      <c r="MH25" s="43">
        <f t="shared" si="234"/>
        <v>10.322167790887638</v>
      </c>
      <c r="MI25" s="43">
        <f t="shared" si="235"/>
        <v>11.135289047407205</v>
      </c>
      <c r="MJ25" s="47">
        <f t="shared" si="236"/>
        <v>0.68</v>
      </c>
      <c r="MK25" s="43" t="e">
        <f t="shared" si="74"/>
        <v>#N/A</v>
      </c>
      <c r="ML25" s="43" t="e">
        <f t="shared" si="288"/>
        <v>#N/A</v>
      </c>
      <c r="MM25" s="43" t="e">
        <f t="shared" si="289"/>
        <v>#N/A</v>
      </c>
      <c r="MN25" s="43" t="e">
        <f t="shared" si="290"/>
        <v>#N/A</v>
      </c>
      <c r="MO25" s="43" t="e">
        <f t="shared" si="291"/>
        <v>#N/A</v>
      </c>
      <c r="MP25" s="43" t="e">
        <f t="shared" si="292"/>
        <v>#N/A</v>
      </c>
      <c r="MQ25" s="43" t="e">
        <f t="shared" si="293"/>
        <v>#N/A</v>
      </c>
      <c r="MR25" s="43" t="e">
        <f t="shared" si="294"/>
        <v>#N/A</v>
      </c>
      <c r="MS25" s="43" t="e">
        <f t="shared" si="295"/>
        <v>#N/A</v>
      </c>
      <c r="MT25" s="43" t="e">
        <f t="shared" si="296"/>
        <v>#N/A</v>
      </c>
      <c r="MU25" s="43" t="e">
        <f t="shared" si="297"/>
        <v>#N/A</v>
      </c>
      <c r="MV25" s="43" t="e">
        <f t="shared" si="298"/>
        <v>#N/A</v>
      </c>
      <c r="MW25" s="43" t="e">
        <f t="shared" si="299"/>
        <v>#N/A</v>
      </c>
      <c r="MX25" s="43" t="e">
        <f t="shared" si="300"/>
        <v>#N/A</v>
      </c>
      <c r="MY25" s="43" t="e">
        <f t="shared" si="301"/>
        <v>#N/A</v>
      </c>
      <c r="MZ25" s="43" t="e">
        <f t="shared" si="302"/>
        <v>#N/A</v>
      </c>
      <c r="NA25" s="43" t="e">
        <f t="shared" si="303"/>
        <v>#N/A</v>
      </c>
      <c r="NB25" s="43" t="e">
        <f t="shared" si="304"/>
        <v>#N/A</v>
      </c>
      <c r="NC25" s="43" t="e">
        <f t="shared" si="305"/>
        <v>#N/A</v>
      </c>
      <c r="ND25" s="43" t="e">
        <f t="shared" si="306"/>
        <v>#N/A</v>
      </c>
      <c r="NE25" s="43" t="e">
        <f t="shared" si="307"/>
        <v>#N/A</v>
      </c>
      <c r="NF25" s="47">
        <f t="shared" si="238"/>
        <v>0.68</v>
      </c>
      <c r="NG25" s="43">
        <f>IF(OY24=0,MIN('Drive Train'!$F$35-FQ24*$C$19*'Drive Train'!$F$39,NG24+$C$39)-$C$7,IF(LO24-1&lt;=0,0,IF($C$37=Motors!$C$30,MAX(MAX(NG$8:NG24)*-1,NG24-$C$39),MAX(0,MAX(NG$8:NG24)*-1,NG24-$C$39))))</f>
        <v>9.7887314505581262</v>
      </c>
      <c r="NH25" s="43">
        <f>IF(OZ24=0,MIN('Drive Train'!$F$35-FR24*$C$19*'Drive Train'!$F$39,NH24+$C$39)-$C$7,IF(LP24-1&lt;=0,0,IF($C$37=Motors!$C$30,MAX(MAX(NH$8:NH24)*-1,NH24-$C$39),MAX(0,MAX(NH$8:NH24)*-1,NH24-$C$39))))</f>
        <v>7.0120000000000005</v>
      </c>
      <c r="NI25" s="43">
        <f>IF(PA24=0,MIN('Drive Train'!$F$35-FS24*$C$19*'Drive Train'!$F$39,NI24+$C$39)-$C$7,IF(LQ24-1&lt;=0,0,IF($C$37=Motors!$C$30,MAX(MAX(NI$8:NI24)*-1,NI24-$C$39),MAX(0,MAX(NI$8:NI24)*-1,NI24-$C$39))))</f>
        <v>7.4807892003517216</v>
      </c>
      <c r="NJ25" s="43">
        <f>IF(PB24=0,MIN('Drive Train'!$F$35-FT24*$C$19*'Drive Train'!$F$39,NJ24+$C$39)-$C$7,IF(LR24-1&lt;=0,0,IF($C$37=Motors!$C$30,MAX(MAX(NJ$8:NJ24)*-1,NJ24-$C$39),MAX(0,MAX(NJ$8:NJ24)*-1,NJ24-$C$39))))</f>
        <v>9.3205150183808652</v>
      </c>
      <c r="NK25" s="43">
        <f>IF(PC24=0,MIN('Drive Train'!$F$35-FU24*$C$19*'Drive Train'!$F$39,NK24+$C$39)-$C$7,IF(LS24-1&lt;=0,0,IF($C$37=Motors!$C$30,MAX(MAX(NK$8:NK24)*-1,NK24-$C$39),MAX(0,MAX(NK$8:NK24)*-1,NK24-$C$39))))</f>
        <v>10.94966483746475</v>
      </c>
      <c r="NL25" s="43">
        <f>IF(PD24=0,MIN('Drive Train'!$F$35-FV24*$C$19*'Drive Train'!$F$39,NL24+$C$39)-$C$7,IF(LT24-1&lt;=0,0,IF($C$37=Motors!$C$30,MAX(MAX(NL$8:NL24)*-1,NL24-$C$39),MAX(0,MAX(NL$8:NL24)*-1,NL24-$C$39))))</f>
        <v>11.793452632589837</v>
      </c>
      <c r="NM25" s="43">
        <f>IF(PE24=0,MIN('Drive Train'!$F$35-FW24*$C$19*'Drive Train'!$F$39,NM24+$C$39)-$C$7,IF(LU24-1&lt;=0,0,IF($C$37=Motors!$C$30,MAX(MAX(NM$8:NM24)*-1,NM24-$C$39),MAX(0,MAX(NM$8:NM24)*-1,NM24-$C$39))))</f>
        <v>12.06575184932497</v>
      </c>
      <c r="NN25" s="43">
        <f>IF(PF24=0,MIN('Drive Train'!$F$35-FX24*$C$19*'Drive Train'!$F$39,NN24+$C$39)-$C$7,IF(LV24-1&lt;=0,0,IF($C$37=Motors!$C$30,MAX(MAX(NN$8:NN24)*-1,NN24-$C$39),MAX(0,MAX(NN$8:NN24)*-1,NN24-$C$39))))</f>
        <v>12.115672265749225</v>
      </c>
      <c r="NO25" s="43">
        <f>IF(PG24=0,MIN('Drive Train'!$F$35-FY24*$C$19*'Drive Train'!$F$39,NO24+$C$39)-$C$7,IF(LW24-1&lt;=0,0,IF($C$37=Motors!$C$30,MAX(MAX(NO$8:NO24)*-1,NO24-$C$39),MAX(0,MAX(NO$8:NO24)*-1,NO24-$C$39))))</f>
        <v>12.1196903728679</v>
      </c>
      <c r="NP25" s="43">
        <f>IF(PH24=0,MIN('Drive Train'!$F$35-FZ24*$C$19*'Drive Train'!$F$39,NP24+$C$39)-$C$7,IF(LX24-1&lt;=0,0,IF($C$37=Motors!$C$30,MAX(MAX(NP$8:NP24)*-1,NP24-$C$39),MAX(0,MAX(NP$8:NP24)*-1,NP24-$C$39))))</f>
        <v>12.119768338576227</v>
      </c>
      <c r="NQ25" s="43">
        <f>IF(PI24=0,MIN('Drive Train'!$F$35-GA24*$C$19*'Drive Train'!$F$39,NQ24+$C$39)-$C$7,IF(LY24-1&lt;=0,0,IF($C$37=Motors!$C$30,MAX(MAX(NQ$8:NQ24)*-1,NQ24-$C$39),MAX(0,MAX(NQ$8:NQ24)*-1,NQ24-$C$39))))</f>
        <v>12.119768414371769</v>
      </c>
      <c r="NR25" s="43">
        <f>IF(PJ24=0,MIN('Drive Train'!$F$35-GB24*$C$19*'Drive Train'!$F$39,NR24+$C$39)-$C$7,IF(LZ24-1&lt;=0,0,IF($C$37=Motors!$C$30,MAX(MAX(NR$8:NR24)*-1,NR24-$C$39),MAX(0,MAX(NR$8:NR24)*-1,NR24-$C$39))))</f>
        <v>11.13430407177464</v>
      </c>
      <c r="NS25" s="43">
        <f>IF(PK24=0,MIN('Drive Train'!$F$35-GC24*$C$19*'Drive Train'!$F$39,NS24+$C$39)-$C$7,IF(MA24-1&lt;=0,0,IF($C$37=Motors!$C$30,MAX(MAX(NS$8:NS24)*-1,NS24-$C$39),MAX(0,MAX(NS$8:NS24)*-1,NS24-$C$39))))</f>
        <v>10.924385157595568</v>
      </c>
      <c r="NT25" s="43">
        <f>IF(PL24=0,MIN('Drive Train'!$F$35-GD24*$C$19*'Drive Train'!$F$39,NT24+$C$39)-$C$7,IF(MB24-1&lt;=0,0,IF($C$37=Motors!$C$30,MAX(MAX(NT$8:NT24)*-1,NT24-$C$39),MAX(0,MAX(NT$8:NT24)*-1,NT24-$C$39))))</f>
        <v>10.714466243416494</v>
      </c>
      <c r="NU25" s="43">
        <f>IF(PM24=0,MIN('Drive Train'!$F$35-GE24*$C$19*'Drive Train'!$F$39,NU24+$C$39)-$C$7,IF(MC24-1&lt;=0,0,IF($C$37=Motors!$C$30,MAX(MAX(NU$8:NU24)*-1,NU24-$C$39),MAX(0,MAX(NU$8:NU24)*-1,NU24-$C$39))))</f>
        <v>10.504547329237422</v>
      </c>
      <c r="NV25" s="43">
        <f>IF(PN24=0,MIN('Drive Train'!$F$35-GF24*$C$19*'Drive Train'!$F$39,NV24+$C$39)-$C$7,IF(MD24-1&lt;=0,0,IF($C$37=Motors!$C$30,MAX(MAX(NV$8:NV24)*-1,NV24-$C$39),MAX(0,MAX(NV$8:NV24)*-1,NV24-$C$39))))</f>
        <v>10.294628415058348</v>
      </c>
      <c r="NW25" s="43">
        <f>IF(PO24=0,MIN('Drive Train'!$F$35-GG24*$C$19*'Drive Train'!$F$39,NW24+$C$39)-$C$7,IF(ME24-1&lt;=0,0,IF($C$37=Motors!$C$30,MAX(MAX(NW$8:NW24)*-1,NW24-$C$39),MAX(0,MAX(NW$8:NW24)*-1,NW24-$C$39))))</f>
        <v>10.084709500879276</v>
      </c>
      <c r="NX25" s="43">
        <f>IF(PP24=0,MIN('Drive Train'!$F$35-GH24*$C$19*'Drive Train'!$F$39,NX24+$C$39)-$C$7,IF(MF24-1&lt;=0,0,IF($C$37=Motors!$C$30,MAX(MAX(NX$8:NX24)*-1,NX24-$C$39),MAX(0,MAX(NX$8:NX24)*-1,NX24-$C$39))))</f>
        <v>9.8747905867002022</v>
      </c>
      <c r="NY25" s="43">
        <f>IF(PQ24=0,MIN('Drive Train'!$F$35-GI24*$C$19*'Drive Train'!$F$39,NY24+$C$39)-$C$7,IF(MG24-1&lt;=0,0,IF($C$37=Motors!$C$30,MAX(MAX(NY$8:NY24)*-1,NY24-$C$39),MAX(0,MAX(NY$8:NY24)*-1,NY24-$C$39))))</f>
        <v>9.6648716725211301</v>
      </c>
      <c r="NZ25" s="43">
        <f>IF(PR24=0,MIN('Drive Train'!$F$35-GJ24*$C$19*'Drive Train'!$F$39,NZ24+$C$39)-$C$7,IF(MH24-1&lt;=0,0,IF($C$37=Motors!$C$30,MAX(MAX(NZ$8:NZ24)*-1,NZ24-$C$39),MAX(0,MAX(NZ$8:NZ24)*-1,NZ24-$C$39))))</f>
        <v>9.4549527583420563</v>
      </c>
      <c r="OA25" s="43">
        <f>IF(PS24=0,MIN('Drive Train'!$F$35-GK24*$C$19*'Drive Train'!$F$39,OA24+$C$39)-$C$7,IF(MI24-1&lt;=0,0,IF($C$37=Motors!$C$30,MAX(MAX(OA$8:OA24)*-1,OA24-$C$39),MAX(0,MAX(OA$8:OA24)*-1,OA24-$C$39))))</f>
        <v>9.2450338441629842</v>
      </c>
      <c r="OB25" s="47">
        <f t="shared" si="239"/>
        <v>0.68</v>
      </c>
      <c r="OC25" s="43">
        <f>'Drive Train'!$F$35-(FQ25*$C$13)*$C$19*'Drive Train'!$F$39</f>
        <v>10.771915118465971</v>
      </c>
      <c r="OD25" s="43">
        <f>'Drive Train'!$F$35-(FR25*$C$13)*$C$19*'Drive Train'!$F$39</f>
        <v>8.4939999999999998</v>
      </c>
      <c r="OE25" s="43">
        <f>'Drive Train'!$F$35-(FS25*$C$13)*$C$19*'Drive Train'!$F$39</f>
        <v>8.976268284648933</v>
      </c>
      <c r="OF25" s="43">
        <f>'Drive Train'!$F$35-(FT25*$C$13)*$C$19*'Drive Train'!$F$39</f>
        <v>10.418804669421574</v>
      </c>
      <c r="OG25" s="43">
        <f>'Drive Train'!$F$35-(FU25*$C$13)*$C$19*'Drive Train'!$F$39</f>
        <v>11.608006423997397</v>
      </c>
      <c r="OH25" s="43">
        <f>'Drive Train'!$F$35-(FV25*$C$13)*$C$19*'Drive Train'!$F$39</f>
        <v>12.152634007709334</v>
      </c>
      <c r="OI25" s="43">
        <f>'Drive Train'!$F$35-(FW25*$C$13)*$C$19*'Drive Train'!$F$39</f>
        <v>12.301233724578198</v>
      </c>
      <c r="OJ25" s="43">
        <f>'Drive Train'!$F$35-(FX25*$C$13)*$C$19*'Drive Train'!$F$39</f>
        <v>12.323431594252757</v>
      </c>
      <c r="OK25" s="43">
        <f>'Drive Train'!$F$35-(FY25*$C$13)*$C$19*'Drive Train'!$F$39</f>
        <v>12.324807965313875</v>
      </c>
      <c r="OL25" s="43">
        <f>'Drive Train'!$F$35-(FZ25*$C$13)*$C$19*'Drive Train'!$F$39</f>
        <v>12.324826301730081</v>
      </c>
      <c r="OM25" s="43">
        <f>'Drive Train'!$F$35-(GA25*$C$13)*$C$19*'Drive Train'!$F$39</f>
        <v>12.324826310790685</v>
      </c>
      <c r="ON25" s="43">
        <f>'Drive Train'!$F$35-(GB25*$C$13)*$C$19*'Drive Train'!$F$39</f>
        <v>11.607407559450106</v>
      </c>
      <c r="OO25" s="43">
        <f>'Drive Train'!$F$35-(GC25*$C$13)*$C$19*'Drive Train'!$F$39</f>
        <v>11.454586438704315</v>
      </c>
      <c r="OP25" s="43">
        <f>'Drive Train'!$F$35-(GD25*$C$13)*$C$19*'Drive Train'!$F$39</f>
        <v>11.301765317958523</v>
      </c>
      <c r="OQ25" s="43">
        <f>'Drive Train'!$F$35-(GE25*$C$13)*$C$19*'Drive Train'!$F$39</f>
        <v>11.148944197212732</v>
      </c>
      <c r="OR25" s="43">
        <f>'Drive Train'!$F$35-(GF25*$C$13)*$C$19*'Drive Train'!$F$39</f>
        <v>10.99612307646694</v>
      </c>
      <c r="OS25" s="43">
        <f>'Drive Train'!$F$35-(GG25*$C$13)*$C$19*'Drive Train'!$F$39</f>
        <v>10.843301955721149</v>
      </c>
      <c r="OT25" s="43">
        <f>'Drive Train'!$F$35-(GH25*$C$13)*$C$19*'Drive Train'!$F$39</f>
        <v>10.690480834975357</v>
      </c>
      <c r="OU25" s="43">
        <f>'Drive Train'!$F$35-(GI25*$C$13)*$C$19*'Drive Train'!$F$39</f>
        <v>10.537659714229566</v>
      </c>
      <c r="OV25" s="43">
        <f>'Drive Train'!$F$35-(GJ25*$C$13)*$C$19*'Drive Train'!$F$39</f>
        <v>10.384838593483774</v>
      </c>
      <c r="OW25" s="43">
        <f>'Drive Train'!$F$35-(GK25*$C$13)*$C$19*'Drive Train'!$F$39</f>
        <v>10.232017472737983</v>
      </c>
      <c r="OX25" s="47">
        <f t="shared" si="240"/>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241"/>
        <v>0.68</v>
      </c>
      <c r="PU25" s="43">
        <f t="shared" si="242"/>
        <v>5.4293921961266998</v>
      </c>
      <c r="PV25" s="43">
        <f t="shared" si="243"/>
        <v>3.148821293527527</v>
      </c>
      <c r="PW25" s="43">
        <f t="shared" si="244"/>
        <v>4.3685778013717496</v>
      </c>
      <c r="PX25" s="43">
        <f t="shared" si="245"/>
        <v>5.2790683377613021</v>
      </c>
      <c r="PY25" s="43">
        <f t="shared" si="246"/>
        <v>5.5962594927357392</v>
      </c>
      <c r="PZ25" s="43">
        <f t="shared" si="247"/>
        <v>5.4178306725739969</v>
      </c>
      <c r="QA25" s="43">
        <f t="shared" si="248"/>
        <v>5.055411268822815</v>
      </c>
      <c r="QB25" s="43">
        <f t="shared" si="249"/>
        <v>4.6808228762446911</v>
      </c>
      <c r="QC25" s="43">
        <f t="shared" si="250"/>
        <v>4.3352689157332671</v>
      </c>
      <c r="QD25" s="43">
        <f t="shared" si="251"/>
        <v>4.0181591652034134</v>
      </c>
      <c r="QE25" s="43">
        <f t="shared" si="252"/>
        <v>3.7387078082192602</v>
      </c>
      <c r="QF25" s="43">
        <f t="shared" si="253"/>
        <v>1.4740925616372977</v>
      </c>
      <c r="QG25" s="43">
        <f t="shared" si="254"/>
        <v>1.7880967285639782</v>
      </c>
      <c r="QH25" s="43">
        <f t="shared" si="255"/>
        <v>2.1021008954906577</v>
      </c>
      <c r="QI25" s="43">
        <f t="shared" si="256"/>
        <v>2.416105062417337</v>
      </c>
      <c r="QJ25" s="43">
        <f t="shared" si="257"/>
        <v>2.7301092293440172</v>
      </c>
      <c r="QK25" s="43">
        <f t="shared" si="258"/>
        <v>3.0441133962706974</v>
      </c>
      <c r="QL25" s="43">
        <f t="shared" si="259"/>
        <v>3.3581175631973768</v>
      </c>
      <c r="QM25" s="43">
        <f t="shared" si="260"/>
        <v>3.6721217301240565</v>
      </c>
      <c r="QN25" s="43">
        <f t="shared" si="261"/>
        <v>3.9861258970507367</v>
      </c>
      <c r="QO25" s="43">
        <f t="shared" si="262"/>
        <v>4.3001300639774165</v>
      </c>
      <c r="QP25" s="47">
        <f t="shared" si="263"/>
        <v>0.68</v>
      </c>
      <c r="QQ25" s="43">
        <f t="shared" si="76"/>
        <v>0.50468523400852339</v>
      </c>
      <c r="QR25" s="43">
        <f t="shared" si="77"/>
        <v>1.2108094279334349</v>
      </c>
      <c r="QS25" s="43">
        <f t="shared" si="78"/>
        <v>1.0613125037536566</v>
      </c>
      <c r="QT25" s="43">
        <f t="shared" si="79"/>
        <v>0.61414490139325573</v>
      </c>
      <c r="QU25" s="43">
        <f t="shared" si="80"/>
        <v>0.24550775440006872</v>
      </c>
      <c r="QV25" s="43">
        <f t="shared" si="81"/>
        <v>7.6680254893918942E-2</v>
      </c>
      <c r="QW25" s="43">
        <f t="shared" si="82"/>
        <v>3.0616266626366916E-2</v>
      </c>
      <c r="QX25" s="43">
        <f t="shared" si="83"/>
        <v>2.3735214429235704E-2</v>
      </c>
      <c r="QY25" s="43">
        <f t="shared" si="84"/>
        <v>2.3308557220547435E-2</v>
      </c>
      <c r="QZ25" s="43">
        <f t="shared" si="85"/>
        <v>2.3302873168930295E-2</v>
      </c>
      <c r="RA25" s="43">
        <f t="shared" si="86"/>
        <v>2.3302870360260058E-2</v>
      </c>
      <c r="RB25" s="43">
        <f t="shared" si="87"/>
        <v>0.24569339465606321</v>
      </c>
      <c r="RC25" s="43">
        <f t="shared" si="88"/>
        <v>0.29306596346977482</v>
      </c>
      <c r="RD25" s="43">
        <f t="shared" si="89"/>
        <v>0.34043853228348669</v>
      </c>
      <c r="RE25" s="43">
        <f t="shared" si="90"/>
        <v>0.3878111010971983</v>
      </c>
      <c r="RF25" s="43">
        <f t="shared" si="91"/>
        <v>0.43518366991091006</v>
      </c>
      <c r="RG25" s="43">
        <f t="shared" si="92"/>
        <v>0.48255623872462183</v>
      </c>
      <c r="RH25" s="43">
        <f t="shared" si="93"/>
        <v>0.52992880753833349</v>
      </c>
      <c r="RI25" s="43">
        <f t="shared" si="94"/>
        <v>0.57730137635204515</v>
      </c>
      <c r="RJ25" s="43">
        <f t="shared" si="95"/>
        <v>0.62467394516575692</v>
      </c>
      <c r="RK25" s="43">
        <f t="shared" si="96"/>
        <v>0.6720465139794688</v>
      </c>
      <c r="RL25" s="47">
        <f t="shared" si="264"/>
        <v>0.68</v>
      </c>
      <c r="RM25" s="2">
        <f>IF(AND(LO25&gt;=LO$6*'Drive Train'!$AA$52,LO25&lt;=LO$6*'Drive Train'!$AA$53,KS25=0,JW25=0,EU25&gt;0),$C$17,0)</f>
        <v>0.04</v>
      </c>
      <c r="RN25" s="2">
        <f>IF(AND(LP25&gt;=LP$6*'Drive Train'!$AA$52,LP25&lt;=LP$6*'Drive Train'!$AA$53,KT25=0,JX25=0,EV25&gt;0),$C$17,0)</f>
        <v>0.04</v>
      </c>
      <c r="RO25" s="2">
        <f>IF(AND(LQ25&gt;=LQ$6*'Drive Train'!$AA$52,LQ25&lt;=LQ$6*'Drive Train'!$AA$53,KU25=0,JY25=0,EW25&gt;0),$C$17,0)</f>
        <v>0.04</v>
      </c>
      <c r="RP25" s="2">
        <f>IF(AND(LR25&gt;=LR$6*'Drive Train'!$AA$52,LR25&lt;=LR$6*'Drive Train'!$AA$53,KV25=0,JZ25=0,EX25&gt;0),$C$17,0)</f>
        <v>0.04</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v>
      </c>
      <c r="RT25" s="2">
        <f>IF(AND(LV25&gt;=LV$6*'Drive Train'!$AA$52,LV25&lt;=LV$6*'Drive Train'!$AA$53,KZ25=0,KD25=0,FB25&gt;0),$C$17,0)</f>
        <v>0</v>
      </c>
      <c r="RU25" s="2">
        <f>IF(AND(LW25&gt;=LW$6*'Drive Train'!$AA$52,LW25&lt;=LW$6*'Drive Train'!$AA$53,LA25=0,KE25=0,FC25&gt;0),$C$17,0)</f>
        <v>0</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0.04</v>
      </c>
      <c r="RZ25" s="2">
        <f>IF(AND(MB25&gt;=MB$6*'Drive Train'!$AA$52,MB25&lt;=MB$6*'Drive Train'!$AA$53,LF25=0,KJ25=0,FH25&gt;0),$C$17,0)</f>
        <v>0.04</v>
      </c>
      <c r="SA25" s="2">
        <f>IF(AND(MC25&gt;=MC$6*'Drive Train'!$AA$52,MC25&lt;=MC$6*'Drive Train'!$AA$53,LG25=0,KK25=0,FI25&gt;0),$C$17,0)</f>
        <v>0.04</v>
      </c>
      <c r="SB25" s="2">
        <f>IF(AND(MD25&gt;=MD$6*'Drive Train'!$AA$52,MD25&lt;=MD$6*'Drive Train'!$AA$53,LH25=0,KL25=0,FJ25&gt;0),$C$17,0)</f>
        <v>0.04</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265"/>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266"/>
        <v>0.68</v>
      </c>
    </row>
    <row r="26" spans="1:524" x14ac:dyDescent="0.3">
      <c r="B26" s="3" t="s">
        <v>354</v>
      </c>
      <c r="C26" s="4">
        <f>C35*E46/C19/C21</f>
        <v>1.985752459166765</v>
      </c>
      <c r="D26" s="5"/>
      <c r="E26" s="4" t="e">
        <f>C35*E46/C19/C21/IF('Drive Train'!E10=0,NA(),'Drive Train'!E10)</f>
        <v>#N/A</v>
      </c>
      <c r="H26" s="42"/>
      <c r="P26" s="5"/>
      <c r="R26" s="49">
        <f t="shared" si="97"/>
        <v>0.72000000000000008</v>
      </c>
      <c r="S26" s="2">
        <f>NG26/'Drive Train'!$F$35</f>
        <v>0.81042098048021183</v>
      </c>
      <c r="T26" s="2">
        <f>NH26/'Drive Train'!$F$35</f>
        <v>0.565483870967742</v>
      </c>
      <c r="U26" s="2">
        <f>NI26/'Drive Train'!$F$35</f>
        <v>0.61734067576870255</v>
      </c>
      <c r="V26" s="2">
        <f>NJ26/'Drive Train'!$F$35</f>
        <v>0.77245211499156707</v>
      </c>
      <c r="W26" s="2">
        <f>NK26/'Drive Train'!$F$35</f>
        <v>0.90032327139756951</v>
      </c>
      <c r="X26" s="2">
        <f>NL26/'Drive Train'!$F$35</f>
        <v>0.95888537717304678</v>
      </c>
      <c r="Y26" s="2">
        <f>NM26/'Drive Train'!$F$35</f>
        <v>0.97486384135249426</v>
      </c>
      <c r="Z26" s="2">
        <f>NN26/'Drive Train'!$F$35</f>
        <v>0.97725070905943623</v>
      </c>
      <c r="AA26" s="2">
        <f>NO26/'Drive Train'!$F$35</f>
        <v>0.97739870594772837</v>
      </c>
      <c r="AB26" s="2">
        <f>NP26/'Drive Train'!$F$35</f>
        <v>0.97740067760538507</v>
      </c>
      <c r="AC26" s="2">
        <f>NQ26/'Drive Train'!$F$35</f>
        <v>0.97740067857964363</v>
      </c>
      <c r="AD26" s="2">
        <f>NR26/'Drive Train'!$F$35</f>
        <v>0.90025887736022636</v>
      </c>
      <c r="AE26" s="2">
        <f>NS26/'Drive Train'!$F$35</f>
        <v>0.88382649878541009</v>
      </c>
      <c r="AF26" s="2">
        <f>NT26/'Drive Train'!$F$35</f>
        <v>0.86739412021059381</v>
      </c>
      <c r="AG26" s="2">
        <f>NU26/'Drive Train'!$F$35</f>
        <v>0.85096174163577754</v>
      </c>
      <c r="AH26" s="2">
        <f>NV26/'Drive Train'!$F$35</f>
        <v>0.83452936306096126</v>
      </c>
      <c r="AI26" s="2">
        <f>NW26/'Drive Train'!$F$35</f>
        <v>0.81809698448614498</v>
      </c>
      <c r="AJ26" s="2">
        <f>NX26/'Drive Train'!$F$35</f>
        <v>0.80166460591132871</v>
      </c>
      <c r="AK26" s="2">
        <f>NY26/'Drive Train'!$F$35</f>
        <v>0.78523222733651254</v>
      </c>
      <c r="AL26" s="2">
        <f>NZ26/'Drive Train'!$F$35</f>
        <v>0.76879984876169627</v>
      </c>
      <c r="AM26" s="2">
        <f>OA26/'Drive Train'!$F$35</f>
        <v>0.75236747018687977</v>
      </c>
      <c r="AN26" s="47">
        <f t="shared" si="98"/>
        <v>0.72000000000000008</v>
      </c>
      <c r="AO26" s="36">
        <f>LO26*12*60/(PI() * 'Drive Train'!$F$15)/S$6*ABS(S26)</f>
        <v>3840.273782510038</v>
      </c>
      <c r="AP26" s="36">
        <f>LP26*12*60/(PI() * 'Drive Train'!$F$15)/T$6*ABS(T26)</f>
        <v>889.77167294469018</v>
      </c>
      <c r="AQ26" s="36">
        <f>LQ26*12*60/(PI() * 'Drive Train'!$F$15)/U$6*ABS(U26)</f>
        <v>1897.5052286983482</v>
      </c>
      <c r="AR26" s="36">
        <f>LR26*12*60/(PI() * 'Drive Train'!$F$15)/V$6*ABS(V26)</f>
        <v>3454.7893639269082</v>
      </c>
      <c r="AS26" s="36">
        <f>LS26*12*60/(PI() * 'Drive Train'!$F$15)/W$6*ABS(W26)</f>
        <v>4745.0823261106725</v>
      </c>
      <c r="AT26" s="36">
        <f>LT26*12*60/(PI() * 'Drive Train'!$F$15)/X$6*ABS(X26)</f>
        <v>5313.3937233406414</v>
      </c>
      <c r="AU26" s="36">
        <f>LU26*12*60/(PI() * 'Drive Train'!$F$15)/Y$6*ABS(Y26)</f>
        <v>5459.1533714768248</v>
      </c>
      <c r="AV26" s="36">
        <f>LV26*12*60/(PI() * 'Drive Train'!$F$15)/Z$6*ABS(Z26)</f>
        <v>5479.4360980336351</v>
      </c>
      <c r="AW26" s="36">
        <f>LW26*12*60/(PI() * 'Drive Train'!$F$15)/AA$6*ABS(AA26)</f>
        <v>5480.5973272814226</v>
      </c>
      <c r="AX26" s="36">
        <f>LX26*12*60/(PI() * 'Drive Train'!$F$15)/AB$6*ABS(AB26)</f>
        <v>5480.6114233167282</v>
      </c>
      <c r="AY26" s="36">
        <f>LY26*12*60/(PI() * 'Drive Train'!$F$15)/AC$6*ABS(AC26)</f>
        <v>5480.6114295456446</v>
      </c>
      <c r="AZ26" s="36">
        <f>LZ26*12*60/(PI() * 'Drive Train'!$F$15)/AD$6*ABS(AD26)</f>
        <v>1238.161564472234</v>
      </c>
      <c r="BA26" s="36">
        <f>MA26*12*60/(PI() * 'Drive Train'!$F$15)/AE$6*ABS(AE26)</f>
        <v>1474.494571590594</v>
      </c>
      <c r="BB26" s="36">
        <f>MB26*12*60/(PI() * 'Drive Train'!$F$15)/AF$6*ABS(AF26)</f>
        <v>1701.1992481991238</v>
      </c>
      <c r="BC26" s="36">
        <f>MC26*12*60/(PI() * 'Drive Train'!$F$15)/AG$6*ABS(AG26)</f>
        <v>1918.2755942978235</v>
      </c>
      <c r="BD26" s="36">
        <f>MD26*12*60/(PI() * 'Drive Train'!$F$15)/AH$6*ABS(AH26)</f>
        <v>2125.7236098866929</v>
      </c>
      <c r="BE26" s="36">
        <f>ME26*12*60/(PI() * 'Drive Train'!$F$15)/AI$6*ABS(AI26)</f>
        <v>2323.5432949657311</v>
      </c>
      <c r="BF26" s="36">
        <f>MF26*12*60/(PI() * 'Drive Train'!$F$15)/AJ$6*ABS(AJ26)</f>
        <v>2511.7346495349393</v>
      </c>
      <c r="BG26" s="36">
        <f>MG26*12*60/(PI() * 'Drive Train'!$F$15)/AK$6*ABS(AK26)</f>
        <v>2690.2976735943189</v>
      </c>
      <c r="BH26" s="36">
        <f>MH26*12*60/(PI() * 'Drive Train'!$F$15)/AL$6*ABS(AL26)</f>
        <v>2859.2323671438662</v>
      </c>
      <c r="BI26" s="36">
        <f>MI26*12*60/(PI() * 'Drive Train'!$F$15)/AM$6*ABS(AM26)</f>
        <v>3018.5387301835835</v>
      </c>
      <c r="BJ26" s="47">
        <f t="shared" si="23"/>
        <v>0.72000000000000008</v>
      </c>
      <c r="BK26" s="2">
        <f>IF(OR(KS25=1,AND($C$37=Motors!$C$32,OY25=1)),0,IF(NG26=0,-(CG25+$C$15)/($C$14-$C$15)*$C$12,($C$11*S26-AO26)/($C$11*S26)*$C$12*S26))</f>
        <v>1.0885138789447979</v>
      </c>
      <c r="BL26" s="2">
        <f>IF(OR(KT25=1,AND($C$37=Motors!$C$32,OZ25=1)),0,IF(NH26=0,-(CH25+$C$15)/($C$14-$C$15)*$C$12,($C$11*T26-AP26)/($C$11*T26)*$C$12*T26))</f>
        <v>2.0561564463696431</v>
      </c>
      <c r="BM26" s="2">
        <f>IF(OR(KU25=1,AND($C$37=Motors!$C$32,PA25=1)),0,IF(NI26=0,-(CI25+$C$15)/($C$14-$C$15)*$C$12,($C$11*U26-AQ26)/($C$11*U26)*$C$12*U26))</f>
        <v>1.5737824238474354</v>
      </c>
      <c r="BN26" s="2">
        <f>IF(OR(KV25=1,AND($C$37=Motors!$C$32,PB25=1)),0,IF(NJ26=0,-(CJ25+$C$15)/($C$14-$C$15)*$C$12,($C$11*V26-AR26)/($C$11*V26)*$C$12*V26))</f>
        <v>1.1864350683732479</v>
      </c>
      <c r="BO26" s="2">
        <f>IF(OR(KW25=1,AND($C$37=Motors!$C$32,PC25=1)),0,IF(NK26=0,-(CK25+$C$15)/($C$14-$C$15)*$C$12,($C$11*W26-AS26)/($C$11*W26)*$C$12*W26))</f>
        <v>0.86240733326555519</v>
      </c>
      <c r="BP26" s="2">
        <f>IF(OR(KX25=1,AND($C$37=Motors!$C$32,PD25=1)),0,IF(NL26=0,-(CL25+$C$15)/($C$14-$C$15)*$C$12,($C$11*X26-AT26)/($C$11*X26)*$C$12*X26))</f>
        <v>0.7303921646284609</v>
      </c>
      <c r="BQ26" s="2">
        <f>IF(OR(KY25=1,AND($C$37=Motors!$C$32,PE25=1)),0,IF(NM26=0,-(CM25+$C$15)/($C$14-$C$15)*$C$12,($C$11*Y26-AU26)/($C$11*Y26)*$C$12*Y26))</f>
        <v>0.70111110297920953</v>
      </c>
      <c r="BR26" s="2">
        <f>IF(OR(KZ25=1,AND($C$37=Motors!$C$32,PF25=1)),0,IF(NN26=0,-(CN25+$C$15)/($C$14-$C$15)*$C$12,($C$11*Z26-AV26)/($C$11*Z26)*$C$12*Z26))</f>
        <v>0.69781714988025711</v>
      </c>
      <c r="BS26" s="2">
        <f>IF(OR(LA25=1,AND($C$37=Motors!$C$32,PG25=1)),0,IF(NO26=0,-(CO25+$C$15)/($C$14-$C$15)*$C$12,($C$11*AA26-AW26)/($C$11*AA26)*$C$12*AA26))</f>
        <v>0.6976827410637626</v>
      </c>
      <c r="BT26" s="2">
        <f>IF(OR(LB25=1,AND($C$37=Motors!$C$32,PH25=1)),0,IF(NP26=0,-(CP25+$C$15)/($C$14-$C$15)*$C$12,($C$11*AB26-AX26)/($C$11*AB26)*$C$12*AB26))</f>
        <v>0.6976819459533864</v>
      </c>
      <c r="BU26" s="2">
        <f>IF(OR(LC25=1,AND($C$37=Motors!$C$32,PI25=1)),0,IF(NQ26=0,-(CQ25+$C$15)/($C$14-$C$15)*$C$12,($C$11*AC26-AY26)/($C$11*AC26)*$C$12*AC26))</f>
        <v>0.69768194609396095</v>
      </c>
      <c r="BV26" s="2">
        <f>IF(OR(LD25=1,AND($C$37=Motors!$C$32,PJ25=1)),0,IF(NR26=0,-(CR25+$C$15)/($C$14-$C$15)*$C$12,($C$11*AD26-AZ26)/($C$11*AD26)*$C$12*AD26))</f>
        <v>3.4026491526958127</v>
      </c>
      <c r="BW26" s="2">
        <f>IF(OR(LE25=1,AND($C$37=Motors!$C$32,PK25=1)),0,IF(NS26=0,-(CS25+$C$15)/($C$14-$C$15)*$C$12,($C$11*AE26-BA26)/($C$11*AE26)*$C$12*AE26))</f>
        <v>3.1529595934253125</v>
      </c>
      <c r="BX26" s="2">
        <f>IF(OR(LF25=1,AND($C$37=Motors!$C$32,PL25=1)),0,IF(NT26=0,-(CT25+$C$15)/($C$14-$C$15)*$C$12,($C$11*AF26-BB26)/($C$11*AF26)*$C$12*AF26))</f>
        <v>2.9102451700698855</v>
      </c>
      <c r="BY26" s="2">
        <f>IF(OR(LG25=1,AND($C$37=Motors!$C$32,PM25=1)),0,IF(NU26=0,-(CU25+$C$15)/($C$14-$C$15)*$C$12,($C$11*AG26-BC26)/($C$11*AG26)*$C$12*AG26))</f>
        <v>2.674505882629532</v>
      </c>
      <c r="BZ26" s="2">
        <f>IF(OR(LH25=1,AND($C$37=Motors!$C$32,PN25=1)),0,IF(NV26=0,-(CV25+$C$15)/($C$14-$C$15)*$C$12,($C$11*AH26-BD26)/($C$11*AH26)*$C$12*AH26))</f>
        <v>2.4457417311042522</v>
      </c>
      <c r="CA26" s="2">
        <f>IF(OR(LI25=1,AND($C$37=Motors!$C$32,PO25=1)),0,IF(NW26=0,-(CW25+$C$15)/($C$14-$C$15)*$C$12,($C$11*AI26-BE26)/($C$11*AI26)*$C$12*AI26))</f>
        <v>2.2239527154940455</v>
      </c>
      <c r="CB26" s="2">
        <f>IF(OR(LJ25=1,AND($C$37=Motors!$C$32,PP25=1)),0,IF(NX26=0,-(CX25+$C$15)/($C$14-$C$15)*$C$12,($C$11*AJ26-BF26)/($C$11*AJ26)*$C$12*AJ26))</f>
        <v>2.0091388357989133</v>
      </c>
      <c r="CC26" s="2">
        <f>IF(OR(LK25=1,AND($C$37=Motors!$C$32,PQ25=1)),0,IF(NY26=0,-(CY25+$C$15)/($C$14-$C$15)*$C$12,($C$11*AK26-BG26)/($C$11*AK26)*$C$12*AK26))</f>
        <v>1.8013000920188531</v>
      </c>
      <c r="CD26" s="2">
        <f>IF(OR(LL25=1,AND($C$37=Motors!$C$32,PR25=1)),0,IF(NZ26=0,-(CZ25+$C$15)/($C$14-$C$15)*$C$12,($C$11*AL26-BH26)/($C$11*AL26)*$C$12*AL26))</f>
        <v>1.6004364841538676</v>
      </c>
      <c r="CE26" s="2">
        <f>IF(OR(LM25=1,AND($C$37=Motors!$C$32,PS25=1)),0,IF(OA26=0,-(DA25+$C$15)/($C$14-$C$15)*$C$12,($C$11*AM26-BI26)/($C$11*AM26)*$C$12*AM26))</f>
        <v>1.406548012203954</v>
      </c>
      <c r="CF26" s="47">
        <f t="shared" si="25"/>
        <v>0.72000000000000008</v>
      </c>
      <c r="CG26" s="43">
        <f>IF(AND(KS25=1,OY25=1),0,ABS(BK26/$C$12*($C$14-$C$15)+$C$15) *'Drive Train'!$AA$49 + CG25*(1-'Drive Train'!$AA$49))</f>
        <v>61.516933356792272</v>
      </c>
      <c r="CH26" s="43">
        <f>IF(AND(KT25=1,OZ25=1),0,ABS(BL26/$C$12*($C$14-$C$15)+$C$15) *'Drive Train'!$AA$49 + CH25*(1-'Drive Train'!$AA$49))</f>
        <v>114.03425546247735</v>
      </c>
      <c r="CI26" s="43">
        <f>IF(AND(KU25=1,PA25=1),0,ABS(BM26/$C$12*($C$14-$C$15)+$C$15) *'Drive Train'!$AA$49 + CI25*(1-'Drive Train'!$AA$49))</f>
        <v>87.683143432487569</v>
      </c>
      <c r="CJ26" s="43">
        <f>IF(AND(KV25=1,PB25=1),0,ABS(BN26/$C$12*($C$14-$C$15)+$C$15) *'Drive Train'!$AA$49 + CJ25*(1-'Drive Train'!$AA$49))</f>
        <v>66.84124204990502</v>
      </c>
      <c r="CK26" s="43">
        <f>IF(AND(KW25=1,PC25=1),0,ABS(BO26/$C$12*($C$14-$C$15)+$C$15) *'Drive Train'!$AA$49 + CK25*(1-'Drive Train'!$AA$49))</f>
        <v>49.05468106744641</v>
      </c>
      <c r="CL26" s="43">
        <f>IF(AND(KX25=1,PD25=1),0,ABS(BP26/$C$12*($C$14-$C$15)+$C$15) *'Drive Train'!$AA$49 + CL25*(1-'Drive Train'!$AA$49))</f>
        <v>41.531678505657524</v>
      </c>
      <c r="CM26" s="43">
        <f>IF(AND(KY25=1,PE25=1),0,ABS(BQ26/$C$12*($C$14-$C$15)+$C$15) *'Drive Train'!$AA$49 + CM25*(1-'Drive Train'!$AA$49))</f>
        <v>39.76351612048736</v>
      </c>
      <c r="CN26" s="43">
        <f>IF(AND(KZ25=1,PF25=1),0,ABS(BR26/$C$12*($C$14-$C$15)+$C$15) *'Drive Train'!$AA$49 + CN25*(1-'Drive Train'!$AA$49))</f>
        <v>39.546084105831312</v>
      </c>
      <c r="CO26" s="43">
        <f>IF(AND(LA25=1,PG25=1),0,ABS(BS26/$C$12*($C$14-$C$15)+$C$15) *'Drive Train'!$AA$49 + CO25*(1-'Drive Train'!$AA$49))</f>
        <v>39.535642059961631</v>
      </c>
      <c r="CP26" s="43">
        <f>IF(AND(LB25=1,PH25=1),0,ABS(BT26/$C$12*($C$14-$C$15)+$C$15) *'Drive Train'!$AA$49 + CP25*(1-'Drive Train'!$AA$49))</f>
        <v>39.535546341090274</v>
      </c>
      <c r="CQ26" s="43">
        <f>IF(AND(LC25=1,PI25=1),0,ABS(BU26/$C$12*($C$14-$C$15)+$C$15) *'Drive Train'!$AA$49 + CQ25*(1-'Drive Train'!$AA$49))</f>
        <v>39.535546317061161</v>
      </c>
      <c r="CR26" s="43">
        <f>IF(AND(LD25=1,PJ25=1),0,ABS(BV26/$C$12*($C$14-$C$15)+$C$15) *'Drive Train'!$AA$49 + CR25*(1-'Drive Train'!$AA$49))</f>
        <v>187.33714484887295</v>
      </c>
      <c r="CS26" s="43">
        <f>IF(AND(LE25=1,PK25=1),0,ABS(BW26/$C$12*($C$14-$C$15)+$C$15) *'Drive Train'!$AA$49 + CS25*(1-'Drive Train'!$AA$49))</f>
        <v>173.82384508967874</v>
      </c>
      <c r="CT26" s="43">
        <f>IF(AND(LF25=1,PL25=1),0,ABS(BX26/$C$12*($C$14-$C$15)+$C$15) *'Drive Train'!$AA$49 + CT25*(1-'Drive Train'!$AA$49))</f>
        <v>160.68883303483605</v>
      </c>
      <c r="CU26" s="43">
        <f>IF(AND(LG25=1,PM25=1),0,ABS(BY26/$C$12*($C$14-$C$15)+$C$15) *'Drive Train'!$AA$49 + CU25*(1-'Drive Train'!$AA$49))</f>
        <v>147.93210868434497</v>
      </c>
      <c r="CV26" s="43">
        <f>IF(AND(LH25=1,PN25=1),0,ABS(BZ26/$C$12*($C$14-$C$15)+$C$15) *'Drive Train'!$AA$49 + CV25*(1-'Drive Train'!$AA$49))</f>
        <v>135.55367203820549</v>
      </c>
      <c r="CW26" s="43">
        <f>IF(AND(LI25=1,PO25=1),0,ABS(CA26/$C$12*($C$14-$C$15)+$C$15) *'Drive Train'!$AA$49 + CW25*(1-'Drive Train'!$AA$49))</f>
        <v>123.55352309641756</v>
      </c>
      <c r="CX26" s="43">
        <f>IF(AND(LJ25=1,PP25=1),0,ABS(CB26/$C$12*($C$14-$C$15)+$C$15) *'Drive Train'!$AA$49 + CX25*(1-'Drive Train'!$AA$49))</f>
        <v>111.93166185897061</v>
      </c>
      <c r="CY26" s="43">
        <f>IF(AND(LK25=1,PQ25=1),0,ABS(CC26/$C$12*($C$14-$C$15)+$C$15) *'Drive Train'!$AA$49 + CY25*(1-'Drive Train'!$AA$49))</f>
        <v>100.68808832585623</v>
      </c>
      <c r="CZ26" s="43">
        <f>IF(AND(LL25=1,PR25=1),0,ABS(CD26/$C$12*($C$14-$C$15)+$C$15) *'Drive Train'!$AA$49 + CZ25*(1-'Drive Train'!$AA$49))</f>
        <v>89.822802497093647</v>
      </c>
      <c r="DA26" s="43">
        <f>IF(AND(LM25=1,PS25=1),0,ABS(CE26/$C$12*($C$14-$C$15)+$C$15) *'Drive Train'!$AA$49 + DA25*(1-'Drive Train'!$AA$49))</f>
        <v>79.335804372682773</v>
      </c>
      <c r="DB26" s="47">
        <f t="shared" si="99"/>
        <v>0.72000000000000008</v>
      </c>
      <c r="DC26" s="43">
        <f t="shared" si="26"/>
        <v>61.516933356792272</v>
      </c>
      <c r="DD26" s="43">
        <f t="shared" si="27"/>
        <v>93</v>
      </c>
      <c r="DE26" s="43">
        <f t="shared" si="28"/>
        <v>87.683143432487569</v>
      </c>
      <c r="DF26" s="43">
        <f t="shared" si="29"/>
        <v>66.84124204990502</v>
      </c>
      <c r="DG26" s="43">
        <f t="shared" si="30"/>
        <v>49.05468106744641</v>
      </c>
      <c r="DH26" s="43">
        <f t="shared" si="31"/>
        <v>41.531678505657524</v>
      </c>
      <c r="DI26" s="43">
        <f t="shared" si="32"/>
        <v>39.76351612048736</v>
      </c>
      <c r="DJ26" s="43">
        <f t="shared" si="33"/>
        <v>39.546084105831312</v>
      </c>
      <c r="DK26" s="43">
        <f t="shared" si="34"/>
        <v>39.535642059961631</v>
      </c>
      <c r="DL26" s="43">
        <f t="shared" si="35"/>
        <v>39.535546341090274</v>
      </c>
      <c r="DM26" s="43">
        <f t="shared" si="36"/>
        <v>39.535546317061161</v>
      </c>
      <c r="DN26" s="43">
        <f t="shared" si="37"/>
        <v>25</v>
      </c>
      <c r="DO26" s="43">
        <f t="shared" si="38"/>
        <v>30</v>
      </c>
      <c r="DP26" s="43">
        <f t="shared" si="39"/>
        <v>35</v>
      </c>
      <c r="DQ26" s="43">
        <f t="shared" si="40"/>
        <v>40</v>
      </c>
      <c r="DR26" s="43">
        <f t="shared" si="41"/>
        <v>45</v>
      </c>
      <c r="DS26" s="43">
        <f t="shared" si="42"/>
        <v>50</v>
      </c>
      <c r="DT26" s="43">
        <f t="shared" si="43"/>
        <v>55</v>
      </c>
      <c r="DU26" s="43">
        <f t="shared" si="44"/>
        <v>60</v>
      </c>
      <c r="DV26" s="43">
        <f t="shared" si="45"/>
        <v>65</v>
      </c>
      <c r="DW26" s="43">
        <f t="shared" si="46"/>
        <v>70</v>
      </c>
      <c r="DX26" s="47">
        <f t="shared" si="100"/>
        <v>0.72000000000000008</v>
      </c>
      <c r="DY26" s="2">
        <f>IF(OY26=0,($C$23/0.4536*IF(ISNA(MK25),'Drive Train'!$F$16,'Drive Train'!$F$17)*4.448*$C$24*S$6)*SIGN(BK26),BK26)</f>
        <v>6.7787520000000017</v>
      </c>
      <c r="DZ26" s="2">
        <f>IF(OZ26=0,($C$23/0.4536*IF(ISNA(ML25),'Drive Train'!$F$16,'Drive Train'!$F$17)*4.448*$C$24*$C$21*T$6)*SIGN(BL26),BL26)</f>
        <v>11.570293785959999</v>
      </c>
      <c r="EA26" s="2">
        <f>IF(PA26=0,($C$23/0.4536*IF(ISNA(MM25),'Drive Train'!$F$16,'Drive Train'!$F$17)*4.448*$C$24*$C$21*U$6)*SIGN(BM26),BM26)</f>
        <v>8.0102033902799992</v>
      </c>
      <c r="EB26" s="2">
        <f>IF(PB26=0,($C$23/0.4536*IF(ISNA(MN25),'Drive Train'!$F$16,'Drive Train'!$F$17)*4.448*$C$24*$C$21*V$6)*SIGN(BN26),BN26)</f>
        <v>6.1254496513905883</v>
      </c>
      <c r="EC26" s="2">
        <f>IF(PC26=0,($C$23/0.4536*IF(ISNA(MO25),'Drive Train'!$F$16,'Drive Train'!$F$17)*4.448*$C$24*$C$21*W$6)*SIGN(BO26),BO26)</f>
        <v>4.9586973368400002</v>
      </c>
      <c r="ED26" s="2">
        <f>IF(PD26=0,($C$23/0.4536*IF(ISNA(MP25),'Drive Train'!$F$16,'Drive Train'!$F$17)*4.448*$C$24*$C$21*X$6)*SIGN(BP26),BP26)</f>
        <v>4.165305762945601</v>
      </c>
      <c r="EE26" s="2">
        <f>IF(PE26=0,($C$23/0.4536*IF(ISNA(MQ25),'Drive Train'!$F$16,'Drive Train'!$F$17)*4.448*$C$24*$C$21*Y$6)*SIGN(BQ26),BQ26)</f>
        <v>3.5907808301255173</v>
      </c>
      <c r="EF26" s="2">
        <f>IF(PF26=0,($C$23/0.4536*IF(ISNA(MR25),'Drive Train'!$F$16,'Drive Train'!$F$17)*4.448*$C$24*$C$21*Z$6)*SIGN(BR26),BR26)</f>
        <v>3.1555346688981816</v>
      </c>
      <c r="EG26" s="2">
        <f>IF(PG26=0,($C$23/0.4536*IF(ISNA(MS25),'Drive Train'!$F$16,'Drive Train'!$F$17)*4.448*$C$24*$C$21*AA$6)*SIGN(BS26),BS26)</f>
        <v>2.8143957857740536</v>
      </c>
      <c r="EH26" s="2">
        <f>IF(PH26=0,($C$23/0.4536*IF(ISNA(MT25),'Drive Train'!$F$16,'Drive Train'!$F$17)*4.448*$C$24*$C$21*AB$6)*SIGN(BT26),BT26)</f>
        <v>2.5398205871619508</v>
      </c>
      <c r="EI26" s="2">
        <f>IF(PI26=0,($C$23/0.4536*IF(ISNA(MU25),'Drive Train'!$F$16,'Drive Train'!$F$17)*4.448*$C$24*$C$21*AC$6)*SIGN(BU26),BU26)</f>
        <v>2.3140587571919995</v>
      </c>
      <c r="EJ26" s="2">
        <f>IF(PJ26=0,($C$23/0.4536*IF(ISNA(MV25),'Drive Train'!$F$16,'Drive Train'!$F$17)*4.448*$C$24*$C$21*AD$6)*SIGN(BV26),BV26)</f>
        <v>5.7851468929800003</v>
      </c>
      <c r="EK26" s="2">
        <f>IF(PK26=0,($C$23/0.4536*IF(ISNA(MW25),'Drive Train'!$F$16,'Drive Train'!$F$17)*4.448*$C$24*$C$21*AE$6)*SIGN(BW26),BW26)</f>
        <v>5.7851468929800003</v>
      </c>
      <c r="EL26" s="2">
        <f>IF(PL26=0,($C$23/0.4536*IF(ISNA(MX25),'Drive Train'!$F$16,'Drive Train'!$F$17)*4.448*$C$24*$C$21*AF$6)*SIGN(BX26),BX26)</f>
        <v>5.7851468929800003</v>
      </c>
      <c r="EM26" s="2">
        <f>IF(PM26=0,($C$23/0.4536*IF(ISNA(MY25),'Drive Train'!$F$16,'Drive Train'!$F$17)*4.448*$C$24*$C$21*AG$6)*SIGN(BY26),BY26)</f>
        <v>5.7851468929800003</v>
      </c>
      <c r="EN26" s="2">
        <f>IF(PN26=0,($C$23/0.4536*IF(ISNA(MZ25),'Drive Train'!$F$16,'Drive Train'!$F$17)*4.448*$C$24*$C$21*AH$6)*SIGN(BZ26),BZ26)</f>
        <v>5.7851468929800003</v>
      </c>
      <c r="EO26" s="2">
        <f>IF(PO26=0,($C$23/0.4536*IF(ISNA(NA25),'Drive Train'!$F$16,'Drive Train'!$F$17)*4.448*$C$24*$C$21*AI$6)*SIGN(CA26),CA26)</f>
        <v>5.7851468929800003</v>
      </c>
      <c r="EP26" s="2">
        <f>IF(PP26=0,($C$23/0.4536*IF(ISNA(NB25),'Drive Train'!$F$16,'Drive Train'!$F$17)*4.448*$C$24*$C$21*AJ$6)*SIGN(CB26),CB26)</f>
        <v>5.7851468929800003</v>
      </c>
      <c r="EQ26" s="2">
        <f>IF(PQ26=0,($C$23/0.4536*IF(ISNA(NC25),'Drive Train'!$F$16,'Drive Train'!$F$17)*4.448*$C$24*$C$21*AK$6)*SIGN(CC26),CC26)</f>
        <v>5.7851468929800003</v>
      </c>
      <c r="ER26" s="2">
        <f>IF(PR26=0,($C$23/0.4536*IF(ISNA(ND25),'Drive Train'!$F$16,'Drive Train'!$F$17)*4.448*$C$24*$C$21*AL$6)*SIGN(CD26),CD26)</f>
        <v>5.7851468929800003</v>
      </c>
      <c r="ES26" s="2">
        <f>IF(PS26=0,($C$23/0.4536*IF(ISNA(NE25),'Drive Train'!$F$16,'Drive Train'!$F$17)*4.448*$C$24*$C$21*AM$6)*SIGN(CE26),CE26)</f>
        <v>5.7851468929800003</v>
      </c>
      <c r="ET26" s="47">
        <f t="shared" si="47"/>
        <v>0.72000000000000008</v>
      </c>
      <c r="EU26" s="2">
        <f>MAX(MIN(IF(AND(OY25=1,NG26&lt;0),-1,1)*(DC26-$C$15)/($C$14-$C$15)*$C$12*$C$21-$C$33*LO26/AO$6 -  OY25*$C$33/$C$21,DY25/$C$19),MAX(EU$8:EU25)*-1)</f>
        <v>0.43659656702749106</v>
      </c>
      <c r="EV26" s="2">
        <f>MAX(MIN(IF(AND(OZ25=1,NH26&lt;0),-1,1)*(DD26-$C$15)/($C$14-$C$15)*$C$12*$C$21-$C$33*LP26/AP$6 -  OZ25*$C$33/$C$21,DZ25/$C$19),MAX(EV$8:EV25)*-1)</f>
        <v>1.2658902501628202</v>
      </c>
      <c r="EW26" s="2">
        <f>MAX(MIN(IF(AND(PA25=1,NI26&lt;0),-1,1)*(DE26-$C$15)/($C$14-$C$15)*$C$12*$C$21-$C$33*LQ26/AQ$6 -  PA25*$C$33/$C$21,EA25/$C$19),MAX(EW$8:EW25)*-1)</f>
        <v>1.0232982211547033</v>
      </c>
      <c r="EX26" s="2">
        <f>MAX(MIN(IF(AND(PB25=1,NJ26&lt;0),-1,1)*(DF26-$C$15)/($C$14-$C$15)*$C$12*$C$21-$C$33*LR26/AR$6 -  PB25*$C$33/$C$21,EB25/$C$19),MAX(EX$8:EX25)*-1)</f>
        <v>0.54826303483259187</v>
      </c>
      <c r="EY26" s="2">
        <f>MAX(MIN(IF(AND(PC25=1,NK26&lt;0),-1,1)*(DG26-$C$15)/($C$14-$C$15)*$C$12*$C$21-$C$33*LS26/AS$6 -  PC25*$C$33/$C$21,EC25/$C$19),MAX(EY$8:EY25)*-1)</f>
        <v>0.18489809575495264</v>
      </c>
      <c r="EZ26" s="2">
        <f>MAX(MIN(IF(AND(PD25=1,NL26&lt;0),-1,1)*(DH26-$C$15)/($C$14-$C$15)*$C$12*$C$21-$C$33*LT26/AT$6 -  PD25*$C$33/$C$21,ED25/$C$19),MAX(EZ$8:EZ25)*-1)</f>
        <v>3.8290987259593789E-2</v>
      </c>
      <c r="FA26" s="2">
        <f>MAX(MIN(IF(AND(PE25=1,NM26&lt;0),-1,1)*(DI26-$C$15)/($C$14-$C$15)*$C$12*$C$21-$C$33*LU26/AU$6 -  PE25*$C$33/$C$21,EE25/$C$19),MAX(FA$8:FA25)*-1)</f>
        <v>4.3591421873721004E-3</v>
      </c>
      <c r="FB26" s="2">
        <f>MAX(MIN(IF(AND(PF25=1,NN26&lt;0),-1,1)*(DJ26-$C$15)/($C$14-$C$15)*$C$12*$C$21-$C$33*LV26/AV$6 -  PF25*$C$33/$C$21,EF25/$C$19),MAX(FB$8:FB25)*-1)</f>
        <v>2.0141594790457074E-4</v>
      </c>
      <c r="FC26" s="2">
        <f>MAX(MIN(IF(AND(PG25=1,NO26&lt;0),-1,1)*(DK26-$C$15)/($C$14-$C$15)*$C$12*$C$21-$C$33*LW26/AW$6 -  PG25*$C$33/$C$21,EG25/$C$19),MAX(FC$8:FC25)*-1)</f>
        <v>1.8302523624447176E-6</v>
      </c>
      <c r="FD26" s="2">
        <f>MAX(MIN(IF(AND(PH25=1,NP26&lt;0),-1,1)*(DL26-$C$15)/($C$14-$C$15)*$C$12*$C$21-$C$33*LX26/AX$6 -  PH25*$C$33/$C$21,EH25/$C$19),MAX(FD$8:FD25)*-1)</f>
        <v>4.5964987371860389E-10</v>
      </c>
      <c r="FE26" s="2">
        <f>MAX(MIN(IF(AND(PI25=1,NQ26&lt;0),-1,1)*(DM26-$C$15)/($C$14-$C$15)*$C$12*$C$21-$C$33*LY26/AY$6 -  PI25*$C$33/$C$21,EI25/$C$19),MAX(FE$8:FE25)*-1)</f>
        <v>8.659739592076221E-15</v>
      </c>
      <c r="FF26" s="2">
        <f>MAX(MIN(IF(AND(PJ25=1,NR26&lt;0),-1,1)*(DN26-$C$15)/($C$14-$C$15)*$C$12*$C$21-$C$33*LZ26/AZ$6 -  PJ25*$C$33/$C$21,EJ25/$C$19),MAX(FF$8:FF25)*-1)</f>
        <v>0.22166912534521144</v>
      </c>
      <c r="FG26" s="2">
        <f>MAX(MIN(IF(AND(PK25=1,NS26&lt;0),-1,1)*(DO26-$C$15)/($C$14-$C$15)*$C$12*$C$21-$C$33*MA26/BA$6 -  PK25*$C$33/$C$21,EK25/$C$19),MAX(FG$8:FG25)*-1)</f>
        <v>0.2688880251950807</v>
      </c>
      <c r="FH26" s="2">
        <f>MAX(MIN(IF(AND(PL25=1,NT26&lt;0),-1,1)*(DP26-$C$15)/($C$14-$C$15)*$C$12*$C$21-$C$33*MB26/BB$6 -  PL25*$C$33/$C$21,EL25/$C$19),MAX(FH$8:FH25)*-1)</f>
        <v>0.31610692504495008</v>
      </c>
      <c r="FI26" s="2">
        <f>MAX(MIN(IF(AND(PM25=1,NU26&lt;0),-1,1)*(DQ26-$C$15)/($C$14-$C$15)*$C$12*$C$21-$C$33*MC26/BC$6 -  PM25*$C$33/$C$21,EM25/$C$19),MAX(FI$8:FI25)*-1)</f>
        <v>0.36332582489481924</v>
      </c>
      <c r="FJ26" s="2">
        <f>MAX(MIN(IF(AND(PN25=1,NV26&lt;0),-1,1)*(DR26-$C$15)/($C$14-$C$15)*$C$12*$C$21-$C$33*MD26/BD$6 -  PN25*$C$33/$C$21,EN25/$C$19),MAX(FJ$8:FJ25)*-1)</f>
        <v>0.41054472474468867</v>
      </c>
      <c r="FK26" s="2">
        <f>MAX(MIN(IF(AND(PO25=1,NW26&lt;0),-1,1)*(DS26-$C$15)/($C$14-$C$15)*$C$12*$C$21-$C$33*ME26/BE$6 -  PO25*$C$33/$C$21,EO25/$C$19),MAX(FK$8:FK25)*-1)</f>
        <v>0.45776362459455794</v>
      </c>
      <c r="FL26" s="2">
        <f>MAX(MIN(IF(AND(PP25=1,NX26&lt;0),-1,1)*(DT26-$C$15)/($C$14-$C$15)*$C$12*$C$21-$C$33*MF26/BF$6 -  PP25*$C$33/$C$21,EP25/$C$19),MAX(FL$8:FL25)*-1)</f>
        <v>0.50498252444442726</v>
      </c>
      <c r="FM26" s="2">
        <f>MAX(MIN(IF(AND(PQ25=1,NY26&lt;0),-1,1)*(DU26-$C$15)/($C$14-$C$15)*$C$12*$C$21-$C$33*MG26/BG$6 -  PQ25*$C$33/$C$21,EQ25/$C$19),MAX(FM$8:FM25)*-1)</f>
        <v>0.55220142429429653</v>
      </c>
      <c r="FN26" s="2">
        <f>MAX(MIN(IF(AND(PR25=1,NZ26&lt;0),-1,1)*(DV26-$C$15)/($C$14-$C$15)*$C$12*$C$21-$C$33*MH26/BH$6 -  PR25*$C$33/$C$21,ER25/$C$19),MAX(FN$8:FN25)*-1)</f>
        <v>0.59942032414416591</v>
      </c>
      <c r="FO26" s="2">
        <f>MAX(MIN(IF(AND(PS25=1,OA26&lt;0),-1,1)*(DW26-$C$15)/($C$14-$C$15)*$C$12*$C$21-$C$33*MI26/BI$6 -  PS25*$C$33/$C$21,ES25/$C$19),MAX(FO$8:FO25)*-1)</f>
        <v>0.64663922399403528</v>
      </c>
      <c r="FP26" s="47">
        <f t="shared" si="101"/>
        <v>0.72000000000000008</v>
      </c>
      <c r="FQ26" s="43">
        <f t="shared" si="102"/>
        <v>34.446308463172535</v>
      </c>
      <c r="FR26" s="43">
        <f t="shared" si="103"/>
        <v>93</v>
      </c>
      <c r="FS26" s="43">
        <f t="shared" si="104"/>
        <v>78.330296098414394</v>
      </c>
      <c r="FT26" s="43">
        <f t="shared" si="105"/>
        <v>42.798713570535078</v>
      </c>
      <c r="FU26" s="43">
        <f t="shared" si="106"/>
        <v>15.619818843734047</v>
      </c>
      <c r="FV26" s="43">
        <f t="shared" si="107"/>
        <v>4.653931000755688</v>
      </c>
      <c r="FW26" s="43">
        <f t="shared" si="108"/>
        <v>2.1159039488199336</v>
      </c>
      <c r="FX26" s="43">
        <f t="shared" si="109"/>
        <v>1.8049152110176843</v>
      </c>
      <c r="FY26" s="43">
        <f t="shared" si="110"/>
        <v>1.789986641899584</v>
      </c>
      <c r="FZ26" s="43">
        <f t="shared" si="111"/>
        <v>1.7898497774469126</v>
      </c>
      <c r="GA26" s="43">
        <f t="shared" si="112"/>
        <v>1.7898497430667653</v>
      </c>
      <c r="GB26" s="43">
        <f t="shared" si="113"/>
        <v>18.370210625523953</v>
      </c>
      <c r="GC26" s="43">
        <f t="shared" si="114"/>
        <v>21.902080022149327</v>
      </c>
      <c r="GD26" s="43">
        <f t="shared" si="115"/>
        <v>25.433949418774713</v>
      </c>
      <c r="GE26" s="43">
        <f t="shared" si="116"/>
        <v>28.96581881540008</v>
      </c>
      <c r="GF26" s="43">
        <f t="shared" si="117"/>
        <v>32.497688212025459</v>
      </c>
      <c r="GG26" s="43">
        <f t="shared" si="118"/>
        <v>36.02955760865084</v>
      </c>
      <c r="GH26" s="43">
        <f t="shared" si="119"/>
        <v>39.561427005276222</v>
      </c>
      <c r="GI26" s="43">
        <f t="shared" si="120"/>
        <v>43.093296401901604</v>
      </c>
      <c r="GJ26" s="43">
        <f t="shared" si="121"/>
        <v>46.625165798526979</v>
      </c>
      <c r="GK26" s="43">
        <f t="shared" si="122"/>
        <v>50.157035195152361</v>
      </c>
      <c r="GL26" s="47">
        <f t="shared" si="123"/>
        <v>0.72000000000000008</v>
      </c>
      <c r="GM26" s="43">
        <f t="shared" si="49"/>
        <v>8.7705713184645866</v>
      </c>
      <c r="GN26" s="43">
        <f t="shared" si="50"/>
        <v>12.714919858385992</v>
      </c>
      <c r="GO26" s="43">
        <f t="shared" si="51"/>
        <v>14.846382117247989</v>
      </c>
      <c r="GP26" s="43">
        <f t="shared" si="52"/>
        <v>10.401906600368957</v>
      </c>
      <c r="GQ26" s="43">
        <f t="shared" si="53"/>
        <v>4.3333802132083514</v>
      </c>
      <c r="GR26" s="43">
        <f t="shared" si="54"/>
        <v>1.0683452794531851</v>
      </c>
      <c r="GS26" s="43">
        <f t="shared" si="55"/>
        <v>0.14108280829259037</v>
      </c>
      <c r="GT26" s="43">
        <f t="shared" si="56"/>
        <v>7.4179321601954926E-3</v>
      </c>
      <c r="GU26" s="43">
        <f t="shared" si="57"/>
        <v>7.557667182585372E-5</v>
      </c>
      <c r="GV26" s="43">
        <f t="shared" si="58"/>
        <v>2.1032265945856464E-8</v>
      </c>
      <c r="GW26" s="43">
        <f t="shared" si="59"/>
        <v>4.3490300558669734E-13</v>
      </c>
      <c r="GX26" s="43">
        <f t="shared" si="60"/>
        <v>4.4530008244875292</v>
      </c>
      <c r="GY26" s="43">
        <f t="shared" si="61"/>
        <v>5.4015578219286891</v>
      </c>
      <c r="GZ26" s="43">
        <f t="shared" si="62"/>
        <v>6.3501148193698516</v>
      </c>
      <c r="HA26" s="43">
        <f t="shared" si="63"/>
        <v>7.2986718168110096</v>
      </c>
      <c r="HB26" s="43">
        <f t="shared" si="64"/>
        <v>8.2472288142521748</v>
      </c>
      <c r="HC26" s="43">
        <f t="shared" si="65"/>
        <v>9.1957858116933338</v>
      </c>
      <c r="HD26" s="43">
        <f t="shared" si="66"/>
        <v>10.144342809134494</v>
      </c>
      <c r="HE26" s="43">
        <f t="shared" si="67"/>
        <v>11.092899806575653</v>
      </c>
      <c r="HF26" s="43">
        <f t="shared" si="68"/>
        <v>12.041456804016818</v>
      </c>
      <c r="HG26" s="43">
        <f t="shared" si="69"/>
        <v>12.990013801457978</v>
      </c>
      <c r="HH26" s="47">
        <f t="shared" si="124"/>
        <v>0.72000000000000008</v>
      </c>
      <c r="HI26" s="43">
        <f t="shared" si="125"/>
        <v>8.7705713184645866</v>
      </c>
      <c r="HJ26" s="43">
        <f t="shared" si="126"/>
        <v>12.714919858385992</v>
      </c>
      <c r="HK26" s="43">
        <f t="shared" si="127"/>
        <v>14.846382117247989</v>
      </c>
      <c r="HL26" s="43">
        <f t="shared" si="128"/>
        <v>10.401906600368957</v>
      </c>
      <c r="HM26" s="43">
        <f t="shared" si="129"/>
        <v>4.3333802132083514</v>
      </c>
      <c r="HN26" s="43">
        <f t="shared" si="130"/>
        <v>1.0683452794531851</v>
      </c>
      <c r="HO26" s="43">
        <f t="shared" si="131"/>
        <v>0.14108280829259037</v>
      </c>
      <c r="HP26" s="43">
        <f t="shared" si="132"/>
        <v>7.4179321601954926E-3</v>
      </c>
      <c r="HQ26" s="43">
        <f t="shared" si="133"/>
        <v>7.557667182585372E-5</v>
      </c>
      <c r="HR26" s="43">
        <f t="shared" si="134"/>
        <v>2.1032265945856464E-8</v>
      </c>
      <c r="HS26" s="43">
        <f t="shared" si="135"/>
        <v>4.3490300558669734E-13</v>
      </c>
      <c r="HT26" s="43">
        <f t="shared" si="136"/>
        <v>4.4530008244875292</v>
      </c>
      <c r="HU26" s="43">
        <f t="shared" si="137"/>
        <v>5.4015578219286891</v>
      </c>
      <c r="HV26" s="43">
        <f t="shared" si="138"/>
        <v>6.3501148193698516</v>
      </c>
      <c r="HW26" s="43">
        <f t="shared" si="139"/>
        <v>7.2986718168110096</v>
      </c>
      <c r="HX26" s="43">
        <f t="shared" si="140"/>
        <v>8.2472288142521748</v>
      </c>
      <c r="HY26" s="43">
        <f t="shared" si="141"/>
        <v>9.1957858116933338</v>
      </c>
      <c r="HZ26" s="43">
        <f t="shared" si="142"/>
        <v>10.144342809134494</v>
      </c>
      <c r="IA26" s="43">
        <f t="shared" si="143"/>
        <v>11.092899806575653</v>
      </c>
      <c r="IB26" s="43">
        <f t="shared" si="144"/>
        <v>12.041456804016818</v>
      </c>
      <c r="IC26" s="43">
        <f t="shared" si="145"/>
        <v>12.990013801457978</v>
      </c>
      <c r="ID26" s="47">
        <f t="shared" si="146"/>
        <v>0.72000000000000008</v>
      </c>
      <c r="IE26" s="43">
        <f t="shared" si="147"/>
        <v>10.049220157954627</v>
      </c>
      <c r="IF26" s="43">
        <f t="shared" si="148"/>
        <v>7.0120000000000005</v>
      </c>
      <c r="IG26" s="43">
        <f t="shared" si="149"/>
        <v>7.6550243795319117</v>
      </c>
      <c r="IH26" s="43">
        <f t="shared" si="150"/>
        <v>9.5784062258954314</v>
      </c>
      <c r="II26" s="43">
        <f t="shared" si="151"/>
        <v>11.164008565329862</v>
      </c>
      <c r="IJ26" s="43">
        <f t="shared" si="152"/>
        <v>11.89017867694578</v>
      </c>
      <c r="IK26" s="43">
        <f t="shared" si="153"/>
        <v>12.08831163277093</v>
      </c>
      <c r="IL26" s="43">
        <f t="shared" si="154"/>
        <v>12.11790879233701</v>
      </c>
      <c r="IM26" s="43">
        <f t="shared" si="155"/>
        <v>12.119743953751833</v>
      </c>
      <c r="IN26" s="43">
        <f t="shared" si="156"/>
        <v>12.119768402306775</v>
      </c>
      <c r="IO26" s="43">
        <f t="shared" si="157"/>
        <v>12.119768414387581</v>
      </c>
      <c r="IP26" s="43">
        <f t="shared" si="158"/>
        <v>11.163210079266808</v>
      </c>
      <c r="IQ26" s="43">
        <f t="shared" si="159"/>
        <v>10.959448584939086</v>
      </c>
      <c r="IR26" s="43">
        <f t="shared" si="160"/>
        <v>10.755687090611364</v>
      </c>
      <c r="IS26" s="43">
        <f t="shared" si="161"/>
        <v>10.551925596283642</v>
      </c>
      <c r="IT26" s="43">
        <f t="shared" si="162"/>
        <v>10.34816410195592</v>
      </c>
      <c r="IU26" s="43">
        <f t="shared" si="163"/>
        <v>10.144402607628198</v>
      </c>
      <c r="IV26" s="43">
        <f t="shared" si="164"/>
        <v>9.940641113300476</v>
      </c>
      <c r="IW26" s="43">
        <f t="shared" si="165"/>
        <v>9.7368796189727558</v>
      </c>
      <c r="IX26" s="43">
        <f t="shared" si="166"/>
        <v>9.5331181246450338</v>
      </c>
      <c r="IY26" s="43">
        <f t="shared" si="167"/>
        <v>9.3293566303173101</v>
      </c>
      <c r="IZ26" s="47">
        <f t="shared" si="168"/>
        <v>0.72000000000000008</v>
      </c>
      <c r="JA26" s="43" t="e">
        <f t="shared" si="267"/>
        <v>#N/A</v>
      </c>
      <c r="JB26" s="43">
        <f t="shared" si="268"/>
        <v>6</v>
      </c>
      <c r="JC26" s="43" t="e">
        <f t="shared" si="269"/>
        <v>#N/A</v>
      </c>
      <c r="JD26" s="43" t="e">
        <f t="shared" si="270"/>
        <v>#N/A</v>
      </c>
      <c r="JE26" s="43" t="e">
        <f t="shared" si="271"/>
        <v>#N/A</v>
      </c>
      <c r="JF26" s="43" t="e">
        <f t="shared" si="272"/>
        <v>#N/A</v>
      </c>
      <c r="JG26" s="43" t="e">
        <f t="shared" si="273"/>
        <v>#N/A</v>
      </c>
      <c r="JH26" s="43" t="e">
        <f t="shared" si="274"/>
        <v>#N/A</v>
      </c>
      <c r="JI26" s="43" t="e">
        <f t="shared" si="275"/>
        <v>#N/A</v>
      </c>
      <c r="JJ26" s="43" t="e">
        <f t="shared" si="276"/>
        <v>#N/A</v>
      </c>
      <c r="JK26" s="43" t="e">
        <f t="shared" si="277"/>
        <v>#N/A</v>
      </c>
      <c r="JL26" s="43">
        <f t="shared" si="278"/>
        <v>6</v>
      </c>
      <c r="JM26" s="43">
        <f t="shared" si="279"/>
        <v>6</v>
      </c>
      <c r="JN26" s="43">
        <f t="shared" si="280"/>
        <v>6</v>
      </c>
      <c r="JO26" s="43">
        <f t="shared" si="281"/>
        <v>6</v>
      </c>
      <c r="JP26" s="43">
        <f t="shared" si="282"/>
        <v>6</v>
      </c>
      <c r="JQ26" s="43">
        <f t="shared" si="283"/>
        <v>6</v>
      </c>
      <c r="JR26" s="43">
        <f t="shared" si="284"/>
        <v>6</v>
      </c>
      <c r="JS26" s="43">
        <f t="shared" si="285"/>
        <v>6</v>
      </c>
      <c r="JT26" s="43" t="e">
        <f t="shared" si="286"/>
        <v>#N/A</v>
      </c>
      <c r="JU26" s="43" t="e">
        <f t="shared" si="287"/>
        <v>#N/A</v>
      </c>
      <c r="JV26" s="47">
        <f t="shared" si="170"/>
        <v>0.72000000000000008</v>
      </c>
      <c r="JW26" s="36">
        <f t="shared" si="171"/>
        <v>0</v>
      </c>
      <c r="JX26" s="36">
        <f t="shared" si="172"/>
        <v>0</v>
      </c>
      <c r="JY26" s="36">
        <f t="shared" si="173"/>
        <v>0</v>
      </c>
      <c r="JZ26" s="36">
        <f t="shared" si="174"/>
        <v>0</v>
      </c>
      <c r="KA26" s="36">
        <f t="shared" si="175"/>
        <v>0</v>
      </c>
      <c r="KB26" s="36">
        <f t="shared" si="176"/>
        <v>0</v>
      </c>
      <c r="KC26" s="36">
        <f t="shared" si="177"/>
        <v>1</v>
      </c>
      <c r="KD26" s="36">
        <f t="shared" si="178"/>
        <v>1</v>
      </c>
      <c r="KE26" s="36">
        <f t="shared" si="179"/>
        <v>1</v>
      </c>
      <c r="KF26" s="36">
        <f t="shared" si="180"/>
        <v>1</v>
      </c>
      <c r="KG26" s="36">
        <f t="shared" si="181"/>
        <v>1</v>
      </c>
      <c r="KH26" s="36">
        <f t="shared" si="182"/>
        <v>0</v>
      </c>
      <c r="KI26" s="36">
        <f t="shared" si="183"/>
        <v>0</v>
      </c>
      <c r="KJ26" s="36">
        <f t="shared" si="184"/>
        <v>0</v>
      </c>
      <c r="KK26" s="36">
        <f t="shared" si="185"/>
        <v>0</v>
      </c>
      <c r="KL26" s="36">
        <f t="shared" si="186"/>
        <v>0</v>
      </c>
      <c r="KM26" s="36">
        <f t="shared" si="187"/>
        <v>0</v>
      </c>
      <c r="KN26" s="36">
        <f t="shared" si="188"/>
        <v>0</v>
      </c>
      <c r="KO26" s="36">
        <f t="shared" si="189"/>
        <v>0</v>
      </c>
      <c r="KP26" s="36">
        <f t="shared" si="190"/>
        <v>0</v>
      </c>
      <c r="KQ26" s="36">
        <f t="shared" si="191"/>
        <v>0</v>
      </c>
      <c r="KR26" s="47">
        <f t="shared" si="192"/>
        <v>0.72000000000000008</v>
      </c>
      <c r="KS26" s="1">
        <f t="shared" si="193"/>
        <v>0</v>
      </c>
      <c r="KT26" s="1">
        <f t="shared" si="194"/>
        <v>0</v>
      </c>
      <c r="KU26" s="1">
        <f t="shared" si="195"/>
        <v>0</v>
      </c>
      <c r="KV26" s="1">
        <f t="shared" si="196"/>
        <v>0</v>
      </c>
      <c r="KW26" s="1">
        <f t="shared" si="197"/>
        <v>0</v>
      </c>
      <c r="KX26" s="1">
        <f t="shared" si="198"/>
        <v>0</v>
      </c>
      <c r="KY26" s="1">
        <f t="shared" si="199"/>
        <v>0</v>
      </c>
      <c r="KZ26" s="1">
        <f t="shared" si="200"/>
        <v>0</v>
      </c>
      <c r="LA26" s="1">
        <f t="shared" si="201"/>
        <v>0</v>
      </c>
      <c r="LB26" s="1">
        <f t="shared" si="202"/>
        <v>0</v>
      </c>
      <c r="LC26" s="1">
        <f t="shared" si="203"/>
        <v>0</v>
      </c>
      <c r="LD26" s="1">
        <f t="shared" si="204"/>
        <v>0</v>
      </c>
      <c r="LE26" s="1">
        <f t="shared" si="205"/>
        <v>0</v>
      </c>
      <c r="LF26" s="1">
        <f t="shared" si="206"/>
        <v>0</v>
      </c>
      <c r="LG26" s="1">
        <f t="shared" si="207"/>
        <v>0</v>
      </c>
      <c r="LH26" s="1">
        <f t="shared" si="208"/>
        <v>0</v>
      </c>
      <c r="LI26" s="1">
        <f t="shared" si="209"/>
        <v>0</v>
      </c>
      <c r="LJ26" s="1">
        <f t="shared" si="210"/>
        <v>0</v>
      </c>
      <c r="LK26" s="1">
        <f t="shared" si="211"/>
        <v>0</v>
      </c>
      <c r="LL26" s="1">
        <f t="shared" si="212"/>
        <v>0</v>
      </c>
      <c r="LM26" s="1">
        <f t="shared" si="213"/>
        <v>0</v>
      </c>
      <c r="LN26" s="47">
        <f t="shared" si="214"/>
        <v>0.72000000000000008</v>
      </c>
      <c r="LO26" s="43">
        <f t="shared" si="215"/>
        <v>13.78407504601315</v>
      </c>
      <c r="LP26" s="43">
        <f t="shared" si="216"/>
        <v>9.1540749914385362</v>
      </c>
      <c r="LQ26" s="43">
        <f t="shared" si="217"/>
        <v>12.379792295903794</v>
      </c>
      <c r="LR26" s="43">
        <f t="shared" si="218"/>
        <v>13.775256940508388</v>
      </c>
      <c r="LS26" s="43">
        <f t="shared" si="219"/>
        <v>13.140884660916683</v>
      </c>
      <c r="LT26" s="43">
        <f t="shared" si="220"/>
        <v>11.605501612778363</v>
      </c>
      <c r="LU26" s="43">
        <f t="shared" si="221"/>
        <v>10.110717075019073</v>
      </c>
      <c r="LV26" s="43">
        <f t="shared" si="222"/>
        <v>8.896405188440399</v>
      </c>
      <c r="LW26" s="43">
        <f t="shared" si="223"/>
        <v>7.9351114911541663</v>
      </c>
      <c r="LX26" s="43">
        <f t="shared" si="224"/>
        <v>7.1609582449557614</v>
      </c>
      <c r="LY26" s="43">
        <f t="shared" si="225"/>
        <v>6.5244286240937148</v>
      </c>
      <c r="LZ26" s="43">
        <f t="shared" si="226"/>
        <v>4.0007003383756672</v>
      </c>
      <c r="MA26" s="43">
        <f t="shared" si="227"/>
        <v>4.852910443472199</v>
      </c>
      <c r="MB26" s="43">
        <f t="shared" si="228"/>
        <v>5.70512054856873</v>
      </c>
      <c r="MC26" s="43">
        <f t="shared" si="229"/>
        <v>6.5573306536652627</v>
      </c>
      <c r="MD26" s="43">
        <f t="shared" si="230"/>
        <v>7.4095407587617945</v>
      </c>
      <c r="ME26" s="43">
        <f t="shared" si="231"/>
        <v>8.2617508638583246</v>
      </c>
      <c r="MF26" s="43">
        <f t="shared" si="232"/>
        <v>9.1139609689548564</v>
      </c>
      <c r="MG26" s="43">
        <f t="shared" si="233"/>
        <v>9.96617107405139</v>
      </c>
      <c r="MH26" s="43">
        <f t="shared" si="234"/>
        <v>10.818381179147918</v>
      </c>
      <c r="MI26" s="43">
        <f t="shared" si="235"/>
        <v>11.67059128424445</v>
      </c>
      <c r="MJ26" s="47">
        <f t="shared" si="236"/>
        <v>0.72000000000000008</v>
      </c>
      <c r="MK26" s="43" t="e">
        <f t="shared" si="74"/>
        <v>#N/A</v>
      </c>
      <c r="ML26" s="43" t="e">
        <f t="shared" si="288"/>
        <v>#N/A</v>
      </c>
      <c r="MM26" s="43" t="e">
        <f t="shared" si="289"/>
        <v>#N/A</v>
      </c>
      <c r="MN26" s="43" t="e">
        <f t="shared" si="290"/>
        <v>#N/A</v>
      </c>
      <c r="MO26" s="43" t="e">
        <f t="shared" si="291"/>
        <v>#N/A</v>
      </c>
      <c r="MP26" s="43" t="e">
        <f t="shared" si="292"/>
        <v>#N/A</v>
      </c>
      <c r="MQ26" s="43" t="e">
        <f t="shared" si="293"/>
        <v>#N/A</v>
      </c>
      <c r="MR26" s="43" t="e">
        <f t="shared" si="294"/>
        <v>#N/A</v>
      </c>
      <c r="MS26" s="43" t="e">
        <f t="shared" si="295"/>
        <v>#N/A</v>
      </c>
      <c r="MT26" s="43" t="e">
        <f t="shared" si="296"/>
        <v>#N/A</v>
      </c>
      <c r="MU26" s="43" t="e">
        <f t="shared" si="297"/>
        <v>#N/A</v>
      </c>
      <c r="MV26" s="43" t="e">
        <f t="shared" si="298"/>
        <v>#N/A</v>
      </c>
      <c r="MW26" s="43" t="e">
        <f t="shared" si="299"/>
        <v>#N/A</v>
      </c>
      <c r="MX26" s="43" t="e">
        <f t="shared" si="300"/>
        <v>#N/A</v>
      </c>
      <c r="MY26" s="43" t="e">
        <f t="shared" si="301"/>
        <v>#N/A</v>
      </c>
      <c r="MZ26" s="43" t="e">
        <f t="shared" si="302"/>
        <v>#N/A</v>
      </c>
      <c r="NA26" s="43" t="e">
        <f t="shared" si="303"/>
        <v>#N/A</v>
      </c>
      <c r="NB26" s="43" t="e">
        <f t="shared" si="304"/>
        <v>#N/A</v>
      </c>
      <c r="NC26" s="43" t="e">
        <f t="shared" si="305"/>
        <v>#N/A</v>
      </c>
      <c r="ND26" s="43" t="e">
        <f t="shared" si="306"/>
        <v>#N/A</v>
      </c>
      <c r="NE26" s="43" t="e">
        <f t="shared" si="307"/>
        <v>#N/A</v>
      </c>
      <c r="NF26" s="47">
        <f t="shared" si="238"/>
        <v>0.72000000000000008</v>
      </c>
      <c r="NG26" s="43">
        <f>IF(OY25=0,MIN('Drive Train'!$F$35-FQ25*$C$19*'Drive Train'!$F$39,NG25+$C$39)-$C$7,IF(LO25-1&lt;=0,0,IF($C$37=Motors!$C$30,MAX(MAX(NG$8:NG25)*-1,NG25-$C$39),MAX(0,MAX(NG$8:NG25)*-1,NG25-$C$39))))</f>
        <v>10.049220157954627</v>
      </c>
      <c r="NH26" s="43">
        <f>IF(OZ25=0,MIN('Drive Train'!$F$35-FR25*$C$19*'Drive Train'!$F$39,NH25+$C$39)-$C$7,IF(LP25-1&lt;=0,0,IF($C$37=Motors!$C$30,MAX(MAX(NH$8:NH25)*-1,NH25-$C$39),MAX(0,MAX(NH$8:NH25)*-1,NH25-$C$39))))</f>
        <v>7.0120000000000005</v>
      </c>
      <c r="NI26" s="43">
        <f>IF(PA25=0,MIN('Drive Train'!$F$35-FS25*$C$19*'Drive Train'!$F$39,NI25+$C$39)-$C$7,IF(LQ25-1&lt;=0,0,IF($C$37=Motors!$C$30,MAX(MAX(NI$8:NI25)*-1,NI25-$C$39),MAX(0,MAX(NI$8:NI25)*-1,NI25-$C$39))))</f>
        <v>7.6550243795319117</v>
      </c>
      <c r="NJ26" s="43">
        <f>IF(PB25=0,MIN('Drive Train'!$F$35-FT25*$C$19*'Drive Train'!$F$39,NJ25+$C$39)-$C$7,IF(LR25-1&lt;=0,0,IF($C$37=Motors!$C$30,MAX(MAX(NJ$8:NJ25)*-1,NJ25-$C$39),MAX(0,MAX(NJ$8:NJ25)*-1,NJ25-$C$39))))</f>
        <v>9.5784062258954314</v>
      </c>
      <c r="NK26" s="43">
        <f>IF(PC25=0,MIN('Drive Train'!$F$35-FU25*$C$19*'Drive Train'!$F$39,NK25+$C$39)-$C$7,IF(LS25-1&lt;=0,0,IF($C$37=Motors!$C$30,MAX(MAX(NK$8:NK25)*-1,NK25-$C$39),MAX(0,MAX(NK$8:NK25)*-1,NK25-$C$39))))</f>
        <v>11.164008565329862</v>
      </c>
      <c r="NL26" s="43">
        <f>IF(PD25=0,MIN('Drive Train'!$F$35-FV25*$C$19*'Drive Train'!$F$39,NL25+$C$39)-$C$7,IF(LT25-1&lt;=0,0,IF($C$37=Motors!$C$30,MAX(MAX(NL$8:NL25)*-1,NL25-$C$39),MAX(0,MAX(NL$8:NL25)*-1,NL25-$C$39))))</f>
        <v>11.89017867694578</v>
      </c>
      <c r="NM26" s="43">
        <f>IF(PE25=0,MIN('Drive Train'!$F$35-FW25*$C$19*'Drive Train'!$F$39,NM25+$C$39)-$C$7,IF(LU25-1&lt;=0,0,IF($C$37=Motors!$C$30,MAX(MAX(NM$8:NM25)*-1,NM25-$C$39),MAX(0,MAX(NM$8:NM25)*-1,NM25-$C$39))))</f>
        <v>12.08831163277093</v>
      </c>
      <c r="NN26" s="43">
        <f>IF(PF25=0,MIN('Drive Train'!$F$35-FX25*$C$19*'Drive Train'!$F$39,NN25+$C$39)-$C$7,IF(LV25-1&lt;=0,0,IF($C$37=Motors!$C$30,MAX(MAX(NN$8:NN25)*-1,NN25-$C$39),MAX(0,MAX(NN$8:NN25)*-1,NN25-$C$39))))</f>
        <v>12.11790879233701</v>
      </c>
      <c r="NO26" s="43">
        <f>IF(PG25=0,MIN('Drive Train'!$F$35-FY25*$C$19*'Drive Train'!$F$39,NO25+$C$39)-$C$7,IF(LW25-1&lt;=0,0,IF($C$37=Motors!$C$30,MAX(MAX(NO$8:NO25)*-1,NO25-$C$39),MAX(0,MAX(NO$8:NO25)*-1,NO25-$C$39))))</f>
        <v>12.119743953751833</v>
      </c>
      <c r="NP26" s="43">
        <f>IF(PH25=0,MIN('Drive Train'!$F$35-FZ25*$C$19*'Drive Train'!$F$39,NP25+$C$39)-$C$7,IF(LX25-1&lt;=0,0,IF($C$37=Motors!$C$30,MAX(MAX(NP$8:NP25)*-1,NP25-$C$39),MAX(0,MAX(NP$8:NP25)*-1,NP25-$C$39))))</f>
        <v>12.119768402306775</v>
      </c>
      <c r="NQ26" s="43">
        <f>IF(PI25=0,MIN('Drive Train'!$F$35-GA25*$C$19*'Drive Train'!$F$39,NQ25+$C$39)-$C$7,IF(LY25-1&lt;=0,0,IF($C$37=Motors!$C$30,MAX(MAX(NQ$8:NQ25)*-1,NQ25-$C$39),MAX(0,MAX(NQ$8:NQ25)*-1,NQ25-$C$39))))</f>
        <v>12.119768414387581</v>
      </c>
      <c r="NR26" s="43">
        <f>IF(PJ25=0,MIN('Drive Train'!$F$35-GB25*$C$19*'Drive Train'!$F$39,NR25+$C$39)-$C$7,IF(LZ25-1&lt;=0,0,IF($C$37=Motors!$C$30,MAX(MAX(NR$8:NR25)*-1,NR25-$C$39),MAX(0,MAX(NR$8:NR25)*-1,NR25-$C$39))))</f>
        <v>11.163210079266808</v>
      </c>
      <c r="NS26" s="43">
        <f>IF(PK25=0,MIN('Drive Train'!$F$35-GC25*$C$19*'Drive Train'!$F$39,NS25+$C$39)-$C$7,IF(MA25-1&lt;=0,0,IF($C$37=Motors!$C$30,MAX(MAX(NS$8:NS25)*-1,NS25-$C$39),MAX(0,MAX(NS$8:NS25)*-1,NS25-$C$39))))</f>
        <v>10.959448584939086</v>
      </c>
      <c r="NT26" s="43">
        <f>IF(PL25=0,MIN('Drive Train'!$F$35-GD25*$C$19*'Drive Train'!$F$39,NT25+$C$39)-$C$7,IF(MB25-1&lt;=0,0,IF($C$37=Motors!$C$30,MAX(MAX(NT$8:NT25)*-1,NT25-$C$39),MAX(0,MAX(NT$8:NT25)*-1,NT25-$C$39))))</f>
        <v>10.755687090611364</v>
      </c>
      <c r="NU26" s="43">
        <f>IF(PM25=0,MIN('Drive Train'!$F$35-GE25*$C$19*'Drive Train'!$F$39,NU25+$C$39)-$C$7,IF(MC25-1&lt;=0,0,IF($C$37=Motors!$C$30,MAX(MAX(NU$8:NU25)*-1,NU25-$C$39),MAX(0,MAX(NU$8:NU25)*-1,NU25-$C$39))))</f>
        <v>10.551925596283642</v>
      </c>
      <c r="NV26" s="43">
        <f>IF(PN25=0,MIN('Drive Train'!$F$35-GF25*$C$19*'Drive Train'!$F$39,NV25+$C$39)-$C$7,IF(MD25-1&lt;=0,0,IF($C$37=Motors!$C$30,MAX(MAX(NV$8:NV25)*-1,NV25-$C$39),MAX(0,MAX(NV$8:NV25)*-1,NV25-$C$39))))</f>
        <v>10.34816410195592</v>
      </c>
      <c r="NW26" s="43">
        <f>IF(PO25=0,MIN('Drive Train'!$F$35-GG25*$C$19*'Drive Train'!$F$39,NW25+$C$39)-$C$7,IF(ME25-1&lt;=0,0,IF($C$37=Motors!$C$30,MAX(MAX(NW$8:NW25)*-1,NW25-$C$39),MAX(0,MAX(NW$8:NW25)*-1,NW25-$C$39))))</f>
        <v>10.144402607628198</v>
      </c>
      <c r="NX26" s="43">
        <f>IF(PP25=0,MIN('Drive Train'!$F$35-GH25*$C$19*'Drive Train'!$F$39,NX25+$C$39)-$C$7,IF(MF25-1&lt;=0,0,IF($C$37=Motors!$C$30,MAX(MAX(NX$8:NX25)*-1,NX25-$C$39),MAX(0,MAX(NX$8:NX25)*-1,NX25-$C$39))))</f>
        <v>9.940641113300476</v>
      </c>
      <c r="NY26" s="43">
        <f>IF(PQ25=0,MIN('Drive Train'!$F$35-GI25*$C$19*'Drive Train'!$F$39,NY25+$C$39)-$C$7,IF(MG25-1&lt;=0,0,IF($C$37=Motors!$C$30,MAX(MAX(NY$8:NY25)*-1,NY25-$C$39),MAX(0,MAX(NY$8:NY25)*-1,NY25-$C$39))))</f>
        <v>9.7368796189727558</v>
      </c>
      <c r="NZ26" s="43">
        <f>IF(PR25=0,MIN('Drive Train'!$F$35-GJ25*$C$19*'Drive Train'!$F$39,NZ25+$C$39)-$C$7,IF(MH25-1&lt;=0,0,IF($C$37=Motors!$C$30,MAX(MAX(NZ$8:NZ25)*-1,NZ25-$C$39),MAX(0,MAX(NZ$8:NZ25)*-1,NZ25-$C$39))))</f>
        <v>9.5331181246450338</v>
      </c>
      <c r="OA26" s="43">
        <f>IF(PS25=0,MIN('Drive Train'!$F$35-GK25*$C$19*'Drive Train'!$F$39,OA25+$C$39)-$C$7,IF(MI25-1&lt;=0,0,IF($C$37=Motors!$C$30,MAX(MAX(OA$8:OA25)*-1,OA25-$C$39),MAX(0,MAX(OA$8:OA25)*-1,OA25-$C$39))))</f>
        <v>9.3293566303173101</v>
      </c>
      <c r="OB26" s="47">
        <f t="shared" si="239"/>
        <v>0.72000000000000008</v>
      </c>
      <c r="OC26" s="43">
        <f>'Drive Train'!$F$35-(FQ26*$C$13)*$C$19*'Drive Train'!$F$39</f>
        <v>10.953255044546754</v>
      </c>
      <c r="OD26" s="43">
        <f>'Drive Train'!$F$35-(FR26*$C$13)*$C$19*'Drive Train'!$F$39</f>
        <v>8.4939999999999998</v>
      </c>
      <c r="OE26" s="43">
        <f>'Drive Train'!$F$35-(FS26*$C$13)*$C$19*'Drive Train'!$F$39</f>
        <v>9.1101275638665964</v>
      </c>
      <c r="OF26" s="43">
        <f>'Drive Train'!$F$35-(FT26*$C$13)*$C$19*'Drive Train'!$F$39</f>
        <v>10.602454030037528</v>
      </c>
      <c r="OG26" s="43">
        <f>'Drive Train'!$F$35-(FU26*$C$13)*$C$19*'Drive Train'!$F$39</f>
        <v>11.743967608563171</v>
      </c>
      <c r="OH26" s="43">
        <f>'Drive Train'!$F$35-(FV26*$C$13)*$C$19*'Drive Train'!$F$39</f>
        <v>12.204534897968262</v>
      </c>
      <c r="OI26" s="43">
        <f>'Drive Train'!$F$35-(FW26*$C$13)*$C$19*'Drive Train'!$F$39</f>
        <v>12.311132034149564</v>
      </c>
      <c r="OJ26" s="43">
        <f>'Drive Train'!$F$35-(FX26*$C$13)*$C$19*'Drive Train'!$F$39</f>
        <v>12.324193561137257</v>
      </c>
      <c r="OK26" s="43">
        <f>'Drive Train'!$F$35-(FY26*$C$13)*$C$19*'Drive Train'!$F$39</f>
        <v>12.324820561040218</v>
      </c>
      <c r="OL26" s="43">
        <f>'Drive Train'!$F$35-(FZ26*$C$13)*$C$19*'Drive Train'!$F$39</f>
        <v>12.32482630934723</v>
      </c>
      <c r="OM26" s="43">
        <f>'Drive Train'!$F$35-(GA26*$C$13)*$C$19*'Drive Train'!$F$39</f>
        <v>12.324826310791197</v>
      </c>
      <c r="ON26" s="43">
        <f>'Drive Train'!$F$35-(GB26*$C$13)*$C$19*'Drive Train'!$F$39</f>
        <v>11.628451153727994</v>
      </c>
      <c r="OO26" s="43">
        <f>'Drive Train'!$F$35-(GC26*$C$13)*$C$19*'Drive Train'!$F$39</f>
        <v>11.480112639069729</v>
      </c>
      <c r="OP26" s="43">
        <f>'Drive Train'!$F$35-(GD26*$C$13)*$C$19*'Drive Train'!$F$39</f>
        <v>11.331774124411462</v>
      </c>
      <c r="OQ26" s="43">
        <f>'Drive Train'!$F$35-(GE26*$C$13)*$C$19*'Drive Train'!$F$39</f>
        <v>11.183435609753197</v>
      </c>
      <c r="OR26" s="43">
        <f>'Drive Train'!$F$35-(GF26*$C$13)*$C$19*'Drive Train'!$F$39</f>
        <v>11.035097095094931</v>
      </c>
      <c r="OS26" s="43">
        <f>'Drive Train'!$F$35-(GG26*$C$13)*$C$19*'Drive Train'!$F$39</f>
        <v>10.886758580436664</v>
      </c>
      <c r="OT26" s="43">
        <f>'Drive Train'!$F$35-(GH26*$C$13)*$C$19*'Drive Train'!$F$39</f>
        <v>10.738420065778399</v>
      </c>
      <c r="OU26" s="43">
        <f>'Drive Train'!$F$35-(GI26*$C$13)*$C$19*'Drive Train'!$F$39</f>
        <v>10.590081551120132</v>
      </c>
      <c r="OV26" s="43">
        <f>'Drive Train'!$F$35-(GJ26*$C$13)*$C$19*'Drive Train'!$F$39</f>
        <v>10.441743036461867</v>
      </c>
      <c r="OW26" s="43">
        <f>'Drive Train'!$F$35-(GK26*$C$13)*$C$19*'Drive Train'!$F$39</f>
        <v>10.293404521803602</v>
      </c>
      <c r="OX26" s="47">
        <f t="shared" si="240"/>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241"/>
        <v>0.72000000000000008</v>
      </c>
      <c r="PU26" s="43">
        <f t="shared" si="242"/>
        <v>5.9877716550219979</v>
      </c>
      <c r="PV26" s="43">
        <f t="shared" si="243"/>
        <v>3.5251562290717771</v>
      </c>
      <c r="PW26" s="43">
        <f t="shared" si="244"/>
        <v>4.8756465989017004</v>
      </c>
      <c r="PX26" s="43">
        <f t="shared" si="245"/>
        <v>5.8384001406619328</v>
      </c>
      <c r="PY26" s="43">
        <f t="shared" si="246"/>
        <v>6.1253615833429729</v>
      </c>
      <c r="PZ26" s="43">
        <f t="shared" si="247"/>
        <v>5.882905413308694</v>
      </c>
      <c r="QA26" s="43">
        <f t="shared" si="248"/>
        <v>5.4599528180702119</v>
      </c>
      <c r="QB26" s="43">
        <f t="shared" si="249"/>
        <v>5.0366850181280354</v>
      </c>
      <c r="QC26" s="43">
        <f t="shared" si="250"/>
        <v>4.6526734358407706</v>
      </c>
      <c r="QD26" s="43">
        <f t="shared" si="251"/>
        <v>4.30459749501847</v>
      </c>
      <c r="QE26" s="43">
        <f t="shared" si="252"/>
        <v>3.9996849531830092</v>
      </c>
      <c r="QF26" s="43">
        <f t="shared" si="253"/>
        <v>1.6376829758319145</v>
      </c>
      <c r="QG26" s="43">
        <f t="shared" si="254"/>
        <v>1.9865343925604091</v>
      </c>
      <c r="QH26" s="43">
        <f t="shared" si="255"/>
        <v>2.335385809288903</v>
      </c>
      <c r="QI26" s="43">
        <f t="shared" si="256"/>
        <v>2.6842372260173963</v>
      </c>
      <c r="QJ26" s="43">
        <f t="shared" si="257"/>
        <v>3.0330886427458905</v>
      </c>
      <c r="QK26" s="43">
        <f t="shared" si="258"/>
        <v>3.3819400594743847</v>
      </c>
      <c r="QL26" s="43">
        <f t="shared" si="259"/>
        <v>3.7307914762028789</v>
      </c>
      <c r="QM26" s="43">
        <f t="shared" si="260"/>
        <v>4.0796428929313731</v>
      </c>
      <c r="QN26" s="43">
        <f t="shared" si="261"/>
        <v>4.4284943096598663</v>
      </c>
      <c r="QO26" s="43">
        <f t="shared" si="262"/>
        <v>4.7773457263883614</v>
      </c>
      <c r="QP26" s="47">
        <f t="shared" si="263"/>
        <v>0.72000000000000008</v>
      </c>
      <c r="QQ26" s="43">
        <f t="shared" si="76"/>
        <v>0.44847220478185562</v>
      </c>
      <c r="QR26" s="43">
        <f t="shared" si="77"/>
        <v>1.2108094279334349</v>
      </c>
      <c r="QS26" s="43">
        <f t="shared" si="78"/>
        <v>1.0198178603094374</v>
      </c>
      <c r="QT26" s="43">
        <f t="shared" si="79"/>
        <v>0.55721597736157535</v>
      </c>
      <c r="QU26" s="43">
        <f t="shared" si="80"/>
        <v>0.20336154751188718</v>
      </c>
      <c r="QV26" s="43">
        <f t="shared" si="81"/>
        <v>6.0591650888888939E-2</v>
      </c>
      <c r="QW26" s="43">
        <f t="shared" si="82"/>
        <v>2.7547918815406018E-2</v>
      </c>
      <c r="QX26" s="43">
        <f t="shared" si="83"/>
        <v>2.3499014560437383E-2</v>
      </c>
      <c r="QY26" s="43">
        <f t="shared" si="84"/>
        <v>2.3304652708461566E-2</v>
      </c>
      <c r="QZ26" s="43">
        <f t="shared" si="85"/>
        <v>2.3302870807712709E-2</v>
      </c>
      <c r="RA26" s="43">
        <f t="shared" si="86"/>
        <v>2.3302870360101886E-2</v>
      </c>
      <c r="RB26" s="43">
        <f t="shared" si="87"/>
        <v>0.23917015288717591</v>
      </c>
      <c r="RC26" s="43">
        <f t="shared" si="88"/>
        <v>0.28515317185130046</v>
      </c>
      <c r="RD26" s="43">
        <f t="shared" si="89"/>
        <v>0.33113619081542506</v>
      </c>
      <c r="RE26" s="43">
        <f t="shared" si="90"/>
        <v>0.37711920977954938</v>
      </c>
      <c r="RF26" s="43">
        <f t="shared" si="91"/>
        <v>0.42310222874367392</v>
      </c>
      <c r="RG26" s="43">
        <f t="shared" si="92"/>
        <v>0.46908524770779841</v>
      </c>
      <c r="RH26" s="43">
        <f t="shared" si="93"/>
        <v>0.51506826667192296</v>
      </c>
      <c r="RI26" s="43">
        <f t="shared" si="94"/>
        <v>0.56105128563604756</v>
      </c>
      <c r="RJ26" s="43">
        <f t="shared" si="95"/>
        <v>0.60703430460017205</v>
      </c>
      <c r="RK26" s="43">
        <f t="shared" si="96"/>
        <v>0.65301732356429665</v>
      </c>
      <c r="RL26" s="47">
        <f t="shared" si="264"/>
        <v>0.72000000000000008</v>
      </c>
      <c r="RM26" s="2">
        <f>IF(AND(LO26&gt;=LO$6*'Drive Train'!$AA$52,LO26&lt;=LO$6*'Drive Train'!$AA$53,KS26=0,JW26=0,EU26&gt;0),$C$17,0)</f>
        <v>0.04</v>
      </c>
      <c r="RN26" s="2">
        <f>IF(AND(LP26&gt;=LP$6*'Drive Train'!$AA$52,LP26&lt;=LP$6*'Drive Train'!$AA$53,KT26=0,JX26=0,EV26&gt;0),$C$17,0)</f>
        <v>0.04</v>
      </c>
      <c r="RO26" s="2">
        <f>IF(AND(LQ26&gt;=LQ$6*'Drive Train'!$AA$52,LQ26&lt;=LQ$6*'Drive Train'!$AA$53,KU26=0,JY26=0,EW26&gt;0),$C$17,0)</f>
        <v>0.04</v>
      </c>
      <c r="RP26" s="2">
        <f>IF(AND(LR26&gt;=LR$6*'Drive Train'!$AA$52,LR26&lt;=LR$6*'Drive Train'!$AA$53,KV26=0,JZ26=0,EX26&gt;0),$C$17,0)</f>
        <v>0.04</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v>
      </c>
      <c r="RT26" s="2">
        <f>IF(AND(LV26&gt;=LV$6*'Drive Train'!$AA$52,LV26&lt;=LV$6*'Drive Train'!$AA$53,KZ26=0,KD26=0,FB26&gt;0),$C$17,0)</f>
        <v>0</v>
      </c>
      <c r="RU26" s="2">
        <f>IF(AND(LW26&gt;=LW$6*'Drive Train'!$AA$52,LW26&lt;=LW$6*'Drive Train'!$AA$53,LA26=0,KE26=0,FC26&gt;0),$C$17,0)</f>
        <v>0</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0.04</v>
      </c>
      <c r="RY26" s="2">
        <f>IF(AND(MA26&gt;=MA$6*'Drive Train'!$AA$52,MA26&lt;=MA$6*'Drive Train'!$AA$53,LE26=0,KI26=0,FG26&gt;0),$C$17,0)</f>
        <v>0.04</v>
      </c>
      <c r="RZ26" s="2">
        <f>IF(AND(MB26&gt;=MB$6*'Drive Train'!$AA$52,MB26&lt;=MB$6*'Drive Train'!$AA$53,LF26=0,KJ26=0,FH26&gt;0),$C$17,0)</f>
        <v>0.04</v>
      </c>
      <c r="SA26" s="2">
        <f>IF(AND(MC26&gt;=MC$6*'Drive Train'!$AA$52,MC26&lt;=MC$6*'Drive Train'!$AA$53,LG26=0,KK26=0,FI26&gt;0),$C$17,0)</f>
        <v>0.04</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265"/>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266"/>
        <v>0.72000000000000008</v>
      </c>
    </row>
    <row r="27" spans="1:524" x14ac:dyDescent="0.3">
      <c r="B27" s="3" t="s">
        <v>293</v>
      </c>
      <c r="C27" s="36">
        <f>(C26/C12*(C14-C15)+C15)*C19*C13</f>
        <v>329.11965563994147</v>
      </c>
      <c r="D27" s="5"/>
      <c r="E27" s="243" t="e">
        <f>(E26/C12*(C14-C15)+C15)*C19*C13</f>
        <v>#N/A</v>
      </c>
      <c r="P27" s="5"/>
      <c r="R27" s="49">
        <f t="shared" si="97"/>
        <v>0.76000000000000012</v>
      </c>
      <c r="S27" s="2">
        <f>NG27/'Drive Train'!$F$35</f>
        <v>0.82991989726309179</v>
      </c>
      <c r="T27" s="2">
        <f>NH27/'Drive Train'!$F$35</f>
        <v>0.565483870967742</v>
      </c>
      <c r="U27" s="2">
        <f>NI27/'Drive Train'!$F$35</f>
        <v>0.63173414665232208</v>
      </c>
      <c r="V27" s="2">
        <f>NJ27/'Drive Train'!$F$35</f>
        <v>0.79219935806855124</v>
      </c>
      <c r="W27" s="2">
        <f>NK27/'Drive Train'!$F$35</f>
        <v>0.91494275360894306</v>
      </c>
      <c r="X27" s="2">
        <f>NL27/'Drive Train'!$F$35</f>
        <v>0.96446611806110338</v>
      </c>
      <c r="Y27" s="2">
        <f>NM27/'Drive Train'!$F$35</f>
        <v>0.97592817571500667</v>
      </c>
      <c r="Z27" s="2">
        <f>NN27/'Drive Train'!$F$35</f>
        <v>0.97733264098250083</v>
      </c>
      <c r="AA27" s="2">
        <f>NO27/'Drive Train'!$F$35</f>
        <v>0.97740006032690507</v>
      </c>
      <c r="AB27" s="2">
        <f>NP27/'Drive Train'!$F$35</f>
        <v>0.97740067842443323</v>
      </c>
      <c r="AC27" s="2">
        <f>NQ27/'Drive Train'!$F$35</f>
        <v>0.97740067857969848</v>
      </c>
      <c r="AD27" s="2">
        <f>NR27/'Drive Train'!$F$35</f>
        <v>0.90252162943311776</v>
      </c>
      <c r="AE27" s="2">
        <f>NS27/'Drive Train'!$F$35</f>
        <v>0.88657125151287408</v>
      </c>
      <c r="AF27" s="2">
        <f>NT27/'Drive Train'!$F$35</f>
        <v>0.8706208735926303</v>
      </c>
      <c r="AG27" s="2">
        <f>NU27/'Drive Train'!$F$35</f>
        <v>0.85467049567238673</v>
      </c>
      <c r="AH27" s="2">
        <f>NV27/'Drive Train'!$F$35</f>
        <v>0.83872011775214306</v>
      </c>
      <c r="AI27" s="2">
        <f>NW27/'Drive Train'!$F$35</f>
        <v>0.82276973983189949</v>
      </c>
      <c r="AJ27" s="2">
        <f>NX27/'Drive Train'!$F$35</f>
        <v>0.80681936191165582</v>
      </c>
      <c r="AK27" s="2">
        <f>NY27/'Drive Train'!$F$35</f>
        <v>0.79086898399141214</v>
      </c>
      <c r="AL27" s="2">
        <f>NZ27/'Drive Train'!$F$35</f>
        <v>0.77491860607116847</v>
      </c>
      <c r="AM27" s="2">
        <f>OA27/'Drive Train'!$F$35</f>
        <v>0.75896822815092491</v>
      </c>
      <c r="AN27" s="47">
        <f t="shared" si="98"/>
        <v>0.76000000000000012</v>
      </c>
      <c r="AO27" s="36">
        <f>LO27*12*60/(PI() * 'Drive Train'!$F$15)/S$6*ABS(S27)</f>
        <v>4032.7633305470235</v>
      </c>
      <c r="AP27" s="36">
        <f>LP27*12*60/(PI() * 'Drive Train'!$F$15)/T$6*ABS(T27)</f>
        <v>939.20703599047988</v>
      </c>
      <c r="AQ27" s="36">
        <f>LQ27*12*60/(PI() * 'Drive Train'!$F$15)/U$6*ABS(U27)</f>
        <v>2034.8911293972951</v>
      </c>
      <c r="AR27" s="36">
        <f>LR27*12*60/(PI() * 'Drive Train'!$F$15)/V$6*ABS(V27)</f>
        <v>3650.1270598376764</v>
      </c>
      <c r="AS27" s="36">
        <f>LS27*12*60/(PI() * 'Drive Train'!$F$15)/W$6*ABS(W27)</f>
        <v>4885.7396293047123</v>
      </c>
      <c r="AT27" s="36">
        <f>LT27*12*60/(PI() * 'Drive Train'!$F$15)/X$6*ABS(X27)</f>
        <v>5363.9966922993917</v>
      </c>
      <c r="AU27" s="36">
        <f>LU27*12*60/(PI() * 'Drive Train'!$F$15)/Y$6*ABS(Y27)</f>
        <v>5468.1639136039148</v>
      </c>
      <c r="AV27" s="36">
        <f>LV27*12*60/(PI() * 'Drive Train'!$F$15)/Z$6*ABS(Z27)</f>
        <v>5480.0782577755754</v>
      </c>
      <c r="AW27" s="36">
        <f>LW27*12*60/(PI() * 'Drive Train'!$F$15)/AA$6*ABS(AA27)</f>
        <v>5480.6070096977601</v>
      </c>
      <c r="AX27" s="36">
        <f>LX27*12*60/(PI() * 'Drive Train'!$F$15)/AB$6*ABS(AB27)</f>
        <v>5480.6114285532822</v>
      </c>
      <c r="AY27" s="36">
        <f>LY27*12*60/(PI() * 'Drive Train'!$F$15)/AC$6*ABS(AC27)</f>
        <v>5480.6114295459665</v>
      </c>
      <c r="AZ27" s="36">
        <f>LZ27*12*60/(PI() * 'Drive Train'!$F$15)/AD$6*ABS(AD27)</f>
        <v>1296.537865169302</v>
      </c>
      <c r="BA27" s="36">
        <f>MA27*12*60/(PI() * 'Drive Train'!$F$15)/AE$6*ABS(AE27)</f>
        <v>1544.925296592429</v>
      </c>
      <c r="BB27" s="36">
        <f>MB27*12*60/(PI() * 'Drive Train'!$F$15)/AF$6*ABS(AF27)</f>
        <v>1783.5507187458154</v>
      </c>
      <c r="BC27" s="36">
        <f>MC27*12*60/(PI() * 'Drive Train'!$F$15)/AG$6*ABS(AG27)</f>
        <v>2012.4141316294636</v>
      </c>
      <c r="BD27" s="36">
        <f>MD27*12*60/(PI() * 'Drive Train'!$F$15)/AH$6*ABS(AH27)</f>
        <v>2231.5155352433717</v>
      </c>
      <c r="BE27" s="36">
        <f>ME27*12*60/(PI() * 'Drive Train'!$F$15)/AI$6*ABS(AI27)</f>
        <v>2440.8549295875405</v>
      </c>
      <c r="BF27" s="36">
        <f>MF27*12*60/(PI() * 'Drive Train'!$F$15)/AJ$6*ABS(AJ27)</f>
        <v>2640.432314661969</v>
      </c>
      <c r="BG27" s="36">
        <f>MG27*12*60/(PI() * 'Drive Train'!$F$15)/AK$6*ABS(AK27)</f>
        <v>2830.2476904666601</v>
      </c>
      <c r="BH27" s="36">
        <f>MH27*12*60/(PI() * 'Drive Train'!$F$15)/AL$6*ABS(AL27)</f>
        <v>3010.301057001609</v>
      </c>
      <c r="BI27" s="36">
        <f>MI27*12*60/(PI() * 'Drive Train'!$F$15)/AM$6*ABS(AM27)</f>
        <v>3180.5924142668209</v>
      </c>
      <c r="BJ27" s="47">
        <f t="shared" si="23"/>
        <v>0.76000000000000012</v>
      </c>
      <c r="BK27" s="2">
        <f>IF(OR(KS26=1,AND($C$37=Motors!$C$32,OY26=1)),0,IF(NG27=0,-(CG26+$C$15)/($C$14-$C$15)*$C$12,($C$11*S27-AO27)/($C$11*S27)*$C$12*S27))</f>
        <v>1.042193489032573</v>
      </c>
      <c r="BL27" s="2">
        <f>IF(OR(KT26=1,AND($C$37=Motors!$C$32,OZ26=1)),0,IF(NH27=0,-(CH26+$C$15)/($C$14-$C$15)*$C$12,($C$11*T27-AP27)/($C$11*T27)*$C$12*T27))</f>
        <v>2.0203435527529012</v>
      </c>
      <c r="BM27" s="2">
        <f>IF(OR(KU26=1,AND($C$37=Motors!$C$32,PA26=1)),0,IF(NI27=0,-(CI26+$C$15)/($C$14-$C$15)*$C$12,($C$11*U27-AQ27)/($C$11*U27)*$C$12*U27))</f>
        <v>1.5429977279305256</v>
      </c>
      <c r="BN27" s="2">
        <f>IF(OR(KV26=1,AND($C$37=Motors!$C$32,PB26=1)),0,IF(NJ27=0,-(CJ26+$C$15)/($C$14-$C$15)*$C$12,($C$11*V27-AR27)/($C$11*V27)*$C$12*V27))</f>
        <v>1.1392373719594324</v>
      </c>
      <c r="BO27" s="2">
        <f>IF(OR(KW26=1,AND($C$37=Motors!$C$32,PC26=1)),0,IF(NK27=0,-(CK26+$C$15)/($C$14-$C$15)*$C$12,($C$11*W27-AS27)/($C$11*W27)*$C$12*W27))</f>
        <v>0.83033213288227525</v>
      </c>
      <c r="BP27" s="2">
        <f>IF(OR(KX26=1,AND($C$37=Motors!$C$32,PD26=1)),0,IF(NL27=0,-(CL26+$C$15)/($C$14-$C$15)*$C$12,($C$11*X27-AT27)/($C$11*X27)*$C$12*X27))</f>
        <v>0.72038693748888949</v>
      </c>
      <c r="BQ27" s="2">
        <f>IF(OR(KY26=1,AND($C$37=Motors!$C$32,PE26=1)),0,IF(NM27=0,-(CM26+$C$15)/($C$14-$C$15)*$C$12,($C$11*Y27-AU27)/($C$11*Y27)*$C$12*Y27))</f>
        <v>0.69966676009691875</v>
      </c>
      <c r="BR27" s="2">
        <f>IF(OR(KZ26=1,AND($C$37=Motors!$C$32,PF26=1)),0,IF(NN27=0,-(CN26+$C$15)/($C$14-$C$15)*$C$12,($C$11*Z27-AV27)/($C$11*Z27)*$C$12*Z27))</f>
        <v>0.69774324996546155</v>
      </c>
      <c r="BS27" s="2">
        <f>IF(OR(LA26=1,AND($C$37=Motors!$C$32,PG26=1)),0,IF(NO27=0,-(CO26+$C$15)/($C$14-$C$15)*$C$12,($C$11*AA27-AW27)/($C$11*AA27)*$C$12*AA27))</f>
        <v>0.6976821952383524</v>
      </c>
      <c r="BT27" s="2">
        <f>IF(OR(LB26=1,AND($C$37=Motors!$C$32,PH26=1)),0,IF(NP27=0,-(CP26+$C$15)/($C$14-$C$15)*$C$12,($C$11*AB27-AX27)/($C$11*AB27)*$C$12*AB27))</f>
        <v>0.69768194607158429</v>
      </c>
      <c r="BU27" s="2">
        <f>IF(OR(LC26=1,AND($C$37=Motors!$C$32,PI26=1)),0,IF(NQ27=0,-(CQ26+$C$15)/($C$14-$C$15)*$C$12,($C$11*AC27-AY27)/($C$11*AC27)*$C$12*AC27))</f>
        <v>0.69768194609398937</v>
      </c>
      <c r="BV27" s="2">
        <f>IF(OR(LD26=1,AND($C$37=Motors!$C$32,PJ26=1)),0,IF(NR27=0,-(CR26+$C$15)/($C$14-$C$15)*$C$12,($C$11*AD27-AZ27)/($C$11*AD27)*$C$12*AD27))</f>
        <v>3.3711659633887896</v>
      </c>
      <c r="BW27" s="2">
        <f>IF(OR(LE26=1,AND($C$37=Motors!$C$32,PK26=1)),0,IF(NS27=0,-(CS26+$C$15)/($C$14-$C$15)*$C$12,($C$11*AE27-BA27)/($C$11*AE27)*$C$12*AE27))</f>
        <v>3.1150457388905508</v>
      </c>
      <c r="BX27" s="2">
        <f>IF(OR(LF26=1,AND($C$37=Motors!$C$32,PL26=1)),0,IF(NT27=0,-(CT26+$C$15)/($C$14-$C$15)*$C$12,($C$11*AF27-BB27)/($C$11*AF27)*$C$12*AF27))</f>
        <v>2.8659974923838356</v>
      </c>
      <c r="BY27" s="2">
        <f>IF(OR(LG26=1,AND($C$37=Motors!$C$32,PM26=1)),0,IF(NU27=0,-(CU26+$C$15)/($C$14-$C$15)*$C$12,($C$11*AG27-BC27)/($C$11*AG27)*$C$12*AG27))</f>
        <v>2.6240212238686453</v>
      </c>
      <c r="BZ27" s="2">
        <f>IF(OR(LH26=1,AND($C$37=Motors!$C$32,PN26=1)),0,IF(NV27=0,-(CV26+$C$15)/($C$14-$C$15)*$C$12,($C$11*AH27-BD27)/($C$11*AH27)*$C$12*AH27))</f>
        <v>2.3891169333449782</v>
      </c>
      <c r="CA27" s="2">
        <f>IF(OR(LI26=1,AND($C$37=Motors!$C$32,PO26=1)),0,IF(NW27=0,-(CW26+$C$15)/($C$14-$C$15)*$C$12,($C$11*AI27-BE27)/($C$11*AI27)*$C$12*AI27))</f>
        <v>2.1612846208128365</v>
      </c>
      <c r="CB27" s="2">
        <f>IF(OR(LJ26=1,AND($C$37=Motors!$C$32,PP26=1)),0,IF(NX27=0,-(CX26+$C$15)/($C$14-$C$15)*$C$12,($C$11*AJ27-BF27)/($C$11*AJ27)*$C$12*AJ27))</f>
        <v>1.940524286272219</v>
      </c>
      <c r="CC27" s="2">
        <f>IF(OR(LK26=1,AND($C$37=Motors!$C$32,PQ26=1)),0,IF(NY27=0,-(CY26+$C$15)/($C$14-$C$15)*$C$12,($C$11*AK27-BG27)/($C$11*AK27)*$C$12*AK27))</f>
        <v>1.7268359297231233</v>
      </c>
      <c r="CD27" s="2">
        <f>IF(OR(LL26=1,AND($C$37=Motors!$C$32,PR26=1)),0,IF(NZ27=0,-(CZ26+$C$15)/($C$14-$C$15)*$C$12,($C$11*AL27-BH27)/($C$11*AL27)*$C$12*AL27))</f>
        <v>1.5202195511655543</v>
      </c>
      <c r="CE27" s="2">
        <f>IF(OR(LM26=1,AND($C$37=Motors!$C$32,PS26=1)),0,IF(OA27=0,-(DA26+$C$15)/($C$14-$C$15)*$C$12,($C$11*AM27-BI27)/($C$11*AM27)*$C$12*AM27))</f>
        <v>1.3206751505995082</v>
      </c>
      <c r="CF27" s="47">
        <f t="shared" si="25"/>
        <v>0.76000000000000012</v>
      </c>
      <c r="CG27" s="43">
        <f>IF(AND(KS26=1,OY26=1),0,ABS(BK27/$C$12*($C$14-$C$15)+$C$15) *'Drive Train'!$AA$49 + CG26*(1-'Drive Train'!$AA$49))</f>
        <v>58.946356641136269</v>
      </c>
      <c r="CH27" s="43">
        <f>IF(AND(KT26=1,OZ26=1),0,ABS(BL27/$C$12*($C$14-$C$15)+$C$15) *'Drive Train'!$AA$49 + CH26*(1-'Drive Train'!$AA$49))</f>
        <v>112.07964473486072</v>
      </c>
      <c r="CI27" s="43">
        <f>IF(AND(KU26=1,PA26=1),0,ABS(BM27/$C$12*($C$14-$C$15)+$C$15) *'Drive Train'!$AA$49 + CI26*(1-'Drive Train'!$AA$49))</f>
        <v>86.005693844066684</v>
      </c>
      <c r="CJ27" s="43">
        <f>IF(AND(KV26=1,PB26=1),0,ABS(BN27/$C$12*($C$14-$C$15)+$C$15) *'Drive Train'!$AA$49 + CJ26*(1-'Drive Train'!$AA$49))</f>
        <v>64.240593575974174</v>
      </c>
      <c r="CK27" s="43">
        <f>IF(AND(KW26=1,PC26=1),0,ABS(BO27/$C$12*($C$14-$C$15)+$C$15) *'Drive Train'!$AA$49 + CK26*(1-'Drive Train'!$AA$49))</f>
        <v>47.220545586866052</v>
      </c>
      <c r="CL27" s="43">
        <f>IF(AND(KX26=1,PD26=1),0,ABS(BP27/$C$12*($C$14-$C$15)+$C$15) *'Drive Train'!$AA$49 + CL26*(1-'Drive Train'!$AA$49))</f>
        <v>40.924303723035337</v>
      </c>
      <c r="CM27" s="43">
        <f>IF(AND(KY26=1,PE26=1),0,ABS(BQ27/$C$12*($C$14-$C$15)+$C$15) *'Drive Train'!$AA$49 + CM26*(1-'Drive Train'!$AA$49))</f>
        <v>39.66764261936617</v>
      </c>
      <c r="CN27" s="43">
        <f>IF(AND(KZ26=1,PF26=1),0,ABS(BR27/$C$12*($C$14-$C$15)+$C$15) *'Drive Train'!$AA$49 + CN26*(1-'Drive Train'!$AA$49))</f>
        <v>39.540325625631155</v>
      </c>
      <c r="CO27" s="43">
        <f>IF(AND(LA26=1,PG26=1),0,ABS(BS27/$C$12*($C$14-$C$15)+$C$15) *'Drive Train'!$AA$49 + CO26*(1-'Drive Train'!$AA$49))</f>
        <v>39.53557632387276</v>
      </c>
      <c r="CP27" s="43">
        <f>IF(AND(LB26=1,PH26=1),0,ABS(BT27/$C$12*($C$14-$C$15)+$C$15) *'Drive Train'!$AA$49 + CP26*(1-'Drive Train'!$AA$49))</f>
        <v>39.535546320890084</v>
      </c>
      <c r="CQ27" s="43">
        <f>IF(AND(LC26=1,PI26=1),0,ABS(BU27/$C$12*($C$14-$C$15)+$C$15) *'Drive Train'!$AA$49 + CQ26*(1-'Drive Train'!$AA$49))</f>
        <v>39.535546317060721</v>
      </c>
      <c r="CR27" s="43">
        <f>IF(AND(LD26=1,PJ26=1),0,ABS(BV27/$C$12*($C$14-$C$15)+$C$15) *'Drive Train'!$AA$49 + CR26*(1-'Drive Train'!$AA$49))</f>
        <v>185.61188588164421</v>
      </c>
      <c r="CS27" s="43">
        <f>IF(AND(LE26=1,PK26=1),0,ABS(BW27/$C$12*($C$14-$C$15)+$C$15) *'Drive Train'!$AA$49 + CS26*(1-'Drive Train'!$AA$49))</f>
        <v>171.74697136958363</v>
      </c>
      <c r="CT27" s="43">
        <f>IF(AND(LF26=1,PL26=1),0,ABS(BX27/$C$12*($C$14-$C$15)+$C$15) *'Drive Train'!$AA$49 + CT26*(1-'Drive Train'!$AA$49))</f>
        <v>158.26592597653138</v>
      </c>
      <c r="CU27" s="43">
        <f>IF(AND(LG26=1,PM26=1),0,ABS(BY27/$C$12*($C$14-$C$15)+$C$15) *'Drive Train'!$AA$49 + CU26*(1-'Drive Train'!$AA$49))</f>
        <v>145.16874970248759</v>
      </c>
      <c r="CV27" s="43">
        <f>IF(AND(LH26=1,PN26=1),0,ABS(BZ27/$C$12*($C$14-$C$15)+$C$15) *'Drive Train'!$AA$49 + CV26*(1-'Drive Train'!$AA$49))</f>
        <v>132.45544254745209</v>
      </c>
      <c r="CW27" s="43">
        <f>IF(AND(LI26=1,PO26=1),0,ABS(CA27/$C$12*($C$14-$C$15)+$C$15) *'Drive Train'!$AA$49 + CW26*(1-'Drive Train'!$AA$49))</f>
        <v>120.12600451142504</v>
      </c>
      <c r="CX27" s="43">
        <f>IF(AND(LJ26=1,PP26=1),0,ABS(CB27/$C$12*($C$14-$C$15)+$C$15) *'Drive Train'!$AA$49 + CX26*(1-'Drive Train'!$AA$49))</f>
        <v>108.18043559440426</v>
      </c>
      <c r="CY27" s="43">
        <f>IF(AND(LK26=1,PQ26=1),0,ABS(CC27/$C$12*($C$14-$C$15)+$C$15) *'Drive Train'!$AA$49 + CY26*(1-'Drive Train'!$AA$49))</f>
        <v>96.618735796387966</v>
      </c>
      <c r="CZ27" s="43">
        <f>IF(AND(LL26=1,PR26=1),0,ABS(CD27/$C$12*($C$14-$C$15)+$C$15) *'Drive Train'!$AA$49 + CZ26*(1-'Drive Train'!$AA$49))</f>
        <v>85.440905117380197</v>
      </c>
      <c r="DA27" s="43">
        <f>IF(AND(LM26=1,PS26=1),0,ABS(CE27/$C$12*($C$14-$C$15)+$C$15) *'Drive Train'!$AA$49 + DA26*(1-'Drive Train'!$AA$49))</f>
        <v>74.646943557380808</v>
      </c>
      <c r="DB27" s="47">
        <f t="shared" si="99"/>
        <v>0.76000000000000012</v>
      </c>
      <c r="DC27" s="43">
        <f t="shared" si="26"/>
        <v>58.946356641136269</v>
      </c>
      <c r="DD27" s="43">
        <f t="shared" si="27"/>
        <v>93</v>
      </c>
      <c r="DE27" s="43">
        <f t="shared" si="28"/>
        <v>86.005693844066684</v>
      </c>
      <c r="DF27" s="43">
        <f t="shared" si="29"/>
        <v>64.240593575974174</v>
      </c>
      <c r="DG27" s="43">
        <f t="shared" si="30"/>
        <v>47.220545586866052</v>
      </c>
      <c r="DH27" s="43">
        <f t="shared" si="31"/>
        <v>40.924303723035337</v>
      </c>
      <c r="DI27" s="43">
        <f t="shared" si="32"/>
        <v>39.66764261936617</v>
      </c>
      <c r="DJ27" s="43">
        <f t="shared" si="33"/>
        <v>39.540325625631155</v>
      </c>
      <c r="DK27" s="43">
        <f t="shared" si="34"/>
        <v>39.53557632387276</v>
      </c>
      <c r="DL27" s="43">
        <f t="shared" si="35"/>
        <v>39.535546320890084</v>
      </c>
      <c r="DM27" s="43">
        <f t="shared" si="36"/>
        <v>39.535546317060721</v>
      </c>
      <c r="DN27" s="43">
        <f t="shared" si="37"/>
        <v>25</v>
      </c>
      <c r="DO27" s="43">
        <f t="shared" si="38"/>
        <v>30</v>
      </c>
      <c r="DP27" s="43">
        <f t="shared" si="39"/>
        <v>35</v>
      </c>
      <c r="DQ27" s="43">
        <f t="shared" si="40"/>
        <v>40</v>
      </c>
      <c r="DR27" s="43">
        <f t="shared" si="41"/>
        <v>45</v>
      </c>
      <c r="DS27" s="43">
        <f t="shared" si="42"/>
        <v>50</v>
      </c>
      <c r="DT27" s="43">
        <f t="shared" si="43"/>
        <v>55</v>
      </c>
      <c r="DU27" s="43">
        <f t="shared" si="44"/>
        <v>60</v>
      </c>
      <c r="DV27" s="43">
        <f t="shared" si="45"/>
        <v>65</v>
      </c>
      <c r="DW27" s="43">
        <f t="shared" si="46"/>
        <v>70</v>
      </c>
      <c r="DX27" s="47">
        <f t="shared" si="100"/>
        <v>0.76000000000000012</v>
      </c>
      <c r="DY27" s="2">
        <f>IF(OY27=0,($C$23/0.4536*IF(ISNA(MK26),'Drive Train'!$F$16,'Drive Train'!$F$17)*4.448*$C$24*S$6)*SIGN(BK27),BK27)</f>
        <v>6.7787520000000017</v>
      </c>
      <c r="DZ27" s="2">
        <f>IF(OZ27=0,($C$23/0.4536*IF(ISNA(ML26),'Drive Train'!$F$16,'Drive Train'!$F$17)*4.448*$C$24*$C$21*T$6)*SIGN(BL27),BL27)</f>
        <v>11.570293785959999</v>
      </c>
      <c r="EA27" s="2">
        <f>IF(PA27=0,($C$23/0.4536*IF(ISNA(MM26),'Drive Train'!$F$16,'Drive Train'!$F$17)*4.448*$C$24*$C$21*U$6)*SIGN(BM27),BM27)</f>
        <v>8.0102033902799992</v>
      </c>
      <c r="EB27" s="2">
        <f>IF(PB27=0,($C$23/0.4536*IF(ISNA(MN26),'Drive Train'!$F$16,'Drive Train'!$F$17)*4.448*$C$24*$C$21*V$6)*SIGN(BN27),BN27)</f>
        <v>6.1254496513905883</v>
      </c>
      <c r="EC27" s="2">
        <f>IF(PC27=0,($C$23/0.4536*IF(ISNA(MO26),'Drive Train'!$F$16,'Drive Train'!$F$17)*4.448*$C$24*$C$21*W$6)*SIGN(BO27),BO27)</f>
        <v>4.9586973368400002</v>
      </c>
      <c r="ED27" s="2">
        <f>IF(PD27=0,($C$23/0.4536*IF(ISNA(MP26),'Drive Train'!$F$16,'Drive Train'!$F$17)*4.448*$C$24*$C$21*X$6)*SIGN(BP27),BP27)</f>
        <v>4.165305762945601</v>
      </c>
      <c r="EE27" s="2">
        <f>IF(PE27=0,($C$23/0.4536*IF(ISNA(MQ26),'Drive Train'!$F$16,'Drive Train'!$F$17)*4.448*$C$24*$C$21*Y$6)*SIGN(BQ27),BQ27)</f>
        <v>3.5907808301255173</v>
      </c>
      <c r="EF27" s="2">
        <f>IF(PF27=0,($C$23/0.4536*IF(ISNA(MR26),'Drive Train'!$F$16,'Drive Train'!$F$17)*4.448*$C$24*$C$21*Z$6)*SIGN(BR27),BR27)</f>
        <v>3.1555346688981816</v>
      </c>
      <c r="EG27" s="2">
        <f>IF(PG27=0,($C$23/0.4536*IF(ISNA(MS26),'Drive Train'!$F$16,'Drive Train'!$F$17)*4.448*$C$24*$C$21*AA$6)*SIGN(BS27),BS27)</f>
        <v>2.8143957857740536</v>
      </c>
      <c r="EH27" s="2">
        <f>IF(PH27=0,($C$23/0.4536*IF(ISNA(MT26),'Drive Train'!$F$16,'Drive Train'!$F$17)*4.448*$C$24*$C$21*AB$6)*SIGN(BT27),BT27)</f>
        <v>2.5398205871619508</v>
      </c>
      <c r="EI27" s="2">
        <f>IF(PI27=0,($C$23/0.4536*IF(ISNA(MU26),'Drive Train'!$F$16,'Drive Train'!$F$17)*4.448*$C$24*$C$21*AC$6)*SIGN(BU27),BU27)</f>
        <v>2.3140587571919995</v>
      </c>
      <c r="EJ27" s="2">
        <f>IF(PJ27=0,($C$23/0.4536*IF(ISNA(MV26),'Drive Train'!$F$16,'Drive Train'!$F$17)*4.448*$C$24*$C$21*AD$6)*SIGN(BV27),BV27)</f>
        <v>5.7851468929800003</v>
      </c>
      <c r="EK27" s="2">
        <f>IF(PK27=0,($C$23/0.4536*IF(ISNA(MW26),'Drive Train'!$F$16,'Drive Train'!$F$17)*4.448*$C$24*$C$21*AE$6)*SIGN(BW27),BW27)</f>
        <v>5.7851468929800003</v>
      </c>
      <c r="EL27" s="2">
        <f>IF(PL27=0,($C$23/0.4536*IF(ISNA(MX26),'Drive Train'!$F$16,'Drive Train'!$F$17)*4.448*$C$24*$C$21*AF$6)*SIGN(BX27),BX27)</f>
        <v>5.7851468929800003</v>
      </c>
      <c r="EM27" s="2">
        <f>IF(PM27=0,($C$23/0.4536*IF(ISNA(MY26),'Drive Train'!$F$16,'Drive Train'!$F$17)*4.448*$C$24*$C$21*AG$6)*SIGN(BY27),BY27)</f>
        <v>5.7851468929800003</v>
      </c>
      <c r="EN27" s="2">
        <f>IF(PN27=0,($C$23/0.4536*IF(ISNA(MZ26),'Drive Train'!$F$16,'Drive Train'!$F$17)*4.448*$C$24*$C$21*AH$6)*SIGN(BZ27),BZ27)</f>
        <v>5.7851468929800003</v>
      </c>
      <c r="EO27" s="2">
        <f>IF(PO27=0,($C$23/0.4536*IF(ISNA(NA26),'Drive Train'!$F$16,'Drive Train'!$F$17)*4.448*$C$24*$C$21*AI$6)*SIGN(CA27),CA27)</f>
        <v>5.7851468929800003</v>
      </c>
      <c r="EP27" s="2">
        <f>IF(PP27=0,($C$23/0.4536*IF(ISNA(NB26),'Drive Train'!$F$16,'Drive Train'!$F$17)*4.448*$C$24*$C$21*AJ$6)*SIGN(CB27),CB27)</f>
        <v>5.7851468929800003</v>
      </c>
      <c r="EQ27" s="2">
        <f>IF(PQ27=0,($C$23/0.4536*IF(ISNA(NC26),'Drive Train'!$F$16,'Drive Train'!$F$17)*4.448*$C$24*$C$21*AK$6)*SIGN(CC27),CC27)</f>
        <v>5.7851468929800003</v>
      </c>
      <c r="ER27" s="2">
        <f>IF(PR27=0,($C$23/0.4536*IF(ISNA(ND26),'Drive Train'!$F$16,'Drive Train'!$F$17)*4.448*$C$24*$C$21*AL$6)*SIGN(CD27),CD27)</f>
        <v>5.7851468929800003</v>
      </c>
      <c r="ES27" s="2">
        <f>IF(PS27=0,($C$23/0.4536*IF(ISNA(NE26),'Drive Train'!$F$16,'Drive Train'!$F$17)*4.448*$C$24*$C$21*AM$6)*SIGN(CE27),CE27)</f>
        <v>5.7851468929800003</v>
      </c>
      <c r="ET27" s="47">
        <f t="shared" si="47"/>
        <v>0.76000000000000012</v>
      </c>
      <c r="EU27" s="2">
        <f>MAX(MIN(IF(AND(OY26=1,NG27&lt;0),-1,1)*(DC27-$C$15)/($C$14-$C$15)*$C$12*$C$21-$C$33*LO27/AO$6 -  OY26*$C$33/$C$21,DY26/$C$19),MAX(EU$8:EU26)*-1)</f>
        <v>0.38352056886331776</v>
      </c>
      <c r="EV27" s="2">
        <f>MAX(MIN(IF(AND(OZ26=1,NH27&lt;0),-1,1)*(DD27-$C$15)/($C$14-$C$15)*$C$12*$C$21-$C$33*LP27/AP$6 -  OZ26*$C$33/$C$21,DZ26/$C$19),MAX(EV$8:EV26)*-1)</f>
        <v>1.256607358973064</v>
      </c>
      <c r="EW27" s="2">
        <f>MAX(MIN(IF(AND(PA26=1,NI27&lt;0),-1,1)*(DE27-$C$15)/($C$14-$C$15)*$C$12*$C$21-$C$33*LQ27/AQ$6 -  PA26*$C$33/$C$21,EA26/$C$19),MAX(EW$8:EW26)*-1)</f>
        <v>0.98136362288822032</v>
      </c>
      <c r="EX27" s="2">
        <f>MAX(MIN(IF(AND(PB26=1,NJ27&lt;0),-1,1)*(DF27-$C$15)/($C$14-$C$15)*$C$12*$C$21-$C$33*LR27/AR$6 -  PB26*$C$33/$C$21,EB26/$C$19),MAX(EX$8:EX26)*-1)</f>
        <v>0.49317774005796</v>
      </c>
      <c r="EY27" s="2">
        <f>MAX(MIN(IF(AND(PC26=1,NK27&lt;0),-1,1)*(DG27-$C$15)/($C$14-$C$15)*$C$12*$C$21-$C$33*LS27/AS$6 -  PC26*$C$33/$C$21,EC26/$C$19),MAX(EY$8:EY26)*-1)</f>
        <v>0.14878330678395679</v>
      </c>
      <c r="EZ27" s="2">
        <f>MAX(MIN(IF(AND(PD26=1,NL27&lt;0),-1,1)*(DH27-$C$15)/($C$14-$C$15)*$C$12*$C$21-$C$33*LT27/AT$6 -  PD26*$C$33/$C$21,ED26/$C$19),MAX(EZ$8:EZ26)*-1)</f>
        <v>2.660950657701211E-2</v>
      </c>
      <c r="FA27" s="2">
        <f>MAX(MIN(IF(AND(PE26=1,NM27&lt;0),-1,1)*(DI27-$C$15)/($C$14-$C$15)*$C$12*$C$21-$C$33*LU27/AU$6 -  PE26*$C$33/$C$21,EE26/$C$19),MAX(FA$8:FA26)*-1)</f>
        <v>2.5253339645363582E-3</v>
      </c>
      <c r="FB27" s="2">
        <f>MAX(MIN(IF(AND(PF26=1,NN27&lt;0),-1,1)*(DJ27-$C$15)/($C$14-$C$15)*$C$12*$C$21-$C$33*LV27/AV$6 -  PF26*$C$33/$C$21,EF26/$C$19),MAX(FB$8:FB26)*-1)</f>
        <v>9.1348523668877135E-5</v>
      </c>
      <c r="FC27" s="2">
        <f>MAX(MIN(IF(AND(PG26=1,NO27&lt;0),-1,1)*(DK27-$C$15)/($C$14-$C$15)*$C$12*$C$21-$C$33*LW27/AW$6 -  PG26*$C$33/$C$21,EG26/$C$19),MAX(FC$8:FC26)*-1)</f>
        <v>5.7361973693215162E-7</v>
      </c>
      <c r="FD27" s="2">
        <f>MAX(MIN(IF(AND(PH26=1,NP27&lt;0),-1,1)*(DL27-$C$15)/($C$14-$C$15)*$C$12*$C$21-$C$33*LX27/AX$6 -  PH26*$C$33/$C$21,EH26/$C$19),MAX(FD$8:FD26)*-1)</f>
        <v>7.3250405741021041E-11</v>
      </c>
      <c r="FE27" s="2">
        <f>MAX(MIN(IF(AND(PI26=1,NQ27&lt;0),-1,1)*(DM27-$C$15)/($C$14-$C$15)*$C$12*$C$21-$C$33*LY27/AY$6 -  PI26*$C$33/$C$21,EI26/$C$19),MAX(FE$8:FE26)*-1)</f>
        <v>0</v>
      </c>
      <c r="FF27" s="2">
        <f>MAX(MIN(IF(AND(PJ26=1,NR27&lt;0),-1,1)*(DN27-$C$15)/($C$14-$C$15)*$C$12*$C$21-$C$33*LZ27/AZ$6 -  PJ26*$C$33/$C$21,EJ26/$C$19),MAX(FF$8:FF26)*-1)</f>
        <v>0.21516704391929531</v>
      </c>
      <c r="FG27" s="2">
        <f>MAX(MIN(IF(AND(PK26=1,NS27&lt;0),-1,1)*(DO27-$C$15)/($C$14-$C$15)*$C$12*$C$21-$C$33*MA27/BA$6 -  PK26*$C$33/$C$21,EK26/$C$19),MAX(FG$8:FG26)*-1)</f>
        <v>0.26100090139491472</v>
      </c>
      <c r="FH27" s="2">
        <f>MAX(MIN(IF(AND(PL26=1,NT27&lt;0),-1,1)*(DP27-$C$15)/($C$14-$C$15)*$C$12*$C$21-$C$33*MB27/BB$6 -  PL26*$C$33/$C$21,EL26/$C$19),MAX(FH$8:FH26)*-1)</f>
        <v>0.30683475887053413</v>
      </c>
      <c r="FI27" s="2">
        <f>MAX(MIN(IF(AND(PM26=1,NU27&lt;0),-1,1)*(DQ27-$C$15)/($C$14-$C$15)*$C$12*$C$21-$C$33*MC27/BC$6 -  PM26*$C$33/$C$21,EM26/$C$19),MAX(FI$8:FI26)*-1)</f>
        <v>0.35266861634615343</v>
      </c>
      <c r="FJ27" s="2">
        <f>MAX(MIN(IF(AND(PN26=1,NV27&lt;0),-1,1)*(DR27-$C$15)/($C$14-$C$15)*$C$12*$C$21-$C$33*MD27/BD$6 -  PN26*$C$33/$C$21,EN26/$C$19),MAX(FJ$8:FJ26)*-1)</f>
        <v>0.3985024738217729</v>
      </c>
      <c r="FK27" s="2">
        <f>MAX(MIN(IF(AND(PO26=1,NW27&lt;0),-1,1)*(DS27-$C$15)/($C$14-$C$15)*$C$12*$C$21-$C$33*ME27/BE$6 -  PO26*$C$33/$C$21,EO26/$C$19),MAX(FK$8:FK26)*-1)</f>
        <v>0.44433633129739231</v>
      </c>
      <c r="FL27" s="2">
        <f>MAX(MIN(IF(AND(PP26=1,NX27&lt;0),-1,1)*(DT27-$C$15)/($C$14-$C$15)*$C$12*$C$21-$C$33*MF27/BF$6 -  PP26*$C$33/$C$21,EP26/$C$19),MAX(FL$8:FL26)*-1)</f>
        <v>0.49017018877301172</v>
      </c>
      <c r="FM27" s="2">
        <f>MAX(MIN(IF(AND(PQ26=1,NY27&lt;0),-1,1)*(DU27-$C$15)/($C$14-$C$15)*$C$12*$C$21-$C$33*MG27/BG$6 -  PQ26*$C$33/$C$21,EQ26/$C$19),MAX(FM$8:FM26)*-1)</f>
        <v>0.53600404624863107</v>
      </c>
      <c r="FN27" s="2">
        <f>MAX(MIN(IF(AND(PR26=1,NZ27&lt;0),-1,1)*(DV27-$C$15)/($C$14-$C$15)*$C$12*$C$21-$C$33*MH27/BH$6 -  PR26*$C$33/$C$21,ER26/$C$19),MAX(FN$8:FN26)*-1)</f>
        <v>0.58183790372425059</v>
      </c>
      <c r="FO27" s="2">
        <f>MAX(MIN(IF(AND(PS26=1,OA27&lt;0),-1,1)*(DW27-$C$15)/($C$14-$C$15)*$C$12*$C$21-$C$33*MI27/BI$6 -  PS26*$C$33/$C$21,ES26/$C$19),MAX(FO$8:FO26)*-1)</f>
        <v>0.62767176119987012</v>
      </c>
      <c r="FP27" s="47">
        <f t="shared" si="101"/>
        <v>0.76000000000000012</v>
      </c>
      <c r="FQ27" s="43">
        <f t="shared" si="102"/>
        <v>30.476341051661418</v>
      </c>
      <c r="FR27" s="43">
        <f t="shared" si="103"/>
        <v>93</v>
      </c>
      <c r="FS27" s="43">
        <f t="shared" si="104"/>
        <v>75.193680786577971</v>
      </c>
      <c r="FT27" s="43">
        <f t="shared" si="105"/>
        <v>38.678455211335958</v>
      </c>
      <c r="FU27" s="43">
        <f t="shared" si="106"/>
        <v>12.91851241055172</v>
      </c>
      <c r="FV27" s="43">
        <f t="shared" si="107"/>
        <v>3.7801820514735724</v>
      </c>
      <c r="FW27" s="43">
        <f t="shared" si="108"/>
        <v>1.9787391448514766</v>
      </c>
      <c r="FX27" s="43">
        <f t="shared" si="109"/>
        <v>1.7966824108368367</v>
      </c>
      <c r="FY27" s="43">
        <f t="shared" si="110"/>
        <v>1.7898926485552458</v>
      </c>
      <c r="FZ27" s="43">
        <f t="shared" si="111"/>
        <v>1.7898497485450859</v>
      </c>
      <c r="GA27" s="43">
        <f t="shared" si="112"/>
        <v>1.7898497430661173</v>
      </c>
      <c r="GB27" s="43">
        <f t="shared" si="113"/>
        <v>17.883869298733742</v>
      </c>
      <c r="GC27" s="43">
        <f t="shared" si="114"/>
        <v>21.312140585487953</v>
      </c>
      <c r="GD27" s="43">
        <f t="shared" si="115"/>
        <v>24.740411872242159</v>
      </c>
      <c r="GE27" s="43">
        <f t="shared" si="116"/>
        <v>28.168683158996359</v>
      </c>
      <c r="GF27" s="43">
        <f t="shared" si="117"/>
        <v>31.596954445750569</v>
      </c>
      <c r="GG27" s="43">
        <f t="shared" si="118"/>
        <v>35.025225732504779</v>
      </c>
      <c r="GH27" s="43">
        <f t="shared" si="119"/>
        <v>38.453497019258975</v>
      </c>
      <c r="GI27" s="43">
        <f t="shared" si="120"/>
        <v>41.881768306013193</v>
      </c>
      <c r="GJ27" s="43">
        <f t="shared" si="121"/>
        <v>45.31003959276741</v>
      </c>
      <c r="GK27" s="43">
        <f t="shared" si="122"/>
        <v>48.738310879521613</v>
      </c>
      <c r="GL27" s="47">
        <f t="shared" si="123"/>
        <v>0.76000000000000012</v>
      </c>
      <c r="GM27" s="43">
        <f t="shared" si="49"/>
        <v>7.7043539856831638</v>
      </c>
      <c r="GN27" s="43">
        <f t="shared" si="50"/>
        <v>12.621680165990313</v>
      </c>
      <c r="GO27" s="43">
        <f t="shared" si="51"/>
        <v>14.237979740573312</v>
      </c>
      <c r="GP27" s="43">
        <f t="shared" si="52"/>
        <v>9.3568022345886313</v>
      </c>
      <c r="GQ27" s="43">
        <f t="shared" si="53"/>
        <v>3.4869728378802769</v>
      </c>
      <c r="GR27" s="43">
        <f t="shared" si="54"/>
        <v>0.74242381235565347</v>
      </c>
      <c r="GS27" s="43">
        <f t="shared" si="55"/>
        <v>8.1731953737492924E-2</v>
      </c>
      <c r="GT27" s="43">
        <f t="shared" si="56"/>
        <v>3.3642676191201729E-3</v>
      </c>
      <c r="GU27" s="43">
        <f t="shared" si="57"/>
        <v>2.3686498922502118E-5</v>
      </c>
      <c r="GV27" s="43">
        <f t="shared" si="58"/>
        <v>3.3517294407660589E-9</v>
      </c>
      <c r="GW27" s="43">
        <f t="shared" si="59"/>
        <v>0</v>
      </c>
      <c r="GX27" s="43">
        <f t="shared" si="60"/>
        <v>4.3223837441638748</v>
      </c>
      <c r="GY27" s="43">
        <f t="shared" si="61"/>
        <v>5.243117314121033</v>
      </c>
      <c r="GZ27" s="43">
        <f t="shared" si="62"/>
        <v>6.1638508840781903</v>
      </c>
      <c r="HA27" s="43">
        <f t="shared" si="63"/>
        <v>7.0845844540353449</v>
      </c>
      <c r="HB27" s="43">
        <f t="shared" si="64"/>
        <v>8.0053180239925048</v>
      </c>
      <c r="HC27" s="43">
        <f t="shared" si="65"/>
        <v>8.9260515939496621</v>
      </c>
      <c r="HD27" s="43">
        <f t="shared" si="66"/>
        <v>9.8467851639068193</v>
      </c>
      <c r="HE27" s="43">
        <f t="shared" si="67"/>
        <v>10.767518733863975</v>
      </c>
      <c r="HF27" s="43">
        <f t="shared" si="68"/>
        <v>11.688252303821137</v>
      </c>
      <c r="HG27" s="43">
        <f t="shared" si="69"/>
        <v>12.608985873778298</v>
      </c>
      <c r="HH27" s="47">
        <f t="shared" si="124"/>
        <v>0.76000000000000012</v>
      </c>
      <c r="HI27" s="43">
        <f t="shared" si="125"/>
        <v>7.7043539856831638</v>
      </c>
      <c r="HJ27" s="43">
        <f t="shared" si="126"/>
        <v>12.621680165990313</v>
      </c>
      <c r="HK27" s="43">
        <f t="shared" si="127"/>
        <v>14.237979740573312</v>
      </c>
      <c r="HL27" s="43">
        <f t="shared" si="128"/>
        <v>9.3568022345886313</v>
      </c>
      <c r="HM27" s="43">
        <f t="shared" si="129"/>
        <v>3.4869728378802769</v>
      </c>
      <c r="HN27" s="43">
        <f t="shared" si="130"/>
        <v>0.74242381235565347</v>
      </c>
      <c r="HO27" s="43">
        <f t="shared" si="131"/>
        <v>8.1731953737492924E-2</v>
      </c>
      <c r="HP27" s="43">
        <f t="shared" si="132"/>
        <v>3.3642676191201729E-3</v>
      </c>
      <c r="HQ27" s="43">
        <f t="shared" si="133"/>
        <v>2.3686498922502118E-5</v>
      </c>
      <c r="HR27" s="43">
        <f t="shared" si="134"/>
        <v>3.3517294407660589E-9</v>
      </c>
      <c r="HS27" s="43">
        <f t="shared" si="135"/>
        <v>0</v>
      </c>
      <c r="HT27" s="43">
        <f t="shared" si="136"/>
        <v>4.3223837441638748</v>
      </c>
      <c r="HU27" s="43">
        <f t="shared" si="137"/>
        <v>5.243117314121033</v>
      </c>
      <c r="HV27" s="43">
        <f t="shared" si="138"/>
        <v>6.1638508840781903</v>
      </c>
      <c r="HW27" s="43">
        <f t="shared" si="139"/>
        <v>7.0845844540353449</v>
      </c>
      <c r="HX27" s="43">
        <f t="shared" si="140"/>
        <v>8.0053180239925048</v>
      </c>
      <c r="HY27" s="43">
        <f t="shared" si="141"/>
        <v>8.9260515939496621</v>
      </c>
      <c r="HZ27" s="43">
        <f t="shared" si="142"/>
        <v>9.8467851639068193</v>
      </c>
      <c r="IA27" s="43">
        <f t="shared" si="143"/>
        <v>10.767518733863975</v>
      </c>
      <c r="IB27" s="43">
        <f t="shared" si="144"/>
        <v>11.688252303821137</v>
      </c>
      <c r="IC27" s="43">
        <f t="shared" si="145"/>
        <v>12.608985873778298</v>
      </c>
      <c r="ID27" s="47">
        <f t="shared" si="146"/>
        <v>0.76000000000000012</v>
      </c>
      <c r="IE27" s="43">
        <f t="shared" si="147"/>
        <v>10.291006726062339</v>
      </c>
      <c r="IF27" s="43">
        <f t="shared" si="148"/>
        <v>7.0120000000000005</v>
      </c>
      <c r="IG27" s="43">
        <f t="shared" si="149"/>
        <v>7.8335034184887942</v>
      </c>
      <c r="IH27" s="43">
        <f t="shared" si="150"/>
        <v>9.8232720400500355</v>
      </c>
      <c r="II27" s="43">
        <f t="shared" si="151"/>
        <v>11.345290144750894</v>
      </c>
      <c r="IJ27" s="43">
        <f t="shared" si="152"/>
        <v>11.959379863957682</v>
      </c>
      <c r="IK27" s="43">
        <f t="shared" si="153"/>
        <v>12.101509378866083</v>
      </c>
      <c r="IL27" s="43">
        <f t="shared" si="154"/>
        <v>12.11892474818301</v>
      </c>
      <c r="IM27" s="43">
        <f t="shared" si="155"/>
        <v>12.119760748053624</v>
      </c>
      <c r="IN27" s="43">
        <f t="shared" si="156"/>
        <v>12.119768412462973</v>
      </c>
      <c r="IO27" s="43">
        <f t="shared" si="157"/>
        <v>12.119768414388261</v>
      </c>
      <c r="IP27" s="43">
        <f t="shared" si="158"/>
        <v>11.19126820497066</v>
      </c>
      <c r="IQ27" s="43">
        <f t="shared" si="159"/>
        <v>10.993483518759639</v>
      </c>
      <c r="IR27" s="43">
        <f t="shared" si="160"/>
        <v>10.795698832548617</v>
      </c>
      <c r="IS27" s="43">
        <f t="shared" si="161"/>
        <v>10.597914146337596</v>
      </c>
      <c r="IT27" s="43">
        <f t="shared" si="162"/>
        <v>10.400129460126575</v>
      </c>
      <c r="IU27" s="43">
        <f t="shared" si="163"/>
        <v>10.202344773915554</v>
      </c>
      <c r="IV27" s="43">
        <f t="shared" si="164"/>
        <v>10.004560087704533</v>
      </c>
      <c r="IW27" s="43">
        <f t="shared" si="165"/>
        <v>9.8067754014935105</v>
      </c>
      <c r="IX27" s="43">
        <f t="shared" si="166"/>
        <v>9.6089907152824896</v>
      </c>
      <c r="IY27" s="43">
        <f t="shared" si="167"/>
        <v>9.4112060290714687</v>
      </c>
      <c r="IZ27" s="47">
        <f t="shared" si="168"/>
        <v>0.76000000000000012</v>
      </c>
      <c r="JA27" s="43" t="e">
        <f t="shared" si="267"/>
        <v>#N/A</v>
      </c>
      <c r="JB27" s="43">
        <f t="shared" si="268"/>
        <v>6</v>
      </c>
      <c r="JC27" s="43" t="e">
        <f t="shared" si="269"/>
        <v>#N/A</v>
      </c>
      <c r="JD27" s="43" t="e">
        <f t="shared" si="270"/>
        <v>#N/A</v>
      </c>
      <c r="JE27" s="43" t="e">
        <f t="shared" si="271"/>
        <v>#N/A</v>
      </c>
      <c r="JF27" s="43" t="e">
        <f t="shared" si="272"/>
        <v>#N/A</v>
      </c>
      <c r="JG27" s="43" t="e">
        <f t="shared" si="273"/>
        <v>#N/A</v>
      </c>
      <c r="JH27" s="43" t="e">
        <f t="shared" si="274"/>
        <v>#N/A</v>
      </c>
      <c r="JI27" s="43" t="e">
        <f t="shared" si="275"/>
        <v>#N/A</v>
      </c>
      <c r="JJ27" s="43" t="e">
        <f t="shared" si="276"/>
        <v>#N/A</v>
      </c>
      <c r="JK27" s="43" t="e">
        <f t="shared" si="277"/>
        <v>#N/A</v>
      </c>
      <c r="JL27" s="43">
        <f t="shared" si="278"/>
        <v>6</v>
      </c>
      <c r="JM27" s="43">
        <f t="shared" si="279"/>
        <v>6</v>
      </c>
      <c r="JN27" s="43">
        <f t="shared" si="280"/>
        <v>6</v>
      </c>
      <c r="JO27" s="43">
        <f t="shared" si="281"/>
        <v>6</v>
      </c>
      <c r="JP27" s="43">
        <f t="shared" si="282"/>
        <v>6</v>
      </c>
      <c r="JQ27" s="43">
        <f t="shared" si="283"/>
        <v>6</v>
      </c>
      <c r="JR27" s="43">
        <f t="shared" si="284"/>
        <v>6</v>
      </c>
      <c r="JS27" s="43">
        <f t="shared" si="285"/>
        <v>6</v>
      </c>
      <c r="JT27" s="43" t="e">
        <f t="shared" si="286"/>
        <v>#N/A</v>
      </c>
      <c r="JU27" s="43" t="e">
        <f t="shared" si="287"/>
        <v>#N/A</v>
      </c>
      <c r="JV27" s="47">
        <f t="shared" si="170"/>
        <v>0.76000000000000012</v>
      </c>
      <c r="JW27" s="36">
        <f t="shared" si="171"/>
        <v>0</v>
      </c>
      <c r="JX27" s="36">
        <f t="shared" si="172"/>
        <v>0</v>
      </c>
      <c r="JY27" s="36">
        <f t="shared" si="173"/>
        <v>0</v>
      </c>
      <c r="JZ27" s="36">
        <f t="shared" si="174"/>
        <v>0</v>
      </c>
      <c r="KA27" s="36">
        <f t="shared" si="175"/>
        <v>0</v>
      </c>
      <c r="KB27" s="36">
        <f t="shared" si="176"/>
        <v>0</v>
      </c>
      <c r="KC27" s="36">
        <f t="shared" si="177"/>
        <v>1</v>
      </c>
      <c r="KD27" s="36">
        <f t="shared" si="178"/>
        <v>1</v>
      </c>
      <c r="KE27" s="36">
        <f t="shared" si="179"/>
        <v>1</v>
      </c>
      <c r="KF27" s="36">
        <f t="shared" si="180"/>
        <v>1</v>
      </c>
      <c r="KG27" s="36">
        <f t="shared" si="181"/>
        <v>1</v>
      </c>
      <c r="KH27" s="36">
        <f t="shared" si="182"/>
        <v>0</v>
      </c>
      <c r="KI27" s="36">
        <f t="shared" si="183"/>
        <v>0</v>
      </c>
      <c r="KJ27" s="36">
        <f t="shared" si="184"/>
        <v>0</v>
      </c>
      <c r="KK27" s="36">
        <f t="shared" si="185"/>
        <v>0</v>
      </c>
      <c r="KL27" s="36">
        <f t="shared" si="186"/>
        <v>0</v>
      </c>
      <c r="KM27" s="36">
        <f t="shared" si="187"/>
        <v>0</v>
      </c>
      <c r="KN27" s="36">
        <f t="shared" si="188"/>
        <v>0</v>
      </c>
      <c r="KO27" s="36">
        <f t="shared" si="189"/>
        <v>0</v>
      </c>
      <c r="KP27" s="36">
        <f t="shared" si="190"/>
        <v>0</v>
      </c>
      <c r="KQ27" s="36">
        <f t="shared" si="191"/>
        <v>0</v>
      </c>
      <c r="KR27" s="47">
        <f t="shared" si="192"/>
        <v>0.76000000000000012</v>
      </c>
      <c r="KS27" s="1">
        <f t="shared" si="193"/>
        <v>0</v>
      </c>
      <c r="KT27" s="1">
        <f t="shared" si="194"/>
        <v>0</v>
      </c>
      <c r="KU27" s="1">
        <f t="shared" si="195"/>
        <v>0</v>
      </c>
      <c r="KV27" s="1">
        <f t="shared" si="196"/>
        <v>0</v>
      </c>
      <c r="KW27" s="1">
        <f t="shared" si="197"/>
        <v>0</v>
      </c>
      <c r="KX27" s="1">
        <f t="shared" si="198"/>
        <v>0</v>
      </c>
      <c r="KY27" s="1">
        <f t="shared" si="199"/>
        <v>0</v>
      </c>
      <c r="KZ27" s="1">
        <f t="shared" si="200"/>
        <v>0</v>
      </c>
      <c r="LA27" s="1">
        <f t="shared" si="201"/>
        <v>0</v>
      </c>
      <c r="LB27" s="1">
        <f t="shared" si="202"/>
        <v>0</v>
      </c>
      <c r="LC27" s="1">
        <f t="shared" si="203"/>
        <v>0</v>
      </c>
      <c r="LD27" s="1">
        <f t="shared" si="204"/>
        <v>0</v>
      </c>
      <c r="LE27" s="1">
        <f t="shared" si="205"/>
        <v>0</v>
      </c>
      <c r="LF27" s="1">
        <f t="shared" si="206"/>
        <v>0</v>
      </c>
      <c r="LG27" s="1">
        <f t="shared" si="207"/>
        <v>0</v>
      </c>
      <c r="LH27" s="1">
        <f t="shared" si="208"/>
        <v>0</v>
      </c>
      <c r="LI27" s="1">
        <f t="shared" si="209"/>
        <v>0</v>
      </c>
      <c r="LJ27" s="1">
        <f t="shared" si="210"/>
        <v>0</v>
      </c>
      <c r="LK27" s="1">
        <f t="shared" si="211"/>
        <v>0</v>
      </c>
      <c r="LL27" s="1">
        <f t="shared" si="212"/>
        <v>0</v>
      </c>
      <c r="LM27" s="1">
        <f t="shared" si="213"/>
        <v>0</v>
      </c>
      <c r="LN27" s="47">
        <f t="shared" si="214"/>
        <v>0.76000000000000012</v>
      </c>
      <c r="LO27" s="43">
        <f t="shared" si="215"/>
        <v>14.134897898751733</v>
      </c>
      <c r="LP27" s="43">
        <f t="shared" si="216"/>
        <v>9.6626717857739752</v>
      </c>
      <c r="LQ27" s="43">
        <f t="shared" si="217"/>
        <v>12.973647580593713</v>
      </c>
      <c r="LR27" s="43">
        <f t="shared" si="218"/>
        <v>14.191333204523147</v>
      </c>
      <c r="LS27" s="43">
        <f t="shared" si="219"/>
        <v>13.314219869445017</v>
      </c>
      <c r="LT27" s="43">
        <f t="shared" si="220"/>
        <v>11.648235423956491</v>
      </c>
      <c r="LU27" s="43">
        <f t="shared" si="221"/>
        <v>10.116360387350776</v>
      </c>
      <c r="LV27" s="43">
        <f t="shared" si="222"/>
        <v>8.8967019057268075</v>
      </c>
      <c r="LW27" s="43">
        <f t="shared" si="223"/>
        <v>7.9351145142210395</v>
      </c>
      <c r="LX27" s="43">
        <f t="shared" si="224"/>
        <v>7.160958245797052</v>
      </c>
      <c r="LY27" s="43">
        <f t="shared" si="225"/>
        <v>6.5244286240937326</v>
      </c>
      <c r="LZ27" s="43">
        <f t="shared" si="226"/>
        <v>4.1788203713551679</v>
      </c>
      <c r="MA27" s="43">
        <f t="shared" si="227"/>
        <v>5.0689727563493463</v>
      </c>
      <c r="MB27" s="43">
        <f t="shared" si="228"/>
        <v>5.9591251413435238</v>
      </c>
      <c r="MC27" s="43">
        <f t="shared" si="229"/>
        <v>6.849277526337703</v>
      </c>
      <c r="MD27" s="43">
        <f t="shared" si="230"/>
        <v>7.7394299113318814</v>
      </c>
      <c r="ME27" s="43">
        <f t="shared" si="231"/>
        <v>8.629582296326058</v>
      </c>
      <c r="MF27" s="43">
        <f t="shared" si="232"/>
        <v>9.5197346813202355</v>
      </c>
      <c r="MG27" s="43">
        <f t="shared" si="233"/>
        <v>10.409887066314417</v>
      </c>
      <c r="MH27" s="43">
        <f t="shared" si="234"/>
        <v>11.30003945130859</v>
      </c>
      <c r="MI27" s="43">
        <f t="shared" si="235"/>
        <v>12.19019183630277</v>
      </c>
      <c r="MJ27" s="47">
        <f t="shared" si="236"/>
        <v>0.76000000000000012</v>
      </c>
      <c r="MK27" s="43" t="e">
        <f t="shared" si="74"/>
        <v>#N/A</v>
      </c>
      <c r="ML27" s="43" t="e">
        <f t="shared" si="288"/>
        <v>#N/A</v>
      </c>
      <c r="MM27" s="43" t="e">
        <f t="shared" si="289"/>
        <v>#N/A</v>
      </c>
      <c r="MN27" s="43" t="e">
        <f t="shared" si="290"/>
        <v>#N/A</v>
      </c>
      <c r="MO27" s="43" t="e">
        <f t="shared" si="291"/>
        <v>#N/A</v>
      </c>
      <c r="MP27" s="43" t="e">
        <f t="shared" si="292"/>
        <v>#N/A</v>
      </c>
      <c r="MQ27" s="43" t="e">
        <f t="shared" si="293"/>
        <v>#N/A</v>
      </c>
      <c r="MR27" s="43" t="e">
        <f t="shared" si="294"/>
        <v>#N/A</v>
      </c>
      <c r="MS27" s="43" t="e">
        <f t="shared" si="295"/>
        <v>#N/A</v>
      </c>
      <c r="MT27" s="43" t="e">
        <f t="shared" si="296"/>
        <v>#N/A</v>
      </c>
      <c r="MU27" s="43" t="e">
        <f t="shared" si="297"/>
        <v>#N/A</v>
      </c>
      <c r="MV27" s="43" t="e">
        <f t="shared" si="298"/>
        <v>#N/A</v>
      </c>
      <c r="MW27" s="43" t="e">
        <f t="shared" si="299"/>
        <v>#N/A</v>
      </c>
      <c r="MX27" s="43" t="e">
        <f t="shared" si="300"/>
        <v>#N/A</v>
      </c>
      <c r="MY27" s="43" t="e">
        <f t="shared" si="301"/>
        <v>#N/A</v>
      </c>
      <c r="MZ27" s="43" t="e">
        <f t="shared" si="302"/>
        <v>#N/A</v>
      </c>
      <c r="NA27" s="43" t="e">
        <f t="shared" si="303"/>
        <v>#N/A</v>
      </c>
      <c r="NB27" s="43" t="e">
        <f t="shared" si="304"/>
        <v>#N/A</v>
      </c>
      <c r="NC27" s="43" t="e">
        <f t="shared" si="305"/>
        <v>#N/A</v>
      </c>
      <c r="ND27" s="43" t="e">
        <f t="shared" si="306"/>
        <v>#N/A</v>
      </c>
      <c r="NE27" s="43" t="e">
        <f t="shared" si="307"/>
        <v>#N/A</v>
      </c>
      <c r="NF27" s="47">
        <f t="shared" si="238"/>
        <v>0.76000000000000012</v>
      </c>
      <c r="NG27" s="43">
        <f>IF(OY26=0,MIN('Drive Train'!$F$35-FQ26*$C$19*'Drive Train'!$F$39,NG26+$C$39)-$C$7,IF(LO26-1&lt;=0,0,IF($C$37=Motors!$C$30,MAX(MAX(NG$8:NG26)*-1,NG26-$C$39),MAX(0,MAX(NG$8:NG26)*-1,NG26-$C$39))))</f>
        <v>10.291006726062339</v>
      </c>
      <c r="NH27" s="43">
        <f>IF(OZ26=0,MIN('Drive Train'!$F$35-FR26*$C$19*'Drive Train'!$F$39,NH26+$C$39)-$C$7,IF(LP26-1&lt;=0,0,IF($C$37=Motors!$C$30,MAX(MAX(NH$8:NH26)*-1,NH26-$C$39),MAX(0,MAX(NH$8:NH26)*-1,NH26-$C$39))))</f>
        <v>7.0120000000000005</v>
      </c>
      <c r="NI27" s="43">
        <f>IF(PA26=0,MIN('Drive Train'!$F$35-FS26*$C$19*'Drive Train'!$F$39,NI26+$C$39)-$C$7,IF(LQ26-1&lt;=0,0,IF($C$37=Motors!$C$30,MAX(MAX(NI$8:NI26)*-1,NI26-$C$39),MAX(0,MAX(NI$8:NI26)*-1,NI26-$C$39))))</f>
        <v>7.8335034184887942</v>
      </c>
      <c r="NJ27" s="43">
        <f>IF(PB26=0,MIN('Drive Train'!$F$35-FT26*$C$19*'Drive Train'!$F$39,NJ26+$C$39)-$C$7,IF(LR26-1&lt;=0,0,IF($C$37=Motors!$C$30,MAX(MAX(NJ$8:NJ26)*-1,NJ26-$C$39),MAX(0,MAX(NJ$8:NJ26)*-1,NJ26-$C$39))))</f>
        <v>9.8232720400500355</v>
      </c>
      <c r="NK27" s="43">
        <f>IF(PC26=0,MIN('Drive Train'!$F$35-FU26*$C$19*'Drive Train'!$F$39,NK26+$C$39)-$C$7,IF(LS26-1&lt;=0,0,IF($C$37=Motors!$C$30,MAX(MAX(NK$8:NK26)*-1,NK26-$C$39),MAX(0,MAX(NK$8:NK26)*-1,NK26-$C$39))))</f>
        <v>11.345290144750894</v>
      </c>
      <c r="NL27" s="43">
        <f>IF(PD26=0,MIN('Drive Train'!$F$35-FV26*$C$19*'Drive Train'!$F$39,NL26+$C$39)-$C$7,IF(LT26-1&lt;=0,0,IF($C$37=Motors!$C$30,MAX(MAX(NL$8:NL26)*-1,NL26-$C$39),MAX(0,MAX(NL$8:NL26)*-1,NL26-$C$39))))</f>
        <v>11.959379863957682</v>
      </c>
      <c r="NM27" s="43">
        <f>IF(PE26=0,MIN('Drive Train'!$F$35-FW26*$C$19*'Drive Train'!$F$39,NM26+$C$39)-$C$7,IF(LU26-1&lt;=0,0,IF($C$37=Motors!$C$30,MAX(MAX(NM$8:NM26)*-1,NM26-$C$39),MAX(0,MAX(NM$8:NM26)*-1,NM26-$C$39))))</f>
        <v>12.101509378866083</v>
      </c>
      <c r="NN27" s="43">
        <f>IF(PF26=0,MIN('Drive Train'!$F$35-FX26*$C$19*'Drive Train'!$F$39,NN26+$C$39)-$C$7,IF(LV26-1&lt;=0,0,IF($C$37=Motors!$C$30,MAX(MAX(NN$8:NN26)*-1,NN26-$C$39),MAX(0,MAX(NN$8:NN26)*-1,NN26-$C$39))))</f>
        <v>12.11892474818301</v>
      </c>
      <c r="NO27" s="43">
        <f>IF(PG26=0,MIN('Drive Train'!$F$35-FY26*$C$19*'Drive Train'!$F$39,NO26+$C$39)-$C$7,IF(LW26-1&lt;=0,0,IF($C$37=Motors!$C$30,MAX(MAX(NO$8:NO26)*-1,NO26-$C$39),MAX(0,MAX(NO$8:NO26)*-1,NO26-$C$39))))</f>
        <v>12.119760748053624</v>
      </c>
      <c r="NP27" s="43">
        <f>IF(PH26=0,MIN('Drive Train'!$F$35-FZ26*$C$19*'Drive Train'!$F$39,NP26+$C$39)-$C$7,IF(LX26-1&lt;=0,0,IF($C$37=Motors!$C$30,MAX(MAX(NP$8:NP26)*-1,NP26-$C$39),MAX(0,MAX(NP$8:NP26)*-1,NP26-$C$39))))</f>
        <v>12.119768412462973</v>
      </c>
      <c r="NQ27" s="43">
        <f>IF(PI26=0,MIN('Drive Train'!$F$35-GA26*$C$19*'Drive Train'!$F$39,NQ26+$C$39)-$C$7,IF(LY26-1&lt;=0,0,IF($C$37=Motors!$C$30,MAX(MAX(NQ$8:NQ26)*-1,NQ26-$C$39),MAX(0,MAX(NQ$8:NQ26)*-1,NQ26-$C$39))))</f>
        <v>12.119768414388261</v>
      </c>
      <c r="NR27" s="43">
        <f>IF(PJ26=0,MIN('Drive Train'!$F$35-GB26*$C$19*'Drive Train'!$F$39,NR26+$C$39)-$C$7,IF(LZ26-1&lt;=0,0,IF($C$37=Motors!$C$30,MAX(MAX(NR$8:NR26)*-1,NR26-$C$39),MAX(0,MAX(NR$8:NR26)*-1,NR26-$C$39))))</f>
        <v>11.19126820497066</v>
      </c>
      <c r="NS27" s="43">
        <f>IF(PK26=0,MIN('Drive Train'!$F$35-GC26*$C$19*'Drive Train'!$F$39,NS26+$C$39)-$C$7,IF(MA26-1&lt;=0,0,IF($C$37=Motors!$C$30,MAX(MAX(NS$8:NS26)*-1,NS26-$C$39),MAX(0,MAX(NS$8:NS26)*-1,NS26-$C$39))))</f>
        <v>10.993483518759639</v>
      </c>
      <c r="NT27" s="43">
        <f>IF(PL26=0,MIN('Drive Train'!$F$35-GD26*$C$19*'Drive Train'!$F$39,NT26+$C$39)-$C$7,IF(MB26-1&lt;=0,0,IF($C$37=Motors!$C$30,MAX(MAX(NT$8:NT26)*-1,NT26-$C$39),MAX(0,MAX(NT$8:NT26)*-1,NT26-$C$39))))</f>
        <v>10.795698832548617</v>
      </c>
      <c r="NU27" s="43">
        <f>IF(PM26=0,MIN('Drive Train'!$F$35-GE26*$C$19*'Drive Train'!$F$39,NU26+$C$39)-$C$7,IF(MC26-1&lt;=0,0,IF($C$37=Motors!$C$30,MAX(MAX(NU$8:NU26)*-1,NU26-$C$39),MAX(0,MAX(NU$8:NU26)*-1,NU26-$C$39))))</f>
        <v>10.597914146337596</v>
      </c>
      <c r="NV27" s="43">
        <f>IF(PN26=0,MIN('Drive Train'!$F$35-GF26*$C$19*'Drive Train'!$F$39,NV26+$C$39)-$C$7,IF(MD26-1&lt;=0,0,IF($C$37=Motors!$C$30,MAX(MAX(NV$8:NV26)*-1,NV26-$C$39),MAX(0,MAX(NV$8:NV26)*-1,NV26-$C$39))))</f>
        <v>10.400129460126575</v>
      </c>
      <c r="NW27" s="43">
        <f>IF(PO26=0,MIN('Drive Train'!$F$35-GG26*$C$19*'Drive Train'!$F$39,NW26+$C$39)-$C$7,IF(ME26-1&lt;=0,0,IF($C$37=Motors!$C$30,MAX(MAX(NW$8:NW26)*-1,NW26-$C$39),MAX(0,MAX(NW$8:NW26)*-1,NW26-$C$39))))</f>
        <v>10.202344773915554</v>
      </c>
      <c r="NX27" s="43">
        <f>IF(PP26=0,MIN('Drive Train'!$F$35-GH26*$C$19*'Drive Train'!$F$39,NX26+$C$39)-$C$7,IF(MF26-1&lt;=0,0,IF($C$37=Motors!$C$30,MAX(MAX(NX$8:NX26)*-1,NX26-$C$39),MAX(0,MAX(NX$8:NX26)*-1,NX26-$C$39))))</f>
        <v>10.004560087704533</v>
      </c>
      <c r="NY27" s="43">
        <f>IF(PQ26=0,MIN('Drive Train'!$F$35-GI26*$C$19*'Drive Train'!$F$39,NY26+$C$39)-$C$7,IF(MG26-1&lt;=0,0,IF($C$37=Motors!$C$30,MAX(MAX(NY$8:NY26)*-1,NY26-$C$39),MAX(0,MAX(NY$8:NY26)*-1,NY26-$C$39))))</f>
        <v>9.8067754014935105</v>
      </c>
      <c r="NZ27" s="43">
        <f>IF(PR26=0,MIN('Drive Train'!$F$35-GJ26*$C$19*'Drive Train'!$F$39,NZ26+$C$39)-$C$7,IF(MH26-1&lt;=0,0,IF($C$37=Motors!$C$30,MAX(MAX(NZ$8:NZ26)*-1,NZ26-$C$39),MAX(0,MAX(NZ$8:NZ26)*-1,NZ26-$C$39))))</f>
        <v>9.6089907152824896</v>
      </c>
      <c r="OA27" s="43">
        <f>IF(PS26=0,MIN('Drive Train'!$F$35-GK26*$C$19*'Drive Train'!$F$39,OA26+$C$39)-$C$7,IF(MI26-1&lt;=0,0,IF($C$37=Motors!$C$30,MAX(MAX(OA$8:OA26)*-1,OA26-$C$39),MAX(0,MAX(OA$8:OA26)*-1,OA26-$C$39))))</f>
        <v>9.4112060290714687</v>
      </c>
      <c r="OB27" s="47">
        <f t="shared" si="239"/>
        <v>0.76000000000000012</v>
      </c>
      <c r="OC27" s="43">
        <f>'Drive Train'!$F$35-(FQ27*$C$13)*$C$19*'Drive Train'!$F$39</f>
        <v>11.119993675830221</v>
      </c>
      <c r="OD27" s="43">
        <f>'Drive Train'!$F$35-(FR27*$C$13)*$C$19*'Drive Train'!$F$39</f>
        <v>8.4939999999999998</v>
      </c>
      <c r="OE27" s="43">
        <f>'Drive Train'!$F$35-(FS27*$C$13)*$C$19*'Drive Train'!$F$39</f>
        <v>9.2418654069637256</v>
      </c>
      <c r="OF27" s="43">
        <f>'Drive Train'!$F$35-(FT27*$C$13)*$C$19*'Drive Train'!$F$39</f>
        <v>10.77550488112389</v>
      </c>
      <c r="OG27" s="43">
        <f>'Drive Train'!$F$35-(FU27*$C$13)*$C$19*'Drive Train'!$F$39</f>
        <v>11.857422478756828</v>
      </c>
      <c r="OH27" s="43">
        <f>'Drive Train'!$F$35-(FV27*$C$13)*$C$19*'Drive Train'!$F$39</f>
        <v>12.241232353838111</v>
      </c>
      <c r="OI27" s="43">
        <f>'Drive Train'!$F$35-(FW27*$C$13)*$C$19*'Drive Train'!$F$39</f>
        <v>12.316892955916238</v>
      </c>
      <c r="OJ27" s="43">
        <f>'Drive Train'!$F$35-(FX27*$C$13)*$C$19*'Drive Train'!$F$39</f>
        <v>12.324539338744854</v>
      </c>
      <c r="OK27" s="43">
        <f>'Drive Train'!$F$35-(FY27*$C$13)*$C$19*'Drive Train'!$F$39</f>
        <v>12.324824508760679</v>
      </c>
      <c r="OL27" s="43">
        <f>'Drive Train'!$F$35-(FZ27*$C$13)*$C$19*'Drive Train'!$F$39</f>
        <v>12.324826310561107</v>
      </c>
      <c r="OM27" s="43">
        <f>'Drive Train'!$F$35-(GA27*$C$13)*$C$19*'Drive Train'!$F$39</f>
        <v>12.324826310791224</v>
      </c>
      <c r="ON27" s="43">
        <f>'Drive Train'!$F$35-(GB27*$C$13)*$C$19*'Drive Train'!$F$39</f>
        <v>11.648877489453183</v>
      </c>
      <c r="OO27" s="43">
        <f>'Drive Train'!$F$35-(GC27*$C$13)*$C$19*'Drive Train'!$F$39</f>
        <v>11.504890095409506</v>
      </c>
      <c r="OP27" s="43">
        <f>'Drive Train'!$F$35-(GD27*$C$13)*$C$19*'Drive Train'!$F$39</f>
        <v>11.360902701365831</v>
      </c>
      <c r="OQ27" s="43">
        <f>'Drive Train'!$F$35-(GE27*$C$13)*$C$19*'Drive Train'!$F$39</f>
        <v>11.216915307322154</v>
      </c>
      <c r="OR27" s="43">
        <f>'Drive Train'!$F$35-(GF27*$C$13)*$C$19*'Drive Train'!$F$39</f>
        <v>11.072927913278477</v>
      </c>
      <c r="OS27" s="43">
        <f>'Drive Train'!$F$35-(GG27*$C$13)*$C$19*'Drive Train'!$F$39</f>
        <v>10.9289405192348</v>
      </c>
      <c r="OT27" s="43">
        <f>'Drive Train'!$F$35-(GH27*$C$13)*$C$19*'Drive Train'!$F$39</f>
        <v>10.784953125191123</v>
      </c>
      <c r="OU27" s="43">
        <f>'Drive Train'!$F$35-(GI27*$C$13)*$C$19*'Drive Train'!$F$39</f>
        <v>10.640965731147446</v>
      </c>
      <c r="OV27" s="43">
        <f>'Drive Train'!$F$35-(GJ27*$C$13)*$C$19*'Drive Train'!$F$39</f>
        <v>10.496978337103769</v>
      </c>
      <c r="OW27" s="43">
        <f>'Drive Train'!$F$35-(GK27*$C$13)*$C$19*'Drive Train'!$F$39</f>
        <v>10.352990943060092</v>
      </c>
      <c r="OX27" s="47">
        <f t="shared" si="240"/>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241"/>
        <v>0.76000000000000012</v>
      </c>
      <c r="PU27" s="43">
        <f t="shared" si="242"/>
        <v>6.559331054160614</v>
      </c>
      <c r="PV27" s="43">
        <f t="shared" si="243"/>
        <v>3.9217604446355283</v>
      </c>
      <c r="PW27" s="43">
        <f t="shared" si="244"/>
        <v>5.4059828859179078</v>
      </c>
      <c r="PX27" s="43">
        <f t="shared" si="245"/>
        <v>6.4135389106305301</v>
      </c>
      <c r="PY27" s="43">
        <f t="shared" si="246"/>
        <v>6.6607199563910777</v>
      </c>
      <c r="PZ27" s="43">
        <f t="shared" si="247"/>
        <v>6.3494287693168383</v>
      </c>
      <c r="QA27" s="43">
        <f t="shared" si="248"/>
        <v>5.8646726191272327</v>
      </c>
      <c r="QB27" s="43">
        <f t="shared" si="249"/>
        <v>5.3925557857712025</v>
      </c>
      <c r="QC27" s="43">
        <f t="shared" si="250"/>
        <v>4.9700780353588119</v>
      </c>
      <c r="QD27" s="43">
        <f t="shared" si="251"/>
        <v>4.5910358248530336</v>
      </c>
      <c r="QE27" s="43">
        <f t="shared" si="252"/>
        <v>4.2606620981467582</v>
      </c>
      <c r="QF27" s="43">
        <f t="shared" si="253"/>
        <v>1.8082936976814523</v>
      </c>
      <c r="QG27" s="43">
        <f t="shared" si="254"/>
        <v>2.1934877966656798</v>
      </c>
      <c r="QH27" s="43">
        <f t="shared" si="255"/>
        <v>2.5786818956499067</v>
      </c>
      <c r="QI27" s="43">
        <f t="shared" si="256"/>
        <v>2.9638759946341326</v>
      </c>
      <c r="QJ27" s="43">
        <f t="shared" si="257"/>
        <v>3.3490700936183599</v>
      </c>
      <c r="QK27" s="43">
        <f t="shared" si="258"/>
        <v>3.7342641926025868</v>
      </c>
      <c r="QL27" s="43">
        <f t="shared" si="259"/>
        <v>4.1194582915868132</v>
      </c>
      <c r="QM27" s="43">
        <f t="shared" si="260"/>
        <v>4.5046523905710405</v>
      </c>
      <c r="QN27" s="43">
        <f t="shared" si="261"/>
        <v>4.8898464895552669</v>
      </c>
      <c r="QO27" s="43">
        <f t="shared" si="262"/>
        <v>5.2750405885394951</v>
      </c>
      <c r="QP27" s="47">
        <f t="shared" si="263"/>
        <v>0.76000000000000012</v>
      </c>
      <c r="QQ27" s="43">
        <f t="shared" si="76"/>
        <v>0.39678538789533785</v>
      </c>
      <c r="QR27" s="43">
        <f t="shared" si="77"/>
        <v>1.2108094279334349</v>
      </c>
      <c r="QS27" s="43">
        <f t="shared" si="78"/>
        <v>0.97898083459576113</v>
      </c>
      <c r="QT27" s="43">
        <f t="shared" si="79"/>
        <v>0.50357245406222229</v>
      </c>
      <c r="QU27" s="43">
        <f t="shared" si="80"/>
        <v>0.1681920066835603</v>
      </c>
      <c r="QV27" s="43">
        <f t="shared" si="81"/>
        <v>4.9215914701386594E-2</v>
      </c>
      <c r="QW27" s="43">
        <f t="shared" si="82"/>
        <v>2.5762107655990431E-2</v>
      </c>
      <c r="QX27" s="43">
        <f t="shared" si="83"/>
        <v>2.339182797896144E-2</v>
      </c>
      <c r="QY27" s="43">
        <f t="shared" si="84"/>
        <v>2.330342896623051E-2</v>
      </c>
      <c r="QZ27" s="43">
        <f t="shared" si="85"/>
        <v>2.3302870431426644E-2</v>
      </c>
      <c r="RA27" s="43">
        <f t="shared" si="86"/>
        <v>2.3302870360093444E-2</v>
      </c>
      <c r="RB27" s="43">
        <f t="shared" si="87"/>
        <v>0.23283825327780772</v>
      </c>
      <c r="RC27" s="43">
        <f t="shared" si="88"/>
        <v>0.27747248118657641</v>
      </c>
      <c r="RD27" s="43">
        <f t="shared" si="89"/>
        <v>0.32210670909534506</v>
      </c>
      <c r="RE27" s="43">
        <f t="shared" si="90"/>
        <v>0.36674093700411359</v>
      </c>
      <c r="RF27" s="43">
        <f t="shared" si="91"/>
        <v>0.41137516491288217</v>
      </c>
      <c r="RG27" s="43">
        <f t="shared" si="92"/>
        <v>0.45600939282165082</v>
      </c>
      <c r="RH27" s="43">
        <f t="shared" si="93"/>
        <v>0.50064362073041935</v>
      </c>
      <c r="RI27" s="43">
        <f t="shared" si="94"/>
        <v>0.54527784863918816</v>
      </c>
      <c r="RJ27" s="43">
        <f t="shared" si="95"/>
        <v>0.58991207654795674</v>
      </c>
      <c r="RK27" s="43">
        <f t="shared" si="96"/>
        <v>0.63454630445672544</v>
      </c>
      <c r="RL27" s="47">
        <f t="shared" si="264"/>
        <v>0.76000000000000012</v>
      </c>
      <c r="RM27" s="2">
        <f>IF(AND(LO27&gt;=LO$6*'Drive Train'!$AA$52,LO27&lt;=LO$6*'Drive Train'!$AA$53,KS27=0,JW27=0,EU27&gt;0),$C$17,0)</f>
        <v>0.04</v>
      </c>
      <c r="RN27" s="2">
        <f>IF(AND(LP27&gt;=LP$6*'Drive Train'!$AA$52,LP27&lt;=LP$6*'Drive Train'!$AA$53,KT27=0,JX27=0,EV27&gt;0),$C$17,0)</f>
        <v>0.04</v>
      </c>
      <c r="RO27" s="2">
        <f>IF(AND(LQ27&gt;=LQ$6*'Drive Train'!$AA$52,LQ27&lt;=LQ$6*'Drive Train'!$AA$53,KU27=0,JY27=0,EW27&gt;0),$C$17,0)</f>
        <v>0.04</v>
      </c>
      <c r="RP27" s="2">
        <f>IF(AND(LR27&gt;=LR$6*'Drive Train'!$AA$52,LR27&lt;=LR$6*'Drive Train'!$AA$53,KV27=0,JZ27=0,EX27&gt;0),$C$17,0)</f>
        <v>0.04</v>
      </c>
      <c r="RQ27" s="2">
        <f>IF(AND(LS27&gt;=LS$6*'Drive Train'!$AA$52,LS27&lt;=LS$6*'Drive Train'!$AA$53,KW27=0,KA27=0,EY27&gt;0),$C$17,0)</f>
        <v>0.04</v>
      </c>
      <c r="RR27" s="2">
        <f>IF(AND(LT27&gt;=LT$6*'Drive Train'!$AA$52,LT27&lt;=LT$6*'Drive Train'!$AA$53,KX27=0,KB27=0,EZ27&gt;0),$C$17,0)</f>
        <v>0</v>
      </c>
      <c r="RS27" s="2">
        <f>IF(AND(LU27&gt;=LU$6*'Drive Train'!$AA$52,LU27&lt;=LU$6*'Drive Train'!$AA$53,KY27=0,KC27=0,FA27&gt;0),$C$17,0)</f>
        <v>0</v>
      </c>
      <c r="RT27" s="2">
        <f>IF(AND(LV27&gt;=LV$6*'Drive Train'!$AA$52,LV27&lt;=LV$6*'Drive Train'!$AA$53,KZ27=0,KD27=0,FB27&gt;0),$C$17,0)</f>
        <v>0</v>
      </c>
      <c r="RU27" s="2">
        <f>IF(AND(LW27&gt;=LW$6*'Drive Train'!$AA$52,LW27&lt;=LW$6*'Drive Train'!$AA$53,LA27=0,KE27=0,FC27&gt;0),$C$17,0)</f>
        <v>0</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0.04</v>
      </c>
      <c r="RY27" s="2">
        <f>IF(AND(MA27&gt;=MA$6*'Drive Train'!$AA$52,MA27&lt;=MA$6*'Drive Train'!$AA$53,LE27=0,KI27=0,FG27&gt;0),$C$17,0)</f>
        <v>0.04</v>
      </c>
      <c r="RZ27" s="2">
        <f>IF(AND(MB27&gt;=MB$6*'Drive Train'!$AA$52,MB27&lt;=MB$6*'Drive Train'!$AA$53,LF27=0,KJ27=0,FH27&gt;0),$C$17,0)</f>
        <v>0.04</v>
      </c>
      <c r="SA27" s="2">
        <f>IF(AND(MC27&gt;=MC$6*'Drive Train'!$AA$52,MC27&lt;=MC$6*'Drive Train'!$AA$53,LG27=0,KK27=0,FI27&gt;0),$C$17,0)</f>
        <v>0.04</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265"/>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266"/>
        <v>0.76000000000000012</v>
      </c>
    </row>
    <row r="28" spans="1:524" x14ac:dyDescent="0.3">
      <c r="B28" s="3" t="s">
        <v>70</v>
      </c>
      <c r="C28" s="4">
        <f>SQRT(((1-'Drive Train'!$F$21)*'Drive Train'!$F$19-'Drive Train'!F19/2)^2+('Drive Train'!$F$20*'Drive Train'!$F$22-('Drive Train'!F20/2))^2)</f>
        <v>0</v>
      </c>
      <c r="D28" s="5"/>
      <c r="P28" s="5"/>
      <c r="R28" s="49">
        <f t="shared" si="97"/>
        <v>0.80000000000000016</v>
      </c>
      <c r="S28" s="2">
        <f>NG28/'Drive Train'!$F$35</f>
        <v>0.84784878234733552</v>
      </c>
      <c r="T28" s="2">
        <f>NH28/'Drive Train'!$F$35</f>
        <v>0.565483870967742</v>
      </c>
      <c r="U28" s="2">
        <f>NI28/'Drive Train'!$F$35</f>
        <v>0.64589950612513181</v>
      </c>
      <c r="V28" s="2">
        <f>NJ28/'Drive Train'!$F$35</f>
        <v>0.81080697646493449</v>
      </c>
      <c r="W28" s="2">
        <f>NK28/'Drive Train'!$F$35</f>
        <v>0.92714220201686326</v>
      </c>
      <c r="X28" s="2">
        <f>NL28/'Drive Train'!$F$35</f>
        <v>0.96841208105786136</v>
      </c>
      <c r="Y28" s="2">
        <f>NM28/'Drive Train'!$F$35</f>
        <v>0.97654762966841269</v>
      </c>
      <c r="Z28" s="2">
        <f>NN28/'Drive Train'!$F$35</f>
        <v>0.97736982137041439</v>
      </c>
      <c r="AA28" s="2">
        <f>NO28/'Drive Train'!$F$35</f>
        <v>0.97740048481297637</v>
      </c>
      <c r="AB28" s="2">
        <f>NP28/'Drive Train'!$F$35</f>
        <v>0.97740067855495771</v>
      </c>
      <c r="AC28" s="2">
        <f>NQ28/'Drive Train'!$F$35</f>
        <v>0.97740067857970148</v>
      </c>
      <c r="AD28" s="2">
        <f>NR28/'Drive Train'!$F$35</f>
        <v>0.90471800961862181</v>
      </c>
      <c r="AE28" s="2">
        <f>NS28/'Drive Train'!$F$35</f>
        <v>0.88923549413005443</v>
      </c>
      <c r="AF28" s="2">
        <f>NT28/'Drive Train'!$F$35</f>
        <v>0.87375297864148704</v>
      </c>
      <c r="AG28" s="2">
        <f>NU28/'Drive Train'!$F$35</f>
        <v>0.85827046315291966</v>
      </c>
      <c r="AH28" s="2">
        <f>NV28/'Drive Train'!$F$35</f>
        <v>0.84278794766435228</v>
      </c>
      <c r="AI28" s="2">
        <f>NW28/'Drive Train'!$F$35</f>
        <v>0.82730543217578489</v>
      </c>
      <c r="AJ28" s="2">
        <f>NX28/'Drive Train'!$F$35</f>
        <v>0.81182291668721751</v>
      </c>
      <c r="AK28" s="2">
        <f>NY28/'Drive Train'!$F$35</f>
        <v>0.79634040119865013</v>
      </c>
      <c r="AL28" s="2">
        <f>NZ28/'Drive Train'!$F$35</f>
        <v>0.78085788571008274</v>
      </c>
      <c r="AM28" s="2">
        <f>OA28/'Drive Train'!$F$35</f>
        <v>0.76537537022151525</v>
      </c>
      <c r="AN28" s="47">
        <f t="shared" si="98"/>
        <v>0.80000000000000016</v>
      </c>
      <c r="AO28" s="36">
        <f>LO28*12*60/(PI() * 'Drive Train'!$F$15)/S$6*ABS(S28)</f>
        <v>4209.7069228248029</v>
      </c>
      <c r="AP28" s="36">
        <f>LP28*12*60/(PI() * 'Drive Train'!$F$15)/T$6*ABS(T28)</f>
        <v>988.27988491150973</v>
      </c>
      <c r="AQ28" s="36">
        <f>LQ28*12*60/(PI() * 'Drive Train'!$F$15)/U$6*ABS(U28)</f>
        <v>2171.8504084993397</v>
      </c>
      <c r="AR28" s="36">
        <f>LR28*12*60/(PI() * 'Drive Train'!$F$15)/V$6*ABS(V28)</f>
        <v>3834.3902614949593</v>
      </c>
      <c r="AS28" s="36">
        <f>LS28*12*60/(PI() * 'Drive Train'!$F$15)/W$6*ABS(W28)</f>
        <v>5002.7490976024183</v>
      </c>
      <c r="AT28" s="36">
        <f>LT28*12*60/(PI() * 'Drive Train'!$F$15)/X$6*ABS(X28)</f>
        <v>5399.6740071675777</v>
      </c>
      <c r="AU28" s="36">
        <f>LU28*12*60/(PI() * 'Drive Train'!$F$15)/Y$6*ABS(Y28)</f>
        <v>5473.4029925595942</v>
      </c>
      <c r="AV28" s="36">
        <f>LV28*12*60/(PI() * 'Drive Train'!$F$15)/Z$6*ABS(Z28)</f>
        <v>5480.3696291546248</v>
      </c>
      <c r="AW28" s="36">
        <f>LW28*12*60/(PI() * 'Drive Train'!$F$15)/AA$6*ABS(AA28)</f>
        <v>5480.6100443220466</v>
      </c>
      <c r="AX28" s="36">
        <f>LX28*12*60/(PI() * 'Drive Train'!$F$15)/AB$6*ABS(AB28)</f>
        <v>5480.6114293877863</v>
      </c>
      <c r="AY28" s="36">
        <f>LY28*12*60/(PI() * 'Drive Train'!$F$15)/AC$6*ABS(AC28)</f>
        <v>5480.6114295459838</v>
      </c>
      <c r="AZ28" s="36">
        <f>LZ28*12*60/(PI() * 'Drive Train'!$F$15)/AD$6*ABS(AD28)</f>
        <v>1353.4668880867762</v>
      </c>
      <c r="BA28" s="36">
        <f>MA28*12*60/(PI() * 'Drive Train'!$F$15)/AE$6*ABS(AE28)</f>
        <v>1613.6800992653675</v>
      </c>
      <c r="BB28" s="36">
        <f>MB28*12*60/(PI() * 'Drive Train'!$F$15)/AF$6*ABS(AF28)</f>
        <v>1864.0255959539156</v>
      </c>
      <c r="BC28" s="36">
        <f>MC28*12*60/(PI() * 'Drive Train'!$F$15)/AG$6*ABS(AG28)</f>
        <v>2104.5033781524226</v>
      </c>
      <c r="BD28" s="36">
        <f>MD28*12*60/(PI() * 'Drive Train'!$F$15)/AH$6*ABS(AH28)</f>
        <v>2335.1134458608867</v>
      </c>
      <c r="BE28" s="36">
        <f>ME28*12*60/(PI() * 'Drive Train'!$F$15)/AI$6*ABS(AI28)</f>
        <v>2555.8557990793097</v>
      </c>
      <c r="BF28" s="36">
        <f>MF28*12*60/(PI() * 'Drive Train'!$F$15)/AJ$6*ABS(AJ28)</f>
        <v>2766.7304378076883</v>
      </c>
      <c r="BG28" s="36">
        <f>MG28*12*60/(PI() * 'Drive Train'!$F$15)/AK$6*ABS(AK28)</f>
        <v>2967.7373620460276</v>
      </c>
      <c r="BH28" s="36">
        <f>MH28*12*60/(PI() * 'Drive Train'!$F$15)/AL$6*ABS(AL28)</f>
        <v>3158.876571794322</v>
      </c>
      <c r="BI28" s="36">
        <f>MI28*12*60/(PI() * 'Drive Train'!$F$15)/AM$6*ABS(AM28)</f>
        <v>3340.1480670525757</v>
      </c>
      <c r="BJ28" s="47">
        <f t="shared" si="23"/>
        <v>0.80000000000000016</v>
      </c>
      <c r="BK28" s="2">
        <f>IF(OR(KS27=1,AND($C$37=Motors!$C$32,OY27=1)),0,IF(NG28=0,-(CG27+$C$15)/($C$14-$C$15)*$C$12,($C$11*S28-AO28)/($C$11*S28)*$C$12*S28))</f>
        <v>0.99963674696898519</v>
      </c>
      <c r="BL28" s="2">
        <f>IF(OR(KT27=1,AND($C$37=Motors!$C$32,OZ27=1)),0,IF(NH28=0,-(CH27+$C$15)/($C$14-$C$15)*$C$12,($C$11*T28-AP28)/($C$11*T28)*$C$12*T28))</f>
        <v>1.9847932784229347</v>
      </c>
      <c r="BM28" s="2">
        <f>IF(OR(KU27=1,AND($C$37=Motors!$C$32,PA27=1)),0,IF(NI28=0,-(CI27+$C$15)/($C$14-$C$15)*$C$12,($C$11*U28-AQ28)/($C$11*U28)*$C$12*U28))</f>
        <v>1.5114326369425102</v>
      </c>
      <c r="BN28" s="2">
        <f>IF(OR(KV27=1,AND($C$37=Motors!$C$32,PB27=1)),0,IF(NJ28=0,-(CJ27+$C$15)/($C$14-$C$15)*$C$12,($C$11*V28-AR28)/($C$11*V28)*$C$12*V28))</f>
        <v>1.0946196400640646</v>
      </c>
      <c r="BO28" s="2">
        <f>IF(OR(KW27=1,AND($C$37=Motors!$C$32,PC27=1)),0,IF(NK28=0,-(CK27+$C$15)/($C$14-$C$15)*$C$12,($C$11*W28-AS28)/($C$11*W28)*$C$12*W28))</f>
        <v>0.80383029982135967</v>
      </c>
      <c r="BP28" s="2">
        <f>IF(OR(KX27=1,AND($C$37=Motors!$C$32,PD27=1)),0,IF(NL28=0,-(CL27+$C$15)/($C$14-$C$15)*$C$12,($C$11*X28-AT28)/($C$11*X28)*$C$12*X28))</f>
        <v>0.71338676088282504</v>
      </c>
      <c r="BQ28" s="2">
        <f>IF(OR(KY27=1,AND($C$37=Motors!$C$32,PE27=1)),0,IF(NM28=0,-(CM27+$C$15)/($C$14-$C$15)*$C$12,($C$11*Y28-AU28)/($C$11*Y28)*$C$12*Y28))</f>
        <v>0.69882986993772966</v>
      </c>
      <c r="BR28" s="2">
        <f>IF(OR(KZ27=1,AND($C$37=Motors!$C$32,PF27=1)),0,IF(NN28=0,-(CN27+$C$15)/($C$14-$C$15)*$C$12,($C$11*Z28-AV28)/($C$11*Z28)*$C$12*Z28))</f>
        <v>0.69770974215490922</v>
      </c>
      <c r="BS28" s="2">
        <f>IF(OR(LA27=1,AND($C$37=Motors!$C$32,PG27=1)),0,IF(NO28=0,-(CO27+$C$15)/($C$14-$C$15)*$C$12,($C$11*AA28-AW28)/($C$11*AA28)*$C$12*AA28))</f>
        <v>0.69768202417726721</v>
      </c>
      <c r="BT28" s="2">
        <f>IF(OR(LB27=1,AND($C$37=Motors!$C$32,PH27=1)),0,IF(NP28=0,-(CP27+$C$15)/($C$14-$C$15)*$C$12,($C$11*AB28-AX28)/($C$11*AB28)*$C$12*AB28))</f>
        <v>0.69768194609042011</v>
      </c>
      <c r="BU28" s="2">
        <f>IF(OR(LC27=1,AND($C$37=Motors!$C$32,PI27=1)),0,IF(NQ28=0,-(CQ27+$C$15)/($C$14-$C$15)*$C$12,($C$11*AC28-AY28)/($C$11*AC28)*$C$12*AC28))</f>
        <v>0.69768194609399126</v>
      </c>
      <c r="BV28" s="2">
        <f>IF(OR(LD27=1,AND($C$37=Motors!$C$32,PJ27=1)),0,IF(NR28=0,-(CR27+$C$15)/($C$14-$C$15)*$C$12,($C$11*AD28-AZ28)/($C$11*AD28)*$C$12*AD28))</f>
        <v>3.3404142471888072</v>
      </c>
      <c r="BW28" s="2">
        <f>IF(OR(LE27=1,AND($C$37=Motors!$C$32,PK27=1)),0,IF(NS28=0,-(CS27+$C$15)/($C$14-$C$15)*$C$12,($C$11*AE28-BA28)/($C$11*AE28)*$C$12*AE28))</f>
        <v>3.0779614725220585</v>
      </c>
      <c r="BX28" s="2">
        <f>IF(OR(LF27=1,AND($C$37=Motors!$C$32,PL27=1)),0,IF(NT28=0,-(CT27+$C$15)/($C$14-$C$15)*$C$12,($C$11*AF28-BB28)/($C$11*AF28)*$C$12*AF28))</f>
        <v>2.8226572528066494</v>
      </c>
      <c r="BY28" s="2">
        <f>IF(OR(LG27=1,AND($C$37=Motors!$C$32,PM27=1)),0,IF(NU28=0,-(CU27+$C$15)/($C$14-$C$15)*$C$12,($C$11*AG28-BC28)/($C$11*AG28)*$C$12*AG28))</f>
        <v>2.5745015880425797</v>
      </c>
      <c r="BZ28" s="2">
        <f>IF(OR(LH27=1,AND($C$37=Motors!$C$32,PN27=1)),0,IF(NV28=0,-(CV27+$C$15)/($C$14-$C$15)*$C$12,($C$11*AH28-BD28)/($C$11*AH28)*$C$12*AH28))</f>
        <v>2.3334944782298499</v>
      </c>
      <c r="CA28" s="2">
        <f>IF(OR(LI27=1,AND($C$37=Motors!$C$32,PO27=1)),0,IF(NW28=0,-(CW27+$C$15)/($C$14-$C$15)*$C$12,($C$11*AI28-BE28)/($C$11*AI28)*$C$12*AI28))</f>
        <v>2.0996359233684596</v>
      </c>
      <c r="CB28" s="2">
        <f>IF(OR(LJ27=1,AND($C$37=Motors!$C$32,PP27=1)),0,IF(NX28=0,-(CX27+$C$15)/($C$14-$C$15)*$C$12,($C$11*AJ28-BF28)/($C$11*AJ28)*$C$12*AJ28))</f>
        <v>1.872925923458411</v>
      </c>
      <c r="CC28" s="2">
        <f>IF(OR(LK27=1,AND($C$37=Motors!$C$32,PQ27=1)),0,IF(NY28=0,-(CY27+$C$15)/($C$14-$C$15)*$C$12,($C$11*AK28-BG28)/($C$11*AK28)*$C$12*AK28))</f>
        <v>1.6533644784997001</v>
      </c>
      <c r="CD28" s="2">
        <f>IF(OR(LL27=1,AND($C$37=Motors!$C$32,PR27=1)),0,IF(NZ28=0,-(CZ27+$C$15)/($C$14-$C$15)*$C$12,($C$11*AL28-BH28)/($C$11*AL28)*$C$12*AL28))</f>
        <v>1.440951588492331</v>
      </c>
      <c r="CE28" s="2">
        <f>IF(OR(LM27=1,AND($C$37=Motors!$C$32,PS27=1)),0,IF(OA28=0,-(DA27+$C$15)/($C$14-$C$15)*$C$12,($C$11*AM28-BI28)/($C$11*AM28)*$C$12*AM28))</f>
        <v>1.2356872534362995</v>
      </c>
      <c r="CF28" s="47">
        <f t="shared" si="25"/>
        <v>0.80000000000000016</v>
      </c>
      <c r="CG28" s="43">
        <f>IF(AND(KS27=1,OY27=1),0,ABS(BK28/$C$12*($C$14-$C$15)+$C$15) *'Drive Train'!$AA$49 + CG27*(1-'Drive Train'!$AA$49))</f>
        <v>56.577529554338248</v>
      </c>
      <c r="CH28" s="43">
        <f>IF(AND(KT27=1,OZ27=1),0,ABS(BL28/$C$12*($C$14-$C$15)+$C$15) *'Drive Train'!$AA$49 + CH27*(1-'Drive Train'!$AA$49))</f>
        <v>110.13936734988215</v>
      </c>
      <c r="CI28" s="43">
        <f>IF(AND(KU27=1,PA27=1),0,ABS(BM28/$C$12*($C$14-$C$15)+$C$15) *'Drive Train'!$AA$49 + CI27*(1-'Drive Train'!$AA$49))</f>
        <v>84.294531304218253</v>
      </c>
      <c r="CJ28" s="43">
        <f>IF(AND(KV27=1,PB27=1),0,ABS(BN28/$C$12*($C$14-$C$15)+$C$15) *'Drive Train'!$AA$49 + CJ27*(1-'Drive Train'!$AA$49))</f>
        <v>61.775929894106312</v>
      </c>
      <c r="CK28" s="43">
        <f>IF(AND(KW27=1,PC27=1),0,ABS(BO28/$C$12*($C$14-$C$15)+$C$15) *'Drive Train'!$AA$49 + CK27*(1-'Drive Train'!$AA$49))</f>
        <v>45.698713228990684</v>
      </c>
      <c r="CL28" s="43">
        <f>IF(AND(KX27=1,PD27=1),0,ABS(BP28/$C$12*($C$14-$C$15)+$C$15) *'Drive Train'!$AA$49 + CL27*(1-'Drive Train'!$AA$49))</f>
        <v>40.497746442783921</v>
      </c>
      <c r="CM28" s="43">
        <f>IF(AND(KY27=1,PE27=1),0,ABS(BQ28/$C$12*($C$14-$C$15)+$C$15) *'Drive Train'!$AA$49 + CM27*(1-'Drive Train'!$AA$49))</f>
        <v>39.611994497278758</v>
      </c>
      <c r="CN28" s="43">
        <f>IF(AND(KZ27=1,PF27=1),0,ABS(BR28/$C$12*($C$14-$C$15)+$C$15) *'Drive Train'!$AA$49 + CN27*(1-'Drive Train'!$AA$49))</f>
        <v>39.537713589190929</v>
      </c>
      <c r="CO28" s="43">
        <f>IF(AND(LA27=1,PG27=1),0,ABS(BS28/$C$12*($C$14-$C$15)+$C$15) *'Drive Train'!$AA$49 + CO27*(1-'Drive Train'!$AA$49))</f>
        <v>39.535555721455452</v>
      </c>
      <c r="CP28" s="43">
        <f>IF(AND(LB27=1,PH27=1),0,ABS(BT28/$C$12*($C$14-$C$15)+$C$15) *'Drive Train'!$AA$49 + CP27*(1-'Drive Train'!$AA$49))</f>
        <v>39.535546317670949</v>
      </c>
      <c r="CQ28" s="43">
        <f>IF(AND(LC27=1,PI27=1),0,ABS(BU28/$C$12*($C$14-$C$15)+$C$15) *'Drive Train'!$AA$49 + CQ27*(1-'Drive Train'!$AA$49))</f>
        <v>39.535546317060721</v>
      </c>
      <c r="CR28" s="43">
        <f>IF(AND(LD27=1,PJ27=1),0,ABS(BV28/$C$12*($C$14-$C$15)+$C$15) *'Drive Train'!$AA$49 + CR27*(1-'Drive Train'!$AA$49))</f>
        <v>183.9266100388858</v>
      </c>
      <c r="CS28" s="43">
        <f>IF(AND(LE27=1,PK27=1),0,ABS(BW28/$C$12*($C$14-$C$15)+$C$15) *'Drive Train'!$AA$49 + CS27*(1-'Drive Train'!$AA$49))</f>
        <v>169.71538680771388</v>
      </c>
      <c r="CT28" s="43">
        <f>IF(AND(LF27=1,PL27=1),0,ABS(BX28/$C$12*($C$14-$C$15)+$C$15) *'Drive Train'!$AA$49 + CT27*(1-'Drive Train'!$AA$49))</f>
        <v>155.89248636240202</v>
      </c>
      <c r="CU28" s="43">
        <f>IF(AND(LG27=1,PM27=1),0,ABS(BY28/$C$12*($C$14-$C$15)+$C$15) *'Drive Train'!$AA$49 + CU27*(1-'Drive Train'!$AA$49))</f>
        <v>142.45790870295025</v>
      </c>
      <c r="CV28" s="43">
        <f>IF(AND(LH27=1,PN27=1),0,ABS(BZ28/$C$12*($C$14-$C$15)+$C$15) *'Drive Train'!$AA$49 + CV27*(1-'Drive Train'!$AA$49))</f>
        <v>129.41165382935853</v>
      </c>
      <c r="CW28" s="43">
        <f>IF(AND(LI27=1,PO27=1),0,ABS(CA28/$C$12*($C$14-$C$15)+$C$15) *'Drive Train'!$AA$49 + CW27*(1-'Drive Train'!$AA$49))</f>
        <v>116.75372174162683</v>
      </c>
      <c r="CX28" s="43">
        <f>IF(AND(LJ27=1,PP27=1),0,ABS(CB28/$C$12*($C$14-$C$15)+$C$15) *'Drive Train'!$AA$49 + CX27*(1-'Drive Train'!$AA$49))</f>
        <v>104.4841124397549</v>
      </c>
      <c r="CY28" s="43">
        <f>IF(AND(LK27=1,PQ27=1),0,ABS(CC28/$C$12*($C$14-$C$15)+$C$15) *'Drive Train'!$AA$49 + CY27*(1-'Drive Train'!$AA$49))</f>
        <v>92.602825923742131</v>
      </c>
      <c r="CZ28" s="43">
        <f>IF(AND(LL27=1,PR27=1),0,ABS(CD28/$C$12*($C$14-$C$15)+$C$15) *'Drive Train'!$AA$49 + CZ27*(1-'Drive Train'!$AA$49))</f>
        <v>81.109862193589564</v>
      </c>
      <c r="DA28" s="43">
        <f>IF(AND(LM27=1,PS27=1),0,ABS(CE28/$C$12*($C$14-$C$15)+$C$15) *'Drive Train'!$AA$49 + DA27*(1-'Drive Train'!$AA$49))</f>
        <v>70.00522124929698</v>
      </c>
      <c r="DB28" s="47">
        <f t="shared" si="99"/>
        <v>0.80000000000000016</v>
      </c>
      <c r="DC28" s="43">
        <f t="shared" si="26"/>
        <v>56.577529554338248</v>
      </c>
      <c r="DD28" s="43">
        <f t="shared" si="27"/>
        <v>93</v>
      </c>
      <c r="DE28" s="43">
        <f t="shared" si="28"/>
        <v>84.294531304218253</v>
      </c>
      <c r="DF28" s="43">
        <f t="shared" si="29"/>
        <v>61.775929894106312</v>
      </c>
      <c r="DG28" s="43">
        <f t="shared" si="30"/>
        <v>45.698713228990684</v>
      </c>
      <c r="DH28" s="43">
        <f t="shared" si="31"/>
        <v>40.497746442783921</v>
      </c>
      <c r="DI28" s="43">
        <f t="shared" si="32"/>
        <v>39.611994497278758</v>
      </c>
      <c r="DJ28" s="43">
        <f t="shared" si="33"/>
        <v>39.537713589190929</v>
      </c>
      <c r="DK28" s="43">
        <f t="shared" si="34"/>
        <v>39.535555721455452</v>
      </c>
      <c r="DL28" s="43">
        <f t="shared" si="35"/>
        <v>39.535546317670949</v>
      </c>
      <c r="DM28" s="43">
        <f t="shared" si="36"/>
        <v>39.535546317060721</v>
      </c>
      <c r="DN28" s="43">
        <f t="shared" si="37"/>
        <v>25</v>
      </c>
      <c r="DO28" s="43">
        <f t="shared" si="38"/>
        <v>30</v>
      </c>
      <c r="DP28" s="43">
        <f t="shared" si="39"/>
        <v>35</v>
      </c>
      <c r="DQ28" s="43">
        <f t="shared" si="40"/>
        <v>40</v>
      </c>
      <c r="DR28" s="43">
        <f t="shared" si="41"/>
        <v>45</v>
      </c>
      <c r="DS28" s="43">
        <f t="shared" si="42"/>
        <v>50</v>
      </c>
      <c r="DT28" s="43">
        <f t="shared" si="43"/>
        <v>55</v>
      </c>
      <c r="DU28" s="43">
        <f t="shared" si="44"/>
        <v>60</v>
      </c>
      <c r="DV28" s="43">
        <f t="shared" si="45"/>
        <v>65</v>
      </c>
      <c r="DW28" s="43">
        <f t="shared" si="46"/>
        <v>70</v>
      </c>
      <c r="DX28" s="47">
        <f t="shared" si="100"/>
        <v>0.80000000000000016</v>
      </c>
      <c r="DY28" s="2">
        <f>IF(OY28=0,($C$23/0.4536*IF(ISNA(MK27),'Drive Train'!$F$16,'Drive Train'!$F$17)*4.448*$C$24*S$6)*SIGN(BK28),BK28)</f>
        <v>6.7787520000000017</v>
      </c>
      <c r="DZ28" s="2">
        <f>IF(OZ28=0,($C$23/0.4536*IF(ISNA(ML27),'Drive Train'!$F$16,'Drive Train'!$F$17)*4.448*$C$24*$C$21*T$6)*SIGN(BL28),BL28)</f>
        <v>11.570293785959999</v>
      </c>
      <c r="EA28" s="2">
        <f>IF(PA28=0,($C$23/0.4536*IF(ISNA(MM27),'Drive Train'!$F$16,'Drive Train'!$F$17)*4.448*$C$24*$C$21*U$6)*SIGN(BM28),BM28)</f>
        <v>8.0102033902799992</v>
      </c>
      <c r="EB28" s="2">
        <f>IF(PB28=0,($C$23/0.4536*IF(ISNA(MN27),'Drive Train'!$F$16,'Drive Train'!$F$17)*4.448*$C$24*$C$21*V$6)*SIGN(BN28),BN28)</f>
        <v>6.1254496513905883</v>
      </c>
      <c r="EC28" s="2">
        <f>IF(PC28=0,($C$23/0.4536*IF(ISNA(MO27),'Drive Train'!$F$16,'Drive Train'!$F$17)*4.448*$C$24*$C$21*W$6)*SIGN(BO28),BO28)</f>
        <v>4.9586973368400002</v>
      </c>
      <c r="ED28" s="2">
        <f>IF(PD28=0,($C$23/0.4536*IF(ISNA(MP27),'Drive Train'!$F$16,'Drive Train'!$F$17)*4.448*$C$24*$C$21*X$6)*SIGN(BP28),BP28)</f>
        <v>4.165305762945601</v>
      </c>
      <c r="EE28" s="2">
        <f>IF(PE28=0,($C$23/0.4536*IF(ISNA(MQ27),'Drive Train'!$F$16,'Drive Train'!$F$17)*4.448*$C$24*$C$21*Y$6)*SIGN(BQ28),BQ28)</f>
        <v>3.5907808301255173</v>
      </c>
      <c r="EF28" s="2">
        <f>IF(PF28=0,($C$23/0.4536*IF(ISNA(MR27),'Drive Train'!$F$16,'Drive Train'!$F$17)*4.448*$C$24*$C$21*Z$6)*SIGN(BR28),BR28)</f>
        <v>3.1555346688981816</v>
      </c>
      <c r="EG28" s="2">
        <f>IF(PG28=0,($C$23/0.4536*IF(ISNA(MS27),'Drive Train'!$F$16,'Drive Train'!$F$17)*4.448*$C$24*$C$21*AA$6)*SIGN(BS28),BS28)</f>
        <v>2.8143957857740536</v>
      </c>
      <c r="EH28" s="2">
        <f>IF(PH28=0,($C$23/0.4536*IF(ISNA(MT27),'Drive Train'!$F$16,'Drive Train'!$F$17)*4.448*$C$24*$C$21*AB$6)*SIGN(BT28),BT28)</f>
        <v>2.5398205871619508</v>
      </c>
      <c r="EI28" s="2">
        <f>IF(PI28=0,($C$23/0.4536*IF(ISNA(MU27),'Drive Train'!$F$16,'Drive Train'!$F$17)*4.448*$C$24*$C$21*AC$6)*SIGN(BU28),BU28)</f>
        <v>2.3140587571919995</v>
      </c>
      <c r="EJ28" s="2">
        <f>IF(PJ28=0,($C$23/0.4536*IF(ISNA(MV27),'Drive Train'!$F$16,'Drive Train'!$F$17)*4.448*$C$24*$C$21*AD$6)*SIGN(BV28),BV28)</f>
        <v>5.7851468929800003</v>
      </c>
      <c r="EK28" s="2">
        <f>IF(PK28=0,($C$23/0.4536*IF(ISNA(MW27),'Drive Train'!$F$16,'Drive Train'!$F$17)*4.448*$C$24*$C$21*AE$6)*SIGN(BW28),BW28)</f>
        <v>5.7851468929800003</v>
      </c>
      <c r="EL28" s="2">
        <f>IF(PL28=0,($C$23/0.4536*IF(ISNA(MX27),'Drive Train'!$F$16,'Drive Train'!$F$17)*4.448*$C$24*$C$21*AF$6)*SIGN(BX28),BX28)</f>
        <v>5.7851468929800003</v>
      </c>
      <c r="EM28" s="2">
        <f>IF(PM28=0,($C$23/0.4536*IF(ISNA(MY27),'Drive Train'!$F$16,'Drive Train'!$F$17)*4.448*$C$24*$C$21*AG$6)*SIGN(BY28),BY28)</f>
        <v>5.7851468929800003</v>
      </c>
      <c r="EN28" s="2">
        <f>IF(PN28=0,($C$23/0.4536*IF(ISNA(MZ27),'Drive Train'!$F$16,'Drive Train'!$F$17)*4.448*$C$24*$C$21*AH$6)*SIGN(BZ28),BZ28)</f>
        <v>5.7851468929800003</v>
      </c>
      <c r="EO28" s="2">
        <f>IF(PO28=0,($C$23/0.4536*IF(ISNA(NA27),'Drive Train'!$F$16,'Drive Train'!$F$17)*4.448*$C$24*$C$21*AI$6)*SIGN(CA28),CA28)</f>
        <v>5.7851468929800003</v>
      </c>
      <c r="EP28" s="2">
        <f>IF(PP28=0,($C$23/0.4536*IF(ISNA(NB27),'Drive Train'!$F$16,'Drive Train'!$F$17)*4.448*$C$24*$C$21*AJ$6)*SIGN(CB28),CB28)</f>
        <v>5.7851468929800003</v>
      </c>
      <c r="EQ28" s="2">
        <f>IF(PQ28=0,($C$23/0.4536*IF(ISNA(NC27),'Drive Train'!$F$16,'Drive Train'!$F$17)*4.448*$C$24*$C$21*AK$6)*SIGN(CC28),CC28)</f>
        <v>5.7851468929800003</v>
      </c>
      <c r="ER28" s="2">
        <f>IF(PR28=0,($C$23/0.4536*IF(ISNA(ND27),'Drive Train'!$F$16,'Drive Train'!$F$17)*4.448*$C$24*$C$21*AL$6)*SIGN(CD28),CD28)</f>
        <v>5.7851468929800003</v>
      </c>
      <c r="ES28" s="2">
        <f>IF(PS28=0,($C$23/0.4536*IF(ISNA(NE27),'Drive Train'!$F$16,'Drive Train'!$F$17)*4.448*$C$24*$C$21*AM$6)*SIGN(CE28),CE28)</f>
        <v>5.7851468929800003</v>
      </c>
      <c r="ET28" s="47">
        <f t="shared" si="47"/>
        <v>0.80000000000000016</v>
      </c>
      <c r="EU28" s="2">
        <f>MAX(MIN(IF(AND(OY27=1,NG28&lt;0),-1,1)*(DC28-$C$15)/($C$14-$C$15)*$C$12*$C$21-$C$33*LO28/AO$6 -  OY27*$C$33/$C$21,DY27/$C$19),MAX(EU$8:EU27)*-1)</f>
        <v>0.33516194137734434</v>
      </c>
      <c r="EV28" s="2">
        <f>MAX(MIN(IF(AND(OZ27=1,NH28&lt;0),-1,1)*(DD28-$C$15)/($C$14-$C$15)*$C$12*$C$21-$C$33*LP28/AP$6 -  OZ27*$C$33/$C$21,DZ27/$C$19),MAX(EV$8:EV27)*-1)</f>
        <v>1.2473925400895998</v>
      </c>
      <c r="EW28" s="2">
        <f>MAX(MIN(IF(AND(PA27=1,NI28&lt;0),-1,1)*(DE28-$C$15)/($C$14-$C$15)*$C$12*$C$21-$C$33*LQ28/AQ$6 -  PA27*$C$33/$C$21,EA27/$C$19),MAX(EW$8:EW27)*-1)</f>
        <v>0.9395424871576098</v>
      </c>
      <c r="EX28" s="2">
        <f>MAX(MIN(IF(AND(PB27=1,NJ28&lt;0),-1,1)*(DF28-$C$15)/($C$14-$C$15)*$C$12*$C$21-$C$33*LR28/AR$6 -  PB27*$C$33/$C$21,EB27/$C$19),MAX(EX$8:EX27)*-1)</f>
        <v>0.44166396444311984</v>
      </c>
      <c r="EY28" s="2">
        <f>MAX(MIN(IF(AND(PC27=1,NK28&lt;0),-1,1)*(DG28-$C$15)/($C$14-$C$15)*$C$12*$C$21-$C$33*LS28/AS$6 -  PC27*$C$33/$C$21,EC27/$C$19),MAX(EY$8:EY27)*-1)</f>
        <v>0.11900279771885702</v>
      </c>
      <c r="EZ28" s="2">
        <f>MAX(MIN(IF(AND(PD27=1,NL28&lt;0),-1,1)*(DH28-$C$15)/($C$14-$C$15)*$C$12*$C$21-$C$33*LT28/AT$6 -  PD27*$C$33/$C$21,ED27/$C$19),MAX(EZ$8:EZ27)*-1)</f>
        <v>1.8421605115122919E-2</v>
      </c>
      <c r="FA28" s="2">
        <f>MAX(MIN(IF(AND(PE27=1,NM28&lt;0),-1,1)*(DI28-$C$15)/($C$14-$C$15)*$C$12*$C$21-$C$33*LU28/AU$6 -  PE27*$C$33/$C$21,EE27/$C$19),MAX(FA$8:FA27)*-1)</f>
        <v>1.4613012219671928E-3</v>
      </c>
      <c r="FB28" s="2">
        <f>MAX(MIN(IF(AND(PF27=1,NN28&lt;0),-1,1)*(DJ28-$C$15)/($C$14-$C$15)*$C$12*$C$21-$C$33*LV28/AV$6 -  PF27*$C$33/$C$21,EF27/$C$19),MAX(FB$8:FB27)*-1)</f>
        <v>4.1423455122036046E-5</v>
      </c>
      <c r="FC28" s="2">
        <f>MAX(MIN(IF(AND(PG27=1,NO28&lt;0),-1,1)*(DK28-$C$15)/($C$14-$C$15)*$C$12*$C$21-$C$33*LW28/AW$6 -  PG27*$C$33/$C$21,EG27/$C$19),MAX(FC$8:FC27)*-1)</f>
        <v>1.7977737132301996E-7</v>
      </c>
      <c r="FD28" s="2">
        <f>MAX(MIN(IF(AND(PH27=1,NP28&lt;0),-1,1)*(DL28-$C$15)/($C$14-$C$15)*$C$12*$C$21-$C$33*LX28/AX$6 -  PH27*$C$33/$C$21,EH27/$C$19),MAX(FD$8:FD27)*-1)</f>
        <v>1.1673328970118746E-11</v>
      </c>
      <c r="FE28" s="2">
        <f>MAX(MIN(IF(AND(PI27=1,NQ28&lt;0),-1,1)*(DM28-$C$15)/($C$14-$C$15)*$C$12*$C$21-$C$33*LY28/AY$6 -  PI27*$C$33/$C$21,EI27/$C$19),MAX(FE$8:FE27)*-1)</f>
        <v>0</v>
      </c>
      <c r="FF28" s="2">
        <f>MAX(MIN(IF(AND(PJ27=1,NR28&lt;0),-1,1)*(DN28-$C$15)/($C$14-$C$15)*$C$12*$C$21-$C$33*LZ28/AZ$6 -  PJ27*$C$33/$C$21,EJ27/$C$19),MAX(FF$8:FF27)*-1)</f>
        <v>0.20885568396982929</v>
      </c>
      <c r="FG28" s="2">
        <f>MAX(MIN(IF(AND(PK27=1,NS28&lt;0),-1,1)*(DO28-$C$15)/($C$14-$C$15)*$C$12*$C$21-$C$33*MA28/BA$6 -  PK27*$C$33/$C$21,EK27/$C$19),MAX(FG$8:FG27)*-1)</f>
        <v>0.25334512565048306</v>
      </c>
      <c r="FH28" s="2">
        <f>MAX(MIN(IF(AND(PL27=1,NT28&lt;0),-1,1)*(DP28-$C$15)/($C$14-$C$15)*$C$12*$C$21-$C$33*MB28/BB$6 -  PL27*$C$33/$C$21,EL27/$C$19),MAX(FH$8:FH27)*-1)</f>
        <v>0.29783456733113689</v>
      </c>
      <c r="FI28" s="2">
        <f>MAX(MIN(IF(AND(PM27=1,NU28&lt;0),-1,1)*(DQ28-$C$15)/($C$14-$C$15)*$C$12*$C$21-$C$33*MC28/BC$6 -  PM27*$C$33/$C$21,EM27/$C$19),MAX(FI$8:FI27)*-1)</f>
        <v>0.34232400901179061</v>
      </c>
      <c r="FJ28" s="2">
        <f>MAX(MIN(IF(AND(PN27=1,NV28&lt;0),-1,1)*(DR28-$C$15)/($C$14-$C$15)*$C$12*$C$21-$C$33*MD28/BD$6 -  PN27*$C$33/$C$21,EN27/$C$19),MAX(FJ$8:FJ27)*-1)</f>
        <v>0.38681345069244449</v>
      </c>
      <c r="FK28" s="2">
        <f>MAX(MIN(IF(AND(PO27=1,NW28&lt;0),-1,1)*(DS28-$C$15)/($C$14-$C$15)*$C$12*$C$21-$C$33*ME28/BE$6 -  PO27*$C$33/$C$21,EO27/$C$19),MAX(FK$8:FK27)*-1)</f>
        <v>0.43130289237309821</v>
      </c>
      <c r="FL28" s="2">
        <f>MAX(MIN(IF(AND(PP27=1,NX28&lt;0),-1,1)*(DT28-$C$15)/($C$14-$C$15)*$C$12*$C$21-$C$33*MF28/BF$6 -  PP27*$C$33/$C$21,EP27/$C$19),MAX(FL$8:FL27)*-1)</f>
        <v>0.47579233405375204</v>
      </c>
      <c r="FM28" s="2">
        <f>MAX(MIN(IF(AND(PQ27=1,NY28&lt;0),-1,1)*(DU28-$C$15)/($C$14-$C$15)*$C$12*$C$21-$C$33*MG28/BG$6 -  PQ27*$C$33/$C$21,EQ27/$C$19),MAX(FM$8:FM27)*-1)</f>
        <v>0.52028177573440582</v>
      </c>
      <c r="FN28" s="2">
        <f>MAX(MIN(IF(AND(PR27=1,NZ28&lt;0),-1,1)*(DV28-$C$15)/($C$14-$C$15)*$C$12*$C$21-$C$33*MH28/BH$6 -  PR27*$C$33/$C$21,ER27/$C$19),MAX(FN$8:FN27)*-1)</f>
        <v>0.56477121741505965</v>
      </c>
      <c r="FO28" s="2">
        <f>MAX(MIN(IF(AND(PS27=1,OA28&lt;0),-1,1)*(DW28-$C$15)/($C$14-$C$15)*$C$12*$C$21-$C$33*MI28/BI$6 -  PS27*$C$33/$C$21,ES27/$C$19),MAX(FO$8:FO27)*-1)</f>
        <v>0.60926065909571347</v>
      </c>
      <c r="FP28" s="47">
        <f t="shared" si="101"/>
        <v>0.80000000000000016</v>
      </c>
      <c r="FQ28" s="43">
        <f t="shared" si="102"/>
        <v>26.859222545648851</v>
      </c>
      <c r="FR28" s="43">
        <f t="shared" si="103"/>
        <v>93</v>
      </c>
      <c r="FS28" s="43">
        <f t="shared" si="104"/>
        <v>72.065552221772606</v>
      </c>
      <c r="FT28" s="43">
        <f t="shared" si="105"/>
        <v>34.825338595380231</v>
      </c>
      <c r="FU28" s="43">
        <f t="shared" si="106"/>
        <v>10.690996121155543</v>
      </c>
      <c r="FV28" s="43">
        <f t="shared" si="107"/>
        <v>3.1677451101687928</v>
      </c>
      <c r="FW28" s="43">
        <f t="shared" si="108"/>
        <v>1.899151846281711</v>
      </c>
      <c r="FX28" s="43">
        <f t="shared" si="109"/>
        <v>1.7929481259999249</v>
      </c>
      <c r="FY28" s="43">
        <f t="shared" si="110"/>
        <v>1.7898631900163429</v>
      </c>
      <c r="FZ28" s="43">
        <f t="shared" si="111"/>
        <v>1.7898497439392567</v>
      </c>
      <c r="GA28" s="43">
        <f t="shared" si="112"/>
        <v>1.7898497430661173</v>
      </c>
      <c r="GB28" s="43">
        <f t="shared" si="113"/>
        <v>17.411793517055663</v>
      </c>
      <c r="GC28" s="43">
        <f t="shared" si="114"/>
        <v>20.739505472320236</v>
      </c>
      <c r="GD28" s="43">
        <f t="shared" si="115"/>
        <v>24.067217427584804</v>
      </c>
      <c r="GE28" s="43">
        <f t="shared" si="116"/>
        <v>27.394929382849377</v>
      </c>
      <c r="GF28" s="43">
        <f t="shared" si="117"/>
        <v>30.722641338113959</v>
      </c>
      <c r="GG28" s="43">
        <f t="shared" si="118"/>
        <v>34.050353293378528</v>
      </c>
      <c r="GH28" s="43">
        <f t="shared" si="119"/>
        <v>37.378065248643104</v>
      </c>
      <c r="GI28" s="43">
        <f t="shared" si="120"/>
        <v>40.705777203907665</v>
      </c>
      <c r="GJ28" s="43">
        <f t="shared" si="121"/>
        <v>44.033489159172248</v>
      </c>
      <c r="GK28" s="43">
        <f t="shared" si="122"/>
        <v>47.361201114436831</v>
      </c>
      <c r="GL28" s="47">
        <f t="shared" si="123"/>
        <v>0.80000000000000016</v>
      </c>
      <c r="GM28" s="43">
        <f t="shared" si="49"/>
        <v>6.7329015665392307</v>
      </c>
      <c r="GN28" s="43">
        <f t="shared" si="50"/>
        <v>12.529124208949234</v>
      </c>
      <c r="GO28" s="43">
        <f t="shared" si="51"/>
        <v>13.631223519563456</v>
      </c>
      <c r="GP28" s="43">
        <f t="shared" si="52"/>
        <v>8.3794584259885365</v>
      </c>
      <c r="GQ28" s="43">
        <f t="shared" si="53"/>
        <v>2.7890193614258361</v>
      </c>
      <c r="GR28" s="43">
        <f t="shared" si="54"/>
        <v>0.51397564474552038</v>
      </c>
      <c r="GS28" s="43">
        <f t="shared" si="55"/>
        <v>4.7294736279481477E-2</v>
      </c>
      <c r="GT28" s="43">
        <f t="shared" si="56"/>
        <v>1.5255811822892545E-3</v>
      </c>
      <c r="GU28" s="43">
        <f t="shared" si="57"/>
        <v>7.4235529880950596E-6</v>
      </c>
      <c r="GV28" s="43">
        <f t="shared" si="58"/>
        <v>5.3413820695034645E-10</v>
      </c>
      <c r="GW28" s="43">
        <f t="shared" si="59"/>
        <v>0</v>
      </c>
      <c r="GX28" s="43">
        <f t="shared" si="60"/>
        <v>4.1955979727361141</v>
      </c>
      <c r="GY28" s="43">
        <f t="shared" si="61"/>
        <v>5.0893242423571836</v>
      </c>
      <c r="GZ28" s="43">
        <f t="shared" si="62"/>
        <v>5.983050511978254</v>
      </c>
      <c r="HA28" s="43">
        <f t="shared" si="63"/>
        <v>6.8767767815993244</v>
      </c>
      <c r="HB28" s="43">
        <f t="shared" si="64"/>
        <v>7.7705030512203956</v>
      </c>
      <c r="HC28" s="43">
        <f t="shared" si="65"/>
        <v>8.6642293208414607</v>
      </c>
      <c r="HD28" s="43">
        <f t="shared" si="66"/>
        <v>9.5579555904625355</v>
      </c>
      <c r="HE28" s="43">
        <f t="shared" si="67"/>
        <v>10.451681860083603</v>
      </c>
      <c r="HF28" s="43">
        <f t="shared" si="68"/>
        <v>11.345408129704673</v>
      </c>
      <c r="HG28" s="43">
        <f t="shared" si="69"/>
        <v>12.239134399325746</v>
      </c>
      <c r="HH28" s="47">
        <f t="shared" si="124"/>
        <v>0.80000000000000016</v>
      </c>
      <c r="HI28" s="43">
        <f t="shared" si="125"/>
        <v>6.7329015665392307</v>
      </c>
      <c r="HJ28" s="43">
        <f t="shared" si="126"/>
        <v>12.529124208949234</v>
      </c>
      <c r="HK28" s="43">
        <f t="shared" si="127"/>
        <v>13.631223519563456</v>
      </c>
      <c r="HL28" s="43">
        <f t="shared" si="128"/>
        <v>8.3794584259885365</v>
      </c>
      <c r="HM28" s="43">
        <f t="shared" si="129"/>
        <v>2.7890193614258361</v>
      </c>
      <c r="HN28" s="43">
        <f t="shared" si="130"/>
        <v>0.51397564474552038</v>
      </c>
      <c r="HO28" s="43">
        <f t="shared" si="131"/>
        <v>4.7294736279481477E-2</v>
      </c>
      <c r="HP28" s="43">
        <f t="shared" si="132"/>
        <v>1.5255811822892545E-3</v>
      </c>
      <c r="HQ28" s="43">
        <f t="shared" si="133"/>
        <v>7.4235529880950596E-6</v>
      </c>
      <c r="HR28" s="43">
        <f t="shared" si="134"/>
        <v>5.3413820695034645E-10</v>
      </c>
      <c r="HS28" s="43">
        <f t="shared" si="135"/>
        <v>0</v>
      </c>
      <c r="HT28" s="43">
        <f t="shared" si="136"/>
        <v>4.1955979727361141</v>
      </c>
      <c r="HU28" s="43">
        <f t="shared" si="137"/>
        <v>5.0893242423571836</v>
      </c>
      <c r="HV28" s="43">
        <f t="shared" si="138"/>
        <v>5.983050511978254</v>
      </c>
      <c r="HW28" s="43">
        <f t="shared" si="139"/>
        <v>6.8767767815993244</v>
      </c>
      <c r="HX28" s="43">
        <f t="shared" si="140"/>
        <v>7.7705030512203956</v>
      </c>
      <c r="HY28" s="43">
        <f t="shared" si="141"/>
        <v>8.6642293208414607</v>
      </c>
      <c r="HZ28" s="43">
        <f t="shared" si="142"/>
        <v>9.5579555904625355</v>
      </c>
      <c r="IA28" s="43">
        <f t="shared" si="143"/>
        <v>10.451681860083603</v>
      </c>
      <c r="IB28" s="43">
        <f t="shared" si="144"/>
        <v>11.345408129704673</v>
      </c>
      <c r="IC28" s="43">
        <f t="shared" si="145"/>
        <v>12.239134399325746</v>
      </c>
      <c r="ID28" s="47">
        <f t="shared" si="146"/>
        <v>0.80000000000000016</v>
      </c>
      <c r="IE28" s="43">
        <f t="shared" si="147"/>
        <v>10.51332490110696</v>
      </c>
      <c r="IF28" s="43">
        <f t="shared" si="148"/>
        <v>7.0120000000000005</v>
      </c>
      <c r="IG28" s="43">
        <f t="shared" si="149"/>
        <v>8.0091538759516343</v>
      </c>
      <c r="IH28" s="43">
        <f t="shared" si="150"/>
        <v>10.054006508165187</v>
      </c>
      <c r="II28" s="43">
        <f t="shared" si="151"/>
        <v>11.496563305009104</v>
      </c>
      <c r="IJ28" s="43">
        <f t="shared" si="152"/>
        <v>12.008309805117481</v>
      </c>
      <c r="IK28" s="43">
        <f t="shared" si="153"/>
        <v>12.109190607888317</v>
      </c>
      <c r="IL28" s="43">
        <f t="shared" si="154"/>
        <v>12.119385784993138</v>
      </c>
      <c r="IM28" s="43">
        <f t="shared" si="155"/>
        <v>12.119766011680907</v>
      </c>
      <c r="IN28" s="43">
        <f t="shared" si="156"/>
        <v>12.119768414081475</v>
      </c>
      <c r="IO28" s="43">
        <f t="shared" si="157"/>
        <v>12.119768414388298</v>
      </c>
      <c r="IP28" s="43">
        <f t="shared" si="158"/>
        <v>11.21850331927091</v>
      </c>
      <c r="IQ28" s="43">
        <f t="shared" si="159"/>
        <v>11.026520127212676</v>
      </c>
      <c r="IR28" s="43">
        <f t="shared" si="160"/>
        <v>10.834536935154439</v>
      </c>
      <c r="IS28" s="43">
        <f t="shared" si="161"/>
        <v>10.642553743096204</v>
      </c>
      <c r="IT28" s="43">
        <f t="shared" si="162"/>
        <v>10.450570551037968</v>
      </c>
      <c r="IU28" s="43">
        <f t="shared" si="163"/>
        <v>10.258587358979733</v>
      </c>
      <c r="IV28" s="43">
        <f t="shared" si="164"/>
        <v>10.066604166921497</v>
      </c>
      <c r="IW28" s="43">
        <f t="shared" si="165"/>
        <v>9.8746209748632623</v>
      </c>
      <c r="IX28" s="43">
        <f t="shared" si="166"/>
        <v>9.6826377828050259</v>
      </c>
      <c r="IY28" s="43">
        <f t="shared" si="167"/>
        <v>9.4906545907467894</v>
      </c>
      <c r="IZ28" s="47">
        <f t="shared" si="168"/>
        <v>0.80000000000000016</v>
      </c>
      <c r="JA28" s="43" t="e">
        <f t="shared" si="267"/>
        <v>#N/A</v>
      </c>
      <c r="JB28" s="43">
        <f t="shared" si="268"/>
        <v>6</v>
      </c>
      <c r="JC28" s="43" t="e">
        <f t="shared" si="269"/>
        <v>#N/A</v>
      </c>
      <c r="JD28" s="43" t="e">
        <f t="shared" si="270"/>
        <v>#N/A</v>
      </c>
      <c r="JE28" s="43" t="e">
        <f t="shared" si="271"/>
        <v>#N/A</v>
      </c>
      <c r="JF28" s="43" t="e">
        <f t="shared" si="272"/>
        <v>#N/A</v>
      </c>
      <c r="JG28" s="43" t="e">
        <f t="shared" si="273"/>
        <v>#N/A</v>
      </c>
      <c r="JH28" s="43" t="e">
        <f t="shared" si="274"/>
        <v>#N/A</v>
      </c>
      <c r="JI28" s="43" t="e">
        <f t="shared" si="275"/>
        <v>#N/A</v>
      </c>
      <c r="JJ28" s="43" t="e">
        <f t="shared" si="276"/>
        <v>#N/A</v>
      </c>
      <c r="JK28" s="43" t="e">
        <f t="shared" si="277"/>
        <v>#N/A</v>
      </c>
      <c r="JL28" s="43">
        <f t="shared" si="278"/>
        <v>6</v>
      </c>
      <c r="JM28" s="43">
        <f t="shared" si="279"/>
        <v>6</v>
      </c>
      <c r="JN28" s="43">
        <f t="shared" si="280"/>
        <v>6</v>
      </c>
      <c r="JO28" s="43">
        <f t="shared" si="281"/>
        <v>6</v>
      </c>
      <c r="JP28" s="43">
        <f t="shared" si="282"/>
        <v>6</v>
      </c>
      <c r="JQ28" s="43">
        <f t="shared" si="283"/>
        <v>6</v>
      </c>
      <c r="JR28" s="43">
        <f t="shared" si="284"/>
        <v>6</v>
      </c>
      <c r="JS28" s="43" t="e">
        <f t="shared" si="285"/>
        <v>#N/A</v>
      </c>
      <c r="JT28" s="43" t="e">
        <f t="shared" si="286"/>
        <v>#N/A</v>
      </c>
      <c r="JU28" s="43" t="e">
        <f t="shared" si="287"/>
        <v>#N/A</v>
      </c>
      <c r="JV28" s="47">
        <f t="shared" si="170"/>
        <v>0.80000000000000016</v>
      </c>
      <c r="JW28" s="36">
        <f t="shared" si="171"/>
        <v>0</v>
      </c>
      <c r="JX28" s="36">
        <f t="shared" si="172"/>
        <v>0</v>
      </c>
      <c r="JY28" s="36">
        <f t="shared" si="173"/>
        <v>0</v>
      </c>
      <c r="JZ28" s="36">
        <f t="shared" si="174"/>
        <v>0</v>
      </c>
      <c r="KA28" s="36">
        <f t="shared" si="175"/>
        <v>0</v>
      </c>
      <c r="KB28" s="36">
        <f t="shared" si="176"/>
        <v>0</v>
      </c>
      <c r="KC28" s="36">
        <f t="shared" si="177"/>
        <v>1</v>
      </c>
      <c r="KD28" s="36">
        <f t="shared" si="178"/>
        <v>1</v>
      </c>
      <c r="KE28" s="36">
        <f t="shared" si="179"/>
        <v>1</v>
      </c>
      <c r="KF28" s="36">
        <f t="shared" si="180"/>
        <v>1</v>
      </c>
      <c r="KG28" s="36">
        <f t="shared" si="181"/>
        <v>1</v>
      </c>
      <c r="KH28" s="36">
        <f t="shared" si="182"/>
        <v>0</v>
      </c>
      <c r="KI28" s="36">
        <f t="shared" si="183"/>
        <v>0</v>
      </c>
      <c r="KJ28" s="36">
        <f t="shared" si="184"/>
        <v>0</v>
      </c>
      <c r="KK28" s="36">
        <f t="shared" si="185"/>
        <v>0</v>
      </c>
      <c r="KL28" s="36">
        <f t="shared" si="186"/>
        <v>0</v>
      </c>
      <c r="KM28" s="36">
        <f t="shared" si="187"/>
        <v>0</v>
      </c>
      <c r="KN28" s="36">
        <f t="shared" si="188"/>
        <v>0</v>
      </c>
      <c r="KO28" s="36">
        <f t="shared" si="189"/>
        <v>0</v>
      </c>
      <c r="KP28" s="36">
        <f t="shared" si="190"/>
        <v>0</v>
      </c>
      <c r="KQ28" s="36">
        <f t="shared" si="191"/>
        <v>0</v>
      </c>
      <c r="KR28" s="47">
        <f t="shared" si="192"/>
        <v>0.80000000000000016</v>
      </c>
      <c r="KS28" s="1">
        <f t="shared" si="193"/>
        <v>0</v>
      </c>
      <c r="KT28" s="1">
        <f t="shared" si="194"/>
        <v>0</v>
      </c>
      <c r="KU28" s="1">
        <f t="shared" si="195"/>
        <v>0</v>
      </c>
      <c r="KV28" s="1">
        <f t="shared" si="196"/>
        <v>0</v>
      </c>
      <c r="KW28" s="1">
        <f t="shared" si="197"/>
        <v>0</v>
      </c>
      <c r="KX28" s="1">
        <f t="shared" si="198"/>
        <v>0</v>
      </c>
      <c r="KY28" s="1">
        <f t="shared" si="199"/>
        <v>0</v>
      </c>
      <c r="KZ28" s="1">
        <f t="shared" si="200"/>
        <v>0</v>
      </c>
      <c r="LA28" s="1">
        <f t="shared" si="201"/>
        <v>0</v>
      </c>
      <c r="LB28" s="1">
        <f t="shared" si="202"/>
        <v>0</v>
      </c>
      <c r="LC28" s="1">
        <f t="shared" si="203"/>
        <v>0</v>
      </c>
      <c r="LD28" s="1">
        <f t="shared" si="204"/>
        <v>0</v>
      </c>
      <c r="LE28" s="1">
        <f t="shared" si="205"/>
        <v>0</v>
      </c>
      <c r="LF28" s="1">
        <f t="shared" si="206"/>
        <v>0</v>
      </c>
      <c r="LG28" s="1">
        <f t="shared" si="207"/>
        <v>0</v>
      </c>
      <c r="LH28" s="1">
        <f t="shared" si="208"/>
        <v>0</v>
      </c>
      <c r="LI28" s="1">
        <f t="shared" si="209"/>
        <v>0</v>
      </c>
      <c r="LJ28" s="1">
        <f t="shared" si="210"/>
        <v>0</v>
      </c>
      <c r="LK28" s="1">
        <f t="shared" si="211"/>
        <v>0</v>
      </c>
      <c r="LL28" s="1">
        <f t="shared" si="212"/>
        <v>0</v>
      </c>
      <c r="LM28" s="1">
        <f t="shared" si="213"/>
        <v>0</v>
      </c>
      <c r="LN28" s="47">
        <f t="shared" si="214"/>
        <v>0.80000000000000016</v>
      </c>
      <c r="LO28" s="43">
        <f t="shared" si="215"/>
        <v>14.443072058179059</v>
      </c>
      <c r="LP28" s="43">
        <f t="shared" si="216"/>
        <v>10.167538992413588</v>
      </c>
      <c r="LQ28" s="43">
        <f t="shared" si="217"/>
        <v>13.543166770216645</v>
      </c>
      <c r="LR28" s="43">
        <f t="shared" si="218"/>
        <v>14.565605293906692</v>
      </c>
      <c r="LS28" s="43">
        <f t="shared" si="219"/>
        <v>13.453698782960227</v>
      </c>
      <c r="LT28" s="43">
        <f t="shared" si="220"/>
        <v>11.677932376450718</v>
      </c>
      <c r="LU28" s="43">
        <f t="shared" si="221"/>
        <v>10.119629665500275</v>
      </c>
      <c r="LV28" s="43">
        <f t="shared" si="222"/>
        <v>8.8968364764315719</v>
      </c>
      <c r="LW28" s="43">
        <f t="shared" si="223"/>
        <v>7.9351154616809962</v>
      </c>
      <c r="LX28" s="43">
        <f t="shared" si="224"/>
        <v>7.1609582459311207</v>
      </c>
      <c r="LY28" s="43">
        <f t="shared" si="225"/>
        <v>6.5244286240937326</v>
      </c>
      <c r="LZ28" s="43">
        <f t="shared" si="226"/>
        <v>4.3517157211217228</v>
      </c>
      <c r="MA28" s="43">
        <f t="shared" si="227"/>
        <v>5.2786974489141878</v>
      </c>
      <c r="MB28" s="43">
        <f t="shared" si="228"/>
        <v>6.205679176706651</v>
      </c>
      <c r="MC28" s="43">
        <f t="shared" si="229"/>
        <v>7.1326609044991169</v>
      </c>
      <c r="MD28" s="43">
        <f t="shared" si="230"/>
        <v>8.0596426322915811</v>
      </c>
      <c r="ME28" s="43">
        <f t="shared" si="231"/>
        <v>8.9866243600840452</v>
      </c>
      <c r="MF28" s="43">
        <f t="shared" si="232"/>
        <v>9.9136060878765075</v>
      </c>
      <c r="MG28" s="43">
        <f t="shared" si="233"/>
        <v>10.840587815668975</v>
      </c>
      <c r="MH28" s="43">
        <f t="shared" si="234"/>
        <v>11.767569543461436</v>
      </c>
      <c r="MI28" s="43">
        <f t="shared" si="235"/>
        <v>12.694551271253902</v>
      </c>
      <c r="MJ28" s="47">
        <f t="shared" si="236"/>
        <v>0.80000000000000016</v>
      </c>
      <c r="MK28" s="43" t="e">
        <f t="shared" si="74"/>
        <v>#N/A</v>
      </c>
      <c r="ML28" s="43" t="e">
        <f t="shared" si="288"/>
        <v>#N/A</v>
      </c>
      <c r="MM28" s="43" t="e">
        <f t="shared" si="289"/>
        <v>#N/A</v>
      </c>
      <c r="MN28" s="43" t="e">
        <f t="shared" si="290"/>
        <v>#N/A</v>
      </c>
      <c r="MO28" s="43" t="e">
        <f t="shared" si="291"/>
        <v>#N/A</v>
      </c>
      <c r="MP28" s="43" t="e">
        <f t="shared" si="292"/>
        <v>#N/A</v>
      </c>
      <c r="MQ28" s="43" t="e">
        <f t="shared" si="293"/>
        <v>#N/A</v>
      </c>
      <c r="MR28" s="43" t="e">
        <f t="shared" si="294"/>
        <v>#N/A</v>
      </c>
      <c r="MS28" s="43" t="e">
        <f t="shared" si="295"/>
        <v>#N/A</v>
      </c>
      <c r="MT28" s="43" t="e">
        <f t="shared" si="296"/>
        <v>#N/A</v>
      </c>
      <c r="MU28" s="43" t="e">
        <f t="shared" si="297"/>
        <v>#N/A</v>
      </c>
      <c r="MV28" s="43" t="e">
        <f t="shared" si="298"/>
        <v>#N/A</v>
      </c>
      <c r="MW28" s="43" t="e">
        <f t="shared" si="299"/>
        <v>#N/A</v>
      </c>
      <c r="MX28" s="43" t="e">
        <f t="shared" si="300"/>
        <v>#N/A</v>
      </c>
      <c r="MY28" s="43" t="e">
        <f t="shared" si="301"/>
        <v>#N/A</v>
      </c>
      <c r="MZ28" s="43" t="e">
        <f t="shared" si="302"/>
        <v>#N/A</v>
      </c>
      <c r="NA28" s="43" t="e">
        <f t="shared" si="303"/>
        <v>#N/A</v>
      </c>
      <c r="NB28" s="43" t="e">
        <f t="shared" si="304"/>
        <v>#N/A</v>
      </c>
      <c r="NC28" s="43" t="e">
        <f t="shared" si="305"/>
        <v>#N/A</v>
      </c>
      <c r="ND28" s="43" t="e">
        <f t="shared" si="306"/>
        <v>#N/A</v>
      </c>
      <c r="NE28" s="43" t="e">
        <f t="shared" si="307"/>
        <v>#N/A</v>
      </c>
      <c r="NF28" s="47">
        <f t="shared" si="238"/>
        <v>0.80000000000000016</v>
      </c>
      <c r="NG28" s="43">
        <f>IF(OY27=0,MIN('Drive Train'!$F$35-FQ27*$C$19*'Drive Train'!$F$39,NG27+$C$39)-$C$7,IF(LO27-1&lt;=0,0,IF($C$37=Motors!$C$30,MAX(MAX(NG$8:NG27)*-1,NG27-$C$39),MAX(0,MAX(NG$8:NG27)*-1,NG27-$C$39))))</f>
        <v>10.51332490110696</v>
      </c>
      <c r="NH28" s="43">
        <f>IF(OZ27=0,MIN('Drive Train'!$F$35-FR27*$C$19*'Drive Train'!$F$39,NH27+$C$39)-$C$7,IF(LP27-1&lt;=0,0,IF($C$37=Motors!$C$30,MAX(MAX(NH$8:NH27)*-1,NH27-$C$39),MAX(0,MAX(NH$8:NH27)*-1,NH27-$C$39))))</f>
        <v>7.0120000000000005</v>
      </c>
      <c r="NI28" s="43">
        <f>IF(PA27=0,MIN('Drive Train'!$F$35-FS27*$C$19*'Drive Train'!$F$39,NI27+$C$39)-$C$7,IF(LQ27-1&lt;=0,0,IF($C$37=Motors!$C$30,MAX(MAX(NI$8:NI27)*-1,NI27-$C$39),MAX(0,MAX(NI$8:NI27)*-1,NI27-$C$39))))</f>
        <v>8.0091538759516343</v>
      </c>
      <c r="NJ28" s="43">
        <f>IF(PB27=0,MIN('Drive Train'!$F$35-FT27*$C$19*'Drive Train'!$F$39,NJ27+$C$39)-$C$7,IF(LR27-1&lt;=0,0,IF($C$37=Motors!$C$30,MAX(MAX(NJ$8:NJ27)*-1,NJ27-$C$39),MAX(0,MAX(NJ$8:NJ27)*-1,NJ27-$C$39))))</f>
        <v>10.054006508165187</v>
      </c>
      <c r="NK28" s="43">
        <f>IF(PC27=0,MIN('Drive Train'!$F$35-FU27*$C$19*'Drive Train'!$F$39,NK27+$C$39)-$C$7,IF(LS27-1&lt;=0,0,IF($C$37=Motors!$C$30,MAX(MAX(NK$8:NK27)*-1,NK27-$C$39),MAX(0,MAX(NK$8:NK27)*-1,NK27-$C$39))))</f>
        <v>11.496563305009104</v>
      </c>
      <c r="NL28" s="43">
        <f>IF(PD27=0,MIN('Drive Train'!$F$35-FV27*$C$19*'Drive Train'!$F$39,NL27+$C$39)-$C$7,IF(LT27-1&lt;=0,0,IF($C$37=Motors!$C$30,MAX(MAX(NL$8:NL27)*-1,NL27-$C$39),MAX(0,MAX(NL$8:NL27)*-1,NL27-$C$39))))</f>
        <v>12.008309805117481</v>
      </c>
      <c r="NM28" s="43">
        <f>IF(PE27=0,MIN('Drive Train'!$F$35-FW27*$C$19*'Drive Train'!$F$39,NM27+$C$39)-$C$7,IF(LU27-1&lt;=0,0,IF($C$37=Motors!$C$30,MAX(MAX(NM$8:NM27)*-1,NM27-$C$39),MAX(0,MAX(NM$8:NM27)*-1,NM27-$C$39))))</f>
        <v>12.109190607888317</v>
      </c>
      <c r="NN28" s="43">
        <f>IF(PF27=0,MIN('Drive Train'!$F$35-FX27*$C$19*'Drive Train'!$F$39,NN27+$C$39)-$C$7,IF(LV27-1&lt;=0,0,IF($C$37=Motors!$C$30,MAX(MAX(NN$8:NN27)*-1,NN27-$C$39),MAX(0,MAX(NN$8:NN27)*-1,NN27-$C$39))))</f>
        <v>12.119385784993138</v>
      </c>
      <c r="NO28" s="43">
        <f>IF(PG27=0,MIN('Drive Train'!$F$35-FY27*$C$19*'Drive Train'!$F$39,NO27+$C$39)-$C$7,IF(LW27-1&lt;=0,0,IF($C$37=Motors!$C$30,MAX(MAX(NO$8:NO27)*-1,NO27-$C$39),MAX(0,MAX(NO$8:NO27)*-1,NO27-$C$39))))</f>
        <v>12.119766011680907</v>
      </c>
      <c r="NP28" s="43">
        <f>IF(PH27=0,MIN('Drive Train'!$F$35-FZ27*$C$19*'Drive Train'!$F$39,NP27+$C$39)-$C$7,IF(LX27-1&lt;=0,0,IF($C$37=Motors!$C$30,MAX(MAX(NP$8:NP27)*-1,NP27-$C$39),MAX(0,MAX(NP$8:NP27)*-1,NP27-$C$39))))</f>
        <v>12.119768414081475</v>
      </c>
      <c r="NQ28" s="43">
        <f>IF(PI27=0,MIN('Drive Train'!$F$35-GA27*$C$19*'Drive Train'!$F$39,NQ27+$C$39)-$C$7,IF(LY27-1&lt;=0,0,IF($C$37=Motors!$C$30,MAX(MAX(NQ$8:NQ27)*-1,NQ27-$C$39),MAX(0,MAX(NQ$8:NQ27)*-1,NQ27-$C$39))))</f>
        <v>12.119768414388298</v>
      </c>
      <c r="NR28" s="43">
        <f>IF(PJ27=0,MIN('Drive Train'!$F$35-GB27*$C$19*'Drive Train'!$F$39,NR27+$C$39)-$C$7,IF(LZ27-1&lt;=0,0,IF($C$37=Motors!$C$30,MAX(MAX(NR$8:NR27)*-1,NR27-$C$39),MAX(0,MAX(NR$8:NR27)*-1,NR27-$C$39))))</f>
        <v>11.21850331927091</v>
      </c>
      <c r="NS28" s="43">
        <f>IF(PK27=0,MIN('Drive Train'!$F$35-GC27*$C$19*'Drive Train'!$F$39,NS27+$C$39)-$C$7,IF(MA27-1&lt;=0,0,IF($C$37=Motors!$C$30,MAX(MAX(NS$8:NS27)*-1,NS27-$C$39),MAX(0,MAX(NS$8:NS27)*-1,NS27-$C$39))))</f>
        <v>11.026520127212676</v>
      </c>
      <c r="NT28" s="43">
        <f>IF(PL27=0,MIN('Drive Train'!$F$35-GD27*$C$19*'Drive Train'!$F$39,NT27+$C$39)-$C$7,IF(MB27-1&lt;=0,0,IF($C$37=Motors!$C$30,MAX(MAX(NT$8:NT27)*-1,NT27-$C$39),MAX(0,MAX(NT$8:NT27)*-1,NT27-$C$39))))</f>
        <v>10.834536935154439</v>
      </c>
      <c r="NU28" s="43">
        <f>IF(PM27=0,MIN('Drive Train'!$F$35-GE27*$C$19*'Drive Train'!$F$39,NU27+$C$39)-$C$7,IF(MC27-1&lt;=0,0,IF($C$37=Motors!$C$30,MAX(MAX(NU$8:NU27)*-1,NU27-$C$39),MAX(0,MAX(NU$8:NU27)*-1,NU27-$C$39))))</f>
        <v>10.642553743096204</v>
      </c>
      <c r="NV28" s="43">
        <f>IF(PN27=0,MIN('Drive Train'!$F$35-GF27*$C$19*'Drive Train'!$F$39,NV27+$C$39)-$C$7,IF(MD27-1&lt;=0,0,IF($C$37=Motors!$C$30,MAX(MAX(NV$8:NV27)*-1,NV27-$C$39),MAX(0,MAX(NV$8:NV27)*-1,NV27-$C$39))))</f>
        <v>10.450570551037968</v>
      </c>
      <c r="NW28" s="43">
        <f>IF(PO27=0,MIN('Drive Train'!$F$35-GG27*$C$19*'Drive Train'!$F$39,NW27+$C$39)-$C$7,IF(ME27-1&lt;=0,0,IF($C$37=Motors!$C$30,MAX(MAX(NW$8:NW27)*-1,NW27-$C$39),MAX(0,MAX(NW$8:NW27)*-1,NW27-$C$39))))</f>
        <v>10.258587358979733</v>
      </c>
      <c r="NX28" s="43">
        <f>IF(PP27=0,MIN('Drive Train'!$F$35-GH27*$C$19*'Drive Train'!$F$39,NX27+$C$39)-$C$7,IF(MF27-1&lt;=0,0,IF($C$37=Motors!$C$30,MAX(MAX(NX$8:NX27)*-1,NX27-$C$39),MAX(0,MAX(NX$8:NX27)*-1,NX27-$C$39))))</f>
        <v>10.066604166921497</v>
      </c>
      <c r="NY28" s="43">
        <f>IF(PQ27=0,MIN('Drive Train'!$F$35-GI27*$C$19*'Drive Train'!$F$39,NY27+$C$39)-$C$7,IF(MG27-1&lt;=0,0,IF($C$37=Motors!$C$30,MAX(MAX(NY$8:NY27)*-1,NY27-$C$39),MAX(0,MAX(NY$8:NY27)*-1,NY27-$C$39))))</f>
        <v>9.8746209748632623</v>
      </c>
      <c r="NZ28" s="43">
        <f>IF(PR27=0,MIN('Drive Train'!$F$35-GJ27*$C$19*'Drive Train'!$F$39,NZ27+$C$39)-$C$7,IF(MH27-1&lt;=0,0,IF($C$37=Motors!$C$30,MAX(MAX(NZ$8:NZ27)*-1,NZ27-$C$39),MAX(0,MAX(NZ$8:NZ27)*-1,NZ27-$C$39))))</f>
        <v>9.6826377828050259</v>
      </c>
      <c r="OA28" s="43">
        <f>IF(PS27=0,MIN('Drive Train'!$F$35-GK27*$C$19*'Drive Train'!$F$39,OA27+$C$39)-$C$7,IF(MI27-1&lt;=0,0,IF($C$37=Motors!$C$30,MAX(MAX(OA$8:OA27)*-1,OA27-$C$39),MAX(0,MAX(OA$8:OA27)*-1,OA27-$C$39))))</f>
        <v>9.4906545907467894</v>
      </c>
      <c r="OB28" s="47">
        <f t="shared" si="239"/>
        <v>0.80000000000000016</v>
      </c>
      <c r="OC28" s="43">
        <f>'Drive Train'!$F$35-(FQ28*$C$13)*$C$19*'Drive Train'!$F$39</f>
        <v>11.271912653082749</v>
      </c>
      <c r="OD28" s="43">
        <f>'Drive Train'!$F$35-(FR28*$C$13)*$C$19*'Drive Train'!$F$39</f>
        <v>8.4939999999999998</v>
      </c>
      <c r="OE28" s="43">
        <f>'Drive Train'!$F$35-(FS28*$C$13)*$C$19*'Drive Train'!$F$39</f>
        <v>9.3732468066855503</v>
      </c>
      <c r="OF28" s="43">
        <f>'Drive Train'!$F$35-(FT28*$C$13)*$C$19*'Drive Train'!$F$39</f>
        <v>10.937335778994031</v>
      </c>
      <c r="OG28" s="43">
        <f>'Drive Train'!$F$35-(FU28*$C$13)*$C$19*'Drive Train'!$F$39</f>
        <v>11.950978162911468</v>
      </c>
      <c r="OH28" s="43">
        <f>'Drive Train'!$F$35-(FV28*$C$13)*$C$19*'Drive Train'!$F$39</f>
        <v>12.26695470537291</v>
      </c>
      <c r="OI28" s="43">
        <f>'Drive Train'!$F$35-(FW28*$C$13)*$C$19*'Drive Train'!$F$39</f>
        <v>12.320235622456169</v>
      </c>
      <c r="OJ28" s="43">
        <f>'Drive Train'!$F$35-(FX28*$C$13)*$C$19*'Drive Train'!$F$39</f>
        <v>12.324696178708004</v>
      </c>
      <c r="OK28" s="43">
        <f>'Drive Train'!$F$35-(FY28*$C$13)*$C$19*'Drive Train'!$F$39</f>
        <v>12.324825746019314</v>
      </c>
      <c r="OL28" s="43">
        <f>'Drive Train'!$F$35-(FZ28*$C$13)*$C$19*'Drive Train'!$F$39</f>
        <v>12.324826310754551</v>
      </c>
      <c r="OM28" s="43">
        <f>'Drive Train'!$F$35-(GA28*$C$13)*$C$19*'Drive Train'!$F$39</f>
        <v>12.324826310791224</v>
      </c>
      <c r="ON28" s="43">
        <f>'Drive Train'!$F$35-(GB28*$C$13)*$C$19*'Drive Train'!$F$39</f>
        <v>11.668704672283663</v>
      </c>
      <c r="OO28" s="43">
        <f>'Drive Train'!$F$35-(GC28*$C$13)*$C$19*'Drive Train'!$F$39</f>
        <v>11.528940770162551</v>
      </c>
      <c r="OP28" s="43">
        <f>'Drive Train'!$F$35-(GD28*$C$13)*$C$19*'Drive Train'!$F$39</f>
        <v>11.389176868041439</v>
      </c>
      <c r="OQ28" s="43">
        <f>'Drive Train'!$F$35-(GE28*$C$13)*$C$19*'Drive Train'!$F$39</f>
        <v>11.249412965920326</v>
      </c>
      <c r="OR28" s="43">
        <f>'Drive Train'!$F$35-(GF28*$C$13)*$C$19*'Drive Train'!$F$39</f>
        <v>11.109649063799214</v>
      </c>
      <c r="OS28" s="43">
        <f>'Drive Train'!$F$35-(GG28*$C$13)*$C$19*'Drive Train'!$F$39</f>
        <v>10.969885161678102</v>
      </c>
      <c r="OT28" s="43">
        <f>'Drive Train'!$F$35-(GH28*$C$13)*$C$19*'Drive Train'!$F$39</f>
        <v>10.830121259556989</v>
      </c>
      <c r="OU28" s="43">
        <f>'Drive Train'!$F$35-(GI28*$C$13)*$C$19*'Drive Train'!$F$39</f>
        <v>10.690357357435879</v>
      </c>
      <c r="OV28" s="43">
        <f>'Drive Train'!$F$35-(GJ28*$C$13)*$C$19*'Drive Train'!$F$39</f>
        <v>10.550593455314766</v>
      </c>
      <c r="OW28" s="43">
        <f>'Drive Train'!$F$35-(GK28*$C$13)*$C$19*'Drive Train'!$F$39</f>
        <v>10.410829553193654</v>
      </c>
      <c r="OX28" s="47">
        <f t="shared" si="240"/>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241"/>
        <v>0.80000000000000016</v>
      </c>
      <c r="PU28" s="43">
        <f t="shared" si="242"/>
        <v>7.1424402577410078</v>
      </c>
      <c r="PV28" s="43">
        <f t="shared" si="243"/>
        <v>4.3384853036992315</v>
      </c>
      <c r="PW28" s="43">
        <f t="shared" si="244"/>
        <v>5.9586145355422246</v>
      </c>
      <c r="PX28" s="43">
        <f t="shared" si="245"/>
        <v>7.0028666891275888</v>
      </c>
      <c r="PY28" s="43">
        <f t="shared" si="246"/>
        <v>7.2010991231986274</v>
      </c>
      <c r="PZ28" s="43">
        <f t="shared" si="247"/>
        <v>6.8169572448906637</v>
      </c>
      <c r="QA28" s="43">
        <f t="shared" si="248"/>
        <v>6.2694956415362677</v>
      </c>
      <c r="QB28" s="43">
        <f t="shared" si="249"/>
        <v>5.7484304652934117</v>
      </c>
      <c r="QC28" s="43">
        <f t="shared" si="250"/>
        <v>5.2874826597648941</v>
      </c>
      <c r="QD28" s="43">
        <f t="shared" si="251"/>
        <v>4.8774741546907059</v>
      </c>
      <c r="QE28" s="43">
        <f t="shared" si="252"/>
        <v>4.5216392431105072</v>
      </c>
      <c r="QF28" s="43">
        <f t="shared" si="253"/>
        <v>1.9857188049045102</v>
      </c>
      <c r="QG28" s="43">
        <f t="shared" si="254"/>
        <v>2.4087071540161329</v>
      </c>
      <c r="QH28" s="43">
        <f t="shared" si="255"/>
        <v>2.8316955031277553</v>
      </c>
      <c r="QI28" s="43">
        <f t="shared" si="256"/>
        <v>3.2546838522393768</v>
      </c>
      <c r="QJ28" s="43">
        <f t="shared" si="257"/>
        <v>3.6776722013509997</v>
      </c>
      <c r="QK28" s="43">
        <f t="shared" si="258"/>
        <v>4.1006605504626217</v>
      </c>
      <c r="QL28" s="43">
        <f t="shared" si="259"/>
        <v>4.5236488995742432</v>
      </c>
      <c r="QM28" s="43">
        <f t="shared" si="260"/>
        <v>4.9466372486858656</v>
      </c>
      <c r="QN28" s="43">
        <f t="shared" si="261"/>
        <v>5.369625597797488</v>
      </c>
      <c r="QO28" s="43">
        <f t="shared" si="262"/>
        <v>5.7926139469091114</v>
      </c>
      <c r="QP28" s="47">
        <f t="shared" si="263"/>
        <v>0.80000000000000016</v>
      </c>
      <c r="QQ28" s="43">
        <f t="shared" si="76"/>
        <v>0.34969247188423547</v>
      </c>
      <c r="QR28" s="43">
        <f t="shared" si="77"/>
        <v>1.2108094279334349</v>
      </c>
      <c r="QS28" s="43">
        <f t="shared" si="78"/>
        <v>0.93825430171345758</v>
      </c>
      <c r="QT28" s="43">
        <f t="shared" si="79"/>
        <v>0.45340697099204846</v>
      </c>
      <c r="QU28" s="43">
        <f t="shared" si="80"/>
        <v>0.13919095588704208</v>
      </c>
      <c r="QV28" s="43">
        <f t="shared" si="81"/>
        <v>4.1242318760025931E-2</v>
      </c>
      <c r="QW28" s="43">
        <f t="shared" si="82"/>
        <v>2.4725924307043918E-2</v>
      </c>
      <c r="QX28" s="43">
        <f t="shared" si="83"/>
        <v>2.3343209621035407E-2</v>
      </c>
      <c r="QY28" s="43">
        <f t="shared" si="84"/>
        <v>2.3303045432073122E-2</v>
      </c>
      <c r="QZ28" s="43">
        <f t="shared" si="85"/>
        <v>2.330287037146125E-2</v>
      </c>
      <c r="RA28" s="43">
        <f t="shared" si="86"/>
        <v>2.3302870360093444E-2</v>
      </c>
      <c r="RB28" s="43">
        <f t="shared" si="87"/>
        <v>0.22669208330840054</v>
      </c>
      <c r="RC28" s="43">
        <f t="shared" si="88"/>
        <v>0.2700170834038968</v>
      </c>
      <c r="RD28" s="43">
        <f t="shared" si="89"/>
        <v>0.31334208349939291</v>
      </c>
      <c r="RE28" s="43">
        <f t="shared" si="90"/>
        <v>0.35666708359488919</v>
      </c>
      <c r="RF28" s="43">
        <f t="shared" si="91"/>
        <v>0.39999208369038552</v>
      </c>
      <c r="RG28" s="43">
        <f t="shared" si="92"/>
        <v>0.44331708378588169</v>
      </c>
      <c r="RH28" s="43">
        <f t="shared" si="93"/>
        <v>0.48664208388137803</v>
      </c>
      <c r="RI28" s="43">
        <f t="shared" si="94"/>
        <v>0.52996708397687409</v>
      </c>
      <c r="RJ28" s="43">
        <f t="shared" si="95"/>
        <v>0.57329208407237042</v>
      </c>
      <c r="RK28" s="43">
        <f t="shared" si="96"/>
        <v>0.61661708416786676</v>
      </c>
      <c r="RL28" s="47">
        <f t="shared" si="264"/>
        <v>0.80000000000000016</v>
      </c>
      <c r="RM28" s="2">
        <f>IF(AND(LO28&gt;=LO$6*'Drive Train'!$AA$52,LO28&lt;=LO$6*'Drive Train'!$AA$53,KS28=0,JW28=0,EU28&gt;0),$C$17,0)</f>
        <v>0.04</v>
      </c>
      <c r="RN28" s="2">
        <f>IF(AND(LP28&gt;=LP$6*'Drive Train'!$AA$52,LP28&lt;=LP$6*'Drive Train'!$AA$53,KT28=0,JX28=0,EV28&gt;0),$C$17,0)</f>
        <v>0.04</v>
      </c>
      <c r="RO28" s="2">
        <f>IF(AND(LQ28&gt;=LQ$6*'Drive Train'!$AA$52,LQ28&lt;=LQ$6*'Drive Train'!$AA$53,KU28=0,JY28=0,EW28&gt;0),$C$17,0)</f>
        <v>0.04</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v>
      </c>
      <c r="RS28" s="2">
        <f>IF(AND(LU28&gt;=LU$6*'Drive Train'!$AA$52,LU28&lt;=LU$6*'Drive Train'!$AA$53,KY28=0,KC28=0,FA28&gt;0),$C$17,0)</f>
        <v>0</v>
      </c>
      <c r="RT28" s="2">
        <f>IF(AND(LV28&gt;=LV$6*'Drive Train'!$AA$52,LV28&lt;=LV$6*'Drive Train'!$AA$53,KZ28=0,KD28=0,FB28&gt;0),$C$17,0)</f>
        <v>0</v>
      </c>
      <c r="RU28" s="2">
        <f>IF(AND(LW28&gt;=LW$6*'Drive Train'!$AA$52,LW28&lt;=LW$6*'Drive Train'!$AA$53,LA28=0,KE28=0,FC28&gt;0),$C$17,0)</f>
        <v>0</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0.04</v>
      </c>
      <c r="RY28" s="2">
        <f>IF(AND(MA28&gt;=MA$6*'Drive Train'!$AA$52,MA28&lt;=MA$6*'Drive Train'!$AA$53,LE28=0,KI28=0,FG28&gt;0),$C$17,0)</f>
        <v>0.04</v>
      </c>
      <c r="RZ28" s="2">
        <f>IF(AND(MB28&gt;=MB$6*'Drive Train'!$AA$52,MB28&lt;=MB$6*'Drive Train'!$AA$53,LF28=0,KJ28=0,FH28&gt;0),$C$17,0)</f>
        <v>0.04</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265"/>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266"/>
        <v>0.80000000000000016</v>
      </c>
    </row>
    <row r="29" spans="1:524" x14ac:dyDescent="0.3">
      <c r="B29" s="3" t="s">
        <v>67</v>
      </c>
      <c r="C29" s="39" t="b">
        <f>IF('Drive Train'!F16*'Drive Train'!F20 &gt; 'Drive Train'!F18*('Drive Train'!F19-4*C28^2/'Drive Train'!F19), TRUE, FALSE)</f>
        <v>1</v>
      </c>
      <c r="D29" s="5"/>
      <c r="P29" s="5"/>
      <c r="R29" s="49">
        <f t="shared" si="97"/>
        <v>0.84000000000000019</v>
      </c>
      <c r="S29" s="2">
        <f>NG29/'Drive Train'!$F$35</f>
        <v>0.86418415624545675</v>
      </c>
      <c r="T29" s="2">
        <f>NH29/'Drive Train'!$F$35</f>
        <v>0.565483870967742</v>
      </c>
      <c r="U29" s="2">
        <f>NI29/'Drive Train'!$F$35</f>
        <v>0.66002653835328506</v>
      </c>
      <c r="V29" s="2">
        <f>NJ29/'Drive Train'!$F$35</f>
        <v>0.82820814827892808</v>
      </c>
      <c r="W29" s="2">
        <f>NK29/'Drive Train'!$F$35</f>
        <v>0.93720195300123299</v>
      </c>
      <c r="X29" s="2">
        <f>NL29/'Drive Train'!$F$35</f>
        <v>0.97117792530891522</v>
      </c>
      <c r="Y29" s="2">
        <f>NM29/'Drive Train'!$F$35</f>
        <v>0.9769070561780826</v>
      </c>
      <c r="Z29" s="2">
        <f>NN29/'Drive Train'!$F$35</f>
        <v>0.97738668588258104</v>
      </c>
      <c r="AA29" s="2">
        <f>NO29/'Drive Train'!$F$35</f>
        <v>0.9774006178515392</v>
      </c>
      <c r="AB29" s="2">
        <f>NP29/'Drive Train'!$F$35</f>
        <v>0.97740067857575819</v>
      </c>
      <c r="AC29" s="2">
        <f>NQ29/'Drive Train'!$F$35</f>
        <v>0.97740067857970148</v>
      </c>
      <c r="AD29" s="2">
        <f>NR29/'Drive Train'!$F$35</f>
        <v>0.90684996476168422</v>
      </c>
      <c r="AE29" s="2">
        <f>NS29/'Drive Train'!$F$35</f>
        <v>0.89182158818952151</v>
      </c>
      <c r="AF29" s="2">
        <f>NT29/'Drive Train'!$F$35</f>
        <v>0.87679321161735901</v>
      </c>
      <c r="AG29" s="2">
        <f>NU29/'Drive Train'!$F$35</f>
        <v>0.8617648350451963</v>
      </c>
      <c r="AH29" s="2">
        <f>NV29/'Drive Train'!$F$35</f>
        <v>0.8467364584730338</v>
      </c>
      <c r="AI29" s="2">
        <f>NW29/'Drive Train'!$F$35</f>
        <v>0.8317080819008712</v>
      </c>
      <c r="AJ29" s="2">
        <f>NX29/'Drive Train'!$F$35</f>
        <v>0.81667970532870859</v>
      </c>
      <c r="AK29" s="2">
        <f>NY29/'Drive Train'!$F$35</f>
        <v>0.8016513287565461</v>
      </c>
      <c r="AL29" s="2">
        <f>NZ29/'Drive Train'!$F$35</f>
        <v>0.78662295218438338</v>
      </c>
      <c r="AM29" s="2">
        <f>OA29/'Drive Train'!$F$35</f>
        <v>0.77159457561222078</v>
      </c>
      <c r="AN29" s="47">
        <f t="shared" si="98"/>
        <v>0.84000000000000019</v>
      </c>
      <c r="AO29" s="36">
        <f>LO29*12*60/(PI() * 'Drive Train'!$F$15)/S$6*ABS(S29)</f>
        <v>4370.8243702566378</v>
      </c>
      <c r="AP29" s="36">
        <f>LP29*12*60/(PI() * 'Drive Train'!$F$15)/T$6*ABS(T29)</f>
        <v>1036.9928780576438</v>
      </c>
      <c r="AQ29" s="36">
        <f>LQ29*12*60/(PI() * 'Drive Train'!$F$15)/U$6*ABS(U29)</f>
        <v>2308.7041627596864</v>
      </c>
      <c r="AR29" s="36">
        <f>LR29*12*60/(PI() * 'Drive Train'!$F$15)/V$6*ABS(V29)</f>
        <v>4006.8114537017195</v>
      </c>
      <c r="AS29" s="36">
        <f>LS29*12*60/(PI() * 'Drive Train'!$F$15)/W$6*ABS(W29)</f>
        <v>5098.9642297904838</v>
      </c>
      <c r="AT29" s="36">
        <f>LT29*12*60/(PI() * 'Drive Train'!$F$15)/X$6*ABS(X29)</f>
        <v>5424.6290951931423</v>
      </c>
      <c r="AU29" s="36">
        <f>LU29*12*60/(PI() * 'Drive Train'!$F$15)/Y$6*ABS(Y29)</f>
        <v>5476.4411127918138</v>
      </c>
      <c r="AV29" s="36">
        <f>LV29*12*60/(PI() * 'Drive Train'!$F$15)/Z$6*ABS(Z29)</f>
        <v>5480.501783318553</v>
      </c>
      <c r="AW29" s="36">
        <f>LW29*12*60/(PI() * 'Drive Train'!$F$15)/AA$6*ABS(AA29)</f>
        <v>5480.6109954050089</v>
      </c>
      <c r="AX29" s="36">
        <f>LX29*12*60/(PI() * 'Drive Train'!$F$15)/AB$6*ABS(AB29)</f>
        <v>5480.6114295207726</v>
      </c>
      <c r="AY29" s="36">
        <f>LY29*12*60/(PI() * 'Drive Train'!$F$15)/AC$6*ABS(AC29)</f>
        <v>5480.6114295459838</v>
      </c>
      <c r="AZ29" s="36">
        <f>LZ29*12*60/(PI() * 'Drive Train'!$F$15)/AD$6*ABS(AD29)</f>
        <v>1408.9757649857856</v>
      </c>
      <c r="BA29" s="36">
        <f>MA29*12*60/(PI() * 'Drive Train'!$F$15)/AE$6*ABS(AE29)</f>
        <v>1680.7855959628619</v>
      </c>
      <c r="BB29" s="36">
        <f>MB29*12*60/(PI() * 'Drive Train'!$F$15)/AF$6*ABS(AF29)</f>
        <v>1942.6477699039688</v>
      </c>
      <c r="BC29" s="36">
        <f>MC29*12*60/(PI() * 'Drive Train'!$F$15)/AG$6*ABS(AG29)</f>
        <v>2194.5622868091059</v>
      </c>
      <c r="BD29" s="36">
        <f>MD29*12*60/(PI() * 'Drive Train'!$F$15)/AH$6*ABS(AH29)</f>
        <v>2436.5291466782742</v>
      </c>
      <c r="BE29" s="36">
        <f>ME29*12*60/(PI() * 'Drive Train'!$F$15)/AI$6*ABS(AI29)</f>
        <v>2668.5483495114713</v>
      </c>
      <c r="BF29" s="36">
        <f>MF29*12*60/(PI() * 'Drive Train'!$F$15)/AJ$6*ABS(AJ29)</f>
        <v>2890.6198953086987</v>
      </c>
      <c r="BG29" s="36">
        <f>MG29*12*60/(PI() * 'Drive Train'!$F$15)/AK$6*ABS(AK29)</f>
        <v>3102.7437840699581</v>
      </c>
      <c r="BH29" s="36">
        <f>MH29*12*60/(PI() * 'Drive Train'!$F$15)/AL$6*ABS(AL29)</f>
        <v>3304.9200157952455</v>
      </c>
      <c r="BI29" s="36">
        <f>MI29*12*60/(PI() * 'Drive Train'!$F$15)/AM$6*ABS(AM29)</f>
        <v>3497.1485904845636</v>
      </c>
      <c r="BJ29" s="47">
        <f t="shared" si="23"/>
        <v>0.84000000000000019</v>
      </c>
      <c r="BK29" s="2">
        <f>IF(OR(KS28=1,AND($C$37=Motors!$C$32,OY28=1)),0,IF(NG29=0,-(CG28+$C$15)/($C$14-$C$15)*$C$12,($C$11*S29-AO29)/($C$11*S29)*$C$12*S29))</f>
        <v>0.96093449495058714</v>
      </c>
      <c r="BL29" s="2">
        <f>IF(OR(KT28=1,AND($C$37=Motors!$C$32,OZ28=1)),0,IF(NH29=0,-(CH28+$C$15)/($C$14-$C$15)*$C$12,($C$11*T29-AP29)/($C$11*T29)*$C$12*T29))</f>
        <v>1.9495036975680378</v>
      </c>
      <c r="BM29" s="2">
        <f>IF(OR(KU28=1,AND($C$37=Motors!$C$32,PA28=1)),0,IF(NI29=0,-(CI28+$C$15)/($C$14-$C$15)*$C$12,($C$11*U29-AQ29)/($C$11*U29)*$C$12*U29))</f>
        <v>1.4797609419593636</v>
      </c>
      <c r="BN29" s="2">
        <f>IF(OR(KV28=1,AND($C$37=Motors!$C$32,PB28=1)),0,IF(NJ29=0,-(CJ28+$C$15)/($C$14-$C$15)*$C$12,($C$11*V29-AR29)/($C$11*V29)*$C$12*V29))</f>
        <v>1.0528187501634669</v>
      </c>
      <c r="BO29" s="2">
        <f>IF(OR(KW28=1,AND($C$37=Motors!$C$32,PC28=1)),0,IF(NK29=0,-(CK28+$C$15)/($C$14-$C$15)*$C$12,($C$11*W29-AS29)/($C$11*W29)*$C$12*W29))</f>
        <v>0.78217353080872243</v>
      </c>
      <c r="BP29" s="2">
        <f>IF(OR(KX28=1,AND($C$37=Motors!$C$32,PD28=1)),0,IF(NL29=0,-(CL28+$C$15)/($C$14-$C$15)*$C$12,($C$11*X29-AT29)/($C$11*X29)*$C$12*X29))</f>
        <v>0.70851795364521597</v>
      </c>
      <c r="BQ29" s="2">
        <f>IF(OR(KY28=1,AND($C$37=Motors!$C$32,PE28=1)),0,IF(NM29=0,-(CM28+$C$15)/($C$14-$C$15)*$C$12,($C$11*Y29-AU29)/($C$11*Y29)*$C$12*Y29))</f>
        <v>0.69834555287226407</v>
      </c>
      <c r="BR29" s="2">
        <f>IF(OR(KZ28=1,AND($C$37=Motors!$C$32,PF28=1)),0,IF(NN29=0,-(CN28+$C$15)/($C$14-$C$15)*$C$12,($C$11*Z29-AV29)/($C$11*Z29)*$C$12*Z29))</f>
        <v>0.69769454918392915</v>
      </c>
      <c r="BS29" s="2">
        <f>IF(OR(LA28=1,AND($C$37=Motors!$C$32,PG28=1)),0,IF(NO29=0,-(CO28+$C$15)/($C$14-$C$15)*$C$12,($C$11*AA29-AW29)/($C$11*AA29)*$C$12*AA29))</f>
        <v>0.69768197056585446</v>
      </c>
      <c r="BT29" s="2">
        <f>IF(OR(LB28=1,AND($C$37=Motors!$C$32,PH28=1)),0,IF(NP29=0,-(CP28+$C$15)/($C$14-$C$15)*$C$12,($C$11*AB29-AX29)/($C$11*AB29)*$C$12*AB29))</f>
        <v>0.69768194609342205</v>
      </c>
      <c r="BU29" s="2">
        <f>IF(OR(LC28=1,AND($C$37=Motors!$C$32,PI28=1)),0,IF(NQ29=0,-(CQ28+$C$15)/($C$14-$C$15)*$C$12,($C$11*AC29-AY29)/($C$11*AC29)*$C$12*AC29))</f>
        <v>0.69768194609399126</v>
      </c>
      <c r="BV29" s="2">
        <f>IF(OR(LD28=1,AND($C$37=Motors!$C$32,PJ28=1)),0,IF(NR29=0,-(CR28+$C$15)/($C$14-$C$15)*$C$12,($C$11*AD29-AZ29)/($C$11*AD29)*$C$12*AD29))</f>
        <v>3.3103836468952101</v>
      </c>
      <c r="BW29" s="2">
        <f>IF(OR(LE28=1,AND($C$37=Motors!$C$32,PK28=1)),0,IF(NS29=0,-(CS28+$C$15)/($C$14-$C$15)*$C$12,($C$11*AE29-BA29)/($C$11*AE29)*$C$12*AE29))</f>
        <v>3.0416987911371858</v>
      </c>
      <c r="BX29" s="2">
        <f>IF(OR(LF28=1,AND($C$37=Motors!$C$32,PL28=1)),0,IF(NT29=0,-(CT28+$C$15)/($C$14-$C$15)*$C$12,($C$11*AF29-BB29)/($C$11*AF29)*$C$12*AF29))</f>
        <v>2.7802204038101737</v>
      </c>
      <c r="BY29" s="2">
        <f>IF(OR(LG28=1,AND($C$37=Motors!$C$32,PM28=1)),0,IF(NU29=0,-(CU28+$C$15)/($C$14-$C$15)*$C$12,($C$11*AG29-BC29)/($C$11*AG29)*$C$12*AG29))</f>
        <v>2.5259484849141702</v>
      </c>
      <c r="BZ29" s="2">
        <f>IF(OR(LH28=1,AND($C$37=Motors!$C$32,PN28=1)),0,IF(NV29=0,-(CV28+$C$15)/($C$14-$C$15)*$C$12,($C$11*AH29-BD29)/($C$11*AH29)*$C$12*AH29))</f>
        <v>2.2788830344491773</v>
      </c>
      <c r="CA29" s="2">
        <f>IF(OR(LI28=1,AND($C$37=Motors!$C$32,PO28=1)),0,IF(NW29=0,-(CW28+$C$15)/($C$14-$C$15)*$C$12,($C$11*AI29-BE29)/($C$11*AI29)*$C$12*AI29))</f>
        <v>2.0390240524151952</v>
      </c>
      <c r="CB29" s="2">
        <f>IF(OR(LJ28=1,AND($C$37=Motors!$C$32,PP28=1)),0,IF(NX29=0,-(CX28+$C$15)/($C$14-$C$15)*$C$12,($C$11*AJ29-BF29)/($C$11*AJ29)*$C$12*AJ29))</f>
        <v>1.8063715388122237</v>
      </c>
      <c r="CC29" s="2">
        <f>IF(OR(LK28=1,AND($C$37=Motors!$C$32,PQ28=1)),0,IF(NY29=0,-(CY28+$C$15)/($C$14-$C$15)*$C$12,($C$11*AK29-BG29)/($C$11*AK29)*$C$12*AK29))</f>
        <v>1.5809254936402617</v>
      </c>
      <c r="CD29" s="2">
        <f>IF(OR(LL28=1,AND($C$37=Motors!$C$32,PR28=1)),0,IF(NZ29=0,-(CZ28+$C$15)/($C$14-$C$15)*$C$12,($C$11*AL29-BH29)/($C$11*AL29)*$C$12*AL29))</f>
        <v>1.3626859168993106</v>
      </c>
      <c r="CE29" s="2">
        <f>IF(OR(LM28=1,AND($C$37=Motors!$C$32,PS28=1)),0,IF(OA29=0,-(DA28+$C$15)/($C$14-$C$15)*$C$12,($C$11*AM29-BI29)/($C$11*AM29)*$C$12*AM29))</f>
        <v>1.1516528085893702</v>
      </c>
      <c r="CF29" s="47">
        <f t="shared" si="25"/>
        <v>0.84000000000000019</v>
      </c>
      <c r="CG29" s="43">
        <f>IF(AND(KS28=1,OY28=1),0,ABS(BK29/$C$12*($C$14-$C$15)+$C$15) *'Drive Train'!$AA$49 + CG28*(1-'Drive Train'!$AA$49))</f>
        <v>54.417039123639512</v>
      </c>
      <c r="CH29" s="43">
        <f>IF(AND(KT28=1,OZ28=1),0,ABS(BL29/$C$12*($C$14-$C$15)+$C$15) *'Drive Train'!$AA$49 + CH28*(1-'Drive Train'!$AA$49))</f>
        <v>108.21331819980733</v>
      </c>
      <c r="CI29" s="43">
        <f>IF(AND(KU28=1,PA28=1),0,ABS(BM29/$C$12*($C$14-$C$15)+$C$15) *'Drive Train'!$AA$49 + CI28*(1-'Drive Train'!$AA$49))</f>
        <v>82.571980149221872</v>
      </c>
      <c r="CJ29" s="43">
        <f>IF(AND(KV28=1,PB28=1),0,ABS(BN29/$C$12*($C$14-$C$15)+$C$15) *'Drive Train'!$AA$49 + CJ28*(1-'Drive Train'!$AA$49))</f>
        <v>59.461227030721616</v>
      </c>
      <c r="CK29" s="43">
        <f>IF(AND(KW28=1,PC28=1),0,ABS(BO29/$C$12*($C$14-$C$15)+$C$15) *'Drive Train'!$AA$49 + CK28*(1-'Drive Train'!$AA$49))</f>
        <v>44.450499510894701</v>
      </c>
      <c r="CL29" s="43">
        <f>IF(AND(KX28=1,PD28=1),0,ABS(BP29/$C$12*($C$14-$C$15)+$C$15) *'Drive Train'!$AA$49 + CL28*(1-'Drive Train'!$AA$49))</f>
        <v>40.200242193691565</v>
      </c>
      <c r="CM29" s="43">
        <f>IF(AND(KY28=1,PE28=1),0,ABS(BQ29/$C$12*($C$14-$C$15)+$C$15) *'Drive Train'!$AA$49 + CM28*(1-'Drive Train'!$AA$49))</f>
        <v>39.579757323142481</v>
      </c>
      <c r="CN29" s="43">
        <f>IF(AND(KZ28=1,PF28=1),0,ABS(BR29/$C$12*($C$14-$C$15)+$C$15) *'Drive Train'!$AA$49 + CN28*(1-'Drive Train'!$AA$49))</f>
        <v>39.536529040481064</v>
      </c>
      <c r="CO29" s="43">
        <f>IF(AND(LA28=1,PG28=1),0,ABS(BS29/$C$12*($C$14-$C$15)+$C$15) *'Drive Train'!$AA$49 + CO28*(1-'Drive Train'!$AA$49))</f>
        <v>39.535549264474604</v>
      </c>
      <c r="CP29" s="43">
        <f>IF(AND(LB28=1,PH28=1),0,ABS(BT29/$C$12*($C$14-$C$15)+$C$15) *'Drive Train'!$AA$49 + CP28*(1-'Drive Train'!$AA$49))</f>
        <v>39.535546317157959</v>
      </c>
      <c r="CQ29" s="43">
        <f>IF(AND(LC28=1,PI28=1),0,ABS(BU29/$C$12*($C$14-$C$15)+$C$15) *'Drive Train'!$AA$49 + CQ28*(1-'Drive Train'!$AA$49))</f>
        <v>39.535546317060721</v>
      </c>
      <c r="CR29" s="43">
        <f>IF(AND(LD28=1,PJ28=1),0,ABS(BV29/$C$12*($C$14-$C$15)+$C$15) *'Drive Train'!$AA$49 + CR28*(1-'Drive Train'!$AA$49))</f>
        <v>182.28075855903111</v>
      </c>
      <c r="CS29" s="43">
        <f>IF(AND(LE28=1,PK28=1),0,ABS(BW29/$C$12*($C$14-$C$15)+$C$15) *'Drive Train'!$AA$49 + CS28*(1-'Drive Train'!$AA$49))</f>
        <v>167.72866646782012</v>
      </c>
      <c r="CT29" s="43">
        <f>IF(AND(LF28=1,PL28=1),0,ABS(BX29/$C$12*($C$14-$C$15)+$C$15) *'Drive Train'!$AA$49 + CT28*(1-'Drive Train'!$AA$49))</f>
        <v>153.56831188629693</v>
      </c>
      <c r="CU29" s="43">
        <f>IF(AND(LG28=1,PM28=1),0,ABS(BY29/$C$12*($C$14-$C$15)+$C$15) *'Drive Train'!$AA$49 + CU28*(1-'Drive Train'!$AA$49))</f>
        <v>139.79969481446136</v>
      </c>
      <c r="CV29" s="43">
        <f>IF(AND(LH28=1,PN28=1),0,ABS(BZ29/$C$12*($C$14-$C$15)+$C$15) *'Drive Train'!$AA$49 + CV28*(1-'Drive Train'!$AA$49))</f>
        <v>126.42281525231346</v>
      </c>
      <c r="CW29" s="43">
        <f>IF(AND(LI28=1,PO28=1),0,ABS(CA29/$C$12*($C$14-$C$15)+$C$15) *'Drive Train'!$AA$49 + CW28*(1-'Drive Train'!$AA$49))</f>
        <v>113.43767319985328</v>
      </c>
      <c r="CX29" s="43">
        <f>IF(AND(LJ28=1,PP28=1),0,ABS(CB29/$C$12*($C$14-$C$15)+$C$15) *'Drive Train'!$AA$49 + CX28*(1-'Drive Train'!$AA$49))</f>
        <v>100.84426865708073</v>
      </c>
      <c r="CY29" s="43">
        <f>IF(AND(LK28=1,PQ28=1),0,ABS(CC29/$C$12*($C$14-$C$15)+$C$15) *'Drive Train'!$AA$49 + CY28*(1-'Drive Train'!$AA$49))</f>
        <v>88.64260162399566</v>
      </c>
      <c r="CZ29" s="43">
        <f>IF(AND(LL28=1,PR28=1),0,ABS(CD29/$C$12*($C$14-$C$15)+$C$15) *'Drive Train'!$AA$49 + CZ28*(1-'Drive Train'!$AA$49))</f>
        <v>76.83267210059833</v>
      </c>
      <c r="DA29" s="43">
        <f>IF(AND(LM28=1,PS28=1),0,ABS(CE29/$C$12*($C$14-$C$15)+$C$15) *'Drive Train'!$AA$49 + DA28*(1-'Drive Train'!$AA$49))</f>
        <v>65.414480086888673</v>
      </c>
      <c r="DB29" s="47">
        <f t="shared" si="99"/>
        <v>0.84000000000000019</v>
      </c>
      <c r="DC29" s="43">
        <f t="shared" si="26"/>
        <v>54.417039123639512</v>
      </c>
      <c r="DD29" s="43">
        <f t="shared" si="27"/>
        <v>93</v>
      </c>
      <c r="DE29" s="43">
        <f t="shared" si="28"/>
        <v>82.571980149221872</v>
      </c>
      <c r="DF29" s="43">
        <f t="shared" si="29"/>
        <v>59.461227030721616</v>
      </c>
      <c r="DG29" s="43">
        <f t="shared" si="30"/>
        <v>44.450499510894701</v>
      </c>
      <c r="DH29" s="43">
        <f t="shared" si="31"/>
        <v>40.200242193691565</v>
      </c>
      <c r="DI29" s="43">
        <f t="shared" si="32"/>
        <v>39.579757323142481</v>
      </c>
      <c r="DJ29" s="43">
        <f t="shared" si="33"/>
        <v>39.536529040481064</v>
      </c>
      <c r="DK29" s="43">
        <f t="shared" si="34"/>
        <v>39.535549264474604</v>
      </c>
      <c r="DL29" s="43">
        <f t="shared" si="35"/>
        <v>39.535546317157959</v>
      </c>
      <c r="DM29" s="43">
        <f t="shared" si="36"/>
        <v>39.535546317060721</v>
      </c>
      <c r="DN29" s="43">
        <f t="shared" si="37"/>
        <v>25</v>
      </c>
      <c r="DO29" s="43">
        <f t="shared" si="38"/>
        <v>30</v>
      </c>
      <c r="DP29" s="43">
        <f t="shared" si="39"/>
        <v>35</v>
      </c>
      <c r="DQ29" s="43">
        <f t="shared" si="40"/>
        <v>40</v>
      </c>
      <c r="DR29" s="43">
        <f t="shared" si="41"/>
        <v>45</v>
      </c>
      <c r="DS29" s="43">
        <f t="shared" si="42"/>
        <v>50</v>
      </c>
      <c r="DT29" s="43">
        <f t="shared" si="43"/>
        <v>55</v>
      </c>
      <c r="DU29" s="43">
        <f t="shared" si="44"/>
        <v>60</v>
      </c>
      <c r="DV29" s="43">
        <f t="shared" si="45"/>
        <v>65</v>
      </c>
      <c r="DW29" s="43">
        <f t="shared" si="46"/>
        <v>65.414480086888673</v>
      </c>
      <c r="DX29" s="47">
        <f t="shared" si="100"/>
        <v>0.84000000000000019</v>
      </c>
      <c r="DY29" s="2">
        <f>IF(OY29=0,($C$23/0.4536*IF(ISNA(MK28),'Drive Train'!$F$16,'Drive Train'!$F$17)*4.448*$C$24*S$6)*SIGN(BK29),BK29)</f>
        <v>6.7787520000000017</v>
      </c>
      <c r="DZ29" s="2">
        <f>IF(OZ29=0,($C$23/0.4536*IF(ISNA(ML28),'Drive Train'!$F$16,'Drive Train'!$F$17)*4.448*$C$24*$C$21*T$6)*SIGN(BL29),BL29)</f>
        <v>11.570293785959999</v>
      </c>
      <c r="EA29" s="2">
        <f>IF(PA29=0,($C$23/0.4536*IF(ISNA(MM28),'Drive Train'!$F$16,'Drive Train'!$F$17)*4.448*$C$24*$C$21*U$6)*SIGN(BM29),BM29)</f>
        <v>8.0102033902799992</v>
      </c>
      <c r="EB29" s="2">
        <f>IF(PB29=0,($C$23/0.4536*IF(ISNA(MN28),'Drive Train'!$F$16,'Drive Train'!$F$17)*4.448*$C$24*$C$21*V$6)*SIGN(BN29),BN29)</f>
        <v>6.1254496513905883</v>
      </c>
      <c r="EC29" s="2">
        <f>IF(PC29=0,($C$23/0.4536*IF(ISNA(MO28),'Drive Train'!$F$16,'Drive Train'!$F$17)*4.448*$C$24*$C$21*W$6)*SIGN(BO29),BO29)</f>
        <v>4.9586973368400002</v>
      </c>
      <c r="ED29" s="2">
        <f>IF(PD29=0,($C$23/0.4536*IF(ISNA(MP28),'Drive Train'!$F$16,'Drive Train'!$F$17)*4.448*$C$24*$C$21*X$6)*SIGN(BP29),BP29)</f>
        <v>4.165305762945601</v>
      </c>
      <c r="EE29" s="2">
        <f>IF(PE29=0,($C$23/0.4536*IF(ISNA(MQ28),'Drive Train'!$F$16,'Drive Train'!$F$17)*4.448*$C$24*$C$21*Y$6)*SIGN(BQ29),BQ29)</f>
        <v>3.5907808301255173</v>
      </c>
      <c r="EF29" s="2">
        <f>IF(PF29=0,($C$23/0.4536*IF(ISNA(MR28),'Drive Train'!$F$16,'Drive Train'!$F$17)*4.448*$C$24*$C$21*Z$6)*SIGN(BR29),BR29)</f>
        <v>3.1555346688981816</v>
      </c>
      <c r="EG29" s="2">
        <f>IF(PG29=0,($C$23/0.4536*IF(ISNA(MS28),'Drive Train'!$F$16,'Drive Train'!$F$17)*4.448*$C$24*$C$21*AA$6)*SIGN(BS29),BS29)</f>
        <v>2.8143957857740536</v>
      </c>
      <c r="EH29" s="2">
        <f>IF(PH29=0,($C$23/0.4536*IF(ISNA(MT28),'Drive Train'!$F$16,'Drive Train'!$F$17)*4.448*$C$24*$C$21*AB$6)*SIGN(BT29),BT29)</f>
        <v>2.5398205871619508</v>
      </c>
      <c r="EI29" s="2">
        <f>IF(PI29=0,($C$23/0.4536*IF(ISNA(MU28),'Drive Train'!$F$16,'Drive Train'!$F$17)*4.448*$C$24*$C$21*AC$6)*SIGN(BU29),BU29)</f>
        <v>2.3140587571919995</v>
      </c>
      <c r="EJ29" s="2">
        <f>IF(PJ29=0,($C$23/0.4536*IF(ISNA(MV28),'Drive Train'!$F$16,'Drive Train'!$F$17)*4.448*$C$24*$C$21*AD$6)*SIGN(BV29),BV29)</f>
        <v>5.7851468929800003</v>
      </c>
      <c r="EK29" s="2">
        <f>IF(PK29=0,($C$23/0.4536*IF(ISNA(MW28),'Drive Train'!$F$16,'Drive Train'!$F$17)*4.448*$C$24*$C$21*AE$6)*SIGN(BW29),BW29)</f>
        <v>5.7851468929800003</v>
      </c>
      <c r="EL29" s="2">
        <f>IF(PL29=0,($C$23/0.4536*IF(ISNA(MX28),'Drive Train'!$F$16,'Drive Train'!$F$17)*4.448*$C$24*$C$21*AF$6)*SIGN(BX29),BX29)</f>
        <v>5.7851468929800003</v>
      </c>
      <c r="EM29" s="2">
        <f>IF(PM29=0,($C$23/0.4536*IF(ISNA(MY28),'Drive Train'!$F$16,'Drive Train'!$F$17)*4.448*$C$24*$C$21*AG$6)*SIGN(BY29),BY29)</f>
        <v>5.7851468929800003</v>
      </c>
      <c r="EN29" s="2">
        <f>IF(PN29=0,($C$23/0.4536*IF(ISNA(MZ28),'Drive Train'!$F$16,'Drive Train'!$F$17)*4.448*$C$24*$C$21*AH$6)*SIGN(BZ29),BZ29)</f>
        <v>5.7851468929800003</v>
      </c>
      <c r="EO29" s="2">
        <f>IF(PO29=0,($C$23/0.4536*IF(ISNA(NA28),'Drive Train'!$F$16,'Drive Train'!$F$17)*4.448*$C$24*$C$21*AI$6)*SIGN(CA29),CA29)</f>
        <v>5.7851468929800003</v>
      </c>
      <c r="EP29" s="2">
        <f>IF(PP29=0,($C$23/0.4536*IF(ISNA(NB28),'Drive Train'!$F$16,'Drive Train'!$F$17)*4.448*$C$24*$C$21*AJ$6)*SIGN(CB29),CB29)</f>
        <v>5.7851468929800003</v>
      </c>
      <c r="EQ29" s="2">
        <f>IF(PQ29=0,($C$23/0.4536*IF(ISNA(NC28),'Drive Train'!$F$16,'Drive Train'!$F$17)*4.448*$C$24*$C$21*AK$6)*SIGN(CC29),CC29)</f>
        <v>5.7851468929800003</v>
      </c>
      <c r="ER29" s="2">
        <f>IF(PR29=0,($C$23/0.4536*IF(ISNA(ND28),'Drive Train'!$F$16,'Drive Train'!$F$17)*4.448*$C$24*$C$21*AL$6)*SIGN(CD29),CD29)</f>
        <v>5.7851468929800003</v>
      </c>
      <c r="ES29" s="2">
        <f>IF(PS29=0,($C$23/0.4536*IF(ISNA(NE28),'Drive Train'!$F$16,'Drive Train'!$F$17)*4.448*$C$24*$C$21*AM$6)*SIGN(CE29),CE29)</f>
        <v>5.7851468929800003</v>
      </c>
      <c r="ET29" s="47">
        <f t="shared" si="47"/>
        <v>0.84000000000000019</v>
      </c>
      <c r="EU29" s="2">
        <f>MAX(MIN(IF(AND(OY28=1,NG29&lt;0),-1,1)*(DC29-$C$15)/($C$14-$C$15)*$C$12*$C$21-$C$33*LO29/AO$6 -  OY28*$C$33/$C$21,DY28/$C$19),MAX(EU$8:EU28)*-1)</f>
        <v>0.29148550252121841</v>
      </c>
      <c r="EV29" s="2">
        <f>MAX(MIN(IF(AND(OZ28=1,NH29&lt;0),-1,1)*(DD29-$C$15)/($C$14-$C$15)*$C$12*$C$21-$C$33*LP29/AP$6 -  OZ28*$C$33/$C$21,DZ28/$C$19),MAX(EV$8:EV28)*-1)</f>
        <v>1.2382452943318605</v>
      </c>
      <c r="EW29" s="2">
        <f>MAX(MIN(IF(AND(PA28=1,NI29&lt;0),-1,1)*(DE29-$C$15)/($C$14-$C$15)*$C$12*$C$21-$C$33*LQ29/AQ$6 -  PA28*$C$33/$C$21,EA28/$C$19),MAX(EW$8:EW28)*-1)</f>
        <v>0.8981828017564506</v>
      </c>
      <c r="EX29" s="2">
        <f>MAX(MIN(IF(AND(PB28=1,NJ29&lt;0),-1,1)*(DF29-$C$15)/($C$14-$C$15)*$C$12*$C$21-$C$33*LR29/AR$6 -  PB28*$C$33/$C$21,EB28/$C$19),MAX(EX$8:EX28)*-1)</f>
        <v>0.39384720625819869</v>
      </c>
      <c r="EY29" s="2">
        <f>MAX(MIN(IF(AND(PC28=1,NK29&lt;0),-1,1)*(DG29-$C$15)/($C$14-$C$15)*$C$12*$C$21-$C$33*LS29/AS$6 -  PC28*$C$33/$C$21,EC28/$C$19),MAX(EY$8:EY28)*-1)</f>
        <v>9.4697659842518767E-2</v>
      </c>
      <c r="EZ29" s="2">
        <f>MAX(MIN(IF(AND(PD28=1,NL29&lt;0),-1,1)*(DH29-$C$15)/($C$14-$C$15)*$C$12*$C$21-$C$33*LT29/AT$6 -  PD28*$C$33/$C$21,ED28/$C$19),MAX(EZ$8:EZ28)*-1)</f>
        <v>1.2718686734860318E-2</v>
      </c>
      <c r="FA29" s="2">
        <f>MAX(MIN(IF(AND(PE28=1,NM29&lt;0),-1,1)*(DI29-$C$15)/($C$14-$C$15)*$C$12*$C$21-$C$33*LU29/AU$6 -  PE28*$C$33/$C$21,EE28/$C$19),MAX(FA$8:FA28)*-1)</f>
        <v>8.4502735839242504E-4</v>
      </c>
      <c r="FB29" s="2">
        <f>MAX(MIN(IF(AND(PF28=1,NN29&lt;0),-1,1)*(DJ29-$C$15)/($C$14-$C$15)*$C$12*$C$21-$C$33*LV29/AV$6 -  PF28*$C$33/$C$21,EF28/$C$19),MAX(FB$8:FB28)*-1)</f>
        <v>1.8782895968794122E-5</v>
      </c>
      <c r="FC29" s="2">
        <f>MAX(MIN(IF(AND(PG28=1,NO29&lt;0),-1,1)*(DK29-$C$15)/($C$14-$C$15)*$C$12*$C$21-$C$33*LW29/AW$6 -  PG28*$C$33/$C$21,EG28/$C$19),MAX(FC$8:FC28)*-1)</f>
        <v>5.6343690157945048E-8</v>
      </c>
      <c r="FD29" s="2">
        <f>MAX(MIN(IF(AND(PH28=1,NP29&lt;0),-1,1)*(DL29-$C$15)/($C$14-$C$15)*$C$12*$C$21-$C$33*LX29/AX$6 -  PH28*$C$33/$C$21,EH28/$C$19),MAX(FD$8:FD28)*-1)</f>
        <v>1.8605117446668373E-12</v>
      </c>
      <c r="FE29" s="2">
        <f>MAX(MIN(IF(AND(PI28=1,NQ29&lt;0),-1,1)*(DM29-$C$15)/($C$14-$C$15)*$C$12*$C$21-$C$33*LY29/AY$6 -  PI28*$C$33/$C$21,EI28/$C$19),MAX(FE$8:FE28)*-1)</f>
        <v>0</v>
      </c>
      <c r="FF29" s="2">
        <f>MAX(MIN(IF(AND(PJ28=1,NR29&lt;0),-1,1)*(DN29-$C$15)/($C$14-$C$15)*$C$12*$C$21-$C$33*LZ29/AZ$6 -  PJ28*$C$33/$C$21,EJ28/$C$19),MAX(FF$8:FF28)*-1)</f>
        <v>0.20272945118336255</v>
      </c>
      <c r="FG29" s="2">
        <f>MAX(MIN(IF(AND(PK28=1,NS29&lt;0),-1,1)*(DO29-$C$15)/($C$14-$C$15)*$C$12*$C$21-$C$33*MA29/BA$6 -  PK28*$C$33/$C$21,EK28/$C$19),MAX(FG$8:FG28)*-1)</f>
        <v>0.24591391197436527</v>
      </c>
      <c r="FH29" s="2">
        <f>MAX(MIN(IF(AND(PL28=1,NT29&lt;0),-1,1)*(DP29-$C$15)/($C$14-$C$15)*$C$12*$C$21-$C$33*MB29/BB$6 -  PL28*$C$33/$C$21,EL28/$C$19),MAX(FH$8:FH28)*-1)</f>
        <v>0.28909837276536809</v>
      </c>
      <c r="FI29" s="2">
        <f>MAX(MIN(IF(AND(PM28=1,NU29&lt;0),-1,1)*(DQ29-$C$15)/($C$14-$C$15)*$C$12*$C$21-$C$33*MC29/BC$6 -  PM28*$C$33/$C$21,EM28/$C$19),MAX(FI$8:FI28)*-1)</f>
        <v>0.33228283355637073</v>
      </c>
      <c r="FJ29" s="2">
        <f>MAX(MIN(IF(AND(PN28=1,NV29&lt;0),-1,1)*(DR29-$C$15)/($C$14-$C$15)*$C$12*$C$21-$C$33*MD29/BD$6 -  PN28*$C$33/$C$21,EN28/$C$19),MAX(FJ$8:FJ28)*-1)</f>
        <v>0.37546729434737364</v>
      </c>
      <c r="FK29" s="2">
        <f>MAX(MIN(IF(AND(PO28=1,NW29&lt;0),-1,1)*(DS29-$C$15)/($C$14-$C$15)*$C$12*$C$21-$C$33*ME29/BE$6 -  PO28*$C$33/$C$21,EO28/$C$19),MAX(FK$8:FK28)*-1)</f>
        <v>0.41865175513837632</v>
      </c>
      <c r="FL29" s="2">
        <f>MAX(MIN(IF(AND(PP28=1,NX29&lt;0),-1,1)*(DT29-$C$15)/($C$14-$C$15)*$C$12*$C$21-$C$33*MF29/BF$6 -  PP28*$C$33/$C$21,EP28/$C$19),MAX(FL$8:FL28)*-1)</f>
        <v>0.46183621592937918</v>
      </c>
      <c r="FM29" s="2">
        <f>MAX(MIN(IF(AND(PQ28=1,NY29&lt;0),-1,1)*(DU29-$C$15)/($C$14-$C$15)*$C$12*$C$21-$C$33*MG29/BG$6 -  PQ28*$C$33/$C$21,EQ28/$C$19),MAX(FM$8:FM28)*-1)</f>
        <v>0.50502067672038198</v>
      </c>
      <c r="FN29" s="2">
        <f>MAX(MIN(IF(AND(PR28=1,NZ29&lt;0),-1,1)*(DV29-$C$15)/($C$14-$C$15)*$C$12*$C$21-$C$33*MH29/BH$6 -  PR28*$C$33/$C$21,ER28/$C$19),MAX(FN$8:FN28)*-1)</f>
        <v>0.54820513751138478</v>
      </c>
      <c r="FO29" s="2">
        <f>MAX(MIN(IF(AND(PS28=1,OA29&lt;0),-1,1)*(DW29-$C$15)/($C$14-$C$15)*$C$12*$C$21-$C$33*MI29/BI$6 -  PS28*$C$33/$C$21,ES28/$C$19),MAX(FO$8:FO28)*-1)</f>
        <v>0.51955475194847067</v>
      </c>
      <c r="FP29" s="47">
        <f t="shared" si="101"/>
        <v>0.84000000000000019</v>
      </c>
      <c r="FQ29" s="43">
        <f t="shared" si="102"/>
        <v>23.592321405639389</v>
      </c>
      <c r="FR29" s="43">
        <f t="shared" si="103"/>
        <v>93</v>
      </c>
      <c r="FS29" s="43">
        <f t="shared" si="104"/>
        <v>68.971939122211765</v>
      </c>
      <c r="FT29" s="43">
        <f t="shared" si="105"/>
        <v>31.248750716032884</v>
      </c>
      <c r="FU29" s="43">
        <f t="shared" si="106"/>
        <v>8.8730255009349825</v>
      </c>
      <c r="FV29" s="43">
        <f t="shared" si="107"/>
        <v>2.7411794137476049</v>
      </c>
      <c r="FW29" s="43">
        <f t="shared" si="108"/>
        <v>1.853055922708307</v>
      </c>
      <c r="FX29" s="43">
        <f t="shared" si="109"/>
        <v>1.7912546621909404</v>
      </c>
      <c r="FY29" s="43">
        <f t="shared" si="110"/>
        <v>1.7898539574496715</v>
      </c>
      <c r="FZ29" s="43">
        <f t="shared" si="111"/>
        <v>1.7898497432052796</v>
      </c>
      <c r="GA29" s="43">
        <f t="shared" si="112"/>
        <v>1.7898497430661173</v>
      </c>
      <c r="GB29" s="43">
        <f t="shared" si="113"/>
        <v>16.953564838202087</v>
      </c>
      <c r="GC29" s="43">
        <f t="shared" si="114"/>
        <v>20.183667105778177</v>
      </c>
      <c r="GD29" s="43">
        <f t="shared" si="115"/>
        <v>23.41376937335427</v>
      </c>
      <c r="GE29" s="43">
        <f t="shared" si="116"/>
        <v>26.643871640930353</v>
      </c>
      <c r="GF29" s="43">
        <f t="shared" si="117"/>
        <v>29.873973908506457</v>
      </c>
      <c r="GG29" s="43">
        <f t="shared" si="118"/>
        <v>33.104076176082543</v>
      </c>
      <c r="GH29" s="43">
        <f t="shared" si="119"/>
        <v>36.334178443658644</v>
      </c>
      <c r="GI29" s="43">
        <f t="shared" si="120"/>
        <v>39.564280711234744</v>
      </c>
      <c r="GJ29" s="43">
        <f t="shared" si="121"/>
        <v>42.794382978810823</v>
      </c>
      <c r="GK29" s="43">
        <f t="shared" si="122"/>
        <v>40.651397430801424</v>
      </c>
      <c r="GL29" s="47">
        <f t="shared" si="123"/>
        <v>0.84000000000000019</v>
      </c>
      <c r="GM29" s="43">
        <f t="shared" si="49"/>
        <v>5.8555073063592395</v>
      </c>
      <c r="GN29" s="43">
        <f t="shared" si="50"/>
        <v>12.437246973367673</v>
      </c>
      <c r="GO29" s="43">
        <f t="shared" si="51"/>
        <v>13.031162187470178</v>
      </c>
      <c r="GP29" s="43">
        <f t="shared" si="52"/>
        <v>7.4722561873334161</v>
      </c>
      <c r="GQ29" s="43">
        <f t="shared" si="53"/>
        <v>2.2193898954079097</v>
      </c>
      <c r="GR29" s="43">
        <f t="shared" si="54"/>
        <v>0.35486024013725093</v>
      </c>
      <c r="GS29" s="43">
        <f t="shared" si="55"/>
        <v>2.7349149828476547E-2</v>
      </c>
      <c r="GT29" s="43">
        <f t="shared" si="56"/>
        <v>6.9175380359919546E-4</v>
      </c>
      <c r="GU29" s="43">
        <f t="shared" si="57"/>
        <v>2.3266018762771665E-6</v>
      </c>
      <c r="GV29" s="43">
        <f t="shared" si="58"/>
        <v>8.5131705775640129E-11</v>
      </c>
      <c r="GW29" s="43">
        <f t="shared" si="59"/>
        <v>0</v>
      </c>
      <c r="GX29" s="43">
        <f t="shared" si="60"/>
        <v>4.0725311288233463</v>
      </c>
      <c r="GY29" s="43">
        <f t="shared" si="61"/>
        <v>4.9400422863104785</v>
      </c>
      <c r="GZ29" s="43">
        <f t="shared" si="62"/>
        <v>5.8075534437976124</v>
      </c>
      <c r="HA29" s="43">
        <f t="shared" si="63"/>
        <v>6.6750646012847419</v>
      </c>
      <c r="HB29" s="43">
        <f t="shared" si="64"/>
        <v>7.5425757587718785</v>
      </c>
      <c r="HC29" s="43">
        <f t="shared" si="65"/>
        <v>8.4100869162590097</v>
      </c>
      <c r="HD29" s="43">
        <f t="shared" si="66"/>
        <v>9.2775980737461428</v>
      </c>
      <c r="HE29" s="43">
        <f t="shared" si="67"/>
        <v>10.145109231233276</v>
      </c>
      <c r="HF29" s="43">
        <f t="shared" si="68"/>
        <v>11.012620388720409</v>
      </c>
      <c r="HG29" s="43">
        <f t="shared" si="69"/>
        <v>10.437077040792015</v>
      </c>
      <c r="HH29" s="47">
        <f t="shared" si="124"/>
        <v>0.84000000000000019</v>
      </c>
      <c r="HI29" s="43">
        <f t="shared" si="125"/>
        <v>5.8555073063592395</v>
      </c>
      <c r="HJ29" s="43">
        <f t="shared" si="126"/>
        <v>12.437246973367673</v>
      </c>
      <c r="HK29" s="43">
        <f t="shared" si="127"/>
        <v>13.031162187470178</v>
      </c>
      <c r="HL29" s="43">
        <f t="shared" si="128"/>
        <v>7.4722561873334161</v>
      </c>
      <c r="HM29" s="43">
        <f t="shared" si="129"/>
        <v>2.2193898954079097</v>
      </c>
      <c r="HN29" s="43">
        <f t="shared" si="130"/>
        <v>0.35486024013725093</v>
      </c>
      <c r="HO29" s="43">
        <f t="shared" si="131"/>
        <v>2.7349149828476547E-2</v>
      </c>
      <c r="HP29" s="43">
        <f t="shared" si="132"/>
        <v>6.9175380359919546E-4</v>
      </c>
      <c r="HQ29" s="43">
        <f t="shared" si="133"/>
        <v>2.3266018762771665E-6</v>
      </c>
      <c r="HR29" s="43">
        <f t="shared" si="134"/>
        <v>8.5131705775640129E-11</v>
      </c>
      <c r="HS29" s="43">
        <f t="shared" si="135"/>
        <v>0</v>
      </c>
      <c r="HT29" s="43">
        <f t="shared" si="136"/>
        <v>4.0725311288233463</v>
      </c>
      <c r="HU29" s="43">
        <f t="shared" si="137"/>
        <v>4.9400422863104785</v>
      </c>
      <c r="HV29" s="43">
        <f t="shared" si="138"/>
        <v>5.8075534437976124</v>
      </c>
      <c r="HW29" s="43">
        <f t="shared" si="139"/>
        <v>6.6750646012847419</v>
      </c>
      <c r="HX29" s="43">
        <f t="shared" si="140"/>
        <v>7.5425757587718785</v>
      </c>
      <c r="HY29" s="43">
        <f t="shared" si="141"/>
        <v>8.4100869162590097</v>
      </c>
      <c r="HZ29" s="43">
        <f t="shared" si="142"/>
        <v>9.2775980737461428</v>
      </c>
      <c r="IA29" s="43">
        <f t="shared" si="143"/>
        <v>10.145109231233276</v>
      </c>
      <c r="IB29" s="43">
        <f t="shared" si="144"/>
        <v>11.012620388720409</v>
      </c>
      <c r="IC29" s="43">
        <f t="shared" si="145"/>
        <v>10.437077040792015</v>
      </c>
      <c r="ID29" s="47">
        <f t="shared" si="146"/>
        <v>0.84000000000000019</v>
      </c>
      <c r="IE29" s="43">
        <f t="shared" si="147"/>
        <v>10.715883537443665</v>
      </c>
      <c r="IF29" s="43">
        <f t="shared" si="148"/>
        <v>7.0120000000000005</v>
      </c>
      <c r="IG29" s="43">
        <f t="shared" si="149"/>
        <v>8.1843290755807345</v>
      </c>
      <c r="IH29" s="43">
        <f t="shared" si="150"/>
        <v>10.269781038658708</v>
      </c>
      <c r="II29" s="43">
        <f t="shared" si="151"/>
        <v>11.62130421721529</v>
      </c>
      <c r="IJ29" s="43">
        <f t="shared" si="152"/>
        <v>12.042606273830549</v>
      </c>
      <c r="IK29" s="43">
        <f t="shared" si="153"/>
        <v>12.113647496608225</v>
      </c>
      <c r="IL29" s="43">
        <f t="shared" si="154"/>
        <v>12.119594904944005</v>
      </c>
      <c r="IM29" s="43">
        <f t="shared" si="155"/>
        <v>12.119767661359086</v>
      </c>
      <c r="IN29" s="43">
        <f t="shared" si="156"/>
        <v>12.119768414339402</v>
      </c>
      <c r="IO29" s="43">
        <f t="shared" si="157"/>
        <v>12.119768414388298</v>
      </c>
      <c r="IP29" s="43">
        <f t="shared" si="158"/>
        <v>11.244939563044884</v>
      </c>
      <c r="IQ29" s="43">
        <f t="shared" si="159"/>
        <v>11.058587693550066</v>
      </c>
      <c r="IR29" s="43">
        <f t="shared" si="160"/>
        <v>10.872235824055252</v>
      </c>
      <c r="IS29" s="43">
        <f t="shared" si="161"/>
        <v>10.685883954560435</v>
      </c>
      <c r="IT29" s="43">
        <f t="shared" si="162"/>
        <v>10.499532085065619</v>
      </c>
      <c r="IU29" s="43">
        <f t="shared" si="163"/>
        <v>10.313180215570803</v>
      </c>
      <c r="IV29" s="43">
        <f t="shared" si="164"/>
        <v>10.126828346075987</v>
      </c>
      <c r="IW29" s="43">
        <f t="shared" si="165"/>
        <v>9.9404764765811713</v>
      </c>
      <c r="IX29" s="43">
        <f t="shared" si="166"/>
        <v>9.7541246070863536</v>
      </c>
      <c r="IY29" s="43">
        <f t="shared" si="167"/>
        <v>9.5677727375915378</v>
      </c>
      <c r="IZ29" s="47">
        <f t="shared" si="168"/>
        <v>0.84000000000000019</v>
      </c>
      <c r="JA29" s="43" t="e">
        <f t="shared" si="267"/>
        <v>#N/A</v>
      </c>
      <c r="JB29" s="43">
        <f t="shared" si="268"/>
        <v>6</v>
      </c>
      <c r="JC29" s="43" t="e">
        <f t="shared" si="269"/>
        <v>#N/A</v>
      </c>
      <c r="JD29" s="43" t="e">
        <f t="shared" si="270"/>
        <v>#N/A</v>
      </c>
      <c r="JE29" s="43" t="e">
        <f t="shared" si="271"/>
        <v>#N/A</v>
      </c>
      <c r="JF29" s="43" t="e">
        <f t="shared" si="272"/>
        <v>#N/A</v>
      </c>
      <c r="JG29" s="43" t="e">
        <f t="shared" si="273"/>
        <v>#N/A</v>
      </c>
      <c r="JH29" s="43" t="e">
        <f t="shared" si="274"/>
        <v>#N/A</v>
      </c>
      <c r="JI29" s="43" t="e">
        <f t="shared" si="275"/>
        <v>#N/A</v>
      </c>
      <c r="JJ29" s="43" t="e">
        <f t="shared" si="276"/>
        <v>#N/A</v>
      </c>
      <c r="JK29" s="43" t="e">
        <f t="shared" si="277"/>
        <v>#N/A</v>
      </c>
      <c r="JL29" s="43">
        <f t="shared" si="278"/>
        <v>6</v>
      </c>
      <c r="JM29" s="43">
        <f t="shared" si="279"/>
        <v>6</v>
      </c>
      <c r="JN29" s="43">
        <f t="shared" si="280"/>
        <v>6</v>
      </c>
      <c r="JO29" s="43">
        <f t="shared" si="281"/>
        <v>6</v>
      </c>
      <c r="JP29" s="43">
        <f t="shared" si="282"/>
        <v>6</v>
      </c>
      <c r="JQ29" s="43">
        <f t="shared" si="283"/>
        <v>6</v>
      </c>
      <c r="JR29" s="43">
        <f t="shared" si="284"/>
        <v>6</v>
      </c>
      <c r="JS29" s="43" t="e">
        <f t="shared" si="285"/>
        <v>#N/A</v>
      </c>
      <c r="JT29" s="43" t="e">
        <f t="shared" si="286"/>
        <v>#N/A</v>
      </c>
      <c r="JU29" s="43" t="e">
        <f t="shared" si="287"/>
        <v>#N/A</v>
      </c>
      <c r="JV29" s="47">
        <f t="shared" si="170"/>
        <v>0.84000000000000019</v>
      </c>
      <c r="JW29" s="36">
        <f t="shared" si="171"/>
        <v>0</v>
      </c>
      <c r="JX29" s="36">
        <f t="shared" si="172"/>
        <v>0</v>
      </c>
      <c r="JY29" s="36">
        <f t="shared" si="173"/>
        <v>0</v>
      </c>
      <c r="JZ29" s="36">
        <f t="shared" si="174"/>
        <v>0</v>
      </c>
      <c r="KA29" s="36">
        <f t="shared" si="175"/>
        <v>0</v>
      </c>
      <c r="KB29" s="36">
        <f t="shared" si="176"/>
        <v>0</v>
      </c>
      <c r="KC29" s="36">
        <f t="shared" si="177"/>
        <v>1</v>
      </c>
      <c r="KD29" s="36">
        <f t="shared" si="178"/>
        <v>1</v>
      </c>
      <c r="KE29" s="36">
        <f t="shared" si="179"/>
        <v>1</v>
      </c>
      <c r="KF29" s="36">
        <f t="shared" si="180"/>
        <v>1</v>
      </c>
      <c r="KG29" s="36">
        <f t="shared" si="181"/>
        <v>1</v>
      </c>
      <c r="KH29" s="36">
        <f t="shared" si="182"/>
        <v>0</v>
      </c>
      <c r="KI29" s="36">
        <f t="shared" si="183"/>
        <v>0</v>
      </c>
      <c r="KJ29" s="36">
        <f t="shared" si="184"/>
        <v>0</v>
      </c>
      <c r="KK29" s="36">
        <f t="shared" si="185"/>
        <v>0</v>
      </c>
      <c r="KL29" s="36">
        <f t="shared" si="186"/>
        <v>0</v>
      </c>
      <c r="KM29" s="36">
        <f t="shared" si="187"/>
        <v>0</v>
      </c>
      <c r="KN29" s="36">
        <f t="shared" si="188"/>
        <v>0</v>
      </c>
      <c r="KO29" s="36">
        <f t="shared" si="189"/>
        <v>0</v>
      </c>
      <c r="KP29" s="36">
        <f t="shared" si="190"/>
        <v>0</v>
      </c>
      <c r="KQ29" s="36">
        <f t="shared" si="191"/>
        <v>0</v>
      </c>
      <c r="KR29" s="47">
        <f t="shared" si="192"/>
        <v>0.84000000000000019</v>
      </c>
      <c r="KS29" s="1">
        <f t="shared" si="193"/>
        <v>0</v>
      </c>
      <c r="KT29" s="1">
        <f t="shared" si="194"/>
        <v>0</v>
      </c>
      <c r="KU29" s="1">
        <f t="shared" si="195"/>
        <v>0</v>
      </c>
      <c r="KV29" s="1">
        <f t="shared" si="196"/>
        <v>0</v>
      </c>
      <c r="KW29" s="1">
        <f t="shared" si="197"/>
        <v>0</v>
      </c>
      <c r="KX29" s="1">
        <f t="shared" si="198"/>
        <v>0</v>
      </c>
      <c r="KY29" s="1">
        <f t="shared" si="199"/>
        <v>0</v>
      </c>
      <c r="KZ29" s="1">
        <f t="shared" si="200"/>
        <v>0</v>
      </c>
      <c r="LA29" s="1">
        <f t="shared" si="201"/>
        <v>0</v>
      </c>
      <c r="LB29" s="1">
        <f t="shared" si="202"/>
        <v>0</v>
      </c>
      <c r="LC29" s="1">
        <f t="shared" si="203"/>
        <v>0</v>
      </c>
      <c r="LD29" s="1">
        <f t="shared" si="204"/>
        <v>0</v>
      </c>
      <c r="LE29" s="1">
        <f t="shared" si="205"/>
        <v>0</v>
      </c>
      <c r="LF29" s="1">
        <f t="shared" si="206"/>
        <v>0</v>
      </c>
      <c r="LG29" s="1">
        <f t="shared" si="207"/>
        <v>0</v>
      </c>
      <c r="LH29" s="1">
        <f t="shared" si="208"/>
        <v>0</v>
      </c>
      <c r="LI29" s="1">
        <f t="shared" si="209"/>
        <v>0</v>
      </c>
      <c r="LJ29" s="1">
        <f t="shared" si="210"/>
        <v>0</v>
      </c>
      <c r="LK29" s="1">
        <f t="shared" si="211"/>
        <v>0</v>
      </c>
      <c r="LL29" s="1">
        <f t="shared" si="212"/>
        <v>0</v>
      </c>
      <c r="LM29" s="1">
        <f t="shared" si="213"/>
        <v>0</v>
      </c>
      <c r="LN29" s="47">
        <f t="shared" si="214"/>
        <v>0.84000000000000019</v>
      </c>
      <c r="LO29" s="43">
        <f t="shared" si="215"/>
        <v>14.712388120840629</v>
      </c>
      <c r="LP29" s="43">
        <f t="shared" si="216"/>
        <v>10.668703960771557</v>
      </c>
      <c r="LQ29" s="43">
        <f t="shared" si="217"/>
        <v>14.088415710999184</v>
      </c>
      <c r="LR29" s="43">
        <f t="shared" si="218"/>
        <v>14.900783630946234</v>
      </c>
      <c r="LS29" s="43">
        <f t="shared" si="219"/>
        <v>13.56525955741726</v>
      </c>
      <c r="LT29" s="43">
        <f t="shared" si="220"/>
        <v>11.698491402240538</v>
      </c>
      <c r="LU29" s="43">
        <f t="shared" si="221"/>
        <v>10.121521454951454</v>
      </c>
      <c r="LV29" s="43">
        <f t="shared" si="222"/>
        <v>8.8968974996788628</v>
      </c>
      <c r="LW29" s="43">
        <f t="shared" si="223"/>
        <v>7.935115758623116</v>
      </c>
      <c r="LX29" s="43">
        <f t="shared" si="224"/>
        <v>7.1609582459524859</v>
      </c>
      <c r="LY29" s="43">
        <f t="shared" si="225"/>
        <v>6.5244286240937326</v>
      </c>
      <c r="LZ29" s="43">
        <f t="shared" si="226"/>
        <v>4.5195396400311676</v>
      </c>
      <c r="MA29" s="43">
        <f t="shared" si="227"/>
        <v>5.4822704186084747</v>
      </c>
      <c r="MB29" s="43">
        <f t="shared" si="228"/>
        <v>6.445001197185781</v>
      </c>
      <c r="MC29" s="43">
        <f t="shared" si="229"/>
        <v>7.4077319757630899</v>
      </c>
      <c r="MD29" s="43">
        <f t="shared" si="230"/>
        <v>8.3704627543403962</v>
      </c>
      <c r="ME29" s="43">
        <f t="shared" si="231"/>
        <v>9.3331935329177043</v>
      </c>
      <c r="MF29" s="43">
        <f t="shared" si="232"/>
        <v>10.295924311495009</v>
      </c>
      <c r="MG29" s="43">
        <f t="shared" si="233"/>
        <v>11.258655090072319</v>
      </c>
      <c r="MH29" s="43">
        <f t="shared" si="234"/>
        <v>12.221385868649623</v>
      </c>
      <c r="MI29" s="43">
        <f t="shared" si="235"/>
        <v>13.184116647226931</v>
      </c>
      <c r="MJ29" s="47">
        <f t="shared" si="236"/>
        <v>0.84000000000000019</v>
      </c>
      <c r="MK29" s="43" t="e">
        <f t="shared" si="74"/>
        <v>#N/A</v>
      </c>
      <c r="ML29" s="43" t="e">
        <f t="shared" si="288"/>
        <v>#N/A</v>
      </c>
      <c r="MM29" s="43" t="e">
        <f t="shared" si="289"/>
        <v>#N/A</v>
      </c>
      <c r="MN29" s="43" t="e">
        <f t="shared" si="290"/>
        <v>#N/A</v>
      </c>
      <c r="MO29" s="43" t="e">
        <f t="shared" si="291"/>
        <v>#N/A</v>
      </c>
      <c r="MP29" s="43" t="e">
        <f t="shared" si="292"/>
        <v>#N/A</v>
      </c>
      <c r="MQ29" s="43" t="e">
        <f t="shared" si="293"/>
        <v>#N/A</v>
      </c>
      <c r="MR29" s="43" t="e">
        <f t="shared" si="294"/>
        <v>#N/A</v>
      </c>
      <c r="MS29" s="43" t="e">
        <f t="shared" si="295"/>
        <v>#N/A</v>
      </c>
      <c r="MT29" s="43" t="e">
        <f t="shared" si="296"/>
        <v>#N/A</v>
      </c>
      <c r="MU29" s="43" t="e">
        <f t="shared" si="297"/>
        <v>#N/A</v>
      </c>
      <c r="MV29" s="43" t="e">
        <f t="shared" si="298"/>
        <v>#N/A</v>
      </c>
      <c r="MW29" s="43" t="e">
        <f t="shared" si="299"/>
        <v>#N/A</v>
      </c>
      <c r="MX29" s="43" t="e">
        <f t="shared" si="300"/>
        <v>#N/A</v>
      </c>
      <c r="MY29" s="43" t="e">
        <f t="shared" si="301"/>
        <v>#N/A</v>
      </c>
      <c r="MZ29" s="43" t="e">
        <f t="shared" si="302"/>
        <v>#N/A</v>
      </c>
      <c r="NA29" s="43" t="e">
        <f t="shared" si="303"/>
        <v>#N/A</v>
      </c>
      <c r="NB29" s="43" t="e">
        <f t="shared" si="304"/>
        <v>#N/A</v>
      </c>
      <c r="NC29" s="43" t="e">
        <f t="shared" si="305"/>
        <v>#N/A</v>
      </c>
      <c r="ND29" s="43" t="e">
        <f t="shared" si="306"/>
        <v>#N/A</v>
      </c>
      <c r="NE29" s="43" t="e">
        <f t="shared" si="307"/>
        <v>#N/A</v>
      </c>
      <c r="NF29" s="47">
        <f t="shared" si="238"/>
        <v>0.84000000000000019</v>
      </c>
      <c r="NG29" s="43">
        <f>IF(OY28=0,MIN('Drive Train'!$F$35-FQ28*$C$19*'Drive Train'!$F$39,NG28+$C$39)-$C$7,IF(LO28-1&lt;=0,0,IF($C$37=Motors!$C$30,MAX(MAX(NG$8:NG28)*-1,NG28-$C$39),MAX(0,MAX(NG$8:NG28)*-1,NG28-$C$39))))</f>
        <v>10.715883537443665</v>
      </c>
      <c r="NH29" s="43">
        <f>IF(OZ28=0,MIN('Drive Train'!$F$35-FR28*$C$19*'Drive Train'!$F$39,NH28+$C$39)-$C$7,IF(LP28-1&lt;=0,0,IF($C$37=Motors!$C$30,MAX(MAX(NH$8:NH28)*-1,NH28-$C$39),MAX(0,MAX(NH$8:NH28)*-1,NH28-$C$39))))</f>
        <v>7.0120000000000005</v>
      </c>
      <c r="NI29" s="43">
        <f>IF(PA28=0,MIN('Drive Train'!$F$35-FS28*$C$19*'Drive Train'!$F$39,NI28+$C$39)-$C$7,IF(LQ28-1&lt;=0,0,IF($C$37=Motors!$C$30,MAX(MAX(NI$8:NI28)*-1,NI28-$C$39),MAX(0,MAX(NI$8:NI28)*-1,NI28-$C$39))))</f>
        <v>8.1843290755807345</v>
      </c>
      <c r="NJ29" s="43">
        <f>IF(PB28=0,MIN('Drive Train'!$F$35-FT28*$C$19*'Drive Train'!$F$39,NJ28+$C$39)-$C$7,IF(LR28-1&lt;=0,0,IF($C$37=Motors!$C$30,MAX(MAX(NJ$8:NJ28)*-1,NJ28-$C$39),MAX(0,MAX(NJ$8:NJ28)*-1,NJ28-$C$39))))</f>
        <v>10.269781038658708</v>
      </c>
      <c r="NK29" s="43">
        <f>IF(PC28=0,MIN('Drive Train'!$F$35-FU28*$C$19*'Drive Train'!$F$39,NK28+$C$39)-$C$7,IF(LS28-1&lt;=0,0,IF($C$37=Motors!$C$30,MAX(MAX(NK$8:NK28)*-1,NK28-$C$39),MAX(0,MAX(NK$8:NK28)*-1,NK28-$C$39))))</f>
        <v>11.62130421721529</v>
      </c>
      <c r="NL29" s="43">
        <f>IF(PD28=0,MIN('Drive Train'!$F$35-FV28*$C$19*'Drive Train'!$F$39,NL28+$C$39)-$C$7,IF(LT28-1&lt;=0,0,IF($C$37=Motors!$C$30,MAX(MAX(NL$8:NL28)*-1,NL28-$C$39),MAX(0,MAX(NL$8:NL28)*-1,NL28-$C$39))))</f>
        <v>12.042606273830549</v>
      </c>
      <c r="NM29" s="43">
        <f>IF(PE28=0,MIN('Drive Train'!$F$35-FW28*$C$19*'Drive Train'!$F$39,NM28+$C$39)-$C$7,IF(LU28-1&lt;=0,0,IF($C$37=Motors!$C$30,MAX(MAX(NM$8:NM28)*-1,NM28-$C$39),MAX(0,MAX(NM$8:NM28)*-1,NM28-$C$39))))</f>
        <v>12.113647496608225</v>
      </c>
      <c r="NN29" s="43">
        <f>IF(PF28=0,MIN('Drive Train'!$F$35-FX28*$C$19*'Drive Train'!$F$39,NN28+$C$39)-$C$7,IF(LV28-1&lt;=0,0,IF($C$37=Motors!$C$30,MAX(MAX(NN$8:NN28)*-1,NN28-$C$39),MAX(0,MAX(NN$8:NN28)*-1,NN28-$C$39))))</f>
        <v>12.119594904944005</v>
      </c>
      <c r="NO29" s="43">
        <f>IF(PG28=0,MIN('Drive Train'!$F$35-FY28*$C$19*'Drive Train'!$F$39,NO28+$C$39)-$C$7,IF(LW28-1&lt;=0,0,IF($C$37=Motors!$C$30,MAX(MAX(NO$8:NO28)*-1,NO28-$C$39),MAX(0,MAX(NO$8:NO28)*-1,NO28-$C$39))))</f>
        <v>12.119767661359086</v>
      </c>
      <c r="NP29" s="43">
        <f>IF(PH28=0,MIN('Drive Train'!$F$35-FZ28*$C$19*'Drive Train'!$F$39,NP28+$C$39)-$C$7,IF(LX28-1&lt;=0,0,IF($C$37=Motors!$C$30,MAX(MAX(NP$8:NP28)*-1,NP28-$C$39),MAX(0,MAX(NP$8:NP28)*-1,NP28-$C$39))))</f>
        <v>12.119768414339402</v>
      </c>
      <c r="NQ29" s="43">
        <f>IF(PI28=0,MIN('Drive Train'!$F$35-GA28*$C$19*'Drive Train'!$F$39,NQ28+$C$39)-$C$7,IF(LY28-1&lt;=0,0,IF($C$37=Motors!$C$30,MAX(MAX(NQ$8:NQ28)*-1,NQ28-$C$39),MAX(0,MAX(NQ$8:NQ28)*-1,NQ28-$C$39))))</f>
        <v>12.119768414388298</v>
      </c>
      <c r="NR29" s="43">
        <f>IF(PJ28=0,MIN('Drive Train'!$F$35-GB28*$C$19*'Drive Train'!$F$39,NR28+$C$39)-$C$7,IF(LZ28-1&lt;=0,0,IF($C$37=Motors!$C$30,MAX(MAX(NR$8:NR28)*-1,NR28-$C$39),MAX(0,MAX(NR$8:NR28)*-1,NR28-$C$39))))</f>
        <v>11.244939563044884</v>
      </c>
      <c r="NS29" s="43">
        <f>IF(PK28=0,MIN('Drive Train'!$F$35-GC28*$C$19*'Drive Train'!$F$39,NS28+$C$39)-$C$7,IF(MA28-1&lt;=0,0,IF($C$37=Motors!$C$30,MAX(MAX(NS$8:NS28)*-1,NS28-$C$39),MAX(0,MAX(NS$8:NS28)*-1,NS28-$C$39))))</f>
        <v>11.058587693550066</v>
      </c>
      <c r="NT29" s="43">
        <f>IF(PL28=0,MIN('Drive Train'!$F$35-GD28*$C$19*'Drive Train'!$F$39,NT28+$C$39)-$C$7,IF(MB28-1&lt;=0,0,IF($C$37=Motors!$C$30,MAX(MAX(NT$8:NT28)*-1,NT28-$C$39),MAX(0,MAX(NT$8:NT28)*-1,NT28-$C$39))))</f>
        <v>10.872235824055252</v>
      </c>
      <c r="NU29" s="43">
        <f>IF(PM28=0,MIN('Drive Train'!$F$35-GE28*$C$19*'Drive Train'!$F$39,NU28+$C$39)-$C$7,IF(MC28-1&lt;=0,0,IF($C$37=Motors!$C$30,MAX(MAX(NU$8:NU28)*-1,NU28-$C$39),MAX(0,MAX(NU$8:NU28)*-1,NU28-$C$39))))</f>
        <v>10.685883954560435</v>
      </c>
      <c r="NV29" s="43">
        <f>IF(PN28=0,MIN('Drive Train'!$F$35-GF28*$C$19*'Drive Train'!$F$39,NV28+$C$39)-$C$7,IF(MD28-1&lt;=0,0,IF($C$37=Motors!$C$30,MAX(MAX(NV$8:NV28)*-1,NV28-$C$39),MAX(0,MAX(NV$8:NV28)*-1,NV28-$C$39))))</f>
        <v>10.499532085065619</v>
      </c>
      <c r="NW29" s="43">
        <f>IF(PO28=0,MIN('Drive Train'!$F$35-GG28*$C$19*'Drive Train'!$F$39,NW28+$C$39)-$C$7,IF(ME28-1&lt;=0,0,IF($C$37=Motors!$C$30,MAX(MAX(NW$8:NW28)*-1,NW28-$C$39),MAX(0,MAX(NW$8:NW28)*-1,NW28-$C$39))))</f>
        <v>10.313180215570803</v>
      </c>
      <c r="NX29" s="43">
        <f>IF(PP28=0,MIN('Drive Train'!$F$35-GH28*$C$19*'Drive Train'!$F$39,NX28+$C$39)-$C$7,IF(MF28-1&lt;=0,0,IF($C$37=Motors!$C$30,MAX(MAX(NX$8:NX28)*-1,NX28-$C$39),MAX(0,MAX(NX$8:NX28)*-1,NX28-$C$39))))</f>
        <v>10.126828346075987</v>
      </c>
      <c r="NY29" s="43">
        <f>IF(PQ28=0,MIN('Drive Train'!$F$35-GI28*$C$19*'Drive Train'!$F$39,NY28+$C$39)-$C$7,IF(MG28-1&lt;=0,0,IF($C$37=Motors!$C$30,MAX(MAX(NY$8:NY28)*-1,NY28-$C$39),MAX(0,MAX(NY$8:NY28)*-1,NY28-$C$39))))</f>
        <v>9.9404764765811713</v>
      </c>
      <c r="NZ29" s="43">
        <f>IF(PR28=0,MIN('Drive Train'!$F$35-GJ28*$C$19*'Drive Train'!$F$39,NZ28+$C$39)-$C$7,IF(MH28-1&lt;=0,0,IF($C$37=Motors!$C$30,MAX(MAX(NZ$8:NZ28)*-1,NZ28-$C$39),MAX(0,MAX(NZ$8:NZ28)*-1,NZ28-$C$39))))</f>
        <v>9.7541246070863536</v>
      </c>
      <c r="OA29" s="43">
        <f>IF(PS28=0,MIN('Drive Train'!$F$35-GK28*$C$19*'Drive Train'!$F$39,OA28+$C$39)-$C$7,IF(MI28-1&lt;=0,0,IF($C$37=Motors!$C$30,MAX(MAX(OA$8:OA28)*-1,OA28-$C$39),MAX(0,MAX(OA$8:OA28)*-1,OA28-$C$39))))</f>
        <v>9.5677727375915378</v>
      </c>
      <c r="OB29" s="47">
        <f t="shared" si="239"/>
        <v>0.84000000000000019</v>
      </c>
      <c r="OC29" s="43">
        <f>'Drive Train'!$F$35-(FQ29*$C$13)*$C$19*'Drive Train'!$F$39</f>
        <v>11.409122500963147</v>
      </c>
      <c r="OD29" s="43">
        <f>'Drive Train'!$F$35-(FR29*$C$13)*$C$19*'Drive Train'!$F$39</f>
        <v>8.4939999999999998</v>
      </c>
      <c r="OE29" s="43">
        <f>'Drive Train'!$F$35-(FS29*$C$13)*$C$19*'Drive Train'!$F$39</f>
        <v>9.5031785568671054</v>
      </c>
      <c r="OF29" s="43">
        <f>'Drive Train'!$F$35-(FT29*$C$13)*$C$19*'Drive Train'!$F$39</f>
        <v>11.087552469926619</v>
      </c>
      <c r="OG29" s="43">
        <f>'Drive Train'!$F$35-(FU29*$C$13)*$C$19*'Drive Train'!$F$39</f>
        <v>12.027332928960732</v>
      </c>
      <c r="OH29" s="43">
        <f>'Drive Train'!$F$35-(FV29*$C$13)*$C$19*'Drive Train'!$F$39</f>
        <v>12.284870464622601</v>
      </c>
      <c r="OI29" s="43">
        <f>'Drive Train'!$F$35-(FW29*$C$13)*$C$19*'Drive Train'!$F$39</f>
        <v>12.322171651246251</v>
      </c>
      <c r="OJ29" s="43">
        <f>'Drive Train'!$F$35-(FX29*$C$13)*$C$19*'Drive Train'!$F$39</f>
        <v>12.324767304187981</v>
      </c>
      <c r="OK29" s="43">
        <f>'Drive Train'!$F$35-(FY29*$C$13)*$C$19*'Drive Train'!$F$39</f>
        <v>12.324826133787115</v>
      </c>
      <c r="OL29" s="43">
        <f>'Drive Train'!$F$35-(FZ29*$C$13)*$C$19*'Drive Train'!$F$39</f>
        <v>12.324826310785379</v>
      </c>
      <c r="OM29" s="43">
        <f>'Drive Train'!$F$35-(GA29*$C$13)*$C$19*'Drive Train'!$F$39</f>
        <v>12.324826310791224</v>
      </c>
      <c r="ON29" s="43">
        <f>'Drive Train'!$F$35-(GB29*$C$13)*$C$19*'Drive Train'!$F$39</f>
        <v>11.687950276795512</v>
      </c>
      <c r="OO29" s="43">
        <f>'Drive Train'!$F$35-(GC29*$C$13)*$C$19*'Drive Train'!$F$39</f>
        <v>11.552285981557317</v>
      </c>
      <c r="OP29" s="43">
        <f>'Drive Train'!$F$35-(GD29*$C$13)*$C$19*'Drive Train'!$F$39</f>
        <v>11.416621686319122</v>
      </c>
      <c r="OQ29" s="43">
        <f>'Drive Train'!$F$35-(GE29*$C$13)*$C$19*'Drive Train'!$F$39</f>
        <v>11.280957391080925</v>
      </c>
      <c r="OR29" s="43">
        <f>'Drive Train'!$F$35-(GF29*$C$13)*$C$19*'Drive Train'!$F$39</f>
        <v>11.14529309584273</v>
      </c>
      <c r="OS29" s="43">
        <f>'Drive Train'!$F$35-(GG29*$C$13)*$C$19*'Drive Train'!$F$39</f>
        <v>11.009628800604533</v>
      </c>
      <c r="OT29" s="43">
        <f>'Drive Train'!$F$35-(GH29*$C$13)*$C$19*'Drive Train'!$F$39</f>
        <v>10.873964505366338</v>
      </c>
      <c r="OU29" s="43">
        <f>'Drive Train'!$F$35-(GI29*$C$13)*$C$19*'Drive Train'!$F$39</f>
        <v>10.738300210128141</v>
      </c>
      <c r="OV29" s="43">
        <f>'Drive Train'!$F$35-(GJ29*$C$13)*$C$19*'Drive Train'!$F$39</f>
        <v>10.602635914889946</v>
      </c>
      <c r="OW29" s="43">
        <f>'Drive Train'!$F$35-(GK29*$C$13)*$C$19*'Drive Train'!$F$39</f>
        <v>10.69264130790634</v>
      </c>
      <c r="OX29" s="47">
        <f t="shared" si="240"/>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241"/>
        <v>0.84000000000000019</v>
      </c>
      <c r="PU29" s="43">
        <f t="shared" si="242"/>
        <v>7.7356201884197207</v>
      </c>
      <c r="PV29" s="43">
        <f t="shared" si="243"/>
        <v>4.775183259708788</v>
      </c>
      <c r="PW29" s="43">
        <f t="shared" si="244"/>
        <v>6.5325760937321684</v>
      </c>
      <c r="PX29" s="43">
        <f t="shared" si="245"/>
        <v>7.6048758393153051</v>
      </c>
      <c r="PY29" s="43">
        <f t="shared" si="246"/>
        <v>7.7454850174116441</v>
      </c>
      <c r="PZ29" s="43">
        <f t="shared" si="247"/>
        <v>7.2851807891723945</v>
      </c>
      <c r="QA29" s="43">
        <f t="shared" si="248"/>
        <v>6.674378379054188</v>
      </c>
      <c r="QB29" s="43">
        <f t="shared" si="249"/>
        <v>6.1043069186836085</v>
      </c>
      <c r="QC29" s="43">
        <f t="shared" si="250"/>
        <v>5.6048872919711004</v>
      </c>
      <c r="QD29" s="43">
        <f t="shared" si="251"/>
        <v>5.1639124845288737</v>
      </c>
      <c r="QE29" s="43">
        <f t="shared" si="252"/>
        <v>4.7826163880742563</v>
      </c>
      <c r="QF29" s="43">
        <f t="shared" si="253"/>
        <v>2.1697584154088156</v>
      </c>
      <c r="QG29" s="43">
        <f t="shared" si="254"/>
        <v>2.6319500045895201</v>
      </c>
      <c r="QH29" s="43">
        <f t="shared" si="255"/>
        <v>3.0941415937702246</v>
      </c>
      <c r="QI29" s="43">
        <f t="shared" si="256"/>
        <v>3.5563331829509282</v>
      </c>
      <c r="QJ29" s="43">
        <f t="shared" si="257"/>
        <v>4.0185247721316335</v>
      </c>
      <c r="QK29" s="43">
        <f t="shared" si="258"/>
        <v>4.4807163613123375</v>
      </c>
      <c r="QL29" s="43">
        <f t="shared" si="259"/>
        <v>4.9429079504930407</v>
      </c>
      <c r="QM29" s="43">
        <f t="shared" si="260"/>
        <v>5.4050995396737447</v>
      </c>
      <c r="QN29" s="43">
        <f t="shared" si="261"/>
        <v>5.8672911288544496</v>
      </c>
      <c r="QO29" s="43">
        <f t="shared" si="262"/>
        <v>6.3283282744308229</v>
      </c>
      <c r="QP29" s="47">
        <f t="shared" si="263"/>
        <v>0.84000000000000019</v>
      </c>
      <c r="QQ29" s="43">
        <f t="shared" si="76"/>
        <v>0.30715919553531135</v>
      </c>
      <c r="QR29" s="43">
        <f t="shared" si="77"/>
        <v>1.2108094279334349</v>
      </c>
      <c r="QS29" s="43">
        <f t="shared" si="78"/>
        <v>0.89797714141962282</v>
      </c>
      <c r="QT29" s="43">
        <f t="shared" si="79"/>
        <v>0.40684174170015358</v>
      </c>
      <c r="QU29" s="43">
        <f t="shared" si="80"/>
        <v>0.11552196699812756</v>
      </c>
      <c r="QV29" s="43">
        <f t="shared" si="81"/>
        <v>3.5688665352931671E-2</v>
      </c>
      <c r="QW29" s="43">
        <f t="shared" si="82"/>
        <v>2.4125780448420522E-2</v>
      </c>
      <c r="QX29" s="43">
        <f t="shared" si="83"/>
        <v>2.3321161643123766E-2</v>
      </c>
      <c r="QY29" s="43">
        <f t="shared" si="84"/>
        <v>2.3302925229075604E-2</v>
      </c>
      <c r="QZ29" s="43">
        <f t="shared" si="85"/>
        <v>2.3302870361905263E-2</v>
      </c>
      <c r="RA29" s="43">
        <f t="shared" si="86"/>
        <v>2.3302870360093444E-2</v>
      </c>
      <c r="RB29" s="43">
        <f t="shared" si="87"/>
        <v>0.2207261950879125</v>
      </c>
      <c r="RC29" s="43">
        <f t="shared" si="88"/>
        <v>0.26278037012845334</v>
      </c>
      <c r="RD29" s="43">
        <f t="shared" si="89"/>
        <v>0.30483454516899416</v>
      </c>
      <c r="RE29" s="43">
        <f t="shared" si="90"/>
        <v>0.34688872020953487</v>
      </c>
      <c r="RF29" s="43">
        <f t="shared" si="91"/>
        <v>0.38894289525007586</v>
      </c>
      <c r="RG29" s="43">
        <f t="shared" si="92"/>
        <v>0.43099707029061668</v>
      </c>
      <c r="RH29" s="43">
        <f t="shared" si="93"/>
        <v>0.47305124533115755</v>
      </c>
      <c r="RI29" s="43">
        <f t="shared" si="94"/>
        <v>0.5151054203716986</v>
      </c>
      <c r="RJ29" s="43">
        <f t="shared" si="95"/>
        <v>0.55715959541223925</v>
      </c>
      <c r="RK29" s="43">
        <f t="shared" si="96"/>
        <v>0.52925908890197171</v>
      </c>
      <c r="RL29" s="47">
        <f t="shared" si="264"/>
        <v>0.84000000000000019</v>
      </c>
      <c r="RM29" s="2">
        <f>IF(AND(LO29&gt;=LO$6*'Drive Train'!$AA$52,LO29&lt;=LO$6*'Drive Train'!$AA$53,KS29=0,JW29=0,EU29&gt;0),$C$17,0)</f>
        <v>0.04</v>
      </c>
      <c r="RN29" s="2">
        <f>IF(AND(LP29&gt;=LP$6*'Drive Train'!$AA$52,LP29&lt;=LP$6*'Drive Train'!$AA$53,KT29=0,JX29=0,EV29&gt;0),$C$17,0)</f>
        <v>0.04</v>
      </c>
      <c r="RO29" s="2">
        <f>IF(AND(LQ29&gt;=LQ$6*'Drive Train'!$AA$52,LQ29&lt;=LQ$6*'Drive Train'!$AA$53,KU29=0,JY29=0,EW29&gt;0),$C$17,0)</f>
        <v>0.04</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v>
      </c>
      <c r="RS29" s="2">
        <f>IF(AND(LU29&gt;=LU$6*'Drive Train'!$AA$52,LU29&lt;=LU$6*'Drive Train'!$AA$53,KY29=0,KC29=0,FA29&gt;0),$C$17,0)</f>
        <v>0</v>
      </c>
      <c r="RT29" s="2">
        <f>IF(AND(LV29&gt;=LV$6*'Drive Train'!$AA$52,LV29&lt;=LV$6*'Drive Train'!$AA$53,KZ29=0,KD29=0,FB29&gt;0),$C$17,0)</f>
        <v>0</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0.04</v>
      </c>
      <c r="RY29" s="2">
        <f>IF(AND(MA29&gt;=MA$6*'Drive Train'!$AA$52,MA29&lt;=MA$6*'Drive Train'!$AA$53,LE29=0,KI29=0,FG29&gt;0),$C$17,0)</f>
        <v>0.04</v>
      </c>
      <c r="RZ29" s="2">
        <f>IF(AND(MB29&gt;=MB$6*'Drive Train'!$AA$52,MB29&lt;=MB$6*'Drive Train'!$AA$53,LF29=0,KJ29=0,FH29&gt;0),$C$17,0)</f>
        <v>0.04</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265"/>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266"/>
        <v>0.84000000000000019</v>
      </c>
    </row>
    <row r="30" spans="1:524" x14ac:dyDescent="0.3">
      <c r="B30" s="3" t="s">
        <v>66</v>
      </c>
      <c r="C30" s="36" t="b">
        <f>IF(E62/C24/4 &gt; C31,TRUE,FALSE)</f>
        <v>1</v>
      </c>
      <c r="D30" s="5"/>
      <c r="P30" s="5"/>
      <c r="R30" s="49">
        <f t="shared" si="97"/>
        <v>0.88000000000000023</v>
      </c>
      <c r="S30" s="2">
        <f>NG30/'Drive Train'!$F$35</f>
        <v>0.8789379033293705</v>
      </c>
      <c r="T30" s="2">
        <f>NH30/'Drive Train'!$F$35</f>
        <v>0.565483870967742</v>
      </c>
      <c r="U30" s="2">
        <f>NI30/'Drive Train'!$F$35</f>
        <v>0.67399769428678558</v>
      </c>
      <c r="V30" s="2">
        <f>NJ30/'Drive Train'!$F$35</f>
        <v>0.84436048063727076</v>
      </c>
      <c r="W30" s="2">
        <f>NK30/'Drive Train'!$F$35</f>
        <v>0.94541214289900333</v>
      </c>
      <c r="X30" s="2">
        <f>NL30/'Drive Train'!$F$35</f>
        <v>0.97310435103468818</v>
      </c>
      <c r="Y30" s="2">
        <f>NM30/'Drive Train'!$F$35</f>
        <v>0.97711523131680122</v>
      </c>
      <c r="Z30" s="2">
        <f>NN30/'Drive Train'!$F$35</f>
        <v>0.97739433378365392</v>
      </c>
      <c r="AA30" s="2">
        <f>NO30/'Drive Train'!$F$35</f>
        <v>0.9774006595470015</v>
      </c>
      <c r="AB30" s="2">
        <f>NP30/'Drive Train'!$F$35</f>
        <v>0.97740067857907298</v>
      </c>
      <c r="AC30" s="2">
        <f>NQ30/'Drive Train'!$F$35</f>
        <v>0.97740067857970148</v>
      </c>
      <c r="AD30" s="2">
        <f>NR30/'Drive Train'!$F$35</f>
        <v>0.9089193846016681</v>
      </c>
      <c r="AE30" s="2">
        <f>NS30/'Drive Train'!$F$35</f>
        <v>0.89433182597390504</v>
      </c>
      <c r="AF30" s="2">
        <f>NT30/'Drive Train'!$F$35</f>
        <v>0.87974426734614208</v>
      </c>
      <c r="AG30" s="2">
        <f>NU30/'Drive Train'!$F$35</f>
        <v>0.86515670871837902</v>
      </c>
      <c r="AH30" s="2">
        <f>NV30/'Drive Train'!$F$35</f>
        <v>0.85056915009061607</v>
      </c>
      <c r="AI30" s="2">
        <f>NW30/'Drive Train'!$F$35</f>
        <v>0.835981591462853</v>
      </c>
      <c r="AJ30" s="2">
        <f>NX30/'Drive Train'!$F$35</f>
        <v>0.82139403283509005</v>
      </c>
      <c r="AK30" s="2">
        <f>NY30/'Drive Train'!$F$35</f>
        <v>0.8068064742073271</v>
      </c>
      <c r="AL30" s="2">
        <f>NZ30/'Drive Train'!$F$35</f>
        <v>0.79221891557956403</v>
      </c>
      <c r="AM30" s="2">
        <f>OA30/'Drive Train'!$F$35</f>
        <v>0.80189691482863867</v>
      </c>
      <c r="AN30" s="47">
        <f t="shared" si="98"/>
        <v>0.88000000000000023</v>
      </c>
      <c r="AO30" s="36">
        <f>LO30*12*60/(PI() * 'Drive Train'!$F$15)/S$6*ABS(S30)</f>
        <v>4516.2162882949924</v>
      </c>
      <c r="AP30" s="36">
        <f>LP30*12*60/(PI() * 'Drive Train'!$F$15)/T$6*ABS(T30)</f>
        <v>1085.3486542848193</v>
      </c>
      <c r="AQ30" s="36">
        <f>LQ30*12*60/(PI() * 'Drive Train'!$F$15)/U$6*ABS(U30)</f>
        <v>2444.7998779787413</v>
      </c>
      <c r="AR30" s="36">
        <f>LR30*12*60/(PI() * 'Drive Train'!$F$15)/V$6*ABS(V30)</f>
        <v>4166.8941405886262</v>
      </c>
      <c r="AS30" s="36">
        <f>LS30*12*60/(PI() * 'Drive Train'!$F$15)/W$6*ABS(W30)</f>
        <v>5177.2944463519316</v>
      </c>
      <c r="AT30" s="36">
        <f>LT30*12*60/(PI() * 'Drive Train'!$F$15)/X$6*ABS(X30)</f>
        <v>5441.9844244220658</v>
      </c>
      <c r="AU30" s="36">
        <f>LU30*12*60/(PI() * 'Drive Train'!$F$15)/Y$6*ABS(Y30)</f>
        <v>5478.2001585219796</v>
      </c>
      <c r="AV30" s="36">
        <f>LV30*12*60/(PI() * 'Drive Train'!$F$15)/Z$6*ABS(Z30)</f>
        <v>5480.5617123926349</v>
      </c>
      <c r="AW30" s="36">
        <f>LW30*12*60/(PI() * 'Drive Train'!$F$15)/AA$6*ABS(AA30)</f>
        <v>5480.6112934826861</v>
      </c>
      <c r="AX30" s="36">
        <f>LX30*12*60/(PI() * 'Drive Train'!$F$15)/AB$6*ABS(AB30)</f>
        <v>5480.6114295419666</v>
      </c>
      <c r="AY30" s="36">
        <f>LY30*12*60/(PI() * 'Drive Train'!$F$15)/AC$6*ABS(AC30)</f>
        <v>5480.6114295459838</v>
      </c>
      <c r="AZ30" s="36">
        <f>LZ30*12*60/(PI() * 'Drive Train'!$F$15)/AD$6*ABS(AD30)</f>
        <v>1463.091717370374</v>
      </c>
      <c r="BA30" s="36">
        <f>MA30*12*60/(PI() * 'Drive Train'!$F$15)/AE$6*ABS(AE30)</f>
        <v>1746.2689253679637</v>
      </c>
      <c r="BB30" s="36">
        <f>MB30*12*60/(PI() * 'Drive Train'!$F$15)/AF$6*ABS(AF30)</f>
        <v>2019.4422308101402</v>
      </c>
      <c r="BC30" s="36">
        <f>MC30*12*60/(PI() * 'Drive Train'!$F$15)/AG$6*ABS(AG30)</f>
        <v>2282.6116336969062</v>
      </c>
      <c r="BD30" s="36">
        <f>MD30*12*60/(PI() * 'Drive Train'!$F$15)/AH$6*ABS(AH30)</f>
        <v>2535.7771340282584</v>
      </c>
      <c r="BE30" s="36">
        <f>ME30*12*60/(PI() * 'Drive Train'!$F$15)/AI$6*ABS(AI30)</f>
        <v>2778.9387318041986</v>
      </c>
      <c r="BF30" s="36">
        <f>MF30*12*60/(PI() * 'Drive Train'!$F$15)/AJ$6*ABS(AJ30)</f>
        <v>3012.0964270247255</v>
      </c>
      <c r="BG30" s="36">
        <f>MG30*12*60/(PI() * 'Drive Train'!$F$15)/AK$6*ABS(AK30)</f>
        <v>3235.2502196898427</v>
      </c>
      <c r="BH30" s="36">
        <f>MH30*12*60/(PI() * 'Drive Train'!$F$15)/AL$6*ABS(AL30)</f>
        <v>3448.4001097995447</v>
      </c>
      <c r="BI30" s="36">
        <f>MI30*12*60/(PI() * 'Drive Train'!$F$15)/AM$6*ABS(AM30)</f>
        <v>3749.5782002768628</v>
      </c>
      <c r="BJ30" s="47">
        <f t="shared" si="23"/>
        <v>0.88000000000000023</v>
      </c>
      <c r="BK30" s="2">
        <f>IF(OR(KS29=1,AND($C$37=Motors!$C$32,OY29=1)),0,IF(NG30=0,-(CG29+$C$15)/($C$14-$C$15)*$C$12,($C$11*S30-AO30)/($C$11*S30)*$C$12*S30))</f>
        <v>0.92607060280491049</v>
      </c>
      <c r="BL30" s="2">
        <f>IF(OR(KT29=1,AND($C$37=Motors!$C$32,OZ29=1)),0,IF(NH30=0,-(CH29+$C$15)/($C$14-$C$15)*$C$12,($C$11*T30-AP30)/($C$11*T30)*$C$12*T30))</f>
        <v>1.9144728984986599</v>
      </c>
      <c r="BM30" s="2">
        <f>IF(OR(KU29=1,AND($C$37=Motors!$C$32,PA29=1)),0,IF(NI30=0,-(CI29+$C$15)/($C$14-$C$15)*$C$12,($C$11*U30-AQ30)/($C$11*U30)*$C$12*U30))</f>
        <v>1.4478939372618456</v>
      </c>
      <c r="BN30" s="2">
        <f>IF(OR(KV29=1,AND($C$37=Motors!$C$32,PB29=1)),0,IF(NJ30=0,-(CJ29+$C$15)/($C$14-$C$15)*$C$12,($C$11*V30-AR30)/($C$11*V30)*$C$12*V30))</f>
        <v>1.0139919154585539</v>
      </c>
      <c r="BO30" s="2">
        <f>IF(OR(KW29=1,AND($C$37=Motors!$C$32,PC29=1)),0,IF(NK30=0,-(CK29+$C$15)/($C$14-$C$15)*$C$12,($C$11*W30-AS30)/($C$11*W30)*$C$12*W30))</f>
        <v>0.76463981515688062</v>
      </c>
      <c r="BP30" s="2">
        <f>IF(OR(KX29=1,AND($C$37=Motors!$C$32,PD29=1)),0,IF(NL30=0,-(CL29+$C$15)/($C$14-$C$15)*$C$12,($C$11*X30-AT30)/($C$11*X30)*$C$12*X30))</f>
        <v>0.70514565743877555</v>
      </c>
      <c r="BQ30" s="2">
        <f>IF(OR(KY29=1,AND($C$37=Motors!$C$32,PE29=1)),0,IF(NM30=0,-(CM29+$C$15)/($C$14-$C$15)*$C$12,($C$11*Y30-AU30)/($C$11*Y30)*$C$12*Y30))</f>
        <v>0.69806547293944654</v>
      </c>
      <c r="BR30" s="2">
        <f>IF(OR(KZ29=1,AND($C$37=Motors!$C$32,PF29=1)),0,IF(NN30=0,-(CN29+$C$15)/($C$14-$C$15)*$C$12,($C$11*Z30-AV30)/($C$11*Z30)*$C$12*Z30))</f>
        <v>0.69768766048725239</v>
      </c>
      <c r="BS30" s="2">
        <f>IF(OR(LA29=1,AND($C$37=Motors!$C$32,PG29=1)),0,IF(NO30=0,-(CO29+$C$15)/($C$14-$C$15)*$C$12,($C$11*AA30-AW30)/($C$11*AA30)*$C$12*AA30))</f>
        <v>0.6976819537636616</v>
      </c>
      <c r="BT30" s="2">
        <f>IF(OR(LB29=1,AND($C$37=Motors!$C$32,PH29=1)),0,IF(NP30=0,-(CP29+$C$15)/($C$14-$C$15)*$C$12,($C$11*AB30-AX30)/($C$11*AB30)*$C$12*AB30))</f>
        <v>0.69768194609389966</v>
      </c>
      <c r="BU30" s="2">
        <f>IF(OR(LC29=1,AND($C$37=Motors!$C$32,PI29=1)),0,IF(NQ30=0,-(CQ29+$C$15)/($C$14-$C$15)*$C$12,($C$11*AC30-AY30)/($C$11*AC30)*$C$12*AC30))</f>
        <v>0.69768194609399126</v>
      </c>
      <c r="BV30" s="2">
        <f>IF(OR(LD29=1,AND($C$37=Motors!$C$32,PJ29=1)),0,IF(NR30=0,-(CR29+$C$15)/($C$14-$C$15)*$C$12,($C$11*AD30-AZ30)/($C$11*AD30)*$C$12*AD30))</f>
        <v>3.2810634675587842</v>
      </c>
      <c r="BW30" s="2">
        <f>IF(OR(LE29=1,AND($C$37=Motors!$C$32,PK29=1)),0,IF(NS30=0,-(CS29+$C$15)/($C$14-$C$15)*$C$12,($C$11*AE30-BA30)/($C$11*AE30)*$C$12*AE30))</f>
        <v>3.0062489823253911</v>
      </c>
      <c r="BX30" s="2">
        <f>IF(OR(LF29=1,AND($C$37=Motors!$C$32,PL29=1)),0,IF(NT30=0,-(CT29+$C$15)/($C$14-$C$15)*$C$12,($C$11*AF30-BB30)/($C$11*AF30)*$C$12*AF30))</f>
        <v>2.7386817119579527</v>
      </c>
      <c r="BY30" s="2">
        <f>IF(OR(LG29=1,AND($C$37=Motors!$C$32,PM29=1)),0,IF(NU30=0,-(CU29+$C$15)/($C$14-$C$15)*$C$12,($C$11*AG30-BC30)/($C$11*AG30)*$C$12*AG30))</f>
        <v>2.4783616564564652</v>
      </c>
      <c r="BZ30" s="2">
        <f>IF(OR(LH29=1,AND($C$37=Motors!$C$32,PN29=1)),0,IF(NV30=0,-(CV29+$C$15)/($C$14-$C$15)*$C$12,($C$11*AH30-BD30)/($C$11*AH30)*$C$12*AH30))</f>
        <v>2.2252888158209325</v>
      </c>
      <c r="CA30" s="2">
        <f>IF(OR(LI29=1,AND($C$37=Motors!$C$32,PO29=1)),0,IF(NW30=0,-(CW29+$C$15)/($C$14-$C$15)*$C$12,($C$11*AI30-BE30)/($C$11*AI30)*$C$12*AI30))</f>
        <v>1.9794631900513522</v>
      </c>
      <c r="CB30" s="2">
        <f>IF(OR(LJ29=1,AND($C$37=Motors!$C$32,PP29=1)),0,IF(NX30=0,-(CX29+$C$15)/($C$14-$C$15)*$C$12,($C$11*AJ30-BF30)/($C$11*AJ30)*$C$12*AJ30))</f>
        <v>1.7408847791477267</v>
      </c>
      <c r="CC30" s="2">
        <f>IF(OR(LK29=1,AND($C$37=Motors!$C$32,PQ29=1)),0,IF(NY30=0,-(CY29+$C$15)/($C$14-$C$15)*$C$12,($C$11*AK30-BG30)/($C$11*AK30)*$C$12*AK30))</f>
        <v>1.5095535831100515</v>
      </c>
      <c r="CD30" s="2">
        <f>IF(OR(LL29=1,AND($C$37=Motors!$C$32,PR29=1)),0,IF(NZ30=0,-(CZ29+$C$15)/($C$14-$C$15)*$C$12,($C$11*AL30-BH30)/($C$11*AL30)*$C$12*AL30))</f>
        <v>1.2854696019383316</v>
      </c>
      <c r="CE30" s="2">
        <f>IF(OR(LM29=1,AND($C$37=Motors!$C$32,PS29=1)),0,IF(OA30=0,-(DA29+$C$15)/($C$14-$C$15)*$C$12,($C$11*AM30-BI30)/($C$11*AM30)*$C$12*AM30))</f>
        <v>1.1135064795299057</v>
      </c>
      <c r="CF30" s="47">
        <f t="shared" si="25"/>
        <v>0.88000000000000023</v>
      </c>
      <c r="CG30" s="43">
        <f>IF(AND(KS29=1,OY29=1),0,ABS(BK30/$C$12*($C$14-$C$15)+$C$15) *'Drive Train'!$AA$49 + CG29*(1-'Drive Train'!$AA$49))</f>
        <v>52.465499767867286</v>
      </c>
      <c r="CH30" s="43">
        <f>IF(AND(KT29=1,OZ29=1),0,ABS(BL30/$C$12*($C$14-$C$15)+$C$15) *'Drive Train'!$AA$49 + CH29*(1-'Drive Train'!$AA$49))</f>
        <v>106.30139294766425</v>
      </c>
      <c r="CI30" s="43">
        <f>IF(AND(KU29=1,PA29=1),0,ABS(BM30/$C$12*($C$14-$C$15)+$C$15) *'Drive Train'!$AA$49 + CI29*(1-'Drive Train'!$AA$49))</f>
        <v>80.838639265733775</v>
      </c>
      <c r="CJ30" s="43">
        <f>IF(AND(KV29=1,PB29=1),0,ABS(BN30/$C$12*($C$14-$C$15)+$C$15) *'Drive Train'!$AA$49 + CJ29*(1-'Drive Train'!$AA$49))</f>
        <v>57.306131870905176</v>
      </c>
      <c r="CK30" s="43">
        <f>IF(AND(KW29=1,PC29=1),0,ABS(BO30/$C$12*($C$14-$C$15)+$C$15) *'Drive Train'!$AA$49 + CK29*(1-'Drive Train'!$AA$49))</f>
        <v>43.436700801553435</v>
      </c>
      <c r="CL30" s="43">
        <f>IF(AND(KX29=1,PD29=1),0,ABS(BP30/$C$12*($C$14-$C$15)+$C$15) *'Drive Train'!$AA$49 + CL29*(1-'Drive Train'!$AA$49))</f>
        <v>39.993769628607332</v>
      </c>
      <c r="CM30" s="43">
        <f>IF(AND(KY29=1,PE29=1),0,ABS(BQ30/$C$12*($C$14-$C$15)+$C$15) *'Drive Train'!$AA$49 + CM29*(1-'Drive Train'!$AA$49))</f>
        <v>39.561103419601388</v>
      </c>
      <c r="CN30" s="43">
        <f>IF(AND(KZ29=1,PF29=1),0,ABS(BR30/$C$12*($C$14-$C$15)+$C$15) *'Drive Train'!$AA$49 + CN29*(1-'Drive Train'!$AA$49))</f>
        <v>39.535991906943622</v>
      </c>
      <c r="CO30" s="43">
        <f>IF(AND(LA29=1,PG29=1),0,ABS(BS30/$C$12*($C$14-$C$15)+$C$15) *'Drive Train'!$AA$49 + CO29*(1-'Drive Train'!$AA$49))</f>
        <v>39.535547240803751</v>
      </c>
      <c r="CP30" s="43">
        <f>IF(AND(LB29=1,PH29=1),0,ABS(BT30/$C$12*($C$14-$C$15)+$C$15) *'Drive Train'!$AA$49 + CP29*(1-'Drive Train'!$AA$49))</f>
        <v>39.535546317076168</v>
      </c>
      <c r="CQ30" s="43">
        <f>IF(AND(LC29=1,PI29=1),0,ABS(BU30/$C$12*($C$14-$C$15)+$C$15) *'Drive Train'!$AA$49 + CQ29*(1-'Drive Train'!$AA$49))</f>
        <v>39.535546317060721</v>
      </c>
      <c r="CR30" s="43">
        <f>IF(AND(LD29=1,PJ29=1),0,ABS(BV30/$C$12*($C$14-$C$15)+$C$15) *'Drive Train'!$AA$49 + CR29*(1-'Drive Train'!$AA$49))</f>
        <v>180.67375358153231</v>
      </c>
      <c r="CS30" s="43">
        <f>IF(AND(LE29=1,PK29=1),0,ABS(BW30/$C$12*($C$14-$C$15)+$C$15) *'Drive Train'!$AA$49 + CS29*(1-'Drive Train'!$AA$49))</f>
        <v>165.786345657596</v>
      </c>
      <c r="CT30" s="43">
        <f>IF(AND(LF29=1,PL29=1),0,ABS(BX30/$C$12*($C$14-$C$15)+$C$15) *'Drive Train'!$AA$49 + CT29*(1-'Drive Train'!$AA$49))</f>
        <v>151.29313400288956</v>
      </c>
      <c r="CU30" s="43">
        <f>IF(AND(LG29=1,PM29=1),0,ABS(BY30/$C$12*($C$14-$C$15)+$C$15) *'Drive Train'!$AA$49 + CU29*(1-'Drive Train'!$AA$49))</f>
        <v>137.19411861741287</v>
      </c>
      <c r="CV30" s="43">
        <f>IF(AND(LH29=1,PN29=1),0,ABS(BZ30/$C$12*($C$14-$C$15)+$C$15) *'Drive Train'!$AA$49 + CV29*(1-'Drive Train'!$AA$49))</f>
        <v>123.48929950116602</v>
      </c>
      <c r="CW30" s="43">
        <f>IF(AND(LI29=1,PO29=1),0,ABS(CA30/$C$12*($C$14-$C$15)+$C$15) *'Drive Train'!$AA$49 + CW29*(1-'Drive Train'!$AA$49))</f>
        <v>110.17867665414899</v>
      </c>
      <c r="CX30" s="43">
        <f>IF(AND(LJ29=1,PP29=1),0,ABS(CB30/$C$12*($C$14-$C$15)+$C$15) *'Drive Train'!$AA$49 + CX29*(1-'Drive Train'!$AA$49))</f>
        <v>97.262250076361852</v>
      </c>
      <c r="CY30" s="43">
        <f>IF(AND(LK29=1,PQ29=1),0,ABS(CC30/$C$12*($C$14-$C$15)+$C$15) *'Drive Train'!$AA$49 + CY29*(1-'Drive Train'!$AA$49))</f>
        <v>84.74001976780437</v>
      </c>
      <c r="CZ30" s="43">
        <f>IF(AND(LL29=1,PR29=1),0,ABS(CD30/$C$12*($C$14-$C$15)+$C$15) *'Drive Train'!$AA$49 + CZ29*(1-'Drive Train'!$AA$49))</f>
        <v>72.611985728476796</v>
      </c>
      <c r="DA30" s="43">
        <f>IF(AND(LM29=1,PS29=1),0,ABS(CE30/$C$12*($C$14-$C$15)+$C$15) *'Drive Train'!$AA$49 + DA29*(1-'Drive Train'!$AA$49))</f>
        <v>62.833835125248243</v>
      </c>
      <c r="DB30" s="47">
        <f t="shared" si="99"/>
        <v>0.88000000000000023</v>
      </c>
      <c r="DC30" s="43">
        <f t="shared" si="26"/>
        <v>52.465499767867286</v>
      </c>
      <c r="DD30" s="43">
        <f t="shared" si="27"/>
        <v>93</v>
      </c>
      <c r="DE30" s="43">
        <f t="shared" si="28"/>
        <v>80.838639265733775</v>
      </c>
      <c r="DF30" s="43">
        <f t="shared" si="29"/>
        <v>57.306131870905176</v>
      </c>
      <c r="DG30" s="43">
        <f t="shared" si="30"/>
        <v>43.436700801553435</v>
      </c>
      <c r="DH30" s="43">
        <f t="shared" si="31"/>
        <v>39.993769628607332</v>
      </c>
      <c r="DI30" s="43">
        <f t="shared" si="32"/>
        <v>39.561103419601388</v>
      </c>
      <c r="DJ30" s="43">
        <f t="shared" si="33"/>
        <v>39.535991906943622</v>
      </c>
      <c r="DK30" s="43">
        <f t="shared" si="34"/>
        <v>39.535547240803751</v>
      </c>
      <c r="DL30" s="43">
        <f t="shared" si="35"/>
        <v>39.535546317076168</v>
      </c>
      <c r="DM30" s="43">
        <f t="shared" si="36"/>
        <v>39.535546317060721</v>
      </c>
      <c r="DN30" s="43">
        <f t="shared" si="37"/>
        <v>25</v>
      </c>
      <c r="DO30" s="43">
        <f t="shared" si="38"/>
        <v>30</v>
      </c>
      <c r="DP30" s="43">
        <f t="shared" si="39"/>
        <v>35</v>
      </c>
      <c r="DQ30" s="43">
        <f t="shared" si="40"/>
        <v>40</v>
      </c>
      <c r="DR30" s="43">
        <f t="shared" si="41"/>
        <v>45</v>
      </c>
      <c r="DS30" s="43">
        <f t="shared" si="42"/>
        <v>50</v>
      </c>
      <c r="DT30" s="43">
        <f t="shared" si="43"/>
        <v>55</v>
      </c>
      <c r="DU30" s="43">
        <f t="shared" si="44"/>
        <v>60</v>
      </c>
      <c r="DV30" s="43">
        <f t="shared" si="45"/>
        <v>65</v>
      </c>
      <c r="DW30" s="43">
        <f t="shared" si="46"/>
        <v>62.833835125248243</v>
      </c>
      <c r="DX30" s="47">
        <f t="shared" si="100"/>
        <v>0.88000000000000023</v>
      </c>
      <c r="DY30" s="2">
        <f>IF(OY30=0,($C$23/0.4536*IF(ISNA(MK29),'Drive Train'!$F$16,'Drive Train'!$F$17)*4.448*$C$24*S$6)*SIGN(BK30),BK30)</f>
        <v>6.7787520000000017</v>
      </c>
      <c r="DZ30" s="2">
        <f>IF(OZ30=0,($C$23/0.4536*IF(ISNA(ML29),'Drive Train'!$F$16,'Drive Train'!$F$17)*4.448*$C$24*$C$21*T$6)*SIGN(BL30),BL30)</f>
        <v>11.570293785959999</v>
      </c>
      <c r="EA30" s="2">
        <f>IF(PA30=0,($C$23/0.4536*IF(ISNA(MM29),'Drive Train'!$F$16,'Drive Train'!$F$17)*4.448*$C$24*$C$21*U$6)*SIGN(BM30),BM30)</f>
        <v>8.0102033902799992</v>
      </c>
      <c r="EB30" s="2">
        <f>IF(PB30=0,($C$23/0.4536*IF(ISNA(MN29),'Drive Train'!$F$16,'Drive Train'!$F$17)*4.448*$C$24*$C$21*V$6)*SIGN(BN30),BN30)</f>
        <v>6.1254496513905883</v>
      </c>
      <c r="EC30" s="2">
        <f>IF(PC30=0,($C$23/0.4536*IF(ISNA(MO29),'Drive Train'!$F$16,'Drive Train'!$F$17)*4.448*$C$24*$C$21*W$6)*SIGN(BO30),BO30)</f>
        <v>4.9586973368400002</v>
      </c>
      <c r="ED30" s="2">
        <f>IF(PD30=0,($C$23/0.4536*IF(ISNA(MP29),'Drive Train'!$F$16,'Drive Train'!$F$17)*4.448*$C$24*$C$21*X$6)*SIGN(BP30),BP30)</f>
        <v>4.165305762945601</v>
      </c>
      <c r="EE30" s="2">
        <f>IF(PE30=0,($C$23/0.4536*IF(ISNA(MQ29),'Drive Train'!$F$16,'Drive Train'!$F$17)*4.448*$C$24*$C$21*Y$6)*SIGN(BQ30),BQ30)</f>
        <v>3.5907808301255173</v>
      </c>
      <c r="EF30" s="2">
        <f>IF(PF30=0,($C$23/0.4536*IF(ISNA(MR29),'Drive Train'!$F$16,'Drive Train'!$F$17)*4.448*$C$24*$C$21*Z$6)*SIGN(BR30),BR30)</f>
        <v>3.1555346688981816</v>
      </c>
      <c r="EG30" s="2">
        <f>IF(PG30=0,($C$23/0.4536*IF(ISNA(MS29),'Drive Train'!$F$16,'Drive Train'!$F$17)*4.448*$C$24*$C$21*AA$6)*SIGN(BS30),BS30)</f>
        <v>2.8143957857740536</v>
      </c>
      <c r="EH30" s="2">
        <f>IF(PH30=0,($C$23/0.4536*IF(ISNA(MT29),'Drive Train'!$F$16,'Drive Train'!$F$17)*4.448*$C$24*$C$21*AB$6)*SIGN(BT30),BT30)</f>
        <v>2.5398205871619508</v>
      </c>
      <c r="EI30" s="2">
        <f>IF(PI30=0,($C$23/0.4536*IF(ISNA(MU29),'Drive Train'!$F$16,'Drive Train'!$F$17)*4.448*$C$24*$C$21*AC$6)*SIGN(BU30),BU30)</f>
        <v>2.3140587571919995</v>
      </c>
      <c r="EJ30" s="2">
        <f>IF(PJ30=0,($C$23/0.4536*IF(ISNA(MV29),'Drive Train'!$F$16,'Drive Train'!$F$17)*4.448*$C$24*$C$21*AD$6)*SIGN(BV30),BV30)</f>
        <v>5.7851468929800003</v>
      </c>
      <c r="EK30" s="2">
        <f>IF(PK30=0,($C$23/0.4536*IF(ISNA(MW29),'Drive Train'!$F$16,'Drive Train'!$F$17)*4.448*$C$24*$C$21*AE$6)*SIGN(BW30),BW30)</f>
        <v>5.7851468929800003</v>
      </c>
      <c r="EL30" s="2">
        <f>IF(PL30=0,($C$23/0.4536*IF(ISNA(MX29),'Drive Train'!$F$16,'Drive Train'!$F$17)*4.448*$C$24*$C$21*AF$6)*SIGN(BX30),BX30)</f>
        <v>5.7851468929800003</v>
      </c>
      <c r="EM30" s="2">
        <f>IF(PM30=0,($C$23/0.4536*IF(ISNA(MY29),'Drive Train'!$F$16,'Drive Train'!$F$17)*4.448*$C$24*$C$21*AG$6)*SIGN(BY30),BY30)</f>
        <v>5.7851468929800003</v>
      </c>
      <c r="EN30" s="2">
        <f>IF(PN30=0,($C$23/0.4536*IF(ISNA(MZ29),'Drive Train'!$F$16,'Drive Train'!$F$17)*4.448*$C$24*$C$21*AH$6)*SIGN(BZ30),BZ30)</f>
        <v>5.7851468929800003</v>
      </c>
      <c r="EO30" s="2">
        <f>IF(PO30=0,($C$23/0.4536*IF(ISNA(NA29),'Drive Train'!$F$16,'Drive Train'!$F$17)*4.448*$C$24*$C$21*AI$6)*SIGN(CA30),CA30)</f>
        <v>5.7851468929800003</v>
      </c>
      <c r="EP30" s="2">
        <f>IF(PP30=0,($C$23/0.4536*IF(ISNA(NB29),'Drive Train'!$F$16,'Drive Train'!$F$17)*4.448*$C$24*$C$21*AJ$6)*SIGN(CB30),CB30)</f>
        <v>5.7851468929800003</v>
      </c>
      <c r="EQ30" s="2">
        <f>IF(PQ30=0,($C$23/0.4536*IF(ISNA(NC29),'Drive Train'!$F$16,'Drive Train'!$F$17)*4.448*$C$24*$C$21*AK$6)*SIGN(CC30),CC30)</f>
        <v>5.7851468929800003</v>
      </c>
      <c r="ER30" s="2">
        <f>IF(PR30=0,($C$23/0.4536*IF(ISNA(ND29),'Drive Train'!$F$16,'Drive Train'!$F$17)*4.448*$C$24*$C$21*AL$6)*SIGN(CD30),CD30)</f>
        <v>5.7851468929800003</v>
      </c>
      <c r="ES30" s="2">
        <f>IF(PS30=0,($C$23/0.4536*IF(ISNA(NE29),'Drive Train'!$F$16,'Drive Train'!$F$17)*4.448*$C$24*$C$21*AM$6)*SIGN(CE30),CE30)</f>
        <v>5.7851468929800003</v>
      </c>
      <c r="ET30" s="47">
        <f t="shared" si="47"/>
        <v>0.88000000000000023</v>
      </c>
      <c r="EU30" s="2">
        <f>MAX(MIN(IF(AND(OY29=1,NG30&lt;0),-1,1)*(DC30-$C$15)/($C$14-$C$15)*$C$12*$C$21-$C$33*LO30/AO$6 -  OY29*$C$33/$C$21,DY29/$C$19),MAX(EU$8:EU29)*-1)</f>
        <v>0.25236353782207654</v>
      </c>
      <c r="EV30" s="2">
        <f>MAX(MIN(IF(AND(OZ29=1,NH30&lt;0),-1,1)*(DD30-$C$15)/($C$14-$C$15)*$C$12*$C$21-$C$33*LP30/AP$6 -  OZ29*$C$33/$C$21,DZ29/$C$19),MAX(EV$8:EV29)*-1)</f>
        <v>1.2291651261798175</v>
      </c>
      <c r="EW30" s="2">
        <f>MAX(MIN(IF(AND(PA29=1,NI30&lt;0),-1,1)*(DE30-$C$15)/($C$14-$C$15)*$C$12*$C$21-$C$33*LQ30/AQ$6 -  PA29*$C$33/$C$21,EA29/$C$19),MAX(EW$8:EW29)*-1)</f>
        <v>0.8572868884450825</v>
      </c>
      <c r="EX30" s="2">
        <f>MAX(MIN(IF(AND(PB29=1,NJ30&lt;0),-1,1)*(DF30-$C$15)/($C$14-$C$15)*$C$12*$C$21-$C$33*LR30/AR$6 -  PB29*$C$33/$C$21,EB29/$C$19),MAX(EX$8:EX29)*-1)</f>
        <v>0.34978186174140946</v>
      </c>
      <c r="EY30" s="2">
        <f>MAX(MIN(IF(AND(PC29=1,NK30&lt;0),-1,1)*(DG30-$C$15)/($C$14-$C$15)*$C$12*$C$21-$C$33*LS30/AS$6 -  PC29*$C$33/$C$21,EC29/$C$19),MAX(EY$8:EY29)*-1)</f>
        <v>7.5035143282672134E-2</v>
      </c>
      <c r="EZ30" s="2">
        <f>MAX(MIN(IF(AND(PD29=1,NL30&lt;0),-1,1)*(DH30-$C$15)/($C$14-$C$15)*$C$12*$C$21-$C$33*LT30/AT$6 -  PD29*$C$33/$C$21,ED29/$C$19),MAX(EZ$8:EZ29)*-1)</f>
        <v>8.7645182588754755E-3</v>
      </c>
      <c r="FA30" s="2">
        <f>MAX(MIN(IF(AND(PE29=1,NM30&lt;0),-1,1)*(DI30-$C$15)/($C$14-$C$15)*$C$12*$C$21-$C$33*LU30/AU$6 -  PE29*$C$33/$C$21,EE29/$C$19),MAX(FA$8:FA29)*-1)</f>
        <v>4.8846486303011361E-4</v>
      </c>
      <c r="FB30" s="2">
        <f>MAX(MIN(IF(AND(PF29=1,NN30&lt;0),-1,1)*(DJ30-$C$15)/($C$14-$C$15)*$C$12*$C$21-$C$33*LV30/AV$6 -  PF29*$C$33/$C$21,EF29/$C$19),MAX(FB$8:FB29)*-1)</f>
        <v>8.5165917681484515E-6</v>
      </c>
      <c r="FC30" s="2">
        <f>MAX(MIN(IF(AND(PG29=1,NO30&lt;0),-1,1)*(DK30-$C$15)/($C$14-$C$15)*$C$12*$C$21-$C$33*LW30/AW$6 -  PG29*$C$33/$C$21,EG29/$C$19),MAX(FC$8:FC29)*-1)</f>
        <v>1.7658562057043525E-8</v>
      </c>
      <c r="FD30" s="2">
        <f>MAX(MIN(IF(AND(PH29=1,NP30&lt;0),-1,1)*(DL30-$C$15)/($C$14-$C$15)*$C$12*$C$21-$C$33*LX30/AX$6 -  PH29*$C$33/$C$21,EH29/$C$19),MAX(FD$8:FD29)*-1)</f>
        <v>2.9598545836506673E-13</v>
      </c>
      <c r="FE30" s="2">
        <f>MAX(MIN(IF(AND(PI29=1,NQ30&lt;0),-1,1)*(DM30-$C$15)/($C$14-$C$15)*$C$12*$C$21-$C$33*LY30/AY$6 -  PI29*$C$33/$C$21,EI29/$C$19),MAX(FE$8:FE29)*-1)</f>
        <v>0</v>
      </c>
      <c r="FF30" s="2">
        <f>MAX(MIN(IF(AND(PJ29=1,NR30&lt;0),-1,1)*(DN30-$C$15)/($C$14-$C$15)*$C$12*$C$21-$C$33*LZ30/AZ$6 -  PJ29*$C$33/$C$21,EJ29/$C$19),MAX(FF$8:FF29)*-1)</f>
        <v>0.19678291534093204</v>
      </c>
      <c r="FG30" s="2">
        <f>MAX(MIN(IF(AND(PK29=1,NS30&lt;0),-1,1)*(DO30-$C$15)/($C$14-$C$15)*$C$12*$C$21-$C$33*MA30/BA$6 -  PK29*$C$33/$C$21,EK29/$C$19),MAX(FG$8:FG29)*-1)</f>
        <v>0.23870067342825377</v>
      </c>
      <c r="FH30" s="2">
        <f>MAX(MIN(IF(AND(PL29=1,NT30&lt;0),-1,1)*(DP30-$C$15)/($C$14-$C$15)*$C$12*$C$21-$C$33*MB30/BB$6 -  PL29*$C$33/$C$21,EL29/$C$19),MAX(FH$8:FH29)*-1)</f>
        <v>0.28061843151557558</v>
      </c>
      <c r="FI30" s="2">
        <f>MAX(MIN(IF(AND(PM29=1,NU30&lt;0),-1,1)*(DQ30-$C$15)/($C$14-$C$15)*$C$12*$C$21-$C$33*MC30/BC$6 -  PM29*$C$33/$C$21,EM29/$C$19),MAX(FI$8:FI29)*-1)</f>
        <v>0.32253618960289726</v>
      </c>
      <c r="FJ30" s="2">
        <f>MAX(MIN(IF(AND(PN29=1,NV30&lt;0),-1,1)*(DR30-$C$15)/($C$14-$C$15)*$C$12*$C$21-$C$33*MD30/BD$6 -  PN29*$C$33/$C$21,EN29/$C$19),MAX(FJ$8:FJ29)*-1)</f>
        <v>0.3644539476902191</v>
      </c>
      <c r="FK30" s="2">
        <f>MAX(MIN(IF(AND(PO29=1,NW30&lt;0),-1,1)*(DS30-$C$15)/($C$14-$C$15)*$C$12*$C$21-$C$33*ME30/BE$6 -  PO29*$C$33/$C$21,EO29/$C$19),MAX(FK$8:FK29)*-1)</f>
        <v>0.40637170577754078</v>
      </c>
      <c r="FL30" s="2">
        <f>MAX(MIN(IF(AND(PP29=1,NX30&lt;0),-1,1)*(DT30-$C$15)/($C$14-$C$15)*$C$12*$C$21-$C$33*MF30/BF$6 -  PP29*$C$33/$C$21,EP29/$C$19),MAX(FL$8:FL29)*-1)</f>
        <v>0.44828946386486263</v>
      </c>
      <c r="FM30" s="2">
        <f>MAX(MIN(IF(AND(PQ29=1,NY30&lt;0),-1,1)*(DU30-$C$15)/($C$14-$C$15)*$C$12*$C$21-$C$33*MG30/BG$6 -  PQ29*$C$33/$C$21,EQ29/$C$19),MAX(FM$8:FM29)*-1)</f>
        <v>0.49020722195218436</v>
      </c>
      <c r="FN30" s="2">
        <f>MAX(MIN(IF(AND(PR29=1,NZ30&lt;0),-1,1)*(DV30-$C$15)/($C$14-$C$15)*$C$12*$C$21-$C$33*MH30/BH$6 -  PR29*$C$33/$C$21,ER29/$C$19),MAX(FN$8:FN29)*-1)</f>
        <v>0.53212498003950626</v>
      </c>
      <c r="FO30" s="2">
        <f>MAX(MIN(IF(AND(PS29=1,OA30&lt;0),-1,1)*(DW30-$C$15)/($C$14-$C$15)*$C$12*$C$21-$C$33*MI30/BI$6 -  PS29*$C$33/$C$21,ES29/$C$19),MAX(FO$8:FO29)*-1)</f>
        <v>0.46388766842530266</v>
      </c>
      <c r="FP30" s="47">
        <f t="shared" si="101"/>
        <v>0.88000000000000023</v>
      </c>
      <c r="FQ30" s="43">
        <f t="shared" si="102"/>
        <v>20.666084871199249</v>
      </c>
      <c r="FR30" s="43">
        <f t="shared" si="103"/>
        <v>93</v>
      </c>
      <c r="FS30" s="43">
        <f t="shared" si="104"/>
        <v>65.91301515043979</v>
      </c>
      <c r="FT30" s="43">
        <f t="shared" si="105"/>
        <v>27.952760291744493</v>
      </c>
      <c r="FU30" s="43">
        <f t="shared" si="106"/>
        <v>7.4023126990873918</v>
      </c>
      <c r="FV30" s="43">
        <f t="shared" si="107"/>
        <v>2.4454163469706409</v>
      </c>
      <c r="FW30" s="43">
        <f t="shared" si="108"/>
        <v>1.8263858357440081</v>
      </c>
      <c r="FX30" s="43">
        <f t="shared" si="109"/>
        <v>1.7904867653162146</v>
      </c>
      <c r="FY30" s="43">
        <f t="shared" si="110"/>
        <v>1.7898510638875493</v>
      </c>
      <c r="FZ30" s="43">
        <f t="shared" si="111"/>
        <v>1.7898497430882565</v>
      </c>
      <c r="GA30" s="43">
        <f t="shared" si="112"/>
        <v>1.7898497430661173</v>
      </c>
      <c r="GB30" s="43">
        <f t="shared" si="113"/>
        <v>16.508777093790581</v>
      </c>
      <c r="GC30" s="43">
        <f t="shared" si="114"/>
        <v>19.644132797427698</v>
      </c>
      <c r="GD30" s="43">
        <f t="shared" si="115"/>
        <v>22.779488501064822</v>
      </c>
      <c r="GE30" s="43">
        <f t="shared" si="116"/>
        <v>25.914844204701936</v>
      </c>
      <c r="GF30" s="43">
        <f t="shared" si="117"/>
        <v>29.05019990833906</v>
      </c>
      <c r="GG30" s="43">
        <f t="shared" si="118"/>
        <v>32.185555611976177</v>
      </c>
      <c r="GH30" s="43">
        <f t="shared" si="119"/>
        <v>35.320911315613301</v>
      </c>
      <c r="GI30" s="43">
        <f t="shared" si="120"/>
        <v>38.456267019250411</v>
      </c>
      <c r="GJ30" s="43">
        <f t="shared" si="121"/>
        <v>41.591622722887557</v>
      </c>
      <c r="GK30" s="43">
        <f t="shared" si="122"/>
        <v>36.487622558452067</v>
      </c>
      <c r="GL30" s="47">
        <f t="shared" si="123"/>
        <v>0.88000000000000023</v>
      </c>
      <c r="GM30" s="43">
        <f t="shared" si="49"/>
        <v>5.069605612609382</v>
      </c>
      <c r="GN30" s="43">
        <f t="shared" si="50"/>
        <v>12.346043482117899</v>
      </c>
      <c r="GO30" s="43">
        <f t="shared" si="51"/>
        <v>12.437829429235443</v>
      </c>
      <c r="GP30" s="43">
        <f t="shared" si="52"/>
        <v>6.6362275498808119</v>
      </c>
      <c r="GQ30" s="43">
        <f t="shared" si="53"/>
        <v>1.7585676254195572</v>
      </c>
      <c r="GR30" s="43">
        <f t="shared" si="54"/>
        <v>0.24453617884205475</v>
      </c>
      <c r="GS30" s="43">
        <f t="shared" si="55"/>
        <v>1.5809072442779983E-2</v>
      </c>
      <c r="GT30" s="43">
        <f t="shared" si="56"/>
        <v>3.1365689077478937E-4</v>
      </c>
      <c r="GU30" s="43">
        <f t="shared" si="57"/>
        <v>7.291755917850707E-7</v>
      </c>
      <c r="GV30" s="43">
        <f t="shared" si="58"/>
        <v>1.3543449552324654E-11</v>
      </c>
      <c r="GW30" s="43">
        <f t="shared" si="59"/>
        <v>0</v>
      </c>
      <c r="GX30" s="43">
        <f t="shared" si="60"/>
        <v>3.9530741274572345</v>
      </c>
      <c r="GY30" s="43">
        <f t="shared" si="61"/>
        <v>4.7951391242528958</v>
      </c>
      <c r="GZ30" s="43">
        <f t="shared" si="62"/>
        <v>5.6372041210485584</v>
      </c>
      <c r="HA30" s="43">
        <f t="shared" si="63"/>
        <v>6.4792691178442192</v>
      </c>
      <c r="HB30" s="43">
        <f t="shared" si="64"/>
        <v>7.3213341146398809</v>
      </c>
      <c r="HC30" s="43">
        <f t="shared" si="65"/>
        <v>8.1633991114355435</v>
      </c>
      <c r="HD30" s="43">
        <f t="shared" si="66"/>
        <v>9.0054641082312052</v>
      </c>
      <c r="HE30" s="43">
        <f t="shared" si="67"/>
        <v>9.847529105026867</v>
      </c>
      <c r="HF30" s="43">
        <f t="shared" si="68"/>
        <v>10.68959410182253</v>
      </c>
      <c r="HG30" s="43">
        <f t="shared" si="69"/>
        <v>9.3188086827631533</v>
      </c>
      <c r="HH30" s="47">
        <f t="shared" si="124"/>
        <v>0.88000000000000023</v>
      </c>
      <c r="HI30" s="43">
        <f t="shared" si="125"/>
        <v>5.069605612609382</v>
      </c>
      <c r="HJ30" s="43">
        <f t="shared" si="126"/>
        <v>12.346043482117899</v>
      </c>
      <c r="HK30" s="43">
        <f t="shared" si="127"/>
        <v>12.437829429235443</v>
      </c>
      <c r="HL30" s="43">
        <f t="shared" si="128"/>
        <v>6.6362275498808119</v>
      </c>
      <c r="HM30" s="43">
        <f t="shared" si="129"/>
        <v>1.7585676254195572</v>
      </c>
      <c r="HN30" s="43">
        <f t="shared" si="130"/>
        <v>0.24453617884205475</v>
      </c>
      <c r="HO30" s="43">
        <f t="shared" si="131"/>
        <v>1.5809072442779983E-2</v>
      </c>
      <c r="HP30" s="43">
        <f t="shared" si="132"/>
        <v>3.1365689077478937E-4</v>
      </c>
      <c r="HQ30" s="43">
        <f t="shared" si="133"/>
        <v>7.291755917850707E-7</v>
      </c>
      <c r="HR30" s="43">
        <f t="shared" si="134"/>
        <v>1.3543449552324654E-11</v>
      </c>
      <c r="HS30" s="43">
        <f t="shared" si="135"/>
        <v>0</v>
      </c>
      <c r="HT30" s="43">
        <f t="shared" si="136"/>
        <v>3.9530741274572345</v>
      </c>
      <c r="HU30" s="43">
        <f t="shared" si="137"/>
        <v>4.7951391242528958</v>
      </c>
      <c r="HV30" s="43">
        <f t="shared" si="138"/>
        <v>5.6372041210485584</v>
      </c>
      <c r="HW30" s="43">
        <f t="shared" si="139"/>
        <v>6.4792691178442192</v>
      </c>
      <c r="HX30" s="43">
        <f t="shared" si="140"/>
        <v>7.3213341146398809</v>
      </c>
      <c r="HY30" s="43">
        <f t="shared" si="141"/>
        <v>8.1633991114355435</v>
      </c>
      <c r="HZ30" s="43">
        <f t="shared" si="142"/>
        <v>9.0054641082312052</v>
      </c>
      <c r="IA30" s="43">
        <f t="shared" si="143"/>
        <v>9.847529105026867</v>
      </c>
      <c r="IB30" s="43">
        <f t="shared" si="144"/>
        <v>10.68959410182253</v>
      </c>
      <c r="IC30" s="43">
        <f t="shared" si="145"/>
        <v>9.3188086827631533</v>
      </c>
      <c r="ID30" s="47">
        <f t="shared" si="146"/>
        <v>0.88000000000000023</v>
      </c>
      <c r="IE30" s="43">
        <f t="shared" si="147"/>
        <v>10.898830001284194</v>
      </c>
      <c r="IF30" s="43">
        <f t="shared" si="148"/>
        <v>7.0120000000000005</v>
      </c>
      <c r="IG30" s="43">
        <f t="shared" si="149"/>
        <v>8.3575714091561419</v>
      </c>
      <c r="IH30" s="43">
        <f t="shared" si="150"/>
        <v>10.470069959902158</v>
      </c>
      <c r="II30" s="43">
        <f t="shared" si="151"/>
        <v>11.723110571947641</v>
      </c>
      <c r="IJ30" s="43">
        <f t="shared" si="152"/>
        <v>12.066493952830134</v>
      </c>
      <c r="IK30" s="43">
        <f t="shared" si="153"/>
        <v>12.116228868328335</v>
      </c>
      <c r="IL30" s="43">
        <f t="shared" si="154"/>
        <v>12.119689738917309</v>
      </c>
      <c r="IM30" s="43">
        <f t="shared" si="155"/>
        <v>12.119768178382818</v>
      </c>
      <c r="IN30" s="43">
        <f t="shared" si="156"/>
        <v>12.119768414380506</v>
      </c>
      <c r="IO30" s="43">
        <f t="shared" si="157"/>
        <v>12.119768414388298</v>
      </c>
      <c r="IP30" s="43">
        <f t="shared" si="158"/>
        <v>11.270600369060684</v>
      </c>
      <c r="IQ30" s="43">
        <f t="shared" si="159"/>
        <v>11.089714642076423</v>
      </c>
      <c r="IR30" s="43">
        <f t="shared" si="160"/>
        <v>10.908828915092162</v>
      </c>
      <c r="IS30" s="43">
        <f t="shared" si="161"/>
        <v>10.727943188107901</v>
      </c>
      <c r="IT30" s="43">
        <f t="shared" si="162"/>
        <v>10.547057461123639</v>
      </c>
      <c r="IU30" s="43">
        <f t="shared" si="163"/>
        <v>10.366171734139378</v>
      </c>
      <c r="IV30" s="43">
        <f t="shared" si="164"/>
        <v>10.185286007155117</v>
      </c>
      <c r="IW30" s="43">
        <f t="shared" si="165"/>
        <v>10.004400280170856</v>
      </c>
      <c r="IX30" s="43">
        <f t="shared" si="166"/>
        <v>9.8235145531865946</v>
      </c>
      <c r="IY30" s="43">
        <f t="shared" si="167"/>
        <v>9.9435217438751202</v>
      </c>
      <c r="IZ30" s="47">
        <f t="shared" si="168"/>
        <v>0.88000000000000023</v>
      </c>
      <c r="JA30" s="43" t="e">
        <f t="shared" si="267"/>
        <v>#N/A</v>
      </c>
      <c r="JB30" s="43">
        <f t="shared" si="268"/>
        <v>6</v>
      </c>
      <c r="JC30" s="43" t="e">
        <f t="shared" si="269"/>
        <v>#N/A</v>
      </c>
      <c r="JD30" s="43" t="e">
        <f t="shared" si="270"/>
        <v>#N/A</v>
      </c>
      <c r="JE30" s="43" t="e">
        <f t="shared" si="271"/>
        <v>#N/A</v>
      </c>
      <c r="JF30" s="43" t="e">
        <f t="shared" si="272"/>
        <v>#N/A</v>
      </c>
      <c r="JG30" s="43" t="e">
        <f t="shared" si="273"/>
        <v>#N/A</v>
      </c>
      <c r="JH30" s="43" t="e">
        <f t="shared" si="274"/>
        <v>#N/A</v>
      </c>
      <c r="JI30" s="43" t="e">
        <f t="shared" si="275"/>
        <v>#N/A</v>
      </c>
      <c r="JJ30" s="43" t="e">
        <f t="shared" si="276"/>
        <v>#N/A</v>
      </c>
      <c r="JK30" s="43" t="e">
        <f t="shared" si="277"/>
        <v>#N/A</v>
      </c>
      <c r="JL30" s="43">
        <f t="shared" si="278"/>
        <v>6</v>
      </c>
      <c r="JM30" s="43">
        <f t="shared" si="279"/>
        <v>6</v>
      </c>
      <c r="JN30" s="43">
        <f t="shared" si="280"/>
        <v>6</v>
      </c>
      <c r="JO30" s="43">
        <f t="shared" si="281"/>
        <v>6</v>
      </c>
      <c r="JP30" s="43">
        <f t="shared" si="282"/>
        <v>6</v>
      </c>
      <c r="JQ30" s="43">
        <f t="shared" si="283"/>
        <v>6</v>
      </c>
      <c r="JR30" s="43">
        <f t="shared" si="284"/>
        <v>6</v>
      </c>
      <c r="JS30" s="43" t="e">
        <f t="shared" si="285"/>
        <v>#N/A</v>
      </c>
      <c r="JT30" s="43" t="e">
        <f t="shared" si="286"/>
        <v>#N/A</v>
      </c>
      <c r="JU30" s="43" t="e">
        <f t="shared" si="287"/>
        <v>#N/A</v>
      </c>
      <c r="JV30" s="47">
        <f t="shared" si="170"/>
        <v>0.88000000000000023</v>
      </c>
      <c r="JW30" s="36">
        <f t="shared" si="171"/>
        <v>0</v>
      </c>
      <c r="JX30" s="36">
        <f t="shared" si="172"/>
        <v>0</v>
      </c>
      <c r="JY30" s="36">
        <f t="shared" si="173"/>
        <v>0</v>
      </c>
      <c r="JZ30" s="36">
        <f t="shared" si="174"/>
        <v>0</v>
      </c>
      <c r="KA30" s="36">
        <f t="shared" si="175"/>
        <v>0</v>
      </c>
      <c r="KB30" s="36">
        <f t="shared" si="176"/>
        <v>0</v>
      </c>
      <c r="KC30" s="36">
        <f t="shared" si="177"/>
        <v>1</v>
      </c>
      <c r="KD30" s="36">
        <f t="shared" si="178"/>
        <v>1</v>
      </c>
      <c r="KE30" s="36">
        <f t="shared" si="179"/>
        <v>1</v>
      </c>
      <c r="KF30" s="36">
        <f t="shared" si="180"/>
        <v>1</v>
      </c>
      <c r="KG30" s="36">
        <f t="shared" si="181"/>
        <v>1</v>
      </c>
      <c r="KH30" s="36">
        <f t="shared" si="182"/>
        <v>0</v>
      </c>
      <c r="KI30" s="36">
        <f t="shared" si="183"/>
        <v>0</v>
      </c>
      <c r="KJ30" s="36">
        <f t="shared" si="184"/>
        <v>0</v>
      </c>
      <c r="KK30" s="36">
        <f t="shared" si="185"/>
        <v>0</v>
      </c>
      <c r="KL30" s="36">
        <f t="shared" si="186"/>
        <v>0</v>
      </c>
      <c r="KM30" s="36">
        <f t="shared" si="187"/>
        <v>0</v>
      </c>
      <c r="KN30" s="36">
        <f t="shared" si="188"/>
        <v>0</v>
      </c>
      <c r="KO30" s="36">
        <f t="shared" si="189"/>
        <v>0</v>
      </c>
      <c r="KP30" s="36">
        <f t="shared" si="190"/>
        <v>0</v>
      </c>
      <c r="KQ30" s="36">
        <f t="shared" si="191"/>
        <v>0</v>
      </c>
      <c r="KR30" s="47">
        <f t="shared" si="192"/>
        <v>0.88000000000000023</v>
      </c>
      <c r="KS30" s="1">
        <f t="shared" si="193"/>
        <v>0</v>
      </c>
      <c r="KT30" s="1">
        <f t="shared" si="194"/>
        <v>0</v>
      </c>
      <c r="KU30" s="1">
        <f t="shared" si="195"/>
        <v>0</v>
      </c>
      <c r="KV30" s="1">
        <f t="shared" si="196"/>
        <v>0</v>
      </c>
      <c r="KW30" s="1">
        <f t="shared" si="197"/>
        <v>0</v>
      </c>
      <c r="KX30" s="1">
        <f t="shared" si="198"/>
        <v>0</v>
      </c>
      <c r="KY30" s="1">
        <f t="shared" si="199"/>
        <v>0</v>
      </c>
      <c r="KZ30" s="1">
        <f t="shared" si="200"/>
        <v>0</v>
      </c>
      <c r="LA30" s="1">
        <f t="shared" si="201"/>
        <v>0</v>
      </c>
      <c r="LB30" s="1">
        <f t="shared" si="202"/>
        <v>0</v>
      </c>
      <c r="LC30" s="1">
        <f t="shared" si="203"/>
        <v>0</v>
      </c>
      <c r="LD30" s="1">
        <f t="shared" si="204"/>
        <v>0</v>
      </c>
      <c r="LE30" s="1">
        <f t="shared" si="205"/>
        <v>0</v>
      </c>
      <c r="LF30" s="1">
        <f t="shared" si="206"/>
        <v>0</v>
      </c>
      <c r="LG30" s="1">
        <f t="shared" si="207"/>
        <v>0</v>
      </c>
      <c r="LH30" s="1">
        <f t="shared" si="208"/>
        <v>0</v>
      </c>
      <c r="LI30" s="1">
        <f t="shared" si="209"/>
        <v>0</v>
      </c>
      <c r="LJ30" s="1">
        <f t="shared" si="210"/>
        <v>0</v>
      </c>
      <c r="LK30" s="1">
        <f t="shared" si="211"/>
        <v>0</v>
      </c>
      <c r="LL30" s="1">
        <f t="shared" si="212"/>
        <v>0</v>
      </c>
      <c r="LM30" s="1">
        <f t="shared" si="213"/>
        <v>0</v>
      </c>
      <c r="LN30" s="47">
        <f t="shared" si="214"/>
        <v>0.88000000000000023</v>
      </c>
      <c r="LO30" s="43">
        <f t="shared" si="215"/>
        <v>14.946608413094998</v>
      </c>
      <c r="LP30" s="43">
        <f t="shared" si="216"/>
        <v>11.166193839706263</v>
      </c>
      <c r="LQ30" s="43">
        <f t="shared" si="217"/>
        <v>14.609662198497992</v>
      </c>
      <c r="LR30" s="43">
        <f t="shared" si="218"/>
        <v>15.199673878439571</v>
      </c>
      <c r="LS30" s="43">
        <f t="shared" si="219"/>
        <v>13.654035153233577</v>
      </c>
      <c r="LT30" s="43">
        <f t="shared" si="220"/>
        <v>11.712685811846029</v>
      </c>
      <c r="LU30" s="43">
        <f t="shared" si="221"/>
        <v>10.122615420944593</v>
      </c>
      <c r="LV30" s="43">
        <f t="shared" si="222"/>
        <v>8.8969251698310075</v>
      </c>
      <c r="LW30" s="43">
        <f t="shared" si="223"/>
        <v>7.9351158516871907</v>
      </c>
      <c r="LX30" s="43">
        <f t="shared" si="224"/>
        <v>7.1609582459558911</v>
      </c>
      <c r="LY30" s="43">
        <f t="shared" si="225"/>
        <v>6.5244286240937326</v>
      </c>
      <c r="LZ30" s="43">
        <f t="shared" si="226"/>
        <v>4.6824408851841017</v>
      </c>
      <c r="MA30" s="43">
        <f t="shared" si="227"/>
        <v>5.6798721100608942</v>
      </c>
      <c r="MB30" s="43">
        <f t="shared" si="228"/>
        <v>6.6773033349376858</v>
      </c>
      <c r="MC30" s="43">
        <f t="shared" si="229"/>
        <v>7.6747345598144801</v>
      </c>
      <c r="MD30" s="43">
        <f t="shared" si="230"/>
        <v>8.6721657846912716</v>
      </c>
      <c r="ME30" s="43">
        <f t="shared" si="231"/>
        <v>9.669597009568065</v>
      </c>
      <c r="MF30" s="43">
        <f t="shared" si="232"/>
        <v>10.667028234444855</v>
      </c>
      <c r="MG30" s="43">
        <f t="shared" si="233"/>
        <v>11.66445945932165</v>
      </c>
      <c r="MH30" s="43">
        <f t="shared" si="234"/>
        <v>12.66189068419844</v>
      </c>
      <c r="MI30" s="43">
        <f t="shared" si="235"/>
        <v>13.601599728858611</v>
      </c>
      <c r="MJ30" s="47">
        <f t="shared" si="236"/>
        <v>0.88000000000000023</v>
      </c>
      <c r="MK30" s="43" t="e">
        <f t="shared" si="74"/>
        <v>#N/A</v>
      </c>
      <c r="ML30" s="43" t="e">
        <f t="shared" si="288"/>
        <v>#N/A</v>
      </c>
      <c r="MM30" s="43" t="e">
        <f t="shared" si="289"/>
        <v>#N/A</v>
      </c>
      <c r="MN30" s="43" t="e">
        <f t="shared" si="290"/>
        <v>#N/A</v>
      </c>
      <c r="MO30" s="43" t="e">
        <f t="shared" si="291"/>
        <v>#N/A</v>
      </c>
      <c r="MP30" s="43" t="e">
        <f t="shared" si="292"/>
        <v>#N/A</v>
      </c>
      <c r="MQ30" s="43" t="e">
        <f t="shared" si="293"/>
        <v>#N/A</v>
      </c>
      <c r="MR30" s="43" t="e">
        <f t="shared" si="294"/>
        <v>#N/A</v>
      </c>
      <c r="MS30" s="43" t="e">
        <f t="shared" si="295"/>
        <v>#N/A</v>
      </c>
      <c r="MT30" s="43" t="e">
        <f t="shared" si="296"/>
        <v>#N/A</v>
      </c>
      <c r="MU30" s="43" t="e">
        <f t="shared" si="297"/>
        <v>#N/A</v>
      </c>
      <c r="MV30" s="43" t="e">
        <f t="shared" si="298"/>
        <v>#N/A</v>
      </c>
      <c r="MW30" s="43" t="e">
        <f t="shared" si="299"/>
        <v>#N/A</v>
      </c>
      <c r="MX30" s="43" t="e">
        <f t="shared" si="300"/>
        <v>#N/A</v>
      </c>
      <c r="MY30" s="43" t="e">
        <f t="shared" si="301"/>
        <v>#N/A</v>
      </c>
      <c r="MZ30" s="43" t="e">
        <f t="shared" si="302"/>
        <v>#N/A</v>
      </c>
      <c r="NA30" s="43" t="e">
        <f t="shared" si="303"/>
        <v>#N/A</v>
      </c>
      <c r="NB30" s="43" t="e">
        <f t="shared" si="304"/>
        <v>#N/A</v>
      </c>
      <c r="NC30" s="43" t="e">
        <f t="shared" si="305"/>
        <v>#N/A</v>
      </c>
      <c r="ND30" s="43" t="e">
        <f t="shared" si="306"/>
        <v>#N/A</v>
      </c>
      <c r="NE30" s="43" t="e">
        <f t="shared" si="307"/>
        <v>#N/A</v>
      </c>
      <c r="NF30" s="47">
        <f t="shared" si="238"/>
        <v>0.88000000000000023</v>
      </c>
      <c r="NG30" s="43">
        <f>IF(OY29=0,MIN('Drive Train'!$F$35-FQ29*$C$19*'Drive Train'!$F$39,NG29+$C$39)-$C$7,IF(LO29-1&lt;=0,0,IF($C$37=Motors!$C$30,MAX(MAX(NG$8:NG29)*-1,NG29-$C$39),MAX(0,MAX(NG$8:NG29)*-1,NG29-$C$39))))</f>
        <v>10.898830001284194</v>
      </c>
      <c r="NH30" s="43">
        <f>IF(OZ29=0,MIN('Drive Train'!$F$35-FR29*$C$19*'Drive Train'!$F$39,NH29+$C$39)-$C$7,IF(LP29-1&lt;=0,0,IF($C$37=Motors!$C$30,MAX(MAX(NH$8:NH29)*-1,NH29-$C$39),MAX(0,MAX(NH$8:NH29)*-1,NH29-$C$39))))</f>
        <v>7.0120000000000005</v>
      </c>
      <c r="NI30" s="43">
        <f>IF(PA29=0,MIN('Drive Train'!$F$35-FS29*$C$19*'Drive Train'!$F$39,NI29+$C$39)-$C$7,IF(LQ29-1&lt;=0,0,IF($C$37=Motors!$C$30,MAX(MAX(NI$8:NI29)*-1,NI29-$C$39),MAX(0,MAX(NI$8:NI29)*-1,NI29-$C$39))))</f>
        <v>8.3575714091561419</v>
      </c>
      <c r="NJ30" s="43">
        <f>IF(PB29=0,MIN('Drive Train'!$F$35-FT29*$C$19*'Drive Train'!$F$39,NJ29+$C$39)-$C$7,IF(LR29-1&lt;=0,0,IF($C$37=Motors!$C$30,MAX(MAX(NJ$8:NJ29)*-1,NJ29-$C$39),MAX(0,MAX(NJ$8:NJ29)*-1,NJ29-$C$39))))</f>
        <v>10.470069959902158</v>
      </c>
      <c r="NK30" s="43">
        <f>IF(PC29=0,MIN('Drive Train'!$F$35-FU29*$C$19*'Drive Train'!$F$39,NK29+$C$39)-$C$7,IF(LS29-1&lt;=0,0,IF($C$37=Motors!$C$30,MAX(MAX(NK$8:NK29)*-1,NK29-$C$39),MAX(0,MAX(NK$8:NK29)*-1,NK29-$C$39))))</f>
        <v>11.723110571947641</v>
      </c>
      <c r="NL30" s="43">
        <f>IF(PD29=0,MIN('Drive Train'!$F$35-FV29*$C$19*'Drive Train'!$F$39,NL29+$C$39)-$C$7,IF(LT29-1&lt;=0,0,IF($C$37=Motors!$C$30,MAX(MAX(NL$8:NL29)*-1,NL29-$C$39),MAX(0,MAX(NL$8:NL29)*-1,NL29-$C$39))))</f>
        <v>12.066493952830134</v>
      </c>
      <c r="NM30" s="43">
        <f>IF(PE29=0,MIN('Drive Train'!$F$35-FW29*$C$19*'Drive Train'!$F$39,NM29+$C$39)-$C$7,IF(LU29-1&lt;=0,0,IF($C$37=Motors!$C$30,MAX(MAX(NM$8:NM29)*-1,NM29-$C$39),MAX(0,MAX(NM$8:NM29)*-1,NM29-$C$39))))</f>
        <v>12.116228868328335</v>
      </c>
      <c r="NN30" s="43">
        <f>IF(PF29=0,MIN('Drive Train'!$F$35-FX29*$C$19*'Drive Train'!$F$39,NN29+$C$39)-$C$7,IF(LV29-1&lt;=0,0,IF($C$37=Motors!$C$30,MAX(MAX(NN$8:NN29)*-1,NN29-$C$39),MAX(0,MAX(NN$8:NN29)*-1,NN29-$C$39))))</f>
        <v>12.119689738917309</v>
      </c>
      <c r="NO30" s="43">
        <f>IF(PG29=0,MIN('Drive Train'!$F$35-FY29*$C$19*'Drive Train'!$F$39,NO29+$C$39)-$C$7,IF(LW29-1&lt;=0,0,IF($C$37=Motors!$C$30,MAX(MAX(NO$8:NO29)*-1,NO29-$C$39),MAX(0,MAX(NO$8:NO29)*-1,NO29-$C$39))))</f>
        <v>12.119768178382818</v>
      </c>
      <c r="NP30" s="43">
        <f>IF(PH29=0,MIN('Drive Train'!$F$35-FZ29*$C$19*'Drive Train'!$F$39,NP29+$C$39)-$C$7,IF(LX29-1&lt;=0,0,IF($C$37=Motors!$C$30,MAX(MAX(NP$8:NP29)*-1,NP29-$C$39),MAX(0,MAX(NP$8:NP29)*-1,NP29-$C$39))))</f>
        <v>12.119768414380506</v>
      </c>
      <c r="NQ30" s="43">
        <f>IF(PI29=0,MIN('Drive Train'!$F$35-GA29*$C$19*'Drive Train'!$F$39,NQ29+$C$39)-$C$7,IF(LY29-1&lt;=0,0,IF($C$37=Motors!$C$30,MAX(MAX(NQ$8:NQ29)*-1,NQ29-$C$39),MAX(0,MAX(NQ$8:NQ29)*-1,NQ29-$C$39))))</f>
        <v>12.119768414388298</v>
      </c>
      <c r="NR30" s="43">
        <f>IF(PJ29=0,MIN('Drive Train'!$F$35-GB29*$C$19*'Drive Train'!$F$39,NR29+$C$39)-$C$7,IF(LZ29-1&lt;=0,0,IF($C$37=Motors!$C$30,MAX(MAX(NR$8:NR29)*-1,NR29-$C$39),MAX(0,MAX(NR$8:NR29)*-1,NR29-$C$39))))</f>
        <v>11.270600369060684</v>
      </c>
      <c r="NS30" s="43">
        <f>IF(PK29=0,MIN('Drive Train'!$F$35-GC29*$C$19*'Drive Train'!$F$39,NS29+$C$39)-$C$7,IF(MA29-1&lt;=0,0,IF($C$37=Motors!$C$30,MAX(MAX(NS$8:NS29)*-1,NS29-$C$39),MAX(0,MAX(NS$8:NS29)*-1,NS29-$C$39))))</f>
        <v>11.089714642076423</v>
      </c>
      <c r="NT30" s="43">
        <f>IF(PL29=0,MIN('Drive Train'!$F$35-GD29*$C$19*'Drive Train'!$F$39,NT29+$C$39)-$C$7,IF(MB29-1&lt;=0,0,IF($C$37=Motors!$C$30,MAX(MAX(NT$8:NT29)*-1,NT29-$C$39),MAX(0,MAX(NT$8:NT29)*-1,NT29-$C$39))))</f>
        <v>10.908828915092162</v>
      </c>
      <c r="NU30" s="43">
        <f>IF(PM29=0,MIN('Drive Train'!$F$35-GE29*$C$19*'Drive Train'!$F$39,NU29+$C$39)-$C$7,IF(MC29-1&lt;=0,0,IF($C$37=Motors!$C$30,MAX(MAX(NU$8:NU29)*-1,NU29-$C$39),MAX(0,MAX(NU$8:NU29)*-1,NU29-$C$39))))</f>
        <v>10.727943188107901</v>
      </c>
      <c r="NV30" s="43">
        <f>IF(PN29=0,MIN('Drive Train'!$F$35-GF29*$C$19*'Drive Train'!$F$39,NV29+$C$39)-$C$7,IF(MD29-1&lt;=0,0,IF($C$37=Motors!$C$30,MAX(MAX(NV$8:NV29)*-1,NV29-$C$39),MAX(0,MAX(NV$8:NV29)*-1,NV29-$C$39))))</f>
        <v>10.547057461123639</v>
      </c>
      <c r="NW30" s="43">
        <f>IF(PO29=0,MIN('Drive Train'!$F$35-GG29*$C$19*'Drive Train'!$F$39,NW29+$C$39)-$C$7,IF(ME29-1&lt;=0,0,IF($C$37=Motors!$C$30,MAX(MAX(NW$8:NW29)*-1,NW29-$C$39),MAX(0,MAX(NW$8:NW29)*-1,NW29-$C$39))))</f>
        <v>10.366171734139378</v>
      </c>
      <c r="NX30" s="43">
        <f>IF(PP29=0,MIN('Drive Train'!$F$35-GH29*$C$19*'Drive Train'!$F$39,NX29+$C$39)-$C$7,IF(MF29-1&lt;=0,0,IF($C$37=Motors!$C$30,MAX(MAX(NX$8:NX29)*-1,NX29-$C$39),MAX(0,MAX(NX$8:NX29)*-1,NX29-$C$39))))</f>
        <v>10.185286007155117</v>
      </c>
      <c r="NY30" s="43">
        <f>IF(PQ29=0,MIN('Drive Train'!$F$35-GI29*$C$19*'Drive Train'!$F$39,NY29+$C$39)-$C$7,IF(MG29-1&lt;=0,0,IF($C$37=Motors!$C$30,MAX(MAX(NY$8:NY29)*-1,NY29-$C$39),MAX(0,MAX(NY$8:NY29)*-1,NY29-$C$39))))</f>
        <v>10.004400280170856</v>
      </c>
      <c r="NZ30" s="43">
        <f>IF(PR29=0,MIN('Drive Train'!$F$35-GJ29*$C$19*'Drive Train'!$F$39,NZ29+$C$39)-$C$7,IF(MH29-1&lt;=0,0,IF($C$37=Motors!$C$30,MAX(MAX(NZ$8:NZ29)*-1,NZ29-$C$39),MAX(0,MAX(NZ$8:NZ29)*-1,NZ29-$C$39))))</f>
        <v>9.8235145531865946</v>
      </c>
      <c r="OA30" s="43">
        <f>IF(PS29=0,MIN('Drive Train'!$F$35-GK29*$C$19*'Drive Train'!$F$39,OA29+$C$39)-$C$7,IF(MI29-1&lt;=0,0,IF($C$37=Motors!$C$30,MAX(MAX(OA$8:OA29)*-1,OA29-$C$39),MAX(0,MAX(OA$8:OA29)*-1,OA29-$C$39))))</f>
        <v>9.9435217438751202</v>
      </c>
      <c r="OB30" s="47">
        <f t="shared" si="239"/>
        <v>0.88000000000000023</v>
      </c>
      <c r="OC30" s="43">
        <f>'Drive Train'!$F$35-(FQ30*$C$13)*$C$19*'Drive Train'!$F$39</f>
        <v>11.532024435409632</v>
      </c>
      <c r="OD30" s="43">
        <f>'Drive Train'!$F$35-(FR30*$C$13)*$C$19*'Drive Train'!$F$39</f>
        <v>8.4939999999999998</v>
      </c>
      <c r="OE30" s="43">
        <f>'Drive Train'!$F$35-(FS30*$C$13)*$C$19*'Drive Train'!$F$39</f>
        <v>9.6316533636815294</v>
      </c>
      <c r="OF30" s="43">
        <f>'Drive Train'!$F$35-(FT30*$C$13)*$C$19*'Drive Train'!$F$39</f>
        <v>11.225984067746731</v>
      </c>
      <c r="OG30" s="43">
        <f>'Drive Train'!$F$35-(FU30*$C$13)*$C$19*'Drive Train'!$F$39</f>
        <v>12.08910286663833</v>
      </c>
      <c r="OH30" s="43">
        <f>'Drive Train'!$F$35-(FV30*$C$13)*$C$19*'Drive Train'!$F$39</f>
        <v>12.297292513427234</v>
      </c>
      <c r="OI30" s="43">
        <f>'Drive Train'!$F$35-(FW30*$C$13)*$C$19*'Drive Train'!$F$39</f>
        <v>12.323291794898752</v>
      </c>
      <c r="OJ30" s="43">
        <f>'Drive Train'!$F$35-(FX30*$C$13)*$C$19*'Drive Train'!$F$39</f>
        <v>12.324799555856719</v>
      </c>
      <c r="OK30" s="43">
        <f>'Drive Train'!$F$35-(FY30*$C$13)*$C$19*'Drive Train'!$F$39</f>
        <v>12.324826255316724</v>
      </c>
      <c r="OL30" s="43">
        <f>'Drive Train'!$F$35-(FZ30*$C$13)*$C$19*'Drive Train'!$F$39</f>
        <v>12.324826310790293</v>
      </c>
      <c r="OM30" s="43">
        <f>'Drive Train'!$F$35-(GA30*$C$13)*$C$19*'Drive Train'!$F$39</f>
        <v>12.324826310791224</v>
      </c>
      <c r="ON30" s="43">
        <f>'Drive Train'!$F$35-(GB30*$C$13)*$C$19*'Drive Train'!$F$39</f>
        <v>11.706631362060795</v>
      </c>
      <c r="OO30" s="43">
        <f>'Drive Train'!$F$35-(GC30*$C$13)*$C$19*'Drive Train'!$F$39</f>
        <v>11.574946422508036</v>
      </c>
      <c r="OP30" s="43">
        <f>'Drive Train'!$F$35-(GD30*$C$13)*$C$19*'Drive Train'!$F$39</f>
        <v>11.443261482955277</v>
      </c>
      <c r="OQ30" s="43">
        <f>'Drive Train'!$F$35-(GE30*$C$13)*$C$19*'Drive Train'!$F$39</f>
        <v>11.31157654340252</v>
      </c>
      <c r="OR30" s="43">
        <f>'Drive Train'!$F$35-(GF30*$C$13)*$C$19*'Drive Train'!$F$39</f>
        <v>11.179891603849761</v>
      </c>
      <c r="OS30" s="43">
        <f>'Drive Train'!$F$35-(GG30*$C$13)*$C$19*'Drive Train'!$F$39</f>
        <v>11.048206664297002</v>
      </c>
      <c r="OT30" s="43">
        <f>'Drive Train'!$F$35-(GH30*$C$13)*$C$19*'Drive Train'!$F$39</f>
        <v>10.916521724744241</v>
      </c>
      <c r="OU30" s="43">
        <f>'Drive Train'!$F$35-(GI30*$C$13)*$C$19*'Drive Train'!$F$39</f>
        <v>10.784836785191484</v>
      </c>
      <c r="OV30" s="43">
        <f>'Drive Train'!$F$35-(GJ30*$C$13)*$C$19*'Drive Train'!$F$39</f>
        <v>10.653151845638723</v>
      </c>
      <c r="OW30" s="43">
        <f>'Drive Train'!$F$35-(GK30*$C$13)*$C$19*'Drive Train'!$F$39</f>
        <v>10.867519852545014</v>
      </c>
      <c r="OX30" s="47">
        <f t="shared" si="240"/>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241"/>
        <v>0.88000000000000023</v>
      </c>
      <c r="PU30" s="43">
        <f t="shared" si="242"/>
        <v>8.3375402094336089</v>
      </c>
      <c r="PV30" s="43">
        <f t="shared" si="243"/>
        <v>5.231707848082733</v>
      </c>
      <c r="PW30" s="43">
        <f t="shared" si="244"/>
        <v>7.1269128452154771</v>
      </c>
      <c r="PX30" s="43">
        <f t="shared" si="245"/>
        <v>8.2181717764927935</v>
      </c>
      <c r="PY30" s="43">
        <f t="shared" si="246"/>
        <v>8.2930532776413219</v>
      </c>
      <c r="PZ30" s="43">
        <f t="shared" si="247"/>
        <v>7.7538838505893093</v>
      </c>
      <c r="QA30" s="43">
        <f t="shared" si="248"/>
        <v>7.0792956431499254</v>
      </c>
      <c r="QB30" s="43">
        <f t="shared" si="249"/>
        <v>6.4601841764023611</v>
      </c>
      <c r="QC30" s="43">
        <f t="shared" si="250"/>
        <v>5.9222919266219289</v>
      </c>
      <c r="QD30" s="43">
        <f t="shared" si="251"/>
        <v>5.4503508143671198</v>
      </c>
      <c r="QE30" s="43">
        <f t="shared" si="252"/>
        <v>5.0435935330380053</v>
      </c>
      <c r="QF30" s="43">
        <f t="shared" si="253"/>
        <v>2.3602185101181457</v>
      </c>
      <c r="QG30" s="43">
        <f t="shared" si="254"/>
        <v>2.862981000291358</v>
      </c>
      <c r="QH30" s="43">
        <f t="shared" si="255"/>
        <v>3.3657434904645709</v>
      </c>
      <c r="QI30" s="43">
        <f t="shared" si="256"/>
        <v>3.8685059806377828</v>
      </c>
      <c r="QJ30" s="43">
        <f t="shared" si="257"/>
        <v>4.3712684708109961</v>
      </c>
      <c r="QK30" s="43">
        <f t="shared" si="258"/>
        <v>4.874030960984209</v>
      </c>
      <c r="QL30" s="43">
        <f t="shared" si="259"/>
        <v>5.37679345115742</v>
      </c>
      <c r="QM30" s="43">
        <f t="shared" si="260"/>
        <v>5.879555941330632</v>
      </c>
      <c r="QN30" s="43">
        <f t="shared" si="261"/>
        <v>6.3823184315038457</v>
      </c>
      <c r="QO30" s="43">
        <f t="shared" si="262"/>
        <v>6.8798473105313782</v>
      </c>
      <c r="QP30" s="47">
        <f t="shared" si="263"/>
        <v>0.88000000000000023</v>
      </c>
      <c r="QQ30" s="43">
        <f t="shared" si="76"/>
        <v>0.26906118710237176</v>
      </c>
      <c r="QR30" s="43">
        <f t="shared" si="77"/>
        <v>1.2108094279334349</v>
      </c>
      <c r="QS30" s="43">
        <f t="shared" si="78"/>
        <v>0.85815161470614854</v>
      </c>
      <c r="QT30" s="43">
        <f t="shared" si="79"/>
        <v>0.36392973868825351</v>
      </c>
      <c r="QU30" s="43">
        <f t="shared" si="80"/>
        <v>9.6374086070606491E-2</v>
      </c>
      <c r="QV30" s="43">
        <f t="shared" si="81"/>
        <v>3.1837991055210665E-2</v>
      </c>
      <c r="QW30" s="43">
        <f t="shared" si="82"/>
        <v>2.3778550418956244E-2</v>
      </c>
      <c r="QX30" s="43">
        <f t="shared" si="83"/>
        <v>2.3311164043386151E-2</v>
      </c>
      <c r="QY30" s="43">
        <f t="shared" si="84"/>
        <v>2.330288755647025E-2</v>
      </c>
      <c r="QZ30" s="43">
        <f t="shared" si="85"/>
        <v>2.330287036038169E-2</v>
      </c>
      <c r="RA30" s="43">
        <f t="shared" si="86"/>
        <v>2.3302870360093444E-2</v>
      </c>
      <c r="RB30" s="43">
        <f t="shared" si="87"/>
        <v>0.21493530052487275</v>
      </c>
      <c r="RC30" s="43">
        <f t="shared" si="88"/>
        <v>0.25575592682475112</v>
      </c>
      <c r="RD30" s="43">
        <f t="shared" si="89"/>
        <v>0.2965765531246296</v>
      </c>
      <c r="RE30" s="43">
        <f t="shared" si="90"/>
        <v>0.33739717942450803</v>
      </c>
      <c r="RF30" s="43">
        <f t="shared" si="91"/>
        <v>0.37821780572438635</v>
      </c>
      <c r="RG30" s="43">
        <f t="shared" si="92"/>
        <v>0.41903843202426477</v>
      </c>
      <c r="RH30" s="43">
        <f t="shared" si="93"/>
        <v>0.45985905832414326</v>
      </c>
      <c r="RI30" s="43">
        <f t="shared" si="94"/>
        <v>0.50067968462402157</v>
      </c>
      <c r="RJ30" s="43">
        <f t="shared" si="95"/>
        <v>0.54150031092390027</v>
      </c>
      <c r="RK30" s="43">
        <f t="shared" si="96"/>
        <v>0.47504900426505842</v>
      </c>
      <c r="RL30" s="47">
        <f t="shared" si="264"/>
        <v>0.88000000000000023</v>
      </c>
      <c r="RM30" s="2">
        <f>IF(AND(LO30&gt;=LO$6*'Drive Train'!$AA$52,LO30&lt;=LO$6*'Drive Train'!$AA$53,KS30=0,JW30=0,EU30&gt;0),$C$17,0)</f>
        <v>0.04</v>
      </c>
      <c r="RN30" s="2">
        <f>IF(AND(LP30&gt;=LP$6*'Drive Train'!$AA$52,LP30&lt;=LP$6*'Drive Train'!$AA$53,KT30=0,JX30=0,EV30&gt;0),$C$17,0)</f>
        <v>0.04</v>
      </c>
      <c r="RO30" s="2">
        <f>IF(AND(LQ30&gt;=LQ$6*'Drive Train'!$AA$52,LQ30&lt;=LQ$6*'Drive Train'!$AA$53,KU30=0,JY30=0,EW30&gt;0),$C$17,0)</f>
        <v>0.04</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v>
      </c>
      <c r="RS30" s="2">
        <f>IF(AND(LU30&gt;=LU$6*'Drive Train'!$AA$52,LU30&lt;=LU$6*'Drive Train'!$AA$53,KY30=0,KC30=0,FA30&gt;0),$C$17,0)</f>
        <v>0</v>
      </c>
      <c r="RT30" s="2">
        <f>IF(AND(LV30&gt;=LV$6*'Drive Train'!$AA$52,LV30&lt;=LV$6*'Drive Train'!$AA$53,KZ30=0,KD30=0,FB30&gt;0),$C$17,0)</f>
        <v>0</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0.04</v>
      </c>
      <c r="RY30" s="2">
        <f>IF(AND(MA30&gt;=MA$6*'Drive Train'!$AA$52,MA30&lt;=MA$6*'Drive Train'!$AA$53,LE30=0,KI30=0,FG30&gt;0),$C$17,0)</f>
        <v>0.04</v>
      </c>
      <c r="RZ30" s="2">
        <f>IF(AND(MB30&gt;=MB$6*'Drive Train'!$AA$52,MB30&lt;=MB$6*'Drive Train'!$AA$53,LF30=0,KJ30=0,FH30&gt;0),$C$17,0)</f>
        <v>0.04</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265"/>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266"/>
        <v>0.88000000000000023</v>
      </c>
    </row>
    <row r="31" spans="1:524" x14ac:dyDescent="0.3">
      <c r="B31" s="3" t="s">
        <v>68</v>
      </c>
      <c r="C31" s="36">
        <f>'Drive Train'!F18*(SUM('Drive Train'!F25:F26)*4.448222)/('Drive Train'!F20*0.0254)*(('Drive Train'!F19*0.0254)/4 - (C28*0.0254)^2/('Drive Train'!F19*0.0254))/C21</f>
        <v>110.63650840596839</v>
      </c>
      <c r="D31" s="5"/>
      <c r="P31" s="5"/>
      <c r="R31" s="49">
        <f t="shared" si="97"/>
        <v>0.92000000000000026</v>
      </c>
      <c r="S31" s="2">
        <f>NG31/'Drive Train'!$F$35</f>
        <v>0.89215316509780984</v>
      </c>
      <c r="T31" s="2">
        <f>NH31/'Drive Train'!$F$35</f>
        <v>0.565483870967742</v>
      </c>
      <c r="U31" s="2">
        <f>NI31/'Drive Train'!$F$35</f>
        <v>0.68781218964317525</v>
      </c>
      <c r="V31" s="2">
        <f>NJ31/'Drive Train'!$F$35</f>
        <v>0.85924559868244421</v>
      </c>
      <c r="W31" s="2">
        <f>NK31/'Drive Train'!$F$35</f>
        <v>0.95205407168154088</v>
      </c>
      <c r="X31" s="2">
        <f>NL31/'Drive Train'!$F$35</f>
        <v>0.97444005520722932</v>
      </c>
      <c r="Y31" s="2">
        <f>NM31/'Drive Train'!$F$35</f>
        <v>0.97723567687083357</v>
      </c>
      <c r="Z31" s="2">
        <f>NN31/'Drive Train'!$F$35</f>
        <v>0.97739780170502366</v>
      </c>
      <c r="AA31" s="2">
        <f>NO31/'Drive Train'!$F$35</f>
        <v>0.97740067261470132</v>
      </c>
      <c r="AB31" s="2">
        <f>NP31/'Drive Train'!$F$35</f>
        <v>0.97740067857960145</v>
      </c>
      <c r="AC31" s="2">
        <f>NQ31/'Drive Train'!$F$35</f>
        <v>0.97740067857970148</v>
      </c>
      <c r="AD31" s="2">
        <f>NR31/'Drive Train'!$F$35</f>
        <v>0.91092810344739739</v>
      </c>
      <c r="AE31" s="2">
        <f>NS31/'Drive Train'!$F$35</f>
        <v>0.89676843252774596</v>
      </c>
      <c r="AF31" s="2">
        <f>NT31/'Drive Train'!$F$35</f>
        <v>0.88260876160809443</v>
      </c>
      <c r="AG31" s="2">
        <f>NU31/'Drive Train'!$F$35</f>
        <v>0.86844909068844289</v>
      </c>
      <c r="AH31" s="2">
        <f>NV31/'Drive Train'!$F$35</f>
        <v>0.85428941976879147</v>
      </c>
      <c r="AI31" s="2">
        <f>NW31/'Drive Train'!$F$35</f>
        <v>0.84012974884913982</v>
      </c>
      <c r="AJ31" s="2">
        <f>NX31/'Drive Train'!$F$35</f>
        <v>0.82597007792948829</v>
      </c>
      <c r="AK31" s="2">
        <f>NY31/'Drive Train'!$F$35</f>
        <v>0.81181040700983687</v>
      </c>
      <c r="AL31" s="2">
        <f>NZ31/'Drive Train'!$F$35</f>
        <v>0.79765073609018522</v>
      </c>
      <c r="AM31" s="2">
        <f>OA31/'Drive Train'!$F$35</f>
        <v>0.82070105941344229</v>
      </c>
      <c r="AN31" s="47">
        <f t="shared" si="98"/>
        <v>0.92000000000000026</v>
      </c>
      <c r="AO31" s="36">
        <f>LO31*12*60/(PI() * 'Drive Train'!$F$15)/S$6*ABS(S31)</f>
        <v>4646.3136656306888</v>
      </c>
      <c r="AP31" s="36">
        <f>LP31*12*60/(PI() * 'Drive Train'!$F$15)/T$6*ABS(T31)</f>
        <v>1133.3498330979969</v>
      </c>
      <c r="AQ31" s="36">
        <f>LQ31*12*60/(PI() * 'Drive Train'!$F$15)/U$6*ABS(U31)</f>
        <v>2579.8702778409483</v>
      </c>
      <c r="AR31" s="36">
        <f>LR31*12*60/(PI() * 'Drive Train'!$F$15)/V$6*ABS(V31)</f>
        <v>4314.4058207590751</v>
      </c>
      <c r="AS31" s="36">
        <f>LS31*12*60/(PI() * 'Drive Train'!$F$15)/W$6*ABS(W31)</f>
        <v>5240.5268887912853</v>
      </c>
      <c r="AT31" s="36">
        <f>LT31*12*60/(PI() * 'Drive Train'!$F$15)/X$6*ABS(X31)</f>
        <v>5454.0051349299438</v>
      </c>
      <c r="AU31" s="36">
        <f>LU31*12*60/(PI() * 'Drive Train'!$F$15)/Y$6*ABS(Y31)</f>
        <v>5479.217703999283</v>
      </c>
      <c r="AV31" s="36">
        <f>LV31*12*60/(PI() * 'Drive Train'!$F$15)/Z$6*ABS(Z31)</f>
        <v>5480.588886745556</v>
      </c>
      <c r="AW31" s="36">
        <f>LW31*12*60/(PI() * 'Drive Train'!$F$15)/AA$6*ABS(AA31)</f>
        <v>5480.6113869026622</v>
      </c>
      <c r="AX31" s="36">
        <f>LX31*12*60/(PI() * 'Drive Train'!$F$15)/AB$6*ABS(AB31)</f>
        <v>5480.6114295453435</v>
      </c>
      <c r="AY31" s="36">
        <f>LY31*12*60/(PI() * 'Drive Train'!$F$15)/AC$6*ABS(AC31)</f>
        <v>5480.6114295459838</v>
      </c>
      <c r="AZ31" s="36">
        <f>LZ31*12*60/(PI() * 'Drive Train'!$F$15)/AD$6*ABS(AD31)</f>
        <v>1515.8420026646397</v>
      </c>
      <c r="BA31" s="36">
        <f>MA31*12*60/(PI() * 'Drive Train'!$F$15)/AE$6*ABS(AE31)</f>
        <v>1810.157657850162</v>
      </c>
      <c r="BB31" s="36">
        <f>MB31*12*60/(PI() * 'Drive Train'!$F$15)/AF$6*ABS(AF31)</f>
        <v>2094.434932651609</v>
      </c>
      <c r="BC31" s="36">
        <f>MC31*12*60/(PI() * 'Drive Train'!$F$15)/AG$6*ABS(AG31)</f>
        <v>2368.6738270689821</v>
      </c>
      <c r="BD31" s="36">
        <f>MD31*12*60/(PI() * 'Drive Train'!$F$15)/AH$6*ABS(AH31)</f>
        <v>2632.8743411022788</v>
      </c>
      <c r="BE31" s="36">
        <f>ME31*12*60/(PI() * 'Drive Train'!$F$15)/AI$6*ABS(AI31)</f>
        <v>2887.0364747515009</v>
      </c>
      <c r="BF31" s="36">
        <f>MF31*12*60/(PI() * 'Drive Train'!$F$15)/AJ$6*ABS(AJ31)</f>
        <v>3131.1602280166462</v>
      </c>
      <c r="BG31" s="36">
        <f>MG31*12*60/(PI() * 'Drive Train'!$F$15)/AK$6*ABS(AK31)</f>
        <v>3365.2456008977192</v>
      </c>
      <c r="BH31" s="36">
        <f>MH31*12*60/(PI() * 'Drive Train'!$F$15)/AL$6*ABS(AL31)</f>
        <v>3589.292593394714</v>
      </c>
      <c r="BI31" s="36">
        <f>MI31*12*60/(PI() * 'Drive Train'!$F$15)/AM$6*ABS(AM31)</f>
        <v>3942.671174653196</v>
      </c>
      <c r="BJ31" s="47">
        <f t="shared" si="23"/>
        <v>0.92000000000000026</v>
      </c>
      <c r="BK31" s="2">
        <f>IF(OR(KS30=1,AND($C$37=Motors!$C$32,OY30=1)),0,IF(NG31=0,-(CG30+$C$15)/($C$14-$C$15)*$C$12,($C$11*S31-AO31)/($C$11*S31)*$C$12*S31))</f>
        <v>0.89493888869366578</v>
      </c>
      <c r="BL31" s="2">
        <f>IF(OR(KT30=1,AND($C$37=Motors!$C$32,OZ30=1)),0,IF(NH31=0,-(CH30+$C$15)/($C$14-$C$15)*$C$12,($C$11*T31-AP31)/($C$11*T31)*$C$12*T31))</f>
        <v>1.879698983543848</v>
      </c>
      <c r="BM31" s="2">
        <f>IF(OR(KU30=1,AND($C$37=Motors!$C$32,PA30=1)),0,IF(NI31=0,-(CI30+$C$15)/($C$14-$C$15)*$C$12,($C$11*U31-AQ31)/($C$11*U31)*$C$12*U31))</f>
        <v>1.4160215024553924</v>
      </c>
      <c r="BN31" s="2">
        <f>IF(OR(KV30=1,AND($C$37=Motors!$C$32,PB30=1)),0,IF(NJ31=0,-(CJ30+$C$15)/($C$14-$C$15)*$C$12,($C$11*V31-AR31)/($C$11*V31)*$C$12*V31))</f>
        <v>0.97821981096192745</v>
      </c>
      <c r="BO31" s="2">
        <f>IF(OR(KW30=1,AND($C$37=Motors!$C$32,PC30=1)),0,IF(NK31=0,-(CK30+$C$15)/($C$14-$C$15)*$C$12,($C$11*W31-AS31)/($C$11*W31)*$C$12*W31))</f>
        <v>0.75055352347641802</v>
      </c>
      <c r="BP31" s="2">
        <f>IF(OR(KX30=1,AND($C$37=Motors!$C$32,PD30=1)),0,IF(NL31=0,-(CL30+$C$15)/($C$14-$C$15)*$C$12,($C$11*X31-AT31)/($C$11*X31)*$C$12*X31))</f>
        <v>0.7028166895660245</v>
      </c>
      <c r="BQ31" s="2">
        <f>IF(OR(KY30=1,AND($C$37=Motors!$C$32,PE30=1)),0,IF(NM31=0,-(CM30+$C$15)/($C$14-$C$15)*$C$12,($C$11*Y31-AU31)/($C$11*Y31)*$C$12*Y31))</f>
        <v>0.69790356950372545</v>
      </c>
      <c r="BR31" s="2">
        <f>IF(OR(KZ30=1,AND($C$37=Motors!$C$32,PF30=1)),0,IF(NN31=0,-(CN30+$C$15)/($C$14-$C$15)*$C$12,($C$11*Z31-AV31)/($C$11*Z31)*$C$12*Z31))</f>
        <v>0.69768453706710054</v>
      </c>
      <c r="BS31" s="2">
        <f>IF(OR(LA30=1,AND($C$37=Motors!$C$32,PG30=1)),0,IF(NO31=0,-(CO30+$C$15)/($C$14-$C$15)*$C$12,($C$11*AA31-AW31)/($C$11*AA31)*$C$12*AA31))</f>
        <v>0.69768194849772547</v>
      </c>
      <c r="BT31" s="2">
        <f>IF(OR(LB30=1,AND($C$37=Motors!$C$32,PH30=1)),0,IF(NP31=0,-(CP30+$C$15)/($C$14-$C$15)*$C$12,($C$11*AB31-AX31)/($C$11*AB31)*$C$12*AB31))</f>
        <v>0.69768194609397749</v>
      </c>
      <c r="BU31" s="2">
        <f>IF(OR(LC30=1,AND($C$37=Motors!$C$32,PI30=1)),0,IF(NQ31=0,-(CQ30+$C$15)/($C$14-$C$15)*$C$12,($C$11*AC31-AY31)/($C$11*AC31)*$C$12*AC31))</f>
        <v>0.69768194609399126</v>
      </c>
      <c r="BV31" s="2">
        <f>IF(OR(LD30=1,AND($C$37=Motors!$C$32,PJ30=1)),0,IF(NR31=0,-(CR30+$C$15)/($C$14-$C$15)*$C$12,($C$11*AD31-AZ31)/($C$11*AD31)*$C$12*AD31))</f>
        <v>3.2524427234731026</v>
      </c>
      <c r="BW31" s="2">
        <f>IF(OR(LE30=1,AND($C$37=Motors!$C$32,PK30=1)),0,IF(NS31=0,-(CS30+$C$15)/($C$14-$C$15)*$C$12,($C$11*AE31-BA31)/($C$11*AE31)*$C$12*AE31))</f>
        <v>2.9716026998177449</v>
      </c>
      <c r="BX31" s="2">
        <f>IF(OR(LF30=1,AND($C$37=Motors!$C$32,PL30=1)),0,IF(NT31=0,-(CT30+$C$15)/($C$14-$C$15)*$C$12,($C$11*AF31-BB31)/($C$11*AF31)*$C$12*AF31))</f>
        <v>2.6980348681041413</v>
      </c>
      <c r="BY31" s="2">
        <f>IF(OR(LG30=1,AND($C$37=Motors!$C$32,PM30=1)),0,IF(NU31=0,-(CU30+$C$15)/($C$14-$C$15)*$C$12,($C$11*AG31-BC31)/($C$11*AG31)*$C$12*AG31))</f>
        <v>2.4317392283322903</v>
      </c>
      <c r="BZ31" s="2">
        <f>IF(OR(LH30=1,AND($C$37=Motors!$C$32,PN30=1)),0,IF(NV31=0,-(CV30+$C$15)/($C$14-$C$15)*$C$12,($C$11*AH31-BD31)/($C$11*AH31)*$C$12*AH31))</f>
        <v>2.1727157805021942</v>
      </c>
      <c r="CA31" s="2">
        <f>IF(OR(LI30=1,AND($C$37=Motors!$C$32,PO30=1)),0,IF(NW31=0,-(CW30+$C$15)/($C$14-$C$15)*$C$12,($C$11*AI31-BE31)/($C$11*AI31)*$C$12*AI31))</f>
        <v>1.9209645246138511</v>
      </c>
      <c r="CB31" s="2">
        <f>IF(OR(LJ30=1,AND($C$37=Motors!$C$32,PP30=1)),0,IF(NX31=0,-(CX30+$C$15)/($C$14-$C$15)*$C$12,($C$11*AJ31-BF31)/($C$11*AJ31)*$C$12*AJ31))</f>
        <v>1.6764854606672632</v>
      </c>
      <c r="CC31" s="2">
        <f>IF(OR(LK30=1,AND($C$37=Motors!$C$32,PQ30=1)),0,IF(NY31=0,-(CY30+$C$15)/($C$14-$C$15)*$C$12,($C$11*AK31-BG31)/($C$11*AK31)*$C$12*AK31))</f>
        <v>1.4392785886624282</v>
      </c>
      <c r="CD31" s="2">
        <f>IF(OR(LL30=1,AND($C$37=Motors!$C$32,PR30=1)),0,IF(NZ31=0,-(CZ30+$C$15)/($C$14-$C$15)*$C$12,($C$11*AL31-BH31)/($C$11*AL31)*$C$12*AL31))</f>
        <v>1.2093439085993483</v>
      </c>
      <c r="CE31" s="2">
        <f>IF(OR(LM30=1,AND($C$37=Motors!$C$32,PS30=1)),0,IF(OA31=0,-(DA30+$C$15)/($C$14-$C$15)*$C$12,($C$11*AM31-BI31)/($C$11*AM31)*$C$12*AM31))</f>
        <v>1.0634307237439302</v>
      </c>
      <c r="CF31" s="47">
        <f t="shared" si="25"/>
        <v>0.92000000000000026</v>
      </c>
      <c r="CG31" s="43">
        <f>IF(AND(KS30=1,OY30=1),0,ABS(BK31/$C$12*($C$14-$C$15)+$C$15) *'Drive Train'!$AA$49 + CG30*(1-'Drive Train'!$AA$49))</f>
        <v>50.718406744401875</v>
      </c>
      <c r="CH31" s="43">
        <f>IF(AND(KT30=1,OZ30=1),0,ABS(BL31/$C$12*($C$14-$C$15)+$C$15) *'Drive Train'!$AA$49 + CH30*(1-'Drive Train'!$AA$49))</f>
        <v>104.40348802159309</v>
      </c>
      <c r="CI31" s="43">
        <f>IF(AND(KU30=1,PA30=1),0,ABS(BM31/$C$12*($C$14-$C$15)+$C$15) *'Drive Train'!$AA$49 + CI30*(1-'Drive Train'!$AA$49))</f>
        <v>79.102903781053413</v>
      </c>
      <c r="CJ31" s="43">
        <f>IF(AND(KV30=1,PB30=1),0,ABS(BN31/$C$12*($C$14-$C$15)+$C$15) *'Drive Train'!$AA$49 + CJ30*(1-'Drive Train'!$AA$49))</f>
        <v>55.316089777297869</v>
      </c>
      <c r="CK31" s="43">
        <f>IF(AND(KW30=1,PC30=1),0,ABS(BO31/$C$12*($C$14-$C$15)+$C$15) *'Drive Train'!$AA$49 + CK30*(1-'Drive Train'!$AA$49))</f>
        <v>42.62003103420831</v>
      </c>
      <c r="CL31" s="43">
        <f>IF(AND(KX30=1,PD30=1),0,ABS(BP31/$C$12*($C$14-$C$15)+$C$15) *'Drive Train'!$AA$49 + CL30*(1-'Drive Train'!$AA$49))</f>
        <v>39.850973829195965</v>
      </c>
      <c r="CM31" s="43">
        <f>IF(AND(KY30=1,PE30=1),0,ABS(BQ31/$C$12*($C$14-$C$15)+$C$15) *'Drive Train'!$AA$49 + CM30*(1-'Drive Train'!$AA$49))</f>
        <v>39.550316548858753</v>
      </c>
      <c r="CN31" s="43">
        <f>IF(AND(KZ30=1,PF30=1),0,ABS(BR31/$C$12*($C$14-$C$15)+$C$15) *'Drive Train'!$AA$49 + CN30*(1-'Drive Train'!$AA$49))</f>
        <v>39.535748355059368</v>
      </c>
      <c r="CO31" s="43">
        <f>IF(AND(LA30=1,PG30=1),0,ABS(BS31/$C$12*($C$14-$C$15)+$C$15) *'Drive Train'!$AA$49 + CO30*(1-'Drive Train'!$AA$49))</f>
        <v>39.535546606569078</v>
      </c>
      <c r="CP31" s="43">
        <f>IF(AND(LB30=1,PH30=1),0,ABS(BT31/$C$12*($C$14-$C$15)+$C$15) *'Drive Train'!$AA$49 + CP30*(1-'Drive Train'!$AA$49))</f>
        <v>39.535546317063208</v>
      </c>
      <c r="CQ31" s="43">
        <f>IF(AND(LC30=1,PI30=1),0,ABS(BU31/$C$12*($C$14-$C$15)+$C$15) *'Drive Train'!$AA$49 + CQ30*(1-'Drive Train'!$AA$49))</f>
        <v>39.535546317060721</v>
      </c>
      <c r="CR31" s="43">
        <f>IF(AND(LD30=1,PJ30=1),0,ABS(BV31/$C$12*($C$14-$C$15)+$C$15) *'Drive Train'!$AA$49 + CR30*(1-'Drive Train'!$AA$49))</f>
        <v>179.10500075423869</v>
      </c>
      <c r="CS31" s="43">
        <f>IF(AND(LE30=1,PK30=1),0,ABS(BW31/$C$12*($C$14-$C$15)+$C$15) *'Drive Train'!$AA$49 + CS30*(1-'Drive Train'!$AA$49))</f>
        <v>163.88792410865079</v>
      </c>
      <c r="CT31" s="43">
        <f>IF(AND(LF30=1,PL30=1),0,ABS(BX31/$C$12*($C$14-$C$15)+$C$15) *'Drive Train'!$AA$49 + CT30*(1-'Drive Train'!$AA$49))</f>
        <v>149.06662403735541</v>
      </c>
      <c r="CU31" s="43">
        <f>IF(AND(LG30=1,PM30=1),0,ABS(BY31/$C$12*($C$14-$C$15)+$C$15) *'Drive Train'!$AA$49 + CU30*(1-'Drive Train'!$AA$49))</f>
        <v>134.64110054035254</v>
      </c>
      <c r="CV31" s="43">
        <f>IF(AND(LH30=1,PN30=1),0,ABS(BZ31/$C$12*($C$14-$C$15)+$C$15) *'Drive Train'!$AA$49 + CV30*(1-'Drive Train'!$AA$49))</f>
        <v>120.61135361764227</v>
      </c>
      <c r="CW31" s="43">
        <f>IF(AND(LI30=1,PO30=1),0,ABS(CA31/$C$12*($C$14-$C$15)+$C$15) *'Drive Train'!$AA$49 + CW30*(1-'Drive Train'!$AA$49))</f>
        <v>106.97738326922452</v>
      </c>
      <c r="CX31" s="43">
        <f>IF(AND(LJ30=1,PP30=1),0,ABS(CB31/$C$12*($C$14-$C$15)+$C$15) *'Drive Train'!$AA$49 + CX30*(1-'Drive Train'!$AA$49))</f>
        <v>93.739189495099367</v>
      </c>
      <c r="CY31" s="43">
        <f>IF(AND(LK30=1,PQ30=1),0,ABS(CC31/$C$12*($C$14-$C$15)+$C$15) *'Drive Train'!$AA$49 + CY30*(1-'Drive Train'!$AA$49))</f>
        <v>80.8967722952667</v>
      </c>
      <c r="CZ31" s="43">
        <f>IF(AND(LL30=1,PR30=1),0,ABS(CD31/$C$12*($C$14-$C$15)+$C$15) *'Drive Train'!$AA$49 + CZ30*(1-'Drive Train'!$AA$49))</f>
        <v>68.450131669726659</v>
      </c>
      <c r="DA31" s="43">
        <f>IF(AND(LM30=1,PS30=1),0,ABS(CE31/$C$12*($C$14-$C$15)+$C$15) *'Drive Train'!$AA$49 + DA30*(1-'Drive Train'!$AA$49))</f>
        <v>60.135300059859745</v>
      </c>
      <c r="DB31" s="47">
        <f t="shared" si="99"/>
        <v>0.92000000000000026</v>
      </c>
      <c r="DC31" s="43">
        <f t="shared" si="26"/>
        <v>50.718406744401875</v>
      </c>
      <c r="DD31" s="43">
        <f t="shared" si="27"/>
        <v>93</v>
      </c>
      <c r="DE31" s="43">
        <f t="shared" si="28"/>
        <v>79.102903781053413</v>
      </c>
      <c r="DF31" s="43">
        <f t="shared" si="29"/>
        <v>55.316089777297869</v>
      </c>
      <c r="DG31" s="43">
        <f t="shared" si="30"/>
        <v>42.62003103420831</v>
      </c>
      <c r="DH31" s="43">
        <f t="shared" si="31"/>
        <v>39.850973829195965</v>
      </c>
      <c r="DI31" s="43">
        <f t="shared" si="32"/>
        <v>39.550316548858753</v>
      </c>
      <c r="DJ31" s="43">
        <f t="shared" si="33"/>
        <v>39.535748355059368</v>
      </c>
      <c r="DK31" s="43">
        <f t="shared" si="34"/>
        <v>39.535546606569078</v>
      </c>
      <c r="DL31" s="43">
        <f t="shared" si="35"/>
        <v>39.535546317063208</v>
      </c>
      <c r="DM31" s="43">
        <f t="shared" si="36"/>
        <v>39.535546317060721</v>
      </c>
      <c r="DN31" s="43">
        <f t="shared" si="37"/>
        <v>25</v>
      </c>
      <c r="DO31" s="43">
        <f t="shared" si="38"/>
        <v>30</v>
      </c>
      <c r="DP31" s="43">
        <f t="shared" si="39"/>
        <v>35</v>
      </c>
      <c r="DQ31" s="43">
        <f t="shared" si="40"/>
        <v>40</v>
      </c>
      <c r="DR31" s="43">
        <f t="shared" si="41"/>
        <v>45</v>
      </c>
      <c r="DS31" s="43">
        <f t="shared" si="42"/>
        <v>50</v>
      </c>
      <c r="DT31" s="43">
        <f t="shared" si="43"/>
        <v>55</v>
      </c>
      <c r="DU31" s="43">
        <f t="shared" si="44"/>
        <v>60</v>
      </c>
      <c r="DV31" s="43">
        <f t="shared" si="45"/>
        <v>65</v>
      </c>
      <c r="DW31" s="43">
        <f t="shared" si="46"/>
        <v>60.135300059859745</v>
      </c>
      <c r="DX31" s="47">
        <f t="shared" si="100"/>
        <v>0.92000000000000026</v>
      </c>
      <c r="DY31" s="2">
        <f>IF(OY31=0,($C$23/0.4536*IF(ISNA(MK30),'Drive Train'!$F$16,'Drive Train'!$F$17)*4.448*$C$24*S$6)*SIGN(BK31),BK31)</f>
        <v>6.7787520000000017</v>
      </c>
      <c r="DZ31" s="2">
        <f>IF(OZ31=0,($C$23/0.4536*IF(ISNA(ML30),'Drive Train'!$F$16,'Drive Train'!$F$17)*4.448*$C$24*$C$21*T$6)*SIGN(BL31),BL31)</f>
        <v>11.570293785959999</v>
      </c>
      <c r="EA31" s="2">
        <f>IF(PA31=0,($C$23/0.4536*IF(ISNA(MM30),'Drive Train'!$F$16,'Drive Train'!$F$17)*4.448*$C$24*$C$21*U$6)*SIGN(BM31),BM31)</f>
        <v>8.0102033902799992</v>
      </c>
      <c r="EB31" s="2">
        <f>IF(PB31=0,($C$23/0.4536*IF(ISNA(MN30),'Drive Train'!$F$16,'Drive Train'!$F$17)*4.448*$C$24*$C$21*V$6)*SIGN(BN31),BN31)</f>
        <v>6.1254496513905883</v>
      </c>
      <c r="EC31" s="2">
        <f>IF(PC31=0,($C$23/0.4536*IF(ISNA(MO30),'Drive Train'!$F$16,'Drive Train'!$F$17)*4.448*$C$24*$C$21*W$6)*SIGN(BO31),BO31)</f>
        <v>4.9586973368400002</v>
      </c>
      <c r="ED31" s="2">
        <f>IF(PD31=0,($C$23/0.4536*IF(ISNA(MP30),'Drive Train'!$F$16,'Drive Train'!$F$17)*4.448*$C$24*$C$21*X$6)*SIGN(BP31),BP31)</f>
        <v>4.165305762945601</v>
      </c>
      <c r="EE31" s="2">
        <f>IF(PE31=0,($C$23/0.4536*IF(ISNA(MQ30),'Drive Train'!$F$16,'Drive Train'!$F$17)*4.448*$C$24*$C$21*Y$6)*SIGN(BQ31),BQ31)</f>
        <v>3.5907808301255173</v>
      </c>
      <c r="EF31" s="2">
        <f>IF(PF31=0,($C$23/0.4536*IF(ISNA(MR30),'Drive Train'!$F$16,'Drive Train'!$F$17)*4.448*$C$24*$C$21*Z$6)*SIGN(BR31),BR31)</f>
        <v>3.1555346688981816</v>
      </c>
      <c r="EG31" s="2">
        <f>IF(PG31=0,($C$23/0.4536*IF(ISNA(MS30),'Drive Train'!$F$16,'Drive Train'!$F$17)*4.448*$C$24*$C$21*AA$6)*SIGN(BS31),BS31)</f>
        <v>2.8143957857740536</v>
      </c>
      <c r="EH31" s="2">
        <f>IF(PH31=0,($C$23/0.4536*IF(ISNA(MT30),'Drive Train'!$F$16,'Drive Train'!$F$17)*4.448*$C$24*$C$21*AB$6)*SIGN(BT31),BT31)</f>
        <v>2.5398205871619508</v>
      </c>
      <c r="EI31" s="2">
        <f>IF(PI31=0,($C$23/0.4536*IF(ISNA(MU30),'Drive Train'!$F$16,'Drive Train'!$F$17)*4.448*$C$24*$C$21*AC$6)*SIGN(BU31),BU31)</f>
        <v>2.3140587571919995</v>
      </c>
      <c r="EJ31" s="2">
        <f>IF(PJ31=0,($C$23/0.4536*IF(ISNA(MV30),'Drive Train'!$F$16,'Drive Train'!$F$17)*4.448*$C$24*$C$21*AD$6)*SIGN(BV31),BV31)</f>
        <v>5.7851468929800003</v>
      </c>
      <c r="EK31" s="2">
        <f>IF(PK31=0,($C$23/0.4536*IF(ISNA(MW30),'Drive Train'!$F$16,'Drive Train'!$F$17)*4.448*$C$24*$C$21*AE$6)*SIGN(BW31),BW31)</f>
        <v>5.7851468929800003</v>
      </c>
      <c r="EL31" s="2">
        <f>IF(PL31=0,($C$23/0.4536*IF(ISNA(MX30),'Drive Train'!$F$16,'Drive Train'!$F$17)*4.448*$C$24*$C$21*AF$6)*SIGN(BX31),BX31)</f>
        <v>5.7851468929800003</v>
      </c>
      <c r="EM31" s="2">
        <f>IF(PM31=0,($C$23/0.4536*IF(ISNA(MY30),'Drive Train'!$F$16,'Drive Train'!$F$17)*4.448*$C$24*$C$21*AG$6)*SIGN(BY31),BY31)</f>
        <v>5.7851468929800003</v>
      </c>
      <c r="EN31" s="2">
        <f>IF(PN31=0,($C$23/0.4536*IF(ISNA(MZ30),'Drive Train'!$F$16,'Drive Train'!$F$17)*4.448*$C$24*$C$21*AH$6)*SIGN(BZ31),BZ31)</f>
        <v>5.7851468929800003</v>
      </c>
      <c r="EO31" s="2">
        <f>IF(PO31=0,($C$23/0.4536*IF(ISNA(NA30),'Drive Train'!$F$16,'Drive Train'!$F$17)*4.448*$C$24*$C$21*AI$6)*SIGN(CA31),CA31)</f>
        <v>5.7851468929800003</v>
      </c>
      <c r="EP31" s="2">
        <f>IF(PP31=0,($C$23/0.4536*IF(ISNA(NB30),'Drive Train'!$F$16,'Drive Train'!$F$17)*4.448*$C$24*$C$21*AJ$6)*SIGN(CB31),CB31)</f>
        <v>5.7851468929800003</v>
      </c>
      <c r="EQ31" s="2">
        <f>IF(PQ31=0,($C$23/0.4536*IF(ISNA(NC30),'Drive Train'!$F$16,'Drive Train'!$F$17)*4.448*$C$24*$C$21*AK$6)*SIGN(CC31),CC31)</f>
        <v>5.7851468929800003</v>
      </c>
      <c r="ER31" s="2">
        <f>IF(PR31=0,($C$23/0.4536*IF(ISNA(ND30),'Drive Train'!$F$16,'Drive Train'!$F$17)*4.448*$C$24*$C$21*AL$6)*SIGN(CD31),CD31)</f>
        <v>5.7851468929800003</v>
      </c>
      <c r="ES31" s="2">
        <f>IF(PS31=0,($C$23/0.4536*IF(ISNA(NE30),'Drive Train'!$F$16,'Drive Train'!$F$17)*4.448*$C$24*$C$21*AM$6)*SIGN(CE31),CE31)</f>
        <v>5.7851468929800003</v>
      </c>
      <c r="ET31" s="47">
        <f t="shared" si="47"/>
        <v>0.92000000000000026</v>
      </c>
      <c r="EU31" s="2">
        <f>MAX(MIN(IF(AND(OY30=1,NG31&lt;0),-1,1)*(DC31-$C$15)/($C$14-$C$15)*$C$12*$C$21-$C$33*LO31/AO$6 -  OY30*$C$33/$C$21,DY30/$C$19),MAX(EU$8:EU30)*-1)</f>
        <v>0.21759188432307897</v>
      </c>
      <c r="EV31" s="2">
        <f>MAX(MIN(IF(AND(OZ30=1,NH31&lt;0),-1,1)*(DD31-$C$15)/($C$14-$C$15)*$C$12*$C$21-$C$33*LP31/AP$6 -  OZ30*$C$33/$C$21,DZ30/$C$19),MAX(EV$8:EV30)*-1)</f>
        <v>1.2201515437471362</v>
      </c>
      <c r="EW31" s="2">
        <f>MAX(MIN(IF(AND(PA30=1,NI31&lt;0),-1,1)*(DE31-$C$15)/($C$14-$C$15)*$C$12*$C$21-$C$33*LQ31/AQ$6 -  PA30*$C$33/$C$21,EA30/$C$19),MAX(EW$8:EW30)*-1)</f>
        <v>0.81697916612205135</v>
      </c>
      <c r="EX31" s="2">
        <f>MAX(MIN(IF(AND(PB30=1,NJ31&lt;0),-1,1)*(DF31-$C$15)/($C$14-$C$15)*$C$12*$C$21-$C$33*LR31/AR$6 -  PB30*$C$33/$C$21,EB30/$C$19),MAX(EX$8:EX30)*-1)</f>
        <v>0.30945508461942794</v>
      </c>
      <c r="EY31" s="2">
        <f>MAX(MIN(IF(AND(PC30=1,NK31&lt;0),-1,1)*(DG31-$C$15)/($C$14-$C$15)*$C$12*$C$21-$C$33*LS31/AS$6 -  PC30*$C$33/$C$21,EC30/$C$19),MAX(EY$8:EY30)*-1)</f>
        <v>5.9245785151702091E-2</v>
      </c>
      <c r="EZ31" s="2">
        <f>MAX(MIN(IF(AND(PD30=1,NL31&lt;0),-1,1)*(DH31-$C$15)/($C$14-$C$15)*$C$12*$C$21-$C$33*LT31/AT$6 -  PD30*$C$33/$C$21,ED30/$C$19),MAX(EZ$8:EZ30)*-1)</f>
        <v>6.0316202646129025E-3</v>
      </c>
      <c r="FA31" s="2">
        <f>MAX(MIN(IF(AND(PE30=1,NM31&lt;0),-1,1)*(DI31-$C$15)/($C$14-$C$15)*$C$12*$C$21-$C$33*LU31/AU$6 -  PE30*$C$33/$C$21,EE30/$C$19),MAX(FA$8:FA30)*-1)</f>
        <v>2.8229177910654712E-4</v>
      </c>
      <c r="FB31" s="2">
        <f>MAX(MIN(IF(AND(PF30=1,NN31&lt;0),-1,1)*(DJ31-$C$15)/($C$14-$C$15)*$C$12*$C$21-$C$33*LV31/AV$6 -  PF30*$C$33/$C$21,EF30/$C$19),MAX(FB$8:FB30)*-1)</f>
        <v>3.8615639543770897E-6</v>
      </c>
      <c r="FC31" s="2">
        <f>MAX(MIN(IF(AND(PG30=1,NO31&lt;0),-1,1)*(DK31-$C$15)/($C$14-$C$15)*$C$12*$C$21-$C$33*LW31/AW$6 -  PG30*$C$33/$C$21,EG30/$C$19),MAX(FC$8:FC30)*-1)</f>
        <v>5.5343329918855488E-9</v>
      </c>
      <c r="FD31" s="2">
        <f>MAX(MIN(IF(AND(PH30=1,NP31&lt;0),-1,1)*(DL31-$C$15)/($C$14-$C$15)*$C$12*$C$21-$C$33*LX31/AX$6 -  PH30*$C$33/$C$21,EH30/$C$19),MAX(FD$8:FD30)*-1)</f>
        <v>4.7961634663806763E-14</v>
      </c>
      <c r="FE31" s="2">
        <f>MAX(MIN(IF(AND(PI30=1,NQ31&lt;0),-1,1)*(DM31-$C$15)/($C$14-$C$15)*$C$12*$C$21-$C$33*LY31/AY$6 -  PI30*$C$33/$C$21,EI30/$C$19),MAX(FE$8:FE30)*-1)</f>
        <v>0</v>
      </c>
      <c r="FF31" s="2">
        <f>MAX(MIN(IF(AND(PJ30=1,NR31&lt;0),-1,1)*(DN31-$C$15)/($C$14-$C$15)*$C$12*$C$21-$C$33*LZ31/AZ$6 -  PJ30*$C$33/$C$21,EJ30/$C$19),MAX(FF$8:FF30)*-1)</f>
        <v>0.19101080550478183</v>
      </c>
      <c r="FG31" s="2">
        <f>MAX(MIN(IF(AND(PK30=1,NS31&lt;0),-1,1)*(DO31-$C$15)/($C$14-$C$15)*$C$12*$C$21-$C$33*MA31/BA$6 -  PK30*$C$33/$C$21,EK30/$C$19),MAX(FG$8:FG30)*-1)</f>
        <v>0.23169901628437109</v>
      </c>
      <c r="FH31" s="2">
        <f>MAX(MIN(IF(AND(PL30=1,NT31&lt;0),-1,1)*(DP31-$C$15)/($C$14-$C$15)*$C$12*$C$21-$C$33*MB31/BB$6 -  PL30*$C$33/$C$21,EL30/$C$19),MAX(FH$8:FH30)*-1)</f>
        <v>0.2723872270639604</v>
      </c>
      <c r="FI31" s="2">
        <f>MAX(MIN(IF(AND(PM30=1,NU31&lt;0),-1,1)*(DQ31-$C$15)/($C$14-$C$15)*$C$12*$C$21-$C$33*MC31/BC$6 -  PM30*$C$33/$C$21,EM30/$C$19),MAX(FI$8:FI30)*-1)</f>
        <v>0.31307543784354958</v>
      </c>
      <c r="FJ31" s="2">
        <f>MAX(MIN(IF(AND(PN30=1,NV31&lt;0),-1,1)*(DR31-$C$15)/($C$14-$C$15)*$C$12*$C$21-$C$33*MD31/BD$6 -  PN30*$C$33/$C$21,EN30/$C$19),MAX(FJ$8:FJ30)*-1)</f>
        <v>0.35376364862313897</v>
      </c>
      <c r="FK31" s="2">
        <f>MAX(MIN(IF(AND(PO30=1,NW31&lt;0),-1,1)*(DS31-$C$15)/($C$14-$C$15)*$C$12*$C$21-$C$33*ME31/BE$6 -  PO30*$C$33/$C$21,EO30/$C$19),MAX(FK$8:FK30)*-1)</f>
        <v>0.39445185940272814</v>
      </c>
      <c r="FL31" s="2">
        <f>MAX(MIN(IF(AND(PP30=1,NX31&lt;0),-1,1)*(DT31-$C$15)/($C$14-$C$15)*$C$12*$C$21-$C$33*MF31/BF$6 -  PP30*$C$33/$C$21,EP30/$C$19),MAX(FL$8:FL30)*-1)</f>
        <v>0.43514007018231748</v>
      </c>
      <c r="FM31" s="2">
        <f>MAX(MIN(IF(AND(PQ30=1,NY31&lt;0),-1,1)*(DU31-$C$15)/($C$14-$C$15)*$C$12*$C$21-$C$33*MG31/BG$6 -  PQ30*$C$33/$C$21,EQ30/$C$19),MAX(FM$8:FM30)*-1)</f>
        <v>0.47582828096190671</v>
      </c>
      <c r="FN31" s="2">
        <f>MAX(MIN(IF(AND(PR30=1,NZ31&lt;0),-1,1)*(DV31-$C$15)/($C$14-$C$15)*$C$12*$C$21-$C$33*MH31/BH$6 -  PR30*$C$33/$C$21,ER30/$C$19),MAX(FN$8:FN30)*-1)</f>
        <v>0.51651649174149616</v>
      </c>
      <c r="FO31" s="2">
        <f>MAX(MIN(IF(AND(PS30=1,OA31&lt;0),-1,1)*(DW31-$C$15)/($C$14-$C$15)*$C$12*$C$21-$C$33*MI31/BI$6 -  PS30*$C$33/$C$21,ES30/$C$19),MAX(FO$8:FO30)*-1)</f>
        <v>0.40800661525289916</v>
      </c>
      <c r="FP31" s="47">
        <f t="shared" si="101"/>
        <v>0.92000000000000026</v>
      </c>
      <c r="FQ31" s="43">
        <f t="shared" si="102"/>
        <v>18.065242004176984</v>
      </c>
      <c r="FR31" s="43">
        <f t="shared" si="103"/>
        <v>93</v>
      </c>
      <c r="FS31" s="43">
        <f t="shared" si="104"/>
        <v>62.898086565211841</v>
      </c>
      <c r="FT31" s="43">
        <f t="shared" si="105"/>
        <v>24.936406449649347</v>
      </c>
      <c r="FU31" s="43">
        <f t="shared" si="106"/>
        <v>6.2213035914538617</v>
      </c>
      <c r="FV31" s="43">
        <f t="shared" si="107"/>
        <v>2.2410016142952971</v>
      </c>
      <c r="FW31" s="43">
        <f t="shared" si="108"/>
        <v>1.8109645445272975</v>
      </c>
      <c r="FX31" s="43">
        <f t="shared" si="109"/>
        <v>1.7901385795192524</v>
      </c>
      <c r="FY31" s="43">
        <f t="shared" si="110"/>
        <v>1.7898501570219993</v>
      </c>
      <c r="FZ31" s="43">
        <f t="shared" si="111"/>
        <v>1.7898497430697049</v>
      </c>
      <c r="GA31" s="43">
        <f t="shared" si="112"/>
        <v>1.7898497430661173</v>
      </c>
      <c r="GB31" s="43">
        <f t="shared" si="113"/>
        <v>16.077036029321121</v>
      </c>
      <c r="GC31" s="43">
        <f t="shared" si="114"/>
        <v>19.120424310555546</v>
      </c>
      <c r="GD31" s="43">
        <f t="shared" si="115"/>
        <v>22.163812591789977</v>
      </c>
      <c r="GE31" s="43">
        <f t="shared" si="116"/>
        <v>25.207200873024391</v>
      </c>
      <c r="GF31" s="43">
        <f t="shared" si="117"/>
        <v>28.250589154258829</v>
      </c>
      <c r="GG31" s="43">
        <f t="shared" si="118"/>
        <v>31.29397743549324</v>
      </c>
      <c r="GH31" s="43">
        <f t="shared" si="119"/>
        <v>34.337365716727675</v>
      </c>
      <c r="GI31" s="43">
        <f t="shared" si="120"/>
        <v>37.380753997962088</v>
      </c>
      <c r="GJ31" s="43">
        <f t="shared" si="121"/>
        <v>40.424142279196523</v>
      </c>
      <c r="GK31" s="43">
        <f t="shared" si="122"/>
        <v>32.307843229024229</v>
      </c>
      <c r="GL31" s="47">
        <f t="shared" si="123"/>
        <v>0.92000000000000026</v>
      </c>
      <c r="GM31" s="43">
        <f t="shared" si="49"/>
        <v>4.3710951571785817</v>
      </c>
      <c r="GN31" s="43">
        <f t="shared" si="50"/>
        <v>12.255508794569941</v>
      </c>
      <c r="GO31" s="43">
        <f t="shared" si="51"/>
        <v>11.853030359411616</v>
      </c>
      <c r="GP31" s="43">
        <f t="shared" si="52"/>
        <v>5.8711287880340794</v>
      </c>
      <c r="GQ31" s="43">
        <f t="shared" si="53"/>
        <v>1.3885189679434662</v>
      </c>
      <c r="GR31" s="43">
        <f t="shared" si="54"/>
        <v>0.16828641668252786</v>
      </c>
      <c r="GS31" s="43">
        <f t="shared" si="55"/>
        <v>9.136319771728435E-3</v>
      </c>
      <c r="GT31" s="43">
        <f t="shared" si="56"/>
        <v>1.422172362408819E-4</v>
      </c>
      <c r="GU31" s="43">
        <f t="shared" si="57"/>
        <v>2.2852939675708954E-7</v>
      </c>
      <c r="GV31" s="43">
        <f t="shared" si="58"/>
        <v>2.1945874743451799E-12</v>
      </c>
      <c r="GW31" s="43">
        <f t="shared" si="59"/>
        <v>0</v>
      </c>
      <c r="GX31" s="43">
        <f t="shared" si="60"/>
        <v>3.8371210833904024</v>
      </c>
      <c r="GY31" s="43">
        <f t="shared" si="61"/>
        <v>4.6544863157666727</v>
      </c>
      <c r="GZ31" s="43">
        <f t="shared" si="62"/>
        <v>5.4718515481429444</v>
      </c>
      <c r="HA31" s="43">
        <f t="shared" si="63"/>
        <v>6.2892167805192143</v>
      </c>
      <c r="HB31" s="43">
        <f t="shared" si="64"/>
        <v>7.1065820128954851</v>
      </c>
      <c r="HC31" s="43">
        <f t="shared" si="65"/>
        <v>7.9239472452717541</v>
      </c>
      <c r="HD31" s="43">
        <f t="shared" si="66"/>
        <v>8.7413124776480267</v>
      </c>
      <c r="HE31" s="43">
        <f t="shared" si="67"/>
        <v>9.5586777100242966</v>
      </c>
      <c r="HF31" s="43">
        <f t="shared" si="68"/>
        <v>10.37604294240057</v>
      </c>
      <c r="HG31" s="43">
        <f t="shared" si="69"/>
        <v>8.1962419948564769</v>
      </c>
      <c r="HH31" s="47">
        <f t="shared" si="124"/>
        <v>0.92000000000000026</v>
      </c>
      <c r="HI31" s="43">
        <f t="shared" si="125"/>
        <v>4.3710951571785817</v>
      </c>
      <c r="HJ31" s="43">
        <f t="shared" si="126"/>
        <v>12.255508794569941</v>
      </c>
      <c r="HK31" s="43">
        <f t="shared" si="127"/>
        <v>11.853030359411616</v>
      </c>
      <c r="HL31" s="43">
        <f t="shared" si="128"/>
        <v>5.8711287880340794</v>
      </c>
      <c r="HM31" s="43">
        <f t="shared" si="129"/>
        <v>1.3885189679434662</v>
      </c>
      <c r="HN31" s="43">
        <f t="shared" si="130"/>
        <v>0.16828641668252786</v>
      </c>
      <c r="HO31" s="43">
        <f t="shared" si="131"/>
        <v>9.136319771728435E-3</v>
      </c>
      <c r="HP31" s="43">
        <f t="shared" si="132"/>
        <v>1.422172362408819E-4</v>
      </c>
      <c r="HQ31" s="43">
        <f t="shared" si="133"/>
        <v>2.2852939675708954E-7</v>
      </c>
      <c r="HR31" s="43">
        <f t="shared" si="134"/>
        <v>2.1945874743451799E-12</v>
      </c>
      <c r="HS31" s="43">
        <f t="shared" si="135"/>
        <v>0</v>
      </c>
      <c r="HT31" s="43">
        <f t="shared" si="136"/>
        <v>3.8371210833904024</v>
      </c>
      <c r="HU31" s="43">
        <f t="shared" si="137"/>
        <v>4.6544863157666727</v>
      </c>
      <c r="HV31" s="43">
        <f t="shared" si="138"/>
        <v>5.4718515481429444</v>
      </c>
      <c r="HW31" s="43">
        <f t="shared" si="139"/>
        <v>6.2892167805192143</v>
      </c>
      <c r="HX31" s="43">
        <f t="shared" si="140"/>
        <v>7.1065820128954851</v>
      </c>
      <c r="HY31" s="43">
        <f t="shared" si="141"/>
        <v>7.9239472452717541</v>
      </c>
      <c r="HZ31" s="43">
        <f t="shared" si="142"/>
        <v>8.7413124776480267</v>
      </c>
      <c r="IA31" s="43">
        <f t="shared" si="143"/>
        <v>9.5586777100242966</v>
      </c>
      <c r="IB31" s="43">
        <f t="shared" si="144"/>
        <v>10.37604294240057</v>
      </c>
      <c r="IC31" s="43">
        <f t="shared" si="145"/>
        <v>8.1962419948564769</v>
      </c>
      <c r="ID31" s="47">
        <f t="shared" si="146"/>
        <v>0.92000000000000026</v>
      </c>
      <c r="IE31" s="43">
        <f t="shared" si="147"/>
        <v>11.062699247212842</v>
      </c>
      <c r="IF31" s="43">
        <f t="shared" si="148"/>
        <v>7.0120000000000005</v>
      </c>
      <c r="IG31" s="43">
        <f t="shared" si="149"/>
        <v>8.5288711515753732</v>
      </c>
      <c r="IH31" s="43">
        <f t="shared" si="150"/>
        <v>10.654645423662309</v>
      </c>
      <c r="II31" s="43">
        <f t="shared" si="151"/>
        <v>11.805470488851107</v>
      </c>
      <c r="IJ31" s="43">
        <f t="shared" si="152"/>
        <v>12.083056684569645</v>
      </c>
      <c r="IK31" s="43">
        <f t="shared" si="153"/>
        <v>12.117722393198337</v>
      </c>
      <c r="IL31" s="43">
        <f t="shared" si="154"/>
        <v>12.119732741142293</v>
      </c>
      <c r="IM31" s="43">
        <f t="shared" si="155"/>
        <v>12.119768340422297</v>
      </c>
      <c r="IN31" s="43">
        <f t="shared" si="156"/>
        <v>12.119768414387059</v>
      </c>
      <c r="IO31" s="43">
        <f t="shared" si="157"/>
        <v>12.119768414388298</v>
      </c>
      <c r="IP31" s="43">
        <f t="shared" si="158"/>
        <v>11.295508482747728</v>
      </c>
      <c r="IQ31" s="43">
        <f t="shared" si="159"/>
        <v>11.11992856334405</v>
      </c>
      <c r="IR31" s="43">
        <f t="shared" si="160"/>
        <v>10.944348643940371</v>
      </c>
      <c r="IS31" s="43">
        <f t="shared" si="161"/>
        <v>10.768768724536692</v>
      </c>
      <c r="IT31" s="43">
        <f t="shared" si="162"/>
        <v>10.593188805133014</v>
      </c>
      <c r="IU31" s="43">
        <f t="shared" si="163"/>
        <v>10.417608885729335</v>
      </c>
      <c r="IV31" s="43">
        <f t="shared" si="164"/>
        <v>10.242028966325655</v>
      </c>
      <c r="IW31" s="43">
        <f t="shared" si="165"/>
        <v>10.066449046921978</v>
      </c>
      <c r="IX31" s="43">
        <f t="shared" si="166"/>
        <v>9.8908691275182967</v>
      </c>
      <c r="IY31" s="43">
        <f t="shared" si="167"/>
        <v>10.176693136726685</v>
      </c>
      <c r="IZ31" s="47">
        <f t="shared" si="168"/>
        <v>0.92000000000000026</v>
      </c>
      <c r="JA31" s="43" t="e">
        <f t="shared" si="267"/>
        <v>#N/A</v>
      </c>
      <c r="JB31" s="43">
        <f t="shared" si="268"/>
        <v>6</v>
      </c>
      <c r="JC31" s="43" t="e">
        <f t="shared" si="269"/>
        <v>#N/A</v>
      </c>
      <c r="JD31" s="43" t="e">
        <f t="shared" si="270"/>
        <v>#N/A</v>
      </c>
      <c r="JE31" s="43" t="e">
        <f t="shared" si="271"/>
        <v>#N/A</v>
      </c>
      <c r="JF31" s="43" t="e">
        <f t="shared" si="272"/>
        <v>#N/A</v>
      </c>
      <c r="JG31" s="43" t="e">
        <f t="shared" si="273"/>
        <v>#N/A</v>
      </c>
      <c r="JH31" s="43" t="e">
        <f t="shared" si="274"/>
        <v>#N/A</v>
      </c>
      <c r="JI31" s="43" t="e">
        <f t="shared" si="275"/>
        <v>#N/A</v>
      </c>
      <c r="JJ31" s="43" t="e">
        <f t="shared" si="276"/>
        <v>#N/A</v>
      </c>
      <c r="JK31" s="43" t="e">
        <f t="shared" si="277"/>
        <v>#N/A</v>
      </c>
      <c r="JL31" s="43">
        <f t="shared" si="278"/>
        <v>6</v>
      </c>
      <c r="JM31" s="43">
        <f t="shared" si="279"/>
        <v>6</v>
      </c>
      <c r="JN31" s="43">
        <f t="shared" si="280"/>
        <v>6</v>
      </c>
      <c r="JO31" s="43">
        <f t="shared" si="281"/>
        <v>6</v>
      </c>
      <c r="JP31" s="43">
        <f t="shared" si="282"/>
        <v>6</v>
      </c>
      <c r="JQ31" s="43">
        <f t="shared" si="283"/>
        <v>6</v>
      </c>
      <c r="JR31" s="43">
        <f t="shared" si="284"/>
        <v>6</v>
      </c>
      <c r="JS31" s="43" t="e">
        <f t="shared" si="285"/>
        <v>#N/A</v>
      </c>
      <c r="JT31" s="43" t="e">
        <f t="shared" si="286"/>
        <v>#N/A</v>
      </c>
      <c r="JU31" s="43" t="e">
        <f t="shared" si="287"/>
        <v>#N/A</v>
      </c>
      <c r="JV31" s="47">
        <f t="shared" si="170"/>
        <v>0.92000000000000026</v>
      </c>
      <c r="JW31" s="36">
        <f t="shared" si="171"/>
        <v>0</v>
      </c>
      <c r="JX31" s="36">
        <f t="shared" si="172"/>
        <v>0</v>
      </c>
      <c r="JY31" s="36">
        <f t="shared" si="173"/>
        <v>0</v>
      </c>
      <c r="JZ31" s="36">
        <f t="shared" si="174"/>
        <v>0</v>
      </c>
      <c r="KA31" s="36">
        <f t="shared" si="175"/>
        <v>0</v>
      </c>
      <c r="KB31" s="36">
        <f t="shared" si="176"/>
        <v>0</v>
      </c>
      <c r="KC31" s="36">
        <f t="shared" si="177"/>
        <v>1</v>
      </c>
      <c r="KD31" s="36">
        <f t="shared" si="178"/>
        <v>1</v>
      </c>
      <c r="KE31" s="36">
        <f t="shared" si="179"/>
        <v>1</v>
      </c>
      <c r="KF31" s="36">
        <f t="shared" si="180"/>
        <v>1</v>
      </c>
      <c r="KG31" s="36">
        <f t="shared" si="181"/>
        <v>1</v>
      </c>
      <c r="KH31" s="36">
        <f t="shared" si="182"/>
        <v>0</v>
      </c>
      <c r="KI31" s="36">
        <f t="shared" si="183"/>
        <v>0</v>
      </c>
      <c r="KJ31" s="36">
        <f t="shared" si="184"/>
        <v>0</v>
      </c>
      <c r="KK31" s="36">
        <f t="shared" si="185"/>
        <v>0</v>
      </c>
      <c r="KL31" s="36">
        <f t="shared" si="186"/>
        <v>0</v>
      </c>
      <c r="KM31" s="36">
        <f t="shared" si="187"/>
        <v>0</v>
      </c>
      <c r="KN31" s="36">
        <f t="shared" si="188"/>
        <v>0</v>
      </c>
      <c r="KO31" s="36">
        <f t="shared" si="189"/>
        <v>0</v>
      </c>
      <c r="KP31" s="36">
        <f t="shared" si="190"/>
        <v>0</v>
      </c>
      <c r="KQ31" s="36">
        <f t="shared" si="191"/>
        <v>0</v>
      </c>
      <c r="KR31" s="47">
        <f t="shared" si="192"/>
        <v>0.92000000000000026</v>
      </c>
      <c r="KS31" s="1">
        <f t="shared" si="193"/>
        <v>0</v>
      </c>
      <c r="KT31" s="1">
        <f t="shared" si="194"/>
        <v>0</v>
      </c>
      <c r="KU31" s="1">
        <f t="shared" si="195"/>
        <v>0</v>
      </c>
      <c r="KV31" s="1">
        <f t="shared" si="196"/>
        <v>0</v>
      </c>
      <c r="KW31" s="1">
        <f t="shared" si="197"/>
        <v>0</v>
      </c>
      <c r="KX31" s="1">
        <f t="shared" si="198"/>
        <v>0</v>
      </c>
      <c r="KY31" s="1">
        <f t="shared" si="199"/>
        <v>0</v>
      </c>
      <c r="KZ31" s="1">
        <f t="shared" si="200"/>
        <v>0</v>
      </c>
      <c r="LA31" s="1">
        <f t="shared" si="201"/>
        <v>0</v>
      </c>
      <c r="LB31" s="1">
        <f t="shared" si="202"/>
        <v>0</v>
      </c>
      <c r="LC31" s="1">
        <f t="shared" si="203"/>
        <v>0</v>
      </c>
      <c r="LD31" s="1">
        <f t="shared" si="204"/>
        <v>0</v>
      </c>
      <c r="LE31" s="1">
        <f t="shared" si="205"/>
        <v>0</v>
      </c>
      <c r="LF31" s="1">
        <f t="shared" si="206"/>
        <v>0</v>
      </c>
      <c r="LG31" s="1">
        <f t="shared" si="207"/>
        <v>0</v>
      </c>
      <c r="LH31" s="1">
        <f t="shared" si="208"/>
        <v>0</v>
      </c>
      <c r="LI31" s="1">
        <f t="shared" si="209"/>
        <v>0</v>
      </c>
      <c r="LJ31" s="1">
        <f t="shared" si="210"/>
        <v>0</v>
      </c>
      <c r="LK31" s="1">
        <f t="shared" si="211"/>
        <v>0</v>
      </c>
      <c r="LL31" s="1">
        <f t="shared" si="212"/>
        <v>0</v>
      </c>
      <c r="LM31" s="1">
        <f t="shared" si="213"/>
        <v>0</v>
      </c>
      <c r="LN31" s="47">
        <f t="shared" si="214"/>
        <v>0.92000000000000026</v>
      </c>
      <c r="LO31" s="43">
        <f t="shared" si="215"/>
        <v>15.149392637599373</v>
      </c>
      <c r="LP31" s="43">
        <f t="shared" si="216"/>
        <v>11.66003557899098</v>
      </c>
      <c r="LQ31" s="43">
        <f t="shared" si="217"/>
        <v>15.10717537566741</v>
      </c>
      <c r="LR31" s="43">
        <f t="shared" si="218"/>
        <v>15.465122980434803</v>
      </c>
      <c r="LS31" s="43">
        <f t="shared" si="219"/>
        <v>13.72437785825036</v>
      </c>
      <c r="LT31" s="43">
        <f t="shared" si="220"/>
        <v>11.722467258999711</v>
      </c>
      <c r="LU31" s="43">
        <f t="shared" si="221"/>
        <v>10.123247783842304</v>
      </c>
      <c r="LV31" s="43">
        <f t="shared" si="222"/>
        <v>8.8969377161066383</v>
      </c>
      <c r="LW31" s="43">
        <f t="shared" si="223"/>
        <v>7.9351158808542142</v>
      </c>
      <c r="LX31" s="43">
        <f t="shared" si="224"/>
        <v>7.1609582459564329</v>
      </c>
      <c r="LY31" s="43">
        <f t="shared" si="225"/>
        <v>6.5244286240937326</v>
      </c>
      <c r="LZ31" s="43">
        <f t="shared" si="226"/>
        <v>4.8405638502823916</v>
      </c>
      <c r="MA31" s="43">
        <f t="shared" si="227"/>
        <v>5.8716776750310098</v>
      </c>
      <c r="MB31" s="43">
        <f t="shared" si="228"/>
        <v>6.902791499779628</v>
      </c>
      <c r="MC31" s="43">
        <f t="shared" si="229"/>
        <v>7.9339053245282489</v>
      </c>
      <c r="MD31" s="43">
        <f t="shared" si="230"/>
        <v>8.9650191492768663</v>
      </c>
      <c r="ME31" s="43">
        <f t="shared" si="231"/>
        <v>9.9961329740254872</v>
      </c>
      <c r="MF31" s="43">
        <f t="shared" si="232"/>
        <v>11.027246798774103</v>
      </c>
      <c r="MG31" s="43">
        <f t="shared" si="233"/>
        <v>12.058360623522725</v>
      </c>
      <c r="MH31" s="43">
        <f t="shared" si="234"/>
        <v>13.089474448271341</v>
      </c>
      <c r="MI31" s="43">
        <f t="shared" si="235"/>
        <v>13.974352076169136</v>
      </c>
      <c r="MJ31" s="47">
        <f t="shared" si="236"/>
        <v>0.92000000000000026</v>
      </c>
      <c r="MK31" s="43" t="e">
        <f t="shared" si="74"/>
        <v>#N/A</v>
      </c>
      <c r="ML31" s="43" t="e">
        <f t="shared" si="288"/>
        <v>#N/A</v>
      </c>
      <c r="MM31" s="43" t="e">
        <f t="shared" si="289"/>
        <v>#N/A</v>
      </c>
      <c r="MN31" s="43" t="e">
        <f t="shared" si="290"/>
        <v>#N/A</v>
      </c>
      <c r="MO31" s="43" t="e">
        <f t="shared" si="291"/>
        <v>#N/A</v>
      </c>
      <c r="MP31" s="43" t="e">
        <f t="shared" si="292"/>
        <v>#N/A</v>
      </c>
      <c r="MQ31" s="43" t="e">
        <f t="shared" si="293"/>
        <v>#N/A</v>
      </c>
      <c r="MR31" s="43" t="e">
        <f t="shared" si="294"/>
        <v>#N/A</v>
      </c>
      <c r="MS31" s="43" t="e">
        <f t="shared" si="295"/>
        <v>#N/A</v>
      </c>
      <c r="MT31" s="43" t="e">
        <f t="shared" si="296"/>
        <v>#N/A</v>
      </c>
      <c r="MU31" s="43" t="e">
        <f t="shared" si="297"/>
        <v>#N/A</v>
      </c>
      <c r="MV31" s="43" t="e">
        <f t="shared" si="298"/>
        <v>#N/A</v>
      </c>
      <c r="MW31" s="43" t="e">
        <f t="shared" si="299"/>
        <v>#N/A</v>
      </c>
      <c r="MX31" s="43" t="e">
        <f t="shared" si="300"/>
        <v>#N/A</v>
      </c>
      <c r="MY31" s="43" t="e">
        <f t="shared" si="301"/>
        <v>#N/A</v>
      </c>
      <c r="MZ31" s="43" t="e">
        <f t="shared" si="302"/>
        <v>#N/A</v>
      </c>
      <c r="NA31" s="43" t="e">
        <f t="shared" si="303"/>
        <v>#N/A</v>
      </c>
      <c r="NB31" s="43" t="e">
        <f t="shared" si="304"/>
        <v>#N/A</v>
      </c>
      <c r="NC31" s="43" t="e">
        <f t="shared" si="305"/>
        <v>#N/A</v>
      </c>
      <c r="ND31" s="43" t="e">
        <f t="shared" si="306"/>
        <v>#N/A</v>
      </c>
      <c r="NE31" s="43" t="e">
        <f t="shared" si="307"/>
        <v>#N/A</v>
      </c>
      <c r="NF31" s="47">
        <f t="shared" si="238"/>
        <v>0.92000000000000026</v>
      </c>
      <c r="NG31" s="43">
        <f>IF(OY30=0,MIN('Drive Train'!$F$35-FQ30*$C$19*'Drive Train'!$F$39,NG30+$C$39)-$C$7,IF(LO30-1&lt;=0,0,IF($C$37=Motors!$C$30,MAX(MAX(NG$8:NG30)*-1,NG30-$C$39),MAX(0,MAX(NG$8:NG30)*-1,NG30-$C$39))))</f>
        <v>11.062699247212842</v>
      </c>
      <c r="NH31" s="43">
        <f>IF(OZ30=0,MIN('Drive Train'!$F$35-FR30*$C$19*'Drive Train'!$F$39,NH30+$C$39)-$C$7,IF(LP30-1&lt;=0,0,IF($C$37=Motors!$C$30,MAX(MAX(NH$8:NH30)*-1,NH30-$C$39),MAX(0,MAX(NH$8:NH30)*-1,NH30-$C$39))))</f>
        <v>7.0120000000000005</v>
      </c>
      <c r="NI31" s="43">
        <f>IF(PA30=0,MIN('Drive Train'!$F$35-FS30*$C$19*'Drive Train'!$F$39,NI30+$C$39)-$C$7,IF(LQ30-1&lt;=0,0,IF($C$37=Motors!$C$30,MAX(MAX(NI$8:NI30)*-1,NI30-$C$39),MAX(0,MAX(NI$8:NI30)*-1,NI30-$C$39))))</f>
        <v>8.5288711515753732</v>
      </c>
      <c r="NJ31" s="43">
        <f>IF(PB30=0,MIN('Drive Train'!$F$35-FT30*$C$19*'Drive Train'!$F$39,NJ30+$C$39)-$C$7,IF(LR30-1&lt;=0,0,IF($C$37=Motors!$C$30,MAX(MAX(NJ$8:NJ30)*-1,NJ30-$C$39),MAX(0,MAX(NJ$8:NJ30)*-1,NJ30-$C$39))))</f>
        <v>10.654645423662309</v>
      </c>
      <c r="NK31" s="43">
        <f>IF(PC30=0,MIN('Drive Train'!$F$35-FU30*$C$19*'Drive Train'!$F$39,NK30+$C$39)-$C$7,IF(LS30-1&lt;=0,0,IF($C$37=Motors!$C$30,MAX(MAX(NK$8:NK30)*-1,NK30-$C$39),MAX(0,MAX(NK$8:NK30)*-1,NK30-$C$39))))</f>
        <v>11.805470488851107</v>
      </c>
      <c r="NL31" s="43">
        <f>IF(PD30=0,MIN('Drive Train'!$F$35-FV30*$C$19*'Drive Train'!$F$39,NL30+$C$39)-$C$7,IF(LT30-1&lt;=0,0,IF($C$37=Motors!$C$30,MAX(MAX(NL$8:NL30)*-1,NL30-$C$39),MAX(0,MAX(NL$8:NL30)*-1,NL30-$C$39))))</f>
        <v>12.083056684569645</v>
      </c>
      <c r="NM31" s="43">
        <f>IF(PE30=0,MIN('Drive Train'!$F$35-FW30*$C$19*'Drive Train'!$F$39,NM30+$C$39)-$C$7,IF(LU30-1&lt;=0,0,IF($C$37=Motors!$C$30,MAX(MAX(NM$8:NM30)*-1,NM30-$C$39),MAX(0,MAX(NM$8:NM30)*-1,NM30-$C$39))))</f>
        <v>12.117722393198337</v>
      </c>
      <c r="NN31" s="43">
        <f>IF(PF30=0,MIN('Drive Train'!$F$35-FX30*$C$19*'Drive Train'!$F$39,NN30+$C$39)-$C$7,IF(LV30-1&lt;=0,0,IF($C$37=Motors!$C$30,MAX(MAX(NN$8:NN30)*-1,NN30-$C$39),MAX(0,MAX(NN$8:NN30)*-1,NN30-$C$39))))</f>
        <v>12.119732741142293</v>
      </c>
      <c r="NO31" s="43">
        <f>IF(PG30=0,MIN('Drive Train'!$F$35-FY30*$C$19*'Drive Train'!$F$39,NO30+$C$39)-$C$7,IF(LW30-1&lt;=0,0,IF($C$37=Motors!$C$30,MAX(MAX(NO$8:NO30)*-1,NO30-$C$39),MAX(0,MAX(NO$8:NO30)*-1,NO30-$C$39))))</f>
        <v>12.119768340422297</v>
      </c>
      <c r="NP31" s="43">
        <f>IF(PH30=0,MIN('Drive Train'!$F$35-FZ30*$C$19*'Drive Train'!$F$39,NP30+$C$39)-$C$7,IF(LX30-1&lt;=0,0,IF($C$37=Motors!$C$30,MAX(MAX(NP$8:NP30)*-1,NP30-$C$39),MAX(0,MAX(NP$8:NP30)*-1,NP30-$C$39))))</f>
        <v>12.119768414387059</v>
      </c>
      <c r="NQ31" s="43">
        <f>IF(PI30=0,MIN('Drive Train'!$F$35-GA30*$C$19*'Drive Train'!$F$39,NQ30+$C$39)-$C$7,IF(LY30-1&lt;=0,0,IF($C$37=Motors!$C$30,MAX(MAX(NQ$8:NQ30)*-1,NQ30-$C$39),MAX(0,MAX(NQ$8:NQ30)*-1,NQ30-$C$39))))</f>
        <v>12.119768414388298</v>
      </c>
      <c r="NR31" s="43">
        <f>IF(PJ30=0,MIN('Drive Train'!$F$35-GB30*$C$19*'Drive Train'!$F$39,NR30+$C$39)-$C$7,IF(LZ30-1&lt;=0,0,IF($C$37=Motors!$C$30,MAX(MAX(NR$8:NR30)*-1,NR30-$C$39),MAX(0,MAX(NR$8:NR30)*-1,NR30-$C$39))))</f>
        <v>11.295508482747728</v>
      </c>
      <c r="NS31" s="43">
        <f>IF(PK30=0,MIN('Drive Train'!$F$35-GC30*$C$19*'Drive Train'!$F$39,NS30+$C$39)-$C$7,IF(MA30-1&lt;=0,0,IF($C$37=Motors!$C$30,MAX(MAX(NS$8:NS30)*-1,NS30-$C$39),MAX(0,MAX(NS$8:NS30)*-1,NS30-$C$39))))</f>
        <v>11.11992856334405</v>
      </c>
      <c r="NT31" s="43">
        <f>IF(PL30=0,MIN('Drive Train'!$F$35-GD30*$C$19*'Drive Train'!$F$39,NT30+$C$39)-$C$7,IF(MB30-1&lt;=0,0,IF($C$37=Motors!$C$30,MAX(MAX(NT$8:NT30)*-1,NT30-$C$39),MAX(0,MAX(NT$8:NT30)*-1,NT30-$C$39))))</f>
        <v>10.944348643940371</v>
      </c>
      <c r="NU31" s="43">
        <f>IF(PM30=0,MIN('Drive Train'!$F$35-GE30*$C$19*'Drive Train'!$F$39,NU30+$C$39)-$C$7,IF(MC30-1&lt;=0,0,IF($C$37=Motors!$C$30,MAX(MAX(NU$8:NU30)*-1,NU30-$C$39),MAX(0,MAX(NU$8:NU30)*-1,NU30-$C$39))))</f>
        <v>10.768768724536692</v>
      </c>
      <c r="NV31" s="43">
        <f>IF(PN30=0,MIN('Drive Train'!$F$35-GF30*$C$19*'Drive Train'!$F$39,NV30+$C$39)-$C$7,IF(MD30-1&lt;=0,0,IF($C$37=Motors!$C$30,MAX(MAX(NV$8:NV30)*-1,NV30-$C$39),MAX(0,MAX(NV$8:NV30)*-1,NV30-$C$39))))</f>
        <v>10.593188805133014</v>
      </c>
      <c r="NW31" s="43">
        <f>IF(PO30=0,MIN('Drive Train'!$F$35-GG30*$C$19*'Drive Train'!$F$39,NW30+$C$39)-$C$7,IF(ME30-1&lt;=0,0,IF($C$37=Motors!$C$30,MAX(MAX(NW$8:NW30)*-1,NW30-$C$39),MAX(0,MAX(NW$8:NW30)*-1,NW30-$C$39))))</f>
        <v>10.417608885729335</v>
      </c>
      <c r="NX31" s="43">
        <f>IF(PP30=0,MIN('Drive Train'!$F$35-GH30*$C$19*'Drive Train'!$F$39,NX30+$C$39)-$C$7,IF(MF30-1&lt;=0,0,IF($C$37=Motors!$C$30,MAX(MAX(NX$8:NX30)*-1,NX30-$C$39),MAX(0,MAX(NX$8:NX30)*-1,NX30-$C$39))))</f>
        <v>10.242028966325655</v>
      </c>
      <c r="NY31" s="43">
        <f>IF(PQ30=0,MIN('Drive Train'!$F$35-GI30*$C$19*'Drive Train'!$F$39,NY30+$C$39)-$C$7,IF(MG30-1&lt;=0,0,IF($C$37=Motors!$C$30,MAX(MAX(NY$8:NY30)*-1,NY30-$C$39),MAX(0,MAX(NY$8:NY30)*-1,NY30-$C$39))))</f>
        <v>10.066449046921978</v>
      </c>
      <c r="NZ31" s="43">
        <f>IF(PR30=0,MIN('Drive Train'!$F$35-GJ30*$C$19*'Drive Train'!$F$39,NZ30+$C$39)-$C$7,IF(MH30-1&lt;=0,0,IF($C$37=Motors!$C$30,MAX(MAX(NZ$8:NZ30)*-1,NZ30-$C$39),MAX(0,MAX(NZ$8:NZ30)*-1,NZ30-$C$39))))</f>
        <v>9.8908691275182967</v>
      </c>
      <c r="OA31" s="43">
        <f>IF(PS30=0,MIN('Drive Train'!$F$35-GK30*$C$19*'Drive Train'!$F$39,OA30+$C$39)-$C$7,IF(MI30-1&lt;=0,0,IF($C$37=Motors!$C$30,MAX(MAX(OA$8:OA30)*-1,OA30-$C$39),MAX(0,MAX(OA$8:OA30)*-1,OA30-$C$39))))</f>
        <v>10.176693136726685</v>
      </c>
      <c r="OB31" s="47">
        <f t="shared" si="239"/>
        <v>0.92000000000000026</v>
      </c>
      <c r="OC31" s="43">
        <f>'Drive Train'!$F$35-(FQ31*$C$13)*$C$19*'Drive Train'!$F$39</f>
        <v>11.641259835824567</v>
      </c>
      <c r="OD31" s="43">
        <f>'Drive Train'!$F$35-(FR31*$C$13)*$C$19*'Drive Train'!$F$39</f>
        <v>8.4939999999999998</v>
      </c>
      <c r="OE31" s="43">
        <f>'Drive Train'!$F$35-(FS31*$C$13)*$C$19*'Drive Train'!$F$39</f>
        <v>9.7582803642611022</v>
      </c>
      <c r="OF31" s="43">
        <f>'Drive Train'!$F$35-(FT31*$C$13)*$C$19*'Drive Train'!$F$39</f>
        <v>11.352670929114728</v>
      </c>
      <c r="OG31" s="43">
        <f>'Drive Train'!$F$35-(FU31*$C$13)*$C$19*'Drive Train'!$F$39</f>
        <v>12.138705249158939</v>
      </c>
      <c r="OH31" s="43">
        <f>'Drive Train'!$F$35-(FV31*$C$13)*$C$19*'Drive Train'!$F$39</f>
        <v>12.305877932199598</v>
      </c>
      <c r="OI31" s="43">
        <f>'Drive Train'!$F$35-(FW31*$C$13)*$C$19*'Drive Train'!$F$39</f>
        <v>12.323939489129854</v>
      </c>
      <c r="OJ31" s="43">
        <f>'Drive Train'!$F$35-(FX31*$C$13)*$C$19*'Drive Train'!$F$39</f>
        <v>12.324814179660192</v>
      </c>
      <c r="OK31" s="43">
        <f>'Drive Train'!$F$35-(FY31*$C$13)*$C$19*'Drive Train'!$F$39</f>
        <v>12.324826293405076</v>
      </c>
      <c r="OL31" s="43">
        <f>'Drive Train'!$F$35-(FZ31*$C$13)*$C$19*'Drive Train'!$F$39</f>
        <v>12.324826310791073</v>
      </c>
      <c r="OM31" s="43">
        <f>'Drive Train'!$F$35-(GA31*$C$13)*$C$19*'Drive Train'!$F$39</f>
        <v>12.324826310791224</v>
      </c>
      <c r="ON31" s="43">
        <f>'Drive Train'!$F$35-(GB31*$C$13)*$C$19*'Drive Train'!$F$39</f>
        <v>11.724764486768514</v>
      </c>
      <c r="OO31" s="43">
        <f>'Drive Train'!$F$35-(GC31*$C$13)*$C$19*'Drive Train'!$F$39</f>
        <v>11.596942178956667</v>
      </c>
      <c r="OP31" s="43">
        <f>'Drive Train'!$F$35-(GD31*$C$13)*$C$19*'Drive Train'!$F$39</f>
        <v>11.469119871144821</v>
      </c>
      <c r="OQ31" s="43">
        <f>'Drive Train'!$F$35-(GE31*$C$13)*$C$19*'Drive Train'!$F$39</f>
        <v>11.341297563332976</v>
      </c>
      <c r="OR31" s="43">
        <f>'Drive Train'!$F$35-(GF31*$C$13)*$C$19*'Drive Train'!$F$39</f>
        <v>11.213475255521129</v>
      </c>
      <c r="OS31" s="43">
        <f>'Drive Train'!$F$35-(GG31*$C$13)*$C$19*'Drive Train'!$F$39</f>
        <v>11.085652947709285</v>
      </c>
      <c r="OT31" s="43">
        <f>'Drive Train'!$F$35-(GH31*$C$13)*$C$19*'Drive Train'!$F$39</f>
        <v>10.957830639897438</v>
      </c>
      <c r="OU31" s="43">
        <f>'Drive Train'!$F$35-(GI31*$C$13)*$C$19*'Drive Train'!$F$39</f>
        <v>10.830008332085592</v>
      </c>
      <c r="OV31" s="43">
        <f>'Drive Train'!$F$35-(GJ31*$C$13)*$C$19*'Drive Train'!$F$39</f>
        <v>10.702186024273747</v>
      </c>
      <c r="OW31" s="43">
        <f>'Drive Train'!$F$35-(GK31*$C$13)*$C$19*'Drive Train'!$F$39</f>
        <v>11.043070584380983</v>
      </c>
      <c r="OX31" s="47">
        <f t="shared" si="240"/>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241"/>
        <v>0.92000000000000026</v>
      </c>
      <c r="PU31" s="43">
        <f t="shared" si="242"/>
        <v>8.9470127910633259</v>
      </c>
      <c r="PV31" s="43">
        <f t="shared" si="243"/>
        <v>5.707913678278028</v>
      </c>
      <c r="PW31" s="43">
        <f t="shared" si="244"/>
        <v>7.7406822845297025</v>
      </c>
      <c r="PX31" s="43">
        <f t="shared" si="245"/>
        <v>8.8414735987406115</v>
      </c>
      <c r="PY31" s="43">
        <f t="shared" si="246"/>
        <v>8.8431392071456916</v>
      </c>
      <c r="PZ31" s="43">
        <f t="shared" si="247"/>
        <v>8.2229171700826438</v>
      </c>
      <c r="QA31" s="43">
        <f t="shared" si="248"/>
        <v>7.4842328635594351</v>
      </c>
      <c r="QB31" s="43">
        <f t="shared" si="249"/>
        <v>6.8160617988204155</v>
      </c>
      <c r="QC31" s="43">
        <f t="shared" si="250"/>
        <v>6.2396965620389206</v>
      </c>
      <c r="QD31" s="43">
        <f t="shared" si="251"/>
        <v>5.7367891442053791</v>
      </c>
      <c r="QE31" s="43">
        <f t="shared" si="252"/>
        <v>5.3045706780017543</v>
      </c>
      <c r="QF31" s="43">
        <f t="shared" si="253"/>
        <v>2.5569107609961534</v>
      </c>
      <c r="QG31" s="43">
        <f t="shared" si="254"/>
        <v>3.1015716963452116</v>
      </c>
      <c r="QH31" s="43">
        <f t="shared" si="255"/>
        <v>3.6462326316942701</v>
      </c>
      <c r="QI31" s="43">
        <f t="shared" si="256"/>
        <v>4.1908935670433278</v>
      </c>
      <c r="QJ31" s="43">
        <f t="shared" si="257"/>
        <v>4.7355545023923877</v>
      </c>
      <c r="QK31" s="43">
        <f t="shared" si="258"/>
        <v>5.2802154377414459</v>
      </c>
      <c r="QL31" s="43">
        <f t="shared" si="259"/>
        <v>5.8248763730905022</v>
      </c>
      <c r="QM31" s="43">
        <f t="shared" si="260"/>
        <v>6.3695373084395603</v>
      </c>
      <c r="QN31" s="43">
        <f t="shared" si="261"/>
        <v>6.9141982437886194</v>
      </c>
      <c r="QO31" s="43">
        <f t="shared" si="262"/>
        <v>7.4453783871740287</v>
      </c>
      <c r="QP31" s="47">
        <f t="shared" si="263"/>
        <v>0.92000000000000026</v>
      </c>
      <c r="QQ31" s="43">
        <f t="shared" si="76"/>
        <v>0.23519962727480206</v>
      </c>
      <c r="QR31" s="43">
        <f t="shared" si="77"/>
        <v>1.2108094279334349</v>
      </c>
      <c r="QS31" s="43">
        <f t="shared" si="78"/>
        <v>0.81889888400141719</v>
      </c>
      <c r="QT31" s="43">
        <f t="shared" si="79"/>
        <v>0.32465845191414561</v>
      </c>
      <c r="QU31" s="43">
        <f t="shared" si="80"/>
        <v>8.099798970503734E-2</v>
      </c>
      <c r="QV31" s="43">
        <f t="shared" si="81"/>
        <v>2.9176622393578409E-2</v>
      </c>
      <c r="QW31" s="43">
        <f t="shared" si="82"/>
        <v>2.3577773593191721E-2</v>
      </c>
      <c r="QX31" s="43">
        <f t="shared" si="83"/>
        <v>2.3306630853648147E-2</v>
      </c>
      <c r="QY31" s="43">
        <f t="shared" si="84"/>
        <v>2.3302875749573928E-2</v>
      </c>
      <c r="QZ31" s="43">
        <f t="shared" si="85"/>
        <v>2.3302870360140157E-2</v>
      </c>
      <c r="RA31" s="43">
        <f t="shared" si="86"/>
        <v>2.3302870360093444E-2</v>
      </c>
      <c r="RB31" s="43">
        <f t="shared" si="87"/>
        <v>0.20931426664008093</v>
      </c>
      <c r="RC31" s="43">
        <f t="shared" si="88"/>
        <v>0.24893752711084191</v>
      </c>
      <c r="RD31" s="43">
        <f t="shared" si="89"/>
        <v>0.28856078758160297</v>
      </c>
      <c r="RE31" s="43">
        <f t="shared" si="90"/>
        <v>0.3281840480523639</v>
      </c>
      <c r="RF31" s="43">
        <f t="shared" si="91"/>
        <v>0.36780730852312504</v>
      </c>
      <c r="RG31" s="43">
        <f t="shared" si="92"/>
        <v>0.40743056899388586</v>
      </c>
      <c r="RH31" s="43">
        <f t="shared" si="93"/>
        <v>0.447053829464647</v>
      </c>
      <c r="RI31" s="43">
        <f t="shared" si="94"/>
        <v>0.48667708993540787</v>
      </c>
      <c r="RJ31" s="43">
        <f t="shared" si="95"/>
        <v>0.52630035040616896</v>
      </c>
      <c r="RK31" s="43">
        <f t="shared" si="96"/>
        <v>0.42063055029997765</v>
      </c>
      <c r="RL31" s="47">
        <f t="shared" si="264"/>
        <v>0.92000000000000026</v>
      </c>
      <c r="RM31" s="2">
        <f>IF(AND(LO31&gt;=LO$6*'Drive Train'!$AA$52,LO31&lt;=LO$6*'Drive Train'!$AA$53,KS31=0,JW31=0,EU31&gt;0),$C$17,0)</f>
        <v>0.04</v>
      </c>
      <c r="RN31" s="2">
        <f>IF(AND(LP31&gt;=LP$6*'Drive Train'!$AA$52,LP31&lt;=LP$6*'Drive Train'!$AA$53,KT31=0,JX31=0,EV31&gt;0),$C$17,0)</f>
        <v>0.04</v>
      </c>
      <c r="RO31" s="2">
        <f>IF(AND(LQ31&gt;=LQ$6*'Drive Train'!$AA$52,LQ31&lt;=LQ$6*'Drive Train'!$AA$53,KU31=0,JY31=0,EW31&gt;0),$C$17,0)</f>
        <v>0.04</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v>
      </c>
      <c r="RS31" s="2">
        <f>IF(AND(LU31&gt;=LU$6*'Drive Train'!$AA$52,LU31&lt;=LU$6*'Drive Train'!$AA$53,KY31=0,KC31=0,FA31&gt;0),$C$17,0)</f>
        <v>0</v>
      </c>
      <c r="RT31" s="2">
        <f>IF(AND(LV31&gt;=LV$6*'Drive Train'!$AA$52,LV31&lt;=LV$6*'Drive Train'!$AA$53,KZ31=0,KD31=0,FB31&gt;0),$C$17,0)</f>
        <v>0</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0.04</v>
      </c>
      <c r="RY31" s="2">
        <f>IF(AND(MA31&gt;=MA$6*'Drive Train'!$AA$52,MA31&lt;=MA$6*'Drive Train'!$AA$53,LE31=0,KI31=0,FG31&gt;0),$C$17,0)</f>
        <v>0.04</v>
      </c>
      <c r="RZ31" s="2">
        <f>IF(AND(MB31&gt;=MB$6*'Drive Train'!$AA$52,MB31&lt;=MB$6*'Drive Train'!$AA$53,LF31=0,KJ31=0,FH31&gt;0),$C$17,0)</f>
        <v>0.04</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265"/>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266"/>
        <v>0.92000000000000026</v>
      </c>
    </row>
    <row r="32" spans="1:524" x14ac:dyDescent="0.3">
      <c r="B32" s="26" t="s">
        <v>69</v>
      </c>
      <c r="C32" s="43">
        <f>C31*C24</f>
        <v>5.620334627023194</v>
      </c>
      <c r="D32" s="5"/>
      <c r="P32" s="5"/>
      <c r="R32" s="49">
        <f t="shared" si="97"/>
        <v>0.9600000000000003</v>
      </c>
      <c r="S32" s="2">
        <f>NG32/'Drive Train'!$F$35</f>
        <v>0.90389890707791043</v>
      </c>
      <c r="T32" s="2">
        <f>NH32/'Drive Train'!$F$35</f>
        <v>0.565483870967742</v>
      </c>
      <c r="U32" s="2">
        <f>NI32/'Drive Train'!$F$35</f>
        <v>0.70142799615710782</v>
      </c>
      <c r="V32" s="2">
        <f>NJ32/'Drive Train'!$F$35</f>
        <v>0.87286784184029331</v>
      </c>
      <c r="W32" s="2">
        <f>NK32/'Drive Train'!$F$35</f>
        <v>0.95738766119988583</v>
      </c>
      <c r="X32" s="2">
        <f>NL32/'Drive Train'!$F$35</f>
        <v>0.97536321851608576</v>
      </c>
      <c r="Y32" s="2">
        <f>NM32/'Drive Train'!$F$35</f>
        <v>0.97730532141181226</v>
      </c>
      <c r="Z32" s="2">
        <f>NN32/'Drive Train'!$F$35</f>
        <v>0.97739937415700984</v>
      </c>
      <c r="AA32" s="2">
        <f>NO32/'Drive Train'!$F$35</f>
        <v>0.97740067671022324</v>
      </c>
      <c r="AB32" s="2">
        <f>NP32/'Drive Train'!$F$35</f>
        <v>0.97740067857968527</v>
      </c>
      <c r="AC32" s="2">
        <f>NQ32/'Drive Train'!$F$35</f>
        <v>0.97740067857970148</v>
      </c>
      <c r="AD32" s="2">
        <f>NR32/'Drive Train'!$F$35</f>
        <v>0.91287790180306583</v>
      </c>
      <c r="AE32" s="2">
        <f>NS32/'Drive Train'!$F$35</f>
        <v>0.89913356762974916</v>
      </c>
      <c r="AF32" s="2">
        <f>NT32/'Drive Train'!$F$35</f>
        <v>0.88538923345643239</v>
      </c>
      <c r="AG32" s="2">
        <f>NU32/'Drive Train'!$F$35</f>
        <v>0.87164489928311573</v>
      </c>
      <c r="AH32" s="2">
        <f>NV32/'Drive Train'!$F$35</f>
        <v>0.85790056510979895</v>
      </c>
      <c r="AI32" s="2">
        <f>NW32/'Drive Train'!$F$35</f>
        <v>0.84415623093648207</v>
      </c>
      <c r="AJ32" s="2">
        <f>NX32/'Drive Train'!$F$35</f>
        <v>0.8304118967631654</v>
      </c>
      <c r="AK32" s="2">
        <f>NY32/'Drive Train'!$F$35</f>
        <v>0.81666756258984863</v>
      </c>
      <c r="AL32" s="2">
        <f>NZ32/'Drive Train'!$F$35</f>
        <v>0.80292322841653185</v>
      </c>
      <c r="AM32" s="2">
        <f>OA32/'Drive Train'!$F$35</f>
        <v>0.83957748219150352</v>
      </c>
      <c r="AN32" s="47">
        <f t="shared" si="98"/>
        <v>0.9600000000000003</v>
      </c>
      <c r="AO32" s="36">
        <f>LO32*12*60/(PI() * 'Drive Train'!$F$15)/S$6*ABS(S32)</f>
        <v>4761.8157631649574</v>
      </c>
      <c r="AP32" s="36">
        <f>LP32*12*60/(PI() * 'Drive Train'!$F$15)/T$6*ABS(T32)</f>
        <v>1180.9990147930625</v>
      </c>
      <c r="AQ32" s="36">
        <f>LQ32*12*60/(PI() * 'Drive Train'!$F$15)/U$6*ABS(U32)</f>
        <v>2713.509962251987</v>
      </c>
      <c r="AR32" s="36">
        <f>LR32*12*60/(PI() * 'Drive Train'!$F$15)/V$6*ABS(V32)</f>
        <v>4449.3601773405326</v>
      </c>
      <c r="AS32" s="36">
        <f>LS32*12*60/(PI() * 'Drive Train'!$F$15)/W$6*ABS(W32)</f>
        <v>5291.2118609163726</v>
      </c>
      <c r="AT32" s="36">
        <f>LT32*12*60/(PI() * 'Drive Train'!$F$15)/X$6*ABS(X32)</f>
        <v>5462.3069910998875</v>
      </c>
      <c r="AU32" s="36">
        <f>LU32*12*60/(PI() * 'Drive Train'!$F$15)/Y$6*ABS(Y32)</f>
        <v>5479.8060065432146</v>
      </c>
      <c r="AV32" s="36">
        <f>LV32*12*60/(PI() * 'Drive Train'!$F$15)/Z$6*ABS(Z32)</f>
        <v>5480.6012082841735</v>
      </c>
      <c r="AW32" s="36">
        <f>LW32*12*60/(PI() * 'Drive Train'!$F$15)/AA$6*ABS(AA32)</f>
        <v>5480.6114161812284</v>
      </c>
      <c r="AX32" s="36">
        <f>LX32*12*60/(PI() * 'Drive Train'!$F$15)/AB$6*ABS(AB32)</f>
        <v>5480.6114295458801</v>
      </c>
      <c r="AY32" s="36">
        <f>LY32*12*60/(PI() * 'Drive Train'!$F$15)/AC$6*ABS(AC32)</f>
        <v>5480.6114295459838</v>
      </c>
      <c r="AZ32" s="36">
        <f>LZ32*12*60/(PI() * 'Drive Train'!$F$15)/AD$6*ABS(AD32)</f>
        <v>1567.2538649276567</v>
      </c>
      <c r="BA32" s="36">
        <f>MA32*12*60/(PI() * 'Drive Train'!$F$15)/AE$6*ABS(AE32)</f>
        <v>1872.4797118349486</v>
      </c>
      <c r="BB32" s="36">
        <f>MB32*12*60/(PI() * 'Drive Train'!$F$15)/AF$6*ABS(AF32)</f>
        <v>2167.6526668213505</v>
      </c>
      <c r="BC32" s="36">
        <f>MC32*12*60/(PI() * 'Drive Train'!$F$15)/AG$6*ABS(AG32)</f>
        <v>2452.7727298868631</v>
      </c>
      <c r="BD32" s="36">
        <f>MD32*12*60/(PI() * 'Drive Train'!$F$15)/AH$6*ABS(AH32)</f>
        <v>2727.8399010314847</v>
      </c>
      <c r="BE32" s="36">
        <f>ME32*12*60/(PI() * 'Drive Train'!$F$15)/AI$6*ABS(AI32)</f>
        <v>2992.8541802552172</v>
      </c>
      <c r="BF32" s="36">
        <f>MF32*12*60/(PI() * 'Drive Train'!$F$15)/AJ$6*ABS(AJ32)</f>
        <v>3247.8155675580588</v>
      </c>
      <c r="BG32" s="36">
        <f>MG32*12*60/(PI() * 'Drive Train'!$F$15)/AK$6*ABS(AK32)</f>
        <v>3492.7240629400112</v>
      </c>
      <c r="BH32" s="36">
        <f>MH32*12*60/(PI() * 'Drive Train'!$F$15)/AL$6*ABS(AL32)</f>
        <v>3727.5796664010727</v>
      </c>
      <c r="BI32" s="36">
        <f>MI32*12*60/(PI() * 'Drive Train'!$F$15)/AM$6*ABS(AM32)</f>
        <v>4127.9798157324394</v>
      </c>
      <c r="BJ32" s="47">
        <f t="shared" si="23"/>
        <v>0.9600000000000003</v>
      </c>
      <c r="BK32" s="2">
        <f>IF(OR(KS31=1,AND($C$37=Motors!$C$32,OY31=1)),0,IF(NG32=0,-(CG31+$C$15)/($C$14-$C$15)*$C$12,($C$11*S32-AO32)/($C$11*S32)*$C$12*S32))</f>
        <v>0.8673621591175853</v>
      </c>
      <c r="BL32" s="2">
        <f>IF(OR(KT31=1,AND($C$37=Motors!$C$32,OZ31=1)),0,IF(NH32=0,-(CH31+$C$15)/($C$14-$C$15)*$C$12,($C$11*T32-AP32)/($C$11*T32)*$C$12*T32))</f>
        <v>1.8451800689484483</v>
      </c>
      <c r="BM32" s="2">
        <f>IF(OR(KU31=1,AND($C$37=Motors!$C$32,PA31=1)),0,IF(NI32=0,-(CI31+$C$15)/($C$14-$C$15)*$C$12,($C$11*U32-AQ32)/($C$11*U32)*$C$12*U32))</f>
        <v>1.3842365987910115</v>
      </c>
      <c r="BN32" s="2">
        <f>IF(OR(KV31=1,AND($C$37=Motors!$C$32,PB31=1)),0,IF(NJ32=0,-(CJ31+$C$15)/($C$14-$C$15)*$C$12,($C$11*V32-AR32)/($C$11*V32)*$C$12*V32))</f>
        <v>0.94551324911106116</v>
      </c>
      <c r="BO32" s="2">
        <f>IF(OR(KW31=1,AND($C$37=Motors!$C$32,PC31=1)),0,IF(NK32=0,-(CK31+$C$15)/($C$14-$C$15)*$C$12,($C$11*W32-AS32)/($C$11*W32)*$C$12*W32))</f>
        <v>0.73930849924130715</v>
      </c>
      <c r="BP32" s="2">
        <f>IF(OR(KX31=1,AND($C$37=Motors!$C$32,PD31=1)),0,IF(NL32=0,-(CL31+$C$15)/($C$14-$C$15)*$C$12,($C$11*X32-AT32)/($C$11*X32)*$C$12*X32))</f>
        <v>0.70121151566768414</v>
      </c>
      <c r="BQ32" s="2">
        <f>IF(OR(KY31=1,AND($C$37=Motors!$C$32,PE31=1)),0,IF(NM32=0,-(CM31+$C$15)/($C$14-$C$15)*$C$12,($C$11*Y32-AU32)/($C$11*Y32)*$C$12*Y32))</f>
        <v>0.69781000149917671</v>
      </c>
      <c r="BR32" s="2">
        <f>IF(OR(KZ31=1,AND($C$37=Motors!$C$32,PF31=1)),0,IF(NN32=0,-(CN31+$C$15)/($C$14-$C$15)*$C$12,($C$11*Z32-AV32)/($C$11*Z32)*$C$12*Z32))</f>
        <v>0.69768312087129347</v>
      </c>
      <c r="BS32" s="2">
        <f>IF(OR(LA31=1,AND($C$37=Motors!$C$32,PG31=1)),0,IF(NO32=0,-(CO31+$C$15)/($C$14-$C$15)*$C$12,($C$11*AA32-AW32)/($C$11*AA32)*$C$12*AA32))</f>
        <v>0.69768194684734153</v>
      </c>
      <c r="BT32" s="2">
        <f>IF(OR(LB31=1,AND($C$37=Motors!$C$32,PH31=1)),0,IF(NP32=0,-(CP31+$C$15)/($C$14-$C$15)*$C$12,($C$11*AB32-AX32)/($C$11*AB32)*$C$12*AB32))</f>
        <v>0.69768194609398926</v>
      </c>
      <c r="BU32" s="2">
        <f>IF(OR(LC31=1,AND($C$37=Motors!$C$32,PI31=1)),0,IF(NQ32=0,-(CQ31+$C$15)/($C$14-$C$15)*$C$12,($C$11*AC32-AY32)/($C$11*AC32)*$C$12*AC32))</f>
        <v>0.69768194609399126</v>
      </c>
      <c r="BV32" s="2">
        <f>IF(OR(LD31=1,AND($C$37=Motors!$C$32,PJ31=1)),0,IF(NR32=0,-(CR31+$C$15)/($C$14-$C$15)*$C$12,($C$11*AD32-AZ32)/($C$11*AD32)*$C$12*AD32))</f>
        <v>3.2245101816438666</v>
      </c>
      <c r="BW32" s="2">
        <f>IF(OR(LE31=1,AND($C$37=Motors!$C$32,PK31=1)),0,IF(NS32=0,-(CS31+$C$15)/($C$14-$C$15)*$C$12,($C$11*AE32-BA32)/($C$11*AE32)*$C$12*AE32))</f>
        <v>2.937750033491513</v>
      </c>
      <c r="BX32" s="2">
        <f>IF(OR(LF31=1,AND($C$37=Motors!$C$32,PL31=1)),0,IF(NT32=0,-(CT31+$C$15)/($C$14-$C$15)*$C$12,($C$11*AF32-BB32)/($C$11*AF32)*$C$12*AF32))</f>
        <v>2.6582725900007995</v>
      </c>
      <c r="BY32" s="2">
        <f>IF(OR(LG31=1,AND($C$37=Motors!$C$32,PM31=1)),0,IF(NU32=0,-(CU31+$C$15)/($C$14-$C$15)*$C$12,($C$11*AG32-BC32)/($C$11*AG32)*$C$12*AG32))</f>
        <v>2.3860778511717253</v>
      </c>
      <c r="BZ32" s="2">
        <f>IF(OR(LH31=1,AND($C$37=Motors!$C$32,PN31=1)),0,IF(NV32=0,-(CV31+$C$15)/($C$14-$C$15)*$C$12,($C$11*AH32-BD32)/($C$11*AH32)*$C$12*AH32))</f>
        <v>2.1211658170042917</v>
      </c>
      <c r="CA32" s="2">
        <f>IF(OR(LI31=1,AND($C$37=Motors!$C$32,PO31=1)),0,IF(NW32=0,-(CW31+$C$15)/($C$14-$C$15)*$C$12,($C$11*AI32-BE32)/($C$11*AI32)*$C$12*AI32))</f>
        <v>1.8635364874984974</v>
      </c>
      <c r="CB32" s="2">
        <f>IF(OR(LJ31=1,AND($C$37=Motors!$C$32,PP31=1)),0,IF(NX32=0,-(CX31+$C$15)/($C$14-$C$15)*$C$12,($C$11*AJ32-BF32)/($C$11*AJ32)*$C$12*AJ32))</f>
        <v>1.6131898626543444</v>
      </c>
      <c r="CC32" s="2">
        <f>IF(OR(LK31=1,AND($C$37=Motors!$C$32,PQ31=1)),0,IF(NY32=0,-(CY31+$C$15)/($C$14-$C$15)*$C$12,($C$11*AK32-BG32)/($C$11*AK32)*$C$12*AK32))</f>
        <v>1.3701259424718299</v>
      </c>
      <c r="CD32" s="2">
        <f>IF(OR(LL31=1,AND($C$37=Motors!$C$32,PR31=1)),0,IF(NZ32=0,-(CZ31+$C$15)/($C$14-$C$15)*$C$12,($C$11*AL32-BH32)/($C$11*AL32)*$C$12*AL32))</f>
        <v>1.134344726950957</v>
      </c>
      <c r="CE32" s="2">
        <f>IF(OR(LM31=1,AND($C$37=Motors!$C$32,PS31=1)),0,IF(OA32=0,-(DA31+$C$15)/($C$14-$C$15)*$C$12,($C$11*AM32-BI32)/($C$11*AM32)*$C$12*AM32))</f>
        <v>1.0193394402460618</v>
      </c>
      <c r="CF32" s="47">
        <f t="shared" si="25"/>
        <v>0.9600000000000003</v>
      </c>
      <c r="CG32" s="43">
        <f>IF(AND(KS31=1,OY31=1),0,ABS(BK32/$C$12*($C$14-$C$15)+$C$15) *'Drive Train'!$AA$49 + CG31*(1-'Drive Train'!$AA$49))</f>
        <v>49.167136641766184</v>
      </c>
      <c r="CH32" s="43">
        <f>IF(AND(KT31=1,OZ31=1),0,ABS(BL32/$C$12*($C$14-$C$15)+$C$15) *'Drive Train'!$AA$49 + CH31*(1-'Drive Train'!$AA$49))</f>
        <v>102.51950060923608</v>
      </c>
      <c r="CI32" s="43">
        <f>IF(AND(KU31=1,PA31=1),0,ABS(BM32/$C$12*($C$14-$C$15)+$C$15) *'Drive Train'!$AA$49 + CI31*(1-'Drive Train'!$AA$49))</f>
        <v>77.370504166206999</v>
      </c>
      <c r="CJ32" s="43">
        <f>IF(AND(KV31=1,PB31=1),0,ABS(BN32/$C$12*($C$14-$C$15)+$C$15) *'Drive Train'!$AA$49 + CJ31*(1-'Drive Train'!$AA$49))</f>
        <v>53.49266105104612</v>
      </c>
      <c r="CK32" s="43">
        <f>IF(AND(KW31=1,PC31=1),0,ABS(BO32/$C$12*($C$14-$C$15)+$C$15) *'Drive Train'!$AA$49 + CK31*(1-'Drive Train'!$AA$49))</f>
        <v>41.966615427507591</v>
      </c>
      <c r="CL32" s="43">
        <f>IF(AND(KX31=1,PD31=1),0,ABS(BP32/$C$12*($C$14-$C$15)+$C$15) *'Drive Train'!$AA$49 + CL31*(1-'Drive Train'!$AA$49))</f>
        <v>39.752457836729299</v>
      </c>
      <c r="CM32" s="43">
        <f>IF(AND(KY31=1,PE31=1),0,ABS(BQ32/$C$12*($C$14-$C$15)+$C$15) *'Drive Train'!$AA$49 + CM31*(1-'Drive Train'!$AA$49))</f>
        <v>39.544081285556764</v>
      </c>
      <c r="CN32" s="43">
        <f>IF(AND(KZ31=1,PF31=1),0,ABS(BR32/$C$12*($C$14-$C$15)+$C$15) *'Drive Train'!$AA$49 + CN31*(1-'Drive Train'!$AA$49))</f>
        <v>39.535637923910045</v>
      </c>
      <c r="CO32" s="43">
        <f>IF(AND(LA31=1,PG31=1),0,ABS(BS32/$C$12*($C$14-$C$15)+$C$15) *'Drive Train'!$AA$49 + CO31*(1-'Drive Train'!$AA$49))</f>
        <v>39.535546407794968</v>
      </c>
      <c r="CP32" s="43">
        <f>IF(AND(LB31=1,PH31=1),0,ABS(BT32/$C$12*($C$14-$C$15)+$C$15) *'Drive Train'!$AA$49 + CP31*(1-'Drive Train'!$AA$49))</f>
        <v>39.535546317061126</v>
      </c>
      <c r="CQ32" s="43">
        <f>IF(AND(LC31=1,PI31=1),0,ABS(BU32/$C$12*($C$14-$C$15)+$C$15) *'Drive Train'!$AA$49 + CQ31*(1-'Drive Train'!$AA$49))</f>
        <v>39.535546317060721</v>
      </c>
      <c r="CR32" s="43">
        <f>IF(AND(LD31=1,PJ31=1),0,ABS(BV32/$C$12*($C$14-$C$15)+$C$15) *'Drive Train'!$AA$49 + CR31*(1-'Drive Train'!$AA$49))</f>
        <v>177.57389164935657</v>
      </c>
      <c r="CS32" s="43">
        <f>IF(AND(LE31=1,PK31=1),0,ABS(BW32/$C$12*($C$14-$C$15)+$C$15) *'Drive Train'!$AA$49 + CS31*(1-'Drive Train'!$AA$49))</f>
        <v>162.03286986344986</v>
      </c>
      <c r="CT32" s="43">
        <f>IF(AND(LF31=1,PL31=1),0,ABS(BX32/$C$12*($C$14-$C$15)+$C$15) *'Drive Train'!$AA$49 + CT31*(1-'Drive Train'!$AA$49))</f>
        <v>146.8883988791477</v>
      </c>
      <c r="CU32" s="43">
        <f>IF(AND(LG31=1,PM31=1),0,ABS(BY32/$C$12*($C$14-$C$15)+$C$15) *'Drive Train'!$AA$49 + CU31*(1-'Drive Train'!$AA$49))</f>
        <v>132.14047869645017</v>
      </c>
      <c r="CV32" s="43">
        <f>IF(AND(LH31=1,PN31=1),0,ABS(BZ32/$C$12*($C$14-$C$15)+$C$15) *'Drive Train'!$AA$49 + CV31*(1-'Drive Train'!$AA$49))</f>
        <v>117.78910931535728</v>
      </c>
      <c r="CW32" s="43">
        <f>IF(AND(LI31=1,PO31=1),0,ABS(CA32/$C$12*($C$14-$C$15)+$C$15) *'Drive Train'!$AA$49 + CW31*(1-'Drive Train'!$AA$49))</f>
        <v>103.83429073586896</v>
      </c>
      <c r="CX32" s="43">
        <f>IF(AND(LJ31=1,PP31=1),0,ABS(CB32/$C$12*($C$14-$C$15)+$C$15) *'Drive Train'!$AA$49 + CX31*(1-'Drive Train'!$AA$49))</f>
        <v>90.276022957985333</v>
      </c>
      <c r="CY32" s="43">
        <f>IF(AND(LK31=1,PQ31=1),0,ABS(CC32/$C$12*($C$14-$C$15)+$C$15) *'Drive Train'!$AA$49 + CY31*(1-'Drive Train'!$AA$49))</f>
        <v>77.114305981706224</v>
      </c>
      <c r="CZ32" s="43">
        <f>IF(AND(LL31=1,PR31=1),0,ABS(CD32/$C$12*($C$14-$C$15)+$C$15) *'Drive Train'!$AA$49 + CZ31*(1-'Drive Train'!$AA$49))</f>
        <v>64.349139807031818</v>
      </c>
      <c r="DA32" s="43">
        <f>IF(AND(LM31=1,PS31=1),0,ABS(CE32/$C$12*($C$14-$C$15)+$C$15) *'Drive Train'!$AA$49 + DA31*(1-'Drive Train'!$AA$49))</f>
        <v>57.674002780904793</v>
      </c>
      <c r="DB32" s="47">
        <f t="shared" si="99"/>
        <v>0.9600000000000003</v>
      </c>
      <c r="DC32" s="43">
        <f t="shared" si="26"/>
        <v>49.167136641766184</v>
      </c>
      <c r="DD32" s="43">
        <f t="shared" si="27"/>
        <v>93</v>
      </c>
      <c r="DE32" s="43">
        <f t="shared" si="28"/>
        <v>77.370504166206999</v>
      </c>
      <c r="DF32" s="43">
        <f t="shared" si="29"/>
        <v>53.49266105104612</v>
      </c>
      <c r="DG32" s="43">
        <f t="shared" si="30"/>
        <v>41.966615427507591</v>
      </c>
      <c r="DH32" s="43">
        <f t="shared" si="31"/>
        <v>39.752457836729299</v>
      </c>
      <c r="DI32" s="43">
        <f t="shared" si="32"/>
        <v>39.544081285556764</v>
      </c>
      <c r="DJ32" s="43">
        <f t="shared" si="33"/>
        <v>39.535637923910045</v>
      </c>
      <c r="DK32" s="43">
        <f t="shared" si="34"/>
        <v>39.535546407794968</v>
      </c>
      <c r="DL32" s="43">
        <f t="shared" si="35"/>
        <v>39.535546317061126</v>
      </c>
      <c r="DM32" s="43">
        <f t="shared" si="36"/>
        <v>39.535546317060721</v>
      </c>
      <c r="DN32" s="43">
        <f t="shared" si="37"/>
        <v>25</v>
      </c>
      <c r="DO32" s="43">
        <f t="shared" si="38"/>
        <v>30</v>
      </c>
      <c r="DP32" s="43">
        <f t="shared" si="39"/>
        <v>35</v>
      </c>
      <c r="DQ32" s="43">
        <f t="shared" si="40"/>
        <v>40</v>
      </c>
      <c r="DR32" s="43">
        <f t="shared" si="41"/>
        <v>45</v>
      </c>
      <c r="DS32" s="43">
        <f t="shared" si="42"/>
        <v>50</v>
      </c>
      <c r="DT32" s="43">
        <f t="shared" si="43"/>
        <v>55</v>
      </c>
      <c r="DU32" s="43">
        <f t="shared" si="44"/>
        <v>60</v>
      </c>
      <c r="DV32" s="43">
        <f t="shared" si="45"/>
        <v>64.349139807031818</v>
      </c>
      <c r="DW32" s="43">
        <f t="shared" si="46"/>
        <v>57.674002780904793</v>
      </c>
      <c r="DX32" s="47">
        <f t="shared" si="100"/>
        <v>0.9600000000000003</v>
      </c>
      <c r="DY32" s="2">
        <f>IF(OY32=0,($C$23/0.4536*IF(ISNA(MK31),'Drive Train'!$F$16,'Drive Train'!$F$17)*4.448*$C$24*S$6)*SIGN(BK32),BK32)</f>
        <v>6.7787520000000017</v>
      </c>
      <c r="DZ32" s="2">
        <f>IF(OZ32=0,($C$23/0.4536*IF(ISNA(ML31),'Drive Train'!$F$16,'Drive Train'!$F$17)*4.448*$C$24*$C$21*T$6)*SIGN(BL32),BL32)</f>
        <v>11.570293785959999</v>
      </c>
      <c r="EA32" s="2">
        <f>IF(PA32=0,($C$23/0.4536*IF(ISNA(MM31),'Drive Train'!$F$16,'Drive Train'!$F$17)*4.448*$C$24*$C$21*U$6)*SIGN(BM32),BM32)</f>
        <v>8.0102033902799992</v>
      </c>
      <c r="EB32" s="2">
        <f>IF(PB32=0,($C$23/0.4536*IF(ISNA(MN31),'Drive Train'!$F$16,'Drive Train'!$F$17)*4.448*$C$24*$C$21*V$6)*SIGN(BN32),BN32)</f>
        <v>6.1254496513905883</v>
      </c>
      <c r="EC32" s="2">
        <f>IF(PC32=0,($C$23/0.4536*IF(ISNA(MO31),'Drive Train'!$F$16,'Drive Train'!$F$17)*4.448*$C$24*$C$21*W$6)*SIGN(BO32),BO32)</f>
        <v>4.9586973368400002</v>
      </c>
      <c r="ED32" s="2">
        <f>IF(PD32=0,($C$23/0.4536*IF(ISNA(MP31),'Drive Train'!$F$16,'Drive Train'!$F$17)*4.448*$C$24*$C$21*X$6)*SIGN(BP32),BP32)</f>
        <v>4.165305762945601</v>
      </c>
      <c r="EE32" s="2">
        <f>IF(PE32=0,($C$23/0.4536*IF(ISNA(MQ31),'Drive Train'!$F$16,'Drive Train'!$F$17)*4.448*$C$24*$C$21*Y$6)*SIGN(BQ32),BQ32)</f>
        <v>3.5907808301255173</v>
      </c>
      <c r="EF32" s="2">
        <f>IF(PF32=0,($C$23/0.4536*IF(ISNA(MR31),'Drive Train'!$F$16,'Drive Train'!$F$17)*4.448*$C$24*$C$21*Z$6)*SIGN(BR32),BR32)</f>
        <v>3.1555346688981816</v>
      </c>
      <c r="EG32" s="2">
        <f>IF(PG32=0,($C$23/0.4536*IF(ISNA(MS31),'Drive Train'!$F$16,'Drive Train'!$F$17)*4.448*$C$24*$C$21*AA$6)*SIGN(BS32),BS32)</f>
        <v>2.8143957857740536</v>
      </c>
      <c r="EH32" s="2">
        <f>IF(PH32=0,($C$23/0.4536*IF(ISNA(MT31),'Drive Train'!$F$16,'Drive Train'!$F$17)*4.448*$C$24*$C$21*AB$6)*SIGN(BT32),BT32)</f>
        <v>2.5398205871619508</v>
      </c>
      <c r="EI32" s="2">
        <f>IF(PI32=0,($C$23/0.4536*IF(ISNA(MU31),'Drive Train'!$F$16,'Drive Train'!$F$17)*4.448*$C$24*$C$21*AC$6)*SIGN(BU32),BU32)</f>
        <v>2.3140587571919995</v>
      </c>
      <c r="EJ32" s="2">
        <f>IF(PJ32=0,($C$23/0.4536*IF(ISNA(MV31),'Drive Train'!$F$16,'Drive Train'!$F$17)*4.448*$C$24*$C$21*AD$6)*SIGN(BV32),BV32)</f>
        <v>5.7851468929800003</v>
      </c>
      <c r="EK32" s="2">
        <f>IF(PK32=0,($C$23/0.4536*IF(ISNA(MW31),'Drive Train'!$F$16,'Drive Train'!$F$17)*4.448*$C$24*$C$21*AE$6)*SIGN(BW32),BW32)</f>
        <v>5.7851468929800003</v>
      </c>
      <c r="EL32" s="2">
        <f>IF(PL32=0,($C$23/0.4536*IF(ISNA(MX31),'Drive Train'!$F$16,'Drive Train'!$F$17)*4.448*$C$24*$C$21*AF$6)*SIGN(BX32),BX32)</f>
        <v>5.7851468929800003</v>
      </c>
      <c r="EM32" s="2">
        <f>IF(PM32=0,($C$23/0.4536*IF(ISNA(MY31),'Drive Train'!$F$16,'Drive Train'!$F$17)*4.448*$C$24*$C$21*AG$6)*SIGN(BY32),BY32)</f>
        <v>5.7851468929800003</v>
      </c>
      <c r="EN32" s="2">
        <f>IF(PN32=0,($C$23/0.4536*IF(ISNA(MZ31),'Drive Train'!$F$16,'Drive Train'!$F$17)*4.448*$C$24*$C$21*AH$6)*SIGN(BZ32),BZ32)</f>
        <v>5.7851468929800003</v>
      </c>
      <c r="EO32" s="2">
        <f>IF(PO32=0,($C$23/0.4536*IF(ISNA(NA31),'Drive Train'!$F$16,'Drive Train'!$F$17)*4.448*$C$24*$C$21*AI$6)*SIGN(CA32),CA32)</f>
        <v>5.7851468929800003</v>
      </c>
      <c r="EP32" s="2">
        <f>IF(PP32=0,($C$23/0.4536*IF(ISNA(NB31),'Drive Train'!$F$16,'Drive Train'!$F$17)*4.448*$C$24*$C$21*AJ$6)*SIGN(CB32),CB32)</f>
        <v>5.7851468929800003</v>
      </c>
      <c r="EQ32" s="2">
        <f>IF(PQ32=0,($C$23/0.4536*IF(ISNA(NC31),'Drive Train'!$F$16,'Drive Train'!$F$17)*4.448*$C$24*$C$21*AK$6)*SIGN(CC32),CC32)</f>
        <v>5.7851468929800003</v>
      </c>
      <c r="ER32" s="2">
        <f>IF(PR32=0,($C$23/0.4536*IF(ISNA(ND31),'Drive Train'!$F$16,'Drive Train'!$F$17)*4.448*$C$24*$C$21*AL$6)*SIGN(CD32),CD32)</f>
        <v>5.7851468929800003</v>
      </c>
      <c r="ES32" s="2">
        <f>IF(PS32=0,($C$23/0.4536*IF(ISNA(NE31),'Drive Train'!$F$16,'Drive Train'!$F$17)*4.448*$C$24*$C$21*AM$6)*SIGN(CE32),CE32)</f>
        <v>5.7851468929800003</v>
      </c>
      <c r="ET32" s="47">
        <f t="shared" si="47"/>
        <v>0.9600000000000003</v>
      </c>
      <c r="EU32" s="2">
        <f>MAX(MIN(IF(AND(OY31=1,NG32&lt;0),-1,1)*(DC32-$C$15)/($C$14-$C$15)*$C$12*$C$21-$C$33*LO32/AO$6 -  OY31*$C$33/$C$21,DY31/$C$19),MAX(EU$8:EU31)*-1)</f>
        <v>0.18690784629932078</v>
      </c>
      <c r="EV32" s="2">
        <f>MAX(MIN(IF(AND(OZ31=1,NH32&lt;0),-1,1)*(DD32-$C$15)/($C$14-$C$15)*$C$12*$C$21-$C$33*LP32/AP$6 -  OZ31*$C$33/$C$21,DZ31/$C$19),MAX(EV$8:EV31)*-1)</f>
        <v>1.2112040587545305</v>
      </c>
      <c r="EW32" s="2">
        <f>MAX(MIN(IF(AND(PA31=1,NI32&lt;0),-1,1)*(DE32-$C$15)/($C$14-$C$15)*$C$12*$C$21-$C$33*LQ32/AQ$6 -  PA31*$C$33/$C$21,EA31/$C$19),MAX(EW$8:EW31)*-1)</f>
        <v>0.77734040669180771</v>
      </c>
      <c r="EX32" s="2">
        <f>MAX(MIN(IF(AND(PB31=1,NJ32&lt;0),-1,1)*(DF32-$C$15)/($C$14-$C$15)*$C$12*$C$21-$C$33*LR32/AR$6 -  PB31*$C$33/$C$21,EB31/$C$19),MAX(EX$8:EX31)*-1)</f>
        <v>0.27279350296932703</v>
      </c>
      <c r="EY32" s="2">
        <f>MAX(MIN(IF(AND(PC31=1,NK32&lt;0),-1,1)*(DG32-$C$15)/($C$14-$C$15)*$C$12*$C$21-$C$33*LS32/AS$6 -  PC31*$C$33/$C$21,EC31/$C$19),MAX(EY$8:EY31)*-1)</f>
        <v>4.6644282851596386E-2</v>
      </c>
      <c r="EZ32" s="2">
        <f>MAX(MIN(IF(AND(PD31=1,NL32&lt;0),-1,1)*(DH32-$C$15)/($C$14-$C$15)*$C$12*$C$21-$C$33*LT32/AT$6 -  PD31*$C$33/$C$21,ED31/$C$19),MAX(EZ$8:EZ31)*-1)</f>
        <v>4.1470255217513907E-3</v>
      </c>
      <c r="FA32" s="2">
        <f>MAX(MIN(IF(AND(PE31=1,NM32&lt;0),-1,1)*(DI32-$C$15)/($C$14-$C$15)*$C$12*$C$21-$C$33*LU32/AU$6 -  PE31*$C$33/$C$21,EE31/$C$19),MAX(FA$8:FA31)*-1)</f>
        <v>1.631197704686782E-4</v>
      </c>
      <c r="FB32" s="2">
        <f>MAX(MIN(IF(AND(PF31=1,NN32&lt;0),-1,1)*(DJ32-$C$15)/($C$14-$C$15)*$C$12*$C$21-$C$33*LV32/AV$6 -  PF31*$C$33/$C$21,EF31/$C$19),MAX(FB$8:FB31)*-1)</f>
        <v>1.7508863980886247E-6</v>
      </c>
      <c r="FC32" s="2">
        <f>MAX(MIN(IF(AND(PG31=1,NO32&lt;0),-1,1)*(DK32-$C$15)/($C$14-$C$15)*$C$12*$C$21-$C$33*LW32/AW$6 -  PG31*$C$33/$C$21,EG31/$C$19),MAX(FC$8:FC31)*-1)</f>
        <v>1.734504539996351E-9</v>
      </c>
      <c r="FD32" s="2">
        <f>MAX(MIN(IF(AND(PH31=1,NP32&lt;0),-1,1)*(DL32-$C$15)/($C$14-$C$15)*$C$12*$C$21-$C$33*LX32/AX$6 -  PH31*$C$33/$C$21,EH31/$C$19),MAX(FD$8:FD31)*-1)</f>
        <v>8.1046280797636427E-15</v>
      </c>
      <c r="FE32" s="2">
        <f>MAX(MIN(IF(AND(PI31=1,NQ32&lt;0),-1,1)*(DM32-$C$15)/($C$14-$C$15)*$C$12*$C$21-$C$33*LY32/AY$6 -  PI31*$C$33/$C$21,EI31/$C$19),MAX(FE$8:FE31)*-1)</f>
        <v>0</v>
      </c>
      <c r="FF32" s="2">
        <f>MAX(MIN(IF(AND(PJ31=1,NR32&lt;0),-1,1)*(DN32-$C$15)/($C$14-$C$15)*$C$12*$C$21-$C$33*LZ32/AZ$6 -  PJ31*$C$33/$C$21,EJ31/$C$19),MAX(FF$8:FF31)*-1)</f>
        <v>0.18540800534626731</v>
      </c>
      <c r="FG32" s="2">
        <f>MAX(MIN(IF(AND(PK31=1,NS32&lt;0),-1,1)*(DO32-$C$15)/($C$14-$C$15)*$C$12*$C$21-$C$33*MA32/BA$6 -  PK31*$C$33/$C$21,EK31/$C$19),MAX(FG$8:FG31)*-1)</f>
        <v>0.22490273435814659</v>
      </c>
      <c r="FH32" s="2">
        <f>MAX(MIN(IF(AND(PL31=1,NT32&lt;0),-1,1)*(DP32-$C$15)/($C$14-$C$15)*$C$12*$C$21-$C$33*MB32/BB$6 -  PL31*$C$33/$C$21,EL31/$C$19),MAX(FH$8:FH31)*-1)</f>
        <v>0.26439746337002595</v>
      </c>
      <c r="FI32" s="2">
        <f>MAX(MIN(IF(AND(PM31=1,NU32&lt;0),-1,1)*(DQ32-$C$15)/($C$14-$C$15)*$C$12*$C$21-$C$33*MC32/BC$6 -  PM31*$C$33/$C$21,EM31/$C$19),MAX(FI$8:FI31)*-1)</f>
        <v>0.30389219238190507</v>
      </c>
      <c r="FJ32" s="2">
        <f>MAX(MIN(IF(AND(PN31=1,NV32&lt;0),-1,1)*(DR32-$C$15)/($C$14-$C$15)*$C$12*$C$21-$C$33*MD32/BD$6 -  PN31*$C$33/$C$21,EN31/$C$19),MAX(FJ$8:FJ31)*-1)</f>
        <v>0.34338692139378452</v>
      </c>
      <c r="FK32" s="2">
        <f>MAX(MIN(IF(AND(PO31=1,NW32&lt;0),-1,1)*(DS32-$C$15)/($C$14-$C$15)*$C$12*$C$21-$C$33*ME32/BE$6 -  PO31*$C$33/$C$21,EO31/$C$19),MAX(FK$8:FK31)*-1)</f>
        <v>0.38288165040566369</v>
      </c>
      <c r="FL32" s="2">
        <f>MAX(MIN(IF(AND(PP31=1,NX32&lt;0),-1,1)*(DT32-$C$15)/($C$14-$C$15)*$C$12*$C$21-$C$33*MF32/BF$6 -  PP31*$C$33/$C$21,EP31/$C$19),MAX(FL$8:FL31)*-1)</f>
        <v>0.42237637941754302</v>
      </c>
      <c r="FM32" s="2">
        <f>MAX(MIN(IF(AND(PQ31=1,NY32&lt;0),-1,1)*(DU32-$C$15)/($C$14-$C$15)*$C$12*$C$21-$C$33*MG32/BG$6 -  PQ31*$C$33/$C$21,EQ31/$C$19),MAX(FM$8:FM31)*-1)</f>
        <v>0.46187110842942231</v>
      </c>
      <c r="FN32" s="2">
        <f>MAX(MIN(IF(AND(PR31=1,NZ32&lt;0),-1,1)*(DV32-$C$15)/($C$14-$C$15)*$C$12*$C$21-$C$33*MH32/BH$6 -  PR31*$C$33/$C$21,ER31/$C$19),MAX(FN$8:FN31)*-1)</f>
        <v>0.49116973256210017</v>
      </c>
      <c r="FO32" s="2">
        <f>MAX(MIN(IF(AND(PS31=1,OA32&lt;0),-1,1)*(DW32-$C$15)/($C$14-$C$15)*$C$12*$C$21-$C$33*MI32/BI$6 -  PS31*$C$33/$C$21,ES31/$C$19),MAX(FO$8:FO31)*-1)</f>
        <v>0.35748115438350447</v>
      </c>
      <c r="FP32" s="47">
        <f t="shared" si="101"/>
        <v>0.9600000000000003</v>
      </c>
      <c r="FQ32" s="43">
        <f t="shared" si="102"/>
        <v>15.770143744675689</v>
      </c>
      <c r="FR32" s="43">
        <f t="shared" si="103"/>
        <v>92.38523764462083</v>
      </c>
      <c r="FS32" s="43">
        <f t="shared" si="104"/>
        <v>59.933194926546072</v>
      </c>
      <c r="FT32" s="43">
        <f t="shared" si="105"/>
        <v>22.19420113199978</v>
      </c>
      <c r="FU32" s="43">
        <f t="shared" si="106"/>
        <v>5.2787390576177184</v>
      </c>
      <c r="FV32" s="43">
        <f t="shared" si="107"/>
        <v>2.1000380908223533</v>
      </c>
      <c r="FW32" s="43">
        <f t="shared" si="108"/>
        <v>1.8020507415462732</v>
      </c>
      <c r="FX32" s="43">
        <f t="shared" si="109"/>
        <v>1.7899807055007788</v>
      </c>
      <c r="FY32" s="43">
        <f t="shared" si="110"/>
        <v>1.7898498728032253</v>
      </c>
      <c r="FZ32" s="43">
        <f t="shared" si="111"/>
        <v>1.7898497430667237</v>
      </c>
      <c r="GA32" s="43">
        <f t="shared" si="112"/>
        <v>1.7898497430661173</v>
      </c>
      <c r="GB32" s="43">
        <f t="shared" si="113"/>
        <v>15.657958954713674</v>
      </c>
      <c r="GC32" s="43">
        <f t="shared" si="114"/>
        <v>18.612077436266034</v>
      </c>
      <c r="GD32" s="43">
        <f t="shared" si="115"/>
        <v>21.566195917818401</v>
      </c>
      <c r="GE32" s="43">
        <f t="shared" si="116"/>
        <v>24.520314399370747</v>
      </c>
      <c r="GF32" s="43">
        <f t="shared" si="117"/>
        <v>27.474432880923125</v>
      </c>
      <c r="GG32" s="43">
        <f t="shared" si="118"/>
        <v>30.428551362475478</v>
      </c>
      <c r="GH32" s="43">
        <f t="shared" si="119"/>
        <v>33.382669844027845</v>
      </c>
      <c r="GI32" s="43">
        <f t="shared" si="120"/>
        <v>36.336788325580201</v>
      </c>
      <c r="GJ32" s="43">
        <f t="shared" si="121"/>
        <v>38.528260686572132</v>
      </c>
      <c r="GK32" s="43">
        <f t="shared" si="122"/>
        <v>28.528650372723444</v>
      </c>
      <c r="GL32" s="47">
        <f t="shared" si="123"/>
        <v>0.9600000000000003</v>
      </c>
      <c r="GM32" s="43">
        <f t="shared" si="49"/>
        <v>3.7546987762860469</v>
      </c>
      <c r="GN32" s="43">
        <f t="shared" si="50"/>
        <v>12.165638006323912</v>
      </c>
      <c r="GO32" s="43">
        <f t="shared" si="51"/>
        <v>11.277936846113995</v>
      </c>
      <c r="GP32" s="43">
        <f t="shared" si="52"/>
        <v>5.1755678548360349</v>
      </c>
      <c r="GQ32" s="43">
        <f t="shared" si="53"/>
        <v>1.0931827693687173</v>
      </c>
      <c r="GR32" s="43">
        <f t="shared" si="54"/>
        <v>0.11570490752559358</v>
      </c>
      <c r="GS32" s="43">
        <f t="shared" si="55"/>
        <v>5.279340364815548E-3</v>
      </c>
      <c r="GT32" s="43">
        <f t="shared" si="56"/>
        <v>6.4483257936377754E-5</v>
      </c>
      <c r="GU32" s="43">
        <f t="shared" si="57"/>
        <v>7.1622953801113909E-8</v>
      </c>
      <c r="GV32" s="43">
        <f t="shared" si="58"/>
        <v>3.7084464265555136E-13</v>
      </c>
      <c r="GW32" s="43">
        <f t="shared" si="59"/>
        <v>0</v>
      </c>
      <c r="GX32" s="43">
        <f t="shared" si="60"/>
        <v>3.7245692172410241</v>
      </c>
      <c r="GY32" s="43">
        <f t="shared" si="61"/>
        <v>4.5179591878962642</v>
      </c>
      <c r="GZ32" s="43">
        <f t="shared" si="62"/>
        <v>5.3113491585515051</v>
      </c>
      <c r="HA32" s="43">
        <f t="shared" si="63"/>
        <v>6.1047391292067426</v>
      </c>
      <c r="HB32" s="43">
        <f t="shared" si="64"/>
        <v>6.8981290998619853</v>
      </c>
      <c r="HC32" s="43">
        <f t="shared" si="65"/>
        <v>7.6915190705172218</v>
      </c>
      <c r="HD32" s="43">
        <f t="shared" si="66"/>
        <v>8.4849090411724628</v>
      </c>
      <c r="HE32" s="43">
        <f t="shared" si="67"/>
        <v>9.278299011827702</v>
      </c>
      <c r="HF32" s="43">
        <f t="shared" si="68"/>
        <v>9.8668645020193821</v>
      </c>
      <c r="HG32" s="43">
        <f t="shared" si="69"/>
        <v>7.1812611374247348</v>
      </c>
      <c r="HH32" s="47">
        <f t="shared" si="124"/>
        <v>0.9600000000000003</v>
      </c>
      <c r="HI32" s="43">
        <f t="shared" si="125"/>
        <v>3.7546987762860469</v>
      </c>
      <c r="HJ32" s="43">
        <f t="shared" si="126"/>
        <v>12.165638006323912</v>
      </c>
      <c r="HK32" s="43">
        <f t="shared" si="127"/>
        <v>11.277936846113995</v>
      </c>
      <c r="HL32" s="43">
        <f t="shared" si="128"/>
        <v>5.1755678548360349</v>
      </c>
      <c r="HM32" s="43">
        <f t="shared" si="129"/>
        <v>1.0931827693687173</v>
      </c>
      <c r="HN32" s="43">
        <f t="shared" si="130"/>
        <v>0.11570490752559358</v>
      </c>
      <c r="HO32" s="43">
        <f t="shared" si="131"/>
        <v>5.279340364815548E-3</v>
      </c>
      <c r="HP32" s="43">
        <f t="shared" si="132"/>
        <v>6.4483257936377754E-5</v>
      </c>
      <c r="HQ32" s="43">
        <f t="shared" si="133"/>
        <v>7.1622953801113909E-8</v>
      </c>
      <c r="HR32" s="43">
        <f t="shared" si="134"/>
        <v>3.7084464265555136E-13</v>
      </c>
      <c r="HS32" s="43">
        <f t="shared" si="135"/>
        <v>0</v>
      </c>
      <c r="HT32" s="43">
        <f t="shared" si="136"/>
        <v>3.7245692172410241</v>
      </c>
      <c r="HU32" s="43">
        <f t="shared" si="137"/>
        <v>4.5179591878962642</v>
      </c>
      <c r="HV32" s="43">
        <f t="shared" si="138"/>
        <v>5.3113491585515051</v>
      </c>
      <c r="HW32" s="43">
        <f t="shared" si="139"/>
        <v>6.1047391292067426</v>
      </c>
      <c r="HX32" s="43">
        <f t="shared" si="140"/>
        <v>6.8981290998619853</v>
      </c>
      <c r="HY32" s="43">
        <f t="shared" si="141"/>
        <v>7.6915190705172218</v>
      </c>
      <c r="HZ32" s="43">
        <f t="shared" si="142"/>
        <v>8.4849090411724628</v>
      </c>
      <c r="IA32" s="43">
        <f t="shared" si="143"/>
        <v>9.278299011827702</v>
      </c>
      <c r="IB32" s="43">
        <f t="shared" si="144"/>
        <v>9.8668645020193821</v>
      </c>
      <c r="IC32" s="43">
        <f t="shared" si="145"/>
        <v>7.1812611374247348</v>
      </c>
      <c r="ID32" s="47">
        <f t="shared" si="146"/>
        <v>0.9600000000000003</v>
      </c>
      <c r="IE32" s="43">
        <f t="shared" si="147"/>
        <v>11.20834644776609</v>
      </c>
      <c r="IF32" s="43">
        <f t="shared" si="148"/>
        <v>7.0120000000000005</v>
      </c>
      <c r="IG32" s="43">
        <f t="shared" si="149"/>
        <v>8.6977071523481371</v>
      </c>
      <c r="IH32" s="43">
        <f t="shared" si="150"/>
        <v>10.823561238819638</v>
      </c>
      <c r="II32" s="43">
        <f t="shared" si="151"/>
        <v>11.871606998878585</v>
      </c>
      <c r="IJ32" s="43">
        <f t="shared" si="152"/>
        <v>12.094503909599464</v>
      </c>
      <c r="IK32" s="43">
        <f t="shared" si="153"/>
        <v>12.118585985506472</v>
      </c>
      <c r="IL32" s="43">
        <f t="shared" si="154"/>
        <v>12.119752239546923</v>
      </c>
      <c r="IM32" s="43">
        <f t="shared" si="155"/>
        <v>12.119768391206769</v>
      </c>
      <c r="IN32" s="43">
        <f t="shared" si="156"/>
        <v>12.119768414388098</v>
      </c>
      <c r="IO32" s="43">
        <f t="shared" si="157"/>
        <v>12.119768414388298</v>
      </c>
      <c r="IP32" s="43">
        <f t="shared" si="158"/>
        <v>11.319685982358017</v>
      </c>
      <c r="IQ32" s="43">
        <f t="shared" si="159"/>
        <v>11.14925623860889</v>
      </c>
      <c r="IR32" s="43">
        <f t="shared" si="160"/>
        <v>10.978826494859762</v>
      </c>
      <c r="IS32" s="43">
        <f t="shared" si="161"/>
        <v>10.808396751110635</v>
      </c>
      <c r="IT32" s="43">
        <f t="shared" si="162"/>
        <v>10.637967007361507</v>
      </c>
      <c r="IU32" s="43">
        <f t="shared" si="163"/>
        <v>10.467537263612378</v>
      </c>
      <c r="IV32" s="43">
        <f t="shared" si="164"/>
        <v>10.297107519863252</v>
      </c>
      <c r="IW32" s="43">
        <f t="shared" si="165"/>
        <v>10.126677776114123</v>
      </c>
      <c r="IX32" s="43">
        <f t="shared" si="166"/>
        <v>9.9562480323649947</v>
      </c>
      <c r="IY32" s="43">
        <f t="shared" si="167"/>
        <v>10.410760779174645</v>
      </c>
      <c r="IZ32" s="47">
        <f t="shared" si="168"/>
        <v>0.9600000000000003</v>
      </c>
      <c r="JA32" s="43" t="e">
        <f t="shared" si="267"/>
        <v>#N/A</v>
      </c>
      <c r="JB32" s="43">
        <f t="shared" si="268"/>
        <v>6</v>
      </c>
      <c r="JC32" s="43" t="e">
        <f t="shared" si="269"/>
        <v>#N/A</v>
      </c>
      <c r="JD32" s="43" t="e">
        <f t="shared" si="270"/>
        <v>#N/A</v>
      </c>
      <c r="JE32" s="43" t="e">
        <f t="shared" si="271"/>
        <v>#N/A</v>
      </c>
      <c r="JF32" s="43" t="e">
        <f t="shared" si="272"/>
        <v>#N/A</v>
      </c>
      <c r="JG32" s="43" t="e">
        <f t="shared" si="273"/>
        <v>#N/A</v>
      </c>
      <c r="JH32" s="43" t="e">
        <f t="shared" si="274"/>
        <v>#N/A</v>
      </c>
      <c r="JI32" s="43" t="e">
        <f t="shared" si="275"/>
        <v>#N/A</v>
      </c>
      <c r="JJ32" s="43" t="e">
        <f t="shared" si="276"/>
        <v>#N/A</v>
      </c>
      <c r="JK32" s="43" t="e">
        <f t="shared" si="277"/>
        <v>#N/A</v>
      </c>
      <c r="JL32" s="43">
        <f t="shared" si="278"/>
        <v>6</v>
      </c>
      <c r="JM32" s="43">
        <f t="shared" si="279"/>
        <v>6</v>
      </c>
      <c r="JN32" s="43">
        <f t="shared" si="280"/>
        <v>6</v>
      </c>
      <c r="JO32" s="43">
        <f t="shared" si="281"/>
        <v>6</v>
      </c>
      <c r="JP32" s="43">
        <f t="shared" si="282"/>
        <v>6</v>
      </c>
      <c r="JQ32" s="43">
        <f t="shared" si="283"/>
        <v>6</v>
      </c>
      <c r="JR32" s="43" t="e">
        <f t="shared" si="284"/>
        <v>#N/A</v>
      </c>
      <c r="JS32" s="43" t="e">
        <f t="shared" si="285"/>
        <v>#N/A</v>
      </c>
      <c r="JT32" s="43" t="e">
        <f t="shared" si="286"/>
        <v>#N/A</v>
      </c>
      <c r="JU32" s="43" t="e">
        <f t="shared" si="287"/>
        <v>#N/A</v>
      </c>
      <c r="JV32" s="47">
        <f t="shared" si="170"/>
        <v>0.9600000000000003</v>
      </c>
      <c r="JW32" s="36">
        <f t="shared" si="171"/>
        <v>0</v>
      </c>
      <c r="JX32" s="36">
        <f t="shared" si="172"/>
        <v>0</v>
      </c>
      <c r="JY32" s="36">
        <f t="shared" si="173"/>
        <v>0</v>
      </c>
      <c r="JZ32" s="36">
        <f t="shared" si="174"/>
        <v>0</v>
      </c>
      <c r="KA32" s="36">
        <f t="shared" si="175"/>
        <v>0</v>
      </c>
      <c r="KB32" s="36">
        <f t="shared" si="176"/>
        <v>1</v>
      </c>
      <c r="KC32" s="36">
        <f t="shared" si="177"/>
        <v>1</v>
      </c>
      <c r="KD32" s="36">
        <f t="shared" si="178"/>
        <v>1</v>
      </c>
      <c r="KE32" s="36">
        <f t="shared" si="179"/>
        <v>1</v>
      </c>
      <c r="KF32" s="36">
        <f t="shared" si="180"/>
        <v>1</v>
      </c>
      <c r="KG32" s="36">
        <f t="shared" si="181"/>
        <v>1</v>
      </c>
      <c r="KH32" s="36">
        <f t="shared" si="182"/>
        <v>0</v>
      </c>
      <c r="KI32" s="36">
        <f t="shared" si="183"/>
        <v>0</v>
      </c>
      <c r="KJ32" s="36">
        <f t="shared" si="184"/>
        <v>0</v>
      </c>
      <c r="KK32" s="36">
        <f t="shared" si="185"/>
        <v>0</v>
      </c>
      <c r="KL32" s="36">
        <f t="shared" si="186"/>
        <v>0</v>
      </c>
      <c r="KM32" s="36">
        <f t="shared" si="187"/>
        <v>0</v>
      </c>
      <c r="KN32" s="36">
        <f t="shared" si="188"/>
        <v>0</v>
      </c>
      <c r="KO32" s="36">
        <f t="shared" si="189"/>
        <v>0</v>
      </c>
      <c r="KP32" s="36">
        <f t="shared" si="190"/>
        <v>0</v>
      </c>
      <c r="KQ32" s="36">
        <f t="shared" si="191"/>
        <v>0</v>
      </c>
      <c r="KR32" s="47">
        <f t="shared" si="192"/>
        <v>0.9600000000000003</v>
      </c>
      <c r="KS32" s="1">
        <f t="shared" si="193"/>
        <v>0</v>
      </c>
      <c r="KT32" s="1">
        <f t="shared" si="194"/>
        <v>0</v>
      </c>
      <c r="KU32" s="1">
        <f t="shared" si="195"/>
        <v>0</v>
      </c>
      <c r="KV32" s="1">
        <f t="shared" si="196"/>
        <v>0</v>
      </c>
      <c r="KW32" s="1">
        <f t="shared" si="197"/>
        <v>0</v>
      </c>
      <c r="KX32" s="1">
        <f t="shared" si="198"/>
        <v>0</v>
      </c>
      <c r="KY32" s="1">
        <f t="shared" si="199"/>
        <v>0</v>
      </c>
      <c r="KZ32" s="1">
        <f t="shared" si="200"/>
        <v>0</v>
      </c>
      <c r="LA32" s="1">
        <f t="shared" si="201"/>
        <v>0</v>
      </c>
      <c r="LB32" s="1">
        <f t="shared" si="202"/>
        <v>0</v>
      </c>
      <c r="LC32" s="1">
        <f t="shared" si="203"/>
        <v>0</v>
      </c>
      <c r="LD32" s="1">
        <f t="shared" si="204"/>
        <v>0</v>
      </c>
      <c r="LE32" s="1">
        <f t="shared" si="205"/>
        <v>0</v>
      </c>
      <c r="LF32" s="1">
        <f t="shared" si="206"/>
        <v>0</v>
      </c>
      <c r="LG32" s="1">
        <f t="shared" si="207"/>
        <v>0</v>
      </c>
      <c r="LH32" s="1">
        <f t="shared" si="208"/>
        <v>0</v>
      </c>
      <c r="LI32" s="1">
        <f t="shared" si="209"/>
        <v>0</v>
      </c>
      <c r="LJ32" s="1">
        <f t="shared" si="210"/>
        <v>0</v>
      </c>
      <c r="LK32" s="1">
        <f t="shared" si="211"/>
        <v>0</v>
      </c>
      <c r="LL32" s="1">
        <f t="shared" si="212"/>
        <v>0</v>
      </c>
      <c r="LM32" s="1">
        <f t="shared" si="213"/>
        <v>0</v>
      </c>
      <c r="LN32" s="47">
        <f t="shared" si="214"/>
        <v>0.9600000000000003</v>
      </c>
      <c r="LO32" s="43">
        <f t="shared" si="215"/>
        <v>15.324236443886516</v>
      </c>
      <c r="LP32" s="43">
        <f t="shared" si="216"/>
        <v>12.150255930773778</v>
      </c>
      <c r="LQ32" s="43">
        <f t="shared" si="217"/>
        <v>15.581296590043875</v>
      </c>
      <c r="LR32" s="43">
        <f t="shared" si="218"/>
        <v>15.699968131956165</v>
      </c>
      <c r="LS32" s="43">
        <f t="shared" si="219"/>
        <v>13.779918616968098</v>
      </c>
      <c r="LT32" s="43">
        <f t="shared" si="220"/>
        <v>11.729198715667012</v>
      </c>
      <c r="LU32" s="43">
        <f t="shared" si="221"/>
        <v>10.123613236633172</v>
      </c>
      <c r="LV32" s="43">
        <f t="shared" si="222"/>
        <v>8.8969434047960885</v>
      </c>
      <c r="LW32" s="43">
        <f t="shared" si="223"/>
        <v>7.93511588999539</v>
      </c>
      <c r="LX32" s="43">
        <f t="shared" si="224"/>
        <v>7.1609582459565209</v>
      </c>
      <c r="LY32" s="43">
        <f t="shared" si="225"/>
        <v>6.5244286240937326</v>
      </c>
      <c r="LZ32" s="43">
        <f t="shared" si="226"/>
        <v>4.9940486936180077</v>
      </c>
      <c r="MA32" s="43">
        <f t="shared" si="227"/>
        <v>6.0578571276616771</v>
      </c>
      <c r="MB32" s="43">
        <f t="shared" si="228"/>
        <v>7.1216655617053455</v>
      </c>
      <c r="MC32" s="43">
        <f t="shared" si="229"/>
        <v>8.1854739957490175</v>
      </c>
      <c r="MD32" s="43">
        <f t="shared" si="230"/>
        <v>9.2492824297926859</v>
      </c>
      <c r="ME32" s="43">
        <f t="shared" si="231"/>
        <v>10.313090863836358</v>
      </c>
      <c r="MF32" s="43">
        <f t="shared" si="232"/>
        <v>11.376899297880025</v>
      </c>
      <c r="MG32" s="43">
        <f t="shared" si="233"/>
        <v>12.440707731923696</v>
      </c>
      <c r="MH32" s="43">
        <f t="shared" si="234"/>
        <v>13.504516165967363</v>
      </c>
      <c r="MI32" s="43">
        <f t="shared" si="235"/>
        <v>14.302201755963395</v>
      </c>
      <c r="MJ32" s="47">
        <f t="shared" si="236"/>
        <v>0.9600000000000003</v>
      </c>
      <c r="MK32" s="43" t="e">
        <f t="shared" si="74"/>
        <v>#N/A</v>
      </c>
      <c r="ML32" s="43" t="e">
        <f t="shared" si="288"/>
        <v>#N/A</v>
      </c>
      <c r="MM32" s="43" t="e">
        <f t="shared" si="289"/>
        <v>#N/A</v>
      </c>
      <c r="MN32" s="43" t="e">
        <f t="shared" si="290"/>
        <v>#N/A</v>
      </c>
      <c r="MO32" s="43" t="e">
        <f t="shared" si="291"/>
        <v>#N/A</v>
      </c>
      <c r="MP32" s="43" t="e">
        <f t="shared" si="292"/>
        <v>#N/A</v>
      </c>
      <c r="MQ32" s="43" t="e">
        <f t="shared" si="293"/>
        <v>#N/A</v>
      </c>
      <c r="MR32" s="43" t="e">
        <f t="shared" si="294"/>
        <v>#N/A</v>
      </c>
      <c r="MS32" s="43" t="e">
        <f t="shared" si="295"/>
        <v>#N/A</v>
      </c>
      <c r="MT32" s="43" t="e">
        <f t="shared" si="296"/>
        <v>#N/A</v>
      </c>
      <c r="MU32" s="43" t="e">
        <f t="shared" si="297"/>
        <v>#N/A</v>
      </c>
      <c r="MV32" s="43" t="e">
        <f t="shared" si="298"/>
        <v>#N/A</v>
      </c>
      <c r="MW32" s="43" t="e">
        <f t="shared" si="299"/>
        <v>#N/A</v>
      </c>
      <c r="MX32" s="43" t="e">
        <f t="shared" si="300"/>
        <v>#N/A</v>
      </c>
      <c r="MY32" s="43" t="e">
        <f t="shared" si="301"/>
        <v>#N/A</v>
      </c>
      <c r="MZ32" s="43" t="e">
        <f t="shared" si="302"/>
        <v>#N/A</v>
      </c>
      <c r="NA32" s="43" t="e">
        <f t="shared" si="303"/>
        <v>#N/A</v>
      </c>
      <c r="NB32" s="43" t="e">
        <f t="shared" si="304"/>
        <v>#N/A</v>
      </c>
      <c r="NC32" s="43" t="e">
        <f t="shared" si="305"/>
        <v>#N/A</v>
      </c>
      <c r="ND32" s="43" t="e">
        <f t="shared" si="306"/>
        <v>#N/A</v>
      </c>
      <c r="NE32" s="43" t="e">
        <f t="shared" si="307"/>
        <v>#N/A</v>
      </c>
      <c r="NF32" s="47">
        <f t="shared" si="238"/>
        <v>0.9600000000000003</v>
      </c>
      <c r="NG32" s="43">
        <f>IF(OY31=0,MIN('Drive Train'!$F$35-FQ31*$C$19*'Drive Train'!$F$39,NG31+$C$39)-$C$7,IF(LO31-1&lt;=0,0,IF($C$37=Motors!$C$30,MAX(MAX(NG$8:NG31)*-1,NG31-$C$39),MAX(0,MAX(NG$8:NG31)*-1,NG31-$C$39))))</f>
        <v>11.20834644776609</v>
      </c>
      <c r="NH32" s="43">
        <f>IF(OZ31=0,MIN('Drive Train'!$F$35-FR31*$C$19*'Drive Train'!$F$39,NH31+$C$39)-$C$7,IF(LP31-1&lt;=0,0,IF($C$37=Motors!$C$30,MAX(MAX(NH$8:NH31)*-1,NH31-$C$39),MAX(0,MAX(NH$8:NH31)*-1,NH31-$C$39))))</f>
        <v>7.0120000000000005</v>
      </c>
      <c r="NI32" s="43">
        <f>IF(PA31=0,MIN('Drive Train'!$F$35-FS31*$C$19*'Drive Train'!$F$39,NI31+$C$39)-$C$7,IF(LQ31-1&lt;=0,0,IF($C$37=Motors!$C$30,MAX(MAX(NI$8:NI31)*-1,NI31-$C$39),MAX(0,MAX(NI$8:NI31)*-1,NI31-$C$39))))</f>
        <v>8.6977071523481371</v>
      </c>
      <c r="NJ32" s="43">
        <f>IF(PB31=0,MIN('Drive Train'!$F$35-FT31*$C$19*'Drive Train'!$F$39,NJ31+$C$39)-$C$7,IF(LR31-1&lt;=0,0,IF($C$37=Motors!$C$30,MAX(MAX(NJ$8:NJ31)*-1,NJ31-$C$39),MAX(0,MAX(NJ$8:NJ31)*-1,NJ31-$C$39))))</f>
        <v>10.823561238819638</v>
      </c>
      <c r="NK32" s="43">
        <f>IF(PC31=0,MIN('Drive Train'!$F$35-FU31*$C$19*'Drive Train'!$F$39,NK31+$C$39)-$C$7,IF(LS31-1&lt;=0,0,IF($C$37=Motors!$C$30,MAX(MAX(NK$8:NK31)*-1,NK31-$C$39),MAX(0,MAX(NK$8:NK31)*-1,NK31-$C$39))))</f>
        <v>11.871606998878585</v>
      </c>
      <c r="NL32" s="43">
        <f>IF(PD31=0,MIN('Drive Train'!$F$35-FV31*$C$19*'Drive Train'!$F$39,NL31+$C$39)-$C$7,IF(LT31-1&lt;=0,0,IF($C$37=Motors!$C$30,MAX(MAX(NL$8:NL31)*-1,NL31-$C$39),MAX(0,MAX(NL$8:NL31)*-1,NL31-$C$39))))</f>
        <v>12.094503909599464</v>
      </c>
      <c r="NM32" s="43">
        <f>IF(PE31=0,MIN('Drive Train'!$F$35-FW31*$C$19*'Drive Train'!$F$39,NM31+$C$39)-$C$7,IF(LU31-1&lt;=0,0,IF($C$37=Motors!$C$30,MAX(MAX(NM$8:NM31)*-1,NM31-$C$39),MAX(0,MAX(NM$8:NM31)*-1,NM31-$C$39))))</f>
        <v>12.118585985506472</v>
      </c>
      <c r="NN32" s="43">
        <f>IF(PF31=0,MIN('Drive Train'!$F$35-FX31*$C$19*'Drive Train'!$F$39,NN31+$C$39)-$C$7,IF(LV31-1&lt;=0,0,IF($C$37=Motors!$C$30,MAX(MAX(NN$8:NN31)*-1,NN31-$C$39),MAX(0,MAX(NN$8:NN31)*-1,NN31-$C$39))))</f>
        <v>12.119752239546923</v>
      </c>
      <c r="NO32" s="43">
        <f>IF(PG31=0,MIN('Drive Train'!$F$35-FY31*$C$19*'Drive Train'!$F$39,NO31+$C$39)-$C$7,IF(LW31-1&lt;=0,0,IF($C$37=Motors!$C$30,MAX(MAX(NO$8:NO31)*-1,NO31-$C$39),MAX(0,MAX(NO$8:NO31)*-1,NO31-$C$39))))</f>
        <v>12.119768391206769</v>
      </c>
      <c r="NP32" s="43">
        <f>IF(PH31=0,MIN('Drive Train'!$F$35-FZ31*$C$19*'Drive Train'!$F$39,NP31+$C$39)-$C$7,IF(LX31-1&lt;=0,0,IF($C$37=Motors!$C$30,MAX(MAX(NP$8:NP31)*-1,NP31-$C$39),MAX(0,MAX(NP$8:NP31)*-1,NP31-$C$39))))</f>
        <v>12.119768414388098</v>
      </c>
      <c r="NQ32" s="43">
        <f>IF(PI31=0,MIN('Drive Train'!$F$35-GA31*$C$19*'Drive Train'!$F$39,NQ31+$C$39)-$C$7,IF(LY31-1&lt;=0,0,IF($C$37=Motors!$C$30,MAX(MAX(NQ$8:NQ31)*-1,NQ31-$C$39),MAX(0,MAX(NQ$8:NQ31)*-1,NQ31-$C$39))))</f>
        <v>12.119768414388298</v>
      </c>
      <c r="NR32" s="43">
        <f>IF(PJ31=0,MIN('Drive Train'!$F$35-GB31*$C$19*'Drive Train'!$F$39,NR31+$C$39)-$C$7,IF(LZ31-1&lt;=0,0,IF($C$37=Motors!$C$30,MAX(MAX(NR$8:NR31)*-1,NR31-$C$39),MAX(0,MAX(NR$8:NR31)*-1,NR31-$C$39))))</f>
        <v>11.319685982358017</v>
      </c>
      <c r="NS32" s="43">
        <f>IF(PK31=0,MIN('Drive Train'!$F$35-GC31*$C$19*'Drive Train'!$F$39,NS31+$C$39)-$C$7,IF(MA31-1&lt;=0,0,IF($C$37=Motors!$C$30,MAX(MAX(NS$8:NS31)*-1,NS31-$C$39),MAX(0,MAX(NS$8:NS31)*-1,NS31-$C$39))))</f>
        <v>11.14925623860889</v>
      </c>
      <c r="NT32" s="43">
        <f>IF(PL31=0,MIN('Drive Train'!$F$35-GD31*$C$19*'Drive Train'!$F$39,NT31+$C$39)-$C$7,IF(MB31-1&lt;=0,0,IF($C$37=Motors!$C$30,MAX(MAX(NT$8:NT31)*-1,NT31-$C$39),MAX(0,MAX(NT$8:NT31)*-1,NT31-$C$39))))</f>
        <v>10.978826494859762</v>
      </c>
      <c r="NU32" s="43">
        <f>IF(PM31=0,MIN('Drive Train'!$F$35-GE31*$C$19*'Drive Train'!$F$39,NU31+$C$39)-$C$7,IF(MC31-1&lt;=0,0,IF($C$37=Motors!$C$30,MAX(MAX(NU$8:NU31)*-1,NU31-$C$39),MAX(0,MAX(NU$8:NU31)*-1,NU31-$C$39))))</f>
        <v>10.808396751110635</v>
      </c>
      <c r="NV32" s="43">
        <f>IF(PN31=0,MIN('Drive Train'!$F$35-GF31*$C$19*'Drive Train'!$F$39,NV31+$C$39)-$C$7,IF(MD31-1&lt;=0,0,IF($C$37=Motors!$C$30,MAX(MAX(NV$8:NV31)*-1,NV31-$C$39),MAX(0,MAX(NV$8:NV31)*-1,NV31-$C$39))))</f>
        <v>10.637967007361507</v>
      </c>
      <c r="NW32" s="43">
        <f>IF(PO31=0,MIN('Drive Train'!$F$35-GG31*$C$19*'Drive Train'!$F$39,NW31+$C$39)-$C$7,IF(ME31-1&lt;=0,0,IF($C$37=Motors!$C$30,MAX(MAX(NW$8:NW31)*-1,NW31-$C$39),MAX(0,MAX(NW$8:NW31)*-1,NW31-$C$39))))</f>
        <v>10.467537263612378</v>
      </c>
      <c r="NX32" s="43">
        <f>IF(PP31=0,MIN('Drive Train'!$F$35-GH31*$C$19*'Drive Train'!$F$39,NX31+$C$39)-$C$7,IF(MF31-1&lt;=0,0,IF($C$37=Motors!$C$30,MAX(MAX(NX$8:NX31)*-1,NX31-$C$39),MAX(0,MAX(NX$8:NX31)*-1,NX31-$C$39))))</f>
        <v>10.297107519863252</v>
      </c>
      <c r="NY32" s="43">
        <f>IF(PQ31=0,MIN('Drive Train'!$F$35-GI31*$C$19*'Drive Train'!$F$39,NY31+$C$39)-$C$7,IF(MG31-1&lt;=0,0,IF($C$37=Motors!$C$30,MAX(MAX(NY$8:NY31)*-1,NY31-$C$39),MAX(0,MAX(NY$8:NY31)*-1,NY31-$C$39))))</f>
        <v>10.126677776114123</v>
      </c>
      <c r="NZ32" s="43">
        <f>IF(PR31=0,MIN('Drive Train'!$F$35-GJ31*$C$19*'Drive Train'!$F$39,NZ31+$C$39)-$C$7,IF(MH31-1&lt;=0,0,IF($C$37=Motors!$C$30,MAX(MAX(NZ$8:NZ31)*-1,NZ31-$C$39),MAX(0,MAX(NZ$8:NZ31)*-1,NZ31-$C$39))))</f>
        <v>9.9562480323649947</v>
      </c>
      <c r="OA32" s="43">
        <f>IF(PS31=0,MIN('Drive Train'!$F$35-GK31*$C$19*'Drive Train'!$F$39,OA31+$C$39)-$C$7,IF(MI31-1&lt;=0,0,IF($C$37=Motors!$C$30,MAX(MAX(OA$8:OA31)*-1,OA31-$C$39),MAX(0,MAX(OA$8:OA31)*-1,OA31-$C$39))))</f>
        <v>10.410760779174645</v>
      </c>
      <c r="OB32" s="47">
        <f t="shared" si="239"/>
        <v>0.9600000000000003</v>
      </c>
      <c r="OC32" s="43">
        <f>'Drive Train'!$F$35-(FQ32*$C$13)*$C$19*'Drive Train'!$F$39</f>
        <v>11.737653962723622</v>
      </c>
      <c r="OD32" s="43">
        <f>'Drive Train'!$F$35-(FR32*$C$13)*$C$19*'Drive Train'!$F$39</f>
        <v>8.519820018925925</v>
      </c>
      <c r="OE32" s="43">
        <f>'Drive Train'!$F$35-(FS32*$C$13)*$C$19*'Drive Train'!$F$39</f>
        <v>9.8828058130850653</v>
      </c>
      <c r="OF32" s="43">
        <f>'Drive Train'!$F$35-(FT32*$C$13)*$C$19*'Drive Train'!$F$39</f>
        <v>11.46784355245601</v>
      </c>
      <c r="OG32" s="43">
        <f>'Drive Train'!$F$35-(FU32*$C$13)*$C$19*'Drive Train'!$F$39</f>
        <v>12.178292959580055</v>
      </c>
      <c r="OH32" s="43">
        <f>'Drive Train'!$F$35-(FV32*$C$13)*$C$19*'Drive Train'!$F$39</f>
        <v>12.311798400185461</v>
      </c>
      <c r="OI32" s="43">
        <f>'Drive Train'!$F$35-(FW32*$C$13)*$C$19*'Drive Train'!$F$39</f>
        <v>12.324313868855057</v>
      </c>
      <c r="OJ32" s="43">
        <f>'Drive Train'!$F$35-(FX32*$C$13)*$C$19*'Drive Train'!$F$39</f>
        <v>12.324820810368967</v>
      </c>
      <c r="OK32" s="43">
        <f>'Drive Train'!$F$35-(FY32*$C$13)*$C$19*'Drive Train'!$F$39</f>
        <v>12.324826305342265</v>
      </c>
      <c r="OL32" s="43">
        <f>'Drive Train'!$F$35-(FZ32*$C$13)*$C$19*'Drive Train'!$F$39</f>
        <v>12.324826310791199</v>
      </c>
      <c r="OM32" s="43">
        <f>'Drive Train'!$F$35-(GA32*$C$13)*$C$19*'Drive Train'!$F$39</f>
        <v>12.324826310791224</v>
      </c>
      <c r="ON32" s="43">
        <f>'Drive Train'!$F$35-(GB32*$C$13)*$C$19*'Drive Train'!$F$39</f>
        <v>11.742365723902026</v>
      </c>
      <c r="OO32" s="43">
        <f>'Drive Train'!$F$35-(GC32*$C$13)*$C$19*'Drive Train'!$F$39</f>
        <v>11.618292747676827</v>
      </c>
      <c r="OP32" s="43">
        <f>'Drive Train'!$F$35-(GD32*$C$13)*$C$19*'Drive Train'!$F$39</f>
        <v>11.494219771451627</v>
      </c>
      <c r="OQ32" s="43">
        <f>'Drive Train'!$F$35-(GE32*$C$13)*$C$19*'Drive Train'!$F$39</f>
        <v>11.370146795226429</v>
      </c>
      <c r="OR32" s="43">
        <f>'Drive Train'!$F$35-(GF32*$C$13)*$C$19*'Drive Train'!$F$39</f>
        <v>11.246073819001229</v>
      </c>
      <c r="OS32" s="43">
        <f>'Drive Train'!$F$35-(GG32*$C$13)*$C$19*'Drive Train'!$F$39</f>
        <v>11.12200084277603</v>
      </c>
      <c r="OT32" s="43">
        <f>'Drive Train'!$F$35-(GH32*$C$13)*$C$19*'Drive Train'!$F$39</f>
        <v>10.997927866550832</v>
      </c>
      <c r="OU32" s="43">
        <f>'Drive Train'!$F$35-(GI32*$C$13)*$C$19*'Drive Train'!$F$39</f>
        <v>10.873854890325632</v>
      </c>
      <c r="OV32" s="43">
        <f>'Drive Train'!$F$35-(GJ32*$C$13)*$C$19*'Drive Train'!$F$39</f>
        <v>10.78181305116397</v>
      </c>
      <c r="OW32" s="43">
        <f>'Drive Train'!$F$35-(GK32*$C$13)*$C$19*'Drive Train'!$F$39</f>
        <v>11.201796684345616</v>
      </c>
      <c r="OX32" s="47">
        <f t="shared" si="240"/>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241"/>
        <v>0.9600000000000003</v>
      </c>
      <c r="PU32" s="43">
        <f t="shared" si="242"/>
        <v>9.5629860078398146</v>
      </c>
      <c r="PV32" s="43">
        <f t="shared" si="243"/>
        <v>6.2036564259140379</v>
      </c>
      <c r="PW32" s="43">
        <f t="shared" si="244"/>
        <v>8.3729564976083477</v>
      </c>
      <c r="PX32" s="43">
        <f t="shared" si="245"/>
        <v>9.4736127783027264</v>
      </c>
      <c r="PY32" s="43">
        <f t="shared" si="246"/>
        <v>9.3952104980399103</v>
      </c>
      <c r="PZ32" s="43">
        <f t="shared" si="247"/>
        <v>8.6921776826353447</v>
      </c>
      <c r="QA32" s="43">
        <f t="shared" si="248"/>
        <v>7.8891816164970541</v>
      </c>
      <c r="QB32" s="43">
        <f t="shared" si="249"/>
        <v>7.1719395865988655</v>
      </c>
      <c r="QC32" s="43">
        <f t="shared" si="250"/>
        <v>6.5571011976960341</v>
      </c>
      <c r="QD32" s="43">
        <f t="shared" si="251"/>
        <v>6.0232274740436402</v>
      </c>
      <c r="QE32" s="43">
        <f t="shared" si="252"/>
        <v>5.5655478229655033</v>
      </c>
      <c r="QF32" s="43">
        <f t="shared" si="253"/>
        <v>2.7596523641146664</v>
      </c>
      <c r="QG32" s="43">
        <f t="shared" si="254"/>
        <v>3.3475003488019959</v>
      </c>
      <c r="QH32" s="43">
        <f t="shared" si="255"/>
        <v>3.9353483334893253</v>
      </c>
      <c r="QI32" s="43">
        <f t="shared" si="256"/>
        <v>4.5231963181766544</v>
      </c>
      <c r="QJ32" s="43">
        <f t="shared" si="257"/>
        <v>5.1110443028639843</v>
      </c>
      <c r="QK32" s="43">
        <f t="shared" si="258"/>
        <v>5.6988922875513142</v>
      </c>
      <c r="QL32" s="43">
        <f t="shared" si="259"/>
        <v>6.2867402722386405</v>
      </c>
      <c r="QM32" s="43">
        <f t="shared" si="260"/>
        <v>6.8745882569259704</v>
      </c>
      <c r="QN32" s="43">
        <f t="shared" si="261"/>
        <v>7.4622723820289298</v>
      </c>
      <c r="QO32" s="43">
        <f t="shared" si="262"/>
        <v>8.023211466322504</v>
      </c>
      <c r="QP32" s="47">
        <f t="shared" si="263"/>
        <v>0.9600000000000003</v>
      </c>
      <c r="QQ32" s="43">
        <f t="shared" si="76"/>
        <v>0.20531869597762153</v>
      </c>
      <c r="QR32" s="43">
        <f t="shared" si="77"/>
        <v>1.2028055563653524</v>
      </c>
      <c r="QS32" s="43">
        <f t="shared" si="78"/>
        <v>0.78029760713155139</v>
      </c>
      <c r="QT32" s="43">
        <f t="shared" si="79"/>
        <v>0.28895642985028219</v>
      </c>
      <c r="QU32" s="43">
        <f t="shared" si="80"/>
        <v>6.8726312027569764E-2</v>
      </c>
      <c r="QV32" s="43">
        <f t="shared" si="81"/>
        <v>2.7341353971903615E-2</v>
      </c>
      <c r="QW32" s="43">
        <f t="shared" si="82"/>
        <v>2.3461720725577041E-2</v>
      </c>
      <c r="QX32" s="43">
        <f t="shared" si="83"/>
        <v>2.3304575419777249E-2</v>
      </c>
      <c r="QY32" s="43">
        <f t="shared" si="84"/>
        <v>2.3302872049200049E-2</v>
      </c>
      <c r="QZ32" s="43">
        <f t="shared" si="85"/>
        <v>2.3302870360101344E-2</v>
      </c>
      <c r="RA32" s="43">
        <f t="shared" si="86"/>
        <v>2.3302870360093444E-2</v>
      </c>
      <c r="RB32" s="43">
        <f t="shared" si="87"/>
        <v>0.20385811101679643</v>
      </c>
      <c r="RC32" s="43">
        <f t="shared" si="88"/>
        <v>0.24231912723933402</v>
      </c>
      <c r="RD32" s="43">
        <f t="shared" si="89"/>
        <v>0.28078014346187175</v>
      </c>
      <c r="RE32" s="43">
        <f t="shared" si="90"/>
        <v>0.31924115968440925</v>
      </c>
      <c r="RF32" s="43">
        <f t="shared" si="91"/>
        <v>0.35770217590694714</v>
      </c>
      <c r="RG32" s="43">
        <f t="shared" si="92"/>
        <v>0.39616319212948464</v>
      </c>
      <c r="RH32" s="43">
        <f t="shared" si="93"/>
        <v>0.43462420835202231</v>
      </c>
      <c r="RI32" s="43">
        <f t="shared" si="94"/>
        <v>0.47308522457455982</v>
      </c>
      <c r="RJ32" s="43">
        <f t="shared" si="95"/>
        <v>0.50161700302342638</v>
      </c>
      <c r="RK32" s="43">
        <f t="shared" si="96"/>
        <v>0.37142751438183058</v>
      </c>
      <c r="RL32" s="47">
        <f t="shared" si="264"/>
        <v>0.9600000000000003</v>
      </c>
      <c r="RM32" s="2">
        <f>IF(AND(LO32&gt;=LO$6*'Drive Train'!$AA$52,LO32&lt;=LO$6*'Drive Train'!$AA$53,KS32=0,JW32=0,EU32&gt;0),$C$17,0)</f>
        <v>0.04</v>
      </c>
      <c r="RN32" s="2">
        <f>IF(AND(LP32&gt;=LP$6*'Drive Train'!$AA$52,LP32&lt;=LP$6*'Drive Train'!$AA$53,KT32=0,JX32=0,EV32&gt;0),$C$17,0)</f>
        <v>0.04</v>
      </c>
      <c r="RO32" s="2">
        <f>IF(AND(LQ32&gt;=LQ$6*'Drive Train'!$AA$52,LQ32&lt;=LQ$6*'Drive Train'!$AA$53,KU32=0,JY32=0,EW32&gt;0),$C$17,0)</f>
        <v>0.04</v>
      </c>
      <c r="RP32" s="2">
        <f>IF(AND(LR32&gt;=LR$6*'Drive Train'!$AA$52,LR32&lt;=LR$6*'Drive Train'!$AA$53,KV32=0,JZ32=0,EX32&gt;0),$C$17,0)</f>
        <v>0.04</v>
      </c>
      <c r="RQ32" s="2">
        <f>IF(AND(LS32&gt;=LS$6*'Drive Train'!$AA$52,LS32&lt;=LS$6*'Drive Train'!$AA$53,KW32=0,KA32=0,EY32&gt;0),$C$17,0)</f>
        <v>0</v>
      </c>
      <c r="RR32" s="2">
        <f>IF(AND(LT32&gt;=LT$6*'Drive Train'!$AA$52,LT32&lt;=LT$6*'Drive Train'!$AA$53,KX32=0,KB32=0,EZ32&gt;0),$C$17,0)</f>
        <v>0</v>
      </c>
      <c r="RS32" s="2">
        <f>IF(AND(LU32&gt;=LU$6*'Drive Train'!$AA$52,LU32&lt;=LU$6*'Drive Train'!$AA$53,KY32=0,KC32=0,FA32&gt;0),$C$17,0)</f>
        <v>0</v>
      </c>
      <c r="RT32" s="2">
        <f>IF(AND(LV32&gt;=LV$6*'Drive Train'!$AA$52,LV32&lt;=LV$6*'Drive Train'!$AA$53,KZ32=0,KD32=0,FB32&gt;0),$C$17,0)</f>
        <v>0</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0.04</v>
      </c>
      <c r="RY32" s="2">
        <f>IF(AND(MA32&gt;=MA$6*'Drive Train'!$AA$52,MA32&lt;=MA$6*'Drive Train'!$AA$53,LE32=0,KI32=0,FG32&gt;0),$C$17,0)</f>
        <v>0.04</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265"/>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266"/>
        <v>0.9600000000000003</v>
      </c>
    </row>
    <row r="33" spans="1:524" x14ac:dyDescent="0.3">
      <c r="B33" s="3" t="s">
        <v>135</v>
      </c>
      <c r="C33" s="2">
        <f>((1-C21)*4.448222*SUM('Drive Train'!$F$25:$F$26) / (4.448222*SUM('Drive Train'!$F$25:$F$26)))*C12</f>
        <v>0.70004647330989644</v>
      </c>
      <c r="D33" s="5"/>
      <c r="P33" s="5"/>
      <c r="R33" s="49">
        <f t="shared" si="97"/>
        <v>1.0000000000000002</v>
      </c>
      <c r="S33" s="2">
        <f>NG33/'Drive Train'!$F$35</f>
        <v>0.91426386695952921</v>
      </c>
      <c r="T33" s="2">
        <f>NH33/'Drive Train'!$F$35</f>
        <v>0.56826021708880925</v>
      </c>
      <c r="U33" s="2">
        <f>NI33/'Drive Train'!$F$35</f>
        <v>0.71481782936398552</v>
      </c>
      <c r="V33" s="2">
        <f>NJ33/'Drive Train'!$F$35</f>
        <v>0.88525199488774298</v>
      </c>
      <c r="W33" s="2">
        <f>NK33/'Drive Train'!$F$35</f>
        <v>0.9616444042559199</v>
      </c>
      <c r="X33" s="2">
        <f>NL33/'Drive Train'!$F$35</f>
        <v>0.9759998279769313</v>
      </c>
      <c r="Y33" s="2">
        <f>NM33/'Drive Train'!$F$35</f>
        <v>0.97734557729624261</v>
      </c>
      <c r="Z33" s="2">
        <f>NN33/'Drive Train'!$F$35</f>
        <v>0.9774000871364481</v>
      </c>
      <c r="AA33" s="2">
        <f>NO33/'Drive Train'!$F$35</f>
        <v>0.97740067799379193</v>
      </c>
      <c r="AB33" s="2">
        <f>NP33/'Drive Train'!$F$35</f>
        <v>0.9774006785796987</v>
      </c>
      <c r="AC33" s="2">
        <f>NQ33/'Drive Train'!$F$35</f>
        <v>0.97740067857970148</v>
      </c>
      <c r="AD33" s="2">
        <f>NR33/'Drive Train'!$F$35</f>
        <v>0.91477050794645443</v>
      </c>
      <c r="AE33" s="2">
        <f>NS33/'Drive Train'!$F$35</f>
        <v>0.90142932770718565</v>
      </c>
      <c r="AF33" s="2">
        <f>NT33/'Drive Train'!$F$35</f>
        <v>0.88808814746791687</v>
      </c>
      <c r="AG33" s="2">
        <f>NU33/'Drive Train'!$F$35</f>
        <v>0.8747469672286482</v>
      </c>
      <c r="AH33" s="2">
        <f>NV33/'Drive Train'!$F$35</f>
        <v>0.86140578698937942</v>
      </c>
      <c r="AI33" s="2">
        <f>NW33/'Drive Train'!$F$35</f>
        <v>0.84806460675011075</v>
      </c>
      <c r="AJ33" s="2">
        <f>NX33/'Drive Train'!$F$35</f>
        <v>0.83472342651084197</v>
      </c>
      <c r="AK33" s="2">
        <f>NY33/'Drive Train'!$F$35</f>
        <v>0.8213822462715733</v>
      </c>
      <c r="AL33" s="2">
        <f>NZ33/'Drive Train'!$F$35</f>
        <v>0.81148527431870654</v>
      </c>
      <c r="AM33" s="2">
        <f>OA33/'Drive Train'!$F$35</f>
        <v>0.85664480476834581</v>
      </c>
      <c r="AN33" s="47">
        <f t="shared" si="98"/>
        <v>1.0000000000000002</v>
      </c>
      <c r="AO33" s="36">
        <f>LO33*12*60/(PI() * 'Drive Train'!$F$15)/S$6*ABS(S33)</f>
        <v>4863.6234349900697</v>
      </c>
      <c r="AP33" s="36">
        <f>LP33*12*60/(PI() * 'Drive Train'!$F$15)/T$6*ABS(T33)</f>
        <v>1234.3293373122235</v>
      </c>
      <c r="AQ33" s="36">
        <f>LQ33*12*60/(PI() * 'Drive Train'!$F$15)/U$6*ABS(U33)</f>
        <v>2845.371826886636</v>
      </c>
      <c r="AR33" s="36">
        <f>LR33*12*60/(PI() * 'Drive Train'!$F$15)/V$6*ABS(V33)</f>
        <v>4571.9897105013943</v>
      </c>
      <c r="AS33" s="36">
        <f>LS33*12*60/(PI() * 'Drive Train'!$F$15)/W$6*ABS(W33)</f>
        <v>5331.6027427761019</v>
      </c>
      <c r="AT33" s="36">
        <f>LT33*12*60/(PI() * 'Drive Train'!$F$15)/X$6*ABS(X33)</f>
        <v>5468.028947597245</v>
      </c>
      <c r="AU33" s="36">
        <f>LU33*12*60/(PI() * 'Drive Train'!$F$15)/Y$6*ABS(Y33)</f>
        <v>5480.1460343337494</v>
      </c>
      <c r="AV33" s="36">
        <f>LV33*12*60/(PI() * 'Drive Train'!$F$15)/Z$6*ABS(Z33)</f>
        <v>5480.606795088449</v>
      </c>
      <c r="AW33" s="36">
        <f>LW33*12*60/(PI() * 'Drive Train'!$F$15)/AA$6*ABS(AA33)</f>
        <v>5480.6114253573624</v>
      </c>
      <c r="AX33" s="36">
        <f>LX33*12*60/(PI() * 'Drive Train'!$F$15)/AB$6*ABS(AB33)</f>
        <v>5480.6114295459683</v>
      </c>
      <c r="AY33" s="36">
        <f>LY33*12*60/(PI() * 'Drive Train'!$F$15)/AC$6*ABS(AC33)</f>
        <v>5480.6114295459838</v>
      </c>
      <c r="AZ33" s="36">
        <f>LZ33*12*60/(PI() * 'Drive Train'!$F$15)/AD$6*ABS(AD33)</f>
        <v>1617.3544898020361</v>
      </c>
      <c r="BA33" s="36">
        <f>MA33*12*60/(PI() * 'Drive Train'!$F$15)/AE$6*ABS(AE33)</f>
        <v>1933.2632767287182</v>
      </c>
      <c r="BB33" s="36">
        <f>MB33*12*60/(PI() * 'Drive Train'!$F$15)/AF$6*ABS(AF33)</f>
        <v>2239.122945150657</v>
      </c>
      <c r="BC33" s="36">
        <f>MC33*12*60/(PI() * 'Drive Train'!$F$15)/AG$6*ABS(AG33)</f>
        <v>2534.9334950678517</v>
      </c>
      <c r="BD33" s="36">
        <f>MD33*12*60/(PI() * 'Drive Train'!$F$15)/AH$6*ABS(AH33)</f>
        <v>2820.6949264803025</v>
      </c>
      <c r="BE33" s="36">
        <f>ME33*12*60/(PI() * 'Drive Train'!$F$15)/AI$6*ABS(AI33)</f>
        <v>3096.4072393880106</v>
      </c>
      <c r="BF33" s="36">
        <f>MF33*12*60/(PI() * 'Drive Train'!$F$15)/AJ$6*ABS(AJ33)</f>
        <v>3362.0704337909733</v>
      </c>
      <c r="BG33" s="36">
        <f>MG33*12*60/(PI() * 'Drive Train'!$F$15)/AK$6*ABS(AK33)</f>
        <v>3617.6845096891939</v>
      </c>
      <c r="BH33" s="36">
        <f>MH33*12*60/(PI() * 'Drive Train'!$F$15)/AL$6*ABS(AL33)</f>
        <v>3877.4306690190783</v>
      </c>
      <c r="BI33" s="36">
        <f>MI33*12*60/(PI() * 'Drive Train'!$F$15)/AM$6*ABS(AM33)</f>
        <v>4296.4884998688203</v>
      </c>
      <c r="BJ33" s="47">
        <f t="shared" si="23"/>
        <v>1.0000000000000002</v>
      </c>
      <c r="BK33" s="2">
        <f>IF(OR(KS32=1,AND($C$37=Motors!$C$32,OY32=1)),0,IF(NG33=0,-(CG32+$C$15)/($C$14-$C$15)*$C$12,($C$11*S33-AO33)/($C$11*S33)*$C$12*S33))</f>
        <v>0.84311161017359337</v>
      </c>
      <c r="BL33" s="2">
        <f>IF(OR(KT32=1,AND($C$37=Motors!$C$32,OZ32=1)),0,IF(NH33=0,-(CH32+$C$15)/($C$14-$C$15)*$C$12,($C$11*T33-AP33)/($C$11*T33)*$C$12*T33))</f>
        <v>1.8198052984820325</v>
      </c>
      <c r="BM33" s="2">
        <f>IF(OR(KU32=1,AND($C$37=Motors!$C$32,PA32=1)),0,IF(NI33=0,-(CI32+$C$15)/($C$14-$C$15)*$C$12,($C$11*U33-AQ33)/($C$11*U33)*$C$12*U33))</f>
        <v>1.3526603719510712</v>
      </c>
      <c r="BN33" s="2">
        <f>IF(OR(KV32=1,AND($C$37=Motors!$C$32,PB32=1)),0,IF(NJ33=0,-(CJ32+$C$15)/($C$14-$C$15)*$C$12,($C$11*V33-AR33)/($C$11*V33)*$C$12*V33))</f>
        <v>0.91582216945137129</v>
      </c>
      <c r="BO33" s="2">
        <f>IF(OR(KW32=1,AND($C$37=Motors!$C$32,PC32=1)),0,IF(NK33=0,-(CK32+$C$15)/($C$14-$C$15)*$C$12,($C$11*W33-AS33)/($C$11*W33)*$C$12*W33))</f>
        <v>0.7303779123433578</v>
      </c>
      <c r="BP33" s="2">
        <f>IF(OR(KX32=1,AND($C$37=Motors!$C$32,PD32=1)),0,IF(NL33=0,-(CL32+$C$15)/($C$14-$C$15)*$C$12,($C$11*X33-AT33)/($C$11*X33)*$C$12*X33))</f>
        <v>0.70010674471357792</v>
      </c>
      <c r="BQ33" s="2">
        <f>IF(OR(KY32=1,AND($C$37=Motors!$C$32,PE32=1)),0,IF(NM33=0,-(CM32+$C$15)/($C$14-$C$15)*$C$12,($C$11*Y33-AU33)/($C$11*Y33)*$C$12*Y33))</f>
        <v>0.69775593361782495</v>
      </c>
      <c r="BR33" s="2">
        <f>IF(OR(KZ32=1,AND($C$37=Motors!$C$32,PF32=1)),0,IF(NN33=0,-(CN32+$C$15)/($C$14-$C$15)*$C$12,($C$11*Z33-AV33)/($C$11*Z33)*$C$12*Z33))</f>
        <v>0.69768247875158818</v>
      </c>
      <c r="BS33" s="2">
        <f>IF(OR(LA32=1,AND($C$37=Motors!$C$32,PG32=1)),0,IF(NO33=0,-(CO32+$C$15)/($C$14-$C$15)*$C$12,($C$11*AA33-AW33)/($C$11*AA33)*$C$12*AA33))</f>
        <v>0.69768194633009706</v>
      </c>
      <c r="BT33" s="2">
        <f>IF(OR(LB32=1,AND($C$37=Motors!$C$32,PH32=1)),0,IF(NP33=0,-(CP32+$C$15)/($C$14-$C$15)*$C$12,($C$11*AB33-AX33)/($C$11*AB33)*$C$12*AB33))</f>
        <v>0.69768194609398926</v>
      </c>
      <c r="BU33" s="2">
        <f>IF(OR(LC32=1,AND($C$37=Motors!$C$32,PI32=1)),0,IF(NQ33=0,-(CQ32+$C$15)/($C$14-$C$15)*$C$12,($C$11*AC33-AY33)/($C$11*AC33)*$C$12*AC33))</f>
        <v>0.69768194609399126</v>
      </c>
      <c r="BV33" s="2">
        <f>IF(OR(LD32=1,AND($C$37=Motors!$C$32,PJ32=1)),0,IF(NR33=0,-(CR32+$C$15)/($C$14-$C$15)*$C$12,($C$11*AD33-AZ33)/($C$11*AD33)*$C$12*AD33))</f>
        <v>3.1972544019634475</v>
      </c>
      <c r="BW33" s="2">
        <f>IF(OR(LE32=1,AND($C$37=Motors!$C$32,PK32=1)),0,IF(NS33=0,-(CS32+$C$15)/($C$14-$C$15)*$C$12,($C$11*AE33-BA33)/($C$11*AE33)*$C$12*AE33))</f>
        <v>2.9046805743494954</v>
      </c>
      <c r="BX33" s="2">
        <f>IF(OR(LF32=1,AND($C$37=Motors!$C$32,PL32=1)),0,IF(NT33=0,-(CT32+$C$15)/($C$14-$C$15)*$C$12,($C$11*AF33-BB33)/($C$11*AF33)*$C$12*AF33))</f>
        <v>2.6193867177882302</v>
      </c>
      <c r="BY33" s="2">
        <f>IF(OR(LG32=1,AND($C$37=Motors!$C$32,PM32=1)),0,IF(NU33=0,-(CU32+$C$15)/($C$14-$C$15)*$C$12,($C$11*AG33-BC33)/($C$11*AG33)*$C$12*AG33))</f>
        <v>2.3413728322796525</v>
      </c>
      <c r="BZ33" s="2">
        <f>IF(OR(LH32=1,AND($C$37=Motors!$C$32,PN32=1)),0,IF(NV33=0,-(CV32+$C$15)/($C$14-$C$15)*$C$12,($C$11*AH33-BD33)/($C$11*AH33)*$C$12*AH33))</f>
        <v>2.0706389178237612</v>
      </c>
      <c r="CA33" s="2">
        <f>IF(OR(LI32=1,AND($C$37=Motors!$C$32,PO32=1)),0,IF(NW33=0,-(CW32+$C$15)/($C$14-$C$15)*$C$12,($C$11*AI33-BE33)/($C$11*AI33)*$C$12*AI33))</f>
        <v>1.8071849744205568</v>
      </c>
      <c r="CB33" s="2">
        <f>IF(OR(LJ32=1,AND($C$37=Motors!$C$32,PP32=1)),0,IF(NX33=0,-(CX32+$C$15)/($C$14-$C$15)*$C$12,($C$11*AJ33-BF33)/($C$11*AJ33)*$C$12*AJ33))</f>
        <v>1.5510110020700398</v>
      </c>
      <c r="CC33" s="2">
        <f>IF(OR(LK32=1,AND($C$37=Motors!$C$32,PQ32=1)),0,IF(NY33=0,-(CY32+$C$15)/($C$14-$C$15)*$C$12,($C$11*AK33-BG33)/($C$11*AK33)*$C$12*AK33))</f>
        <v>1.3021170007722094</v>
      </c>
      <c r="CD33" s="2">
        <f>IF(OR(LL32=1,AND($C$37=Motors!$C$32,PR32=1)),0,IF(NZ33=0,-(CZ32+$C$15)/($C$14-$C$15)*$C$12,($C$11*AL33-BH33)/($C$11*AL33)*$C$12*AL33))</f>
        <v>1.0666790394065413</v>
      </c>
      <c r="CE33" s="2">
        <f>IF(OR(LM32=1,AND($C$37=Motors!$C$32,PS32=1)),0,IF(OA33=0,-(DA32+$C$15)/($C$14-$C$15)*$C$12,($C$11*AM33-BI33)/($C$11*AM33)*$C$12*AM33))</f>
        <v>0.97877846448847716</v>
      </c>
      <c r="CF33" s="47">
        <f t="shared" si="25"/>
        <v>1.0000000000000002</v>
      </c>
      <c r="CG33" s="43">
        <f>IF(AND(KS32=1,OY32=1),0,ABS(BK33/$C$12*($C$14-$C$15)+$C$15) *'Drive Train'!$AA$49 + CG32*(1-'Drive Train'!$AA$49))</f>
        <v>47.799993025471039</v>
      </c>
      <c r="CH33" s="43">
        <f>IF(AND(KT32=1,OZ32=1),0,ABS(BL33/$C$12*($C$14-$C$15)+$C$15) *'Drive Train'!$AA$49 + CH32*(1-'Drive Train'!$AA$49))</f>
        <v>101.03681760792983</v>
      </c>
      <c r="CI33" s="43">
        <f>IF(AND(KU32=1,PA32=1),0,ABS(BM33/$C$12*($C$14-$C$15)+$C$15) *'Drive Train'!$AA$49 + CI32*(1-'Drive Train'!$AA$49))</f>
        <v>75.647866297377647</v>
      </c>
      <c r="CJ33" s="43">
        <f>IF(AND(KV32=1,PB32=1),0,ABS(BN33/$C$12*($C$14-$C$15)+$C$15) *'Drive Train'!$AA$49 + CJ32*(1-'Drive Train'!$AA$49))</f>
        <v>51.833976013164509</v>
      </c>
      <c r="CK33" s="43">
        <f>IF(AND(KW32=1,PC32=1),0,ABS(BO33/$C$12*($C$14-$C$15)+$C$15) *'Drive Train'!$AA$49 + CK32*(1-'Drive Train'!$AA$49))</f>
        <v>41.446718668226957</v>
      </c>
      <c r="CL33" s="43">
        <f>IF(AND(KX32=1,PD32=1),0,ABS(BP33/$C$12*($C$14-$C$15)+$C$15) *'Drive Train'!$AA$49 + CL32*(1-'Drive Train'!$AA$49))</f>
        <v>39.684606411579402</v>
      </c>
      <c r="CM33" s="43">
        <f>IF(AND(KY32=1,PE32=1),0,ABS(BQ33/$C$12*($C$14-$C$15)+$C$15) *'Drive Train'!$AA$49 + CM32*(1-'Drive Train'!$AA$49))</f>
        <v>39.540477841649391</v>
      </c>
      <c r="CN33" s="43">
        <f>IF(AND(KZ32=1,PF32=1),0,ABS(BR33/$C$12*($C$14-$C$15)+$C$15) *'Drive Train'!$AA$49 + CN32*(1-'Drive Train'!$AA$49))</f>
        <v>39.535587852761672</v>
      </c>
      <c r="CO33" s="43">
        <f>IF(AND(LA32=1,PG32=1),0,ABS(BS33/$C$12*($C$14-$C$15)+$C$15) *'Drive Train'!$AA$49 + CO32*(1-'Drive Train'!$AA$49))</f>
        <v>39.535546345497551</v>
      </c>
      <c r="CP33" s="43">
        <f>IF(AND(LB32=1,PH32=1),0,ABS(BT33/$C$12*($C$14-$C$15)+$C$15) *'Drive Train'!$AA$49 + CP32*(1-'Drive Train'!$AA$49))</f>
        <v>39.535546317060707</v>
      </c>
      <c r="CQ33" s="43">
        <f>IF(AND(LC32=1,PI32=1),0,ABS(BU33/$C$12*($C$14-$C$15)+$C$15) *'Drive Train'!$AA$49 + CQ32*(1-'Drive Train'!$AA$49))</f>
        <v>39.535546317060721</v>
      </c>
      <c r="CR33" s="43">
        <f>IF(AND(LD32=1,PJ32=1),0,ABS(BV33/$C$12*($C$14-$C$15)+$C$15) *'Drive Train'!$AA$49 + CR32*(1-'Drive Train'!$AA$49))</f>
        <v>176.07980599753199</v>
      </c>
      <c r="CS33" s="43">
        <f>IF(AND(LE32=1,PK32=1),0,ABS(BW33/$C$12*($C$14-$C$15)+$C$15) *'Drive Train'!$AA$49 + CS32*(1-'Drive Train'!$AA$49))</f>
        <v>160.22062288463812</v>
      </c>
      <c r="CT33" s="43">
        <f>IF(AND(LF32=1,PL32=1),0,ABS(BX33/$C$12*($C$14-$C$15)+$C$15) *'Drive Train'!$AA$49 + CT32*(1-'Drive Train'!$AA$49))</f>
        <v>144.75802628242104</v>
      </c>
      <c r="CU33" s="43">
        <f>IF(AND(LG32=1,PM32=1),0,ABS(BY33/$C$12*($C$14-$C$15)+$C$15) *'Drive Train'!$AA$49 + CU32*(1-'Drive Train'!$AA$49))</f>
        <v>129.69201619088085</v>
      </c>
      <c r="CV33" s="43">
        <f>IF(AND(LH32=1,PN32=1),0,ABS(BZ33/$C$12*($C$14-$C$15)+$C$15) *'Drive Train'!$AA$49 + CV32*(1-'Drive Train'!$AA$49))</f>
        <v>115.02259261001747</v>
      </c>
      <c r="CW33" s="43">
        <f>IF(AND(LI32=1,PO32=1),0,ABS(CA33/$C$12*($C$14-$C$15)+$C$15) *'Drive Train'!$AA$49 + CW32*(1-'Drive Train'!$AA$49))</f>
        <v>100.7497555398309</v>
      </c>
      <c r="CX33" s="43">
        <f>IF(AND(LJ32=1,PP32=1),0,ABS(CB33/$C$12*($C$14-$C$15)+$C$15) *'Drive Train'!$AA$49 + CX32*(1-'Drive Train'!$AA$49))</f>
        <v>86.873504980321187</v>
      </c>
      <c r="CY33" s="43">
        <f>IF(AND(LK32=1,PQ32=1),0,ABS(CC33/$C$12*($C$14-$C$15)+$C$15) *'Drive Train'!$AA$49 + CY32*(1-'Drive Train'!$AA$49))</f>
        <v>73.393840931488285</v>
      </c>
      <c r="CZ33" s="43">
        <f>IF(AND(LL32=1,PR32=1),0,ABS(CD33/$C$12*($C$14-$C$15)+$C$15) *'Drive Train'!$AA$49 + CZ32*(1-'Drive Train'!$AA$49))</f>
        <v>60.579929380318319</v>
      </c>
      <c r="DA33" s="43">
        <f>IF(AND(LM32=1,PS32=1),0,ABS(CE33/$C$12*($C$14-$C$15)+$C$15) *'Drive Train'!$AA$49 + DA32*(1-'Drive Train'!$AA$49))</f>
        <v>55.414011247320559</v>
      </c>
      <c r="DB33" s="47">
        <f t="shared" si="99"/>
        <v>1.0000000000000002</v>
      </c>
      <c r="DC33" s="43">
        <f t="shared" si="26"/>
        <v>47.799993025471039</v>
      </c>
      <c r="DD33" s="43">
        <f t="shared" si="27"/>
        <v>93</v>
      </c>
      <c r="DE33" s="43">
        <f t="shared" si="28"/>
        <v>75.647866297377647</v>
      </c>
      <c r="DF33" s="43">
        <f t="shared" si="29"/>
        <v>51.833976013164509</v>
      </c>
      <c r="DG33" s="43">
        <f t="shared" si="30"/>
        <v>41.446718668226957</v>
      </c>
      <c r="DH33" s="43">
        <f t="shared" si="31"/>
        <v>39.684606411579402</v>
      </c>
      <c r="DI33" s="43">
        <f t="shared" si="32"/>
        <v>39.540477841649391</v>
      </c>
      <c r="DJ33" s="43">
        <f t="shared" si="33"/>
        <v>39.535587852761672</v>
      </c>
      <c r="DK33" s="43">
        <f t="shared" si="34"/>
        <v>39.535546345497551</v>
      </c>
      <c r="DL33" s="43">
        <f t="shared" si="35"/>
        <v>39.535546317060707</v>
      </c>
      <c r="DM33" s="43">
        <f t="shared" si="36"/>
        <v>39.535546317060721</v>
      </c>
      <c r="DN33" s="43">
        <f t="shared" si="37"/>
        <v>25</v>
      </c>
      <c r="DO33" s="43">
        <f t="shared" si="38"/>
        <v>30</v>
      </c>
      <c r="DP33" s="43">
        <f t="shared" si="39"/>
        <v>35</v>
      </c>
      <c r="DQ33" s="43">
        <f t="shared" si="40"/>
        <v>40</v>
      </c>
      <c r="DR33" s="43">
        <f t="shared" si="41"/>
        <v>45</v>
      </c>
      <c r="DS33" s="43">
        <f t="shared" si="42"/>
        <v>50</v>
      </c>
      <c r="DT33" s="43">
        <f t="shared" si="43"/>
        <v>55</v>
      </c>
      <c r="DU33" s="43">
        <f t="shared" si="44"/>
        <v>60</v>
      </c>
      <c r="DV33" s="43">
        <f t="shared" si="45"/>
        <v>60.579929380318319</v>
      </c>
      <c r="DW33" s="43">
        <f t="shared" si="46"/>
        <v>55.414011247320559</v>
      </c>
      <c r="DX33" s="47">
        <f t="shared" si="100"/>
        <v>1.0000000000000002</v>
      </c>
      <c r="DY33" s="2">
        <f>IF(OY33=0,($C$23/0.4536*IF(ISNA(MK32),'Drive Train'!$F$16,'Drive Train'!$F$17)*4.448*$C$24*S$6)*SIGN(BK33),BK33)</f>
        <v>0.84311161017359337</v>
      </c>
      <c r="DZ33" s="2">
        <f>IF(OZ33=0,($C$23/0.4536*IF(ISNA(ML32),'Drive Train'!$F$16,'Drive Train'!$F$17)*4.448*$C$24*$C$21*T$6)*SIGN(BL33),BL33)</f>
        <v>11.570293785959999</v>
      </c>
      <c r="EA33" s="2">
        <f>IF(PA33=0,($C$23/0.4536*IF(ISNA(MM32),'Drive Train'!$F$16,'Drive Train'!$F$17)*4.448*$C$24*$C$21*U$6)*SIGN(BM33),BM33)</f>
        <v>8.0102033902799992</v>
      </c>
      <c r="EB33" s="2">
        <f>IF(PB33=0,($C$23/0.4536*IF(ISNA(MN32),'Drive Train'!$F$16,'Drive Train'!$F$17)*4.448*$C$24*$C$21*V$6)*SIGN(BN33),BN33)</f>
        <v>0.91582216945137129</v>
      </c>
      <c r="EC33" s="2">
        <f>IF(PC33=0,($C$23/0.4536*IF(ISNA(MO32),'Drive Train'!$F$16,'Drive Train'!$F$17)*4.448*$C$24*$C$21*W$6)*SIGN(BO33),BO33)</f>
        <v>4.9586973368400002</v>
      </c>
      <c r="ED33" s="2">
        <f>IF(PD33=0,($C$23/0.4536*IF(ISNA(MP32),'Drive Train'!$F$16,'Drive Train'!$F$17)*4.448*$C$24*$C$21*X$6)*SIGN(BP33),BP33)</f>
        <v>4.165305762945601</v>
      </c>
      <c r="EE33" s="2">
        <f>IF(PE33=0,($C$23/0.4536*IF(ISNA(MQ32),'Drive Train'!$F$16,'Drive Train'!$F$17)*4.448*$C$24*$C$21*Y$6)*SIGN(BQ33),BQ33)</f>
        <v>3.5907808301255173</v>
      </c>
      <c r="EF33" s="2">
        <f>IF(PF33=0,($C$23/0.4536*IF(ISNA(MR32),'Drive Train'!$F$16,'Drive Train'!$F$17)*4.448*$C$24*$C$21*Z$6)*SIGN(BR33),BR33)</f>
        <v>3.1555346688981816</v>
      </c>
      <c r="EG33" s="2">
        <f>IF(PG33=0,($C$23/0.4536*IF(ISNA(MS32),'Drive Train'!$F$16,'Drive Train'!$F$17)*4.448*$C$24*$C$21*AA$6)*SIGN(BS33),BS33)</f>
        <v>2.8143957857740536</v>
      </c>
      <c r="EH33" s="2">
        <f>IF(PH33=0,($C$23/0.4536*IF(ISNA(MT32),'Drive Train'!$F$16,'Drive Train'!$F$17)*4.448*$C$24*$C$21*AB$6)*SIGN(BT33),BT33)</f>
        <v>2.5398205871619508</v>
      </c>
      <c r="EI33" s="2">
        <f>IF(PI33=0,($C$23/0.4536*IF(ISNA(MU32),'Drive Train'!$F$16,'Drive Train'!$F$17)*4.448*$C$24*$C$21*AC$6)*SIGN(BU33),BU33)</f>
        <v>2.3140587571919995</v>
      </c>
      <c r="EJ33" s="2">
        <f>IF(PJ33=0,($C$23/0.4536*IF(ISNA(MV32),'Drive Train'!$F$16,'Drive Train'!$F$17)*4.448*$C$24*$C$21*AD$6)*SIGN(BV33),BV33)</f>
        <v>5.7851468929800003</v>
      </c>
      <c r="EK33" s="2">
        <f>IF(PK33=0,($C$23/0.4536*IF(ISNA(MW32),'Drive Train'!$F$16,'Drive Train'!$F$17)*4.448*$C$24*$C$21*AE$6)*SIGN(BW33),BW33)</f>
        <v>5.7851468929800003</v>
      </c>
      <c r="EL33" s="2">
        <f>IF(PL33=0,($C$23/0.4536*IF(ISNA(MX32),'Drive Train'!$F$16,'Drive Train'!$F$17)*4.448*$C$24*$C$21*AF$6)*SIGN(BX33),BX33)</f>
        <v>5.7851468929800003</v>
      </c>
      <c r="EM33" s="2">
        <f>IF(PM33=0,($C$23/0.4536*IF(ISNA(MY32),'Drive Train'!$F$16,'Drive Train'!$F$17)*4.448*$C$24*$C$21*AG$6)*SIGN(BY33),BY33)</f>
        <v>5.7851468929800003</v>
      </c>
      <c r="EN33" s="2">
        <f>IF(PN33=0,($C$23/0.4536*IF(ISNA(MZ32),'Drive Train'!$F$16,'Drive Train'!$F$17)*4.448*$C$24*$C$21*AH$6)*SIGN(BZ33),BZ33)</f>
        <v>5.7851468929800003</v>
      </c>
      <c r="EO33" s="2">
        <f>IF(PO33=0,($C$23/0.4536*IF(ISNA(NA32),'Drive Train'!$F$16,'Drive Train'!$F$17)*4.448*$C$24*$C$21*AI$6)*SIGN(CA33),CA33)</f>
        <v>5.7851468929800003</v>
      </c>
      <c r="EP33" s="2">
        <f>IF(PP33=0,($C$23/0.4536*IF(ISNA(NB32),'Drive Train'!$F$16,'Drive Train'!$F$17)*4.448*$C$24*$C$21*AJ$6)*SIGN(CB33),CB33)</f>
        <v>5.7851468929800003</v>
      </c>
      <c r="EQ33" s="2">
        <f>IF(PQ33=0,($C$23/0.4536*IF(ISNA(NC32),'Drive Train'!$F$16,'Drive Train'!$F$17)*4.448*$C$24*$C$21*AK$6)*SIGN(CC33),CC33)</f>
        <v>5.7851468929800003</v>
      </c>
      <c r="ER33" s="2">
        <f>IF(PR33=0,($C$23/0.4536*IF(ISNA(ND32),'Drive Train'!$F$16,'Drive Train'!$F$17)*4.448*$C$24*$C$21*AL$6)*SIGN(CD33),CD33)</f>
        <v>5.7851468929800003</v>
      </c>
      <c r="ES33" s="2">
        <f>IF(PS33=0,($C$23/0.4536*IF(ISNA(NE32),'Drive Train'!$F$16,'Drive Train'!$F$17)*4.448*$C$24*$C$21*AM$6)*SIGN(CE33),CE33)</f>
        <v>5.7851468929800003</v>
      </c>
      <c r="ET33" s="47">
        <f t="shared" si="47"/>
        <v>1.0000000000000002</v>
      </c>
      <c r="EU33" s="2">
        <f>MAX(MIN(IF(AND(OY32=1,NG33&lt;0),-1,1)*(DC33-$C$15)/($C$14-$C$15)*$C$12*$C$21-$C$33*LO33/AO$6 -  OY32*$C$33/$C$21,DY32/$C$19),MAX(EU$8:EU32)*-1)</f>
        <v>0.16000829281539575</v>
      </c>
      <c r="EV33" s="2">
        <f>MAX(MIN(IF(AND(OZ32=1,NH33&lt;0),-1,1)*(DD33-$C$15)/($C$14-$C$15)*$C$12*$C$21-$C$33*LP33/AP$6 -  OZ32*$C$33/$C$21,DZ32/$C$19),MAX(EV$8:EV32)*-1)</f>
        <v>1.202322186503312</v>
      </c>
      <c r="EW33" s="2">
        <f>MAX(MIN(IF(AND(PA32=1,NI33&lt;0),-1,1)*(DE33-$C$15)/($C$14-$C$15)*$C$12*$C$21-$C$33*LQ33/AQ$6 -  PA32*$C$33/$C$21,EA32/$C$19),MAX(EW$8:EW32)*-1)</f>
        <v>0.73846104018363512</v>
      </c>
      <c r="EX33" s="2">
        <f>MAX(MIN(IF(AND(PB32=1,NJ33&lt;0),-1,1)*(DF33-$C$15)/($C$14-$C$15)*$C$12*$C$21-$C$33*LR33/AR$6 -  PB32*$C$33/$C$21,EB32/$C$19),MAX(EX$8:EX32)*-1)</f>
        <v>0.23967193191189307</v>
      </c>
      <c r="EY33" s="2">
        <f>MAX(MIN(IF(AND(PC32=1,NK33&lt;0),-1,1)*(DG33-$C$15)/($C$14-$C$15)*$C$12*$C$21-$C$33*LS33/AS$6 -  PC32*$C$33/$C$21,EC32/$C$19),MAX(EY$8:EY32)*-1)</f>
        <v>3.6637541413897079E-2</v>
      </c>
      <c r="EZ33" s="2">
        <f>MAX(MIN(IF(AND(PD32=1,NL33&lt;0),-1,1)*(DH33-$C$15)/($C$14-$C$15)*$C$12*$C$21-$C$33*LT33/AT$6 -  PD32*$C$33/$C$21,ED32/$C$19),MAX(EZ$8:EZ32)*-1)</f>
        <v>2.8494442266733255E-3</v>
      </c>
      <c r="FA33" s="2">
        <f>MAX(MIN(IF(AND(PE32=1,NM33&lt;0),-1,1)*(DI33-$C$15)/($C$14-$C$15)*$C$12*$C$21-$C$33*LU33/AU$6 -  PE32*$C$33/$C$21,EE32/$C$19),MAX(FA$8:FA32)*-1)</f>
        <v>9.4250198848899736E-5</v>
      </c>
      <c r="FB33" s="2">
        <f>MAX(MIN(IF(AND(PF32=1,NN33&lt;0),-1,1)*(DJ33-$C$15)/($C$14-$C$15)*$C$12*$C$21-$C$33*LV33/AV$6 -  PF32*$C$33/$C$21,EF32/$C$19),MAX(FB$8:FB32)*-1)</f>
        <v>7.938738518786792E-7</v>
      </c>
      <c r="FC33" s="2">
        <f>MAX(MIN(IF(AND(PG32=1,NO33&lt;0),-1,1)*(DK33-$C$15)/($C$14-$C$15)*$C$12*$C$21-$C$33*LW33/AW$6 -  PG32*$C$33/$C$21,EG32/$C$19),MAX(FC$8:FC32)*-1)</f>
        <v>5.4360749235371486E-10</v>
      </c>
      <c r="FD33" s="2">
        <f>MAX(MIN(IF(AND(PH32=1,NP33&lt;0),-1,1)*(DL33-$C$15)/($C$14-$C$15)*$C$12*$C$21-$C$33*LX33/AX$6 -  PH32*$C$33/$C$21,EH32/$C$19),MAX(FD$8:FD32)*-1)</f>
        <v>1.1102230246251565E-16</v>
      </c>
      <c r="FE33" s="2">
        <f>MAX(MIN(IF(AND(PI32=1,NQ33&lt;0),-1,1)*(DM33-$C$15)/($C$14-$C$15)*$C$12*$C$21-$C$33*LY33/AY$6 -  PI32*$C$33/$C$21,EI32/$C$19),MAX(FE$8:FE32)*-1)</f>
        <v>0</v>
      </c>
      <c r="FF33" s="2">
        <f>MAX(MIN(IF(AND(PJ32=1,NR33&lt;0),-1,1)*(DN33-$C$15)/($C$14-$C$15)*$C$12*$C$21-$C$33*LZ33/AZ$6 -  PJ32*$C$33/$C$21,EJ32/$C$19),MAX(FF$8:FF32)*-1)</f>
        <v>0.17996954861080311</v>
      </c>
      <c r="FG33" s="2">
        <f>MAX(MIN(IF(AND(PK32=1,NS33&lt;0),-1,1)*(DO33-$C$15)/($C$14-$C$15)*$C$12*$C$21-$C$33*MA33/BA$6 -  PK32*$C$33/$C$21,EK32/$C$19),MAX(FG$8:FG32)*-1)</f>
        <v>0.21830580350712922</v>
      </c>
      <c r="FH33" s="2">
        <f>MAX(MIN(IF(AND(PL32=1,NT33&lt;0),-1,1)*(DP33-$C$15)/($C$14-$C$15)*$C$12*$C$21-$C$33*MB33/BB$6 -  PL32*$C$33/$C$21,EL32/$C$19),MAX(FH$8:FH32)*-1)</f>
        <v>0.25664205840345539</v>
      </c>
      <c r="FI33" s="2">
        <f>MAX(MIN(IF(AND(PM32=1,NU33&lt;0),-1,1)*(DQ33-$C$15)/($C$14-$C$15)*$C$12*$C$21-$C$33*MC33/BC$6 -  PM32*$C$33/$C$21,EM32/$C$19),MAX(FI$8:FI32)*-1)</f>
        <v>0.29497831329978147</v>
      </c>
      <c r="FJ33" s="2">
        <f>MAX(MIN(IF(AND(PN32=1,NV33&lt;0),-1,1)*(DR33-$C$15)/($C$14-$C$15)*$C$12*$C$21-$C$33*MD33/BD$6 -  PN32*$C$33/$C$21,EN32/$C$19),MAX(FJ$8:FJ32)*-1)</f>
        <v>0.33331456819610772</v>
      </c>
      <c r="FK33" s="2">
        <f>MAX(MIN(IF(AND(PO32=1,NW33&lt;0),-1,1)*(DS33-$C$15)/($C$14-$C$15)*$C$12*$C$21-$C$33*ME33/BE$6 -  PO32*$C$33/$C$21,EO32/$C$19),MAX(FK$8:FK32)*-1)</f>
        <v>0.37165082309243375</v>
      </c>
      <c r="FL33" s="2">
        <f>MAX(MIN(IF(AND(PP32=1,NX33&lt;0),-1,1)*(DT33-$C$15)/($C$14-$C$15)*$C$12*$C$21-$C$33*MF33/BF$6 -  PP32*$C$33/$C$21,EP32/$C$19),MAX(FL$8:FL32)*-1)</f>
        <v>0.40998707798876005</v>
      </c>
      <c r="FM33" s="2">
        <f>MAX(MIN(IF(AND(PQ32=1,NY33&lt;0),-1,1)*(DU33-$C$15)/($C$14-$C$15)*$C$12*$C$21-$C$33*MG33/BG$6 -  PQ32*$C$33/$C$21,EQ32/$C$19),MAX(FM$8:FM32)*-1)</f>
        <v>0.44832333288508619</v>
      </c>
      <c r="FN33" s="2">
        <f>MAX(MIN(IF(AND(PR32=1,NZ33&lt;0),-1,1)*(DV33-$C$15)/($C$14-$C$15)*$C$12*$C$21-$C$33*MH33/BH$6 -  PR32*$C$33/$C$21,ER32/$C$19),MAX(FN$8:FN32)*-1)</f>
        <v>0.41771567714390989</v>
      </c>
      <c r="FO33" s="2">
        <f>MAX(MIN(IF(AND(PS32=1,OA33&lt;0),-1,1)*(DW33-$C$15)/($C$14-$C$15)*$C$12*$C$21-$C$33*MI33/BI$6 -  PS32*$C$33/$C$21,ES32/$C$19),MAX(FO$8:FO32)*-1)</f>
        <v>0.31159129718754763</v>
      </c>
      <c r="FP33" s="47">
        <f t="shared" si="101"/>
        <v>1.0000000000000002</v>
      </c>
      <c r="FQ33" s="43">
        <f t="shared" si="102"/>
        <v>13.758116568379133</v>
      </c>
      <c r="FR33" s="43">
        <f t="shared" si="103"/>
        <v>91.720893221337917</v>
      </c>
      <c r="FS33" s="43">
        <f t="shared" si="104"/>
        <v>57.025104200862295</v>
      </c>
      <c r="FT33" s="43">
        <f t="shared" si="105"/>
        <v>19.716780786378841</v>
      </c>
      <c r="FU33" s="43">
        <f t="shared" si="106"/>
        <v>4.530256904155368</v>
      </c>
      <c r="FV33" s="43">
        <f t="shared" si="107"/>
        <v>2.0029818764613481</v>
      </c>
      <c r="FW33" s="43">
        <f t="shared" si="108"/>
        <v>1.796899449730158</v>
      </c>
      <c r="FX33" s="43">
        <f t="shared" si="109"/>
        <v>1.7899091230764765</v>
      </c>
      <c r="FY33" s="43">
        <f t="shared" si="110"/>
        <v>1.7898497837267571</v>
      </c>
      <c r="FZ33" s="43">
        <f t="shared" si="111"/>
        <v>1.7898497430661258</v>
      </c>
      <c r="GA33" s="43">
        <f t="shared" si="112"/>
        <v>1.7898497430661173</v>
      </c>
      <c r="GB33" s="43">
        <f t="shared" si="113"/>
        <v>15.251174405096297</v>
      </c>
      <c r="GC33" s="43">
        <f t="shared" si="114"/>
        <v>18.118641582011872</v>
      </c>
      <c r="GD33" s="43">
        <f t="shared" si="115"/>
        <v>20.98610875892745</v>
      </c>
      <c r="GE33" s="43">
        <f t="shared" si="116"/>
        <v>23.853575935843022</v>
      </c>
      <c r="GF33" s="43">
        <f t="shared" si="117"/>
        <v>26.721043112758611</v>
      </c>
      <c r="GG33" s="43">
        <f t="shared" si="118"/>
        <v>29.588510289674176</v>
      </c>
      <c r="GH33" s="43">
        <f t="shared" si="119"/>
        <v>32.455977466589772</v>
      </c>
      <c r="GI33" s="43">
        <f t="shared" si="120"/>
        <v>35.32344464350534</v>
      </c>
      <c r="GJ33" s="43">
        <f t="shared" si="121"/>
        <v>33.034059610003666</v>
      </c>
      <c r="GK33" s="43">
        <f t="shared" si="122"/>
        <v>25.096190430598014</v>
      </c>
      <c r="GL33" s="47">
        <f t="shared" si="123"/>
        <v>1.0000000000000002</v>
      </c>
      <c r="GM33" s="43">
        <f t="shared" si="49"/>
        <v>3.2143270233153887</v>
      </c>
      <c r="GN33" s="43">
        <f t="shared" si="50"/>
        <v>12.07642624894436</v>
      </c>
      <c r="GO33" s="43">
        <f t="shared" si="51"/>
        <v>10.713860881039487</v>
      </c>
      <c r="GP33" s="43">
        <f t="shared" si="52"/>
        <v>4.5471696833231388</v>
      </c>
      <c r="GQ33" s="43">
        <f t="shared" si="53"/>
        <v>0.85865890816958568</v>
      </c>
      <c r="GR33" s="43">
        <f t="shared" si="54"/>
        <v>7.9501483416802188E-2</v>
      </c>
      <c r="GS33" s="43">
        <f t="shared" si="55"/>
        <v>3.0503897703217527E-3</v>
      </c>
      <c r="GT33" s="43">
        <f t="shared" si="56"/>
        <v>2.9237517874102219E-5</v>
      </c>
      <c r="GU33" s="43">
        <f t="shared" si="57"/>
        <v>2.2447202306470414E-8</v>
      </c>
      <c r="GV33" s="43">
        <f t="shared" si="58"/>
        <v>5.0800635980212514E-15</v>
      </c>
      <c r="GW33" s="43">
        <f t="shared" si="59"/>
        <v>0</v>
      </c>
      <c r="GX33" s="43">
        <f t="shared" si="60"/>
        <v>3.6153187643904192</v>
      </c>
      <c r="GY33" s="43">
        <f t="shared" si="61"/>
        <v>4.3854367246397352</v>
      </c>
      <c r="GZ33" s="43">
        <f t="shared" si="62"/>
        <v>5.1555546848890526</v>
      </c>
      <c r="HA33" s="43">
        <f t="shared" si="63"/>
        <v>5.925672645138369</v>
      </c>
      <c r="HB33" s="43">
        <f t="shared" si="64"/>
        <v>6.6957906053876872</v>
      </c>
      <c r="HC33" s="43">
        <f t="shared" si="65"/>
        <v>7.4659085656370028</v>
      </c>
      <c r="HD33" s="43">
        <f t="shared" si="66"/>
        <v>8.2360265258863237</v>
      </c>
      <c r="HE33" s="43">
        <f t="shared" si="67"/>
        <v>9.0061444861356375</v>
      </c>
      <c r="HF33" s="43">
        <f t="shared" si="68"/>
        <v>8.3912825109334932</v>
      </c>
      <c r="HG33" s="43">
        <f t="shared" si="69"/>
        <v>6.2594026169340049</v>
      </c>
      <c r="HH33" s="47">
        <f t="shared" si="124"/>
        <v>1.0000000000000002</v>
      </c>
      <c r="HI33" s="43">
        <f t="shared" si="125"/>
        <v>3.2143270233153887</v>
      </c>
      <c r="HJ33" s="43">
        <f t="shared" si="126"/>
        <v>12.07642624894436</v>
      </c>
      <c r="HK33" s="43">
        <f t="shared" si="127"/>
        <v>10.713860881039487</v>
      </c>
      <c r="HL33" s="43">
        <f t="shared" si="128"/>
        <v>4.5471696833231388</v>
      </c>
      <c r="HM33" s="43">
        <f t="shared" si="129"/>
        <v>0.85865890816958568</v>
      </c>
      <c r="HN33" s="43">
        <f t="shared" si="130"/>
        <v>7.9501483416802188E-2</v>
      </c>
      <c r="HO33" s="43">
        <f t="shared" si="131"/>
        <v>3.0503897703217527E-3</v>
      </c>
      <c r="HP33" s="43">
        <f t="shared" si="132"/>
        <v>2.9237517874102219E-5</v>
      </c>
      <c r="HQ33" s="43">
        <f t="shared" si="133"/>
        <v>2.2447202306470414E-8</v>
      </c>
      <c r="HR33" s="43">
        <f t="shared" si="134"/>
        <v>5.0800635980212514E-15</v>
      </c>
      <c r="HS33" s="43">
        <f t="shared" si="135"/>
        <v>0</v>
      </c>
      <c r="HT33" s="43">
        <f t="shared" si="136"/>
        <v>3.6153187643904192</v>
      </c>
      <c r="HU33" s="43">
        <f t="shared" si="137"/>
        <v>4.3854367246397352</v>
      </c>
      <c r="HV33" s="43">
        <f t="shared" si="138"/>
        <v>5.1555546848890526</v>
      </c>
      <c r="HW33" s="43">
        <f t="shared" si="139"/>
        <v>5.925672645138369</v>
      </c>
      <c r="HX33" s="43">
        <f t="shared" si="140"/>
        <v>6.6957906053876872</v>
      </c>
      <c r="HY33" s="43">
        <f t="shared" si="141"/>
        <v>7.4659085656370028</v>
      </c>
      <c r="HZ33" s="43">
        <f t="shared" si="142"/>
        <v>8.2360265258863237</v>
      </c>
      <c r="IA33" s="43">
        <f t="shared" si="143"/>
        <v>9.0061444861356375</v>
      </c>
      <c r="IB33" s="43">
        <f t="shared" si="144"/>
        <v>8.3912825109334932</v>
      </c>
      <c r="IC33" s="43">
        <f t="shared" si="145"/>
        <v>6.2594026169340049</v>
      </c>
      <c r="ID33" s="47">
        <f t="shared" si="146"/>
        <v>1.0000000000000002</v>
      </c>
      <c r="IE33" s="43">
        <f t="shared" si="147"/>
        <v>11.336871950298162</v>
      </c>
      <c r="IF33" s="43">
        <f t="shared" si="148"/>
        <v>7.0464266919012344</v>
      </c>
      <c r="IG33" s="43">
        <f t="shared" si="149"/>
        <v>8.8637410841134212</v>
      </c>
      <c r="IH33" s="43">
        <f t="shared" si="150"/>
        <v>10.977124736608014</v>
      </c>
      <c r="II33" s="43">
        <f t="shared" si="151"/>
        <v>11.924390612773408</v>
      </c>
      <c r="IJ33" s="43">
        <f t="shared" si="152"/>
        <v>12.102397866913948</v>
      </c>
      <c r="IK33" s="43">
        <f t="shared" si="153"/>
        <v>12.119085158473409</v>
      </c>
      <c r="IL33" s="43">
        <f t="shared" si="154"/>
        <v>12.119761080491957</v>
      </c>
      <c r="IM33" s="43">
        <f t="shared" si="155"/>
        <v>12.11976840712302</v>
      </c>
      <c r="IN33" s="43">
        <f t="shared" si="156"/>
        <v>12.119768414388265</v>
      </c>
      <c r="IO33" s="43">
        <f t="shared" si="157"/>
        <v>12.119768414388298</v>
      </c>
      <c r="IP33" s="43">
        <f t="shared" si="158"/>
        <v>11.343154298536035</v>
      </c>
      <c r="IQ33" s="43">
        <f t="shared" si="159"/>
        <v>11.177723663569102</v>
      </c>
      <c r="IR33" s="43">
        <f t="shared" si="160"/>
        <v>11.012293028602169</v>
      </c>
      <c r="IS33" s="43">
        <f t="shared" si="161"/>
        <v>10.846862393635238</v>
      </c>
      <c r="IT33" s="43">
        <f t="shared" si="162"/>
        <v>10.681431758668305</v>
      </c>
      <c r="IU33" s="43">
        <f t="shared" si="163"/>
        <v>10.516001123701374</v>
      </c>
      <c r="IV33" s="43">
        <f t="shared" si="164"/>
        <v>10.350570488734441</v>
      </c>
      <c r="IW33" s="43">
        <f t="shared" si="165"/>
        <v>10.18513985376751</v>
      </c>
      <c r="IX33" s="43">
        <f t="shared" si="166"/>
        <v>10.062417401551961</v>
      </c>
      <c r="IY33" s="43">
        <f t="shared" si="167"/>
        <v>10.622395579127488</v>
      </c>
      <c r="IZ33" s="47">
        <f t="shared" si="168"/>
        <v>1.0000000000000002</v>
      </c>
      <c r="JA33" s="43" t="e">
        <f t="shared" si="267"/>
        <v>#N/A</v>
      </c>
      <c r="JB33" s="43">
        <f t="shared" si="268"/>
        <v>6</v>
      </c>
      <c r="JC33" s="43" t="e">
        <f t="shared" si="269"/>
        <v>#N/A</v>
      </c>
      <c r="JD33" s="43" t="e">
        <f t="shared" si="270"/>
        <v>#N/A</v>
      </c>
      <c r="JE33" s="43" t="e">
        <f t="shared" si="271"/>
        <v>#N/A</v>
      </c>
      <c r="JF33" s="43" t="e">
        <f t="shared" si="272"/>
        <v>#N/A</v>
      </c>
      <c r="JG33" s="43" t="e">
        <f t="shared" si="273"/>
        <v>#N/A</v>
      </c>
      <c r="JH33" s="43" t="e">
        <f t="shared" si="274"/>
        <v>#N/A</v>
      </c>
      <c r="JI33" s="43" t="e">
        <f t="shared" si="275"/>
        <v>#N/A</v>
      </c>
      <c r="JJ33" s="43" t="e">
        <f t="shared" si="276"/>
        <v>#N/A</v>
      </c>
      <c r="JK33" s="43" t="e">
        <f t="shared" si="277"/>
        <v>#N/A</v>
      </c>
      <c r="JL33" s="43">
        <f t="shared" si="278"/>
        <v>6</v>
      </c>
      <c r="JM33" s="43">
        <f t="shared" si="279"/>
        <v>6</v>
      </c>
      <c r="JN33" s="43">
        <f t="shared" si="280"/>
        <v>6</v>
      </c>
      <c r="JO33" s="43">
        <f t="shared" si="281"/>
        <v>6</v>
      </c>
      <c r="JP33" s="43">
        <f t="shared" si="282"/>
        <v>6</v>
      </c>
      <c r="JQ33" s="43">
        <f t="shared" si="283"/>
        <v>6</v>
      </c>
      <c r="JR33" s="43" t="e">
        <f t="shared" si="284"/>
        <v>#N/A</v>
      </c>
      <c r="JS33" s="43" t="e">
        <f t="shared" si="285"/>
        <v>#N/A</v>
      </c>
      <c r="JT33" s="43" t="e">
        <f t="shared" si="286"/>
        <v>#N/A</v>
      </c>
      <c r="JU33" s="43" t="e">
        <f t="shared" si="287"/>
        <v>#N/A</v>
      </c>
      <c r="JV33" s="47">
        <f t="shared" si="170"/>
        <v>1.0000000000000002</v>
      </c>
      <c r="JW33" s="36">
        <f t="shared" si="171"/>
        <v>0</v>
      </c>
      <c r="JX33" s="36">
        <f t="shared" si="172"/>
        <v>0</v>
      </c>
      <c r="JY33" s="36">
        <f t="shared" si="173"/>
        <v>0</v>
      </c>
      <c r="JZ33" s="36">
        <f t="shared" si="174"/>
        <v>0</v>
      </c>
      <c r="KA33" s="36">
        <f t="shared" si="175"/>
        <v>0</v>
      </c>
      <c r="KB33" s="36">
        <f t="shared" si="176"/>
        <v>1</v>
      </c>
      <c r="KC33" s="36">
        <f t="shared" si="177"/>
        <v>1</v>
      </c>
      <c r="KD33" s="36">
        <f t="shared" si="178"/>
        <v>1</v>
      </c>
      <c r="KE33" s="36">
        <f t="shared" si="179"/>
        <v>1</v>
      </c>
      <c r="KF33" s="36">
        <f t="shared" si="180"/>
        <v>1</v>
      </c>
      <c r="KG33" s="36">
        <f t="shared" si="181"/>
        <v>1</v>
      </c>
      <c r="KH33" s="36">
        <f t="shared" si="182"/>
        <v>0</v>
      </c>
      <c r="KI33" s="36">
        <f t="shared" si="183"/>
        <v>0</v>
      </c>
      <c r="KJ33" s="36">
        <f t="shared" si="184"/>
        <v>0</v>
      </c>
      <c r="KK33" s="36">
        <f t="shared" si="185"/>
        <v>0</v>
      </c>
      <c r="KL33" s="36">
        <f t="shared" si="186"/>
        <v>0</v>
      </c>
      <c r="KM33" s="36">
        <f t="shared" si="187"/>
        <v>0</v>
      </c>
      <c r="KN33" s="36">
        <f t="shared" si="188"/>
        <v>0</v>
      </c>
      <c r="KO33" s="36">
        <f t="shared" si="189"/>
        <v>0</v>
      </c>
      <c r="KP33" s="36">
        <f t="shared" si="190"/>
        <v>0</v>
      </c>
      <c r="KQ33" s="36">
        <f t="shared" si="191"/>
        <v>0</v>
      </c>
      <c r="KR33" s="47">
        <f t="shared" si="192"/>
        <v>1.0000000000000002</v>
      </c>
      <c r="KS33" s="1">
        <f t="shared" si="193"/>
        <v>0</v>
      </c>
      <c r="KT33" s="1">
        <f t="shared" si="194"/>
        <v>0</v>
      </c>
      <c r="KU33" s="1">
        <f t="shared" si="195"/>
        <v>0</v>
      </c>
      <c r="KV33" s="1">
        <f t="shared" si="196"/>
        <v>0</v>
      </c>
      <c r="KW33" s="1">
        <f t="shared" si="197"/>
        <v>0</v>
      </c>
      <c r="KX33" s="1">
        <f t="shared" si="198"/>
        <v>0</v>
      </c>
      <c r="KY33" s="1">
        <f t="shared" si="199"/>
        <v>0</v>
      </c>
      <c r="KZ33" s="1">
        <f t="shared" si="200"/>
        <v>0</v>
      </c>
      <c r="LA33" s="1">
        <f t="shared" si="201"/>
        <v>0</v>
      </c>
      <c r="LB33" s="1">
        <f t="shared" si="202"/>
        <v>0</v>
      </c>
      <c r="LC33" s="1">
        <f t="shared" si="203"/>
        <v>0</v>
      </c>
      <c r="LD33" s="1">
        <f t="shared" si="204"/>
        <v>0</v>
      </c>
      <c r="LE33" s="1">
        <f t="shared" si="205"/>
        <v>0</v>
      </c>
      <c r="LF33" s="1">
        <f t="shared" si="206"/>
        <v>0</v>
      </c>
      <c r="LG33" s="1">
        <f t="shared" si="207"/>
        <v>0</v>
      </c>
      <c r="LH33" s="1">
        <f t="shared" si="208"/>
        <v>0</v>
      </c>
      <c r="LI33" s="1">
        <f t="shared" si="209"/>
        <v>0</v>
      </c>
      <c r="LJ33" s="1">
        <f t="shared" si="210"/>
        <v>0</v>
      </c>
      <c r="LK33" s="1">
        <f t="shared" si="211"/>
        <v>0</v>
      </c>
      <c r="LL33" s="1">
        <f t="shared" si="212"/>
        <v>0</v>
      </c>
      <c r="LM33" s="1">
        <f t="shared" si="213"/>
        <v>0</v>
      </c>
      <c r="LN33" s="47">
        <f t="shared" si="214"/>
        <v>1.0000000000000002</v>
      </c>
      <c r="LO33" s="43">
        <f t="shared" si="215"/>
        <v>15.474424394937957</v>
      </c>
      <c r="LP33" s="43">
        <f t="shared" si="216"/>
        <v>12.636881451026735</v>
      </c>
      <c r="LQ33" s="43">
        <f t="shared" si="217"/>
        <v>16.032414063888435</v>
      </c>
      <c r="LR33" s="43">
        <f t="shared" si="218"/>
        <v>15.906990846149606</v>
      </c>
      <c r="LS33" s="43">
        <f t="shared" si="219"/>
        <v>13.823645927742847</v>
      </c>
      <c r="LT33" s="43">
        <f t="shared" si="220"/>
        <v>11.733826911968036</v>
      </c>
      <c r="LU33" s="43">
        <f t="shared" si="221"/>
        <v>10.123824410247765</v>
      </c>
      <c r="LV33" s="43">
        <f t="shared" si="222"/>
        <v>8.8969459841264058</v>
      </c>
      <c r="LW33" s="43">
        <f t="shared" si="223"/>
        <v>7.9351158928603081</v>
      </c>
      <c r="LX33" s="43">
        <f t="shared" si="224"/>
        <v>7.160958245956536</v>
      </c>
      <c r="LY33" s="43">
        <f t="shared" si="225"/>
        <v>6.5244286240937326</v>
      </c>
      <c r="LZ33" s="43">
        <f t="shared" si="226"/>
        <v>5.1430314623076487</v>
      </c>
      <c r="MA33" s="43">
        <f t="shared" si="227"/>
        <v>6.2385754951775274</v>
      </c>
      <c r="MB33" s="43">
        <f t="shared" si="228"/>
        <v>7.3341195280474061</v>
      </c>
      <c r="MC33" s="43">
        <f t="shared" si="229"/>
        <v>8.4296635609172874</v>
      </c>
      <c r="MD33" s="43">
        <f t="shared" si="230"/>
        <v>9.5252075937871652</v>
      </c>
      <c r="ME33" s="43">
        <f t="shared" si="231"/>
        <v>10.620751626657047</v>
      </c>
      <c r="MF33" s="43">
        <f t="shared" si="232"/>
        <v>11.716295659526923</v>
      </c>
      <c r="MG33" s="43">
        <f t="shared" si="233"/>
        <v>12.811839692396804</v>
      </c>
      <c r="MH33" s="43">
        <f t="shared" si="234"/>
        <v>13.899190746048138</v>
      </c>
      <c r="MI33" s="43">
        <f t="shared" si="235"/>
        <v>14.589452201460384</v>
      </c>
      <c r="MJ33" s="47">
        <f t="shared" si="236"/>
        <v>1.0000000000000002</v>
      </c>
      <c r="MK33" s="43" t="e">
        <f t="shared" si="74"/>
        <v>#N/A</v>
      </c>
      <c r="ML33" s="43" t="e">
        <f t="shared" si="288"/>
        <v>#N/A</v>
      </c>
      <c r="MM33" s="43" t="e">
        <f t="shared" si="289"/>
        <v>#N/A</v>
      </c>
      <c r="MN33" s="43" t="e">
        <f t="shared" si="290"/>
        <v>#N/A</v>
      </c>
      <c r="MO33" s="43" t="e">
        <f t="shared" si="291"/>
        <v>#N/A</v>
      </c>
      <c r="MP33" s="43" t="e">
        <f t="shared" si="292"/>
        <v>#N/A</v>
      </c>
      <c r="MQ33" s="43" t="e">
        <f t="shared" si="293"/>
        <v>#N/A</v>
      </c>
      <c r="MR33" s="43" t="e">
        <f t="shared" si="294"/>
        <v>#N/A</v>
      </c>
      <c r="MS33" s="43" t="e">
        <f t="shared" si="295"/>
        <v>#N/A</v>
      </c>
      <c r="MT33" s="43" t="e">
        <f t="shared" si="296"/>
        <v>#N/A</v>
      </c>
      <c r="MU33" s="43" t="e">
        <f t="shared" si="297"/>
        <v>#N/A</v>
      </c>
      <c r="MV33" s="43" t="e">
        <f t="shared" si="298"/>
        <v>#N/A</v>
      </c>
      <c r="MW33" s="43" t="e">
        <f t="shared" si="299"/>
        <v>#N/A</v>
      </c>
      <c r="MX33" s="43" t="e">
        <f t="shared" si="300"/>
        <v>#N/A</v>
      </c>
      <c r="MY33" s="43" t="e">
        <f t="shared" si="301"/>
        <v>#N/A</v>
      </c>
      <c r="MZ33" s="43" t="e">
        <f t="shared" si="302"/>
        <v>#N/A</v>
      </c>
      <c r="NA33" s="43" t="e">
        <f t="shared" si="303"/>
        <v>#N/A</v>
      </c>
      <c r="NB33" s="43" t="e">
        <f t="shared" si="304"/>
        <v>#N/A</v>
      </c>
      <c r="NC33" s="43" t="e">
        <f t="shared" si="305"/>
        <v>#N/A</v>
      </c>
      <c r="ND33" s="43" t="e">
        <f t="shared" si="306"/>
        <v>#N/A</v>
      </c>
      <c r="NE33" s="43" t="e">
        <f t="shared" si="307"/>
        <v>#N/A</v>
      </c>
      <c r="NF33" s="47">
        <f t="shared" si="238"/>
        <v>1.0000000000000002</v>
      </c>
      <c r="NG33" s="43">
        <f>IF(OY32=0,MIN('Drive Train'!$F$35-FQ32*$C$19*'Drive Train'!$F$39,NG32+$C$39)-$C$7,IF(LO32-1&lt;=0,0,IF($C$37=Motors!$C$30,MAX(MAX(NG$8:NG32)*-1,NG32-$C$39),MAX(0,MAX(NG$8:NG32)*-1,NG32-$C$39))))</f>
        <v>11.336871950298162</v>
      </c>
      <c r="NH33" s="43">
        <f>IF(OZ32=0,MIN('Drive Train'!$F$35-FR32*$C$19*'Drive Train'!$F$39,NH32+$C$39)-$C$7,IF(LP32-1&lt;=0,0,IF($C$37=Motors!$C$30,MAX(MAX(NH$8:NH32)*-1,NH32-$C$39),MAX(0,MAX(NH$8:NH32)*-1,NH32-$C$39))))</f>
        <v>7.0464266919012344</v>
      </c>
      <c r="NI33" s="43">
        <f>IF(PA32=0,MIN('Drive Train'!$F$35-FS32*$C$19*'Drive Train'!$F$39,NI32+$C$39)-$C$7,IF(LQ32-1&lt;=0,0,IF($C$37=Motors!$C$30,MAX(MAX(NI$8:NI32)*-1,NI32-$C$39),MAX(0,MAX(NI$8:NI32)*-1,NI32-$C$39))))</f>
        <v>8.8637410841134212</v>
      </c>
      <c r="NJ33" s="43">
        <f>IF(PB32=0,MIN('Drive Train'!$F$35-FT32*$C$19*'Drive Train'!$F$39,NJ32+$C$39)-$C$7,IF(LR32-1&lt;=0,0,IF($C$37=Motors!$C$30,MAX(MAX(NJ$8:NJ32)*-1,NJ32-$C$39),MAX(0,MAX(NJ$8:NJ32)*-1,NJ32-$C$39))))</f>
        <v>10.977124736608014</v>
      </c>
      <c r="NK33" s="43">
        <f>IF(PC32=0,MIN('Drive Train'!$F$35-FU32*$C$19*'Drive Train'!$F$39,NK32+$C$39)-$C$7,IF(LS32-1&lt;=0,0,IF($C$37=Motors!$C$30,MAX(MAX(NK$8:NK32)*-1,NK32-$C$39),MAX(0,MAX(NK$8:NK32)*-1,NK32-$C$39))))</f>
        <v>11.924390612773408</v>
      </c>
      <c r="NL33" s="43">
        <f>IF(PD32=0,MIN('Drive Train'!$F$35-FV32*$C$19*'Drive Train'!$F$39,NL32+$C$39)-$C$7,IF(LT32-1&lt;=0,0,IF($C$37=Motors!$C$30,MAX(MAX(NL$8:NL32)*-1,NL32-$C$39),MAX(0,MAX(NL$8:NL32)*-1,NL32-$C$39))))</f>
        <v>12.102397866913948</v>
      </c>
      <c r="NM33" s="43">
        <f>IF(PE32=0,MIN('Drive Train'!$F$35-FW32*$C$19*'Drive Train'!$F$39,NM32+$C$39)-$C$7,IF(LU32-1&lt;=0,0,IF($C$37=Motors!$C$30,MAX(MAX(NM$8:NM32)*-1,NM32-$C$39),MAX(0,MAX(NM$8:NM32)*-1,NM32-$C$39))))</f>
        <v>12.119085158473409</v>
      </c>
      <c r="NN33" s="43">
        <f>IF(PF32=0,MIN('Drive Train'!$F$35-FX32*$C$19*'Drive Train'!$F$39,NN32+$C$39)-$C$7,IF(LV32-1&lt;=0,0,IF($C$37=Motors!$C$30,MAX(MAX(NN$8:NN32)*-1,NN32-$C$39),MAX(0,MAX(NN$8:NN32)*-1,NN32-$C$39))))</f>
        <v>12.119761080491957</v>
      </c>
      <c r="NO33" s="43">
        <f>IF(PG32=0,MIN('Drive Train'!$F$35-FY32*$C$19*'Drive Train'!$F$39,NO32+$C$39)-$C$7,IF(LW32-1&lt;=0,0,IF($C$37=Motors!$C$30,MAX(MAX(NO$8:NO32)*-1,NO32-$C$39),MAX(0,MAX(NO$8:NO32)*-1,NO32-$C$39))))</f>
        <v>12.11976840712302</v>
      </c>
      <c r="NP33" s="43">
        <f>IF(PH32=0,MIN('Drive Train'!$F$35-FZ32*$C$19*'Drive Train'!$F$39,NP32+$C$39)-$C$7,IF(LX32-1&lt;=0,0,IF($C$37=Motors!$C$30,MAX(MAX(NP$8:NP32)*-1,NP32-$C$39),MAX(0,MAX(NP$8:NP32)*-1,NP32-$C$39))))</f>
        <v>12.119768414388265</v>
      </c>
      <c r="NQ33" s="43">
        <f>IF(PI32=0,MIN('Drive Train'!$F$35-GA32*$C$19*'Drive Train'!$F$39,NQ32+$C$39)-$C$7,IF(LY32-1&lt;=0,0,IF($C$37=Motors!$C$30,MAX(MAX(NQ$8:NQ32)*-1,NQ32-$C$39),MAX(0,MAX(NQ$8:NQ32)*-1,NQ32-$C$39))))</f>
        <v>12.119768414388298</v>
      </c>
      <c r="NR33" s="43">
        <f>IF(PJ32=0,MIN('Drive Train'!$F$35-GB32*$C$19*'Drive Train'!$F$39,NR32+$C$39)-$C$7,IF(LZ32-1&lt;=0,0,IF($C$37=Motors!$C$30,MAX(MAX(NR$8:NR32)*-1,NR32-$C$39),MAX(0,MAX(NR$8:NR32)*-1,NR32-$C$39))))</f>
        <v>11.343154298536035</v>
      </c>
      <c r="NS33" s="43">
        <f>IF(PK32=0,MIN('Drive Train'!$F$35-GC32*$C$19*'Drive Train'!$F$39,NS32+$C$39)-$C$7,IF(MA32-1&lt;=0,0,IF($C$37=Motors!$C$30,MAX(MAX(NS$8:NS32)*-1,NS32-$C$39),MAX(0,MAX(NS$8:NS32)*-1,NS32-$C$39))))</f>
        <v>11.177723663569102</v>
      </c>
      <c r="NT33" s="43">
        <f>IF(PL32=0,MIN('Drive Train'!$F$35-GD32*$C$19*'Drive Train'!$F$39,NT32+$C$39)-$C$7,IF(MB32-1&lt;=0,0,IF($C$37=Motors!$C$30,MAX(MAX(NT$8:NT32)*-1,NT32-$C$39),MAX(0,MAX(NT$8:NT32)*-1,NT32-$C$39))))</f>
        <v>11.012293028602169</v>
      </c>
      <c r="NU33" s="43">
        <f>IF(PM32=0,MIN('Drive Train'!$F$35-GE32*$C$19*'Drive Train'!$F$39,NU32+$C$39)-$C$7,IF(MC32-1&lt;=0,0,IF($C$37=Motors!$C$30,MAX(MAX(NU$8:NU32)*-1,NU32-$C$39),MAX(0,MAX(NU$8:NU32)*-1,NU32-$C$39))))</f>
        <v>10.846862393635238</v>
      </c>
      <c r="NV33" s="43">
        <f>IF(PN32=0,MIN('Drive Train'!$F$35-GF32*$C$19*'Drive Train'!$F$39,NV32+$C$39)-$C$7,IF(MD32-1&lt;=0,0,IF($C$37=Motors!$C$30,MAX(MAX(NV$8:NV32)*-1,NV32-$C$39),MAX(0,MAX(NV$8:NV32)*-1,NV32-$C$39))))</f>
        <v>10.681431758668305</v>
      </c>
      <c r="NW33" s="43">
        <f>IF(PO32=0,MIN('Drive Train'!$F$35-GG32*$C$19*'Drive Train'!$F$39,NW32+$C$39)-$C$7,IF(ME32-1&lt;=0,0,IF($C$37=Motors!$C$30,MAX(MAX(NW$8:NW32)*-1,NW32-$C$39),MAX(0,MAX(NW$8:NW32)*-1,NW32-$C$39))))</f>
        <v>10.516001123701374</v>
      </c>
      <c r="NX33" s="43">
        <f>IF(PP32=0,MIN('Drive Train'!$F$35-GH32*$C$19*'Drive Train'!$F$39,NX32+$C$39)-$C$7,IF(MF32-1&lt;=0,0,IF($C$37=Motors!$C$30,MAX(MAX(NX$8:NX32)*-1,NX32-$C$39),MAX(0,MAX(NX$8:NX32)*-1,NX32-$C$39))))</f>
        <v>10.350570488734441</v>
      </c>
      <c r="NY33" s="43">
        <f>IF(PQ32=0,MIN('Drive Train'!$F$35-GI32*$C$19*'Drive Train'!$F$39,NY32+$C$39)-$C$7,IF(MG32-1&lt;=0,0,IF($C$37=Motors!$C$30,MAX(MAX(NY$8:NY32)*-1,NY32-$C$39),MAX(0,MAX(NY$8:NY32)*-1,NY32-$C$39))))</f>
        <v>10.18513985376751</v>
      </c>
      <c r="NZ33" s="43">
        <f>IF(PR32=0,MIN('Drive Train'!$F$35-GJ32*$C$19*'Drive Train'!$F$39,NZ32+$C$39)-$C$7,IF(MH32-1&lt;=0,0,IF($C$37=Motors!$C$30,MAX(MAX(NZ$8:NZ32)*-1,NZ32-$C$39),MAX(0,MAX(NZ$8:NZ32)*-1,NZ32-$C$39))))</f>
        <v>10.062417401551961</v>
      </c>
      <c r="OA33" s="43">
        <f>IF(PS32=0,MIN('Drive Train'!$F$35-GK32*$C$19*'Drive Train'!$F$39,OA32+$C$39)-$C$7,IF(MI32-1&lt;=0,0,IF($C$37=Motors!$C$30,MAX(MAX(OA$8:OA32)*-1,OA32-$C$39),MAX(0,MAX(OA$8:OA32)*-1,OA32-$C$39))))</f>
        <v>10.622395579127488</v>
      </c>
      <c r="OB33" s="47">
        <f t="shared" si="239"/>
        <v>1.0000000000000002</v>
      </c>
      <c r="OC33" s="43">
        <f>'Drive Train'!$F$35-(FQ33*$C$13)*$C$19*'Drive Train'!$F$39</f>
        <v>11.822159104128076</v>
      </c>
      <c r="OD33" s="43">
        <f>'Drive Train'!$F$35-(FR33*$C$13)*$C$19*'Drive Train'!$F$39</f>
        <v>8.547722484703808</v>
      </c>
      <c r="OE33" s="43">
        <f>'Drive Train'!$F$35-(FS33*$C$13)*$C$19*'Drive Train'!$F$39</f>
        <v>10.004945623563785</v>
      </c>
      <c r="OF33" s="43">
        <f>'Drive Train'!$F$35-(FT33*$C$13)*$C$19*'Drive Train'!$F$39</f>
        <v>11.571895206972089</v>
      </c>
      <c r="OG33" s="43">
        <f>'Drive Train'!$F$35-(FU33*$C$13)*$C$19*'Drive Train'!$F$39</f>
        <v>12.209729210025476</v>
      </c>
      <c r="OH33" s="43">
        <f>'Drive Train'!$F$35-(FV33*$C$13)*$C$19*'Drive Train'!$F$39</f>
        <v>12.315874761188624</v>
      </c>
      <c r="OI33" s="43">
        <f>'Drive Train'!$F$35-(FW33*$C$13)*$C$19*'Drive Train'!$F$39</f>
        <v>12.324530223111333</v>
      </c>
      <c r="OJ33" s="43">
        <f>'Drive Train'!$F$35-(FX33*$C$13)*$C$19*'Drive Train'!$F$39</f>
        <v>12.324823816830788</v>
      </c>
      <c r="OK33" s="43">
        <f>'Drive Train'!$F$35-(FY33*$C$13)*$C$19*'Drive Train'!$F$39</f>
        <v>12.324826309083477</v>
      </c>
      <c r="OL33" s="43">
        <f>'Drive Train'!$F$35-(FZ33*$C$13)*$C$19*'Drive Train'!$F$39</f>
        <v>12.324826310791224</v>
      </c>
      <c r="OM33" s="43">
        <f>'Drive Train'!$F$35-(GA33*$C$13)*$C$19*'Drive Train'!$F$39</f>
        <v>12.324826310791224</v>
      </c>
      <c r="ON33" s="43">
        <f>'Drive Train'!$F$35-(GB33*$C$13)*$C$19*'Drive Train'!$F$39</f>
        <v>11.759450674985956</v>
      </c>
      <c r="OO33" s="43">
        <f>'Drive Train'!$F$35-(GC33*$C$13)*$C$19*'Drive Train'!$F$39</f>
        <v>11.639017053555502</v>
      </c>
      <c r="OP33" s="43">
        <f>'Drive Train'!$F$35-(GD33*$C$13)*$C$19*'Drive Train'!$F$39</f>
        <v>11.518583432125048</v>
      </c>
      <c r="OQ33" s="43">
        <f>'Drive Train'!$F$35-(GE33*$C$13)*$C$19*'Drive Train'!$F$39</f>
        <v>11.398149810694594</v>
      </c>
      <c r="OR33" s="43">
        <f>'Drive Train'!$F$35-(GF33*$C$13)*$C$19*'Drive Train'!$F$39</f>
        <v>11.277716189264138</v>
      </c>
      <c r="OS33" s="43">
        <f>'Drive Train'!$F$35-(GG33*$C$13)*$C$19*'Drive Train'!$F$39</f>
        <v>11.157282567833684</v>
      </c>
      <c r="OT33" s="43">
        <f>'Drive Train'!$F$35-(GH33*$C$13)*$C$19*'Drive Train'!$F$39</f>
        <v>11.03684894640323</v>
      </c>
      <c r="OU33" s="43">
        <f>'Drive Train'!$F$35-(GI33*$C$13)*$C$19*'Drive Train'!$F$39</f>
        <v>10.916415324972776</v>
      </c>
      <c r="OV33" s="43">
        <f>'Drive Train'!$F$35-(GJ33*$C$13)*$C$19*'Drive Train'!$F$39</f>
        <v>11.012569496379847</v>
      </c>
      <c r="OW33" s="43">
        <f>'Drive Train'!$F$35-(GK33*$C$13)*$C$19*'Drive Train'!$F$39</f>
        <v>11.345960001914884</v>
      </c>
      <c r="OX33" s="47">
        <f t="shared" si="240"/>
        <v>1.0000000000000002</v>
      </c>
      <c r="OY33" s="1">
        <f>IF(PU33&gt;='Drive Train'!$F$29,1,0)</f>
        <v>1</v>
      </c>
      <c r="OZ33" s="1">
        <f>IF(PV33&gt;='Drive Train'!$F$29,1,0)</f>
        <v>0</v>
      </c>
      <c r="PA33" s="1">
        <f>IF(PW33&gt;='Drive Train'!$F$29,1,0)</f>
        <v>0</v>
      </c>
      <c r="PB33" s="1">
        <f>IF(PX33&gt;='Drive Train'!$F$29,1,0)</f>
        <v>1</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241"/>
        <v>1.0000000000000002</v>
      </c>
      <c r="PU33" s="43">
        <f t="shared" si="242"/>
        <v>10.184534445255984</v>
      </c>
      <c r="PV33" s="43">
        <f t="shared" si="243"/>
        <v>6.7187928249542628</v>
      </c>
      <c r="PW33" s="43">
        <f t="shared" si="244"/>
        <v>9.0228241488687164</v>
      </c>
      <c r="PX33" s="43">
        <f t="shared" si="245"/>
        <v>10.113530147895368</v>
      </c>
      <c r="PY33" s="43">
        <f t="shared" si="246"/>
        <v>9.94884326227616</v>
      </c>
      <c r="PZ33" s="43">
        <f t="shared" si="247"/>
        <v>9.1615943603007999</v>
      </c>
      <c r="QA33" s="43">
        <f t="shared" si="248"/>
        <v>8.2941370332187816</v>
      </c>
      <c r="QB33" s="43">
        <f t="shared" si="249"/>
        <v>7.527817449353936</v>
      </c>
      <c r="QC33" s="43">
        <f t="shared" si="250"/>
        <v>6.8745058334284046</v>
      </c>
      <c r="QD33" s="43">
        <f t="shared" si="251"/>
        <v>6.3096658038819013</v>
      </c>
      <c r="QE33" s="43">
        <f t="shared" si="252"/>
        <v>5.8265249679292523</v>
      </c>
      <c r="QF33" s="43">
        <f t="shared" si="253"/>
        <v>2.9682658776184847</v>
      </c>
      <c r="QG33" s="43">
        <f t="shared" si="254"/>
        <v>3.6005517179888087</v>
      </c>
      <c r="QH33" s="43">
        <f t="shared" si="255"/>
        <v>4.2328375583591331</v>
      </c>
      <c r="QI33" s="43">
        <f t="shared" si="256"/>
        <v>4.8651233987294562</v>
      </c>
      <c r="QJ33" s="43">
        <f t="shared" si="257"/>
        <v>5.4974092390997811</v>
      </c>
      <c r="QK33" s="43">
        <f t="shared" si="258"/>
        <v>6.1296950794701059</v>
      </c>
      <c r="QL33" s="43">
        <f t="shared" si="259"/>
        <v>6.7619809198404264</v>
      </c>
      <c r="QM33" s="43">
        <f t="shared" si="260"/>
        <v>7.3942667602107512</v>
      </c>
      <c r="QN33" s="43">
        <f t="shared" si="261"/>
        <v>8.0249530378796017</v>
      </c>
      <c r="QO33" s="43">
        <f t="shared" si="262"/>
        <v>8.6117970764744669</v>
      </c>
      <c r="QP33" s="47">
        <f t="shared" si="263"/>
        <v>1.0000000000000002</v>
      </c>
      <c r="QQ33" s="43">
        <f t="shared" si="76"/>
        <v>0.17912319625377043</v>
      </c>
      <c r="QR33" s="43">
        <f t="shared" si="77"/>
        <v>1.1941561532351808</v>
      </c>
      <c r="QS33" s="43">
        <f t="shared" si="78"/>
        <v>0.74243584726118927</v>
      </c>
      <c r="QT33" s="43">
        <f t="shared" si="79"/>
        <v>0.25670176413596024</v>
      </c>
      <c r="QU33" s="43">
        <f t="shared" si="80"/>
        <v>5.8981481403353277E-2</v>
      </c>
      <c r="QV33" s="43">
        <f t="shared" si="81"/>
        <v>2.60777348387011E-2</v>
      </c>
      <c r="QW33" s="43">
        <f t="shared" si="82"/>
        <v>2.3394653707329849E-2</v>
      </c>
      <c r="QX33" s="43">
        <f t="shared" si="83"/>
        <v>2.3303643455538325E-2</v>
      </c>
      <c r="QY33" s="43">
        <f t="shared" si="84"/>
        <v>2.3302870889472867E-2</v>
      </c>
      <c r="QZ33" s="43">
        <f t="shared" si="85"/>
        <v>2.3302870360093559E-2</v>
      </c>
      <c r="RA33" s="43">
        <f t="shared" si="86"/>
        <v>2.3302870360093444E-2</v>
      </c>
      <c r="RB33" s="43">
        <f t="shared" si="87"/>
        <v>0.19856199738438371</v>
      </c>
      <c r="RC33" s="43">
        <f t="shared" si="88"/>
        <v>0.23589486074028751</v>
      </c>
      <c r="RD33" s="43">
        <f t="shared" si="89"/>
        <v>0.27322772409619134</v>
      </c>
      <c r="RE33" s="43">
        <f t="shared" si="90"/>
        <v>0.31056058745209497</v>
      </c>
      <c r="RF33" s="43">
        <f t="shared" si="91"/>
        <v>0.34789345080799899</v>
      </c>
      <c r="RG33" s="43">
        <f t="shared" si="92"/>
        <v>0.38522631416390252</v>
      </c>
      <c r="RH33" s="43">
        <f t="shared" si="93"/>
        <v>0.42255917751980659</v>
      </c>
      <c r="RI33" s="43">
        <f t="shared" si="94"/>
        <v>0.45989204087571023</v>
      </c>
      <c r="RJ33" s="43">
        <f t="shared" si="95"/>
        <v>0.43008549267427443</v>
      </c>
      <c r="RK33" s="43">
        <f t="shared" si="96"/>
        <v>0.32673875245785933</v>
      </c>
      <c r="RL33" s="47">
        <f t="shared" si="264"/>
        <v>1.0000000000000002</v>
      </c>
      <c r="RM33" s="2">
        <f>IF(AND(LO33&gt;=LO$6*'Drive Train'!$AA$52,LO33&lt;=LO$6*'Drive Train'!$AA$53,KS33=0,JW33=0,EU33&gt;0),$C$17,0)</f>
        <v>0</v>
      </c>
      <c r="RN33" s="2">
        <f>IF(AND(LP33&gt;=LP$6*'Drive Train'!$AA$52,LP33&lt;=LP$6*'Drive Train'!$AA$53,KT33=0,JX33=0,EV33&gt;0),$C$17,0)</f>
        <v>0.04</v>
      </c>
      <c r="RO33" s="2">
        <f>IF(AND(LQ33&gt;=LQ$6*'Drive Train'!$AA$52,LQ33&lt;=LQ$6*'Drive Train'!$AA$53,KU33=0,JY33=0,EW33&gt;0),$C$17,0)</f>
        <v>0.04</v>
      </c>
      <c r="RP33" s="2">
        <f>IF(AND(LR33&gt;=LR$6*'Drive Train'!$AA$52,LR33&lt;=LR$6*'Drive Train'!$AA$53,KV33=0,JZ33=0,EX33&gt;0),$C$17,0)</f>
        <v>0.04</v>
      </c>
      <c r="RQ33" s="2">
        <f>IF(AND(LS33&gt;=LS$6*'Drive Train'!$AA$52,LS33&lt;=LS$6*'Drive Train'!$AA$53,KW33=0,KA33=0,EY33&gt;0),$C$17,0)</f>
        <v>0</v>
      </c>
      <c r="RR33" s="2">
        <f>IF(AND(LT33&gt;=LT$6*'Drive Train'!$AA$52,LT33&lt;=LT$6*'Drive Train'!$AA$53,KX33=0,KB33=0,EZ33&gt;0),$C$17,0)</f>
        <v>0</v>
      </c>
      <c r="RS33" s="2">
        <f>IF(AND(LU33&gt;=LU$6*'Drive Train'!$AA$52,LU33&lt;=LU$6*'Drive Train'!$AA$53,KY33=0,KC33=0,FA33&gt;0),$C$17,0)</f>
        <v>0</v>
      </c>
      <c r="RT33" s="2">
        <f>IF(AND(LV33&gt;=LV$6*'Drive Train'!$AA$52,LV33&lt;=LV$6*'Drive Train'!$AA$53,KZ33=0,KD33=0,FB33&gt;0),$C$17,0)</f>
        <v>0</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0.04</v>
      </c>
      <c r="RY33" s="2">
        <f>IF(AND(MA33&gt;=MA$6*'Drive Train'!$AA$52,MA33&lt;=MA$6*'Drive Train'!$AA$53,LE33=0,KI33=0,FG33&gt;0),$C$17,0)</f>
        <v>0.04</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265"/>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266"/>
        <v>1.0000000000000002</v>
      </c>
    </row>
    <row r="34" spans="1:524" x14ac:dyDescent="0.3">
      <c r="B34" s="3" t="s">
        <v>148</v>
      </c>
      <c r="C34" s="39">
        <f>C23/0.4536*'Drive Train'!F16*4.448</f>
        <v>800.6400000000001</v>
      </c>
      <c r="D34" s="5"/>
      <c r="P34" s="5"/>
      <c r="R34" s="49">
        <f t="shared" si="97"/>
        <v>1.0400000000000003</v>
      </c>
      <c r="S34" s="2">
        <f>NG34/'Drive Train'!$F$35</f>
        <v>0.52716709276598084</v>
      </c>
      <c r="T34" s="2">
        <f>NH34/'Drive Train'!$F$35</f>
        <v>0.57126048222621584</v>
      </c>
      <c r="U34" s="2">
        <f>NI34/'Drive Train'!$F$35</f>
        <v>0.72795114231868641</v>
      </c>
      <c r="V34" s="2">
        <f>NJ34/'Drive Train'!$F$35</f>
        <v>0.49815522069419466</v>
      </c>
      <c r="W34" s="2">
        <f>NK34/'Drive Train'!$F$35</f>
        <v>0.9650246462392984</v>
      </c>
      <c r="X34" s="2">
        <f>NL34/'Drive Train'!$F$35</f>
        <v>0.97643814636436821</v>
      </c>
      <c r="Y34" s="2">
        <f>NM34/'Drive Train'!$F$35</f>
        <v>0.97736884119476708</v>
      </c>
      <c r="Z34" s="2">
        <f>NN34/'Drive Train'!$F$35</f>
        <v>0.97740041041191272</v>
      </c>
      <c r="AA34" s="2">
        <f>NO34/'Drive Train'!$F$35</f>
        <v>0.9774006783960727</v>
      </c>
      <c r="AB34" s="2">
        <f>NP34/'Drive Train'!$F$35</f>
        <v>0.97740067857970148</v>
      </c>
      <c r="AC34" s="2">
        <f>NQ34/'Drive Train'!$F$35</f>
        <v>0.97740067857970148</v>
      </c>
      <c r="AD34" s="2">
        <f>NR34/'Drive Train'!$F$35</f>
        <v>0.91660759946085546</v>
      </c>
      <c r="AE34" s="2">
        <f>NS34/'Drive Train'!$F$35</f>
        <v>0.90365774769413987</v>
      </c>
      <c r="AF34" s="2">
        <f>NT34/'Drive Train'!$F$35</f>
        <v>0.89070789592742439</v>
      </c>
      <c r="AG34" s="2">
        <f>NU34/'Drive Train'!$F$35</f>
        <v>0.87775804416070902</v>
      </c>
      <c r="AH34" s="2">
        <f>NV34/'Drive Train'!$F$35</f>
        <v>0.86480819239399331</v>
      </c>
      <c r="AI34" s="2">
        <f>NW34/'Drive Train'!$F$35</f>
        <v>0.85185834062727794</v>
      </c>
      <c r="AJ34" s="2">
        <f>NX34/'Drive Train'!$F$35</f>
        <v>0.83890848886056235</v>
      </c>
      <c r="AK34" s="2">
        <f>NY34/'Drive Train'!$F$35</f>
        <v>0.82595863709384687</v>
      </c>
      <c r="AL34" s="2">
        <f>NZ34/'Drive Train'!$F$35</f>
        <v>0.83629779530966086</v>
      </c>
      <c r="AM34" s="2">
        <f>OA34/'Drive Train'!$F$35</f>
        <v>0.87214623676504122</v>
      </c>
      <c r="AN34" s="47">
        <f t="shared" si="98"/>
        <v>1.0400000000000003</v>
      </c>
      <c r="AO34" s="36">
        <f>LO34*12*60/(PI() * 'Drive Train'!$F$15)/S$6*ABS(S34)</f>
        <v>2827.6796971313292</v>
      </c>
      <c r="AP34" s="36">
        <f>LP34*12*60/(PI() * 'Drive Train'!$F$15)/T$6*ABS(T34)</f>
        <v>1288.2788252623163</v>
      </c>
      <c r="AQ34" s="36">
        <f>LQ34*12*60/(PI() * 'Drive Train'!$F$15)/U$6*ABS(U34)</f>
        <v>2975.105327852928</v>
      </c>
      <c r="AR34" s="36">
        <f>LR34*12*60/(PI() * 'Drive Train'!$F$15)/V$6*ABS(V34)</f>
        <v>2602.200366954834</v>
      </c>
      <c r="AS34" s="36">
        <f>LS34*12*60/(PI() * 'Drive Train'!$F$15)/W$6*ABS(W34)</f>
        <v>5363.6371821351149</v>
      </c>
      <c r="AT34" s="36">
        <f>LT34*12*60/(PI() * 'Drive Train'!$F$15)/X$6*ABS(X34)</f>
        <v>5471.9672127913918</v>
      </c>
      <c r="AU34" s="36">
        <f>LU34*12*60/(PI() * 'Drive Train'!$F$15)/Y$6*ABS(Y34)</f>
        <v>5480.3425291009244</v>
      </c>
      <c r="AV34" s="36">
        <f>LV34*12*60/(PI() * 'Drive Train'!$F$15)/Z$6*ABS(Z34)</f>
        <v>5480.6093282255652</v>
      </c>
      <c r="AW34" s="36">
        <f>LW34*12*60/(PI() * 'Drive Train'!$F$15)/AA$6*ABS(AA34)</f>
        <v>5480.6114282332364</v>
      </c>
      <c r="AX34" s="36">
        <f>LX34*12*60/(PI() * 'Drive Train'!$F$15)/AB$6*ABS(AB34)</f>
        <v>5480.6114295459838</v>
      </c>
      <c r="AY34" s="36">
        <f>LY34*12*60/(PI() * 'Drive Train'!$F$15)/AC$6*ABS(AC34)</f>
        <v>5480.6114295459838</v>
      </c>
      <c r="AZ34" s="36">
        <f>LZ34*12*60/(PI() * 'Drive Train'!$F$15)/AD$6*ABS(AD34)</f>
        <v>1666.1709634107806</v>
      </c>
      <c r="BA34" s="36">
        <f>MA34*12*60/(PI() * 'Drive Train'!$F$15)/AE$6*ABS(AE34)</f>
        <v>1992.5367419696001</v>
      </c>
      <c r="BB34" s="36">
        <f>MB34*12*60/(PI() * 'Drive Train'!$F$15)/AF$6*ABS(AF34)</f>
        <v>2308.8738917066444</v>
      </c>
      <c r="BC34" s="36">
        <f>MC34*12*60/(PI() * 'Drive Train'!$F$15)/AG$6*ABS(AG34)</f>
        <v>2615.1824126219149</v>
      </c>
      <c r="BD34" s="36">
        <f>MD34*12*60/(PI() * 'Drive Train'!$F$15)/AH$6*ABS(AH34)</f>
        <v>2911.462304715405</v>
      </c>
      <c r="BE34" s="36">
        <f>ME34*12*60/(PI() * 'Drive Train'!$F$15)/AI$6*ABS(AI34)</f>
        <v>3197.7135679871235</v>
      </c>
      <c r="BF34" s="36">
        <f>MF34*12*60/(PI() * 'Drive Train'!$F$15)/AJ$6*ABS(AJ34)</f>
        <v>3473.9362024370635</v>
      </c>
      <c r="BG34" s="36">
        <f>MG34*12*60/(PI() * 'Drive Train'!$F$15)/AK$6*ABS(AK34)</f>
        <v>3740.1302080652285</v>
      </c>
      <c r="BH34" s="36">
        <f>MH34*12*60/(PI() * 'Drive Train'!$F$15)/AL$6*ABS(AL34)</f>
        <v>4092.4886830794062</v>
      </c>
      <c r="BI34" s="36">
        <f>MI34*12*60/(PI() * 'Drive Train'!$F$15)/AM$6*ABS(AM34)</f>
        <v>4449.3038995301549</v>
      </c>
      <c r="BJ34" s="47">
        <f t="shared" si="23"/>
        <v>1.0400000000000003</v>
      </c>
      <c r="BK34" s="2">
        <f>IF(OR(KS33=1,AND($C$37=Motors!$C$32,OY33=1)),0,IF(NG34=0,-(CG33+$C$15)/($C$14-$C$15)*$C$12,($C$11*S34-AO34)/($C$11*S34)*$C$12*S34))</f>
        <v>0</v>
      </c>
      <c r="BL34" s="2">
        <f>IF(OR(KT33=1,AND($C$37=Motors!$C$32,OZ33=1)),0,IF(NH34=0,-(CH33+$C$15)/($C$14-$C$15)*$C$12,($C$11*T34-AP34)/($C$11*T34)*$C$12*T34))</f>
        <v>1.795051414062242</v>
      </c>
      <c r="BM34" s="2">
        <f>IF(OR(KU33=1,AND($C$37=Motors!$C$32,PA33=1)),0,IF(NI34=0,-(CI33+$C$15)/($C$14-$C$15)*$C$12,($C$11*U34-AQ34)/($C$11*U34)*$C$12*U34))</f>
        <v>1.3214008778208364</v>
      </c>
      <c r="BN34" s="2">
        <f>IF(OR(KV33=1,AND($C$37=Motors!$C$32,PB33=1)),0,IF(NJ34=0,-(CJ33+$C$15)/($C$14-$C$15)*$C$12,($C$11*V34-AR34)/($C$11*V34)*$C$12*V34))</f>
        <v>0</v>
      </c>
      <c r="BO34" s="2">
        <f>IF(OR(KW33=1,AND($C$37=Motors!$C$32,PC33=1)),0,IF(NK34=0,-(CK33+$C$15)/($C$14-$C$15)*$C$12,($C$11*W34-AS34)/($C$11*W34)*$C$12*W34))</f>
        <v>0.72331490186048286</v>
      </c>
      <c r="BP34" s="2">
        <f>IF(OR(KX33=1,AND($C$37=Motors!$C$32,PD33=1)),0,IF(NL34=0,-(CL33+$C$15)/($C$14-$C$15)*$C$12,($C$11*X34-AT34)/($C$11*X34)*$C$12*X34))</f>
        <v>0.6993471140321067</v>
      </c>
      <c r="BQ34" s="2">
        <f>IF(OR(KY33=1,AND($C$37=Motors!$C$32,PE33=1)),0,IF(NM34=0,-(CM33+$C$15)/($C$14-$C$15)*$C$12,($C$11*Y34-AU34)/($C$11*Y34)*$C$12*Y34))</f>
        <v>0.69772469318193364</v>
      </c>
      <c r="BR34" s="2">
        <f>IF(OR(KZ33=1,AND($C$37=Motors!$C$32,PF33=1)),0,IF(NN34=0,-(CN33+$C$15)/($C$14-$C$15)*$C$12,($C$11*Z34-AV34)/($C$11*Z34)*$C$12*Z34))</f>
        <v>0.69768218760708189</v>
      </c>
      <c r="BS34" s="2">
        <f>IF(OR(LA33=1,AND($C$37=Motors!$C$32,PG33=1)),0,IF(NO34=0,-(CO33+$C$15)/($C$14-$C$15)*$C$12,($C$11*AA34-AW34)/($C$11*AA34)*$C$12*AA34))</f>
        <v>0.69768194616798851</v>
      </c>
      <c r="BT34" s="2">
        <f>IF(OR(LB33=1,AND($C$37=Motors!$C$32,PH33=1)),0,IF(NP34=0,-(CP33+$C$15)/($C$14-$C$15)*$C$12,($C$11*AB34-AX34)/($C$11*AB34)*$C$12*AB34))</f>
        <v>0.69768194609399126</v>
      </c>
      <c r="BU34" s="2">
        <f>IF(OR(LC33=1,AND($C$37=Motors!$C$32,PI33=1)),0,IF(NQ34=0,-(CQ33+$C$15)/($C$14-$C$15)*$C$12,($C$11*AC34-AY34)/($C$11*AC34)*$C$12*AC34))</f>
        <v>0.69768194609399126</v>
      </c>
      <c r="BV34" s="2">
        <f>IF(OR(LD33=1,AND($C$37=Motors!$C$32,PJ33=1)),0,IF(NR34=0,-(CR33+$C$15)/($C$14-$C$15)*$C$12,($C$11*AD34-AZ34)/($C$11*AD34)*$C$12*AD34))</f>
        <v>3.1706637743040496</v>
      </c>
      <c r="BW34" s="2">
        <f>IF(OR(LE33=1,AND($C$37=Motors!$C$32,PK33=1)),0,IF(NS34=0,-(CS33+$C$15)/($C$14-$C$15)*$C$12,($C$11*AE34-BA34)/($C$11*AE34)*$C$12*AE34))</f>
        <v>2.8723834747933146</v>
      </c>
      <c r="BX34" s="2">
        <f>IF(OR(LF33=1,AND($C$37=Motors!$C$32,PL33=1)),0,IF(NT34=0,-(CT33+$C$15)/($C$14-$C$15)*$C$12,($C$11*AF34-BB34)/($C$11*AF34)*$C$12*AF34))</f>
        <v>2.5813683028145329</v>
      </c>
      <c r="BY34" s="2">
        <f>IF(OR(LG33=1,AND($C$37=Motors!$C$32,PM33=1)),0,IF(NU34=0,-(CU33+$C$15)/($C$14-$C$15)*$C$12,($C$11*AG34-BC34)/($C$11*AG34)*$C$12*AG34))</f>
        <v>2.2976182583677036</v>
      </c>
      <c r="BZ34" s="2">
        <f>IF(OR(LH33=1,AND($C$37=Motors!$C$32,PN33=1)),0,IF(NV34=0,-(CV33+$C$15)/($C$14-$C$15)*$C$12,($C$11*AH34-BD34)/($C$11*AH34)*$C$12*AH34))</f>
        <v>2.0211333414528285</v>
      </c>
      <c r="CA34" s="2">
        <f>IF(OR(LI33=1,AND($C$37=Motors!$C$32,PO33=1)),0,IF(NW34=0,-(CW33+$C$15)/($C$14-$C$15)*$C$12,($C$11*AI34-BE34)/($C$11*AI34)*$C$12*AI34))</f>
        <v>1.7519135520699043</v>
      </c>
      <c r="CB34" s="2">
        <f>IF(OR(LJ33=1,AND($C$37=Motors!$C$32,PP33=1)),0,IF(NX34=0,-(CX33+$C$15)/($C$14-$C$15)*$C$12,($C$11*AJ34-BF34)/($C$11*AJ34)*$C$12*AJ34))</f>
        <v>1.4899588902189342</v>
      </c>
      <c r="CC34" s="2">
        <f>IF(OR(LK33=1,AND($C$37=Motors!$C$32,PQ33=1)),0,IF(NY34=0,-(CY33+$C$15)/($C$14-$C$15)*$C$12,($C$11*AK34-BG34)/($C$11*AK34)*$C$12*AK34))</f>
        <v>1.2352693558999166</v>
      </c>
      <c r="CD34" s="2">
        <f>IF(OR(LL33=1,AND($C$37=Motors!$C$32,PR33=1)),0,IF(NZ34=0,-(CZ33+$C$15)/($C$14-$C$15)*$C$12,($C$11*AL34-BH34)/($C$11*AL34)*$C$12*AL34))</f>
        <v>1.0293868628573533</v>
      </c>
      <c r="CE34" s="2">
        <f>IF(OR(LM33=1,AND($C$37=Motors!$C$32,PS33=1)),0,IF(OA34=0,-(DA33+$C$15)/($C$14-$C$15)*$C$12,($C$11*AM34-BI34)/($C$11*AM34)*$C$12*AM34))</f>
        <v>0.94210764512615686</v>
      </c>
      <c r="CF34" s="47">
        <f t="shared" si="25"/>
        <v>1.0400000000000003</v>
      </c>
      <c r="CG34" s="43">
        <f>IF(AND(KS33=1,OY33=1),0,ABS(BK34/$C$12*($C$14-$C$15)+$C$15) *'Drive Train'!$AA$49 + CG33*(1-'Drive Train'!$AA$49))</f>
        <v>10.781998605094206</v>
      </c>
      <c r="CH34" s="43">
        <f>IF(AND(KT33=1,OZ33=1),0,ABS(BL34/$C$12*($C$14-$C$15)+$C$15) *'Drive Train'!$AA$49 + CH33*(1-'Drive Train'!$AA$49))</f>
        <v>99.661455000119503</v>
      </c>
      <c r="CI34" s="43">
        <f>IF(AND(KU33=1,PA33=1),0,ABS(BM34/$C$12*($C$14-$C$15)+$C$15) *'Drive Train'!$AA$49 + CI33*(1-'Drive Train'!$AA$49))</f>
        <v>73.940984651070195</v>
      </c>
      <c r="CJ34" s="43">
        <f>IF(AND(KV33=1,PB33=1),0,ABS(BN34/$C$12*($C$14-$C$15)+$C$15) *'Drive Train'!$AA$49 + CJ33*(1-'Drive Train'!$AA$49))</f>
        <v>11.5887952026329</v>
      </c>
      <c r="CK34" s="43">
        <f>IF(AND(KW33=1,PC33=1),0,ABS(BO34/$C$12*($C$14-$C$15)+$C$15) *'Drive Train'!$AA$49 + CK33*(1-'Drive Train'!$AA$49))</f>
        <v>41.034918560997781</v>
      </c>
      <c r="CL34" s="43">
        <f>IF(AND(KX33=1,PD33=1),0,ABS(BP34/$C$12*($C$14-$C$15)+$C$15) *'Drive Train'!$AA$49 + CL33*(1-'Drive Train'!$AA$49))</f>
        <v>39.637929834162918</v>
      </c>
      <c r="CM34" s="43">
        <f>IF(AND(KY33=1,PE33=1),0,ABS(BQ34/$C$12*($C$14-$C$15)+$C$15) *'Drive Train'!$AA$49 + CM33*(1-'Drive Train'!$AA$49))</f>
        <v>39.538395629393264</v>
      </c>
      <c r="CN34" s="43">
        <f>IF(AND(KZ33=1,PF33=1),0,ABS(BR34/$C$12*($C$14-$C$15)+$C$15) *'Drive Train'!$AA$49 + CN33*(1-'Drive Train'!$AA$49))</f>
        <v>39.53556514984605</v>
      </c>
      <c r="CO34" s="43">
        <f>IF(AND(LA33=1,PG33=1),0,ABS(BS34/$C$12*($C$14-$C$15)+$C$15) *'Drive Train'!$AA$49 + CO33*(1-'Drive Train'!$AA$49))</f>
        <v>39.535546325973044</v>
      </c>
      <c r="CP34" s="43">
        <f>IF(AND(LB33=1,PH33=1),0,ABS(BT34/$C$12*($C$14-$C$15)+$C$15) *'Drive Train'!$AA$49 + CP33*(1-'Drive Train'!$AA$49))</f>
        <v>39.535546317060721</v>
      </c>
      <c r="CQ34" s="43">
        <f>IF(AND(LC33=1,PI33=1),0,ABS(BU34/$C$12*($C$14-$C$15)+$C$15) *'Drive Train'!$AA$49 + CQ33*(1-'Drive Train'!$AA$49))</f>
        <v>39.535546317060721</v>
      </c>
      <c r="CR34" s="43">
        <f>IF(AND(LD33=1,PJ33=1),0,ABS(BV34/$C$12*($C$14-$C$15)+$C$15) *'Drive Train'!$AA$49 + CR33*(1-'Drive Train'!$AA$49))</f>
        <v>174.62211375126498</v>
      </c>
      <c r="CS34" s="43">
        <f>IF(AND(LE33=1,PK33=1),0,ABS(BW34/$C$12*($C$14-$C$15)+$C$15) *'Drive Train'!$AA$49 + CS33*(1-'Drive Train'!$AA$49))</f>
        <v>158.45059840374074</v>
      </c>
      <c r="CT34" s="43">
        <f>IF(AND(LF33=1,PL33=1),0,ABS(BX34/$C$12*($C$14-$C$15)+$C$15) *'Drive Train'!$AA$49 + CT33*(1-'Drive Train'!$AA$49))</f>
        <v>142.6750297970579</v>
      </c>
      <c r="CU34" s="43">
        <f>IF(AND(LG33=1,PM33=1),0,ABS(BY34/$C$12*($C$14-$C$15)+$C$15) *'Drive Train'!$AA$49 + CU33*(1-'Drive Train'!$AA$49))</f>
        <v>127.29540793121639</v>
      </c>
      <c r="CV34" s="43">
        <f>IF(AND(LH33=1,PN33=1),0,ABS(BZ34/$C$12*($C$14-$C$15)+$C$15) *'Drive Train'!$AA$49 + CV33*(1-'Drive Train'!$AA$49))</f>
        <v>112.31173280621633</v>
      </c>
      <c r="CW34" s="43">
        <f>IF(AND(LI33=1,PO33=1),0,ABS(CA34/$C$12*($C$14-$C$15)+$C$15) *'Drive Train'!$AA$49 + CW33*(1-'Drive Train'!$AA$49))</f>
        <v>97.724004422057547</v>
      </c>
      <c r="CX34" s="43">
        <f>IF(AND(LJ33=1,PP33=1),0,ABS(CB34/$C$12*($C$14-$C$15)+$C$15) *'Drive Train'!$AA$49 + CX33*(1-'Drive Train'!$AA$49))</f>
        <v>83.532222778740177</v>
      </c>
      <c r="CY34" s="43">
        <f>IF(AND(LK33=1,PQ33=1),0,ABS(CC34/$C$12*($C$14-$C$15)+$C$15) *'Drive Train'!$AA$49 + CY33*(1-'Drive Train'!$AA$49))</f>
        <v>69.736387876264175</v>
      </c>
      <c r="CZ34" s="43">
        <f>IF(AND(LL33=1,PR33=1),0,ABS(CD34/$C$12*($C$14-$C$15)+$C$15) *'Drive Train'!$AA$49 + CZ33*(1-'Drive Train'!$AA$49))</f>
        <v>58.200816317011004</v>
      </c>
      <c r="DA34" s="43">
        <f>IF(AND(LM33=1,PS33=1),0,ABS(CE34/$C$12*($C$14-$C$15)+$C$15) *'Drive Train'!$AA$49 + DA33*(1-'Drive Train'!$AA$49))</f>
        <v>53.363822007201101</v>
      </c>
      <c r="DB34" s="47">
        <f t="shared" si="99"/>
        <v>1.0400000000000003</v>
      </c>
      <c r="DC34" s="43">
        <f t="shared" si="26"/>
        <v>10.781998605094206</v>
      </c>
      <c r="DD34" s="43">
        <f t="shared" si="27"/>
        <v>93</v>
      </c>
      <c r="DE34" s="43">
        <f t="shared" si="28"/>
        <v>73.940984651070195</v>
      </c>
      <c r="DF34" s="43">
        <f t="shared" si="29"/>
        <v>11.5887952026329</v>
      </c>
      <c r="DG34" s="43">
        <f t="shared" si="30"/>
        <v>41.034918560997781</v>
      </c>
      <c r="DH34" s="43">
        <f t="shared" si="31"/>
        <v>39.637929834162918</v>
      </c>
      <c r="DI34" s="43">
        <f t="shared" si="32"/>
        <v>39.538395629393264</v>
      </c>
      <c r="DJ34" s="43">
        <f t="shared" si="33"/>
        <v>39.53556514984605</v>
      </c>
      <c r="DK34" s="43">
        <f t="shared" si="34"/>
        <v>39.535546325973044</v>
      </c>
      <c r="DL34" s="43">
        <f t="shared" si="35"/>
        <v>39.535546317060721</v>
      </c>
      <c r="DM34" s="43">
        <f t="shared" si="36"/>
        <v>39.535546317060721</v>
      </c>
      <c r="DN34" s="43">
        <f t="shared" si="37"/>
        <v>25</v>
      </c>
      <c r="DO34" s="43">
        <f t="shared" si="38"/>
        <v>30</v>
      </c>
      <c r="DP34" s="43">
        <f t="shared" si="39"/>
        <v>35</v>
      </c>
      <c r="DQ34" s="43">
        <f t="shared" si="40"/>
        <v>40</v>
      </c>
      <c r="DR34" s="43">
        <f t="shared" si="41"/>
        <v>45</v>
      </c>
      <c r="DS34" s="43">
        <f t="shared" si="42"/>
        <v>50</v>
      </c>
      <c r="DT34" s="43">
        <f t="shared" si="43"/>
        <v>55</v>
      </c>
      <c r="DU34" s="43">
        <f t="shared" si="44"/>
        <v>60</v>
      </c>
      <c r="DV34" s="43">
        <f t="shared" si="45"/>
        <v>58.200816317011004</v>
      </c>
      <c r="DW34" s="43">
        <f t="shared" si="46"/>
        <v>53.363822007201101</v>
      </c>
      <c r="DX34" s="47">
        <f t="shared" si="100"/>
        <v>1.0400000000000003</v>
      </c>
      <c r="DY34" s="2">
        <f>IF(OY34=0,($C$23/0.4536*IF(ISNA(MK33),'Drive Train'!$F$16,'Drive Train'!$F$17)*4.448*$C$24*S$6)*SIGN(BK34),BK34)</f>
        <v>0</v>
      </c>
      <c r="DZ34" s="2">
        <f>IF(OZ34=0,($C$23/0.4536*IF(ISNA(ML33),'Drive Train'!$F$16,'Drive Train'!$F$17)*4.448*$C$24*$C$21*T$6)*SIGN(BL34),BL34)</f>
        <v>11.570293785959999</v>
      </c>
      <c r="EA34" s="2">
        <f>IF(PA34=0,($C$23/0.4536*IF(ISNA(MM33),'Drive Train'!$F$16,'Drive Train'!$F$17)*4.448*$C$24*$C$21*U$6)*SIGN(BM34),BM34)</f>
        <v>8.0102033902799992</v>
      </c>
      <c r="EB34" s="2">
        <f>IF(PB34=0,($C$23/0.4536*IF(ISNA(MN33),'Drive Train'!$F$16,'Drive Train'!$F$17)*4.448*$C$24*$C$21*V$6)*SIGN(BN34),BN34)</f>
        <v>0</v>
      </c>
      <c r="EC34" s="2">
        <f>IF(PC34=0,($C$23/0.4536*IF(ISNA(MO33),'Drive Train'!$F$16,'Drive Train'!$F$17)*4.448*$C$24*$C$21*W$6)*SIGN(BO34),BO34)</f>
        <v>0.72331490186048286</v>
      </c>
      <c r="ED34" s="2">
        <f>IF(PD34=0,($C$23/0.4536*IF(ISNA(MP33),'Drive Train'!$F$16,'Drive Train'!$F$17)*4.448*$C$24*$C$21*X$6)*SIGN(BP34),BP34)</f>
        <v>4.165305762945601</v>
      </c>
      <c r="EE34" s="2">
        <f>IF(PE34=0,($C$23/0.4536*IF(ISNA(MQ33),'Drive Train'!$F$16,'Drive Train'!$F$17)*4.448*$C$24*$C$21*Y$6)*SIGN(BQ34),BQ34)</f>
        <v>3.5907808301255173</v>
      </c>
      <c r="EF34" s="2">
        <f>IF(PF34=0,($C$23/0.4536*IF(ISNA(MR33),'Drive Train'!$F$16,'Drive Train'!$F$17)*4.448*$C$24*$C$21*Z$6)*SIGN(BR34),BR34)</f>
        <v>3.1555346688981816</v>
      </c>
      <c r="EG34" s="2">
        <f>IF(PG34=0,($C$23/0.4536*IF(ISNA(MS33),'Drive Train'!$F$16,'Drive Train'!$F$17)*4.448*$C$24*$C$21*AA$6)*SIGN(BS34),BS34)</f>
        <v>2.8143957857740536</v>
      </c>
      <c r="EH34" s="2">
        <f>IF(PH34=0,($C$23/0.4536*IF(ISNA(MT33),'Drive Train'!$F$16,'Drive Train'!$F$17)*4.448*$C$24*$C$21*AB$6)*SIGN(BT34),BT34)</f>
        <v>2.5398205871619508</v>
      </c>
      <c r="EI34" s="2">
        <f>IF(PI34=0,($C$23/0.4536*IF(ISNA(MU33),'Drive Train'!$F$16,'Drive Train'!$F$17)*4.448*$C$24*$C$21*AC$6)*SIGN(BU34),BU34)</f>
        <v>2.3140587571919995</v>
      </c>
      <c r="EJ34" s="2">
        <f>IF(PJ34=0,($C$23/0.4536*IF(ISNA(MV33),'Drive Train'!$F$16,'Drive Train'!$F$17)*4.448*$C$24*$C$21*AD$6)*SIGN(BV34),BV34)</f>
        <v>5.7851468929800003</v>
      </c>
      <c r="EK34" s="2">
        <f>IF(PK34=0,($C$23/0.4536*IF(ISNA(MW33),'Drive Train'!$F$16,'Drive Train'!$F$17)*4.448*$C$24*$C$21*AE$6)*SIGN(BW34),BW34)</f>
        <v>5.7851468929800003</v>
      </c>
      <c r="EL34" s="2">
        <f>IF(PL34=0,($C$23/0.4536*IF(ISNA(MX33),'Drive Train'!$F$16,'Drive Train'!$F$17)*4.448*$C$24*$C$21*AF$6)*SIGN(BX34),BX34)</f>
        <v>5.7851468929800003</v>
      </c>
      <c r="EM34" s="2">
        <f>IF(PM34=0,($C$23/0.4536*IF(ISNA(MY33),'Drive Train'!$F$16,'Drive Train'!$F$17)*4.448*$C$24*$C$21*AG$6)*SIGN(BY34),BY34)</f>
        <v>5.7851468929800003</v>
      </c>
      <c r="EN34" s="2">
        <f>IF(PN34=0,($C$23/0.4536*IF(ISNA(MZ33),'Drive Train'!$F$16,'Drive Train'!$F$17)*4.448*$C$24*$C$21*AH$6)*SIGN(BZ34),BZ34)</f>
        <v>5.7851468929800003</v>
      </c>
      <c r="EO34" s="2">
        <f>IF(PO34=0,($C$23/0.4536*IF(ISNA(NA33),'Drive Train'!$F$16,'Drive Train'!$F$17)*4.448*$C$24*$C$21*AI$6)*SIGN(CA34),CA34)</f>
        <v>5.7851468929800003</v>
      </c>
      <c r="EP34" s="2">
        <f>IF(PP34=0,($C$23/0.4536*IF(ISNA(NB33),'Drive Train'!$F$16,'Drive Train'!$F$17)*4.448*$C$24*$C$21*AJ$6)*SIGN(CB34),CB34)</f>
        <v>5.7851468929800003</v>
      </c>
      <c r="EQ34" s="2">
        <f>IF(PQ34=0,($C$23/0.4536*IF(ISNA(NC33),'Drive Train'!$F$16,'Drive Train'!$F$17)*4.448*$C$24*$C$21*AK$6)*SIGN(CC34),CC34)</f>
        <v>5.7851468929800003</v>
      </c>
      <c r="ER34" s="2">
        <f>IF(PR34=0,($C$23/0.4536*IF(ISNA(ND33),'Drive Train'!$F$16,'Drive Train'!$F$17)*4.448*$C$24*$C$21*AL$6)*SIGN(CD34),CD34)</f>
        <v>5.7851468929800003</v>
      </c>
      <c r="ES34" s="2">
        <f>IF(PS34=0,($C$23/0.4536*IF(ISNA(NE33),'Drive Train'!$F$16,'Drive Train'!$F$17)*4.448*$C$24*$C$21*AM$6)*SIGN(CE34),CE34)</f>
        <v>5.7851468929800003</v>
      </c>
      <c r="ET34" s="47">
        <f t="shared" si="47"/>
        <v>1.0400000000000003</v>
      </c>
      <c r="EU34" s="2">
        <f>MAX(MIN(IF(AND(OY33=1,NG34&lt;0),-1,1)*(DC34-$C$15)/($C$14-$C$15)*$C$12*$C$21-$C$33*LO34/AO$6 -  OY33*$C$33/$C$21,DY33/$C$19),MAX(EU$8:EU33)*-1)</f>
        <v>-1.2448738195363966</v>
      </c>
      <c r="EV34" s="2">
        <f>MAX(MIN(IF(AND(OZ33=1,NH34&lt;0),-1,1)*(DD34-$C$15)/($C$14-$C$15)*$C$12*$C$21-$C$33*LP34/AP$6 -  OZ33*$C$33/$C$21,DZ33/$C$19),MAX(EV$8:EV33)*-1)</f>
        <v>1.1935054458491325</v>
      </c>
      <c r="EW34" s="2">
        <f>MAX(MIN(IF(AND(PA33=1,NI34&lt;0),-1,1)*(DE34-$C$15)/($C$14-$C$15)*$C$12*$C$21-$C$33*LQ34/AQ$6 -  PA33*$C$33/$C$21,EA33/$C$19),MAX(EW$8:EW33)*-1)</f>
        <v>0.70042335492766217</v>
      </c>
      <c r="EX34" s="2">
        <f>MAX(MIN(IF(AND(PB33=1,NJ34&lt;0),-1,1)*(DF34-$C$15)/($C$14-$C$15)*$C$12*$C$21-$C$33*LR34/AR$6 -  PB33*$C$33/$C$21,EB33/$C$19),MAX(EX$8:EX33)*-1)</f>
        <v>-1.2173432333547711</v>
      </c>
      <c r="EY34" s="2">
        <f>MAX(MIN(IF(AND(PC33=1,NK34&lt;0),-1,1)*(DG34-$C$15)/($C$14-$C$15)*$C$12*$C$21-$C$33*LS34/AS$6 -  PC33*$C$33/$C$21,EC33/$C$19),MAX(EY$8:EY33)*-1)</f>
        <v>2.8723712469629237E-2</v>
      </c>
      <c r="EZ34" s="2">
        <f>MAX(MIN(IF(AND(PD33=1,NL34&lt;0),-1,1)*(DH34-$C$15)/($C$14-$C$15)*$C$12*$C$21-$C$33*LT34/AT$6 -  PD33*$C$33/$C$21,ED33/$C$19),MAX(EZ$8:EZ33)*-1)</f>
        <v>1.9569996883781471E-3</v>
      </c>
      <c r="FA34" s="2">
        <f>MAX(MIN(IF(AND(PE33=1,NM34&lt;0),-1,1)*(DI34-$C$15)/($C$14-$C$15)*$C$12*$C$21-$C$33*LU34/AU$6 -  PE33*$C$33/$C$21,EE33/$C$19),MAX(FA$8:FA33)*-1)</f>
        <v>5.4455160913180478E-5</v>
      </c>
      <c r="FB34" s="2">
        <f>MAX(MIN(IF(AND(PF33=1,NN34&lt;0),-1,1)*(DJ34-$C$15)/($C$14-$C$15)*$C$12*$C$21-$C$33*LV34/AV$6 -  PF33*$C$33/$C$21,EF33/$C$19),MAX(FB$8:FB33)*-1)</f>
        <v>3.5995190694748658E-7</v>
      </c>
      <c r="FC34" s="2">
        <f>MAX(MIN(IF(AND(PG33=1,NO34&lt;0),-1,1)*(DK34-$C$15)/($C$14-$C$15)*$C$12*$C$21-$C$33*LW34/AW$6 -  PG33*$C$33/$C$21,EG33/$C$19),MAX(FC$8:FC33)*-1)</f>
        <v>1.7037093957839033E-10</v>
      </c>
      <c r="FD34" s="2">
        <f>MAX(MIN(IF(AND(PH33=1,NP34&lt;0),-1,1)*(DL34-$C$15)/($C$14-$C$15)*$C$12*$C$21-$C$33*LX34/AX$6 -  PH33*$C$33/$C$21,EH33/$C$19),MAX(FD$8:FD33)*-1)</f>
        <v>3.3306690738754696E-16</v>
      </c>
      <c r="FE34" s="2">
        <f>MAX(MIN(IF(AND(PI33=1,NQ34&lt;0),-1,1)*(DM34-$C$15)/($C$14-$C$15)*$C$12*$C$21-$C$33*LY34/AY$6 -  PI33*$C$33/$C$21,EI33/$C$19),MAX(FE$8:FE33)*-1)</f>
        <v>0</v>
      </c>
      <c r="FF34" s="2">
        <f>MAX(MIN(IF(AND(PJ33=1,NR34&lt;0),-1,1)*(DN34-$C$15)/($C$14-$C$15)*$C$12*$C$21-$C$33*LZ34/AZ$6 -  PJ33*$C$33/$C$21,EJ33/$C$19),MAX(FF$8:FF33)*-1)</f>
        <v>0.17469061471583477</v>
      </c>
      <c r="FG34" s="2">
        <f>MAX(MIN(IF(AND(PK33=1,NS34&lt;0),-1,1)*(DO34-$C$15)/($C$14-$C$15)*$C$12*$C$21-$C$33*MA34/BA$6 -  PK33*$C$33/$C$21,EK33/$C$19),MAX(FG$8:FG33)*-1)</f>
        <v>0.21190237629126021</v>
      </c>
      <c r="FH34" s="2">
        <f>MAX(MIN(IF(AND(PL33=1,NT34&lt;0),-1,1)*(DP34-$C$15)/($C$14-$C$15)*$C$12*$C$21-$C$33*MB34/BB$6 -  PL33*$C$33/$C$21,EL33/$C$19),MAX(FH$8:FH33)*-1)</f>
        <v>0.24911413786668574</v>
      </c>
      <c r="FI34" s="2">
        <f>MAX(MIN(IF(AND(PM33=1,NU34&lt;0),-1,1)*(DQ34-$C$15)/($C$14-$C$15)*$C$12*$C$21-$C$33*MC34/BC$6 -  PM33*$C$33/$C$21,EM33/$C$19),MAX(FI$8:FI33)*-1)</f>
        <v>0.28632589944211101</v>
      </c>
      <c r="FJ34" s="2">
        <f>MAX(MIN(IF(AND(PN33=1,NV34&lt;0),-1,1)*(DR34-$C$15)/($C$14-$C$15)*$C$12*$C$21-$C$33*MD34/BD$6 -  PN33*$C$33/$C$21,EN33/$C$19),MAX(FJ$8:FJ33)*-1)</f>
        <v>0.32353766101753667</v>
      </c>
      <c r="FK34" s="2">
        <f>MAX(MIN(IF(AND(PO33=1,NW34&lt;0),-1,1)*(DS34-$C$15)/($C$14-$C$15)*$C$12*$C$21-$C$33*ME34/BE$6 -  PO33*$C$33/$C$21,EO33/$C$19),MAX(FK$8:FK33)*-1)</f>
        <v>0.360749422592962</v>
      </c>
      <c r="FL34" s="2">
        <f>MAX(MIN(IF(AND(PP33=1,NX34&lt;0),-1,1)*(DT34-$C$15)/($C$14-$C$15)*$C$12*$C$21-$C$33*MF34/BF$6 -  PP33*$C$33/$C$21,EP33/$C$19),MAX(FL$8:FL33)*-1)</f>
        <v>0.39796118416838755</v>
      </c>
      <c r="FM34" s="2">
        <f>MAX(MIN(IF(AND(PQ33=1,NY34&lt;0),-1,1)*(DU34-$C$15)/($C$14-$C$15)*$C$12*$C$21-$C$33*MG34/BG$6 -  PQ33*$C$33/$C$21,EQ33/$C$19),MAX(FM$8:FM33)*-1)</f>
        <v>0.43517294574381299</v>
      </c>
      <c r="FN34" s="2">
        <f>MAX(MIN(IF(AND(PR33=1,NZ34&lt;0),-1,1)*(DV34-$C$15)/($C$14-$C$15)*$C$12*$C$21-$C$33*MH34/BH$6 -  PR33*$C$33/$C$21,ER33/$C$19),MAX(FN$8:FN33)*-1)</f>
        <v>0.36819289016672374</v>
      </c>
      <c r="FO34" s="2">
        <f>MAX(MIN(IF(AND(PS33=1,OA34&lt;0),-1,1)*(DW34-$C$15)/($C$14-$C$15)*$C$12*$C$21-$C$33*MI34/BI$6 -  PS33*$C$33/$C$21,ES33/$C$19),MAX(FO$8:FO33)*-1)</f>
        <v>0.27033417379583391</v>
      </c>
      <c r="FP34" s="47">
        <f t="shared" si="101"/>
        <v>1.0400000000000003</v>
      </c>
      <c r="FQ34" s="43">
        <f t="shared" si="102"/>
        <v>10.781998605094206</v>
      </c>
      <c r="FR34" s="43">
        <f t="shared" si="103"/>
        <v>91.06142049763011</v>
      </c>
      <c r="FS34" s="43">
        <f t="shared" si="104"/>
        <v>54.179969373469419</v>
      </c>
      <c r="FT34" s="43">
        <f t="shared" si="105"/>
        <v>11.5887952026329</v>
      </c>
      <c r="FU34" s="43">
        <f t="shared" si="106"/>
        <v>3.938319981709999</v>
      </c>
      <c r="FV34" s="43">
        <f t="shared" si="107"/>
        <v>1.9362289965126016</v>
      </c>
      <c r="FW34" s="43">
        <f t="shared" si="108"/>
        <v>1.7939228688045203</v>
      </c>
      <c r="FX34" s="43">
        <f t="shared" si="109"/>
        <v>1.7898766666735808</v>
      </c>
      <c r="FY34" s="43">
        <f t="shared" si="110"/>
        <v>1.7898497558094872</v>
      </c>
      <c r="FZ34" s="43">
        <f t="shared" si="111"/>
        <v>1.7898497430661424</v>
      </c>
      <c r="GA34" s="43">
        <f t="shared" si="112"/>
        <v>1.7898497430661173</v>
      </c>
      <c r="GB34" s="43">
        <f t="shared" si="113"/>
        <v>14.85632181154315</v>
      </c>
      <c r="GC34" s="43">
        <f t="shared" si="114"/>
        <v>17.639679372194347</v>
      </c>
      <c r="GD34" s="43">
        <f t="shared" si="115"/>
        <v>20.423036932845545</v>
      </c>
      <c r="GE34" s="43">
        <f t="shared" si="116"/>
        <v>23.206394493496727</v>
      </c>
      <c r="GF34" s="43">
        <f t="shared" si="117"/>
        <v>25.989752054147942</v>
      </c>
      <c r="GG34" s="43">
        <f t="shared" si="118"/>
        <v>28.773109614799129</v>
      </c>
      <c r="GH34" s="43">
        <f t="shared" si="119"/>
        <v>31.556467175450326</v>
      </c>
      <c r="GI34" s="43">
        <f t="shared" si="120"/>
        <v>34.339824736101519</v>
      </c>
      <c r="GJ34" s="43">
        <f t="shared" si="121"/>
        <v>29.329864545814644</v>
      </c>
      <c r="GK34" s="43">
        <f t="shared" si="122"/>
        <v>22.010248742772053</v>
      </c>
      <c r="GL34" s="47">
        <f t="shared" si="123"/>
        <v>1.0400000000000003</v>
      </c>
      <c r="GM34" s="43">
        <f t="shared" si="49"/>
        <v>-25.00765109324804</v>
      </c>
      <c r="GN34" s="43">
        <f t="shared" si="50"/>
        <v>11.987868689696514</v>
      </c>
      <c r="GO34" s="43">
        <f t="shared" si="51"/>
        <v>10.161996333157695</v>
      </c>
      <c r="GP34" s="43">
        <f t="shared" si="52"/>
        <v>-23.09601379165375</v>
      </c>
      <c r="GQ34" s="43">
        <f t="shared" si="53"/>
        <v>0.67318577164115168</v>
      </c>
      <c r="GR34" s="43">
        <f t="shared" si="54"/>
        <v>5.4601657690252201E-2</v>
      </c>
      <c r="GS34" s="43">
        <f t="shared" si="55"/>
        <v>1.7624309319187162E-3</v>
      </c>
      <c r="GT34" s="43">
        <f t="shared" si="56"/>
        <v>1.3256640571155408E-5</v>
      </c>
      <c r="GU34" s="43">
        <f t="shared" si="57"/>
        <v>7.0351328884391914E-9</v>
      </c>
      <c r="GV34" s="43">
        <f t="shared" si="58"/>
        <v>1.5240190794063749E-14</v>
      </c>
      <c r="GW34" s="43">
        <f t="shared" si="59"/>
        <v>0</v>
      </c>
      <c r="GX34" s="43">
        <f t="shared" si="60"/>
        <v>3.5092728865528948</v>
      </c>
      <c r="GY34" s="43">
        <f t="shared" si="61"/>
        <v>4.2568014596816406</v>
      </c>
      <c r="GZ34" s="43">
        <f t="shared" si="62"/>
        <v>5.0043300328103868</v>
      </c>
      <c r="HA34" s="43">
        <f t="shared" si="63"/>
        <v>5.7518586059391286</v>
      </c>
      <c r="HB34" s="43">
        <f t="shared" si="64"/>
        <v>6.4993871790678792</v>
      </c>
      <c r="HC34" s="43">
        <f t="shared" si="65"/>
        <v>7.246915752196621</v>
      </c>
      <c r="HD34" s="43">
        <f t="shared" si="66"/>
        <v>7.9944443253253681</v>
      </c>
      <c r="HE34" s="43">
        <f t="shared" si="67"/>
        <v>8.7419728984541134</v>
      </c>
      <c r="HF34" s="43">
        <f t="shared" si="68"/>
        <v>7.3964438706993141</v>
      </c>
      <c r="HG34" s="43">
        <f t="shared" si="69"/>
        <v>5.4306087820092008</v>
      </c>
      <c r="HH34" s="47">
        <f t="shared" si="124"/>
        <v>1.0400000000000003</v>
      </c>
      <c r="HI34" s="43">
        <f t="shared" si="125"/>
        <v>25.00765109324804</v>
      </c>
      <c r="HJ34" s="43">
        <f t="shared" si="126"/>
        <v>11.987868689696514</v>
      </c>
      <c r="HK34" s="43">
        <f t="shared" si="127"/>
        <v>10.161996333157695</v>
      </c>
      <c r="HL34" s="43">
        <f t="shared" si="128"/>
        <v>23.09601379165375</v>
      </c>
      <c r="HM34" s="43">
        <f t="shared" si="129"/>
        <v>0.67318577164115168</v>
      </c>
      <c r="HN34" s="43">
        <f t="shared" si="130"/>
        <v>5.4601657690252201E-2</v>
      </c>
      <c r="HO34" s="43">
        <f t="shared" si="131"/>
        <v>1.7624309319187162E-3</v>
      </c>
      <c r="HP34" s="43">
        <f t="shared" si="132"/>
        <v>1.3256640571155408E-5</v>
      </c>
      <c r="HQ34" s="43">
        <f t="shared" si="133"/>
        <v>7.0351328884391914E-9</v>
      </c>
      <c r="HR34" s="43">
        <f t="shared" si="134"/>
        <v>1.5240190794063749E-14</v>
      </c>
      <c r="HS34" s="43">
        <f t="shared" si="135"/>
        <v>0</v>
      </c>
      <c r="HT34" s="43">
        <f t="shared" si="136"/>
        <v>3.5092728865528948</v>
      </c>
      <c r="HU34" s="43">
        <f t="shared" si="137"/>
        <v>4.2568014596816406</v>
      </c>
      <c r="HV34" s="43">
        <f t="shared" si="138"/>
        <v>5.0043300328103868</v>
      </c>
      <c r="HW34" s="43">
        <f t="shared" si="139"/>
        <v>5.7518586059391286</v>
      </c>
      <c r="HX34" s="43">
        <f t="shared" si="140"/>
        <v>6.4993871790678792</v>
      </c>
      <c r="HY34" s="43">
        <f t="shared" si="141"/>
        <v>7.246915752196621</v>
      </c>
      <c r="HZ34" s="43">
        <f t="shared" si="142"/>
        <v>7.9944443253253681</v>
      </c>
      <c r="IA34" s="43">
        <f t="shared" si="143"/>
        <v>8.7419728984541134</v>
      </c>
      <c r="IB34" s="43">
        <f t="shared" si="144"/>
        <v>7.3964438706993141</v>
      </c>
      <c r="IC34" s="43">
        <f t="shared" si="145"/>
        <v>5.4306087820092008</v>
      </c>
      <c r="ID34" s="47">
        <f t="shared" si="146"/>
        <v>1.0400000000000003</v>
      </c>
      <c r="IE34" s="43">
        <f t="shared" si="147"/>
        <v>6.5368719502981625</v>
      </c>
      <c r="IF34" s="43">
        <f t="shared" si="148"/>
        <v>7.0836299796050772</v>
      </c>
      <c r="IG34" s="43">
        <f t="shared" si="149"/>
        <v>9.0265941647517121</v>
      </c>
      <c r="IH34" s="43">
        <f t="shared" si="150"/>
        <v>6.1771247366080138</v>
      </c>
      <c r="II34" s="43">
        <f t="shared" si="151"/>
        <v>11.9663056133673</v>
      </c>
      <c r="IJ34" s="43">
        <f t="shared" si="152"/>
        <v>12.107833014918166</v>
      </c>
      <c r="IK34" s="43">
        <f t="shared" si="153"/>
        <v>12.119373630815112</v>
      </c>
      <c r="IL34" s="43">
        <f t="shared" si="154"/>
        <v>12.119765089107718</v>
      </c>
      <c r="IM34" s="43">
        <f t="shared" si="155"/>
        <v>12.119768412111302</v>
      </c>
      <c r="IN34" s="43">
        <f t="shared" si="156"/>
        <v>12.119768414388298</v>
      </c>
      <c r="IO34" s="43">
        <f t="shared" si="157"/>
        <v>12.119768414388298</v>
      </c>
      <c r="IP34" s="43">
        <f t="shared" si="158"/>
        <v>11.365934233314608</v>
      </c>
      <c r="IQ34" s="43">
        <f t="shared" si="159"/>
        <v>11.205356071407335</v>
      </c>
      <c r="IR34" s="43">
        <f t="shared" si="160"/>
        <v>11.044777909500063</v>
      </c>
      <c r="IS34" s="43">
        <f t="shared" si="161"/>
        <v>10.884199747592792</v>
      </c>
      <c r="IT34" s="43">
        <f t="shared" si="162"/>
        <v>10.723621585685517</v>
      </c>
      <c r="IU34" s="43">
        <f t="shared" si="163"/>
        <v>10.563043423778247</v>
      </c>
      <c r="IV34" s="43">
        <f t="shared" si="164"/>
        <v>10.402465261870974</v>
      </c>
      <c r="IW34" s="43">
        <f t="shared" si="165"/>
        <v>10.241887099963702</v>
      </c>
      <c r="IX34" s="43">
        <f t="shared" si="166"/>
        <v>10.370092661839795</v>
      </c>
      <c r="IY34" s="43">
        <f t="shared" si="167"/>
        <v>10.814613335886511</v>
      </c>
      <c r="IZ34" s="47">
        <f t="shared" si="168"/>
        <v>1.0400000000000003</v>
      </c>
      <c r="JA34" s="43" t="e">
        <f t="shared" si="267"/>
        <v>#N/A</v>
      </c>
      <c r="JB34" s="43">
        <f t="shared" si="268"/>
        <v>6</v>
      </c>
      <c r="JC34" s="43" t="e">
        <f t="shared" si="269"/>
        <v>#N/A</v>
      </c>
      <c r="JD34" s="43" t="e">
        <f t="shared" si="270"/>
        <v>#N/A</v>
      </c>
      <c r="JE34" s="43" t="e">
        <f t="shared" si="271"/>
        <v>#N/A</v>
      </c>
      <c r="JF34" s="43" t="e">
        <f t="shared" si="272"/>
        <v>#N/A</v>
      </c>
      <c r="JG34" s="43" t="e">
        <f t="shared" si="273"/>
        <v>#N/A</v>
      </c>
      <c r="JH34" s="43" t="e">
        <f t="shared" si="274"/>
        <v>#N/A</v>
      </c>
      <c r="JI34" s="43" t="e">
        <f t="shared" si="275"/>
        <v>#N/A</v>
      </c>
      <c r="JJ34" s="43" t="e">
        <f t="shared" si="276"/>
        <v>#N/A</v>
      </c>
      <c r="JK34" s="43" t="e">
        <f t="shared" si="277"/>
        <v>#N/A</v>
      </c>
      <c r="JL34" s="43">
        <f t="shared" si="278"/>
        <v>6</v>
      </c>
      <c r="JM34" s="43">
        <f t="shared" si="279"/>
        <v>6</v>
      </c>
      <c r="JN34" s="43">
        <f t="shared" si="280"/>
        <v>6</v>
      </c>
      <c r="JO34" s="43">
        <f t="shared" si="281"/>
        <v>6</v>
      </c>
      <c r="JP34" s="43">
        <f t="shared" si="282"/>
        <v>6</v>
      </c>
      <c r="JQ34" s="43">
        <f t="shared" si="283"/>
        <v>6</v>
      </c>
      <c r="JR34" s="43" t="e">
        <f t="shared" si="284"/>
        <v>#N/A</v>
      </c>
      <c r="JS34" s="43" t="e">
        <f t="shared" si="285"/>
        <v>#N/A</v>
      </c>
      <c r="JT34" s="43" t="e">
        <f t="shared" si="286"/>
        <v>#N/A</v>
      </c>
      <c r="JU34" s="43" t="e">
        <f t="shared" si="287"/>
        <v>#N/A</v>
      </c>
      <c r="JV34" s="47">
        <f t="shared" si="170"/>
        <v>1.0400000000000003</v>
      </c>
      <c r="JW34" s="36">
        <f t="shared" si="171"/>
        <v>0</v>
      </c>
      <c r="JX34" s="36">
        <f t="shared" si="172"/>
        <v>0</v>
      </c>
      <c r="JY34" s="36">
        <f t="shared" si="173"/>
        <v>0</v>
      </c>
      <c r="JZ34" s="36">
        <f t="shared" si="174"/>
        <v>0</v>
      </c>
      <c r="KA34" s="36">
        <f t="shared" si="175"/>
        <v>0</v>
      </c>
      <c r="KB34" s="36">
        <f t="shared" si="176"/>
        <v>1</v>
      </c>
      <c r="KC34" s="36">
        <f t="shared" si="177"/>
        <v>1</v>
      </c>
      <c r="KD34" s="36">
        <f t="shared" si="178"/>
        <v>1</v>
      </c>
      <c r="KE34" s="36">
        <f t="shared" si="179"/>
        <v>1</v>
      </c>
      <c r="KF34" s="36">
        <f t="shared" si="180"/>
        <v>1</v>
      </c>
      <c r="KG34" s="36">
        <f t="shared" si="181"/>
        <v>1</v>
      </c>
      <c r="KH34" s="36">
        <f t="shared" si="182"/>
        <v>0</v>
      </c>
      <c r="KI34" s="36">
        <f t="shared" si="183"/>
        <v>0</v>
      </c>
      <c r="KJ34" s="36">
        <f t="shared" si="184"/>
        <v>0</v>
      </c>
      <c r="KK34" s="36">
        <f t="shared" si="185"/>
        <v>0</v>
      </c>
      <c r="KL34" s="36">
        <f t="shared" si="186"/>
        <v>0</v>
      </c>
      <c r="KM34" s="36">
        <f t="shared" si="187"/>
        <v>0</v>
      </c>
      <c r="KN34" s="36">
        <f t="shared" si="188"/>
        <v>0</v>
      </c>
      <c r="KO34" s="36">
        <f t="shared" si="189"/>
        <v>0</v>
      </c>
      <c r="KP34" s="36">
        <f t="shared" si="190"/>
        <v>0</v>
      </c>
      <c r="KQ34" s="36">
        <f t="shared" si="191"/>
        <v>0</v>
      </c>
      <c r="KR34" s="47">
        <f t="shared" si="192"/>
        <v>1.0400000000000003</v>
      </c>
      <c r="KS34" s="1">
        <f t="shared" si="193"/>
        <v>0</v>
      </c>
      <c r="KT34" s="1">
        <f t="shared" si="194"/>
        <v>0</v>
      </c>
      <c r="KU34" s="1">
        <f t="shared" si="195"/>
        <v>0</v>
      </c>
      <c r="KV34" s="1">
        <f t="shared" si="196"/>
        <v>0</v>
      </c>
      <c r="KW34" s="1">
        <f t="shared" si="197"/>
        <v>0</v>
      </c>
      <c r="KX34" s="1">
        <f t="shared" si="198"/>
        <v>0</v>
      </c>
      <c r="KY34" s="1">
        <f t="shared" si="199"/>
        <v>0</v>
      </c>
      <c r="KZ34" s="1">
        <f t="shared" si="200"/>
        <v>0</v>
      </c>
      <c r="LA34" s="1">
        <f t="shared" si="201"/>
        <v>0</v>
      </c>
      <c r="LB34" s="1">
        <f t="shared" si="202"/>
        <v>0</v>
      </c>
      <c r="LC34" s="1">
        <f t="shared" si="203"/>
        <v>0</v>
      </c>
      <c r="LD34" s="1">
        <f t="shared" si="204"/>
        <v>0</v>
      </c>
      <c r="LE34" s="1">
        <f t="shared" si="205"/>
        <v>0</v>
      </c>
      <c r="LF34" s="1">
        <f t="shared" si="206"/>
        <v>0</v>
      </c>
      <c r="LG34" s="1">
        <f t="shared" si="207"/>
        <v>0</v>
      </c>
      <c r="LH34" s="1">
        <f t="shared" si="208"/>
        <v>0</v>
      </c>
      <c r="LI34" s="1">
        <f t="shared" si="209"/>
        <v>0</v>
      </c>
      <c r="LJ34" s="1">
        <f t="shared" si="210"/>
        <v>0</v>
      </c>
      <c r="LK34" s="1">
        <f t="shared" si="211"/>
        <v>0</v>
      </c>
      <c r="LL34" s="1">
        <f t="shared" si="212"/>
        <v>0</v>
      </c>
      <c r="LM34" s="1">
        <f t="shared" si="213"/>
        <v>0</v>
      </c>
      <c r="LN34" s="47">
        <f t="shared" si="214"/>
        <v>1.0400000000000003</v>
      </c>
      <c r="LO34" s="43">
        <f t="shared" si="215"/>
        <v>15.602997475870573</v>
      </c>
      <c r="LP34" s="43">
        <f t="shared" si="216"/>
        <v>13.11993850098451</v>
      </c>
      <c r="LQ34" s="43">
        <f t="shared" si="217"/>
        <v>16.460968499130015</v>
      </c>
      <c r="LR34" s="43">
        <f t="shared" si="218"/>
        <v>16.088877633482532</v>
      </c>
      <c r="LS34" s="43">
        <f t="shared" si="219"/>
        <v>13.857992284069631</v>
      </c>
      <c r="LT34" s="43">
        <f t="shared" si="220"/>
        <v>11.737006971304709</v>
      </c>
      <c r="LU34" s="43">
        <f t="shared" si="221"/>
        <v>10.123946425838579</v>
      </c>
      <c r="LV34" s="43">
        <f t="shared" si="222"/>
        <v>8.8969471536271207</v>
      </c>
      <c r="LW34" s="43">
        <f t="shared" si="223"/>
        <v>7.935115893758196</v>
      </c>
      <c r="LX34" s="43">
        <f t="shared" si="224"/>
        <v>7.160958245956536</v>
      </c>
      <c r="LY34" s="43">
        <f t="shared" si="225"/>
        <v>6.5244286240937326</v>
      </c>
      <c r="LZ34" s="43">
        <f t="shared" si="226"/>
        <v>5.2876442128832659</v>
      </c>
      <c r="MA34" s="43">
        <f t="shared" si="227"/>
        <v>6.4139929641631168</v>
      </c>
      <c r="MB34" s="43">
        <f t="shared" si="228"/>
        <v>7.5403417154429686</v>
      </c>
      <c r="MC34" s="43">
        <f t="shared" si="229"/>
        <v>8.6666904667228231</v>
      </c>
      <c r="MD34" s="43">
        <f t="shared" si="230"/>
        <v>9.7930392180026722</v>
      </c>
      <c r="ME34" s="43">
        <f t="shared" si="231"/>
        <v>10.919387969282527</v>
      </c>
      <c r="MF34" s="43">
        <f t="shared" si="232"/>
        <v>12.045736720562376</v>
      </c>
      <c r="MG34" s="43">
        <f t="shared" si="233"/>
        <v>13.17208547184223</v>
      </c>
      <c r="MH34" s="43">
        <f t="shared" si="234"/>
        <v>14.234842046485477</v>
      </c>
      <c r="MI34" s="43">
        <f t="shared" si="235"/>
        <v>14.839828306137743</v>
      </c>
      <c r="MJ34" s="47">
        <f t="shared" si="236"/>
        <v>1.0400000000000003</v>
      </c>
      <c r="MK34" s="43" t="e">
        <f t="shared" si="74"/>
        <v>#N/A</v>
      </c>
      <c r="ML34" s="43" t="e">
        <f t="shared" si="288"/>
        <v>#N/A</v>
      </c>
      <c r="MM34" s="43" t="e">
        <f t="shared" si="289"/>
        <v>#N/A</v>
      </c>
      <c r="MN34" s="43" t="e">
        <f t="shared" si="290"/>
        <v>#N/A</v>
      </c>
      <c r="MO34" s="43" t="e">
        <f t="shared" si="291"/>
        <v>#N/A</v>
      </c>
      <c r="MP34" s="43" t="e">
        <f t="shared" si="292"/>
        <v>#N/A</v>
      </c>
      <c r="MQ34" s="43" t="e">
        <f t="shared" si="293"/>
        <v>#N/A</v>
      </c>
      <c r="MR34" s="43" t="e">
        <f t="shared" si="294"/>
        <v>#N/A</v>
      </c>
      <c r="MS34" s="43" t="e">
        <f t="shared" si="295"/>
        <v>#N/A</v>
      </c>
      <c r="MT34" s="43" t="e">
        <f t="shared" si="296"/>
        <v>#N/A</v>
      </c>
      <c r="MU34" s="43" t="e">
        <f t="shared" si="297"/>
        <v>#N/A</v>
      </c>
      <c r="MV34" s="43" t="e">
        <f t="shared" si="298"/>
        <v>#N/A</v>
      </c>
      <c r="MW34" s="43" t="e">
        <f t="shared" si="299"/>
        <v>#N/A</v>
      </c>
      <c r="MX34" s="43" t="e">
        <f t="shared" si="300"/>
        <v>#N/A</v>
      </c>
      <c r="MY34" s="43" t="e">
        <f t="shared" si="301"/>
        <v>#N/A</v>
      </c>
      <c r="MZ34" s="43" t="e">
        <f t="shared" si="302"/>
        <v>#N/A</v>
      </c>
      <c r="NA34" s="43" t="e">
        <f t="shared" si="303"/>
        <v>#N/A</v>
      </c>
      <c r="NB34" s="43" t="e">
        <f t="shared" si="304"/>
        <v>#N/A</v>
      </c>
      <c r="NC34" s="43" t="e">
        <f t="shared" si="305"/>
        <v>#N/A</v>
      </c>
      <c r="ND34" s="43" t="e">
        <f t="shared" si="306"/>
        <v>#N/A</v>
      </c>
      <c r="NE34" s="43" t="e">
        <f t="shared" si="307"/>
        <v>#N/A</v>
      </c>
      <c r="NF34" s="47">
        <f t="shared" si="238"/>
        <v>1.0400000000000003</v>
      </c>
      <c r="NG34" s="43">
        <f>IF(OY33=0,MIN('Drive Train'!$F$35-FQ33*$C$19*'Drive Train'!$F$39,NG33+$C$39)-$C$7,IF(LO33-1&lt;=0,0,IF($C$37=Motors!$C$30,MAX(MAX(NG$8:NG33)*-1,NG33-$C$39),MAX(0,MAX(NG$8:NG33)*-1,NG33-$C$39))))</f>
        <v>6.5368719502981625</v>
      </c>
      <c r="NH34" s="43">
        <f>IF(OZ33=0,MIN('Drive Train'!$F$35-FR33*$C$19*'Drive Train'!$F$39,NH33+$C$39)-$C$7,IF(LP33-1&lt;=0,0,IF($C$37=Motors!$C$30,MAX(MAX(NH$8:NH33)*-1,NH33-$C$39),MAX(0,MAX(NH$8:NH33)*-1,NH33-$C$39))))</f>
        <v>7.0836299796050772</v>
      </c>
      <c r="NI34" s="43">
        <f>IF(PA33=0,MIN('Drive Train'!$F$35-FS33*$C$19*'Drive Train'!$F$39,NI33+$C$39)-$C$7,IF(LQ33-1&lt;=0,0,IF($C$37=Motors!$C$30,MAX(MAX(NI$8:NI33)*-1,NI33-$C$39),MAX(0,MAX(NI$8:NI33)*-1,NI33-$C$39))))</f>
        <v>9.0265941647517121</v>
      </c>
      <c r="NJ34" s="43">
        <f>IF(PB33=0,MIN('Drive Train'!$F$35-FT33*$C$19*'Drive Train'!$F$39,NJ33+$C$39)-$C$7,IF(LR33-1&lt;=0,0,IF($C$37=Motors!$C$30,MAX(MAX(NJ$8:NJ33)*-1,NJ33-$C$39),MAX(0,MAX(NJ$8:NJ33)*-1,NJ33-$C$39))))</f>
        <v>6.1771247366080138</v>
      </c>
      <c r="NK34" s="43">
        <f>IF(PC33=0,MIN('Drive Train'!$F$35-FU33*$C$19*'Drive Train'!$F$39,NK33+$C$39)-$C$7,IF(LS33-1&lt;=0,0,IF($C$37=Motors!$C$30,MAX(MAX(NK$8:NK33)*-1,NK33-$C$39),MAX(0,MAX(NK$8:NK33)*-1,NK33-$C$39))))</f>
        <v>11.9663056133673</v>
      </c>
      <c r="NL34" s="43">
        <f>IF(PD33=0,MIN('Drive Train'!$F$35-FV33*$C$19*'Drive Train'!$F$39,NL33+$C$39)-$C$7,IF(LT33-1&lt;=0,0,IF($C$37=Motors!$C$30,MAX(MAX(NL$8:NL33)*-1,NL33-$C$39),MAX(0,MAX(NL$8:NL33)*-1,NL33-$C$39))))</f>
        <v>12.107833014918166</v>
      </c>
      <c r="NM34" s="43">
        <f>IF(PE33=0,MIN('Drive Train'!$F$35-FW33*$C$19*'Drive Train'!$F$39,NM33+$C$39)-$C$7,IF(LU33-1&lt;=0,0,IF($C$37=Motors!$C$30,MAX(MAX(NM$8:NM33)*-1,NM33-$C$39),MAX(0,MAX(NM$8:NM33)*-1,NM33-$C$39))))</f>
        <v>12.119373630815112</v>
      </c>
      <c r="NN34" s="43">
        <f>IF(PF33=0,MIN('Drive Train'!$F$35-FX33*$C$19*'Drive Train'!$F$39,NN33+$C$39)-$C$7,IF(LV33-1&lt;=0,0,IF($C$37=Motors!$C$30,MAX(MAX(NN$8:NN33)*-1,NN33-$C$39),MAX(0,MAX(NN$8:NN33)*-1,NN33-$C$39))))</f>
        <v>12.119765089107718</v>
      </c>
      <c r="NO34" s="43">
        <f>IF(PG33=0,MIN('Drive Train'!$F$35-FY33*$C$19*'Drive Train'!$F$39,NO33+$C$39)-$C$7,IF(LW33-1&lt;=0,0,IF($C$37=Motors!$C$30,MAX(MAX(NO$8:NO33)*-1,NO33-$C$39),MAX(0,MAX(NO$8:NO33)*-1,NO33-$C$39))))</f>
        <v>12.119768412111302</v>
      </c>
      <c r="NP34" s="43">
        <f>IF(PH33=0,MIN('Drive Train'!$F$35-FZ33*$C$19*'Drive Train'!$F$39,NP33+$C$39)-$C$7,IF(LX33-1&lt;=0,0,IF($C$37=Motors!$C$30,MAX(MAX(NP$8:NP33)*-1,NP33-$C$39),MAX(0,MAX(NP$8:NP33)*-1,NP33-$C$39))))</f>
        <v>12.119768414388298</v>
      </c>
      <c r="NQ34" s="43">
        <f>IF(PI33=0,MIN('Drive Train'!$F$35-GA33*$C$19*'Drive Train'!$F$39,NQ33+$C$39)-$C$7,IF(LY33-1&lt;=0,0,IF($C$37=Motors!$C$30,MAX(MAX(NQ$8:NQ33)*-1,NQ33-$C$39),MAX(0,MAX(NQ$8:NQ33)*-1,NQ33-$C$39))))</f>
        <v>12.119768414388298</v>
      </c>
      <c r="NR34" s="43">
        <f>IF(PJ33=0,MIN('Drive Train'!$F$35-GB33*$C$19*'Drive Train'!$F$39,NR33+$C$39)-$C$7,IF(LZ33-1&lt;=0,0,IF($C$37=Motors!$C$30,MAX(MAX(NR$8:NR33)*-1,NR33-$C$39),MAX(0,MAX(NR$8:NR33)*-1,NR33-$C$39))))</f>
        <v>11.365934233314608</v>
      </c>
      <c r="NS34" s="43">
        <f>IF(PK33=0,MIN('Drive Train'!$F$35-GC33*$C$19*'Drive Train'!$F$39,NS33+$C$39)-$C$7,IF(MA33-1&lt;=0,0,IF($C$37=Motors!$C$30,MAX(MAX(NS$8:NS33)*-1,NS33-$C$39),MAX(0,MAX(NS$8:NS33)*-1,NS33-$C$39))))</f>
        <v>11.205356071407335</v>
      </c>
      <c r="NT34" s="43">
        <f>IF(PL33=0,MIN('Drive Train'!$F$35-GD33*$C$19*'Drive Train'!$F$39,NT33+$C$39)-$C$7,IF(MB33-1&lt;=0,0,IF($C$37=Motors!$C$30,MAX(MAX(NT$8:NT33)*-1,NT33-$C$39),MAX(0,MAX(NT$8:NT33)*-1,NT33-$C$39))))</f>
        <v>11.044777909500063</v>
      </c>
      <c r="NU34" s="43">
        <f>IF(PM33=0,MIN('Drive Train'!$F$35-GE33*$C$19*'Drive Train'!$F$39,NU33+$C$39)-$C$7,IF(MC33-1&lt;=0,0,IF($C$37=Motors!$C$30,MAX(MAX(NU$8:NU33)*-1,NU33-$C$39),MAX(0,MAX(NU$8:NU33)*-1,NU33-$C$39))))</f>
        <v>10.884199747592792</v>
      </c>
      <c r="NV34" s="43">
        <f>IF(PN33=0,MIN('Drive Train'!$F$35-GF33*$C$19*'Drive Train'!$F$39,NV33+$C$39)-$C$7,IF(MD33-1&lt;=0,0,IF($C$37=Motors!$C$30,MAX(MAX(NV$8:NV33)*-1,NV33-$C$39),MAX(0,MAX(NV$8:NV33)*-1,NV33-$C$39))))</f>
        <v>10.723621585685517</v>
      </c>
      <c r="NW34" s="43">
        <f>IF(PO33=0,MIN('Drive Train'!$F$35-GG33*$C$19*'Drive Train'!$F$39,NW33+$C$39)-$C$7,IF(ME33-1&lt;=0,0,IF($C$37=Motors!$C$30,MAX(MAX(NW$8:NW33)*-1,NW33-$C$39),MAX(0,MAX(NW$8:NW33)*-1,NW33-$C$39))))</f>
        <v>10.563043423778247</v>
      </c>
      <c r="NX34" s="43">
        <f>IF(PP33=0,MIN('Drive Train'!$F$35-GH33*$C$19*'Drive Train'!$F$39,NX33+$C$39)-$C$7,IF(MF33-1&lt;=0,0,IF($C$37=Motors!$C$30,MAX(MAX(NX$8:NX33)*-1,NX33-$C$39),MAX(0,MAX(NX$8:NX33)*-1,NX33-$C$39))))</f>
        <v>10.402465261870974</v>
      </c>
      <c r="NY34" s="43">
        <f>IF(PQ33=0,MIN('Drive Train'!$F$35-GI33*$C$19*'Drive Train'!$F$39,NY33+$C$39)-$C$7,IF(MG33-1&lt;=0,0,IF($C$37=Motors!$C$30,MAX(MAX(NY$8:NY33)*-1,NY33-$C$39),MAX(0,MAX(NY$8:NY33)*-1,NY33-$C$39))))</f>
        <v>10.241887099963702</v>
      </c>
      <c r="NZ34" s="43">
        <f>IF(PR33=0,MIN('Drive Train'!$F$35-GJ33*$C$19*'Drive Train'!$F$39,NZ33+$C$39)-$C$7,IF(MH33-1&lt;=0,0,IF($C$37=Motors!$C$30,MAX(MAX(NZ$8:NZ33)*-1,NZ33-$C$39),MAX(0,MAX(NZ$8:NZ33)*-1,NZ33-$C$39))))</f>
        <v>10.370092661839795</v>
      </c>
      <c r="OA34" s="43">
        <f>IF(PS33=0,MIN('Drive Train'!$F$35-GK33*$C$19*'Drive Train'!$F$39,OA33+$C$39)-$C$7,IF(MI33-1&lt;=0,0,IF($C$37=Motors!$C$30,MAX(MAX(OA$8:OA33)*-1,OA33-$C$39),MAX(0,MAX(OA$8:OA33)*-1,OA33-$C$39))))</f>
        <v>10.814613335886511</v>
      </c>
      <c r="OB34" s="47">
        <f t="shared" si="239"/>
        <v>1.0400000000000003</v>
      </c>
      <c r="OC34" s="43">
        <f>'Drive Train'!$F$35-(FQ34*$C$13)*$C$19*'Drive Train'!$F$39</f>
        <v>11.947156058586044</v>
      </c>
      <c r="OD34" s="43">
        <f>'Drive Train'!$F$35-(FR34*$C$13)*$C$19*'Drive Train'!$F$39</f>
        <v>8.5754203390995372</v>
      </c>
      <c r="OE34" s="43">
        <f>'Drive Train'!$F$35-(FS34*$C$13)*$C$19*'Drive Train'!$F$39</f>
        <v>10.124441286314285</v>
      </c>
      <c r="OF34" s="43">
        <f>'Drive Train'!$F$35-(FT34*$C$13)*$C$19*'Drive Train'!$F$39</f>
        <v>11.913270601489419</v>
      </c>
      <c r="OG34" s="43">
        <f>'Drive Train'!$F$35-(FU34*$C$13)*$C$19*'Drive Train'!$F$39</f>
        <v>12.234590560768181</v>
      </c>
      <c r="OH34" s="43">
        <f>'Drive Train'!$F$35-(FV34*$C$13)*$C$19*'Drive Train'!$F$39</f>
        <v>12.318678382146471</v>
      </c>
      <c r="OI34" s="43">
        <f>'Drive Train'!$F$35-(FW34*$C$13)*$C$19*'Drive Train'!$F$39</f>
        <v>12.324655239510211</v>
      </c>
      <c r="OJ34" s="43">
        <f>'Drive Train'!$F$35-(FX34*$C$13)*$C$19*'Drive Train'!$F$39</f>
        <v>12.32482517999971</v>
      </c>
      <c r="OK34" s="43">
        <f>'Drive Train'!$F$35-(FY34*$C$13)*$C$19*'Drive Train'!$F$39</f>
        <v>12.324826310256002</v>
      </c>
      <c r="OL34" s="43">
        <f>'Drive Train'!$F$35-(FZ34*$C$13)*$C$19*'Drive Train'!$F$39</f>
        <v>12.324826310791222</v>
      </c>
      <c r="OM34" s="43">
        <f>'Drive Train'!$F$35-(GA34*$C$13)*$C$19*'Drive Train'!$F$39</f>
        <v>12.324826310791224</v>
      </c>
      <c r="ON34" s="43">
        <f>'Drive Train'!$F$35-(GB34*$C$13)*$C$19*'Drive Train'!$F$39</f>
        <v>11.776034483915188</v>
      </c>
      <c r="OO34" s="43">
        <f>'Drive Train'!$F$35-(GC34*$C$13)*$C$19*'Drive Train'!$F$39</f>
        <v>11.659133466367837</v>
      </c>
      <c r="OP34" s="43">
        <f>'Drive Train'!$F$35-(GD34*$C$13)*$C$19*'Drive Train'!$F$39</f>
        <v>11.542232448820487</v>
      </c>
      <c r="OQ34" s="43">
        <f>'Drive Train'!$F$35-(GE34*$C$13)*$C$19*'Drive Train'!$F$39</f>
        <v>11.425331431273138</v>
      </c>
      <c r="OR34" s="43">
        <f>'Drive Train'!$F$35-(GF34*$C$13)*$C$19*'Drive Train'!$F$39</f>
        <v>11.308430413725787</v>
      </c>
      <c r="OS34" s="43">
        <f>'Drive Train'!$F$35-(GG34*$C$13)*$C$19*'Drive Train'!$F$39</f>
        <v>11.191529396178437</v>
      </c>
      <c r="OT34" s="43">
        <f>'Drive Train'!$F$35-(GH34*$C$13)*$C$19*'Drive Train'!$F$39</f>
        <v>11.074628378631086</v>
      </c>
      <c r="OU34" s="43">
        <f>'Drive Train'!$F$35-(GI34*$C$13)*$C$19*'Drive Train'!$F$39</f>
        <v>10.957727361083737</v>
      </c>
      <c r="OV34" s="43">
        <f>'Drive Train'!$F$35-(GJ34*$C$13)*$C$19*'Drive Train'!$F$39</f>
        <v>11.168145689075786</v>
      </c>
      <c r="OW34" s="43">
        <f>'Drive Train'!$F$35-(GK34*$C$13)*$C$19*'Drive Train'!$F$39</f>
        <v>11.475569552803574</v>
      </c>
      <c r="OX34" s="47">
        <f t="shared" si="240"/>
        <v>1.0400000000000003</v>
      </c>
      <c r="OY34" s="1">
        <f>IF(PU34&gt;='Drive Train'!$F$29,1,0)</f>
        <v>1</v>
      </c>
      <c r="OZ34" s="1">
        <f>IF(PV34&gt;='Drive Train'!$F$29,1,0)</f>
        <v>0</v>
      </c>
      <c r="PA34" s="1">
        <f>IF(PW34&gt;='Drive Train'!$F$29,1,0)</f>
        <v>0</v>
      </c>
      <c r="PB34" s="1">
        <f>IF(PX34&gt;='Drive Train'!$F$29,1,0)</f>
        <v>1</v>
      </c>
      <c r="PC34" s="1">
        <f>IF(PY34&gt;='Drive Train'!$F$29,1,0)</f>
        <v>1</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190">
        <f t="shared" si="241"/>
        <v>1.0400000000000003</v>
      </c>
      <c r="PU34" s="43">
        <f t="shared" si="242"/>
        <v>10.78864822341621</v>
      </c>
      <c r="PV34" s="43">
        <f t="shared" si="243"/>
        <v>7.253180659945401</v>
      </c>
      <c r="PW34" s="43">
        <f t="shared" si="244"/>
        <v>9.6893924859004432</v>
      </c>
      <c r="PX34" s="43">
        <f t="shared" si="245"/>
        <v>10.738608442201345</v>
      </c>
      <c r="PY34" s="43">
        <f t="shared" si="246"/>
        <v>10.503701502256257</v>
      </c>
      <c r="PZ34" s="43">
        <f t="shared" si="247"/>
        <v>9.6311183204791408</v>
      </c>
      <c r="QA34" s="43">
        <f t="shared" si="248"/>
        <v>8.6990963001970698</v>
      </c>
      <c r="QB34" s="43">
        <f t="shared" si="249"/>
        <v>7.8836953461043331</v>
      </c>
      <c r="QC34" s="43">
        <f t="shared" si="250"/>
        <v>7.1919104691843607</v>
      </c>
      <c r="QD34" s="43">
        <f t="shared" si="251"/>
        <v>6.5961041337201625</v>
      </c>
      <c r="QE34" s="43">
        <f t="shared" si="252"/>
        <v>6.0875021128930014</v>
      </c>
      <c r="QF34" s="43">
        <f t="shared" si="253"/>
        <v>3.1825790644430576</v>
      </c>
      <c r="QG34" s="43">
        <f t="shared" si="254"/>
        <v>3.8605168777230787</v>
      </c>
      <c r="QH34" s="43">
        <f t="shared" si="255"/>
        <v>4.5384546910031007</v>
      </c>
      <c r="QI34" s="43">
        <f t="shared" si="256"/>
        <v>5.2163925042831201</v>
      </c>
      <c r="QJ34" s="43">
        <f t="shared" si="257"/>
        <v>5.8943303175631421</v>
      </c>
      <c r="QK34" s="43">
        <f t="shared" si="258"/>
        <v>6.572268130843165</v>
      </c>
      <c r="QL34" s="43">
        <f t="shared" si="259"/>
        <v>7.2502059441231816</v>
      </c>
      <c r="QM34" s="43">
        <f t="shared" si="260"/>
        <v>7.9281437574032037</v>
      </c>
      <c r="QN34" s="43">
        <f t="shared" si="261"/>
        <v>8.60026387483558</v>
      </c>
      <c r="QO34" s="43">
        <f t="shared" si="262"/>
        <v>9.209734695745583</v>
      </c>
      <c r="QP34" s="47">
        <f t="shared" si="263"/>
        <v>1.0400000000000003</v>
      </c>
      <c r="QQ34" s="43">
        <f t="shared" si="76"/>
        <v>0.1403757587420775</v>
      </c>
      <c r="QR34" s="43">
        <f t="shared" si="77"/>
        <v>1.1855701769843165</v>
      </c>
      <c r="QS34" s="43">
        <f t="shared" si="78"/>
        <v>0.70539373895205937</v>
      </c>
      <c r="QT34" s="43">
        <f t="shared" si="79"/>
        <v>0.15087981171760939</v>
      </c>
      <c r="QU34" s="43">
        <f t="shared" si="80"/>
        <v>5.1274784559925797E-2</v>
      </c>
      <c r="QV34" s="43">
        <f t="shared" si="81"/>
        <v>2.5208648641027429E-2</v>
      </c>
      <c r="QW34" s="43">
        <f t="shared" si="82"/>
        <v>2.3355900242300075E-2</v>
      </c>
      <c r="QX34" s="43">
        <f t="shared" si="83"/>
        <v>2.330322089082195E-2</v>
      </c>
      <c r="QY34" s="43">
        <f t="shared" si="84"/>
        <v>2.3302870526005191E-2</v>
      </c>
      <c r="QZ34" s="43">
        <f t="shared" si="85"/>
        <v>2.3302870360093774E-2</v>
      </c>
      <c r="RA34" s="43">
        <f t="shared" si="86"/>
        <v>2.3302870360093444E-2</v>
      </c>
      <c r="RB34" s="43">
        <f t="shared" si="87"/>
        <v>0.19342123133150074</v>
      </c>
      <c r="RC34" s="43">
        <f t="shared" si="88"/>
        <v>0.22965903322124567</v>
      </c>
      <c r="RD34" s="43">
        <f t="shared" si="89"/>
        <v>0.2658968351109906</v>
      </c>
      <c r="RE34" s="43">
        <f t="shared" si="90"/>
        <v>0.30213463700073528</v>
      </c>
      <c r="RF34" s="43">
        <f t="shared" si="91"/>
        <v>0.33837243889048041</v>
      </c>
      <c r="RG34" s="43">
        <f t="shared" si="92"/>
        <v>0.3746102407802252</v>
      </c>
      <c r="RH34" s="43">
        <f t="shared" si="93"/>
        <v>0.4108480426699701</v>
      </c>
      <c r="RI34" s="43">
        <f t="shared" si="94"/>
        <v>0.44708584455971495</v>
      </c>
      <c r="RJ34" s="43">
        <f t="shared" si="95"/>
        <v>0.38185888722669853</v>
      </c>
      <c r="RK34" s="43">
        <f t="shared" si="96"/>
        <v>0.28656146977320895</v>
      </c>
      <c r="RL34" s="47">
        <f t="shared" si="264"/>
        <v>1.0400000000000003</v>
      </c>
      <c r="RM34" s="2">
        <f>IF(AND(LO34&gt;=LO$6*'Drive Train'!$AA$52,LO34&lt;=LO$6*'Drive Train'!$AA$53,KS34=0,JW34=0,EU34&gt;0),$C$17,0)</f>
        <v>0</v>
      </c>
      <c r="RN34" s="2">
        <f>IF(AND(LP34&gt;=LP$6*'Drive Train'!$AA$52,LP34&lt;=LP$6*'Drive Train'!$AA$53,KT34=0,JX34=0,EV34&gt;0),$C$17,0)</f>
        <v>0.04</v>
      </c>
      <c r="RO34" s="2">
        <f>IF(AND(LQ34&gt;=LQ$6*'Drive Train'!$AA$52,LQ34&lt;=LQ$6*'Drive Train'!$AA$53,KU34=0,JY34=0,EW34&gt;0),$C$17,0)</f>
        <v>0.04</v>
      </c>
      <c r="RP34" s="2">
        <f>IF(AND(LR34&gt;=LR$6*'Drive Train'!$AA$52,LR34&lt;=LR$6*'Drive Train'!$AA$53,KV34=0,JZ34=0,EX34&gt;0),$C$17,0)</f>
        <v>0</v>
      </c>
      <c r="RQ34" s="2">
        <f>IF(AND(LS34&gt;=LS$6*'Drive Train'!$AA$52,LS34&lt;=LS$6*'Drive Train'!$AA$53,KW34=0,KA34=0,EY34&gt;0),$C$17,0)</f>
        <v>0</v>
      </c>
      <c r="RR34" s="2">
        <f>IF(AND(LT34&gt;=LT$6*'Drive Train'!$AA$52,LT34&lt;=LT$6*'Drive Train'!$AA$53,KX34=0,KB34=0,EZ34&gt;0),$C$17,0)</f>
        <v>0</v>
      </c>
      <c r="RS34" s="2">
        <f>IF(AND(LU34&gt;=LU$6*'Drive Train'!$AA$52,LU34&lt;=LU$6*'Drive Train'!$AA$53,KY34=0,KC34=0,FA34&gt;0),$C$17,0)</f>
        <v>0</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0.04</v>
      </c>
      <c r="RY34" s="2">
        <f>IF(AND(MA34&gt;=MA$6*'Drive Train'!$AA$52,MA34&lt;=MA$6*'Drive Train'!$AA$53,LE34=0,KI34=0,FG34&gt;0),$C$17,0)</f>
        <v>0.04</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265"/>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266"/>
        <v>1.0400000000000003</v>
      </c>
    </row>
    <row r="35" spans="1:524" x14ac:dyDescent="0.3">
      <c r="B35" s="3" t="s">
        <v>149</v>
      </c>
      <c r="C35" s="39">
        <f>C34*C24</f>
        <v>40.672512000000005</v>
      </c>
      <c r="D35" s="5"/>
      <c r="P35" s="5"/>
      <c r="R35" s="49">
        <f t="shared" si="97"/>
        <v>1.0800000000000003</v>
      </c>
      <c r="S35" s="2">
        <f>NG35/'Drive Train'!$F$35</f>
        <v>0.14007031857243246</v>
      </c>
      <c r="T35" s="2">
        <f>NH35/'Drive Train'!$F$35</f>
        <v>0.57423874613973502</v>
      </c>
      <c r="U35" s="2">
        <f>NI35/'Drive Train'!$F$35</f>
        <v>0.740800138313364</v>
      </c>
      <c r="V35" s="2">
        <f>NJ35/'Drive Train'!$F$35</f>
        <v>0.11105844650064628</v>
      </c>
      <c r="W35" s="2">
        <f>NK35/'Drive Train'!$F$35</f>
        <v>0.57792787204575002</v>
      </c>
      <c r="X35" s="2">
        <f>NL35/'Drive Train'!$F$35</f>
        <v>0.97673961098349149</v>
      </c>
      <c r="Y35" s="2">
        <f>NM35/'Drive Train'!$F$35</f>
        <v>0.97738228381830217</v>
      </c>
      <c r="Z35" s="2">
        <f>NN35/'Drive Train'!$F$35</f>
        <v>0.97740055698921613</v>
      </c>
      <c r="AA35" s="2">
        <f>NO35/'Drive Train'!$F$35</f>
        <v>0.97740067852215085</v>
      </c>
      <c r="AB35" s="2">
        <f>NP35/'Drive Train'!$F$35</f>
        <v>0.97740067857970137</v>
      </c>
      <c r="AC35" s="2">
        <f>NQ35/'Drive Train'!$F$35</f>
        <v>0.97740067857970148</v>
      </c>
      <c r="AD35" s="2">
        <f>NR35/'Drive Train'!$F$35</f>
        <v>0.91839080472206325</v>
      </c>
      <c r="AE35" s="2">
        <f>NS35/'Drive Train'!$F$35</f>
        <v>0.90582080283525146</v>
      </c>
      <c r="AF35" s="2">
        <f>NT35/'Drive Train'!$F$35</f>
        <v>0.89325080094843956</v>
      </c>
      <c r="AG35" s="2">
        <f>NU35/'Drive Train'!$F$35</f>
        <v>0.88068079906162777</v>
      </c>
      <c r="AH35" s="2">
        <f>NV35/'Drive Train'!$F$35</f>
        <v>0.86811079717481576</v>
      </c>
      <c r="AI35" s="2">
        <f>NW35/'Drive Train'!$F$35</f>
        <v>0.85554079528800386</v>
      </c>
      <c r="AJ35" s="2">
        <f>NX35/'Drive Train'!$F$35</f>
        <v>0.84297079340119208</v>
      </c>
      <c r="AK35" s="2">
        <f>NY35/'Drive Train'!$F$35</f>
        <v>0.83040079151438018</v>
      </c>
      <c r="AL35" s="2">
        <f>NZ35/'Drive Train'!$F$35</f>
        <v>0.85302641818019187</v>
      </c>
      <c r="AM35" s="2">
        <f>OA35/'Drive Train'!$F$35</f>
        <v>0.88608274761328754</v>
      </c>
      <c r="AN35" s="47">
        <f t="shared" si="98"/>
        <v>1.0800000000000003</v>
      </c>
      <c r="AO35" s="36">
        <f>LO35*12*60/(PI() * 'Drive Train'!$F$15)/S$6*ABS(S35)</f>
        <v>703.1579761506855</v>
      </c>
      <c r="AP35" s="36">
        <f>LP35*12*60/(PI() * 'Drive Train'!$F$15)/T$6*ABS(T35)</f>
        <v>1342.3254619819177</v>
      </c>
      <c r="AQ35" s="36">
        <f>LQ35*12*60/(PI() * 'Drive Train'!$F$15)/U$6*ABS(U35)</f>
        <v>3102.3812986727485</v>
      </c>
      <c r="AR35" s="36">
        <f>LR35*12*60/(PI() * 'Drive Train'!$F$15)/V$6*ABS(V35)</f>
        <v>546.82123306370454</v>
      </c>
      <c r="AS35" s="36">
        <f>LS35*12*60/(PI() * 'Drive Train'!$F$15)/W$6*ABS(W35)</f>
        <v>3218.3827015140682</v>
      </c>
      <c r="AT35" s="36">
        <f>LT35*12*60/(PI() * 'Drive Train'!$F$15)/X$6*ABS(X35)</f>
        <v>5474.6751815053312</v>
      </c>
      <c r="AU35" s="36">
        <f>LU35*12*60/(PI() * 'Drive Train'!$F$15)/Y$6*ABS(Y35)</f>
        <v>5480.4560675518096</v>
      </c>
      <c r="AV35" s="36">
        <f>LV35*12*60/(PI() * 'Drive Train'!$F$15)/Z$6*ABS(Z35)</f>
        <v>5480.610476782309</v>
      </c>
      <c r="AW35" s="36">
        <f>LW35*12*60/(PI() * 'Drive Train'!$F$15)/AA$6*ABS(AA35)</f>
        <v>5480.6114291345593</v>
      </c>
      <c r="AX35" s="36">
        <f>LX35*12*60/(PI() * 'Drive Train'!$F$15)/AB$6*ABS(AB35)</f>
        <v>5480.6114295459838</v>
      </c>
      <c r="AY35" s="36">
        <f>LY35*12*60/(PI() * 'Drive Train'!$F$15)/AC$6*ABS(AC35)</f>
        <v>5480.6114295459838</v>
      </c>
      <c r="AZ35" s="36">
        <f>LZ35*12*60/(PI() * 'Drive Train'!$F$15)/AD$6*ABS(AD35)</f>
        <v>1713.7302349347817</v>
      </c>
      <c r="BA35" s="36">
        <f>MA35*12*60/(PI() * 'Drive Train'!$F$15)/AE$6*ABS(AE35)</f>
        <v>2050.3286318011114</v>
      </c>
      <c r="BB35" s="36">
        <f>MB35*12*60/(PI() * 'Drive Train'!$F$15)/AF$6*ABS(AF35)</f>
        <v>2376.9341427966469</v>
      </c>
      <c r="BC35" s="36">
        <f>MC35*12*60/(PI() * 'Drive Train'!$F$15)/AG$6*ABS(AG35)</f>
        <v>2693.5467679213875</v>
      </c>
      <c r="BD35" s="36">
        <f>MD35*12*60/(PI() * 'Drive Train'!$F$15)/AH$6*ABS(AH35)</f>
        <v>3000.1665071753309</v>
      </c>
      <c r="BE35" s="36">
        <f>ME35*12*60/(PI() * 'Drive Train'!$F$15)/AI$6*ABS(AI35)</f>
        <v>3296.7933605584817</v>
      </c>
      <c r="BF35" s="36">
        <f>MF35*12*60/(PI() * 'Drive Train'!$F$15)/AJ$6*ABS(AJ35)</f>
        <v>3583.4273280708371</v>
      </c>
      <c r="BG35" s="36">
        <f>MG35*12*60/(PI() * 'Drive Train'!$F$15)/AK$6*ABS(AK35)</f>
        <v>3860.0684097123967</v>
      </c>
      <c r="BH35" s="36">
        <f>MH35*12*60/(PI() * 'Drive Train'!$F$15)/AL$6*ABS(AL35)</f>
        <v>4261.1114634110227</v>
      </c>
      <c r="BI35" s="36">
        <f>MI35*12*60/(PI() * 'Drive Train'!$F$15)/AM$6*ABS(AM35)</f>
        <v>4586.571126702117</v>
      </c>
      <c r="BJ35" s="47">
        <f t="shared" si="23"/>
        <v>1.0800000000000003</v>
      </c>
      <c r="BK35" s="2">
        <f>IF(OR(KS34=1,AND($C$37=Motors!$C$32,OY34=1)),0,IF(NG35=0,-(CG34+$C$15)/($C$14-$C$15)*$C$12,($C$11*S35-AO35)/($C$11*S35)*$C$12*S35))</f>
        <v>0</v>
      </c>
      <c r="BL35" s="2">
        <f>IF(OR(KT34=1,AND($C$37=Motors!$C$32,OZ34=1)),0,IF(NH35=0,-(CH34+$C$15)/($C$14-$C$15)*$C$12,($C$11*T35-AP35)/($C$11*T35)*$C$12*T35))</f>
        <v>1.770122073828728</v>
      </c>
      <c r="BM35" s="2">
        <f>IF(OR(KU34=1,AND($C$37=Motors!$C$32,PA34=1)),0,IF(NI35=0,-(CI34+$C$15)/($C$14-$C$15)*$C$12,($C$11*U35-AQ35)/($C$11*U35)*$C$12*U35))</f>
        <v>1.2905638207455561</v>
      </c>
      <c r="BN35" s="2">
        <f>IF(OR(KV34=1,AND($C$37=Motors!$C$32,PB34=1)),0,IF(NJ35=0,-(CJ34+$C$15)/($C$14-$C$15)*$C$12,($C$11*V35-AR35)/($C$11*V35)*$C$12*V35))</f>
        <v>0</v>
      </c>
      <c r="BO35" s="2">
        <f>IF(OR(KW34=1,AND($C$37=Motors!$C$32,PC34=1)),0,IF(NK35=0,-(CK34+$C$15)/($C$14-$C$15)*$C$12,($C$11*W35-AS35)/($C$11*W35)*$C$12*W35))</f>
        <v>0</v>
      </c>
      <c r="BP35" s="2">
        <f>IF(OR(KX34=1,AND($C$37=Motors!$C$32,PD34=1)),0,IF(NL35=0,-(CL34+$C$15)/($C$14-$C$15)*$C$12,($C$11*X35-AT35)/($C$11*X35)*$C$12*X35))</f>
        <v>0.69882514650335403</v>
      </c>
      <c r="BQ35" s="2">
        <f>IF(OR(KY34=1,AND($C$37=Motors!$C$32,PE34=1)),0,IF(NM35=0,-(CM34+$C$15)/($C$14-$C$15)*$C$12,($C$11*Y35-AU35)/($C$11*Y35)*$C$12*Y35))</f>
        <v>0.69770664327214604</v>
      </c>
      <c r="BR35" s="2">
        <f>IF(OR(KZ34=1,AND($C$37=Motors!$C$32,PF34=1)),0,IF(NN35=0,-(CN34+$C$15)/($C$14-$C$15)*$C$12,($C$11*Z35-AV35)/($C$11*Z35)*$C$12*Z35))</f>
        <v>0.69768205559880458</v>
      </c>
      <c r="BS35" s="2">
        <f>IF(OR(LA34=1,AND($C$37=Motors!$C$32,PG34=1)),0,IF(NO35=0,-(CO34+$C$15)/($C$14-$C$15)*$C$12,($C$11*AA35-AW35)/($C$11*AA35)*$C$12*AA35))</f>
        <v>0.69768194611718215</v>
      </c>
      <c r="BT35" s="2">
        <f>IF(OR(LB34=1,AND($C$37=Motors!$C$32,PH34=1)),0,IF(NP35=0,-(CP34+$C$15)/($C$14-$C$15)*$C$12,($C$11*AB35-AX35)/($C$11*AB35)*$C$12*AB35))</f>
        <v>0.69768194609399048</v>
      </c>
      <c r="BU35" s="2">
        <f>IF(OR(LC34=1,AND($C$37=Motors!$C$32,PI34=1)),0,IF(NQ35=0,-(CQ34+$C$15)/($C$14-$C$15)*$C$12,($C$11*AC35-AY35)/($C$11*AC35)*$C$12*AC35))</f>
        <v>0.69768194609399126</v>
      </c>
      <c r="BV35" s="2">
        <f>IF(OR(LD34=1,AND($C$37=Motors!$C$32,PJ34=1)),0,IF(NR35=0,-(CR34+$C$15)/($C$14-$C$15)*$C$12,($C$11*AD35-AZ35)/($C$11*AD35)*$C$12*AD35))</f>
        <v>3.1447265527298582</v>
      </c>
      <c r="BW35" s="2">
        <f>IF(OR(LE34=1,AND($C$37=Motors!$C$32,PK34=1)),0,IF(NS35=0,-(CS34+$C$15)/($C$14-$C$15)*$C$12,($C$11*AE35-BA35)/($C$11*AE35)*$C$12*AE35))</f>
        <v>2.8408475044905503</v>
      </c>
      <c r="BX35" s="2">
        <f>IF(OR(LF34=1,AND($C$37=Motors!$C$32,PL34=1)),0,IF(NT35=0,-(CT34+$C$15)/($C$14-$C$15)*$C$12,($C$11*AF35-BB35)/($C$11*AF35)*$C$12*AF35))</f>
        <v>2.5442076902037365</v>
      </c>
      <c r="BY35" s="2">
        <f>IF(OR(LG34=1,AND($C$37=Motors!$C$32,PM34=1)),0,IF(NU35=0,-(CU34+$C$15)/($C$14-$C$15)*$C$12,($C$11*AG35-BC35)/($C$11*AG35)*$C$12*AG35))</f>
        <v>2.2548071098694193</v>
      </c>
      <c r="BZ35" s="2">
        <f>IF(OR(LH34=1,AND($C$37=Motors!$C$32,PN34=1)),0,IF(NV35=0,-(CV34+$C$15)/($C$14-$C$15)*$C$12,($C$11*AH35-BD35)/($C$11*AH35)*$C$12*AH35))</f>
        <v>1.9726457634875976</v>
      </c>
      <c r="CA35" s="2">
        <f>IF(OR(LI34=1,AND($C$37=Motors!$C$32,PO34=1)),0,IF(NW35=0,-(CW34+$C$15)/($C$14-$C$15)*$C$12,($C$11*AI35-BE35)/($C$11*AI35)*$C$12*AI35))</f>
        <v>1.6977236510582703</v>
      </c>
      <c r="CB35" s="2">
        <f>IF(OR(LJ34=1,AND($C$37=Motors!$C$32,PP34=1)),0,IF(NX35=0,-(CX34+$C$15)/($C$14-$C$15)*$C$12,($C$11*AJ35-BF35)/($C$11*AJ35)*$C$12*AJ35))</f>
        <v>1.4300407725814397</v>
      </c>
      <c r="CC35" s="2">
        <f>IF(OR(LK34=1,AND($C$37=Motors!$C$32,PQ34=1)),0,IF(NY35=0,-(CY34+$C$15)/($C$14-$C$15)*$C$12,($C$11*AK35-BG35)/($C$11*AK35)*$C$12*AK35))</f>
        <v>1.1695971280571043</v>
      </c>
      <c r="CD35" s="2">
        <f>IF(OR(LL34=1,AND($C$37=Motors!$C$32,PR34=1)),0,IF(NZ35=0,-(CZ34+$C$15)/($C$14-$C$15)*$C$12,($C$11*AL35-BH35)/($C$11*AL35)*$C$12*AL35))</f>
        <v>0.98712560724004272</v>
      </c>
      <c r="CE35" s="2">
        <f>IF(OR(LM34=1,AND($C$37=Motors!$C$32,PS34=1)),0,IF(OA35=0,-(DA34+$C$15)/($C$14-$C$15)*$C$12,($C$11*AM35-BI35)/($C$11*AM35)*$C$12*AM35))</f>
        <v>0.90922648740026712</v>
      </c>
      <c r="CF35" s="47">
        <f t="shared" si="25"/>
        <v>1.0800000000000003</v>
      </c>
      <c r="CG35" s="43">
        <f>IF(AND(KS34=1,OY34=1),0,ABS(BK35/$C$12*($C$14-$C$15)+$C$15) *'Drive Train'!$AA$49 + CG34*(1-'Drive Train'!$AA$49))</f>
        <v>3.3783997210188406</v>
      </c>
      <c r="CH35" s="43">
        <f>IF(AND(KT34=1,OZ34=1),0,ABS(BL35/$C$12*($C$14-$C$15)+$C$15) *'Drive Train'!$AA$49 + CH34*(1-'Drive Train'!$AA$49))</f>
        <v>98.299909740022201</v>
      </c>
      <c r="CI35" s="43">
        <f>IF(AND(KU34=1,PA34=1),0,ABS(BM35/$C$12*($C$14-$C$15)+$C$15) *'Drive Train'!$AA$49 + CI34*(1-'Drive Train'!$AA$49))</f>
        <v>72.255664938826342</v>
      </c>
      <c r="CJ35" s="43">
        <f>IF(AND(KV34=1,PB34=1),0,ABS(BN35/$C$12*($C$14-$C$15)+$C$15) *'Drive Train'!$AA$49 + CJ34*(1-'Drive Train'!$AA$49))</f>
        <v>3.5397590405265795</v>
      </c>
      <c r="CK35" s="43">
        <f>IF(AND(KW34=1,PC34=1),0,ABS(BO35/$C$12*($C$14-$C$15)+$C$15) *'Drive Train'!$AA$49 + CK34*(1-'Drive Train'!$AA$49))</f>
        <v>9.4289837121995532</v>
      </c>
      <c r="CL35" s="43">
        <f>IF(AND(KX34=1,PD34=1),0,ABS(BP35/$C$12*($C$14-$C$15)+$C$15) *'Drive Train'!$AA$49 + CL34*(1-'Drive Train'!$AA$49))</f>
        <v>39.605846083098157</v>
      </c>
      <c r="CM35" s="43">
        <f>IF(AND(KY34=1,PE34=1),0,ABS(BQ35/$C$12*($C$14-$C$15)+$C$15) *'Drive Train'!$AA$49 + CM34*(1-'Drive Train'!$AA$49))</f>
        <v>39.537192534157256</v>
      </c>
      <c r="CN35" s="43">
        <f>IF(AND(KZ34=1,PF34=1),0,ABS(BR35/$C$12*($C$14-$C$15)+$C$15) *'Drive Train'!$AA$49 + CN34*(1-'Drive Train'!$AA$49))</f>
        <v>39.535554856066362</v>
      </c>
      <c r="CO35" s="43">
        <f>IF(AND(LA34=1,PG34=1),0,ABS(BS35/$C$12*($C$14-$C$15)+$C$15) *'Drive Train'!$AA$49 + CO34*(1-'Drive Train'!$AA$49))</f>
        <v>39.535546319853886</v>
      </c>
      <c r="CP35" s="43">
        <f>IF(AND(LB34=1,PH34=1),0,ABS(BT35/$C$12*($C$14-$C$15)+$C$15) *'Drive Train'!$AA$49 + CP34*(1-'Drive Train'!$AA$49))</f>
        <v>39.535546317060685</v>
      </c>
      <c r="CQ35" s="43">
        <f>IF(AND(LC34=1,PI34=1),0,ABS(BU35/$C$12*($C$14-$C$15)+$C$15) *'Drive Train'!$AA$49 + CQ34*(1-'Drive Train'!$AA$49))</f>
        <v>39.535546317060721</v>
      </c>
      <c r="CR35" s="43">
        <f>IF(AND(LD34=1,PJ34=1),0,ABS(BV35/$C$12*($C$14-$C$15)+$C$15) *'Drive Train'!$AA$49 + CR34*(1-'Drive Train'!$AA$49))</f>
        <v>173.20017698862893</v>
      </c>
      <c r="CS35" s="43">
        <f>IF(AND(LE34=1,PK34=1),0,ABS(BW35/$C$12*($C$14-$C$15)+$C$15) *'Drive Train'!$AA$49 + CS34*(1-'Drive Train'!$AA$49))</f>
        <v>156.72219002570944</v>
      </c>
      <c r="CT35" s="43">
        <f>IF(AND(LF34=1,PL34=1),0,ABS(BX35/$C$12*($C$14-$C$15)+$C$15) *'Drive Train'!$AA$49 + CT34*(1-'Drive Train'!$AA$49))</f>
        <v>140.63889335336546</v>
      </c>
      <c r="CU35" s="43">
        <f>IF(AND(LG34=1,PM34=1),0,ABS(BY35/$C$12*($C$14-$C$15)+$C$15) *'Drive Train'!$AA$49 + CU34*(1-'Drive Train'!$AA$49))</f>
        <v>124.95028697159707</v>
      </c>
      <c r="CV35" s="43">
        <f>IF(AND(LH34=1,PN34=1),0,ABS(BZ35/$C$12*($C$14-$C$15)+$C$15) *'Drive Train'!$AA$49 + CV34*(1-'Drive Train'!$AA$49))</f>
        <v>109.65637088040424</v>
      </c>
      <c r="CW35" s="43">
        <f>IF(AND(LI34=1,PO34=1),0,ABS(CA35/$C$12*($C$14-$C$15)+$C$15) *'Drive Train'!$AA$49 + CW34*(1-'Drive Train'!$AA$49))</f>
        <v>94.757145079786866</v>
      </c>
      <c r="CX35" s="43">
        <f>IF(AND(LJ34=1,PP34=1),0,ABS(CB35/$C$12*($C$14-$C$15)+$C$15) *'Drive Train'!$AA$49 + CX34*(1-'Drive Train'!$AA$49))</f>
        <v>80.252609569745104</v>
      </c>
      <c r="CY35" s="43">
        <f>IF(AND(LK34=1,PQ34=1),0,ABS(CC35/$C$12*($C$14-$C$15)+$C$15) *'Drive Train'!$AA$49 + CY34*(1-'Drive Train'!$AA$49))</f>
        <v>66.142764350278867</v>
      </c>
      <c r="CZ35" s="43">
        <f>IF(AND(LL34=1,PR34=1),0,ABS(CD35/$C$12*($C$14-$C$15)+$C$15) *'Drive Train'!$AA$49 + CZ34*(1-'Drive Train'!$AA$49))</f>
        <v>55.883159877445848</v>
      </c>
      <c r="DA35" s="43">
        <f>IF(AND(LM34=1,PS34=1),0,ABS(CE35/$C$12*($C$14-$C$15)+$C$15) *'Drive Train'!$AA$49 + DA34*(1-'Drive Train'!$AA$49))</f>
        <v>51.520754598586194</v>
      </c>
      <c r="DB35" s="47">
        <f t="shared" si="99"/>
        <v>1.0800000000000003</v>
      </c>
      <c r="DC35" s="43">
        <f t="shared" si="26"/>
        <v>3.3783997210188406</v>
      </c>
      <c r="DD35" s="43">
        <f t="shared" si="27"/>
        <v>93</v>
      </c>
      <c r="DE35" s="43">
        <f t="shared" si="28"/>
        <v>72.255664938826342</v>
      </c>
      <c r="DF35" s="43">
        <f t="shared" si="29"/>
        <v>3.5397590405265795</v>
      </c>
      <c r="DG35" s="43">
        <f t="shared" si="30"/>
        <v>9.4289837121995532</v>
      </c>
      <c r="DH35" s="43">
        <f t="shared" si="31"/>
        <v>39.605846083098157</v>
      </c>
      <c r="DI35" s="43">
        <f t="shared" si="32"/>
        <v>39.537192534157256</v>
      </c>
      <c r="DJ35" s="43">
        <f t="shared" si="33"/>
        <v>39.535554856066362</v>
      </c>
      <c r="DK35" s="43">
        <f t="shared" si="34"/>
        <v>39.535546319853886</v>
      </c>
      <c r="DL35" s="43">
        <f t="shared" si="35"/>
        <v>39.535546317060685</v>
      </c>
      <c r="DM35" s="43">
        <f t="shared" si="36"/>
        <v>39.535546317060721</v>
      </c>
      <c r="DN35" s="43">
        <f t="shared" si="37"/>
        <v>25</v>
      </c>
      <c r="DO35" s="43">
        <f t="shared" si="38"/>
        <v>30</v>
      </c>
      <c r="DP35" s="43">
        <f t="shared" si="39"/>
        <v>35</v>
      </c>
      <c r="DQ35" s="43">
        <f t="shared" si="40"/>
        <v>40</v>
      </c>
      <c r="DR35" s="43">
        <f t="shared" si="41"/>
        <v>45</v>
      </c>
      <c r="DS35" s="43">
        <f t="shared" si="42"/>
        <v>50</v>
      </c>
      <c r="DT35" s="43">
        <f t="shared" si="43"/>
        <v>55</v>
      </c>
      <c r="DU35" s="43">
        <f t="shared" si="44"/>
        <v>60</v>
      </c>
      <c r="DV35" s="43">
        <f t="shared" si="45"/>
        <v>55.883159877445848</v>
      </c>
      <c r="DW35" s="43">
        <f t="shared" si="46"/>
        <v>51.520754598586194</v>
      </c>
      <c r="DX35" s="47">
        <f t="shared" si="100"/>
        <v>1.0800000000000003</v>
      </c>
      <c r="DY35" s="2">
        <f>IF(OY35=0,($C$23/0.4536*IF(ISNA(MK34),'Drive Train'!$F$16,'Drive Train'!$F$17)*4.448*$C$24*S$6)*SIGN(BK35),BK35)</f>
        <v>0</v>
      </c>
      <c r="DZ35" s="2">
        <f>IF(OZ35=0,($C$23/0.4536*IF(ISNA(ML34),'Drive Train'!$F$16,'Drive Train'!$F$17)*4.448*$C$24*$C$21*T$6)*SIGN(BL35),BL35)</f>
        <v>11.570293785959999</v>
      </c>
      <c r="EA35" s="2">
        <f>IF(PA35=0,($C$23/0.4536*IF(ISNA(MM34),'Drive Train'!$F$16,'Drive Train'!$F$17)*4.448*$C$24*$C$21*U$6)*SIGN(BM35),BM35)</f>
        <v>1.2905638207455561</v>
      </c>
      <c r="EB35" s="2">
        <f>IF(PB35=0,($C$23/0.4536*IF(ISNA(MN34),'Drive Train'!$F$16,'Drive Train'!$F$17)*4.448*$C$24*$C$21*V$6)*SIGN(BN35),BN35)</f>
        <v>0</v>
      </c>
      <c r="EC35" s="2">
        <f>IF(PC35=0,($C$23/0.4536*IF(ISNA(MO34),'Drive Train'!$F$16,'Drive Train'!$F$17)*4.448*$C$24*$C$21*W$6)*SIGN(BO35),BO35)</f>
        <v>0</v>
      </c>
      <c r="ED35" s="2">
        <f>IF(PD35=0,($C$23/0.4536*IF(ISNA(MP34),'Drive Train'!$F$16,'Drive Train'!$F$17)*4.448*$C$24*$C$21*X$6)*SIGN(BP35),BP35)</f>
        <v>0.69882514650335403</v>
      </c>
      <c r="EE35" s="2">
        <f>IF(PE35=0,($C$23/0.4536*IF(ISNA(MQ34),'Drive Train'!$F$16,'Drive Train'!$F$17)*4.448*$C$24*$C$21*Y$6)*SIGN(BQ35),BQ35)</f>
        <v>3.5907808301255173</v>
      </c>
      <c r="EF35" s="2">
        <f>IF(PF35=0,($C$23/0.4536*IF(ISNA(MR34),'Drive Train'!$F$16,'Drive Train'!$F$17)*4.448*$C$24*$C$21*Z$6)*SIGN(BR35),BR35)</f>
        <v>3.1555346688981816</v>
      </c>
      <c r="EG35" s="2">
        <f>IF(PG35=0,($C$23/0.4536*IF(ISNA(MS34),'Drive Train'!$F$16,'Drive Train'!$F$17)*4.448*$C$24*$C$21*AA$6)*SIGN(BS35),BS35)</f>
        <v>2.8143957857740536</v>
      </c>
      <c r="EH35" s="2">
        <f>IF(PH35=0,($C$23/0.4536*IF(ISNA(MT34),'Drive Train'!$F$16,'Drive Train'!$F$17)*4.448*$C$24*$C$21*AB$6)*SIGN(BT35),BT35)</f>
        <v>2.5398205871619508</v>
      </c>
      <c r="EI35" s="2">
        <f>IF(PI35=0,($C$23/0.4536*IF(ISNA(MU34),'Drive Train'!$F$16,'Drive Train'!$F$17)*4.448*$C$24*$C$21*AC$6)*SIGN(BU35),BU35)</f>
        <v>2.3140587571919995</v>
      </c>
      <c r="EJ35" s="2">
        <f>IF(PJ35=0,($C$23/0.4536*IF(ISNA(MV34),'Drive Train'!$F$16,'Drive Train'!$F$17)*4.448*$C$24*$C$21*AD$6)*SIGN(BV35),BV35)</f>
        <v>5.7851468929800003</v>
      </c>
      <c r="EK35" s="2">
        <f>IF(PK35=0,($C$23/0.4536*IF(ISNA(MW34),'Drive Train'!$F$16,'Drive Train'!$F$17)*4.448*$C$24*$C$21*AE$6)*SIGN(BW35),BW35)</f>
        <v>5.7851468929800003</v>
      </c>
      <c r="EL35" s="2">
        <f>IF(PL35=0,($C$23/0.4536*IF(ISNA(MX34),'Drive Train'!$F$16,'Drive Train'!$F$17)*4.448*$C$24*$C$21*AF$6)*SIGN(BX35),BX35)</f>
        <v>5.7851468929800003</v>
      </c>
      <c r="EM35" s="2">
        <f>IF(PM35=0,($C$23/0.4536*IF(ISNA(MY34),'Drive Train'!$F$16,'Drive Train'!$F$17)*4.448*$C$24*$C$21*AG$6)*SIGN(BY35),BY35)</f>
        <v>5.7851468929800003</v>
      </c>
      <c r="EN35" s="2">
        <f>IF(PN35=0,($C$23/0.4536*IF(ISNA(MZ34),'Drive Train'!$F$16,'Drive Train'!$F$17)*4.448*$C$24*$C$21*AH$6)*SIGN(BZ35),BZ35)</f>
        <v>5.7851468929800003</v>
      </c>
      <c r="EO35" s="2">
        <f>IF(PO35=0,($C$23/0.4536*IF(ISNA(NA34),'Drive Train'!$F$16,'Drive Train'!$F$17)*4.448*$C$24*$C$21*AI$6)*SIGN(CA35),CA35)</f>
        <v>5.7851468929800003</v>
      </c>
      <c r="EP35" s="2">
        <f>IF(PP35=0,($C$23/0.4536*IF(ISNA(NB34),'Drive Train'!$F$16,'Drive Train'!$F$17)*4.448*$C$24*$C$21*AJ$6)*SIGN(CB35),CB35)</f>
        <v>5.7851468929800003</v>
      </c>
      <c r="EQ35" s="2">
        <f>IF(PQ35=0,($C$23/0.4536*IF(ISNA(NC34),'Drive Train'!$F$16,'Drive Train'!$F$17)*4.448*$C$24*$C$21*AK$6)*SIGN(CC35),CC35)</f>
        <v>5.7851468929800003</v>
      </c>
      <c r="ER35" s="2">
        <f>IF(PR35=0,($C$23/0.4536*IF(ISNA(ND34),'Drive Train'!$F$16,'Drive Train'!$F$17)*4.448*$C$24*$C$21*AL$6)*SIGN(CD35),CD35)</f>
        <v>5.7851468929800003</v>
      </c>
      <c r="ES35" s="2">
        <f>IF(PS35=0,($C$23/0.4536*IF(ISNA(NE34),'Drive Train'!$F$16,'Drive Train'!$F$17)*4.448*$C$24*$C$21*AM$6)*SIGN(CE35),CE35)</f>
        <v>5.7851468929800003</v>
      </c>
      <c r="ET35" s="47">
        <f t="shared" si="47"/>
        <v>1.0800000000000003</v>
      </c>
      <c r="EU35" s="2">
        <f>MAX(MIN(IF(AND(OY34=1,NG35&lt;0),-1,1)*(DC35-$C$15)/($C$14-$C$15)*$C$12*$C$21-$C$33*LO35/AO$6 -  OY34*$C$33/$C$21,DY34/$C$19),MAX(EU$8:EU34)*-1)</f>
        <v>-1.3243404151157703</v>
      </c>
      <c r="EV35" s="2">
        <f>MAX(MIN(IF(AND(OZ34=1,NH35&lt;0),-1,1)*(DD35-$C$15)/($C$14-$C$15)*$C$12*$C$21-$C$33*LP35/AP$6 -  OZ34*$C$33/$C$21,DZ34/$C$19),MAX(EV$8:EV34)*-1)</f>
        <v>1.1847533591759207</v>
      </c>
      <c r="EW35" s="2">
        <f>MAX(MIN(IF(AND(PA34=1,NI35&lt;0),-1,1)*(DE35-$C$15)/($C$14-$C$15)*$C$12*$C$21-$C$33*LQ35/AQ$6 -  PA34*$C$33/$C$21,EA34/$C$19),MAX(EW$8:EW34)*-1)</f>
        <v>0.66330542313658436</v>
      </c>
      <c r="EX35" s="2">
        <f>MAX(MIN(IF(AND(PB34=1,NJ35&lt;0),-1,1)*(DF35-$C$15)/($C$14-$C$15)*$C$12*$C$21-$C$33*LR35/AR$6 -  PB34*$C$33/$C$21,EB34/$C$19),MAX(EX$8:EX34)*-1)</f>
        <v>-1.3115858168518395</v>
      </c>
      <c r="EY35" s="2">
        <f>MAX(MIN(IF(AND(PC34=1,NK35&lt;0),-1,1)*(DG35-$C$15)/($C$14-$C$15)*$C$12*$C$21-$C$33*LS35/AS$6 -  PC34*$C$33/$C$21,EC34/$C$19),MAX(EY$8:EY34)*-1)</f>
        <v>-1.2396743342100001</v>
      </c>
      <c r="EZ35" s="2">
        <f>MAX(MIN(IF(AND(PD34=1,NL35&lt;0),-1,1)*(DH35-$C$15)/($C$14-$C$15)*$C$12*$C$21-$C$33*LT35/AT$6 -  PD34*$C$33/$C$21,ED34/$C$19),MAX(EZ$8:EZ34)*-1)</f>
        <v>1.3436570451952345E-3</v>
      </c>
      <c r="FA35" s="2">
        <f>MAX(MIN(IF(AND(PE34=1,NM35&lt;0),-1,1)*(DI35-$C$15)/($C$14-$C$15)*$C$12*$C$21-$C$33*LU35/AU$6 -  PE34*$C$33/$C$21,EE34/$C$19),MAX(FA$8:FA34)*-1)</f>
        <v>3.146189600111704E-5</v>
      </c>
      <c r="FB35" s="2">
        <f>MAX(MIN(IF(AND(PF34=1,NN35&lt;0),-1,1)*(DJ35-$C$15)/($C$14-$C$15)*$C$12*$C$21-$C$33*LV35/AV$6 -  PF34*$C$33/$C$21,EF34/$C$19),MAX(FB$8:FB34)*-1)</f>
        <v>1.6320640916500651E-7</v>
      </c>
      <c r="FC35" s="2">
        <f>MAX(MIN(IF(AND(PG34=1,NO35&lt;0),-1,1)*(DK35-$C$15)/($C$14-$C$15)*$C$12*$C$21-$C$33*LW35/AW$6 -  PG34*$C$33/$C$21,EG34/$C$19),MAX(FC$8:FC34)*-1)</f>
        <v>5.3395399213229666E-11</v>
      </c>
      <c r="FD35" s="2">
        <f>MAX(MIN(IF(AND(PH34=1,NP35&lt;0),-1,1)*(DL35-$C$15)/($C$14-$C$15)*$C$12*$C$21-$C$33*LX35/AX$6 -  PH34*$C$33/$C$21,EH34/$C$19),MAX(FD$8:FD34)*-1)</f>
        <v>-2.2204460492503131E-16</v>
      </c>
      <c r="FE35" s="2">
        <f>MAX(MIN(IF(AND(PI34=1,NQ35&lt;0),-1,1)*(DM35-$C$15)/($C$14-$C$15)*$C$12*$C$21-$C$33*LY35/AY$6 -  PI34*$C$33/$C$21,EI34/$C$19),MAX(FE$8:FE34)*-1)</f>
        <v>0</v>
      </c>
      <c r="FF35" s="2">
        <f>MAX(MIN(IF(AND(PJ34=1,NR35&lt;0),-1,1)*(DN35-$C$15)/($C$14-$C$15)*$C$12*$C$21-$C$33*LZ35/AZ$6 -  PJ34*$C$33/$C$21,EJ34/$C$19),MAX(FF$8:FF34)*-1)</f>
        <v>0.16956652447793263</v>
      </c>
      <c r="FG35" s="2">
        <f>MAX(MIN(IF(AND(PK34=1,NS35&lt;0),-1,1)*(DO35-$C$15)/($C$14-$C$15)*$C$12*$C$21-$C$33*MA35/BA$6 -  PK34*$C$33/$C$21,EK34/$C$19),MAX(FG$8:FG34)*-1)</f>
        <v>0.2056867767897726</v>
      </c>
      <c r="FH35" s="2">
        <f>MAX(MIN(IF(AND(PL34=1,NT35&lt;0),-1,1)*(DP35-$C$15)/($C$14-$C$15)*$C$12*$C$21-$C$33*MB35/BB$6 -  PL34*$C$33/$C$21,EL34/$C$19),MAX(FH$8:FH34)*-1)</f>
        <v>0.24180702910161256</v>
      </c>
      <c r="FI35" s="2">
        <f>MAX(MIN(IF(AND(PM34=1,NU35&lt;0),-1,1)*(DQ35-$C$15)/($C$14-$C$15)*$C$12*$C$21-$C$33*MC35/BC$6 -  PM34*$C$33/$C$21,EM34/$C$19),MAX(FI$8:FI34)*-1)</f>
        <v>0.27792728141345241</v>
      </c>
      <c r="FJ35" s="2">
        <f>MAX(MIN(IF(AND(PN34=1,NV35&lt;0),-1,1)*(DR35-$C$15)/($C$14-$C$15)*$C$12*$C$21-$C$33*MD35/BD$6 -  PN34*$C$33/$C$21,EN34/$C$19),MAX(FJ$8:FJ34)*-1)</f>
        <v>0.31404753372529254</v>
      </c>
      <c r="FK35" s="2">
        <f>MAX(MIN(IF(AND(PO34=1,NW35&lt;0),-1,1)*(DS35-$C$15)/($C$14-$C$15)*$C$12*$C$21-$C$33*ME35/BE$6 -  PO34*$C$33/$C$21,EO34/$C$19),MAX(FK$8:FK34)*-1)</f>
        <v>0.35016778603713239</v>
      </c>
      <c r="FL35" s="2">
        <f>MAX(MIN(IF(AND(PP34=1,NX35&lt;0),-1,1)*(DT35-$C$15)/($C$14-$C$15)*$C$12*$C$21-$C$33*MF35/BF$6 -  PP34*$C$33/$C$21,EP34/$C$19),MAX(FL$8:FL34)*-1)</f>
        <v>0.38628803834897235</v>
      </c>
      <c r="FM35" s="2">
        <f>MAX(MIN(IF(AND(PQ34=1,NY35&lt;0),-1,1)*(DU35-$C$15)/($C$14-$C$15)*$C$12*$C$21-$C$33*MG35/BG$6 -  PQ34*$C$33/$C$21,EQ34/$C$19),MAX(FM$8:FM34)*-1)</f>
        <v>0.42240829066081231</v>
      </c>
      <c r="FN35" s="2">
        <f>MAX(MIN(IF(AND(PR34=1,NZ35&lt;0),-1,1)*(DV35-$C$15)/($C$14-$C$15)*$C$12*$C$21-$C$33*MH35/BH$6 -  PR34*$C$33/$C$21,ER34/$C$19),MAX(FN$8:FN34)*-1)</f>
        <v>0.32108547792773001</v>
      </c>
      <c r="FO35" s="2">
        <f>MAX(MIN(IF(AND(PS34=1,OA35&lt;0),-1,1)*(DW35-$C$15)/($C$14-$C$15)*$C$12*$C$21-$C$33*MI35/BI$6 -  PS34*$C$33/$C$21,ES34/$C$19),MAX(FO$8:FO34)*-1)</f>
        <v>0.23353190413187508</v>
      </c>
      <c r="FP35" s="47">
        <f t="shared" si="101"/>
        <v>1.0800000000000003</v>
      </c>
      <c r="FQ35" s="43">
        <f t="shared" si="102"/>
        <v>3.3783997210188406</v>
      </c>
      <c r="FR35" s="43">
        <f t="shared" si="103"/>
        <v>90.406783748870396</v>
      </c>
      <c r="FS35" s="43">
        <f t="shared" si="104"/>
        <v>51.403630073406319</v>
      </c>
      <c r="FT35" s="43">
        <f t="shared" si="105"/>
        <v>3.5397590405265795</v>
      </c>
      <c r="FU35" s="43">
        <f t="shared" si="106"/>
        <v>9.4289837121995532</v>
      </c>
      <c r="FV35" s="43">
        <f t="shared" si="107"/>
        <v>1.890352321749095</v>
      </c>
      <c r="FW35" s="43">
        <f t="shared" si="108"/>
        <v>1.7922030233839448</v>
      </c>
      <c r="FX35" s="43">
        <f t="shared" si="109"/>
        <v>1.7898619505449807</v>
      </c>
      <c r="FY35" s="43">
        <f t="shared" si="110"/>
        <v>1.7898497470599755</v>
      </c>
      <c r="FZ35" s="43">
        <f t="shared" si="111"/>
        <v>1.789849743066134</v>
      </c>
      <c r="GA35" s="43">
        <f t="shared" si="112"/>
        <v>1.7898497430661173</v>
      </c>
      <c r="GB35" s="43">
        <f t="shared" si="113"/>
        <v>14.473051181470574</v>
      </c>
      <c r="GC35" s="43">
        <f t="shared" si="114"/>
        <v>17.174766260478872</v>
      </c>
      <c r="GD35" s="43">
        <f t="shared" si="115"/>
        <v>19.876481339487174</v>
      </c>
      <c r="GE35" s="43">
        <f t="shared" si="116"/>
        <v>22.578196418495462</v>
      </c>
      <c r="GF35" s="43">
        <f t="shared" si="117"/>
        <v>25.279911497503779</v>
      </c>
      <c r="GG35" s="43">
        <f t="shared" si="118"/>
        <v>27.981626576512067</v>
      </c>
      <c r="GH35" s="43">
        <f t="shared" si="119"/>
        <v>30.683341655520369</v>
      </c>
      <c r="GI35" s="43">
        <f t="shared" si="120"/>
        <v>33.385056734528668</v>
      </c>
      <c r="GJ35" s="43">
        <f t="shared" si="121"/>
        <v>25.806334176193413</v>
      </c>
      <c r="GK35" s="43">
        <f t="shared" si="122"/>
        <v>19.257520272482406</v>
      </c>
      <c r="GL35" s="47">
        <f t="shared" si="123"/>
        <v>1.0800000000000003</v>
      </c>
      <c r="GM35" s="43">
        <f t="shared" si="49"/>
        <v>-26.604016013635956</v>
      </c>
      <c r="GN35" s="43">
        <f t="shared" si="50"/>
        <v>11.899960531284501</v>
      </c>
      <c r="GO35" s="43">
        <f t="shared" si="51"/>
        <v>9.6234759024757608</v>
      </c>
      <c r="GP35" s="43">
        <f t="shared" si="52"/>
        <v>-24.884028830116634</v>
      </c>
      <c r="GQ35" s="43">
        <f t="shared" si="53"/>
        <v>-29.053734754561201</v>
      </c>
      <c r="GR35" s="43">
        <f t="shared" si="54"/>
        <v>3.7488969707321469E-2</v>
      </c>
      <c r="GS35" s="43">
        <f t="shared" si="55"/>
        <v>1.0182582836837655E-3</v>
      </c>
      <c r="GT35" s="43">
        <f t="shared" si="56"/>
        <v>6.010716052478251E-6</v>
      </c>
      <c r="GU35" s="43">
        <f t="shared" si="57"/>
        <v>2.2048579999964873E-9</v>
      </c>
      <c r="GV35" s="43">
        <f t="shared" si="58"/>
        <v>-1.0160127196042503E-14</v>
      </c>
      <c r="GW35" s="43">
        <f t="shared" si="59"/>
        <v>0</v>
      </c>
      <c r="GX35" s="43">
        <f t="shared" si="60"/>
        <v>3.4063375859394585</v>
      </c>
      <c r="GY35" s="43">
        <f t="shared" si="61"/>
        <v>4.1319393722722868</v>
      </c>
      <c r="GZ35" s="43">
        <f t="shared" si="62"/>
        <v>4.8575411586051143</v>
      </c>
      <c r="HA35" s="43">
        <f t="shared" si="63"/>
        <v>5.5831429449379408</v>
      </c>
      <c r="HB35" s="43">
        <f t="shared" si="64"/>
        <v>6.3087447312707718</v>
      </c>
      <c r="HC35" s="43">
        <f t="shared" si="65"/>
        <v>7.0343465176035966</v>
      </c>
      <c r="HD35" s="43">
        <f t="shared" si="66"/>
        <v>7.7599483039364259</v>
      </c>
      <c r="HE35" s="43">
        <f t="shared" si="67"/>
        <v>8.4855500902692533</v>
      </c>
      <c r="HF35" s="43">
        <f t="shared" si="68"/>
        <v>6.4501264924309902</v>
      </c>
      <c r="HG35" s="43">
        <f t="shared" si="69"/>
        <v>4.6913062882523207</v>
      </c>
      <c r="HH35" s="47">
        <f t="shared" si="124"/>
        <v>1.0800000000000003</v>
      </c>
      <c r="HI35" s="43">
        <f t="shared" si="125"/>
        <v>26.604016013635956</v>
      </c>
      <c r="HJ35" s="43">
        <f t="shared" si="126"/>
        <v>11.899960531284501</v>
      </c>
      <c r="HK35" s="43">
        <f t="shared" si="127"/>
        <v>9.6234759024757608</v>
      </c>
      <c r="HL35" s="43">
        <f t="shared" si="128"/>
        <v>24.884028830116634</v>
      </c>
      <c r="HM35" s="43">
        <f t="shared" si="129"/>
        <v>29.053734754561201</v>
      </c>
      <c r="HN35" s="43">
        <f t="shared" si="130"/>
        <v>3.7488969707321469E-2</v>
      </c>
      <c r="HO35" s="43">
        <f t="shared" si="131"/>
        <v>1.0182582836837655E-3</v>
      </c>
      <c r="HP35" s="43">
        <f t="shared" si="132"/>
        <v>6.010716052478251E-6</v>
      </c>
      <c r="HQ35" s="43">
        <f t="shared" si="133"/>
        <v>2.2048579999964873E-9</v>
      </c>
      <c r="HR35" s="43">
        <f t="shared" si="134"/>
        <v>1.0160127196042503E-14</v>
      </c>
      <c r="HS35" s="43">
        <f t="shared" si="135"/>
        <v>0</v>
      </c>
      <c r="HT35" s="43">
        <f t="shared" si="136"/>
        <v>3.4063375859394585</v>
      </c>
      <c r="HU35" s="43">
        <f t="shared" si="137"/>
        <v>4.1319393722722868</v>
      </c>
      <c r="HV35" s="43">
        <f t="shared" si="138"/>
        <v>4.8575411586051143</v>
      </c>
      <c r="HW35" s="43">
        <f t="shared" si="139"/>
        <v>5.5831429449379408</v>
      </c>
      <c r="HX35" s="43">
        <f t="shared" si="140"/>
        <v>6.3087447312707718</v>
      </c>
      <c r="HY35" s="43">
        <f t="shared" si="141"/>
        <v>7.0343465176035966</v>
      </c>
      <c r="HZ35" s="43">
        <f t="shared" si="142"/>
        <v>7.7599483039364259</v>
      </c>
      <c r="IA35" s="43">
        <f t="shared" si="143"/>
        <v>8.4855500902692533</v>
      </c>
      <c r="IB35" s="43">
        <f t="shared" si="144"/>
        <v>6.4501264924309902</v>
      </c>
      <c r="IC35" s="43">
        <f t="shared" si="145"/>
        <v>4.6913062882523207</v>
      </c>
      <c r="ID35" s="47">
        <f t="shared" si="146"/>
        <v>1.0800000000000003</v>
      </c>
      <c r="IE35" s="43">
        <f t="shared" si="147"/>
        <v>1.7368719502981627</v>
      </c>
      <c r="IF35" s="43">
        <f t="shared" si="148"/>
        <v>7.1205604521327146</v>
      </c>
      <c r="IG35" s="43">
        <f t="shared" si="149"/>
        <v>9.1859217150857138</v>
      </c>
      <c r="IH35" s="43">
        <f t="shared" si="150"/>
        <v>1.3771247366080139</v>
      </c>
      <c r="II35" s="43">
        <f t="shared" si="151"/>
        <v>7.1663056133673004</v>
      </c>
      <c r="IJ35" s="43">
        <f t="shared" si="152"/>
        <v>12.111571176195294</v>
      </c>
      <c r="IK35" s="43">
        <f t="shared" si="153"/>
        <v>12.119540319346948</v>
      </c>
      <c r="IL35" s="43">
        <f t="shared" si="154"/>
        <v>12.11976690666628</v>
      </c>
      <c r="IM35" s="43">
        <f t="shared" si="155"/>
        <v>12.11976841367467</v>
      </c>
      <c r="IN35" s="43">
        <f t="shared" si="156"/>
        <v>12.119768414388297</v>
      </c>
      <c r="IO35" s="43">
        <f t="shared" si="157"/>
        <v>12.119768414388298</v>
      </c>
      <c r="IP35" s="43">
        <f t="shared" si="158"/>
        <v>11.388045978553585</v>
      </c>
      <c r="IQ35" s="43">
        <f t="shared" si="159"/>
        <v>11.232177955157118</v>
      </c>
      <c r="IR35" s="43">
        <f t="shared" si="160"/>
        <v>11.076309931760651</v>
      </c>
      <c r="IS35" s="43">
        <f t="shared" si="161"/>
        <v>10.920441908364184</v>
      </c>
      <c r="IT35" s="43">
        <f t="shared" si="162"/>
        <v>10.764573884967716</v>
      </c>
      <c r="IU35" s="43">
        <f t="shared" si="163"/>
        <v>10.608705861571249</v>
      </c>
      <c r="IV35" s="43">
        <f t="shared" si="164"/>
        <v>10.452837838174782</v>
      </c>
      <c r="IW35" s="43">
        <f t="shared" si="165"/>
        <v>10.296969814778315</v>
      </c>
      <c r="IX35" s="43">
        <f t="shared" si="166"/>
        <v>10.57752758543438</v>
      </c>
      <c r="IY35" s="43">
        <f t="shared" si="167"/>
        <v>10.987426070404766</v>
      </c>
      <c r="IZ35" s="47">
        <f t="shared" si="168"/>
        <v>1.0800000000000003</v>
      </c>
      <c r="JA35" s="43" t="e">
        <f t="shared" si="267"/>
        <v>#N/A</v>
      </c>
      <c r="JB35" s="43">
        <f t="shared" si="268"/>
        <v>6</v>
      </c>
      <c r="JC35" s="43" t="e">
        <f t="shared" si="269"/>
        <v>#N/A</v>
      </c>
      <c r="JD35" s="43" t="e">
        <f t="shared" si="270"/>
        <v>#N/A</v>
      </c>
      <c r="JE35" s="43" t="e">
        <f t="shared" si="271"/>
        <v>#N/A</v>
      </c>
      <c r="JF35" s="43" t="e">
        <f t="shared" si="272"/>
        <v>#N/A</v>
      </c>
      <c r="JG35" s="43" t="e">
        <f t="shared" si="273"/>
        <v>#N/A</v>
      </c>
      <c r="JH35" s="43" t="e">
        <f t="shared" si="274"/>
        <v>#N/A</v>
      </c>
      <c r="JI35" s="43" t="e">
        <f t="shared" si="275"/>
        <v>#N/A</v>
      </c>
      <c r="JJ35" s="43" t="e">
        <f t="shared" si="276"/>
        <v>#N/A</v>
      </c>
      <c r="JK35" s="43" t="e">
        <f t="shared" si="277"/>
        <v>#N/A</v>
      </c>
      <c r="JL35" s="43">
        <f t="shared" si="278"/>
        <v>6</v>
      </c>
      <c r="JM35" s="43">
        <f t="shared" si="279"/>
        <v>6</v>
      </c>
      <c r="JN35" s="43">
        <f t="shared" si="280"/>
        <v>6</v>
      </c>
      <c r="JO35" s="43">
        <f t="shared" si="281"/>
        <v>6</v>
      </c>
      <c r="JP35" s="43">
        <f t="shared" si="282"/>
        <v>6</v>
      </c>
      <c r="JQ35" s="43">
        <f t="shared" si="283"/>
        <v>6</v>
      </c>
      <c r="JR35" s="43" t="e">
        <f t="shared" si="284"/>
        <v>#N/A</v>
      </c>
      <c r="JS35" s="43" t="e">
        <f t="shared" si="285"/>
        <v>#N/A</v>
      </c>
      <c r="JT35" s="43" t="e">
        <f t="shared" si="286"/>
        <v>#N/A</v>
      </c>
      <c r="JU35" s="43" t="e">
        <f t="shared" si="287"/>
        <v>#N/A</v>
      </c>
      <c r="JV35" s="47">
        <f t="shared" si="170"/>
        <v>1.0800000000000003</v>
      </c>
      <c r="JW35" s="36">
        <f t="shared" si="171"/>
        <v>0</v>
      </c>
      <c r="JX35" s="36">
        <f t="shared" si="172"/>
        <v>0</v>
      </c>
      <c r="JY35" s="36">
        <f t="shared" si="173"/>
        <v>0</v>
      </c>
      <c r="JZ35" s="36">
        <f t="shared" si="174"/>
        <v>0</v>
      </c>
      <c r="KA35" s="36">
        <f t="shared" si="175"/>
        <v>0</v>
      </c>
      <c r="KB35" s="36">
        <f t="shared" si="176"/>
        <v>1</v>
      </c>
      <c r="KC35" s="36">
        <f t="shared" si="177"/>
        <v>1</v>
      </c>
      <c r="KD35" s="36">
        <f t="shared" si="178"/>
        <v>1</v>
      </c>
      <c r="KE35" s="36">
        <f t="shared" si="179"/>
        <v>1</v>
      </c>
      <c r="KF35" s="36">
        <f t="shared" si="180"/>
        <v>1</v>
      </c>
      <c r="KG35" s="36">
        <f t="shared" si="181"/>
        <v>1</v>
      </c>
      <c r="KH35" s="36">
        <f t="shared" si="182"/>
        <v>0</v>
      </c>
      <c r="KI35" s="36">
        <f t="shared" si="183"/>
        <v>0</v>
      </c>
      <c r="KJ35" s="36">
        <f t="shared" si="184"/>
        <v>0</v>
      </c>
      <c r="KK35" s="36">
        <f t="shared" si="185"/>
        <v>0</v>
      </c>
      <c r="KL35" s="36">
        <f t="shared" si="186"/>
        <v>0</v>
      </c>
      <c r="KM35" s="36">
        <f t="shared" si="187"/>
        <v>0</v>
      </c>
      <c r="KN35" s="36">
        <f t="shared" si="188"/>
        <v>0</v>
      </c>
      <c r="KO35" s="36">
        <f t="shared" si="189"/>
        <v>0</v>
      </c>
      <c r="KP35" s="36">
        <f t="shared" si="190"/>
        <v>0</v>
      </c>
      <c r="KQ35" s="36">
        <f t="shared" si="191"/>
        <v>0</v>
      </c>
      <c r="KR35" s="47">
        <f t="shared" si="192"/>
        <v>1.0800000000000003</v>
      </c>
      <c r="KS35" s="1">
        <f t="shared" si="193"/>
        <v>0</v>
      </c>
      <c r="KT35" s="1">
        <f t="shared" si="194"/>
        <v>0</v>
      </c>
      <c r="KU35" s="1">
        <f t="shared" si="195"/>
        <v>0</v>
      </c>
      <c r="KV35" s="1">
        <f t="shared" si="196"/>
        <v>0</v>
      </c>
      <c r="KW35" s="1">
        <f t="shared" si="197"/>
        <v>0</v>
      </c>
      <c r="KX35" s="1">
        <f t="shared" si="198"/>
        <v>0</v>
      </c>
      <c r="KY35" s="1">
        <f t="shared" si="199"/>
        <v>0</v>
      </c>
      <c r="KZ35" s="1">
        <f t="shared" si="200"/>
        <v>0</v>
      </c>
      <c r="LA35" s="1">
        <f t="shared" si="201"/>
        <v>0</v>
      </c>
      <c r="LB35" s="1">
        <f t="shared" si="202"/>
        <v>0</v>
      </c>
      <c r="LC35" s="1">
        <f t="shared" si="203"/>
        <v>0</v>
      </c>
      <c r="LD35" s="1">
        <f t="shared" si="204"/>
        <v>0</v>
      </c>
      <c r="LE35" s="1">
        <f t="shared" si="205"/>
        <v>0</v>
      </c>
      <c r="LF35" s="1">
        <f t="shared" si="206"/>
        <v>0</v>
      </c>
      <c r="LG35" s="1">
        <f t="shared" si="207"/>
        <v>0</v>
      </c>
      <c r="LH35" s="1">
        <f t="shared" si="208"/>
        <v>0</v>
      </c>
      <c r="LI35" s="1">
        <f t="shared" si="209"/>
        <v>0</v>
      </c>
      <c r="LJ35" s="1">
        <f t="shared" si="210"/>
        <v>0</v>
      </c>
      <c r="LK35" s="1">
        <f t="shared" si="211"/>
        <v>0</v>
      </c>
      <c r="LL35" s="1">
        <f t="shared" si="212"/>
        <v>0</v>
      </c>
      <c r="LM35" s="1">
        <f t="shared" si="213"/>
        <v>0</v>
      </c>
      <c r="LN35" s="47">
        <f t="shared" si="214"/>
        <v>1.0800000000000003</v>
      </c>
      <c r="LO35" s="43">
        <f t="shared" si="215"/>
        <v>14.602691432140652</v>
      </c>
      <c r="LP35" s="43">
        <f t="shared" si="216"/>
        <v>13.59945324857237</v>
      </c>
      <c r="LQ35" s="43">
        <f t="shared" si="217"/>
        <v>16.867448352456321</v>
      </c>
      <c r="LR35" s="43">
        <f t="shared" si="218"/>
        <v>15.165037081816383</v>
      </c>
      <c r="LS35" s="43">
        <f t="shared" si="219"/>
        <v>13.884919714935277</v>
      </c>
      <c r="LT35" s="43">
        <f t="shared" si="220"/>
        <v>11.739191037612319</v>
      </c>
      <c r="LU35" s="43">
        <f t="shared" si="221"/>
        <v>10.124016923075855</v>
      </c>
      <c r="LV35" s="43">
        <f t="shared" si="222"/>
        <v>8.8969476838927442</v>
      </c>
      <c r="LW35" s="43">
        <f t="shared" si="223"/>
        <v>7.9351158940396012</v>
      </c>
      <c r="LX35" s="43">
        <f t="shared" si="224"/>
        <v>7.1609582459565368</v>
      </c>
      <c r="LY35" s="43">
        <f t="shared" si="225"/>
        <v>6.5244286240937326</v>
      </c>
      <c r="LZ35" s="43">
        <f t="shared" si="226"/>
        <v>5.4280151283453817</v>
      </c>
      <c r="MA35" s="43">
        <f t="shared" si="227"/>
        <v>6.5842650225503823</v>
      </c>
      <c r="MB35" s="43">
        <f t="shared" si="228"/>
        <v>7.7405149167553837</v>
      </c>
      <c r="MC35" s="43">
        <f t="shared" si="229"/>
        <v>8.8967648109603878</v>
      </c>
      <c r="MD35" s="43">
        <f t="shared" si="230"/>
        <v>10.053014705165387</v>
      </c>
      <c r="ME35" s="43">
        <f t="shared" si="231"/>
        <v>11.209264599370391</v>
      </c>
      <c r="MF35" s="43">
        <f t="shared" si="232"/>
        <v>12.365514493575391</v>
      </c>
      <c r="MG35" s="43">
        <f t="shared" si="233"/>
        <v>13.521764387780395</v>
      </c>
      <c r="MH35" s="43">
        <f t="shared" si="234"/>
        <v>14.53069980131345</v>
      </c>
      <c r="MI35" s="43">
        <f t="shared" si="235"/>
        <v>15.057052657418112</v>
      </c>
      <c r="MJ35" s="47">
        <f t="shared" si="236"/>
        <v>1.0800000000000003</v>
      </c>
      <c r="MK35" s="43" t="e">
        <f t="shared" si="74"/>
        <v>#N/A</v>
      </c>
      <c r="ML35" s="43" t="e">
        <f t="shared" si="288"/>
        <v>#N/A</v>
      </c>
      <c r="MM35" s="43" t="e">
        <f t="shared" si="289"/>
        <v>#N/A</v>
      </c>
      <c r="MN35" s="43" t="e">
        <f t="shared" si="290"/>
        <v>#N/A</v>
      </c>
      <c r="MO35" s="43" t="e">
        <f t="shared" si="291"/>
        <v>#N/A</v>
      </c>
      <c r="MP35" s="43" t="e">
        <f t="shared" si="292"/>
        <v>#N/A</v>
      </c>
      <c r="MQ35" s="43" t="e">
        <f t="shared" si="293"/>
        <v>#N/A</v>
      </c>
      <c r="MR35" s="43" t="e">
        <f t="shared" si="294"/>
        <v>#N/A</v>
      </c>
      <c r="MS35" s="43" t="e">
        <f t="shared" si="295"/>
        <v>#N/A</v>
      </c>
      <c r="MT35" s="43" t="e">
        <f t="shared" si="296"/>
        <v>#N/A</v>
      </c>
      <c r="MU35" s="43" t="e">
        <f t="shared" si="297"/>
        <v>#N/A</v>
      </c>
      <c r="MV35" s="43" t="e">
        <f t="shared" si="298"/>
        <v>#N/A</v>
      </c>
      <c r="MW35" s="43" t="e">
        <f t="shared" si="299"/>
        <v>#N/A</v>
      </c>
      <c r="MX35" s="43" t="e">
        <f t="shared" si="300"/>
        <v>#N/A</v>
      </c>
      <c r="MY35" s="43" t="e">
        <f t="shared" si="301"/>
        <v>#N/A</v>
      </c>
      <c r="MZ35" s="43" t="e">
        <f t="shared" si="302"/>
        <v>#N/A</v>
      </c>
      <c r="NA35" s="43" t="e">
        <f t="shared" si="303"/>
        <v>#N/A</v>
      </c>
      <c r="NB35" s="43" t="e">
        <f t="shared" si="304"/>
        <v>#N/A</v>
      </c>
      <c r="NC35" s="43" t="e">
        <f t="shared" si="305"/>
        <v>#N/A</v>
      </c>
      <c r="ND35" s="43" t="e">
        <f t="shared" si="306"/>
        <v>#N/A</v>
      </c>
      <c r="NE35" s="43" t="e">
        <f t="shared" si="307"/>
        <v>#N/A</v>
      </c>
      <c r="NF35" s="47">
        <f t="shared" si="238"/>
        <v>1.0800000000000003</v>
      </c>
      <c r="NG35" s="43">
        <f>IF(OY34=0,MIN('Drive Train'!$F$35-FQ34*$C$19*'Drive Train'!$F$39,NG34+$C$39)-$C$7,IF(LO34-1&lt;=0,0,IF($C$37=Motors!$C$30,MAX(MAX(NG$8:NG34)*-1,NG34-$C$39),MAX(0,MAX(NG$8:NG34)*-1,NG34-$C$39))))</f>
        <v>1.7368719502981627</v>
      </c>
      <c r="NH35" s="43">
        <f>IF(OZ34=0,MIN('Drive Train'!$F$35-FR34*$C$19*'Drive Train'!$F$39,NH34+$C$39)-$C$7,IF(LP34-1&lt;=0,0,IF($C$37=Motors!$C$30,MAX(MAX(NH$8:NH34)*-1,NH34-$C$39),MAX(0,MAX(NH$8:NH34)*-1,NH34-$C$39))))</f>
        <v>7.1205604521327146</v>
      </c>
      <c r="NI35" s="43">
        <f>IF(PA34=0,MIN('Drive Train'!$F$35-FS34*$C$19*'Drive Train'!$F$39,NI34+$C$39)-$C$7,IF(LQ34-1&lt;=0,0,IF($C$37=Motors!$C$30,MAX(MAX(NI$8:NI34)*-1,NI34-$C$39),MAX(0,MAX(NI$8:NI34)*-1,NI34-$C$39))))</f>
        <v>9.1859217150857138</v>
      </c>
      <c r="NJ35" s="43">
        <f>IF(PB34=0,MIN('Drive Train'!$F$35-FT34*$C$19*'Drive Train'!$F$39,NJ34+$C$39)-$C$7,IF(LR34-1&lt;=0,0,IF($C$37=Motors!$C$30,MAX(MAX(NJ$8:NJ34)*-1,NJ34-$C$39),MAX(0,MAX(NJ$8:NJ34)*-1,NJ34-$C$39))))</f>
        <v>1.3771247366080139</v>
      </c>
      <c r="NK35" s="43">
        <f>IF(PC34=0,MIN('Drive Train'!$F$35-FU34*$C$19*'Drive Train'!$F$39,NK34+$C$39)-$C$7,IF(LS34-1&lt;=0,0,IF($C$37=Motors!$C$30,MAX(MAX(NK$8:NK34)*-1,NK34-$C$39),MAX(0,MAX(NK$8:NK34)*-1,NK34-$C$39))))</f>
        <v>7.1663056133673004</v>
      </c>
      <c r="NL35" s="43">
        <f>IF(PD34=0,MIN('Drive Train'!$F$35-FV34*$C$19*'Drive Train'!$F$39,NL34+$C$39)-$C$7,IF(LT34-1&lt;=0,0,IF($C$37=Motors!$C$30,MAX(MAX(NL$8:NL34)*-1,NL34-$C$39),MAX(0,MAX(NL$8:NL34)*-1,NL34-$C$39))))</f>
        <v>12.111571176195294</v>
      </c>
      <c r="NM35" s="43">
        <f>IF(PE34=0,MIN('Drive Train'!$F$35-FW34*$C$19*'Drive Train'!$F$39,NM34+$C$39)-$C$7,IF(LU34-1&lt;=0,0,IF($C$37=Motors!$C$30,MAX(MAX(NM$8:NM34)*-1,NM34-$C$39),MAX(0,MAX(NM$8:NM34)*-1,NM34-$C$39))))</f>
        <v>12.119540319346948</v>
      </c>
      <c r="NN35" s="43">
        <f>IF(PF34=0,MIN('Drive Train'!$F$35-FX34*$C$19*'Drive Train'!$F$39,NN34+$C$39)-$C$7,IF(LV34-1&lt;=0,0,IF($C$37=Motors!$C$30,MAX(MAX(NN$8:NN34)*-1,NN34-$C$39),MAX(0,MAX(NN$8:NN34)*-1,NN34-$C$39))))</f>
        <v>12.11976690666628</v>
      </c>
      <c r="NO35" s="43">
        <f>IF(PG34=0,MIN('Drive Train'!$F$35-FY34*$C$19*'Drive Train'!$F$39,NO34+$C$39)-$C$7,IF(LW34-1&lt;=0,0,IF($C$37=Motors!$C$30,MAX(MAX(NO$8:NO34)*-1,NO34-$C$39),MAX(0,MAX(NO$8:NO34)*-1,NO34-$C$39))))</f>
        <v>12.11976841367467</v>
      </c>
      <c r="NP35" s="43">
        <f>IF(PH34=0,MIN('Drive Train'!$F$35-FZ34*$C$19*'Drive Train'!$F$39,NP34+$C$39)-$C$7,IF(LX34-1&lt;=0,0,IF($C$37=Motors!$C$30,MAX(MAX(NP$8:NP34)*-1,NP34-$C$39),MAX(0,MAX(NP$8:NP34)*-1,NP34-$C$39))))</f>
        <v>12.119768414388297</v>
      </c>
      <c r="NQ35" s="43">
        <f>IF(PI34=0,MIN('Drive Train'!$F$35-GA34*$C$19*'Drive Train'!$F$39,NQ34+$C$39)-$C$7,IF(LY34-1&lt;=0,0,IF($C$37=Motors!$C$30,MAX(MAX(NQ$8:NQ34)*-1,NQ34-$C$39),MAX(0,MAX(NQ$8:NQ34)*-1,NQ34-$C$39))))</f>
        <v>12.119768414388298</v>
      </c>
      <c r="NR35" s="43">
        <f>IF(PJ34=0,MIN('Drive Train'!$F$35-GB34*$C$19*'Drive Train'!$F$39,NR34+$C$39)-$C$7,IF(LZ34-1&lt;=0,0,IF($C$37=Motors!$C$30,MAX(MAX(NR$8:NR34)*-1,NR34-$C$39),MAX(0,MAX(NR$8:NR34)*-1,NR34-$C$39))))</f>
        <v>11.388045978553585</v>
      </c>
      <c r="NS35" s="43">
        <f>IF(PK34=0,MIN('Drive Train'!$F$35-GC34*$C$19*'Drive Train'!$F$39,NS34+$C$39)-$C$7,IF(MA34-1&lt;=0,0,IF($C$37=Motors!$C$30,MAX(MAX(NS$8:NS34)*-1,NS34-$C$39),MAX(0,MAX(NS$8:NS34)*-1,NS34-$C$39))))</f>
        <v>11.232177955157118</v>
      </c>
      <c r="NT35" s="43">
        <f>IF(PL34=0,MIN('Drive Train'!$F$35-GD34*$C$19*'Drive Train'!$F$39,NT34+$C$39)-$C$7,IF(MB34-1&lt;=0,0,IF($C$37=Motors!$C$30,MAX(MAX(NT$8:NT34)*-1,NT34-$C$39),MAX(0,MAX(NT$8:NT34)*-1,NT34-$C$39))))</f>
        <v>11.076309931760651</v>
      </c>
      <c r="NU35" s="43">
        <f>IF(PM34=0,MIN('Drive Train'!$F$35-GE34*$C$19*'Drive Train'!$F$39,NU34+$C$39)-$C$7,IF(MC34-1&lt;=0,0,IF($C$37=Motors!$C$30,MAX(MAX(NU$8:NU34)*-1,NU34-$C$39),MAX(0,MAX(NU$8:NU34)*-1,NU34-$C$39))))</f>
        <v>10.920441908364184</v>
      </c>
      <c r="NV35" s="43">
        <f>IF(PN34=0,MIN('Drive Train'!$F$35-GF34*$C$19*'Drive Train'!$F$39,NV34+$C$39)-$C$7,IF(MD34-1&lt;=0,0,IF($C$37=Motors!$C$30,MAX(MAX(NV$8:NV34)*-1,NV34-$C$39),MAX(0,MAX(NV$8:NV34)*-1,NV34-$C$39))))</f>
        <v>10.764573884967716</v>
      </c>
      <c r="NW35" s="43">
        <f>IF(PO34=0,MIN('Drive Train'!$F$35-GG34*$C$19*'Drive Train'!$F$39,NW34+$C$39)-$C$7,IF(ME34-1&lt;=0,0,IF($C$37=Motors!$C$30,MAX(MAX(NW$8:NW34)*-1,NW34-$C$39),MAX(0,MAX(NW$8:NW34)*-1,NW34-$C$39))))</f>
        <v>10.608705861571249</v>
      </c>
      <c r="NX35" s="43">
        <f>IF(PP34=0,MIN('Drive Train'!$F$35-GH34*$C$19*'Drive Train'!$F$39,NX34+$C$39)-$C$7,IF(MF34-1&lt;=0,0,IF($C$37=Motors!$C$30,MAX(MAX(NX$8:NX34)*-1,NX34-$C$39),MAX(0,MAX(NX$8:NX34)*-1,NX34-$C$39))))</f>
        <v>10.452837838174782</v>
      </c>
      <c r="NY35" s="43">
        <f>IF(PQ34=0,MIN('Drive Train'!$F$35-GI34*$C$19*'Drive Train'!$F$39,NY34+$C$39)-$C$7,IF(MG34-1&lt;=0,0,IF($C$37=Motors!$C$30,MAX(MAX(NY$8:NY34)*-1,NY34-$C$39),MAX(0,MAX(NY$8:NY34)*-1,NY34-$C$39))))</f>
        <v>10.296969814778315</v>
      </c>
      <c r="NZ35" s="43">
        <f>IF(PR34=0,MIN('Drive Train'!$F$35-GJ34*$C$19*'Drive Train'!$F$39,NZ34+$C$39)-$C$7,IF(MH34-1&lt;=0,0,IF($C$37=Motors!$C$30,MAX(MAX(NZ$8:NZ34)*-1,NZ34-$C$39),MAX(0,MAX(NZ$8:NZ34)*-1,NZ34-$C$39))))</f>
        <v>10.57752758543438</v>
      </c>
      <c r="OA35" s="43">
        <f>IF(PS34=0,MIN('Drive Train'!$F$35-GK34*$C$19*'Drive Train'!$F$39,OA34+$C$39)-$C$7,IF(MI34-1&lt;=0,0,IF($C$37=Motors!$C$30,MAX(MAX(OA$8:OA34)*-1,OA34-$C$39),MAX(0,MAX(OA$8:OA34)*-1,OA34-$C$39))))</f>
        <v>10.987426070404766</v>
      </c>
      <c r="OB35" s="47">
        <f t="shared" si="239"/>
        <v>1.0800000000000003</v>
      </c>
      <c r="OC35" s="43">
        <f>'Drive Train'!$F$35-(FQ35*$C$13)*$C$19*'Drive Train'!$F$39</f>
        <v>12.25810721171721</v>
      </c>
      <c r="OD35" s="43">
        <f>'Drive Train'!$F$35-(FR35*$C$13)*$C$19*'Drive Train'!$F$39</f>
        <v>8.6029150825474439</v>
      </c>
      <c r="OE35" s="43">
        <f>'Drive Train'!$F$35-(FS35*$C$13)*$C$19*'Drive Train'!$F$39</f>
        <v>10.241047536916934</v>
      </c>
      <c r="OF35" s="43">
        <f>'Drive Train'!$F$35-(FT35*$C$13)*$C$19*'Drive Train'!$F$39</f>
        <v>12.251330120297885</v>
      </c>
      <c r="OG35" s="43">
        <f>'Drive Train'!$F$35-(FU35*$C$13)*$C$19*'Drive Train'!$F$39</f>
        <v>12.003982684087619</v>
      </c>
      <c r="OH35" s="43">
        <f>'Drive Train'!$F$35-(FV35*$C$13)*$C$19*'Drive Train'!$F$39</f>
        <v>12.320605202486538</v>
      </c>
      <c r="OI35" s="43">
        <f>'Drive Train'!$F$35-(FW35*$C$13)*$C$19*'Drive Train'!$F$39</f>
        <v>12.324727473017875</v>
      </c>
      <c r="OJ35" s="43">
        <f>'Drive Train'!$F$35-(FX35*$C$13)*$C$19*'Drive Train'!$F$39</f>
        <v>12.324825798077111</v>
      </c>
      <c r="OK35" s="43">
        <f>'Drive Train'!$F$35-(FY35*$C$13)*$C$19*'Drive Train'!$F$39</f>
        <v>12.324826310623481</v>
      </c>
      <c r="OL35" s="43">
        <f>'Drive Train'!$F$35-(FZ35*$C$13)*$C$19*'Drive Train'!$F$39</f>
        <v>12.324826310791222</v>
      </c>
      <c r="OM35" s="43">
        <f>'Drive Train'!$F$35-(GA35*$C$13)*$C$19*'Drive Train'!$F$39</f>
        <v>12.324826310791224</v>
      </c>
      <c r="ON35" s="43">
        <f>'Drive Train'!$F$35-(GB35*$C$13)*$C$19*'Drive Train'!$F$39</f>
        <v>11.792131850378237</v>
      </c>
      <c r="OO35" s="43">
        <f>'Drive Train'!$F$35-(GC35*$C$13)*$C$19*'Drive Train'!$F$39</f>
        <v>11.678659817059888</v>
      </c>
      <c r="OP35" s="43">
        <f>'Drive Train'!$F$35-(GD35*$C$13)*$C$19*'Drive Train'!$F$39</f>
        <v>11.565187783741539</v>
      </c>
      <c r="OQ35" s="43">
        <f>'Drive Train'!$F$35-(GE35*$C$13)*$C$19*'Drive Train'!$F$39</f>
        <v>11.45171575042319</v>
      </c>
      <c r="OR35" s="43">
        <f>'Drive Train'!$F$35-(GF35*$C$13)*$C$19*'Drive Train'!$F$39</f>
        <v>11.338243717104842</v>
      </c>
      <c r="OS35" s="43">
        <f>'Drive Train'!$F$35-(GG35*$C$13)*$C$19*'Drive Train'!$F$39</f>
        <v>11.224771683786493</v>
      </c>
      <c r="OT35" s="43">
        <f>'Drive Train'!$F$35-(GH35*$C$13)*$C$19*'Drive Train'!$F$39</f>
        <v>11.111299650468144</v>
      </c>
      <c r="OU35" s="43">
        <f>'Drive Train'!$F$35-(GI35*$C$13)*$C$19*'Drive Train'!$F$39</f>
        <v>10.997827617149795</v>
      </c>
      <c r="OV35" s="43">
        <f>'Drive Train'!$F$35-(GJ35*$C$13)*$C$19*'Drive Train'!$F$39</f>
        <v>11.316133964599878</v>
      </c>
      <c r="OW35" s="43">
        <f>'Drive Train'!$F$35-(GK35*$C$13)*$C$19*'Drive Train'!$F$39</f>
        <v>11.591184148555739</v>
      </c>
      <c r="OX35" s="47">
        <f t="shared" si="240"/>
        <v>1.0800000000000003</v>
      </c>
      <c r="OY35" s="1">
        <f>IF(PU35&gt;='Drive Train'!$F$29,1,0)</f>
        <v>1</v>
      </c>
      <c r="OZ35" s="1">
        <f>IF(PV35&gt;='Drive Train'!$F$29,1,0)</f>
        <v>0</v>
      </c>
      <c r="PA35" s="1">
        <f>IF(PW35&gt;='Drive Train'!$F$29,1,0)</f>
        <v>1</v>
      </c>
      <c r="PB35" s="1">
        <f>IF(PX35&gt;='Drive Train'!$F$29,1,0)</f>
        <v>1</v>
      </c>
      <c r="PC35" s="1">
        <f>IF(PY35&gt;='Drive Train'!$F$29,1,0)</f>
        <v>1</v>
      </c>
      <c r="PD35" s="1">
        <f>IF(PZ35&gt;='Drive Train'!$F$29,1,0)</f>
        <v>1</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190">
        <f t="shared" si="241"/>
        <v>1.0800000000000003</v>
      </c>
      <c r="PU35" s="43">
        <f t="shared" si="242"/>
        <v>11.351472667890928</v>
      </c>
      <c r="PV35" s="43">
        <f t="shared" si="243"/>
        <v>7.806678758313323</v>
      </c>
      <c r="PW35" s="43">
        <f t="shared" si="244"/>
        <v>10.371789200720677</v>
      </c>
      <c r="PX35" s="43">
        <f t="shared" si="245"/>
        <v>11.325302702409907</v>
      </c>
      <c r="PY35" s="43">
        <f t="shared" si="246"/>
        <v>11.03585530305002</v>
      </c>
      <c r="PZ35" s="43">
        <f t="shared" si="247"/>
        <v>10.1007159531594</v>
      </c>
      <c r="QA35" s="43">
        <f t="shared" si="248"/>
        <v>9.1040577917267314</v>
      </c>
      <c r="QB35" s="43">
        <f t="shared" si="249"/>
        <v>8.2395732582686154</v>
      </c>
      <c r="QC35" s="43">
        <f t="shared" si="250"/>
        <v>7.5093151049477083</v>
      </c>
      <c r="QD35" s="43">
        <f t="shared" si="251"/>
        <v>6.8825424635584236</v>
      </c>
      <c r="QE35" s="43">
        <f t="shared" si="252"/>
        <v>6.3484792578567504</v>
      </c>
      <c r="QF35" s="43">
        <f t="shared" si="253"/>
        <v>3.4024247396456246</v>
      </c>
      <c r="QG35" s="43">
        <f t="shared" si="254"/>
        <v>4.1271930301229114</v>
      </c>
      <c r="QH35" s="43">
        <f t="shared" si="255"/>
        <v>4.8519613206001999</v>
      </c>
      <c r="QI35" s="43">
        <f t="shared" si="256"/>
        <v>5.5767296110774858</v>
      </c>
      <c r="QJ35" s="43">
        <f t="shared" si="257"/>
        <v>6.3014979015547734</v>
      </c>
      <c r="QK35" s="43">
        <f t="shared" si="258"/>
        <v>7.0262661920320637</v>
      </c>
      <c r="QL35" s="43">
        <f t="shared" si="259"/>
        <v>7.751034482509346</v>
      </c>
      <c r="QM35" s="43">
        <f t="shared" si="260"/>
        <v>8.4758027729866345</v>
      </c>
      <c r="QN35" s="43">
        <f t="shared" si="261"/>
        <v>9.186651968082062</v>
      </c>
      <c r="QO35" s="43">
        <f t="shared" si="262"/>
        <v>9.8157698470729091</v>
      </c>
      <c r="QP35" s="47">
        <f t="shared" si="263"/>
        <v>1.0800000000000003</v>
      </c>
      <c r="QQ35" s="43">
        <f t="shared" si="76"/>
        <v>4.3984927242336533E-2</v>
      </c>
      <c r="QR35" s="43">
        <f t="shared" si="77"/>
        <v>1.1770471624975432</v>
      </c>
      <c r="QS35" s="43">
        <f t="shared" si="78"/>
        <v>0.66924731099874202</v>
      </c>
      <c r="QT35" s="43">
        <f t="shared" si="79"/>
        <v>4.6085737837442915E-2</v>
      </c>
      <c r="QU35" s="43">
        <f t="shared" si="80"/>
        <v>0.12276024058668834</v>
      </c>
      <c r="QV35" s="43">
        <f t="shared" si="81"/>
        <v>2.4611359282684538E-2</v>
      </c>
      <c r="QW35" s="43">
        <f t="shared" si="82"/>
        <v>2.3333508790151468E-2</v>
      </c>
      <c r="QX35" s="43">
        <f t="shared" si="83"/>
        <v>2.330302929483E-2</v>
      </c>
      <c r="QY35" s="43">
        <f t="shared" si="84"/>
        <v>2.3302870412091312E-2</v>
      </c>
      <c r="QZ35" s="43">
        <f t="shared" si="85"/>
        <v>2.3302870360093663E-2</v>
      </c>
      <c r="RA35" s="43">
        <f t="shared" si="86"/>
        <v>2.3302870360093444E-2</v>
      </c>
      <c r="RB35" s="43">
        <f t="shared" si="87"/>
        <v>0.18843125614502906</v>
      </c>
      <c r="RC35" s="43">
        <f t="shared" si="88"/>
        <v>0.22360611731979438</v>
      </c>
      <c r="RD35" s="43">
        <f t="shared" si="89"/>
        <v>0.25878097849455978</v>
      </c>
      <c r="RE35" s="43">
        <f t="shared" si="90"/>
        <v>0.29395583966932493</v>
      </c>
      <c r="RF35" s="43">
        <f t="shared" si="91"/>
        <v>0.32913070084409046</v>
      </c>
      <c r="RG35" s="43">
        <f t="shared" si="92"/>
        <v>0.36430556201885561</v>
      </c>
      <c r="RH35" s="43">
        <f t="shared" si="93"/>
        <v>0.39948042319362093</v>
      </c>
      <c r="RI35" s="43">
        <f t="shared" si="94"/>
        <v>0.43465528436838619</v>
      </c>
      <c r="RJ35" s="43">
        <f t="shared" si="95"/>
        <v>0.33598443785952464</v>
      </c>
      <c r="RK35" s="43">
        <f t="shared" si="96"/>
        <v>0.25072244198431121</v>
      </c>
      <c r="RL35" s="47">
        <f t="shared" si="264"/>
        <v>1.0800000000000003</v>
      </c>
      <c r="RM35" s="2">
        <f>IF(AND(LO35&gt;=LO$6*'Drive Train'!$AA$52,LO35&lt;=LO$6*'Drive Train'!$AA$53,KS35=0,JW35=0,EU35&gt;0),$C$17,0)</f>
        <v>0</v>
      </c>
      <c r="RN35" s="2">
        <f>IF(AND(LP35&gt;=LP$6*'Drive Train'!$AA$52,LP35&lt;=LP$6*'Drive Train'!$AA$53,KT35=0,JX35=0,EV35&gt;0),$C$17,0)</f>
        <v>0.04</v>
      </c>
      <c r="RO35" s="2">
        <f>IF(AND(LQ35&gt;=LQ$6*'Drive Train'!$AA$52,LQ35&lt;=LQ$6*'Drive Train'!$AA$53,KU35=0,JY35=0,EW35&gt;0),$C$17,0)</f>
        <v>0.04</v>
      </c>
      <c r="RP35" s="2">
        <f>IF(AND(LR35&gt;=LR$6*'Drive Train'!$AA$52,LR35&lt;=LR$6*'Drive Train'!$AA$53,KV35=0,JZ35=0,EX35&gt;0),$C$17,0)</f>
        <v>0</v>
      </c>
      <c r="RQ35" s="2">
        <f>IF(AND(LS35&gt;=LS$6*'Drive Train'!$AA$52,LS35&lt;=LS$6*'Drive Train'!$AA$53,KW35=0,KA35=0,EY35&gt;0),$C$17,0)</f>
        <v>0</v>
      </c>
      <c r="RR35" s="2">
        <f>IF(AND(LT35&gt;=LT$6*'Drive Train'!$AA$52,LT35&lt;=LT$6*'Drive Train'!$AA$53,KX35=0,KB35=0,EZ35&gt;0),$C$17,0)</f>
        <v>0</v>
      </c>
      <c r="RS35" s="2">
        <f>IF(AND(LU35&gt;=LU$6*'Drive Train'!$AA$52,LU35&lt;=LU$6*'Drive Train'!$AA$53,KY35=0,KC35=0,FA35&gt;0),$C$17,0)</f>
        <v>0</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0.04</v>
      </c>
      <c r="RY35" s="2">
        <f>IF(AND(MA35&gt;=MA$6*'Drive Train'!$AA$52,MA35&lt;=MA$6*'Drive Train'!$AA$53,LE35=0,KI35=0,FG35&gt;0),$C$17,0)</f>
        <v>0.04</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47">
        <f t="shared" si="265"/>
        <v>1.0800000000000003</v>
      </c>
      <c r="SI35" s="2">
        <f>IF(AND(EU35&lt;0,KS35=0,LO35&gt;=LO$6*'Drive Train'!$AA$52,LO35&lt;=LO$6*'Drive Train'!$AA$53,OY35=1,JW35=0),$C$17,0)</f>
        <v>0.04</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0.04</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266"/>
        <v>1.0800000000000003</v>
      </c>
    </row>
    <row r="36" spans="1:524" x14ac:dyDescent="0.3">
      <c r="A36" s="21"/>
      <c r="D36" s="5"/>
      <c r="P36" s="5"/>
      <c r="R36" s="49">
        <f t="shared" si="97"/>
        <v>1.1200000000000003</v>
      </c>
      <c r="S36" s="2">
        <f>NG36/'Drive Train'!$F$35</f>
        <v>0</v>
      </c>
      <c r="T36" s="2">
        <f>NH36/'Drive Train'!$F$35</f>
        <v>0.57719517016639177</v>
      </c>
      <c r="U36" s="2">
        <f>NI36/'Drive Train'!$F$35</f>
        <v>0.35370336411981562</v>
      </c>
      <c r="V36" s="2">
        <f>NJ36/'Drive Train'!$F$35</f>
        <v>0</v>
      </c>
      <c r="W36" s="2">
        <f>NK36/'Drive Train'!$F$35</f>
        <v>0.19083109785220165</v>
      </c>
      <c r="X36" s="2">
        <f>NL36/'Drive Train'!$F$35</f>
        <v>0.58964283678994311</v>
      </c>
      <c r="Y36" s="2">
        <f>NM36/'Drive Train'!$F$35</f>
        <v>0.97739005086213715</v>
      </c>
      <c r="Z36" s="2">
        <f>NN36/'Drive Train'!$F$35</f>
        <v>0.97740062344915168</v>
      </c>
      <c r="AA36" s="2">
        <f>NO36/'Drive Train'!$F$35</f>
        <v>0.97740067856166468</v>
      </c>
      <c r="AB36" s="2">
        <f>NP36/'Drive Train'!$F$35</f>
        <v>0.97740067857970137</v>
      </c>
      <c r="AC36" s="2">
        <f>NQ36/'Drive Train'!$F$35</f>
        <v>0.97740067857970148</v>
      </c>
      <c r="AD36" s="2">
        <f>NR36/'Drive Train'!$F$35</f>
        <v>0.92012170434174578</v>
      </c>
      <c r="AE36" s="2">
        <f>NS36/'Drive Train'!$F$35</f>
        <v>0.90792041043654703</v>
      </c>
      <c r="AF36" s="2">
        <f>NT36/'Drive Train'!$F$35</f>
        <v>0.89571911653134828</v>
      </c>
      <c r="AG36" s="2">
        <f>NU36/'Drive Train'!$F$35</f>
        <v>0.88351782262614953</v>
      </c>
      <c r="AH36" s="2">
        <f>NV36/'Drive Train'!$F$35</f>
        <v>0.87131652872095067</v>
      </c>
      <c r="AI36" s="2">
        <f>NW36/'Drive Train'!$F$35</f>
        <v>0.85911523481575192</v>
      </c>
      <c r="AJ36" s="2">
        <f>NX36/'Drive Train'!$F$35</f>
        <v>0.84691394091055316</v>
      </c>
      <c r="AK36" s="2">
        <f>NY36/'Drive Train'!$F$35</f>
        <v>0.83471264700535441</v>
      </c>
      <c r="AL36" s="2">
        <f>NZ36/'Drive Train'!$F$35</f>
        <v>0.86893913597848138</v>
      </c>
      <c r="AM36" s="2">
        <f>OA36/'Drive Train'!$F$35</f>
        <v>0.89851442457588593</v>
      </c>
      <c r="AN36" s="47">
        <f t="shared" si="98"/>
        <v>1.1200000000000003</v>
      </c>
      <c r="AO36" s="36">
        <f>LO36*12*60/(PI() * 'Drive Train'!$F$15)/S$6*ABS(S36)</f>
        <v>0</v>
      </c>
      <c r="AP36" s="36">
        <f>LP36*12*60/(PI() * 'Drive Train'!$F$15)/T$6*ABS(T36)</f>
        <v>1396.4613345790308</v>
      </c>
      <c r="AQ36" s="36">
        <f>LQ36*12*60/(PI() * 'Drive Train'!$F$15)/U$6*ABS(U36)</f>
        <v>1515.071475653232</v>
      </c>
      <c r="AR36" s="36">
        <f>LR36*12*60/(PI() * 'Drive Train'!$F$15)/V$6*ABS(V36)</f>
        <v>0</v>
      </c>
      <c r="AS36" s="36">
        <f>LS36*12*60/(PI() * 'Drive Train'!$F$15)/W$6*ABS(W36)</f>
        <v>973.75905332119987</v>
      </c>
      <c r="AT36" s="36">
        <f>LT36*12*60/(PI() * 'Drive Train'!$F$15)/X$6*ABS(X36)</f>
        <v>3305.4002567252924</v>
      </c>
      <c r="AU36" s="36">
        <f>LU36*12*60/(PI() * 'Drive Train'!$F$15)/Y$6*ABS(Y36)</f>
        <v>5480.5216683547878</v>
      </c>
      <c r="AV36" s="36">
        <f>LV36*12*60/(PI() * 'Drive Train'!$F$15)/Z$6*ABS(Z36)</f>
        <v>5480.6109975518084</v>
      </c>
      <c r="AW36" s="36">
        <f>LW36*12*60/(PI() * 'Drive Train'!$F$15)/AA$6*ABS(AA36)</f>
        <v>5480.6114294170393</v>
      </c>
      <c r="AX36" s="36">
        <f>LX36*12*60/(PI() * 'Drive Train'!$F$15)/AB$6*ABS(AB36)</f>
        <v>5480.6114295459838</v>
      </c>
      <c r="AY36" s="36">
        <f>LY36*12*60/(PI() * 'Drive Train'!$F$15)/AC$6*ABS(AC36)</f>
        <v>5480.6114295459838</v>
      </c>
      <c r="AZ36" s="36">
        <f>LZ36*12*60/(PI() * 'Drive Train'!$F$15)/AD$6*ABS(AD36)</f>
        <v>1760.0590826199316</v>
      </c>
      <c r="BA36" s="36">
        <f>MA36*12*60/(PI() * 'Drive Train'!$F$15)/AE$6*ABS(AE36)</f>
        <v>2106.6675453902544</v>
      </c>
      <c r="BB36" s="36">
        <f>MB36*12*60/(PI() * 'Drive Train'!$F$15)/AF$6*ABS(AF36)</f>
        <v>2443.3327546478195</v>
      </c>
      <c r="BC36" s="36">
        <f>MC36*12*60/(PI() * 'Drive Train'!$F$15)/AG$6*ABS(AG36)</f>
        <v>2770.0547103926269</v>
      </c>
      <c r="BD36" s="36">
        <f>MD36*12*60/(PI() * 'Drive Train'!$F$15)/AH$6*ABS(AH36)</f>
        <v>3086.8334126246732</v>
      </c>
      <c r="BE36" s="36">
        <f>ME36*12*60/(PI() * 'Drive Train'!$F$15)/AI$6*ABS(AI36)</f>
        <v>3393.6688613439619</v>
      </c>
      <c r="BF36" s="36">
        <f>MF36*12*60/(PI() * 'Drive Train'!$F$15)/AJ$6*ABS(AJ36)</f>
        <v>3690.5610565504926</v>
      </c>
      <c r="BG36" s="36">
        <f>MG36*12*60/(PI() * 'Drive Train'!$F$15)/AK$6*ABS(AK36)</f>
        <v>3977.5099982442644</v>
      </c>
      <c r="BH36" s="36">
        <f>MH36*12*60/(PI() * 'Drive Train'!$F$15)/AL$6*ABS(AL36)</f>
        <v>4417.6711332203622</v>
      </c>
      <c r="BI36" s="36">
        <f>MI36*12*60/(PI() * 'Drive Train'!$F$15)/AM$6*ABS(AM36)</f>
        <v>4708.8836367491122</v>
      </c>
      <c r="BJ36" s="47">
        <f t="shared" si="23"/>
        <v>1.1200000000000003</v>
      </c>
      <c r="BK36" s="2">
        <f>IF(OR(KS35=1,AND($C$37=Motors!$C$32,OY35=1)),0,IF(NG36=0,-(CG35+$C$15)/($C$14-$C$15)*$C$12,($C$11*S36-AO36)/($C$11*S36)*$C$12*S36))</f>
        <v>0</v>
      </c>
      <c r="BL36" s="2">
        <f>IF(OR(KT35=1,AND($C$37=Motors!$C$32,OZ35=1)),0,IF(NH36=0,-(CH35+$C$15)/($C$14-$C$15)*$C$12,($C$11*T36-AP36)/($C$11*T36)*$C$12*T36))</f>
        <v>1.7450237807301816</v>
      </c>
      <c r="BM36" s="2">
        <f>IF(OR(KU35=1,AND($C$37=Motors!$C$32,PA35=1)),0,IF(NI36=0,-(CI35+$C$15)/($C$14-$C$15)*$C$12,($C$11*U36-AQ36)/($C$11*U36)*$C$12*U36))</f>
        <v>0</v>
      </c>
      <c r="BN36" s="2">
        <f>IF(OR(KV35=1,AND($C$37=Motors!$C$32,PB35=1)),0,IF(NJ36=0,-(CJ35+$C$15)/($C$14-$C$15)*$C$12,($C$11*V36-AR36)/($C$11*V36)*$C$12*V36))</f>
        <v>0</v>
      </c>
      <c r="BO36" s="2">
        <f>IF(OR(KW35=1,AND($C$37=Motors!$C$32,PC35=1)),0,IF(NK36=0,-(CK35+$C$15)/($C$14-$C$15)*$C$12,($C$11*W36-AS36)/($C$11*W36)*$C$12*W36))</f>
        <v>0</v>
      </c>
      <c r="BP36" s="2">
        <f>IF(OR(KX35=1,AND($C$37=Motors!$C$32,PD35=1)),0,IF(NL36=0,-(CL35+$C$15)/($C$14-$C$15)*$C$12,($C$11*X36-AT36)/($C$11*X36)*$C$12*X36))</f>
        <v>0</v>
      </c>
      <c r="BQ36" s="2">
        <f>IF(OR(KY35=1,AND($C$37=Motors!$C$32,PE35=1)),0,IF(NM36=0,-(CM35+$C$15)/($C$14-$C$15)*$C$12,($C$11*Y36-AU36)/($C$11*Y36)*$C$12*Y36))</f>
        <v>0.69769621477900823</v>
      </c>
      <c r="BR36" s="2">
        <f>IF(OR(KZ35=1,AND($C$37=Motors!$C$32,PF35=1)),0,IF(NN36=0,-(CN35+$C$15)/($C$14-$C$15)*$C$12,($C$11*Z36-AV36)/($C$11*Z36)*$C$12*Z36))</f>
        <v>0.69768199574473377</v>
      </c>
      <c r="BS36" s="2">
        <f>IF(OR(LA35=1,AND($C$37=Motors!$C$32,PG35=1)),0,IF(NO36=0,-(CO35+$C$15)/($C$14-$C$15)*$C$12,($C$11*AA36-AW36)/($C$11*AA36)*$C$12*AA36))</f>
        <v>0.69768194610126055</v>
      </c>
      <c r="BT36" s="2">
        <f>IF(OR(LB35=1,AND($C$37=Motors!$C$32,PH35=1)),0,IF(NP36=0,-(CP35+$C$15)/($C$14-$C$15)*$C$12,($C$11*AB36-AX36)/($C$11*AB36)*$C$12*AB36))</f>
        <v>0.69768194609399048</v>
      </c>
      <c r="BU36" s="2">
        <f>IF(OR(LC35=1,AND($C$37=Motors!$C$32,PI35=1)),0,IF(NQ36=0,-(CQ35+$C$15)/($C$14-$C$15)*$C$12,($C$11*AC36-AY36)/($C$11*AC36)*$C$12*AC36))</f>
        <v>0.69768194609399126</v>
      </c>
      <c r="BV36" s="2">
        <f>IF(OR(LD35=1,AND($C$37=Motors!$C$32,PJ35=1)),0,IF(NR36=0,-(CR35+$C$15)/($C$14-$C$15)*$C$12,($C$11*AD36-AZ36)/($C$11*AD36)*$C$12*AD36))</f>
        <v>3.1194308870163314</v>
      </c>
      <c r="BW36" s="2">
        <f>IF(OR(LE35=1,AND($C$37=Motors!$C$32,PK35=1)),0,IF(NS36=0,-(CS35+$C$15)/($C$14-$C$15)*$C$12,($C$11*AE36-BA36)/($C$11*AE36)*$C$12*AE36))</f>
        <v>2.8100611021174537</v>
      </c>
      <c r="BX36" s="2">
        <f>IF(OR(LF35=1,AND($C$37=Motors!$C$32,PL35=1)),0,IF(NT36=0,-(CT35+$C$15)/($C$14-$C$15)*$C$12,($C$11*AF36-BB36)/($C$11*AF36)*$C$12*AF36))</f>
        <v>2.5078945955666456</v>
      </c>
      <c r="BY36" s="2">
        <f>IF(OR(LG35=1,AND($C$37=Motors!$C$32,PM35=1)),0,IF(NU36=0,-(CU35+$C$15)/($C$14-$C$15)*$C$12,($C$11*AG36-BC36)/($C$11*AG36)*$C$12*AG36))</f>
        <v>2.2129313673639071</v>
      </c>
      <c r="BZ36" s="2">
        <f>IF(OR(LH35=1,AND($C$37=Motors!$C$32,PN35=1)),0,IF(NV36=0,-(CV35+$C$15)/($C$14-$C$15)*$C$12,($C$11*AH36-BD36)/($C$11*AH36)*$C$12*AH36))</f>
        <v>1.9251714175092398</v>
      </c>
      <c r="CA36" s="2">
        <f>IF(OR(LI35=1,AND($C$37=Motors!$C$32,PO35=1)),0,IF(NW36=0,-(CW35+$C$15)/($C$14-$C$15)*$C$12,($C$11*AI36-BE36)/($C$11*AI36)*$C$12*AI36))</f>
        <v>1.6446147460026426</v>
      </c>
      <c r="CB36" s="2">
        <f>IF(OR(LJ35=1,AND($C$37=Motors!$C$32,PP35=1)),0,IF(NX36=0,-(CX35+$C$15)/($C$14-$C$15)*$C$12,($C$11*AJ36-BF36)/($C$11*AJ36)*$C$12*AJ36))</f>
        <v>1.3712613528441147</v>
      </c>
      <c r="CC36" s="2">
        <f>IF(OR(LK35=1,AND($C$37=Motors!$C$32,PQ35=1)),0,IF(NY36=0,-(CY35+$C$15)/($C$14-$C$15)*$C$12,($C$11*AK36-BG36)/($C$11*AK36)*$C$12*AK36))</f>
        <v>1.1051112380336574</v>
      </c>
      <c r="CD36" s="2">
        <f>IF(OR(LL35=1,AND($C$37=Motors!$C$32,PR35=1)),0,IF(NZ36=0,-(CZ35+$C$15)/($C$14-$C$15)*$C$12,($C$11*AL36-BH36)/($C$11*AL36)*$C$12*AL36))</f>
        <v>0.94970658754948978</v>
      </c>
      <c r="CE36" s="2">
        <f>IF(OR(LM35=1,AND($C$37=Motors!$C$32,PS35=1)),0,IF(OA36=0,-(DA35+$C$15)/($C$14-$C$15)*$C$12,($C$11*AM36-BI36)/($C$11*AM36)*$C$12*AM36))</f>
        <v>0.87999204500204431</v>
      </c>
      <c r="CF36" s="47">
        <f t="shared" si="25"/>
        <v>1.1200000000000003</v>
      </c>
      <c r="CG36" s="43">
        <f>IF(AND(KS35=1,OY35=1),0,ABS(BK36/$C$12*($C$14-$C$15)+$C$15) *'Drive Train'!$AA$49 + CG35*(1-'Drive Train'!$AA$49))</f>
        <v>1.897679944203768</v>
      </c>
      <c r="CH36" s="43">
        <f>IF(AND(KT35=1,OZ35=1),0,ABS(BL36/$C$12*($C$14-$C$15)+$C$15) *'Drive Train'!$AA$49 + CH35*(1-'Drive Train'!$AA$49))</f>
        <v>96.933764630573563</v>
      </c>
      <c r="CI36" s="43">
        <f>IF(AND(KU35=1,PA35=1),0,ABS(BM36/$C$12*($C$14-$C$15)+$C$15) *'Drive Train'!$AA$49 + CI35*(1-'Drive Train'!$AA$49))</f>
        <v>15.673132987765264</v>
      </c>
      <c r="CJ36" s="43">
        <f>IF(AND(KV35=1,PB35=1),0,ABS(BN36/$C$12*($C$14-$C$15)+$C$15) *'Drive Train'!$AA$49 + CJ35*(1-'Drive Train'!$AA$49))</f>
        <v>1.9299518081053157</v>
      </c>
      <c r="CK36" s="43">
        <f>IF(AND(KW35=1,PC35=1),0,ABS(BO36/$C$12*($C$14-$C$15)+$C$15) *'Drive Train'!$AA$49 + CK35*(1-'Drive Train'!$AA$49))</f>
        <v>3.10779674243991</v>
      </c>
      <c r="CL36" s="43">
        <f>IF(AND(KX35=1,PD35=1),0,ABS(BP36/$C$12*($C$14-$C$15)+$C$15) *'Drive Train'!$AA$49 + CL35*(1-'Drive Train'!$AA$49))</f>
        <v>9.1431692166196292</v>
      </c>
      <c r="CM36" s="43">
        <f>IF(AND(KY35=1,PE35=1),0,ABS(BQ36/$C$12*($C$14-$C$15)+$C$15) *'Drive Train'!$AA$49 + CM35*(1-'Drive Train'!$AA$49))</f>
        <v>39.536497419588223</v>
      </c>
      <c r="CN36" s="43">
        <f>IF(AND(KZ35=1,PF35=1),0,ABS(BR36/$C$12*($C$14-$C$15)+$C$15) *'Drive Train'!$AA$49 + CN35*(1-'Drive Train'!$AA$49))</f>
        <v>39.535550188744956</v>
      </c>
      <c r="CO36" s="43">
        <f>IF(AND(LA35=1,PG35=1),0,ABS(BS36/$C$12*($C$14-$C$15)+$C$15) *'Drive Train'!$AA$49 + CO35*(1-'Drive Train'!$AA$49))</f>
        <v>39.535546317936166</v>
      </c>
      <c r="CP36" s="43">
        <f>IF(AND(LB35=1,PH35=1),0,ABS(BT36/$C$12*($C$14-$C$15)+$C$15) *'Drive Train'!$AA$49 + CP35*(1-'Drive Train'!$AA$49))</f>
        <v>39.535546317060678</v>
      </c>
      <c r="CQ36" s="43">
        <f>IF(AND(LC35=1,PI35=1),0,ABS(BU36/$C$12*($C$14-$C$15)+$C$15) *'Drive Train'!$AA$49 + CQ35*(1-'Drive Train'!$AA$49))</f>
        <v>39.535546317060721</v>
      </c>
      <c r="CR36" s="43">
        <f>IF(AND(LD35=1,PJ35=1),0,ABS(BV36/$C$12*($C$14-$C$15)+$C$15) *'Drive Train'!$AA$49 + CR35*(1-'Drive Train'!$AA$49))</f>
        <v>171.81335166769128</v>
      </c>
      <c r="CS36" s="43">
        <f>IF(AND(LE35=1,PK35=1),0,ABS(BW36/$C$12*($C$14-$C$15)+$C$15) *'Drive Train'!$AA$49 + CS35*(1-'Drive Train'!$AA$49))</f>
        <v>155.03477260488765</v>
      </c>
      <c r="CT36" s="43">
        <f>IF(AND(LF35=1,PL35=1),0,ABS(BX36/$C$12*($C$14-$C$15)+$C$15) *'Drive Train'!$AA$49 + CT35*(1-'Drive Train'!$AA$49))</f>
        <v>138.64906552223437</v>
      </c>
      <c r="CU36" s="43">
        <f>IF(AND(LG35=1,PM35=1),0,ABS(BY36/$C$12*($C$14-$C$15)+$C$15) *'Drive Train'!$AA$49 + CU35*(1-'Drive Train'!$AA$49))</f>
        <v>122.65623041973149</v>
      </c>
      <c r="CV36" s="43">
        <f>IF(AND(LH35=1,PN35=1),0,ABS(BZ36/$C$12*($C$14-$C$15)+$C$15) *'Drive Train'!$AA$49 + CV35*(1-'Drive Train'!$AA$49))</f>
        <v>107.05626729737908</v>
      </c>
      <c r="CW36" s="43">
        <f>IF(AND(LI35=1,PO35=1),0,ABS(CA36/$C$12*($C$14-$C$15)+$C$15) *'Drive Train'!$AA$49 + CW35*(1-'Drive Train'!$AA$49))</f>
        <v>91.849176155177034</v>
      </c>
      <c r="CX36" s="43">
        <f>IF(AND(LJ35=1,PP35=1),0,ABS(CB36/$C$12*($C$14-$C$15)+$C$15) *'Drive Train'!$AA$49 + CX35*(1-'Drive Train'!$AA$49))</f>
        <v>77.034956993125363</v>
      </c>
      <c r="CY36" s="43">
        <f>IF(AND(LK35=1,PQ35=1),0,ABS(CC36/$C$12*($C$14-$C$15)+$C$15) *'Drive Train'!$AA$49 + CY35*(1-'Drive Train'!$AA$49))</f>
        <v>62.61360981122413</v>
      </c>
      <c r="CZ36" s="43">
        <f>IF(AND(LL35=1,PR35=1),0,ABS(CD36/$C$12*($C$14-$C$15)+$C$15) *'Drive Train'!$AA$49 + CZ35*(1-'Drive Train'!$AA$49))</f>
        <v>53.788829522422155</v>
      </c>
      <c r="DA36" s="43">
        <f>IF(AND(LM35=1,PS35=1),0,ABS(CE36/$C$12*($C$14-$C$15)+$C$15) *'Drive Train'!$AA$49 + DA35*(1-'Drive Train'!$AA$49))</f>
        <v>49.878043030254098</v>
      </c>
      <c r="DB36" s="47">
        <f t="shared" si="99"/>
        <v>1.1200000000000003</v>
      </c>
      <c r="DC36" s="43">
        <f t="shared" si="26"/>
        <v>1.897679944203768</v>
      </c>
      <c r="DD36" s="43">
        <f t="shared" si="27"/>
        <v>93</v>
      </c>
      <c r="DE36" s="43">
        <f t="shared" si="28"/>
        <v>15.673132987765264</v>
      </c>
      <c r="DF36" s="43">
        <f t="shared" si="29"/>
        <v>1.9299518081053157</v>
      </c>
      <c r="DG36" s="43">
        <f t="shared" si="30"/>
        <v>3.10779674243991</v>
      </c>
      <c r="DH36" s="43">
        <f t="shared" si="31"/>
        <v>9.1431692166196292</v>
      </c>
      <c r="DI36" s="43">
        <f t="shared" si="32"/>
        <v>39.536497419588223</v>
      </c>
      <c r="DJ36" s="43">
        <f t="shared" si="33"/>
        <v>39.535550188744956</v>
      </c>
      <c r="DK36" s="43">
        <f t="shared" si="34"/>
        <v>39.535546317936166</v>
      </c>
      <c r="DL36" s="43">
        <f t="shared" si="35"/>
        <v>39.535546317060678</v>
      </c>
      <c r="DM36" s="43">
        <f t="shared" si="36"/>
        <v>39.535546317060721</v>
      </c>
      <c r="DN36" s="43">
        <f t="shared" si="37"/>
        <v>25</v>
      </c>
      <c r="DO36" s="43">
        <f t="shared" si="38"/>
        <v>30</v>
      </c>
      <c r="DP36" s="43">
        <f t="shared" si="39"/>
        <v>35</v>
      </c>
      <c r="DQ36" s="43">
        <f t="shared" si="40"/>
        <v>40</v>
      </c>
      <c r="DR36" s="43">
        <f t="shared" si="41"/>
        <v>45</v>
      </c>
      <c r="DS36" s="43">
        <f t="shared" si="42"/>
        <v>50</v>
      </c>
      <c r="DT36" s="43">
        <f t="shared" si="43"/>
        <v>55</v>
      </c>
      <c r="DU36" s="43">
        <f t="shared" si="44"/>
        <v>60</v>
      </c>
      <c r="DV36" s="43">
        <f t="shared" si="45"/>
        <v>53.788829522422155</v>
      </c>
      <c r="DW36" s="43">
        <f t="shared" si="46"/>
        <v>49.878043030254098</v>
      </c>
      <c r="DX36" s="47">
        <f t="shared" si="100"/>
        <v>1.1200000000000003</v>
      </c>
      <c r="DY36" s="2">
        <f>IF(OY36=0,($C$23/0.4536*IF(ISNA(MK35),'Drive Train'!$F$16,'Drive Train'!$F$17)*4.448*$C$24*S$6)*SIGN(BK36),BK36)</f>
        <v>0</v>
      </c>
      <c r="DZ36" s="2">
        <f>IF(OZ36=0,($C$23/0.4536*IF(ISNA(ML35),'Drive Train'!$F$16,'Drive Train'!$F$17)*4.448*$C$24*$C$21*T$6)*SIGN(BL36),BL36)</f>
        <v>11.570293785959999</v>
      </c>
      <c r="EA36" s="2">
        <f>IF(PA36=0,($C$23/0.4536*IF(ISNA(MM35),'Drive Train'!$F$16,'Drive Train'!$F$17)*4.448*$C$24*$C$21*U$6)*SIGN(BM36),BM36)</f>
        <v>0</v>
      </c>
      <c r="EB36" s="2">
        <f>IF(PB36=0,($C$23/0.4536*IF(ISNA(MN35),'Drive Train'!$F$16,'Drive Train'!$F$17)*4.448*$C$24*$C$21*V$6)*SIGN(BN36),BN36)</f>
        <v>0</v>
      </c>
      <c r="EC36" s="2">
        <f>IF(PC36=0,($C$23/0.4536*IF(ISNA(MO35),'Drive Train'!$F$16,'Drive Train'!$F$17)*4.448*$C$24*$C$21*W$6)*SIGN(BO36),BO36)</f>
        <v>0</v>
      </c>
      <c r="ED36" s="2">
        <f>IF(PD36=0,($C$23/0.4536*IF(ISNA(MP35),'Drive Train'!$F$16,'Drive Train'!$F$17)*4.448*$C$24*$C$21*X$6)*SIGN(BP36),BP36)</f>
        <v>0</v>
      </c>
      <c r="EE36" s="2">
        <f>IF(PE36=0,($C$23/0.4536*IF(ISNA(MQ35),'Drive Train'!$F$16,'Drive Train'!$F$17)*4.448*$C$24*$C$21*Y$6)*SIGN(BQ36),BQ36)</f>
        <v>3.5907808301255173</v>
      </c>
      <c r="EF36" s="2">
        <f>IF(PF36=0,($C$23/0.4536*IF(ISNA(MR35),'Drive Train'!$F$16,'Drive Train'!$F$17)*4.448*$C$24*$C$21*Z$6)*SIGN(BR36),BR36)</f>
        <v>3.1555346688981816</v>
      </c>
      <c r="EG36" s="2">
        <f>IF(PG36=0,($C$23/0.4536*IF(ISNA(MS35),'Drive Train'!$F$16,'Drive Train'!$F$17)*4.448*$C$24*$C$21*AA$6)*SIGN(BS36),BS36)</f>
        <v>2.8143957857740536</v>
      </c>
      <c r="EH36" s="2">
        <f>IF(PH36=0,($C$23/0.4536*IF(ISNA(MT35),'Drive Train'!$F$16,'Drive Train'!$F$17)*4.448*$C$24*$C$21*AB$6)*SIGN(BT36),BT36)</f>
        <v>2.5398205871619508</v>
      </c>
      <c r="EI36" s="2">
        <f>IF(PI36=0,($C$23/0.4536*IF(ISNA(MU35),'Drive Train'!$F$16,'Drive Train'!$F$17)*4.448*$C$24*$C$21*AC$6)*SIGN(BU36),BU36)</f>
        <v>2.3140587571919995</v>
      </c>
      <c r="EJ36" s="2">
        <f>IF(PJ36=0,($C$23/0.4536*IF(ISNA(MV35),'Drive Train'!$F$16,'Drive Train'!$F$17)*4.448*$C$24*$C$21*AD$6)*SIGN(BV36),BV36)</f>
        <v>5.7851468929800003</v>
      </c>
      <c r="EK36" s="2">
        <f>IF(PK36=0,($C$23/0.4536*IF(ISNA(MW35),'Drive Train'!$F$16,'Drive Train'!$F$17)*4.448*$C$24*$C$21*AE$6)*SIGN(BW36),BW36)</f>
        <v>5.7851468929800003</v>
      </c>
      <c r="EL36" s="2">
        <f>IF(PL36=0,($C$23/0.4536*IF(ISNA(MX35),'Drive Train'!$F$16,'Drive Train'!$F$17)*4.448*$C$24*$C$21*AF$6)*SIGN(BX36),BX36)</f>
        <v>5.7851468929800003</v>
      </c>
      <c r="EM36" s="2">
        <f>IF(PM36=0,($C$23/0.4536*IF(ISNA(MY35),'Drive Train'!$F$16,'Drive Train'!$F$17)*4.448*$C$24*$C$21*AG$6)*SIGN(BY36),BY36)</f>
        <v>5.7851468929800003</v>
      </c>
      <c r="EN36" s="2">
        <f>IF(PN36=0,($C$23/0.4536*IF(ISNA(MZ35),'Drive Train'!$F$16,'Drive Train'!$F$17)*4.448*$C$24*$C$21*AH$6)*SIGN(BZ36),BZ36)</f>
        <v>5.7851468929800003</v>
      </c>
      <c r="EO36" s="2">
        <f>IF(PO36=0,($C$23/0.4536*IF(ISNA(NA35),'Drive Train'!$F$16,'Drive Train'!$F$17)*4.448*$C$24*$C$21*AI$6)*SIGN(CA36),CA36)</f>
        <v>5.7851468929800003</v>
      </c>
      <c r="EP36" s="2">
        <f>IF(PP36=0,($C$23/0.4536*IF(ISNA(NB35),'Drive Train'!$F$16,'Drive Train'!$F$17)*4.448*$C$24*$C$21*AJ$6)*SIGN(CB36),CB36)</f>
        <v>5.7851468929800003</v>
      </c>
      <c r="EQ36" s="2">
        <f>IF(PQ36=0,($C$23/0.4536*IF(ISNA(NC35),'Drive Train'!$F$16,'Drive Train'!$F$17)*4.448*$C$24*$C$21*AK$6)*SIGN(CC36),CC36)</f>
        <v>5.7851468929800003</v>
      </c>
      <c r="ER36" s="2">
        <f>IF(PR36=0,($C$23/0.4536*IF(ISNA(ND35),'Drive Train'!$F$16,'Drive Train'!$F$17)*4.448*$C$24*$C$21*AL$6)*SIGN(CD36),CD36)</f>
        <v>5.7851468929800003</v>
      </c>
      <c r="ES36" s="2">
        <f>IF(PS36=0,($C$23/0.4536*IF(ISNA(NE35),'Drive Train'!$F$16,'Drive Train'!$F$17)*4.448*$C$24*$C$21*AM$6)*SIGN(CE36),CE36)</f>
        <v>0.87999204500204431</v>
      </c>
      <c r="ET36" s="47">
        <f t="shared" si="47"/>
        <v>1.1200000000000003</v>
      </c>
      <c r="EU36" s="2">
        <f>MAX(MIN(IF(AND(OY35=1,NG36&lt;0),-1,1)*(DC36-$C$15)/($C$14-$C$15)*$C$12*$C$21-$C$33*LO36/AO$6 -  OY35*$C$33/$C$21,DY35/$C$19),MAX(EU$8:EU35)*-1)</f>
        <v>-1.3086907080393326</v>
      </c>
      <c r="EV36" s="2">
        <f>MAX(MIN(IF(AND(OZ35=1,NH36&lt;0),-1,1)*(DD36-$C$15)/($C$14-$C$15)*$C$12*$C$21-$C$33*LP36/AP$6 -  OZ35*$C$33/$C$21,DZ35/$C$19),MAX(EV$8:EV35)*-1)</f>
        <v>1.176065452370008</v>
      </c>
      <c r="EW36" s="2">
        <f>MAX(MIN(IF(AND(PA35=1,NI36&lt;0),-1,1)*(DE36-$C$15)/($C$14-$C$15)*$C$12*$C$21-$C$33*LQ36/AQ$6 -  PA35*$C$33/$C$21,EA35/$C$19),MAX(EW$8:EW35)*-1)</f>
        <v>-1.0535216816518833</v>
      </c>
      <c r="EX36" s="2">
        <f>MAX(MIN(IF(AND(PB35=1,NJ36&lt;0),-1,1)*(DF36-$C$15)/($C$14-$C$15)*$C$12*$C$21-$C$33*LR36/AR$6 -  PB35*$C$33/$C$21,EB35/$C$19),MAX(EX$8:EX35)*-1)</f>
        <v>-1.3024883804899754</v>
      </c>
      <c r="EY36" s="2">
        <f>MAX(MIN(IF(AND(PC35=1,NK36&lt;0),-1,1)*(DG36-$C$15)/($C$14-$C$15)*$C$12*$C$21-$C$33*LS36/AS$6 -  PC35*$C$33/$C$21,EC35/$C$19),MAX(EY$8:EY35)*-1)</f>
        <v>-1.2396743342100001</v>
      </c>
      <c r="EZ36" s="2">
        <f>MAX(MIN(IF(AND(PD35=1,NL36&lt;0),-1,1)*(DH36-$C$15)/($C$14-$C$15)*$C$12*$C$21-$C$33*LT36/AT$6 -  PD35*$C$33/$C$21,ED35/$C$19),MAX(EZ$8:EZ35)*-1)</f>
        <v>-1.2101063121119009</v>
      </c>
      <c r="FA36" s="2">
        <f>MAX(MIN(IF(AND(PE35=1,NM36&lt;0),-1,1)*(DI36-$C$15)/($C$14-$C$15)*$C$12*$C$21-$C$33*LU36/AU$6 -  PE35*$C$33/$C$21,EE35/$C$19),MAX(FA$8:FA35)*-1)</f>
        <v>1.8177092754978474E-5</v>
      </c>
      <c r="FB36" s="2">
        <f>MAX(MIN(IF(AND(PF35=1,NN36&lt;0),-1,1)*(DJ36-$C$15)/($C$14-$C$15)*$C$12*$C$21-$C$33*LV36/AV$6 -  PF35*$C$33/$C$21,EF35/$C$19),MAX(FB$8:FB35)*-1)</f>
        <v>7.3999678495972887E-8</v>
      </c>
      <c r="FC36" s="2">
        <f>MAX(MIN(IF(AND(PG35=1,NO36&lt;0),-1,1)*(DK36-$C$15)/($C$14-$C$15)*$C$12*$C$21-$C$33*LW36/AW$6 -  PG35*$C$33/$C$21,EG35/$C$19),MAX(FC$8:FC35)*-1)</f>
        <v>1.6735279828594685E-11</v>
      </c>
      <c r="FD36" s="2">
        <f>MAX(MIN(IF(AND(PH35=1,NP36&lt;0),-1,1)*(DL36-$C$15)/($C$14-$C$15)*$C$12*$C$21-$C$33*LX36/AX$6 -  PH35*$C$33/$C$21,EH35/$C$19),MAX(FD$8:FD35)*-1)</f>
        <v>-4.4408920985006262E-16</v>
      </c>
      <c r="FE36" s="2">
        <f>MAX(MIN(IF(AND(PI35=1,NQ36&lt;0),-1,1)*(DM36-$C$15)/($C$14-$C$15)*$C$12*$C$21-$C$33*LY36/AY$6 -  PI35*$C$33/$C$21,EI35/$C$19),MAX(FE$8:FE35)*-1)</f>
        <v>0</v>
      </c>
      <c r="FF36" s="2">
        <f>MAX(MIN(IF(AND(PJ35=1,NR36&lt;0),-1,1)*(DN36-$C$15)/($C$14-$C$15)*$C$12*$C$21-$C$33*LZ36/AZ$6 -  PJ35*$C$33/$C$21,EJ35/$C$19),MAX(FF$8:FF35)*-1)</f>
        <v>0.16459273596521973</v>
      </c>
      <c r="FG36" s="2">
        <f>MAX(MIN(IF(AND(PK35=1,NS36&lt;0),-1,1)*(DO36-$C$15)/($C$14-$C$15)*$C$12*$C$21-$C$33*MA36/BA$6 -  PK35*$C$33/$C$21,EK35/$C$19),MAX(FG$8:FG35)*-1)</f>
        <v>0.19965349557012332</v>
      </c>
      <c r="FH36" s="2">
        <f>MAX(MIN(IF(AND(PL35=1,NT36&lt;0),-1,1)*(DP36-$C$15)/($C$14-$C$15)*$C$12*$C$21-$C$33*MB36/BB$6 -  PL35*$C$33/$C$21,EL35/$C$19),MAX(FH$8:FH35)*-1)</f>
        <v>0.23471425517502692</v>
      </c>
      <c r="FI36" s="2">
        <f>MAX(MIN(IF(AND(PM35=1,NU36&lt;0),-1,1)*(DQ36-$C$15)/($C$14-$C$15)*$C$12*$C$21-$C$33*MC36/BC$6 -  PM35*$C$33/$C$21,EM35/$C$19),MAX(FI$8:FI35)*-1)</f>
        <v>0.26977501477993032</v>
      </c>
      <c r="FJ36" s="2">
        <f>MAX(MIN(IF(AND(PN35=1,NV36&lt;0),-1,1)*(DR36-$C$15)/($C$14-$C$15)*$C$12*$C$21-$C$33*MD36/BD$6 -  PN35*$C$33/$C$21,EN35/$C$19),MAX(FJ$8:FJ35)*-1)</f>
        <v>0.30483577438483417</v>
      </c>
      <c r="FK36" s="2">
        <f>MAX(MIN(IF(AND(PO35=1,NW36&lt;0),-1,1)*(DS36-$C$15)/($C$14-$C$15)*$C$12*$C$21-$C$33*ME36/BE$6 -  PO35*$C$33/$C$21,EO35/$C$19),MAX(FK$8:FK35)*-1)</f>
        <v>0.33989653398973757</v>
      </c>
      <c r="FL36" s="2">
        <f>MAX(MIN(IF(AND(PP35=1,NX36&lt;0),-1,1)*(DT36-$C$15)/($C$14-$C$15)*$C$12*$C$21-$C$33*MF36/BF$6 -  PP35*$C$33/$C$21,EP35/$C$19),MAX(FL$8:FL35)*-1)</f>
        <v>0.37495729359464114</v>
      </c>
      <c r="FM36" s="2">
        <f>MAX(MIN(IF(AND(PQ35=1,NY36&lt;0),-1,1)*(DU36-$C$15)/($C$14-$C$15)*$C$12*$C$21-$C$33*MG36/BG$6 -  PQ35*$C$33/$C$21,EQ35/$C$19),MAX(FM$8:FM35)*-1)</f>
        <v>0.41001805319954476</v>
      </c>
      <c r="FN36" s="2">
        <f>MAX(MIN(IF(AND(PR35=1,NZ36&lt;0),-1,1)*(DV36-$C$15)/($C$14-$C$15)*$C$12*$C$21-$C$33*MH36/BH$6 -  PR35*$C$33/$C$21,ER35/$C$19),MAX(FN$8:FN35)*-1)</f>
        <v>0.27885837135350011</v>
      </c>
      <c r="FO36" s="2">
        <f>MAX(MIN(IF(AND(PS35=1,OA36&lt;0),-1,1)*(DW36-$C$15)/($C$14-$C$15)*$C$12*$C$21-$C$33*MI36/BI$6 -  PS35*$C$33/$C$21,ES35/$C$19),MAX(FO$8:FO35)*-1)</f>
        <v>0.20094782356298868</v>
      </c>
      <c r="FP36" s="47">
        <f t="shared" si="101"/>
        <v>1.1200000000000003</v>
      </c>
      <c r="FQ36" s="43">
        <f t="shared" si="102"/>
        <v>1.897679944203768</v>
      </c>
      <c r="FR36" s="43">
        <f t="shared" si="103"/>
        <v>89.756947512403713</v>
      </c>
      <c r="FS36" s="43">
        <f t="shared" si="104"/>
        <v>15.673132987765264</v>
      </c>
      <c r="FT36" s="43">
        <f t="shared" si="105"/>
        <v>1.9299518081053157</v>
      </c>
      <c r="FU36" s="43">
        <f t="shared" si="106"/>
        <v>3.10779674243991</v>
      </c>
      <c r="FV36" s="43">
        <f t="shared" si="107"/>
        <v>9.1431692166196292</v>
      </c>
      <c r="FW36" s="43">
        <f t="shared" si="108"/>
        <v>1.7912093494488379</v>
      </c>
      <c r="FX36" s="43">
        <f t="shared" si="109"/>
        <v>1.7898552780785948</v>
      </c>
      <c r="FY36" s="43">
        <f t="shared" si="110"/>
        <v>1.7898497443178794</v>
      </c>
      <c r="FZ36" s="43">
        <f t="shared" si="111"/>
        <v>1.7898497430661506</v>
      </c>
      <c r="GA36" s="43">
        <f t="shared" si="112"/>
        <v>1.7898497430661173</v>
      </c>
      <c r="GB36" s="43">
        <f t="shared" si="113"/>
        <v>14.101022788407828</v>
      </c>
      <c r="GC36" s="43">
        <f t="shared" si="114"/>
        <v>16.723490153482221</v>
      </c>
      <c r="GD36" s="43">
        <f t="shared" si="115"/>
        <v>19.34595751855661</v>
      </c>
      <c r="GE36" s="43">
        <f t="shared" si="116"/>
        <v>21.968424883630984</v>
      </c>
      <c r="GF36" s="43">
        <f t="shared" si="117"/>
        <v>24.590892248705394</v>
      </c>
      <c r="GG36" s="43">
        <f t="shared" si="118"/>
        <v>27.213359613779772</v>
      </c>
      <c r="GH36" s="43">
        <f t="shared" si="119"/>
        <v>29.835826978854161</v>
      </c>
      <c r="GI36" s="43">
        <f t="shared" si="120"/>
        <v>32.45829434392855</v>
      </c>
      <c r="GJ36" s="43">
        <f t="shared" si="121"/>
        <v>22.647839889123031</v>
      </c>
      <c r="GK36" s="43">
        <f t="shared" si="122"/>
        <v>16.820303028024643</v>
      </c>
      <c r="GL36" s="47">
        <f t="shared" si="123"/>
        <v>1.1200000000000003</v>
      </c>
      <c r="GM36" s="43">
        <f t="shared" si="49"/>
        <v>-26.289636830671991</v>
      </c>
      <c r="GN36" s="43">
        <f t="shared" si="50"/>
        <v>11.812697011591464</v>
      </c>
      <c r="GO36" s="43">
        <f t="shared" si="51"/>
        <v>-15.284875055250323</v>
      </c>
      <c r="GP36" s="43">
        <f t="shared" si="52"/>
        <v>-24.711427948191773</v>
      </c>
      <c r="GQ36" s="43">
        <f t="shared" si="53"/>
        <v>-29.053734754561201</v>
      </c>
      <c r="GR36" s="43">
        <f t="shared" si="54"/>
        <v>-33.762811008675122</v>
      </c>
      <c r="GS36" s="43">
        <f t="shared" si="55"/>
        <v>5.882981518465333E-4</v>
      </c>
      <c r="GT36" s="43">
        <f t="shared" si="56"/>
        <v>2.7253283598947201E-6</v>
      </c>
      <c r="GU36" s="43">
        <f t="shared" si="57"/>
        <v>6.9105046794208572E-10</v>
      </c>
      <c r="GV36" s="43">
        <f t="shared" si="58"/>
        <v>-2.0320254392085006E-14</v>
      </c>
      <c r="GW36" s="43">
        <f t="shared" si="59"/>
        <v>0</v>
      </c>
      <c r="GX36" s="43">
        <f t="shared" si="60"/>
        <v>3.3064216219393079</v>
      </c>
      <c r="GY36" s="43">
        <f t="shared" si="61"/>
        <v>4.0107397861611229</v>
      </c>
      <c r="GZ36" s="43">
        <f t="shared" si="62"/>
        <v>4.7150579503829384</v>
      </c>
      <c r="HA36" s="43">
        <f t="shared" si="63"/>
        <v>5.4193761146047494</v>
      </c>
      <c r="HB36" s="43">
        <f t="shared" si="64"/>
        <v>6.1236942788265702</v>
      </c>
      <c r="HC36" s="43">
        <f t="shared" si="65"/>
        <v>6.8280124430483822</v>
      </c>
      <c r="HD36" s="43">
        <f t="shared" si="66"/>
        <v>7.5323306072701968</v>
      </c>
      <c r="HE36" s="43">
        <f t="shared" si="67"/>
        <v>8.2366487714920105</v>
      </c>
      <c r="HF36" s="43">
        <f t="shared" si="68"/>
        <v>5.6018471477187628</v>
      </c>
      <c r="HG36" s="43">
        <f t="shared" si="69"/>
        <v>4.0367408975491461</v>
      </c>
      <c r="HH36" s="47">
        <f t="shared" si="124"/>
        <v>1.1200000000000003</v>
      </c>
      <c r="HI36" s="43">
        <f t="shared" si="125"/>
        <v>26.289636830671991</v>
      </c>
      <c r="HJ36" s="43">
        <f t="shared" si="126"/>
        <v>11.812697011591464</v>
      </c>
      <c r="HK36" s="43">
        <f t="shared" si="127"/>
        <v>15.284875055250323</v>
      </c>
      <c r="HL36" s="43">
        <f t="shared" si="128"/>
        <v>24.711427948191773</v>
      </c>
      <c r="HM36" s="43">
        <f t="shared" si="129"/>
        <v>29.053734754561201</v>
      </c>
      <c r="HN36" s="43">
        <f t="shared" si="130"/>
        <v>33.762811008675122</v>
      </c>
      <c r="HO36" s="43">
        <f t="shared" si="131"/>
        <v>5.882981518465333E-4</v>
      </c>
      <c r="HP36" s="43">
        <f t="shared" si="132"/>
        <v>2.7253283598947201E-6</v>
      </c>
      <c r="HQ36" s="43">
        <f t="shared" si="133"/>
        <v>6.9105046794208572E-10</v>
      </c>
      <c r="HR36" s="43">
        <f t="shared" si="134"/>
        <v>2.0320254392085006E-14</v>
      </c>
      <c r="HS36" s="43">
        <f t="shared" si="135"/>
        <v>0</v>
      </c>
      <c r="HT36" s="43">
        <f t="shared" si="136"/>
        <v>3.3064216219393079</v>
      </c>
      <c r="HU36" s="43">
        <f t="shared" si="137"/>
        <v>4.0107397861611229</v>
      </c>
      <c r="HV36" s="43">
        <f t="shared" si="138"/>
        <v>4.7150579503829384</v>
      </c>
      <c r="HW36" s="43">
        <f t="shared" si="139"/>
        <v>5.4193761146047494</v>
      </c>
      <c r="HX36" s="43">
        <f t="shared" si="140"/>
        <v>6.1236942788265702</v>
      </c>
      <c r="HY36" s="43">
        <f t="shared" si="141"/>
        <v>6.8280124430483822</v>
      </c>
      <c r="HZ36" s="43">
        <f t="shared" si="142"/>
        <v>7.5323306072701968</v>
      </c>
      <c r="IA36" s="43">
        <f t="shared" si="143"/>
        <v>8.2366487714920105</v>
      </c>
      <c r="IB36" s="43">
        <f t="shared" si="144"/>
        <v>5.6018471477187628</v>
      </c>
      <c r="IC36" s="43">
        <f t="shared" si="145"/>
        <v>4.0367408975491461</v>
      </c>
      <c r="ID36" s="47">
        <f t="shared" si="146"/>
        <v>1.1200000000000003</v>
      </c>
      <c r="IE36" s="43">
        <f t="shared" si="147"/>
        <v>0</v>
      </c>
      <c r="IF36" s="43">
        <f t="shared" si="148"/>
        <v>7.1572201100632586</v>
      </c>
      <c r="IG36" s="43">
        <f t="shared" si="149"/>
        <v>4.3859217150857139</v>
      </c>
      <c r="IH36" s="43">
        <f t="shared" si="150"/>
        <v>0</v>
      </c>
      <c r="II36" s="43">
        <f t="shared" si="151"/>
        <v>2.3663056133673006</v>
      </c>
      <c r="IJ36" s="43">
        <f t="shared" si="152"/>
        <v>7.3115711761952946</v>
      </c>
      <c r="IK36" s="43">
        <f t="shared" si="153"/>
        <v>12.119636630690501</v>
      </c>
      <c r="IL36" s="43">
        <f t="shared" si="154"/>
        <v>12.119767730769482</v>
      </c>
      <c r="IM36" s="43">
        <f t="shared" si="155"/>
        <v>12.119768414164643</v>
      </c>
      <c r="IN36" s="43">
        <f t="shared" si="156"/>
        <v>12.119768414388297</v>
      </c>
      <c r="IO36" s="43">
        <f t="shared" si="157"/>
        <v>12.119768414388298</v>
      </c>
      <c r="IP36" s="43">
        <f t="shared" si="158"/>
        <v>11.409509133837648</v>
      </c>
      <c r="IQ36" s="43">
        <f t="shared" si="159"/>
        <v>11.258213089413184</v>
      </c>
      <c r="IR36" s="43">
        <f t="shared" si="160"/>
        <v>11.10691704498872</v>
      </c>
      <c r="IS36" s="43">
        <f t="shared" si="161"/>
        <v>10.955621000564255</v>
      </c>
      <c r="IT36" s="43">
        <f t="shared" si="162"/>
        <v>10.804324956139789</v>
      </c>
      <c r="IU36" s="43">
        <f t="shared" si="163"/>
        <v>10.653028911715325</v>
      </c>
      <c r="IV36" s="43">
        <f t="shared" si="164"/>
        <v>10.50173286729086</v>
      </c>
      <c r="IW36" s="43">
        <f t="shared" si="165"/>
        <v>10.350436822866396</v>
      </c>
      <c r="IX36" s="43">
        <f t="shared" si="166"/>
        <v>10.77484528613317</v>
      </c>
      <c r="IY36" s="43">
        <f t="shared" si="167"/>
        <v>11.141578864740985</v>
      </c>
      <c r="IZ36" s="47">
        <f t="shared" si="168"/>
        <v>1.1200000000000003</v>
      </c>
      <c r="JA36" s="43" t="e">
        <f t="shared" si="267"/>
        <v>#N/A</v>
      </c>
      <c r="JB36" s="43">
        <f t="shared" si="268"/>
        <v>6</v>
      </c>
      <c r="JC36" s="43" t="e">
        <f t="shared" si="269"/>
        <v>#N/A</v>
      </c>
      <c r="JD36" s="43" t="e">
        <f t="shared" si="270"/>
        <v>#N/A</v>
      </c>
      <c r="JE36" s="43" t="e">
        <f t="shared" si="271"/>
        <v>#N/A</v>
      </c>
      <c r="JF36" s="43" t="e">
        <f t="shared" si="272"/>
        <v>#N/A</v>
      </c>
      <c r="JG36" s="43" t="e">
        <f t="shared" si="273"/>
        <v>#N/A</v>
      </c>
      <c r="JH36" s="43" t="e">
        <f t="shared" si="274"/>
        <v>#N/A</v>
      </c>
      <c r="JI36" s="43" t="e">
        <f t="shared" si="275"/>
        <v>#N/A</v>
      </c>
      <c r="JJ36" s="43" t="e">
        <f t="shared" si="276"/>
        <v>#N/A</v>
      </c>
      <c r="JK36" s="43" t="e">
        <f t="shared" si="277"/>
        <v>#N/A</v>
      </c>
      <c r="JL36" s="43">
        <f t="shared" si="278"/>
        <v>6</v>
      </c>
      <c r="JM36" s="43">
        <f t="shared" si="279"/>
        <v>6</v>
      </c>
      <c r="JN36" s="43">
        <f t="shared" si="280"/>
        <v>6</v>
      </c>
      <c r="JO36" s="43">
        <f t="shared" si="281"/>
        <v>6</v>
      </c>
      <c r="JP36" s="43">
        <f t="shared" si="282"/>
        <v>6</v>
      </c>
      <c r="JQ36" s="43" t="e">
        <f t="shared" si="283"/>
        <v>#N/A</v>
      </c>
      <c r="JR36" s="43" t="e">
        <f t="shared" si="284"/>
        <v>#N/A</v>
      </c>
      <c r="JS36" s="43" t="e">
        <f t="shared" si="285"/>
        <v>#N/A</v>
      </c>
      <c r="JT36" s="43" t="e">
        <f t="shared" si="286"/>
        <v>#N/A</v>
      </c>
      <c r="JU36" s="43" t="e">
        <f t="shared" si="287"/>
        <v>#N/A</v>
      </c>
      <c r="JV36" s="47">
        <f t="shared" si="170"/>
        <v>1.1200000000000003</v>
      </c>
      <c r="JW36" s="36">
        <f t="shared" si="171"/>
        <v>0</v>
      </c>
      <c r="JX36" s="36">
        <f t="shared" si="172"/>
        <v>0</v>
      </c>
      <c r="JY36" s="36">
        <f t="shared" si="173"/>
        <v>0</v>
      </c>
      <c r="JZ36" s="36">
        <f t="shared" si="174"/>
        <v>0</v>
      </c>
      <c r="KA36" s="36">
        <f t="shared" si="175"/>
        <v>0</v>
      </c>
      <c r="KB36" s="36">
        <f t="shared" si="176"/>
        <v>0</v>
      </c>
      <c r="KC36" s="36">
        <f t="shared" si="177"/>
        <v>1</v>
      </c>
      <c r="KD36" s="36">
        <f t="shared" si="178"/>
        <v>1</v>
      </c>
      <c r="KE36" s="36">
        <f t="shared" si="179"/>
        <v>1</v>
      </c>
      <c r="KF36" s="36">
        <f t="shared" si="180"/>
        <v>1</v>
      </c>
      <c r="KG36" s="36">
        <f t="shared" si="181"/>
        <v>1</v>
      </c>
      <c r="KH36" s="36">
        <f t="shared" si="182"/>
        <v>0</v>
      </c>
      <c r="KI36" s="36">
        <f t="shared" si="183"/>
        <v>0</v>
      </c>
      <c r="KJ36" s="36">
        <f t="shared" si="184"/>
        <v>0</v>
      </c>
      <c r="KK36" s="36">
        <f t="shared" si="185"/>
        <v>0</v>
      </c>
      <c r="KL36" s="36">
        <f t="shared" si="186"/>
        <v>0</v>
      </c>
      <c r="KM36" s="36">
        <f t="shared" si="187"/>
        <v>0</v>
      </c>
      <c r="KN36" s="36">
        <f t="shared" si="188"/>
        <v>0</v>
      </c>
      <c r="KO36" s="36">
        <f t="shared" si="189"/>
        <v>0</v>
      </c>
      <c r="KP36" s="36">
        <f t="shared" si="190"/>
        <v>0</v>
      </c>
      <c r="KQ36" s="36">
        <f t="shared" si="191"/>
        <v>0</v>
      </c>
      <c r="KR36" s="47">
        <f t="shared" si="192"/>
        <v>1.1200000000000003</v>
      </c>
      <c r="KS36" s="1">
        <f t="shared" si="193"/>
        <v>0</v>
      </c>
      <c r="KT36" s="1">
        <f t="shared" si="194"/>
        <v>0</v>
      </c>
      <c r="KU36" s="1">
        <f t="shared" si="195"/>
        <v>0</v>
      </c>
      <c r="KV36" s="1">
        <f t="shared" si="196"/>
        <v>0</v>
      </c>
      <c r="KW36" s="1">
        <f t="shared" si="197"/>
        <v>0</v>
      </c>
      <c r="KX36" s="1">
        <f t="shared" si="198"/>
        <v>0</v>
      </c>
      <c r="KY36" s="1">
        <f t="shared" si="199"/>
        <v>0</v>
      </c>
      <c r="KZ36" s="1">
        <f t="shared" si="200"/>
        <v>0</v>
      </c>
      <c r="LA36" s="1">
        <f t="shared" si="201"/>
        <v>0</v>
      </c>
      <c r="LB36" s="1">
        <f t="shared" si="202"/>
        <v>0</v>
      </c>
      <c r="LC36" s="1">
        <f t="shared" si="203"/>
        <v>0</v>
      </c>
      <c r="LD36" s="1">
        <f t="shared" si="204"/>
        <v>0</v>
      </c>
      <c r="LE36" s="1">
        <f t="shared" si="205"/>
        <v>0</v>
      </c>
      <c r="LF36" s="1">
        <f t="shared" si="206"/>
        <v>0</v>
      </c>
      <c r="LG36" s="1">
        <f t="shared" si="207"/>
        <v>0</v>
      </c>
      <c r="LH36" s="1">
        <f t="shared" si="208"/>
        <v>0</v>
      </c>
      <c r="LI36" s="1">
        <f t="shared" si="209"/>
        <v>0</v>
      </c>
      <c r="LJ36" s="1">
        <f t="shared" si="210"/>
        <v>0</v>
      </c>
      <c r="LK36" s="1">
        <f t="shared" si="211"/>
        <v>0</v>
      </c>
      <c r="LL36" s="1">
        <f t="shared" si="212"/>
        <v>0</v>
      </c>
      <c r="LM36" s="1">
        <f t="shared" si="213"/>
        <v>0</v>
      </c>
      <c r="LN36" s="47">
        <f t="shared" si="214"/>
        <v>1.1200000000000003</v>
      </c>
      <c r="LO36" s="43">
        <f t="shared" si="215"/>
        <v>13.538530791595214</v>
      </c>
      <c r="LP36" s="43">
        <f t="shared" si="216"/>
        <v>14.07545166982375</v>
      </c>
      <c r="LQ36" s="43">
        <f t="shared" si="217"/>
        <v>17.252387388555352</v>
      </c>
      <c r="LR36" s="43">
        <f t="shared" si="218"/>
        <v>14.169675928611717</v>
      </c>
      <c r="LS36" s="43">
        <f t="shared" si="219"/>
        <v>12.72277032475283</v>
      </c>
      <c r="LT36" s="43">
        <f t="shared" si="220"/>
        <v>11.740690596400611</v>
      </c>
      <c r="LU36" s="43">
        <f t="shared" si="221"/>
        <v>10.124057653407203</v>
      </c>
      <c r="LV36" s="43">
        <f t="shared" si="222"/>
        <v>8.8969479243213865</v>
      </c>
      <c r="LW36" s="43">
        <f t="shared" si="223"/>
        <v>7.9351158941277955</v>
      </c>
      <c r="LX36" s="43">
        <f t="shared" si="224"/>
        <v>7.1609582459565368</v>
      </c>
      <c r="LY36" s="43">
        <f t="shared" si="225"/>
        <v>6.5244286240937326</v>
      </c>
      <c r="LZ36" s="43">
        <f t="shared" si="226"/>
        <v>5.5642686317829604</v>
      </c>
      <c r="MA36" s="43">
        <f t="shared" si="227"/>
        <v>6.7495425974412742</v>
      </c>
      <c r="MB36" s="43">
        <f t="shared" si="228"/>
        <v>7.9348165630995879</v>
      </c>
      <c r="MC36" s="43">
        <f t="shared" si="229"/>
        <v>9.1200905287579062</v>
      </c>
      <c r="MD36" s="43">
        <f t="shared" si="230"/>
        <v>10.305364494416217</v>
      </c>
      <c r="ME36" s="43">
        <f t="shared" si="231"/>
        <v>11.490638460074535</v>
      </c>
      <c r="MF36" s="43">
        <f t="shared" si="232"/>
        <v>12.675912425732848</v>
      </c>
      <c r="MG36" s="43">
        <f t="shared" si="233"/>
        <v>13.861186391391165</v>
      </c>
      <c r="MH36" s="43">
        <f t="shared" si="234"/>
        <v>14.788704861010689</v>
      </c>
      <c r="MI36" s="43">
        <f t="shared" si="235"/>
        <v>15.244704908948204</v>
      </c>
      <c r="MJ36" s="47">
        <f t="shared" si="236"/>
        <v>1.1200000000000003</v>
      </c>
      <c r="MK36" s="43" t="e">
        <f t="shared" si="74"/>
        <v>#N/A</v>
      </c>
      <c r="ML36" s="43" t="e">
        <f t="shared" si="288"/>
        <v>#N/A</v>
      </c>
      <c r="MM36" s="43" t="e">
        <f t="shared" si="289"/>
        <v>#N/A</v>
      </c>
      <c r="MN36" s="43" t="e">
        <f t="shared" si="290"/>
        <v>#N/A</v>
      </c>
      <c r="MO36" s="43" t="e">
        <f t="shared" si="291"/>
        <v>#N/A</v>
      </c>
      <c r="MP36" s="43" t="e">
        <f t="shared" si="292"/>
        <v>#N/A</v>
      </c>
      <c r="MQ36" s="43" t="e">
        <f t="shared" si="293"/>
        <v>#N/A</v>
      </c>
      <c r="MR36" s="43" t="e">
        <f t="shared" si="294"/>
        <v>#N/A</v>
      </c>
      <c r="MS36" s="43" t="e">
        <f t="shared" si="295"/>
        <v>#N/A</v>
      </c>
      <c r="MT36" s="43" t="e">
        <f t="shared" si="296"/>
        <v>#N/A</v>
      </c>
      <c r="MU36" s="43" t="e">
        <f t="shared" si="297"/>
        <v>#N/A</v>
      </c>
      <c r="MV36" s="43" t="e">
        <f t="shared" si="298"/>
        <v>#N/A</v>
      </c>
      <c r="MW36" s="43" t="e">
        <f t="shared" si="299"/>
        <v>#N/A</v>
      </c>
      <c r="MX36" s="43" t="e">
        <f t="shared" si="300"/>
        <v>#N/A</v>
      </c>
      <c r="MY36" s="43" t="e">
        <f t="shared" si="301"/>
        <v>#N/A</v>
      </c>
      <c r="MZ36" s="43" t="e">
        <f t="shared" si="302"/>
        <v>#N/A</v>
      </c>
      <c r="NA36" s="43" t="e">
        <f t="shared" si="303"/>
        <v>#N/A</v>
      </c>
      <c r="NB36" s="43" t="e">
        <f t="shared" si="304"/>
        <v>#N/A</v>
      </c>
      <c r="NC36" s="43" t="e">
        <f t="shared" si="305"/>
        <v>#N/A</v>
      </c>
      <c r="ND36" s="43" t="e">
        <f t="shared" si="306"/>
        <v>#N/A</v>
      </c>
      <c r="NE36" s="43" t="e">
        <f t="shared" si="307"/>
        <v>#N/A</v>
      </c>
      <c r="NF36" s="47">
        <f t="shared" si="238"/>
        <v>1.1200000000000003</v>
      </c>
      <c r="NG36" s="43">
        <f>IF(OY35=0,MIN('Drive Train'!$F$35-FQ35*$C$19*'Drive Train'!$F$39,NG35+$C$39)-$C$7,IF(LO35-1&lt;=0,0,IF($C$37=Motors!$C$30,MAX(MAX(NG$8:NG35)*-1,NG35-$C$39),MAX(0,MAX(NG$8:NG35)*-1,NG35-$C$39))))</f>
        <v>0</v>
      </c>
      <c r="NH36" s="43">
        <f>IF(OZ35=0,MIN('Drive Train'!$F$35-FR35*$C$19*'Drive Train'!$F$39,NH35+$C$39)-$C$7,IF(LP35-1&lt;=0,0,IF($C$37=Motors!$C$30,MAX(MAX(NH$8:NH35)*-1,NH35-$C$39),MAX(0,MAX(NH$8:NH35)*-1,NH35-$C$39))))</f>
        <v>7.1572201100632586</v>
      </c>
      <c r="NI36" s="43">
        <f>IF(PA35=0,MIN('Drive Train'!$F$35-FS35*$C$19*'Drive Train'!$F$39,NI35+$C$39)-$C$7,IF(LQ35-1&lt;=0,0,IF($C$37=Motors!$C$30,MAX(MAX(NI$8:NI35)*-1,NI35-$C$39),MAX(0,MAX(NI$8:NI35)*-1,NI35-$C$39))))</f>
        <v>4.3859217150857139</v>
      </c>
      <c r="NJ36" s="43">
        <f>IF(PB35=0,MIN('Drive Train'!$F$35-FT35*$C$19*'Drive Train'!$F$39,NJ35+$C$39)-$C$7,IF(LR35-1&lt;=0,0,IF($C$37=Motors!$C$30,MAX(MAX(NJ$8:NJ35)*-1,NJ35-$C$39),MAX(0,MAX(NJ$8:NJ35)*-1,NJ35-$C$39))))</f>
        <v>0</v>
      </c>
      <c r="NK36" s="43">
        <f>IF(PC35=0,MIN('Drive Train'!$F$35-FU35*$C$19*'Drive Train'!$F$39,NK35+$C$39)-$C$7,IF(LS35-1&lt;=0,0,IF($C$37=Motors!$C$30,MAX(MAX(NK$8:NK35)*-1,NK35-$C$39),MAX(0,MAX(NK$8:NK35)*-1,NK35-$C$39))))</f>
        <v>2.3663056133673006</v>
      </c>
      <c r="NL36" s="43">
        <f>IF(PD35=0,MIN('Drive Train'!$F$35-FV35*$C$19*'Drive Train'!$F$39,NL35+$C$39)-$C$7,IF(LT35-1&lt;=0,0,IF($C$37=Motors!$C$30,MAX(MAX(NL$8:NL35)*-1,NL35-$C$39),MAX(0,MAX(NL$8:NL35)*-1,NL35-$C$39))))</f>
        <v>7.3115711761952946</v>
      </c>
      <c r="NM36" s="43">
        <f>IF(PE35=0,MIN('Drive Train'!$F$35-FW35*$C$19*'Drive Train'!$F$39,NM35+$C$39)-$C$7,IF(LU35-1&lt;=0,0,IF($C$37=Motors!$C$30,MAX(MAX(NM$8:NM35)*-1,NM35-$C$39),MAX(0,MAX(NM$8:NM35)*-1,NM35-$C$39))))</f>
        <v>12.119636630690501</v>
      </c>
      <c r="NN36" s="43">
        <f>IF(PF35=0,MIN('Drive Train'!$F$35-FX35*$C$19*'Drive Train'!$F$39,NN35+$C$39)-$C$7,IF(LV35-1&lt;=0,0,IF($C$37=Motors!$C$30,MAX(MAX(NN$8:NN35)*-1,NN35-$C$39),MAX(0,MAX(NN$8:NN35)*-1,NN35-$C$39))))</f>
        <v>12.119767730769482</v>
      </c>
      <c r="NO36" s="43">
        <f>IF(PG35=0,MIN('Drive Train'!$F$35-FY35*$C$19*'Drive Train'!$F$39,NO35+$C$39)-$C$7,IF(LW35-1&lt;=0,0,IF($C$37=Motors!$C$30,MAX(MAX(NO$8:NO35)*-1,NO35-$C$39),MAX(0,MAX(NO$8:NO35)*-1,NO35-$C$39))))</f>
        <v>12.119768414164643</v>
      </c>
      <c r="NP36" s="43">
        <f>IF(PH35=0,MIN('Drive Train'!$F$35-FZ35*$C$19*'Drive Train'!$F$39,NP35+$C$39)-$C$7,IF(LX35-1&lt;=0,0,IF($C$37=Motors!$C$30,MAX(MAX(NP$8:NP35)*-1,NP35-$C$39),MAX(0,MAX(NP$8:NP35)*-1,NP35-$C$39))))</f>
        <v>12.119768414388297</v>
      </c>
      <c r="NQ36" s="43">
        <f>IF(PI35=0,MIN('Drive Train'!$F$35-GA35*$C$19*'Drive Train'!$F$39,NQ35+$C$39)-$C$7,IF(LY35-1&lt;=0,0,IF($C$37=Motors!$C$30,MAX(MAX(NQ$8:NQ35)*-1,NQ35-$C$39),MAX(0,MAX(NQ$8:NQ35)*-1,NQ35-$C$39))))</f>
        <v>12.119768414388298</v>
      </c>
      <c r="NR36" s="43">
        <f>IF(PJ35=0,MIN('Drive Train'!$F$35-GB35*$C$19*'Drive Train'!$F$39,NR35+$C$39)-$C$7,IF(LZ35-1&lt;=0,0,IF($C$37=Motors!$C$30,MAX(MAX(NR$8:NR35)*-1,NR35-$C$39),MAX(0,MAX(NR$8:NR35)*-1,NR35-$C$39))))</f>
        <v>11.409509133837648</v>
      </c>
      <c r="NS36" s="43">
        <f>IF(PK35=0,MIN('Drive Train'!$F$35-GC35*$C$19*'Drive Train'!$F$39,NS35+$C$39)-$C$7,IF(MA35-1&lt;=0,0,IF($C$37=Motors!$C$30,MAX(MAX(NS$8:NS35)*-1,NS35-$C$39),MAX(0,MAX(NS$8:NS35)*-1,NS35-$C$39))))</f>
        <v>11.258213089413184</v>
      </c>
      <c r="NT36" s="43">
        <f>IF(PL35=0,MIN('Drive Train'!$F$35-GD35*$C$19*'Drive Train'!$F$39,NT35+$C$39)-$C$7,IF(MB35-1&lt;=0,0,IF($C$37=Motors!$C$30,MAX(MAX(NT$8:NT35)*-1,NT35-$C$39),MAX(0,MAX(NT$8:NT35)*-1,NT35-$C$39))))</f>
        <v>11.10691704498872</v>
      </c>
      <c r="NU36" s="43">
        <f>IF(PM35=0,MIN('Drive Train'!$F$35-GE35*$C$19*'Drive Train'!$F$39,NU35+$C$39)-$C$7,IF(MC35-1&lt;=0,0,IF($C$37=Motors!$C$30,MAX(MAX(NU$8:NU35)*-1,NU35-$C$39),MAX(0,MAX(NU$8:NU35)*-1,NU35-$C$39))))</f>
        <v>10.955621000564255</v>
      </c>
      <c r="NV36" s="43">
        <f>IF(PN35=0,MIN('Drive Train'!$F$35-GF35*$C$19*'Drive Train'!$F$39,NV35+$C$39)-$C$7,IF(MD35-1&lt;=0,0,IF($C$37=Motors!$C$30,MAX(MAX(NV$8:NV35)*-1,NV35-$C$39),MAX(0,MAX(NV$8:NV35)*-1,NV35-$C$39))))</f>
        <v>10.804324956139789</v>
      </c>
      <c r="NW36" s="43">
        <f>IF(PO35=0,MIN('Drive Train'!$F$35-GG35*$C$19*'Drive Train'!$F$39,NW35+$C$39)-$C$7,IF(ME35-1&lt;=0,0,IF($C$37=Motors!$C$30,MAX(MAX(NW$8:NW35)*-1,NW35-$C$39),MAX(0,MAX(NW$8:NW35)*-1,NW35-$C$39))))</f>
        <v>10.653028911715325</v>
      </c>
      <c r="NX36" s="43">
        <f>IF(PP35=0,MIN('Drive Train'!$F$35-GH35*$C$19*'Drive Train'!$F$39,NX35+$C$39)-$C$7,IF(MF35-1&lt;=0,0,IF($C$37=Motors!$C$30,MAX(MAX(NX$8:NX35)*-1,NX35-$C$39),MAX(0,MAX(NX$8:NX35)*-1,NX35-$C$39))))</f>
        <v>10.50173286729086</v>
      </c>
      <c r="NY36" s="43">
        <f>IF(PQ35=0,MIN('Drive Train'!$F$35-GI35*$C$19*'Drive Train'!$F$39,NY35+$C$39)-$C$7,IF(MG35-1&lt;=0,0,IF($C$37=Motors!$C$30,MAX(MAX(NY$8:NY35)*-1,NY35-$C$39),MAX(0,MAX(NY$8:NY35)*-1,NY35-$C$39))))</f>
        <v>10.350436822866396</v>
      </c>
      <c r="NZ36" s="43">
        <f>IF(PR35=0,MIN('Drive Train'!$F$35-GJ35*$C$19*'Drive Train'!$F$39,NZ35+$C$39)-$C$7,IF(MH35-1&lt;=0,0,IF($C$37=Motors!$C$30,MAX(MAX(NZ$8:NZ35)*-1,NZ35-$C$39),MAX(0,MAX(NZ$8:NZ35)*-1,NZ35-$C$39))))</f>
        <v>10.77484528613317</v>
      </c>
      <c r="OA36" s="43">
        <f>IF(PS35=0,MIN('Drive Train'!$F$35-GK35*$C$19*'Drive Train'!$F$39,OA35+$C$39)-$C$7,IF(MI35-1&lt;=0,0,IF($C$37=Motors!$C$30,MAX(MAX(OA$8:OA35)*-1,OA35-$C$39),MAX(0,MAX(OA$8:OA35)*-1,OA35-$C$39))))</f>
        <v>11.141578864740985</v>
      </c>
      <c r="OB36" s="47">
        <f t="shared" si="239"/>
        <v>1.1200000000000003</v>
      </c>
      <c r="OC36" s="43">
        <f>'Drive Train'!$F$35-(FQ36*$C$13)*$C$19*'Drive Train'!$F$39</f>
        <v>12.320297442343442</v>
      </c>
      <c r="OD36" s="43">
        <f>'Drive Train'!$F$35-(FR36*$C$13)*$C$19*'Drive Train'!$F$39</f>
        <v>8.6302082044790449</v>
      </c>
      <c r="OE36" s="43">
        <f>'Drive Train'!$F$35-(FS36*$C$13)*$C$19*'Drive Train'!$F$39</f>
        <v>11.74172841451386</v>
      </c>
      <c r="OF36" s="43">
        <f>'Drive Train'!$F$35-(FT36*$C$13)*$C$19*'Drive Train'!$F$39</f>
        <v>12.318942024059577</v>
      </c>
      <c r="OG36" s="43">
        <f>'Drive Train'!$F$35-(FU36*$C$13)*$C$19*'Drive Train'!$F$39</f>
        <v>12.269472536817524</v>
      </c>
      <c r="OH36" s="43">
        <f>'Drive Train'!$F$35-(FV36*$C$13)*$C$19*'Drive Train'!$F$39</f>
        <v>12.015986892901976</v>
      </c>
      <c r="OI36" s="43">
        <f>'Drive Train'!$F$35-(FW36*$C$13)*$C$19*'Drive Train'!$F$39</f>
        <v>12.324769207323149</v>
      </c>
      <c r="OJ36" s="43">
        <f>'Drive Train'!$F$35-(FX36*$C$13)*$C$19*'Drive Train'!$F$39</f>
        <v>12.324826078320699</v>
      </c>
      <c r="OK36" s="43">
        <f>'Drive Train'!$F$35-(FY36*$C$13)*$C$19*'Drive Train'!$F$39</f>
        <v>12.324826310738649</v>
      </c>
      <c r="OL36" s="43">
        <f>'Drive Train'!$F$35-(FZ36*$C$13)*$C$19*'Drive Train'!$F$39</f>
        <v>12.324826310791222</v>
      </c>
      <c r="OM36" s="43">
        <f>'Drive Train'!$F$35-(GA36*$C$13)*$C$19*'Drive Train'!$F$39</f>
        <v>12.324826310791224</v>
      </c>
      <c r="ON36" s="43">
        <f>'Drive Train'!$F$35-(GB36*$C$13)*$C$19*'Drive Train'!$F$39</f>
        <v>11.807757042886871</v>
      </c>
      <c r="OO36" s="43">
        <f>'Drive Train'!$F$35-(GC36*$C$13)*$C$19*'Drive Train'!$F$39</f>
        <v>11.697613413553746</v>
      </c>
      <c r="OP36" s="43">
        <f>'Drive Train'!$F$35-(GD36*$C$13)*$C$19*'Drive Train'!$F$39</f>
        <v>11.587469784220623</v>
      </c>
      <c r="OQ36" s="43">
        <f>'Drive Train'!$F$35-(GE36*$C$13)*$C$19*'Drive Train'!$F$39</f>
        <v>11.4773261548875</v>
      </c>
      <c r="OR36" s="43">
        <f>'Drive Train'!$F$35-(GF36*$C$13)*$C$19*'Drive Train'!$F$39</f>
        <v>11.367182525554373</v>
      </c>
      <c r="OS36" s="43">
        <f>'Drive Train'!$F$35-(GG36*$C$13)*$C$19*'Drive Train'!$F$39</f>
        <v>11.25703889622125</v>
      </c>
      <c r="OT36" s="43">
        <f>'Drive Train'!$F$35-(GH36*$C$13)*$C$19*'Drive Train'!$F$39</f>
        <v>11.146895266888126</v>
      </c>
      <c r="OU36" s="43">
        <f>'Drive Train'!$F$35-(GI36*$C$13)*$C$19*'Drive Train'!$F$39</f>
        <v>11.036751637555001</v>
      </c>
      <c r="OV36" s="43">
        <f>'Drive Train'!$F$35-(GJ36*$C$13)*$C$19*'Drive Train'!$F$39</f>
        <v>11.448790724656833</v>
      </c>
      <c r="OW36" s="43">
        <f>'Drive Train'!$F$35-(GK36*$C$13)*$C$19*'Drive Train'!$F$39</f>
        <v>11.693547272822965</v>
      </c>
      <c r="OX36" s="47">
        <f t="shared" si="240"/>
        <v>1.1200000000000003</v>
      </c>
      <c r="OY36" s="1">
        <f>IF(PU36&gt;='Drive Train'!$F$29,1,0)</f>
        <v>1</v>
      </c>
      <c r="OZ36" s="1">
        <f>IF(PV36&gt;='Drive Train'!$F$29,1,0)</f>
        <v>0</v>
      </c>
      <c r="PA36" s="1">
        <f>IF(PW36&gt;='Drive Train'!$F$29,1,0)</f>
        <v>1</v>
      </c>
      <c r="PB36" s="1">
        <f>IF(PX36&gt;='Drive Train'!$F$29,1,0)</f>
        <v>1</v>
      </c>
      <c r="PC36" s="1">
        <f>IF(PY36&gt;='Drive Train'!$F$29,1,0)</f>
        <v>1</v>
      </c>
      <c r="PD36" s="1">
        <f>IF(PZ36&gt;='Drive Train'!$F$29,1,0)</f>
        <v>1</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1</v>
      </c>
      <c r="PT36" s="190">
        <f t="shared" si="241"/>
        <v>1.1200000000000003</v>
      </c>
      <c r="PU36" s="43">
        <f t="shared" si="242"/>
        <v>11.871982190090199</v>
      </c>
      <c r="PV36" s="43">
        <f t="shared" si="243"/>
        <v>8.3791469827155467</v>
      </c>
      <c r="PW36" s="43">
        <f t="shared" si="244"/>
        <v>11.049656796218692</v>
      </c>
      <c r="PX36" s="43">
        <f t="shared" si="245"/>
        <v>11.872320597195822</v>
      </c>
      <c r="PY36" s="43">
        <f t="shared" si="246"/>
        <v>11.521523128236485</v>
      </c>
      <c r="PZ36" s="43">
        <f t="shared" si="247"/>
        <v>10.543333328208483</v>
      </c>
      <c r="QA36" s="43">
        <f t="shared" si="248"/>
        <v>9.5090205685015405</v>
      </c>
      <c r="QB36" s="43">
        <f t="shared" si="249"/>
        <v>8.5954511774217348</v>
      </c>
      <c r="QC36" s="43">
        <f t="shared" si="250"/>
        <v>7.8267197407133722</v>
      </c>
      <c r="QD36" s="43">
        <f t="shared" si="251"/>
        <v>7.1689807933966847</v>
      </c>
      <c r="QE36" s="43">
        <f t="shared" si="252"/>
        <v>6.6094564028204994</v>
      </c>
      <c r="QF36" s="43">
        <f t="shared" si="253"/>
        <v>3.6276406222144946</v>
      </c>
      <c r="QG36" s="43">
        <f t="shared" si="254"/>
        <v>4.4003833258494911</v>
      </c>
      <c r="QH36" s="43">
        <f t="shared" si="255"/>
        <v>5.1731260294844894</v>
      </c>
      <c r="QI36" s="43">
        <f t="shared" si="256"/>
        <v>5.9458687331194859</v>
      </c>
      <c r="QJ36" s="43">
        <f t="shared" si="257"/>
        <v>6.7186114367544834</v>
      </c>
      <c r="QK36" s="43">
        <f t="shared" si="258"/>
        <v>7.4913541403894843</v>
      </c>
      <c r="QL36" s="43">
        <f t="shared" si="259"/>
        <v>8.2640968440244755</v>
      </c>
      <c r="QM36" s="43">
        <f t="shared" si="260"/>
        <v>9.0368395476594738</v>
      </c>
      <c r="QN36" s="43">
        <f t="shared" si="261"/>
        <v>9.7826816402406642</v>
      </c>
      <c r="QO36" s="43">
        <f t="shared" si="262"/>
        <v>10.428787436148877</v>
      </c>
      <c r="QP36" s="47">
        <f t="shared" si="263"/>
        <v>1.1200000000000003</v>
      </c>
      <c r="QQ36" s="43">
        <f t="shared" si="76"/>
        <v>2.4706760942388353E-2</v>
      </c>
      <c r="QR36" s="43">
        <f t="shared" si="77"/>
        <v>1.168586648070375</v>
      </c>
      <c r="QS36" s="43">
        <f t="shared" si="78"/>
        <v>0.20405566867570651</v>
      </c>
      <c r="QT36" s="43">
        <f t="shared" si="79"/>
        <v>2.5126923061409626E-2</v>
      </c>
      <c r="QU36" s="43">
        <f t="shared" si="80"/>
        <v>4.0461823611258711E-2</v>
      </c>
      <c r="QV36" s="43">
        <f t="shared" si="81"/>
        <v>0.11903909127606239</v>
      </c>
      <c r="QW36" s="43">
        <f t="shared" si="82"/>
        <v>2.3320571695862016E-2</v>
      </c>
      <c r="QX36" s="43">
        <f t="shared" si="83"/>
        <v>2.3302942422946043E-2</v>
      </c>
      <c r="QY36" s="43">
        <f t="shared" si="84"/>
        <v>2.3302870376390707E-2</v>
      </c>
      <c r="QZ36" s="43">
        <f t="shared" si="85"/>
        <v>2.3302870360093885E-2</v>
      </c>
      <c r="RA36" s="43">
        <f t="shared" si="86"/>
        <v>2.3302870360093444E-2</v>
      </c>
      <c r="RB36" s="43">
        <f t="shared" si="87"/>
        <v>0.18358764877105815</v>
      </c>
      <c r="RC36" s="43">
        <f t="shared" si="88"/>
        <v>0.21773074780417453</v>
      </c>
      <c r="RD36" s="43">
        <f t="shared" si="89"/>
        <v>0.25187384683729097</v>
      </c>
      <c r="RE36" s="43">
        <f t="shared" si="90"/>
        <v>0.28601694587040716</v>
      </c>
      <c r="RF36" s="43">
        <f t="shared" si="91"/>
        <v>0.32016004490352384</v>
      </c>
      <c r="RG36" s="43">
        <f t="shared" si="92"/>
        <v>0.35430314393663997</v>
      </c>
      <c r="RH36" s="43">
        <f t="shared" si="93"/>
        <v>0.38844624296975638</v>
      </c>
      <c r="RI36" s="43">
        <f t="shared" si="94"/>
        <v>0.42258934200287268</v>
      </c>
      <c r="RJ36" s="43">
        <f t="shared" si="95"/>
        <v>0.29486255978577508</v>
      </c>
      <c r="RK36" s="43">
        <f t="shared" si="96"/>
        <v>0.21899119878526388</v>
      </c>
      <c r="RL36" s="47">
        <f t="shared" si="264"/>
        <v>1.1200000000000003</v>
      </c>
      <c r="RM36" s="2">
        <f>IF(AND(LO36&gt;=LO$6*'Drive Train'!$AA$52,LO36&lt;=LO$6*'Drive Train'!$AA$53,KS36=0,JW36=0,EU36&gt;0),$C$17,0)</f>
        <v>0</v>
      </c>
      <c r="RN36" s="2">
        <f>IF(AND(LP36&gt;=LP$6*'Drive Train'!$AA$52,LP36&lt;=LP$6*'Drive Train'!$AA$53,KT36=0,JX36=0,EV36&gt;0),$C$17,0)</f>
        <v>0.04</v>
      </c>
      <c r="RO36" s="2">
        <f>IF(AND(LQ36&gt;=LQ$6*'Drive Train'!$AA$52,LQ36&lt;=LQ$6*'Drive Train'!$AA$53,KU36=0,JY36=0,EW36&gt;0),$C$17,0)</f>
        <v>0</v>
      </c>
      <c r="RP36" s="2">
        <f>IF(AND(LR36&gt;=LR$6*'Drive Train'!$AA$52,LR36&lt;=LR$6*'Drive Train'!$AA$53,KV36=0,JZ36=0,EX36&gt;0),$C$17,0)</f>
        <v>0</v>
      </c>
      <c r="RQ36" s="2">
        <f>IF(AND(LS36&gt;=LS$6*'Drive Train'!$AA$52,LS36&lt;=LS$6*'Drive Train'!$AA$53,KW36=0,KA36=0,EY36&gt;0),$C$17,0)</f>
        <v>0</v>
      </c>
      <c r="RR36" s="2">
        <f>IF(AND(LT36&gt;=LT$6*'Drive Train'!$AA$52,LT36&lt;=LT$6*'Drive Train'!$AA$53,KX36=0,KB36=0,EZ36&gt;0),$C$17,0)</f>
        <v>0</v>
      </c>
      <c r="RS36" s="2">
        <f>IF(AND(LU36&gt;=LU$6*'Drive Train'!$AA$52,LU36&lt;=LU$6*'Drive Train'!$AA$53,KY36=0,KC36=0,FA36&gt;0),$C$17,0)</f>
        <v>0</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0.04</v>
      </c>
      <c r="RY36" s="2">
        <f>IF(AND(MA36&gt;=MA$6*'Drive Train'!$AA$52,MA36&lt;=MA$6*'Drive Train'!$AA$53,LE36=0,KI36=0,FG36&gt;0),$C$17,0)</f>
        <v>0.04</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0.04</v>
      </c>
      <c r="SH36" s="47">
        <f t="shared" si="265"/>
        <v>1.1200000000000003</v>
      </c>
      <c r="SI36" s="2">
        <f>IF(AND(EU36&lt;0,KS36=0,LO36&gt;=LO$6*'Drive Train'!$AA$52,LO36&lt;=LO$6*'Drive Train'!$AA$53,OY36=1,JW36=0),$C$17,0)</f>
        <v>0.04</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0.04</v>
      </c>
      <c r="SM36" s="2">
        <f>IF(AND(EY36&lt;0,KW36=0,LS36&gt;=LS$6*'Drive Train'!$AA$52,LS36&lt;=LS$6*'Drive Train'!$AA$53,PC36=1,KA36=0),$C$17,0)</f>
        <v>0.04</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02">
        <f t="shared" si="266"/>
        <v>1.1200000000000003</v>
      </c>
    </row>
    <row r="37" spans="1:524" x14ac:dyDescent="0.3">
      <c r="B37" s="3" t="s">
        <v>170</v>
      </c>
      <c r="C37" s="25" t="str">
        <f>'Drive Train'!F32</f>
        <v>Brake</v>
      </c>
      <c r="D37" s="5"/>
      <c r="E37" s="5"/>
      <c r="F37" s="7"/>
      <c r="G37" s="7"/>
      <c r="H37" s="7"/>
      <c r="I37" s="7"/>
      <c r="J37" s="7"/>
      <c r="K37" s="7"/>
      <c r="L37" s="7"/>
      <c r="M37" s="7"/>
      <c r="N37" s="7"/>
      <c r="O37" s="7"/>
      <c r="R37" s="49">
        <f t="shared" si="97"/>
        <v>1.1600000000000004</v>
      </c>
      <c r="S37" s="2">
        <f>NG37/'Drive Train'!$F$35</f>
        <v>0</v>
      </c>
      <c r="T37" s="2">
        <f>NH37/'Drive Train'!$F$35</f>
        <v>0.58012991446011231</v>
      </c>
      <c r="U37" s="2">
        <f>NI37/'Drive Train'!$F$35</f>
        <v>0</v>
      </c>
      <c r="V37" s="2">
        <f>NJ37/'Drive Train'!$F$35</f>
        <v>0</v>
      </c>
      <c r="W37" s="2">
        <f>NK37/'Drive Train'!$F$35</f>
        <v>0</v>
      </c>
      <c r="X37" s="2">
        <f>NL37/'Drive Train'!$F$35</f>
        <v>0.20254606259639474</v>
      </c>
      <c r="Y37" s="2">
        <f>NM37/'Drive Train'!$F$35</f>
        <v>0.97739453842184398</v>
      </c>
      <c r="Z37" s="2">
        <f>NN37/'Drive Train'!$F$35</f>
        <v>0.97740065358287087</v>
      </c>
      <c r="AA37" s="2">
        <f>NO37/'Drive Train'!$F$35</f>
        <v>0.97740067857404833</v>
      </c>
      <c r="AB37" s="2">
        <f>NP37/'Drive Train'!$F$35</f>
        <v>0.97740067857970137</v>
      </c>
      <c r="AC37" s="2">
        <f>NQ37/'Drive Train'!$F$35</f>
        <v>0.97740067857970148</v>
      </c>
      <c r="AD37" s="2">
        <f>NR37/'Drive Train'!$F$35</f>
        <v>0.92180183256848069</v>
      </c>
      <c r="AE37" s="2">
        <f>NS37/'Drive Train'!$F$35</f>
        <v>0.90995843156491896</v>
      </c>
      <c r="AF37" s="2">
        <f>NT37/'Drive Train'!$F$35</f>
        <v>0.89811503056135722</v>
      </c>
      <c r="AG37" s="2">
        <f>NU37/'Drive Train'!$F$35</f>
        <v>0.88627162955779548</v>
      </c>
      <c r="AH37" s="2">
        <f>NV37/'Drive Train'!$F$35</f>
        <v>0.87442822855423374</v>
      </c>
      <c r="AI37" s="2">
        <f>NW37/'Drive Train'!$F$35</f>
        <v>0.86258482755067201</v>
      </c>
      <c r="AJ37" s="2">
        <f>NX37/'Drive Train'!$F$35</f>
        <v>0.85074142654711027</v>
      </c>
      <c r="AK37" s="2">
        <f>NY37/'Drive Train'!$F$35</f>
        <v>0.83889802554354853</v>
      </c>
      <c r="AL37" s="2">
        <f>NZ37/'Drive Train'!$F$35</f>
        <v>0.88320330372654121</v>
      </c>
      <c r="AM37" s="2">
        <f>OA37/'Drive Train'!$F$35</f>
        <v>0.51141765038233755</v>
      </c>
      <c r="AN37" s="47">
        <f t="shared" si="98"/>
        <v>1.1600000000000004</v>
      </c>
      <c r="AO37" s="36">
        <f>LO37*12*60/(PI() * 'Drive Train'!$F$15)/S$6*ABS(S37)</f>
        <v>0</v>
      </c>
      <c r="AP37" s="36">
        <f>LP37*12*60/(PI() * 'Drive Train'!$F$15)/T$6*ABS(T37)</f>
        <v>1450.6786934041763</v>
      </c>
      <c r="AQ37" s="36">
        <f>LQ37*12*60/(PI() * 'Drive Train'!$F$15)/U$6*ABS(U37)</f>
        <v>0</v>
      </c>
      <c r="AR37" s="36">
        <f>LR37*12*60/(PI() * 'Drive Train'!$F$15)/V$6*ABS(V37)</f>
        <v>0</v>
      </c>
      <c r="AS37" s="36">
        <f>LS37*12*60/(PI() * 'Drive Train'!$F$15)/W$6*ABS(W37)</f>
        <v>0</v>
      </c>
      <c r="AT37" s="36">
        <f>LT37*12*60/(PI() * 'Drive Train'!$F$15)/X$6*ABS(X37)</f>
        <v>1004.8198034740418</v>
      </c>
      <c r="AU37" s="36">
        <f>LU37*12*60/(PI() * 'Drive Train'!$F$15)/Y$6*ABS(Y37)</f>
        <v>5480.5595702078826</v>
      </c>
      <c r="AV37" s="36">
        <f>LV37*12*60/(PI() * 'Drive Train'!$F$15)/Z$6*ABS(Z37)</f>
        <v>5480.6112336748229</v>
      </c>
      <c r="AW37" s="36">
        <f>LW37*12*60/(PI() * 'Drive Train'!$F$15)/AA$6*ABS(AA37)</f>
        <v>5480.6114295055704</v>
      </c>
      <c r="AX37" s="36">
        <f>LX37*12*60/(PI() * 'Drive Train'!$F$15)/AB$6*ABS(AB37)</f>
        <v>5480.6114295459829</v>
      </c>
      <c r="AY37" s="36">
        <f>LY37*12*60/(PI() * 'Drive Train'!$F$15)/AC$6*ABS(AC37)</f>
        <v>5480.6114295459838</v>
      </c>
      <c r="AZ37" s="36">
        <f>LZ37*12*60/(PI() * 'Drive Train'!$F$15)/AD$6*ABS(AD37)</f>
        <v>1805.1840829784521</v>
      </c>
      <c r="BA37" s="36">
        <f>MA37*12*60/(PI() * 'Drive Train'!$F$15)/AE$6*ABS(AE37)</f>
        <v>2161.5821019349673</v>
      </c>
      <c r="BB37" s="36">
        <f>MB37*12*60/(PI() * 'Drive Train'!$F$15)/AF$6*ABS(AF37)</f>
        <v>2508.0991182627317</v>
      </c>
      <c r="BC37" s="36">
        <f>MC37*12*60/(PI() * 'Drive Train'!$F$15)/AG$6*ABS(AG37)</f>
        <v>2844.7351319617478</v>
      </c>
      <c r="BD37" s="36">
        <f>MD37*12*60/(PI() * 'Drive Train'!$F$15)/AH$6*ABS(AH37)</f>
        <v>3171.4901430320115</v>
      </c>
      <c r="BE37" s="36">
        <f>ME37*12*60/(PI() * 'Drive Train'!$F$15)/AI$6*ABS(AI37)</f>
        <v>3488.3641514735273</v>
      </c>
      <c r="BF37" s="36">
        <f>MF37*12*60/(PI() * 'Drive Train'!$F$15)/AJ$6*ABS(AJ37)</f>
        <v>3795.3571572862902</v>
      </c>
      <c r="BG37" s="36">
        <f>MG37*12*60/(PI() * 'Drive Train'!$F$15)/AK$6*ABS(AK37)</f>
        <v>4092.4691604703044</v>
      </c>
      <c r="BH37" s="36">
        <f>MH37*12*60/(PI() * 'Drive Train'!$F$15)/AL$6*ABS(AL37)</f>
        <v>4558.2238785869831</v>
      </c>
      <c r="BI37" s="36">
        <f>MI37*12*60/(PI() * 'Drive Train'!$F$15)/AM$6*ABS(AM37)</f>
        <v>2708.5971010126805</v>
      </c>
      <c r="BJ37" s="47">
        <f t="shared" si="23"/>
        <v>1.1600000000000004</v>
      </c>
      <c r="BK37" s="2">
        <f>IF(OR(KS36=1,AND($C$37=Motors!$C$32,OY36=1)),0,IF(NG37=0,-(CG36+$C$15)/($C$14-$C$15)*$C$12,($C$11*S37-AO37)/($C$11*S37)*$C$12*S37))</f>
        <v>0</v>
      </c>
      <c r="BL37" s="2">
        <f>IF(OR(KT36=1,AND($C$37=Motors!$C$32,OZ36=1)),0,IF(NH37=0,-(CH36+$C$15)/($C$14-$C$15)*$C$12,($C$11*T37-AP37)/($C$11*T37)*$C$12*T37))</f>
        <v>1.7197629138056241</v>
      </c>
      <c r="BM37" s="2">
        <f>IF(OR(KU36=1,AND($C$37=Motors!$C$32,PA36=1)),0,IF(NI37=0,-(CI36+$C$15)/($C$14-$C$15)*$C$12,($C$11*U37-AQ37)/($C$11*U37)*$C$12*U37))</f>
        <v>0</v>
      </c>
      <c r="BN37" s="2">
        <f>IF(OR(KV36=1,AND($C$37=Motors!$C$32,PB36=1)),0,IF(NJ37=0,-(CJ36+$C$15)/($C$14-$C$15)*$C$12,($C$11*V37-AR37)/($C$11*V37)*$C$12*V37))</f>
        <v>0</v>
      </c>
      <c r="BO37" s="2">
        <f>IF(OR(KW36=1,AND($C$37=Motors!$C$32,PC36=1)),0,IF(NK37=0,-(CK36+$C$15)/($C$14-$C$15)*$C$12,($C$11*W37-AS37)/($C$11*W37)*$C$12*W37))</f>
        <v>0</v>
      </c>
      <c r="BP37" s="2">
        <f>IF(OR(KX36=1,AND($C$37=Motors!$C$32,PD36=1)),0,IF(NL37=0,-(CL36+$C$15)/($C$14-$C$15)*$C$12,($C$11*X37-AT37)/($C$11*X37)*$C$12*X37))</f>
        <v>0</v>
      </c>
      <c r="BQ37" s="2">
        <f>IF(OR(KY36=1,AND($C$37=Motors!$C$32,PE36=1)),0,IF(NM37=0,-(CM36+$C$15)/($C$14-$C$15)*$C$12,($C$11*Y37-AU37)/($C$11*Y37)*$C$12*Y37))</f>
        <v>0.69769018971752517</v>
      </c>
      <c r="BR37" s="2">
        <f>IF(OR(KZ36=1,AND($C$37=Motors!$C$32,PF36=1)),0,IF(NN37=0,-(CN36+$C$15)/($C$14-$C$15)*$C$12,($C$11*Z37-AV37)/($C$11*Z37)*$C$12*Z37))</f>
        <v>0.69768196860620812</v>
      </c>
      <c r="BS37" s="2">
        <f>IF(OR(LA36=1,AND($C$37=Motors!$C$32,PG36=1)),0,IF(NO37=0,-(CO36+$C$15)/($C$14-$C$15)*$C$12,($C$11*AA37-AW37)/($C$11*AA37)*$C$12*AA37))</f>
        <v>0.69768194609626888</v>
      </c>
      <c r="BT37" s="2">
        <f>IF(OR(LB36=1,AND($C$37=Motors!$C$32,PH36=1)),0,IF(NP37=0,-(CP36+$C$15)/($C$14-$C$15)*$C$12,($C$11*AB37-AX37)/($C$11*AB37)*$C$12*AB37))</f>
        <v>0.69768194609399115</v>
      </c>
      <c r="BU37" s="2">
        <f>IF(OR(LC36=1,AND($C$37=Motors!$C$32,PI36=1)),0,IF(NQ37=0,-(CQ36+$C$15)/($C$14-$C$15)*$C$12,($C$11*AC37-AY37)/($C$11*AC37)*$C$12*AC37))</f>
        <v>0.69768194609399126</v>
      </c>
      <c r="BV37" s="2">
        <f>IF(OR(LD36=1,AND($C$37=Motors!$C$32,PJ36=1)),0,IF(NR37=0,-(CR36+$C$15)/($C$14-$C$15)*$C$12,($C$11*AD37-AZ37)/($C$11*AD37)*$C$12*AD37))</f>
        <v>3.0947648516532702</v>
      </c>
      <c r="BW37" s="2">
        <f>IF(OR(LE36=1,AND($C$37=Motors!$C$32,PK36=1)),0,IF(NS37=0,-(CS36+$C$15)/($C$14-$C$15)*$C$12,($C$11*AE37-BA37)/($C$11*AE37)*$C$12*AE37))</f>
        <v>2.780012423241923</v>
      </c>
      <c r="BX37" s="2">
        <f>IF(OR(LF36=1,AND($C$37=Motors!$C$32,PL36=1)),0,IF(NT37=0,-(CT36+$C$15)/($C$14-$C$15)*$C$12,($C$11*AF37-BB37)/($C$11*AF37)*$C$12*AF37))</f>
        <v>2.4724181762247821</v>
      </c>
      <c r="BY37" s="2">
        <f>IF(OR(LG36=1,AND($C$37=Motors!$C$32,PM36=1)),0,IF(NU37=0,-(CU36+$C$15)/($C$14-$C$15)*$C$12,($C$11*AG37-BC37)/($C$11*AG37)*$C$12*AG37))</f>
        <v>2.1719821106018458</v>
      </c>
      <c r="BZ37" s="2">
        <f>IF(OR(LH36=1,AND($C$37=Motors!$C$32,PN36=1)),0,IF(NV37=0,-(CV36+$C$15)/($C$14-$C$15)*$C$12,($C$11*AH37-BD37)/($C$11*AH37)*$C$12*AH37))</f>
        <v>1.8787042263731166</v>
      </c>
      <c r="CA37" s="2">
        <f>IF(OR(LI36=1,AND($C$37=Motors!$C$32,PO36=1)),0,IF(NW37=0,-(CW36+$C$15)/($C$14-$C$15)*$C$12,($C$11*AI37-BE37)/($C$11*AI37)*$C$12*AI37))</f>
        <v>1.5925845235385916</v>
      </c>
      <c r="CB37" s="2">
        <f>IF(OR(LJ36=1,AND($C$37=Motors!$C$32,PP36=1)),0,IF(NX37=0,-(CX36+$C$15)/($C$14-$C$15)*$C$12,($C$11*AJ37-BF37)/($C$11*AJ37)*$C$12*AJ37))</f>
        <v>1.3136230020982744</v>
      </c>
      <c r="CC37" s="2">
        <f>IF(OR(LK36=1,AND($C$37=Motors!$C$32,PQ36=1)),0,IF(NY37=0,-(CY36+$C$15)/($C$14-$C$15)*$C$12,($C$11*AK37-BG37)/($C$11*AK37)*$C$12*AK37))</f>
        <v>1.041819662052162</v>
      </c>
      <c r="CD37" s="2">
        <f>IF(OR(LL36=1,AND($C$37=Motors!$C$32,PR36=1)),0,IF(NZ37=0,-(CZ36+$C$15)/($C$14-$C$15)*$C$12,($C$11*AL37-BH37)/($C$11*AL37)*$C$12*AL37))</f>
        <v>0.91601015695525745</v>
      </c>
      <c r="CE37" s="2">
        <f>IF(OR(LM36=1,AND($C$37=Motors!$C$32,PS36=1)),0,IF(OA37=0,-(DA36+$C$15)/($C$14-$C$15)*$C$12,($C$11*AM37-BI37)/($C$11*AM37)*$C$12*AM37))</f>
        <v>0</v>
      </c>
      <c r="CF37" s="47">
        <f t="shared" si="25"/>
        <v>1.1600000000000004</v>
      </c>
      <c r="CG37" s="43">
        <f>IF(AND(KS36=1,OY36=1),0,ABS(BK37/$C$12*($C$14-$C$15)+$C$15) *'Drive Train'!$AA$49 + CG36*(1-'Drive Train'!$AA$49))</f>
        <v>1.6015359888407534</v>
      </c>
      <c r="CH37" s="43">
        <f>IF(AND(KT36=1,OZ36=1),0,ABS(BL37/$C$12*($C$14-$C$15)+$C$15) *'Drive Train'!$AA$49 + CH36*(1-'Drive Train'!$AA$49))</f>
        <v>95.559614244210579</v>
      </c>
      <c r="CI37" s="43">
        <f>IF(AND(KU36=1,PA36=1),0,ABS(BM37/$C$12*($C$14-$C$15)+$C$15) *'Drive Train'!$AA$49 + CI36*(1-'Drive Train'!$AA$49))</f>
        <v>4.3566265975530527</v>
      </c>
      <c r="CJ37" s="43">
        <f>IF(AND(KV36=1,PB36=1),0,ABS(BN37/$C$12*($C$14-$C$15)+$C$15) *'Drive Train'!$AA$49 + CJ36*(1-'Drive Train'!$AA$49))</f>
        <v>1.6079903616210629</v>
      </c>
      <c r="CK37" s="43">
        <f>IF(AND(KW36=1,PC36=1),0,ABS(BO37/$C$12*($C$14-$C$15)+$C$15) *'Drive Train'!$AA$49 + CK36*(1-'Drive Train'!$AA$49))</f>
        <v>1.843559348487982</v>
      </c>
      <c r="CL37" s="43">
        <f>IF(AND(KX36=1,PD36=1),0,ABS(BP37/$C$12*($C$14-$C$15)+$C$15) *'Drive Train'!$AA$49 + CL36*(1-'Drive Train'!$AA$49))</f>
        <v>3.0506338433239257</v>
      </c>
      <c r="CM37" s="43">
        <f>IF(AND(KY36=1,PE36=1),0,ABS(BQ37/$C$12*($C$14-$C$15)+$C$15) *'Drive Train'!$AA$49 + CM36*(1-'Drive Train'!$AA$49))</f>
        <v>39.536095811905305</v>
      </c>
      <c r="CN37" s="43">
        <f>IF(AND(KZ36=1,PF36=1),0,ABS(BR37/$C$12*($C$14-$C$15)+$C$15) *'Drive Train'!$AA$49 + CN36*(1-'Drive Train'!$AA$49))</f>
        <v>39.535548072527021</v>
      </c>
      <c r="CO37" s="43">
        <f>IF(AND(LA36=1,PG36=1),0,ABS(BS37/$C$12*($C$14-$C$15)+$C$15) *'Drive Train'!$AA$49 + CO36*(1-'Drive Train'!$AA$49))</f>
        <v>39.535546317335069</v>
      </c>
      <c r="CP37" s="43">
        <f>IF(AND(LB36=1,PH36=1),0,ABS(BT37/$C$12*($C$14-$C$15)+$C$15) *'Drive Train'!$AA$49 + CP36*(1-'Drive Train'!$AA$49))</f>
        <v>39.5355463170607</v>
      </c>
      <c r="CQ37" s="43">
        <f>IF(AND(LC36=1,PI36=1),0,ABS(BU37/$C$12*($C$14-$C$15)+$C$15) *'Drive Train'!$AA$49 + CQ36*(1-'Drive Train'!$AA$49))</f>
        <v>39.535546317060721</v>
      </c>
      <c r="CR37" s="43">
        <f>IF(AND(LD36=1,PJ36=1),0,ABS(BV37/$C$12*($C$14-$C$15)+$C$15) *'Drive Train'!$AA$49 + CR36*(1-'Drive Train'!$AA$49))</f>
        <v>170.46098924141211</v>
      </c>
      <c r="CS37" s="43">
        <f>IF(AND(LE36=1,PK36=1),0,ABS(BW37/$C$12*($C$14-$C$15)+$C$15) *'Drive Train'!$AA$49 + CS36*(1-'Drive Train'!$AA$49))</f>
        <v>153.38770490704343</v>
      </c>
      <c r="CT37" s="43">
        <f>IF(AND(LF36=1,PL36=1),0,ABS(BX37/$C$12*($C$14-$C$15)+$C$15) *'Drive Train'!$AA$49 + CT36*(1-'Drive Train'!$AA$49))</f>
        <v>136.70496347125828</v>
      </c>
      <c r="CU37" s="43">
        <f>IF(AND(LG36=1,PM36=1),0,ABS(BY37/$C$12*($C$14-$C$15)+$C$15) *'Drive Train'!$AA$49 + CU36*(1-'Drive Train'!$AA$49))</f>
        <v>120.41276493405658</v>
      </c>
      <c r="CV37" s="43">
        <f>IF(AND(LH36=1,PN36=1),0,ABS(BZ37/$C$12*($C$14-$C$15)+$C$15) *'Drive Train'!$AA$49 + CV36*(1-'Drive Train'!$AA$49))</f>
        <v>104.51110929543852</v>
      </c>
      <c r="CW37" s="43">
        <f>IF(AND(LI36=1,PO36=1),0,ABS(CA37/$C$12*($C$14-$C$15)+$C$15) *'Drive Train'!$AA$49 + CW36*(1-'Drive Train'!$AA$49))</f>
        <v>88.999996555403868</v>
      </c>
      <c r="CX37" s="43">
        <f>IF(AND(LJ36=1,PP36=1),0,ABS(CB37/$C$12*($C$14-$C$15)+$C$15) *'Drive Train'!$AA$49 + CX36*(1-'Drive Train'!$AA$49))</f>
        <v>73.879426713952853</v>
      </c>
      <c r="CY37" s="43">
        <f>IF(AND(LK36=1,PQ36=1),0,ABS(CC37/$C$12*($C$14-$C$15)+$C$15) *'Drive Train'!$AA$49 + CY36*(1-'Drive Train'!$AA$49))</f>
        <v>59.149399771085321</v>
      </c>
      <c r="CZ37" s="43">
        <f>IF(AND(LL36=1,PR36=1),0,ABS(CD37/$C$12*($C$14-$C$15)+$C$15) *'Drive Train'!$AA$49 + CZ36*(1-'Drive Train'!$AA$49))</f>
        <v>51.901402595668785</v>
      </c>
      <c r="DA37" s="43">
        <f>IF(AND(LM36=1,PS36=1),0,ABS(CE37/$C$12*($C$14-$C$15)+$C$15) *'Drive Train'!$AA$49 + DA36*(1-'Drive Train'!$AA$49))</f>
        <v>11.197608606050817</v>
      </c>
      <c r="DB37" s="47">
        <f t="shared" si="99"/>
        <v>1.1600000000000004</v>
      </c>
      <c r="DC37" s="43">
        <f t="shared" si="26"/>
        <v>1.6015359888407534</v>
      </c>
      <c r="DD37" s="43">
        <f t="shared" si="27"/>
        <v>93</v>
      </c>
      <c r="DE37" s="43">
        <f t="shared" si="28"/>
        <v>4.3566265975530527</v>
      </c>
      <c r="DF37" s="43">
        <f t="shared" si="29"/>
        <v>1.6079903616210629</v>
      </c>
      <c r="DG37" s="43">
        <f t="shared" si="30"/>
        <v>1.843559348487982</v>
      </c>
      <c r="DH37" s="43">
        <f t="shared" si="31"/>
        <v>3.0506338433239257</v>
      </c>
      <c r="DI37" s="43">
        <f t="shared" si="32"/>
        <v>39.536095811905305</v>
      </c>
      <c r="DJ37" s="43">
        <f t="shared" si="33"/>
        <v>39.535548072527021</v>
      </c>
      <c r="DK37" s="43">
        <f t="shared" si="34"/>
        <v>39.535546317335069</v>
      </c>
      <c r="DL37" s="43">
        <f t="shared" si="35"/>
        <v>39.5355463170607</v>
      </c>
      <c r="DM37" s="43">
        <f t="shared" si="36"/>
        <v>39.535546317060721</v>
      </c>
      <c r="DN37" s="43">
        <f t="shared" si="37"/>
        <v>25</v>
      </c>
      <c r="DO37" s="43">
        <f t="shared" si="38"/>
        <v>30</v>
      </c>
      <c r="DP37" s="43">
        <f t="shared" si="39"/>
        <v>35</v>
      </c>
      <c r="DQ37" s="43">
        <f t="shared" si="40"/>
        <v>40</v>
      </c>
      <c r="DR37" s="43">
        <f t="shared" si="41"/>
        <v>45</v>
      </c>
      <c r="DS37" s="43">
        <f t="shared" si="42"/>
        <v>50</v>
      </c>
      <c r="DT37" s="43">
        <f t="shared" si="43"/>
        <v>55</v>
      </c>
      <c r="DU37" s="43">
        <f t="shared" si="44"/>
        <v>59.149399771085321</v>
      </c>
      <c r="DV37" s="43">
        <f t="shared" si="45"/>
        <v>51.901402595668785</v>
      </c>
      <c r="DW37" s="43">
        <f t="shared" si="46"/>
        <v>11.197608606050817</v>
      </c>
      <c r="DX37" s="47">
        <f t="shared" si="100"/>
        <v>1.1600000000000004</v>
      </c>
      <c r="DY37" s="2">
        <f>IF(OY37=0,($C$23/0.4536*IF(ISNA(MK36),'Drive Train'!$F$16,'Drive Train'!$F$17)*4.448*$C$24*S$6)*SIGN(BK37),BK37)</f>
        <v>0</v>
      </c>
      <c r="DZ37" s="2">
        <f>IF(OZ37=0,($C$23/0.4536*IF(ISNA(ML36),'Drive Train'!$F$16,'Drive Train'!$F$17)*4.448*$C$24*$C$21*T$6)*SIGN(BL37),BL37)</f>
        <v>11.570293785959999</v>
      </c>
      <c r="EA37" s="2">
        <f>IF(PA37=0,($C$23/0.4536*IF(ISNA(MM36),'Drive Train'!$F$16,'Drive Train'!$F$17)*4.448*$C$24*$C$21*U$6)*SIGN(BM37),BM37)</f>
        <v>0</v>
      </c>
      <c r="EB37" s="2">
        <f>IF(PB37=0,($C$23/0.4536*IF(ISNA(MN36),'Drive Train'!$F$16,'Drive Train'!$F$17)*4.448*$C$24*$C$21*V$6)*SIGN(BN37),BN37)</f>
        <v>0</v>
      </c>
      <c r="EC37" s="2">
        <f>IF(PC37=0,($C$23/0.4536*IF(ISNA(MO36),'Drive Train'!$F$16,'Drive Train'!$F$17)*4.448*$C$24*$C$21*W$6)*SIGN(BO37),BO37)</f>
        <v>0</v>
      </c>
      <c r="ED37" s="2">
        <f>IF(PD37=0,($C$23/0.4536*IF(ISNA(MP36),'Drive Train'!$F$16,'Drive Train'!$F$17)*4.448*$C$24*$C$21*X$6)*SIGN(BP37),BP37)</f>
        <v>0</v>
      </c>
      <c r="EE37" s="2">
        <f>IF(PE37=0,($C$23/0.4536*IF(ISNA(MQ36),'Drive Train'!$F$16,'Drive Train'!$F$17)*4.448*$C$24*$C$21*Y$6)*SIGN(BQ37),BQ37)</f>
        <v>3.5907808301255173</v>
      </c>
      <c r="EF37" s="2">
        <f>IF(PF37=0,($C$23/0.4536*IF(ISNA(MR36),'Drive Train'!$F$16,'Drive Train'!$F$17)*4.448*$C$24*$C$21*Z$6)*SIGN(BR37),BR37)</f>
        <v>3.1555346688981816</v>
      </c>
      <c r="EG37" s="2">
        <f>IF(PG37=0,($C$23/0.4536*IF(ISNA(MS36),'Drive Train'!$F$16,'Drive Train'!$F$17)*4.448*$C$24*$C$21*AA$6)*SIGN(BS37),BS37)</f>
        <v>2.8143957857740536</v>
      </c>
      <c r="EH37" s="2">
        <f>IF(PH37=0,($C$23/0.4536*IF(ISNA(MT36),'Drive Train'!$F$16,'Drive Train'!$F$17)*4.448*$C$24*$C$21*AB$6)*SIGN(BT37),BT37)</f>
        <v>2.5398205871619508</v>
      </c>
      <c r="EI37" s="2">
        <f>IF(PI37=0,($C$23/0.4536*IF(ISNA(MU36),'Drive Train'!$F$16,'Drive Train'!$F$17)*4.448*$C$24*$C$21*AC$6)*SIGN(BU37),BU37)</f>
        <v>2.3140587571919995</v>
      </c>
      <c r="EJ37" s="2">
        <f>IF(PJ37=0,($C$23/0.4536*IF(ISNA(MV36),'Drive Train'!$F$16,'Drive Train'!$F$17)*4.448*$C$24*$C$21*AD$6)*SIGN(BV37),BV37)</f>
        <v>5.7851468929800003</v>
      </c>
      <c r="EK37" s="2">
        <f>IF(PK37=0,($C$23/0.4536*IF(ISNA(MW36),'Drive Train'!$F$16,'Drive Train'!$F$17)*4.448*$C$24*$C$21*AE$6)*SIGN(BW37),BW37)</f>
        <v>5.7851468929800003</v>
      </c>
      <c r="EL37" s="2">
        <f>IF(PL37=0,($C$23/0.4536*IF(ISNA(MX36),'Drive Train'!$F$16,'Drive Train'!$F$17)*4.448*$C$24*$C$21*AF$6)*SIGN(BX37),BX37)</f>
        <v>5.7851468929800003</v>
      </c>
      <c r="EM37" s="2">
        <f>IF(PM37=0,($C$23/0.4536*IF(ISNA(MY36),'Drive Train'!$F$16,'Drive Train'!$F$17)*4.448*$C$24*$C$21*AG$6)*SIGN(BY37),BY37)</f>
        <v>5.7851468929800003</v>
      </c>
      <c r="EN37" s="2">
        <f>IF(PN37=0,($C$23/0.4536*IF(ISNA(MZ36),'Drive Train'!$F$16,'Drive Train'!$F$17)*4.448*$C$24*$C$21*AH$6)*SIGN(BZ37),BZ37)</f>
        <v>5.7851468929800003</v>
      </c>
      <c r="EO37" s="2">
        <f>IF(PO37=0,($C$23/0.4536*IF(ISNA(NA36),'Drive Train'!$F$16,'Drive Train'!$F$17)*4.448*$C$24*$C$21*AI$6)*SIGN(CA37),CA37)</f>
        <v>5.7851468929800003</v>
      </c>
      <c r="EP37" s="2">
        <f>IF(PP37=0,($C$23/0.4536*IF(ISNA(NB36),'Drive Train'!$F$16,'Drive Train'!$F$17)*4.448*$C$24*$C$21*AJ$6)*SIGN(CB37),CB37)</f>
        <v>5.7851468929800003</v>
      </c>
      <c r="EQ37" s="2">
        <f>IF(PQ37=0,($C$23/0.4536*IF(ISNA(NC36),'Drive Train'!$F$16,'Drive Train'!$F$17)*4.448*$C$24*$C$21*AK$6)*SIGN(CC37),CC37)</f>
        <v>5.7851468929800003</v>
      </c>
      <c r="ER37" s="2">
        <f>IF(PR37=0,($C$23/0.4536*IF(ISNA(ND36),'Drive Train'!$F$16,'Drive Train'!$F$17)*4.448*$C$24*$C$21*AL$6)*SIGN(CD37),CD37)</f>
        <v>0.91601015695525745</v>
      </c>
      <c r="ES37" s="2">
        <f>IF(PS37=0,($C$23/0.4536*IF(ISNA(NE36),'Drive Train'!$F$16,'Drive Train'!$F$17)*4.448*$C$24*$C$21*AM$6)*SIGN(CE37),CE37)</f>
        <v>0</v>
      </c>
      <c r="ET37" s="47">
        <f t="shared" si="47"/>
        <v>1.1600000000000004</v>
      </c>
      <c r="EU37" s="2">
        <f>MAX(MIN(IF(AND(OY36=1,NG37&lt;0),-1,1)*(DC37-$C$15)/($C$14-$C$15)*$C$12*$C$21-$C$33*LO37/AO$6 -  OY36*$C$33/$C$21,DY36/$C$19),MAX(EU$8:EU36)*-1)</f>
        <v>-1.2749429722356787</v>
      </c>
      <c r="EV37" s="2">
        <f>MAX(MIN(IF(AND(OZ36=1,NH37&lt;0),-1,1)*(DD37-$C$15)/($C$14-$C$15)*$C$12*$C$21-$C$33*LP37/AP$6 -  OZ36*$C$33/$C$21,DZ36/$C$19),MAX(EV$8:EV36)*-1)</f>
        <v>1.1674412547944457</v>
      </c>
      <c r="EW37" s="2">
        <f>MAX(MIN(IF(AND(PA36=1,NI37&lt;0),-1,1)*(DE37-$C$15)/($C$14-$C$15)*$C$12*$C$21-$C$33*LQ37/AQ$6 -  PA36*$C$33/$C$21,EA36/$C$19),MAX(EW$8:EW36)*-1)</f>
        <v>-1.2146825731053037</v>
      </c>
      <c r="EX37" s="2">
        <f>MAX(MIN(IF(AND(PB36=1,NJ37&lt;0),-1,1)*(DF37-$C$15)/($C$14-$C$15)*$C$12*$C$21-$C$33*LR37/AR$6 -  PB36*$C$33/$C$21,EB36/$C$19),MAX(EX$8:EX36)*-1)</f>
        <v>-1.2734541111498321</v>
      </c>
      <c r="EY37" s="2">
        <f>MAX(MIN(IF(AND(PC36=1,NK37&lt;0),-1,1)*(DG37-$C$15)/($C$14-$C$15)*$C$12*$C$21-$C$33*LS37/AS$6 -  PC36*$C$33/$C$21,EC36/$C$19),MAX(EY$8:EY36)*-1)</f>
        <v>-1.2396743342100001</v>
      </c>
      <c r="EZ37" s="2">
        <f>MAX(MIN(IF(AND(PD36=1,NL37&lt;0),-1,1)*(DH37-$C$15)/($C$14-$C$15)*$C$12*$C$21-$C$33*LT37/AT$6 -  PD36*$C$33/$C$21,ED36/$C$19),MAX(EZ$8:EZ36)*-1)</f>
        <v>-1.2101063121119009</v>
      </c>
      <c r="FA37" s="2">
        <f>MAX(MIN(IF(AND(PE36=1,NM37&lt;0),-1,1)*(DI37-$C$15)/($C$14-$C$15)*$C$12*$C$21-$C$33*LU37/AU$6 -  PE36*$C$33/$C$21,EE36/$C$19),MAX(FA$8:FA36)*-1)</f>
        <v>1.0501716926181182E-5</v>
      </c>
      <c r="FB37" s="2">
        <f>MAX(MIN(IF(AND(PF36=1,NN37&lt;0),-1,1)*(DJ37-$C$15)/($C$14-$C$15)*$C$12*$C$21-$C$33*LV37/AV$6 -  PF36*$C$33/$C$21,EF36/$C$19),MAX(FB$8:FB36)*-1)</f>
        <v>3.3552307932005476E-8</v>
      </c>
      <c r="FC37" s="2">
        <f>MAX(MIN(IF(AND(PG36=1,NO37&lt;0),-1,1)*(DK37-$C$15)/($C$14-$C$15)*$C$12*$C$21-$C$33*LW37/AW$6 -  PG36*$C$33/$C$21,EG36/$C$19),MAX(FC$8:FC36)*-1)</f>
        <v>5.2446935683292395E-12</v>
      </c>
      <c r="FD37" s="2">
        <f>MAX(MIN(IF(AND(PH36=1,NP37&lt;0),-1,1)*(DL37-$C$15)/($C$14-$C$15)*$C$12*$C$21-$C$33*LX37/AX$6 -  PH36*$C$33/$C$21,EH36/$C$19),MAX(FD$8:FD36)*-1)</f>
        <v>1.1102230246251565E-16</v>
      </c>
      <c r="FE37" s="2">
        <f>MAX(MIN(IF(AND(PI36=1,NQ37&lt;0),-1,1)*(DM37-$C$15)/($C$14-$C$15)*$C$12*$C$21-$C$33*LY37/AY$6 -  PI36*$C$33/$C$21,EI36/$C$19),MAX(FE$8:FE36)*-1)</f>
        <v>0</v>
      </c>
      <c r="FF37" s="2">
        <f>MAX(MIN(IF(AND(PJ36=1,NR37&lt;0),-1,1)*(DN37-$C$15)/($C$14-$C$15)*$C$12*$C$21-$C$33*LZ37/AZ$6 -  PJ36*$C$33/$C$21,EJ36/$C$19),MAX(FF$8:FF36)*-1)</f>
        <v>0.15976484047145836</v>
      </c>
      <c r="FG37" s="2">
        <f>MAX(MIN(IF(AND(PK36=1,NS37&lt;0),-1,1)*(DO37-$C$15)/($C$14-$C$15)*$C$12*$C$21-$C$33*MA37/BA$6 -  PK36*$C$33/$C$21,EK36/$C$19),MAX(FG$8:FG36)*-1)</f>
        <v>0.19379718480449881</v>
      </c>
      <c r="FH37" s="2">
        <f>MAX(MIN(IF(AND(PL36=1,NT37&lt;0),-1,1)*(DP37-$C$15)/($C$14-$C$15)*$C$12*$C$21-$C$33*MB37/BB$6 -  PL36*$C$33/$C$21,EL36/$C$19),MAX(FH$8:FH36)*-1)</f>
        <v>0.22782952913753934</v>
      </c>
      <c r="FI37" s="2">
        <f>MAX(MIN(IF(AND(PM36=1,NU37&lt;0),-1,1)*(DQ37-$C$15)/($C$14-$C$15)*$C$12*$C$21-$C$33*MC37/BC$6 -  PM36*$C$33/$C$21,EM36/$C$19),MAX(FI$8:FI36)*-1)</f>
        <v>0.2618618734705796</v>
      </c>
      <c r="FJ37" s="2">
        <f>MAX(MIN(IF(AND(PN36=1,NV37&lt;0),-1,1)*(DR37-$C$15)/($C$14-$C$15)*$C$12*$C$21-$C$33*MD37/BD$6 -  PN36*$C$33/$C$21,EN36/$C$19),MAX(FJ$8:FJ36)*-1)</f>
        <v>0.2958942178036203</v>
      </c>
      <c r="FK37" s="2">
        <f>MAX(MIN(IF(AND(PO36=1,NW37&lt;0),-1,1)*(DS37-$C$15)/($C$14-$C$15)*$C$12*$C$21-$C$33*ME37/BE$6 -  PO36*$C$33/$C$21,EO36/$C$19),MAX(FK$8:FK36)*-1)</f>
        <v>0.32992656213666055</v>
      </c>
      <c r="FL37" s="2">
        <f>MAX(MIN(IF(AND(PP36=1,NX37&lt;0),-1,1)*(DT37-$C$15)/($C$14-$C$15)*$C$12*$C$21-$C$33*MF37/BF$6 -  PP36*$C$33/$C$21,EP36/$C$19),MAX(FL$8:FL36)*-1)</f>
        <v>0.36395890646970108</v>
      </c>
      <c r="FM37" s="2">
        <f>MAX(MIN(IF(AND(PQ36=1,NY37&lt;0),-1,1)*(DU37-$C$15)/($C$14-$C$15)*$C$12*$C$21-$C$33*MG37/BG$6 -  PQ36*$C$33/$C$21,EQ36/$C$19),MAX(FM$8:FM36)*-1)</f>
        <v>0.38466610165706194</v>
      </c>
      <c r="FN37" s="2">
        <f>MAX(MIN(IF(AND(PR36=1,NZ37&lt;0),-1,1)*(DV37-$C$15)/($C$14-$C$15)*$C$12*$C$21-$C$33*MH37/BH$6 -  PR36*$C$33/$C$21,ER36/$C$19),MAX(FN$8:FN36)*-1)</f>
        <v>0.2411111490011949</v>
      </c>
      <c r="FO37" s="2">
        <f>MAX(MIN(IF(AND(PS36=1,OA37&lt;0),-1,1)*(DW37-$C$15)/($C$14-$C$15)*$C$12*$C$21-$C$33*MI37/BI$6 -  PS36*$C$33/$C$21,ES36/$C$19),MAX(FO$8:FO36)*-1)</f>
        <v>-1.0726616850805863</v>
      </c>
      <c r="FP37" s="47">
        <f t="shared" si="101"/>
        <v>1.1600000000000004</v>
      </c>
      <c r="FQ37" s="43">
        <f t="shared" si="102"/>
        <v>1.6015359888407534</v>
      </c>
      <c r="FR37" s="43">
        <f t="shared" si="103"/>
        <v>89.111876585625978</v>
      </c>
      <c r="FS37" s="43">
        <f t="shared" si="104"/>
        <v>4.3566265975530527</v>
      </c>
      <c r="FT37" s="43">
        <f t="shared" si="105"/>
        <v>1.6079903616210629</v>
      </c>
      <c r="FU37" s="43">
        <f t="shared" si="106"/>
        <v>1.843559348487982</v>
      </c>
      <c r="FV37" s="43">
        <f t="shared" si="107"/>
        <v>3.0506338433239257</v>
      </c>
      <c r="FW37" s="43">
        <f t="shared" si="108"/>
        <v>1.7906352482926586</v>
      </c>
      <c r="FX37" s="43">
        <f t="shared" si="109"/>
        <v>1.7898522527046299</v>
      </c>
      <c r="FY37" s="43">
        <f t="shared" si="110"/>
        <v>1.7898497434584091</v>
      </c>
      <c r="FZ37" s="43">
        <f t="shared" si="111"/>
        <v>1.7898497430661258</v>
      </c>
      <c r="GA37" s="43">
        <f t="shared" si="112"/>
        <v>1.7898497430661173</v>
      </c>
      <c r="GB37" s="43">
        <f t="shared" si="113"/>
        <v>13.739906870867694</v>
      </c>
      <c r="GC37" s="43">
        <f t="shared" si="114"/>
        <v>16.285451045497915</v>
      </c>
      <c r="GD37" s="43">
        <f t="shared" si="115"/>
        <v>18.830995220128141</v>
      </c>
      <c r="GE37" s="43">
        <f t="shared" si="116"/>
        <v>21.37653939475835</v>
      </c>
      <c r="GF37" s="43">
        <f t="shared" si="117"/>
        <v>23.92208356938859</v>
      </c>
      <c r="GG37" s="43">
        <f t="shared" si="118"/>
        <v>26.467627744018795</v>
      </c>
      <c r="GH37" s="43">
        <f t="shared" si="119"/>
        <v>29.013171918649029</v>
      </c>
      <c r="GI37" s="43">
        <f t="shared" si="120"/>
        <v>30.562024374015802</v>
      </c>
      <c r="GJ37" s="43">
        <f t="shared" si="121"/>
        <v>19.82443104525753</v>
      </c>
      <c r="GK37" s="43">
        <f t="shared" si="122"/>
        <v>11.197608606050817</v>
      </c>
      <c r="GL37" s="47">
        <f t="shared" si="123"/>
        <v>1.1600000000000004</v>
      </c>
      <c r="GM37" s="43">
        <f t="shared" si="49"/>
        <v>-25.611695348635532</v>
      </c>
      <c r="GN37" s="43">
        <f t="shared" si="50"/>
        <v>11.726073403421596</v>
      </c>
      <c r="GO37" s="43">
        <f t="shared" si="51"/>
        <v>-17.623055780487878</v>
      </c>
      <c r="GP37" s="43">
        <f t="shared" si="52"/>
        <v>-24.160576005422474</v>
      </c>
      <c r="GQ37" s="43">
        <f t="shared" si="53"/>
        <v>-29.053734754561201</v>
      </c>
      <c r="GR37" s="43">
        <f t="shared" si="54"/>
        <v>-33.762811008675122</v>
      </c>
      <c r="GS37" s="43">
        <f t="shared" si="55"/>
        <v>3.398860721110493E-4</v>
      </c>
      <c r="GT37" s="43">
        <f t="shared" si="56"/>
        <v>1.2356953192977909E-6</v>
      </c>
      <c r="GU37" s="43">
        <f t="shared" si="57"/>
        <v>2.1656930638315575E-10</v>
      </c>
      <c r="GV37" s="43">
        <f t="shared" si="58"/>
        <v>5.0800635980212514E-15</v>
      </c>
      <c r="GW37" s="43">
        <f t="shared" si="59"/>
        <v>0</v>
      </c>
      <c r="GX37" s="43">
        <f t="shared" si="60"/>
        <v>3.2094364302452525</v>
      </c>
      <c r="GY37" s="43">
        <f t="shared" si="61"/>
        <v>3.8930952714946394</v>
      </c>
      <c r="GZ37" s="43">
        <f t="shared" si="62"/>
        <v>4.5767541127440303</v>
      </c>
      <c r="HA37" s="43">
        <f t="shared" si="63"/>
        <v>5.2604129539934146</v>
      </c>
      <c r="HB37" s="43">
        <f t="shared" si="64"/>
        <v>5.9440717952428077</v>
      </c>
      <c r="HC37" s="43">
        <f t="shared" si="65"/>
        <v>6.627730636492192</v>
      </c>
      <c r="HD37" s="43">
        <f t="shared" si="66"/>
        <v>7.3113894777415798</v>
      </c>
      <c r="HE37" s="43">
        <f t="shared" si="67"/>
        <v>7.727366024310899</v>
      </c>
      <c r="HF37" s="43">
        <f t="shared" si="68"/>
        <v>4.843561969324341</v>
      </c>
      <c r="HG37" s="43">
        <f t="shared" si="69"/>
        <v>-21.548167164107138</v>
      </c>
      <c r="HH37" s="47">
        <f t="shared" si="124"/>
        <v>1.1600000000000004</v>
      </c>
      <c r="HI37" s="43">
        <f t="shared" si="125"/>
        <v>25.611695348635532</v>
      </c>
      <c r="HJ37" s="43">
        <f t="shared" si="126"/>
        <v>11.726073403421596</v>
      </c>
      <c r="HK37" s="43">
        <f t="shared" si="127"/>
        <v>17.623055780487878</v>
      </c>
      <c r="HL37" s="43">
        <f t="shared" si="128"/>
        <v>24.160576005422474</v>
      </c>
      <c r="HM37" s="43">
        <f t="shared" si="129"/>
        <v>29.053734754561201</v>
      </c>
      <c r="HN37" s="43">
        <f t="shared" si="130"/>
        <v>33.762811008675122</v>
      </c>
      <c r="HO37" s="43">
        <f t="shared" si="131"/>
        <v>3.398860721110493E-4</v>
      </c>
      <c r="HP37" s="43">
        <f t="shared" si="132"/>
        <v>1.2356953192977909E-6</v>
      </c>
      <c r="HQ37" s="43">
        <f t="shared" si="133"/>
        <v>2.1656930638315575E-10</v>
      </c>
      <c r="HR37" s="43">
        <f t="shared" si="134"/>
        <v>5.0800635980212514E-15</v>
      </c>
      <c r="HS37" s="43">
        <f t="shared" si="135"/>
        <v>0</v>
      </c>
      <c r="HT37" s="43">
        <f t="shared" si="136"/>
        <v>3.2094364302452525</v>
      </c>
      <c r="HU37" s="43">
        <f t="shared" si="137"/>
        <v>3.8930952714946394</v>
      </c>
      <c r="HV37" s="43">
        <f t="shared" si="138"/>
        <v>4.5767541127440303</v>
      </c>
      <c r="HW37" s="43">
        <f t="shared" si="139"/>
        <v>5.2604129539934146</v>
      </c>
      <c r="HX37" s="43">
        <f t="shared" si="140"/>
        <v>5.9440717952428077</v>
      </c>
      <c r="HY37" s="43">
        <f t="shared" si="141"/>
        <v>6.627730636492192</v>
      </c>
      <c r="HZ37" s="43">
        <f t="shared" si="142"/>
        <v>7.3113894777415798</v>
      </c>
      <c r="IA37" s="43">
        <f t="shared" si="143"/>
        <v>7.727366024310899</v>
      </c>
      <c r="IB37" s="43">
        <f t="shared" si="144"/>
        <v>4.843561969324341</v>
      </c>
      <c r="IC37" s="43">
        <f t="shared" si="145"/>
        <v>21.548167164107138</v>
      </c>
      <c r="ID37" s="47">
        <f t="shared" si="146"/>
        <v>1.1600000000000004</v>
      </c>
      <c r="IE37" s="43">
        <f t="shared" si="147"/>
        <v>0</v>
      </c>
      <c r="IF37" s="43">
        <f t="shared" si="148"/>
        <v>7.1936109393053922</v>
      </c>
      <c r="IG37" s="43">
        <f t="shared" si="149"/>
        <v>0</v>
      </c>
      <c r="IH37" s="43">
        <f t="shared" si="150"/>
        <v>0</v>
      </c>
      <c r="II37" s="43">
        <f t="shared" si="151"/>
        <v>0</v>
      </c>
      <c r="IJ37" s="43">
        <f t="shared" si="152"/>
        <v>2.5115711761952948</v>
      </c>
      <c r="IK37" s="43">
        <f t="shared" si="153"/>
        <v>12.119692276430866</v>
      </c>
      <c r="IL37" s="43">
        <f t="shared" si="154"/>
        <v>12.1197681044276</v>
      </c>
      <c r="IM37" s="43">
        <f t="shared" si="155"/>
        <v>12.1197684143182</v>
      </c>
      <c r="IN37" s="43">
        <f t="shared" si="156"/>
        <v>12.119768414388297</v>
      </c>
      <c r="IO37" s="43">
        <f t="shared" si="157"/>
        <v>12.119768414388298</v>
      </c>
      <c r="IP37" s="43">
        <f t="shared" si="158"/>
        <v>11.430342723849162</v>
      </c>
      <c r="IQ37" s="43">
        <f t="shared" si="159"/>
        <v>11.283484551404996</v>
      </c>
      <c r="IR37" s="43">
        <f t="shared" si="160"/>
        <v>11.13662637896083</v>
      </c>
      <c r="IS37" s="43">
        <f t="shared" si="161"/>
        <v>10.989768206516665</v>
      </c>
      <c r="IT37" s="43">
        <f t="shared" si="162"/>
        <v>10.842910034072499</v>
      </c>
      <c r="IU37" s="43">
        <f t="shared" si="163"/>
        <v>10.696051861628334</v>
      </c>
      <c r="IV37" s="43">
        <f t="shared" si="164"/>
        <v>10.549193689184168</v>
      </c>
      <c r="IW37" s="43">
        <f t="shared" si="165"/>
        <v>10.402335516740003</v>
      </c>
      <c r="IX37" s="43">
        <f t="shared" si="166"/>
        <v>10.951720966209111</v>
      </c>
      <c r="IY37" s="43">
        <f t="shared" si="167"/>
        <v>6.3415788647409856</v>
      </c>
      <c r="IZ37" s="47">
        <f t="shared" si="168"/>
        <v>1.1600000000000004</v>
      </c>
      <c r="JA37" s="43" t="e">
        <f t="shared" si="267"/>
        <v>#N/A</v>
      </c>
      <c r="JB37" s="43">
        <f t="shared" si="268"/>
        <v>6</v>
      </c>
      <c r="JC37" s="43" t="e">
        <f t="shared" si="269"/>
        <v>#N/A</v>
      </c>
      <c r="JD37" s="43" t="e">
        <f t="shared" si="270"/>
        <v>#N/A</v>
      </c>
      <c r="JE37" s="43" t="e">
        <f t="shared" si="271"/>
        <v>#N/A</v>
      </c>
      <c r="JF37" s="43" t="e">
        <f t="shared" si="272"/>
        <v>#N/A</v>
      </c>
      <c r="JG37" s="43" t="e">
        <f t="shared" si="273"/>
        <v>#N/A</v>
      </c>
      <c r="JH37" s="43" t="e">
        <f t="shared" si="274"/>
        <v>#N/A</v>
      </c>
      <c r="JI37" s="43" t="e">
        <f t="shared" si="275"/>
        <v>#N/A</v>
      </c>
      <c r="JJ37" s="43" t="e">
        <f t="shared" si="276"/>
        <v>#N/A</v>
      </c>
      <c r="JK37" s="43" t="e">
        <f t="shared" si="277"/>
        <v>#N/A</v>
      </c>
      <c r="JL37" s="43">
        <f t="shared" si="278"/>
        <v>6</v>
      </c>
      <c r="JM37" s="43">
        <f t="shared" si="279"/>
        <v>6</v>
      </c>
      <c r="JN37" s="43">
        <f t="shared" si="280"/>
        <v>6</v>
      </c>
      <c r="JO37" s="43">
        <f t="shared" si="281"/>
        <v>6</v>
      </c>
      <c r="JP37" s="43">
        <f t="shared" si="282"/>
        <v>6</v>
      </c>
      <c r="JQ37" s="43" t="e">
        <f t="shared" si="283"/>
        <v>#N/A</v>
      </c>
      <c r="JR37" s="43" t="e">
        <f t="shared" si="284"/>
        <v>#N/A</v>
      </c>
      <c r="JS37" s="43" t="e">
        <f t="shared" si="285"/>
        <v>#N/A</v>
      </c>
      <c r="JT37" s="43" t="e">
        <f t="shared" si="286"/>
        <v>#N/A</v>
      </c>
      <c r="JU37" s="43" t="e">
        <f t="shared" si="287"/>
        <v>#N/A</v>
      </c>
      <c r="JV37" s="47">
        <f t="shared" si="170"/>
        <v>1.1600000000000004</v>
      </c>
      <c r="JW37" s="36">
        <f t="shared" si="171"/>
        <v>0</v>
      </c>
      <c r="JX37" s="36">
        <f t="shared" si="172"/>
        <v>0</v>
      </c>
      <c r="JY37" s="36">
        <f t="shared" si="173"/>
        <v>0</v>
      </c>
      <c r="JZ37" s="36">
        <f t="shared" si="174"/>
        <v>0</v>
      </c>
      <c r="KA37" s="36">
        <f t="shared" si="175"/>
        <v>0</v>
      </c>
      <c r="KB37" s="36">
        <f t="shared" si="176"/>
        <v>0</v>
      </c>
      <c r="KC37" s="36">
        <f t="shared" si="177"/>
        <v>1</v>
      </c>
      <c r="KD37" s="36">
        <f t="shared" si="178"/>
        <v>1</v>
      </c>
      <c r="KE37" s="36">
        <f t="shared" si="179"/>
        <v>1</v>
      </c>
      <c r="KF37" s="36">
        <f t="shared" si="180"/>
        <v>1</v>
      </c>
      <c r="KG37" s="36">
        <f t="shared" si="181"/>
        <v>1</v>
      </c>
      <c r="KH37" s="36">
        <f t="shared" si="182"/>
        <v>0</v>
      </c>
      <c r="KI37" s="36">
        <f t="shared" si="183"/>
        <v>0</v>
      </c>
      <c r="KJ37" s="36">
        <f t="shared" si="184"/>
        <v>0</v>
      </c>
      <c r="KK37" s="36">
        <f t="shared" si="185"/>
        <v>0</v>
      </c>
      <c r="KL37" s="36">
        <f t="shared" si="186"/>
        <v>0</v>
      </c>
      <c r="KM37" s="36">
        <f t="shared" si="187"/>
        <v>0</v>
      </c>
      <c r="KN37" s="36">
        <f t="shared" si="188"/>
        <v>0</v>
      </c>
      <c r="KO37" s="36">
        <f t="shared" si="189"/>
        <v>0</v>
      </c>
      <c r="KP37" s="36">
        <f t="shared" si="190"/>
        <v>0</v>
      </c>
      <c r="KQ37" s="36">
        <f t="shared" si="191"/>
        <v>0</v>
      </c>
      <c r="KR37" s="47">
        <f t="shared" si="192"/>
        <v>1.1600000000000004</v>
      </c>
      <c r="KS37" s="1">
        <f t="shared" si="193"/>
        <v>0</v>
      </c>
      <c r="KT37" s="1">
        <f t="shared" si="194"/>
        <v>0</v>
      </c>
      <c r="KU37" s="1">
        <f t="shared" si="195"/>
        <v>0</v>
      </c>
      <c r="KV37" s="1">
        <f t="shared" si="196"/>
        <v>0</v>
      </c>
      <c r="KW37" s="1">
        <f t="shared" si="197"/>
        <v>0</v>
      </c>
      <c r="KX37" s="1">
        <f t="shared" si="198"/>
        <v>0</v>
      </c>
      <c r="KY37" s="1">
        <f t="shared" si="199"/>
        <v>0</v>
      </c>
      <c r="KZ37" s="1">
        <f t="shared" si="200"/>
        <v>0</v>
      </c>
      <c r="LA37" s="1">
        <f t="shared" si="201"/>
        <v>0</v>
      </c>
      <c r="LB37" s="1">
        <f t="shared" si="202"/>
        <v>0</v>
      </c>
      <c r="LC37" s="1">
        <f t="shared" si="203"/>
        <v>0</v>
      </c>
      <c r="LD37" s="1">
        <f t="shared" si="204"/>
        <v>0</v>
      </c>
      <c r="LE37" s="1">
        <f t="shared" si="205"/>
        <v>0</v>
      </c>
      <c r="LF37" s="1">
        <f t="shared" si="206"/>
        <v>0</v>
      </c>
      <c r="LG37" s="1">
        <f t="shared" si="207"/>
        <v>0</v>
      </c>
      <c r="LH37" s="1">
        <f t="shared" si="208"/>
        <v>0</v>
      </c>
      <c r="LI37" s="1">
        <f t="shared" si="209"/>
        <v>0</v>
      </c>
      <c r="LJ37" s="1">
        <f t="shared" si="210"/>
        <v>0</v>
      </c>
      <c r="LK37" s="1">
        <f t="shared" si="211"/>
        <v>0</v>
      </c>
      <c r="LL37" s="1">
        <f t="shared" si="212"/>
        <v>0</v>
      </c>
      <c r="LM37" s="1">
        <f t="shared" si="213"/>
        <v>0</v>
      </c>
      <c r="LN37" s="47">
        <f t="shared" si="214"/>
        <v>1.1600000000000004</v>
      </c>
      <c r="LO37" s="43">
        <f t="shared" si="215"/>
        <v>12.486945318368335</v>
      </c>
      <c r="LP37" s="43">
        <f t="shared" si="216"/>
        <v>14.547959550287407</v>
      </c>
      <c r="LQ37" s="43">
        <f t="shared" si="217"/>
        <v>16.640992386345339</v>
      </c>
      <c r="LR37" s="43">
        <f t="shared" si="218"/>
        <v>13.181218810684046</v>
      </c>
      <c r="LS37" s="43">
        <f t="shared" si="219"/>
        <v>11.560620934570382</v>
      </c>
      <c r="LT37" s="43">
        <f t="shared" si="220"/>
        <v>10.390178156053606</v>
      </c>
      <c r="LU37" s="43">
        <f t="shared" si="221"/>
        <v>10.124081185333276</v>
      </c>
      <c r="LV37" s="43">
        <f t="shared" si="222"/>
        <v>8.896948033334521</v>
      </c>
      <c r="LW37" s="43">
        <f t="shared" si="223"/>
        <v>7.9351158941554374</v>
      </c>
      <c r="LX37" s="43">
        <f t="shared" si="224"/>
        <v>7.160958245956536</v>
      </c>
      <c r="LY37" s="43">
        <f t="shared" si="225"/>
        <v>6.5244286240937326</v>
      </c>
      <c r="LZ37" s="43">
        <f t="shared" si="226"/>
        <v>5.6965254966605325</v>
      </c>
      <c r="MA37" s="43">
        <f t="shared" si="227"/>
        <v>6.9099721888877195</v>
      </c>
      <c r="MB37" s="43">
        <f t="shared" si="228"/>
        <v>8.1234188811149046</v>
      </c>
      <c r="MC37" s="43">
        <f t="shared" si="229"/>
        <v>9.3368655733420969</v>
      </c>
      <c r="MD37" s="43">
        <f t="shared" si="230"/>
        <v>10.55031226556928</v>
      </c>
      <c r="ME37" s="43">
        <f t="shared" si="231"/>
        <v>11.763758957796471</v>
      </c>
      <c r="MF37" s="43">
        <f t="shared" si="232"/>
        <v>12.977205650023656</v>
      </c>
      <c r="MG37" s="43">
        <f t="shared" si="233"/>
        <v>14.190652342250845</v>
      </c>
      <c r="MH37" s="43">
        <f t="shared" si="234"/>
        <v>15.012778746919439</v>
      </c>
      <c r="MI37" s="43">
        <f t="shared" si="235"/>
        <v>15.40617454485017</v>
      </c>
      <c r="MJ37" s="47">
        <f t="shared" si="236"/>
        <v>1.1600000000000004</v>
      </c>
      <c r="MK37" s="43" t="e">
        <f t="shared" si="74"/>
        <v>#N/A</v>
      </c>
      <c r="ML37" s="43" t="e">
        <f t="shared" si="288"/>
        <v>#N/A</v>
      </c>
      <c r="MM37" s="43" t="e">
        <f t="shared" si="289"/>
        <v>#N/A</v>
      </c>
      <c r="MN37" s="43" t="e">
        <f t="shared" si="290"/>
        <v>#N/A</v>
      </c>
      <c r="MO37" s="43" t="e">
        <f t="shared" si="291"/>
        <v>#N/A</v>
      </c>
      <c r="MP37" s="43" t="e">
        <f t="shared" si="292"/>
        <v>#N/A</v>
      </c>
      <c r="MQ37" s="43" t="e">
        <f t="shared" si="293"/>
        <v>#N/A</v>
      </c>
      <c r="MR37" s="43" t="e">
        <f t="shared" si="294"/>
        <v>#N/A</v>
      </c>
      <c r="MS37" s="43" t="e">
        <f t="shared" si="295"/>
        <v>#N/A</v>
      </c>
      <c r="MT37" s="43" t="e">
        <f t="shared" si="296"/>
        <v>#N/A</v>
      </c>
      <c r="MU37" s="43" t="e">
        <f t="shared" si="297"/>
        <v>#N/A</v>
      </c>
      <c r="MV37" s="43" t="e">
        <f t="shared" si="298"/>
        <v>#N/A</v>
      </c>
      <c r="MW37" s="43" t="e">
        <f t="shared" si="299"/>
        <v>#N/A</v>
      </c>
      <c r="MX37" s="43" t="e">
        <f t="shared" si="300"/>
        <v>#N/A</v>
      </c>
      <c r="MY37" s="43" t="e">
        <f t="shared" si="301"/>
        <v>#N/A</v>
      </c>
      <c r="MZ37" s="43" t="e">
        <f t="shared" si="302"/>
        <v>#N/A</v>
      </c>
      <c r="NA37" s="43" t="e">
        <f t="shared" si="303"/>
        <v>#N/A</v>
      </c>
      <c r="NB37" s="43" t="e">
        <f t="shared" si="304"/>
        <v>#N/A</v>
      </c>
      <c r="NC37" s="43" t="e">
        <f t="shared" si="305"/>
        <v>#N/A</v>
      </c>
      <c r="ND37" s="43" t="e">
        <f t="shared" si="306"/>
        <v>#N/A</v>
      </c>
      <c r="NE37" s="43" t="e">
        <f t="shared" si="307"/>
        <v>#N/A</v>
      </c>
      <c r="NF37" s="47">
        <f t="shared" si="238"/>
        <v>1.1600000000000004</v>
      </c>
      <c r="NG37" s="43">
        <f>IF(OY36=0,MIN('Drive Train'!$F$35-FQ36*$C$19*'Drive Train'!$F$39,NG36+$C$39)-$C$7,IF(LO36-1&lt;=0,0,IF($C$37=Motors!$C$30,MAX(MAX(NG$8:NG36)*-1,NG36-$C$39),MAX(0,MAX(NG$8:NG36)*-1,NG36-$C$39))))</f>
        <v>0</v>
      </c>
      <c r="NH37" s="43">
        <f>IF(OZ36=0,MIN('Drive Train'!$F$35-FR36*$C$19*'Drive Train'!$F$39,NH36+$C$39)-$C$7,IF(LP36-1&lt;=0,0,IF($C$37=Motors!$C$30,MAX(MAX(NH$8:NH36)*-1,NH36-$C$39),MAX(0,MAX(NH$8:NH36)*-1,NH36-$C$39))))</f>
        <v>7.1936109393053922</v>
      </c>
      <c r="NI37" s="43">
        <f>IF(PA36=0,MIN('Drive Train'!$F$35-FS36*$C$19*'Drive Train'!$F$39,NI36+$C$39)-$C$7,IF(LQ36-1&lt;=0,0,IF($C$37=Motors!$C$30,MAX(MAX(NI$8:NI36)*-1,NI36-$C$39),MAX(0,MAX(NI$8:NI36)*-1,NI36-$C$39))))</f>
        <v>0</v>
      </c>
      <c r="NJ37" s="43">
        <f>IF(PB36=0,MIN('Drive Train'!$F$35-FT36*$C$19*'Drive Train'!$F$39,NJ36+$C$39)-$C$7,IF(LR36-1&lt;=0,0,IF($C$37=Motors!$C$30,MAX(MAX(NJ$8:NJ36)*-1,NJ36-$C$39),MAX(0,MAX(NJ$8:NJ36)*-1,NJ36-$C$39))))</f>
        <v>0</v>
      </c>
      <c r="NK37" s="43">
        <f>IF(PC36=0,MIN('Drive Train'!$F$35-FU36*$C$19*'Drive Train'!$F$39,NK36+$C$39)-$C$7,IF(LS36-1&lt;=0,0,IF($C$37=Motors!$C$30,MAX(MAX(NK$8:NK36)*-1,NK36-$C$39),MAX(0,MAX(NK$8:NK36)*-1,NK36-$C$39))))</f>
        <v>0</v>
      </c>
      <c r="NL37" s="43">
        <f>IF(PD36=0,MIN('Drive Train'!$F$35-FV36*$C$19*'Drive Train'!$F$39,NL36+$C$39)-$C$7,IF(LT36-1&lt;=0,0,IF($C$37=Motors!$C$30,MAX(MAX(NL$8:NL36)*-1,NL36-$C$39),MAX(0,MAX(NL$8:NL36)*-1,NL36-$C$39))))</f>
        <v>2.5115711761952948</v>
      </c>
      <c r="NM37" s="43">
        <f>IF(PE36=0,MIN('Drive Train'!$F$35-FW36*$C$19*'Drive Train'!$F$39,NM36+$C$39)-$C$7,IF(LU36-1&lt;=0,0,IF($C$37=Motors!$C$30,MAX(MAX(NM$8:NM36)*-1,NM36-$C$39),MAX(0,MAX(NM$8:NM36)*-1,NM36-$C$39))))</f>
        <v>12.119692276430866</v>
      </c>
      <c r="NN37" s="43">
        <f>IF(PF36=0,MIN('Drive Train'!$F$35-FX36*$C$19*'Drive Train'!$F$39,NN36+$C$39)-$C$7,IF(LV36-1&lt;=0,0,IF($C$37=Motors!$C$30,MAX(MAX(NN$8:NN36)*-1,NN36-$C$39),MAX(0,MAX(NN$8:NN36)*-1,NN36-$C$39))))</f>
        <v>12.1197681044276</v>
      </c>
      <c r="NO37" s="43">
        <f>IF(PG36=0,MIN('Drive Train'!$F$35-FY36*$C$19*'Drive Train'!$F$39,NO36+$C$39)-$C$7,IF(LW36-1&lt;=0,0,IF($C$37=Motors!$C$30,MAX(MAX(NO$8:NO36)*-1,NO36-$C$39),MAX(0,MAX(NO$8:NO36)*-1,NO36-$C$39))))</f>
        <v>12.1197684143182</v>
      </c>
      <c r="NP37" s="43">
        <f>IF(PH36=0,MIN('Drive Train'!$F$35-FZ36*$C$19*'Drive Train'!$F$39,NP36+$C$39)-$C$7,IF(LX36-1&lt;=0,0,IF($C$37=Motors!$C$30,MAX(MAX(NP$8:NP36)*-1,NP36-$C$39),MAX(0,MAX(NP$8:NP36)*-1,NP36-$C$39))))</f>
        <v>12.119768414388297</v>
      </c>
      <c r="NQ37" s="43">
        <f>IF(PI36=0,MIN('Drive Train'!$F$35-GA36*$C$19*'Drive Train'!$F$39,NQ36+$C$39)-$C$7,IF(LY36-1&lt;=0,0,IF($C$37=Motors!$C$30,MAX(MAX(NQ$8:NQ36)*-1,NQ36-$C$39),MAX(0,MAX(NQ$8:NQ36)*-1,NQ36-$C$39))))</f>
        <v>12.119768414388298</v>
      </c>
      <c r="NR37" s="43">
        <f>IF(PJ36=0,MIN('Drive Train'!$F$35-GB36*$C$19*'Drive Train'!$F$39,NR36+$C$39)-$C$7,IF(LZ36-1&lt;=0,0,IF($C$37=Motors!$C$30,MAX(MAX(NR$8:NR36)*-1,NR36-$C$39),MAX(0,MAX(NR$8:NR36)*-1,NR36-$C$39))))</f>
        <v>11.430342723849162</v>
      </c>
      <c r="NS37" s="43">
        <f>IF(PK36=0,MIN('Drive Train'!$F$35-GC36*$C$19*'Drive Train'!$F$39,NS36+$C$39)-$C$7,IF(MA36-1&lt;=0,0,IF($C$37=Motors!$C$30,MAX(MAX(NS$8:NS36)*-1,NS36-$C$39),MAX(0,MAX(NS$8:NS36)*-1,NS36-$C$39))))</f>
        <v>11.283484551404996</v>
      </c>
      <c r="NT37" s="43">
        <f>IF(PL36=0,MIN('Drive Train'!$F$35-GD36*$C$19*'Drive Train'!$F$39,NT36+$C$39)-$C$7,IF(MB36-1&lt;=0,0,IF($C$37=Motors!$C$30,MAX(MAX(NT$8:NT36)*-1,NT36-$C$39),MAX(0,MAX(NT$8:NT36)*-1,NT36-$C$39))))</f>
        <v>11.13662637896083</v>
      </c>
      <c r="NU37" s="43">
        <f>IF(PM36=0,MIN('Drive Train'!$F$35-GE36*$C$19*'Drive Train'!$F$39,NU36+$C$39)-$C$7,IF(MC36-1&lt;=0,0,IF($C$37=Motors!$C$30,MAX(MAX(NU$8:NU36)*-1,NU36-$C$39),MAX(0,MAX(NU$8:NU36)*-1,NU36-$C$39))))</f>
        <v>10.989768206516665</v>
      </c>
      <c r="NV37" s="43">
        <f>IF(PN36=0,MIN('Drive Train'!$F$35-GF36*$C$19*'Drive Train'!$F$39,NV36+$C$39)-$C$7,IF(MD36-1&lt;=0,0,IF($C$37=Motors!$C$30,MAX(MAX(NV$8:NV36)*-1,NV36-$C$39),MAX(0,MAX(NV$8:NV36)*-1,NV36-$C$39))))</f>
        <v>10.842910034072499</v>
      </c>
      <c r="NW37" s="43">
        <f>IF(PO36=0,MIN('Drive Train'!$F$35-GG36*$C$19*'Drive Train'!$F$39,NW36+$C$39)-$C$7,IF(ME36-1&lt;=0,0,IF($C$37=Motors!$C$30,MAX(MAX(NW$8:NW36)*-1,NW36-$C$39),MAX(0,MAX(NW$8:NW36)*-1,NW36-$C$39))))</f>
        <v>10.696051861628334</v>
      </c>
      <c r="NX37" s="43">
        <f>IF(PP36=0,MIN('Drive Train'!$F$35-GH36*$C$19*'Drive Train'!$F$39,NX36+$C$39)-$C$7,IF(MF36-1&lt;=0,0,IF($C$37=Motors!$C$30,MAX(MAX(NX$8:NX36)*-1,NX36-$C$39),MAX(0,MAX(NX$8:NX36)*-1,NX36-$C$39))))</f>
        <v>10.549193689184168</v>
      </c>
      <c r="NY37" s="43">
        <f>IF(PQ36=0,MIN('Drive Train'!$F$35-GI36*$C$19*'Drive Train'!$F$39,NY36+$C$39)-$C$7,IF(MG36-1&lt;=0,0,IF($C$37=Motors!$C$30,MAX(MAX(NY$8:NY36)*-1,NY36-$C$39),MAX(0,MAX(NY$8:NY36)*-1,NY36-$C$39))))</f>
        <v>10.402335516740003</v>
      </c>
      <c r="NZ37" s="43">
        <f>IF(PR36=0,MIN('Drive Train'!$F$35-GJ36*$C$19*'Drive Train'!$F$39,NZ36+$C$39)-$C$7,IF(MH36-1&lt;=0,0,IF($C$37=Motors!$C$30,MAX(MAX(NZ$8:NZ36)*-1,NZ36-$C$39),MAX(0,MAX(NZ$8:NZ36)*-1,NZ36-$C$39))))</f>
        <v>10.951720966209111</v>
      </c>
      <c r="OA37" s="43">
        <f>IF(PS36=0,MIN('Drive Train'!$F$35-GK36*$C$19*'Drive Train'!$F$39,OA36+$C$39)-$C$7,IF(MI36-1&lt;=0,0,IF($C$37=Motors!$C$30,MAX(MAX(OA$8:OA36)*-1,OA36-$C$39),MAX(0,MAX(OA$8:OA36)*-1,OA36-$C$39))))</f>
        <v>6.3415788647409856</v>
      </c>
      <c r="OB37" s="47">
        <f t="shared" si="239"/>
        <v>1.1600000000000004</v>
      </c>
      <c r="OC37" s="43">
        <f>'Drive Train'!$F$35-(FQ37*$C$13)*$C$19*'Drive Train'!$F$39</f>
        <v>12.332735488468689</v>
      </c>
      <c r="OD37" s="43">
        <f>'Drive Train'!$F$35-(FR37*$C$13)*$C$19*'Drive Train'!$F$39</f>
        <v>8.6573011834037086</v>
      </c>
      <c r="OE37" s="43">
        <f>'Drive Train'!$F$35-(FS37*$C$13)*$C$19*'Drive Train'!$F$39</f>
        <v>12.217021682902772</v>
      </c>
      <c r="OF37" s="43">
        <f>'Drive Train'!$F$35-(FT37*$C$13)*$C$19*'Drive Train'!$F$39</f>
        <v>12.332464404811915</v>
      </c>
      <c r="OG37" s="43">
        <f>'Drive Train'!$F$35-(FU37*$C$13)*$C$19*'Drive Train'!$F$39</f>
        <v>12.322570507363505</v>
      </c>
      <c r="OH37" s="43">
        <f>'Drive Train'!$F$35-(FV37*$C$13)*$C$19*'Drive Train'!$F$39</f>
        <v>12.271873378580395</v>
      </c>
      <c r="OI37" s="43">
        <f>'Drive Train'!$F$35-(FW37*$C$13)*$C$19*'Drive Train'!$F$39</f>
        <v>12.324793319571709</v>
      </c>
      <c r="OJ37" s="43">
        <f>'Drive Train'!$F$35-(FX37*$C$13)*$C$19*'Drive Train'!$F$39</f>
        <v>12.324826205386406</v>
      </c>
      <c r="OK37" s="43">
        <f>'Drive Train'!$F$35-(FY37*$C$13)*$C$19*'Drive Train'!$F$39</f>
        <v>12.324826310774748</v>
      </c>
      <c r="OL37" s="43">
        <f>'Drive Train'!$F$35-(FZ37*$C$13)*$C$19*'Drive Train'!$F$39</f>
        <v>12.324826310791224</v>
      </c>
      <c r="OM37" s="43">
        <f>'Drive Train'!$F$35-(GA37*$C$13)*$C$19*'Drive Train'!$F$39</f>
        <v>12.324826310791224</v>
      </c>
      <c r="ON37" s="43">
        <f>'Drive Train'!$F$35-(GB37*$C$13)*$C$19*'Drive Train'!$F$39</f>
        <v>11.822923911423556</v>
      </c>
      <c r="OO37" s="43">
        <f>'Drive Train'!$F$35-(GC37*$C$13)*$C$19*'Drive Train'!$F$39</f>
        <v>11.716011056089087</v>
      </c>
      <c r="OP37" s="43">
        <f>'Drive Train'!$F$35-(GD37*$C$13)*$C$19*'Drive Train'!$F$39</f>
        <v>11.609098200754618</v>
      </c>
      <c r="OQ37" s="43">
        <f>'Drive Train'!$F$35-(GE37*$C$13)*$C$19*'Drive Train'!$F$39</f>
        <v>11.50218534542015</v>
      </c>
      <c r="OR37" s="43">
        <f>'Drive Train'!$F$35-(GF37*$C$13)*$C$19*'Drive Train'!$F$39</f>
        <v>11.395272490085679</v>
      </c>
      <c r="OS37" s="43">
        <f>'Drive Train'!$F$35-(GG37*$C$13)*$C$19*'Drive Train'!$F$39</f>
        <v>11.288359634751211</v>
      </c>
      <c r="OT37" s="43">
        <f>'Drive Train'!$F$35-(GH37*$C$13)*$C$19*'Drive Train'!$F$39</f>
        <v>11.18144677941674</v>
      </c>
      <c r="OU37" s="43">
        <f>'Drive Train'!$F$35-(GI37*$C$13)*$C$19*'Drive Train'!$F$39</f>
        <v>11.116394976291337</v>
      </c>
      <c r="OV37" s="43">
        <f>'Drive Train'!$F$35-(GJ37*$C$13)*$C$19*'Drive Train'!$F$39</f>
        <v>11.567373896099184</v>
      </c>
      <c r="OW37" s="43">
        <f>'Drive Train'!$F$35-(GK37*$C$13)*$C$19*'Drive Train'!$F$39</f>
        <v>11.929700438545867</v>
      </c>
      <c r="OX37" s="47">
        <f t="shared" si="240"/>
        <v>1.1600000000000004</v>
      </c>
      <c r="OY37" s="1">
        <f>IF(PU37&gt;='Drive Train'!$F$29,1,0)</f>
        <v>1</v>
      </c>
      <c r="OZ37" s="1">
        <f>IF(PV37&gt;='Drive Train'!$F$29,1,0)</f>
        <v>0</v>
      </c>
      <c r="PA37" s="1">
        <f>IF(PW37&gt;='Drive Train'!$F$29,1,0)</f>
        <v>1</v>
      </c>
      <c r="PB37" s="1">
        <f>IF(PX37&gt;='Drive Train'!$F$29,1,0)</f>
        <v>1</v>
      </c>
      <c r="PC37" s="1">
        <f>IF(PY37&gt;='Drive Train'!$F$29,1,0)</f>
        <v>1</v>
      </c>
      <c r="PD37" s="1">
        <f>IF(PZ37&gt;='Drive Train'!$F$29,1,0)</f>
        <v>1</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1</v>
      </c>
      <c r="PS37" s="1">
        <f>IF(QO37&gt;='Drive Train'!$F$29,1,0)</f>
        <v>1</v>
      </c>
      <c r="PT37" s="190">
        <f t="shared" si="241"/>
        <v>1.1600000000000004</v>
      </c>
      <c r="PU37" s="43">
        <f t="shared" si="242"/>
        <v>12.350970646546024</v>
      </c>
      <c r="PV37" s="43">
        <f t="shared" si="243"/>
        <v>8.9704462234497804</v>
      </c>
      <c r="PW37" s="43">
        <f t="shared" si="244"/>
        <v>11.701198047048116</v>
      </c>
      <c r="PX37" s="43">
        <f t="shared" si="245"/>
        <v>12.380240888818845</v>
      </c>
      <c r="PY37" s="43">
        <f t="shared" si="246"/>
        <v>11.960704977815652</v>
      </c>
      <c r="PZ37" s="43">
        <f t="shared" si="247"/>
        <v>10.931930205643686</v>
      </c>
      <c r="QA37" s="43">
        <f t="shared" si="248"/>
        <v>9.9139840878237298</v>
      </c>
      <c r="QB37" s="43">
        <f t="shared" si="249"/>
        <v>8.9513290997436723</v>
      </c>
      <c r="QC37" s="43">
        <f t="shared" si="250"/>
        <v>8.1441243764797626</v>
      </c>
      <c r="QD37" s="43">
        <f t="shared" si="251"/>
        <v>7.4554191232349458</v>
      </c>
      <c r="QE37" s="43">
        <f t="shared" si="252"/>
        <v>6.8704335477842484</v>
      </c>
      <c r="QF37" s="43">
        <f t="shared" si="253"/>
        <v>3.8580691912251122</v>
      </c>
      <c r="QG37" s="43">
        <f t="shared" si="254"/>
        <v>4.6798966896221952</v>
      </c>
      <c r="QH37" s="43">
        <f t="shared" si="255"/>
        <v>5.5017241880192804</v>
      </c>
      <c r="QI37" s="43">
        <f t="shared" si="256"/>
        <v>6.3235516864163648</v>
      </c>
      <c r="QJ37" s="43">
        <f t="shared" si="257"/>
        <v>7.1453791848134491</v>
      </c>
      <c r="QK37" s="43">
        <f t="shared" si="258"/>
        <v>7.967206683210537</v>
      </c>
      <c r="QL37" s="43">
        <f t="shared" si="259"/>
        <v>8.7890341816076152</v>
      </c>
      <c r="QM37" s="43">
        <f t="shared" si="260"/>
        <v>9.6106475341689563</v>
      </c>
      <c r="QN37" s="43">
        <f t="shared" si="261"/>
        <v>10.387067639692901</v>
      </c>
      <c r="QO37" s="43">
        <f t="shared" si="262"/>
        <v>11.027795884211598</v>
      </c>
      <c r="QP37" s="47">
        <f t="shared" si="263"/>
        <v>1.1600000000000004</v>
      </c>
      <c r="QQ37" s="43">
        <f t="shared" si="76"/>
        <v>2.0851127682398711E-2</v>
      </c>
      <c r="QR37" s="43">
        <f t="shared" si="77"/>
        <v>1.1601881753840499</v>
      </c>
      <c r="QS37" s="43">
        <f t="shared" si="78"/>
        <v>5.6720909229062345E-2</v>
      </c>
      <c r="QT37" s="43">
        <f t="shared" si="79"/>
        <v>2.0935160106202964E-2</v>
      </c>
      <c r="QU37" s="43">
        <f t="shared" si="80"/>
        <v>2.4002140216172786E-2</v>
      </c>
      <c r="QV37" s="43">
        <f t="shared" si="81"/>
        <v>3.9717593749133522E-2</v>
      </c>
      <c r="QW37" s="43">
        <f t="shared" si="82"/>
        <v>2.3313097210996541E-2</v>
      </c>
      <c r="QX37" s="43">
        <f t="shared" si="83"/>
        <v>2.3302903034222174E-2</v>
      </c>
      <c r="QY37" s="43">
        <f t="shared" si="84"/>
        <v>2.3302870365200873E-2</v>
      </c>
      <c r="QZ37" s="43">
        <f t="shared" si="85"/>
        <v>2.3302870360093559E-2</v>
      </c>
      <c r="RA37" s="43">
        <f t="shared" si="86"/>
        <v>2.3302870360093444E-2</v>
      </c>
      <c r="RB37" s="43">
        <f t="shared" si="87"/>
        <v>0.17888611589434386</v>
      </c>
      <c r="RC37" s="43">
        <f t="shared" si="88"/>
        <v>0.21202771681760521</v>
      </c>
      <c r="RD37" s="43">
        <f t="shared" si="89"/>
        <v>0.24516931774086664</v>
      </c>
      <c r="RE37" s="43">
        <f t="shared" si="90"/>
        <v>0.27831091866412788</v>
      </c>
      <c r="RF37" s="43">
        <f t="shared" si="91"/>
        <v>0.31145251958738945</v>
      </c>
      <c r="RG37" s="43">
        <f t="shared" si="92"/>
        <v>0.34459412051065058</v>
      </c>
      <c r="RH37" s="43">
        <f t="shared" si="93"/>
        <v>0.3777357214339121</v>
      </c>
      <c r="RI37" s="43">
        <f t="shared" si="94"/>
        <v>0.39790093815902972</v>
      </c>
      <c r="RJ37" s="43">
        <f t="shared" si="95"/>
        <v>0.25810331196789349</v>
      </c>
      <c r="RK37" s="43">
        <f t="shared" si="96"/>
        <v>0.14578677495177306</v>
      </c>
      <c r="RL37" s="47">
        <f t="shared" si="264"/>
        <v>1.1600000000000004</v>
      </c>
      <c r="RM37" s="2">
        <f>IF(AND(LO37&gt;=LO$6*'Drive Train'!$AA$52,LO37&lt;=LO$6*'Drive Train'!$AA$53,KS37=0,JW37=0,EU37&gt;0),$C$17,0)</f>
        <v>0</v>
      </c>
      <c r="RN37" s="2">
        <f>IF(AND(LP37&gt;=LP$6*'Drive Train'!$AA$52,LP37&lt;=LP$6*'Drive Train'!$AA$53,KT37=0,JX37=0,EV37&gt;0),$C$17,0)</f>
        <v>0.04</v>
      </c>
      <c r="RO37" s="2">
        <f>IF(AND(LQ37&gt;=LQ$6*'Drive Train'!$AA$52,LQ37&lt;=LQ$6*'Drive Train'!$AA$53,KU37=0,JY37=0,EW37&gt;0),$C$17,0)</f>
        <v>0</v>
      </c>
      <c r="RP37" s="2">
        <f>IF(AND(LR37&gt;=LR$6*'Drive Train'!$AA$52,LR37&lt;=LR$6*'Drive Train'!$AA$53,KV37=0,JZ37=0,EX37&gt;0),$C$17,0)</f>
        <v>0</v>
      </c>
      <c r="RQ37" s="2">
        <f>IF(AND(LS37&gt;=LS$6*'Drive Train'!$AA$52,LS37&lt;=LS$6*'Drive Train'!$AA$53,KW37=0,KA37=0,EY37&gt;0),$C$17,0)</f>
        <v>0</v>
      </c>
      <c r="RR37" s="2">
        <f>IF(AND(LT37&gt;=LT$6*'Drive Train'!$AA$52,LT37&lt;=LT$6*'Drive Train'!$AA$53,KX37=0,KB37=0,EZ37&gt;0),$C$17,0)</f>
        <v>0</v>
      </c>
      <c r="RS37" s="2">
        <f>IF(AND(LU37&gt;=LU$6*'Drive Train'!$AA$52,LU37&lt;=LU$6*'Drive Train'!$AA$53,KY37=0,KC37=0,FA37&gt;0),$C$17,0)</f>
        <v>0</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0.04</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v>
      </c>
      <c r="SH37" s="47">
        <f t="shared" si="265"/>
        <v>1.1600000000000004</v>
      </c>
      <c r="SI37" s="2">
        <f>IF(AND(EU37&lt;0,KS37=0,LO37&gt;=LO$6*'Drive Train'!$AA$52,LO37&lt;=LO$6*'Drive Train'!$AA$53,OY37=1,JW37=0),$C$17,0)</f>
        <v>0.04</v>
      </c>
      <c r="SJ37" s="2">
        <f>IF(AND(EV37&lt;0,KT37=0,LP37&gt;=LP$6*'Drive Train'!$AA$52,LP37&lt;=LP$6*'Drive Train'!$AA$53,OZ37=1,JX37=0),$C$17,0)</f>
        <v>0</v>
      </c>
      <c r="SK37" s="2">
        <f>IF(AND(EW37&lt;0,KU37=0,LQ37&gt;=LQ$6*'Drive Train'!$AA$52,LQ37&lt;=LQ$6*'Drive Train'!$AA$53,PA37=1,JY37=0),$C$17,0)</f>
        <v>0.04</v>
      </c>
      <c r="SL37" s="2">
        <f>IF(AND(EX37&lt;0,KV37=0,LR37&gt;=LR$6*'Drive Train'!$AA$52,LR37&lt;=LR$6*'Drive Train'!$AA$53,PB37=1,JZ37=0),$C$17,0)</f>
        <v>0.04</v>
      </c>
      <c r="SM37" s="2">
        <f>IF(AND(EY37&lt;0,KW37=0,LS37&gt;=LS$6*'Drive Train'!$AA$52,LS37&lt;=LS$6*'Drive Train'!$AA$53,PC37=1,KA37=0),$C$17,0)</f>
        <v>0.04</v>
      </c>
      <c r="SN37" s="2">
        <f>IF(AND(EZ37&lt;0,KX37=0,LT37&gt;=LT$6*'Drive Train'!$AA$52,LT37&lt;=LT$6*'Drive Train'!$AA$53,PD37=1,KB37=0),$C$17,0)</f>
        <v>0.04</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02">
        <f t="shared" si="266"/>
        <v>1.1600000000000004</v>
      </c>
    </row>
    <row r="38" spans="1:524" x14ac:dyDescent="0.3">
      <c r="B38" s="3" t="s">
        <v>127</v>
      </c>
      <c r="C38" s="58">
        <f>'Drive Train'!$F$36</f>
        <v>120</v>
      </c>
      <c r="P38" s="39"/>
      <c r="R38" s="49">
        <f t="shared" si="97"/>
        <v>1.2000000000000004</v>
      </c>
      <c r="S38" s="2">
        <f>NG38/'Drive Train'!$F$35</f>
        <v>0</v>
      </c>
      <c r="T38" s="2">
        <f>NH38/'Drive Train'!$F$35</f>
        <v>0.58304313800039886</v>
      </c>
      <c r="U38" s="2">
        <f>NI38/'Drive Train'!$F$35</f>
        <v>0</v>
      </c>
      <c r="V38" s="2">
        <f>NJ38/'Drive Train'!$F$35</f>
        <v>0</v>
      </c>
      <c r="W38" s="2">
        <f>NK38/'Drive Train'!$F$35</f>
        <v>0</v>
      </c>
      <c r="X38" s="2">
        <f>NL38/'Drive Train'!$F$35</f>
        <v>0</v>
      </c>
      <c r="Y38" s="2">
        <f>NM38/'Drive Train'!$F$35</f>
        <v>0.97739713113674287</v>
      </c>
      <c r="Z38" s="2">
        <f>NN38/'Drive Train'!$F$35</f>
        <v>0.97740066724585006</v>
      </c>
      <c r="AA38" s="2">
        <f>NO38/'Drive Train'!$F$35</f>
        <v>0.97740067857792978</v>
      </c>
      <c r="AB38" s="2">
        <f>NP38/'Drive Train'!$F$35</f>
        <v>0.97740067857970148</v>
      </c>
      <c r="AC38" s="2">
        <f>NQ38/'Drive Train'!$F$35</f>
        <v>0.97740067857970148</v>
      </c>
      <c r="AD38" s="2">
        <f>NR38/'Drive Train'!$F$35</f>
        <v>0.9234326786476944</v>
      </c>
      <c r="AE38" s="2">
        <f>NS38/'Drive Train'!$F$35</f>
        <v>0.91193667269775136</v>
      </c>
      <c r="AF38" s="2">
        <f>NT38/'Drive Train'!$F$35</f>
        <v>0.90044066674780843</v>
      </c>
      <c r="AG38" s="2">
        <f>NU38/'Drive Train'!$F$35</f>
        <v>0.88894466079786549</v>
      </c>
      <c r="AH38" s="2">
        <f>NV38/'Drive Train'!$F$35</f>
        <v>0.87744865484792256</v>
      </c>
      <c r="AI38" s="2">
        <f>NW38/'Drive Train'!$F$35</f>
        <v>0.86595264889797974</v>
      </c>
      <c r="AJ38" s="2">
        <f>NX38/'Drive Train'!$F$35</f>
        <v>0.85445664294803669</v>
      </c>
      <c r="AK38" s="2">
        <f>NY38/'Drive Train'!$F$35</f>
        <v>0.84746182540767057</v>
      </c>
      <c r="AL38" s="2">
        <f>NZ38/'Drive Train'!$F$35</f>
        <v>0.49610652953299283</v>
      </c>
      <c r="AM38" s="2">
        <f>OA38/'Drive Train'!$F$35</f>
        <v>0.12432087618878918</v>
      </c>
      <c r="AN38" s="47">
        <f t="shared" si="98"/>
        <v>1.2000000000000004</v>
      </c>
      <c r="AO38" s="36">
        <f>LO38*12*60/(PI() * 'Drive Train'!$F$15)/S$6*ABS(S38)</f>
        <v>0</v>
      </c>
      <c r="AP38" s="36">
        <f>LP38*12*60/(PI() * 'Drive Train'!$F$15)/T$6*ABS(T38)</f>
        <v>1504.9699493158521</v>
      </c>
      <c r="AQ38" s="36">
        <f>LQ38*12*60/(PI() * 'Drive Train'!$F$15)/U$6*ABS(U38)</f>
        <v>0</v>
      </c>
      <c r="AR38" s="36">
        <f>LR38*12*60/(PI() * 'Drive Train'!$F$15)/V$6*ABS(V38)</f>
        <v>0</v>
      </c>
      <c r="AS38" s="36">
        <f>LS38*12*60/(PI() * 'Drive Train'!$F$15)/W$6*ABS(W38)</f>
        <v>0</v>
      </c>
      <c r="AT38" s="36">
        <f>LT38*12*60/(PI() * 'Drive Train'!$F$15)/X$6*ABS(X38)</f>
        <v>0</v>
      </c>
      <c r="AU38" s="36">
        <f>LU38*12*60/(PI() * 'Drive Train'!$F$15)/Y$6*ABS(Y38)</f>
        <v>5480.5814681408119</v>
      </c>
      <c r="AV38" s="36">
        <f>LV38*12*60/(PI() * 'Drive Train'!$F$15)/Z$6*ABS(Z38)</f>
        <v>5480.6113407357407</v>
      </c>
      <c r="AW38" s="36">
        <f>LW38*12*60/(PI() * 'Drive Train'!$F$15)/AA$6*ABS(AA38)</f>
        <v>5480.6114295333182</v>
      </c>
      <c r="AX38" s="36">
        <f>LX38*12*60/(PI() * 'Drive Train'!$F$15)/AB$6*ABS(AB38)</f>
        <v>5480.6114295459838</v>
      </c>
      <c r="AY38" s="36">
        <f>LY38*12*60/(PI() * 'Drive Train'!$F$15)/AC$6*ABS(AC38)</f>
        <v>5480.6114295459838</v>
      </c>
      <c r="AZ38" s="36">
        <f>LZ38*12*60/(PI() * 'Drive Train'!$F$15)/AD$6*ABS(AD38)</f>
        <v>1849.1315829637513</v>
      </c>
      <c r="BA38" s="36">
        <f>MA38*12*60/(PI() * 'Drive Train'!$F$15)/AE$6*ABS(AE38)</f>
        <v>2215.1008904276887</v>
      </c>
      <c r="BB38" s="36">
        <f>MB38*12*60/(PI() * 'Drive Train'!$F$15)/AF$6*ABS(AF38)</f>
        <v>2571.2628809821636</v>
      </c>
      <c r="BC38" s="36">
        <f>MC38*12*60/(PI() * 'Drive Train'!$F$15)/AG$6*ABS(AG38)</f>
        <v>2917.6175546271788</v>
      </c>
      <c r="BD38" s="36">
        <f>MD38*12*60/(PI() * 'Drive Train'!$F$15)/AH$6*ABS(AH38)</f>
        <v>3254.16491136273</v>
      </c>
      <c r="BE38" s="36">
        <f>ME38*12*60/(PI() * 'Drive Train'!$F$15)/AI$6*ABS(AI38)</f>
        <v>3580.904951188822</v>
      </c>
      <c r="BF38" s="36">
        <f>MF38*12*60/(PI() * 'Drive Train'!$F$15)/AJ$6*ABS(AJ38)</f>
        <v>3897.8376741054508</v>
      </c>
      <c r="BG38" s="36">
        <f>MG38*12*60/(PI() * 'Drive Train'!$F$15)/AK$6*ABS(AK38)</f>
        <v>4224.2970599309092</v>
      </c>
      <c r="BH38" s="36">
        <f>MH38*12*60/(PI() * 'Drive Train'!$F$15)/AL$6*ABS(AL38)</f>
        <v>2593.4548898190005</v>
      </c>
      <c r="BI38" s="36">
        <f>MI38*12*60/(PI() * 'Drive Train'!$F$15)/AM$6*ABS(AM38)</f>
        <v>621.59743275358665</v>
      </c>
      <c r="BJ38" s="47">
        <f t="shared" si="23"/>
        <v>1.2000000000000004</v>
      </c>
      <c r="BK38" s="2">
        <f>IF(OR(KS37=1,AND($C$37=Motors!$C$32,OY37=1)),0,IF(NG38=0,-(CG37+$C$15)/($C$14-$C$15)*$C$12,($C$11*S38-AO38)/($C$11*S38)*$C$12*S38))</f>
        <v>0</v>
      </c>
      <c r="BL38" s="2">
        <f>IF(OR(KT37=1,AND($C$37=Motors!$C$32,OZ37=1)),0,IF(NH38=0,-(CH37+$C$15)/($C$14-$C$15)*$C$12,($C$11*T38-AP38)/($C$11*T38)*$C$12*T38))</f>
        <v>1.6943457302068472</v>
      </c>
      <c r="BM38" s="2">
        <f>IF(OR(KU37=1,AND($C$37=Motors!$C$32,PA37=1)),0,IF(NI38=0,-(CI37+$C$15)/($C$14-$C$15)*$C$12,($C$11*U38-AQ38)/($C$11*U38)*$C$12*U38))</f>
        <v>0</v>
      </c>
      <c r="BN38" s="2">
        <f>IF(OR(KV37=1,AND($C$37=Motors!$C$32,PB37=1)),0,IF(NJ38=0,-(CJ37+$C$15)/($C$14-$C$15)*$C$12,($C$11*V38-AR38)/($C$11*V38)*$C$12*V38))</f>
        <v>0</v>
      </c>
      <c r="BO38" s="2">
        <f>IF(OR(KW37=1,AND($C$37=Motors!$C$32,PC37=1)),0,IF(NK38=0,-(CK37+$C$15)/($C$14-$C$15)*$C$12,($C$11*W38-AS38)/($C$11*W38)*$C$12*W38))</f>
        <v>0</v>
      </c>
      <c r="BP38" s="2">
        <f>IF(OR(KX37=1,AND($C$37=Motors!$C$32,PD37=1)),0,IF(NL38=0,-(CL37+$C$15)/($C$14-$C$15)*$C$12,($C$11*X38-AT38)/($C$11*X38)*$C$12*X38))</f>
        <v>0</v>
      </c>
      <c r="BQ38" s="2">
        <f>IF(OR(KY37=1,AND($C$37=Motors!$C$32,PE37=1)),0,IF(NM38=0,-(CM37+$C$15)/($C$14-$C$15)*$C$12,($C$11*Y38-AU38)/($C$11*Y38)*$C$12*Y38))</f>
        <v>0.6976867087690658</v>
      </c>
      <c r="BR38" s="2">
        <f>IF(OR(KZ37=1,AND($C$37=Motors!$C$32,PF37=1)),0,IF(NN38=0,-(CN37+$C$15)/($C$14-$C$15)*$C$12,($C$11*Z38-AV38)/($C$11*Z38)*$C$12*Z38))</f>
        <v>0.69768195630128949</v>
      </c>
      <c r="BS38" s="2">
        <f>IF(OR(LA37=1,AND($C$37=Motors!$C$32,PG37=1)),0,IF(NO38=0,-(CO37+$C$15)/($C$14-$C$15)*$C$12,($C$11*AA38-AW38)/($C$11*AA38)*$C$12*AA38))</f>
        <v>0.69768194609470535</v>
      </c>
      <c r="BT38" s="2">
        <f>IF(OR(LB37=1,AND($C$37=Motors!$C$32,PH37=1)),0,IF(NP38=0,-(CP37+$C$15)/($C$14-$C$15)*$C$12,($C$11*AB38-AX38)/($C$11*AB38)*$C$12*AB38))</f>
        <v>0.69768194609399126</v>
      </c>
      <c r="BU38" s="2">
        <f>IF(OR(LC37=1,AND($C$37=Motors!$C$32,PI37=1)),0,IF(NQ38=0,-(CQ37+$C$15)/($C$14-$C$15)*$C$12,($C$11*AC38-AY38)/($C$11*AC38)*$C$12*AC38))</f>
        <v>0.69768194609399126</v>
      </c>
      <c r="BV38" s="2">
        <f>IF(OR(LD37=1,AND($C$37=Motors!$C$32,PJ37=1)),0,IF(NR38=0,-(CR37+$C$15)/($C$14-$C$15)*$C$12,($C$11*AD38-AZ38)/($C$11*AD38)*$C$12*AD38))</f>
        <v>3.0707164724974803</v>
      </c>
      <c r="BW38" s="2">
        <f>IF(OR(LE37=1,AND($C$37=Motors!$C$32,PK37=1)),0,IF(NS38=0,-(CS37+$C$15)/($C$14-$C$15)*$C$12,($C$11*AE38-BA38)/($C$11*AE38)*$C$12*AE38))</f>
        <v>2.750689384595308</v>
      </c>
      <c r="BX38" s="2">
        <f>IF(OR(LF37=1,AND($C$37=Motors!$C$32,PL37=1)),0,IF(NT38=0,-(CT37+$C$15)/($C$14-$C$15)*$C$12,($C$11*AF38-BB38)/($C$11*AF38)*$C$12*AF38))</f>
        <v>2.437767097295469</v>
      </c>
      <c r="BY38" s="2">
        <f>IF(OR(LG37=1,AND($C$37=Motors!$C$32,PM37=1)),0,IF(NU38=0,-(CU37+$C$15)/($C$14-$C$15)*$C$12,($C$11*AG38-BC38)/($C$11*AG38)*$C$12*AG38))</f>
        <v>2.1319496105979607</v>
      </c>
      <c r="BZ38" s="2">
        <f>IF(OR(LH37=1,AND($C$37=Motors!$C$32,PN37=1)),0,IF(NV38=0,-(CV37+$C$15)/($C$14-$C$15)*$C$12,($C$11*AH38-BD38)/($C$11*AH38)*$C$12*AH38))</f>
        <v>1.8332369245027853</v>
      </c>
      <c r="CA38" s="2">
        <f>IF(OR(LI37=1,AND($C$37=Motors!$C$32,PO37=1)),0,IF(NW38=0,-(CW37+$C$15)/($C$14-$C$15)*$C$12,($C$11*AI38-BE38)/($C$11*AI38)*$C$12*AI38))</f>
        <v>1.5416290390099412</v>
      </c>
      <c r="CB38" s="2">
        <f>IF(OR(LJ37=1,AND($C$37=Motors!$C$32,PP37=1)),0,IF(NX38=0,-(CX37+$C$15)/($C$14-$C$15)*$C$12,($C$11*AJ38-BF38)/($C$11*AJ38)*$C$12*AJ38))</f>
        <v>1.2571259541194288</v>
      </c>
      <c r="CC38" s="2">
        <f>IF(OR(LK37=1,AND($C$37=Motors!$C$32,PQ37=1)),0,IF(NY38=0,-(CY37+$C$15)/($C$14-$C$15)*$C$12,($C$11*AK38-BG38)/($C$11*AK38)*$C$12*AK38))</f>
        <v>0.98721898609002923</v>
      </c>
      <c r="CD38" s="2">
        <f>IF(OR(LL37=1,AND($C$37=Motors!$C$32,PR37=1)),0,IF(NZ38=0,-(CZ37+$C$15)/($C$14-$C$15)*$C$12,($C$11*AL38-BH38)/($C$11*AL38)*$C$12*AL38))</f>
        <v>0</v>
      </c>
      <c r="CE38" s="2">
        <f>IF(OR(LM37=1,AND($C$37=Motors!$C$32,PS37=1)),0,IF(OA38=0,-(DA37+$C$15)/($C$14-$C$15)*$C$12,($C$11*AM38-BI38)/($C$11*AM38)*$C$12*AM38))</f>
        <v>0</v>
      </c>
      <c r="CF38" s="47">
        <f t="shared" si="25"/>
        <v>1.2000000000000004</v>
      </c>
      <c r="CG38" s="43">
        <f>IF(AND(KS37=1,OY37=1),0,ABS(BK38/$C$12*($C$14-$C$15)+$C$15) *'Drive Train'!$AA$49 + CG37*(1-'Drive Train'!$AA$49))</f>
        <v>1.5423071977681506</v>
      </c>
      <c r="CH38" s="43">
        <f>IF(AND(KT37=1,OZ37=1),0,ABS(BL38/$C$12*($C$14-$C$15)+$C$15) *'Drive Train'!$AA$49 + CH37*(1-'Drive Train'!$AA$49))</f>
        <v>94.177050195170381</v>
      </c>
      <c r="CI38" s="43">
        <f>IF(AND(KU37=1,PA37=1),0,ABS(BM38/$C$12*($C$14-$C$15)+$C$15) *'Drive Train'!$AA$49 + CI37*(1-'Drive Train'!$AA$49))</f>
        <v>2.0933253195106101</v>
      </c>
      <c r="CJ38" s="43">
        <f>IF(AND(KV37=1,PB37=1),0,ABS(BN38/$C$12*($C$14-$C$15)+$C$15) *'Drive Train'!$AA$49 + CJ37*(1-'Drive Train'!$AA$49))</f>
        <v>1.5435980723242124</v>
      </c>
      <c r="CK38" s="43">
        <f>IF(AND(KW37=1,PC37=1),0,ABS(BO38/$C$12*($C$14-$C$15)+$C$15) *'Drive Train'!$AA$49 + CK37*(1-'Drive Train'!$AA$49))</f>
        <v>1.5907118696975964</v>
      </c>
      <c r="CL38" s="43">
        <f>IF(AND(KX37=1,PD37=1),0,ABS(BP38/$C$12*($C$14-$C$15)+$C$15) *'Drive Train'!$AA$49 + CL37*(1-'Drive Train'!$AA$49))</f>
        <v>1.8321267686647849</v>
      </c>
      <c r="CM38" s="43">
        <f>IF(AND(KY37=1,PE37=1),0,ABS(BQ38/$C$12*($C$14-$C$15)+$C$15) *'Drive Train'!$AA$49 + CM37*(1-'Drive Train'!$AA$49))</f>
        <v>39.535863783361243</v>
      </c>
      <c r="CN38" s="43">
        <f>IF(AND(KZ37=1,PF37=1),0,ABS(BR38/$C$12*($C$14-$C$15)+$C$15) *'Drive Train'!$AA$49 + CN37*(1-'Drive Train'!$AA$49))</f>
        <v>39.535547113009358</v>
      </c>
      <c r="CO38" s="43">
        <f>IF(AND(LA37=1,PG37=1),0,ABS(BS38/$C$12*($C$14-$C$15)+$C$15) *'Drive Train'!$AA$49 + CO37*(1-'Drive Train'!$AA$49))</f>
        <v>39.535546317146704</v>
      </c>
      <c r="CP38" s="43">
        <f>IF(AND(LB37=1,PH37=1),0,ABS(BT38/$C$12*($C$14-$C$15)+$C$15) *'Drive Train'!$AA$49 + CP37*(1-'Drive Train'!$AA$49))</f>
        <v>39.535546317060721</v>
      </c>
      <c r="CQ38" s="43">
        <f>IF(AND(LC37=1,PI37=1),0,ABS(BU38/$C$12*($C$14-$C$15)+$C$15) *'Drive Train'!$AA$49 + CQ37*(1-'Drive Train'!$AA$49))</f>
        <v>39.535546317060721</v>
      </c>
      <c r="CR38" s="43">
        <f>IF(AND(LD37=1,PJ37=1),0,ABS(BV38/$C$12*($C$14-$C$15)+$C$15) *'Drive Train'!$AA$49 + CR37*(1-'Drive Train'!$AA$49))</f>
        <v>169.14243814220245</v>
      </c>
      <c r="CS38" s="43">
        <f>IF(AND(LE37=1,PK37=1),0,ABS(BW38/$C$12*($C$14-$C$15)+$C$15) *'Drive Train'!$AA$49 + CS37*(1-'Drive Train'!$AA$49))</f>
        <v>151.78033207123403</v>
      </c>
      <c r="CT38" s="43">
        <f>IF(AND(LF37=1,PL37=1),0,ABS(BX38/$C$12*($C$14-$C$15)+$C$15) *'Drive Train'!$AA$49 + CT37*(1-'Drive Train'!$AA$49))</f>
        <v>134.80597663608404</v>
      </c>
      <c r="CU38" s="43">
        <f>IF(AND(LG37=1,PM37=1),0,ABS(BY38/$C$12*($C$14-$C$15)+$C$15) *'Drive Train'!$AA$49 + CU37*(1-'Drive Train'!$AA$49))</f>
        <v>118.21937183675229</v>
      </c>
      <c r="CV38" s="43">
        <f>IF(AND(LH37=1,PN37=1),0,ABS(BZ38/$C$12*($C$14-$C$15)+$C$15) *'Drive Train'!$AA$49 + CV37*(1-'Drive Train'!$AA$49))</f>
        <v>102.02051767323896</v>
      </c>
      <c r="CW38" s="43">
        <f>IF(AND(LI37=1,PO37=1),0,ABS(CA38/$C$12*($C$14-$C$15)+$C$15) *'Drive Train'!$AA$49 + CW37*(1-'Drive Train'!$AA$49))</f>
        <v>86.209414145543874</v>
      </c>
      <c r="CX38" s="43">
        <f>IF(AND(LJ37=1,PP37=1),0,ABS(CB38/$C$12*($C$14-$C$15)+$C$15) *'Drive Train'!$AA$49 + CX37*(1-'Drive Train'!$AA$49))</f>
        <v>70.786061253667171</v>
      </c>
      <c r="CY38" s="43">
        <f>IF(AND(LK37=1,PQ37=1),0,ABS(CC38/$C$12*($C$14-$C$15)+$C$15) *'Drive Train'!$AA$49 + CY37*(1-'Drive Train'!$AA$49))</f>
        <v>56.076946213663113</v>
      </c>
      <c r="CZ38" s="43">
        <f>IF(AND(LL37=1,PR37=1),0,ABS(CD38/$C$12*($C$14-$C$15)+$C$15) *'Drive Train'!$AA$49 + CZ37*(1-'Drive Train'!$AA$49))</f>
        <v>11.602280519133755</v>
      </c>
      <c r="DA38" s="43">
        <f>IF(AND(LM37=1,PS37=1),0,ABS(CE38/$C$12*($C$14-$C$15)+$C$15) *'Drive Train'!$AA$49 + DA37*(1-'Drive Train'!$AA$49))</f>
        <v>3.461521721210163</v>
      </c>
      <c r="DB38" s="47">
        <f t="shared" si="99"/>
        <v>1.2000000000000004</v>
      </c>
      <c r="DC38" s="43">
        <f t="shared" si="26"/>
        <v>1.5423071977681506</v>
      </c>
      <c r="DD38" s="43">
        <f t="shared" si="27"/>
        <v>93</v>
      </c>
      <c r="DE38" s="43">
        <f t="shared" si="28"/>
        <v>2.0933253195106101</v>
      </c>
      <c r="DF38" s="43">
        <f t="shared" si="29"/>
        <v>1.5435980723242124</v>
      </c>
      <c r="DG38" s="43">
        <f t="shared" si="30"/>
        <v>1.5907118696975964</v>
      </c>
      <c r="DH38" s="43">
        <f t="shared" si="31"/>
        <v>1.8321267686647849</v>
      </c>
      <c r="DI38" s="43">
        <f t="shared" si="32"/>
        <v>39.535863783361243</v>
      </c>
      <c r="DJ38" s="43">
        <f t="shared" si="33"/>
        <v>39.535547113009358</v>
      </c>
      <c r="DK38" s="43">
        <f t="shared" si="34"/>
        <v>39.535546317146704</v>
      </c>
      <c r="DL38" s="43">
        <f t="shared" si="35"/>
        <v>39.535546317060721</v>
      </c>
      <c r="DM38" s="43">
        <f t="shared" si="36"/>
        <v>39.535546317060721</v>
      </c>
      <c r="DN38" s="43">
        <f t="shared" si="37"/>
        <v>25</v>
      </c>
      <c r="DO38" s="43">
        <f t="shared" si="38"/>
        <v>30</v>
      </c>
      <c r="DP38" s="43">
        <f t="shared" si="39"/>
        <v>35</v>
      </c>
      <c r="DQ38" s="43">
        <f t="shared" si="40"/>
        <v>40</v>
      </c>
      <c r="DR38" s="43">
        <f t="shared" si="41"/>
        <v>45</v>
      </c>
      <c r="DS38" s="43">
        <f t="shared" si="42"/>
        <v>50</v>
      </c>
      <c r="DT38" s="43">
        <f t="shared" si="43"/>
        <v>55</v>
      </c>
      <c r="DU38" s="43">
        <f t="shared" si="44"/>
        <v>56.076946213663113</v>
      </c>
      <c r="DV38" s="43">
        <f t="shared" si="45"/>
        <v>11.602280519133755</v>
      </c>
      <c r="DW38" s="43">
        <f t="shared" si="46"/>
        <v>3.461521721210163</v>
      </c>
      <c r="DX38" s="47">
        <f t="shared" si="100"/>
        <v>1.2000000000000004</v>
      </c>
      <c r="DY38" s="2">
        <f>IF(OY38=0,($C$23/0.4536*IF(ISNA(MK37),'Drive Train'!$F$16,'Drive Train'!$F$17)*4.448*$C$24*S$6)*SIGN(BK38),BK38)</f>
        <v>0</v>
      </c>
      <c r="DZ38" s="2">
        <f>IF(OZ38=0,($C$23/0.4536*IF(ISNA(ML37),'Drive Train'!$F$16,'Drive Train'!$F$17)*4.448*$C$24*$C$21*T$6)*SIGN(BL38),BL38)</f>
        <v>11.570293785959999</v>
      </c>
      <c r="EA38" s="2">
        <f>IF(PA38=0,($C$23/0.4536*IF(ISNA(MM37),'Drive Train'!$F$16,'Drive Train'!$F$17)*4.448*$C$24*$C$21*U$6)*SIGN(BM38),BM38)</f>
        <v>0</v>
      </c>
      <c r="EB38" s="2">
        <f>IF(PB38=0,($C$23/0.4536*IF(ISNA(MN37),'Drive Train'!$F$16,'Drive Train'!$F$17)*4.448*$C$24*$C$21*V$6)*SIGN(BN38),BN38)</f>
        <v>0</v>
      </c>
      <c r="EC38" s="2">
        <f>IF(PC38=0,($C$23/0.4536*IF(ISNA(MO37),'Drive Train'!$F$16,'Drive Train'!$F$17)*4.448*$C$24*$C$21*W$6)*SIGN(BO38),BO38)</f>
        <v>0</v>
      </c>
      <c r="ED38" s="2">
        <f>IF(PD38=0,($C$23/0.4536*IF(ISNA(MP37),'Drive Train'!$F$16,'Drive Train'!$F$17)*4.448*$C$24*$C$21*X$6)*SIGN(BP38),BP38)</f>
        <v>0</v>
      </c>
      <c r="EE38" s="2">
        <f>IF(PE38=0,($C$23/0.4536*IF(ISNA(MQ37),'Drive Train'!$F$16,'Drive Train'!$F$17)*4.448*$C$24*$C$21*Y$6)*SIGN(BQ38),BQ38)</f>
        <v>0.6976867087690658</v>
      </c>
      <c r="EF38" s="2">
        <f>IF(PF38=0,($C$23/0.4536*IF(ISNA(MR37),'Drive Train'!$F$16,'Drive Train'!$F$17)*4.448*$C$24*$C$21*Z$6)*SIGN(BR38),BR38)</f>
        <v>3.1555346688981816</v>
      </c>
      <c r="EG38" s="2">
        <f>IF(PG38=0,($C$23/0.4536*IF(ISNA(MS37),'Drive Train'!$F$16,'Drive Train'!$F$17)*4.448*$C$24*$C$21*AA$6)*SIGN(BS38),BS38)</f>
        <v>2.8143957857740536</v>
      </c>
      <c r="EH38" s="2">
        <f>IF(PH38=0,($C$23/0.4536*IF(ISNA(MT37),'Drive Train'!$F$16,'Drive Train'!$F$17)*4.448*$C$24*$C$21*AB$6)*SIGN(BT38),BT38)</f>
        <v>2.5398205871619508</v>
      </c>
      <c r="EI38" s="2">
        <f>IF(PI38=0,($C$23/0.4536*IF(ISNA(MU37),'Drive Train'!$F$16,'Drive Train'!$F$17)*4.448*$C$24*$C$21*AC$6)*SIGN(BU38),BU38)</f>
        <v>2.3140587571919995</v>
      </c>
      <c r="EJ38" s="2">
        <f>IF(PJ38=0,($C$23/0.4536*IF(ISNA(MV37),'Drive Train'!$F$16,'Drive Train'!$F$17)*4.448*$C$24*$C$21*AD$6)*SIGN(BV38),BV38)</f>
        <v>5.7851468929800003</v>
      </c>
      <c r="EK38" s="2">
        <f>IF(PK38=0,($C$23/0.4536*IF(ISNA(MW37),'Drive Train'!$F$16,'Drive Train'!$F$17)*4.448*$C$24*$C$21*AE$6)*SIGN(BW38),BW38)</f>
        <v>5.7851468929800003</v>
      </c>
      <c r="EL38" s="2">
        <f>IF(PL38=0,($C$23/0.4536*IF(ISNA(MX37),'Drive Train'!$F$16,'Drive Train'!$F$17)*4.448*$C$24*$C$21*AF$6)*SIGN(BX38),BX38)</f>
        <v>5.7851468929800003</v>
      </c>
      <c r="EM38" s="2">
        <f>IF(PM38=0,($C$23/0.4536*IF(ISNA(MY37),'Drive Train'!$F$16,'Drive Train'!$F$17)*4.448*$C$24*$C$21*AG$6)*SIGN(BY38),BY38)</f>
        <v>5.7851468929800003</v>
      </c>
      <c r="EN38" s="2">
        <f>IF(PN38=0,($C$23/0.4536*IF(ISNA(MZ37),'Drive Train'!$F$16,'Drive Train'!$F$17)*4.448*$C$24*$C$21*AH$6)*SIGN(BZ38),BZ38)</f>
        <v>5.7851468929800003</v>
      </c>
      <c r="EO38" s="2">
        <f>IF(PO38=0,($C$23/0.4536*IF(ISNA(NA37),'Drive Train'!$F$16,'Drive Train'!$F$17)*4.448*$C$24*$C$21*AI$6)*SIGN(CA38),CA38)</f>
        <v>5.7851468929800003</v>
      </c>
      <c r="EP38" s="2">
        <f>IF(PP38=0,($C$23/0.4536*IF(ISNA(NB37),'Drive Train'!$F$16,'Drive Train'!$F$17)*4.448*$C$24*$C$21*AJ$6)*SIGN(CB38),CB38)</f>
        <v>5.7851468929800003</v>
      </c>
      <c r="EQ38" s="2">
        <f>IF(PQ38=0,($C$23/0.4536*IF(ISNA(NC37),'Drive Train'!$F$16,'Drive Train'!$F$17)*4.448*$C$24*$C$21*AK$6)*SIGN(CC38),CC38)</f>
        <v>0.98721898609002923</v>
      </c>
      <c r="ER38" s="2">
        <f>IF(PR38=0,($C$23/0.4536*IF(ISNA(ND37),'Drive Train'!$F$16,'Drive Train'!$F$17)*4.448*$C$24*$C$21*AL$6)*SIGN(CD38),CD38)</f>
        <v>0</v>
      </c>
      <c r="ES38" s="2">
        <f>IF(PS38=0,($C$23/0.4536*IF(ISNA(NE37),'Drive Train'!$F$16,'Drive Train'!$F$17)*4.448*$C$24*$C$21*AM$6)*SIGN(CE38),CE38)</f>
        <v>0</v>
      </c>
      <c r="ET38" s="47">
        <f t="shared" si="47"/>
        <v>1.2000000000000004</v>
      </c>
      <c r="EU38" s="2">
        <f>MAX(MIN(IF(AND(OY37=1,NG38&lt;0),-1,1)*(DC38-$C$15)/($C$14-$C$15)*$C$12*$C$21-$C$33*LO38/AO$6 -  OY37*$C$33/$C$21,DY37/$C$19),MAX(EU$8:EU37)*-1)</f>
        <v>-1.2384737232463146</v>
      </c>
      <c r="EV38" s="2">
        <f>MAX(MIN(IF(AND(OZ37=1,NH38&lt;0),-1,1)*(DD38-$C$15)/($C$14-$C$15)*$C$12*$C$21-$C$33*LP38/AP$6 -  OZ37*$C$33/$C$21,DZ37/$C$19),MAX(EV$8:EV37)*-1)</f>
        <v>1.1588802992635099</v>
      </c>
      <c r="EW38" s="2">
        <f>MAX(MIN(IF(AND(PA37=1,NI38&lt;0),-1,1)*(DE38-$C$15)/($C$14-$C$15)*$C$12*$C$21-$C$33*LQ38/AQ$6 -  PA37*$C$33/$C$21,EA37/$C$19),MAX(EW$8:EW37)*-1)</f>
        <v>-1.2315539742184822</v>
      </c>
      <c r="EX38" s="2">
        <f>MAX(MIN(IF(AND(PB37=1,NJ38&lt;0),-1,1)*(DF38-$C$15)/($C$14-$C$15)*$C$12*$C$21-$C$33*LR38/AR$6 -  PB37*$C$33/$C$21,EB37/$C$19),MAX(EX$8:EX37)*-1)</f>
        <v>-1.2411445160307815</v>
      </c>
      <c r="EY38" s="2">
        <f>MAX(MIN(IF(AND(PC37=1,NK38&lt;0),-1,1)*(DG38-$C$15)/($C$14-$C$15)*$C$12*$C$21-$C$33*LS38/AS$6 -  PC37*$C$33/$C$21,EC37/$C$19),MAX(EY$8:EY37)*-1)</f>
        <v>-1.2396743342100001</v>
      </c>
      <c r="EZ38" s="2">
        <f>MAX(MIN(IF(AND(PD37=1,NL38&lt;0),-1,1)*(DH38-$C$15)/($C$14-$C$15)*$C$12*$C$21-$C$33*LT38/AT$6 -  PD37*$C$33/$C$21,ED37/$C$19),MAX(EZ$8:EZ37)*-1)</f>
        <v>-1.2101063121119009</v>
      </c>
      <c r="FA38" s="2">
        <f>MAX(MIN(IF(AND(PE37=1,NM38&lt;0),-1,1)*(DI38-$C$15)/($C$14-$C$15)*$C$12*$C$21-$C$33*LU38/AU$6 -  PE37*$C$33/$C$21,EE37/$C$19),MAX(FA$8:FA37)*-1)</f>
        <v>6.067280651333995E-6</v>
      </c>
      <c r="FB38" s="2">
        <f>MAX(MIN(IF(AND(PF37=1,NN38&lt;0),-1,1)*(DJ38-$C$15)/($C$14-$C$15)*$C$12*$C$21-$C$33*LV38/AV$6 -  PF37*$C$33/$C$21,EF37/$C$19),MAX(FB$8:FB37)*-1)</f>
        <v>1.5213002857450419E-8</v>
      </c>
      <c r="FC38" s="2">
        <f>MAX(MIN(IF(AND(PG37=1,NO38&lt;0),-1,1)*(DK38-$C$15)/($C$14-$C$15)*$C$12*$C$21-$C$33*LW38/AW$6 -  PG37*$C$33/$C$21,EG37/$C$19),MAX(FC$8:FC37)*-1)</f>
        <v>1.6439072325624693E-12</v>
      </c>
      <c r="FD38" s="2">
        <f>MAX(MIN(IF(AND(PH37=1,NP38&lt;0),-1,1)*(DL38-$C$15)/($C$14-$C$15)*$C$12*$C$21-$C$33*LX38/AX$6 -  PH37*$C$33/$C$21,EH37/$C$19),MAX(FD$8:FD37)*-1)</f>
        <v>3.3306690738754696E-16</v>
      </c>
      <c r="FE38" s="2">
        <f>MAX(MIN(IF(AND(PI37=1,NQ38&lt;0),-1,1)*(DM38-$C$15)/($C$14-$C$15)*$C$12*$C$21-$C$33*LY38/AY$6 -  PI37*$C$33/$C$21,EI37/$C$19),MAX(FE$8:FE37)*-1)</f>
        <v>0</v>
      </c>
      <c r="FF38" s="2">
        <f>MAX(MIN(IF(AND(PJ37=1,NR38&lt;0),-1,1)*(DN38-$C$15)/($C$14-$C$15)*$C$12*$C$21-$C$33*LZ38/AZ$6 -  PJ37*$C$33/$C$21,EJ37/$C$19),MAX(FF$8:FF37)*-1)</f>
        <v>0.15507855860822567</v>
      </c>
      <c r="FG38" s="2">
        <f>MAX(MIN(IF(AND(PK37=1,NS38&lt;0),-1,1)*(DO38-$C$15)/($C$14-$C$15)*$C$12*$C$21-$C$33*MA38/BA$6 -  PK37*$C$33/$C$21,EK37/$C$19),MAX(FG$8:FG37)*-1)</f>
        <v>0.18811265352956458</v>
      </c>
      <c r="FH38" s="2">
        <f>MAX(MIN(IF(AND(PL37=1,NT38&lt;0),-1,1)*(DP38-$C$15)/($C$14-$C$15)*$C$12*$C$21-$C$33*MB38/BB$6 -  PL37*$C$33/$C$21,EL37/$C$19),MAX(FH$8:FH37)*-1)</f>
        <v>0.22114674845090365</v>
      </c>
      <c r="FI38" s="2">
        <f>MAX(MIN(IF(AND(PM37=1,NU38&lt;0),-1,1)*(DQ38-$C$15)/($C$14-$C$15)*$C$12*$C$21-$C$33*MC38/BC$6 -  PM37*$C$33/$C$21,EM37/$C$19),MAX(FI$8:FI37)*-1)</f>
        <v>0.25418084337224234</v>
      </c>
      <c r="FJ38" s="2">
        <f>MAX(MIN(IF(AND(PN37=1,NV38&lt;0),-1,1)*(DR38-$C$15)/($C$14-$C$15)*$C$12*$C$21-$C$33*MD38/BD$6 -  PN37*$C$33/$C$21,EN37/$C$19),MAX(FJ$8:FJ37)*-1)</f>
        <v>0.28721493829358152</v>
      </c>
      <c r="FK38" s="2">
        <f>MAX(MIN(IF(AND(PO37=1,NW38&lt;0),-1,1)*(DS38-$C$15)/($C$14-$C$15)*$C$12*$C$21-$C$33*ME38/BE$6 -  PO37*$C$33/$C$21,EO37/$C$19),MAX(FK$8:FK37)*-1)</f>
        <v>0.32024903321492032</v>
      </c>
      <c r="FL38" s="2">
        <f>MAX(MIN(IF(AND(PP37=1,NX38&lt;0),-1,1)*(DT38-$C$15)/($C$14-$C$15)*$C$12*$C$21-$C$33*MF38/BF$6 -  PP37*$C$33/$C$21,EP37/$C$19),MAX(FL$8:FL37)*-1)</f>
        <v>0.35328312813625928</v>
      </c>
      <c r="FM38" s="2">
        <f>MAX(MIN(IF(AND(PQ37=1,NY38&lt;0),-1,1)*(DU38-$C$15)/($C$14-$C$15)*$C$12*$C$21-$C$33*MG38/BG$6 -  PQ37*$C$33/$C$21,EQ37/$C$19),MAX(FM$8:FM37)*-1)</f>
        <v>0.32525115355375922</v>
      </c>
      <c r="FN38" s="2">
        <f>MAX(MIN(IF(AND(PR37=1,NZ38&lt;0),-1,1)*(DV38-$C$15)/($C$14-$C$15)*$C$12*$C$21-$C$33*MH38/BH$6 -  PR37*$C$33/$C$21,ER37/$C$19),MAX(FN$8:FN37)*-1)</f>
        <v>-0.99433376620216163</v>
      </c>
      <c r="FO38" s="2">
        <f>MAX(MIN(IF(AND(PS37=1,OA38&lt;0),-1,1)*(DW38-$C$15)/($C$14-$C$15)*$C$12*$C$21-$C$33*MI38/BI$6 -  PS37*$C$33/$C$21,ES37/$C$19),MAX(FO$8:FO37)*-1)</f>
        <v>-1.0726616850805863</v>
      </c>
      <c r="FP38" s="47">
        <f t="shared" si="101"/>
        <v>1.2000000000000004</v>
      </c>
      <c r="FQ38" s="43">
        <f t="shared" si="102"/>
        <v>1.5423071977681506</v>
      </c>
      <c r="FR38" s="43">
        <f t="shared" si="103"/>
        <v>88.471536024077153</v>
      </c>
      <c r="FS38" s="43">
        <f t="shared" si="104"/>
        <v>2.0933253195106101</v>
      </c>
      <c r="FT38" s="43">
        <f t="shared" si="105"/>
        <v>1.5435980723242124</v>
      </c>
      <c r="FU38" s="43">
        <f t="shared" si="106"/>
        <v>1.5907118696975964</v>
      </c>
      <c r="FV38" s="43">
        <f t="shared" si="107"/>
        <v>1.8321267686647849</v>
      </c>
      <c r="FW38" s="43">
        <f t="shared" si="108"/>
        <v>1.7903035622554953</v>
      </c>
      <c r="FX38" s="43">
        <f t="shared" si="109"/>
        <v>1.7898508809651239</v>
      </c>
      <c r="FY38" s="43">
        <f t="shared" si="110"/>
        <v>1.7898497431890779</v>
      </c>
      <c r="FZ38" s="43">
        <f t="shared" si="111"/>
        <v>1.7898497430661424</v>
      </c>
      <c r="GA38" s="43">
        <f t="shared" si="112"/>
        <v>1.7898497430661173</v>
      </c>
      <c r="GB38" s="43">
        <f t="shared" si="113"/>
        <v>13.389383340049813</v>
      </c>
      <c r="GC38" s="43">
        <f t="shared" si="114"/>
        <v>15.860260663935994</v>
      </c>
      <c r="GD38" s="43">
        <f t="shared" si="115"/>
        <v>18.331137987822189</v>
      </c>
      <c r="GE38" s="43">
        <f t="shared" si="116"/>
        <v>20.802015311708356</v>
      </c>
      <c r="GF38" s="43">
        <f t="shared" si="117"/>
        <v>23.272892635594555</v>
      </c>
      <c r="GG38" s="43">
        <f t="shared" si="118"/>
        <v>25.74376995948073</v>
      </c>
      <c r="GH38" s="43">
        <f t="shared" si="119"/>
        <v>28.214647283366919</v>
      </c>
      <c r="GI38" s="43">
        <f t="shared" si="120"/>
        <v>26.117917510549336</v>
      </c>
      <c r="GJ38" s="43">
        <f t="shared" si="121"/>
        <v>11.602280519133755</v>
      </c>
      <c r="GK38" s="43">
        <f t="shared" si="122"/>
        <v>3.461521721210163</v>
      </c>
      <c r="GL38" s="47">
        <f t="shared" si="123"/>
        <v>1.2000000000000004</v>
      </c>
      <c r="GM38" s="43">
        <f t="shared" si="49"/>
        <v>-24.879082741601636</v>
      </c>
      <c r="GN38" s="43">
        <f t="shared" si="50"/>
        <v>11.640085014244052</v>
      </c>
      <c r="GO38" s="43">
        <f t="shared" si="51"/>
        <v>-17.867832193269059</v>
      </c>
      <c r="GP38" s="43">
        <f t="shared" si="52"/>
        <v>-23.547583026921334</v>
      </c>
      <c r="GQ38" s="43">
        <f t="shared" si="53"/>
        <v>-29.053734754561201</v>
      </c>
      <c r="GR38" s="43">
        <f t="shared" si="54"/>
        <v>-33.762811008675122</v>
      </c>
      <c r="GS38" s="43">
        <f t="shared" si="55"/>
        <v>1.9636638498950364E-4</v>
      </c>
      <c r="GT38" s="43">
        <f t="shared" si="56"/>
        <v>5.6027848997783618E-7</v>
      </c>
      <c r="GU38" s="43">
        <f t="shared" si="57"/>
        <v>6.7881916164593287E-11</v>
      </c>
      <c r="GV38" s="43">
        <f t="shared" si="58"/>
        <v>1.5240190794063749E-14</v>
      </c>
      <c r="GW38" s="43">
        <f t="shared" si="59"/>
        <v>0</v>
      </c>
      <c r="GX38" s="43">
        <f t="shared" si="60"/>
        <v>3.1152960443513762</v>
      </c>
      <c r="GY38" s="43">
        <f t="shared" si="61"/>
        <v>3.7789015495918434</v>
      </c>
      <c r="GZ38" s="43">
        <f t="shared" si="62"/>
        <v>4.4425070548323138</v>
      </c>
      <c r="HA38" s="43">
        <f t="shared" si="63"/>
        <v>5.1061125600727761</v>
      </c>
      <c r="HB38" s="43">
        <f t="shared" si="64"/>
        <v>5.76971806531325</v>
      </c>
      <c r="HC38" s="43">
        <f t="shared" si="65"/>
        <v>6.4333235705537142</v>
      </c>
      <c r="HD38" s="43">
        <f t="shared" si="66"/>
        <v>7.096929075794181</v>
      </c>
      <c r="HE38" s="43">
        <f t="shared" si="67"/>
        <v>6.5338086785196818</v>
      </c>
      <c r="HF38" s="43">
        <f t="shared" si="68"/>
        <v>-19.974676553708278</v>
      </c>
      <c r="HG38" s="43">
        <f t="shared" si="69"/>
        <v>-21.548167164107138</v>
      </c>
      <c r="HH38" s="47">
        <f t="shared" si="124"/>
        <v>1.2000000000000004</v>
      </c>
      <c r="HI38" s="43">
        <f t="shared" si="125"/>
        <v>24.879082741601636</v>
      </c>
      <c r="HJ38" s="43">
        <f t="shared" si="126"/>
        <v>11.640085014244052</v>
      </c>
      <c r="HK38" s="43">
        <f t="shared" si="127"/>
        <v>17.867832193269059</v>
      </c>
      <c r="HL38" s="43">
        <f t="shared" si="128"/>
        <v>23.547583026921334</v>
      </c>
      <c r="HM38" s="43">
        <f t="shared" si="129"/>
        <v>29.053734754561201</v>
      </c>
      <c r="HN38" s="43">
        <f t="shared" si="130"/>
        <v>33.762811008675122</v>
      </c>
      <c r="HO38" s="43">
        <f t="shared" si="131"/>
        <v>1.9636638498950364E-4</v>
      </c>
      <c r="HP38" s="43">
        <f t="shared" si="132"/>
        <v>5.6027848997783618E-7</v>
      </c>
      <c r="HQ38" s="43">
        <f t="shared" si="133"/>
        <v>6.7881916164593287E-11</v>
      </c>
      <c r="HR38" s="43">
        <f t="shared" si="134"/>
        <v>1.5240190794063749E-14</v>
      </c>
      <c r="HS38" s="43">
        <f t="shared" si="135"/>
        <v>0</v>
      </c>
      <c r="HT38" s="43">
        <f t="shared" si="136"/>
        <v>3.1152960443513762</v>
      </c>
      <c r="HU38" s="43">
        <f t="shared" si="137"/>
        <v>3.7789015495918434</v>
      </c>
      <c r="HV38" s="43">
        <f t="shared" si="138"/>
        <v>4.4425070548323138</v>
      </c>
      <c r="HW38" s="43">
        <f t="shared" si="139"/>
        <v>5.1061125600727761</v>
      </c>
      <c r="HX38" s="43">
        <f t="shared" si="140"/>
        <v>5.76971806531325</v>
      </c>
      <c r="HY38" s="43">
        <f t="shared" si="141"/>
        <v>6.4333235705537142</v>
      </c>
      <c r="HZ38" s="43">
        <f t="shared" si="142"/>
        <v>7.096929075794181</v>
      </c>
      <c r="IA38" s="43">
        <f t="shared" si="143"/>
        <v>6.5338086785196818</v>
      </c>
      <c r="IB38" s="43">
        <f t="shared" si="144"/>
        <v>19.974676553708278</v>
      </c>
      <c r="IC38" s="43">
        <f t="shared" si="145"/>
        <v>21.548167164107138</v>
      </c>
      <c r="ID38" s="47">
        <f t="shared" si="146"/>
        <v>1.2000000000000004</v>
      </c>
      <c r="IE38" s="43">
        <f t="shared" si="147"/>
        <v>0</v>
      </c>
      <c r="IF38" s="43">
        <f t="shared" si="148"/>
        <v>7.2297349112049458</v>
      </c>
      <c r="IG38" s="43">
        <f t="shared" si="149"/>
        <v>0</v>
      </c>
      <c r="IH38" s="43">
        <f t="shared" si="150"/>
        <v>0</v>
      </c>
      <c r="II38" s="43">
        <f t="shared" si="151"/>
        <v>0</v>
      </c>
      <c r="IJ38" s="43">
        <f t="shared" si="152"/>
        <v>0</v>
      </c>
      <c r="IK38" s="43">
        <f t="shared" si="153"/>
        <v>12.119724426095612</v>
      </c>
      <c r="IL38" s="43">
        <f t="shared" si="154"/>
        <v>12.119768273848541</v>
      </c>
      <c r="IM38" s="43">
        <f t="shared" si="155"/>
        <v>12.11976841436633</v>
      </c>
      <c r="IN38" s="43">
        <f t="shared" si="156"/>
        <v>12.119768414388298</v>
      </c>
      <c r="IO38" s="43">
        <f t="shared" si="157"/>
        <v>12.119768414388298</v>
      </c>
      <c r="IP38" s="43">
        <f t="shared" si="158"/>
        <v>11.450565215231411</v>
      </c>
      <c r="IQ38" s="43">
        <f t="shared" si="159"/>
        <v>11.308014741452117</v>
      </c>
      <c r="IR38" s="43">
        <f t="shared" si="160"/>
        <v>11.165464267672824</v>
      </c>
      <c r="IS38" s="43">
        <f t="shared" si="161"/>
        <v>11.022913793893533</v>
      </c>
      <c r="IT38" s="43">
        <f t="shared" si="162"/>
        <v>10.88036332011424</v>
      </c>
      <c r="IU38" s="43">
        <f t="shared" si="163"/>
        <v>10.737812846334949</v>
      </c>
      <c r="IV38" s="43">
        <f t="shared" si="164"/>
        <v>10.595262372555656</v>
      </c>
      <c r="IW38" s="43">
        <f t="shared" si="165"/>
        <v>10.508526635055116</v>
      </c>
      <c r="IX38" s="43">
        <f t="shared" si="166"/>
        <v>6.151720966209111</v>
      </c>
      <c r="IY38" s="43">
        <f t="shared" si="167"/>
        <v>1.5415788647409858</v>
      </c>
      <c r="IZ38" s="47">
        <f t="shared" si="168"/>
        <v>1.2000000000000004</v>
      </c>
      <c r="JA38" s="43" t="e">
        <f t="shared" si="267"/>
        <v>#N/A</v>
      </c>
      <c r="JB38" s="43">
        <f t="shared" si="268"/>
        <v>6</v>
      </c>
      <c r="JC38" s="43" t="e">
        <f t="shared" si="269"/>
        <v>#N/A</v>
      </c>
      <c r="JD38" s="43" t="e">
        <f t="shared" si="270"/>
        <v>#N/A</v>
      </c>
      <c r="JE38" s="43" t="e">
        <f t="shared" si="271"/>
        <v>#N/A</v>
      </c>
      <c r="JF38" s="43" t="e">
        <f t="shared" si="272"/>
        <v>#N/A</v>
      </c>
      <c r="JG38" s="43" t="e">
        <f t="shared" si="273"/>
        <v>#N/A</v>
      </c>
      <c r="JH38" s="43" t="e">
        <f t="shared" si="274"/>
        <v>#N/A</v>
      </c>
      <c r="JI38" s="43" t="e">
        <f t="shared" si="275"/>
        <v>#N/A</v>
      </c>
      <c r="JJ38" s="43" t="e">
        <f t="shared" si="276"/>
        <v>#N/A</v>
      </c>
      <c r="JK38" s="43" t="e">
        <f t="shared" si="277"/>
        <v>#N/A</v>
      </c>
      <c r="JL38" s="43">
        <f t="shared" si="278"/>
        <v>6</v>
      </c>
      <c r="JM38" s="43">
        <f t="shared" si="279"/>
        <v>6</v>
      </c>
      <c r="JN38" s="43">
        <f t="shared" si="280"/>
        <v>6</v>
      </c>
      <c r="JO38" s="43">
        <f t="shared" si="281"/>
        <v>6</v>
      </c>
      <c r="JP38" s="43">
        <f t="shared" si="282"/>
        <v>6</v>
      </c>
      <c r="JQ38" s="43" t="e">
        <f t="shared" si="283"/>
        <v>#N/A</v>
      </c>
      <c r="JR38" s="43" t="e">
        <f t="shared" si="284"/>
        <v>#N/A</v>
      </c>
      <c r="JS38" s="43" t="e">
        <f t="shared" si="285"/>
        <v>#N/A</v>
      </c>
      <c r="JT38" s="43" t="e">
        <f t="shared" si="286"/>
        <v>#N/A</v>
      </c>
      <c r="JU38" s="43" t="e">
        <f t="shared" si="287"/>
        <v>#N/A</v>
      </c>
      <c r="JV38" s="47">
        <f t="shared" si="170"/>
        <v>1.2000000000000004</v>
      </c>
      <c r="JW38" s="36">
        <f t="shared" si="171"/>
        <v>0</v>
      </c>
      <c r="JX38" s="36">
        <f t="shared" si="172"/>
        <v>0</v>
      </c>
      <c r="JY38" s="36">
        <f t="shared" si="173"/>
        <v>0</v>
      </c>
      <c r="JZ38" s="36">
        <f t="shared" si="174"/>
        <v>0</v>
      </c>
      <c r="KA38" s="36">
        <f t="shared" si="175"/>
        <v>0</v>
      </c>
      <c r="KB38" s="36">
        <f t="shared" si="176"/>
        <v>0</v>
      </c>
      <c r="KC38" s="36">
        <f t="shared" si="177"/>
        <v>1</v>
      </c>
      <c r="KD38" s="36">
        <f t="shared" si="178"/>
        <v>1</v>
      </c>
      <c r="KE38" s="36">
        <f t="shared" si="179"/>
        <v>1</v>
      </c>
      <c r="KF38" s="36">
        <f t="shared" si="180"/>
        <v>1</v>
      </c>
      <c r="KG38" s="36">
        <f t="shared" si="181"/>
        <v>1</v>
      </c>
      <c r="KH38" s="36">
        <f t="shared" si="182"/>
        <v>0</v>
      </c>
      <c r="KI38" s="36">
        <f t="shared" si="183"/>
        <v>0</v>
      </c>
      <c r="KJ38" s="36">
        <f t="shared" si="184"/>
        <v>0</v>
      </c>
      <c r="KK38" s="36">
        <f t="shared" si="185"/>
        <v>0</v>
      </c>
      <c r="KL38" s="36">
        <f t="shared" si="186"/>
        <v>0</v>
      </c>
      <c r="KM38" s="36">
        <f t="shared" si="187"/>
        <v>0</v>
      </c>
      <c r="KN38" s="36">
        <f t="shared" si="188"/>
        <v>0</v>
      </c>
      <c r="KO38" s="36">
        <f t="shared" si="189"/>
        <v>0</v>
      </c>
      <c r="KP38" s="36">
        <f t="shared" si="190"/>
        <v>0</v>
      </c>
      <c r="KQ38" s="36">
        <f t="shared" si="191"/>
        <v>0</v>
      </c>
      <c r="KR38" s="47">
        <f t="shared" si="192"/>
        <v>1.2000000000000004</v>
      </c>
      <c r="KS38" s="1">
        <f t="shared" si="193"/>
        <v>0</v>
      </c>
      <c r="KT38" s="1">
        <f t="shared" si="194"/>
        <v>0</v>
      </c>
      <c r="KU38" s="1">
        <f t="shared" si="195"/>
        <v>0</v>
      </c>
      <c r="KV38" s="1">
        <f t="shared" si="196"/>
        <v>0</v>
      </c>
      <c r="KW38" s="1">
        <f t="shared" si="197"/>
        <v>0</v>
      </c>
      <c r="KX38" s="1">
        <f t="shared" si="198"/>
        <v>0</v>
      </c>
      <c r="KY38" s="1">
        <f t="shared" si="199"/>
        <v>0</v>
      </c>
      <c r="KZ38" s="1">
        <f t="shared" si="200"/>
        <v>0</v>
      </c>
      <c r="LA38" s="1">
        <f t="shared" si="201"/>
        <v>0</v>
      </c>
      <c r="LB38" s="1">
        <f t="shared" si="202"/>
        <v>0</v>
      </c>
      <c r="LC38" s="1">
        <f t="shared" si="203"/>
        <v>0</v>
      </c>
      <c r="LD38" s="1">
        <f t="shared" si="204"/>
        <v>0</v>
      </c>
      <c r="LE38" s="1">
        <f t="shared" si="205"/>
        <v>0</v>
      </c>
      <c r="LF38" s="1">
        <f t="shared" si="206"/>
        <v>0</v>
      </c>
      <c r="LG38" s="1">
        <f t="shared" si="207"/>
        <v>0</v>
      </c>
      <c r="LH38" s="1">
        <f t="shared" si="208"/>
        <v>0</v>
      </c>
      <c r="LI38" s="1">
        <f t="shared" si="209"/>
        <v>0</v>
      </c>
      <c r="LJ38" s="1">
        <f t="shared" si="210"/>
        <v>0</v>
      </c>
      <c r="LK38" s="1">
        <f t="shared" si="211"/>
        <v>0</v>
      </c>
      <c r="LL38" s="1">
        <f t="shared" si="212"/>
        <v>0</v>
      </c>
      <c r="LM38" s="1">
        <f t="shared" si="213"/>
        <v>0</v>
      </c>
      <c r="LN38" s="47">
        <f t="shared" si="214"/>
        <v>1.2000000000000004</v>
      </c>
      <c r="LO38" s="43">
        <f t="shared" si="215"/>
        <v>11.462477504422914</v>
      </c>
      <c r="LP38" s="43">
        <f t="shared" si="216"/>
        <v>15.017002486424271</v>
      </c>
      <c r="LQ38" s="43">
        <f t="shared" si="217"/>
        <v>15.936070155125824</v>
      </c>
      <c r="LR38" s="43">
        <f t="shared" si="218"/>
        <v>12.214795770467147</v>
      </c>
      <c r="LS38" s="43">
        <f t="shared" si="219"/>
        <v>10.398471544387935</v>
      </c>
      <c r="LT38" s="43">
        <f t="shared" si="220"/>
        <v>9.0396657157066009</v>
      </c>
      <c r="LU38" s="43">
        <f t="shared" si="221"/>
        <v>10.124094780776161</v>
      </c>
      <c r="LV38" s="43">
        <f t="shared" si="222"/>
        <v>8.896948082762334</v>
      </c>
      <c r="LW38" s="43">
        <f t="shared" si="223"/>
        <v>7.9351158941640998</v>
      </c>
      <c r="LX38" s="43">
        <f t="shared" si="224"/>
        <v>7.160958245956536</v>
      </c>
      <c r="LY38" s="43">
        <f t="shared" si="225"/>
        <v>6.5244286240937326</v>
      </c>
      <c r="LZ38" s="43">
        <f t="shared" si="226"/>
        <v>5.8249029538703425</v>
      </c>
      <c r="MA38" s="43">
        <f t="shared" si="227"/>
        <v>7.0656959997475051</v>
      </c>
      <c r="MB38" s="43">
        <f t="shared" si="228"/>
        <v>8.3064890456246658</v>
      </c>
      <c r="MC38" s="43">
        <f t="shared" si="229"/>
        <v>9.5472820915018328</v>
      </c>
      <c r="MD38" s="43">
        <f t="shared" si="230"/>
        <v>10.788075137378993</v>
      </c>
      <c r="ME38" s="43">
        <f t="shared" si="231"/>
        <v>12.028868183256158</v>
      </c>
      <c r="MF38" s="43">
        <f t="shared" si="232"/>
        <v>13.26966122913332</v>
      </c>
      <c r="MG38" s="43">
        <f t="shared" si="233"/>
        <v>14.499746983223281</v>
      </c>
      <c r="MH38" s="43">
        <f t="shared" si="234"/>
        <v>15.206521225692413</v>
      </c>
      <c r="MI38" s="43">
        <f t="shared" si="235"/>
        <v>14.544247858285885</v>
      </c>
      <c r="MJ38" s="47">
        <f t="shared" si="236"/>
        <v>1.2000000000000004</v>
      </c>
      <c r="MK38" s="43" t="e">
        <f t="shared" si="74"/>
        <v>#N/A</v>
      </c>
      <c r="ML38" s="43" t="e">
        <f t="shared" si="288"/>
        <v>#N/A</v>
      </c>
      <c r="MM38" s="43" t="e">
        <f t="shared" si="289"/>
        <v>#N/A</v>
      </c>
      <c r="MN38" s="43" t="e">
        <f t="shared" si="290"/>
        <v>#N/A</v>
      </c>
      <c r="MO38" s="43" t="e">
        <f t="shared" si="291"/>
        <v>#N/A</v>
      </c>
      <c r="MP38" s="43" t="e">
        <f t="shared" si="292"/>
        <v>#N/A</v>
      </c>
      <c r="MQ38" s="43" t="e">
        <f t="shared" si="293"/>
        <v>#N/A</v>
      </c>
      <c r="MR38" s="43" t="e">
        <f t="shared" si="294"/>
        <v>#N/A</v>
      </c>
      <c r="MS38" s="43" t="e">
        <f t="shared" si="295"/>
        <v>#N/A</v>
      </c>
      <c r="MT38" s="43" t="e">
        <f t="shared" si="296"/>
        <v>#N/A</v>
      </c>
      <c r="MU38" s="43" t="e">
        <f t="shared" si="297"/>
        <v>#N/A</v>
      </c>
      <c r="MV38" s="43" t="e">
        <f t="shared" si="298"/>
        <v>#N/A</v>
      </c>
      <c r="MW38" s="43" t="e">
        <f t="shared" si="299"/>
        <v>#N/A</v>
      </c>
      <c r="MX38" s="43" t="e">
        <f t="shared" si="300"/>
        <v>#N/A</v>
      </c>
      <c r="MY38" s="43" t="e">
        <f t="shared" si="301"/>
        <v>#N/A</v>
      </c>
      <c r="MZ38" s="43" t="e">
        <f t="shared" si="302"/>
        <v>#N/A</v>
      </c>
      <c r="NA38" s="43" t="e">
        <f t="shared" si="303"/>
        <v>#N/A</v>
      </c>
      <c r="NB38" s="43" t="e">
        <f t="shared" si="304"/>
        <v>#N/A</v>
      </c>
      <c r="NC38" s="43" t="e">
        <f t="shared" si="305"/>
        <v>#N/A</v>
      </c>
      <c r="ND38" s="43" t="e">
        <f t="shared" si="306"/>
        <v>#N/A</v>
      </c>
      <c r="NE38" s="43" t="e">
        <f t="shared" si="307"/>
        <v>#N/A</v>
      </c>
      <c r="NF38" s="47">
        <f t="shared" si="238"/>
        <v>1.2000000000000004</v>
      </c>
      <c r="NG38" s="43">
        <f>IF(OY37=0,MIN('Drive Train'!$F$35-FQ37*$C$19*'Drive Train'!$F$39,NG37+$C$39)-$C$7,IF(LO37-1&lt;=0,0,IF($C$37=Motors!$C$30,MAX(MAX(NG$8:NG37)*-1,NG37-$C$39),MAX(0,MAX(NG$8:NG37)*-1,NG37-$C$39))))</f>
        <v>0</v>
      </c>
      <c r="NH38" s="43">
        <f>IF(OZ37=0,MIN('Drive Train'!$F$35-FR37*$C$19*'Drive Train'!$F$39,NH37+$C$39)-$C$7,IF(LP37-1&lt;=0,0,IF($C$37=Motors!$C$30,MAX(MAX(NH$8:NH37)*-1,NH37-$C$39),MAX(0,MAX(NH$8:NH37)*-1,NH37-$C$39))))</f>
        <v>7.2297349112049458</v>
      </c>
      <c r="NI38" s="43">
        <f>IF(PA37=0,MIN('Drive Train'!$F$35-FS37*$C$19*'Drive Train'!$F$39,NI37+$C$39)-$C$7,IF(LQ37-1&lt;=0,0,IF($C$37=Motors!$C$30,MAX(MAX(NI$8:NI37)*-1,NI37-$C$39),MAX(0,MAX(NI$8:NI37)*-1,NI37-$C$39))))</f>
        <v>0</v>
      </c>
      <c r="NJ38" s="43">
        <f>IF(PB37=0,MIN('Drive Train'!$F$35-FT37*$C$19*'Drive Train'!$F$39,NJ37+$C$39)-$C$7,IF(LR37-1&lt;=0,0,IF($C$37=Motors!$C$30,MAX(MAX(NJ$8:NJ37)*-1,NJ37-$C$39),MAX(0,MAX(NJ$8:NJ37)*-1,NJ37-$C$39))))</f>
        <v>0</v>
      </c>
      <c r="NK38" s="43">
        <f>IF(PC37=0,MIN('Drive Train'!$F$35-FU37*$C$19*'Drive Train'!$F$39,NK37+$C$39)-$C$7,IF(LS37-1&lt;=0,0,IF($C$37=Motors!$C$30,MAX(MAX(NK$8:NK37)*-1,NK37-$C$39),MAX(0,MAX(NK$8:NK37)*-1,NK37-$C$39))))</f>
        <v>0</v>
      </c>
      <c r="NL38" s="43">
        <f>IF(PD37=0,MIN('Drive Train'!$F$35-FV37*$C$19*'Drive Train'!$F$39,NL37+$C$39)-$C$7,IF(LT37-1&lt;=0,0,IF($C$37=Motors!$C$30,MAX(MAX(NL$8:NL37)*-1,NL37-$C$39),MAX(0,MAX(NL$8:NL37)*-1,NL37-$C$39))))</f>
        <v>0</v>
      </c>
      <c r="NM38" s="43">
        <f>IF(PE37=0,MIN('Drive Train'!$F$35-FW37*$C$19*'Drive Train'!$F$39,NM37+$C$39)-$C$7,IF(LU37-1&lt;=0,0,IF($C$37=Motors!$C$30,MAX(MAX(NM$8:NM37)*-1,NM37-$C$39),MAX(0,MAX(NM$8:NM37)*-1,NM37-$C$39))))</f>
        <v>12.119724426095612</v>
      </c>
      <c r="NN38" s="43">
        <f>IF(PF37=0,MIN('Drive Train'!$F$35-FX37*$C$19*'Drive Train'!$F$39,NN37+$C$39)-$C$7,IF(LV37-1&lt;=0,0,IF($C$37=Motors!$C$30,MAX(MAX(NN$8:NN37)*-1,NN37-$C$39),MAX(0,MAX(NN$8:NN37)*-1,NN37-$C$39))))</f>
        <v>12.119768273848541</v>
      </c>
      <c r="NO38" s="43">
        <f>IF(PG37=0,MIN('Drive Train'!$F$35-FY37*$C$19*'Drive Train'!$F$39,NO37+$C$39)-$C$7,IF(LW37-1&lt;=0,0,IF($C$37=Motors!$C$30,MAX(MAX(NO$8:NO37)*-1,NO37-$C$39),MAX(0,MAX(NO$8:NO37)*-1,NO37-$C$39))))</f>
        <v>12.11976841436633</v>
      </c>
      <c r="NP38" s="43">
        <f>IF(PH37=0,MIN('Drive Train'!$F$35-FZ37*$C$19*'Drive Train'!$F$39,NP37+$C$39)-$C$7,IF(LX37-1&lt;=0,0,IF($C$37=Motors!$C$30,MAX(MAX(NP$8:NP37)*-1,NP37-$C$39),MAX(0,MAX(NP$8:NP37)*-1,NP37-$C$39))))</f>
        <v>12.119768414388298</v>
      </c>
      <c r="NQ38" s="43">
        <f>IF(PI37=0,MIN('Drive Train'!$F$35-GA37*$C$19*'Drive Train'!$F$39,NQ37+$C$39)-$C$7,IF(LY37-1&lt;=0,0,IF($C$37=Motors!$C$30,MAX(MAX(NQ$8:NQ37)*-1,NQ37-$C$39),MAX(0,MAX(NQ$8:NQ37)*-1,NQ37-$C$39))))</f>
        <v>12.119768414388298</v>
      </c>
      <c r="NR38" s="43">
        <f>IF(PJ37=0,MIN('Drive Train'!$F$35-GB37*$C$19*'Drive Train'!$F$39,NR37+$C$39)-$C$7,IF(LZ37-1&lt;=0,0,IF($C$37=Motors!$C$30,MAX(MAX(NR$8:NR37)*-1,NR37-$C$39),MAX(0,MAX(NR$8:NR37)*-1,NR37-$C$39))))</f>
        <v>11.450565215231411</v>
      </c>
      <c r="NS38" s="43">
        <f>IF(PK37=0,MIN('Drive Train'!$F$35-GC37*$C$19*'Drive Train'!$F$39,NS37+$C$39)-$C$7,IF(MA37-1&lt;=0,0,IF($C$37=Motors!$C$30,MAX(MAX(NS$8:NS37)*-1,NS37-$C$39),MAX(0,MAX(NS$8:NS37)*-1,NS37-$C$39))))</f>
        <v>11.308014741452117</v>
      </c>
      <c r="NT38" s="43">
        <f>IF(PL37=0,MIN('Drive Train'!$F$35-GD37*$C$19*'Drive Train'!$F$39,NT37+$C$39)-$C$7,IF(MB37-1&lt;=0,0,IF($C$37=Motors!$C$30,MAX(MAX(NT$8:NT37)*-1,NT37-$C$39),MAX(0,MAX(NT$8:NT37)*-1,NT37-$C$39))))</f>
        <v>11.165464267672824</v>
      </c>
      <c r="NU38" s="43">
        <f>IF(PM37=0,MIN('Drive Train'!$F$35-GE37*$C$19*'Drive Train'!$F$39,NU37+$C$39)-$C$7,IF(MC37-1&lt;=0,0,IF($C$37=Motors!$C$30,MAX(MAX(NU$8:NU37)*-1,NU37-$C$39),MAX(0,MAX(NU$8:NU37)*-1,NU37-$C$39))))</f>
        <v>11.022913793893533</v>
      </c>
      <c r="NV38" s="43">
        <f>IF(PN37=0,MIN('Drive Train'!$F$35-GF37*$C$19*'Drive Train'!$F$39,NV37+$C$39)-$C$7,IF(MD37-1&lt;=0,0,IF($C$37=Motors!$C$30,MAX(MAX(NV$8:NV37)*-1,NV37-$C$39),MAX(0,MAX(NV$8:NV37)*-1,NV37-$C$39))))</f>
        <v>10.88036332011424</v>
      </c>
      <c r="NW38" s="43">
        <f>IF(PO37=0,MIN('Drive Train'!$F$35-GG37*$C$19*'Drive Train'!$F$39,NW37+$C$39)-$C$7,IF(ME37-1&lt;=0,0,IF($C$37=Motors!$C$30,MAX(MAX(NW$8:NW37)*-1,NW37-$C$39),MAX(0,MAX(NW$8:NW37)*-1,NW37-$C$39))))</f>
        <v>10.737812846334949</v>
      </c>
      <c r="NX38" s="43">
        <f>IF(PP37=0,MIN('Drive Train'!$F$35-GH37*$C$19*'Drive Train'!$F$39,NX37+$C$39)-$C$7,IF(MF37-1&lt;=0,0,IF($C$37=Motors!$C$30,MAX(MAX(NX$8:NX37)*-1,NX37-$C$39),MAX(0,MAX(NX$8:NX37)*-1,NX37-$C$39))))</f>
        <v>10.595262372555656</v>
      </c>
      <c r="NY38" s="43">
        <f>IF(PQ37=0,MIN('Drive Train'!$F$35-GI37*$C$19*'Drive Train'!$F$39,NY37+$C$39)-$C$7,IF(MG37-1&lt;=0,0,IF($C$37=Motors!$C$30,MAX(MAX(NY$8:NY37)*-1,NY37-$C$39),MAX(0,MAX(NY$8:NY37)*-1,NY37-$C$39))))</f>
        <v>10.508526635055116</v>
      </c>
      <c r="NZ38" s="43">
        <f>IF(PR37=0,MIN('Drive Train'!$F$35-GJ37*$C$19*'Drive Train'!$F$39,NZ37+$C$39)-$C$7,IF(MH37-1&lt;=0,0,IF($C$37=Motors!$C$30,MAX(MAX(NZ$8:NZ37)*-1,NZ37-$C$39),MAX(0,MAX(NZ$8:NZ37)*-1,NZ37-$C$39))))</f>
        <v>6.151720966209111</v>
      </c>
      <c r="OA38" s="43">
        <f>IF(PS37=0,MIN('Drive Train'!$F$35-GK37*$C$19*'Drive Train'!$F$39,OA37+$C$39)-$C$7,IF(MI37-1&lt;=0,0,IF($C$37=Motors!$C$30,MAX(MAX(OA$8:OA37)*-1,OA37-$C$39),MAX(0,MAX(OA$8:OA37)*-1,OA37-$C$39))))</f>
        <v>1.5415788647409858</v>
      </c>
      <c r="OB38" s="47">
        <f t="shared" si="239"/>
        <v>1.2000000000000004</v>
      </c>
      <c r="OC38" s="43">
        <f>'Drive Train'!$F$35-(FQ38*$C$13)*$C$19*'Drive Train'!$F$39</f>
        <v>12.335223097693738</v>
      </c>
      <c r="OD38" s="43">
        <f>'Drive Train'!$F$35-(FR38*$C$13)*$C$19*'Drive Train'!$F$39</f>
        <v>8.6841954869887594</v>
      </c>
      <c r="OE38" s="43">
        <f>'Drive Train'!$F$35-(FS38*$C$13)*$C$19*'Drive Train'!$F$39</f>
        <v>12.312080336580555</v>
      </c>
      <c r="OF38" s="43">
        <f>'Drive Train'!$F$35-(FT38*$C$13)*$C$19*'Drive Train'!$F$39</f>
        <v>12.335168880962383</v>
      </c>
      <c r="OG38" s="43">
        <f>'Drive Train'!$F$35-(FU38*$C$13)*$C$19*'Drive Train'!$F$39</f>
        <v>12.333190101472701</v>
      </c>
      <c r="OH38" s="43">
        <f>'Drive Train'!$F$35-(FV38*$C$13)*$C$19*'Drive Train'!$F$39</f>
        <v>12.323050675716079</v>
      </c>
      <c r="OI38" s="43">
        <f>'Drive Train'!$F$35-(FW38*$C$13)*$C$19*'Drive Train'!$F$39</f>
        <v>12.32480725038527</v>
      </c>
      <c r="OJ38" s="43">
        <f>'Drive Train'!$F$35-(FX38*$C$13)*$C$19*'Drive Train'!$F$39</f>
        <v>12.324826262999466</v>
      </c>
      <c r="OK38" s="43">
        <f>'Drive Train'!$F$35-(FY38*$C$13)*$C$19*'Drive Train'!$F$39</f>
        <v>12.32482631078606</v>
      </c>
      <c r="OL38" s="43">
        <f>'Drive Train'!$F$35-(FZ38*$C$13)*$C$19*'Drive Train'!$F$39</f>
        <v>12.324826310791222</v>
      </c>
      <c r="OM38" s="43">
        <f>'Drive Train'!$F$35-(GA38*$C$13)*$C$19*'Drive Train'!$F$39</f>
        <v>12.324826310791224</v>
      </c>
      <c r="ON38" s="43">
        <f>'Drive Train'!$F$35-(GB38*$C$13)*$C$19*'Drive Train'!$F$39</f>
        <v>11.837645899717907</v>
      </c>
      <c r="OO38" s="43">
        <f>'Drive Train'!$F$35-(GC38*$C$13)*$C$19*'Drive Train'!$F$39</f>
        <v>11.733869052114688</v>
      </c>
      <c r="OP38" s="43">
        <f>'Drive Train'!$F$35-(GD38*$C$13)*$C$19*'Drive Train'!$F$39</f>
        <v>11.630092204511469</v>
      </c>
      <c r="OQ38" s="43">
        <f>'Drive Train'!$F$35-(GE38*$C$13)*$C$19*'Drive Train'!$F$39</f>
        <v>11.526315356908249</v>
      </c>
      <c r="OR38" s="43">
        <f>'Drive Train'!$F$35-(GF38*$C$13)*$C$19*'Drive Train'!$F$39</f>
        <v>11.42253850930503</v>
      </c>
      <c r="OS38" s="43">
        <f>'Drive Train'!$F$35-(GG38*$C$13)*$C$19*'Drive Train'!$F$39</f>
        <v>11.31876166170181</v>
      </c>
      <c r="OT38" s="43">
        <f>'Drive Train'!$F$35-(GH38*$C$13)*$C$19*'Drive Train'!$F$39</f>
        <v>11.214984814098589</v>
      </c>
      <c r="OU38" s="43">
        <f>'Drive Train'!$F$35-(GI38*$C$13)*$C$19*'Drive Train'!$F$39</f>
        <v>11.303047464556927</v>
      </c>
      <c r="OV38" s="43">
        <f>'Drive Train'!$F$35-(GJ38*$C$13)*$C$19*'Drive Train'!$F$39</f>
        <v>11.912704218196383</v>
      </c>
      <c r="OW38" s="43">
        <f>'Drive Train'!$F$35-(GK38*$C$13)*$C$19*'Drive Train'!$F$39</f>
        <v>12.254616087709174</v>
      </c>
      <c r="OX38" s="47">
        <f t="shared" si="240"/>
        <v>1.2000000000000004</v>
      </c>
      <c r="OY38" s="1">
        <f>IF(PU38&gt;='Drive Train'!$F$29,1,0)</f>
        <v>1</v>
      </c>
      <c r="OZ38" s="1">
        <f>IF(PV38&gt;='Drive Train'!$F$29,1,0)</f>
        <v>0</v>
      </c>
      <c r="PA38" s="1">
        <f>IF(PW38&gt;='Drive Train'!$F$29,1,0)</f>
        <v>1</v>
      </c>
      <c r="PB38" s="1">
        <f>IF(PX38&gt;='Drive Train'!$F$29,1,0)</f>
        <v>1</v>
      </c>
      <c r="PC38" s="1">
        <f>IF(PY38&gt;='Drive Train'!$F$29,1,0)</f>
        <v>1</v>
      </c>
      <c r="PD38" s="1">
        <f>IF(PZ38&gt;='Drive Train'!$F$29,1,0)</f>
        <v>1</v>
      </c>
      <c r="PE38" s="1">
        <f>IF(QA38&gt;='Drive Train'!$F$29,1,0)</f>
        <v>1</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1</v>
      </c>
      <c r="PR38" s="1">
        <f>IF(QN38&gt;='Drive Train'!$F$29,1,0)</f>
        <v>1</v>
      </c>
      <c r="PS38" s="1">
        <f>IF(QO38&gt;='Drive Train'!$F$29,1,0)</f>
        <v>1</v>
      </c>
      <c r="PT38" s="190">
        <f t="shared" si="241"/>
        <v>1.2000000000000004</v>
      </c>
      <c r="PU38" s="43">
        <f t="shared" si="242"/>
        <v>12.789566480529659</v>
      </c>
      <c r="PV38" s="43">
        <f t="shared" si="243"/>
        <v>9.5804383909181468</v>
      </c>
      <c r="PW38" s="43">
        <f t="shared" si="244"/>
        <v>12.324346587498534</v>
      </c>
      <c r="PX38" s="43">
        <f t="shared" si="245"/>
        <v>12.849994653215994</v>
      </c>
      <c r="PY38" s="43">
        <f t="shared" si="246"/>
        <v>12.353400851787521</v>
      </c>
      <c r="PZ38" s="43">
        <f t="shared" si="247"/>
        <v>11.266506585465009</v>
      </c>
      <c r="QA38" s="43">
        <f t="shared" si="248"/>
        <v>10.318948036147885</v>
      </c>
      <c r="QB38" s="43">
        <f t="shared" si="249"/>
        <v>9.3072070235023876</v>
      </c>
      <c r="QC38" s="43">
        <f t="shared" si="250"/>
        <v>8.4615290122463822</v>
      </c>
      <c r="QD38" s="43">
        <f t="shared" si="251"/>
        <v>7.7418574530732069</v>
      </c>
      <c r="QE38" s="43">
        <f t="shared" si="252"/>
        <v>7.1314106927479974</v>
      </c>
      <c r="QF38" s="43">
        <f t="shared" si="253"/>
        <v>4.0935575462154068</v>
      </c>
      <c r="QG38" s="43">
        <f t="shared" si="254"/>
        <v>4.9655476508517689</v>
      </c>
      <c r="QH38" s="43">
        <f t="shared" si="255"/>
        <v>5.8375377554881336</v>
      </c>
      <c r="QI38" s="43">
        <f t="shared" si="256"/>
        <v>6.7095278601244965</v>
      </c>
      <c r="QJ38" s="43">
        <f t="shared" si="257"/>
        <v>7.5815179647608595</v>
      </c>
      <c r="QK38" s="43">
        <f t="shared" si="258"/>
        <v>8.4535080693972269</v>
      </c>
      <c r="QL38" s="43">
        <f t="shared" si="259"/>
        <v>9.3254981740335836</v>
      </c>
      <c r="QM38" s="43">
        <f t="shared" si="260"/>
        <v>10.195864460440703</v>
      </c>
      <c r="QN38" s="43">
        <f t="shared" si="261"/>
        <v>10.97934874747763</v>
      </c>
      <c r="QO38" s="43">
        <f t="shared" si="262"/>
        <v>11.592327264811747</v>
      </c>
      <c r="QP38" s="47">
        <f t="shared" si="263"/>
        <v>1.2000000000000004</v>
      </c>
      <c r="QQ38" s="43">
        <f t="shared" si="76"/>
        <v>2.008000103040079E-2</v>
      </c>
      <c r="QR38" s="43">
        <f t="shared" si="77"/>
        <v>1.1518512894807003</v>
      </c>
      <c r="QS38" s="43">
        <f t="shared" si="78"/>
        <v>2.7253957339733504E-2</v>
      </c>
      <c r="QT38" s="43">
        <f t="shared" si="79"/>
        <v>2.0096807515161637E-2</v>
      </c>
      <c r="QU38" s="43">
        <f t="shared" si="80"/>
        <v>2.0710203537155601E-2</v>
      </c>
      <c r="QV38" s="43">
        <f t="shared" si="81"/>
        <v>2.3853294243747745E-2</v>
      </c>
      <c r="QW38" s="43">
        <f t="shared" si="82"/>
        <v>2.3308778839158779E-2</v>
      </c>
      <c r="QX38" s="43">
        <f t="shared" si="83"/>
        <v>2.3302885174919741E-2</v>
      </c>
      <c r="QY38" s="43">
        <f t="shared" si="84"/>
        <v>2.3302870361694327E-2</v>
      </c>
      <c r="QZ38" s="43">
        <f t="shared" si="85"/>
        <v>2.3302870360093774E-2</v>
      </c>
      <c r="RA38" s="43">
        <f t="shared" si="86"/>
        <v>2.3302870360093444E-2</v>
      </c>
      <c r="RB38" s="43">
        <f t="shared" si="87"/>
        <v>0.17432249013276532</v>
      </c>
      <c r="RC38" s="43">
        <f t="shared" si="88"/>
        <v>0.20649196926210212</v>
      </c>
      <c r="RD38" s="43">
        <f t="shared" si="89"/>
        <v>0.23866144839143913</v>
      </c>
      <c r="RE38" s="43">
        <f t="shared" si="90"/>
        <v>0.27083092752077575</v>
      </c>
      <c r="RF38" s="43">
        <f t="shared" si="91"/>
        <v>0.3030004066501128</v>
      </c>
      <c r="RG38" s="43">
        <f t="shared" si="92"/>
        <v>0.33516988577944945</v>
      </c>
      <c r="RH38" s="43">
        <f t="shared" si="93"/>
        <v>0.36733936490878644</v>
      </c>
      <c r="RI38" s="43">
        <f t="shared" si="94"/>
        <v>0.34004108343828904</v>
      </c>
      <c r="RJ38" s="43">
        <f t="shared" si="95"/>
        <v>0.15105538320532877</v>
      </c>
      <c r="RK38" s="43">
        <f t="shared" si="96"/>
        <v>4.5067130484275665E-2</v>
      </c>
      <c r="RL38" s="47">
        <f t="shared" si="264"/>
        <v>1.2000000000000004</v>
      </c>
      <c r="RM38" s="2">
        <f>IF(AND(LO38&gt;=LO$6*'Drive Train'!$AA$52,LO38&lt;=LO$6*'Drive Train'!$AA$53,KS38=0,JW38=0,EU38&gt;0),$C$17,0)</f>
        <v>0</v>
      </c>
      <c r="RN38" s="2">
        <f>IF(AND(LP38&gt;=LP$6*'Drive Train'!$AA$52,LP38&lt;=LP$6*'Drive Train'!$AA$53,KT38=0,JX38=0,EV38&gt;0),$C$17,0)</f>
        <v>0.04</v>
      </c>
      <c r="RO38" s="2">
        <f>IF(AND(LQ38&gt;=LQ$6*'Drive Train'!$AA$52,LQ38&lt;=LQ$6*'Drive Train'!$AA$53,KU38=0,JY38=0,EW38&gt;0),$C$17,0)</f>
        <v>0</v>
      </c>
      <c r="RP38" s="2">
        <f>IF(AND(LR38&gt;=LR$6*'Drive Train'!$AA$52,LR38&lt;=LR$6*'Drive Train'!$AA$53,KV38=0,JZ38=0,EX38&gt;0),$C$17,0)</f>
        <v>0</v>
      </c>
      <c r="RQ38" s="2">
        <f>IF(AND(LS38&gt;=LS$6*'Drive Train'!$AA$52,LS38&lt;=LS$6*'Drive Train'!$AA$53,KW38=0,KA38=0,EY38&gt;0),$C$17,0)</f>
        <v>0</v>
      </c>
      <c r="RR38" s="2">
        <f>IF(AND(LT38&gt;=LT$6*'Drive Train'!$AA$52,LT38&lt;=LT$6*'Drive Train'!$AA$53,KX38=0,KB38=0,EZ38&gt;0),$C$17,0)</f>
        <v>0</v>
      </c>
      <c r="RS38" s="2">
        <f>IF(AND(LU38&gt;=LU$6*'Drive Train'!$AA$52,LU38&lt;=LU$6*'Drive Train'!$AA$53,KY38=0,KC38=0,FA38&gt;0),$C$17,0)</f>
        <v>0</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v>
      </c>
      <c r="SG38" s="2">
        <f>IF(AND(MI38&gt;=MI$6*'Drive Train'!$AA$52,MI38&lt;=MI$6*'Drive Train'!$AA$53,LM38=0,KQ38=0,FO38&gt;0),$C$17,0)</f>
        <v>0</v>
      </c>
      <c r="SH38" s="47">
        <f t="shared" si="265"/>
        <v>1.2000000000000004</v>
      </c>
      <c r="SI38" s="2">
        <f>IF(AND(EU38&lt;0,KS38=0,LO38&gt;=LO$6*'Drive Train'!$AA$52,LO38&lt;=LO$6*'Drive Train'!$AA$53,OY38=1,JW38=0),$C$17,0)</f>
        <v>0.04</v>
      </c>
      <c r="SJ38" s="2">
        <f>IF(AND(EV38&lt;0,KT38=0,LP38&gt;=LP$6*'Drive Train'!$AA$52,LP38&lt;=LP$6*'Drive Train'!$AA$53,OZ38=1,JX38=0),$C$17,0)</f>
        <v>0</v>
      </c>
      <c r="SK38" s="2">
        <f>IF(AND(EW38&lt;0,KU38=0,LQ38&gt;=LQ$6*'Drive Train'!$AA$52,LQ38&lt;=LQ$6*'Drive Train'!$AA$53,PA38=1,JY38=0),$C$17,0)</f>
        <v>0.04</v>
      </c>
      <c r="SL38" s="2">
        <f>IF(AND(EX38&lt;0,KV38=0,LR38&gt;=LR$6*'Drive Train'!$AA$52,LR38&lt;=LR$6*'Drive Train'!$AA$53,PB38=1,JZ38=0),$C$17,0)</f>
        <v>0.04</v>
      </c>
      <c r="SM38" s="2">
        <f>IF(AND(EY38&lt;0,KW38=0,LS38&gt;=LS$6*'Drive Train'!$AA$52,LS38&lt;=LS$6*'Drive Train'!$AA$53,PC38=1,KA38=0),$C$17,0)</f>
        <v>0.04</v>
      </c>
      <c r="SN38" s="2">
        <f>IF(AND(EZ38&lt;0,KX38=0,LT38&gt;=LT$6*'Drive Train'!$AA$52,LT38&lt;=LT$6*'Drive Train'!$AA$53,PD38=1,KB38=0),$C$17,0)</f>
        <v>0.04</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0.04</v>
      </c>
      <c r="TD38" s="102">
        <f t="shared" si="266"/>
        <v>1.2000000000000004</v>
      </c>
    </row>
    <row r="39" spans="1:524" x14ac:dyDescent="0.3">
      <c r="B39" s="3" t="s">
        <v>128</v>
      </c>
      <c r="C39" s="58">
        <f>$C$38*$C$17</f>
        <v>4.8</v>
      </c>
      <c r="P39" s="39"/>
      <c r="R39" s="49">
        <f t="shared" si="97"/>
        <v>1.2400000000000004</v>
      </c>
      <c r="S39" s="2">
        <f>NG39/'Drive Train'!$F$35</f>
        <v>0</v>
      </c>
      <c r="T39" s="2">
        <f>NH39/'Drive Train'!$F$35</f>
        <v>0.58593499860094189</v>
      </c>
      <c r="U39" s="2">
        <f>NI39/'Drive Train'!$F$35</f>
        <v>0</v>
      </c>
      <c r="V39" s="2">
        <f>NJ39/'Drive Train'!$F$35</f>
        <v>0</v>
      </c>
      <c r="W39" s="2">
        <f>NK39/'Drive Train'!$F$35</f>
        <v>0</v>
      </c>
      <c r="X39" s="2">
        <f>NL39/'Drive Train'!$F$35</f>
        <v>0</v>
      </c>
      <c r="Y39" s="2">
        <f>NM39/'Drive Train'!$F$35</f>
        <v>0.59030035694319449</v>
      </c>
      <c r="Z39" s="2">
        <f>NN39/'Drive Train'!$F$35</f>
        <v>0.97740067344080273</v>
      </c>
      <c r="AA39" s="2">
        <f>NO39/'Drive Train'!$F$35</f>
        <v>0.97740067857914603</v>
      </c>
      <c r="AB39" s="2">
        <f>NP39/'Drive Train'!$F$35</f>
        <v>0.97740067857970137</v>
      </c>
      <c r="AC39" s="2">
        <f>NQ39/'Drive Train'!$F$35</f>
        <v>0.97740067857970148</v>
      </c>
      <c r="AD39" s="2">
        <f>NR39/'Drive Train'!$F$35</f>
        <v>0.92501568814171065</v>
      </c>
      <c r="AE39" s="2">
        <f>NS39/'Drive Train'!$F$35</f>
        <v>0.91385688732416004</v>
      </c>
      <c r="AF39" s="2">
        <f>NT39/'Drive Train'!$F$35</f>
        <v>0.90269808650660954</v>
      </c>
      <c r="AG39" s="2">
        <f>NU39/'Drive Train'!$F$35</f>
        <v>0.89153928568905905</v>
      </c>
      <c r="AH39" s="2">
        <f>NV39/'Drive Train'!$F$35</f>
        <v>0.88038048487150855</v>
      </c>
      <c r="AI39" s="2">
        <f>NW39/'Drive Train'!$F$35</f>
        <v>0.86922168405395805</v>
      </c>
      <c r="AJ39" s="2">
        <f>NX39/'Drive Train'!$F$35</f>
        <v>0.85806288323640745</v>
      </c>
      <c r="AK39" s="2">
        <f>NY39/'Drive Train'!$F$35</f>
        <v>0.46036505121412225</v>
      </c>
      <c r="AL39" s="2">
        <f>NZ39/'Drive Train'!$F$35</f>
        <v>0.10900975533944444</v>
      </c>
      <c r="AM39" s="2">
        <f>OA39/'Drive Train'!$F$35</f>
        <v>0</v>
      </c>
      <c r="AN39" s="47">
        <f t="shared" si="98"/>
        <v>1.2400000000000004</v>
      </c>
      <c r="AO39" s="36">
        <f>LO39*12*60/(PI() * 'Drive Train'!$F$15)/S$6*ABS(S39)</f>
        <v>0</v>
      </c>
      <c r="AP39" s="36">
        <f>LP39*12*60/(PI() * 'Drive Train'!$F$15)/T$6*ABS(T39)</f>
        <v>1559.3276709885095</v>
      </c>
      <c r="AQ39" s="36">
        <f>LQ39*12*60/(PI() * 'Drive Train'!$F$15)/U$6*ABS(U39)</f>
        <v>0</v>
      </c>
      <c r="AR39" s="36">
        <f>LR39*12*60/(PI() * 'Drive Train'!$F$15)/V$6*ABS(V39)</f>
        <v>0</v>
      </c>
      <c r="AS39" s="36">
        <f>LS39*12*60/(PI() * 'Drive Train'!$F$15)/W$6*ABS(W39)</f>
        <v>0</v>
      </c>
      <c r="AT39" s="36">
        <f>LT39*12*60/(PI() * 'Drive Train'!$F$15)/X$6*ABS(X39)</f>
        <v>0</v>
      </c>
      <c r="AU39" s="36">
        <f>LU39*12*60/(PI() * 'Drive Train'!$F$15)/Y$6*ABS(Y39)</f>
        <v>3310.0073693885438</v>
      </c>
      <c r="AV39" s="36">
        <f>LV39*12*60/(PI() * 'Drive Train'!$F$15)/Z$6*ABS(Z39)</f>
        <v>5480.6113892783987</v>
      </c>
      <c r="AW39" s="36">
        <f>LW39*12*60/(PI() * 'Drive Train'!$F$15)/AA$6*ABS(AA39)</f>
        <v>5480.6114295420139</v>
      </c>
      <c r="AX39" s="36">
        <f>LX39*12*60/(PI() * 'Drive Train'!$F$15)/AB$6*ABS(AB39)</f>
        <v>5480.6114295459838</v>
      </c>
      <c r="AY39" s="36">
        <f>LY39*12*60/(PI() * 'Drive Train'!$F$15)/AC$6*ABS(AC39)</f>
        <v>5480.6114295459838</v>
      </c>
      <c r="AZ39" s="36">
        <f>LZ39*12*60/(PI() * 'Drive Train'!$F$15)/AD$6*ABS(AD39)</f>
        <v>1891.9276749119094</v>
      </c>
      <c r="BA39" s="36">
        <f>MA39*12*60/(PI() * 'Drive Train'!$F$15)/AE$6*ABS(AE39)</f>
        <v>2267.2524237624007</v>
      </c>
      <c r="BB39" s="36">
        <f>MB39*12*60/(PI() * 'Drive Train'!$F$15)/AF$6*ABS(AF39)</f>
        <v>2632.8538743150398</v>
      </c>
      <c r="BC39" s="36">
        <f>MC39*12*60/(PI() * 'Drive Train'!$F$15)/AG$6*ABS(AG39)</f>
        <v>2988.7320265698304</v>
      </c>
      <c r="BD39" s="36">
        <f>MD39*12*60/(PI() * 'Drive Train'!$F$15)/AH$6*ABS(AH39)</f>
        <v>3334.8868805267675</v>
      </c>
      <c r="BE39" s="36">
        <f>ME39*12*60/(PI() * 'Drive Train'!$F$15)/AI$6*ABS(AI39)</f>
        <v>3671.3184361858566</v>
      </c>
      <c r="BF39" s="36">
        <f>MF39*12*60/(PI() * 'Drive Train'!$F$15)/AJ$6*ABS(AJ39)</f>
        <v>3998.0266935470922</v>
      </c>
      <c r="BG39" s="36">
        <f>MG39*12*60/(PI() * 'Drive Train'!$F$15)/AK$6*ABS(AK39)</f>
        <v>2336.1188411074231</v>
      </c>
      <c r="BH39" s="36">
        <f>MH39*12*60/(PI() * 'Drive Train'!$F$15)/AL$6*ABS(AL39)</f>
        <v>539.91936676177249</v>
      </c>
      <c r="BI39" s="36">
        <f>MI39*12*60/(PI() * 'Drive Train'!$F$15)/AM$6*ABS(AM39)</f>
        <v>0</v>
      </c>
      <c r="BJ39" s="47">
        <f t="shared" si="23"/>
        <v>1.2400000000000004</v>
      </c>
      <c r="BK39" s="2">
        <f>IF(OR(KS38=1,AND($C$37=Motors!$C$32,OY38=1)),0,IF(NG39=0,-(CG38+$C$15)/($C$14-$C$15)*$C$12,($C$11*S39-AO39)/($C$11*S39)*$C$12*S39))</f>
        <v>0</v>
      </c>
      <c r="BL39" s="2">
        <f>IF(OR(KT38=1,AND($C$37=Motors!$C$32,OZ38=1)),0,IF(NH39=0,-(CH38+$C$15)/($C$14-$C$15)*$C$12,($C$11*T39-AP39)/($C$11*T39)*$C$12*T39))</f>
        <v>1.6687783671897478</v>
      </c>
      <c r="BM39" s="2">
        <f>IF(OR(KU38=1,AND($C$37=Motors!$C$32,PA38=1)),0,IF(NI39=0,-(CI38+$C$15)/($C$14-$C$15)*$C$12,($C$11*U39-AQ39)/($C$11*U39)*$C$12*U39))</f>
        <v>0</v>
      </c>
      <c r="BN39" s="2">
        <f>IF(OR(KV38=1,AND($C$37=Motors!$C$32,PB38=1)),0,IF(NJ39=0,-(CJ38+$C$15)/($C$14-$C$15)*$C$12,($C$11*V39-AR39)/($C$11*V39)*$C$12*V39))</f>
        <v>0</v>
      </c>
      <c r="BO39" s="2">
        <f>IF(OR(KW38=1,AND($C$37=Motors!$C$32,PC38=1)),0,IF(NK39=0,-(CK38+$C$15)/($C$14-$C$15)*$C$12,($C$11*W39-AS39)/($C$11*W39)*$C$12*W39))</f>
        <v>0</v>
      </c>
      <c r="BP39" s="2">
        <f>IF(OR(KX38=1,AND($C$37=Motors!$C$32,PD38=1)),0,IF(NL39=0,-(CL38+$C$15)/($C$14-$C$15)*$C$12,($C$11*X39-AT39)/($C$11*X39)*$C$12*X39))</f>
        <v>0</v>
      </c>
      <c r="BQ39" s="2">
        <f>IF(OR(KY38=1,AND($C$37=Motors!$C$32,PE38=1)),0,IF(NM39=0,-(CM38+$C$15)/($C$14-$C$15)*$C$12,($C$11*Y39-AU39)/($C$11*Y39)*$C$12*Y39))</f>
        <v>0</v>
      </c>
      <c r="BR39" s="2">
        <f>IF(OR(KZ38=1,AND($C$37=Motors!$C$32,PF38=1)),0,IF(NN39=0,-(CN38+$C$15)/($C$14-$C$15)*$C$12,($C$11*Z39-AV39)/($C$11*Z39)*$C$12*Z39))</f>
        <v>0.69768195072209649</v>
      </c>
      <c r="BS39" s="2">
        <f>IF(OR(LA38=1,AND($C$37=Motors!$C$32,PG38=1)),0,IF(NO39=0,-(CO38+$C$15)/($C$14-$C$15)*$C$12,($C$11*AA39-AW39)/($C$11*AA39)*$C$12*AA39))</f>
        <v>0.69768194609421452</v>
      </c>
      <c r="BT39" s="2">
        <f>IF(OR(LB38=1,AND($C$37=Motors!$C$32,PH38=1)),0,IF(NP39=0,-(CP38+$C$15)/($C$14-$C$15)*$C$12,($C$11*AB39-AX39)/($C$11*AB39)*$C$12*AB39))</f>
        <v>0.69768194609399048</v>
      </c>
      <c r="BU39" s="2">
        <f>IF(OR(LC38=1,AND($C$37=Motors!$C$32,PI38=1)),0,IF(NQ39=0,-(CQ38+$C$15)/($C$14-$C$15)*$C$12,($C$11*AC39-AY39)/($C$11*AC39)*$C$12*AC39))</f>
        <v>0.69768194609399126</v>
      </c>
      <c r="BV39" s="2">
        <f>IF(OR(LD38=1,AND($C$37=Motors!$C$32,PJ38=1)),0,IF(NR39=0,-(CR38+$C$15)/($C$14-$C$15)*$C$12,($C$11*AD39-AZ39)/($C$11*AD39)*$C$12*AD39))</f>
        <v>3.0472737512306631</v>
      </c>
      <c r="BW39" s="2">
        <f>IF(OR(LE38=1,AND($C$37=Motors!$C$32,PK38=1)),0,IF(NS39=0,-(CS38+$C$15)/($C$14-$C$15)*$C$12,($C$11*AE39-BA39)/($C$11*AE39)*$C$12*AE39))</f>
        <v>2.7220797049665464</v>
      </c>
      <c r="BX39" s="2">
        <f>IF(OR(LF38=1,AND($C$37=Motors!$C$32,PL38=1)),0,IF(NT39=0,-(CT38+$C$15)/($C$14-$C$15)*$C$12,($C$11*AF39-BB39)/($C$11*AF39)*$C$12*AF39))</f>
        <v>2.4039295929650812</v>
      </c>
      <c r="BY39" s="2">
        <f>IF(OR(LG38=1,AND($C$37=Motors!$C$32,PM38=1)),0,IF(NU39=0,-(CU38+$C$15)/($C$14-$C$15)*$C$12,($C$11*AG39-BC39)/($C$11*AG39)*$C$12*AG39))</f>
        <v>2.092823415226265</v>
      </c>
      <c r="BZ39" s="2">
        <f>IF(OR(LH38=1,AND($C$37=Motors!$C$32,PN38=1)),0,IF(NV39=0,-(CV38+$C$15)/($C$14-$C$15)*$C$12,($C$11*AH39-BD39)/($C$11*AH39)*$C$12*AH39))</f>
        <v>1.7887611717501</v>
      </c>
      <c r="CA39" s="2">
        <f>IF(OR(LI38=1,AND($C$37=Motors!$C$32,PO38=1)),0,IF(NW39=0,-(CW38+$C$15)/($C$14-$C$15)*$C$12,($C$11*AI39-BE39)/($C$11*AI39)*$C$12*AI39))</f>
        <v>1.4917428625365834</v>
      </c>
      <c r="CB39" s="2">
        <f>IF(OR(LJ38=1,AND($C$37=Motors!$C$32,PP38=1)),0,IF(NX39=0,-(CX38+$C$15)/($C$14-$C$15)*$C$12,($C$11*AJ39-BF39)/($C$11*AJ39)*$C$12*AJ39))</f>
        <v>1.2017684875857184</v>
      </c>
      <c r="CC39" s="2">
        <f>IF(OR(LK38=1,AND($C$37=Motors!$C$32,PQ38=1)),0,IF(NY39=0,-(CY38+$C$15)/($C$14-$C$15)*$C$12,($C$11*AK39-BG39)/($C$11*AK39)*$C$12*AK39))</f>
        <v>0</v>
      </c>
      <c r="CD39" s="2">
        <f>IF(OR(LL38=1,AND($C$37=Motors!$C$32,PR38=1)),0,IF(NZ39=0,-(CZ38+$C$15)/($C$14-$C$15)*$C$12,($C$11*AL39-BH39)/($C$11*AL39)*$C$12*AL39))</f>
        <v>0</v>
      </c>
      <c r="CE39" s="2">
        <f>IF(OR(LM38=1,AND($C$37=Motors!$C$32,PS38=1)),0,IF(OA39=0,-(DA38+$C$15)/($C$14-$C$15)*$C$12,($C$11*AM39-BI39)/($C$11*AM39)*$C$12*AM39))</f>
        <v>0</v>
      </c>
      <c r="CF39" s="47">
        <f t="shared" si="25"/>
        <v>1.2400000000000004</v>
      </c>
      <c r="CG39" s="43">
        <f>IF(AND(KS38=1,OY38=1),0,ABS(BK39/$C$12*($C$14-$C$15)+$C$15) *'Drive Train'!$AA$49 + CG38*(1-'Drive Train'!$AA$49))</f>
        <v>1.53046143955363</v>
      </c>
      <c r="CH39" s="43">
        <f>IF(AND(KT38=1,OZ38=1),0,ABS(BL39/$C$12*($C$14-$C$15)+$C$15) *'Drive Train'!$AA$49 + CH38*(1-'Drive Train'!$AA$49))</f>
        <v>92.786258280736519</v>
      </c>
      <c r="CI39" s="43">
        <f>IF(AND(KU38=1,PA38=1),0,ABS(BM39/$C$12*($C$14-$C$15)+$C$15) *'Drive Train'!$AA$49 + CI38*(1-'Drive Train'!$AA$49))</f>
        <v>1.6406650639021219</v>
      </c>
      <c r="CJ39" s="43">
        <f>IF(AND(KV38=1,PB38=1),0,ABS(BN39/$C$12*($C$14-$C$15)+$C$15) *'Drive Train'!$AA$49 + CJ38*(1-'Drive Train'!$AA$49))</f>
        <v>1.5307196144648425</v>
      </c>
      <c r="CK39" s="43">
        <f>IF(AND(KW38=1,PC38=1),0,ABS(BO39/$C$12*($C$14-$C$15)+$C$15) *'Drive Train'!$AA$49 + CK38*(1-'Drive Train'!$AA$49))</f>
        <v>1.5401423739395192</v>
      </c>
      <c r="CL39" s="43">
        <f>IF(AND(KX38=1,PD38=1),0,ABS(BP39/$C$12*($C$14-$C$15)+$C$15) *'Drive Train'!$AA$49 + CL38*(1-'Drive Train'!$AA$49))</f>
        <v>1.5884253537329569</v>
      </c>
      <c r="CM39" s="43">
        <f>IF(AND(KY38=1,PE38=1),0,ABS(BQ39/$C$12*($C$14-$C$15)+$C$15) *'Drive Train'!$AA$49 + CM38*(1-'Drive Train'!$AA$49))</f>
        <v>9.1291727566722471</v>
      </c>
      <c r="CN39" s="43">
        <f>IF(AND(KZ38=1,PF38=1),0,ABS(BR39/$C$12*($C$14-$C$15)+$C$15) *'Drive Train'!$AA$49 + CN38*(1-'Drive Train'!$AA$49))</f>
        <v>39.535546677952944</v>
      </c>
      <c r="CO39" s="43">
        <f>IF(AND(LA38=1,PG38=1),0,ABS(BS39/$C$12*($C$14-$C$15)+$C$15) *'Drive Train'!$AA$49 + CO38*(1-'Drive Train'!$AA$49))</f>
        <v>39.535546317087636</v>
      </c>
      <c r="CP39" s="43">
        <f>IF(AND(LB38=1,PH38=1),0,ABS(BT39/$C$12*($C$14-$C$15)+$C$15) *'Drive Train'!$AA$49 + CP38*(1-'Drive Train'!$AA$49))</f>
        <v>39.535546317060685</v>
      </c>
      <c r="CQ39" s="43">
        <f>IF(AND(LC38=1,PI38=1),0,ABS(BU39/$C$12*($C$14-$C$15)+$C$15) *'Drive Train'!$AA$49 + CQ38*(1-'Drive Train'!$AA$49))</f>
        <v>39.535546317060721</v>
      </c>
      <c r="CR39" s="43">
        <f>IF(AND(LD38=1,PJ38=1),0,ABS(BV39/$C$12*($C$14-$C$15)+$C$15) *'Drive Train'!$AA$49 + CR38*(1-'Drive Train'!$AA$49))</f>
        <v>167.85704514476194</v>
      </c>
      <c r="CS39" s="43">
        <f>IF(AND(LE38=1,PK38=1),0,ABS(BW39/$C$12*($C$14-$C$15)+$C$15) *'Drive Train'!$AA$49 + CS38*(1-'Drive Train'!$AA$49))</f>
        <v>150.21198788443061</v>
      </c>
      <c r="CT39" s="43">
        <f>IF(AND(LF38=1,PL38=1),0,ABS(BX39/$C$12*($C$14-$C$15)+$C$15) *'Drive Train'!$AA$49 + CT38*(1-'Drive Train'!$AA$49))</f>
        <v>132.95147012509798</v>
      </c>
      <c r="CU39" s="43">
        <f>IF(AND(LG38=1,PM38=1),0,ABS(BY39/$C$12*($C$14-$C$15)+$C$15) *'Drive Train'!$AA$49 + CU38*(1-'Drive Train'!$AA$49))</f>
        <v>116.0754918667638</v>
      </c>
      <c r="CV39" s="43">
        <f>IF(AND(LH38=1,PN38=1),0,ABS(BZ39/$C$12*($C$14-$C$15)+$C$15) *'Drive Train'!$AA$49 + CV38*(1-'Drive Train'!$AA$49))</f>
        <v>99.584053109428268</v>
      </c>
      <c r="CW39" s="43">
        <f>IF(AND(LI38=1,PO38=1),0,ABS(CA39/$C$12*($C$14-$C$15)+$C$15) *'Drive Train'!$AA$49 + CW38*(1-'Drive Train'!$AA$49))</f>
        <v>83.477153853091224</v>
      </c>
      <c r="CX39" s="43">
        <f>IF(AND(LJ38=1,PP38=1),0,ABS(CB39/$C$12*($C$14-$C$15)+$C$15) *'Drive Train'!$AA$49 + CX38*(1-'Drive Train'!$AA$49))</f>
        <v>67.754794097752807</v>
      </c>
      <c r="CY39" s="43">
        <f>IF(AND(LK38=1,PQ38=1),0,ABS(CC39/$C$12*($C$14-$C$15)+$C$15) *'Drive Train'!$AA$49 + CY38*(1-'Drive Train'!$AA$49))</f>
        <v>12.437389242732619</v>
      </c>
      <c r="CZ39" s="43">
        <f>IF(AND(LL38=1,PR38=1),0,ABS(CD39/$C$12*($C$14-$C$15)+$C$15) *'Drive Train'!$AA$49 + CZ38*(1-'Drive Train'!$AA$49))</f>
        <v>3.5424561038267504</v>
      </c>
      <c r="DA39" s="43">
        <f>IF(AND(LM38=1,PS38=1),0,ABS(CE39/$C$12*($C$14-$C$15)+$C$15) *'Drive Train'!$AA$49 + DA38*(1-'Drive Train'!$AA$49))</f>
        <v>1.9143043442420324</v>
      </c>
      <c r="DB39" s="47">
        <f t="shared" si="99"/>
        <v>1.2400000000000004</v>
      </c>
      <c r="DC39" s="43">
        <f t="shared" si="26"/>
        <v>1.53046143955363</v>
      </c>
      <c r="DD39" s="43">
        <f t="shared" si="27"/>
        <v>92.786258280736519</v>
      </c>
      <c r="DE39" s="43">
        <f t="shared" si="28"/>
        <v>1.6406650639021219</v>
      </c>
      <c r="DF39" s="43">
        <f t="shared" si="29"/>
        <v>1.5307196144648425</v>
      </c>
      <c r="DG39" s="43">
        <f t="shared" si="30"/>
        <v>1.5401423739395192</v>
      </c>
      <c r="DH39" s="43">
        <f t="shared" si="31"/>
        <v>1.5884253537329569</v>
      </c>
      <c r="DI39" s="43">
        <f t="shared" si="32"/>
        <v>9.1291727566722471</v>
      </c>
      <c r="DJ39" s="43">
        <f t="shared" si="33"/>
        <v>39.535546677952944</v>
      </c>
      <c r="DK39" s="43">
        <f t="shared" si="34"/>
        <v>39.535546317087636</v>
      </c>
      <c r="DL39" s="43">
        <f t="shared" si="35"/>
        <v>39.535546317060685</v>
      </c>
      <c r="DM39" s="43">
        <f t="shared" si="36"/>
        <v>39.535546317060721</v>
      </c>
      <c r="DN39" s="43">
        <f t="shared" si="37"/>
        <v>25</v>
      </c>
      <c r="DO39" s="43">
        <f t="shared" si="38"/>
        <v>30</v>
      </c>
      <c r="DP39" s="43">
        <f t="shared" si="39"/>
        <v>35</v>
      </c>
      <c r="DQ39" s="43">
        <f t="shared" si="40"/>
        <v>40</v>
      </c>
      <c r="DR39" s="43">
        <f t="shared" si="41"/>
        <v>45</v>
      </c>
      <c r="DS39" s="43">
        <f t="shared" si="42"/>
        <v>50</v>
      </c>
      <c r="DT39" s="43">
        <f t="shared" si="43"/>
        <v>55</v>
      </c>
      <c r="DU39" s="43">
        <f t="shared" si="44"/>
        <v>12.437389242732619</v>
      </c>
      <c r="DV39" s="43">
        <f t="shared" si="45"/>
        <v>3.5424561038267504</v>
      </c>
      <c r="DW39" s="43">
        <f t="shared" si="46"/>
        <v>1.9143043442420324</v>
      </c>
      <c r="DX39" s="47">
        <f t="shared" si="100"/>
        <v>1.2400000000000004</v>
      </c>
      <c r="DY39" s="2">
        <f>IF(OY39=0,($C$23/0.4536*IF(ISNA(MK38),'Drive Train'!$F$16,'Drive Train'!$F$17)*4.448*$C$24*S$6)*SIGN(BK39),BK39)</f>
        <v>0</v>
      </c>
      <c r="DZ39" s="2">
        <f>IF(OZ39=0,($C$23/0.4536*IF(ISNA(ML38),'Drive Train'!$F$16,'Drive Train'!$F$17)*4.448*$C$24*$C$21*T$6)*SIGN(BL39),BL39)</f>
        <v>1.6687783671897478</v>
      </c>
      <c r="EA39" s="2">
        <f>IF(PA39=0,($C$23/0.4536*IF(ISNA(MM38),'Drive Train'!$F$16,'Drive Train'!$F$17)*4.448*$C$24*$C$21*U$6)*SIGN(BM39),BM39)</f>
        <v>0</v>
      </c>
      <c r="EB39" s="2">
        <f>IF(PB39=0,($C$23/0.4536*IF(ISNA(MN38),'Drive Train'!$F$16,'Drive Train'!$F$17)*4.448*$C$24*$C$21*V$6)*SIGN(BN39),BN39)</f>
        <v>0</v>
      </c>
      <c r="EC39" s="2">
        <f>IF(PC39=0,($C$23/0.4536*IF(ISNA(MO38),'Drive Train'!$F$16,'Drive Train'!$F$17)*4.448*$C$24*$C$21*W$6)*SIGN(BO39),BO39)</f>
        <v>0</v>
      </c>
      <c r="ED39" s="2">
        <f>IF(PD39=0,($C$23/0.4536*IF(ISNA(MP38),'Drive Train'!$F$16,'Drive Train'!$F$17)*4.448*$C$24*$C$21*X$6)*SIGN(BP39),BP39)</f>
        <v>0</v>
      </c>
      <c r="EE39" s="2">
        <f>IF(PE39=0,($C$23/0.4536*IF(ISNA(MQ38),'Drive Train'!$F$16,'Drive Train'!$F$17)*4.448*$C$24*$C$21*Y$6)*SIGN(BQ39),BQ39)</f>
        <v>0</v>
      </c>
      <c r="EF39" s="2">
        <f>IF(PF39=0,($C$23/0.4536*IF(ISNA(MR38),'Drive Train'!$F$16,'Drive Train'!$F$17)*4.448*$C$24*$C$21*Z$6)*SIGN(BR39),BR39)</f>
        <v>3.1555346688981816</v>
      </c>
      <c r="EG39" s="2">
        <f>IF(PG39=0,($C$23/0.4536*IF(ISNA(MS38),'Drive Train'!$F$16,'Drive Train'!$F$17)*4.448*$C$24*$C$21*AA$6)*SIGN(BS39),BS39)</f>
        <v>2.8143957857740536</v>
      </c>
      <c r="EH39" s="2">
        <f>IF(PH39=0,($C$23/0.4536*IF(ISNA(MT38),'Drive Train'!$F$16,'Drive Train'!$F$17)*4.448*$C$24*$C$21*AB$6)*SIGN(BT39),BT39)</f>
        <v>2.5398205871619508</v>
      </c>
      <c r="EI39" s="2">
        <f>IF(PI39=0,($C$23/0.4536*IF(ISNA(MU38),'Drive Train'!$F$16,'Drive Train'!$F$17)*4.448*$C$24*$C$21*AC$6)*SIGN(BU39),BU39)</f>
        <v>2.3140587571919995</v>
      </c>
      <c r="EJ39" s="2">
        <f>IF(PJ39=0,($C$23/0.4536*IF(ISNA(MV38),'Drive Train'!$F$16,'Drive Train'!$F$17)*4.448*$C$24*$C$21*AD$6)*SIGN(BV39),BV39)</f>
        <v>5.7851468929800003</v>
      </c>
      <c r="EK39" s="2">
        <f>IF(PK39=0,($C$23/0.4536*IF(ISNA(MW38),'Drive Train'!$F$16,'Drive Train'!$F$17)*4.448*$C$24*$C$21*AE$6)*SIGN(BW39),BW39)</f>
        <v>5.7851468929800003</v>
      </c>
      <c r="EL39" s="2">
        <f>IF(PL39=0,($C$23/0.4536*IF(ISNA(MX38),'Drive Train'!$F$16,'Drive Train'!$F$17)*4.448*$C$24*$C$21*AF$6)*SIGN(BX39),BX39)</f>
        <v>5.7851468929800003</v>
      </c>
      <c r="EM39" s="2">
        <f>IF(PM39=0,($C$23/0.4536*IF(ISNA(MY38),'Drive Train'!$F$16,'Drive Train'!$F$17)*4.448*$C$24*$C$21*AG$6)*SIGN(BY39),BY39)</f>
        <v>5.7851468929800003</v>
      </c>
      <c r="EN39" s="2">
        <f>IF(PN39=0,($C$23/0.4536*IF(ISNA(MZ38),'Drive Train'!$F$16,'Drive Train'!$F$17)*4.448*$C$24*$C$21*AH$6)*SIGN(BZ39),BZ39)</f>
        <v>5.7851468929800003</v>
      </c>
      <c r="EO39" s="2">
        <f>IF(PO39=0,($C$23/0.4536*IF(ISNA(NA38),'Drive Train'!$F$16,'Drive Train'!$F$17)*4.448*$C$24*$C$21*AI$6)*SIGN(CA39),CA39)</f>
        <v>5.7851468929800003</v>
      </c>
      <c r="EP39" s="2">
        <f>IF(PP39=0,($C$23/0.4536*IF(ISNA(NB38),'Drive Train'!$F$16,'Drive Train'!$F$17)*4.448*$C$24*$C$21*AJ$6)*SIGN(CB39),CB39)</f>
        <v>5.7851468929800003</v>
      </c>
      <c r="EQ39" s="2">
        <f>IF(PQ39=0,($C$23/0.4536*IF(ISNA(NC38),'Drive Train'!$F$16,'Drive Train'!$F$17)*4.448*$C$24*$C$21*AK$6)*SIGN(CC39),CC39)</f>
        <v>0</v>
      </c>
      <c r="ER39" s="2">
        <f>IF(PR39=0,($C$23/0.4536*IF(ISNA(ND38),'Drive Train'!$F$16,'Drive Train'!$F$17)*4.448*$C$24*$C$21*AL$6)*SIGN(CD39),CD39)</f>
        <v>0</v>
      </c>
      <c r="ES39" s="2">
        <f>IF(PS39=0,($C$23/0.4536*IF(ISNA(NE38),'Drive Train'!$F$16,'Drive Train'!$F$17)*4.448*$C$24*$C$21*AM$6)*SIGN(CE39),CE39)</f>
        <v>0</v>
      </c>
      <c r="ET39" s="47">
        <f t="shared" si="47"/>
        <v>1.2400000000000004</v>
      </c>
      <c r="EU39" s="2">
        <f>MAX(MIN(IF(AND(OY38=1,NG39&lt;0),-1,1)*(DC39-$C$15)/($C$14-$C$15)*$C$12*$C$21-$C$33*LO39/AO$6 -  OY38*$C$33/$C$21,DY38/$C$19),MAX(EU$8:EU38)*-1)</f>
        <v>-1.2023319209937584</v>
      </c>
      <c r="EV39" s="2">
        <f>MAX(MIN(IF(AND(OZ38=1,NH39&lt;0),-1,1)*(DD39-$C$15)/($C$14-$C$15)*$C$12*$C$21-$C$33*LP39/AP$6 -  OZ38*$C$33/$C$21,DZ38/$C$19),MAX(EV$8:EV38)*-1)</f>
        <v>1.1470337332079117</v>
      </c>
      <c r="EW39" s="2">
        <f>MAX(MIN(IF(AND(PA38=1,NI39&lt;0),-1,1)*(DE39-$C$15)/($C$14-$C$15)*$C$12*$C$21-$C$33*LQ39/AQ$6 -  PA38*$C$33/$C$21,EA38/$C$19),MAX(EW$8:EW38)*-1)</f>
        <v>-1.2198024957798055</v>
      </c>
      <c r="EX39" s="2">
        <f>MAX(MIN(IF(AND(PB38=1,NJ39&lt;0),-1,1)*(DF39-$C$15)/($C$14-$C$15)*$C$12*$C$21-$C$33*LR39/AR$6 -  PB38*$C$33/$C$21,EB38/$C$19),MAX(EX$8:EX38)*-1)</f>
        <v>-1.2088732669131455</v>
      </c>
      <c r="EY39" s="2">
        <f>MAX(MIN(IF(AND(PC38=1,NK39&lt;0),-1,1)*(DG39-$C$15)/($C$14-$C$15)*$C$12*$C$21-$C$33*LS39/AS$6 -  PC38*$C$33/$C$21,EC38/$C$19),MAX(EY$8:EY38)*-1)</f>
        <v>-1.2134378928196312</v>
      </c>
      <c r="EZ39" s="2">
        <f>MAX(MIN(IF(AND(PD38=1,NL39&lt;0),-1,1)*(DH39-$C$15)/($C$14-$C$15)*$C$12*$C$21-$C$33*LT39/AT$6 -  PD38*$C$33/$C$21,ED38/$C$19),MAX(EZ$8:EZ38)*-1)</f>
        <v>-1.2091651015414338</v>
      </c>
      <c r="FA39" s="2">
        <f>MAX(MIN(IF(AND(PE38=1,NM39&lt;0),-1,1)*(DI39-$C$15)/($C$14-$C$15)*$C$12*$C$21-$C$33*LU39/AU$6 -  PE38*$C$33/$C$21,EE38/$C$19),MAX(FA$8:FA38)*-1)</f>
        <v>-1.0518753103448277</v>
      </c>
      <c r="FB39" s="2">
        <f>MAX(MIN(IF(AND(PF38=1,NN39&lt;0),-1,1)*(DJ39-$C$15)/($C$14-$C$15)*$C$12*$C$21-$C$33*LV39/AV$6 -  PF38*$C$33/$C$21,EF38/$C$19),MAX(FB$8:FB38)*-1)</f>
        <v>6.8977499267930398E-9</v>
      </c>
      <c r="FC39" s="2">
        <f>MAX(MIN(IF(AND(PG38=1,NO39&lt;0),-1,1)*(DK39-$C$15)/($C$14-$C$15)*$C$12*$C$21-$C$33*LW39/AW$6 -  PG38*$C$33/$C$21,EG38/$C$19),MAX(FC$8:FC38)*-1)</f>
        <v>5.1469939421622257E-13</v>
      </c>
      <c r="FD39" s="2">
        <f>MAX(MIN(IF(AND(PH38=1,NP39&lt;0),-1,1)*(DL39-$C$15)/($C$14-$C$15)*$C$12*$C$21-$C$33*LX39/AX$6 -  PH38*$C$33/$C$21,EH38/$C$19),MAX(FD$8:FD38)*-1)</f>
        <v>-2.2204460492503131E-16</v>
      </c>
      <c r="FE39" s="2">
        <f>MAX(MIN(IF(AND(PI38=1,NQ39&lt;0),-1,1)*(DM39-$C$15)/($C$14-$C$15)*$C$12*$C$21-$C$33*LY39/AY$6 -  PI38*$C$33/$C$21,EI38/$C$19),MAX(FE$8:FE38)*-1)</f>
        <v>0</v>
      </c>
      <c r="FF39" s="2">
        <f>MAX(MIN(IF(AND(PJ38=1,NR39&lt;0),-1,1)*(DN39-$C$15)/($C$14-$C$15)*$C$12*$C$21-$C$33*LZ39/AZ$6 -  PJ38*$C$33/$C$21,EJ38/$C$19),MAX(FF$8:FF38)*-1)</f>
        <v>0.15052973651171545</v>
      </c>
      <c r="FG39" s="2">
        <f>MAX(MIN(IF(AND(PK38=1,NS39&lt;0),-1,1)*(DO39-$C$15)/($C$14-$C$15)*$C$12*$C$21-$C$33*MA39/BA$6 -  PK38*$C$33/$C$21,EK38/$C$19),MAX(FG$8:FG38)*-1)</f>
        <v>0.18259486304525796</v>
      </c>
      <c r="FH39" s="2">
        <f>MAX(MIN(IF(AND(PL38=1,NT39&lt;0),-1,1)*(DP39-$C$15)/($C$14-$C$15)*$C$12*$C$21-$C$33*MB39/BB$6 -  PL38*$C$33/$C$21,EL38/$C$19),MAX(FH$8:FH38)*-1)</f>
        <v>0.21465998957880056</v>
      </c>
      <c r="FI39" s="2">
        <f>MAX(MIN(IF(AND(PM38=1,NU39&lt;0),-1,1)*(DQ39-$C$15)/($C$14-$C$15)*$C$12*$C$21-$C$33*MC39/BC$6 -  PM38*$C$33/$C$21,EM38/$C$19),MAX(FI$8:FI38)*-1)</f>
        <v>0.24672511611234288</v>
      </c>
      <c r="FJ39" s="2">
        <f>MAX(MIN(IF(AND(PN38=1,NV39&lt;0),-1,1)*(DR39-$C$15)/($C$14-$C$15)*$C$12*$C$21-$C$33*MD39/BD$6 -  PN38*$C$33/$C$21,EN38/$C$19),MAX(FJ$8:FJ38)*-1)</f>
        <v>0.27879024264588559</v>
      </c>
      <c r="FK39" s="2">
        <f>MAX(MIN(IF(AND(PO38=1,NW39&lt;0),-1,1)*(DS39-$C$15)/($C$14-$C$15)*$C$12*$C$21-$C$33*ME39/BE$6 -  PO38*$C$33/$C$21,EO38/$C$19),MAX(FK$8:FK38)*-1)</f>
        <v>0.31085536917942802</v>
      </c>
      <c r="FL39" s="2">
        <f>MAX(MIN(IF(AND(PP38=1,NX39&lt;0),-1,1)*(DT39-$C$15)/($C$14-$C$15)*$C$12*$C$21-$C$33*MF39/BF$6 -  PP38*$C$33/$C$21,EP38/$C$19),MAX(FL$8:FL38)*-1)</f>
        <v>0.34292049571297062</v>
      </c>
      <c r="FM39" s="2">
        <f>MAX(MIN(IF(AND(PQ38=1,NY39&lt;0),-1,1)*(DU39-$C$15)/($C$14-$C$15)*$C$12*$C$21-$C$33*MG39/BG$6 -  PQ38*$C$33/$C$21,EQ38/$C$19),MAX(FM$8:FM38)*-1)</f>
        <v>-0.91600584732373702</v>
      </c>
      <c r="FN39" s="2">
        <f>MAX(MIN(IF(AND(PR38=1,NZ39&lt;0),-1,1)*(DV39-$C$15)/($C$14-$C$15)*$C$12*$C$21-$C$33*MH39/BH$6 -  PR38*$C$33/$C$21,ER38/$C$19),MAX(FN$8:FN38)*-1)</f>
        <v>-0.99433376620216163</v>
      </c>
      <c r="FO39" s="2">
        <f>MAX(MIN(IF(AND(PS38=1,OA39&lt;0),-1,1)*(DW39-$C$15)/($C$14-$C$15)*$C$12*$C$21-$C$33*MI39/BI$6 -  PS38*$C$33/$C$21,ES38/$C$19),MAX(FO$8:FO38)*-1)</f>
        <v>-1.0726616850805863</v>
      </c>
      <c r="FP39" s="47">
        <f t="shared" si="101"/>
        <v>1.2400000000000004</v>
      </c>
      <c r="FQ39" s="43">
        <f t="shared" si="102"/>
        <v>1.53046143955363</v>
      </c>
      <c r="FR39" s="43">
        <f t="shared" si="103"/>
        <v>87.585439053586569</v>
      </c>
      <c r="FS39" s="43">
        <f t="shared" si="104"/>
        <v>1.6406650639021219</v>
      </c>
      <c r="FT39" s="43">
        <f t="shared" si="105"/>
        <v>1.5307196144648425</v>
      </c>
      <c r="FU39" s="43">
        <f t="shared" si="106"/>
        <v>1.5401423739395192</v>
      </c>
      <c r="FV39" s="43">
        <f t="shared" si="107"/>
        <v>1.5884253537329569</v>
      </c>
      <c r="FW39" s="43">
        <f t="shared" si="108"/>
        <v>9.1291727566722471</v>
      </c>
      <c r="FX39" s="43">
        <f t="shared" si="109"/>
        <v>1.7898502590025742</v>
      </c>
      <c r="FY39" s="43">
        <f t="shared" si="110"/>
        <v>1.7898497431046159</v>
      </c>
      <c r="FZ39" s="43">
        <f t="shared" si="111"/>
        <v>1.789849743066134</v>
      </c>
      <c r="GA39" s="43">
        <f t="shared" si="112"/>
        <v>1.7898497430661173</v>
      </c>
      <c r="GB39" s="43">
        <f t="shared" si="113"/>
        <v>13.049141496117858</v>
      </c>
      <c r="GC39" s="43">
        <f t="shared" si="114"/>
        <v>15.447542125162855</v>
      </c>
      <c r="GD39" s="43">
        <f t="shared" si="115"/>
        <v>17.845942754207854</v>
      </c>
      <c r="GE39" s="43">
        <f t="shared" si="116"/>
        <v>20.244343383252836</v>
      </c>
      <c r="GF39" s="43">
        <f t="shared" si="117"/>
        <v>22.64274401229785</v>
      </c>
      <c r="GG39" s="43">
        <f t="shared" si="118"/>
        <v>25.041144641342836</v>
      </c>
      <c r="GH39" s="43">
        <f t="shared" si="119"/>
        <v>27.439545270387839</v>
      </c>
      <c r="GI39" s="43">
        <f t="shared" si="120"/>
        <v>12.437389242732619</v>
      </c>
      <c r="GJ39" s="43">
        <f t="shared" si="121"/>
        <v>3.5424561038267504</v>
      </c>
      <c r="GK39" s="43">
        <f t="shared" si="122"/>
        <v>1.9143043442420324</v>
      </c>
      <c r="GL39" s="47">
        <f t="shared" si="123"/>
        <v>1.2400000000000004</v>
      </c>
      <c r="GM39" s="43">
        <f t="shared" si="49"/>
        <v>-24.153048049226406</v>
      </c>
      <c r="GN39" s="43">
        <f t="shared" si="50"/>
        <v>11.521095127107605</v>
      </c>
      <c r="GO39" s="43">
        <f t="shared" si="51"/>
        <v>-17.697337477519113</v>
      </c>
      <c r="GP39" s="43">
        <f t="shared" si="52"/>
        <v>-22.935317566964898</v>
      </c>
      <c r="GQ39" s="43">
        <f t="shared" si="53"/>
        <v>-28.438842126696052</v>
      </c>
      <c r="GR39" s="43">
        <f t="shared" si="54"/>
        <v>-33.736550576602355</v>
      </c>
      <c r="GS39" s="43">
        <f t="shared" si="55"/>
        <v>-34.04374447499999</v>
      </c>
      <c r="GT39" s="43">
        <f t="shared" si="56"/>
        <v>2.5403669146986678E-7</v>
      </c>
      <c r="GU39" s="43">
        <f t="shared" si="57"/>
        <v>2.1253499246238567E-11</v>
      </c>
      <c r="GV39" s="43">
        <f t="shared" si="58"/>
        <v>-1.0160127196042503E-14</v>
      </c>
      <c r="GW39" s="43">
        <f t="shared" si="59"/>
        <v>0</v>
      </c>
      <c r="GX39" s="43">
        <f t="shared" si="60"/>
        <v>3.023917019353366</v>
      </c>
      <c r="GY39" s="43">
        <f t="shared" si="61"/>
        <v>3.6680574005128852</v>
      </c>
      <c r="GZ39" s="43">
        <f t="shared" si="62"/>
        <v>4.3121977816724062</v>
      </c>
      <c r="HA39" s="43">
        <f t="shared" si="63"/>
        <v>4.9563381628319219</v>
      </c>
      <c r="HB39" s="43">
        <f t="shared" si="64"/>
        <v>5.6004785439914464</v>
      </c>
      <c r="HC39" s="43">
        <f t="shared" si="65"/>
        <v>6.2446189251509621</v>
      </c>
      <c r="HD39" s="43">
        <f t="shared" si="66"/>
        <v>6.8887593063104839</v>
      </c>
      <c r="HE39" s="43">
        <f t="shared" si="67"/>
        <v>-18.401185943309425</v>
      </c>
      <c r="HF39" s="43">
        <f t="shared" si="68"/>
        <v>-19.974676553708278</v>
      </c>
      <c r="HG39" s="43">
        <f t="shared" si="69"/>
        <v>-21.548167164107138</v>
      </c>
      <c r="HH39" s="47">
        <f t="shared" si="124"/>
        <v>1.2400000000000004</v>
      </c>
      <c r="HI39" s="43">
        <f t="shared" si="125"/>
        <v>24.153048049226406</v>
      </c>
      <c r="HJ39" s="43">
        <f t="shared" si="126"/>
        <v>11.521095127107605</v>
      </c>
      <c r="HK39" s="43">
        <f t="shared" si="127"/>
        <v>17.697337477519113</v>
      </c>
      <c r="HL39" s="43">
        <f t="shared" si="128"/>
        <v>22.935317566964898</v>
      </c>
      <c r="HM39" s="43">
        <f t="shared" si="129"/>
        <v>28.438842126696052</v>
      </c>
      <c r="HN39" s="43">
        <f t="shared" si="130"/>
        <v>33.736550576602355</v>
      </c>
      <c r="HO39" s="43">
        <f t="shared" si="131"/>
        <v>34.04374447499999</v>
      </c>
      <c r="HP39" s="43">
        <f t="shared" si="132"/>
        <v>2.5403669146986678E-7</v>
      </c>
      <c r="HQ39" s="43">
        <f t="shared" si="133"/>
        <v>2.1253499246238567E-11</v>
      </c>
      <c r="HR39" s="43">
        <f t="shared" si="134"/>
        <v>1.0160127196042503E-14</v>
      </c>
      <c r="HS39" s="43">
        <f t="shared" si="135"/>
        <v>0</v>
      </c>
      <c r="HT39" s="43">
        <f t="shared" si="136"/>
        <v>3.023917019353366</v>
      </c>
      <c r="HU39" s="43">
        <f t="shared" si="137"/>
        <v>3.6680574005128852</v>
      </c>
      <c r="HV39" s="43">
        <f t="shared" si="138"/>
        <v>4.3121977816724062</v>
      </c>
      <c r="HW39" s="43">
        <f t="shared" si="139"/>
        <v>4.9563381628319219</v>
      </c>
      <c r="HX39" s="43">
        <f t="shared" si="140"/>
        <v>5.6004785439914464</v>
      </c>
      <c r="HY39" s="43">
        <f t="shared" si="141"/>
        <v>6.2446189251509621</v>
      </c>
      <c r="HZ39" s="43">
        <f t="shared" si="142"/>
        <v>6.8887593063104839</v>
      </c>
      <c r="IA39" s="43">
        <f t="shared" si="143"/>
        <v>18.401185943309425</v>
      </c>
      <c r="IB39" s="43">
        <f t="shared" si="144"/>
        <v>19.974676553708278</v>
      </c>
      <c r="IC39" s="43">
        <f t="shared" si="145"/>
        <v>21.548167164107138</v>
      </c>
      <c r="ID39" s="47">
        <f t="shared" si="146"/>
        <v>1.2400000000000004</v>
      </c>
      <c r="IE39" s="43">
        <f t="shared" si="147"/>
        <v>0</v>
      </c>
      <c r="IF39" s="43">
        <f t="shared" si="148"/>
        <v>7.26559398265168</v>
      </c>
      <c r="IG39" s="43">
        <f t="shared" si="149"/>
        <v>0</v>
      </c>
      <c r="IH39" s="43">
        <f t="shared" si="150"/>
        <v>0</v>
      </c>
      <c r="II39" s="43">
        <f t="shared" si="151"/>
        <v>0</v>
      </c>
      <c r="IJ39" s="43">
        <f t="shared" si="152"/>
        <v>0</v>
      </c>
      <c r="IK39" s="43">
        <f t="shared" si="153"/>
        <v>7.319724426095612</v>
      </c>
      <c r="IL39" s="43">
        <f t="shared" si="154"/>
        <v>12.119768350665954</v>
      </c>
      <c r="IM39" s="43">
        <f t="shared" si="155"/>
        <v>12.119768414381412</v>
      </c>
      <c r="IN39" s="43">
        <f t="shared" si="156"/>
        <v>12.119768414388297</v>
      </c>
      <c r="IO39" s="43">
        <f t="shared" si="157"/>
        <v>12.119768414388298</v>
      </c>
      <c r="IP39" s="43">
        <f t="shared" si="158"/>
        <v>11.470194532957212</v>
      </c>
      <c r="IQ39" s="43">
        <f t="shared" si="159"/>
        <v>11.331825402819584</v>
      </c>
      <c r="IR39" s="43">
        <f t="shared" si="160"/>
        <v>11.193456272681958</v>
      </c>
      <c r="IS39" s="43">
        <f t="shared" si="161"/>
        <v>11.055087142544332</v>
      </c>
      <c r="IT39" s="43">
        <f t="shared" si="162"/>
        <v>10.916718012406706</v>
      </c>
      <c r="IU39" s="43">
        <f t="shared" si="163"/>
        <v>10.77834888226908</v>
      </c>
      <c r="IV39" s="43">
        <f t="shared" si="164"/>
        <v>10.639979752131453</v>
      </c>
      <c r="IW39" s="43">
        <f t="shared" si="165"/>
        <v>5.708526635055116</v>
      </c>
      <c r="IX39" s="43">
        <f t="shared" si="166"/>
        <v>1.3517209662091112</v>
      </c>
      <c r="IY39" s="43">
        <f t="shared" si="167"/>
        <v>0</v>
      </c>
      <c r="IZ39" s="47">
        <f t="shared" si="168"/>
        <v>1.2400000000000004</v>
      </c>
      <c r="JA39" s="43" t="e">
        <f t="shared" si="267"/>
        <v>#N/A</v>
      </c>
      <c r="JB39" s="43" t="e">
        <f t="shared" si="268"/>
        <v>#N/A</v>
      </c>
      <c r="JC39" s="43" t="e">
        <f t="shared" si="269"/>
        <v>#N/A</v>
      </c>
      <c r="JD39" s="43" t="e">
        <f t="shared" si="270"/>
        <v>#N/A</v>
      </c>
      <c r="JE39" s="43" t="e">
        <f t="shared" si="271"/>
        <v>#N/A</v>
      </c>
      <c r="JF39" s="43" t="e">
        <f t="shared" si="272"/>
        <v>#N/A</v>
      </c>
      <c r="JG39" s="43" t="e">
        <f t="shared" si="273"/>
        <v>#N/A</v>
      </c>
      <c r="JH39" s="43" t="e">
        <f t="shared" si="274"/>
        <v>#N/A</v>
      </c>
      <c r="JI39" s="43" t="e">
        <f t="shared" si="275"/>
        <v>#N/A</v>
      </c>
      <c r="JJ39" s="43" t="e">
        <f t="shared" si="276"/>
        <v>#N/A</v>
      </c>
      <c r="JK39" s="43" t="e">
        <f t="shared" si="277"/>
        <v>#N/A</v>
      </c>
      <c r="JL39" s="43">
        <f t="shared" si="278"/>
        <v>6</v>
      </c>
      <c r="JM39" s="43">
        <f t="shared" si="279"/>
        <v>6</v>
      </c>
      <c r="JN39" s="43">
        <f t="shared" si="280"/>
        <v>6</v>
      </c>
      <c r="JO39" s="43">
        <f t="shared" si="281"/>
        <v>6</v>
      </c>
      <c r="JP39" s="43">
        <f t="shared" si="282"/>
        <v>6</v>
      </c>
      <c r="JQ39" s="43" t="e">
        <f t="shared" si="283"/>
        <v>#N/A</v>
      </c>
      <c r="JR39" s="43" t="e">
        <f t="shared" si="284"/>
        <v>#N/A</v>
      </c>
      <c r="JS39" s="43" t="e">
        <f t="shared" si="285"/>
        <v>#N/A</v>
      </c>
      <c r="JT39" s="43" t="e">
        <f t="shared" si="286"/>
        <v>#N/A</v>
      </c>
      <c r="JU39" s="43" t="e">
        <f t="shared" si="287"/>
        <v>#N/A</v>
      </c>
      <c r="JV39" s="47">
        <f t="shared" si="170"/>
        <v>1.2400000000000004</v>
      </c>
      <c r="JW39" s="36">
        <f t="shared" si="171"/>
        <v>0</v>
      </c>
      <c r="JX39" s="36">
        <f t="shared" si="172"/>
        <v>0</v>
      </c>
      <c r="JY39" s="36">
        <f t="shared" si="173"/>
        <v>0</v>
      </c>
      <c r="JZ39" s="36">
        <f t="shared" si="174"/>
        <v>0</v>
      </c>
      <c r="KA39" s="36">
        <f t="shared" si="175"/>
        <v>0</v>
      </c>
      <c r="KB39" s="36">
        <f t="shared" si="176"/>
        <v>0</v>
      </c>
      <c r="KC39" s="36">
        <f t="shared" si="177"/>
        <v>0</v>
      </c>
      <c r="KD39" s="36">
        <f t="shared" si="178"/>
        <v>1</v>
      </c>
      <c r="KE39" s="36">
        <f t="shared" si="179"/>
        <v>1</v>
      </c>
      <c r="KF39" s="36">
        <f t="shared" si="180"/>
        <v>1</v>
      </c>
      <c r="KG39" s="36">
        <f t="shared" si="181"/>
        <v>1</v>
      </c>
      <c r="KH39" s="36">
        <f t="shared" si="182"/>
        <v>0</v>
      </c>
      <c r="KI39" s="36">
        <f t="shared" si="183"/>
        <v>0</v>
      </c>
      <c r="KJ39" s="36">
        <f t="shared" si="184"/>
        <v>0</v>
      </c>
      <c r="KK39" s="36">
        <f t="shared" si="185"/>
        <v>0</v>
      </c>
      <c r="KL39" s="36">
        <f t="shared" si="186"/>
        <v>0</v>
      </c>
      <c r="KM39" s="36">
        <f t="shared" si="187"/>
        <v>0</v>
      </c>
      <c r="KN39" s="36">
        <f t="shared" si="188"/>
        <v>0</v>
      </c>
      <c r="KO39" s="36">
        <f t="shared" si="189"/>
        <v>0</v>
      </c>
      <c r="KP39" s="36">
        <f t="shared" si="190"/>
        <v>0</v>
      </c>
      <c r="KQ39" s="36">
        <f t="shared" si="191"/>
        <v>0</v>
      </c>
      <c r="KR39" s="47">
        <f t="shared" si="192"/>
        <v>1.2400000000000004</v>
      </c>
      <c r="KS39" s="1">
        <f t="shared" si="193"/>
        <v>0</v>
      </c>
      <c r="KT39" s="1">
        <f t="shared" si="194"/>
        <v>0</v>
      </c>
      <c r="KU39" s="1">
        <f t="shared" si="195"/>
        <v>0</v>
      </c>
      <c r="KV39" s="1">
        <f t="shared" si="196"/>
        <v>0</v>
      </c>
      <c r="KW39" s="1">
        <f t="shared" si="197"/>
        <v>0</v>
      </c>
      <c r="KX39" s="1">
        <f t="shared" si="198"/>
        <v>0</v>
      </c>
      <c r="KY39" s="1">
        <f t="shared" si="199"/>
        <v>0</v>
      </c>
      <c r="KZ39" s="1">
        <f t="shared" si="200"/>
        <v>0</v>
      </c>
      <c r="LA39" s="1">
        <f t="shared" si="201"/>
        <v>0</v>
      </c>
      <c r="LB39" s="1">
        <f t="shared" si="202"/>
        <v>0</v>
      </c>
      <c r="LC39" s="1">
        <f t="shared" si="203"/>
        <v>0</v>
      </c>
      <c r="LD39" s="1">
        <f t="shared" si="204"/>
        <v>0</v>
      </c>
      <c r="LE39" s="1">
        <f t="shared" si="205"/>
        <v>0</v>
      </c>
      <c r="LF39" s="1">
        <f t="shared" si="206"/>
        <v>0</v>
      </c>
      <c r="LG39" s="1">
        <f t="shared" si="207"/>
        <v>0</v>
      </c>
      <c r="LH39" s="1">
        <f t="shared" si="208"/>
        <v>0</v>
      </c>
      <c r="LI39" s="1">
        <f t="shared" si="209"/>
        <v>0</v>
      </c>
      <c r="LJ39" s="1">
        <f t="shared" si="210"/>
        <v>0</v>
      </c>
      <c r="LK39" s="1">
        <f t="shared" si="211"/>
        <v>0</v>
      </c>
      <c r="LL39" s="1">
        <f t="shared" si="212"/>
        <v>0</v>
      </c>
      <c r="LM39" s="1">
        <f t="shared" si="213"/>
        <v>0</v>
      </c>
      <c r="LN39" s="47">
        <f t="shared" si="214"/>
        <v>1.2400000000000004</v>
      </c>
      <c r="LO39" s="43">
        <f t="shared" si="215"/>
        <v>10.467314194758849</v>
      </c>
      <c r="LP39" s="43">
        <f t="shared" si="216"/>
        <v>15.482605886994033</v>
      </c>
      <c r="LQ39" s="43">
        <f t="shared" si="217"/>
        <v>15.221356867395063</v>
      </c>
      <c r="LR39" s="43">
        <f t="shared" si="218"/>
        <v>11.272892449390293</v>
      </c>
      <c r="LS39" s="43">
        <f t="shared" si="219"/>
        <v>9.236322154205487</v>
      </c>
      <c r="LT39" s="43">
        <f t="shared" si="220"/>
        <v>7.6891532753595957</v>
      </c>
      <c r="LU39" s="43">
        <f t="shared" si="221"/>
        <v>10.12410263543156</v>
      </c>
      <c r="LV39" s="43">
        <f t="shared" si="222"/>
        <v>8.8969481051734736</v>
      </c>
      <c r="LW39" s="43">
        <f t="shared" si="223"/>
        <v>7.935115894166815</v>
      </c>
      <c r="LX39" s="43">
        <f t="shared" si="224"/>
        <v>7.1609582459565368</v>
      </c>
      <c r="LY39" s="43">
        <f t="shared" si="225"/>
        <v>6.5244286240937326</v>
      </c>
      <c r="LZ39" s="43">
        <f t="shared" si="226"/>
        <v>5.9495147956443972</v>
      </c>
      <c r="MA39" s="43">
        <f t="shared" si="227"/>
        <v>7.2168520617311787</v>
      </c>
      <c r="MB39" s="43">
        <f t="shared" si="228"/>
        <v>8.4841893278179583</v>
      </c>
      <c r="MC39" s="43">
        <f t="shared" si="229"/>
        <v>9.7515265939047442</v>
      </c>
      <c r="MD39" s="43">
        <f t="shared" si="230"/>
        <v>11.018863859991523</v>
      </c>
      <c r="ME39" s="43">
        <f t="shared" si="231"/>
        <v>12.286201126078307</v>
      </c>
      <c r="MF39" s="43">
        <f t="shared" si="232"/>
        <v>13.553538392165088</v>
      </c>
      <c r="MG39" s="43">
        <f t="shared" si="233"/>
        <v>14.761099330364068</v>
      </c>
      <c r="MH39" s="43">
        <f t="shared" si="234"/>
        <v>14.407534163544081</v>
      </c>
      <c r="MI39" s="43">
        <f t="shared" si="235"/>
        <v>13.6823211717216</v>
      </c>
      <c r="MJ39" s="47">
        <f t="shared" si="236"/>
        <v>1.2400000000000004</v>
      </c>
      <c r="MK39" s="43" t="e">
        <f t="shared" si="74"/>
        <v>#N/A</v>
      </c>
      <c r="ML39" s="43" t="e">
        <f t="shared" si="288"/>
        <v>#N/A</v>
      </c>
      <c r="MM39" s="43" t="e">
        <f t="shared" si="289"/>
        <v>#N/A</v>
      </c>
      <c r="MN39" s="43" t="e">
        <f t="shared" si="290"/>
        <v>#N/A</v>
      </c>
      <c r="MO39" s="43" t="e">
        <f t="shared" si="291"/>
        <v>#N/A</v>
      </c>
      <c r="MP39" s="43" t="e">
        <f t="shared" si="292"/>
        <v>#N/A</v>
      </c>
      <c r="MQ39" s="43" t="e">
        <f t="shared" si="293"/>
        <v>#N/A</v>
      </c>
      <c r="MR39" s="43" t="e">
        <f t="shared" si="294"/>
        <v>#N/A</v>
      </c>
      <c r="MS39" s="43" t="e">
        <f t="shared" si="295"/>
        <v>#N/A</v>
      </c>
      <c r="MT39" s="43" t="e">
        <f t="shared" si="296"/>
        <v>#N/A</v>
      </c>
      <c r="MU39" s="43" t="e">
        <f t="shared" si="297"/>
        <v>#N/A</v>
      </c>
      <c r="MV39" s="43" t="e">
        <f t="shared" si="298"/>
        <v>#N/A</v>
      </c>
      <c r="MW39" s="43" t="e">
        <f t="shared" si="299"/>
        <v>#N/A</v>
      </c>
      <c r="MX39" s="43" t="e">
        <f t="shared" si="300"/>
        <v>#N/A</v>
      </c>
      <c r="MY39" s="43" t="e">
        <f t="shared" si="301"/>
        <v>#N/A</v>
      </c>
      <c r="MZ39" s="43" t="e">
        <f t="shared" si="302"/>
        <v>#N/A</v>
      </c>
      <c r="NA39" s="43" t="e">
        <f t="shared" si="303"/>
        <v>#N/A</v>
      </c>
      <c r="NB39" s="43" t="e">
        <f t="shared" si="304"/>
        <v>#N/A</v>
      </c>
      <c r="NC39" s="43" t="e">
        <f t="shared" si="305"/>
        <v>#N/A</v>
      </c>
      <c r="ND39" s="43" t="e">
        <f t="shared" si="306"/>
        <v>#N/A</v>
      </c>
      <c r="NE39" s="43" t="e">
        <f t="shared" si="307"/>
        <v>#N/A</v>
      </c>
      <c r="NF39" s="47">
        <f t="shared" si="238"/>
        <v>1.2400000000000004</v>
      </c>
      <c r="NG39" s="43">
        <f>IF(OY38=0,MIN('Drive Train'!$F$35-FQ38*$C$19*'Drive Train'!$F$39,NG38+$C$39)-$C$7,IF(LO38-1&lt;=0,0,IF($C$37=Motors!$C$30,MAX(MAX(NG$8:NG38)*-1,NG38-$C$39),MAX(0,MAX(NG$8:NG38)*-1,NG38-$C$39))))</f>
        <v>0</v>
      </c>
      <c r="NH39" s="43">
        <f>IF(OZ38=0,MIN('Drive Train'!$F$35-FR38*$C$19*'Drive Train'!$F$39,NH38+$C$39)-$C$7,IF(LP38-1&lt;=0,0,IF($C$37=Motors!$C$30,MAX(MAX(NH$8:NH38)*-1,NH38-$C$39),MAX(0,MAX(NH$8:NH38)*-1,NH38-$C$39))))</f>
        <v>7.26559398265168</v>
      </c>
      <c r="NI39" s="43">
        <f>IF(PA38=0,MIN('Drive Train'!$F$35-FS38*$C$19*'Drive Train'!$F$39,NI38+$C$39)-$C$7,IF(LQ38-1&lt;=0,0,IF($C$37=Motors!$C$30,MAX(MAX(NI$8:NI38)*-1,NI38-$C$39),MAX(0,MAX(NI$8:NI38)*-1,NI38-$C$39))))</f>
        <v>0</v>
      </c>
      <c r="NJ39" s="43">
        <f>IF(PB38=0,MIN('Drive Train'!$F$35-FT38*$C$19*'Drive Train'!$F$39,NJ38+$C$39)-$C$7,IF(LR38-1&lt;=0,0,IF($C$37=Motors!$C$30,MAX(MAX(NJ$8:NJ38)*-1,NJ38-$C$39),MAX(0,MAX(NJ$8:NJ38)*-1,NJ38-$C$39))))</f>
        <v>0</v>
      </c>
      <c r="NK39" s="43">
        <f>IF(PC38=0,MIN('Drive Train'!$F$35-FU38*$C$19*'Drive Train'!$F$39,NK38+$C$39)-$C$7,IF(LS38-1&lt;=0,0,IF($C$37=Motors!$C$30,MAX(MAX(NK$8:NK38)*-1,NK38-$C$39),MAX(0,MAX(NK$8:NK38)*-1,NK38-$C$39))))</f>
        <v>0</v>
      </c>
      <c r="NL39" s="43">
        <f>IF(PD38=0,MIN('Drive Train'!$F$35-FV38*$C$19*'Drive Train'!$F$39,NL38+$C$39)-$C$7,IF(LT38-1&lt;=0,0,IF($C$37=Motors!$C$30,MAX(MAX(NL$8:NL38)*-1,NL38-$C$39),MAX(0,MAX(NL$8:NL38)*-1,NL38-$C$39))))</f>
        <v>0</v>
      </c>
      <c r="NM39" s="43">
        <f>IF(PE38=0,MIN('Drive Train'!$F$35-FW38*$C$19*'Drive Train'!$F$39,NM38+$C$39)-$C$7,IF(LU38-1&lt;=0,0,IF($C$37=Motors!$C$30,MAX(MAX(NM$8:NM38)*-1,NM38-$C$39),MAX(0,MAX(NM$8:NM38)*-1,NM38-$C$39))))</f>
        <v>7.319724426095612</v>
      </c>
      <c r="NN39" s="43">
        <f>IF(PF38=0,MIN('Drive Train'!$F$35-FX38*$C$19*'Drive Train'!$F$39,NN38+$C$39)-$C$7,IF(LV38-1&lt;=0,0,IF($C$37=Motors!$C$30,MAX(MAX(NN$8:NN38)*-1,NN38-$C$39),MAX(0,MAX(NN$8:NN38)*-1,NN38-$C$39))))</f>
        <v>12.119768350665954</v>
      </c>
      <c r="NO39" s="43">
        <f>IF(PG38=0,MIN('Drive Train'!$F$35-FY38*$C$19*'Drive Train'!$F$39,NO38+$C$39)-$C$7,IF(LW38-1&lt;=0,0,IF($C$37=Motors!$C$30,MAX(MAX(NO$8:NO38)*-1,NO38-$C$39),MAX(0,MAX(NO$8:NO38)*-1,NO38-$C$39))))</f>
        <v>12.119768414381412</v>
      </c>
      <c r="NP39" s="43">
        <f>IF(PH38=0,MIN('Drive Train'!$F$35-FZ38*$C$19*'Drive Train'!$F$39,NP38+$C$39)-$C$7,IF(LX38-1&lt;=0,0,IF($C$37=Motors!$C$30,MAX(MAX(NP$8:NP38)*-1,NP38-$C$39),MAX(0,MAX(NP$8:NP38)*-1,NP38-$C$39))))</f>
        <v>12.119768414388297</v>
      </c>
      <c r="NQ39" s="43">
        <f>IF(PI38=0,MIN('Drive Train'!$F$35-GA38*$C$19*'Drive Train'!$F$39,NQ38+$C$39)-$C$7,IF(LY38-1&lt;=0,0,IF($C$37=Motors!$C$30,MAX(MAX(NQ$8:NQ38)*-1,NQ38-$C$39),MAX(0,MAX(NQ$8:NQ38)*-1,NQ38-$C$39))))</f>
        <v>12.119768414388298</v>
      </c>
      <c r="NR39" s="43">
        <f>IF(PJ38=0,MIN('Drive Train'!$F$35-GB38*$C$19*'Drive Train'!$F$39,NR38+$C$39)-$C$7,IF(LZ38-1&lt;=0,0,IF($C$37=Motors!$C$30,MAX(MAX(NR$8:NR38)*-1,NR38-$C$39),MAX(0,MAX(NR$8:NR38)*-1,NR38-$C$39))))</f>
        <v>11.470194532957212</v>
      </c>
      <c r="NS39" s="43">
        <f>IF(PK38=0,MIN('Drive Train'!$F$35-GC38*$C$19*'Drive Train'!$F$39,NS38+$C$39)-$C$7,IF(MA38-1&lt;=0,0,IF($C$37=Motors!$C$30,MAX(MAX(NS$8:NS38)*-1,NS38-$C$39),MAX(0,MAX(NS$8:NS38)*-1,NS38-$C$39))))</f>
        <v>11.331825402819584</v>
      </c>
      <c r="NT39" s="43">
        <f>IF(PL38=0,MIN('Drive Train'!$F$35-GD38*$C$19*'Drive Train'!$F$39,NT38+$C$39)-$C$7,IF(MB38-1&lt;=0,0,IF($C$37=Motors!$C$30,MAX(MAX(NT$8:NT38)*-1,NT38-$C$39),MAX(0,MAX(NT$8:NT38)*-1,NT38-$C$39))))</f>
        <v>11.193456272681958</v>
      </c>
      <c r="NU39" s="43">
        <f>IF(PM38=0,MIN('Drive Train'!$F$35-GE38*$C$19*'Drive Train'!$F$39,NU38+$C$39)-$C$7,IF(MC38-1&lt;=0,0,IF($C$37=Motors!$C$30,MAX(MAX(NU$8:NU38)*-1,NU38-$C$39),MAX(0,MAX(NU$8:NU38)*-1,NU38-$C$39))))</f>
        <v>11.055087142544332</v>
      </c>
      <c r="NV39" s="43">
        <f>IF(PN38=0,MIN('Drive Train'!$F$35-GF38*$C$19*'Drive Train'!$F$39,NV38+$C$39)-$C$7,IF(MD38-1&lt;=0,0,IF($C$37=Motors!$C$30,MAX(MAX(NV$8:NV38)*-1,NV38-$C$39),MAX(0,MAX(NV$8:NV38)*-1,NV38-$C$39))))</f>
        <v>10.916718012406706</v>
      </c>
      <c r="NW39" s="43">
        <f>IF(PO38=0,MIN('Drive Train'!$F$35-GG38*$C$19*'Drive Train'!$F$39,NW38+$C$39)-$C$7,IF(ME38-1&lt;=0,0,IF($C$37=Motors!$C$30,MAX(MAX(NW$8:NW38)*-1,NW38-$C$39),MAX(0,MAX(NW$8:NW38)*-1,NW38-$C$39))))</f>
        <v>10.77834888226908</v>
      </c>
      <c r="NX39" s="43">
        <f>IF(PP38=0,MIN('Drive Train'!$F$35-GH38*$C$19*'Drive Train'!$F$39,NX38+$C$39)-$C$7,IF(MF38-1&lt;=0,0,IF($C$37=Motors!$C$30,MAX(MAX(NX$8:NX38)*-1,NX38-$C$39),MAX(0,MAX(NX$8:NX38)*-1,NX38-$C$39))))</f>
        <v>10.639979752131453</v>
      </c>
      <c r="NY39" s="43">
        <f>IF(PQ38=0,MIN('Drive Train'!$F$35-GI38*$C$19*'Drive Train'!$F$39,NY38+$C$39)-$C$7,IF(MG38-1&lt;=0,0,IF($C$37=Motors!$C$30,MAX(MAX(NY$8:NY38)*-1,NY38-$C$39),MAX(0,MAX(NY$8:NY38)*-1,NY38-$C$39))))</f>
        <v>5.708526635055116</v>
      </c>
      <c r="NZ39" s="43">
        <f>IF(PR38=0,MIN('Drive Train'!$F$35-GJ38*$C$19*'Drive Train'!$F$39,NZ38+$C$39)-$C$7,IF(MH38-1&lt;=0,0,IF($C$37=Motors!$C$30,MAX(MAX(NZ$8:NZ38)*-1,NZ38-$C$39),MAX(0,MAX(NZ$8:NZ38)*-1,NZ38-$C$39))))</f>
        <v>1.3517209662091112</v>
      </c>
      <c r="OA39" s="43">
        <f>IF(PS38=0,MIN('Drive Train'!$F$35-GK38*$C$19*'Drive Train'!$F$39,OA38+$C$39)-$C$7,IF(MI38-1&lt;=0,0,IF($C$37=Motors!$C$30,MAX(MAX(OA$8:OA38)*-1,OA38-$C$39),MAX(0,MAX(OA$8:OA38)*-1,OA38-$C$39))))</f>
        <v>0</v>
      </c>
      <c r="OB39" s="47">
        <f t="shared" si="239"/>
        <v>1.2400000000000004</v>
      </c>
      <c r="OC39" s="43">
        <f>'Drive Train'!$F$35-(FQ39*$C$13)*$C$19*'Drive Train'!$F$39</f>
        <v>12.335720619538748</v>
      </c>
      <c r="OD39" s="43">
        <f>'Drive Train'!$F$35-(FR39*$C$13)*$C$19*'Drive Train'!$F$39</f>
        <v>8.7214115597493649</v>
      </c>
      <c r="OE39" s="43">
        <f>'Drive Train'!$F$35-(FS39*$C$13)*$C$19*'Drive Train'!$F$39</f>
        <v>12.331092067316112</v>
      </c>
      <c r="OF39" s="43">
        <f>'Drive Train'!$F$35-(FT39*$C$13)*$C$19*'Drive Train'!$F$39</f>
        <v>12.335709776192477</v>
      </c>
      <c r="OG39" s="43">
        <f>'Drive Train'!$F$35-(FU39*$C$13)*$C$19*'Drive Train'!$F$39</f>
        <v>12.33531402029454</v>
      </c>
      <c r="OH39" s="43">
        <f>'Drive Train'!$F$35-(FV39*$C$13)*$C$19*'Drive Train'!$F$39</f>
        <v>12.333286135143217</v>
      </c>
      <c r="OI39" s="43">
        <f>'Drive Train'!$F$35-(FW39*$C$13)*$C$19*'Drive Train'!$F$39</f>
        <v>12.016574744219765</v>
      </c>
      <c r="OJ39" s="43">
        <f>'Drive Train'!$F$35-(FX39*$C$13)*$C$19*'Drive Train'!$F$39</f>
        <v>12.324826289121892</v>
      </c>
      <c r="OK39" s="43">
        <f>'Drive Train'!$F$35-(FY39*$C$13)*$C$19*'Drive Train'!$F$39</f>
        <v>12.324826310789607</v>
      </c>
      <c r="OL39" s="43">
        <f>'Drive Train'!$F$35-(FZ39*$C$13)*$C$19*'Drive Train'!$F$39</f>
        <v>12.324826310791222</v>
      </c>
      <c r="OM39" s="43">
        <f>'Drive Train'!$F$35-(GA39*$C$13)*$C$19*'Drive Train'!$F$39</f>
        <v>12.324826310791224</v>
      </c>
      <c r="ON39" s="43">
        <f>'Drive Train'!$F$35-(GB39*$C$13)*$C$19*'Drive Train'!$F$39</f>
        <v>11.85193605716305</v>
      </c>
      <c r="OO39" s="43">
        <f>'Drive Train'!$F$35-(GC39*$C$13)*$C$19*'Drive Train'!$F$39</f>
        <v>11.75120323074316</v>
      </c>
      <c r="OP39" s="43">
        <f>'Drive Train'!$F$35-(GD39*$C$13)*$C$19*'Drive Train'!$F$39</f>
        <v>11.65047040432327</v>
      </c>
      <c r="OQ39" s="43">
        <f>'Drive Train'!$F$35-(GE39*$C$13)*$C$19*'Drive Train'!$F$39</f>
        <v>11.549737577903381</v>
      </c>
      <c r="OR39" s="43">
        <f>'Drive Train'!$F$35-(GF39*$C$13)*$C$19*'Drive Train'!$F$39</f>
        <v>11.449004751483491</v>
      </c>
      <c r="OS39" s="43">
        <f>'Drive Train'!$F$35-(GG39*$C$13)*$C$19*'Drive Train'!$F$39</f>
        <v>11.348271925063601</v>
      </c>
      <c r="OT39" s="43">
        <f>'Drive Train'!$F$35-(GH39*$C$13)*$C$19*'Drive Train'!$F$39</f>
        <v>11.247539098643712</v>
      </c>
      <c r="OU39" s="43">
        <f>'Drive Train'!$F$35-(GI39*$C$13)*$C$19*'Drive Train'!$F$39</f>
        <v>11.877629651805231</v>
      </c>
      <c r="OV39" s="43">
        <f>'Drive Train'!$F$35-(GJ39*$C$13)*$C$19*'Drive Train'!$F$39</f>
        <v>12.251216843639277</v>
      </c>
      <c r="OW39" s="43">
        <f>'Drive Train'!$F$35-(GK39*$C$13)*$C$19*'Drive Train'!$F$39</f>
        <v>12.319599217541835</v>
      </c>
      <c r="OX39" s="47">
        <f t="shared" si="240"/>
        <v>1.2400000000000004</v>
      </c>
      <c r="OY39" s="1">
        <f>IF(PU39&gt;='Drive Train'!$F$29,1,0)</f>
        <v>1</v>
      </c>
      <c r="OZ39" s="1">
        <f>IF(PV39&gt;='Drive Train'!$F$29,1,0)</f>
        <v>1</v>
      </c>
      <c r="PA39" s="1">
        <f>IF(PW39&gt;='Drive Train'!$F$29,1,0)</f>
        <v>1</v>
      </c>
      <c r="PB39" s="1">
        <f>IF(PX39&gt;='Drive Train'!$F$29,1,0)</f>
        <v>1</v>
      </c>
      <c r="PC39" s="1">
        <f>IF(PY39&gt;='Drive Train'!$F$29,1,0)</f>
        <v>1</v>
      </c>
      <c r="PD39" s="1">
        <f>IF(PZ39&gt;='Drive Train'!$F$29,1,0)</f>
        <v>1</v>
      </c>
      <c r="PE39" s="1">
        <f>IF(QA39&gt;='Drive Train'!$F$29,1,0)</f>
        <v>1</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1</v>
      </c>
      <c r="PR39" s="1">
        <f>IF(QN39&gt;='Drive Train'!$F$29,1,0)</f>
        <v>1</v>
      </c>
      <c r="PS39" s="1">
        <f>IF(QO39&gt;='Drive Train'!$F$29,1,0)</f>
        <v>1</v>
      </c>
      <c r="PT39" s="190">
        <f t="shared" si="241"/>
        <v>1.2400000000000004</v>
      </c>
      <c r="PU39" s="43">
        <f t="shared" si="242"/>
        <v>13.188936609880631</v>
      </c>
      <c r="PV39" s="43">
        <f t="shared" si="243"/>
        <v>10.208959502499594</v>
      </c>
      <c r="PW39" s="43">
        <f t="shared" si="244"/>
        <v>12.91904299221232</v>
      </c>
      <c r="PX39" s="43">
        <f t="shared" si="245"/>
        <v>13.282562097138033</v>
      </c>
      <c r="PY39" s="43">
        <f t="shared" si="246"/>
        <v>12.700102664254382</v>
      </c>
      <c r="PZ39" s="43">
        <f t="shared" si="247"/>
        <v>11.547083476018113</v>
      </c>
      <c r="QA39" s="43">
        <f t="shared" si="248"/>
        <v>10.696677145985147</v>
      </c>
      <c r="QB39" s="43">
        <f t="shared" si="249"/>
        <v>9.6630849479125551</v>
      </c>
      <c r="QC39" s="43">
        <f t="shared" si="250"/>
        <v>8.7789336480130729</v>
      </c>
      <c r="QD39" s="43">
        <f t="shared" si="251"/>
        <v>8.0282957829114689</v>
      </c>
      <c r="QE39" s="43">
        <f t="shared" si="252"/>
        <v>7.3923878377117465</v>
      </c>
      <c r="QF39" s="43">
        <f t="shared" si="253"/>
        <v>4.3339572716566659</v>
      </c>
      <c r="QG39" s="43">
        <f t="shared" si="254"/>
        <v>5.2571561792414263</v>
      </c>
      <c r="QH39" s="43">
        <f t="shared" si="255"/>
        <v>6.1803550868261903</v>
      </c>
      <c r="QI39" s="43">
        <f t="shared" si="256"/>
        <v>7.1035539944109516</v>
      </c>
      <c r="QJ39" s="43">
        <f t="shared" si="257"/>
        <v>8.0267529019957138</v>
      </c>
      <c r="QK39" s="43">
        <f t="shared" si="258"/>
        <v>8.9499518095804795</v>
      </c>
      <c r="QL39" s="43">
        <f t="shared" si="259"/>
        <v>9.8731507171652346</v>
      </c>
      <c r="QM39" s="43">
        <f t="shared" si="260"/>
        <v>10.771587484900618</v>
      </c>
      <c r="QN39" s="43">
        <f t="shared" si="261"/>
        <v>11.539670372776426</v>
      </c>
      <c r="QO39" s="43">
        <f t="shared" si="262"/>
        <v>12.122381577949325</v>
      </c>
      <c r="QP39" s="47">
        <f t="shared" si="263"/>
        <v>1.2400000000000004</v>
      </c>
      <c r="QQ39" s="43">
        <f t="shared" si="76"/>
        <v>1.9925775700001199E-2</v>
      </c>
      <c r="QR39" s="43">
        <f t="shared" si="77"/>
        <v>1.1403147887717406</v>
      </c>
      <c r="QS39" s="43">
        <f t="shared" si="78"/>
        <v>2.1360566961867746E-2</v>
      </c>
      <c r="QT39" s="43">
        <f t="shared" si="79"/>
        <v>1.9929136996953374E-2</v>
      </c>
      <c r="QU39" s="43">
        <f t="shared" si="80"/>
        <v>2.0051816201352168E-2</v>
      </c>
      <c r="QV39" s="43">
        <f t="shared" si="81"/>
        <v>2.0680434342670594E-2</v>
      </c>
      <c r="QW39" s="43">
        <f t="shared" si="82"/>
        <v>0.11885686497862172</v>
      </c>
      <c r="QX39" s="43">
        <f t="shared" si="83"/>
        <v>2.3302877077305557E-2</v>
      </c>
      <c r="QY39" s="43">
        <f t="shared" si="84"/>
        <v>2.3302870360594679E-2</v>
      </c>
      <c r="QZ39" s="43">
        <f t="shared" si="85"/>
        <v>2.3302870360093663E-2</v>
      </c>
      <c r="RA39" s="43">
        <f t="shared" si="86"/>
        <v>2.3302870360093444E-2</v>
      </c>
      <c r="RB39" s="43">
        <f t="shared" si="87"/>
        <v>0.1698927263434076</v>
      </c>
      <c r="RC39" s="43">
        <f t="shared" si="88"/>
        <v>0.20111859831769965</v>
      </c>
      <c r="RD39" s="43">
        <f t="shared" si="89"/>
        <v>0.23234447029199179</v>
      </c>
      <c r="RE39" s="43">
        <f t="shared" si="90"/>
        <v>0.26357034226628367</v>
      </c>
      <c r="RF39" s="43">
        <f t="shared" si="91"/>
        <v>0.294796214240576</v>
      </c>
      <c r="RG39" s="43">
        <f t="shared" si="92"/>
        <v>0.32602208621486789</v>
      </c>
      <c r="RH39" s="43">
        <f t="shared" si="93"/>
        <v>0.35724795818916005</v>
      </c>
      <c r="RI39" s="43">
        <f t="shared" si="94"/>
        <v>0.1619280446664359</v>
      </c>
      <c r="RJ39" s="43">
        <f t="shared" si="95"/>
        <v>4.6120852134986796E-2</v>
      </c>
      <c r="RK39" s="43">
        <f t="shared" si="96"/>
        <v>2.4923201590776174E-2</v>
      </c>
      <c r="RL39" s="47">
        <f t="shared" si="264"/>
        <v>1.2400000000000004</v>
      </c>
      <c r="RM39" s="2">
        <f>IF(AND(LO39&gt;=LO$6*'Drive Train'!$AA$52,LO39&lt;=LO$6*'Drive Train'!$AA$53,KS39=0,JW39=0,EU39&gt;0),$C$17,0)</f>
        <v>0</v>
      </c>
      <c r="RN39" s="2">
        <f>IF(AND(LP39&gt;=LP$6*'Drive Train'!$AA$52,LP39&lt;=LP$6*'Drive Train'!$AA$53,KT39=0,JX39=0,EV39&gt;0),$C$17,0)</f>
        <v>0.04</v>
      </c>
      <c r="RO39" s="2">
        <f>IF(AND(LQ39&gt;=LQ$6*'Drive Train'!$AA$52,LQ39&lt;=LQ$6*'Drive Train'!$AA$53,KU39=0,JY39=0,EW39&gt;0),$C$17,0)</f>
        <v>0</v>
      </c>
      <c r="RP39" s="2">
        <f>IF(AND(LR39&gt;=LR$6*'Drive Train'!$AA$52,LR39&lt;=LR$6*'Drive Train'!$AA$53,KV39=0,JZ39=0,EX39&gt;0),$C$17,0)</f>
        <v>0</v>
      </c>
      <c r="RQ39" s="2">
        <f>IF(AND(LS39&gt;=LS$6*'Drive Train'!$AA$52,LS39&lt;=LS$6*'Drive Train'!$AA$53,KW39=0,KA39=0,EY39&gt;0),$C$17,0)</f>
        <v>0</v>
      </c>
      <c r="RR39" s="2">
        <f>IF(AND(LT39&gt;=LT$6*'Drive Train'!$AA$52,LT39&lt;=LT$6*'Drive Train'!$AA$53,KX39=0,KB39=0,EZ39&gt;0),$C$17,0)</f>
        <v>0</v>
      </c>
      <c r="RS39" s="2">
        <f>IF(AND(LU39&gt;=LU$6*'Drive Train'!$AA$52,LU39&lt;=LU$6*'Drive Train'!$AA$53,KY39=0,KC39=0,FA39&gt;0),$C$17,0)</f>
        <v>0</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v>
      </c>
      <c r="SF39" s="2">
        <f>IF(AND(MH39&gt;=MH$6*'Drive Train'!$AA$52,MH39&lt;=MH$6*'Drive Train'!$AA$53,LL39=0,KP39=0,FN39&gt;0),$C$17,0)</f>
        <v>0</v>
      </c>
      <c r="SG39" s="2">
        <f>IF(AND(MI39&gt;=MI$6*'Drive Train'!$AA$52,MI39&lt;=MI$6*'Drive Train'!$AA$53,LM39=0,KQ39=0,FO39&gt;0),$C$17,0)</f>
        <v>0</v>
      </c>
      <c r="SH39" s="47">
        <f t="shared" si="265"/>
        <v>1.2400000000000004</v>
      </c>
      <c r="SI39" s="2">
        <f>IF(AND(EU39&lt;0,KS39=0,LO39&gt;=LO$6*'Drive Train'!$AA$52,LO39&lt;=LO$6*'Drive Train'!$AA$53,OY39=1,JW39=0),$C$17,0)</f>
        <v>0.04</v>
      </c>
      <c r="SJ39" s="2">
        <f>IF(AND(EV39&lt;0,KT39=0,LP39&gt;=LP$6*'Drive Train'!$AA$52,LP39&lt;=LP$6*'Drive Train'!$AA$53,OZ39=1,JX39=0),$C$17,0)</f>
        <v>0</v>
      </c>
      <c r="SK39" s="2">
        <f>IF(AND(EW39&lt;0,KU39=0,LQ39&gt;=LQ$6*'Drive Train'!$AA$52,LQ39&lt;=LQ$6*'Drive Train'!$AA$53,PA39=1,JY39=0),$C$17,0)</f>
        <v>0.04</v>
      </c>
      <c r="SL39" s="2">
        <f>IF(AND(EX39&lt;0,KV39=0,LR39&gt;=LR$6*'Drive Train'!$AA$52,LR39&lt;=LR$6*'Drive Train'!$AA$53,PB39=1,JZ39=0),$C$17,0)</f>
        <v>0.04</v>
      </c>
      <c r="SM39" s="2">
        <f>IF(AND(EY39&lt;0,KW39=0,LS39&gt;=LS$6*'Drive Train'!$AA$52,LS39&lt;=LS$6*'Drive Train'!$AA$53,PC39=1,KA39=0),$C$17,0)</f>
        <v>0.04</v>
      </c>
      <c r="SN39" s="2">
        <f>IF(AND(EZ39&lt;0,KX39=0,LT39&gt;=LT$6*'Drive Train'!$AA$52,LT39&lt;=LT$6*'Drive Train'!$AA$53,PD39=1,KB39=0),$C$17,0)</f>
        <v>0.04</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0.04</v>
      </c>
      <c r="TC39" s="2">
        <f>IF(AND(FO39&lt;0,LM39=0,MI39&gt;=MI$6*'Drive Train'!$AA$52,MI39&lt;=MI$6*'Drive Train'!$AA$53,PS39=1,KQ39=0),$C$17,0)</f>
        <v>0.04</v>
      </c>
      <c r="TD39" s="102">
        <f t="shared" si="266"/>
        <v>1.2400000000000004</v>
      </c>
    </row>
    <row r="40" spans="1:524" x14ac:dyDescent="0.3">
      <c r="B40" s="3" t="s">
        <v>217</v>
      </c>
      <c r="C40" s="2">
        <f>'Drive Train'!AA51</f>
        <v>0.15</v>
      </c>
      <c r="K40" s="43"/>
      <c r="R40" s="49">
        <f t="shared" si="97"/>
        <v>1.2800000000000005</v>
      </c>
      <c r="S40" s="2">
        <f>NG40/'Drive Train'!$F$35</f>
        <v>0</v>
      </c>
      <c r="T40" s="2">
        <f>NH40/'Drive Train'!$F$35</f>
        <v>0.19883822440739354</v>
      </c>
      <c r="U40" s="2">
        <f>NI40/'Drive Train'!$F$35</f>
        <v>0</v>
      </c>
      <c r="V40" s="2">
        <f>NJ40/'Drive Train'!$F$35</f>
        <v>0</v>
      </c>
      <c r="W40" s="2">
        <f>NK40/'Drive Train'!$F$35</f>
        <v>0</v>
      </c>
      <c r="X40" s="2">
        <f>NL40/'Drive Train'!$F$35</f>
        <v>0</v>
      </c>
      <c r="Y40" s="2">
        <f>NM40/'Drive Train'!$F$35</f>
        <v>0.20320358274964614</v>
      </c>
      <c r="Z40" s="2">
        <f>NN40/'Drive Train'!$F$35</f>
        <v>0.97740067624966576</v>
      </c>
      <c r="AA40" s="2">
        <f>NO40/'Drive Train'!$F$35</f>
        <v>0.9774006785795275</v>
      </c>
      <c r="AB40" s="2">
        <f>NP40/'Drive Train'!$F$35</f>
        <v>0.97740067857970137</v>
      </c>
      <c r="AC40" s="2">
        <f>NQ40/'Drive Train'!$F$35</f>
        <v>0.97740067857970148</v>
      </c>
      <c r="AD40" s="2">
        <f>NR40/'Drive Train'!$F$35</f>
        <v>0.92655226421108061</v>
      </c>
      <c r="AE40" s="2">
        <f>NS40/'Drive Train'!$F$35</f>
        <v>0.91572077749926462</v>
      </c>
      <c r="AF40" s="2">
        <f>NT40/'Drive Train'!$F$35</f>
        <v>0.9048892907874484</v>
      </c>
      <c r="AG40" s="2">
        <f>NU40/'Drive Train'!$F$35</f>
        <v>0.8940578040756324</v>
      </c>
      <c r="AH40" s="2">
        <f>NV40/'Drive Train'!$F$35</f>
        <v>0.88322631736381618</v>
      </c>
      <c r="AI40" s="2">
        <f>NW40/'Drive Train'!$F$35</f>
        <v>0.87239483065200008</v>
      </c>
      <c r="AJ40" s="2">
        <f>NX40/'Drive Train'!$F$35</f>
        <v>0.86156334394018397</v>
      </c>
      <c r="AK40" s="2">
        <f>NY40/'Drive Train'!$F$35</f>
        <v>7.3268277020573883E-2</v>
      </c>
      <c r="AL40" s="2">
        <f>NZ40/'Drive Train'!$F$35</f>
        <v>0</v>
      </c>
      <c r="AM40" s="2">
        <f>OA40/'Drive Train'!$F$35</f>
        <v>0</v>
      </c>
      <c r="AN40" s="47">
        <f t="shared" si="98"/>
        <v>1.2800000000000005</v>
      </c>
      <c r="AO40" s="36">
        <f>LO40*12*60/(PI() * 'Drive Train'!$F$15)/S$6*ABS(S40)</f>
        <v>0</v>
      </c>
      <c r="AP40" s="36">
        <f>LP40*12*60/(PI() * 'Drive Train'!$F$15)/T$6*ABS(T40)</f>
        <v>544.91160749394726</v>
      </c>
      <c r="AQ40" s="36">
        <f>LQ40*12*60/(PI() * 'Drive Train'!$F$15)/U$6*ABS(U40)</f>
        <v>0</v>
      </c>
      <c r="AR40" s="36">
        <f>LR40*12*60/(PI() * 'Drive Train'!$F$15)/V$6*ABS(V40)</f>
        <v>0</v>
      </c>
      <c r="AS40" s="36">
        <f>LS40*12*60/(PI() * 'Drive Train'!$F$15)/W$6*ABS(W40)</f>
        <v>0</v>
      </c>
      <c r="AT40" s="36">
        <f>LT40*12*60/(PI() * 'Drive Train'!$F$15)/X$6*ABS(X40)</f>
        <v>0</v>
      </c>
      <c r="AU40" s="36">
        <f>LU40*12*60/(PI() * 'Drive Train'!$F$15)/Y$6*ABS(Y40)</f>
        <v>986.16929078107125</v>
      </c>
      <c r="AV40" s="36">
        <f>LV40*12*60/(PI() * 'Drive Train'!$F$15)/Z$6*ABS(Z40)</f>
        <v>5480.6114112881978</v>
      </c>
      <c r="AW40" s="36">
        <f>LW40*12*60/(PI() * 'Drive Train'!$F$15)/AA$6*ABS(AA40)</f>
        <v>5480.6114295447396</v>
      </c>
      <c r="AX40" s="36">
        <f>LX40*12*60/(PI() * 'Drive Train'!$F$15)/AB$6*ABS(AB40)</f>
        <v>5480.6114295459838</v>
      </c>
      <c r="AY40" s="36">
        <f>LY40*12*60/(PI() * 'Drive Train'!$F$15)/AC$6*ABS(AC40)</f>
        <v>5480.6114295459838</v>
      </c>
      <c r="AZ40" s="36">
        <f>LZ40*12*60/(PI() * 'Drive Train'!$F$15)/AD$6*ABS(AD40)</f>
        <v>1933.5981740559216</v>
      </c>
      <c r="BA40" s="36">
        <f>MA40*12*60/(PI() * 'Drive Train'!$F$15)/AE$6*ABS(AE40)</f>
        <v>2318.0650968918508</v>
      </c>
      <c r="BB40" s="36">
        <f>MB40*12*60/(PI() * 'Drive Train'!$F$15)/AF$6*ABS(AF40)</f>
        <v>2692.9020476224014</v>
      </c>
      <c r="BC40" s="36">
        <f>MC40*12*60/(PI() * 'Drive Train'!$F$15)/AG$6*ABS(AG40)</f>
        <v>3058.1090262475764</v>
      </c>
      <c r="BD40" s="36">
        <f>MD40*12*60/(PI() * 'Drive Train'!$F$15)/AH$6*ABS(AH40)</f>
        <v>3413.6860327673708</v>
      </c>
      <c r="BE40" s="36">
        <f>ME40*12*60/(PI() * 'Drive Train'!$F$15)/AI$6*ABS(AI40)</f>
        <v>3759.6330671817886</v>
      </c>
      <c r="BF40" s="36">
        <f>MF40*12*60/(PI() * 'Drive Train'!$F$15)/AJ$6*ABS(AJ40)</f>
        <v>4095.9501294908273</v>
      </c>
      <c r="BG40" s="36">
        <f>MG40*12*60/(PI() * 'Drive Train'!$F$15)/AK$6*ABS(AK40)</f>
        <v>353.25989733675806</v>
      </c>
      <c r="BH40" s="36">
        <f>MH40*12*60/(PI() * 'Drive Train'!$F$15)/AL$6*ABS(AL40)</f>
        <v>0</v>
      </c>
      <c r="BI40" s="36">
        <f>MI40*12*60/(PI() * 'Drive Train'!$F$15)/AM$6*ABS(AM40)</f>
        <v>0</v>
      </c>
      <c r="BJ40" s="47">
        <f t="shared" ref="BJ40:BJ71" si="308">AN40</f>
        <v>1.2800000000000005</v>
      </c>
      <c r="BK40" s="2">
        <f>IF(OR(KS39=1,AND($C$37=Motors!$C$32,OY39=1)),0,IF(NG40=0,-(CG39+$C$15)/($C$14-$C$15)*$C$12,($C$11*S40-AO40)/($C$11*S40)*$C$12*S40))</f>
        <v>0</v>
      </c>
      <c r="BL40" s="2">
        <f>IF(OR(KT39=1,AND($C$37=Motors!$C$32,OZ39=1)),0,IF(NH40=0,-(CH39+$C$15)/($C$14-$C$15)*$C$12,($C$11*T40-AP40)/($C$11*T40)*$C$12*T40))</f>
        <v>0</v>
      </c>
      <c r="BM40" s="2">
        <f>IF(OR(KU39=1,AND($C$37=Motors!$C$32,PA39=1)),0,IF(NI40=0,-(CI39+$C$15)/($C$14-$C$15)*$C$12,($C$11*U40-AQ40)/($C$11*U40)*$C$12*U40))</f>
        <v>0</v>
      </c>
      <c r="BN40" s="2">
        <f>IF(OR(KV39=1,AND($C$37=Motors!$C$32,PB39=1)),0,IF(NJ40=0,-(CJ39+$C$15)/($C$14-$C$15)*$C$12,($C$11*V40-AR40)/($C$11*V40)*$C$12*V40))</f>
        <v>0</v>
      </c>
      <c r="BO40" s="2">
        <f>IF(OR(KW39=1,AND($C$37=Motors!$C$32,PC39=1)),0,IF(NK40=0,-(CK39+$C$15)/($C$14-$C$15)*$C$12,($C$11*W40-AS40)/($C$11*W40)*$C$12*W40))</f>
        <v>0</v>
      </c>
      <c r="BP40" s="2">
        <f>IF(OR(KX39=1,AND($C$37=Motors!$C$32,PD39=1)),0,IF(NL40=0,-(CL39+$C$15)/($C$14-$C$15)*$C$12,($C$11*X40-AT40)/($C$11*X40)*$C$12*X40))</f>
        <v>0</v>
      </c>
      <c r="BQ40" s="2">
        <f>IF(OR(KY39=1,AND($C$37=Motors!$C$32,PE39=1)),0,IF(NM40=0,-(CM39+$C$15)/($C$14-$C$15)*$C$12,($C$11*Y40-AU40)/($C$11*Y40)*$C$12*Y40))</f>
        <v>0</v>
      </c>
      <c r="BR40" s="2">
        <f>IF(OR(KZ39=1,AND($C$37=Motors!$C$32,PF39=1)),0,IF(NN40=0,-(CN39+$C$15)/($C$14-$C$15)*$C$12,($C$11*Z40-AV40)/($C$11*Z40)*$C$12*Z40))</f>
        <v>0.69768194819242746</v>
      </c>
      <c r="BS40" s="2">
        <f>IF(OR(LA39=1,AND($C$37=Motors!$C$32,PG39=1)),0,IF(NO40=0,-(CO39+$C$15)/($C$14-$C$15)*$C$12,($C$11*AA40-AW40)/($C$11*AA40)*$C$12*AA40))</f>
        <v>0.69768194609406176</v>
      </c>
      <c r="BT40" s="2">
        <f>IF(OR(LB39=1,AND($C$37=Motors!$C$32,PH39=1)),0,IF(NP40=0,-(CP39+$C$15)/($C$14-$C$15)*$C$12,($C$11*AB40-AX40)/($C$11*AB40)*$C$12*AB40))</f>
        <v>0.69768194609399048</v>
      </c>
      <c r="BU40" s="2">
        <f>IF(OR(LC39=1,AND($C$37=Motors!$C$32,PI39=1)),0,IF(NQ40=0,-(CQ39+$C$15)/($C$14-$C$15)*$C$12,($C$11*AC40-AY40)/($C$11*AC40)*$C$12*AC40))</f>
        <v>0.69768194609399126</v>
      </c>
      <c r="BV40" s="2">
        <f>IF(OR(LD39=1,AND($C$37=Motors!$C$32,PJ39=1)),0,IF(NR40=0,-(CR39+$C$15)/($C$14-$C$15)*$C$12,($C$11*AD40-AZ40)/($C$11*AD40)*$C$12*AD40))</f>
        <v>3.0244246877685761</v>
      </c>
      <c r="BW40" s="2">
        <f>IF(OR(LE39=1,AND($C$37=Motors!$C$32,PK39=1)),0,IF(NS40=0,-(CS39+$C$15)/($C$14-$C$15)*$C$12,($C$11*AE40-BA40)/($C$11*AE40)*$C$12*AE40))</f>
        <v>2.6941709429378689</v>
      </c>
      <c r="BX40" s="2">
        <f>IF(OR(LF39=1,AND($C$37=Motors!$C$32,PL39=1)),0,IF(NT40=0,-(CT39+$C$15)/($C$14-$C$15)*$C$12,($C$11*AF40-BB40)/($C$11*AF40)*$C$12*AF40))</f>
        <v>2.3708935232576942</v>
      </c>
      <c r="BY40" s="2">
        <f>IF(OR(LG39=1,AND($C$37=Motors!$C$32,PM39=1)),0,IF(NU40=0,-(CU39+$C$15)/($C$14-$C$15)*$C$12,($C$11*AG40-BC40)/($C$11*AG40)*$C$12*AG40))</f>
        <v>2.0545924287280517</v>
      </c>
      <c r="BZ40" s="2">
        <f>IF(OR(LH39=1,AND($C$37=Motors!$C$32,PN39=1)),0,IF(NV40=0,-(CV39+$C$15)/($C$14-$C$15)*$C$12,($C$11*AH40-BD40)/($C$11*AH40)*$C$12*AH40))</f>
        <v>1.7452676593489442</v>
      </c>
      <c r="CA40" s="2">
        <f>IF(OR(LI39=1,AND($C$37=Motors!$C$32,PO39=1)),0,IF(NW40=0,-(CW39+$C$15)/($C$14-$C$15)*$C$12,($C$11*AI40-BE40)/($C$11*AI40)*$C$12*AI40))</f>
        <v>1.4429192151203694</v>
      </c>
      <c r="CB40" s="2">
        <f>IF(OR(LJ39=1,AND($C$37=Motors!$C$32,PP39=1)),0,IF(NX40=0,-(CX39+$C$15)/($C$14-$C$15)*$C$12,($C$11*AJ40-BF40)/($C$11*AJ40)*$C$12*AJ40))</f>
        <v>1.1475470960423289</v>
      </c>
      <c r="CC40" s="2">
        <f>IF(OR(LK39=1,AND($C$37=Motors!$C$32,PQ39=1)),0,IF(NY40=0,-(CY39+$C$15)/($C$14-$C$15)*$C$12,($C$11*AK40-BG40)/($C$11*AK40)*$C$12*AK40))</f>
        <v>0</v>
      </c>
      <c r="CD40" s="2">
        <f>IF(OR(LL39=1,AND($C$37=Motors!$C$32,PR39=1)),0,IF(NZ40=0,-(CZ39+$C$15)/($C$14-$C$15)*$C$12,($C$11*AL40-BH40)/($C$11*AL40)*$C$12*AL40))</f>
        <v>0</v>
      </c>
      <c r="CE40" s="2">
        <f>IF(OR(LM39=1,AND($C$37=Motors!$C$32,PS39=1)),0,IF(OA40=0,-(DA39+$C$15)/($C$14-$C$15)*$C$12,($C$11*AM40-BI40)/($C$11*AM40)*$C$12*AM40))</f>
        <v>0</v>
      </c>
      <c r="CF40" s="47">
        <f t="shared" ref="CF40:CF71" si="309">BJ40</f>
        <v>1.2800000000000005</v>
      </c>
      <c r="CG40" s="43">
        <f>IF(AND(KS39=1,OY39=1),0,ABS(BK40/$C$12*($C$14-$C$15)+$C$15) *'Drive Train'!$AA$49 + CG39*(1-'Drive Train'!$AA$49))</f>
        <v>1.5280922879107259</v>
      </c>
      <c r="CH40" s="43">
        <f>IF(AND(KT39=1,OZ39=1),0,ABS(BL40/$C$12*($C$14-$C$15)+$C$15) *'Drive Train'!$AA$49 + CH39*(1-'Drive Train'!$AA$49))</f>
        <v>19.779251656147302</v>
      </c>
      <c r="CI40" s="43">
        <f>IF(AND(KU39=1,PA39=1),0,ABS(BM40/$C$12*($C$14-$C$15)+$C$15) *'Drive Train'!$AA$49 + CI39*(1-'Drive Train'!$AA$49))</f>
        <v>1.5501330127804243</v>
      </c>
      <c r="CJ40" s="43">
        <f>IF(AND(KV39=1,PB39=1),0,ABS(BN40/$C$12*($C$14-$C$15)+$C$15) *'Drive Train'!$AA$49 + CJ39*(1-'Drive Train'!$AA$49))</f>
        <v>1.5281439228929683</v>
      </c>
      <c r="CK40" s="43">
        <f>IF(AND(KW39=1,PC39=1),0,ABS(BO40/$C$12*($C$14-$C$15)+$C$15) *'Drive Train'!$AA$49 + CK39*(1-'Drive Train'!$AA$49))</f>
        <v>1.5300284747879038</v>
      </c>
      <c r="CL40" s="43">
        <f>IF(AND(KX39=1,PD39=1),0,ABS(BP40/$C$12*($C$14-$C$15)+$C$15) *'Drive Train'!$AA$49 + CL39*(1-'Drive Train'!$AA$49))</f>
        <v>1.5396850707465912</v>
      </c>
      <c r="CM40" s="43">
        <f>IF(AND(KY39=1,PE39=1),0,ABS(BQ40/$C$12*($C$14-$C$15)+$C$15) *'Drive Train'!$AA$49 + CM39*(1-'Drive Train'!$AA$49))</f>
        <v>3.0478345513344491</v>
      </c>
      <c r="CN40" s="43">
        <f>IF(AND(KZ39=1,PF39=1),0,ABS(BR40/$C$12*($C$14-$C$15)+$C$15) *'Drive Train'!$AA$49 + CN39*(1-'Drive Train'!$AA$49))</f>
        <v>39.535546480693398</v>
      </c>
      <c r="CO40" s="43">
        <f>IF(AND(LA39=1,PG39=1),0,ABS(BS40/$C$12*($C$14-$C$15)+$C$15) *'Drive Train'!$AA$49 + CO39*(1-'Drive Train'!$AA$49))</f>
        <v>39.535546317069176</v>
      </c>
      <c r="CP40" s="43">
        <f>IF(AND(LB39=1,PH39=1),0,ABS(BT40/$C$12*($C$14-$C$15)+$C$15) *'Drive Train'!$AA$49 + CP39*(1-'Drive Train'!$AA$49))</f>
        <v>39.535546317060678</v>
      </c>
      <c r="CQ40" s="43">
        <f>IF(AND(LC39=1,PI39=1),0,ABS(BU40/$C$12*($C$14-$C$15)+$C$15) *'Drive Train'!$AA$49 + CQ39*(1-'Drive Train'!$AA$49))</f>
        <v>39.535546317060721</v>
      </c>
      <c r="CR40" s="43">
        <f>IF(AND(LD39=1,PJ39=1),0,ABS(BV40/$C$12*($C$14-$C$15)+$C$15) *'Drive Train'!$AA$49 + CR39*(1-'Drive Train'!$AA$49))</f>
        <v>166.60415661528435</v>
      </c>
      <c r="CS40" s="43">
        <f>IF(AND(LE39=1,PK39=1),0,ABS(BW40/$C$12*($C$14-$C$15)+$C$15) *'Drive Train'!$AA$49 + CS39*(1-'Drive Train'!$AA$49))</f>
        <v>148.68199688104397</v>
      </c>
      <c r="CT40" s="43">
        <f>IF(AND(LF39=1,PL39=1),0,ABS(BX40/$C$12*($C$14-$C$15)+$C$15) *'Drive Train'!$AA$49 + CT39*(1-'Drive Train'!$AA$49))</f>
        <v>131.14078787445942</v>
      </c>
      <c r="CU40" s="43">
        <f>IF(AND(LG39=1,PM39=1),0,ABS(BY40/$C$12*($C$14-$C$15)+$C$15) *'Drive Train'!$AA$49 + CU39*(1-'Drive Train'!$AA$49))</f>
        <v>113.98052959553054</v>
      </c>
      <c r="CV40" s="43">
        <f>IF(AND(LH39=1,PN39=1),0,ABS(BZ40/$C$12*($C$14-$C$15)+$C$15) *'Drive Train'!$AA$49 + CV39*(1-'Drive Train'!$AA$49))</f>
        <v>97.201222044257548</v>
      </c>
      <c r="CW40" s="43">
        <f>IF(AND(LI39=1,PO39=1),0,ABS(CA40/$C$12*($C$14-$C$15)+$C$15) *'Drive Train'!$AA$49 + CW39*(1-'Drive Train'!$AA$49))</f>
        <v>80.802865220640314</v>
      </c>
      <c r="CX40" s="43">
        <f>IF(AND(LJ39=1,PP39=1),0,ABS(CB40/$C$12*($C$14-$C$15)+$C$15) *'Drive Train'!$AA$49 + CX39*(1-'Drive Train'!$AA$49))</f>
        <v>64.785459124678923</v>
      </c>
      <c r="CY40" s="43">
        <f>IF(AND(LK39=1,PQ39=1),0,ABS(CC40/$C$12*($C$14-$C$15)+$C$15) *'Drive Train'!$AA$49 + CY39*(1-'Drive Train'!$AA$49))</f>
        <v>3.7094778485465234</v>
      </c>
      <c r="CZ40" s="43">
        <f>IF(AND(LL39=1,PR39=1),0,ABS(CD40/$C$12*($C$14-$C$15)+$C$15) *'Drive Train'!$AA$49 + CZ39*(1-'Drive Train'!$AA$49))</f>
        <v>1.93049122076535</v>
      </c>
      <c r="DA40" s="43">
        <f>IF(AND(LM39=1,PS39=1),0,ABS(CE40/$C$12*($C$14-$C$15)+$C$15) *'Drive Train'!$AA$49 + DA39*(1-'Drive Train'!$AA$49))</f>
        <v>1.6048608688484065</v>
      </c>
      <c r="DB40" s="47">
        <f t="shared" si="99"/>
        <v>1.2800000000000005</v>
      </c>
      <c r="DC40" s="43">
        <f t="shared" ref="DC40:DC71" si="310">MIN(ABS(CG40),S$5) * SIGN(CG40)</f>
        <v>1.5280922879107259</v>
      </c>
      <c r="DD40" s="43">
        <f t="shared" ref="DD40:DD71" si="311">MIN(ABS(CH40),T$5) * SIGN(CH40)</f>
        <v>19.779251656147302</v>
      </c>
      <c r="DE40" s="43">
        <f t="shared" ref="DE40:DE71" si="312">MIN(ABS(CI40),U$5) * SIGN(CI40)</f>
        <v>1.5501330127804243</v>
      </c>
      <c r="DF40" s="43">
        <f t="shared" ref="DF40:DF71" si="313">MIN(ABS(CJ40),V$5) * SIGN(CJ40)</f>
        <v>1.5281439228929683</v>
      </c>
      <c r="DG40" s="43">
        <f t="shared" ref="DG40:DG71" si="314">MIN(ABS(CK40),W$5) * SIGN(CK40)</f>
        <v>1.5300284747879038</v>
      </c>
      <c r="DH40" s="43">
        <f t="shared" ref="DH40:DH71" si="315">MIN(ABS(CL40),X$5) * SIGN(CL40)</f>
        <v>1.5396850707465912</v>
      </c>
      <c r="DI40" s="43">
        <f t="shared" ref="DI40:DI71" si="316">MIN(ABS(CM40),Y$5) * SIGN(CM40)</f>
        <v>3.0478345513344491</v>
      </c>
      <c r="DJ40" s="43">
        <f t="shared" ref="DJ40:DJ71" si="317">MIN(ABS(CN40),Z$5) * SIGN(CN40)</f>
        <v>39.535546480693398</v>
      </c>
      <c r="DK40" s="43">
        <f t="shared" ref="DK40:DK71" si="318">MIN(ABS(CO40),AA$5) * SIGN(CO40)</f>
        <v>39.535546317069176</v>
      </c>
      <c r="DL40" s="43">
        <f t="shared" ref="DL40:DL71" si="319">MIN(ABS(CP40),AB$5) * SIGN(CP40)</f>
        <v>39.535546317060678</v>
      </c>
      <c r="DM40" s="43">
        <f t="shared" ref="DM40:DM71" si="320">MIN(ABS(CQ40),AC$5) * SIGN(CQ40)</f>
        <v>39.535546317060721</v>
      </c>
      <c r="DN40" s="43">
        <f t="shared" ref="DN40:DN71" si="321">MIN(ABS(CR40),AD$5) * SIGN(CR40)</f>
        <v>25</v>
      </c>
      <c r="DO40" s="43">
        <f t="shared" ref="DO40:DO71" si="322">MIN(ABS(CS40),AE$5) * SIGN(CS40)</f>
        <v>30</v>
      </c>
      <c r="DP40" s="43">
        <f t="shared" ref="DP40:DP71" si="323">MIN(ABS(CT40),AF$5) * SIGN(CT40)</f>
        <v>35</v>
      </c>
      <c r="DQ40" s="43">
        <f t="shared" ref="DQ40:DQ71" si="324">MIN(ABS(CU40),AG$5) * SIGN(CU40)</f>
        <v>40</v>
      </c>
      <c r="DR40" s="43">
        <f t="shared" ref="DR40:DR71" si="325">MIN(ABS(CV40),AH$5) * SIGN(CV40)</f>
        <v>45</v>
      </c>
      <c r="DS40" s="43">
        <f t="shared" ref="DS40:DS71" si="326">MIN(ABS(CW40),AI$5) * SIGN(CW40)</f>
        <v>50</v>
      </c>
      <c r="DT40" s="43">
        <f t="shared" ref="DT40:DT71" si="327">MIN(ABS(CX40),AJ$5) * SIGN(CX40)</f>
        <v>55</v>
      </c>
      <c r="DU40" s="43">
        <f t="shared" ref="DU40:DU71" si="328">MIN(ABS(CY40),AK$5) * SIGN(CY40)</f>
        <v>3.7094778485465234</v>
      </c>
      <c r="DV40" s="43">
        <f t="shared" ref="DV40:DV71" si="329">MIN(ABS(CZ40),AL$5) * SIGN(CZ40)</f>
        <v>1.93049122076535</v>
      </c>
      <c r="DW40" s="43">
        <f t="shared" ref="DW40:DW71" si="330">MIN(ABS(DA40),AM$5) * SIGN(DA40)</f>
        <v>1.6048608688484065</v>
      </c>
      <c r="DX40" s="47">
        <f t="shared" si="100"/>
        <v>1.2800000000000005</v>
      </c>
      <c r="DY40" s="2">
        <f>IF(OY40=0,($C$23/0.4536*IF(ISNA(MK39),'Drive Train'!$F$16,'Drive Train'!$F$17)*4.448*$C$24*S$6)*SIGN(BK40),BK40)</f>
        <v>0</v>
      </c>
      <c r="DZ40" s="2">
        <f>IF(OZ40=0,($C$23/0.4536*IF(ISNA(ML39),'Drive Train'!$F$16,'Drive Train'!$F$17)*4.448*$C$24*$C$21*T$6)*SIGN(BL40),BL40)</f>
        <v>0</v>
      </c>
      <c r="EA40" s="2">
        <f>IF(PA40=0,($C$23/0.4536*IF(ISNA(MM39),'Drive Train'!$F$16,'Drive Train'!$F$17)*4.448*$C$24*$C$21*U$6)*SIGN(BM40),BM40)</f>
        <v>0</v>
      </c>
      <c r="EB40" s="2">
        <f>IF(PB40=0,($C$23/0.4536*IF(ISNA(MN39),'Drive Train'!$F$16,'Drive Train'!$F$17)*4.448*$C$24*$C$21*V$6)*SIGN(BN40),BN40)</f>
        <v>0</v>
      </c>
      <c r="EC40" s="2">
        <f>IF(PC40=0,($C$23/0.4536*IF(ISNA(MO39),'Drive Train'!$F$16,'Drive Train'!$F$17)*4.448*$C$24*$C$21*W$6)*SIGN(BO40),BO40)</f>
        <v>0</v>
      </c>
      <c r="ED40" s="2">
        <f>IF(PD40=0,($C$23/0.4536*IF(ISNA(MP39),'Drive Train'!$F$16,'Drive Train'!$F$17)*4.448*$C$24*$C$21*X$6)*SIGN(BP40),BP40)</f>
        <v>0</v>
      </c>
      <c r="EE40" s="2">
        <f>IF(PE40=0,($C$23/0.4536*IF(ISNA(MQ39),'Drive Train'!$F$16,'Drive Train'!$F$17)*4.448*$C$24*$C$21*Y$6)*SIGN(BQ40),BQ40)</f>
        <v>0</v>
      </c>
      <c r="EF40" s="2">
        <f>IF(PF40=0,($C$23/0.4536*IF(ISNA(MR39),'Drive Train'!$F$16,'Drive Train'!$F$17)*4.448*$C$24*$C$21*Z$6)*SIGN(BR40),BR40)</f>
        <v>0.69768194819242746</v>
      </c>
      <c r="EG40" s="2">
        <f>IF(PG40=0,($C$23/0.4536*IF(ISNA(MS39),'Drive Train'!$F$16,'Drive Train'!$F$17)*4.448*$C$24*$C$21*AA$6)*SIGN(BS40),BS40)</f>
        <v>2.8143957857740536</v>
      </c>
      <c r="EH40" s="2">
        <f>IF(PH40=0,($C$23/0.4536*IF(ISNA(MT39),'Drive Train'!$F$16,'Drive Train'!$F$17)*4.448*$C$24*$C$21*AB$6)*SIGN(BT40),BT40)</f>
        <v>2.5398205871619508</v>
      </c>
      <c r="EI40" s="2">
        <f>IF(PI40=0,($C$23/0.4536*IF(ISNA(MU39),'Drive Train'!$F$16,'Drive Train'!$F$17)*4.448*$C$24*$C$21*AC$6)*SIGN(BU40),BU40)</f>
        <v>2.3140587571919995</v>
      </c>
      <c r="EJ40" s="2">
        <f>IF(PJ40=0,($C$23/0.4536*IF(ISNA(MV39),'Drive Train'!$F$16,'Drive Train'!$F$17)*4.448*$C$24*$C$21*AD$6)*SIGN(BV40),BV40)</f>
        <v>5.7851468929800003</v>
      </c>
      <c r="EK40" s="2">
        <f>IF(PK40=0,($C$23/0.4536*IF(ISNA(MW39),'Drive Train'!$F$16,'Drive Train'!$F$17)*4.448*$C$24*$C$21*AE$6)*SIGN(BW40),BW40)</f>
        <v>5.7851468929800003</v>
      </c>
      <c r="EL40" s="2">
        <f>IF(PL40=0,($C$23/0.4536*IF(ISNA(MX39),'Drive Train'!$F$16,'Drive Train'!$F$17)*4.448*$C$24*$C$21*AF$6)*SIGN(BX40),BX40)</f>
        <v>5.7851468929800003</v>
      </c>
      <c r="EM40" s="2">
        <f>IF(PM40=0,($C$23/0.4536*IF(ISNA(MY39),'Drive Train'!$F$16,'Drive Train'!$F$17)*4.448*$C$24*$C$21*AG$6)*SIGN(BY40),BY40)</f>
        <v>5.7851468929800003</v>
      </c>
      <c r="EN40" s="2">
        <f>IF(PN40=0,($C$23/0.4536*IF(ISNA(MZ39),'Drive Train'!$F$16,'Drive Train'!$F$17)*4.448*$C$24*$C$21*AH$6)*SIGN(BZ40),BZ40)</f>
        <v>5.7851468929800003</v>
      </c>
      <c r="EO40" s="2">
        <f>IF(PO40=0,($C$23/0.4536*IF(ISNA(NA39),'Drive Train'!$F$16,'Drive Train'!$F$17)*4.448*$C$24*$C$21*AI$6)*SIGN(CA40),CA40)</f>
        <v>5.7851468929800003</v>
      </c>
      <c r="EP40" s="2">
        <f>IF(PP40=0,($C$23/0.4536*IF(ISNA(NB39),'Drive Train'!$F$16,'Drive Train'!$F$17)*4.448*$C$24*$C$21*AJ$6)*SIGN(CB40),CB40)</f>
        <v>1.1475470960423289</v>
      </c>
      <c r="EQ40" s="2">
        <f>IF(PQ40=0,($C$23/0.4536*IF(ISNA(NC39),'Drive Train'!$F$16,'Drive Train'!$F$17)*4.448*$C$24*$C$21*AK$6)*SIGN(CC40),CC40)</f>
        <v>0</v>
      </c>
      <c r="ER40" s="2">
        <f>IF(PR40=0,($C$23/0.4536*IF(ISNA(ND39),'Drive Train'!$F$16,'Drive Train'!$F$17)*4.448*$C$24*$C$21*AL$6)*SIGN(CD40),CD40)</f>
        <v>0</v>
      </c>
      <c r="ES40" s="2">
        <f>IF(PS40=0,($C$23/0.4536*IF(ISNA(NE39),'Drive Train'!$F$16,'Drive Train'!$F$17)*4.448*$C$24*$C$21*AM$6)*SIGN(CE40),CE40)</f>
        <v>0</v>
      </c>
      <c r="ET40" s="47">
        <f t="shared" ref="ET40:ET71" si="331">BJ40</f>
        <v>1.2800000000000005</v>
      </c>
      <c r="EU40" s="2">
        <f>MAX(MIN(IF(AND(OY39=1,NG40&lt;0),-1,1)*(DC40-$C$15)/($C$14-$C$15)*$C$12*$C$21-$C$33*LO40/AO$6 -  OY39*$C$33/$C$21,DY39/$C$19),MAX(EU$8:EU39)*-1)</f>
        <v>-1.167101786984877</v>
      </c>
      <c r="EV40" s="2">
        <f>MAX(MIN(IF(AND(OZ39=1,NH40&lt;0),-1,1)*(DD40-$C$15)/($C$14-$C$15)*$C$12*$C$21-$C$33*LP40/AP$6 -  OZ39*$C$33/$C$21,DZ39/$C$19),MAX(EV$8:EV39)*-1)</f>
        <v>-0.82535514720806047</v>
      </c>
      <c r="EW40" s="2">
        <f>MAX(MIN(IF(AND(PA39=1,NI40&lt;0),-1,1)*(DE40-$C$15)/($C$14-$C$15)*$C$12*$C$21-$C$33*LQ40/AQ$6 -  PA39*$C$33/$C$21,EA39/$C$19),MAX(EW$8:EW39)*-1)</f>
        <v>-1.2025578641846846</v>
      </c>
      <c r="EX40" s="2">
        <f>MAX(MIN(IF(AND(PB39=1,NJ40&lt;0),-1,1)*(DF40-$C$15)/($C$14-$C$15)*$C$12*$C$21-$C$33*LR40/AR$6 -  PB39*$C$33/$C$21,EB39/$C$19),MAX(EX$8:EX39)*-1)</f>
        <v>-1.1772849559152343</v>
      </c>
      <c r="EY40" s="2">
        <f>MAX(MIN(IF(AND(PC39=1,NK40&lt;0),-1,1)*(DG40-$C$15)/($C$14-$C$15)*$C$12*$C$21-$C$33*LS40/AS$6 -  PC39*$C$33/$C$21,EC39/$C$19),MAX(EY$8:EY39)*-1)</f>
        <v>-1.1651502879467199</v>
      </c>
      <c r="EZ40" s="2">
        <f>MAX(MIN(IF(AND(PD39=1,NL40&lt;0),-1,1)*(DH40-$C$15)/($C$14-$C$15)*$C$12*$C$21-$C$33*LT40/AT$6 -  PD39*$C$33/$C$21,ED39/$C$19),MAX(EZ$8:EZ39)*-1)</f>
        <v>-1.1415110509418727</v>
      </c>
      <c r="FA40" s="2">
        <f>MAX(MIN(IF(AND(PE39=1,NM40&lt;0),-1,1)*(DI40-$C$15)/($C$14-$C$15)*$C$12*$C$21-$C$33*LU40/AU$6 -  PE39*$C$33/$C$21,EE39/$C$19),MAX(FA$8:FA39)*-1)</f>
        <v>-1.0518753103448277</v>
      </c>
      <c r="FB40" s="2">
        <f>MAX(MIN(IF(AND(PF39=1,NN40&lt;0),-1,1)*(DJ40-$C$15)/($C$14-$C$15)*$C$12*$C$21-$C$33*LV40/AV$6 -  PF39*$C$33/$C$21,EF39/$C$19),MAX(FB$8:FB39)*-1)</f>
        <v>3.1275191325619289E-9</v>
      </c>
      <c r="FC40" s="2">
        <f>MAX(MIN(IF(AND(PG39=1,NO40&lt;0),-1,1)*(DK40-$C$15)/($C$14-$C$15)*$C$12*$C$21-$C$33*LW40/AW$6 -  PG39*$C$33/$C$21,EG39/$C$19),MAX(FC$8:FC39)*-1)</f>
        <v>1.6175949468788531E-13</v>
      </c>
      <c r="FD40" s="2">
        <f>MAX(MIN(IF(AND(PH39=1,NP40&lt;0),-1,1)*(DL40-$C$15)/($C$14-$C$15)*$C$12*$C$21-$C$33*LX40/AX$6 -  PH39*$C$33/$C$21,EH39/$C$19),MAX(FD$8:FD39)*-1)</f>
        <v>-4.4408920985006262E-16</v>
      </c>
      <c r="FE40" s="2">
        <f>MAX(MIN(IF(AND(PI39=1,NQ40&lt;0),-1,1)*(DM40-$C$15)/($C$14-$C$15)*$C$12*$C$21-$C$33*LY40/AY$6 -  PI39*$C$33/$C$21,EI39/$C$19),MAX(FE$8:FE39)*-1)</f>
        <v>0</v>
      </c>
      <c r="FF40" s="2">
        <f>MAX(MIN(IF(AND(PJ39=1,NR40&lt;0),-1,1)*(DN40-$C$15)/($C$14-$C$15)*$C$12*$C$21-$C$33*LZ40/AZ$6 -  PJ39*$C$33/$C$21,EJ39/$C$19),MAX(FF$8:FF39)*-1)</f>
        <v>0.14611434216080332</v>
      </c>
      <c r="FG40" s="2">
        <f>MAX(MIN(IF(AND(PK39=1,NS40&lt;0),-1,1)*(DO40-$C$15)/($C$14-$C$15)*$C$12*$C$21-$C$33*MA40/BA$6 -  PK39*$C$33/$C$21,EK39/$C$19),MAX(FG$8:FG39)*-1)</f>
        <v>0.17723892244854494</v>
      </c>
      <c r="FH40" s="2">
        <f>MAX(MIN(IF(AND(PL39=1,NT40&lt;0),-1,1)*(DP40-$C$15)/($C$14-$C$15)*$C$12*$C$21-$C$33*MB40/BB$6 -  PL39*$C$33/$C$21,EL39/$C$19),MAX(FH$8:FH39)*-1)</f>
        <v>0.20836350273628668</v>
      </c>
      <c r="FI40" s="2">
        <f>MAX(MIN(IF(AND(PM39=1,NU40&lt;0),-1,1)*(DQ40-$C$15)/($C$14-$C$15)*$C$12*$C$21-$C$33*MC40/BC$6 -  PM39*$C$33/$C$21,EM39/$C$19),MAX(FI$8:FI39)*-1)</f>
        <v>0.23948808302402824</v>
      </c>
      <c r="FJ40" s="2">
        <f>MAX(MIN(IF(AND(PN39=1,NV40&lt;0),-1,1)*(DR40-$C$15)/($C$14-$C$15)*$C$12*$C$21-$C$33*MD40/BD$6 -  PN39*$C$33/$C$21,EN39/$C$19),MAX(FJ$8:FJ39)*-1)</f>
        <v>0.27061266331177009</v>
      </c>
      <c r="FK40" s="2">
        <f>MAX(MIN(IF(AND(PO39=1,NW40&lt;0),-1,1)*(DS40-$C$15)/($C$14-$C$15)*$C$12*$C$21-$C$33*ME40/BE$6 -  PO39*$C$33/$C$21,EO39/$C$19),MAX(FK$8:FK39)*-1)</f>
        <v>0.30173724359951171</v>
      </c>
      <c r="FL40" s="2">
        <f>MAX(MIN(IF(AND(PP39=1,NX40&lt;0),-1,1)*(DT40-$C$15)/($C$14-$C$15)*$C$12*$C$21-$C$33*MF40/BF$6 -  PP39*$C$33/$C$21,EP39/$C$19),MAX(FL$8:FL39)*-1)</f>
        <v>0.33286182388725327</v>
      </c>
      <c r="FM40" s="2">
        <f>MAX(MIN(IF(AND(PQ39=1,NY40&lt;0),-1,1)*(DU40-$C$15)/($C$14-$C$15)*$C$12*$C$21-$C$33*MG40/BG$6 -  PQ39*$C$33/$C$21,EQ39/$C$19),MAX(FM$8:FM39)*-1)</f>
        <v>-0.91600584732373702</v>
      </c>
      <c r="FN40" s="2">
        <f>MAX(MIN(IF(AND(PR39=1,NZ40&lt;0),-1,1)*(DV40-$C$15)/($C$14-$C$15)*$C$12*$C$21-$C$33*MH40/BH$6 -  PR39*$C$33/$C$21,ER39/$C$19),MAX(FN$8:FN39)*-1)</f>
        <v>-0.99433376620216163</v>
      </c>
      <c r="FO40" s="2">
        <f>MAX(MIN(IF(AND(PS39=1,OA40&lt;0),-1,1)*(DW40-$C$15)/($C$14-$C$15)*$C$12*$C$21-$C$33*MI40/BI$6 -  PS39*$C$33/$C$21,ES39/$C$19),MAX(FO$8:FO39)*-1)</f>
        <v>-1.0726616850805863</v>
      </c>
      <c r="FP40" s="47">
        <f t="shared" si="101"/>
        <v>1.2800000000000005</v>
      </c>
      <c r="FQ40" s="43">
        <f t="shared" si="102"/>
        <v>1.5280922879107259</v>
      </c>
      <c r="FR40" s="43">
        <f t="shared" si="103"/>
        <v>19.779251656147302</v>
      </c>
      <c r="FS40" s="43">
        <f t="shared" si="104"/>
        <v>1.5501330127804243</v>
      </c>
      <c r="FT40" s="43">
        <f t="shared" si="105"/>
        <v>1.5281439228929683</v>
      </c>
      <c r="FU40" s="43">
        <f t="shared" si="106"/>
        <v>1.5300284747879038</v>
      </c>
      <c r="FV40" s="43">
        <f t="shared" si="107"/>
        <v>1.5396850707465912</v>
      </c>
      <c r="FW40" s="43">
        <f t="shared" si="108"/>
        <v>3.0478345513344491</v>
      </c>
      <c r="FX40" s="43">
        <f t="shared" si="109"/>
        <v>1.7898499769976395</v>
      </c>
      <c r="FY40" s="43">
        <f t="shared" si="110"/>
        <v>1.7898497430782165</v>
      </c>
      <c r="FZ40" s="43">
        <f t="shared" si="111"/>
        <v>1.7898497430661506</v>
      </c>
      <c r="GA40" s="43">
        <f t="shared" si="112"/>
        <v>1.7898497430661173</v>
      </c>
      <c r="GB40" s="43">
        <f t="shared" si="113"/>
        <v>12.718879752798944</v>
      </c>
      <c r="GC40" s="43">
        <f t="shared" si="114"/>
        <v>15.046929600436137</v>
      </c>
      <c r="GD40" s="43">
        <f t="shared" si="115"/>
        <v>17.37497944807334</v>
      </c>
      <c r="GE40" s="43">
        <f t="shared" si="116"/>
        <v>19.703029295710529</v>
      </c>
      <c r="GF40" s="43">
        <f t="shared" si="117"/>
        <v>22.031079143347739</v>
      </c>
      <c r="GG40" s="43">
        <f t="shared" si="118"/>
        <v>24.359128990984932</v>
      </c>
      <c r="GH40" s="43">
        <f t="shared" si="119"/>
        <v>26.68717883862212</v>
      </c>
      <c r="GI40" s="43">
        <f t="shared" si="120"/>
        <v>3.7094778485465234</v>
      </c>
      <c r="GJ40" s="43">
        <f t="shared" si="121"/>
        <v>1.93049122076535</v>
      </c>
      <c r="GK40" s="43">
        <f t="shared" si="122"/>
        <v>1.6048608688484065</v>
      </c>
      <c r="GL40" s="47">
        <f t="shared" si="123"/>
        <v>1.2800000000000005</v>
      </c>
      <c r="GM40" s="43">
        <f t="shared" ref="GM40:GM71" si="332">IF(AND(KS39=1,OY39=1),0,EU40*$C$19/S$6/$C$24/$C$23*3.39*$C$21)</f>
        <v>-23.445327406831833</v>
      </c>
      <c r="GN40" s="43">
        <f t="shared" ref="GN40:GN71" si="333">IF(AND(KT39=1,OZ39=1),0,EV40*$C$19/T$6/$C$24/$C$23*3.39*$C$21)</f>
        <v>-8.2900745543360248</v>
      </c>
      <c r="GO40" s="43">
        <f t="shared" ref="GO40:GO71" si="334">IF(AND(KU39=1,PA39=1),0,EW40*$C$19/U$6/$C$24/$C$23*3.39*$C$21)</f>
        <v>-17.447146101398634</v>
      </c>
      <c r="GP40" s="43">
        <f t="shared" ref="GP40:GP71" si="335">IF(AND(KV39=1,PB39=1),0,EX40*$C$19/V$6/$C$24/$C$23*3.39*$C$21)</f>
        <v>-22.336009133260252</v>
      </c>
      <c r="GQ40" s="43">
        <f t="shared" ref="GQ40:GQ71" si="336">IF(AND(KW39=1,PC39=1),0,EY40*$C$19/W$6/$C$24/$C$23*3.39*$C$21)</f>
        <v>-27.30714549864199</v>
      </c>
      <c r="GR40" s="43">
        <f t="shared" ref="GR40:GR71" si="337">IF(AND(KX39=1,PD39=1),0,EZ40*$C$19/X$6/$C$24/$C$23*3.39*$C$21)</f>
        <v>-31.848955328563431</v>
      </c>
      <c r="GS40" s="43">
        <f t="shared" ref="GS40:GS71" si="338">IF(AND(KY39=1,PE39=1),0,FA40*$C$19/Y$6/$C$24/$C$23*3.39*$C$21)</f>
        <v>-34.04374447499999</v>
      </c>
      <c r="GT40" s="43">
        <f t="shared" ref="GT40:GT71" si="339">IF(AND(KZ39=1,PF39=1),0,FB40*$C$19/Z$6/$C$24/$C$23*3.39*$C$21)</f>
        <v>1.1518315702612432E-7</v>
      </c>
      <c r="GU40" s="43">
        <f t="shared" ref="GU40:GU71" si="340">IF(AND(LA39=1,PG39=1),0,FC40*$C$19/AA$6/$C$24/$C$23*3.39*$C$21)</f>
        <v>6.6795402074567708E-12</v>
      </c>
      <c r="GV40" s="43">
        <f t="shared" ref="GV40:GV71" si="341">IF(AND(LB39=1,PH39=1),0,FD40*$C$19/AB$6/$C$24/$C$23*3.39*$C$21)</f>
        <v>-2.0320254392085006E-14</v>
      </c>
      <c r="GW40" s="43">
        <f t="shared" ref="GW40:GW71" si="342">IF(AND(LC39=1,PI39=1),0,FE40*$C$19/AC$6/$C$24/$C$23*3.39*$C$21)</f>
        <v>0</v>
      </c>
      <c r="GX40" s="43">
        <f t="shared" ref="GX40:GX71" si="343">IF(AND(LD39=1,PJ39=1),0,FF40*$C$19/AD$6/$C$24/$C$23*3.39*$C$21)</f>
        <v>2.9352183579839504</v>
      </c>
      <c r="GY40" s="43">
        <f t="shared" ref="GY40:GY71" si="344">IF(AND(LE39=1,PK39=1),0,FG40*$C$19/AE$6/$C$24/$C$23*3.39*$C$21)</f>
        <v>3.5604645733389293</v>
      </c>
      <c r="GZ40" s="43">
        <f t="shared" ref="GZ40:GZ71" si="345">IF(AND(LF39=1,PL39=1),0,FH40*$C$19/AF$6/$C$24/$C$23*3.39*$C$21)</f>
        <v>4.1857107886939096</v>
      </c>
      <c r="HA40" s="43">
        <f t="shared" ref="HA40:HA71" si="346">IF(AND(LG39=1,PM39=1),0,FI40*$C$19/AG$6/$C$24/$C$23*3.39*$C$21)</f>
        <v>4.8109570040488867</v>
      </c>
      <c r="HB40" s="43">
        <f t="shared" ref="HB40:HB71" si="347">IF(AND(LH39=1,PN39=1),0,FJ40*$C$19/AH$6/$C$24/$C$23*3.39*$C$21)</f>
        <v>5.436203219403871</v>
      </c>
      <c r="HC40" s="43">
        <f t="shared" ref="HC40:HC71" si="348">IF(AND(LI39=1,PO39=1),0,FK40*$C$19/AI$6/$C$24/$C$23*3.39*$C$21)</f>
        <v>6.0614494347588481</v>
      </c>
      <c r="HD40" s="43">
        <f t="shared" ref="HD40:HD71" si="349">IF(AND(LJ39=1,PP39=1),0,FL40*$C$19/AJ$6/$C$24/$C$23*3.39*$C$21)</f>
        <v>6.6866956501138244</v>
      </c>
      <c r="HE40" s="43">
        <f t="shared" ref="HE40:HE71" si="350">IF(AND(LK39=1,PQ39=1),0,FM40*$C$19/AK$6/$C$24/$C$23*3.39*$C$21)</f>
        <v>-18.401185943309425</v>
      </c>
      <c r="HF40" s="43">
        <f t="shared" ref="HF40:HF71" si="351">IF(AND(LL39=1,PR39=1),0,FN40*$C$19/AL$6/$C$24/$C$23*3.39*$C$21)</f>
        <v>-19.974676553708278</v>
      </c>
      <c r="HG40" s="43">
        <f t="shared" ref="HG40:HG71" si="352">IF(AND(LM39=1,PS39=1),0,FO40*$C$19/AM$6/$C$24/$C$23*3.39*$C$21)</f>
        <v>-21.548167164107138</v>
      </c>
      <c r="HH40" s="47">
        <f t="shared" si="124"/>
        <v>1.2800000000000005</v>
      </c>
      <c r="HI40" s="43">
        <f t="shared" si="125"/>
        <v>23.445327406831833</v>
      </c>
      <c r="HJ40" s="43">
        <f t="shared" si="126"/>
        <v>8.2900745543360248</v>
      </c>
      <c r="HK40" s="43">
        <f t="shared" si="127"/>
        <v>17.447146101398634</v>
      </c>
      <c r="HL40" s="43">
        <f t="shared" si="128"/>
        <v>22.336009133260252</v>
      </c>
      <c r="HM40" s="43">
        <f t="shared" si="129"/>
        <v>27.30714549864199</v>
      </c>
      <c r="HN40" s="43">
        <f t="shared" si="130"/>
        <v>31.848955328563431</v>
      </c>
      <c r="HO40" s="43">
        <f t="shared" si="131"/>
        <v>34.04374447499999</v>
      </c>
      <c r="HP40" s="43">
        <f t="shared" si="132"/>
        <v>1.1518315702612432E-7</v>
      </c>
      <c r="HQ40" s="43">
        <f t="shared" si="133"/>
        <v>6.6795402074567708E-12</v>
      </c>
      <c r="HR40" s="43">
        <f t="shared" si="134"/>
        <v>2.0320254392085006E-14</v>
      </c>
      <c r="HS40" s="43">
        <f t="shared" si="135"/>
        <v>0</v>
      </c>
      <c r="HT40" s="43">
        <f t="shared" si="136"/>
        <v>2.9352183579839504</v>
      </c>
      <c r="HU40" s="43">
        <f t="shared" si="137"/>
        <v>3.5604645733389293</v>
      </c>
      <c r="HV40" s="43">
        <f t="shared" si="138"/>
        <v>4.1857107886939096</v>
      </c>
      <c r="HW40" s="43">
        <f t="shared" si="139"/>
        <v>4.8109570040488867</v>
      </c>
      <c r="HX40" s="43">
        <f t="shared" si="140"/>
        <v>5.436203219403871</v>
      </c>
      <c r="HY40" s="43">
        <f t="shared" si="141"/>
        <v>6.0614494347588481</v>
      </c>
      <c r="HZ40" s="43">
        <f t="shared" si="142"/>
        <v>6.6866956501138244</v>
      </c>
      <c r="IA40" s="43">
        <f t="shared" si="143"/>
        <v>18.401185943309425</v>
      </c>
      <c r="IB40" s="43">
        <f t="shared" si="144"/>
        <v>19.974676553708278</v>
      </c>
      <c r="IC40" s="43">
        <f t="shared" si="145"/>
        <v>21.548167164107138</v>
      </c>
      <c r="ID40" s="47">
        <f t="shared" si="146"/>
        <v>1.2800000000000005</v>
      </c>
      <c r="IE40" s="43">
        <f t="shared" si="147"/>
        <v>0</v>
      </c>
      <c r="IF40" s="43">
        <f t="shared" si="148"/>
        <v>2.4655939826516802</v>
      </c>
      <c r="IG40" s="43">
        <f t="shared" si="149"/>
        <v>0</v>
      </c>
      <c r="IH40" s="43">
        <f t="shared" si="150"/>
        <v>0</v>
      </c>
      <c r="II40" s="43">
        <f t="shared" si="151"/>
        <v>0</v>
      </c>
      <c r="IJ40" s="43">
        <f t="shared" si="152"/>
        <v>0</v>
      </c>
      <c r="IK40" s="43">
        <f t="shared" si="153"/>
        <v>2.5197244260956122</v>
      </c>
      <c r="IL40" s="43">
        <f t="shared" si="154"/>
        <v>12.119768385495856</v>
      </c>
      <c r="IM40" s="43">
        <f t="shared" si="155"/>
        <v>12.119768414386142</v>
      </c>
      <c r="IN40" s="43">
        <f t="shared" si="156"/>
        <v>12.119768414388297</v>
      </c>
      <c r="IO40" s="43">
        <f t="shared" si="157"/>
        <v>12.119768414388298</v>
      </c>
      <c r="IP40" s="43">
        <f t="shared" si="158"/>
        <v>11.4892480762174</v>
      </c>
      <c r="IQ40" s="43">
        <f t="shared" si="159"/>
        <v>11.354937640990881</v>
      </c>
      <c r="IR40" s="43">
        <f t="shared" si="160"/>
        <v>11.220627205764361</v>
      </c>
      <c r="IS40" s="43">
        <f t="shared" si="161"/>
        <v>11.086316770537842</v>
      </c>
      <c r="IT40" s="43">
        <f t="shared" si="162"/>
        <v>10.952006335311321</v>
      </c>
      <c r="IU40" s="43">
        <f t="shared" si="163"/>
        <v>10.817695900084802</v>
      </c>
      <c r="IV40" s="43">
        <f t="shared" si="164"/>
        <v>10.683385464858281</v>
      </c>
      <c r="IW40" s="43">
        <f t="shared" si="165"/>
        <v>0.90852663505511622</v>
      </c>
      <c r="IX40" s="43">
        <f t="shared" si="166"/>
        <v>0</v>
      </c>
      <c r="IY40" s="43">
        <f t="shared" si="167"/>
        <v>0</v>
      </c>
      <c r="IZ40" s="47">
        <f t="shared" si="168"/>
        <v>1.2800000000000005</v>
      </c>
      <c r="JA40" s="43" t="e">
        <f t="shared" si="267"/>
        <v>#N/A</v>
      </c>
      <c r="JB40" s="43" t="e">
        <f t="shared" si="268"/>
        <v>#N/A</v>
      </c>
      <c r="JC40" s="43" t="e">
        <f t="shared" si="269"/>
        <v>#N/A</v>
      </c>
      <c r="JD40" s="43" t="e">
        <f t="shared" si="270"/>
        <v>#N/A</v>
      </c>
      <c r="JE40" s="43" t="e">
        <f t="shared" si="271"/>
        <v>#N/A</v>
      </c>
      <c r="JF40" s="43" t="e">
        <f t="shared" si="272"/>
        <v>#N/A</v>
      </c>
      <c r="JG40" s="43" t="e">
        <f t="shared" si="273"/>
        <v>#N/A</v>
      </c>
      <c r="JH40" s="43" t="e">
        <f t="shared" si="274"/>
        <v>#N/A</v>
      </c>
      <c r="JI40" s="43" t="e">
        <f t="shared" si="275"/>
        <v>#N/A</v>
      </c>
      <c r="JJ40" s="43" t="e">
        <f t="shared" si="276"/>
        <v>#N/A</v>
      </c>
      <c r="JK40" s="43" t="e">
        <f t="shared" si="277"/>
        <v>#N/A</v>
      </c>
      <c r="JL40" s="43">
        <f t="shared" si="278"/>
        <v>6</v>
      </c>
      <c r="JM40" s="43">
        <f t="shared" si="279"/>
        <v>6</v>
      </c>
      <c r="JN40" s="43">
        <f t="shared" si="280"/>
        <v>6</v>
      </c>
      <c r="JO40" s="43">
        <f t="shared" si="281"/>
        <v>6</v>
      </c>
      <c r="JP40" s="43">
        <f t="shared" si="282"/>
        <v>6</v>
      </c>
      <c r="JQ40" s="43" t="e">
        <f t="shared" si="283"/>
        <v>#N/A</v>
      </c>
      <c r="JR40" s="43" t="e">
        <f t="shared" si="284"/>
        <v>#N/A</v>
      </c>
      <c r="JS40" s="43" t="e">
        <f t="shared" si="285"/>
        <v>#N/A</v>
      </c>
      <c r="JT40" s="43" t="e">
        <f t="shared" si="286"/>
        <v>#N/A</v>
      </c>
      <c r="JU40" s="43" t="e">
        <f t="shared" si="287"/>
        <v>#N/A</v>
      </c>
      <c r="JV40" s="47">
        <f t="shared" si="170"/>
        <v>1.2800000000000005</v>
      </c>
      <c r="JW40" s="36">
        <f t="shared" si="171"/>
        <v>0</v>
      </c>
      <c r="JX40" s="36">
        <f t="shared" si="172"/>
        <v>0</v>
      </c>
      <c r="JY40" s="36">
        <f t="shared" si="173"/>
        <v>0</v>
      </c>
      <c r="JZ40" s="36">
        <f t="shared" si="174"/>
        <v>0</v>
      </c>
      <c r="KA40" s="36">
        <f t="shared" si="175"/>
        <v>0</v>
      </c>
      <c r="KB40" s="36">
        <f t="shared" si="176"/>
        <v>0</v>
      </c>
      <c r="KC40" s="36">
        <f t="shared" si="177"/>
        <v>0</v>
      </c>
      <c r="KD40" s="36">
        <f t="shared" si="178"/>
        <v>1</v>
      </c>
      <c r="KE40" s="36">
        <f t="shared" si="179"/>
        <v>1</v>
      </c>
      <c r="KF40" s="36">
        <f t="shared" si="180"/>
        <v>1</v>
      </c>
      <c r="KG40" s="36">
        <f t="shared" si="181"/>
        <v>1</v>
      </c>
      <c r="KH40" s="36">
        <f t="shared" si="182"/>
        <v>0</v>
      </c>
      <c r="KI40" s="36">
        <f t="shared" si="183"/>
        <v>0</v>
      </c>
      <c r="KJ40" s="36">
        <f t="shared" si="184"/>
        <v>0</v>
      </c>
      <c r="KK40" s="36">
        <f t="shared" si="185"/>
        <v>0</v>
      </c>
      <c r="KL40" s="36">
        <f t="shared" si="186"/>
        <v>0</v>
      </c>
      <c r="KM40" s="36">
        <f t="shared" si="187"/>
        <v>0</v>
      </c>
      <c r="KN40" s="36">
        <f t="shared" si="188"/>
        <v>0</v>
      </c>
      <c r="KO40" s="36">
        <f t="shared" si="189"/>
        <v>0</v>
      </c>
      <c r="KP40" s="36">
        <f t="shared" si="190"/>
        <v>0</v>
      </c>
      <c r="KQ40" s="36">
        <f t="shared" si="191"/>
        <v>0</v>
      </c>
      <c r="KR40" s="47">
        <f t="shared" si="192"/>
        <v>1.2800000000000005</v>
      </c>
      <c r="KS40" s="1">
        <f t="shared" si="193"/>
        <v>0</v>
      </c>
      <c r="KT40" s="1">
        <f t="shared" si="194"/>
        <v>0</v>
      </c>
      <c r="KU40" s="1">
        <f t="shared" si="195"/>
        <v>0</v>
      </c>
      <c r="KV40" s="1">
        <f t="shared" si="196"/>
        <v>0</v>
      </c>
      <c r="KW40" s="1">
        <f t="shared" si="197"/>
        <v>0</v>
      </c>
      <c r="KX40" s="1">
        <f t="shared" si="198"/>
        <v>0</v>
      </c>
      <c r="KY40" s="1">
        <f t="shared" si="199"/>
        <v>0</v>
      </c>
      <c r="KZ40" s="1">
        <f t="shared" si="200"/>
        <v>0</v>
      </c>
      <c r="LA40" s="1">
        <f t="shared" si="201"/>
        <v>0</v>
      </c>
      <c r="LB40" s="1">
        <f t="shared" si="202"/>
        <v>0</v>
      </c>
      <c r="LC40" s="1">
        <f t="shared" si="203"/>
        <v>0</v>
      </c>
      <c r="LD40" s="1">
        <f t="shared" si="204"/>
        <v>0</v>
      </c>
      <c r="LE40" s="1">
        <f t="shared" si="205"/>
        <v>0</v>
      </c>
      <c r="LF40" s="1">
        <f t="shared" si="206"/>
        <v>0</v>
      </c>
      <c r="LG40" s="1">
        <f t="shared" si="207"/>
        <v>0</v>
      </c>
      <c r="LH40" s="1">
        <f t="shared" si="208"/>
        <v>0</v>
      </c>
      <c r="LI40" s="1">
        <f t="shared" si="209"/>
        <v>0</v>
      </c>
      <c r="LJ40" s="1">
        <f t="shared" si="210"/>
        <v>0</v>
      </c>
      <c r="LK40" s="1">
        <f t="shared" si="211"/>
        <v>0</v>
      </c>
      <c r="LL40" s="1">
        <f t="shared" si="212"/>
        <v>0</v>
      </c>
      <c r="LM40" s="1">
        <f t="shared" si="213"/>
        <v>0</v>
      </c>
      <c r="LN40" s="47">
        <f t="shared" si="214"/>
        <v>1.2800000000000005</v>
      </c>
      <c r="LO40" s="43">
        <f t="shared" si="215"/>
        <v>9.5011922727897922</v>
      </c>
      <c r="LP40" s="43">
        <f t="shared" si="216"/>
        <v>15.943449692078337</v>
      </c>
      <c r="LQ40" s="43">
        <f t="shared" si="217"/>
        <v>14.513463368294298</v>
      </c>
      <c r="LR40" s="43">
        <f t="shared" si="218"/>
        <v>10.355479746711698</v>
      </c>
      <c r="LS40" s="43">
        <f t="shared" si="219"/>
        <v>8.0987684691376458</v>
      </c>
      <c r="LT40" s="43">
        <f t="shared" si="220"/>
        <v>6.339691252295502</v>
      </c>
      <c r="LU40" s="43">
        <f t="shared" si="221"/>
        <v>8.7623528564315603</v>
      </c>
      <c r="LV40" s="43">
        <f t="shared" si="222"/>
        <v>8.8969481153349417</v>
      </c>
      <c r="LW40" s="43">
        <f t="shared" si="223"/>
        <v>7.9351158941676649</v>
      </c>
      <c r="LX40" s="43">
        <f t="shared" si="224"/>
        <v>7.1609582459565368</v>
      </c>
      <c r="LY40" s="43">
        <f t="shared" si="225"/>
        <v>6.5244286240937326</v>
      </c>
      <c r="LZ40" s="43">
        <f t="shared" si="226"/>
        <v>6.0704714764185317</v>
      </c>
      <c r="MA40" s="43">
        <f t="shared" si="227"/>
        <v>7.3635743577516939</v>
      </c>
      <c r="MB40" s="43">
        <f t="shared" si="228"/>
        <v>8.6566772390848552</v>
      </c>
      <c r="MC40" s="43">
        <f t="shared" si="229"/>
        <v>9.949780120418021</v>
      </c>
      <c r="MD40" s="43">
        <f t="shared" si="230"/>
        <v>11.242883001751181</v>
      </c>
      <c r="ME40" s="43">
        <f t="shared" si="231"/>
        <v>12.535985883084345</v>
      </c>
      <c r="MF40" s="43">
        <f t="shared" si="232"/>
        <v>13.829088764417508</v>
      </c>
      <c r="MG40" s="43">
        <f t="shared" si="233"/>
        <v>14.025051892631691</v>
      </c>
      <c r="MH40" s="43">
        <f t="shared" si="234"/>
        <v>13.60854710139575</v>
      </c>
      <c r="MI40" s="43">
        <f t="shared" si="235"/>
        <v>12.820394485157316</v>
      </c>
      <c r="MJ40" s="47">
        <f t="shared" si="236"/>
        <v>1.2800000000000005</v>
      </c>
      <c r="MK40" s="43" t="e">
        <f t="shared" ref="MK40:MK71" si="353">IF(AND(ABS(CG40)&gt;0,EU40*$C$19&gt;=DY39,NG40&lt;&gt;0),3,NA())</f>
        <v>#N/A</v>
      </c>
      <c r="ML40" s="43" t="e">
        <f t="shared" si="288"/>
        <v>#N/A</v>
      </c>
      <c r="MM40" s="43" t="e">
        <f t="shared" si="289"/>
        <v>#N/A</v>
      </c>
      <c r="MN40" s="43" t="e">
        <f t="shared" si="290"/>
        <v>#N/A</v>
      </c>
      <c r="MO40" s="43" t="e">
        <f t="shared" si="291"/>
        <v>#N/A</v>
      </c>
      <c r="MP40" s="43" t="e">
        <f t="shared" si="292"/>
        <v>#N/A</v>
      </c>
      <c r="MQ40" s="43" t="e">
        <f t="shared" si="293"/>
        <v>#N/A</v>
      </c>
      <c r="MR40" s="43" t="e">
        <f t="shared" si="294"/>
        <v>#N/A</v>
      </c>
      <c r="MS40" s="43" t="e">
        <f t="shared" si="295"/>
        <v>#N/A</v>
      </c>
      <c r="MT40" s="43" t="e">
        <f t="shared" si="296"/>
        <v>#N/A</v>
      </c>
      <c r="MU40" s="43" t="e">
        <f t="shared" si="297"/>
        <v>#N/A</v>
      </c>
      <c r="MV40" s="43" t="e">
        <f t="shared" si="298"/>
        <v>#N/A</v>
      </c>
      <c r="MW40" s="43" t="e">
        <f t="shared" si="299"/>
        <v>#N/A</v>
      </c>
      <c r="MX40" s="43" t="e">
        <f t="shared" si="300"/>
        <v>#N/A</v>
      </c>
      <c r="MY40" s="43" t="e">
        <f t="shared" si="301"/>
        <v>#N/A</v>
      </c>
      <c r="MZ40" s="43" t="e">
        <f t="shared" si="302"/>
        <v>#N/A</v>
      </c>
      <c r="NA40" s="43" t="e">
        <f t="shared" si="303"/>
        <v>#N/A</v>
      </c>
      <c r="NB40" s="43" t="e">
        <f t="shared" si="304"/>
        <v>#N/A</v>
      </c>
      <c r="NC40" s="43" t="e">
        <f t="shared" si="305"/>
        <v>#N/A</v>
      </c>
      <c r="ND40" s="43" t="e">
        <f t="shared" si="306"/>
        <v>#N/A</v>
      </c>
      <c r="NE40" s="43" t="e">
        <f t="shared" si="307"/>
        <v>#N/A</v>
      </c>
      <c r="NF40" s="47">
        <f t="shared" si="238"/>
        <v>1.2800000000000005</v>
      </c>
      <c r="NG40" s="43">
        <f>IF(OY39=0,MIN('Drive Train'!$F$35-FQ39*$C$19*'Drive Train'!$F$39,NG39+$C$39)-$C$7,IF(LO39-1&lt;=0,0,IF($C$37=Motors!$C$30,MAX(MAX(NG$8:NG39)*-1,NG39-$C$39),MAX(0,MAX(NG$8:NG39)*-1,NG39-$C$39))))</f>
        <v>0</v>
      </c>
      <c r="NH40" s="43">
        <f>IF(OZ39=0,MIN('Drive Train'!$F$35-FR39*$C$19*'Drive Train'!$F$39,NH39+$C$39)-$C$7,IF(LP39-1&lt;=0,0,IF($C$37=Motors!$C$30,MAX(MAX(NH$8:NH39)*-1,NH39-$C$39),MAX(0,MAX(NH$8:NH39)*-1,NH39-$C$39))))</f>
        <v>2.4655939826516802</v>
      </c>
      <c r="NI40" s="43">
        <f>IF(PA39=0,MIN('Drive Train'!$F$35-FS39*$C$19*'Drive Train'!$F$39,NI39+$C$39)-$C$7,IF(LQ39-1&lt;=0,0,IF($C$37=Motors!$C$30,MAX(MAX(NI$8:NI39)*-1,NI39-$C$39),MAX(0,MAX(NI$8:NI39)*-1,NI39-$C$39))))</f>
        <v>0</v>
      </c>
      <c r="NJ40" s="43">
        <f>IF(PB39=0,MIN('Drive Train'!$F$35-FT39*$C$19*'Drive Train'!$F$39,NJ39+$C$39)-$C$7,IF(LR39-1&lt;=0,0,IF($C$37=Motors!$C$30,MAX(MAX(NJ$8:NJ39)*-1,NJ39-$C$39),MAX(0,MAX(NJ$8:NJ39)*-1,NJ39-$C$39))))</f>
        <v>0</v>
      </c>
      <c r="NK40" s="43">
        <f>IF(PC39=0,MIN('Drive Train'!$F$35-FU39*$C$19*'Drive Train'!$F$39,NK39+$C$39)-$C$7,IF(LS39-1&lt;=0,0,IF($C$37=Motors!$C$30,MAX(MAX(NK$8:NK39)*-1,NK39-$C$39),MAX(0,MAX(NK$8:NK39)*-1,NK39-$C$39))))</f>
        <v>0</v>
      </c>
      <c r="NL40" s="43">
        <f>IF(PD39=0,MIN('Drive Train'!$F$35-FV39*$C$19*'Drive Train'!$F$39,NL39+$C$39)-$C$7,IF(LT39-1&lt;=0,0,IF($C$37=Motors!$C$30,MAX(MAX(NL$8:NL39)*-1,NL39-$C$39),MAX(0,MAX(NL$8:NL39)*-1,NL39-$C$39))))</f>
        <v>0</v>
      </c>
      <c r="NM40" s="43">
        <f>IF(PE39=0,MIN('Drive Train'!$F$35-FW39*$C$19*'Drive Train'!$F$39,NM39+$C$39)-$C$7,IF(LU39-1&lt;=0,0,IF($C$37=Motors!$C$30,MAX(MAX(NM$8:NM39)*-1,NM39-$C$39),MAX(0,MAX(NM$8:NM39)*-1,NM39-$C$39))))</f>
        <v>2.5197244260956122</v>
      </c>
      <c r="NN40" s="43">
        <f>IF(PF39=0,MIN('Drive Train'!$F$35-FX39*$C$19*'Drive Train'!$F$39,NN39+$C$39)-$C$7,IF(LV39-1&lt;=0,0,IF($C$37=Motors!$C$30,MAX(MAX(NN$8:NN39)*-1,NN39-$C$39),MAX(0,MAX(NN$8:NN39)*-1,NN39-$C$39))))</f>
        <v>12.119768385495856</v>
      </c>
      <c r="NO40" s="43">
        <f>IF(PG39=0,MIN('Drive Train'!$F$35-FY39*$C$19*'Drive Train'!$F$39,NO39+$C$39)-$C$7,IF(LW39-1&lt;=0,0,IF($C$37=Motors!$C$30,MAX(MAX(NO$8:NO39)*-1,NO39-$C$39),MAX(0,MAX(NO$8:NO39)*-1,NO39-$C$39))))</f>
        <v>12.119768414386142</v>
      </c>
      <c r="NP40" s="43">
        <f>IF(PH39=0,MIN('Drive Train'!$F$35-FZ39*$C$19*'Drive Train'!$F$39,NP39+$C$39)-$C$7,IF(LX39-1&lt;=0,0,IF($C$37=Motors!$C$30,MAX(MAX(NP$8:NP39)*-1,NP39-$C$39),MAX(0,MAX(NP$8:NP39)*-1,NP39-$C$39))))</f>
        <v>12.119768414388297</v>
      </c>
      <c r="NQ40" s="43">
        <f>IF(PI39=0,MIN('Drive Train'!$F$35-GA39*$C$19*'Drive Train'!$F$39,NQ39+$C$39)-$C$7,IF(LY39-1&lt;=0,0,IF($C$37=Motors!$C$30,MAX(MAX(NQ$8:NQ39)*-1,NQ39-$C$39),MAX(0,MAX(NQ$8:NQ39)*-1,NQ39-$C$39))))</f>
        <v>12.119768414388298</v>
      </c>
      <c r="NR40" s="43">
        <f>IF(PJ39=0,MIN('Drive Train'!$F$35-GB39*$C$19*'Drive Train'!$F$39,NR39+$C$39)-$C$7,IF(LZ39-1&lt;=0,0,IF($C$37=Motors!$C$30,MAX(MAX(NR$8:NR39)*-1,NR39-$C$39),MAX(0,MAX(NR$8:NR39)*-1,NR39-$C$39))))</f>
        <v>11.4892480762174</v>
      </c>
      <c r="NS40" s="43">
        <f>IF(PK39=0,MIN('Drive Train'!$F$35-GC39*$C$19*'Drive Train'!$F$39,NS39+$C$39)-$C$7,IF(MA39-1&lt;=0,0,IF($C$37=Motors!$C$30,MAX(MAX(NS$8:NS39)*-1,NS39-$C$39),MAX(0,MAX(NS$8:NS39)*-1,NS39-$C$39))))</f>
        <v>11.354937640990881</v>
      </c>
      <c r="NT40" s="43">
        <f>IF(PL39=0,MIN('Drive Train'!$F$35-GD39*$C$19*'Drive Train'!$F$39,NT39+$C$39)-$C$7,IF(MB39-1&lt;=0,0,IF($C$37=Motors!$C$30,MAX(MAX(NT$8:NT39)*-1,NT39-$C$39),MAX(0,MAX(NT$8:NT39)*-1,NT39-$C$39))))</f>
        <v>11.220627205764361</v>
      </c>
      <c r="NU40" s="43">
        <f>IF(PM39=0,MIN('Drive Train'!$F$35-GE39*$C$19*'Drive Train'!$F$39,NU39+$C$39)-$C$7,IF(MC39-1&lt;=0,0,IF($C$37=Motors!$C$30,MAX(MAX(NU$8:NU39)*-1,NU39-$C$39),MAX(0,MAX(NU$8:NU39)*-1,NU39-$C$39))))</f>
        <v>11.086316770537842</v>
      </c>
      <c r="NV40" s="43">
        <f>IF(PN39=0,MIN('Drive Train'!$F$35-GF39*$C$19*'Drive Train'!$F$39,NV39+$C$39)-$C$7,IF(MD39-1&lt;=0,0,IF($C$37=Motors!$C$30,MAX(MAX(NV$8:NV39)*-1,NV39-$C$39),MAX(0,MAX(NV$8:NV39)*-1,NV39-$C$39))))</f>
        <v>10.952006335311321</v>
      </c>
      <c r="NW40" s="43">
        <f>IF(PO39=0,MIN('Drive Train'!$F$35-GG39*$C$19*'Drive Train'!$F$39,NW39+$C$39)-$C$7,IF(ME39-1&lt;=0,0,IF($C$37=Motors!$C$30,MAX(MAX(NW$8:NW39)*-1,NW39-$C$39),MAX(0,MAX(NW$8:NW39)*-1,NW39-$C$39))))</f>
        <v>10.817695900084802</v>
      </c>
      <c r="NX40" s="43">
        <f>IF(PP39=0,MIN('Drive Train'!$F$35-GH39*$C$19*'Drive Train'!$F$39,NX39+$C$39)-$C$7,IF(MF39-1&lt;=0,0,IF($C$37=Motors!$C$30,MAX(MAX(NX$8:NX39)*-1,NX39-$C$39),MAX(0,MAX(NX$8:NX39)*-1,NX39-$C$39))))</f>
        <v>10.683385464858281</v>
      </c>
      <c r="NY40" s="43">
        <f>IF(PQ39=0,MIN('Drive Train'!$F$35-GI39*$C$19*'Drive Train'!$F$39,NY39+$C$39)-$C$7,IF(MG39-1&lt;=0,0,IF($C$37=Motors!$C$30,MAX(MAX(NY$8:NY39)*-1,NY39-$C$39),MAX(0,MAX(NY$8:NY39)*-1,NY39-$C$39))))</f>
        <v>0.90852663505511622</v>
      </c>
      <c r="NZ40" s="43">
        <f>IF(PR39=0,MIN('Drive Train'!$F$35-GJ39*$C$19*'Drive Train'!$F$39,NZ39+$C$39)-$C$7,IF(MH39-1&lt;=0,0,IF($C$37=Motors!$C$30,MAX(MAX(NZ$8:NZ39)*-1,NZ39-$C$39),MAX(0,MAX(NZ$8:NZ39)*-1,NZ39-$C$39))))</f>
        <v>0</v>
      </c>
      <c r="OA40" s="43">
        <f>IF(PS39=0,MIN('Drive Train'!$F$35-GK39*$C$19*'Drive Train'!$F$39,OA39+$C$39)-$C$7,IF(MI39-1&lt;=0,0,IF($C$37=Motors!$C$30,MAX(MAX(OA$8:OA39)*-1,OA39-$C$39),MAX(0,MAX(OA$8:OA39)*-1,OA39-$C$39))))</f>
        <v>0</v>
      </c>
      <c r="OB40" s="47">
        <f t="shared" si="239"/>
        <v>1.2800000000000005</v>
      </c>
      <c r="OC40" s="43">
        <f>'Drive Train'!$F$35-(FQ40*$C$13)*$C$19*'Drive Train'!$F$39</f>
        <v>12.33582012390775</v>
      </c>
      <c r="OD40" s="43">
        <f>'Drive Train'!$F$35-(FR40*$C$13)*$C$19*'Drive Train'!$F$39</f>
        <v>11.569271430441814</v>
      </c>
      <c r="OE40" s="43">
        <f>'Drive Train'!$F$35-(FS40*$C$13)*$C$19*'Drive Train'!$F$39</f>
        <v>12.334894413463223</v>
      </c>
      <c r="OF40" s="43">
        <f>'Drive Train'!$F$35-(FT40*$C$13)*$C$19*'Drive Train'!$F$39</f>
        <v>12.335817955238495</v>
      </c>
      <c r="OG40" s="43">
        <f>'Drive Train'!$F$35-(FU40*$C$13)*$C$19*'Drive Train'!$F$39</f>
        <v>12.335738804058908</v>
      </c>
      <c r="OH40" s="43">
        <f>'Drive Train'!$F$35-(FV40*$C$13)*$C$19*'Drive Train'!$F$39</f>
        <v>12.335333227028643</v>
      </c>
      <c r="OI40" s="43">
        <f>'Drive Train'!$F$35-(FW40*$C$13)*$C$19*'Drive Train'!$F$39</f>
        <v>12.271990948843953</v>
      </c>
      <c r="OJ40" s="43">
        <f>'Drive Train'!$F$35-(FX40*$C$13)*$C$19*'Drive Train'!$F$39</f>
        <v>12.3248263009661</v>
      </c>
      <c r="OK40" s="43">
        <f>'Drive Train'!$F$35-(FY40*$C$13)*$C$19*'Drive Train'!$F$39</f>
        <v>12.324826310790716</v>
      </c>
      <c r="OL40" s="43">
        <f>'Drive Train'!$F$35-(FZ40*$C$13)*$C$19*'Drive Train'!$F$39</f>
        <v>12.324826310791222</v>
      </c>
      <c r="OM40" s="43">
        <f>'Drive Train'!$F$35-(GA40*$C$13)*$C$19*'Drive Train'!$F$39</f>
        <v>12.324826310791224</v>
      </c>
      <c r="ON40" s="43">
        <f>'Drive Train'!$F$35-(GB40*$C$13)*$C$19*'Drive Train'!$F$39</f>
        <v>11.865807050382445</v>
      </c>
      <c r="OO40" s="43">
        <f>'Drive Train'!$F$35-(GC40*$C$13)*$C$19*'Drive Train'!$F$39</f>
        <v>11.768028956781682</v>
      </c>
      <c r="OP40" s="43">
        <f>'Drive Train'!$F$35-(GD40*$C$13)*$C$19*'Drive Train'!$F$39</f>
        <v>11.67025086318092</v>
      </c>
      <c r="OQ40" s="43">
        <f>'Drive Train'!$F$35-(GE40*$C$13)*$C$19*'Drive Train'!$F$39</f>
        <v>11.572472769580159</v>
      </c>
      <c r="OR40" s="43">
        <f>'Drive Train'!$F$35-(GF40*$C$13)*$C$19*'Drive Train'!$F$39</f>
        <v>11.474694675979395</v>
      </c>
      <c r="OS40" s="43">
        <f>'Drive Train'!$F$35-(GG40*$C$13)*$C$19*'Drive Train'!$F$39</f>
        <v>11.376916582378634</v>
      </c>
      <c r="OT40" s="43">
        <f>'Drive Train'!$F$35-(GH40*$C$13)*$C$19*'Drive Train'!$F$39</f>
        <v>11.279138488777871</v>
      </c>
      <c r="OU40" s="43">
        <f>'Drive Train'!$F$35-(GI40*$C$13)*$C$19*'Drive Train'!$F$39</f>
        <v>12.244201930361047</v>
      </c>
      <c r="OV40" s="43">
        <f>'Drive Train'!$F$35-(GJ40*$C$13)*$C$19*'Drive Train'!$F$39</f>
        <v>12.318919368727856</v>
      </c>
      <c r="OW40" s="43">
        <f>'Drive Train'!$F$35-(GK40*$C$13)*$C$19*'Drive Train'!$F$39</f>
        <v>12.332595843508367</v>
      </c>
      <c r="OX40" s="47">
        <f t="shared" si="240"/>
        <v>1.2800000000000005</v>
      </c>
      <c r="OY40" s="1">
        <f>IF(PU40&gt;='Drive Train'!$F$29,1,0)</f>
        <v>1</v>
      </c>
      <c r="OZ40" s="1">
        <f>IF(PV40&gt;='Drive Train'!$F$29,1,0)</f>
        <v>1</v>
      </c>
      <c r="PA40" s="1">
        <f>IF(PW40&gt;='Drive Train'!$F$29,1,0)</f>
        <v>1</v>
      </c>
      <c r="PB40" s="1">
        <f>IF(PX40&gt;='Drive Train'!$F$29,1,0)</f>
        <v>1</v>
      </c>
      <c r="PC40" s="1">
        <f>IF(PY40&gt;='Drive Train'!$F$29,1,0)</f>
        <v>1</v>
      </c>
      <c r="PD40" s="1">
        <f>IF(PZ40&gt;='Drive Train'!$F$29,1,0)</f>
        <v>1</v>
      </c>
      <c r="PE40" s="1">
        <f>IF(QA40&gt;='Drive Train'!$F$29,1,0)</f>
        <v>1</v>
      </c>
      <c r="PF40" s="1">
        <f>IF(QB40&gt;='Drive Train'!$F$29,1,0)</f>
        <v>1</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1</v>
      </c>
      <c r="PQ40" s="1">
        <f>IF(QM40&gt;='Drive Train'!$F$29,1,0)</f>
        <v>1</v>
      </c>
      <c r="PR40" s="1">
        <f>IF(QN40&gt;='Drive Train'!$F$29,1,0)</f>
        <v>1</v>
      </c>
      <c r="PS40" s="1">
        <f>IF(QO40&gt;='Drive Train'!$F$29,1,0)</f>
        <v>1</v>
      </c>
      <c r="PT40" s="190">
        <f t="shared" si="241"/>
        <v>1.2800000000000005</v>
      </c>
      <c r="PU40" s="43">
        <f t="shared" si="242"/>
        <v>13.550228038866758</v>
      </c>
      <c r="PV40" s="43">
        <f t="shared" si="243"/>
        <v>10.840065430539259</v>
      </c>
      <c r="PW40" s="43">
        <f t="shared" si="244"/>
        <v>13.485623810062974</v>
      </c>
      <c r="PX40" s="43">
        <f t="shared" si="245"/>
        <v>13.678912479699894</v>
      </c>
      <c r="PY40" s="43">
        <f t="shared" si="246"/>
        <v>13.002207686620974</v>
      </c>
      <c r="PZ40" s="43">
        <f t="shared" si="247"/>
        <v>11.775191961847082</v>
      </c>
      <c r="QA40" s="43">
        <f t="shared" si="248"/>
        <v>11.019936264662409</v>
      </c>
      <c r="QB40" s="43">
        <f t="shared" si="249"/>
        <v>10.018962872618099</v>
      </c>
      <c r="QC40" s="43">
        <f t="shared" si="250"/>
        <v>9.0963382837797848</v>
      </c>
      <c r="QD40" s="43">
        <f t="shared" si="251"/>
        <v>8.314734112749731</v>
      </c>
      <c r="QE40" s="43">
        <f t="shared" si="252"/>
        <v>7.6533649826754955</v>
      </c>
      <c r="QF40" s="43">
        <f t="shared" si="253"/>
        <v>4.5791243053997945</v>
      </c>
      <c r="QG40" s="43">
        <f t="shared" si="254"/>
        <v>5.5545475252101655</v>
      </c>
      <c r="QH40" s="43">
        <f t="shared" si="255"/>
        <v>6.52997074502054</v>
      </c>
      <c r="QI40" s="43">
        <f t="shared" si="256"/>
        <v>7.5053939648309118</v>
      </c>
      <c r="QJ40" s="43">
        <f t="shared" si="257"/>
        <v>8.4808171846412854</v>
      </c>
      <c r="QK40" s="43">
        <f t="shared" si="258"/>
        <v>9.4562404044516608</v>
      </c>
      <c r="QL40" s="43">
        <f t="shared" si="259"/>
        <v>10.431663624262026</v>
      </c>
      <c r="QM40" s="43">
        <f t="shared" si="260"/>
        <v>11.317868611851239</v>
      </c>
      <c r="QN40" s="43">
        <f t="shared" si="261"/>
        <v>12.068032515589289</v>
      </c>
      <c r="QO40" s="43">
        <f t="shared" si="262"/>
        <v>12.617958823624331</v>
      </c>
      <c r="QP40" s="47">
        <f t="shared" si="263"/>
        <v>1.2800000000000005</v>
      </c>
      <c r="QQ40" s="43">
        <f t="shared" ref="QQ40:QQ71" si="354">MIN(FQ40,$C$16)*$C$17*1000/60/60/$C$21</f>
        <v>1.9894930633921285E-2</v>
      </c>
      <c r="QR40" s="43">
        <f t="shared" ref="QR40:QR71" si="355">MIN(FR40,$C$16)*$C$17*1000/60/60/$C$21</f>
        <v>0.25751510088958235</v>
      </c>
      <c r="QS40" s="43">
        <f t="shared" ref="QS40:QS71" si="356">MIN(FS40,$C$16)*$C$17*1000/60/60/$C$21</f>
        <v>2.0181888886294588E-2</v>
      </c>
      <c r="QT40" s="43">
        <f t="shared" ref="QT40:QT71" si="357">MIN(FT40,$C$16)*$C$17*1000/60/60/$C$21</f>
        <v>1.9895602893311715E-2</v>
      </c>
      <c r="QU40" s="43">
        <f t="shared" ref="QU40:QU71" si="358">MIN(FU40,$C$16)*$C$17*1000/60/60/$C$21</f>
        <v>1.9920138734191479E-2</v>
      </c>
      <c r="QV40" s="43">
        <f t="shared" ref="QV40:QV71" si="359">MIN(FV40,$C$16)*$C$17*1000/60/60/$C$21</f>
        <v>2.0045862362455161E-2</v>
      </c>
      <c r="QW40" s="43">
        <f t="shared" ref="QW40:QW71" si="360">MIN(FW40,$C$16)*$C$17*1000/60/60/$C$21</f>
        <v>3.9681148489645393E-2</v>
      </c>
      <c r="QX40" s="43">
        <f t="shared" ref="QX40:QX71" si="361">MIN(FX40,$C$16)*$C$17*1000/60/60/$C$21</f>
        <v>2.3302873405754661E-2</v>
      </c>
      <c r="QY40" s="43">
        <f t="shared" ref="QY40:QY71" si="362">MIN(FY40,$C$16)*$C$17*1000/60/60/$C$21</f>
        <v>2.3302870360250971E-2</v>
      </c>
      <c r="QZ40" s="43">
        <f t="shared" ref="QZ40:QZ71" si="363">MIN(FZ40,$C$16)*$C$17*1000/60/60/$C$21</f>
        <v>2.3302870360093885E-2</v>
      </c>
      <c r="RA40" s="43">
        <f t="shared" ref="RA40:RA71" si="364">MIN(GA40,$C$16)*$C$17*1000/60/60/$C$21</f>
        <v>2.3302870360093444E-2</v>
      </c>
      <c r="RB40" s="43">
        <f t="shared" ref="RB40:RB71" si="365">MIN(GB40,$C$16)*$C$17*1000/60/60/$C$21</f>
        <v>0.16559289803699609</v>
      </c>
      <c r="RC40" s="43">
        <f t="shared" ref="RC40:RC71" si="366">MIN(GC40,$C$16)*$C$17*1000/60/60/$C$21</f>
        <v>0.1959028410931048</v>
      </c>
      <c r="RD40" s="43">
        <f t="shared" ref="RD40:RD71" si="367">MIN(GD40,$C$16)*$C$17*1000/60/60/$C$21</f>
        <v>0.22621278414921364</v>
      </c>
      <c r="RE40" s="43">
        <f t="shared" ref="RE40:RE71" si="368">MIN(GE40,$C$16)*$C$17*1000/60/60/$C$21</f>
        <v>0.25652272720532221</v>
      </c>
      <c r="RF40" s="43">
        <f t="shared" ref="RF40:RF71" si="369">MIN(GF40,$C$16)*$C$17*1000/60/60/$C$21</f>
        <v>0.28683267026143117</v>
      </c>
      <c r="RG40" s="43">
        <f t="shared" ref="RG40:RG71" si="370">MIN(GG40,$C$16)*$C$17*1000/60/60/$C$21</f>
        <v>0.31714261331753996</v>
      </c>
      <c r="RH40" s="43">
        <f t="shared" ref="RH40:RH71" si="371">MIN(GH40,$C$16)*$C$17*1000/60/60/$C$21</f>
        <v>0.34745255637364852</v>
      </c>
      <c r="RI40" s="43">
        <f t="shared" ref="RI40:RI71" si="372">MIN(GI40,$C$16)*$C$17*1000/60/60/$C$21</f>
        <v>4.8295384427208217E-2</v>
      </c>
      <c r="RJ40" s="43">
        <f t="shared" ref="RJ40:RJ71" si="373">MIN(GJ40,$C$16)*$C$17*1000/60/60/$C$21</f>
        <v>2.5133945920918395E-2</v>
      </c>
      <c r="RK40" s="43">
        <f t="shared" ref="RK40:RK71" si="374">MIN(GK40,$C$16)*$C$17*1000/60/60/$C$21</f>
        <v>2.0894415812076281E-2</v>
      </c>
      <c r="RL40" s="47">
        <f t="shared" si="264"/>
        <v>1.2800000000000005</v>
      </c>
      <c r="RM40" s="2">
        <f>IF(AND(LO40&gt;=LO$6*'Drive Train'!$AA$52,LO40&lt;=LO$6*'Drive Train'!$AA$53,KS40=0,JW40=0,EU40&gt;0),$C$17,0)</f>
        <v>0</v>
      </c>
      <c r="RN40" s="2">
        <f>IF(AND(LP40&gt;=LP$6*'Drive Train'!$AA$52,LP40&lt;=LP$6*'Drive Train'!$AA$53,KT40=0,JX40=0,EV40&gt;0),$C$17,0)</f>
        <v>0</v>
      </c>
      <c r="RO40" s="2">
        <f>IF(AND(LQ40&gt;=LQ$6*'Drive Train'!$AA$52,LQ40&lt;=LQ$6*'Drive Train'!$AA$53,KU40=0,JY40=0,EW40&gt;0),$C$17,0)</f>
        <v>0</v>
      </c>
      <c r="RP40" s="2">
        <f>IF(AND(LR40&gt;=LR$6*'Drive Train'!$AA$52,LR40&lt;=LR$6*'Drive Train'!$AA$53,KV40=0,JZ40=0,EX40&gt;0),$C$17,0)</f>
        <v>0</v>
      </c>
      <c r="RQ40" s="2">
        <f>IF(AND(LS40&gt;=LS$6*'Drive Train'!$AA$52,LS40&lt;=LS$6*'Drive Train'!$AA$53,KW40=0,KA40=0,EY40&gt;0),$C$17,0)</f>
        <v>0</v>
      </c>
      <c r="RR40" s="2">
        <f>IF(AND(LT40&gt;=LT$6*'Drive Train'!$AA$52,LT40&lt;=LT$6*'Drive Train'!$AA$53,KX40=0,KB40=0,EZ40&gt;0),$C$17,0)</f>
        <v>0</v>
      </c>
      <c r="RS40" s="2">
        <f>IF(AND(LU40&gt;=LU$6*'Drive Train'!$AA$52,LU40&lt;=LU$6*'Drive Train'!$AA$53,KY40=0,KC40=0,FA40&gt;0),$C$17,0)</f>
        <v>0</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0.04</v>
      </c>
      <c r="SE40" s="2">
        <f>IF(AND(MG40&gt;=MG$6*'Drive Train'!$AA$52,MG40&lt;=MG$6*'Drive Train'!$AA$53,LK40=0,KO40=0,FM40&gt;0),$C$17,0)</f>
        <v>0</v>
      </c>
      <c r="SF40" s="2">
        <f>IF(AND(MH40&gt;=MH$6*'Drive Train'!$AA$52,MH40&lt;=MH$6*'Drive Train'!$AA$53,LL40=0,KP40=0,FN40&gt;0),$C$17,0)</f>
        <v>0</v>
      </c>
      <c r="SG40" s="2">
        <f>IF(AND(MI40&gt;=MI$6*'Drive Train'!$AA$52,MI40&lt;=MI$6*'Drive Train'!$AA$53,LM40=0,KQ40=0,FO40&gt;0),$C$17,0)</f>
        <v>0</v>
      </c>
      <c r="SH40" s="47">
        <f t="shared" si="265"/>
        <v>1.2800000000000005</v>
      </c>
      <c r="SI40" s="2">
        <f>IF(AND(EU40&lt;0,KS40=0,LO40&gt;=LO$6*'Drive Train'!$AA$52,LO40&lt;=LO$6*'Drive Train'!$AA$53,OY40=1,JW40=0),$C$17,0)</f>
        <v>0.04</v>
      </c>
      <c r="SJ40" s="2">
        <f>IF(AND(EV40&lt;0,KT40=0,LP40&gt;=LP$6*'Drive Train'!$AA$52,LP40&lt;=LP$6*'Drive Train'!$AA$53,OZ40=1,JX40=0),$C$17,0)</f>
        <v>0</v>
      </c>
      <c r="SK40" s="2">
        <f>IF(AND(EW40&lt;0,KU40=0,LQ40&gt;=LQ$6*'Drive Train'!$AA$52,LQ40&lt;=LQ$6*'Drive Train'!$AA$53,PA40=1,JY40=0),$C$17,0)</f>
        <v>0.04</v>
      </c>
      <c r="SL40" s="2">
        <f>IF(AND(EX40&lt;0,KV40=0,LR40&gt;=LR$6*'Drive Train'!$AA$52,LR40&lt;=LR$6*'Drive Train'!$AA$53,PB40=1,JZ40=0),$C$17,0)</f>
        <v>0.04</v>
      </c>
      <c r="SM40" s="2">
        <f>IF(AND(EY40&lt;0,KW40=0,LS40&gt;=LS$6*'Drive Train'!$AA$52,LS40&lt;=LS$6*'Drive Train'!$AA$53,PC40=1,KA40=0),$C$17,0)</f>
        <v>0.04</v>
      </c>
      <c r="SN40" s="2">
        <f>IF(AND(EZ40&lt;0,KX40=0,LT40&gt;=LT$6*'Drive Train'!$AA$52,LT40&lt;=LT$6*'Drive Train'!$AA$53,PD40=1,KB40=0),$C$17,0)</f>
        <v>0.04</v>
      </c>
      <c r="SO40" s="2">
        <f>IF(AND(FA40&lt;0,KY40=0,LU40&gt;=LU$6*'Drive Train'!$AA$52,LU40&lt;=LU$6*'Drive Train'!$AA$53,PE40=1,KC40=0),$C$17,0)</f>
        <v>0.04</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0.04</v>
      </c>
      <c r="TB40" s="2">
        <f>IF(AND(FN40&lt;0,LL40=0,MH40&gt;=MH$6*'Drive Train'!$AA$52,MH40&lt;=MH$6*'Drive Train'!$AA$53,PR40=1,KP40=0),$C$17,0)</f>
        <v>0.04</v>
      </c>
      <c r="TC40" s="2">
        <f>IF(AND(FO40&lt;0,LM40=0,MI40&gt;=MI$6*'Drive Train'!$AA$52,MI40&lt;=MI$6*'Drive Train'!$AA$53,PS40=1,KQ40=0),$C$17,0)</f>
        <v>0.04</v>
      </c>
      <c r="TD40" s="102">
        <f t="shared" si="266"/>
        <v>1.2800000000000005</v>
      </c>
    </row>
    <row r="41" spans="1:524" x14ac:dyDescent="0.3">
      <c r="B41" s="3" t="s">
        <v>216</v>
      </c>
      <c r="C41" s="133">
        <f>VLOOKUP('Drive Train'!F32,Motors!C30:D32,2,FALSE)</f>
        <v>0.2</v>
      </c>
      <c r="K41" s="43"/>
      <c r="R41" s="49">
        <f t="shared" si="97"/>
        <v>1.3200000000000005</v>
      </c>
      <c r="S41" s="2">
        <f>NG41/'Drive Train'!$F$35</f>
        <v>0</v>
      </c>
      <c r="T41" s="2">
        <f>NH41/'Drive Train'!$F$35</f>
        <v>0</v>
      </c>
      <c r="U41" s="2">
        <f>NI41/'Drive Train'!$F$35</f>
        <v>0</v>
      </c>
      <c r="V41" s="2">
        <f>NJ41/'Drive Train'!$F$35</f>
        <v>0</v>
      </c>
      <c r="W41" s="2">
        <f>NK41/'Drive Train'!$F$35</f>
        <v>0</v>
      </c>
      <c r="X41" s="2">
        <f>NL41/'Drive Train'!$F$35</f>
        <v>0</v>
      </c>
      <c r="Y41" s="2">
        <f>NM41/'Drive Train'!$F$35</f>
        <v>0</v>
      </c>
      <c r="Z41" s="2">
        <f>NN41/'Drive Train'!$F$35</f>
        <v>0.59030390205611738</v>
      </c>
      <c r="AA41" s="2">
        <f>NO41/'Drive Train'!$F$35</f>
        <v>0.97740067857964674</v>
      </c>
      <c r="AB41" s="2">
        <f>NP41/'Drive Train'!$F$35</f>
        <v>0.97740067857970137</v>
      </c>
      <c r="AC41" s="2">
        <f>NQ41/'Drive Train'!$F$35</f>
        <v>0.97740067857970148</v>
      </c>
      <c r="AD41" s="2">
        <f>NR41/'Drive Train'!$F$35</f>
        <v>0.9280437688583274</v>
      </c>
      <c r="AE41" s="2">
        <f>NS41/'Drive Train'!$F$35</f>
        <v>0.91752999535286905</v>
      </c>
      <c r="AF41" s="2">
        <f>NT41/'Drive Train'!$F$35</f>
        <v>0.90701622184741071</v>
      </c>
      <c r="AG41" s="2">
        <f>NU41/'Drive Train'!$F$35</f>
        <v>0.89650244834195247</v>
      </c>
      <c r="AH41" s="2">
        <f>NV41/'Drive Train'!$F$35</f>
        <v>0.88598867483649413</v>
      </c>
      <c r="AI41" s="2">
        <f>NW41/'Drive Train'!$F$35</f>
        <v>0.87547490133103578</v>
      </c>
      <c r="AJ41" s="2">
        <f>NX41/'Drive Train'!$F$35</f>
        <v>0.47446656974663559</v>
      </c>
      <c r="AK41" s="2">
        <f>NY41/'Drive Train'!$F$35</f>
        <v>0</v>
      </c>
      <c r="AL41" s="2">
        <f>NZ41/'Drive Train'!$F$35</f>
        <v>0</v>
      </c>
      <c r="AM41" s="2">
        <f>OA41/'Drive Train'!$F$35</f>
        <v>0</v>
      </c>
      <c r="AN41" s="47">
        <f t="shared" si="98"/>
        <v>1.3200000000000005</v>
      </c>
      <c r="AO41" s="36">
        <f>LO41*12*60/(PI() * 'Drive Train'!$F$15)/S$6*ABS(S41)</f>
        <v>0</v>
      </c>
      <c r="AP41" s="36">
        <f>LP41*12*60/(PI() * 'Drive Train'!$F$15)/T$6*ABS(T41)</f>
        <v>0</v>
      </c>
      <c r="AQ41" s="36">
        <f>LQ41*12*60/(PI() * 'Drive Train'!$F$15)/U$6*ABS(U41)</f>
        <v>0</v>
      </c>
      <c r="AR41" s="36">
        <f>LR41*12*60/(PI() * 'Drive Train'!$F$15)/V$6*ABS(V41)</f>
        <v>0</v>
      </c>
      <c r="AS41" s="36">
        <f>LS41*12*60/(PI() * 'Drive Train'!$F$15)/W$6*ABS(W41)</f>
        <v>0</v>
      </c>
      <c r="AT41" s="36">
        <f>LT41*12*60/(PI() * 'Drive Train'!$F$15)/X$6*ABS(X41)</f>
        <v>0</v>
      </c>
      <c r="AU41" s="36">
        <f>LU41*12*60/(PI() * 'Drive Train'!$F$15)/Y$6*ABS(Y41)</f>
        <v>0</v>
      </c>
      <c r="AV41" s="36">
        <f>LV41*12*60/(PI() * 'Drive Train'!$F$15)/Z$6*ABS(Z41)</f>
        <v>3310.0307601850723</v>
      </c>
      <c r="AW41" s="36">
        <f>LW41*12*60/(PI() * 'Drive Train'!$F$15)/AA$6*ABS(AA41)</f>
        <v>5480.6114295455936</v>
      </c>
      <c r="AX41" s="36">
        <f>LX41*12*60/(PI() * 'Drive Train'!$F$15)/AB$6*ABS(AB41)</f>
        <v>5480.6114295459829</v>
      </c>
      <c r="AY41" s="36">
        <f>LY41*12*60/(PI() * 'Drive Train'!$F$15)/AC$6*ABS(AC41)</f>
        <v>5480.6114295459838</v>
      </c>
      <c r="AZ41" s="36">
        <f>LZ41*12*60/(PI() * 'Drive Train'!$F$15)/AD$6*ABS(AD41)</f>
        <v>1974.168598430977</v>
      </c>
      <c r="BA41" s="36">
        <f>MA41*12*60/(PI() * 'Drive Train'!$F$15)/AE$6*ABS(AE41)</f>
        <v>2367.5671487598429</v>
      </c>
      <c r="BB41" s="36">
        <f>MB41*12*60/(PI() * 'Drive Train'!$F$15)/AF$6*ABS(AF41)</f>
        <v>2751.4374072676715</v>
      </c>
      <c r="BC41" s="36">
        <f>MC41*12*60/(PI() * 'Drive Train'!$F$15)/AG$6*ABS(AG41)</f>
        <v>3125.7793739544645</v>
      </c>
      <c r="BD41" s="36">
        <f>MD41*12*60/(PI() * 'Drive Train'!$F$15)/AH$6*ABS(AH41)</f>
        <v>3490.5930488202202</v>
      </c>
      <c r="BE41" s="36">
        <f>ME41*12*60/(PI() * 'Drive Train'!$F$15)/AI$6*ABS(AI41)</f>
        <v>3845.87843186494</v>
      </c>
      <c r="BF41" s="36">
        <f>MF41*12*60/(PI() * 'Drive Train'!$F$15)/AJ$6*ABS(AJ41)</f>
        <v>2299.2835912379292</v>
      </c>
      <c r="BG41" s="36">
        <f>MG41*12*60/(PI() * 'Drive Train'!$F$15)/AK$6*ABS(AK41)</f>
        <v>0</v>
      </c>
      <c r="BH41" s="36">
        <f>MH41*12*60/(PI() * 'Drive Train'!$F$15)/AL$6*ABS(AL41)</f>
        <v>0</v>
      </c>
      <c r="BI41" s="36">
        <f>MI41*12*60/(PI() * 'Drive Train'!$F$15)/AM$6*ABS(AM41)</f>
        <v>0</v>
      </c>
      <c r="BJ41" s="47">
        <f t="shared" si="308"/>
        <v>1.3200000000000005</v>
      </c>
      <c r="BK41" s="2">
        <f>IF(OR(KS40=1,AND($C$37=Motors!$C$32,OY40=1)),0,IF(NG41=0,-(CG40+$C$15)/($C$14-$C$15)*$C$12,($C$11*S41-AO41)/($C$11*S41)*$C$12*S41))</f>
        <v>0</v>
      </c>
      <c r="BL41" s="2">
        <f>IF(OR(KT40=1,AND($C$37=Motors!$C$32,OZ40=1)),0,IF(NH41=0,-(CH40+$C$15)/($C$14-$C$15)*$C$12,($C$11*T41-AP41)/($C$11*T41)*$C$12*T41))</f>
        <v>0</v>
      </c>
      <c r="BM41" s="2">
        <f>IF(OR(KU40=1,AND($C$37=Motors!$C$32,PA40=1)),0,IF(NI41=0,-(CI40+$C$15)/($C$14-$C$15)*$C$12,($C$11*U41-AQ41)/($C$11*U41)*$C$12*U41))</f>
        <v>0</v>
      </c>
      <c r="BN41" s="2">
        <f>IF(OR(KV40=1,AND($C$37=Motors!$C$32,PB40=1)),0,IF(NJ41=0,-(CJ40+$C$15)/($C$14-$C$15)*$C$12,($C$11*V41-AR41)/($C$11*V41)*$C$12*V41))</f>
        <v>0</v>
      </c>
      <c r="BO41" s="2">
        <f>IF(OR(KW40=1,AND($C$37=Motors!$C$32,PC40=1)),0,IF(NK41=0,-(CK40+$C$15)/($C$14-$C$15)*$C$12,($C$11*W41-AS41)/($C$11*W41)*$C$12*W41))</f>
        <v>0</v>
      </c>
      <c r="BP41" s="2">
        <f>IF(OR(KX40=1,AND($C$37=Motors!$C$32,PD40=1)),0,IF(NL41=0,-(CL40+$C$15)/($C$14-$C$15)*$C$12,($C$11*X41-AT41)/($C$11*X41)*$C$12*X41))</f>
        <v>0</v>
      </c>
      <c r="BQ41" s="2">
        <f>IF(OR(KY40=1,AND($C$37=Motors!$C$32,PE40=1)),0,IF(NM41=0,-(CM40+$C$15)/($C$14-$C$15)*$C$12,($C$11*Y41-AU41)/($C$11*Y41)*$C$12*Y41))</f>
        <v>0</v>
      </c>
      <c r="BR41" s="2">
        <f>IF(OR(KZ40=1,AND($C$37=Motors!$C$32,PF40=1)),0,IF(NN41=0,-(CN40+$C$15)/($C$14-$C$15)*$C$12,($C$11*Z41-AV41)/($C$11*Z41)*$C$12*Z41))</f>
        <v>0</v>
      </c>
      <c r="BS41" s="2">
        <f>IF(OR(LA40=1,AND($C$37=Motors!$C$32,PG40=1)),0,IF(NO41=0,-(CO40+$C$15)/($C$14-$C$15)*$C$12,($C$11*AA41-AW41)/($C$11*AA41)*$C$12*AA41))</f>
        <v>0.69768194609401224</v>
      </c>
      <c r="BT41" s="2">
        <f>IF(OR(LB40=1,AND($C$37=Motors!$C$32,PH40=1)),0,IF(NP41=0,-(CP40+$C$15)/($C$14-$C$15)*$C$12,($C$11*AB41-AX41)/($C$11*AB41)*$C$12*AB41))</f>
        <v>0.69768194609399115</v>
      </c>
      <c r="BU41" s="2">
        <f>IF(OR(LC40=1,AND($C$37=Motors!$C$32,PI40=1)),0,IF(NQ41=0,-(CQ40+$C$15)/($C$14-$C$15)*$C$12,($C$11*AC41-AY41)/($C$11*AC41)*$C$12*AC41))</f>
        <v>0.69768194609399126</v>
      </c>
      <c r="BV41" s="2">
        <f>IF(OR(LD40=1,AND($C$37=Motors!$C$32,PJ40=1)),0,IF(NR41=0,-(CR40+$C$15)/($C$14-$C$15)*$C$12,($C$11*AD41-AZ41)/($C$11*AD41)*$C$12*AD41))</f>
        <v>3.0021573007585376</v>
      </c>
      <c r="BW41" s="2">
        <f>IF(OR(LE40=1,AND($C$37=Motors!$C$32,PK40=1)),0,IF(NS41=0,-(CS40+$C$15)/($C$14-$C$15)*$C$12,($C$11*AE41-BA41)/($C$11*AE41)*$C$12*AE41))</f>
        <v>2.6669505316679589</v>
      </c>
      <c r="BX41" s="2">
        <f>IF(OR(LF40=1,AND($C$37=Motors!$C$32,PL40=1)),0,IF(NT41=0,-(CT40+$C$15)/($C$14-$C$15)*$C$12,($C$11*AF41-BB41)/($C$11*AF41)*$C$12*AF41))</f>
        <v>2.3386464265877565</v>
      </c>
      <c r="BY41" s="2">
        <f>IF(OR(LG40=1,AND($C$37=Motors!$C$32,PM40=1)),0,IF(NU41=0,-(CU40+$C$15)/($C$14-$C$15)*$C$12,($C$11*AG41-BC41)/($C$11*AG41)*$C$12*AG41))</f>
        <v>2.0172449855179302</v>
      </c>
      <c r="BZ41" s="2">
        <f>IF(OR(LH40=1,AND($C$37=Motors!$C$32,PN40=1)),0,IF(NV41=0,-(CV40+$C$15)/($C$14-$C$15)*$C$12,($C$11*AH41-BD41)/($C$11*AH41)*$C$12*AH41))</f>
        <v>1.7027462084584801</v>
      </c>
      <c r="CA41" s="2">
        <f>IF(OR(LI40=1,AND($C$37=Motors!$C$32,PO40=1)),0,IF(NW41=0,-(CW40+$C$15)/($C$14-$C$15)*$C$12,($C$11*AI41-BE41)/($C$11*AI41)*$C$12*AI41))</f>
        <v>1.3951500954094063</v>
      </c>
      <c r="CB41" s="2">
        <f>IF(OR(LJ40=1,AND($C$37=Motors!$C$32,PP40=1)),0,IF(NX41=0,-(CX40+$C$15)/($C$14-$C$15)*$C$12,($C$11*AJ41-BF41)/($C$11*AJ41)*$C$12*AJ41))</f>
        <v>0</v>
      </c>
      <c r="CC41" s="2">
        <f>IF(OR(LK40=1,AND($C$37=Motors!$C$32,PQ40=1)),0,IF(NY41=0,-(CY40+$C$15)/($C$14-$C$15)*$C$12,($C$11*AK41-BG41)/($C$11*AK41)*$C$12*AK41))</f>
        <v>0</v>
      </c>
      <c r="CD41" s="2">
        <f>IF(OR(LL40=1,AND($C$37=Motors!$C$32,PR40=1)),0,IF(NZ41=0,-(CZ40+$C$15)/($C$14-$C$15)*$C$12,($C$11*AL41-BH41)/($C$11*AL41)*$C$12*AL41))</f>
        <v>0</v>
      </c>
      <c r="CE41" s="2">
        <f>IF(OR(LM40=1,AND($C$37=Motors!$C$32,PS40=1)),0,IF(OA41=0,-(DA40+$C$15)/($C$14-$C$15)*$C$12,($C$11*AM41-BI41)/($C$11*AM41)*$C$12*AM41))</f>
        <v>0</v>
      </c>
      <c r="CF41" s="47">
        <f t="shared" si="309"/>
        <v>1.3200000000000005</v>
      </c>
      <c r="CG41" s="43">
        <f>IF(AND(KS40=1,OY40=1),0,ABS(BK41/$C$12*($C$14-$C$15)+$C$15) *'Drive Train'!$AA$49 + CG40*(1-'Drive Train'!$AA$49))</f>
        <v>1.527618457582145</v>
      </c>
      <c r="CH41" s="43">
        <f>IF(AND(KT40=1,OZ40=1),0,ABS(BL41/$C$12*($C$14-$C$15)+$C$15) *'Drive Train'!$AA$49 + CH40*(1-'Drive Train'!$AA$49))</f>
        <v>5.1778503312294593</v>
      </c>
      <c r="CI41" s="43">
        <f>IF(AND(KU40=1,PA40=1),0,ABS(BM41/$C$12*($C$14-$C$15)+$C$15) *'Drive Train'!$AA$49 + CI40*(1-'Drive Train'!$AA$49))</f>
        <v>1.5320266025560847</v>
      </c>
      <c r="CJ41" s="43">
        <f>IF(AND(KV40=1,PB40=1),0,ABS(BN41/$C$12*($C$14-$C$15)+$C$15) *'Drive Train'!$AA$49 + CJ40*(1-'Drive Train'!$AA$49))</f>
        <v>1.5276287845785936</v>
      </c>
      <c r="CK41" s="43">
        <f>IF(AND(KW40=1,PC40=1),0,ABS(BO41/$C$12*($C$14-$C$15)+$C$15) *'Drive Train'!$AA$49 + CK40*(1-'Drive Train'!$AA$49))</f>
        <v>1.5280056949575807</v>
      </c>
      <c r="CL41" s="43">
        <f>IF(AND(KX40=1,PD40=1),0,ABS(BP41/$C$12*($C$14-$C$15)+$C$15) *'Drive Train'!$AA$49 + CL40*(1-'Drive Train'!$AA$49))</f>
        <v>1.529937014149318</v>
      </c>
      <c r="CM41" s="43">
        <f>IF(AND(KY40=1,PE40=1),0,ABS(BQ41/$C$12*($C$14-$C$15)+$C$15) *'Drive Train'!$AA$49 + CM40*(1-'Drive Train'!$AA$49))</f>
        <v>1.8315669102668897</v>
      </c>
      <c r="CN41" s="43">
        <f>IF(AND(KZ40=1,PF40=1),0,ABS(BR41/$C$12*($C$14-$C$15)+$C$15) *'Drive Train'!$AA$49 + CN40*(1-'Drive Train'!$AA$49))</f>
        <v>9.1291092961386777</v>
      </c>
      <c r="CO41" s="43">
        <f>IF(AND(LA40=1,PG40=1),0,ABS(BS41/$C$12*($C$14-$C$15)+$C$15) *'Drive Train'!$AA$49 + CO40*(1-'Drive Train'!$AA$49))</f>
        <v>39.535546317063321</v>
      </c>
      <c r="CP41" s="43">
        <f>IF(AND(LB40=1,PH40=1),0,ABS(BT41/$C$12*($C$14-$C$15)+$C$15) *'Drive Train'!$AA$49 + CP40*(1-'Drive Train'!$AA$49))</f>
        <v>39.5355463170607</v>
      </c>
      <c r="CQ41" s="43">
        <f>IF(AND(LC40=1,PI40=1),0,ABS(BU41/$C$12*($C$14-$C$15)+$C$15) *'Drive Train'!$AA$49 + CQ40*(1-'Drive Train'!$AA$49))</f>
        <v>39.535546317060721</v>
      </c>
      <c r="CR41" s="43">
        <f>IF(AND(LD40=1,PJ40=1),0,ABS(BV41/$C$12*($C$14-$C$15)+$C$15) *'Drive Train'!$AA$49 + CR40*(1-'Drive Train'!$AA$49))</f>
        <v>165.38311965462299</v>
      </c>
      <c r="CS41" s="43">
        <f>IF(AND(LE40=1,PK40=1),0,ABS(BW41/$C$12*($C$14-$C$15)+$C$15) *'Drive Train'!$AA$49 + CS40*(1-'Drive Train'!$AA$49))</f>
        <v>147.1896762787527</v>
      </c>
      <c r="CT41" s="43">
        <f>IF(AND(LF40=1,PL40=1),0,ABS(BX41/$C$12*($C$14-$C$15)+$C$15) *'Drive Train'!$AA$49 + CT40*(1-'Drive Train'!$AA$49))</f>
        <v>129.37325556946274</v>
      </c>
      <c r="CU41" s="43">
        <f>IF(AND(LG40=1,PM40=1),0,ABS(BY41/$C$12*($C$14-$C$15)+$C$15) *'Drive Train'!$AA$49 + CU40*(1-'Drive Train'!$AA$49))</f>
        <v>111.93385752675323</v>
      </c>
      <c r="CV41" s="43">
        <f>IF(AND(LH40=1,PN40=1),0,ABS(BZ41/$C$12*($C$14-$C$15)+$C$15) *'Drive Train'!$AA$49 + CV40*(1-'Drive Train'!$AA$49))</f>
        <v>94.871482150624075</v>
      </c>
      <c r="CW41" s="43">
        <f>IF(AND(LI40=1,PO40=1),0,ABS(CA41/$C$12*($C$14-$C$15)+$C$15) *'Drive Train'!$AA$49 + CW40*(1-'Drive Train'!$AA$49))</f>
        <v>78.186129441075323</v>
      </c>
      <c r="CX41" s="43">
        <f>IF(AND(LJ40=1,PP40=1),0,ABS(CB41/$C$12*($C$14-$C$15)+$C$15) *'Drive Train'!$AA$49 + CX40*(1-'Drive Train'!$AA$49))</f>
        <v>14.179091824935782</v>
      </c>
      <c r="CY41" s="43">
        <f>IF(AND(LK40=1,PQ40=1),0,ABS(CC41/$C$12*($C$14-$C$15)+$C$15) *'Drive Train'!$AA$49 + CY40*(1-'Drive Train'!$AA$49))</f>
        <v>1.9638955697093046</v>
      </c>
      <c r="CZ41" s="43">
        <f>IF(AND(LL40=1,PR40=1),0,ABS(CD41/$C$12*($C$14-$C$15)+$C$15) *'Drive Train'!$AA$49 + CZ40*(1-'Drive Train'!$AA$49))</f>
        <v>1.6080982441530698</v>
      </c>
      <c r="DA41" s="43">
        <f>IF(AND(LM40=1,PS40=1),0,ABS(CE41/$C$12*($C$14-$C$15)+$C$15) *'Drive Train'!$AA$49 + DA40*(1-'Drive Train'!$AA$49))</f>
        <v>1.5429721737696811</v>
      </c>
      <c r="DB41" s="47">
        <f t="shared" si="99"/>
        <v>1.3200000000000005</v>
      </c>
      <c r="DC41" s="43">
        <f t="shared" si="310"/>
        <v>1.527618457582145</v>
      </c>
      <c r="DD41" s="43">
        <f t="shared" si="311"/>
        <v>5.1778503312294593</v>
      </c>
      <c r="DE41" s="43">
        <f t="shared" si="312"/>
        <v>1.5320266025560847</v>
      </c>
      <c r="DF41" s="43">
        <f t="shared" si="313"/>
        <v>1.5276287845785936</v>
      </c>
      <c r="DG41" s="43">
        <f t="shared" si="314"/>
        <v>1.5280056949575807</v>
      </c>
      <c r="DH41" s="43">
        <f t="shared" si="315"/>
        <v>1.529937014149318</v>
      </c>
      <c r="DI41" s="43">
        <f t="shared" si="316"/>
        <v>1.8315669102668897</v>
      </c>
      <c r="DJ41" s="43">
        <f t="shared" si="317"/>
        <v>9.1291092961386777</v>
      </c>
      <c r="DK41" s="43">
        <f t="shared" si="318"/>
        <v>39.535546317063321</v>
      </c>
      <c r="DL41" s="43">
        <f t="shared" si="319"/>
        <v>39.5355463170607</v>
      </c>
      <c r="DM41" s="43">
        <f t="shared" si="320"/>
        <v>39.535546317060721</v>
      </c>
      <c r="DN41" s="43">
        <f t="shared" si="321"/>
        <v>25</v>
      </c>
      <c r="DO41" s="43">
        <f t="shared" si="322"/>
        <v>30</v>
      </c>
      <c r="DP41" s="43">
        <f t="shared" si="323"/>
        <v>35</v>
      </c>
      <c r="DQ41" s="43">
        <f t="shared" si="324"/>
        <v>40</v>
      </c>
      <c r="DR41" s="43">
        <f t="shared" si="325"/>
        <v>45</v>
      </c>
      <c r="DS41" s="43">
        <f t="shared" si="326"/>
        <v>50</v>
      </c>
      <c r="DT41" s="43">
        <f t="shared" si="327"/>
        <v>14.179091824935782</v>
      </c>
      <c r="DU41" s="43">
        <f t="shared" si="328"/>
        <v>1.9638955697093046</v>
      </c>
      <c r="DV41" s="43">
        <f t="shared" si="329"/>
        <v>1.6080982441530698</v>
      </c>
      <c r="DW41" s="43">
        <f t="shared" si="330"/>
        <v>1.5429721737696811</v>
      </c>
      <c r="DX41" s="47">
        <f t="shared" si="100"/>
        <v>1.3200000000000005</v>
      </c>
      <c r="DY41" s="2">
        <f>IF(OY41=0,($C$23/0.4536*IF(ISNA(MK40),'Drive Train'!$F$16,'Drive Train'!$F$17)*4.448*$C$24*S$6)*SIGN(BK41),BK41)</f>
        <v>0</v>
      </c>
      <c r="DZ41" s="2">
        <f>IF(OZ41=0,($C$23/0.4536*IF(ISNA(ML40),'Drive Train'!$F$16,'Drive Train'!$F$17)*4.448*$C$24*$C$21*T$6)*SIGN(BL41),BL41)</f>
        <v>0</v>
      </c>
      <c r="EA41" s="2">
        <f>IF(PA41=0,($C$23/0.4536*IF(ISNA(MM40),'Drive Train'!$F$16,'Drive Train'!$F$17)*4.448*$C$24*$C$21*U$6)*SIGN(BM41),BM41)</f>
        <v>0</v>
      </c>
      <c r="EB41" s="2">
        <f>IF(PB41=0,($C$23/0.4536*IF(ISNA(MN40),'Drive Train'!$F$16,'Drive Train'!$F$17)*4.448*$C$24*$C$21*V$6)*SIGN(BN41),BN41)</f>
        <v>0</v>
      </c>
      <c r="EC41" s="2">
        <f>IF(PC41=0,($C$23/0.4536*IF(ISNA(MO40),'Drive Train'!$F$16,'Drive Train'!$F$17)*4.448*$C$24*$C$21*W$6)*SIGN(BO41),BO41)</f>
        <v>0</v>
      </c>
      <c r="ED41" s="2">
        <f>IF(PD41=0,($C$23/0.4536*IF(ISNA(MP40),'Drive Train'!$F$16,'Drive Train'!$F$17)*4.448*$C$24*$C$21*X$6)*SIGN(BP41),BP41)</f>
        <v>0</v>
      </c>
      <c r="EE41" s="2">
        <f>IF(PE41=0,($C$23/0.4536*IF(ISNA(MQ40),'Drive Train'!$F$16,'Drive Train'!$F$17)*4.448*$C$24*$C$21*Y$6)*SIGN(BQ41),BQ41)</f>
        <v>0</v>
      </c>
      <c r="EF41" s="2">
        <f>IF(PF41=0,($C$23/0.4536*IF(ISNA(MR40),'Drive Train'!$F$16,'Drive Train'!$F$17)*4.448*$C$24*$C$21*Z$6)*SIGN(BR41),BR41)</f>
        <v>0</v>
      </c>
      <c r="EG41" s="2">
        <f>IF(PG41=0,($C$23/0.4536*IF(ISNA(MS40),'Drive Train'!$F$16,'Drive Train'!$F$17)*4.448*$C$24*$C$21*AA$6)*SIGN(BS41),BS41)</f>
        <v>2.8143957857740536</v>
      </c>
      <c r="EH41" s="2">
        <f>IF(PH41=0,($C$23/0.4536*IF(ISNA(MT40),'Drive Train'!$F$16,'Drive Train'!$F$17)*4.448*$C$24*$C$21*AB$6)*SIGN(BT41),BT41)</f>
        <v>2.5398205871619508</v>
      </c>
      <c r="EI41" s="2">
        <f>IF(PI41=0,($C$23/0.4536*IF(ISNA(MU40),'Drive Train'!$F$16,'Drive Train'!$F$17)*4.448*$C$24*$C$21*AC$6)*SIGN(BU41),BU41)</f>
        <v>2.3140587571919995</v>
      </c>
      <c r="EJ41" s="2">
        <f>IF(PJ41=0,($C$23/0.4536*IF(ISNA(MV40),'Drive Train'!$F$16,'Drive Train'!$F$17)*4.448*$C$24*$C$21*AD$6)*SIGN(BV41),BV41)</f>
        <v>5.7851468929800003</v>
      </c>
      <c r="EK41" s="2">
        <f>IF(PK41=0,($C$23/0.4536*IF(ISNA(MW40),'Drive Train'!$F$16,'Drive Train'!$F$17)*4.448*$C$24*$C$21*AE$6)*SIGN(BW41),BW41)</f>
        <v>5.7851468929800003</v>
      </c>
      <c r="EL41" s="2">
        <f>IF(PL41=0,($C$23/0.4536*IF(ISNA(MX40),'Drive Train'!$F$16,'Drive Train'!$F$17)*4.448*$C$24*$C$21*AF$6)*SIGN(BX41),BX41)</f>
        <v>5.7851468929800003</v>
      </c>
      <c r="EM41" s="2">
        <f>IF(PM41=0,($C$23/0.4536*IF(ISNA(MY40),'Drive Train'!$F$16,'Drive Train'!$F$17)*4.448*$C$24*$C$21*AG$6)*SIGN(BY41),BY41)</f>
        <v>5.7851468929800003</v>
      </c>
      <c r="EN41" s="2">
        <f>IF(PN41=0,($C$23/0.4536*IF(ISNA(MZ40),'Drive Train'!$F$16,'Drive Train'!$F$17)*4.448*$C$24*$C$21*AH$6)*SIGN(BZ41),BZ41)</f>
        <v>5.7851468929800003</v>
      </c>
      <c r="EO41" s="2">
        <f>IF(PO41=0,($C$23/0.4536*IF(ISNA(NA40),'Drive Train'!$F$16,'Drive Train'!$F$17)*4.448*$C$24*$C$21*AI$6)*SIGN(CA41),CA41)</f>
        <v>5.7851468929800003</v>
      </c>
      <c r="EP41" s="2">
        <f>IF(PP41=0,($C$23/0.4536*IF(ISNA(NB40),'Drive Train'!$F$16,'Drive Train'!$F$17)*4.448*$C$24*$C$21*AJ$6)*SIGN(CB41),CB41)</f>
        <v>0</v>
      </c>
      <c r="EQ41" s="2">
        <f>IF(PQ41=0,($C$23/0.4536*IF(ISNA(NC40),'Drive Train'!$F$16,'Drive Train'!$F$17)*4.448*$C$24*$C$21*AK$6)*SIGN(CC41),CC41)</f>
        <v>0</v>
      </c>
      <c r="ER41" s="2">
        <f>IF(PR41=0,($C$23/0.4536*IF(ISNA(ND40),'Drive Train'!$F$16,'Drive Train'!$F$17)*4.448*$C$24*$C$21*AL$6)*SIGN(CD41),CD41)</f>
        <v>0</v>
      </c>
      <c r="ES41" s="2">
        <f>IF(PS41=0,($C$23/0.4536*IF(ISNA(NE40),'Drive Train'!$F$16,'Drive Train'!$F$17)*4.448*$C$24*$C$21*AM$6)*SIGN(CE41),CE41)</f>
        <v>0</v>
      </c>
      <c r="ET41" s="47">
        <f t="shared" si="331"/>
        <v>1.3200000000000005</v>
      </c>
      <c r="EU41" s="2">
        <f>MAX(MIN(IF(AND(OY40=1,NG41&lt;0),-1,1)*(DC41-$C$15)/($C$14-$C$15)*$C$12*$C$21-$C$33*LO41/AO$6 -  OY40*$C$33/$C$21,DY40/$C$19),MAX(EU$8:EU40)*-1)</f>
        <v>-1.1328753450861899</v>
      </c>
      <c r="EV41" s="2">
        <f>MAX(MIN(IF(AND(OZ40=1,NH41&lt;0),-1,1)*(DD41-$C$15)/($C$14-$C$15)*$C$12*$C$21-$C$33*LP41/AP$6 -  OZ40*$C$33/$C$21,DZ40/$C$19),MAX(EV$8:EV40)*-1)</f>
        <v>-1.0480422166855512</v>
      </c>
      <c r="EW41" s="2">
        <f>MAX(MIN(IF(AND(PA40=1,NI41&lt;0),-1,1)*(DE41-$C$15)/($C$14-$C$15)*$C$12*$C$21-$C$33*LQ41/AQ$6 -  PA40*$C$33/$C$21,EA40/$C$19),MAX(EW$8:EW40)*-1)</f>
        <v>-1.1844424839647765</v>
      </c>
      <c r="EX41" s="2">
        <f>MAX(MIN(IF(AND(PB40=1,NJ41&lt;0),-1,1)*(DF41-$C$15)/($C$14-$C$15)*$C$12*$C$21-$C$33*LR41/AR$6 -  PB40*$C$33/$C$21,EB40/$C$19),MAX(EX$8:EX40)*-1)</f>
        <v>-1.1464908338919695</v>
      </c>
      <c r="EY41" s="2">
        <f>MAX(MIN(IF(AND(PC40=1,NK41&lt;0),-1,1)*(DG41-$C$15)/($C$14-$C$15)*$C$12*$C$21-$C$33*LS41/AS$6 -  PC40*$C$33/$C$21,EC40/$C$19),MAX(EY$8:EY40)*-1)</f>
        <v>-1.1186637951715825</v>
      </c>
      <c r="EZ41" s="2">
        <f>MAX(MIN(IF(AND(PD40=1,NL41&lt;0),-1,1)*(DH41-$C$15)/($C$14-$C$15)*$C$12*$C$21-$C$33*LT41/AT$6 -  PD40*$C$33/$C$21,ED40/$C$19),MAX(EZ$8:EZ40)*-1)</f>
        <v>-1.0770742002994791</v>
      </c>
      <c r="FA41" s="2">
        <f>MAX(MIN(IF(AND(PE40=1,NM41&lt;0),-1,1)*(DI41-$C$15)/($C$14-$C$15)*$C$12*$C$21-$C$33*LU41/AU$6 -  PE40*$C$33/$C$21,EE40/$C$19),MAX(FA$8:FA40)*-1)</f>
        <v>-1.0518753103448277</v>
      </c>
      <c r="FB41" s="2">
        <f>MAX(MIN(IF(AND(PF40=1,NN41&lt;0),-1,1)*(DJ41-$C$15)/($C$14-$C$15)*$C$12*$C$21-$C$33*LV41/AV$6 -  PF40*$C$33/$C$21,EF40/$C$19),MAX(FB$8:FB40)*-1)</f>
        <v>-0.92437527272727282</v>
      </c>
      <c r="FC41" s="2">
        <f>MAX(MIN(IF(AND(PG40=1,NO41&lt;0),-1,1)*(DK41-$C$15)/($C$14-$C$15)*$C$12*$C$21-$C$33*LW41/AW$6 -  PG40*$C$33/$C$21,EG40/$C$19),MAX(FC$8:FC40)*-1)</f>
        <v>4.9960036108132044E-14</v>
      </c>
      <c r="FD41" s="2">
        <f>MAX(MIN(IF(AND(PH40=1,NP41&lt;0),-1,1)*(DL41-$C$15)/($C$14-$C$15)*$C$12*$C$21-$C$33*LX41/AX$6 -  PH40*$C$33/$C$21,EH40/$C$19),MAX(FD$8:FD40)*-1)</f>
        <v>1.1102230246251565E-16</v>
      </c>
      <c r="FE41" s="2">
        <f>MAX(MIN(IF(AND(PI40=1,NQ41&lt;0),-1,1)*(DM41-$C$15)/($C$14-$C$15)*$C$12*$C$21-$C$33*LY41/AY$6 -  PI40*$C$33/$C$21,EI40/$C$19),MAX(FE$8:FE40)*-1)</f>
        <v>0</v>
      </c>
      <c r="FF41" s="2">
        <f>MAX(MIN(IF(AND(PJ40=1,NR41&lt;0),-1,1)*(DN41-$C$15)/($C$14-$C$15)*$C$12*$C$21-$C$33*LZ41/AZ$6 -  PJ40*$C$33/$C$21,EJ40/$C$19),MAX(FF$8:FF40)*-1)</f>
        <v>0.14182846180311171</v>
      </c>
      <c r="FG41" s="2">
        <f>MAX(MIN(IF(AND(PK40=1,NS41&lt;0),-1,1)*(DO41-$C$15)/($C$14-$C$15)*$C$12*$C$21-$C$33*MA41/BA$6 -  PK40*$C$33/$C$21,EK40/$C$19),MAX(FG$8:FG40)*-1)</f>
        <v>0.17204008429818285</v>
      </c>
      <c r="FH41" s="2">
        <f>MAX(MIN(IF(AND(PL40=1,NT41&lt;0),-1,1)*(DP41-$C$15)/($C$14-$C$15)*$C$12*$C$21-$C$33*MB41/BB$6 -  PL40*$C$33/$C$21,EL40/$C$19),MAX(FH$8:FH40)*-1)</f>
        <v>0.20225170679325416</v>
      </c>
      <c r="FI41" s="2">
        <f>MAX(MIN(IF(AND(PM40=1,NU41&lt;0),-1,1)*(DQ41-$C$15)/($C$14-$C$15)*$C$12*$C$21-$C$33*MC41/BC$6 -  PM40*$C$33/$C$21,EM40/$C$19),MAX(FI$8:FI40)*-1)</f>
        <v>0.23246332928832519</v>
      </c>
      <c r="FJ41" s="2">
        <f>MAX(MIN(IF(AND(PN40=1,NV41&lt;0),-1,1)*(DR41-$C$15)/($C$14-$C$15)*$C$12*$C$21-$C$33*MD41/BD$6 -  PN40*$C$33/$C$21,EN40/$C$19),MAX(FJ$8:FJ40)*-1)</f>
        <v>0.2626749517833965</v>
      </c>
      <c r="FK41" s="2">
        <f>MAX(MIN(IF(AND(PO40=1,NW41&lt;0),-1,1)*(DS41-$C$15)/($C$14-$C$15)*$C$12*$C$21-$C$33*ME41/BE$6 -  PO40*$C$33/$C$21,EO40/$C$19),MAX(FK$8:FK40)*-1)</f>
        <v>0.2928865742784677</v>
      </c>
      <c r="FL41" s="2">
        <f>MAX(MIN(IF(AND(PP40=1,NX41&lt;0),-1,1)*(DT41-$C$15)/($C$14-$C$15)*$C$12*$C$21-$C$33*MF41/BF$6 -  PP40*$C$33/$C$21,EP40/$C$19),MAX(FL$8:FL40)*-1)</f>
        <v>-0.8376779284453123</v>
      </c>
      <c r="FM41" s="2">
        <f>MAX(MIN(IF(AND(PQ40=1,NY41&lt;0),-1,1)*(DU41-$C$15)/($C$14-$C$15)*$C$12*$C$21-$C$33*MG41/BG$6 -  PQ40*$C$33/$C$21,EQ40/$C$19),MAX(FM$8:FM40)*-1)</f>
        <v>-0.91600584732373702</v>
      </c>
      <c r="FN41" s="2">
        <f>MAX(MIN(IF(AND(PR40=1,NZ41&lt;0),-1,1)*(DV41-$C$15)/($C$14-$C$15)*$C$12*$C$21-$C$33*MH41/BH$6 -  PR40*$C$33/$C$21,ER40/$C$19),MAX(FN$8:FN40)*-1)</f>
        <v>-0.99433376620216163</v>
      </c>
      <c r="FO41" s="2">
        <f>MAX(MIN(IF(AND(PS40=1,OA41&lt;0),-1,1)*(DW41-$C$15)/($C$14-$C$15)*$C$12*$C$21-$C$33*MI41/BI$6 -  PS40*$C$33/$C$21,ES40/$C$19),MAX(FO$8:FO40)*-1)</f>
        <v>-1.0726616850805863</v>
      </c>
      <c r="FP41" s="47">
        <f t="shared" si="101"/>
        <v>1.3200000000000005</v>
      </c>
      <c r="FQ41" s="43">
        <f t="shared" ref="FQ41:FQ72" si="375">IF(AND(KS41=1,OY41=1),0,MIN((ABS(($C$14-$C$15)*EU41/$C$12/$C$21)+$C$15)/$C$21,DC41))</f>
        <v>1.527618457582145</v>
      </c>
      <c r="FR41" s="43">
        <f t="shared" ref="FR41:FR72" si="376">IF(AND(KT41=1,OZ41=1),0,MIN((ABS(($C$14-$C$15)*EV41/$C$12/$C$21)+$C$15)/$C$21,DD41))</f>
        <v>5.1778503312294593</v>
      </c>
      <c r="FS41" s="43">
        <f t="shared" ref="FS41:FS72" si="377">IF(AND(KU41=1,PA41=1),0,MIN((ABS(($C$14-$C$15)*EW41/$C$12/$C$21)+$C$15)/$C$21,DE41))</f>
        <v>1.5320266025560847</v>
      </c>
      <c r="FT41" s="43">
        <f t="shared" ref="FT41:FT72" si="378">IF(AND(KV41=1,PB41=1),0,MIN((ABS(($C$14-$C$15)*EX41/$C$12/$C$21)+$C$15)/$C$21,DF41))</f>
        <v>1.5276287845785936</v>
      </c>
      <c r="FU41" s="43">
        <f t="shared" ref="FU41:FU72" si="379">IF(AND(KW41=1,PC41=1),0,MIN((ABS(($C$14-$C$15)*EY41/$C$12/$C$21)+$C$15)/$C$21,DG41))</f>
        <v>1.5280056949575807</v>
      </c>
      <c r="FV41" s="43">
        <f t="shared" ref="FV41:FV72" si="380">IF(AND(KX41=1,PD41=1),0,MIN((ABS(($C$14-$C$15)*EZ41/$C$12/$C$21)+$C$15)/$C$21,DH41))</f>
        <v>1.529937014149318</v>
      </c>
      <c r="FW41" s="43">
        <f t="shared" ref="FW41:FW72" si="381">IF(AND(KY41=1,PE41=1),0,MIN((ABS(($C$14-$C$15)*FA41/$C$12/$C$21)+$C$15)/$C$21,DI41))</f>
        <v>1.8315669102668897</v>
      </c>
      <c r="FX41" s="43">
        <f t="shared" ref="FX41:FX72" si="382">IF(AND(KZ41=1,PF41=1),0,MIN((ABS(($C$14-$C$15)*FB41/$C$12/$C$21)+$C$15)/$C$21,DJ41))</f>
        <v>9.1291092961386777</v>
      </c>
      <c r="FY41" s="43">
        <f t="shared" ref="FY41:FY72" si="383">IF(AND(LA41=1,PG41=1),0,MIN((ABS(($C$14-$C$15)*FC41/$C$12/$C$21)+$C$15)/$C$21,DK41))</f>
        <v>1.7898497430698543</v>
      </c>
      <c r="FZ41" s="43">
        <f t="shared" ref="FZ41:FZ72" si="384">IF(AND(LB41=1,PH41=1),0,MIN((ABS(($C$14-$C$15)*FD41/$C$12/$C$21)+$C$15)/$C$21,DL41))</f>
        <v>1.7898497430661258</v>
      </c>
      <c r="GA41" s="43">
        <f t="shared" ref="GA41:GA72" si="385">IF(AND(LC41=1,PI41=1),0,MIN((ABS(($C$14-$C$15)*FE41/$C$12/$C$21)+$C$15)/$C$21,DM41))</f>
        <v>1.7898497430661173</v>
      </c>
      <c r="GB41" s="43">
        <f t="shared" ref="GB41:GB72" si="386">IF(AND(LD41=1,PJ41=1),0,MIN((ABS(($C$14-$C$15)*FF41/$C$12/$C$21)+$C$15)/$C$21,DN41))</f>
        <v>12.398305370061163</v>
      </c>
      <c r="GC41" s="43">
        <f t="shared" ref="GC41:GC72" si="387">IF(AND(LE41=1,PK41=1),0,MIN((ABS(($C$14-$C$15)*FG41/$C$12/$C$21)+$C$15)/$C$21,DO41))</f>
        <v>14.65806799163855</v>
      </c>
      <c r="GD41" s="43">
        <f t="shared" ref="GD41:GD72" si="388">IF(AND(LF41=1,PL41=1),0,MIN((ABS(($C$14-$C$15)*FH41/$C$12/$C$21)+$C$15)/$C$21,DP41))</f>
        <v>16.917830613215944</v>
      </c>
      <c r="GE41" s="43">
        <f t="shared" ref="GE41:GE72" si="389">IF(AND(LG41=1,PM41=1),0,MIN((ABS(($C$14-$C$15)*FI41/$C$12/$C$21)+$C$15)/$C$21,DQ41))</f>
        <v>19.177593234793324</v>
      </c>
      <c r="GF41" s="43">
        <f t="shared" ref="GF41:GF72" si="390">IF(AND(LH41=1,PN41=1),0,MIN((ABS(($C$14-$C$15)*FJ41/$C$12/$C$21)+$C$15)/$C$21,DR41))</f>
        <v>21.437355856370718</v>
      </c>
      <c r="GG41" s="43">
        <f t="shared" ref="GG41:GG72" si="391">IF(AND(LI41=1,PO41=1),0,MIN((ABS(($C$14-$C$15)*FK41/$C$12/$C$21)+$C$15)/$C$21,DS41))</f>
        <v>23.697118477948109</v>
      </c>
      <c r="GH41" s="43">
        <f t="shared" ref="GH41:GH72" si="392">IF(AND(LJ41=1,PP41=1),0,MIN((ABS(($C$14-$C$15)*FL41/$C$12/$C$21)+$C$15)/$C$21,DT41))</f>
        <v>14.179091824935782</v>
      </c>
      <c r="GI41" s="43">
        <f t="shared" ref="GI41:GI72" si="393">IF(AND(LK41=1,PQ41=1),0,MIN((ABS(($C$14-$C$15)*FM41/$C$12/$C$21)+$C$15)/$C$21,DU41))</f>
        <v>1.9638955697093046</v>
      </c>
      <c r="GJ41" s="43">
        <f t="shared" ref="GJ41:GJ72" si="394">IF(AND(LL41=1,PR41=1),0,MIN((ABS(($C$14-$C$15)*FN41/$C$12/$C$21)+$C$15)/$C$21,DV41))</f>
        <v>1.6080982441530698</v>
      </c>
      <c r="GK41" s="43">
        <f t="shared" ref="GK41:GK72" si="395">IF(AND(LM41=1,PS41=1),0,MIN((ABS(($C$14-$C$15)*FO41/$C$12/$C$21)+$C$15)/$C$21,DW41))</f>
        <v>1.5429721737696811</v>
      </c>
      <c r="GL41" s="47">
        <f t="shared" si="123"/>
        <v>1.3200000000000005</v>
      </c>
      <c r="GM41" s="43">
        <f t="shared" si="332"/>
        <v>-22.757769436109591</v>
      </c>
      <c r="GN41" s="43">
        <f t="shared" si="333"/>
        <v>-10.526799453308065</v>
      </c>
      <c r="GO41" s="43">
        <f t="shared" si="334"/>
        <v>-17.184321588090572</v>
      </c>
      <c r="GP41" s="43">
        <f t="shared" si="335"/>
        <v>-21.751768429846472</v>
      </c>
      <c r="GQ41" s="43">
        <f t="shared" si="336"/>
        <v>-26.217660790047645</v>
      </c>
      <c r="GR41" s="43">
        <f t="shared" si="337"/>
        <v>-30.051122205590531</v>
      </c>
      <c r="GS41" s="43">
        <f t="shared" si="338"/>
        <v>-34.04374447499999</v>
      </c>
      <c r="GT41" s="43">
        <f t="shared" si="339"/>
        <v>-34.043744474999997</v>
      </c>
      <c r="GU41" s="43">
        <f t="shared" si="340"/>
        <v>2.0630014367574107E-12</v>
      </c>
      <c r="GV41" s="43">
        <f t="shared" si="341"/>
        <v>5.0800635980212514E-15</v>
      </c>
      <c r="GW41" s="43">
        <f t="shared" si="342"/>
        <v>0</v>
      </c>
      <c r="GX41" s="43">
        <f t="shared" si="343"/>
        <v>2.8491214388179014</v>
      </c>
      <c r="GY41" s="43">
        <f t="shared" si="344"/>
        <v>3.4560276990837222</v>
      </c>
      <c r="GZ41" s="43">
        <f t="shared" si="345"/>
        <v>4.0629339593495466</v>
      </c>
      <c r="HA41" s="43">
        <f t="shared" si="346"/>
        <v>4.6698402196153657</v>
      </c>
      <c r="HB41" s="43">
        <f t="shared" si="347"/>
        <v>5.2767464798811892</v>
      </c>
      <c r="HC41" s="43">
        <f t="shared" si="348"/>
        <v>5.8836527401470127</v>
      </c>
      <c r="HD41" s="43">
        <f t="shared" si="349"/>
        <v>-16.827695332910565</v>
      </c>
      <c r="HE41" s="43">
        <f t="shared" si="350"/>
        <v>-18.401185943309425</v>
      </c>
      <c r="HF41" s="43">
        <f t="shared" si="351"/>
        <v>-19.974676553708278</v>
      </c>
      <c r="HG41" s="43">
        <f t="shared" si="352"/>
        <v>-21.548167164107138</v>
      </c>
      <c r="HH41" s="47">
        <f t="shared" si="124"/>
        <v>1.3200000000000005</v>
      </c>
      <c r="HI41" s="43">
        <f t="shared" si="125"/>
        <v>22.757769436109591</v>
      </c>
      <c r="HJ41" s="43">
        <f t="shared" si="126"/>
        <v>10.526799453308065</v>
      </c>
      <c r="HK41" s="43">
        <f t="shared" si="127"/>
        <v>17.184321588090572</v>
      </c>
      <c r="HL41" s="43">
        <f t="shared" si="128"/>
        <v>21.751768429846472</v>
      </c>
      <c r="HM41" s="43">
        <f t="shared" si="129"/>
        <v>26.217660790047645</v>
      </c>
      <c r="HN41" s="43">
        <f t="shared" si="130"/>
        <v>30.051122205590531</v>
      </c>
      <c r="HO41" s="43">
        <f t="shared" si="131"/>
        <v>34.04374447499999</v>
      </c>
      <c r="HP41" s="43">
        <f t="shared" si="132"/>
        <v>34.043744474999997</v>
      </c>
      <c r="HQ41" s="43">
        <f t="shared" si="133"/>
        <v>2.0630014367574107E-12</v>
      </c>
      <c r="HR41" s="43">
        <f t="shared" si="134"/>
        <v>5.0800635980212514E-15</v>
      </c>
      <c r="HS41" s="43">
        <f t="shared" si="135"/>
        <v>0</v>
      </c>
      <c r="HT41" s="43">
        <f t="shared" si="136"/>
        <v>2.8491214388179014</v>
      </c>
      <c r="HU41" s="43">
        <f t="shared" si="137"/>
        <v>3.4560276990837222</v>
      </c>
      <c r="HV41" s="43">
        <f t="shared" si="138"/>
        <v>4.0629339593495466</v>
      </c>
      <c r="HW41" s="43">
        <f t="shared" si="139"/>
        <v>4.6698402196153657</v>
      </c>
      <c r="HX41" s="43">
        <f t="shared" si="140"/>
        <v>5.2767464798811892</v>
      </c>
      <c r="HY41" s="43">
        <f t="shared" si="141"/>
        <v>5.8836527401470127</v>
      </c>
      <c r="HZ41" s="43">
        <f t="shared" si="142"/>
        <v>16.827695332910565</v>
      </c>
      <c r="IA41" s="43">
        <f t="shared" si="143"/>
        <v>18.401185943309425</v>
      </c>
      <c r="IB41" s="43">
        <f t="shared" si="144"/>
        <v>19.974676553708278</v>
      </c>
      <c r="IC41" s="43">
        <f t="shared" si="145"/>
        <v>21.548167164107138</v>
      </c>
      <c r="ID41" s="47">
        <f t="shared" si="146"/>
        <v>1.3200000000000005</v>
      </c>
      <c r="IE41" s="43">
        <f t="shared" si="147"/>
        <v>0</v>
      </c>
      <c r="IF41" s="43">
        <f t="shared" si="148"/>
        <v>0</v>
      </c>
      <c r="IG41" s="43">
        <f t="shared" si="149"/>
        <v>0</v>
      </c>
      <c r="IH41" s="43">
        <f t="shared" si="150"/>
        <v>0</v>
      </c>
      <c r="II41" s="43">
        <f t="shared" si="151"/>
        <v>0</v>
      </c>
      <c r="IJ41" s="43">
        <f t="shared" si="152"/>
        <v>0</v>
      </c>
      <c r="IK41" s="43">
        <f t="shared" si="153"/>
        <v>0</v>
      </c>
      <c r="IL41" s="43">
        <f t="shared" si="154"/>
        <v>7.3197683854958564</v>
      </c>
      <c r="IM41" s="43">
        <f t="shared" si="155"/>
        <v>12.11976841438762</v>
      </c>
      <c r="IN41" s="43">
        <f t="shared" si="156"/>
        <v>12.119768414388297</v>
      </c>
      <c r="IO41" s="43">
        <f t="shared" si="157"/>
        <v>12.119768414388298</v>
      </c>
      <c r="IP41" s="43">
        <f t="shared" si="158"/>
        <v>11.50774273384326</v>
      </c>
      <c r="IQ41" s="43">
        <f t="shared" si="159"/>
        <v>11.377371942375577</v>
      </c>
      <c r="IR41" s="43">
        <f t="shared" si="160"/>
        <v>11.247001150907893</v>
      </c>
      <c r="IS41" s="43">
        <f t="shared" si="161"/>
        <v>11.116630359440212</v>
      </c>
      <c r="IT41" s="43">
        <f t="shared" si="162"/>
        <v>10.986259567972528</v>
      </c>
      <c r="IU41" s="43">
        <f t="shared" si="163"/>
        <v>10.855888776504845</v>
      </c>
      <c r="IV41" s="43">
        <f t="shared" si="164"/>
        <v>5.8833854648582813</v>
      </c>
      <c r="IW41" s="43">
        <f t="shared" si="165"/>
        <v>0</v>
      </c>
      <c r="IX41" s="43">
        <f t="shared" si="166"/>
        <v>0</v>
      </c>
      <c r="IY41" s="43">
        <f t="shared" si="167"/>
        <v>0</v>
      </c>
      <c r="IZ41" s="47">
        <f t="shared" si="168"/>
        <v>1.3200000000000005</v>
      </c>
      <c r="JA41" s="43" t="e">
        <f t="shared" si="267"/>
        <v>#N/A</v>
      </c>
      <c r="JB41" s="43" t="e">
        <f t="shared" si="268"/>
        <v>#N/A</v>
      </c>
      <c r="JC41" s="43" t="e">
        <f t="shared" si="269"/>
        <v>#N/A</v>
      </c>
      <c r="JD41" s="43" t="e">
        <f t="shared" si="270"/>
        <v>#N/A</v>
      </c>
      <c r="JE41" s="43" t="e">
        <f t="shared" si="271"/>
        <v>#N/A</v>
      </c>
      <c r="JF41" s="43" t="e">
        <f t="shared" si="272"/>
        <v>#N/A</v>
      </c>
      <c r="JG41" s="43" t="e">
        <f t="shared" si="273"/>
        <v>#N/A</v>
      </c>
      <c r="JH41" s="43" t="e">
        <f t="shared" si="274"/>
        <v>#N/A</v>
      </c>
      <c r="JI41" s="43" t="e">
        <f t="shared" si="275"/>
        <v>#N/A</v>
      </c>
      <c r="JJ41" s="43" t="e">
        <f t="shared" si="276"/>
        <v>#N/A</v>
      </c>
      <c r="JK41" s="43" t="e">
        <f t="shared" si="277"/>
        <v>#N/A</v>
      </c>
      <c r="JL41" s="43">
        <f t="shared" si="278"/>
        <v>6</v>
      </c>
      <c r="JM41" s="43">
        <f t="shared" si="279"/>
        <v>6</v>
      </c>
      <c r="JN41" s="43">
        <f t="shared" si="280"/>
        <v>6</v>
      </c>
      <c r="JO41" s="43">
        <f t="shared" si="281"/>
        <v>6</v>
      </c>
      <c r="JP41" s="43">
        <f t="shared" si="282"/>
        <v>6</v>
      </c>
      <c r="JQ41" s="43" t="e">
        <f t="shared" si="283"/>
        <v>#N/A</v>
      </c>
      <c r="JR41" s="43" t="e">
        <f t="shared" si="284"/>
        <v>#N/A</v>
      </c>
      <c r="JS41" s="43" t="e">
        <f t="shared" si="285"/>
        <v>#N/A</v>
      </c>
      <c r="JT41" s="43" t="e">
        <f t="shared" si="286"/>
        <v>#N/A</v>
      </c>
      <c r="JU41" s="43" t="e">
        <f t="shared" si="287"/>
        <v>#N/A</v>
      </c>
      <c r="JV41" s="47">
        <f t="shared" si="170"/>
        <v>1.3200000000000005</v>
      </c>
      <c r="JW41" s="36">
        <f t="shared" ref="JW41:JW72" si="396">IF(AND(KS41=0,HI41&lt;=$C$40),1,0)</f>
        <v>0</v>
      </c>
      <c r="JX41" s="36">
        <f t="shared" ref="JX41:JX72" si="397">IF(AND(KT41=0,HJ41&lt;=$C$40),1,0)</f>
        <v>0</v>
      </c>
      <c r="JY41" s="36">
        <f t="shared" ref="JY41:JY72" si="398">IF(AND(KU41=0,HK41&lt;=$C$40),1,0)</f>
        <v>0</v>
      </c>
      <c r="JZ41" s="36">
        <f t="shared" ref="JZ41:JZ72" si="399">IF(AND(KV41=0,HL41&lt;=$C$40),1,0)</f>
        <v>0</v>
      </c>
      <c r="KA41" s="36">
        <f t="shared" ref="KA41:KA72" si="400">IF(AND(KW41=0,HM41&lt;=$C$40),1,0)</f>
        <v>0</v>
      </c>
      <c r="KB41" s="36">
        <f t="shared" ref="KB41:KB72" si="401">IF(AND(KX41=0,HN41&lt;=$C$40),1,0)</f>
        <v>0</v>
      </c>
      <c r="KC41" s="36">
        <f t="shared" ref="KC41:KC72" si="402">IF(AND(KY41=0,HO41&lt;=$C$40),1,0)</f>
        <v>0</v>
      </c>
      <c r="KD41" s="36">
        <f t="shared" ref="KD41:KD72" si="403">IF(AND(KZ41=0,HP41&lt;=$C$40),1,0)</f>
        <v>0</v>
      </c>
      <c r="KE41" s="36">
        <f t="shared" ref="KE41:KE72" si="404">IF(AND(LA41=0,HQ41&lt;=$C$40),1,0)</f>
        <v>1</v>
      </c>
      <c r="KF41" s="36">
        <f t="shared" ref="KF41:KF72" si="405">IF(AND(LB41=0,HR41&lt;=$C$40),1,0)</f>
        <v>1</v>
      </c>
      <c r="KG41" s="36">
        <f t="shared" ref="KG41:KG72" si="406">IF(AND(LC41=0,HS41&lt;=$C$40),1,0)</f>
        <v>1</v>
      </c>
      <c r="KH41" s="36">
        <f t="shared" ref="KH41:KH72" si="407">IF(AND(LD41=0,HT41&lt;=$C$40),1,0)</f>
        <v>0</v>
      </c>
      <c r="KI41" s="36">
        <f t="shared" ref="KI41:KI72" si="408">IF(AND(LE41=0,HU41&lt;=$C$40),1,0)</f>
        <v>0</v>
      </c>
      <c r="KJ41" s="36">
        <f t="shared" ref="KJ41:KJ72" si="409">IF(AND(LF41=0,HV41&lt;=$C$40),1,0)</f>
        <v>0</v>
      </c>
      <c r="KK41" s="36">
        <f t="shared" ref="KK41:KK72" si="410">IF(AND(LG41=0,HW41&lt;=$C$40),1,0)</f>
        <v>0</v>
      </c>
      <c r="KL41" s="36">
        <f t="shared" ref="KL41:KL72" si="411">IF(AND(LH41=0,HX41&lt;=$C$40),1,0)</f>
        <v>0</v>
      </c>
      <c r="KM41" s="36">
        <f t="shared" ref="KM41:KM72" si="412">IF(AND(LI41=0,HY41&lt;=$C$40),1,0)</f>
        <v>0</v>
      </c>
      <c r="KN41" s="36">
        <f t="shared" ref="KN41:KN72" si="413">IF(AND(LJ41=0,HZ41&lt;=$C$40),1,0)</f>
        <v>0</v>
      </c>
      <c r="KO41" s="36">
        <f t="shared" ref="KO41:KO72" si="414">IF(AND(LK41=0,IA41&lt;=$C$40),1,0)</f>
        <v>0</v>
      </c>
      <c r="KP41" s="36">
        <f t="shared" ref="KP41:KP72" si="415">IF(AND(LL41=0,IB41&lt;=$C$40),1,0)</f>
        <v>0</v>
      </c>
      <c r="KQ41" s="36">
        <f t="shared" ref="KQ41:KQ72" si="416">IF(AND(LM41=0,IC41&lt;=$C$40),1,0)</f>
        <v>0</v>
      </c>
      <c r="KR41" s="47">
        <f t="shared" si="192"/>
        <v>1.3200000000000005</v>
      </c>
      <c r="KS41" s="1">
        <f t="shared" ref="KS41:KS72" si="417">IF(OR(KS40=1,AND(OY41=1,LO41&lt;=$C$41)),1,0)</f>
        <v>0</v>
      </c>
      <c r="KT41" s="1">
        <f t="shared" ref="KT41:KT72" si="418">IF(OR(KT40=1,AND(OZ41=1,LP41&lt;=$C$41)),1,0)</f>
        <v>0</v>
      </c>
      <c r="KU41" s="1">
        <f t="shared" ref="KU41:KU72" si="419">IF(OR(KU40=1,AND(PA41=1,LQ41&lt;=$C$41)),1,0)</f>
        <v>0</v>
      </c>
      <c r="KV41" s="1">
        <f t="shared" ref="KV41:KV72" si="420">IF(OR(KV40=1,AND(PB41=1,LR41&lt;=$C$41)),1,0)</f>
        <v>0</v>
      </c>
      <c r="KW41" s="1">
        <f t="shared" ref="KW41:KW72" si="421">IF(OR(KW40=1,AND(PC41=1,LS41&lt;=$C$41)),1,0)</f>
        <v>0</v>
      </c>
      <c r="KX41" s="1">
        <f t="shared" ref="KX41:KX72" si="422">IF(OR(KX40=1,AND(PD41=1,LT41&lt;=$C$41)),1,0)</f>
        <v>0</v>
      </c>
      <c r="KY41" s="1">
        <f t="shared" ref="KY41:KY72" si="423">IF(OR(KY40=1,AND(PE41=1,LU41&lt;=$C$41)),1,0)</f>
        <v>0</v>
      </c>
      <c r="KZ41" s="1">
        <f t="shared" ref="KZ41:KZ72" si="424">IF(OR(KZ40=1,AND(PF41=1,LV41&lt;=$C$41)),1,0)</f>
        <v>0</v>
      </c>
      <c r="LA41" s="1">
        <f t="shared" ref="LA41:LA72" si="425">IF(OR(LA40=1,AND(PG41=1,LW41&lt;=$C$41)),1,0)</f>
        <v>0</v>
      </c>
      <c r="LB41" s="1">
        <f t="shared" ref="LB41:LB72" si="426">IF(OR(LB40=1,AND(PH41=1,LX41&lt;=$C$41)),1,0)</f>
        <v>0</v>
      </c>
      <c r="LC41" s="1">
        <f t="shared" ref="LC41:LC72" si="427">IF(OR(LC40=1,AND(PI41=1,LY41&lt;=$C$41)),1,0)</f>
        <v>0</v>
      </c>
      <c r="LD41" s="1">
        <f t="shared" ref="LD41:LD72" si="428">IF(OR(LD40=1,AND(PJ41=1,LZ41&lt;=$C$41)),1,0)</f>
        <v>0</v>
      </c>
      <c r="LE41" s="1">
        <f t="shared" ref="LE41:LE72" si="429">IF(OR(LE40=1,AND(PK41=1,MA41&lt;=$C$41)),1,0)</f>
        <v>0</v>
      </c>
      <c r="LF41" s="1">
        <f t="shared" ref="LF41:LF72" si="430">IF(OR(LF40=1,AND(PL41=1,MB41&lt;=$C$41)),1,0)</f>
        <v>0</v>
      </c>
      <c r="LG41" s="1">
        <f t="shared" ref="LG41:LG72" si="431">IF(OR(LG40=1,AND(PM41=1,MC41&lt;=$C$41)),1,0)</f>
        <v>0</v>
      </c>
      <c r="LH41" s="1">
        <f t="shared" ref="LH41:LH72" si="432">IF(OR(LH40=1,AND(PN41=1,MD41&lt;=$C$41)),1,0)</f>
        <v>0</v>
      </c>
      <c r="LI41" s="1">
        <f t="shared" ref="LI41:LI72" si="433">IF(OR(LI40=1,AND(PO41=1,ME41&lt;=$C$41)),1,0)</f>
        <v>0</v>
      </c>
      <c r="LJ41" s="1">
        <f t="shared" ref="LJ41:LJ72" si="434">IF(OR(LJ40=1,AND(PP41=1,MF41&lt;=$C$41)),1,0)</f>
        <v>0</v>
      </c>
      <c r="LK41" s="1">
        <f t="shared" ref="LK41:LK72" si="435">IF(OR(LK40=1,AND(PQ41=1,MG41&lt;=$C$41)),1,0)</f>
        <v>0</v>
      </c>
      <c r="LL41" s="1">
        <f t="shared" ref="LL41:LL72" si="436">IF(OR(LL40=1,AND(PR41=1,MH41&lt;=$C$41)),1,0)</f>
        <v>0</v>
      </c>
      <c r="LM41" s="1">
        <f t="shared" ref="LM41:LM72" si="437">IF(OR(LM40=1,AND(PS41=1,MI41&lt;=$C$41)),1,0)</f>
        <v>0</v>
      </c>
      <c r="LN41" s="47">
        <f t="shared" si="214"/>
        <v>1.3200000000000005</v>
      </c>
      <c r="LO41" s="43">
        <f t="shared" si="215"/>
        <v>8.5633791765165181</v>
      </c>
      <c r="LP41" s="43">
        <f t="shared" si="216"/>
        <v>15.611846709904896</v>
      </c>
      <c r="LQ41" s="43">
        <f t="shared" si="217"/>
        <v>13.815577524238353</v>
      </c>
      <c r="LR41" s="43">
        <f t="shared" si="218"/>
        <v>9.4620393813812882</v>
      </c>
      <c r="LS41" s="43">
        <f t="shared" si="219"/>
        <v>7.0064826491919661</v>
      </c>
      <c r="LT41" s="43">
        <f t="shared" si="220"/>
        <v>5.0657330391529651</v>
      </c>
      <c r="LU41" s="43">
        <f t="shared" si="221"/>
        <v>7.4006030774315601</v>
      </c>
      <c r="LV41" s="43">
        <f t="shared" si="222"/>
        <v>8.8969481199422678</v>
      </c>
      <c r="LW41" s="43">
        <f t="shared" si="223"/>
        <v>7.9351158941679323</v>
      </c>
      <c r="LX41" s="43">
        <f t="shared" si="224"/>
        <v>7.160958245956536</v>
      </c>
      <c r="LY41" s="43">
        <f t="shared" si="225"/>
        <v>6.5244286240937326</v>
      </c>
      <c r="LZ41" s="43">
        <f t="shared" si="226"/>
        <v>6.1878802107378901</v>
      </c>
      <c r="MA41" s="43">
        <f t="shared" si="227"/>
        <v>7.5059929406852515</v>
      </c>
      <c r="MB41" s="43">
        <f t="shared" si="228"/>
        <v>8.824105670632612</v>
      </c>
      <c r="MC41" s="43">
        <f t="shared" si="229"/>
        <v>10.142218400579976</v>
      </c>
      <c r="MD41" s="43">
        <f t="shared" si="230"/>
        <v>11.460331130527337</v>
      </c>
      <c r="ME41" s="43">
        <f t="shared" si="231"/>
        <v>12.778443860474699</v>
      </c>
      <c r="MF41" s="43">
        <f t="shared" si="232"/>
        <v>14.096556590422061</v>
      </c>
      <c r="MG41" s="43">
        <f t="shared" si="233"/>
        <v>13.289004454899313</v>
      </c>
      <c r="MH41" s="43">
        <f t="shared" si="234"/>
        <v>12.809560039247419</v>
      </c>
      <c r="MI41" s="43">
        <f t="shared" si="235"/>
        <v>11.958467798593031</v>
      </c>
      <c r="MJ41" s="47">
        <f t="shared" si="236"/>
        <v>1.3200000000000005</v>
      </c>
      <c r="MK41" s="43" t="e">
        <f t="shared" si="353"/>
        <v>#N/A</v>
      </c>
      <c r="ML41" s="43" t="e">
        <f t="shared" si="288"/>
        <v>#N/A</v>
      </c>
      <c r="MM41" s="43" t="e">
        <f t="shared" si="289"/>
        <v>#N/A</v>
      </c>
      <c r="MN41" s="43" t="e">
        <f t="shared" si="290"/>
        <v>#N/A</v>
      </c>
      <c r="MO41" s="43" t="e">
        <f t="shared" si="291"/>
        <v>#N/A</v>
      </c>
      <c r="MP41" s="43" t="e">
        <f t="shared" si="292"/>
        <v>#N/A</v>
      </c>
      <c r="MQ41" s="43" t="e">
        <f t="shared" si="293"/>
        <v>#N/A</v>
      </c>
      <c r="MR41" s="43" t="e">
        <f t="shared" si="294"/>
        <v>#N/A</v>
      </c>
      <c r="MS41" s="43" t="e">
        <f t="shared" si="295"/>
        <v>#N/A</v>
      </c>
      <c r="MT41" s="43" t="e">
        <f t="shared" si="296"/>
        <v>#N/A</v>
      </c>
      <c r="MU41" s="43" t="e">
        <f t="shared" si="297"/>
        <v>#N/A</v>
      </c>
      <c r="MV41" s="43" t="e">
        <f t="shared" si="298"/>
        <v>#N/A</v>
      </c>
      <c r="MW41" s="43" t="e">
        <f t="shared" si="299"/>
        <v>#N/A</v>
      </c>
      <c r="MX41" s="43" t="e">
        <f t="shared" si="300"/>
        <v>#N/A</v>
      </c>
      <c r="MY41" s="43" t="e">
        <f t="shared" si="301"/>
        <v>#N/A</v>
      </c>
      <c r="MZ41" s="43" t="e">
        <f t="shared" si="302"/>
        <v>#N/A</v>
      </c>
      <c r="NA41" s="43" t="e">
        <f t="shared" si="303"/>
        <v>#N/A</v>
      </c>
      <c r="NB41" s="43" t="e">
        <f t="shared" si="304"/>
        <v>#N/A</v>
      </c>
      <c r="NC41" s="43" t="e">
        <f t="shared" si="305"/>
        <v>#N/A</v>
      </c>
      <c r="ND41" s="43" t="e">
        <f t="shared" si="306"/>
        <v>#N/A</v>
      </c>
      <c r="NE41" s="43" t="e">
        <f t="shared" si="307"/>
        <v>#N/A</v>
      </c>
      <c r="NF41" s="47">
        <f t="shared" si="238"/>
        <v>1.3200000000000005</v>
      </c>
      <c r="NG41" s="43">
        <f>IF(OY40=0,MIN('Drive Train'!$F$35-FQ40*$C$19*'Drive Train'!$F$39,NG40+$C$39)-$C$7,IF(LO40-1&lt;=0,0,IF($C$37=Motors!$C$30,MAX(MAX(NG$8:NG40)*-1,NG40-$C$39),MAX(0,MAX(NG$8:NG40)*-1,NG40-$C$39))))</f>
        <v>0</v>
      </c>
      <c r="NH41" s="43">
        <f>IF(OZ40=0,MIN('Drive Train'!$F$35-FR40*$C$19*'Drive Train'!$F$39,NH40+$C$39)-$C$7,IF(LP40-1&lt;=0,0,IF($C$37=Motors!$C$30,MAX(MAX(NH$8:NH40)*-1,NH40-$C$39),MAX(0,MAX(NH$8:NH40)*-1,NH40-$C$39))))</f>
        <v>0</v>
      </c>
      <c r="NI41" s="43">
        <f>IF(PA40=0,MIN('Drive Train'!$F$35-FS40*$C$19*'Drive Train'!$F$39,NI40+$C$39)-$C$7,IF(LQ40-1&lt;=0,0,IF($C$37=Motors!$C$30,MAX(MAX(NI$8:NI40)*-1,NI40-$C$39),MAX(0,MAX(NI$8:NI40)*-1,NI40-$C$39))))</f>
        <v>0</v>
      </c>
      <c r="NJ41" s="43">
        <f>IF(PB40=0,MIN('Drive Train'!$F$35-FT40*$C$19*'Drive Train'!$F$39,NJ40+$C$39)-$C$7,IF(LR40-1&lt;=0,0,IF($C$37=Motors!$C$30,MAX(MAX(NJ$8:NJ40)*-1,NJ40-$C$39),MAX(0,MAX(NJ$8:NJ40)*-1,NJ40-$C$39))))</f>
        <v>0</v>
      </c>
      <c r="NK41" s="43">
        <f>IF(PC40=0,MIN('Drive Train'!$F$35-FU40*$C$19*'Drive Train'!$F$39,NK40+$C$39)-$C$7,IF(LS40-1&lt;=0,0,IF($C$37=Motors!$C$30,MAX(MAX(NK$8:NK40)*-1,NK40-$C$39),MAX(0,MAX(NK$8:NK40)*-1,NK40-$C$39))))</f>
        <v>0</v>
      </c>
      <c r="NL41" s="43">
        <f>IF(PD40=0,MIN('Drive Train'!$F$35-FV40*$C$19*'Drive Train'!$F$39,NL40+$C$39)-$C$7,IF(LT40-1&lt;=0,0,IF($C$37=Motors!$C$30,MAX(MAX(NL$8:NL40)*-1,NL40-$C$39),MAX(0,MAX(NL$8:NL40)*-1,NL40-$C$39))))</f>
        <v>0</v>
      </c>
      <c r="NM41" s="43">
        <f>IF(PE40=0,MIN('Drive Train'!$F$35-FW40*$C$19*'Drive Train'!$F$39,NM40+$C$39)-$C$7,IF(LU40-1&lt;=0,0,IF($C$37=Motors!$C$30,MAX(MAX(NM$8:NM40)*-1,NM40-$C$39),MAX(0,MAX(NM$8:NM40)*-1,NM40-$C$39))))</f>
        <v>0</v>
      </c>
      <c r="NN41" s="43">
        <f>IF(PF40=0,MIN('Drive Train'!$F$35-FX40*$C$19*'Drive Train'!$F$39,NN40+$C$39)-$C$7,IF(LV40-1&lt;=0,0,IF($C$37=Motors!$C$30,MAX(MAX(NN$8:NN40)*-1,NN40-$C$39),MAX(0,MAX(NN$8:NN40)*-1,NN40-$C$39))))</f>
        <v>7.3197683854958564</v>
      </c>
      <c r="NO41" s="43">
        <f>IF(PG40=0,MIN('Drive Train'!$F$35-FY40*$C$19*'Drive Train'!$F$39,NO40+$C$39)-$C$7,IF(LW40-1&lt;=0,0,IF($C$37=Motors!$C$30,MAX(MAX(NO$8:NO40)*-1,NO40-$C$39),MAX(0,MAX(NO$8:NO40)*-1,NO40-$C$39))))</f>
        <v>12.11976841438762</v>
      </c>
      <c r="NP41" s="43">
        <f>IF(PH40=0,MIN('Drive Train'!$F$35-FZ40*$C$19*'Drive Train'!$F$39,NP40+$C$39)-$C$7,IF(LX40-1&lt;=0,0,IF($C$37=Motors!$C$30,MAX(MAX(NP$8:NP40)*-1,NP40-$C$39),MAX(0,MAX(NP$8:NP40)*-1,NP40-$C$39))))</f>
        <v>12.119768414388297</v>
      </c>
      <c r="NQ41" s="43">
        <f>IF(PI40=0,MIN('Drive Train'!$F$35-GA40*$C$19*'Drive Train'!$F$39,NQ40+$C$39)-$C$7,IF(LY40-1&lt;=0,0,IF($C$37=Motors!$C$30,MAX(MAX(NQ$8:NQ40)*-1,NQ40-$C$39),MAX(0,MAX(NQ$8:NQ40)*-1,NQ40-$C$39))))</f>
        <v>12.119768414388298</v>
      </c>
      <c r="NR41" s="43">
        <f>IF(PJ40=0,MIN('Drive Train'!$F$35-GB40*$C$19*'Drive Train'!$F$39,NR40+$C$39)-$C$7,IF(LZ40-1&lt;=0,0,IF($C$37=Motors!$C$30,MAX(MAX(NR$8:NR40)*-1,NR40-$C$39),MAX(0,MAX(NR$8:NR40)*-1,NR40-$C$39))))</f>
        <v>11.50774273384326</v>
      </c>
      <c r="NS41" s="43">
        <f>IF(PK40=0,MIN('Drive Train'!$F$35-GC40*$C$19*'Drive Train'!$F$39,NS40+$C$39)-$C$7,IF(MA40-1&lt;=0,0,IF($C$37=Motors!$C$30,MAX(MAX(NS$8:NS40)*-1,NS40-$C$39),MAX(0,MAX(NS$8:NS40)*-1,NS40-$C$39))))</f>
        <v>11.377371942375577</v>
      </c>
      <c r="NT41" s="43">
        <f>IF(PL40=0,MIN('Drive Train'!$F$35-GD40*$C$19*'Drive Train'!$F$39,NT40+$C$39)-$C$7,IF(MB40-1&lt;=0,0,IF($C$37=Motors!$C$30,MAX(MAX(NT$8:NT40)*-1,NT40-$C$39),MAX(0,MAX(NT$8:NT40)*-1,NT40-$C$39))))</f>
        <v>11.247001150907893</v>
      </c>
      <c r="NU41" s="43">
        <f>IF(PM40=0,MIN('Drive Train'!$F$35-GE40*$C$19*'Drive Train'!$F$39,NU40+$C$39)-$C$7,IF(MC40-1&lt;=0,0,IF($C$37=Motors!$C$30,MAX(MAX(NU$8:NU40)*-1,NU40-$C$39),MAX(0,MAX(NU$8:NU40)*-1,NU40-$C$39))))</f>
        <v>11.116630359440212</v>
      </c>
      <c r="NV41" s="43">
        <f>IF(PN40=0,MIN('Drive Train'!$F$35-GF40*$C$19*'Drive Train'!$F$39,NV40+$C$39)-$C$7,IF(MD40-1&lt;=0,0,IF($C$37=Motors!$C$30,MAX(MAX(NV$8:NV40)*-1,NV40-$C$39),MAX(0,MAX(NV$8:NV40)*-1,NV40-$C$39))))</f>
        <v>10.986259567972528</v>
      </c>
      <c r="NW41" s="43">
        <f>IF(PO40=0,MIN('Drive Train'!$F$35-GG40*$C$19*'Drive Train'!$F$39,NW40+$C$39)-$C$7,IF(ME40-1&lt;=0,0,IF($C$37=Motors!$C$30,MAX(MAX(NW$8:NW40)*-1,NW40-$C$39),MAX(0,MAX(NW$8:NW40)*-1,NW40-$C$39))))</f>
        <v>10.855888776504845</v>
      </c>
      <c r="NX41" s="43">
        <f>IF(PP40=0,MIN('Drive Train'!$F$35-GH40*$C$19*'Drive Train'!$F$39,NX40+$C$39)-$C$7,IF(MF40-1&lt;=0,0,IF($C$37=Motors!$C$30,MAX(MAX(NX$8:NX40)*-1,NX40-$C$39),MAX(0,MAX(NX$8:NX40)*-1,NX40-$C$39))))</f>
        <v>5.8833854648582813</v>
      </c>
      <c r="NY41" s="43">
        <f>IF(PQ40=0,MIN('Drive Train'!$F$35-GI40*$C$19*'Drive Train'!$F$39,NY40+$C$39)-$C$7,IF(MG40-1&lt;=0,0,IF($C$37=Motors!$C$30,MAX(MAX(NY$8:NY40)*-1,NY40-$C$39),MAX(0,MAX(NY$8:NY40)*-1,NY40-$C$39))))</f>
        <v>0</v>
      </c>
      <c r="NZ41" s="43">
        <f>IF(PR40=0,MIN('Drive Train'!$F$35-GJ40*$C$19*'Drive Train'!$F$39,NZ40+$C$39)-$C$7,IF(MH40-1&lt;=0,0,IF($C$37=Motors!$C$30,MAX(MAX(NZ$8:NZ40)*-1,NZ40-$C$39),MAX(0,MAX(NZ$8:NZ40)*-1,NZ40-$C$39))))</f>
        <v>0</v>
      </c>
      <c r="OA41" s="43">
        <f>IF(PS40=0,MIN('Drive Train'!$F$35-GK40*$C$19*'Drive Train'!$F$39,OA40+$C$39)-$C$7,IF(MI40-1&lt;=0,0,IF($C$37=Motors!$C$30,MAX(MAX(OA$8:OA40)*-1,OA40-$C$39),MAX(0,MAX(OA$8:OA40)*-1,OA40-$C$39))))</f>
        <v>0</v>
      </c>
      <c r="OB41" s="47">
        <f t="shared" si="239"/>
        <v>1.3200000000000005</v>
      </c>
      <c r="OC41" s="43">
        <f>'Drive Train'!$F$35-(FQ41*$C$13)*$C$19*'Drive Train'!$F$39</f>
        <v>12.33584002478155</v>
      </c>
      <c r="OD41" s="43">
        <f>'Drive Train'!$F$35-(FR41*$C$13)*$C$19*'Drive Train'!$F$39</f>
        <v>12.182530286088364</v>
      </c>
      <c r="OE41" s="43">
        <f>'Drive Train'!$F$35-(FS41*$C$13)*$C$19*'Drive Train'!$F$39</f>
        <v>12.335654882692644</v>
      </c>
      <c r="OF41" s="43">
        <f>'Drive Train'!$F$35-(FT41*$C$13)*$C$19*'Drive Train'!$F$39</f>
        <v>12.3358395910477</v>
      </c>
      <c r="OG41" s="43">
        <f>'Drive Train'!$F$35-(FU41*$C$13)*$C$19*'Drive Train'!$F$39</f>
        <v>12.335823760811781</v>
      </c>
      <c r="OH41" s="43">
        <f>'Drive Train'!$F$35-(FV41*$C$13)*$C$19*'Drive Train'!$F$39</f>
        <v>12.335742645405729</v>
      </c>
      <c r="OI41" s="43">
        <f>'Drive Train'!$F$35-(FW41*$C$13)*$C$19*'Drive Train'!$F$39</f>
        <v>12.323074189768791</v>
      </c>
      <c r="OJ41" s="43">
        <f>'Drive Train'!$F$35-(FX41*$C$13)*$C$19*'Drive Train'!$F$39</f>
        <v>12.016577409562176</v>
      </c>
      <c r="OK41" s="43">
        <f>'Drive Train'!$F$35-(FY41*$C$13)*$C$19*'Drive Train'!$F$39</f>
        <v>12.324826310791066</v>
      </c>
      <c r="OL41" s="43">
        <f>'Drive Train'!$F$35-(FZ41*$C$13)*$C$19*'Drive Train'!$F$39</f>
        <v>12.324826310791224</v>
      </c>
      <c r="OM41" s="43">
        <f>'Drive Train'!$F$35-(GA41*$C$13)*$C$19*'Drive Train'!$F$39</f>
        <v>12.324826310791224</v>
      </c>
      <c r="ON41" s="43">
        <f>'Drive Train'!$F$35-(GB41*$C$13)*$C$19*'Drive Train'!$F$39</f>
        <v>11.879271174457431</v>
      </c>
      <c r="OO41" s="43">
        <f>'Drive Train'!$F$35-(GC41*$C$13)*$C$19*'Drive Train'!$F$39</f>
        <v>11.78436114435118</v>
      </c>
      <c r="OP41" s="43">
        <f>'Drive Train'!$F$35-(GD41*$C$13)*$C$19*'Drive Train'!$F$39</f>
        <v>11.68945111424493</v>
      </c>
      <c r="OQ41" s="43">
        <f>'Drive Train'!$F$35-(GE41*$C$13)*$C$19*'Drive Train'!$F$39</f>
        <v>11.594541084138681</v>
      </c>
      <c r="OR41" s="43">
        <f>'Drive Train'!$F$35-(GF41*$C$13)*$C$19*'Drive Train'!$F$39</f>
        <v>11.499631054032431</v>
      </c>
      <c r="OS41" s="43">
        <f>'Drive Train'!$F$35-(GG41*$C$13)*$C$19*'Drive Train'!$F$39</f>
        <v>11.40472102392618</v>
      </c>
      <c r="OT41" s="43">
        <f>'Drive Train'!$F$35-(GH41*$C$13)*$C$19*'Drive Train'!$F$39</f>
        <v>11.804478143352698</v>
      </c>
      <c r="OU41" s="43">
        <f>'Drive Train'!$F$35-(GI41*$C$13)*$C$19*'Drive Train'!$F$39</f>
        <v>12.31751638607221</v>
      </c>
      <c r="OV41" s="43">
        <f>'Drive Train'!$F$35-(GJ41*$C$13)*$C$19*'Drive Train'!$F$39</f>
        <v>12.332459873745572</v>
      </c>
      <c r="OW41" s="43">
        <f>'Drive Train'!$F$35-(GK41*$C$13)*$C$19*'Drive Train'!$F$39</f>
        <v>12.335195168701674</v>
      </c>
      <c r="OX41" s="47">
        <f t="shared" si="240"/>
        <v>1.3200000000000005</v>
      </c>
      <c r="OY41" s="1">
        <f>IF(PU41&gt;='Drive Train'!$F$29,1,0)</f>
        <v>1</v>
      </c>
      <c r="OZ41" s="1">
        <f>IF(PV41&gt;='Drive Train'!$F$29,1,0)</f>
        <v>1</v>
      </c>
      <c r="PA41" s="1">
        <f>IF(PW41&gt;='Drive Train'!$F$29,1,0)</f>
        <v>1</v>
      </c>
      <c r="PB41" s="1">
        <f>IF(PX41&gt;='Drive Train'!$F$29,1,0)</f>
        <v>1</v>
      </c>
      <c r="PC41" s="1">
        <f>IF(PY41&gt;='Drive Train'!$F$29,1,0)</f>
        <v>1</v>
      </c>
      <c r="PD41" s="1">
        <f>IF(PZ41&gt;='Drive Train'!$F$29,1,0)</f>
        <v>1</v>
      </c>
      <c r="PE41" s="1">
        <f>IF(QA41&gt;='Drive Train'!$F$29,1,0)</f>
        <v>1</v>
      </c>
      <c r="PF41" s="1">
        <f>IF(QB41&gt;='Drive Train'!$F$29,1,0)</f>
        <v>1</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1</v>
      </c>
      <c r="PQ41" s="1">
        <f>IF(QM41&gt;='Drive Train'!$F$29,1,0)</f>
        <v>1</v>
      </c>
      <c r="PR41" s="1">
        <f>IF(QN41&gt;='Drive Train'!$F$29,1,0)</f>
        <v>1</v>
      </c>
      <c r="PS41" s="1">
        <f>IF(QO41&gt;='Drive Train'!$F$29,1,0)</f>
        <v>1</v>
      </c>
      <c r="PT41" s="190">
        <f t="shared" si="241"/>
        <v>1.3200000000000005</v>
      </c>
      <c r="PU41" s="43">
        <f t="shared" si="242"/>
        <v>13.87455699037853</v>
      </c>
      <c r="PV41" s="43">
        <f t="shared" si="243"/>
        <v>11.456117859372808</v>
      </c>
      <c r="PW41" s="43">
        <f t="shared" si="244"/>
        <v>14.024499453762035</v>
      </c>
      <c r="PX41" s="43">
        <f t="shared" si="245"/>
        <v>14.039992640211269</v>
      </c>
      <c r="PY41" s="43">
        <f t="shared" si="246"/>
        <v>13.261492863956615</v>
      </c>
      <c r="PZ41" s="43">
        <f t="shared" si="247"/>
        <v>11.953780385648729</v>
      </c>
      <c r="QA41" s="43">
        <f t="shared" si="248"/>
        <v>11.288725392179671</v>
      </c>
      <c r="QB41" s="43">
        <f t="shared" si="249"/>
        <v>10.347605801835789</v>
      </c>
      <c r="QC41" s="43">
        <f t="shared" si="250"/>
        <v>9.4137429195465039</v>
      </c>
      <c r="QD41" s="43">
        <f t="shared" si="251"/>
        <v>8.601172442587993</v>
      </c>
      <c r="QE41" s="43">
        <f t="shared" si="252"/>
        <v>7.9143421276392445</v>
      </c>
      <c r="QF41" s="43">
        <f t="shared" si="253"/>
        <v>4.8289188109803645</v>
      </c>
      <c r="QG41" s="43">
        <f t="shared" si="254"/>
        <v>5.8575520649968427</v>
      </c>
      <c r="QH41" s="43">
        <f t="shared" si="255"/>
        <v>6.8861853190133244</v>
      </c>
      <c r="QI41" s="43">
        <f t="shared" si="256"/>
        <v>7.9148185730298035</v>
      </c>
      <c r="QJ41" s="43">
        <f t="shared" si="257"/>
        <v>8.9434518270462835</v>
      </c>
      <c r="QK41" s="43">
        <f t="shared" si="258"/>
        <v>9.9720850810627653</v>
      </c>
      <c r="QL41" s="43">
        <f t="shared" si="259"/>
        <v>10.98206373161258</v>
      </c>
      <c r="QM41" s="43">
        <f t="shared" si="260"/>
        <v>11.834707841292564</v>
      </c>
      <c r="QN41" s="43">
        <f t="shared" si="261"/>
        <v>12.564435175916218</v>
      </c>
      <c r="QO41" s="43">
        <f t="shared" si="262"/>
        <v>13.079059001836766</v>
      </c>
      <c r="QP41" s="47">
        <f t="shared" si="263"/>
        <v>1.3200000000000005</v>
      </c>
      <c r="QQ41" s="43">
        <f t="shared" si="354"/>
        <v>1.9888761620705298E-2</v>
      </c>
      <c r="QR41" s="43">
        <f t="shared" si="355"/>
        <v>6.74127956718375E-2</v>
      </c>
      <c r="QS41" s="43">
        <f t="shared" si="356"/>
        <v>1.9946153271179962E-2</v>
      </c>
      <c r="QT41" s="43">
        <f t="shared" si="357"/>
        <v>1.9888896072583387E-2</v>
      </c>
      <c r="QU41" s="43">
        <f t="shared" si="358"/>
        <v>1.9893803240759338E-2</v>
      </c>
      <c r="QV41" s="43">
        <f t="shared" si="359"/>
        <v>1.9918947966412075E-2</v>
      </c>
      <c r="QW41" s="43">
        <f t="shared" si="360"/>
        <v>2.3846005191850123E-2</v>
      </c>
      <c r="QX41" s="43">
        <f t="shared" si="361"/>
        <v>0.11885603875698358</v>
      </c>
      <c r="QY41" s="43">
        <f t="shared" si="362"/>
        <v>2.33028703601421E-2</v>
      </c>
      <c r="QZ41" s="43">
        <f t="shared" si="363"/>
        <v>2.3302870360093559E-2</v>
      </c>
      <c r="RA41" s="43">
        <f t="shared" si="364"/>
        <v>2.3302870360093444E-2</v>
      </c>
      <c r="RB41" s="43">
        <f t="shared" si="365"/>
        <v>0.16141919389750312</v>
      </c>
      <c r="RC41" s="43">
        <f t="shared" si="366"/>
        <v>0.19084007440392758</v>
      </c>
      <c r="RD41" s="43">
        <f t="shared" si="367"/>
        <v>0.22026095491035216</v>
      </c>
      <c r="RE41" s="43">
        <f t="shared" si="368"/>
        <v>0.24968183541677649</v>
      </c>
      <c r="RF41" s="43">
        <f t="shared" si="369"/>
        <v>0.27910271592320102</v>
      </c>
      <c r="RG41" s="43">
        <f t="shared" si="370"/>
        <v>0.30852359642962557</v>
      </c>
      <c r="RH41" s="43">
        <f t="shared" si="371"/>
        <v>0.18460406517382941</v>
      </c>
      <c r="RI41" s="43">
        <f t="shared" si="372"/>
        <v>2.556885237936269E-2</v>
      </c>
      <c r="RJ41" s="43">
        <f t="shared" si="373"/>
        <v>2.0936564678104719E-2</v>
      </c>
      <c r="RK41" s="43">
        <f t="shared" si="374"/>
        <v>2.0088658656336304E-2</v>
      </c>
      <c r="RL41" s="47">
        <f t="shared" si="264"/>
        <v>1.3200000000000005</v>
      </c>
      <c r="RM41" s="2">
        <f>IF(AND(LO41&gt;=LO$6*'Drive Train'!$AA$52,LO41&lt;=LO$6*'Drive Train'!$AA$53,KS41=0,JW41=0,EU41&gt;0),$C$17,0)</f>
        <v>0</v>
      </c>
      <c r="RN41" s="2">
        <f>IF(AND(LP41&gt;=LP$6*'Drive Train'!$AA$52,LP41&lt;=LP$6*'Drive Train'!$AA$53,KT41=0,JX41=0,EV41&gt;0),$C$17,0)</f>
        <v>0</v>
      </c>
      <c r="RO41" s="2">
        <f>IF(AND(LQ41&gt;=LQ$6*'Drive Train'!$AA$52,LQ41&lt;=LQ$6*'Drive Train'!$AA$53,KU41=0,JY41=0,EW41&gt;0),$C$17,0)</f>
        <v>0</v>
      </c>
      <c r="RP41" s="2">
        <f>IF(AND(LR41&gt;=LR$6*'Drive Train'!$AA$52,LR41&lt;=LR$6*'Drive Train'!$AA$53,KV41=0,JZ41=0,EX41&gt;0),$C$17,0)</f>
        <v>0</v>
      </c>
      <c r="RQ41" s="2">
        <f>IF(AND(LS41&gt;=LS$6*'Drive Train'!$AA$52,LS41&lt;=LS$6*'Drive Train'!$AA$53,KW41=0,KA41=0,EY41&gt;0),$C$17,0)</f>
        <v>0</v>
      </c>
      <c r="RR41" s="2">
        <f>IF(AND(LT41&gt;=LT$6*'Drive Train'!$AA$52,LT41&lt;=LT$6*'Drive Train'!$AA$53,KX41=0,KB41=0,EZ41&gt;0),$C$17,0)</f>
        <v>0</v>
      </c>
      <c r="RS41" s="2">
        <f>IF(AND(LU41&gt;=LU$6*'Drive Train'!$AA$52,LU41&lt;=LU$6*'Drive Train'!$AA$53,KY41=0,KC41=0,FA41&gt;0),$C$17,0)</f>
        <v>0</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0.04</v>
      </c>
      <c r="SD41" s="2">
        <f>IF(AND(MF41&gt;=MF$6*'Drive Train'!$AA$52,MF41&lt;=MF$6*'Drive Train'!$AA$53,LJ41=0,KN41=0,FL41&gt;0),$C$17,0)</f>
        <v>0</v>
      </c>
      <c r="SE41" s="2">
        <f>IF(AND(MG41&gt;=MG$6*'Drive Train'!$AA$52,MG41&lt;=MG$6*'Drive Train'!$AA$53,LK41=0,KO41=0,FM41&gt;0),$C$17,0)</f>
        <v>0</v>
      </c>
      <c r="SF41" s="2">
        <f>IF(AND(MH41&gt;=MH$6*'Drive Train'!$AA$52,MH41&lt;=MH$6*'Drive Train'!$AA$53,LL41=0,KP41=0,FN41&gt;0),$C$17,0)</f>
        <v>0</v>
      </c>
      <c r="SG41" s="2">
        <f>IF(AND(MI41&gt;=MI$6*'Drive Train'!$AA$52,MI41&lt;=MI$6*'Drive Train'!$AA$53,LM41=0,KQ41=0,FO41&gt;0),$C$17,0)</f>
        <v>0</v>
      </c>
      <c r="SH41" s="47">
        <f t="shared" si="265"/>
        <v>1.3200000000000005</v>
      </c>
      <c r="SI41" s="2">
        <f>IF(AND(EU41&lt;0,KS41=0,LO41&gt;=LO$6*'Drive Train'!$AA$52,LO41&lt;=LO$6*'Drive Train'!$AA$53,OY41=1,JW41=0),$C$17,0)</f>
        <v>0.04</v>
      </c>
      <c r="SJ41" s="2">
        <f>IF(AND(EV41&lt;0,KT41=0,LP41&gt;=LP$6*'Drive Train'!$AA$52,LP41&lt;=LP$6*'Drive Train'!$AA$53,OZ41=1,JX41=0),$C$17,0)</f>
        <v>0.04</v>
      </c>
      <c r="SK41" s="2">
        <f>IF(AND(EW41&lt;0,KU41=0,LQ41&gt;=LQ$6*'Drive Train'!$AA$52,LQ41&lt;=LQ$6*'Drive Train'!$AA$53,PA41=1,JY41=0),$C$17,0)</f>
        <v>0.04</v>
      </c>
      <c r="SL41" s="2">
        <f>IF(AND(EX41&lt;0,KV41=0,LR41&gt;=LR$6*'Drive Train'!$AA$52,LR41&lt;=LR$6*'Drive Train'!$AA$53,PB41=1,JZ41=0),$C$17,0)</f>
        <v>0.04</v>
      </c>
      <c r="SM41" s="2">
        <f>IF(AND(EY41&lt;0,KW41=0,LS41&gt;=LS$6*'Drive Train'!$AA$52,LS41&lt;=LS$6*'Drive Train'!$AA$53,PC41=1,KA41=0),$C$17,0)</f>
        <v>0.04</v>
      </c>
      <c r="SN41" s="2">
        <f>IF(AND(EZ41&lt;0,KX41=0,LT41&gt;=LT$6*'Drive Train'!$AA$52,LT41&lt;=LT$6*'Drive Train'!$AA$53,PD41=1,KB41=0),$C$17,0)</f>
        <v>0</v>
      </c>
      <c r="SO41" s="2">
        <f>IF(AND(FA41&lt;0,KY41=0,LU41&gt;=LU$6*'Drive Train'!$AA$52,LU41&lt;=LU$6*'Drive Train'!$AA$53,PE41=1,KC41=0),$C$17,0)</f>
        <v>0.04</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0.04</v>
      </c>
      <c r="TB41" s="2">
        <f>IF(AND(FN41&lt;0,LL41=0,MH41&gt;=MH$6*'Drive Train'!$AA$52,MH41&lt;=MH$6*'Drive Train'!$AA$53,PR41=1,KP41=0),$C$17,0)</f>
        <v>0.04</v>
      </c>
      <c r="TC41" s="2">
        <f>IF(AND(FO41&lt;0,LM41=0,MI41&gt;=MI$6*'Drive Train'!$AA$52,MI41&lt;=MI$6*'Drive Train'!$AA$53,PS41=1,KQ41=0),$C$17,0)</f>
        <v>0.04</v>
      </c>
      <c r="TD41" s="102">
        <f t="shared" si="266"/>
        <v>1.3200000000000005</v>
      </c>
    </row>
    <row r="42" spans="1:524" x14ac:dyDescent="0.3">
      <c r="F42" s="39" t="s">
        <v>30</v>
      </c>
      <c r="G42" s="39">
        <f>'Drive Train'!AA47</f>
        <v>3</v>
      </c>
      <c r="H42" s="39" t="s">
        <v>31</v>
      </c>
      <c r="I42" s="39">
        <f>(G42-K42)/9</f>
        <v>-1.3333333333333333</v>
      </c>
      <c r="J42" s="39" t="s">
        <v>34</v>
      </c>
      <c r="K42" s="43">
        <f>'Drive Train'!AA48</f>
        <v>15</v>
      </c>
      <c r="R42" s="49">
        <f t="shared" si="97"/>
        <v>1.3600000000000005</v>
      </c>
      <c r="S42" s="2">
        <f>NG42/'Drive Train'!$F$35</f>
        <v>0</v>
      </c>
      <c r="T42" s="2">
        <f>NH42/'Drive Train'!$F$35</f>
        <v>0</v>
      </c>
      <c r="U42" s="2">
        <f>NI42/'Drive Train'!$F$35</f>
        <v>0</v>
      </c>
      <c r="V42" s="2">
        <f>NJ42/'Drive Train'!$F$35</f>
        <v>0</v>
      </c>
      <c r="W42" s="2">
        <f>NK42/'Drive Train'!$F$35</f>
        <v>0</v>
      </c>
      <c r="X42" s="2">
        <f>NL42/'Drive Train'!$F$35</f>
        <v>0</v>
      </c>
      <c r="Y42" s="2">
        <f>NM42/'Drive Train'!$F$35</f>
        <v>0</v>
      </c>
      <c r="Z42" s="2">
        <f>NN42/'Drive Train'!$F$35</f>
        <v>0.20320712786256906</v>
      </c>
      <c r="AA42" s="2">
        <f>NO42/'Drive Train'!$F$35</f>
        <v>0.9774006785796846</v>
      </c>
      <c r="AB42" s="2">
        <f>NP42/'Drive Train'!$F$35</f>
        <v>0.97740067857970148</v>
      </c>
      <c r="AC42" s="2">
        <f>NQ42/'Drive Train'!$F$35</f>
        <v>0.97740067857970148</v>
      </c>
      <c r="AD42" s="2">
        <f>NR42/'Drive Train'!$F$35</f>
        <v>0.92949152413520775</v>
      </c>
      <c r="AE42" s="2">
        <f>NS42/'Drive Train'!$F$35</f>
        <v>0.91928614455389046</v>
      </c>
      <c r="AF42" s="2">
        <f>NT42/'Drive Train'!$F$35</f>
        <v>0.90908076497257329</v>
      </c>
      <c r="AG42" s="2">
        <f>NU42/'Drive Train'!$F$35</f>
        <v>0.898875385391256</v>
      </c>
      <c r="AH42" s="2">
        <f>NV42/'Drive Train'!$F$35</f>
        <v>0.88867000580993871</v>
      </c>
      <c r="AI42" s="2">
        <f>NW42/'Drive Train'!$F$35</f>
        <v>0.87846462622862154</v>
      </c>
      <c r="AJ42" s="2">
        <f>NX42/'Drive Train'!$F$35</f>
        <v>8.7369795553087215E-2</v>
      </c>
      <c r="AK42" s="2">
        <f>NY42/'Drive Train'!$F$35</f>
        <v>0</v>
      </c>
      <c r="AL42" s="2">
        <f>NZ42/'Drive Train'!$F$35</f>
        <v>0</v>
      </c>
      <c r="AM42" s="2">
        <f>OA42/'Drive Train'!$F$35</f>
        <v>0</v>
      </c>
      <c r="AN42" s="47">
        <f t="shared" si="98"/>
        <v>1.3600000000000005</v>
      </c>
      <c r="AO42" s="36">
        <f>LO42*12*60/(PI() * 'Drive Train'!$F$15)/S$6*ABS(S42)</f>
        <v>0</v>
      </c>
      <c r="AP42" s="36">
        <f>LP42*12*60/(PI() * 'Drive Train'!$F$15)/T$6*ABS(T42)</f>
        <v>0</v>
      </c>
      <c r="AQ42" s="36">
        <f>LQ42*12*60/(PI() * 'Drive Train'!$F$15)/U$6*ABS(U42)</f>
        <v>0</v>
      </c>
      <c r="AR42" s="36">
        <f>LR42*12*60/(PI() * 'Drive Train'!$F$15)/V$6*ABS(V42)</f>
        <v>0</v>
      </c>
      <c r="AS42" s="36">
        <f>LS42*12*60/(PI() * 'Drive Train'!$F$15)/W$6*ABS(W42)</f>
        <v>0</v>
      </c>
      <c r="AT42" s="36">
        <f>LT42*12*60/(PI() * 'Drive Train'!$F$15)/X$6*ABS(X42)</f>
        <v>0</v>
      </c>
      <c r="AU42" s="36">
        <f>LU42*12*60/(PI() * 'Drive Train'!$F$15)/Y$6*ABS(Y42)</f>
        <v>0</v>
      </c>
      <c r="AV42" s="36">
        <f>LV42*12*60/(PI() * 'Drive Train'!$F$15)/Z$6*ABS(Z42)</f>
        <v>965.04806304416024</v>
      </c>
      <c r="AW42" s="36">
        <f>LW42*12*60/(PI() * 'Drive Train'!$F$15)/AA$6*ABS(AA42)</f>
        <v>5480.6114295458638</v>
      </c>
      <c r="AX42" s="36">
        <f>LX42*12*60/(PI() * 'Drive Train'!$F$15)/AB$6*ABS(AB42)</f>
        <v>5480.6114295459838</v>
      </c>
      <c r="AY42" s="36">
        <f>LY42*12*60/(PI() * 'Drive Train'!$F$15)/AC$6*ABS(AC42)</f>
        <v>5480.6114295459838</v>
      </c>
      <c r="AZ42" s="36">
        <f>LZ42*12*60/(PI() * 'Drive Train'!$F$15)/AD$6*ABS(AD42)</f>
        <v>2013.6641510005727</v>
      </c>
      <c r="BA42" s="36">
        <f>MA42*12*60/(PI() * 'Drive Train'!$F$15)/AE$6*ABS(AE42)</f>
        <v>2415.7866277505941</v>
      </c>
      <c r="BB42" s="36">
        <f>MB42*12*60/(PI() * 'Drive Train'!$F$15)/AF$6*ABS(AF42)</f>
        <v>2808.4899608693431</v>
      </c>
      <c r="BC42" s="36">
        <f>MC42*12*60/(PI() * 'Drive Train'!$F$15)/AG$6*ABS(AG42)</f>
        <v>3191.77415035682</v>
      </c>
      <c r="BD42" s="36">
        <f>MD42*12*60/(PI() * 'Drive Train'!$F$15)/AH$6*ABS(AH42)</f>
        <v>3565.6391962130219</v>
      </c>
      <c r="BE42" s="36">
        <f>ME42*12*60/(PI() * 'Drive Train'!$F$15)/AI$6*ABS(AI42)</f>
        <v>3930.0850984379513</v>
      </c>
      <c r="BF42" s="36">
        <f>MF42*12*60/(PI() * 'Drive Train'!$F$15)/AJ$6*ABS(AJ42)</f>
        <v>403.18030787586957</v>
      </c>
      <c r="BG42" s="36">
        <f>MG42*12*60/(PI() * 'Drive Train'!$F$15)/AK$6*ABS(AK42)</f>
        <v>0</v>
      </c>
      <c r="BH42" s="36">
        <f>MH42*12*60/(PI() * 'Drive Train'!$F$15)/AL$6*ABS(AL42)</f>
        <v>0</v>
      </c>
      <c r="BI42" s="36">
        <f>MI42*12*60/(PI() * 'Drive Train'!$F$15)/AM$6*ABS(AM42)</f>
        <v>0</v>
      </c>
      <c r="BJ42" s="47">
        <f t="shared" si="308"/>
        <v>1.3600000000000005</v>
      </c>
      <c r="BK42" s="2">
        <f>IF(OR(KS41=1,AND($C$37=Motors!$C$32,OY41=1)),0,IF(NG42=0,-(CG41+$C$15)/($C$14-$C$15)*$C$12,($C$11*S42-AO42)/($C$11*S42)*$C$12*S42))</f>
        <v>0</v>
      </c>
      <c r="BL42" s="2">
        <f>IF(OR(KT41=1,AND($C$37=Motors!$C$32,OZ41=1)),0,IF(NH42=0,-(CH41+$C$15)/($C$14-$C$15)*$C$12,($C$11*T42-AP42)/($C$11*T42)*$C$12*T42))</f>
        <v>0</v>
      </c>
      <c r="BM42" s="2">
        <f>IF(OR(KU41=1,AND($C$37=Motors!$C$32,PA41=1)),0,IF(NI42=0,-(CI41+$C$15)/($C$14-$C$15)*$C$12,($C$11*U42-AQ42)/($C$11*U42)*$C$12*U42))</f>
        <v>0</v>
      </c>
      <c r="BN42" s="2">
        <f>IF(OR(KV41=1,AND($C$37=Motors!$C$32,PB41=1)),0,IF(NJ42=0,-(CJ41+$C$15)/($C$14-$C$15)*$C$12,($C$11*V42-AR42)/($C$11*V42)*$C$12*V42))</f>
        <v>0</v>
      </c>
      <c r="BO42" s="2">
        <f>IF(OR(KW41=1,AND($C$37=Motors!$C$32,PC41=1)),0,IF(NK42=0,-(CK41+$C$15)/($C$14-$C$15)*$C$12,($C$11*W42-AS42)/($C$11*W42)*$C$12*W42))</f>
        <v>0</v>
      </c>
      <c r="BP42" s="2">
        <f>IF(OR(KX41=1,AND($C$37=Motors!$C$32,PD41=1)),0,IF(NL42=0,-(CL41+$C$15)/($C$14-$C$15)*$C$12,($C$11*X42-AT42)/($C$11*X42)*$C$12*X42))</f>
        <v>0</v>
      </c>
      <c r="BQ42" s="2">
        <f>IF(OR(KY41=1,AND($C$37=Motors!$C$32,PE41=1)),0,IF(NM42=0,-(CM41+$C$15)/($C$14-$C$15)*$C$12,($C$11*Y42-AU42)/($C$11*Y42)*$C$12*Y42))</f>
        <v>0</v>
      </c>
      <c r="BR42" s="2">
        <f>IF(OR(KZ41=1,AND($C$37=Motors!$C$32,PF41=1)),0,IF(NN42=0,-(CN41+$C$15)/($C$14-$C$15)*$C$12,($C$11*Z42-AV42)/($C$11*Z42)*$C$12*Z42))</f>
        <v>0</v>
      </c>
      <c r="BS42" s="2">
        <f>IF(OR(LA41=1,AND($C$37=Motors!$C$32,PG41=1)),0,IF(NO42=0,-(CO41+$C$15)/($C$14-$C$15)*$C$12,($C$11*AA42-AW42)/($C$11*AA42)*$C$12*AA42))</f>
        <v>0.69768194609399781</v>
      </c>
      <c r="BT42" s="2">
        <f>IF(OR(LB41=1,AND($C$37=Motors!$C$32,PH41=1)),0,IF(NP42=0,-(CP41+$C$15)/($C$14-$C$15)*$C$12,($C$11*AB42-AX42)/($C$11*AB42)*$C$12*AB42))</f>
        <v>0.69768194609399126</v>
      </c>
      <c r="BU42" s="2">
        <f>IF(OR(LC41=1,AND($C$37=Motors!$C$32,PI41=1)),0,IF(NQ42=0,-(CQ41+$C$15)/($C$14-$C$15)*$C$12,($C$11*AC42-AY42)/($C$11*AC42)*$C$12*AC42))</f>
        <v>0.69768194609399126</v>
      </c>
      <c r="BV42" s="2">
        <f>IF(OR(LD41=1,AND($C$37=Motors!$C$32,PJ41=1)),0,IF(NR42=0,-(CR41+$C$15)/($C$14-$C$15)*$C$12,($C$11*AD42-AZ42)/($C$11*AD42)*$C$12*AD42))</f>
        <v>2.980459646293816</v>
      </c>
      <c r="BW42" s="2">
        <f>IF(OR(LE41=1,AND($C$37=Motors!$C$32,PK41=1)),0,IF(NS42=0,-(CS41+$C$15)/($C$14-$C$15)*$C$12,($C$11*AE42-BA42)/($C$11*AE42)*$C$12*AE42))</f>
        <v>2.6404058109158628</v>
      </c>
      <c r="BX42" s="2">
        <f>IF(OR(LF41=1,AND($C$37=Motors!$C$32,PL41=1)),0,IF(NT42=0,-(CT41+$C$15)/($C$14-$C$15)*$C$12,($C$11*AF42-BB42)/($C$11*AF42)*$C$12*AF42))</f>
        <v>2.3071755683679069</v>
      </c>
      <c r="BY42" s="2">
        <f>IF(OR(LG41=1,AND($C$37=Motors!$C$32,PM41=1)),0,IF(NU42=0,-(CU41+$C$15)/($C$14-$C$15)*$C$12,($C$11*AG42-BC42)/($C$11*AG42)*$C$12*AG42))</f>
        <v>1.9807689186499482</v>
      </c>
      <c r="BZ42" s="2">
        <f>IF(OR(LH41=1,AND($C$37=Motors!$C$32,PN41=1)),0,IF(NV42=0,-(CV41+$C$15)/($C$14-$C$15)*$C$12,($C$11*AH42-BD42)/($C$11*AH42)*$C$12*AH42))</f>
        <v>1.6611858617619883</v>
      </c>
      <c r="CA42" s="2">
        <f>IF(OR(LI41=1,AND($C$37=Motors!$C$32,PO41=1)),0,IF(NW42=0,-(CW41+$C$15)/($C$14-$C$15)*$C$12,($C$11*AI42-BE42)/($C$11*AI42)*$C$12*AI42))</f>
        <v>1.3484263977040269</v>
      </c>
      <c r="CB42" s="2">
        <f>IF(OR(LJ41=1,AND($C$37=Motors!$C$32,PP41=1)),0,IF(NX42=0,-(CX41+$C$15)/($C$14-$C$15)*$C$12,($C$11*AJ42-BF42)/($C$11*AJ42)*$C$12*AJ42))</f>
        <v>0</v>
      </c>
      <c r="CC42" s="2">
        <f>IF(OR(LK41=1,AND($C$37=Motors!$C$32,PQ41=1)),0,IF(NY42=0,-(CY41+$C$15)/($C$14-$C$15)*$C$12,($C$11*AK42-BG42)/($C$11*AK42)*$C$12*AK42))</f>
        <v>0</v>
      </c>
      <c r="CD42" s="2">
        <f>IF(OR(LL41=1,AND($C$37=Motors!$C$32,PR41=1)),0,IF(NZ42=0,-(CZ41+$C$15)/($C$14-$C$15)*$C$12,($C$11*AL42-BH42)/($C$11*AL42)*$C$12*AL42))</f>
        <v>0</v>
      </c>
      <c r="CE42" s="2">
        <f>IF(OR(LM41=1,AND($C$37=Motors!$C$32,PS41=1)),0,IF(OA42=0,-(DA41+$C$15)/($C$14-$C$15)*$C$12,($C$11*AM42-BI42)/($C$11*AM42)*$C$12*AM42))</f>
        <v>0</v>
      </c>
      <c r="CF42" s="47">
        <f t="shared" si="309"/>
        <v>1.3600000000000005</v>
      </c>
      <c r="CG42" s="43">
        <f>IF(AND(KS41=1,OY41=1),0,ABS(BK42/$C$12*($C$14-$C$15)+$C$15) *'Drive Train'!$AA$49 + CG41*(1-'Drive Train'!$AA$49))</f>
        <v>1.527523691516429</v>
      </c>
      <c r="CH42" s="43">
        <f>IF(AND(KT41=1,OZ41=1),0,ABS(BL42/$C$12*($C$14-$C$15)+$C$15) *'Drive Train'!$AA$49 + CH41*(1-'Drive Train'!$AA$49))</f>
        <v>2.2575700662458917</v>
      </c>
      <c r="CI42" s="43">
        <f>IF(AND(KU41=1,PA41=1),0,ABS(BM42/$C$12*($C$14-$C$15)+$C$15) *'Drive Train'!$AA$49 + CI41*(1-'Drive Train'!$AA$49))</f>
        <v>1.5284053205112169</v>
      </c>
      <c r="CJ42" s="43">
        <f>IF(AND(KV41=1,PB41=1),0,ABS(BN42/$C$12*($C$14-$C$15)+$C$15) *'Drive Train'!$AA$49 + CJ41*(1-'Drive Train'!$AA$49))</f>
        <v>1.5275257569157186</v>
      </c>
      <c r="CK42" s="43">
        <f>IF(AND(KW41=1,PC41=1),0,ABS(BO42/$C$12*($C$14-$C$15)+$C$15) *'Drive Train'!$AA$49 + CK41*(1-'Drive Train'!$AA$49))</f>
        <v>1.5276011389915161</v>
      </c>
      <c r="CL42" s="43">
        <f>IF(AND(KX41=1,PD41=1),0,ABS(BP42/$C$12*($C$14-$C$15)+$C$15) *'Drive Train'!$AA$49 + CL41*(1-'Drive Train'!$AA$49))</f>
        <v>1.5279874028298635</v>
      </c>
      <c r="CM42" s="43">
        <f>IF(AND(KY41=1,PE41=1),0,ABS(BQ42/$C$12*($C$14-$C$15)+$C$15) *'Drive Train'!$AA$49 + CM41*(1-'Drive Train'!$AA$49))</f>
        <v>1.5883133820533779</v>
      </c>
      <c r="CN42" s="43">
        <f>IF(AND(KZ41=1,PF41=1),0,ABS(BR42/$C$12*($C$14-$C$15)+$C$15) *'Drive Train'!$AA$49 + CN41*(1-'Drive Train'!$AA$49))</f>
        <v>3.0478218592277351</v>
      </c>
      <c r="CO42" s="43">
        <f>IF(AND(LA41=1,PG41=1),0,ABS(BS42/$C$12*($C$14-$C$15)+$C$15) *'Drive Train'!$AA$49 + CO41*(1-'Drive Train'!$AA$49))</f>
        <v>39.535546317061524</v>
      </c>
      <c r="CP42" s="43">
        <f>IF(AND(LB41=1,PH41=1),0,ABS(BT42/$C$12*($C$14-$C$15)+$C$15) *'Drive Train'!$AA$49 + CP41*(1-'Drive Train'!$AA$49))</f>
        <v>39.535546317060721</v>
      </c>
      <c r="CQ42" s="43">
        <f>IF(AND(LC41=1,PI41=1),0,ABS(BU42/$C$12*($C$14-$C$15)+$C$15) *'Drive Train'!$AA$49 + CQ41*(1-'Drive Train'!$AA$49))</f>
        <v>39.535546317060721</v>
      </c>
      <c r="CR42" s="43">
        <f>IF(AND(LD41=1,PJ41=1),0,ABS(BV42/$C$12*($C$14-$C$15)+$C$15) *'Drive Train'!$AA$49 + CR41*(1-'Drive Train'!$AA$49))</f>
        <v>164.19328314253571</v>
      </c>
      <c r="CS42" s="43">
        <f>IF(AND(LE41=1,PK41=1),0,ABS(BW42/$C$12*($C$14-$C$15)+$C$15) *'Drive Train'!$AA$49 + CS41*(1-'Drive Train'!$AA$49))</f>
        <v>145.7343377613374</v>
      </c>
      <c r="CT42" s="43">
        <f>IF(AND(LF41=1,PL41=1),0,ABS(BX42/$C$12*($C$14-$C$15)+$C$15) *'Drive Train'!$AA$49 + CT41*(1-'Drive Train'!$AA$49))</f>
        <v>127.64818334724013</v>
      </c>
      <c r="CU42" s="43">
        <f>IF(AND(LG41=1,PM41=1),0,ABS(BY42/$C$12*($C$14-$C$15)+$C$15) *'Drive Train'!$AA$49 + CU41*(1-'Drive Train'!$AA$49))</f>
        <v>109.93481990024391</v>
      </c>
      <c r="CV42" s="43">
        <f>IF(AND(LH41=1,PN41=1),0,ABS(BZ42/$C$12*($C$14-$C$15)+$C$15) *'Drive Train'!$AA$49 + CV41*(1-'Drive Train'!$AA$49))</f>
        <v>92.594247420348779</v>
      </c>
      <c r="CW42" s="43">
        <f>IF(AND(LI41=1,PO41=1),0,ABS(CA42/$C$12*($C$14-$C$15)+$C$15) *'Drive Train'!$AA$49 + CW41*(1-'Drive Train'!$AA$49))</f>
        <v>75.626465907554746</v>
      </c>
      <c r="CX42" s="43">
        <f>IF(AND(LJ41=1,PP41=1),0,ABS(CB42/$C$12*($C$14-$C$15)+$C$15) *'Drive Train'!$AA$49 + CX41*(1-'Drive Train'!$AA$49))</f>
        <v>4.0578183649871562</v>
      </c>
      <c r="CY42" s="43">
        <f>IF(AND(LK41=1,PQ41=1),0,ABS(CC42/$C$12*($C$14-$C$15)+$C$15) *'Drive Train'!$AA$49 + CY41*(1-'Drive Train'!$AA$49))</f>
        <v>1.6147791139418608</v>
      </c>
      <c r="CZ42" s="43">
        <f>IF(AND(LL41=1,PR41=1),0,ABS(CD42/$C$12*($C$14-$C$15)+$C$15) *'Drive Train'!$AA$49 + CZ41*(1-'Drive Train'!$AA$49))</f>
        <v>1.5436196488306138</v>
      </c>
      <c r="DA42" s="43">
        <f>IF(AND(LM41=1,PS41=1),0,ABS(CE42/$C$12*($C$14-$C$15)+$C$15) *'Drive Train'!$AA$49 + DA41*(1-'Drive Train'!$AA$49))</f>
        <v>1.5305944347539362</v>
      </c>
      <c r="DB42" s="47">
        <f t="shared" si="99"/>
        <v>1.3600000000000005</v>
      </c>
      <c r="DC42" s="43">
        <f t="shared" si="310"/>
        <v>1.527523691516429</v>
      </c>
      <c r="DD42" s="43">
        <f t="shared" si="311"/>
        <v>2.2575700662458917</v>
      </c>
      <c r="DE42" s="43">
        <f t="shared" si="312"/>
        <v>1.5284053205112169</v>
      </c>
      <c r="DF42" s="43">
        <f t="shared" si="313"/>
        <v>1.5275257569157186</v>
      </c>
      <c r="DG42" s="43">
        <f t="shared" si="314"/>
        <v>1.5276011389915161</v>
      </c>
      <c r="DH42" s="43">
        <f t="shared" si="315"/>
        <v>1.5279874028298635</v>
      </c>
      <c r="DI42" s="43">
        <f t="shared" si="316"/>
        <v>1.5883133820533779</v>
      </c>
      <c r="DJ42" s="43">
        <f t="shared" si="317"/>
        <v>3.0478218592277351</v>
      </c>
      <c r="DK42" s="43">
        <f t="shared" si="318"/>
        <v>39.535546317061524</v>
      </c>
      <c r="DL42" s="43">
        <f t="shared" si="319"/>
        <v>39.535546317060721</v>
      </c>
      <c r="DM42" s="43">
        <f t="shared" si="320"/>
        <v>39.535546317060721</v>
      </c>
      <c r="DN42" s="43">
        <f t="shared" si="321"/>
        <v>25</v>
      </c>
      <c r="DO42" s="43">
        <f t="shared" si="322"/>
        <v>30</v>
      </c>
      <c r="DP42" s="43">
        <f t="shared" si="323"/>
        <v>35</v>
      </c>
      <c r="DQ42" s="43">
        <f t="shared" si="324"/>
        <v>40</v>
      </c>
      <c r="DR42" s="43">
        <f t="shared" si="325"/>
        <v>45</v>
      </c>
      <c r="DS42" s="43">
        <f t="shared" si="326"/>
        <v>50</v>
      </c>
      <c r="DT42" s="43">
        <f t="shared" si="327"/>
        <v>4.0578183649871562</v>
      </c>
      <c r="DU42" s="43">
        <f t="shared" si="328"/>
        <v>1.6147791139418608</v>
      </c>
      <c r="DV42" s="43">
        <f t="shared" si="329"/>
        <v>1.5436196488306138</v>
      </c>
      <c r="DW42" s="43">
        <f t="shared" si="330"/>
        <v>1.5305944347539362</v>
      </c>
      <c r="DX42" s="47">
        <f t="shared" si="100"/>
        <v>1.3600000000000005</v>
      </c>
      <c r="DY42" s="2">
        <f>IF(OY42=0,($C$23/0.4536*IF(ISNA(MK41),'Drive Train'!$F$16,'Drive Train'!$F$17)*4.448*$C$24*S$6)*SIGN(BK42),BK42)</f>
        <v>0</v>
      </c>
      <c r="DZ42" s="2">
        <f>IF(OZ42=0,($C$23/0.4536*IF(ISNA(ML41),'Drive Train'!$F$16,'Drive Train'!$F$17)*4.448*$C$24*$C$21*T$6)*SIGN(BL42),BL42)</f>
        <v>0</v>
      </c>
      <c r="EA42" s="2">
        <f>IF(PA42=0,($C$23/0.4536*IF(ISNA(MM41),'Drive Train'!$F$16,'Drive Train'!$F$17)*4.448*$C$24*$C$21*U$6)*SIGN(BM42),BM42)</f>
        <v>0</v>
      </c>
      <c r="EB42" s="2">
        <f>IF(PB42=0,($C$23/0.4536*IF(ISNA(MN41),'Drive Train'!$F$16,'Drive Train'!$F$17)*4.448*$C$24*$C$21*V$6)*SIGN(BN42),BN42)</f>
        <v>0</v>
      </c>
      <c r="EC42" s="2">
        <f>IF(PC42=0,($C$23/0.4536*IF(ISNA(MO41),'Drive Train'!$F$16,'Drive Train'!$F$17)*4.448*$C$24*$C$21*W$6)*SIGN(BO42),BO42)</f>
        <v>0</v>
      </c>
      <c r="ED42" s="2">
        <f>IF(PD42=0,($C$23/0.4536*IF(ISNA(MP41),'Drive Train'!$F$16,'Drive Train'!$F$17)*4.448*$C$24*$C$21*X$6)*SIGN(BP42),BP42)</f>
        <v>0</v>
      </c>
      <c r="EE42" s="2">
        <f>IF(PE42=0,($C$23/0.4536*IF(ISNA(MQ41),'Drive Train'!$F$16,'Drive Train'!$F$17)*4.448*$C$24*$C$21*Y$6)*SIGN(BQ42),BQ42)</f>
        <v>0</v>
      </c>
      <c r="EF42" s="2">
        <f>IF(PF42=0,($C$23/0.4536*IF(ISNA(MR41),'Drive Train'!$F$16,'Drive Train'!$F$17)*4.448*$C$24*$C$21*Z$6)*SIGN(BR42),BR42)</f>
        <v>0</v>
      </c>
      <c r="EG42" s="2">
        <f>IF(PG42=0,($C$23/0.4536*IF(ISNA(MS41),'Drive Train'!$F$16,'Drive Train'!$F$17)*4.448*$C$24*$C$21*AA$6)*SIGN(BS42),BS42)</f>
        <v>2.8143957857740536</v>
      </c>
      <c r="EH42" s="2">
        <f>IF(PH42=0,($C$23/0.4536*IF(ISNA(MT41),'Drive Train'!$F$16,'Drive Train'!$F$17)*4.448*$C$24*$C$21*AB$6)*SIGN(BT42),BT42)</f>
        <v>2.5398205871619508</v>
      </c>
      <c r="EI42" s="2">
        <f>IF(PI42=0,($C$23/0.4536*IF(ISNA(MU41),'Drive Train'!$F$16,'Drive Train'!$F$17)*4.448*$C$24*$C$21*AC$6)*SIGN(BU42),BU42)</f>
        <v>2.3140587571919995</v>
      </c>
      <c r="EJ42" s="2">
        <f>IF(PJ42=0,($C$23/0.4536*IF(ISNA(MV41),'Drive Train'!$F$16,'Drive Train'!$F$17)*4.448*$C$24*$C$21*AD$6)*SIGN(BV42),BV42)</f>
        <v>5.7851468929800003</v>
      </c>
      <c r="EK42" s="2">
        <f>IF(PK42=0,($C$23/0.4536*IF(ISNA(MW41),'Drive Train'!$F$16,'Drive Train'!$F$17)*4.448*$C$24*$C$21*AE$6)*SIGN(BW42),BW42)</f>
        <v>5.7851468929800003</v>
      </c>
      <c r="EL42" s="2">
        <f>IF(PL42=0,($C$23/0.4536*IF(ISNA(MX41),'Drive Train'!$F$16,'Drive Train'!$F$17)*4.448*$C$24*$C$21*AF$6)*SIGN(BX42),BX42)</f>
        <v>5.7851468929800003</v>
      </c>
      <c r="EM42" s="2">
        <f>IF(PM42=0,($C$23/0.4536*IF(ISNA(MY41),'Drive Train'!$F$16,'Drive Train'!$F$17)*4.448*$C$24*$C$21*AG$6)*SIGN(BY42),BY42)</f>
        <v>5.7851468929800003</v>
      </c>
      <c r="EN42" s="2">
        <f>IF(PN42=0,($C$23/0.4536*IF(ISNA(MZ41),'Drive Train'!$F$16,'Drive Train'!$F$17)*4.448*$C$24*$C$21*AH$6)*SIGN(BZ42),BZ42)</f>
        <v>5.7851468929800003</v>
      </c>
      <c r="EO42" s="2">
        <f>IF(PO42=0,($C$23/0.4536*IF(ISNA(NA41),'Drive Train'!$F$16,'Drive Train'!$F$17)*4.448*$C$24*$C$21*AI$6)*SIGN(CA42),CA42)</f>
        <v>1.3484263977040269</v>
      </c>
      <c r="EP42" s="2">
        <f>IF(PP42=0,($C$23/0.4536*IF(ISNA(NB41),'Drive Train'!$F$16,'Drive Train'!$F$17)*4.448*$C$24*$C$21*AJ$6)*SIGN(CB42),CB42)</f>
        <v>0</v>
      </c>
      <c r="EQ42" s="2">
        <f>IF(PQ42=0,($C$23/0.4536*IF(ISNA(NC41),'Drive Train'!$F$16,'Drive Train'!$F$17)*4.448*$C$24*$C$21*AK$6)*SIGN(CC42),CC42)</f>
        <v>0</v>
      </c>
      <c r="ER42" s="2">
        <f>IF(PR42=0,($C$23/0.4536*IF(ISNA(ND41),'Drive Train'!$F$16,'Drive Train'!$F$17)*4.448*$C$24*$C$21*AL$6)*SIGN(CD42),CD42)</f>
        <v>0</v>
      </c>
      <c r="ES42" s="2">
        <f>IF(PS42=0,($C$23/0.4536*IF(ISNA(NE41),'Drive Train'!$F$16,'Drive Train'!$F$17)*4.448*$C$24*$C$21*AM$6)*SIGN(CE42),CE42)</f>
        <v>0</v>
      </c>
      <c r="ET42" s="47">
        <f t="shared" si="331"/>
        <v>1.3600000000000005</v>
      </c>
      <c r="EU42" s="2">
        <f>MAX(MIN(IF(AND(OY41=1,NG42&lt;0),-1,1)*(DC42-$C$15)/($C$14-$C$15)*$C$12*$C$21-$C$33*LO42/AO$6 -  OY41*$C$33/$C$21,DY41/$C$19),MAX(EU$8:EU41)*-1)</f>
        <v>-1.0996469076783959</v>
      </c>
      <c r="EV42" s="2">
        <f>MAX(MIN(IF(AND(OZ41=1,NH42&lt;0),-1,1)*(DD42-$C$15)/($C$14-$C$15)*$C$12*$C$21-$C$33*LP42/AP$6 -  OZ41*$C$33/$C$21,DZ41/$C$19),MAX(EV$8:EV41)*-1)</f>
        <v>-1.0861047205690471</v>
      </c>
      <c r="EW42" s="2">
        <f>MAX(MIN(IF(AND(PA41=1,NI42&lt;0),-1,1)*(DE42-$C$15)/($C$14-$C$15)*$C$12*$C$21-$C$33*LQ42/AQ$6 -  PA41*$C$33/$C$21,EA41/$C$19),MAX(EW$8:EW41)*-1)</f>
        <v>-1.1663773494521061</v>
      </c>
      <c r="EX42" s="2">
        <f>MAX(MIN(IF(AND(PB41=1,NJ42&lt;0),-1,1)*(DF42-$C$15)/($C$14-$C$15)*$C$12*$C$21-$C$33*LR42/AR$6 -  PB41*$C$33/$C$21,EB41/$C$19),MAX(EX$8:EX41)*-1)</f>
        <v>-1.1164959456954882</v>
      </c>
      <c r="EY42" s="2">
        <f>MAX(MIN(IF(AND(PC41=1,NK42&lt;0),-1,1)*(DG42-$C$15)/($C$14-$C$15)*$C$12*$C$21-$C$33*LS42/AS$6 -  PC41*$C$33/$C$21,EC41/$C$19),MAX(EY$8:EY41)*-1)</f>
        <v>-1.0740079074667999</v>
      </c>
      <c r="EZ42" s="2">
        <f>MAX(MIN(IF(AND(PD41=1,NL42&lt;0),-1,1)*(DH42-$C$15)/($C$14-$C$15)*$C$12*$C$21-$C$33*LT42/AT$6 -  PD41*$C$33/$C$21,ED41/$C$19),MAX(EZ$8:EZ41)*-1)</f>
        <v>-1.0161611811590814</v>
      </c>
      <c r="FA42" s="2">
        <f>MAX(MIN(IF(AND(PE41=1,NM42&lt;0),-1,1)*(DI42-$C$15)/($C$14-$C$15)*$C$12*$C$21-$C$33*LU42/AU$6 -  PE41*$C$33/$C$21,EE41/$C$19),MAX(FA$8:FA41)*-1)</f>
        <v>-1.0518753103448277</v>
      </c>
      <c r="FB42" s="2">
        <f>MAX(MIN(IF(AND(PF41=1,NN42&lt;0),-1,1)*(DJ42-$C$15)/($C$14-$C$15)*$C$12*$C$21-$C$33*LV42/AV$6 -  PF41*$C$33/$C$21,EF41/$C$19),MAX(FB$8:FB41)*-1)</f>
        <v>-0.92437527272727282</v>
      </c>
      <c r="FC42" s="2">
        <f>MAX(MIN(IF(AND(PG41=1,NO42&lt;0),-1,1)*(DK42-$C$15)/($C$14-$C$15)*$C$12*$C$21-$C$33*LW42/AW$6 -  PG41*$C$33/$C$21,EG41/$C$19),MAX(FC$8:FC41)*-1)</f>
        <v>1.5654144647214707E-14</v>
      </c>
      <c r="FD42" s="2">
        <f>MAX(MIN(IF(AND(PH41=1,NP42&lt;0),-1,1)*(DL42-$C$15)/($C$14-$C$15)*$C$12*$C$21-$C$33*LX42/AX$6 -  PH41*$C$33/$C$21,EH41/$C$19),MAX(FD$8:FD41)*-1)</f>
        <v>3.3306690738754696E-16</v>
      </c>
      <c r="FE42" s="2">
        <f>MAX(MIN(IF(AND(PI41=1,NQ42&lt;0),-1,1)*(DM42-$C$15)/($C$14-$C$15)*$C$12*$C$21-$C$33*LY42/AY$6 -  PI41*$C$33/$C$21,EI41/$C$19),MAX(FE$8:FE41)*-1)</f>
        <v>0</v>
      </c>
      <c r="FF42" s="2">
        <f>MAX(MIN(IF(AND(PJ41=1,NR42&lt;0),-1,1)*(DN42-$C$15)/($C$14-$C$15)*$C$12*$C$21-$C$33*LZ42/AZ$6 -  PJ41*$C$33/$C$21,EJ41/$C$19),MAX(FF$8:FF41)*-1)</f>
        <v>0.13766829648590689</v>
      </c>
      <c r="FG42" s="2">
        <f>MAX(MIN(IF(AND(PK41=1,NS42&lt;0),-1,1)*(DO42-$C$15)/($C$14-$C$15)*$C$12*$C$21-$C$33*MA42/BA$6 -  PK41*$C$33/$C$21,EK41/$C$19),MAX(FG$8:FG41)*-1)</f>
        <v>0.16699374040664539</v>
      </c>
      <c r="FH42" s="2">
        <f>MAX(MIN(IF(AND(PL41=1,NT42&lt;0),-1,1)*(DP42-$C$15)/($C$14-$C$15)*$C$12*$C$21-$C$33*MB42/BB$6 -  PL41*$C$33/$C$21,EL41/$C$19),MAX(FH$8:FH41)*-1)</f>
        <v>0.19631918432738399</v>
      </c>
      <c r="FI42" s="2">
        <f>MAX(MIN(IF(AND(PM41=1,NU42&lt;0),-1,1)*(DQ42-$C$15)/($C$14-$C$15)*$C$12*$C$21-$C$33*MC42/BC$6 -  PM41*$C$33/$C$21,EM41/$C$19),MAX(FI$8:FI41)*-1)</f>
        <v>0.22564462824812231</v>
      </c>
      <c r="FJ42" s="2">
        <f>MAX(MIN(IF(AND(PN41=1,NV42&lt;0),-1,1)*(DR42-$C$15)/($C$14-$C$15)*$C$12*$C$21-$C$33*MD42/BD$6 -  PN41*$C$33/$C$21,EN41/$C$19),MAX(FJ$8:FJ41)*-1)</f>
        <v>0.25497007216886092</v>
      </c>
      <c r="FK42" s="2">
        <f>MAX(MIN(IF(AND(PO41=1,NW42&lt;0),-1,1)*(DS42-$C$15)/($C$14-$C$15)*$C$12*$C$21-$C$33*ME42/BE$6 -  PO41*$C$33/$C$21,EO41/$C$19),MAX(FK$8:FK41)*-1)</f>
        <v>0.28429551608959941</v>
      </c>
      <c r="FL42" s="2">
        <f>MAX(MIN(IF(AND(PP41=1,NX42&lt;0),-1,1)*(DT42-$C$15)/($C$14-$C$15)*$C$12*$C$21-$C$33*MF42/BF$6 -  PP41*$C$33/$C$21,EP41/$C$19),MAX(FL$8:FL41)*-1)</f>
        <v>-0.8376779284453123</v>
      </c>
      <c r="FM42" s="2">
        <f>MAX(MIN(IF(AND(PQ41=1,NY42&lt;0),-1,1)*(DU42-$C$15)/($C$14-$C$15)*$C$12*$C$21-$C$33*MG42/BG$6 -  PQ41*$C$33/$C$21,EQ41/$C$19),MAX(FM$8:FM41)*-1)</f>
        <v>-0.91600584732373702</v>
      </c>
      <c r="FN42" s="2">
        <f>MAX(MIN(IF(AND(PR41=1,NZ42&lt;0),-1,1)*(DV42-$C$15)/($C$14-$C$15)*$C$12*$C$21-$C$33*MH42/BH$6 -  PR41*$C$33/$C$21,ER41/$C$19),MAX(FN$8:FN41)*-1)</f>
        <v>-0.99433376620216163</v>
      </c>
      <c r="FO42" s="2">
        <f>MAX(MIN(IF(AND(PS41=1,OA42&lt;0),-1,1)*(DW42-$C$15)/($C$14-$C$15)*$C$12*$C$21-$C$33*MI42/BI$6 -  PS41*$C$33/$C$21,ES41/$C$19),MAX(FO$8:FO41)*-1)</f>
        <v>-1.0726616850805863</v>
      </c>
      <c r="FP42" s="47">
        <f t="shared" si="101"/>
        <v>1.3600000000000005</v>
      </c>
      <c r="FQ42" s="43">
        <f t="shared" si="375"/>
        <v>1.527523691516429</v>
      </c>
      <c r="FR42" s="43">
        <f t="shared" si="376"/>
        <v>2.2575700662458917</v>
      </c>
      <c r="FS42" s="43">
        <f t="shared" si="377"/>
        <v>1.5284053205112169</v>
      </c>
      <c r="FT42" s="43">
        <f t="shared" si="378"/>
        <v>1.5275257569157186</v>
      </c>
      <c r="FU42" s="43">
        <f t="shared" si="379"/>
        <v>1.5276011389915161</v>
      </c>
      <c r="FV42" s="43">
        <f t="shared" si="380"/>
        <v>1.5279874028298635</v>
      </c>
      <c r="FW42" s="43">
        <f t="shared" si="381"/>
        <v>1.5883133820533779</v>
      </c>
      <c r="FX42" s="43">
        <f t="shared" si="382"/>
        <v>3.0478218592277351</v>
      </c>
      <c r="FY42" s="43">
        <f t="shared" si="383"/>
        <v>1.7898497430672882</v>
      </c>
      <c r="FZ42" s="43">
        <f t="shared" si="384"/>
        <v>1.7898497430661424</v>
      </c>
      <c r="GA42" s="43">
        <f t="shared" si="385"/>
        <v>1.7898497430661173</v>
      </c>
      <c r="GB42" s="43">
        <f t="shared" si="386"/>
        <v>12.087134194632378</v>
      </c>
      <c r="GC42" s="43">
        <f t="shared" si="387"/>
        <v>14.280612616523154</v>
      </c>
      <c r="GD42" s="43">
        <f t="shared" si="388"/>
        <v>16.474091038413942</v>
      </c>
      <c r="GE42" s="43">
        <f t="shared" si="389"/>
        <v>18.667569460304712</v>
      </c>
      <c r="GF42" s="43">
        <f t="shared" si="390"/>
        <v>20.861047882195493</v>
      </c>
      <c r="GG42" s="43">
        <f t="shared" si="391"/>
        <v>23.054526304086277</v>
      </c>
      <c r="GH42" s="43">
        <f t="shared" si="392"/>
        <v>4.0578183649871562</v>
      </c>
      <c r="GI42" s="43">
        <f t="shared" si="393"/>
        <v>1.6147791139418608</v>
      </c>
      <c r="GJ42" s="43">
        <f t="shared" si="394"/>
        <v>1.5436196488306138</v>
      </c>
      <c r="GK42" s="43">
        <f t="shared" si="395"/>
        <v>1.5305944347539362</v>
      </c>
      <c r="GL42" s="47">
        <f t="shared" si="123"/>
        <v>1.3600000000000005</v>
      </c>
      <c r="GM42" s="43">
        <f t="shared" si="332"/>
        <v>-22.090259881303943</v>
      </c>
      <c r="GN42" s="43">
        <f t="shared" si="333"/>
        <v>-10.909108809451626</v>
      </c>
      <c r="GO42" s="43">
        <f t="shared" si="334"/>
        <v>-16.922226057745622</v>
      </c>
      <c r="GP42" s="43">
        <f t="shared" si="335"/>
        <v>-21.182691170053502</v>
      </c>
      <c r="GQ42" s="43">
        <f t="shared" si="336"/>
        <v>-25.171079215515796</v>
      </c>
      <c r="GR42" s="43">
        <f t="shared" si="337"/>
        <v>-28.351606441875649</v>
      </c>
      <c r="GS42" s="43">
        <f t="shared" si="338"/>
        <v>-34.04374447499999</v>
      </c>
      <c r="GT42" s="43">
        <f t="shared" si="339"/>
        <v>-34.043744474999997</v>
      </c>
      <c r="GU42" s="43">
        <f t="shared" si="340"/>
        <v>6.464071168506553E-13</v>
      </c>
      <c r="GV42" s="43">
        <f t="shared" si="341"/>
        <v>1.5240190794063749E-14</v>
      </c>
      <c r="GW42" s="43">
        <f t="shared" si="342"/>
        <v>0</v>
      </c>
      <c r="GX42" s="43">
        <f t="shared" si="343"/>
        <v>2.7655499465829423</v>
      </c>
      <c r="GY42" s="43">
        <f t="shared" si="344"/>
        <v>3.3546542061596685</v>
      </c>
      <c r="GZ42" s="43">
        <f t="shared" si="345"/>
        <v>3.9437584657363978</v>
      </c>
      <c r="HA42" s="43">
        <f t="shared" si="346"/>
        <v>4.5328627253131204</v>
      </c>
      <c r="HB42" s="43">
        <f t="shared" si="347"/>
        <v>5.1219669848898484</v>
      </c>
      <c r="HC42" s="43">
        <f t="shared" si="348"/>
        <v>5.7110712444665754</v>
      </c>
      <c r="HD42" s="43">
        <f t="shared" si="349"/>
        <v>-16.827695332910565</v>
      </c>
      <c r="HE42" s="43">
        <f t="shared" si="350"/>
        <v>-18.401185943309425</v>
      </c>
      <c r="HF42" s="43">
        <f t="shared" si="351"/>
        <v>-19.974676553708278</v>
      </c>
      <c r="HG42" s="43">
        <f t="shared" si="352"/>
        <v>-21.548167164107138</v>
      </c>
      <c r="HH42" s="47">
        <f t="shared" si="124"/>
        <v>1.3600000000000005</v>
      </c>
      <c r="HI42" s="43">
        <f t="shared" si="125"/>
        <v>22.090259881303943</v>
      </c>
      <c r="HJ42" s="43">
        <f t="shared" si="126"/>
        <v>10.909108809451626</v>
      </c>
      <c r="HK42" s="43">
        <f t="shared" si="127"/>
        <v>16.922226057745622</v>
      </c>
      <c r="HL42" s="43">
        <f t="shared" si="128"/>
        <v>21.182691170053502</v>
      </c>
      <c r="HM42" s="43">
        <f t="shared" si="129"/>
        <v>25.171079215515796</v>
      </c>
      <c r="HN42" s="43">
        <f t="shared" si="130"/>
        <v>28.351606441875649</v>
      </c>
      <c r="HO42" s="43">
        <f t="shared" si="131"/>
        <v>34.04374447499999</v>
      </c>
      <c r="HP42" s="43">
        <f t="shared" si="132"/>
        <v>34.043744474999997</v>
      </c>
      <c r="HQ42" s="43">
        <f t="shared" si="133"/>
        <v>6.464071168506553E-13</v>
      </c>
      <c r="HR42" s="43">
        <f t="shared" si="134"/>
        <v>1.5240190794063749E-14</v>
      </c>
      <c r="HS42" s="43">
        <f t="shared" si="135"/>
        <v>0</v>
      </c>
      <c r="HT42" s="43">
        <f t="shared" si="136"/>
        <v>2.7655499465829423</v>
      </c>
      <c r="HU42" s="43">
        <f t="shared" si="137"/>
        <v>3.3546542061596685</v>
      </c>
      <c r="HV42" s="43">
        <f t="shared" si="138"/>
        <v>3.9437584657363978</v>
      </c>
      <c r="HW42" s="43">
        <f t="shared" si="139"/>
        <v>4.5328627253131204</v>
      </c>
      <c r="HX42" s="43">
        <f t="shared" si="140"/>
        <v>5.1219669848898484</v>
      </c>
      <c r="HY42" s="43">
        <f t="shared" si="141"/>
        <v>5.7110712444665754</v>
      </c>
      <c r="HZ42" s="43">
        <f t="shared" si="142"/>
        <v>16.827695332910565</v>
      </c>
      <c r="IA42" s="43">
        <f t="shared" si="143"/>
        <v>18.401185943309425</v>
      </c>
      <c r="IB42" s="43">
        <f t="shared" si="144"/>
        <v>19.974676553708278</v>
      </c>
      <c r="IC42" s="43">
        <f t="shared" si="145"/>
        <v>21.548167164107138</v>
      </c>
      <c r="ID42" s="47">
        <f t="shared" si="146"/>
        <v>1.3600000000000005</v>
      </c>
      <c r="IE42" s="43">
        <f t="shared" si="147"/>
        <v>0</v>
      </c>
      <c r="IF42" s="43">
        <f t="shared" si="148"/>
        <v>0</v>
      </c>
      <c r="IG42" s="43">
        <f t="shared" si="149"/>
        <v>0</v>
      </c>
      <c r="IH42" s="43">
        <f t="shared" si="150"/>
        <v>0</v>
      </c>
      <c r="II42" s="43">
        <f t="shared" si="151"/>
        <v>0</v>
      </c>
      <c r="IJ42" s="43">
        <f t="shared" si="152"/>
        <v>0</v>
      </c>
      <c r="IK42" s="43">
        <f t="shared" si="153"/>
        <v>0</v>
      </c>
      <c r="IL42" s="43">
        <f t="shared" si="154"/>
        <v>2.5197683854958566</v>
      </c>
      <c r="IM42" s="43">
        <f t="shared" si="155"/>
        <v>12.119768414388089</v>
      </c>
      <c r="IN42" s="43">
        <f t="shared" si="156"/>
        <v>12.119768414388298</v>
      </c>
      <c r="IO42" s="43">
        <f t="shared" si="157"/>
        <v>12.119768414388298</v>
      </c>
      <c r="IP42" s="43">
        <f t="shared" si="158"/>
        <v>11.525694899276576</v>
      </c>
      <c r="IQ42" s="43">
        <f t="shared" si="159"/>
        <v>11.399148192468243</v>
      </c>
      <c r="IR42" s="43">
        <f t="shared" si="160"/>
        <v>11.272601485659909</v>
      </c>
      <c r="IS42" s="43">
        <f t="shared" si="161"/>
        <v>11.146054778851575</v>
      </c>
      <c r="IT42" s="43">
        <f t="shared" si="162"/>
        <v>11.019508072043241</v>
      </c>
      <c r="IU42" s="43">
        <f t="shared" si="163"/>
        <v>10.892961365234907</v>
      </c>
      <c r="IV42" s="43">
        <f t="shared" si="164"/>
        <v>1.0833854648582815</v>
      </c>
      <c r="IW42" s="43">
        <f t="shared" si="165"/>
        <v>0</v>
      </c>
      <c r="IX42" s="43">
        <f t="shared" si="166"/>
        <v>0</v>
      </c>
      <c r="IY42" s="43">
        <f t="shared" si="167"/>
        <v>0</v>
      </c>
      <c r="IZ42" s="47">
        <f t="shared" si="168"/>
        <v>1.3600000000000005</v>
      </c>
      <c r="JA42" s="43" t="e">
        <f t="shared" si="267"/>
        <v>#N/A</v>
      </c>
      <c r="JB42" s="43" t="e">
        <f t="shared" si="268"/>
        <v>#N/A</v>
      </c>
      <c r="JC42" s="43" t="e">
        <f t="shared" si="269"/>
        <v>#N/A</v>
      </c>
      <c r="JD42" s="43" t="e">
        <f t="shared" si="270"/>
        <v>#N/A</v>
      </c>
      <c r="JE42" s="43" t="e">
        <f t="shared" si="271"/>
        <v>#N/A</v>
      </c>
      <c r="JF42" s="43" t="e">
        <f t="shared" si="272"/>
        <v>#N/A</v>
      </c>
      <c r="JG42" s="43" t="e">
        <f t="shared" si="273"/>
        <v>#N/A</v>
      </c>
      <c r="JH42" s="43" t="e">
        <f t="shared" si="274"/>
        <v>#N/A</v>
      </c>
      <c r="JI42" s="43" t="e">
        <f t="shared" si="275"/>
        <v>#N/A</v>
      </c>
      <c r="JJ42" s="43" t="e">
        <f t="shared" si="276"/>
        <v>#N/A</v>
      </c>
      <c r="JK42" s="43" t="e">
        <f t="shared" si="277"/>
        <v>#N/A</v>
      </c>
      <c r="JL42" s="43">
        <f t="shared" si="278"/>
        <v>6</v>
      </c>
      <c r="JM42" s="43">
        <f t="shared" si="279"/>
        <v>6</v>
      </c>
      <c r="JN42" s="43">
        <f t="shared" si="280"/>
        <v>6</v>
      </c>
      <c r="JO42" s="43">
        <f t="shared" si="281"/>
        <v>6</v>
      </c>
      <c r="JP42" s="43" t="e">
        <f t="shared" si="282"/>
        <v>#N/A</v>
      </c>
      <c r="JQ42" s="43" t="e">
        <f t="shared" si="283"/>
        <v>#N/A</v>
      </c>
      <c r="JR42" s="43" t="e">
        <f t="shared" si="284"/>
        <v>#N/A</v>
      </c>
      <c r="JS42" s="43" t="e">
        <f t="shared" si="285"/>
        <v>#N/A</v>
      </c>
      <c r="JT42" s="43" t="e">
        <f t="shared" si="286"/>
        <v>#N/A</v>
      </c>
      <c r="JU42" s="43" t="e">
        <f t="shared" si="287"/>
        <v>#N/A</v>
      </c>
      <c r="JV42" s="47">
        <f t="shared" si="170"/>
        <v>1.3600000000000005</v>
      </c>
      <c r="JW42" s="36">
        <f t="shared" si="396"/>
        <v>0</v>
      </c>
      <c r="JX42" s="36">
        <f t="shared" si="397"/>
        <v>0</v>
      </c>
      <c r="JY42" s="36">
        <f t="shared" si="398"/>
        <v>0</v>
      </c>
      <c r="JZ42" s="36">
        <f t="shared" si="399"/>
        <v>0</v>
      </c>
      <c r="KA42" s="36">
        <f t="shared" si="400"/>
        <v>0</v>
      </c>
      <c r="KB42" s="36">
        <f t="shared" si="401"/>
        <v>0</v>
      </c>
      <c r="KC42" s="36">
        <f t="shared" si="402"/>
        <v>0</v>
      </c>
      <c r="KD42" s="36">
        <f t="shared" si="403"/>
        <v>0</v>
      </c>
      <c r="KE42" s="36">
        <f t="shared" si="404"/>
        <v>1</v>
      </c>
      <c r="KF42" s="36">
        <f t="shared" si="405"/>
        <v>1</v>
      </c>
      <c r="KG42" s="36">
        <f t="shared" si="406"/>
        <v>1</v>
      </c>
      <c r="KH42" s="36">
        <f t="shared" si="407"/>
        <v>0</v>
      </c>
      <c r="KI42" s="36">
        <f t="shared" si="408"/>
        <v>0</v>
      </c>
      <c r="KJ42" s="36">
        <f t="shared" si="409"/>
        <v>0</v>
      </c>
      <c r="KK42" s="36">
        <f t="shared" si="410"/>
        <v>0</v>
      </c>
      <c r="KL42" s="36">
        <f t="shared" si="411"/>
        <v>0</v>
      </c>
      <c r="KM42" s="36">
        <f t="shared" si="412"/>
        <v>0</v>
      </c>
      <c r="KN42" s="36">
        <f t="shared" si="413"/>
        <v>0</v>
      </c>
      <c r="KO42" s="36">
        <f t="shared" si="414"/>
        <v>0</v>
      </c>
      <c r="KP42" s="36">
        <f t="shared" si="415"/>
        <v>0</v>
      </c>
      <c r="KQ42" s="36">
        <f t="shared" si="416"/>
        <v>0</v>
      </c>
      <c r="KR42" s="47">
        <f t="shared" si="192"/>
        <v>1.3600000000000005</v>
      </c>
      <c r="KS42" s="1">
        <f t="shared" si="417"/>
        <v>0</v>
      </c>
      <c r="KT42" s="1">
        <f t="shared" si="418"/>
        <v>0</v>
      </c>
      <c r="KU42" s="1">
        <f t="shared" si="419"/>
        <v>0</v>
      </c>
      <c r="KV42" s="1">
        <f t="shared" si="420"/>
        <v>0</v>
      </c>
      <c r="KW42" s="1">
        <f t="shared" si="421"/>
        <v>0</v>
      </c>
      <c r="KX42" s="1">
        <f t="shared" si="422"/>
        <v>0</v>
      </c>
      <c r="KY42" s="1">
        <f t="shared" si="423"/>
        <v>0</v>
      </c>
      <c r="KZ42" s="1">
        <f t="shared" si="424"/>
        <v>0</v>
      </c>
      <c r="LA42" s="1">
        <f t="shared" si="425"/>
        <v>0</v>
      </c>
      <c r="LB42" s="1">
        <f t="shared" si="426"/>
        <v>0</v>
      </c>
      <c r="LC42" s="1">
        <f t="shared" si="427"/>
        <v>0</v>
      </c>
      <c r="LD42" s="1">
        <f t="shared" si="428"/>
        <v>0</v>
      </c>
      <c r="LE42" s="1">
        <f t="shared" si="429"/>
        <v>0</v>
      </c>
      <c r="LF42" s="1">
        <f t="shared" si="430"/>
        <v>0</v>
      </c>
      <c r="LG42" s="1">
        <f t="shared" si="431"/>
        <v>0</v>
      </c>
      <c r="LH42" s="1">
        <f t="shared" si="432"/>
        <v>0</v>
      </c>
      <c r="LI42" s="1">
        <f t="shared" si="433"/>
        <v>0</v>
      </c>
      <c r="LJ42" s="1">
        <f t="shared" si="434"/>
        <v>0</v>
      </c>
      <c r="LK42" s="1">
        <f t="shared" si="435"/>
        <v>0</v>
      </c>
      <c r="LL42" s="1">
        <f t="shared" si="436"/>
        <v>0</v>
      </c>
      <c r="LM42" s="1">
        <f t="shared" si="437"/>
        <v>0</v>
      </c>
      <c r="LN42" s="47">
        <f t="shared" si="214"/>
        <v>1.3600000000000005</v>
      </c>
      <c r="LO42" s="43">
        <f t="shared" si="215"/>
        <v>7.6530683990721347</v>
      </c>
      <c r="LP42" s="43">
        <f t="shared" si="216"/>
        <v>15.190774731772573</v>
      </c>
      <c r="LQ42" s="43">
        <f t="shared" si="217"/>
        <v>13.128204660714731</v>
      </c>
      <c r="LR42" s="43">
        <f t="shared" si="218"/>
        <v>8.5919686441874301</v>
      </c>
      <c r="LS42" s="43">
        <f t="shared" si="219"/>
        <v>5.9577762175900606</v>
      </c>
      <c r="LT42" s="43">
        <f t="shared" si="220"/>
        <v>3.8636881509293439</v>
      </c>
      <c r="LU42" s="43">
        <f t="shared" si="221"/>
        <v>6.0388532984315599</v>
      </c>
      <c r="LV42" s="43">
        <f t="shared" si="222"/>
        <v>7.5351983409422676</v>
      </c>
      <c r="LW42" s="43">
        <f t="shared" si="223"/>
        <v>7.9351158941680149</v>
      </c>
      <c r="LX42" s="43">
        <f t="shared" si="224"/>
        <v>7.160958245956536</v>
      </c>
      <c r="LY42" s="43">
        <f t="shared" si="225"/>
        <v>6.5244286240937326</v>
      </c>
      <c r="LZ42" s="43">
        <f t="shared" si="226"/>
        <v>6.3018450682906062</v>
      </c>
      <c r="MA42" s="43">
        <f t="shared" si="227"/>
        <v>7.6442340486486007</v>
      </c>
      <c r="MB42" s="43">
        <f t="shared" si="228"/>
        <v>8.9866230290065943</v>
      </c>
      <c r="MC42" s="43">
        <f t="shared" si="229"/>
        <v>10.329012009364591</v>
      </c>
      <c r="MD42" s="43">
        <f t="shared" si="230"/>
        <v>11.671400989722585</v>
      </c>
      <c r="ME42" s="43">
        <f t="shared" si="231"/>
        <v>13.013789970080579</v>
      </c>
      <c r="MF42" s="43">
        <f t="shared" si="232"/>
        <v>13.423448777105639</v>
      </c>
      <c r="MG42" s="43">
        <f t="shared" si="233"/>
        <v>12.552957017166936</v>
      </c>
      <c r="MH42" s="43">
        <f t="shared" si="234"/>
        <v>12.010572977099088</v>
      </c>
      <c r="MI42" s="43">
        <f t="shared" si="235"/>
        <v>11.096541112028746</v>
      </c>
      <c r="MJ42" s="47">
        <f t="shared" si="236"/>
        <v>1.3600000000000005</v>
      </c>
      <c r="MK42" s="43" t="e">
        <f t="shared" si="353"/>
        <v>#N/A</v>
      </c>
      <c r="ML42" s="43" t="e">
        <f t="shared" si="288"/>
        <v>#N/A</v>
      </c>
      <c r="MM42" s="43" t="e">
        <f t="shared" si="289"/>
        <v>#N/A</v>
      </c>
      <c r="MN42" s="43" t="e">
        <f t="shared" si="290"/>
        <v>#N/A</v>
      </c>
      <c r="MO42" s="43" t="e">
        <f t="shared" si="291"/>
        <v>#N/A</v>
      </c>
      <c r="MP42" s="43" t="e">
        <f t="shared" si="292"/>
        <v>#N/A</v>
      </c>
      <c r="MQ42" s="43" t="e">
        <f t="shared" si="293"/>
        <v>#N/A</v>
      </c>
      <c r="MR42" s="43" t="e">
        <f t="shared" si="294"/>
        <v>#N/A</v>
      </c>
      <c r="MS42" s="43" t="e">
        <f t="shared" si="295"/>
        <v>#N/A</v>
      </c>
      <c r="MT42" s="43" t="e">
        <f t="shared" si="296"/>
        <v>#N/A</v>
      </c>
      <c r="MU42" s="43" t="e">
        <f t="shared" si="297"/>
        <v>#N/A</v>
      </c>
      <c r="MV42" s="43" t="e">
        <f t="shared" si="298"/>
        <v>#N/A</v>
      </c>
      <c r="MW42" s="43" t="e">
        <f t="shared" si="299"/>
        <v>#N/A</v>
      </c>
      <c r="MX42" s="43" t="e">
        <f t="shared" si="300"/>
        <v>#N/A</v>
      </c>
      <c r="MY42" s="43" t="e">
        <f t="shared" si="301"/>
        <v>#N/A</v>
      </c>
      <c r="MZ42" s="43" t="e">
        <f t="shared" si="302"/>
        <v>#N/A</v>
      </c>
      <c r="NA42" s="43" t="e">
        <f t="shared" si="303"/>
        <v>#N/A</v>
      </c>
      <c r="NB42" s="43" t="e">
        <f t="shared" si="304"/>
        <v>#N/A</v>
      </c>
      <c r="NC42" s="43" t="e">
        <f t="shared" si="305"/>
        <v>#N/A</v>
      </c>
      <c r="ND42" s="43" t="e">
        <f t="shared" si="306"/>
        <v>#N/A</v>
      </c>
      <c r="NE42" s="43" t="e">
        <f t="shared" si="307"/>
        <v>#N/A</v>
      </c>
      <c r="NF42" s="47">
        <f t="shared" si="238"/>
        <v>1.3600000000000005</v>
      </c>
      <c r="NG42" s="43">
        <f>IF(OY41=0,MIN('Drive Train'!$F$35-FQ41*$C$19*'Drive Train'!$F$39,NG41+$C$39)-$C$7,IF(LO41-1&lt;=0,0,IF($C$37=Motors!$C$30,MAX(MAX(NG$8:NG41)*-1,NG41-$C$39),MAX(0,MAX(NG$8:NG41)*-1,NG41-$C$39))))</f>
        <v>0</v>
      </c>
      <c r="NH42" s="43">
        <f>IF(OZ41=0,MIN('Drive Train'!$F$35-FR41*$C$19*'Drive Train'!$F$39,NH41+$C$39)-$C$7,IF(LP41-1&lt;=0,0,IF($C$37=Motors!$C$30,MAX(MAX(NH$8:NH41)*-1,NH41-$C$39),MAX(0,MAX(NH$8:NH41)*-1,NH41-$C$39))))</f>
        <v>0</v>
      </c>
      <c r="NI42" s="43">
        <f>IF(PA41=0,MIN('Drive Train'!$F$35-FS41*$C$19*'Drive Train'!$F$39,NI41+$C$39)-$C$7,IF(LQ41-1&lt;=0,0,IF($C$37=Motors!$C$30,MAX(MAX(NI$8:NI41)*-1,NI41-$C$39),MAX(0,MAX(NI$8:NI41)*-1,NI41-$C$39))))</f>
        <v>0</v>
      </c>
      <c r="NJ42" s="43">
        <f>IF(PB41=0,MIN('Drive Train'!$F$35-FT41*$C$19*'Drive Train'!$F$39,NJ41+$C$39)-$C$7,IF(LR41-1&lt;=0,0,IF($C$37=Motors!$C$30,MAX(MAX(NJ$8:NJ41)*-1,NJ41-$C$39),MAX(0,MAX(NJ$8:NJ41)*-1,NJ41-$C$39))))</f>
        <v>0</v>
      </c>
      <c r="NK42" s="43">
        <f>IF(PC41=0,MIN('Drive Train'!$F$35-FU41*$C$19*'Drive Train'!$F$39,NK41+$C$39)-$C$7,IF(LS41-1&lt;=0,0,IF($C$37=Motors!$C$30,MAX(MAX(NK$8:NK41)*-1,NK41-$C$39),MAX(0,MAX(NK$8:NK41)*-1,NK41-$C$39))))</f>
        <v>0</v>
      </c>
      <c r="NL42" s="43">
        <f>IF(PD41=0,MIN('Drive Train'!$F$35-FV41*$C$19*'Drive Train'!$F$39,NL41+$C$39)-$C$7,IF(LT41-1&lt;=0,0,IF($C$37=Motors!$C$30,MAX(MAX(NL$8:NL41)*-1,NL41-$C$39),MAX(0,MAX(NL$8:NL41)*-1,NL41-$C$39))))</f>
        <v>0</v>
      </c>
      <c r="NM42" s="43">
        <f>IF(PE41=0,MIN('Drive Train'!$F$35-FW41*$C$19*'Drive Train'!$F$39,NM41+$C$39)-$C$7,IF(LU41-1&lt;=0,0,IF($C$37=Motors!$C$30,MAX(MAX(NM$8:NM41)*-1,NM41-$C$39),MAX(0,MAX(NM$8:NM41)*-1,NM41-$C$39))))</f>
        <v>0</v>
      </c>
      <c r="NN42" s="43">
        <f>IF(PF41=0,MIN('Drive Train'!$F$35-FX41*$C$19*'Drive Train'!$F$39,NN41+$C$39)-$C$7,IF(LV41-1&lt;=0,0,IF($C$37=Motors!$C$30,MAX(MAX(NN$8:NN41)*-1,NN41-$C$39),MAX(0,MAX(NN$8:NN41)*-1,NN41-$C$39))))</f>
        <v>2.5197683854958566</v>
      </c>
      <c r="NO42" s="43">
        <f>IF(PG41=0,MIN('Drive Train'!$F$35-FY41*$C$19*'Drive Train'!$F$39,NO41+$C$39)-$C$7,IF(LW41-1&lt;=0,0,IF($C$37=Motors!$C$30,MAX(MAX(NO$8:NO41)*-1,NO41-$C$39),MAX(0,MAX(NO$8:NO41)*-1,NO41-$C$39))))</f>
        <v>12.119768414388089</v>
      </c>
      <c r="NP42" s="43">
        <f>IF(PH41=0,MIN('Drive Train'!$F$35-FZ41*$C$19*'Drive Train'!$F$39,NP41+$C$39)-$C$7,IF(LX41-1&lt;=0,0,IF($C$37=Motors!$C$30,MAX(MAX(NP$8:NP41)*-1,NP41-$C$39),MAX(0,MAX(NP$8:NP41)*-1,NP41-$C$39))))</f>
        <v>12.119768414388298</v>
      </c>
      <c r="NQ42" s="43">
        <f>IF(PI41=0,MIN('Drive Train'!$F$35-GA41*$C$19*'Drive Train'!$F$39,NQ41+$C$39)-$C$7,IF(LY41-1&lt;=0,0,IF($C$37=Motors!$C$30,MAX(MAX(NQ$8:NQ41)*-1,NQ41-$C$39),MAX(0,MAX(NQ$8:NQ41)*-1,NQ41-$C$39))))</f>
        <v>12.119768414388298</v>
      </c>
      <c r="NR42" s="43">
        <f>IF(PJ41=0,MIN('Drive Train'!$F$35-GB41*$C$19*'Drive Train'!$F$39,NR41+$C$39)-$C$7,IF(LZ41-1&lt;=0,0,IF($C$37=Motors!$C$30,MAX(MAX(NR$8:NR41)*-1,NR41-$C$39),MAX(0,MAX(NR$8:NR41)*-1,NR41-$C$39))))</f>
        <v>11.525694899276576</v>
      </c>
      <c r="NS42" s="43">
        <f>IF(PK41=0,MIN('Drive Train'!$F$35-GC41*$C$19*'Drive Train'!$F$39,NS41+$C$39)-$C$7,IF(MA41-1&lt;=0,0,IF($C$37=Motors!$C$30,MAX(MAX(NS$8:NS41)*-1,NS41-$C$39),MAX(0,MAX(NS$8:NS41)*-1,NS41-$C$39))))</f>
        <v>11.399148192468243</v>
      </c>
      <c r="NT42" s="43">
        <f>IF(PL41=0,MIN('Drive Train'!$F$35-GD41*$C$19*'Drive Train'!$F$39,NT41+$C$39)-$C$7,IF(MB41-1&lt;=0,0,IF($C$37=Motors!$C$30,MAX(MAX(NT$8:NT41)*-1,NT41-$C$39),MAX(0,MAX(NT$8:NT41)*-1,NT41-$C$39))))</f>
        <v>11.272601485659909</v>
      </c>
      <c r="NU42" s="43">
        <f>IF(PM41=0,MIN('Drive Train'!$F$35-GE41*$C$19*'Drive Train'!$F$39,NU41+$C$39)-$C$7,IF(MC41-1&lt;=0,0,IF($C$37=Motors!$C$30,MAX(MAX(NU$8:NU41)*-1,NU41-$C$39),MAX(0,MAX(NU$8:NU41)*-1,NU41-$C$39))))</f>
        <v>11.146054778851575</v>
      </c>
      <c r="NV42" s="43">
        <f>IF(PN41=0,MIN('Drive Train'!$F$35-GF41*$C$19*'Drive Train'!$F$39,NV41+$C$39)-$C$7,IF(MD41-1&lt;=0,0,IF($C$37=Motors!$C$30,MAX(MAX(NV$8:NV41)*-1,NV41-$C$39),MAX(0,MAX(NV$8:NV41)*-1,NV41-$C$39))))</f>
        <v>11.019508072043241</v>
      </c>
      <c r="NW42" s="43">
        <f>IF(PO41=0,MIN('Drive Train'!$F$35-GG41*$C$19*'Drive Train'!$F$39,NW41+$C$39)-$C$7,IF(ME41-1&lt;=0,0,IF($C$37=Motors!$C$30,MAX(MAX(NW$8:NW41)*-1,NW41-$C$39),MAX(0,MAX(NW$8:NW41)*-1,NW41-$C$39))))</f>
        <v>10.892961365234907</v>
      </c>
      <c r="NX42" s="43">
        <f>IF(PP41=0,MIN('Drive Train'!$F$35-GH41*$C$19*'Drive Train'!$F$39,NX41+$C$39)-$C$7,IF(MF41-1&lt;=0,0,IF($C$37=Motors!$C$30,MAX(MAX(NX$8:NX41)*-1,NX41-$C$39),MAX(0,MAX(NX$8:NX41)*-1,NX41-$C$39))))</f>
        <v>1.0833854648582815</v>
      </c>
      <c r="NY42" s="43">
        <f>IF(PQ41=0,MIN('Drive Train'!$F$35-GI41*$C$19*'Drive Train'!$F$39,NY41+$C$39)-$C$7,IF(MG41-1&lt;=0,0,IF($C$37=Motors!$C$30,MAX(MAX(NY$8:NY41)*-1,NY41-$C$39),MAX(0,MAX(NY$8:NY41)*-1,NY41-$C$39))))</f>
        <v>0</v>
      </c>
      <c r="NZ42" s="43">
        <f>IF(PR41=0,MIN('Drive Train'!$F$35-GJ41*$C$19*'Drive Train'!$F$39,NZ41+$C$39)-$C$7,IF(MH41-1&lt;=0,0,IF($C$37=Motors!$C$30,MAX(MAX(NZ$8:NZ41)*-1,NZ41-$C$39),MAX(0,MAX(NZ$8:NZ41)*-1,NZ41-$C$39))))</f>
        <v>0</v>
      </c>
      <c r="OA42" s="43">
        <f>IF(PS41=0,MIN('Drive Train'!$F$35-GK41*$C$19*'Drive Train'!$F$39,OA41+$C$39)-$C$7,IF(MI41-1&lt;=0,0,IF($C$37=Motors!$C$30,MAX(MAX(OA$8:OA41)*-1,OA41-$C$39),MAX(0,MAX(OA$8:OA41)*-1,OA41-$C$39))))</f>
        <v>0</v>
      </c>
      <c r="OB42" s="47">
        <f t="shared" si="239"/>
        <v>1.3600000000000005</v>
      </c>
      <c r="OC42" s="43">
        <f>'Drive Train'!$F$35-(FQ42*$C$13)*$C$19*'Drive Train'!$F$39</f>
        <v>12.335844004956311</v>
      </c>
      <c r="OD42" s="43">
        <f>'Drive Train'!$F$35-(FR42*$C$13)*$C$19*'Drive Train'!$F$39</f>
        <v>12.305182057217673</v>
      </c>
      <c r="OE42" s="43">
        <f>'Drive Train'!$F$35-(FS42*$C$13)*$C$19*'Drive Train'!$F$39</f>
        <v>12.33580697653853</v>
      </c>
      <c r="OF42" s="43">
        <f>'Drive Train'!$F$35-(FT42*$C$13)*$C$19*'Drive Train'!$F$39</f>
        <v>12.335843918209541</v>
      </c>
      <c r="OG42" s="43">
        <f>'Drive Train'!$F$35-(FU42*$C$13)*$C$19*'Drive Train'!$F$39</f>
        <v>12.335840752162357</v>
      </c>
      <c r="OH42" s="43">
        <f>'Drive Train'!$F$35-(FV42*$C$13)*$C$19*'Drive Train'!$F$39</f>
        <v>12.335824529081146</v>
      </c>
      <c r="OI42" s="43">
        <f>'Drive Train'!$F$35-(FW42*$C$13)*$C$19*'Drive Train'!$F$39</f>
        <v>12.333290837953758</v>
      </c>
      <c r="OJ42" s="43">
        <f>'Drive Train'!$F$35-(FX42*$C$13)*$C$19*'Drive Train'!$F$39</f>
        <v>12.271991481912435</v>
      </c>
      <c r="OK42" s="43">
        <f>'Drive Train'!$F$35-(FY42*$C$13)*$C$19*'Drive Train'!$F$39</f>
        <v>12.324826310791174</v>
      </c>
      <c r="OL42" s="43">
        <f>'Drive Train'!$F$35-(FZ42*$C$13)*$C$19*'Drive Train'!$F$39</f>
        <v>12.324826310791222</v>
      </c>
      <c r="OM42" s="43">
        <f>'Drive Train'!$F$35-(GA42*$C$13)*$C$19*'Drive Train'!$F$39</f>
        <v>12.324826310791224</v>
      </c>
      <c r="ON42" s="43">
        <f>'Drive Train'!$F$35-(GB42*$C$13)*$C$19*'Drive Train'!$F$39</f>
        <v>11.89234036382544</v>
      </c>
      <c r="OO42" s="43">
        <f>'Drive Train'!$F$35-(GC42*$C$13)*$C$19*'Drive Train'!$F$39</f>
        <v>11.800214270106029</v>
      </c>
      <c r="OP42" s="43">
        <f>'Drive Train'!$F$35-(GD42*$C$13)*$C$19*'Drive Train'!$F$39</f>
        <v>11.708088176386616</v>
      </c>
      <c r="OQ42" s="43">
        <f>'Drive Train'!$F$35-(GE42*$C$13)*$C$19*'Drive Train'!$F$39</f>
        <v>11.615962082667203</v>
      </c>
      <c r="OR42" s="43">
        <f>'Drive Train'!$F$35-(GF42*$C$13)*$C$19*'Drive Train'!$F$39</f>
        <v>11.523835988947789</v>
      </c>
      <c r="OS42" s="43">
        <f>'Drive Train'!$F$35-(GG42*$C$13)*$C$19*'Drive Train'!$F$39</f>
        <v>11.431709895228376</v>
      </c>
      <c r="OT42" s="43">
        <f>'Drive Train'!$F$35-(GH42*$C$13)*$C$19*'Drive Train'!$F$39</f>
        <v>12.22957162867054</v>
      </c>
      <c r="OU42" s="43">
        <f>'Drive Train'!$F$35-(GI42*$C$13)*$C$19*'Drive Train'!$F$39</f>
        <v>12.332179277214442</v>
      </c>
      <c r="OV42" s="43">
        <f>'Drive Train'!$F$35-(GJ42*$C$13)*$C$19*'Drive Train'!$F$39</f>
        <v>12.335167974749115</v>
      </c>
      <c r="OW42" s="43">
        <f>'Drive Train'!$F$35-(GK42*$C$13)*$C$19*'Drive Train'!$F$39</f>
        <v>12.335715033740335</v>
      </c>
      <c r="OX42" s="47">
        <f t="shared" si="240"/>
        <v>1.3600000000000005</v>
      </c>
      <c r="OY42" s="1">
        <f>IF(PU42&gt;='Drive Train'!$F$29,1,0)</f>
        <v>1</v>
      </c>
      <c r="OZ42" s="1">
        <f>IF(PV42&gt;='Drive Train'!$F$29,1,0)</f>
        <v>1</v>
      </c>
      <c r="PA42" s="1">
        <f>IF(PW42&gt;='Drive Train'!$F$29,1,0)</f>
        <v>1</v>
      </c>
      <c r="PB42" s="1">
        <f>IF(PX42&gt;='Drive Train'!$F$29,1,0)</f>
        <v>1</v>
      </c>
      <c r="PC42" s="1">
        <f>IF(PY42&gt;='Drive Train'!$F$29,1,0)</f>
        <v>1</v>
      </c>
      <c r="PD42" s="1">
        <f>IF(PZ42&gt;='Drive Train'!$F$29,1,0)</f>
        <v>1</v>
      </c>
      <c r="PE42" s="1">
        <f>IF(QA42&gt;='Drive Train'!$F$29,1,0)</f>
        <v>1</v>
      </c>
      <c r="PF42" s="1">
        <f>IF(QB42&gt;='Drive Train'!$F$29,1,0)</f>
        <v>1</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1</v>
      </c>
      <c r="PP42" s="1">
        <f>IF(QL42&gt;='Drive Train'!$F$29,1,0)</f>
        <v>1</v>
      </c>
      <c r="PQ42" s="1">
        <f>IF(QM42&gt;='Drive Train'!$F$29,1,0)</f>
        <v>1</v>
      </c>
      <c r="PR42" s="1">
        <f>IF(QN42&gt;='Drive Train'!$F$29,1,0)</f>
        <v>1</v>
      </c>
      <c r="PS42" s="1">
        <f>IF(QO42&gt;='Drive Train'!$F$29,1,0)</f>
        <v>1</v>
      </c>
      <c r="PT42" s="190">
        <f t="shared" si="241"/>
        <v>1.3600000000000005</v>
      </c>
      <c r="PU42" s="43">
        <f t="shared" si="242"/>
        <v>14.163007518436372</v>
      </c>
      <c r="PV42" s="43">
        <f t="shared" si="243"/>
        <v>12.055021561596149</v>
      </c>
      <c r="PW42" s="43">
        <f t="shared" si="244"/>
        <v>14.536089859344427</v>
      </c>
      <c r="PX42" s="43">
        <f t="shared" si="245"/>
        <v>14.366725233042722</v>
      </c>
      <c r="PY42" s="43">
        <f t="shared" si="246"/>
        <v>13.479667049287805</v>
      </c>
      <c r="PZ42" s="43">
        <f t="shared" si="247"/>
        <v>12.085646626532402</v>
      </c>
      <c r="QA42" s="43">
        <f t="shared" si="248"/>
        <v>11.503044528536932</v>
      </c>
      <c r="QB42" s="43">
        <f t="shared" si="249"/>
        <v>10.621778739893479</v>
      </c>
      <c r="QC42" s="43">
        <f t="shared" si="250"/>
        <v>9.7311475553132247</v>
      </c>
      <c r="QD42" s="43">
        <f t="shared" si="251"/>
        <v>8.887610772426255</v>
      </c>
      <c r="QE42" s="43">
        <f t="shared" si="252"/>
        <v>8.1753192726029944</v>
      </c>
      <c r="QF42" s="43">
        <f t="shared" si="253"/>
        <v>5.0832050536692552</v>
      </c>
      <c r="QG42" s="43">
        <f t="shared" si="254"/>
        <v>6.1660051503077149</v>
      </c>
      <c r="QH42" s="43">
        <f t="shared" si="255"/>
        <v>7.2488052469461772</v>
      </c>
      <c r="QI42" s="43">
        <f t="shared" si="256"/>
        <v>8.3316053435846378</v>
      </c>
      <c r="QJ42" s="43">
        <f t="shared" si="257"/>
        <v>9.4144054402230974</v>
      </c>
      <c r="QK42" s="43">
        <f t="shared" si="258"/>
        <v>10.497205536861562</v>
      </c>
      <c r="QL42" s="43">
        <f t="shared" si="259"/>
        <v>11.505539526430479</v>
      </c>
      <c r="QM42" s="43">
        <f t="shared" si="260"/>
        <v>12.322105173224594</v>
      </c>
      <c r="QN42" s="43">
        <f t="shared" si="261"/>
        <v>13.028878353757214</v>
      </c>
      <c r="QO42" s="43">
        <f t="shared" si="262"/>
        <v>13.50568211258663</v>
      </c>
      <c r="QP42" s="47">
        <f t="shared" si="263"/>
        <v>1.3600000000000005</v>
      </c>
      <c r="QQ42" s="43">
        <f t="shared" si="354"/>
        <v>1.9887527818062106E-2</v>
      </c>
      <c r="QR42" s="43">
        <f t="shared" si="355"/>
        <v>2.9392334628288542E-2</v>
      </c>
      <c r="QS42" s="43">
        <f t="shared" si="356"/>
        <v>1.9899006148157036E-2</v>
      </c>
      <c r="QT42" s="43">
        <f t="shared" si="357"/>
        <v>1.9887554708437723E-2</v>
      </c>
      <c r="QU42" s="43">
        <f t="shared" si="358"/>
        <v>1.9888536142072914E-2</v>
      </c>
      <c r="QV42" s="43">
        <f t="shared" si="359"/>
        <v>1.9893565087203458E-2</v>
      </c>
      <c r="QW42" s="43">
        <f t="shared" si="360"/>
        <v>2.0678976532291071E-2</v>
      </c>
      <c r="QX42" s="43">
        <f t="shared" si="361"/>
        <v>3.9680983245317755E-2</v>
      </c>
      <c r="QY42" s="43">
        <f t="shared" si="362"/>
        <v>2.3302870360108693E-2</v>
      </c>
      <c r="QZ42" s="43">
        <f t="shared" si="363"/>
        <v>2.3302870360093774E-2</v>
      </c>
      <c r="RA42" s="43">
        <f t="shared" si="364"/>
        <v>2.3302870360093444E-2</v>
      </c>
      <c r="RB42" s="43">
        <f t="shared" si="365"/>
        <v>0.15736791440384396</v>
      </c>
      <c r="RC42" s="43">
        <f t="shared" si="366"/>
        <v>0.18592581067474612</v>
      </c>
      <c r="RD42" s="43">
        <f t="shared" si="367"/>
        <v>0.2144837069456485</v>
      </c>
      <c r="RE42" s="43">
        <f t="shared" si="368"/>
        <v>0.24304160321655058</v>
      </c>
      <c r="RF42" s="43">
        <f t="shared" si="369"/>
        <v>0.27159949948745282</v>
      </c>
      <c r="RG42" s="43">
        <f t="shared" si="370"/>
        <v>0.30015739575835515</v>
      </c>
      <c r="RH42" s="43">
        <f t="shared" si="371"/>
        <v>5.2830588528686925E-2</v>
      </c>
      <c r="RI42" s="43">
        <f t="shared" si="372"/>
        <v>2.102354596979358E-2</v>
      </c>
      <c r="RJ42" s="43">
        <f t="shared" si="373"/>
        <v>2.0097088429541988E-2</v>
      </c>
      <c r="RK42" s="43">
        <f t="shared" si="374"/>
        <v>1.9927507225188306E-2</v>
      </c>
      <c r="RL42" s="47">
        <f t="shared" si="264"/>
        <v>1.3600000000000005</v>
      </c>
      <c r="RM42" s="2">
        <f>IF(AND(LO42&gt;=LO$6*'Drive Train'!$AA$52,LO42&lt;=LO$6*'Drive Train'!$AA$53,KS42=0,JW42=0,EU42&gt;0),$C$17,0)</f>
        <v>0</v>
      </c>
      <c r="RN42" s="2">
        <f>IF(AND(LP42&gt;=LP$6*'Drive Train'!$AA$52,LP42&lt;=LP$6*'Drive Train'!$AA$53,KT42=0,JX42=0,EV42&gt;0),$C$17,0)</f>
        <v>0</v>
      </c>
      <c r="RO42" s="2">
        <f>IF(AND(LQ42&gt;=LQ$6*'Drive Train'!$AA$52,LQ42&lt;=LQ$6*'Drive Train'!$AA$53,KU42=0,JY42=0,EW42&gt;0),$C$17,0)</f>
        <v>0</v>
      </c>
      <c r="RP42" s="2">
        <f>IF(AND(LR42&gt;=LR$6*'Drive Train'!$AA$52,LR42&lt;=LR$6*'Drive Train'!$AA$53,KV42=0,JZ42=0,EX42&gt;0),$C$17,0)</f>
        <v>0</v>
      </c>
      <c r="RQ42" s="2">
        <f>IF(AND(LS42&gt;=LS$6*'Drive Train'!$AA$52,LS42&lt;=LS$6*'Drive Train'!$AA$53,KW42=0,KA42=0,EY42&gt;0),$C$17,0)</f>
        <v>0</v>
      </c>
      <c r="RR42" s="2">
        <f>IF(AND(LT42&gt;=LT$6*'Drive Train'!$AA$52,LT42&lt;=LT$6*'Drive Train'!$AA$53,KX42=0,KB42=0,EZ42&gt;0),$C$17,0)</f>
        <v>0</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0.04</v>
      </c>
      <c r="SC42" s="2">
        <f>IF(AND(ME42&gt;=ME$6*'Drive Train'!$AA$52,ME42&lt;=ME$6*'Drive Train'!$AA$53,LI42=0,KM42=0,FK42&gt;0),$C$17,0)</f>
        <v>0.04</v>
      </c>
      <c r="SD42" s="2">
        <f>IF(AND(MF42&gt;=MF$6*'Drive Train'!$AA$52,MF42&lt;=MF$6*'Drive Train'!$AA$53,LJ42=0,KN42=0,FL42&gt;0),$C$17,0)</f>
        <v>0</v>
      </c>
      <c r="SE42" s="2">
        <f>IF(AND(MG42&gt;=MG$6*'Drive Train'!$AA$52,MG42&lt;=MG$6*'Drive Train'!$AA$53,LK42=0,KO42=0,FM42&gt;0),$C$17,0)</f>
        <v>0</v>
      </c>
      <c r="SF42" s="2">
        <f>IF(AND(MH42&gt;=MH$6*'Drive Train'!$AA$52,MH42&lt;=MH$6*'Drive Train'!$AA$53,LL42=0,KP42=0,FN42&gt;0),$C$17,0)</f>
        <v>0</v>
      </c>
      <c r="SG42" s="2">
        <f>IF(AND(MI42&gt;=MI$6*'Drive Train'!$AA$52,MI42&lt;=MI$6*'Drive Train'!$AA$53,LM42=0,KQ42=0,FO42&gt;0),$C$17,0)</f>
        <v>0</v>
      </c>
      <c r="SH42" s="47">
        <f t="shared" si="265"/>
        <v>1.3600000000000005</v>
      </c>
      <c r="SI42" s="2">
        <f>IF(AND(EU42&lt;0,KS42=0,LO42&gt;=LO$6*'Drive Train'!$AA$52,LO42&lt;=LO$6*'Drive Train'!$AA$53,OY42=1,JW42=0),$C$17,0)</f>
        <v>0</v>
      </c>
      <c r="SJ42" s="2">
        <f>IF(AND(EV42&lt;0,KT42=0,LP42&gt;=LP$6*'Drive Train'!$AA$52,LP42&lt;=LP$6*'Drive Train'!$AA$53,OZ42=1,JX42=0),$C$17,0)</f>
        <v>0.04</v>
      </c>
      <c r="SK42" s="2">
        <f>IF(AND(EW42&lt;0,KU42=0,LQ42&gt;=LQ$6*'Drive Train'!$AA$52,LQ42&lt;=LQ$6*'Drive Train'!$AA$53,PA42=1,JY42=0),$C$17,0)</f>
        <v>0.04</v>
      </c>
      <c r="SL42" s="2">
        <f>IF(AND(EX42&lt;0,KV42=0,LR42&gt;=LR$6*'Drive Train'!$AA$52,LR42&lt;=LR$6*'Drive Train'!$AA$53,PB42=1,JZ42=0),$C$17,0)</f>
        <v>0.04</v>
      </c>
      <c r="SM42" s="2">
        <f>IF(AND(EY42&lt;0,KW42=0,LS42&gt;=LS$6*'Drive Train'!$AA$52,LS42&lt;=LS$6*'Drive Train'!$AA$53,PC42=1,KA42=0),$C$17,0)</f>
        <v>0</v>
      </c>
      <c r="SN42" s="2">
        <f>IF(AND(EZ42&lt;0,KX42=0,LT42&gt;=LT$6*'Drive Train'!$AA$52,LT42&lt;=LT$6*'Drive Train'!$AA$53,PD42=1,KB42=0),$C$17,0)</f>
        <v>0</v>
      </c>
      <c r="SO42" s="2">
        <f>IF(AND(FA42&lt;0,KY42=0,LU42&gt;=LU$6*'Drive Train'!$AA$52,LU42&lt;=LU$6*'Drive Train'!$AA$53,PE42=1,KC42=0),$C$17,0)</f>
        <v>0.04</v>
      </c>
      <c r="SP42" s="2">
        <f>IF(AND(FB42&lt;0,KZ42=0,LV42&gt;=LV$6*'Drive Train'!$AA$52,LV42&lt;=LV$6*'Drive Train'!$AA$53,PF42=1,KD42=0),$C$17,0)</f>
        <v>0.04</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0.04</v>
      </c>
      <c r="TA42" s="2">
        <f>IF(AND(FM42&lt;0,LK42=0,MG42&gt;=MG$6*'Drive Train'!$AA$52,MG42&lt;=MG$6*'Drive Train'!$AA$53,PQ42=1,KO42=0),$C$17,0)</f>
        <v>0.04</v>
      </c>
      <c r="TB42" s="2">
        <f>IF(AND(FN42&lt;0,LL42=0,MH42&gt;=MH$6*'Drive Train'!$AA$52,MH42&lt;=MH$6*'Drive Train'!$AA$53,PR42=1,KP42=0),$C$17,0)</f>
        <v>0.04</v>
      </c>
      <c r="TC42" s="2">
        <f>IF(AND(FO42&lt;0,LM42=0,MI42&gt;=MI$6*'Drive Train'!$AA$52,MI42&lt;=MI$6*'Drive Train'!$AA$53,PS42=1,KQ42=0),$C$17,0)</f>
        <v>0.04</v>
      </c>
      <c r="TD42" s="102">
        <f t="shared" si="266"/>
        <v>1.3600000000000005</v>
      </c>
    </row>
    <row r="43" spans="1:524" x14ac:dyDescent="0.3">
      <c r="G43" s="39">
        <f>1/G42</f>
        <v>0.33333333333333331</v>
      </c>
      <c r="I43" s="39">
        <f>(G43-K43)/9</f>
        <v>2.9629629629629631E-2</v>
      </c>
      <c r="K43" s="43">
        <f>1/K42</f>
        <v>6.6666666666666666E-2</v>
      </c>
      <c r="R43" s="49">
        <f t="shared" si="97"/>
        <v>1.4000000000000006</v>
      </c>
      <c r="S43" s="2">
        <f>NG43/'Drive Train'!$F$35</f>
        <v>0</v>
      </c>
      <c r="T43" s="2">
        <f>NH43/'Drive Train'!$F$35</f>
        <v>0</v>
      </c>
      <c r="U43" s="2">
        <f>NI43/'Drive Train'!$F$35</f>
        <v>0</v>
      </c>
      <c r="V43" s="2">
        <f>NJ43/'Drive Train'!$F$35</f>
        <v>0</v>
      </c>
      <c r="W43" s="2">
        <f>NK43/'Drive Train'!$F$35</f>
        <v>0</v>
      </c>
      <c r="X43" s="2">
        <f>NL43/'Drive Train'!$F$35</f>
        <v>0</v>
      </c>
      <c r="Y43" s="2">
        <f>NM43/'Drive Train'!$F$35</f>
        <v>0</v>
      </c>
      <c r="Z43" s="2">
        <f>NN43/'Drive Train'!$F$35</f>
        <v>0</v>
      </c>
      <c r="AA43" s="2">
        <f>NO43/'Drive Train'!$F$35</f>
        <v>0.97740067857969615</v>
      </c>
      <c r="AB43" s="2">
        <f>NP43/'Drive Train'!$F$35</f>
        <v>0.97740067857970137</v>
      </c>
      <c r="AC43" s="2">
        <f>NQ43/'Drive Train'!$F$35</f>
        <v>0.97740067857970148</v>
      </c>
      <c r="AD43" s="2">
        <f>NR43/'Drive Train'!$F$35</f>
        <v>0.93089681331456342</v>
      </c>
      <c r="AE43" s="2">
        <f>NS43/'Drive Train'!$F$35</f>
        <v>0.92099078173183091</v>
      </c>
      <c r="AF43" s="2">
        <f>NT43/'Drive Train'!$F$35</f>
        <v>0.91108475014909829</v>
      </c>
      <c r="AG43" s="2">
        <f>NU43/'Drive Train'!$F$35</f>
        <v>0.90117871856636589</v>
      </c>
      <c r="AH43" s="2">
        <f>NV43/'Drive Train'!$F$35</f>
        <v>0.89127268698363327</v>
      </c>
      <c r="AI43" s="2">
        <f>NW43/'Drive Train'!$F$35</f>
        <v>0.49136785203507316</v>
      </c>
      <c r="AJ43" s="2">
        <f>NX43/'Drive Train'!$F$35</f>
        <v>0</v>
      </c>
      <c r="AK43" s="2">
        <f>NY43/'Drive Train'!$F$35</f>
        <v>0</v>
      </c>
      <c r="AL43" s="2">
        <f>NZ43/'Drive Train'!$F$35</f>
        <v>0</v>
      </c>
      <c r="AM43" s="2">
        <f>OA43/'Drive Train'!$F$35</f>
        <v>0</v>
      </c>
      <c r="AN43" s="47">
        <f t="shared" si="98"/>
        <v>1.4000000000000006</v>
      </c>
      <c r="AO43" s="36">
        <f>LO43*12*60/(PI() * 'Drive Train'!$F$15)/S$6*ABS(S43)</f>
        <v>0</v>
      </c>
      <c r="AP43" s="36">
        <f>LP43*12*60/(PI() * 'Drive Train'!$F$15)/T$6*ABS(T43)</f>
        <v>0</v>
      </c>
      <c r="AQ43" s="36">
        <f>LQ43*12*60/(PI() * 'Drive Train'!$F$15)/U$6*ABS(U43)</f>
        <v>0</v>
      </c>
      <c r="AR43" s="36">
        <f>LR43*12*60/(PI() * 'Drive Train'!$F$15)/V$6*ABS(V43)</f>
        <v>0</v>
      </c>
      <c r="AS43" s="36">
        <f>LS43*12*60/(PI() * 'Drive Train'!$F$15)/W$6*ABS(W43)</f>
        <v>0</v>
      </c>
      <c r="AT43" s="36">
        <f>LT43*12*60/(PI() * 'Drive Train'!$F$15)/X$6*ABS(X43)</f>
        <v>0</v>
      </c>
      <c r="AU43" s="36">
        <f>LU43*12*60/(PI() * 'Drive Train'!$F$15)/Y$6*ABS(Y43)</f>
        <v>0</v>
      </c>
      <c r="AV43" s="36">
        <f>LV43*12*60/(PI() * 'Drive Train'!$F$15)/Z$6*ABS(Z43)</f>
        <v>0</v>
      </c>
      <c r="AW43" s="36">
        <f>LW43*12*60/(PI() * 'Drive Train'!$F$15)/AA$6*ABS(AA43)</f>
        <v>5480.6114295459438</v>
      </c>
      <c r="AX43" s="36">
        <f>LX43*12*60/(PI() * 'Drive Train'!$F$15)/AB$6*ABS(AB43)</f>
        <v>5480.6114295459838</v>
      </c>
      <c r="AY43" s="36">
        <f>LY43*12*60/(PI() * 'Drive Train'!$F$15)/AC$6*ABS(AC43)</f>
        <v>5480.6114295459838</v>
      </c>
      <c r="AZ43" s="36">
        <f>LZ43*12*60/(PI() * 'Drive Train'!$F$15)/AD$6*ABS(AD43)</f>
        <v>2052.1097038440066</v>
      </c>
      <c r="BA43" s="36">
        <f>MA43*12*60/(PI() * 'Drive Train'!$F$15)/AE$6*ABS(AE43)</f>
        <v>2462.7513604132505</v>
      </c>
      <c r="BB43" s="36">
        <f>MB43*12*60/(PI() * 'Drive Train'!$F$15)/AF$6*ABS(AF43)</f>
        <v>2864.08966631466</v>
      </c>
      <c r="BC43" s="36">
        <f>MC43*12*60/(PI() * 'Drive Train'!$F$15)/AG$6*ABS(AG43)</f>
        <v>3256.1246215482406</v>
      </c>
      <c r="BD43" s="36">
        <f>MD43*12*60/(PI() * 'Drive Train'!$F$15)/AH$6*ABS(AH43)</f>
        <v>3638.8562261139864</v>
      </c>
      <c r="BE43" s="36">
        <f>ME43*12*60/(PI() * 'Drive Train'!$F$15)/AI$6*ABS(AI43)</f>
        <v>2236.8756460389832</v>
      </c>
      <c r="BF43" s="36">
        <f>MF43*12*60/(PI() * 'Drive Train'!$F$15)/AJ$6*ABS(AJ43)</f>
        <v>0</v>
      </c>
      <c r="BG43" s="36">
        <f>MG43*12*60/(PI() * 'Drive Train'!$F$15)/AK$6*ABS(AK43)</f>
        <v>0</v>
      </c>
      <c r="BH43" s="36">
        <f>MH43*12*60/(PI() * 'Drive Train'!$F$15)/AL$6*ABS(AL43)</f>
        <v>0</v>
      </c>
      <c r="BI43" s="36">
        <f>MI43*12*60/(PI() * 'Drive Train'!$F$15)/AM$6*ABS(AM43)</f>
        <v>0</v>
      </c>
      <c r="BJ43" s="47">
        <f t="shared" si="308"/>
        <v>1.4000000000000006</v>
      </c>
      <c r="BK43" s="2">
        <f>IF(OR(KS42=1,AND($C$37=Motors!$C$32,OY42=1)),0,IF(NG43=0,-(CG42+$C$15)/($C$14-$C$15)*$C$12,($C$11*S43-AO43)/($C$11*S43)*$C$12*S43))</f>
        <v>0</v>
      </c>
      <c r="BL43" s="2">
        <f>IF(OR(KT42=1,AND($C$37=Motors!$C$32,OZ42=1)),0,IF(NH43=0,-(CH42+$C$15)/($C$14-$C$15)*$C$12,($C$11*T43-AP43)/($C$11*T43)*$C$12*T43))</f>
        <v>0</v>
      </c>
      <c r="BM43" s="2">
        <f>IF(OR(KU42=1,AND($C$37=Motors!$C$32,PA42=1)),0,IF(NI43=0,-(CI42+$C$15)/($C$14-$C$15)*$C$12,($C$11*U43-AQ43)/($C$11*U43)*$C$12*U43))</f>
        <v>0</v>
      </c>
      <c r="BN43" s="2">
        <f>IF(OR(KV42=1,AND($C$37=Motors!$C$32,PB42=1)),0,IF(NJ43=0,-(CJ42+$C$15)/($C$14-$C$15)*$C$12,($C$11*V43-AR43)/($C$11*V43)*$C$12*V43))</f>
        <v>0</v>
      </c>
      <c r="BO43" s="2">
        <f>IF(OR(KW42=1,AND($C$37=Motors!$C$32,PC42=1)),0,IF(NK43=0,-(CK42+$C$15)/($C$14-$C$15)*$C$12,($C$11*W43-AS43)/($C$11*W43)*$C$12*W43))</f>
        <v>0</v>
      </c>
      <c r="BP43" s="2">
        <f>IF(OR(KX42=1,AND($C$37=Motors!$C$32,PD42=1)),0,IF(NL43=0,-(CL42+$C$15)/($C$14-$C$15)*$C$12,($C$11*X43-AT43)/($C$11*X43)*$C$12*X43))</f>
        <v>0</v>
      </c>
      <c r="BQ43" s="2">
        <f>IF(OR(KY42=1,AND($C$37=Motors!$C$32,PE42=1)),0,IF(NM43=0,-(CM42+$C$15)/($C$14-$C$15)*$C$12,($C$11*Y43-AU43)/($C$11*Y43)*$C$12*Y43))</f>
        <v>0</v>
      </c>
      <c r="BR43" s="2">
        <f>IF(OR(KZ42=1,AND($C$37=Motors!$C$32,PF42=1)),0,IF(NN43=0,-(CN42+$C$15)/($C$14-$C$15)*$C$12,($C$11*Z43-AV43)/($C$11*Z43)*$C$12*Z43))</f>
        <v>0</v>
      </c>
      <c r="BS43" s="2">
        <f>IF(OR(LA42=1,AND($C$37=Motors!$C$32,PG42=1)),0,IF(NO43=0,-(CO42+$C$15)/($C$14-$C$15)*$C$12,($C$11*AA43-AW43)/($C$11*AA43)*$C$12*AA43))</f>
        <v>0.69768194609399459</v>
      </c>
      <c r="BT43" s="2">
        <f>IF(OR(LB42=1,AND($C$37=Motors!$C$32,PH42=1)),0,IF(NP43=0,-(CP42+$C$15)/($C$14-$C$15)*$C$12,($C$11*AB43-AX43)/($C$11*AB43)*$C$12*AB43))</f>
        <v>0.69768194609399048</v>
      </c>
      <c r="BU43" s="2">
        <f>IF(OR(LC42=1,AND($C$37=Motors!$C$32,PI42=1)),0,IF(NQ43=0,-(CQ42+$C$15)/($C$14-$C$15)*$C$12,($C$11*AC43-AY43)/($C$11*AC43)*$C$12*AC43))</f>
        <v>0.69768194609399126</v>
      </c>
      <c r="BV43" s="2">
        <f>IF(OR(LD42=1,AND($C$37=Motors!$C$32,PJ42=1)),0,IF(NR43=0,-(CR42+$C$15)/($C$14-$C$15)*$C$12,($C$11*AD43-AZ43)/($C$11*AD43)*$C$12*AD43))</f>
        <v>2.9593198349655752</v>
      </c>
      <c r="BW43" s="2">
        <f>IF(OR(LE42=1,AND($C$37=Motors!$C$32,PK42=1)),0,IF(NS43=0,-(CS42+$C$15)/($C$14-$C$15)*$C$12,($C$11*AE43-BA43)/($C$11*AE43)*$C$12*AE43))</f>
        <v>2.6145240564870931</v>
      </c>
      <c r="BX43" s="2">
        <f>IF(OR(LF42=1,AND($C$37=Motors!$C$32,PL42=1)),0,IF(NT43=0,-(CT42+$C$15)/($C$14-$C$15)*$C$12,($C$11*AF43-BB43)/($C$11*AF43)*$C$12*AF43))</f>
        <v>2.2764679859265602</v>
      </c>
      <c r="BY43" s="2">
        <f>IF(OR(LG42=1,AND($C$37=Motors!$C$32,PM42=1)),0,IF(NU43=0,-(CU42+$C$15)/($C$14-$C$15)*$C$12,($C$11*AG43-BC43)/($C$11*AG43)*$C$12*AG43))</f>
        <v>1.9451516232839734</v>
      </c>
      <c r="BZ43" s="2">
        <f>IF(OR(LH42=1,AND($C$37=Motors!$C$32,PN42=1)),0,IF(NV43=0,-(CV42+$C$15)/($C$14-$C$15)*$C$12,($C$11*AH43-BD43)/($C$11*AH43)*$C$12*AH43))</f>
        <v>1.6205749685593349</v>
      </c>
      <c r="CA43" s="2">
        <f>IF(OR(LI42=1,AND($C$37=Motors!$C$32,PO42=1)),0,IF(NW43=0,-(CW42+$C$15)/($C$14-$C$15)*$C$12,($C$11*AI43-BE43)/($C$11*AI43)*$C$12*AI43))</f>
        <v>0</v>
      </c>
      <c r="CB43" s="2">
        <f>IF(OR(LJ42=1,AND($C$37=Motors!$C$32,PP42=1)),0,IF(NX43=0,-(CX42+$C$15)/($C$14-$C$15)*$C$12,($C$11*AJ43-BF43)/($C$11*AJ43)*$C$12*AJ43))</f>
        <v>0</v>
      </c>
      <c r="CC43" s="2">
        <f>IF(OR(LK42=1,AND($C$37=Motors!$C$32,PQ42=1)),0,IF(NY43=0,-(CY42+$C$15)/($C$14-$C$15)*$C$12,($C$11*AK43-BG43)/($C$11*AK43)*$C$12*AK43))</f>
        <v>0</v>
      </c>
      <c r="CD43" s="2">
        <f>IF(OR(LL42=1,AND($C$37=Motors!$C$32,PR42=1)),0,IF(NZ43=0,-(CZ42+$C$15)/($C$14-$C$15)*$C$12,($C$11*AL43-BH43)/($C$11*AL43)*$C$12*AL43))</f>
        <v>0</v>
      </c>
      <c r="CE43" s="2">
        <f>IF(OR(LM42=1,AND($C$37=Motors!$C$32,PS42=1)),0,IF(OA43=0,-(DA42+$C$15)/($C$14-$C$15)*$C$12,($C$11*AM43-BI43)/($C$11*AM43)*$C$12*AM43))</f>
        <v>0</v>
      </c>
      <c r="CF43" s="47">
        <f t="shared" si="309"/>
        <v>1.4000000000000006</v>
      </c>
      <c r="CG43" s="43">
        <f>IF(AND(KS42=1,OY42=1),0,ABS(BK43/$C$12*($C$14-$C$15)+$C$15) *'Drive Train'!$AA$49 + CG42*(1-'Drive Train'!$AA$49))</f>
        <v>1.5275047383032856</v>
      </c>
      <c r="CH43" s="43">
        <f>IF(AND(KT42=1,OZ42=1),0,ABS(BL43/$C$12*($C$14-$C$15)+$C$15) *'Drive Train'!$AA$49 + CH42*(1-'Drive Train'!$AA$49))</f>
        <v>1.6735140132491781</v>
      </c>
      <c r="CI43" s="43">
        <f>IF(AND(KU42=1,PA42=1),0,ABS(BM43/$C$12*($C$14-$C$15)+$C$15) *'Drive Train'!$AA$49 + CI42*(1-'Drive Train'!$AA$49))</f>
        <v>1.5276810641022434</v>
      </c>
      <c r="CJ43" s="43">
        <f>IF(AND(KV42=1,PB42=1),0,ABS(BN43/$C$12*($C$14-$C$15)+$C$15) *'Drive Train'!$AA$49 + CJ42*(1-'Drive Train'!$AA$49))</f>
        <v>1.5275051513831437</v>
      </c>
      <c r="CK43" s="43">
        <f>IF(AND(KW42=1,PC42=1),0,ABS(BO43/$C$12*($C$14-$C$15)+$C$15) *'Drive Train'!$AA$49 + CK42*(1-'Drive Train'!$AA$49))</f>
        <v>1.5275202277983031</v>
      </c>
      <c r="CL43" s="43">
        <f>IF(AND(KX42=1,PD42=1),0,ABS(BP43/$C$12*($C$14-$C$15)+$C$15) *'Drive Train'!$AA$49 + CL42*(1-'Drive Train'!$AA$49))</f>
        <v>1.5275974805659727</v>
      </c>
      <c r="CM43" s="43">
        <f>IF(AND(KY42=1,PE42=1),0,ABS(BQ43/$C$12*($C$14-$C$15)+$C$15) *'Drive Train'!$AA$49 + CM42*(1-'Drive Train'!$AA$49))</f>
        <v>1.5396626764106756</v>
      </c>
      <c r="CN43" s="43">
        <f>IF(AND(KZ42=1,PF42=1),0,ABS(BR43/$C$12*($C$14-$C$15)+$C$15) *'Drive Train'!$AA$49 + CN42*(1-'Drive Train'!$AA$49))</f>
        <v>1.831564371845547</v>
      </c>
      <c r="CO43" s="43">
        <f>IF(AND(LA42=1,PG42=1),0,ABS(BS43/$C$12*($C$14-$C$15)+$C$15) *'Drive Train'!$AA$49 + CO42*(1-'Drive Train'!$AA$49))</f>
        <v>39.535546317061019</v>
      </c>
      <c r="CP43" s="43">
        <f>IF(AND(LB42=1,PH42=1),0,ABS(BT43/$C$12*($C$14-$C$15)+$C$15) *'Drive Train'!$AA$49 + CP42*(1-'Drive Train'!$AA$49))</f>
        <v>39.535546317060685</v>
      </c>
      <c r="CQ43" s="43">
        <f>IF(AND(LC42=1,PI42=1),0,ABS(BU43/$C$12*($C$14-$C$15)+$C$15) *'Drive Train'!$AA$49 + CQ42*(1-'Drive Train'!$AA$49))</f>
        <v>39.535546317060721</v>
      </c>
      <c r="CR43" s="43">
        <f>IF(AND(LD42=1,PJ42=1),0,ABS(BV43/$C$12*($C$14-$C$15)+$C$15) *'Drive Train'!$AA$49 + CR42*(1-'Drive Train'!$AA$49))</f>
        <v>163.03399868969339</v>
      </c>
      <c r="CS43" s="43">
        <f>IF(AND(LE42=1,PK42=1),0,ABS(BW43/$C$12*($C$14-$C$15)+$C$15) *'Drive Train'!$AA$49 + CS42*(1-'Drive Train'!$AA$49))</f>
        <v>144.31528911857063</v>
      </c>
      <c r="CT43" s="43">
        <f>IF(AND(LF42=1,PL42=1),0,ABS(BX43/$C$12*($C$14-$C$15)+$C$15) *'Drive Train'!$AA$49 + CT42*(1-'Drive Train'!$AA$49))</f>
        <v>125.96486829490409</v>
      </c>
      <c r="CU43" s="43">
        <f>IF(AND(LG42=1,PM42=1),0,ABS(BY43/$C$12*($C$14-$C$15)+$C$15) *'Drive Train'!$AA$49 + CU42*(1-'Drive Train'!$AA$49))</f>
        <v>107.98273621869359</v>
      </c>
      <c r="CV43" s="43">
        <f>IF(AND(LH42=1,PN42=1),0,ABS(BZ43/$C$12*($C$14-$C$15)+$C$15) *'Drive Train'!$AA$49 + CV42*(1-'Drive Train'!$AA$49))</f>
        <v>90.368892889939275</v>
      </c>
      <c r="CW43" s="43">
        <f>IF(AND(LI42=1,PO42=1),0,ABS(CA43/$C$12*($C$14-$C$15)+$C$15) *'Drive Train'!$AA$49 + CW42*(1-'Drive Train'!$AA$49))</f>
        <v>16.347293181510945</v>
      </c>
      <c r="CX43" s="43">
        <f>IF(AND(LJ42=1,PP42=1),0,ABS(CB43/$C$12*($C$14-$C$15)+$C$15) *'Drive Train'!$AA$49 + CX42*(1-'Drive Train'!$AA$49))</f>
        <v>2.0335636729974311</v>
      </c>
      <c r="CY43" s="43">
        <f>IF(AND(LK42=1,PQ42=1),0,ABS(CC43/$C$12*($C$14-$C$15)+$C$15) *'Drive Train'!$AA$49 + CY42*(1-'Drive Train'!$AA$49))</f>
        <v>1.544955822788372</v>
      </c>
      <c r="CZ43" s="43">
        <f>IF(AND(LL42=1,PR42=1),0,ABS(CD43/$C$12*($C$14-$C$15)+$C$15) *'Drive Train'!$AA$49 + CZ42*(1-'Drive Train'!$AA$49))</f>
        <v>1.5307239297661226</v>
      </c>
      <c r="DA43" s="43">
        <f>IF(AND(LM42=1,PS42=1),0,ABS(CE43/$C$12*($C$14-$C$15)+$C$15) *'Drive Train'!$AA$49 + DA42*(1-'Drive Train'!$AA$49))</f>
        <v>1.5281188869507871</v>
      </c>
      <c r="DB43" s="47">
        <f t="shared" si="99"/>
        <v>1.4000000000000006</v>
      </c>
      <c r="DC43" s="43">
        <f t="shared" si="310"/>
        <v>1.5275047383032856</v>
      </c>
      <c r="DD43" s="43">
        <f t="shared" si="311"/>
        <v>1.6735140132491781</v>
      </c>
      <c r="DE43" s="43">
        <f t="shared" si="312"/>
        <v>1.5276810641022434</v>
      </c>
      <c r="DF43" s="43">
        <f t="shared" si="313"/>
        <v>1.5275051513831437</v>
      </c>
      <c r="DG43" s="43">
        <f t="shared" si="314"/>
        <v>1.5275202277983031</v>
      </c>
      <c r="DH43" s="43">
        <f t="shared" si="315"/>
        <v>1.5275974805659727</v>
      </c>
      <c r="DI43" s="43">
        <f t="shared" si="316"/>
        <v>1.5396626764106756</v>
      </c>
      <c r="DJ43" s="43">
        <f t="shared" si="317"/>
        <v>1.831564371845547</v>
      </c>
      <c r="DK43" s="43">
        <f t="shared" si="318"/>
        <v>39.535546317061019</v>
      </c>
      <c r="DL43" s="43">
        <f t="shared" si="319"/>
        <v>39.535546317060685</v>
      </c>
      <c r="DM43" s="43">
        <f t="shared" si="320"/>
        <v>39.535546317060721</v>
      </c>
      <c r="DN43" s="43">
        <f t="shared" si="321"/>
        <v>25</v>
      </c>
      <c r="DO43" s="43">
        <f t="shared" si="322"/>
        <v>30</v>
      </c>
      <c r="DP43" s="43">
        <f t="shared" si="323"/>
        <v>35</v>
      </c>
      <c r="DQ43" s="43">
        <f t="shared" si="324"/>
        <v>40</v>
      </c>
      <c r="DR43" s="43">
        <f t="shared" si="325"/>
        <v>45</v>
      </c>
      <c r="DS43" s="43">
        <f t="shared" si="326"/>
        <v>16.347293181510945</v>
      </c>
      <c r="DT43" s="43">
        <f t="shared" si="327"/>
        <v>2.0335636729974311</v>
      </c>
      <c r="DU43" s="43">
        <f t="shared" si="328"/>
        <v>1.544955822788372</v>
      </c>
      <c r="DV43" s="43">
        <f t="shared" si="329"/>
        <v>1.5307239297661226</v>
      </c>
      <c r="DW43" s="43">
        <f t="shared" si="330"/>
        <v>1.5281188869507871</v>
      </c>
      <c r="DX43" s="47">
        <f t="shared" si="100"/>
        <v>1.4000000000000006</v>
      </c>
      <c r="DY43" s="2">
        <f>IF(OY43=0,($C$23/0.4536*IF(ISNA(MK42),'Drive Train'!$F$16,'Drive Train'!$F$17)*4.448*$C$24*S$6)*SIGN(BK43),BK43)</f>
        <v>0</v>
      </c>
      <c r="DZ43" s="2">
        <f>IF(OZ43=0,($C$23/0.4536*IF(ISNA(ML42),'Drive Train'!$F$16,'Drive Train'!$F$17)*4.448*$C$24*$C$21*T$6)*SIGN(BL43),BL43)</f>
        <v>0</v>
      </c>
      <c r="EA43" s="2">
        <f>IF(PA43=0,($C$23/0.4536*IF(ISNA(MM42),'Drive Train'!$F$16,'Drive Train'!$F$17)*4.448*$C$24*$C$21*U$6)*SIGN(BM43),BM43)</f>
        <v>0</v>
      </c>
      <c r="EB43" s="2">
        <f>IF(PB43=0,($C$23/0.4536*IF(ISNA(MN42),'Drive Train'!$F$16,'Drive Train'!$F$17)*4.448*$C$24*$C$21*V$6)*SIGN(BN43),BN43)</f>
        <v>0</v>
      </c>
      <c r="EC43" s="2">
        <f>IF(PC43=0,($C$23/0.4536*IF(ISNA(MO42),'Drive Train'!$F$16,'Drive Train'!$F$17)*4.448*$C$24*$C$21*W$6)*SIGN(BO43),BO43)</f>
        <v>0</v>
      </c>
      <c r="ED43" s="2">
        <f>IF(PD43=0,($C$23/0.4536*IF(ISNA(MP42),'Drive Train'!$F$16,'Drive Train'!$F$17)*4.448*$C$24*$C$21*X$6)*SIGN(BP43),BP43)</f>
        <v>0</v>
      </c>
      <c r="EE43" s="2">
        <f>IF(PE43=0,($C$23/0.4536*IF(ISNA(MQ42),'Drive Train'!$F$16,'Drive Train'!$F$17)*4.448*$C$24*$C$21*Y$6)*SIGN(BQ43),BQ43)</f>
        <v>0</v>
      </c>
      <c r="EF43" s="2">
        <f>IF(PF43=0,($C$23/0.4536*IF(ISNA(MR42),'Drive Train'!$F$16,'Drive Train'!$F$17)*4.448*$C$24*$C$21*Z$6)*SIGN(BR43),BR43)</f>
        <v>0</v>
      </c>
      <c r="EG43" s="2">
        <f>IF(PG43=0,($C$23/0.4536*IF(ISNA(MS42),'Drive Train'!$F$16,'Drive Train'!$F$17)*4.448*$C$24*$C$21*AA$6)*SIGN(BS43),BS43)</f>
        <v>0.69768194609399459</v>
      </c>
      <c r="EH43" s="2">
        <f>IF(PH43=0,($C$23/0.4536*IF(ISNA(MT42),'Drive Train'!$F$16,'Drive Train'!$F$17)*4.448*$C$24*$C$21*AB$6)*SIGN(BT43),BT43)</f>
        <v>2.5398205871619508</v>
      </c>
      <c r="EI43" s="2">
        <f>IF(PI43=0,($C$23/0.4536*IF(ISNA(MU42),'Drive Train'!$F$16,'Drive Train'!$F$17)*4.448*$C$24*$C$21*AC$6)*SIGN(BU43),BU43)</f>
        <v>2.3140587571919995</v>
      </c>
      <c r="EJ43" s="2">
        <f>IF(PJ43=0,($C$23/0.4536*IF(ISNA(MV42),'Drive Train'!$F$16,'Drive Train'!$F$17)*4.448*$C$24*$C$21*AD$6)*SIGN(BV43),BV43)</f>
        <v>5.7851468929800003</v>
      </c>
      <c r="EK43" s="2">
        <f>IF(PK43=0,($C$23/0.4536*IF(ISNA(MW42),'Drive Train'!$F$16,'Drive Train'!$F$17)*4.448*$C$24*$C$21*AE$6)*SIGN(BW43),BW43)</f>
        <v>5.7851468929800003</v>
      </c>
      <c r="EL43" s="2">
        <f>IF(PL43=0,($C$23/0.4536*IF(ISNA(MX42),'Drive Train'!$F$16,'Drive Train'!$F$17)*4.448*$C$24*$C$21*AF$6)*SIGN(BX43),BX43)</f>
        <v>5.7851468929800003</v>
      </c>
      <c r="EM43" s="2">
        <f>IF(PM43=0,($C$23/0.4536*IF(ISNA(MY42),'Drive Train'!$F$16,'Drive Train'!$F$17)*4.448*$C$24*$C$21*AG$6)*SIGN(BY43),BY43)</f>
        <v>5.7851468929800003</v>
      </c>
      <c r="EN43" s="2">
        <f>IF(PN43=0,($C$23/0.4536*IF(ISNA(MZ42),'Drive Train'!$F$16,'Drive Train'!$F$17)*4.448*$C$24*$C$21*AH$6)*SIGN(BZ43),BZ43)</f>
        <v>5.7851468929800003</v>
      </c>
      <c r="EO43" s="2">
        <f>IF(PO43=0,($C$23/0.4536*IF(ISNA(NA42),'Drive Train'!$F$16,'Drive Train'!$F$17)*4.448*$C$24*$C$21*AI$6)*SIGN(CA43),CA43)</f>
        <v>0</v>
      </c>
      <c r="EP43" s="2">
        <f>IF(PP43=0,($C$23/0.4536*IF(ISNA(NB42),'Drive Train'!$F$16,'Drive Train'!$F$17)*4.448*$C$24*$C$21*AJ$6)*SIGN(CB43),CB43)</f>
        <v>0</v>
      </c>
      <c r="EQ43" s="2">
        <f>IF(PQ43=0,($C$23/0.4536*IF(ISNA(NC42),'Drive Train'!$F$16,'Drive Train'!$F$17)*4.448*$C$24*$C$21*AK$6)*SIGN(CC43),CC43)</f>
        <v>0</v>
      </c>
      <c r="ER43" s="2">
        <f>IF(PR43=0,($C$23/0.4536*IF(ISNA(ND42),'Drive Train'!$F$16,'Drive Train'!$F$17)*4.448*$C$24*$C$21*AL$6)*SIGN(CD43),CD43)</f>
        <v>0</v>
      </c>
      <c r="ES43" s="2">
        <f>IF(PS43=0,($C$23/0.4536*IF(ISNA(NE42),'Drive Train'!$F$16,'Drive Train'!$F$17)*4.448*$C$24*$C$21*AM$6)*SIGN(CE43),CE43)</f>
        <v>0</v>
      </c>
      <c r="ET43" s="47">
        <f t="shared" si="331"/>
        <v>1.4000000000000006</v>
      </c>
      <c r="EU43" s="2">
        <f>MAX(MIN(IF(AND(OY42=1,NG43&lt;0),-1,1)*(DC43-$C$15)/($C$14-$C$15)*$C$12*$C$21-$C$33*LO43/AO$6 -  OY42*$C$33/$C$21,DY42/$C$19),MAX(EU$8:EU42)*-1)</f>
        <v>-1.0673919515320713</v>
      </c>
      <c r="EV43" s="2">
        <f>MAX(MIN(IF(AND(OZ42=1,NH43&lt;0),-1,1)*(DD43-$C$15)/($C$14-$C$15)*$C$12*$C$21-$C$33*LP43/AP$6 -  OZ42*$C$33/$C$21,DZ42/$C$19),MAX(EV$8:EV42)*-1)</f>
        <v>-1.0872897924523459</v>
      </c>
      <c r="EW43" s="2">
        <f>MAX(MIN(IF(AND(PA42=1,NI43&lt;0),-1,1)*(DE43-$C$15)/($C$14-$C$15)*$C$12*$C$21-$C$33*LQ43/AQ$6 -  PA42*$C$33/$C$21,EA42/$C$19),MAX(EW$8:EW42)*-1)</f>
        <v>-1.1485432262830466</v>
      </c>
      <c r="EX43" s="2">
        <f>MAX(MIN(IF(AND(PB42=1,NJ43&lt;0),-1,1)*(DF43-$C$15)/($C$14-$C$15)*$C$12*$C$21-$C$33*LR43/AR$6 -  PB42*$C$33/$C$21,EB42/$C$19),MAX(EX$8:EX42)*-1)</f>
        <v>-1.0872845451330699</v>
      </c>
      <c r="EY43" s="2">
        <f>MAX(MIN(IF(AND(PC42=1,NK43&lt;0),-1,1)*(DG43-$C$15)/($C$14-$C$15)*$C$12*$C$21-$C$33*LS43/AS$6 -  PC42*$C$33/$C$21,EC42/$C$19),MAX(EY$8:EY42)*-1)</f>
        <v>-1.0311298189604288</v>
      </c>
      <c r="EZ43" s="2">
        <f>MAX(MIN(IF(AND(PD42=1,NL43&lt;0),-1,1)*(DH43-$C$15)/($C$14-$C$15)*$C$12*$C$21-$C$33*LT43/AT$6 -  PD42*$C$33/$C$21,ED42/$C$19),MAX(EZ$8:EZ42)*-1)</f>
        <v>-0.9586703400502522</v>
      </c>
      <c r="FA43" s="2">
        <f>MAX(MIN(IF(AND(PE42=1,NM43&lt;0),-1,1)*(DI43-$C$15)/($C$14-$C$15)*$C$12*$C$21-$C$33*LU43/AU$6 -  PE42*$C$33/$C$21,EE42/$C$19),MAX(FA$8:FA42)*-1)</f>
        <v>-1.0518753103448277</v>
      </c>
      <c r="FB43" s="2">
        <f>MAX(MIN(IF(AND(PF42=1,NN43&lt;0),-1,1)*(DJ43-$C$15)/($C$14-$C$15)*$C$12*$C$21-$C$33*LV43/AV$6 -  PF42*$C$33/$C$21,EF42/$C$19),MAX(FB$8:FB42)*-1)</f>
        <v>-0.92437527272727282</v>
      </c>
      <c r="FC43" s="2">
        <f>MAX(MIN(IF(AND(PG42=1,NO43&lt;0),-1,1)*(DK43-$C$15)/($C$14-$C$15)*$C$12*$C$21-$C$33*LW43/AW$6 -  PG42*$C$33/$C$21,EG42/$C$19),MAX(FC$8:FC42)*-1)</f>
        <v>5.8841820305133297E-15</v>
      </c>
      <c r="FD43" s="2">
        <f>MAX(MIN(IF(AND(PH42=1,NP43&lt;0),-1,1)*(DL43-$C$15)/($C$14-$C$15)*$C$12*$C$21-$C$33*LX43/AX$6 -  PH42*$C$33/$C$21,EH42/$C$19),MAX(FD$8:FD42)*-1)</f>
        <v>-2.2204460492503131E-16</v>
      </c>
      <c r="FE43" s="2">
        <f>MAX(MIN(IF(AND(PI42=1,NQ43&lt;0),-1,1)*(DM43-$C$15)/($C$14-$C$15)*$C$12*$C$21-$C$33*LY43/AY$6 -  PI42*$C$33/$C$21,EI42/$C$19),MAX(FE$8:FE42)*-1)</f>
        <v>0</v>
      </c>
      <c r="FF43" s="2">
        <f>MAX(MIN(IF(AND(PJ42=1,NR43&lt;0),-1,1)*(DN43-$C$15)/($C$14-$C$15)*$C$12*$C$21-$C$33*LZ43/AZ$6 -  PJ42*$C$33/$C$21,EJ42/$C$19),MAX(FF$8:FF42)*-1)</f>
        <v>0.13363015868875308</v>
      </c>
      <c r="FG43" s="2">
        <f>MAX(MIN(IF(AND(PK42=1,NS43&lt;0),-1,1)*(DO43-$C$15)/($C$14-$C$15)*$C$12*$C$21-$C$33*MA43/BA$6 -  PK42*$C$33/$C$21,EK42/$C$19),MAX(FG$8:FG42)*-1)</f>
        <v>0.1620954177554807</v>
      </c>
      <c r="FH43" s="2">
        <f>MAX(MIN(IF(AND(PL42=1,NT43&lt;0),-1,1)*(DP43-$C$15)/($C$14-$C$15)*$C$12*$C$21-$C$33*MB43/BB$6 -  PL42*$C$33/$C$21,EL42/$C$19),MAX(FH$8:FH42)*-1)</f>
        <v>0.19056067682220845</v>
      </c>
      <c r="FI43" s="2">
        <f>MAX(MIN(IF(AND(PM42=1,NU43&lt;0),-1,1)*(DQ43-$C$15)/($C$14-$C$15)*$C$12*$C$21-$C$33*MC43/BC$6 -  PM42*$C$33/$C$21,EM42/$C$19),MAX(FI$8:FI42)*-1)</f>
        <v>0.21902593588893599</v>
      </c>
      <c r="FJ43" s="2">
        <f>MAX(MIN(IF(AND(PN42=1,NV43&lt;0),-1,1)*(DR43-$C$15)/($C$14-$C$15)*$C$12*$C$21-$C$33*MD43/BD$6 -  PN42*$C$33/$C$21,EN42/$C$19),MAX(FJ$8:FJ42)*-1)</f>
        <v>0.2474911949556638</v>
      </c>
      <c r="FK43" s="2">
        <f>MAX(MIN(IF(AND(PO42=1,NW43&lt;0),-1,1)*(DS43-$C$15)/($C$14-$C$15)*$C$12*$C$21-$C$33*ME43/BE$6 -  PO42*$C$33/$C$21,EO42/$C$19),MAX(FK$8:FK42)*-1)</f>
        <v>-0.7593500095668877</v>
      </c>
      <c r="FL43" s="2">
        <f>MAX(MIN(IF(AND(PP42=1,NX43&lt;0),-1,1)*(DT43-$C$15)/($C$14-$C$15)*$C$12*$C$21-$C$33*MF43/BF$6 -  PP42*$C$33/$C$21,EP42/$C$19),MAX(FL$8:FL42)*-1)</f>
        <v>-0.8376779284453123</v>
      </c>
      <c r="FM43" s="2">
        <f>MAX(MIN(IF(AND(PQ42=1,NY43&lt;0),-1,1)*(DU43-$C$15)/($C$14-$C$15)*$C$12*$C$21-$C$33*MG43/BG$6 -  PQ42*$C$33/$C$21,EQ42/$C$19),MAX(FM$8:FM42)*-1)</f>
        <v>-0.91600584732373702</v>
      </c>
      <c r="FN43" s="2">
        <f>MAX(MIN(IF(AND(PR42=1,NZ43&lt;0),-1,1)*(DV43-$C$15)/($C$14-$C$15)*$C$12*$C$21-$C$33*MH43/BH$6 -  PR42*$C$33/$C$21,ER42/$C$19),MAX(FN$8:FN42)*-1)</f>
        <v>-0.99433376620216163</v>
      </c>
      <c r="FO43" s="2">
        <f>MAX(MIN(IF(AND(PS42=1,OA43&lt;0),-1,1)*(DW43-$C$15)/($C$14-$C$15)*$C$12*$C$21-$C$33*MI43/BI$6 -  PS42*$C$33/$C$21,ES42/$C$19),MAX(FO$8:FO42)*-1)</f>
        <v>-1.0726616850805863</v>
      </c>
      <c r="FP43" s="47">
        <f t="shared" si="101"/>
        <v>1.4000000000000006</v>
      </c>
      <c r="FQ43" s="43">
        <f t="shared" si="375"/>
        <v>1.5275047383032856</v>
      </c>
      <c r="FR43" s="43">
        <f t="shared" si="376"/>
        <v>1.6735140132491781</v>
      </c>
      <c r="FS43" s="43">
        <f t="shared" si="377"/>
        <v>1.5276810641022434</v>
      </c>
      <c r="FT43" s="43">
        <f t="shared" si="378"/>
        <v>1.5275051513831437</v>
      </c>
      <c r="FU43" s="43">
        <f t="shared" si="379"/>
        <v>1.5275202277983031</v>
      </c>
      <c r="FV43" s="43">
        <f t="shared" si="380"/>
        <v>1.5275974805659727</v>
      </c>
      <c r="FW43" s="43">
        <f t="shared" si="381"/>
        <v>1.5396626764106756</v>
      </c>
      <c r="FX43" s="43">
        <f t="shared" si="382"/>
        <v>1.831564371845547</v>
      </c>
      <c r="FY43" s="43">
        <f t="shared" si="383"/>
        <v>1.7898497430665576</v>
      </c>
      <c r="FZ43" s="43">
        <f t="shared" si="384"/>
        <v>1.789849743066134</v>
      </c>
      <c r="GA43" s="43">
        <f t="shared" si="385"/>
        <v>1.7898497430661173</v>
      </c>
      <c r="GB43" s="43">
        <f t="shared" si="386"/>
        <v>11.785090408130156</v>
      </c>
      <c r="GC43" s="43">
        <f t="shared" si="387"/>
        <v>13.914228903191187</v>
      </c>
      <c r="GD43" s="43">
        <f t="shared" si="388"/>
        <v>16.043367398252229</v>
      </c>
      <c r="GE43" s="43">
        <f t="shared" si="389"/>
        <v>18.172505893313257</v>
      </c>
      <c r="GF43" s="43">
        <f t="shared" si="390"/>
        <v>20.301644388374303</v>
      </c>
      <c r="GG43" s="43">
        <f t="shared" si="391"/>
        <v>16.347293181510945</v>
      </c>
      <c r="GH43" s="43">
        <f t="shared" si="392"/>
        <v>2.0335636729974311</v>
      </c>
      <c r="GI43" s="43">
        <f t="shared" si="393"/>
        <v>1.544955822788372</v>
      </c>
      <c r="GJ43" s="43">
        <f t="shared" si="394"/>
        <v>1.5307239297661226</v>
      </c>
      <c r="GK43" s="43">
        <f t="shared" si="395"/>
        <v>1.5281188869507871</v>
      </c>
      <c r="GL43" s="47">
        <f t="shared" si="123"/>
        <v>1.4000000000000006</v>
      </c>
      <c r="GM43" s="43">
        <f t="shared" si="332"/>
        <v>-21.442306107454243</v>
      </c>
      <c r="GN43" s="43">
        <f t="shared" si="333"/>
        <v>-10.921011969319263</v>
      </c>
      <c r="GO43" s="43">
        <f t="shared" si="334"/>
        <v>-16.663482123846126</v>
      </c>
      <c r="GP43" s="43">
        <f t="shared" si="335"/>
        <v>-20.628478609637096</v>
      </c>
      <c r="GQ43" s="43">
        <f t="shared" si="336"/>
        <v>-24.1661631856614</v>
      </c>
      <c r="GR43" s="43">
        <f t="shared" si="337"/>
        <v>-26.747571834619027</v>
      </c>
      <c r="GS43" s="43">
        <f t="shared" si="338"/>
        <v>-34.04374447499999</v>
      </c>
      <c r="GT43" s="43">
        <f t="shared" si="339"/>
        <v>-34.043744474999997</v>
      </c>
      <c r="GU43" s="43">
        <f t="shared" si="340"/>
        <v>2.4297572477365058E-13</v>
      </c>
      <c r="GV43" s="43">
        <f t="shared" si="341"/>
        <v>-1.0160127196042503E-14</v>
      </c>
      <c r="GW43" s="43">
        <f t="shared" si="342"/>
        <v>0</v>
      </c>
      <c r="GX43" s="43">
        <f t="shared" si="343"/>
        <v>2.6844298045148194</v>
      </c>
      <c r="GY43" s="43">
        <f t="shared" si="344"/>
        <v>3.2562542383234918</v>
      </c>
      <c r="GZ43" s="43">
        <f t="shared" si="345"/>
        <v>3.8280786721321665</v>
      </c>
      <c r="HA43" s="43">
        <f t="shared" si="346"/>
        <v>4.3999031059408384</v>
      </c>
      <c r="HB43" s="43">
        <f t="shared" si="347"/>
        <v>4.9717275397495149</v>
      </c>
      <c r="HC43" s="43">
        <f t="shared" si="348"/>
        <v>-15.254204722511707</v>
      </c>
      <c r="HD43" s="43">
        <f t="shared" si="349"/>
        <v>-16.827695332910565</v>
      </c>
      <c r="HE43" s="43">
        <f t="shared" si="350"/>
        <v>-18.401185943309425</v>
      </c>
      <c r="HF43" s="43">
        <f t="shared" si="351"/>
        <v>-19.974676553708278</v>
      </c>
      <c r="HG43" s="43">
        <f t="shared" si="352"/>
        <v>-21.548167164107138</v>
      </c>
      <c r="HH43" s="47">
        <f t="shared" si="124"/>
        <v>1.4000000000000006</v>
      </c>
      <c r="HI43" s="43">
        <f t="shared" si="125"/>
        <v>21.442306107454243</v>
      </c>
      <c r="HJ43" s="43">
        <f t="shared" si="126"/>
        <v>10.921011969319263</v>
      </c>
      <c r="HK43" s="43">
        <f t="shared" si="127"/>
        <v>16.663482123846126</v>
      </c>
      <c r="HL43" s="43">
        <f t="shared" si="128"/>
        <v>20.628478609637096</v>
      </c>
      <c r="HM43" s="43">
        <f t="shared" si="129"/>
        <v>24.1661631856614</v>
      </c>
      <c r="HN43" s="43">
        <f t="shared" si="130"/>
        <v>26.747571834619027</v>
      </c>
      <c r="HO43" s="43">
        <f t="shared" si="131"/>
        <v>34.04374447499999</v>
      </c>
      <c r="HP43" s="43">
        <f t="shared" si="132"/>
        <v>34.043744474999997</v>
      </c>
      <c r="HQ43" s="43">
        <f t="shared" si="133"/>
        <v>2.4297572477365058E-13</v>
      </c>
      <c r="HR43" s="43">
        <f t="shared" si="134"/>
        <v>1.0160127196042503E-14</v>
      </c>
      <c r="HS43" s="43">
        <f t="shared" si="135"/>
        <v>0</v>
      </c>
      <c r="HT43" s="43">
        <f t="shared" si="136"/>
        <v>2.6844298045148194</v>
      </c>
      <c r="HU43" s="43">
        <f t="shared" si="137"/>
        <v>3.2562542383234918</v>
      </c>
      <c r="HV43" s="43">
        <f t="shared" si="138"/>
        <v>3.8280786721321665</v>
      </c>
      <c r="HW43" s="43">
        <f t="shared" si="139"/>
        <v>4.3999031059408384</v>
      </c>
      <c r="HX43" s="43">
        <f t="shared" si="140"/>
        <v>4.9717275397495149</v>
      </c>
      <c r="HY43" s="43">
        <f t="shared" si="141"/>
        <v>15.254204722511707</v>
      </c>
      <c r="HZ43" s="43">
        <f t="shared" si="142"/>
        <v>16.827695332910565</v>
      </c>
      <c r="IA43" s="43">
        <f t="shared" si="143"/>
        <v>18.401185943309425</v>
      </c>
      <c r="IB43" s="43">
        <f t="shared" si="144"/>
        <v>19.974676553708278</v>
      </c>
      <c r="IC43" s="43">
        <f t="shared" si="145"/>
        <v>21.548167164107138</v>
      </c>
      <c r="ID43" s="47">
        <f t="shared" si="146"/>
        <v>1.4000000000000006</v>
      </c>
      <c r="IE43" s="43">
        <f t="shared" si="147"/>
        <v>0</v>
      </c>
      <c r="IF43" s="43">
        <f t="shared" si="148"/>
        <v>0</v>
      </c>
      <c r="IG43" s="43">
        <f t="shared" si="149"/>
        <v>0</v>
      </c>
      <c r="IH43" s="43">
        <f t="shared" si="150"/>
        <v>0</v>
      </c>
      <c r="II43" s="43">
        <f t="shared" si="151"/>
        <v>0</v>
      </c>
      <c r="IJ43" s="43">
        <f t="shared" si="152"/>
        <v>0</v>
      </c>
      <c r="IK43" s="43">
        <f t="shared" si="153"/>
        <v>0</v>
      </c>
      <c r="IL43" s="43">
        <f t="shared" si="154"/>
        <v>0</v>
      </c>
      <c r="IM43" s="43">
        <f t="shared" si="155"/>
        <v>12.119768414388233</v>
      </c>
      <c r="IN43" s="43">
        <f t="shared" si="156"/>
        <v>12.119768414388297</v>
      </c>
      <c r="IO43" s="43">
        <f t="shared" si="157"/>
        <v>12.119768414388298</v>
      </c>
      <c r="IP43" s="43">
        <f t="shared" si="158"/>
        <v>11.543120485100587</v>
      </c>
      <c r="IQ43" s="43">
        <f t="shared" si="159"/>
        <v>11.420285693474703</v>
      </c>
      <c r="IR43" s="43">
        <f t="shared" si="160"/>
        <v>11.297450901848819</v>
      </c>
      <c r="IS43" s="43">
        <f t="shared" si="161"/>
        <v>11.174616110222937</v>
      </c>
      <c r="IT43" s="43">
        <f t="shared" si="162"/>
        <v>11.051781318597053</v>
      </c>
      <c r="IU43" s="43">
        <f t="shared" si="163"/>
        <v>6.0929613652349071</v>
      </c>
      <c r="IV43" s="43">
        <f t="shared" si="164"/>
        <v>0</v>
      </c>
      <c r="IW43" s="43">
        <f t="shared" si="165"/>
        <v>0</v>
      </c>
      <c r="IX43" s="43">
        <f t="shared" si="166"/>
        <v>0</v>
      </c>
      <c r="IY43" s="43">
        <f t="shared" si="167"/>
        <v>0</v>
      </c>
      <c r="IZ43" s="47">
        <f t="shared" si="168"/>
        <v>1.4000000000000006</v>
      </c>
      <c r="JA43" s="43" t="e">
        <f t="shared" si="267"/>
        <v>#N/A</v>
      </c>
      <c r="JB43" s="43" t="e">
        <f t="shared" si="268"/>
        <v>#N/A</v>
      </c>
      <c r="JC43" s="43" t="e">
        <f t="shared" si="269"/>
        <v>#N/A</v>
      </c>
      <c r="JD43" s="43" t="e">
        <f t="shared" si="270"/>
        <v>#N/A</v>
      </c>
      <c r="JE43" s="43" t="e">
        <f t="shared" si="271"/>
        <v>#N/A</v>
      </c>
      <c r="JF43" s="43" t="e">
        <f t="shared" si="272"/>
        <v>#N/A</v>
      </c>
      <c r="JG43" s="43" t="e">
        <f t="shared" si="273"/>
        <v>#N/A</v>
      </c>
      <c r="JH43" s="43" t="e">
        <f t="shared" si="274"/>
        <v>#N/A</v>
      </c>
      <c r="JI43" s="43" t="e">
        <f t="shared" si="275"/>
        <v>#N/A</v>
      </c>
      <c r="JJ43" s="43" t="e">
        <f t="shared" si="276"/>
        <v>#N/A</v>
      </c>
      <c r="JK43" s="43" t="e">
        <f t="shared" si="277"/>
        <v>#N/A</v>
      </c>
      <c r="JL43" s="43">
        <f t="shared" si="278"/>
        <v>6</v>
      </c>
      <c r="JM43" s="43">
        <f t="shared" si="279"/>
        <v>6</v>
      </c>
      <c r="JN43" s="43">
        <f t="shared" si="280"/>
        <v>6</v>
      </c>
      <c r="JO43" s="43">
        <f t="shared" si="281"/>
        <v>6</v>
      </c>
      <c r="JP43" s="43" t="e">
        <f t="shared" si="282"/>
        <v>#N/A</v>
      </c>
      <c r="JQ43" s="43" t="e">
        <f t="shared" si="283"/>
        <v>#N/A</v>
      </c>
      <c r="JR43" s="43" t="e">
        <f t="shared" si="284"/>
        <v>#N/A</v>
      </c>
      <c r="JS43" s="43" t="e">
        <f t="shared" si="285"/>
        <v>#N/A</v>
      </c>
      <c r="JT43" s="43" t="e">
        <f t="shared" si="286"/>
        <v>#N/A</v>
      </c>
      <c r="JU43" s="43" t="e">
        <f t="shared" si="287"/>
        <v>#N/A</v>
      </c>
      <c r="JV43" s="47">
        <f t="shared" si="170"/>
        <v>1.4000000000000006</v>
      </c>
      <c r="JW43" s="36">
        <f t="shared" si="396"/>
        <v>0</v>
      </c>
      <c r="JX43" s="36">
        <f t="shared" si="397"/>
        <v>0</v>
      </c>
      <c r="JY43" s="36">
        <f t="shared" si="398"/>
        <v>0</v>
      </c>
      <c r="JZ43" s="36">
        <f t="shared" si="399"/>
        <v>0</v>
      </c>
      <c r="KA43" s="36">
        <f t="shared" si="400"/>
        <v>0</v>
      </c>
      <c r="KB43" s="36">
        <f t="shared" si="401"/>
        <v>0</v>
      </c>
      <c r="KC43" s="36">
        <f t="shared" si="402"/>
        <v>0</v>
      </c>
      <c r="KD43" s="36">
        <f t="shared" si="403"/>
        <v>0</v>
      </c>
      <c r="KE43" s="36">
        <f t="shared" si="404"/>
        <v>1</v>
      </c>
      <c r="KF43" s="36">
        <f t="shared" si="405"/>
        <v>1</v>
      </c>
      <c r="KG43" s="36">
        <f t="shared" si="406"/>
        <v>1</v>
      </c>
      <c r="KH43" s="36">
        <f t="shared" si="407"/>
        <v>0</v>
      </c>
      <c r="KI43" s="36">
        <f t="shared" si="408"/>
        <v>0</v>
      </c>
      <c r="KJ43" s="36">
        <f t="shared" si="409"/>
        <v>0</v>
      </c>
      <c r="KK43" s="36">
        <f t="shared" si="410"/>
        <v>0</v>
      </c>
      <c r="KL43" s="36">
        <f t="shared" si="411"/>
        <v>0</v>
      </c>
      <c r="KM43" s="36">
        <f t="shared" si="412"/>
        <v>0</v>
      </c>
      <c r="KN43" s="36">
        <f t="shared" si="413"/>
        <v>0</v>
      </c>
      <c r="KO43" s="36">
        <f t="shared" si="414"/>
        <v>0</v>
      </c>
      <c r="KP43" s="36">
        <f t="shared" si="415"/>
        <v>0</v>
      </c>
      <c r="KQ43" s="36">
        <f t="shared" si="416"/>
        <v>0</v>
      </c>
      <c r="KR43" s="47">
        <f t="shared" si="192"/>
        <v>1.4000000000000006</v>
      </c>
      <c r="KS43" s="1">
        <f t="shared" si="417"/>
        <v>0</v>
      </c>
      <c r="KT43" s="1">
        <f t="shared" si="418"/>
        <v>0</v>
      </c>
      <c r="KU43" s="1">
        <f t="shared" si="419"/>
        <v>0</v>
      </c>
      <c r="KV43" s="1">
        <f t="shared" si="420"/>
        <v>0</v>
      </c>
      <c r="KW43" s="1">
        <f t="shared" si="421"/>
        <v>0</v>
      </c>
      <c r="KX43" s="1">
        <f t="shared" si="422"/>
        <v>0</v>
      </c>
      <c r="KY43" s="1">
        <f t="shared" si="423"/>
        <v>0</v>
      </c>
      <c r="KZ43" s="1">
        <f t="shared" si="424"/>
        <v>0</v>
      </c>
      <c r="LA43" s="1">
        <f t="shared" si="425"/>
        <v>0</v>
      </c>
      <c r="LB43" s="1">
        <f t="shared" si="426"/>
        <v>0</v>
      </c>
      <c r="LC43" s="1">
        <f t="shared" si="427"/>
        <v>0</v>
      </c>
      <c r="LD43" s="1">
        <f t="shared" si="428"/>
        <v>0</v>
      </c>
      <c r="LE43" s="1">
        <f t="shared" si="429"/>
        <v>0</v>
      </c>
      <c r="LF43" s="1">
        <f t="shared" si="430"/>
        <v>0</v>
      </c>
      <c r="LG43" s="1">
        <f t="shared" si="431"/>
        <v>0</v>
      </c>
      <c r="LH43" s="1">
        <f t="shared" si="432"/>
        <v>0</v>
      </c>
      <c r="LI43" s="1">
        <f t="shared" si="433"/>
        <v>0</v>
      </c>
      <c r="LJ43" s="1">
        <f t="shared" si="434"/>
        <v>0</v>
      </c>
      <c r="LK43" s="1">
        <f t="shared" si="435"/>
        <v>0</v>
      </c>
      <c r="LL43" s="1">
        <f t="shared" si="436"/>
        <v>0</v>
      </c>
      <c r="LM43" s="1">
        <f t="shared" si="437"/>
        <v>0</v>
      </c>
      <c r="LN43" s="47">
        <f t="shared" si="214"/>
        <v>1.4000000000000006</v>
      </c>
      <c r="LO43" s="43">
        <f t="shared" si="215"/>
        <v>6.7694580038199765</v>
      </c>
      <c r="LP43" s="43">
        <f t="shared" si="216"/>
        <v>14.754410379394507</v>
      </c>
      <c r="LQ43" s="43">
        <f t="shared" si="217"/>
        <v>12.451315618404907</v>
      </c>
      <c r="LR43" s="43">
        <f t="shared" si="218"/>
        <v>7.7446609973852905</v>
      </c>
      <c r="LS43" s="43">
        <f t="shared" si="219"/>
        <v>4.9509330489694285</v>
      </c>
      <c r="LT43" s="43">
        <f t="shared" si="220"/>
        <v>2.7296238932543178</v>
      </c>
      <c r="LU43" s="43">
        <f t="shared" si="221"/>
        <v>4.6771035194315598</v>
      </c>
      <c r="LV43" s="43">
        <f t="shared" si="222"/>
        <v>6.1734485619422674</v>
      </c>
      <c r="LW43" s="43">
        <f t="shared" si="223"/>
        <v>7.9351158941680406</v>
      </c>
      <c r="LX43" s="43">
        <f t="shared" si="224"/>
        <v>7.1609582459565368</v>
      </c>
      <c r="LY43" s="43">
        <f t="shared" si="225"/>
        <v>6.5244286240937326</v>
      </c>
      <c r="LZ43" s="43">
        <f t="shared" si="226"/>
        <v>6.4124670661539236</v>
      </c>
      <c r="MA43" s="43">
        <f t="shared" si="227"/>
        <v>7.7784202168949879</v>
      </c>
      <c r="MB43" s="43">
        <f t="shared" si="228"/>
        <v>9.1443733676360495</v>
      </c>
      <c r="MC43" s="43">
        <f t="shared" si="229"/>
        <v>10.510326518377116</v>
      </c>
      <c r="MD43" s="43">
        <f t="shared" si="230"/>
        <v>11.87627966911818</v>
      </c>
      <c r="ME43" s="43">
        <f t="shared" si="231"/>
        <v>13.242232819859241</v>
      </c>
      <c r="MF43" s="43">
        <f t="shared" si="232"/>
        <v>12.750340963789217</v>
      </c>
      <c r="MG43" s="43">
        <f t="shared" si="233"/>
        <v>11.816909579434558</v>
      </c>
      <c r="MH43" s="43">
        <f t="shared" si="234"/>
        <v>11.211585914950756</v>
      </c>
      <c r="MI43" s="43">
        <f t="shared" si="235"/>
        <v>10.234614425464461</v>
      </c>
      <c r="MJ43" s="47">
        <f t="shared" si="236"/>
        <v>1.4000000000000006</v>
      </c>
      <c r="MK43" s="43" t="e">
        <f t="shared" si="353"/>
        <v>#N/A</v>
      </c>
      <c r="ML43" s="43" t="e">
        <f t="shared" si="288"/>
        <v>#N/A</v>
      </c>
      <c r="MM43" s="43" t="e">
        <f t="shared" si="289"/>
        <v>#N/A</v>
      </c>
      <c r="MN43" s="43" t="e">
        <f t="shared" si="290"/>
        <v>#N/A</v>
      </c>
      <c r="MO43" s="43" t="e">
        <f t="shared" si="291"/>
        <v>#N/A</v>
      </c>
      <c r="MP43" s="43" t="e">
        <f t="shared" si="292"/>
        <v>#N/A</v>
      </c>
      <c r="MQ43" s="43" t="e">
        <f t="shared" si="293"/>
        <v>#N/A</v>
      </c>
      <c r="MR43" s="43" t="e">
        <f t="shared" si="294"/>
        <v>#N/A</v>
      </c>
      <c r="MS43" s="43" t="e">
        <f t="shared" si="295"/>
        <v>#N/A</v>
      </c>
      <c r="MT43" s="43" t="e">
        <f t="shared" si="296"/>
        <v>#N/A</v>
      </c>
      <c r="MU43" s="43" t="e">
        <f t="shared" si="297"/>
        <v>#N/A</v>
      </c>
      <c r="MV43" s="43" t="e">
        <f t="shared" si="298"/>
        <v>#N/A</v>
      </c>
      <c r="MW43" s="43" t="e">
        <f t="shared" si="299"/>
        <v>#N/A</v>
      </c>
      <c r="MX43" s="43" t="e">
        <f t="shared" si="300"/>
        <v>#N/A</v>
      </c>
      <c r="MY43" s="43" t="e">
        <f t="shared" si="301"/>
        <v>#N/A</v>
      </c>
      <c r="MZ43" s="43" t="e">
        <f t="shared" si="302"/>
        <v>#N/A</v>
      </c>
      <c r="NA43" s="43" t="e">
        <f t="shared" si="303"/>
        <v>#N/A</v>
      </c>
      <c r="NB43" s="43" t="e">
        <f t="shared" si="304"/>
        <v>#N/A</v>
      </c>
      <c r="NC43" s="43" t="e">
        <f t="shared" si="305"/>
        <v>#N/A</v>
      </c>
      <c r="ND43" s="43" t="e">
        <f t="shared" si="306"/>
        <v>#N/A</v>
      </c>
      <c r="NE43" s="43" t="e">
        <f t="shared" si="307"/>
        <v>#N/A</v>
      </c>
      <c r="NF43" s="47">
        <f t="shared" si="238"/>
        <v>1.4000000000000006</v>
      </c>
      <c r="NG43" s="43">
        <f>IF(OY42=0,MIN('Drive Train'!$F$35-FQ42*$C$19*'Drive Train'!$F$39,NG42+$C$39)-$C$7,IF(LO42-1&lt;=0,0,IF($C$37=Motors!$C$30,MAX(MAX(NG$8:NG42)*-1,NG42-$C$39),MAX(0,MAX(NG$8:NG42)*-1,NG42-$C$39))))</f>
        <v>0</v>
      </c>
      <c r="NH43" s="43">
        <f>IF(OZ42=0,MIN('Drive Train'!$F$35-FR42*$C$19*'Drive Train'!$F$39,NH42+$C$39)-$C$7,IF(LP42-1&lt;=0,0,IF($C$37=Motors!$C$30,MAX(MAX(NH$8:NH42)*-1,NH42-$C$39),MAX(0,MAX(NH$8:NH42)*-1,NH42-$C$39))))</f>
        <v>0</v>
      </c>
      <c r="NI43" s="43">
        <f>IF(PA42=0,MIN('Drive Train'!$F$35-FS42*$C$19*'Drive Train'!$F$39,NI42+$C$39)-$C$7,IF(LQ42-1&lt;=0,0,IF($C$37=Motors!$C$30,MAX(MAX(NI$8:NI42)*-1,NI42-$C$39),MAX(0,MAX(NI$8:NI42)*-1,NI42-$C$39))))</f>
        <v>0</v>
      </c>
      <c r="NJ43" s="43">
        <f>IF(PB42=0,MIN('Drive Train'!$F$35-FT42*$C$19*'Drive Train'!$F$39,NJ42+$C$39)-$C$7,IF(LR42-1&lt;=0,0,IF($C$37=Motors!$C$30,MAX(MAX(NJ$8:NJ42)*-1,NJ42-$C$39),MAX(0,MAX(NJ$8:NJ42)*-1,NJ42-$C$39))))</f>
        <v>0</v>
      </c>
      <c r="NK43" s="43">
        <f>IF(PC42=0,MIN('Drive Train'!$F$35-FU42*$C$19*'Drive Train'!$F$39,NK42+$C$39)-$C$7,IF(LS42-1&lt;=0,0,IF($C$37=Motors!$C$30,MAX(MAX(NK$8:NK42)*-1,NK42-$C$39),MAX(0,MAX(NK$8:NK42)*-1,NK42-$C$39))))</f>
        <v>0</v>
      </c>
      <c r="NL43" s="43">
        <f>IF(PD42=0,MIN('Drive Train'!$F$35-FV42*$C$19*'Drive Train'!$F$39,NL42+$C$39)-$C$7,IF(LT42-1&lt;=0,0,IF($C$37=Motors!$C$30,MAX(MAX(NL$8:NL42)*-1,NL42-$C$39),MAX(0,MAX(NL$8:NL42)*-1,NL42-$C$39))))</f>
        <v>0</v>
      </c>
      <c r="NM43" s="43">
        <f>IF(PE42=0,MIN('Drive Train'!$F$35-FW42*$C$19*'Drive Train'!$F$39,NM42+$C$39)-$C$7,IF(LU42-1&lt;=0,0,IF($C$37=Motors!$C$30,MAX(MAX(NM$8:NM42)*-1,NM42-$C$39),MAX(0,MAX(NM$8:NM42)*-1,NM42-$C$39))))</f>
        <v>0</v>
      </c>
      <c r="NN43" s="43">
        <f>IF(PF42=0,MIN('Drive Train'!$F$35-FX42*$C$19*'Drive Train'!$F$39,NN42+$C$39)-$C$7,IF(LV42-1&lt;=0,0,IF($C$37=Motors!$C$30,MAX(MAX(NN$8:NN42)*-1,NN42-$C$39),MAX(0,MAX(NN$8:NN42)*-1,NN42-$C$39))))</f>
        <v>0</v>
      </c>
      <c r="NO43" s="43">
        <f>IF(PG42=0,MIN('Drive Train'!$F$35-FY42*$C$19*'Drive Train'!$F$39,NO42+$C$39)-$C$7,IF(LW42-1&lt;=0,0,IF($C$37=Motors!$C$30,MAX(MAX(NO$8:NO42)*-1,NO42-$C$39),MAX(0,MAX(NO$8:NO42)*-1,NO42-$C$39))))</f>
        <v>12.119768414388233</v>
      </c>
      <c r="NP43" s="43">
        <f>IF(PH42=0,MIN('Drive Train'!$F$35-FZ42*$C$19*'Drive Train'!$F$39,NP42+$C$39)-$C$7,IF(LX42-1&lt;=0,0,IF($C$37=Motors!$C$30,MAX(MAX(NP$8:NP42)*-1,NP42-$C$39),MAX(0,MAX(NP$8:NP42)*-1,NP42-$C$39))))</f>
        <v>12.119768414388297</v>
      </c>
      <c r="NQ43" s="43">
        <f>IF(PI42=0,MIN('Drive Train'!$F$35-GA42*$C$19*'Drive Train'!$F$39,NQ42+$C$39)-$C$7,IF(LY42-1&lt;=0,0,IF($C$37=Motors!$C$30,MAX(MAX(NQ$8:NQ42)*-1,NQ42-$C$39),MAX(0,MAX(NQ$8:NQ42)*-1,NQ42-$C$39))))</f>
        <v>12.119768414388298</v>
      </c>
      <c r="NR43" s="43">
        <f>IF(PJ42=0,MIN('Drive Train'!$F$35-GB42*$C$19*'Drive Train'!$F$39,NR42+$C$39)-$C$7,IF(LZ42-1&lt;=0,0,IF($C$37=Motors!$C$30,MAX(MAX(NR$8:NR42)*-1,NR42-$C$39),MAX(0,MAX(NR$8:NR42)*-1,NR42-$C$39))))</f>
        <v>11.543120485100587</v>
      </c>
      <c r="NS43" s="43">
        <f>IF(PK42=0,MIN('Drive Train'!$F$35-GC42*$C$19*'Drive Train'!$F$39,NS42+$C$39)-$C$7,IF(MA42-1&lt;=0,0,IF($C$37=Motors!$C$30,MAX(MAX(NS$8:NS42)*-1,NS42-$C$39),MAX(0,MAX(NS$8:NS42)*-1,NS42-$C$39))))</f>
        <v>11.420285693474703</v>
      </c>
      <c r="NT43" s="43">
        <f>IF(PL42=0,MIN('Drive Train'!$F$35-GD42*$C$19*'Drive Train'!$F$39,NT42+$C$39)-$C$7,IF(MB42-1&lt;=0,0,IF($C$37=Motors!$C$30,MAX(MAX(NT$8:NT42)*-1,NT42-$C$39),MAX(0,MAX(NT$8:NT42)*-1,NT42-$C$39))))</f>
        <v>11.297450901848819</v>
      </c>
      <c r="NU43" s="43">
        <f>IF(PM42=0,MIN('Drive Train'!$F$35-GE42*$C$19*'Drive Train'!$F$39,NU42+$C$39)-$C$7,IF(MC42-1&lt;=0,0,IF($C$37=Motors!$C$30,MAX(MAX(NU$8:NU42)*-1,NU42-$C$39),MAX(0,MAX(NU$8:NU42)*-1,NU42-$C$39))))</f>
        <v>11.174616110222937</v>
      </c>
      <c r="NV43" s="43">
        <f>IF(PN42=0,MIN('Drive Train'!$F$35-GF42*$C$19*'Drive Train'!$F$39,NV42+$C$39)-$C$7,IF(MD42-1&lt;=0,0,IF($C$37=Motors!$C$30,MAX(MAX(NV$8:NV42)*-1,NV42-$C$39),MAX(0,MAX(NV$8:NV42)*-1,NV42-$C$39))))</f>
        <v>11.051781318597053</v>
      </c>
      <c r="NW43" s="43">
        <f>IF(PO42=0,MIN('Drive Train'!$F$35-GG42*$C$19*'Drive Train'!$F$39,NW42+$C$39)-$C$7,IF(ME42-1&lt;=0,0,IF($C$37=Motors!$C$30,MAX(MAX(NW$8:NW42)*-1,NW42-$C$39),MAX(0,MAX(NW$8:NW42)*-1,NW42-$C$39))))</f>
        <v>6.0929613652349071</v>
      </c>
      <c r="NX43" s="43">
        <f>IF(PP42=0,MIN('Drive Train'!$F$35-GH42*$C$19*'Drive Train'!$F$39,NX42+$C$39)-$C$7,IF(MF42-1&lt;=0,0,IF($C$37=Motors!$C$30,MAX(MAX(NX$8:NX42)*-1,NX42-$C$39),MAX(0,MAX(NX$8:NX42)*-1,NX42-$C$39))))</f>
        <v>0</v>
      </c>
      <c r="NY43" s="43">
        <f>IF(PQ42=0,MIN('Drive Train'!$F$35-GI42*$C$19*'Drive Train'!$F$39,NY42+$C$39)-$C$7,IF(MG42-1&lt;=0,0,IF($C$37=Motors!$C$30,MAX(MAX(NY$8:NY42)*-1,NY42-$C$39),MAX(0,MAX(NY$8:NY42)*-1,NY42-$C$39))))</f>
        <v>0</v>
      </c>
      <c r="NZ43" s="43">
        <f>IF(PR42=0,MIN('Drive Train'!$F$35-GJ42*$C$19*'Drive Train'!$F$39,NZ42+$C$39)-$C$7,IF(MH42-1&lt;=0,0,IF($C$37=Motors!$C$30,MAX(MAX(NZ$8:NZ42)*-1,NZ42-$C$39),MAX(0,MAX(NZ$8:NZ42)*-1,NZ42-$C$39))))</f>
        <v>0</v>
      </c>
      <c r="OA43" s="43">
        <f>IF(PS42=0,MIN('Drive Train'!$F$35-GK42*$C$19*'Drive Train'!$F$39,OA42+$C$39)-$C$7,IF(MI42-1&lt;=0,0,IF($C$37=Motors!$C$30,MAX(MAX(OA$8:OA42)*-1,OA42-$C$39),MAX(0,MAX(OA$8:OA42)*-1,OA42-$C$39))))</f>
        <v>0</v>
      </c>
      <c r="OB43" s="47">
        <f t="shared" si="239"/>
        <v>1.4000000000000006</v>
      </c>
      <c r="OC43" s="43">
        <f>'Drive Train'!$F$35-(FQ43*$C$13)*$C$19*'Drive Train'!$F$39</f>
        <v>12.335844800991262</v>
      </c>
      <c r="OD43" s="43">
        <f>'Drive Train'!$F$35-(FR43*$C$13)*$C$19*'Drive Train'!$F$39</f>
        <v>12.329712411443534</v>
      </c>
      <c r="OE43" s="43">
        <f>'Drive Train'!$F$35-(FS43*$C$13)*$C$19*'Drive Train'!$F$39</f>
        <v>12.335837395307706</v>
      </c>
      <c r="OF43" s="43">
        <f>'Drive Train'!$F$35-(FT43*$C$13)*$C$19*'Drive Train'!$F$39</f>
        <v>12.335844783641909</v>
      </c>
      <c r="OG43" s="43">
        <f>'Drive Train'!$F$35-(FU43*$C$13)*$C$19*'Drive Train'!$F$39</f>
        <v>12.335844150432472</v>
      </c>
      <c r="OH43" s="43">
        <f>'Drive Train'!$F$35-(FV43*$C$13)*$C$19*'Drive Train'!$F$39</f>
        <v>12.33584090581623</v>
      </c>
      <c r="OI43" s="43">
        <f>'Drive Train'!$F$35-(FW43*$C$13)*$C$19*'Drive Train'!$F$39</f>
        <v>12.335334167590752</v>
      </c>
      <c r="OJ43" s="43">
        <f>'Drive Train'!$F$35-(FX43*$C$13)*$C$19*'Drive Train'!$F$39</f>
        <v>12.323074296382487</v>
      </c>
      <c r="OK43" s="43">
        <f>'Drive Train'!$F$35-(FY43*$C$13)*$C$19*'Drive Train'!$F$39</f>
        <v>12.324826310791204</v>
      </c>
      <c r="OL43" s="43">
        <f>'Drive Train'!$F$35-(FZ43*$C$13)*$C$19*'Drive Train'!$F$39</f>
        <v>12.324826310791222</v>
      </c>
      <c r="OM43" s="43">
        <f>'Drive Train'!$F$35-(GA43*$C$13)*$C$19*'Drive Train'!$F$39</f>
        <v>12.324826310791224</v>
      </c>
      <c r="ON43" s="43">
        <f>'Drive Train'!$F$35-(GB43*$C$13)*$C$19*'Drive Train'!$F$39</f>
        <v>11.905026202858533</v>
      </c>
      <c r="OO43" s="43">
        <f>'Drive Train'!$F$35-(GC43*$C$13)*$C$19*'Drive Train'!$F$39</f>
        <v>11.81560238606597</v>
      </c>
      <c r="OP43" s="43">
        <f>'Drive Train'!$F$35-(GD43*$C$13)*$C$19*'Drive Train'!$F$39</f>
        <v>11.726178569273406</v>
      </c>
      <c r="OQ43" s="43">
        <f>'Drive Train'!$F$35-(GE43*$C$13)*$C$19*'Drive Train'!$F$39</f>
        <v>11.636754752480844</v>
      </c>
      <c r="OR43" s="43">
        <f>'Drive Train'!$F$35-(GF43*$C$13)*$C$19*'Drive Train'!$F$39</f>
        <v>11.547330935688279</v>
      </c>
      <c r="OS43" s="43">
        <f>'Drive Train'!$F$35-(GG43*$C$13)*$C$19*'Drive Train'!$F$39</f>
        <v>11.713413686376541</v>
      </c>
      <c r="OT43" s="43">
        <f>'Drive Train'!$F$35-(GH43*$C$13)*$C$19*'Drive Train'!$F$39</f>
        <v>12.314590325734109</v>
      </c>
      <c r="OU43" s="43">
        <f>'Drive Train'!$F$35-(GI43*$C$13)*$C$19*'Drive Train'!$F$39</f>
        <v>12.335111855442889</v>
      </c>
      <c r="OV43" s="43">
        <f>'Drive Train'!$F$35-(GJ43*$C$13)*$C$19*'Drive Train'!$F$39</f>
        <v>12.335709594949822</v>
      </c>
      <c r="OW43" s="43">
        <f>'Drive Train'!$F$35-(GK43*$C$13)*$C$19*'Drive Train'!$F$39</f>
        <v>12.335819006748068</v>
      </c>
      <c r="OX43" s="47">
        <f t="shared" si="240"/>
        <v>1.4000000000000006</v>
      </c>
      <c r="OY43" s="1">
        <f>IF(PU43&gt;='Drive Train'!$F$29,1,0)</f>
        <v>1</v>
      </c>
      <c r="OZ43" s="1">
        <f>IF(PV43&gt;='Drive Train'!$F$29,1,0)</f>
        <v>1</v>
      </c>
      <c r="PA43" s="1">
        <f>IF(PW43&gt;='Drive Train'!$F$29,1,0)</f>
        <v>1</v>
      </c>
      <c r="PB43" s="1">
        <f>IF(PX43&gt;='Drive Train'!$F$29,1,0)</f>
        <v>1</v>
      </c>
      <c r="PC43" s="1">
        <f>IF(PY43&gt;='Drive Train'!$F$29,1,0)</f>
        <v>1</v>
      </c>
      <c r="PD43" s="1">
        <f>IF(PZ43&gt;='Drive Train'!$F$29,1,0)</f>
        <v>1</v>
      </c>
      <c r="PE43" s="1">
        <f>IF(QA43&gt;='Drive Train'!$F$29,1,0)</f>
        <v>1</v>
      </c>
      <c r="PF43" s="1">
        <f>IF(QB43&gt;='Drive Train'!$F$29,1,0)</f>
        <v>1</v>
      </c>
      <c r="PG43" s="1">
        <f>IF(QC43&gt;='Drive Train'!$F$29,1,0)</f>
        <v>1</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1</v>
      </c>
      <c r="PP43" s="1">
        <f>IF(QL43&gt;='Drive Train'!$F$29,1,0)</f>
        <v>1</v>
      </c>
      <c r="PQ43" s="1">
        <f>IF(QM43&gt;='Drive Train'!$F$29,1,0)</f>
        <v>1</v>
      </c>
      <c r="PR43" s="1">
        <f>IF(QN43&gt;='Drive Train'!$F$29,1,0)</f>
        <v>1</v>
      </c>
      <c r="PS43" s="1">
        <f>IF(QO43&gt;='Drive Train'!$F$29,1,0)</f>
        <v>1</v>
      </c>
      <c r="PT43" s="190">
        <f t="shared" si="241"/>
        <v>1.4000000000000006</v>
      </c>
      <c r="PU43" s="43">
        <f t="shared" si="242"/>
        <v>14.416631993703206</v>
      </c>
      <c r="PV43" s="43">
        <f t="shared" si="243"/>
        <v>12.636461167196474</v>
      </c>
      <c r="PW43" s="43">
        <f t="shared" si="244"/>
        <v>15.020811698381547</v>
      </c>
      <c r="PX43" s="43">
        <f t="shared" si="245"/>
        <v>14.660008890050424</v>
      </c>
      <c r="PY43" s="43">
        <f t="shared" si="246"/>
        <v>13.658371440698053</v>
      </c>
      <c r="PZ43" s="43">
        <f t="shared" si="247"/>
        <v>12.173433524794879</v>
      </c>
      <c r="QA43" s="43">
        <f t="shared" si="248"/>
        <v>11.662893673734194</v>
      </c>
      <c r="QB43" s="43">
        <f t="shared" si="249"/>
        <v>10.84148168679117</v>
      </c>
      <c r="QC43" s="43">
        <f t="shared" si="250"/>
        <v>10.048552191079946</v>
      </c>
      <c r="QD43" s="43">
        <f t="shared" si="251"/>
        <v>9.174049102264517</v>
      </c>
      <c r="QE43" s="43">
        <f t="shared" si="252"/>
        <v>8.4362964175667443</v>
      </c>
      <c r="QF43" s="43">
        <f t="shared" si="253"/>
        <v>5.3418512801590241</v>
      </c>
      <c r="QG43" s="43">
        <f t="shared" si="254"/>
        <v>6.4797469623741728</v>
      </c>
      <c r="QH43" s="43">
        <f t="shared" si="255"/>
        <v>7.6176426445893251</v>
      </c>
      <c r="QI43" s="43">
        <f t="shared" si="256"/>
        <v>8.7555383268044746</v>
      </c>
      <c r="QJ43" s="43">
        <f t="shared" si="257"/>
        <v>9.8934340090196233</v>
      </c>
      <c r="QK43" s="43">
        <f t="shared" si="258"/>
        <v>11.014691485877922</v>
      </c>
      <c r="QL43" s="43">
        <f t="shared" si="259"/>
        <v>12.002091008715718</v>
      </c>
      <c r="QM43" s="43">
        <f t="shared" si="260"/>
        <v>12.78006060764733</v>
      </c>
      <c r="QN43" s="43">
        <f t="shared" si="261"/>
        <v>13.461362049112278</v>
      </c>
      <c r="QO43" s="43">
        <f t="shared" si="262"/>
        <v>13.897828155873922</v>
      </c>
      <c r="QP43" s="47">
        <f t="shared" si="263"/>
        <v>1.4000000000000006</v>
      </c>
      <c r="QQ43" s="43">
        <f t="shared" si="354"/>
        <v>1.9887281057533464E-2</v>
      </c>
      <c r="QR43" s="43">
        <f t="shared" si="355"/>
        <v>2.178824241957875E-2</v>
      </c>
      <c r="QS43" s="43">
        <f t="shared" si="356"/>
        <v>1.988957672355245E-2</v>
      </c>
      <c r="QT43" s="43">
        <f t="shared" si="357"/>
        <v>1.9887286435608591E-2</v>
      </c>
      <c r="QU43" s="43">
        <f t="shared" si="358"/>
        <v>1.9887482722335623E-2</v>
      </c>
      <c r="QV43" s="43">
        <f t="shared" si="359"/>
        <v>1.9888488511361737E-2</v>
      </c>
      <c r="QW43" s="43">
        <f t="shared" si="360"/>
        <v>2.0045570800379258E-2</v>
      </c>
      <c r="QX43" s="43">
        <f t="shared" si="361"/>
        <v>2.3845972142984596E-2</v>
      </c>
      <c r="QY43" s="43">
        <f t="shared" si="362"/>
        <v>2.3302870360099176E-2</v>
      </c>
      <c r="QZ43" s="43">
        <f t="shared" si="363"/>
        <v>2.3302870360093663E-2</v>
      </c>
      <c r="RA43" s="43">
        <f t="shared" si="364"/>
        <v>2.3302870360093444E-2</v>
      </c>
      <c r="RB43" s="43">
        <f t="shared" si="365"/>
        <v>0.15343546855066539</v>
      </c>
      <c r="RC43" s="43">
        <f t="shared" si="366"/>
        <v>0.18115569396137404</v>
      </c>
      <c r="RD43" s="43">
        <f t="shared" si="367"/>
        <v>0.2088759193720828</v>
      </c>
      <c r="RE43" s="43">
        <f t="shared" si="368"/>
        <v>0.23659614478279134</v>
      </c>
      <c r="RF43" s="43">
        <f t="shared" si="369"/>
        <v>0.26431637019350018</v>
      </c>
      <c r="RG43" s="43">
        <f t="shared" si="370"/>
        <v>0.21283286779962801</v>
      </c>
      <c r="RH43" s="43">
        <f t="shared" si="371"/>
        <v>2.6475893199658429E-2</v>
      </c>
      <c r="RI43" s="43">
        <f t="shared" si="372"/>
        <v>2.0114484687879755E-2</v>
      </c>
      <c r="RJ43" s="43">
        <f t="shared" si="373"/>
        <v>1.9929193179829441E-2</v>
      </c>
      <c r="RK43" s="43">
        <f t="shared" si="374"/>
        <v>1.9895276938958706E-2</v>
      </c>
      <c r="RL43" s="47">
        <f t="shared" si="264"/>
        <v>1.4000000000000006</v>
      </c>
      <c r="RM43" s="2">
        <f>IF(AND(LO43&gt;=LO$6*'Drive Train'!$AA$52,LO43&lt;=LO$6*'Drive Train'!$AA$53,KS43=0,JW43=0,EU43&gt;0),$C$17,0)</f>
        <v>0</v>
      </c>
      <c r="RN43" s="2">
        <f>IF(AND(LP43&gt;=LP$6*'Drive Train'!$AA$52,LP43&lt;=LP$6*'Drive Train'!$AA$53,KT43=0,JX43=0,EV43&gt;0),$C$17,0)</f>
        <v>0</v>
      </c>
      <c r="RO43" s="2">
        <f>IF(AND(LQ43&gt;=LQ$6*'Drive Train'!$AA$52,LQ43&lt;=LQ$6*'Drive Train'!$AA$53,KU43=0,JY43=0,EW43&gt;0),$C$17,0)</f>
        <v>0</v>
      </c>
      <c r="RP43" s="2">
        <f>IF(AND(LR43&gt;=LR$6*'Drive Train'!$AA$52,LR43&lt;=LR$6*'Drive Train'!$AA$53,KV43=0,JZ43=0,EX43&gt;0),$C$17,0)</f>
        <v>0</v>
      </c>
      <c r="RQ43" s="2">
        <f>IF(AND(LS43&gt;=LS$6*'Drive Train'!$AA$52,LS43&lt;=LS$6*'Drive Train'!$AA$53,KW43=0,KA43=0,EY43&gt;0),$C$17,0)</f>
        <v>0</v>
      </c>
      <c r="RR43" s="2">
        <f>IF(AND(LT43&gt;=LT$6*'Drive Train'!$AA$52,LT43&lt;=LT$6*'Drive Train'!$AA$53,KX43=0,KB43=0,EZ43&gt;0),$C$17,0)</f>
        <v>0</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0.04</v>
      </c>
      <c r="SC43" s="2">
        <f>IF(AND(ME43&gt;=ME$6*'Drive Train'!$AA$52,ME43&lt;=ME$6*'Drive Train'!$AA$53,LI43=0,KM43=0,FK43&gt;0),$C$17,0)</f>
        <v>0</v>
      </c>
      <c r="SD43" s="2">
        <f>IF(AND(MF43&gt;=MF$6*'Drive Train'!$AA$52,MF43&lt;=MF$6*'Drive Train'!$AA$53,LJ43=0,KN43=0,FL43&gt;0),$C$17,0)</f>
        <v>0</v>
      </c>
      <c r="SE43" s="2">
        <f>IF(AND(MG43&gt;=MG$6*'Drive Train'!$AA$52,MG43&lt;=MG$6*'Drive Train'!$AA$53,LK43=0,KO43=0,FM43&gt;0),$C$17,0)</f>
        <v>0</v>
      </c>
      <c r="SF43" s="2">
        <f>IF(AND(MH43&gt;=MH$6*'Drive Train'!$AA$52,MH43&lt;=MH$6*'Drive Train'!$AA$53,LL43=0,KP43=0,FN43&gt;0),$C$17,0)</f>
        <v>0</v>
      </c>
      <c r="SG43" s="2">
        <f>IF(AND(MI43&gt;=MI$6*'Drive Train'!$AA$52,MI43&lt;=MI$6*'Drive Train'!$AA$53,LM43=0,KQ43=0,FO43&gt;0),$C$17,0)</f>
        <v>0</v>
      </c>
      <c r="SH43" s="47">
        <f t="shared" si="265"/>
        <v>1.4000000000000006</v>
      </c>
      <c r="SI43" s="2">
        <f>IF(AND(EU43&lt;0,KS43=0,LO43&gt;=LO$6*'Drive Train'!$AA$52,LO43&lt;=LO$6*'Drive Train'!$AA$53,OY43=1,JW43=0),$C$17,0)</f>
        <v>0</v>
      </c>
      <c r="SJ43" s="2">
        <f>IF(AND(EV43&lt;0,KT43=0,LP43&gt;=LP$6*'Drive Train'!$AA$52,LP43&lt;=LP$6*'Drive Train'!$AA$53,OZ43=1,JX43=0),$C$17,0)</f>
        <v>0.04</v>
      </c>
      <c r="SK43" s="2">
        <f>IF(AND(EW43&lt;0,KU43=0,LQ43&gt;=LQ$6*'Drive Train'!$AA$52,LQ43&lt;=LQ$6*'Drive Train'!$AA$53,PA43=1,JY43=0),$C$17,0)</f>
        <v>0.04</v>
      </c>
      <c r="SL43" s="2">
        <f>IF(AND(EX43&lt;0,KV43=0,LR43&gt;=LR$6*'Drive Train'!$AA$52,LR43&lt;=LR$6*'Drive Train'!$AA$53,PB43=1,JZ43=0),$C$17,0)</f>
        <v>0</v>
      </c>
      <c r="SM43" s="2">
        <f>IF(AND(EY43&lt;0,KW43=0,LS43&gt;=LS$6*'Drive Train'!$AA$52,LS43&lt;=LS$6*'Drive Train'!$AA$53,PC43=1,KA43=0),$C$17,0)</f>
        <v>0</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0.04</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v>
      </c>
      <c r="SZ43" s="2">
        <f>IF(AND(FL43&lt;0,LJ43=0,MF43&gt;=MF$6*'Drive Train'!$AA$52,MF43&lt;=MF$6*'Drive Train'!$AA$53,PP43=1,KN43=0),$C$17,0)</f>
        <v>0.04</v>
      </c>
      <c r="TA43" s="2">
        <f>IF(AND(FM43&lt;0,LK43=0,MG43&gt;=MG$6*'Drive Train'!$AA$52,MG43&lt;=MG$6*'Drive Train'!$AA$53,PQ43=1,KO43=0),$C$17,0)</f>
        <v>0.04</v>
      </c>
      <c r="TB43" s="2">
        <f>IF(AND(FN43&lt;0,LL43=0,MH43&gt;=MH$6*'Drive Train'!$AA$52,MH43&lt;=MH$6*'Drive Train'!$AA$53,PR43=1,KP43=0),$C$17,0)</f>
        <v>0.04</v>
      </c>
      <c r="TC43" s="2">
        <f>IF(AND(FO43&lt;0,LM43=0,MI43&gt;=MI$6*'Drive Train'!$AA$52,MI43&lt;=MI$6*'Drive Train'!$AA$53,PS43=1,KQ43=0),$C$17,0)</f>
        <v>0.04</v>
      </c>
      <c r="TD43" s="102">
        <f t="shared" si="266"/>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97"/>
        <v>1.4400000000000006</v>
      </c>
      <c r="S44" s="2">
        <f>NG44/'Drive Train'!$F$35</f>
        <v>0</v>
      </c>
      <c r="T44" s="2">
        <f>NH44/'Drive Train'!$F$35</f>
        <v>0</v>
      </c>
      <c r="U44" s="2">
        <f>NI44/'Drive Train'!$F$35</f>
        <v>0</v>
      </c>
      <c r="V44" s="2">
        <f>NJ44/'Drive Train'!$F$35</f>
        <v>0</v>
      </c>
      <c r="W44" s="2">
        <f>NK44/'Drive Train'!$F$35</f>
        <v>0</v>
      </c>
      <c r="X44" s="2">
        <f>NL44/'Drive Train'!$F$35</f>
        <v>0</v>
      </c>
      <c r="Y44" s="2">
        <f>NM44/'Drive Train'!$F$35</f>
        <v>0</v>
      </c>
      <c r="Z44" s="2">
        <f>NN44/'Drive Train'!$F$35</f>
        <v>0</v>
      </c>
      <c r="AA44" s="2">
        <f>NO44/'Drive Train'!$F$35</f>
        <v>0.59030390438614777</v>
      </c>
      <c r="AB44" s="2">
        <f>NP44/'Drive Train'!$F$35</f>
        <v>0.97740067857970137</v>
      </c>
      <c r="AC44" s="2">
        <f>NQ44/'Drive Train'!$F$35</f>
        <v>0.97740067857970148</v>
      </c>
      <c r="AD44" s="2">
        <f>NR44/'Drive Train'!$F$35</f>
        <v>0.93226088202779933</v>
      </c>
      <c r="AE44" s="2">
        <f>NS44/'Drive Train'!$F$35</f>
        <v>0.92264541785655596</v>
      </c>
      <c r="AF44" s="2">
        <f>NT44/'Drive Train'!$F$35</f>
        <v>0.91302995368531248</v>
      </c>
      <c r="AG44" s="2">
        <f>NU44/'Drive Train'!$F$35</f>
        <v>0.90341448951406922</v>
      </c>
      <c r="AH44" s="2">
        <f>NV44/'Drive Train'!$F$35</f>
        <v>0.89379902534282574</v>
      </c>
      <c r="AI44" s="2">
        <f>NW44/'Drive Train'!$F$35</f>
        <v>0.10427107784152477</v>
      </c>
      <c r="AJ44" s="2">
        <f>NX44/'Drive Train'!$F$35</f>
        <v>0</v>
      </c>
      <c r="AK44" s="2">
        <f>NY44/'Drive Train'!$F$35</f>
        <v>0</v>
      </c>
      <c r="AL44" s="2">
        <f>NZ44/'Drive Train'!$F$35</f>
        <v>0</v>
      </c>
      <c r="AM44" s="2">
        <f>OA44/'Drive Train'!$F$35</f>
        <v>0</v>
      </c>
      <c r="AN44" s="47">
        <f t="shared" si="98"/>
        <v>1.4400000000000006</v>
      </c>
      <c r="AO44" s="36">
        <f>LO44*12*60/(PI() * 'Drive Train'!$F$15)/S$6*ABS(S44)</f>
        <v>0</v>
      </c>
      <c r="AP44" s="36">
        <f>LP44*12*60/(PI() * 'Drive Train'!$F$15)/T$6*ABS(T44)</f>
        <v>0</v>
      </c>
      <c r="AQ44" s="36">
        <f>LQ44*12*60/(PI() * 'Drive Train'!$F$15)/U$6*ABS(U44)</f>
        <v>0</v>
      </c>
      <c r="AR44" s="36">
        <f>LR44*12*60/(PI() * 'Drive Train'!$F$15)/V$6*ABS(V44)</f>
        <v>0</v>
      </c>
      <c r="AS44" s="36">
        <f>LS44*12*60/(PI() * 'Drive Train'!$F$15)/W$6*ABS(W44)</f>
        <v>0</v>
      </c>
      <c r="AT44" s="36">
        <f>LT44*12*60/(PI() * 'Drive Train'!$F$15)/X$6*ABS(X44)</f>
        <v>0</v>
      </c>
      <c r="AU44" s="36">
        <f>LU44*12*60/(PI() * 'Drive Train'!$F$15)/Y$6*ABS(Y44)</f>
        <v>0</v>
      </c>
      <c r="AV44" s="36">
        <f>LV44*12*60/(PI() * 'Drive Train'!$F$15)/Z$6*ABS(Z44)</f>
        <v>0</v>
      </c>
      <c r="AW44" s="36">
        <f>LW44*12*60/(PI() * 'Drive Train'!$F$15)/AA$6*ABS(AA44)</f>
        <v>3310.0307746722383</v>
      </c>
      <c r="AX44" s="36">
        <f>LX44*12*60/(PI() * 'Drive Train'!$F$15)/AB$6*ABS(AB44)</f>
        <v>5480.6114295459838</v>
      </c>
      <c r="AY44" s="36">
        <f>LY44*12*60/(PI() * 'Drive Train'!$F$15)/AC$6*ABS(AC44)</f>
        <v>5480.6114295459838</v>
      </c>
      <c r="AZ44" s="36">
        <f>LZ44*12*60/(PI() * 'Drive Train'!$F$15)/AD$6*ABS(AD44)</f>
        <v>2089.5297842559389</v>
      </c>
      <c r="BA44" s="36">
        <f>MA44*12*60/(PI() * 'Drive Train'!$F$15)/AE$6*ABS(AE44)</f>
        <v>2508.4889232347336</v>
      </c>
      <c r="BB44" s="36">
        <f>MB44*12*60/(PI() * 'Drive Train'!$F$15)/AF$6*ABS(AF44)</f>
        <v>2918.2663852139513</v>
      </c>
      <c r="BC44" s="36">
        <f>MC44*12*60/(PI() * 'Drive Train'!$F$15)/AG$6*ABS(AG44)</f>
        <v>3318.8621701935958</v>
      </c>
      <c r="BD44" s="36">
        <f>MD44*12*60/(PI() * 'Drive Train'!$F$15)/AH$6*ABS(AH44)</f>
        <v>3710.2762781736624</v>
      </c>
      <c r="BE44" s="36">
        <f>ME44*12*60/(PI() * 'Drive Train'!$F$15)/AI$6*ABS(AI44)</f>
        <v>452.80590797253876</v>
      </c>
      <c r="BF44" s="36">
        <f>MF44*12*60/(PI() * 'Drive Train'!$F$15)/AJ$6*ABS(AJ44)</f>
        <v>0</v>
      </c>
      <c r="BG44" s="36">
        <f>MG44*12*60/(PI() * 'Drive Train'!$F$15)/AK$6*ABS(AK44)</f>
        <v>0</v>
      </c>
      <c r="BH44" s="36">
        <f>MH44*12*60/(PI() * 'Drive Train'!$F$15)/AL$6*ABS(AL44)</f>
        <v>0</v>
      </c>
      <c r="BI44" s="36">
        <f>MI44*12*60/(PI() * 'Drive Train'!$F$15)/AM$6*ABS(AM44)</f>
        <v>0</v>
      </c>
      <c r="BJ44" s="47">
        <f t="shared" si="308"/>
        <v>1.4400000000000006</v>
      </c>
      <c r="BK44" s="2">
        <f>IF(OR(KS43=1,AND($C$37=Motors!$C$32,OY43=1)),0,IF(NG44=0,-(CG43+$C$15)/($C$14-$C$15)*$C$12,($C$11*S44-AO44)/($C$11*S44)*$C$12*S44))</f>
        <v>0</v>
      </c>
      <c r="BL44" s="2">
        <f>IF(OR(KT43=1,AND($C$37=Motors!$C$32,OZ43=1)),0,IF(NH44=0,-(CH43+$C$15)/($C$14-$C$15)*$C$12,($C$11*T44-AP44)/($C$11*T44)*$C$12*T44))</f>
        <v>0</v>
      </c>
      <c r="BM44" s="2">
        <f>IF(OR(KU43=1,AND($C$37=Motors!$C$32,PA43=1)),0,IF(NI44=0,-(CI43+$C$15)/($C$14-$C$15)*$C$12,($C$11*U44-AQ44)/($C$11*U44)*$C$12*U44))</f>
        <v>0</v>
      </c>
      <c r="BN44" s="2">
        <f>IF(OR(KV43=1,AND($C$37=Motors!$C$32,PB43=1)),0,IF(NJ44=0,-(CJ43+$C$15)/($C$14-$C$15)*$C$12,($C$11*V44-AR44)/($C$11*V44)*$C$12*V44))</f>
        <v>0</v>
      </c>
      <c r="BO44" s="2">
        <f>IF(OR(KW43=1,AND($C$37=Motors!$C$32,PC43=1)),0,IF(NK44=0,-(CK43+$C$15)/($C$14-$C$15)*$C$12,($C$11*W44-AS44)/($C$11*W44)*$C$12*W44))</f>
        <v>0</v>
      </c>
      <c r="BP44" s="2">
        <f>IF(OR(KX43=1,AND($C$37=Motors!$C$32,PD43=1)),0,IF(NL44=0,-(CL43+$C$15)/($C$14-$C$15)*$C$12,($C$11*X44-AT44)/($C$11*X44)*$C$12*X44))</f>
        <v>0</v>
      </c>
      <c r="BQ44" s="2">
        <f>IF(OR(KY43=1,AND($C$37=Motors!$C$32,PE43=1)),0,IF(NM44=0,-(CM43+$C$15)/($C$14-$C$15)*$C$12,($C$11*Y44-AU44)/($C$11*Y44)*$C$12*Y44))</f>
        <v>0</v>
      </c>
      <c r="BR44" s="2">
        <f>IF(OR(KZ43=1,AND($C$37=Motors!$C$32,PF43=1)),0,IF(NN44=0,-(CN43+$C$15)/($C$14-$C$15)*$C$12,($C$11*Z44-AV44)/($C$11*Z44)*$C$12*Z44))</f>
        <v>0</v>
      </c>
      <c r="BS44" s="2">
        <f>IF(OR(LA43=1,AND($C$37=Motors!$C$32,PG43=1)),0,IF(NO44=0,-(CO43+$C$15)/($C$14-$C$15)*$C$12,($C$11*AA44-AW44)/($C$11*AA44)*$C$12*AA44))</f>
        <v>0</v>
      </c>
      <c r="BT44" s="2">
        <f>IF(OR(LB43=1,AND($C$37=Motors!$C$32,PH43=1)),0,IF(NP44=0,-(CP43+$C$15)/($C$14-$C$15)*$C$12,($C$11*AB44-AX44)/($C$11*AB44)*$C$12*AB44))</f>
        <v>0.69768194609399048</v>
      </c>
      <c r="BU44" s="2">
        <f>IF(OR(LC43=1,AND($C$37=Motors!$C$32,PI43=1)),0,IF(NQ44=0,-(CQ43+$C$15)/($C$14-$C$15)*$C$12,($C$11*AC44-AY44)/($C$11*AC44)*$C$12*AC44))</f>
        <v>0.69768194609399126</v>
      </c>
      <c r="BV44" s="2">
        <f>IF(OR(LD43=1,AND($C$37=Motors!$C$32,PJ43=1)),0,IF(NR44=0,-(CR43+$C$15)/($C$14-$C$15)*$C$12,($C$11*AD44-AZ44)/($C$11*AD44)*$C$12*AD44))</f>
        <v>2.9387260473654591</v>
      </c>
      <c r="BW44" s="2">
        <f>IF(OR(LE43=1,AND($C$37=Motors!$C$32,PK43=1)),0,IF(NS44=0,-(CS43+$C$15)/($C$14-$C$15)*$C$12,($C$11*AE44-BA44)/($C$11*AE44)*$C$12*AE44))</f>
        <v>2.589292507272269</v>
      </c>
      <c r="BX44" s="2">
        <f>IF(OR(LF43=1,AND($C$37=Motors!$C$32,PL43=1)),0,IF(NT44=0,-(CT43+$C$15)/($C$14-$C$15)*$C$12,($C$11*AF44-BB44)/($C$11*AF44)*$C$12*AF44))</f>
        <v>2.2465105299744113</v>
      </c>
      <c r="BY44" s="2">
        <f>IF(OR(LG43=1,AND($C$37=Motors!$C$32,PM43=1)),0,IF(NU44=0,-(CU43+$C$15)/($C$14-$C$15)*$C$12,($C$11*AG44-BC44)/($C$11*AG44)*$C$12*AG44))</f>
        <v>1.9103801154718845</v>
      </c>
      <c r="BZ44" s="2">
        <f>IF(OR(LH43=1,AND($C$37=Motors!$C$32,PN43=1)),0,IF(NV44=0,-(CV43+$C$15)/($C$14-$C$15)*$C$12,($C$11*AH44-BD44)/($C$11*AH44)*$C$12*AH44))</f>
        <v>1.58090126376469</v>
      </c>
      <c r="CA44" s="2">
        <f>IF(OR(LI43=1,AND($C$37=Motors!$C$32,PO43=1)),0,IF(NW44=0,-(CW43+$C$15)/($C$14-$C$15)*$C$12,($C$11*AI44-BE44)/($C$11*AI44)*$C$12*AI44))</f>
        <v>0</v>
      </c>
      <c r="CB44" s="2">
        <f>IF(OR(LJ43=1,AND($C$37=Motors!$C$32,PP43=1)),0,IF(NX44=0,-(CX43+$C$15)/($C$14-$C$15)*$C$12,($C$11*AJ44-BF44)/($C$11*AJ44)*$C$12*AJ44))</f>
        <v>0</v>
      </c>
      <c r="CC44" s="2">
        <f>IF(OR(LK43=1,AND($C$37=Motors!$C$32,PQ43=1)),0,IF(NY44=0,-(CY43+$C$15)/($C$14-$C$15)*$C$12,($C$11*AK44-BG44)/($C$11*AK44)*$C$12*AK44))</f>
        <v>0</v>
      </c>
      <c r="CD44" s="2">
        <f>IF(OR(LL43=1,AND($C$37=Motors!$C$32,PR43=1)),0,IF(NZ44=0,-(CZ43+$C$15)/($C$14-$C$15)*$C$12,($C$11*AL44-BH44)/($C$11*AL44)*$C$12*AL44))</f>
        <v>0</v>
      </c>
      <c r="CE44" s="2">
        <f>IF(OR(LM43=1,AND($C$37=Motors!$C$32,PS43=1)),0,IF(OA44=0,-(DA43+$C$15)/($C$14-$C$15)*$C$12,($C$11*AM44-BI44)/($C$11*AM44)*$C$12*AM44))</f>
        <v>0</v>
      </c>
      <c r="CF44" s="47">
        <f t="shared" si="309"/>
        <v>1.4400000000000006</v>
      </c>
      <c r="CG44" s="43">
        <f>IF(AND(KS43=1,OY43=1),0,ABS(BK44/$C$12*($C$14-$C$15)+$C$15) *'Drive Train'!$AA$49 + CG43*(1-'Drive Train'!$AA$49))</f>
        <v>1.5275009476606569</v>
      </c>
      <c r="CH44" s="43">
        <f>IF(AND(KT43=1,OZ43=1),0,ABS(BL44/$C$12*($C$14-$C$15)+$C$15) *'Drive Train'!$AA$49 + CH43*(1-'Drive Train'!$AA$49))</f>
        <v>1.5567028026498355</v>
      </c>
      <c r="CI44" s="43">
        <f>IF(AND(KU43=1,PA43=1),0,ABS(BM44/$C$12*($C$14-$C$15)+$C$15) *'Drive Train'!$AA$49 + CI43*(1-'Drive Train'!$AA$49))</f>
        <v>1.5275362128204486</v>
      </c>
      <c r="CJ44" s="43">
        <f>IF(AND(KV43=1,PB43=1),0,ABS(BN44/$C$12*($C$14-$C$15)+$C$15) *'Drive Train'!$AA$49 + CJ43*(1-'Drive Train'!$AA$49))</f>
        <v>1.5275010302766288</v>
      </c>
      <c r="CK44" s="43">
        <f>IF(AND(KW43=1,PC43=1),0,ABS(BO44/$C$12*($C$14-$C$15)+$C$15) *'Drive Train'!$AA$49 + CK43*(1-'Drive Train'!$AA$49))</f>
        <v>1.5275040455596605</v>
      </c>
      <c r="CL44" s="43">
        <f>IF(AND(KX43=1,PD43=1),0,ABS(BP44/$C$12*($C$14-$C$15)+$C$15) *'Drive Train'!$AA$49 + CL43*(1-'Drive Train'!$AA$49))</f>
        <v>1.5275194961131944</v>
      </c>
      <c r="CM44" s="43">
        <f>IF(AND(KY43=1,PE43=1),0,ABS(BQ44/$C$12*($C$14-$C$15)+$C$15) *'Drive Train'!$AA$49 + CM43*(1-'Drive Train'!$AA$49))</f>
        <v>1.5299325352821351</v>
      </c>
      <c r="CN44" s="43">
        <f>IF(AND(KZ43=1,PF43=1),0,ABS(BR44/$C$12*($C$14-$C$15)+$C$15) *'Drive Train'!$AA$49 + CN43*(1-'Drive Train'!$AA$49))</f>
        <v>1.5883128743691093</v>
      </c>
      <c r="CO44" s="43">
        <f>IF(AND(LA43=1,PG43=1),0,ABS(BS44/$C$12*($C$14-$C$15)+$C$15) *'Drive Train'!$AA$49 + CO43*(1-'Drive Train'!$AA$49))</f>
        <v>9.129109263412202</v>
      </c>
      <c r="CP44" s="43">
        <f>IF(AND(LB43=1,PH43=1),0,ABS(BT44/$C$12*($C$14-$C$15)+$C$15) *'Drive Train'!$AA$49 + CP43*(1-'Drive Train'!$AA$49))</f>
        <v>39.535546317060678</v>
      </c>
      <c r="CQ44" s="43">
        <f>IF(AND(LC43=1,PI43=1),0,ABS(BU44/$C$12*($C$14-$C$15)+$C$15) *'Drive Train'!$AA$49 + CQ43*(1-'Drive Train'!$AA$49))</f>
        <v>39.535546317060721</v>
      </c>
      <c r="CR44" s="43">
        <f>IF(AND(LD43=1,PJ43=1),0,ABS(BV44/$C$12*($C$14-$C$15)+$C$15) *'Drive Train'!$AA$49 + CR43*(1-'Drive Train'!$AA$49))</f>
        <v>161.9046215037169</v>
      </c>
      <c r="CS44" s="43">
        <f>IF(AND(LE43=1,PK43=1),0,ABS(BW44/$C$12*($C$14-$C$15)+$C$15) *'Drive Train'!$AA$49 + CS43*(1-'Drive Train'!$AA$49))</f>
        <v>142.93183575259511</v>
      </c>
      <c r="CT44" s="43">
        <f>IF(AND(LF43=1,PL43=1),0,ABS(BX44/$C$12*($C$14-$C$15)+$C$15) *'Drive Train'!$AA$49 + CT43*(1-'Drive Train'!$AA$49))</f>
        <v>124.32259675637306</v>
      </c>
      <c r="CU44" s="43">
        <f>IF(AND(LG43=1,PM43=1),0,ABS(BY44/$C$12*($C$14-$C$15)+$C$15) *'Drive Train'!$AA$49 + CU43*(1-'Drive Train'!$AA$49))</f>
        <v>106.0769045150507</v>
      </c>
      <c r="CV44" s="43">
        <f>IF(AND(LH43=1,PN43=1),0,ABS(BZ44/$C$12*($C$14-$C$15)+$C$15) *'Drive Train'!$AA$49 + CV43*(1-'Drive Train'!$AA$49))</f>
        <v>88.194759028628084</v>
      </c>
      <c r="CW44" s="43">
        <f>IF(AND(LI43=1,PO43=1),0,ABS(CA44/$C$12*($C$14-$C$15)+$C$15) *'Drive Train'!$AA$49 + CW43*(1-'Drive Train'!$AA$49))</f>
        <v>4.4914586363021884</v>
      </c>
      <c r="CX44" s="43">
        <f>IF(AND(LJ43=1,PP43=1),0,ABS(CB44/$C$12*($C$14-$C$15)+$C$15) *'Drive Train'!$AA$49 + CX43*(1-'Drive Train'!$AA$49))</f>
        <v>1.6287127345994861</v>
      </c>
      <c r="CY44" s="43">
        <f>IF(AND(LK43=1,PQ43=1),0,ABS(CC44/$C$12*($C$14-$C$15)+$C$15) *'Drive Train'!$AA$49 + CY43*(1-'Drive Train'!$AA$49))</f>
        <v>1.5309911645576744</v>
      </c>
      <c r="CZ44" s="43">
        <f>IF(AND(LL43=1,PR43=1),0,ABS(CD44/$C$12*($C$14-$C$15)+$C$15) *'Drive Train'!$AA$49 + CZ43*(1-'Drive Train'!$AA$49))</f>
        <v>1.5281447859532244</v>
      </c>
      <c r="DA44" s="43">
        <f>IF(AND(LM43=1,PS43=1),0,ABS(CE44/$C$12*($C$14-$C$15)+$C$15) *'Drive Train'!$AA$49 + DA43*(1-'Drive Train'!$AA$49))</f>
        <v>1.5276237773901573</v>
      </c>
      <c r="DB44" s="47">
        <f t="shared" si="99"/>
        <v>1.4400000000000006</v>
      </c>
      <c r="DC44" s="43">
        <f t="shared" si="310"/>
        <v>1.5275009476606569</v>
      </c>
      <c r="DD44" s="43">
        <f t="shared" si="311"/>
        <v>1.5567028026498355</v>
      </c>
      <c r="DE44" s="43">
        <f t="shared" si="312"/>
        <v>1.5275362128204486</v>
      </c>
      <c r="DF44" s="43">
        <f t="shared" si="313"/>
        <v>1.5275010302766288</v>
      </c>
      <c r="DG44" s="43">
        <f t="shared" si="314"/>
        <v>1.5275040455596605</v>
      </c>
      <c r="DH44" s="43">
        <f t="shared" si="315"/>
        <v>1.5275194961131944</v>
      </c>
      <c r="DI44" s="43">
        <f t="shared" si="316"/>
        <v>1.5299325352821351</v>
      </c>
      <c r="DJ44" s="43">
        <f t="shared" si="317"/>
        <v>1.5883128743691093</v>
      </c>
      <c r="DK44" s="43">
        <f t="shared" si="318"/>
        <v>9.129109263412202</v>
      </c>
      <c r="DL44" s="43">
        <f t="shared" si="319"/>
        <v>39.535546317060678</v>
      </c>
      <c r="DM44" s="43">
        <f t="shared" si="320"/>
        <v>39.535546317060721</v>
      </c>
      <c r="DN44" s="43">
        <f t="shared" si="321"/>
        <v>25</v>
      </c>
      <c r="DO44" s="43">
        <f t="shared" si="322"/>
        <v>30</v>
      </c>
      <c r="DP44" s="43">
        <f t="shared" si="323"/>
        <v>35</v>
      </c>
      <c r="DQ44" s="43">
        <f t="shared" si="324"/>
        <v>40</v>
      </c>
      <c r="DR44" s="43">
        <f t="shared" si="325"/>
        <v>45</v>
      </c>
      <c r="DS44" s="43">
        <f t="shared" si="326"/>
        <v>4.4914586363021884</v>
      </c>
      <c r="DT44" s="43">
        <f t="shared" si="327"/>
        <v>1.6287127345994861</v>
      </c>
      <c r="DU44" s="43">
        <f t="shared" si="328"/>
        <v>1.5309911645576744</v>
      </c>
      <c r="DV44" s="43">
        <f t="shared" si="329"/>
        <v>1.5281447859532244</v>
      </c>
      <c r="DW44" s="43">
        <f t="shared" si="330"/>
        <v>1.5276237773901573</v>
      </c>
      <c r="DX44" s="47">
        <f t="shared" si="100"/>
        <v>1.4400000000000006</v>
      </c>
      <c r="DY44" s="2">
        <f>IF(OY44=0,($C$23/0.4536*IF(ISNA(MK43),'Drive Train'!$F$16,'Drive Train'!$F$17)*4.448*$C$24*S$6)*SIGN(BK44),BK44)</f>
        <v>0</v>
      </c>
      <c r="DZ44" s="2">
        <f>IF(OZ44=0,($C$23/0.4536*IF(ISNA(ML43),'Drive Train'!$F$16,'Drive Train'!$F$17)*4.448*$C$24*$C$21*T$6)*SIGN(BL44),BL44)</f>
        <v>0</v>
      </c>
      <c r="EA44" s="2">
        <f>IF(PA44=0,($C$23/0.4536*IF(ISNA(MM43),'Drive Train'!$F$16,'Drive Train'!$F$17)*4.448*$C$24*$C$21*U$6)*SIGN(BM44),BM44)</f>
        <v>0</v>
      </c>
      <c r="EB44" s="2">
        <f>IF(PB44=0,($C$23/0.4536*IF(ISNA(MN43),'Drive Train'!$F$16,'Drive Train'!$F$17)*4.448*$C$24*$C$21*V$6)*SIGN(BN44),BN44)</f>
        <v>0</v>
      </c>
      <c r="EC44" s="2">
        <f>IF(PC44=0,($C$23/0.4536*IF(ISNA(MO43),'Drive Train'!$F$16,'Drive Train'!$F$17)*4.448*$C$24*$C$21*W$6)*SIGN(BO44),BO44)</f>
        <v>0</v>
      </c>
      <c r="ED44" s="2">
        <f>IF(PD44=0,($C$23/0.4536*IF(ISNA(MP43),'Drive Train'!$F$16,'Drive Train'!$F$17)*4.448*$C$24*$C$21*X$6)*SIGN(BP44),BP44)</f>
        <v>0</v>
      </c>
      <c r="EE44" s="2">
        <f>IF(PE44=0,($C$23/0.4536*IF(ISNA(MQ43),'Drive Train'!$F$16,'Drive Train'!$F$17)*4.448*$C$24*$C$21*Y$6)*SIGN(BQ44),BQ44)</f>
        <v>0</v>
      </c>
      <c r="EF44" s="2">
        <f>IF(PF44=0,($C$23/0.4536*IF(ISNA(MR43),'Drive Train'!$F$16,'Drive Train'!$F$17)*4.448*$C$24*$C$21*Z$6)*SIGN(BR44),BR44)</f>
        <v>0</v>
      </c>
      <c r="EG44" s="2">
        <f>IF(PG44=0,($C$23/0.4536*IF(ISNA(MS43),'Drive Train'!$F$16,'Drive Train'!$F$17)*4.448*$C$24*$C$21*AA$6)*SIGN(BS44),BS44)</f>
        <v>0</v>
      </c>
      <c r="EH44" s="2">
        <f>IF(PH44=0,($C$23/0.4536*IF(ISNA(MT43),'Drive Train'!$F$16,'Drive Train'!$F$17)*4.448*$C$24*$C$21*AB$6)*SIGN(BT44),BT44)</f>
        <v>2.5398205871619508</v>
      </c>
      <c r="EI44" s="2">
        <f>IF(PI44=0,($C$23/0.4536*IF(ISNA(MU43),'Drive Train'!$F$16,'Drive Train'!$F$17)*4.448*$C$24*$C$21*AC$6)*SIGN(BU44),BU44)</f>
        <v>2.3140587571919995</v>
      </c>
      <c r="EJ44" s="2">
        <f>IF(PJ44=0,($C$23/0.4536*IF(ISNA(MV43),'Drive Train'!$F$16,'Drive Train'!$F$17)*4.448*$C$24*$C$21*AD$6)*SIGN(BV44),BV44)</f>
        <v>5.7851468929800003</v>
      </c>
      <c r="EK44" s="2">
        <f>IF(PK44=0,($C$23/0.4536*IF(ISNA(MW43),'Drive Train'!$F$16,'Drive Train'!$F$17)*4.448*$C$24*$C$21*AE$6)*SIGN(BW44),BW44)</f>
        <v>5.7851468929800003</v>
      </c>
      <c r="EL44" s="2">
        <f>IF(PL44=0,($C$23/0.4536*IF(ISNA(MX43),'Drive Train'!$F$16,'Drive Train'!$F$17)*4.448*$C$24*$C$21*AF$6)*SIGN(BX44),BX44)</f>
        <v>5.7851468929800003</v>
      </c>
      <c r="EM44" s="2">
        <f>IF(PM44=0,($C$23/0.4536*IF(ISNA(MY43),'Drive Train'!$F$16,'Drive Train'!$F$17)*4.448*$C$24*$C$21*AG$6)*SIGN(BY44),BY44)</f>
        <v>5.7851468929800003</v>
      </c>
      <c r="EN44" s="2">
        <f>IF(PN44=0,($C$23/0.4536*IF(ISNA(MZ43),'Drive Train'!$F$16,'Drive Train'!$F$17)*4.448*$C$24*$C$21*AH$6)*SIGN(BZ44),BZ44)</f>
        <v>1.58090126376469</v>
      </c>
      <c r="EO44" s="2">
        <f>IF(PO44=0,($C$23/0.4536*IF(ISNA(NA43),'Drive Train'!$F$16,'Drive Train'!$F$17)*4.448*$C$24*$C$21*AI$6)*SIGN(CA44),CA44)</f>
        <v>0</v>
      </c>
      <c r="EP44" s="2">
        <f>IF(PP44=0,($C$23/0.4536*IF(ISNA(NB43),'Drive Train'!$F$16,'Drive Train'!$F$17)*4.448*$C$24*$C$21*AJ$6)*SIGN(CB44),CB44)</f>
        <v>0</v>
      </c>
      <c r="EQ44" s="2">
        <f>IF(PQ44=0,($C$23/0.4536*IF(ISNA(NC43),'Drive Train'!$F$16,'Drive Train'!$F$17)*4.448*$C$24*$C$21*AK$6)*SIGN(CC44),CC44)</f>
        <v>0</v>
      </c>
      <c r="ER44" s="2">
        <f>IF(PR44=0,($C$23/0.4536*IF(ISNA(ND43),'Drive Train'!$F$16,'Drive Train'!$F$17)*4.448*$C$24*$C$21*AL$6)*SIGN(CD44),CD44)</f>
        <v>0</v>
      </c>
      <c r="ES44" s="2">
        <f>IF(PS44=0,($C$23/0.4536*IF(ISNA(NE43),'Drive Train'!$F$16,'Drive Train'!$F$17)*4.448*$C$24*$C$21*AM$6)*SIGN(CE44),CE44)</f>
        <v>0</v>
      </c>
      <c r="ET44" s="47">
        <f t="shared" si="331"/>
        <v>1.4400000000000006</v>
      </c>
      <c r="EU44" s="2">
        <f>MAX(MIN(IF(AND(OY43=1,NG44&lt;0),-1,1)*(DC44-$C$15)/($C$14-$C$15)*$C$12*$C$21-$C$33*LO44/AO$6 -  OY43*$C$33/$C$21,DY43/$C$19),MAX(EU$8:EU43)*-1)</f>
        <v>-1.0360828722540019</v>
      </c>
      <c r="EV44" s="2">
        <f>MAX(MIN(IF(AND(OZ43=1,NH44&lt;0),-1,1)*(DD44-$C$15)/($C$14-$C$15)*$C$12*$C$21-$C$33*LP44/AP$6 -  OZ43*$C$33/$C$21,DZ43/$C$19),MAX(EV$8:EV43)*-1)</f>
        <v>-1.081146510870739</v>
      </c>
      <c r="EW44" s="2">
        <f>MAX(MIN(IF(AND(PA43=1,NI44&lt;0),-1,1)*(DE44-$C$15)/($C$14-$C$15)*$C$12*$C$21-$C$33*LQ44/AQ$6 -  PA43*$C$33/$C$21,EA43/$C$19),MAX(EW$8:EW43)*-1)</f>
        <v>-1.1309728868829538</v>
      </c>
      <c r="EX44" s="2">
        <f>MAX(MIN(IF(AND(PB43=1,NJ44&lt;0),-1,1)*(DF44-$C$15)/($C$14-$C$15)*$C$12*$C$21-$C$33*LR44/AR$6 -  PB43*$C$33/$C$21,EB43/$C$19),MAX(EX$8:EX43)*-1)</f>
        <v>-1.0588371661809619</v>
      </c>
      <c r="EY44" s="2">
        <f>MAX(MIN(IF(AND(PC43=1,NK44&lt;0),-1,1)*(DG44-$C$15)/($C$14-$C$15)*$C$12*$C$21-$C$33*LS44/AS$6 -  PC43*$C$33/$C$21,EC43/$C$19),MAX(EY$8:EY43)*-1)</f>
        <v>-0.98996260776505318</v>
      </c>
      <c r="EZ44" s="2">
        <f>MAX(MIN(IF(AND(PD43=1,NL44&lt;0),-1,1)*(DH44-$C$15)/($C$14-$C$15)*$C$12*$C$21-$C$33*LT44/AT$6 -  PD43*$C$33/$C$21,ED43/$C$19),MAX(EZ$8:EZ43)*-1)</f>
        <v>-0.90442758830439451</v>
      </c>
      <c r="FA44" s="2">
        <f>MAX(MIN(IF(AND(PE43=1,NM44&lt;0),-1,1)*(DI44-$C$15)/($C$14-$C$15)*$C$12*$C$21-$C$33*LU44/AU$6 -  PE43*$C$33/$C$21,EE43/$C$19),MAX(FA$8:FA43)*-1)</f>
        <v>-1.0152243061626243</v>
      </c>
      <c r="FB44" s="2">
        <f>MAX(MIN(IF(AND(PF43=1,NN44&lt;0),-1,1)*(DJ44-$C$15)/($C$14-$C$15)*$C$12*$C$21-$C$33*LV44/AV$6 -  PF43*$C$33/$C$21,EF43/$C$19),MAX(FB$8:FB43)*-1)</f>
        <v>-0.92437527272727282</v>
      </c>
      <c r="FC44" s="2">
        <f>MAX(MIN(IF(AND(PG43=1,NO44&lt;0),-1,1)*(DK44-$C$15)/($C$14-$C$15)*$C$12*$C$21-$C$33*LW44/AW$6 -  PG43*$C$33/$C$21,EG43/$C$19),MAX(FC$8:FC43)*-1)</f>
        <v>-0.82444281081081083</v>
      </c>
      <c r="FD44" s="2">
        <f>MAX(MIN(IF(AND(PH43=1,NP44&lt;0),-1,1)*(DL44-$C$15)/($C$14-$C$15)*$C$12*$C$21-$C$33*LX44/AX$6 -  PH43*$C$33/$C$21,EH43/$C$19),MAX(FD$8:FD43)*-1)</f>
        <v>-4.4408920985006262E-16</v>
      </c>
      <c r="FE44" s="2">
        <f>MAX(MIN(IF(AND(PI43=1,NQ44&lt;0),-1,1)*(DM44-$C$15)/($C$14-$C$15)*$C$12*$C$21-$C$33*LY44/AY$6 -  PI43*$C$33/$C$21,EI43/$C$19),MAX(FE$8:FE43)*-1)</f>
        <v>0</v>
      </c>
      <c r="FF44" s="2">
        <f>MAX(MIN(IF(AND(PJ43=1,NR44&lt;0),-1,1)*(DN44-$C$15)/($C$14-$C$15)*$C$12*$C$21-$C$33*LZ44/AZ$6 -  PJ43*$C$33/$C$21,EJ43/$C$19),MAX(FF$8:FF43)*-1)</f>
        <v>0.12971046905493849</v>
      </c>
      <c r="FG44" s="2">
        <f>MAX(MIN(IF(AND(PK43=1,NS44&lt;0),-1,1)*(DO44-$C$15)/($C$14-$C$15)*$C$12*$C$21-$C$33*MA44/BA$6 -  PK43*$C$33/$C$21,EK43/$C$19),MAX(FG$8:FG43)*-1)</f>
        <v>0.15734077453048184</v>
      </c>
      <c r="FH44" s="2">
        <f>MAX(MIN(IF(AND(PL43=1,NT44&lt;0),-1,1)*(DP44-$C$15)/($C$14-$C$15)*$C$12*$C$21-$C$33*MB44/BB$6 -  PL43*$C$33/$C$21,EL43/$C$19),MAX(FH$8:FH43)*-1)</f>
        <v>0.18497108000602536</v>
      </c>
      <c r="FI44" s="2">
        <f>MAX(MIN(IF(AND(PM43=1,NU44&lt;0),-1,1)*(DQ44-$C$15)/($C$14-$C$15)*$C$12*$C$21-$C$33*MC44/BC$6 -  PM43*$C$33/$C$21,EM43/$C$19),MAX(FI$8:FI43)*-1)</f>
        <v>0.21260138548156865</v>
      </c>
      <c r="FJ44" s="2">
        <f>MAX(MIN(IF(AND(PN43=1,NV44&lt;0),-1,1)*(DR44-$C$15)/($C$14-$C$15)*$C$12*$C$21-$C$33*MD44/BD$6 -  PN43*$C$33/$C$21,EN43/$C$19),MAX(FJ$8:FJ43)*-1)</f>
        <v>0.24023169095711205</v>
      </c>
      <c r="FK44" s="2">
        <f>MAX(MIN(IF(AND(PO43=1,NW44&lt;0),-1,1)*(DS44-$C$15)/($C$14-$C$15)*$C$12*$C$21-$C$33*ME44/BE$6 -  PO43*$C$33/$C$21,EO43/$C$19),MAX(FK$8:FK43)*-1)</f>
        <v>-0.7593500095668877</v>
      </c>
      <c r="FL44" s="2">
        <f>MAX(MIN(IF(AND(PP43=1,NX44&lt;0),-1,1)*(DT44-$C$15)/($C$14-$C$15)*$C$12*$C$21-$C$33*MF44/BF$6 -  PP43*$C$33/$C$21,EP43/$C$19),MAX(FL$8:FL43)*-1)</f>
        <v>-0.8376779284453123</v>
      </c>
      <c r="FM44" s="2">
        <f>MAX(MIN(IF(AND(PQ43=1,NY44&lt;0),-1,1)*(DU44-$C$15)/($C$14-$C$15)*$C$12*$C$21-$C$33*MG44/BG$6 -  PQ43*$C$33/$C$21,EQ43/$C$19),MAX(FM$8:FM43)*-1)</f>
        <v>-0.91600584732373702</v>
      </c>
      <c r="FN44" s="2">
        <f>MAX(MIN(IF(AND(PR43=1,NZ44&lt;0),-1,1)*(DV44-$C$15)/($C$14-$C$15)*$C$12*$C$21-$C$33*MH44/BH$6 -  PR43*$C$33/$C$21,ER43/$C$19),MAX(FN$8:FN43)*-1)</f>
        <v>-0.99433376620216163</v>
      </c>
      <c r="FO44" s="2">
        <f>MAX(MIN(IF(AND(PS43=1,OA44&lt;0),-1,1)*(DW44-$C$15)/($C$14-$C$15)*$C$12*$C$21-$C$33*MI44/BI$6 -  PS43*$C$33/$C$21,ES43/$C$19),MAX(FO$8:FO43)*-1)</f>
        <v>-1.0726616850805863</v>
      </c>
      <c r="FP44" s="47">
        <f t="shared" si="101"/>
        <v>1.4400000000000006</v>
      </c>
      <c r="FQ44" s="43">
        <f t="shared" si="375"/>
        <v>1.5275009476606569</v>
      </c>
      <c r="FR44" s="43">
        <f t="shared" si="376"/>
        <v>1.5567028026498355</v>
      </c>
      <c r="FS44" s="43">
        <f t="shared" si="377"/>
        <v>1.5275362128204486</v>
      </c>
      <c r="FT44" s="43">
        <f t="shared" si="378"/>
        <v>1.5275010302766288</v>
      </c>
      <c r="FU44" s="43">
        <f t="shared" si="379"/>
        <v>1.5275040455596605</v>
      </c>
      <c r="FV44" s="43">
        <f t="shared" si="380"/>
        <v>1.5275194961131944</v>
      </c>
      <c r="FW44" s="43">
        <f t="shared" si="381"/>
        <v>1.5299325352821351</v>
      </c>
      <c r="FX44" s="43">
        <f t="shared" si="382"/>
        <v>1.5883128743691093</v>
      </c>
      <c r="FY44" s="43">
        <f t="shared" si="383"/>
        <v>9.129109263412202</v>
      </c>
      <c r="FZ44" s="43">
        <f t="shared" si="384"/>
        <v>1.7898497430661506</v>
      </c>
      <c r="GA44" s="43">
        <f t="shared" si="385"/>
        <v>1.7898497430661173</v>
      </c>
      <c r="GB44" s="43">
        <f t="shared" si="386"/>
        <v>11.491906282579679</v>
      </c>
      <c r="GC44" s="43">
        <f t="shared" si="387"/>
        <v>13.558592093531546</v>
      </c>
      <c r="GD44" s="43">
        <f t="shared" si="388"/>
        <v>15.625277904483427</v>
      </c>
      <c r="GE44" s="43">
        <f t="shared" si="389"/>
        <v>17.691963715435289</v>
      </c>
      <c r="GF44" s="43">
        <f t="shared" si="390"/>
        <v>19.758649526387163</v>
      </c>
      <c r="GG44" s="43">
        <f t="shared" si="391"/>
        <v>4.4914586363021884</v>
      </c>
      <c r="GH44" s="43">
        <f t="shared" si="392"/>
        <v>1.6287127345994861</v>
      </c>
      <c r="GI44" s="43">
        <f t="shared" si="393"/>
        <v>1.5309911645576744</v>
      </c>
      <c r="GJ44" s="43">
        <f t="shared" si="394"/>
        <v>1.5281447859532244</v>
      </c>
      <c r="GK44" s="43">
        <f t="shared" si="395"/>
        <v>1.5276237773901573</v>
      </c>
      <c r="GL44" s="47">
        <f t="shared" si="123"/>
        <v>1.4400000000000006</v>
      </c>
      <c r="GM44" s="43">
        <f t="shared" si="332"/>
        <v>-20.813353583632679</v>
      </c>
      <c r="GN44" s="43">
        <f t="shared" si="333"/>
        <v>-10.859307304979216</v>
      </c>
      <c r="GO44" s="43">
        <f t="shared" si="334"/>
        <v>-16.408565260637697</v>
      </c>
      <c r="GP44" s="43">
        <f t="shared" si="335"/>
        <v>-20.088761429952566</v>
      </c>
      <c r="GQ44" s="43">
        <f t="shared" si="336"/>
        <v>-23.20134427988188</v>
      </c>
      <c r="GR44" s="43">
        <f t="shared" si="337"/>
        <v>-25.234161188417453</v>
      </c>
      <c r="GS44" s="43">
        <f t="shared" si="338"/>
        <v>-32.857541691400051</v>
      </c>
      <c r="GT44" s="43">
        <f t="shared" si="339"/>
        <v>-34.043744474999997</v>
      </c>
      <c r="GU44" s="43">
        <f t="shared" si="340"/>
        <v>-34.043744474999997</v>
      </c>
      <c r="GV44" s="43">
        <f t="shared" si="341"/>
        <v>-2.0320254392085006E-14</v>
      </c>
      <c r="GW44" s="43">
        <f t="shared" si="342"/>
        <v>0</v>
      </c>
      <c r="GX44" s="43">
        <f t="shared" si="343"/>
        <v>2.6056891086965388</v>
      </c>
      <c r="GY44" s="43">
        <f t="shared" si="344"/>
        <v>3.1607405750287434</v>
      </c>
      <c r="GZ44" s="43">
        <f t="shared" si="345"/>
        <v>3.7157920413609506</v>
      </c>
      <c r="HA44" s="43">
        <f t="shared" si="346"/>
        <v>4.2708435076931544</v>
      </c>
      <c r="HB44" s="43">
        <f t="shared" si="347"/>
        <v>4.8258949740253598</v>
      </c>
      <c r="HC44" s="43">
        <f t="shared" si="348"/>
        <v>-15.254204722511707</v>
      </c>
      <c r="HD44" s="43">
        <f t="shared" si="349"/>
        <v>-16.827695332910565</v>
      </c>
      <c r="HE44" s="43">
        <f t="shared" si="350"/>
        <v>-18.401185943309425</v>
      </c>
      <c r="HF44" s="43">
        <f t="shared" si="351"/>
        <v>-19.974676553708278</v>
      </c>
      <c r="HG44" s="43">
        <f t="shared" si="352"/>
        <v>-21.548167164107138</v>
      </c>
      <c r="HH44" s="47">
        <f t="shared" si="124"/>
        <v>1.4400000000000006</v>
      </c>
      <c r="HI44" s="43">
        <f t="shared" si="125"/>
        <v>20.813353583632679</v>
      </c>
      <c r="HJ44" s="43">
        <f t="shared" si="126"/>
        <v>10.859307304979216</v>
      </c>
      <c r="HK44" s="43">
        <f t="shared" si="127"/>
        <v>16.408565260637697</v>
      </c>
      <c r="HL44" s="43">
        <f t="shared" si="128"/>
        <v>20.088761429952566</v>
      </c>
      <c r="HM44" s="43">
        <f t="shared" si="129"/>
        <v>23.20134427988188</v>
      </c>
      <c r="HN44" s="43">
        <f t="shared" si="130"/>
        <v>25.234161188417453</v>
      </c>
      <c r="HO44" s="43">
        <f t="shared" si="131"/>
        <v>32.857541691400051</v>
      </c>
      <c r="HP44" s="43">
        <f t="shared" si="132"/>
        <v>34.043744474999997</v>
      </c>
      <c r="HQ44" s="43">
        <f t="shared" si="133"/>
        <v>34.043744474999997</v>
      </c>
      <c r="HR44" s="43">
        <f t="shared" si="134"/>
        <v>2.0320254392085006E-14</v>
      </c>
      <c r="HS44" s="43">
        <f t="shared" si="135"/>
        <v>0</v>
      </c>
      <c r="HT44" s="43">
        <f t="shared" si="136"/>
        <v>2.6056891086965388</v>
      </c>
      <c r="HU44" s="43">
        <f t="shared" si="137"/>
        <v>3.1607405750287434</v>
      </c>
      <c r="HV44" s="43">
        <f t="shared" si="138"/>
        <v>3.7157920413609506</v>
      </c>
      <c r="HW44" s="43">
        <f t="shared" si="139"/>
        <v>4.2708435076931544</v>
      </c>
      <c r="HX44" s="43">
        <f t="shared" si="140"/>
        <v>4.8258949740253598</v>
      </c>
      <c r="HY44" s="43">
        <f t="shared" si="141"/>
        <v>15.254204722511707</v>
      </c>
      <c r="HZ44" s="43">
        <f t="shared" si="142"/>
        <v>16.827695332910565</v>
      </c>
      <c r="IA44" s="43">
        <f t="shared" si="143"/>
        <v>18.401185943309425</v>
      </c>
      <c r="IB44" s="43">
        <f t="shared" si="144"/>
        <v>19.974676553708278</v>
      </c>
      <c r="IC44" s="43">
        <f t="shared" si="145"/>
        <v>21.548167164107138</v>
      </c>
      <c r="ID44" s="47">
        <f t="shared" si="146"/>
        <v>1.4400000000000006</v>
      </c>
      <c r="IE44" s="43">
        <f t="shared" si="147"/>
        <v>0</v>
      </c>
      <c r="IF44" s="43">
        <f t="shared" si="148"/>
        <v>0</v>
      </c>
      <c r="IG44" s="43">
        <f t="shared" si="149"/>
        <v>0</v>
      </c>
      <c r="IH44" s="43">
        <f t="shared" si="150"/>
        <v>0</v>
      </c>
      <c r="II44" s="43">
        <f t="shared" si="151"/>
        <v>0</v>
      </c>
      <c r="IJ44" s="43">
        <f t="shared" si="152"/>
        <v>0</v>
      </c>
      <c r="IK44" s="43">
        <f t="shared" si="153"/>
        <v>0</v>
      </c>
      <c r="IL44" s="43">
        <f t="shared" si="154"/>
        <v>0</v>
      </c>
      <c r="IM44" s="43">
        <f t="shared" si="155"/>
        <v>7.3197684143882329</v>
      </c>
      <c r="IN44" s="43">
        <f t="shared" si="156"/>
        <v>12.119768414388297</v>
      </c>
      <c r="IO44" s="43">
        <f t="shared" si="157"/>
        <v>12.119768414388298</v>
      </c>
      <c r="IP44" s="43">
        <f t="shared" si="158"/>
        <v>11.560034937144712</v>
      </c>
      <c r="IQ44" s="43">
        <f t="shared" si="159"/>
        <v>11.440803181421295</v>
      </c>
      <c r="IR44" s="43">
        <f t="shared" si="160"/>
        <v>11.321571425697876</v>
      </c>
      <c r="IS44" s="43">
        <f t="shared" si="161"/>
        <v>11.202339669974458</v>
      </c>
      <c r="IT44" s="43">
        <f t="shared" si="162"/>
        <v>11.083107914251039</v>
      </c>
      <c r="IU44" s="43">
        <f t="shared" si="163"/>
        <v>1.2929613652349072</v>
      </c>
      <c r="IV44" s="43">
        <f t="shared" si="164"/>
        <v>0</v>
      </c>
      <c r="IW44" s="43">
        <f t="shared" si="165"/>
        <v>0</v>
      </c>
      <c r="IX44" s="43">
        <f t="shared" si="166"/>
        <v>0</v>
      </c>
      <c r="IY44" s="43">
        <f t="shared" si="167"/>
        <v>0</v>
      </c>
      <c r="IZ44" s="47">
        <f t="shared" si="168"/>
        <v>1.4400000000000006</v>
      </c>
      <c r="JA44" s="43" t="e">
        <f t="shared" si="267"/>
        <v>#N/A</v>
      </c>
      <c r="JB44" s="43" t="e">
        <f t="shared" si="268"/>
        <v>#N/A</v>
      </c>
      <c r="JC44" s="43" t="e">
        <f t="shared" si="269"/>
        <v>#N/A</v>
      </c>
      <c r="JD44" s="43" t="e">
        <f t="shared" si="270"/>
        <v>#N/A</v>
      </c>
      <c r="JE44" s="43" t="e">
        <f t="shared" si="271"/>
        <v>#N/A</v>
      </c>
      <c r="JF44" s="43" t="e">
        <f t="shared" si="272"/>
        <v>#N/A</v>
      </c>
      <c r="JG44" s="43" t="e">
        <f t="shared" si="273"/>
        <v>#N/A</v>
      </c>
      <c r="JH44" s="43" t="e">
        <f t="shared" si="274"/>
        <v>#N/A</v>
      </c>
      <c r="JI44" s="43" t="e">
        <f t="shared" si="275"/>
        <v>#N/A</v>
      </c>
      <c r="JJ44" s="43" t="e">
        <f t="shared" si="276"/>
        <v>#N/A</v>
      </c>
      <c r="JK44" s="43" t="e">
        <f t="shared" si="277"/>
        <v>#N/A</v>
      </c>
      <c r="JL44" s="43">
        <f t="shared" si="278"/>
        <v>6</v>
      </c>
      <c r="JM44" s="43">
        <f t="shared" si="279"/>
        <v>6</v>
      </c>
      <c r="JN44" s="43">
        <f t="shared" si="280"/>
        <v>6</v>
      </c>
      <c r="JO44" s="43">
        <f t="shared" si="281"/>
        <v>6</v>
      </c>
      <c r="JP44" s="43" t="e">
        <f t="shared" si="282"/>
        <v>#N/A</v>
      </c>
      <c r="JQ44" s="43" t="e">
        <f t="shared" si="283"/>
        <v>#N/A</v>
      </c>
      <c r="JR44" s="43" t="e">
        <f t="shared" si="284"/>
        <v>#N/A</v>
      </c>
      <c r="JS44" s="43" t="e">
        <f t="shared" si="285"/>
        <v>#N/A</v>
      </c>
      <c r="JT44" s="43" t="e">
        <f t="shared" si="286"/>
        <v>#N/A</v>
      </c>
      <c r="JU44" s="43" t="e">
        <f t="shared" si="287"/>
        <v>#N/A</v>
      </c>
      <c r="JV44" s="47">
        <f t="shared" si="170"/>
        <v>1.4400000000000006</v>
      </c>
      <c r="JW44" s="36">
        <f t="shared" si="396"/>
        <v>0</v>
      </c>
      <c r="JX44" s="36">
        <f t="shared" si="397"/>
        <v>0</v>
      </c>
      <c r="JY44" s="36">
        <f t="shared" si="398"/>
        <v>0</v>
      </c>
      <c r="JZ44" s="36">
        <f t="shared" si="399"/>
        <v>0</v>
      </c>
      <c r="KA44" s="36">
        <f t="shared" si="400"/>
        <v>0</v>
      </c>
      <c r="KB44" s="36">
        <f t="shared" si="401"/>
        <v>0</v>
      </c>
      <c r="KC44" s="36">
        <f t="shared" si="402"/>
        <v>0</v>
      </c>
      <c r="KD44" s="36">
        <f t="shared" si="403"/>
        <v>0</v>
      </c>
      <c r="KE44" s="36">
        <f t="shared" si="404"/>
        <v>0</v>
      </c>
      <c r="KF44" s="36">
        <f t="shared" si="405"/>
        <v>1</v>
      </c>
      <c r="KG44" s="36">
        <f t="shared" si="406"/>
        <v>1</v>
      </c>
      <c r="KH44" s="36">
        <f t="shared" si="407"/>
        <v>0</v>
      </c>
      <c r="KI44" s="36">
        <f t="shared" si="408"/>
        <v>0</v>
      </c>
      <c r="KJ44" s="36">
        <f t="shared" si="409"/>
        <v>0</v>
      </c>
      <c r="KK44" s="36">
        <f t="shared" si="410"/>
        <v>0</v>
      </c>
      <c r="KL44" s="36">
        <f t="shared" si="411"/>
        <v>0</v>
      </c>
      <c r="KM44" s="36">
        <f t="shared" si="412"/>
        <v>0</v>
      </c>
      <c r="KN44" s="36">
        <f t="shared" si="413"/>
        <v>0</v>
      </c>
      <c r="KO44" s="36">
        <f t="shared" si="414"/>
        <v>0</v>
      </c>
      <c r="KP44" s="36">
        <f t="shared" si="415"/>
        <v>0</v>
      </c>
      <c r="KQ44" s="36">
        <f t="shared" si="416"/>
        <v>0</v>
      </c>
      <c r="KR44" s="47">
        <f t="shared" si="192"/>
        <v>1.4400000000000006</v>
      </c>
      <c r="KS44" s="1">
        <f t="shared" si="417"/>
        <v>0</v>
      </c>
      <c r="KT44" s="1">
        <f t="shared" si="418"/>
        <v>0</v>
      </c>
      <c r="KU44" s="1">
        <f t="shared" si="419"/>
        <v>0</v>
      </c>
      <c r="KV44" s="1">
        <f t="shared" si="420"/>
        <v>0</v>
      </c>
      <c r="KW44" s="1">
        <f t="shared" si="421"/>
        <v>0</v>
      </c>
      <c r="KX44" s="1">
        <f t="shared" si="422"/>
        <v>0</v>
      </c>
      <c r="KY44" s="1">
        <f t="shared" si="423"/>
        <v>0</v>
      </c>
      <c r="KZ44" s="1">
        <f t="shared" si="424"/>
        <v>0</v>
      </c>
      <c r="LA44" s="1">
        <f t="shared" si="425"/>
        <v>0</v>
      </c>
      <c r="LB44" s="1">
        <f t="shared" si="426"/>
        <v>0</v>
      </c>
      <c r="LC44" s="1">
        <f t="shared" si="427"/>
        <v>0</v>
      </c>
      <c r="LD44" s="1">
        <f t="shared" si="428"/>
        <v>0</v>
      </c>
      <c r="LE44" s="1">
        <f t="shared" si="429"/>
        <v>0</v>
      </c>
      <c r="LF44" s="1">
        <f t="shared" si="430"/>
        <v>0</v>
      </c>
      <c r="LG44" s="1">
        <f t="shared" si="431"/>
        <v>0</v>
      </c>
      <c r="LH44" s="1">
        <f t="shared" si="432"/>
        <v>0</v>
      </c>
      <c r="LI44" s="1">
        <f t="shared" si="433"/>
        <v>0</v>
      </c>
      <c r="LJ44" s="1">
        <f t="shared" si="434"/>
        <v>0</v>
      </c>
      <c r="LK44" s="1">
        <f t="shared" si="435"/>
        <v>0</v>
      </c>
      <c r="LL44" s="1">
        <f t="shared" si="436"/>
        <v>0</v>
      </c>
      <c r="LM44" s="1">
        <f t="shared" si="437"/>
        <v>0</v>
      </c>
      <c r="LN44" s="47">
        <f t="shared" si="214"/>
        <v>1.4400000000000006</v>
      </c>
      <c r="LO44" s="43">
        <f t="shared" si="215"/>
        <v>5.9117657595218072</v>
      </c>
      <c r="LP44" s="43">
        <f t="shared" si="216"/>
        <v>14.317569900621736</v>
      </c>
      <c r="LQ44" s="43">
        <f t="shared" si="217"/>
        <v>11.784776333451061</v>
      </c>
      <c r="LR44" s="43">
        <f t="shared" si="218"/>
        <v>6.9195218529998064</v>
      </c>
      <c r="LS44" s="43">
        <f t="shared" si="219"/>
        <v>3.9842865215429724</v>
      </c>
      <c r="LT44" s="43">
        <f t="shared" si="220"/>
        <v>1.6597210198695567</v>
      </c>
      <c r="LU44" s="43">
        <f t="shared" si="221"/>
        <v>3.3153537404315601</v>
      </c>
      <c r="LV44" s="43">
        <f t="shared" si="222"/>
        <v>4.8116987829422673</v>
      </c>
      <c r="LW44" s="43">
        <f t="shared" si="223"/>
        <v>7.9351158941680504</v>
      </c>
      <c r="LX44" s="43">
        <f t="shared" si="224"/>
        <v>7.1609582459565368</v>
      </c>
      <c r="LY44" s="43">
        <f t="shared" si="225"/>
        <v>6.5244286240937326</v>
      </c>
      <c r="LZ44" s="43">
        <f t="shared" si="226"/>
        <v>6.5198442583345164</v>
      </c>
      <c r="MA44" s="43">
        <f t="shared" si="227"/>
        <v>7.9086703864279277</v>
      </c>
      <c r="MB44" s="43">
        <f t="shared" si="228"/>
        <v>9.2974965145213364</v>
      </c>
      <c r="MC44" s="43">
        <f t="shared" si="229"/>
        <v>10.68632264261475</v>
      </c>
      <c r="MD44" s="43">
        <f t="shared" si="230"/>
        <v>12.075148770708161</v>
      </c>
      <c r="ME44" s="43">
        <f t="shared" si="231"/>
        <v>12.632064630958773</v>
      </c>
      <c r="MF44" s="43">
        <f t="shared" si="232"/>
        <v>12.077233150472795</v>
      </c>
      <c r="MG44" s="43">
        <f t="shared" si="233"/>
        <v>11.08086214170218</v>
      </c>
      <c r="MH44" s="43">
        <f t="shared" si="234"/>
        <v>10.412598852802425</v>
      </c>
      <c r="MI44" s="43">
        <f t="shared" si="235"/>
        <v>9.3726877389001757</v>
      </c>
      <c r="MJ44" s="47">
        <f t="shared" si="236"/>
        <v>1.4400000000000006</v>
      </c>
      <c r="MK44" s="43" t="e">
        <f t="shared" si="353"/>
        <v>#N/A</v>
      </c>
      <c r="ML44" s="43" t="e">
        <f t="shared" si="288"/>
        <v>#N/A</v>
      </c>
      <c r="MM44" s="43" t="e">
        <f t="shared" si="289"/>
        <v>#N/A</v>
      </c>
      <c r="MN44" s="43" t="e">
        <f t="shared" si="290"/>
        <v>#N/A</v>
      </c>
      <c r="MO44" s="43" t="e">
        <f t="shared" si="291"/>
        <v>#N/A</v>
      </c>
      <c r="MP44" s="43" t="e">
        <f t="shared" si="292"/>
        <v>#N/A</v>
      </c>
      <c r="MQ44" s="43" t="e">
        <f t="shared" si="293"/>
        <v>#N/A</v>
      </c>
      <c r="MR44" s="43" t="e">
        <f t="shared" si="294"/>
        <v>#N/A</v>
      </c>
      <c r="MS44" s="43" t="e">
        <f t="shared" si="295"/>
        <v>#N/A</v>
      </c>
      <c r="MT44" s="43" t="e">
        <f t="shared" si="296"/>
        <v>#N/A</v>
      </c>
      <c r="MU44" s="43" t="e">
        <f t="shared" si="297"/>
        <v>#N/A</v>
      </c>
      <c r="MV44" s="43" t="e">
        <f t="shared" si="298"/>
        <v>#N/A</v>
      </c>
      <c r="MW44" s="43" t="e">
        <f t="shared" si="299"/>
        <v>#N/A</v>
      </c>
      <c r="MX44" s="43" t="e">
        <f t="shared" si="300"/>
        <v>#N/A</v>
      </c>
      <c r="MY44" s="43" t="e">
        <f t="shared" si="301"/>
        <v>#N/A</v>
      </c>
      <c r="MZ44" s="43" t="e">
        <f t="shared" si="302"/>
        <v>#N/A</v>
      </c>
      <c r="NA44" s="43" t="e">
        <f t="shared" si="303"/>
        <v>#N/A</v>
      </c>
      <c r="NB44" s="43" t="e">
        <f t="shared" si="304"/>
        <v>#N/A</v>
      </c>
      <c r="NC44" s="43" t="e">
        <f t="shared" si="305"/>
        <v>#N/A</v>
      </c>
      <c r="ND44" s="43" t="e">
        <f t="shared" si="306"/>
        <v>#N/A</v>
      </c>
      <c r="NE44" s="43" t="e">
        <f t="shared" si="307"/>
        <v>#N/A</v>
      </c>
      <c r="NF44" s="47">
        <f t="shared" si="238"/>
        <v>1.4400000000000006</v>
      </c>
      <c r="NG44" s="43">
        <f>IF(OY43=0,MIN('Drive Train'!$F$35-FQ43*$C$19*'Drive Train'!$F$39,NG43+$C$39)-$C$7,IF(LO43-1&lt;=0,0,IF($C$37=Motors!$C$30,MAX(MAX(NG$8:NG43)*-1,NG43-$C$39),MAX(0,MAX(NG$8:NG43)*-1,NG43-$C$39))))</f>
        <v>0</v>
      </c>
      <c r="NH44" s="43">
        <f>IF(OZ43=0,MIN('Drive Train'!$F$35-FR43*$C$19*'Drive Train'!$F$39,NH43+$C$39)-$C$7,IF(LP43-1&lt;=0,0,IF($C$37=Motors!$C$30,MAX(MAX(NH$8:NH43)*-1,NH43-$C$39),MAX(0,MAX(NH$8:NH43)*-1,NH43-$C$39))))</f>
        <v>0</v>
      </c>
      <c r="NI44" s="43">
        <f>IF(PA43=0,MIN('Drive Train'!$F$35-FS43*$C$19*'Drive Train'!$F$39,NI43+$C$39)-$C$7,IF(LQ43-1&lt;=0,0,IF($C$37=Motors!$C$30,MAX(MAX(NI$8:NI43)*-1,NI43-$C$39),MAX(0,MAX(NI$8:NI43)*-1,NI43-$C$39))))</f>
        <v>0</v>
      </c>
      <c r="NJ44" s="43">
        <f>IF(PB43=0,MIN('Drive Train'!$F$35-FT43*$C$19*'Drive Train'!$F$39,NJ43+$C$39)-$C$7,IF(LR43-1&lt;=0,0,IF($C$37=Motors!$C$30,MAX(MAX(NJ$8:NJ43)*-1,NJ43-$C$39),MAX(0,MAX(NJ$8:NJ43)*-1,NJ43-$C$39))))</f>
        <v>0</v>
      </c>
      <c r="NK44" s="43">
        <f>IF(PC43=0,MIN('Drive Train'!$F$35-FU43*$C$19*'Drive Train'!$F$39,NK43+$C$39)-$C$7,IF(LS43-1&lt;=0,0,IF($C$37=Motors!$C$30,MAX(MAX(NK$8:NK43)*-1,NK43-$C$39),MAX(0,MAX(NK$8:NK43)*-1,NK43-$C$39))))</f>
        <v>0</v>
      </c>
      <c r="NL44" s="43">
        <f>IF(PD43=0,MIN('Drive Train'!$F$35-FV43*$C$19*'Drive Train'!$F$39,NL43+$C$39)-$C$7,IF(LT43-1&lt;=0,0,IF($C$37=Motors!$C$30,MAX(MAX(NL$8:NL43)*-1,NL43-$C$39),MAX(0,MAX(NL$8:NL43)*-1,NL43-$C$39))))</f>
        <v>0</v>
      </c>
      <c r="NM44" s="43">
        <f>IF(PE43=0,MIN('Drive Train'!$F$35-FW43*$C$19*'Drive Train'!$F$39,NM43+$C$39)-$C$7,IF(LU43-1&lt;=0,0,IF($C$37=Motors!$C$30,MAX(MAX(NM$8:NM43)*-1,NM43-$C$39),MAX(0,MAX(NM$8:NM43)*-1,NM43-$C$39))))</f>
        <v>0</v>
      </c>
      <c r="NN44" s="43">
        <f>IF(PF43=0,MIN('Drive Train'!$F$35-FX43*$C$19*'Drive Train'!$F$39,NN43+$C$39)-$C$7,IF(LV43-1&lt;=0,0,IF($C$37=Motors!$C$30,MAX(MAX(NN$8:NN43)*-1,NN43-$C$39),MAX(0,MAX(NN$8:NN43)*-1,NN43-$C$39))))</f>
        <v>0</v>
      </c>
      <c r="NO44" s="43">
        <f>IF(PG43=0,MIN('Drive Train'!$F$35-FY43*$C$19*'Drive Train'!$F$39,NO43+$C$39)-$C$7,IF(LW43-1&lt;=0,0,IF($C$37=Motors!$C$30,MAX(MAX(NO$8:NO43)*-1,NO43-$C$39),MAX(0,MAX(NO$8:NO43)*-1,NO43-$C$39))))</f>
        <v>7.3197684143882329</v>
      </c>
      <c r="NP44" s="43">
        <f>IF(PH43=0,MIN('Drive Train'!$F$35-FZ43*$C$19*'Drive Train'!$F$39,NP43+$C$39)-$C$7,IF(LX43-1&lt;=0,0,IF($C$37=Motors!$C$30,MAX(MAX(NP$8:NP43)*-1,NP43-$C$39),MAX(0,MAX(NP$8:NP43)*-1,NP43-$C$39))))</f>
        <v>12.119768414388297</v>
      </c>
      <c r="NQ44" s="43">
        <f>IF(PI43=0,MIN('Drive Train'!$F$35-GA43*$C$19*'Drive Train'!$F$39,NQ43+$C$39)-$C$7,IF(LY43-1&lt;=0,0,IF($C$37=Motors!$C$30,MAX(MAX(NQ$8:NQ43)*-1,NQ43-$C$39),MAX(0,MAX(NQ$8:NQ43)*-1,NQ43-$C$39))))</f>
        <v>12.119768414388298</v>
      </c>
      <c r="NR44" s="43">
        <f>IF(PJ43=0,MIN('Drive Train'!$F$35-GB43*$C$19*'Drive Train'!$F$39,NR43+$C$39)-$C$7,IF(LZ43-1&lt;=0,0,IF($C$37=Motors!$C$30,MAX(MAX(NR$8:NR43)*-1,NR43-$C$39),MAX(0,MAX(NR$8:NR43)*-1,NR43-$C$39))))</f>
        <v>11.560034937144712</v>
      </c>
      <c r="NS44" s="43">
        <f>IF(PK43=0,MIN('Drive Train'!$F$35-GC43*$C$19*'Drive Train'!$F$39,NS43+$C$39)-$C$7,IF(MA43-1&lt;=0,0,IF($C$37=Motors!$C$30,MAX(MAX(NS$8:NS43)*-1,NS43-$C$39),MAX(0,MAX(NS$8:NS43)*-1,NS43-$C$39))))</f>
        <v>11.440803181421295</v>
      </c>
      <c r="NT44" s="43">
        <f>IF(PL43=0,MIN('Drive Train'!$F$35-GD43*$C$19*'Drive Train'!$F$39,NT43+$C$39)-$C$7,IF(MB43-1&lt;=0,0,IF($C$37=Motors!$C$30,MAX(MAX(NT$8:NT43)*-1,NT43-$C$39),MAX(0,MAX(NT$8:NT43)*-1,NT43-$C$39))))</f>
        <v>11.321571425697876</v>
      </c>
      <c r="NU44" s="43">
        <f>IF(PM43=0,MIN('Drive Train'!$F$35-GE43*$C$19*'Drive Train'!$F$39,NU43+$C$39)-$C$7,IF(MC43-1&lt;=0,0,IF($C$37=Motors!$C$30,MAX(MAX(NU$8:NU43)*-1,NU43-$C$39),MAX(0,MAX(NU$8:NU43)*-1,NU43-$C$39))))</f>
        <v>11.202339669974458</v>
      </c>
      <c r="NV44" s="43">
        <f>IF(PN43=0,MIN('Drive Train'!$F$35-GF43*$C$19*'Drive Train'!$F$39,NV43+$C$39)-$C$7,IF(MD43-1&lt;=0,0,IF($C$37=Motors!$C$30,MAX(MAX(NV$8:NV43)*-1,NV43-$C$39),MAX(0,MAX(NV$8:NV43)*-1,NV43-$C$39))))</f>
        <v>11.083107914251039</v>
      </c>
      <c r="NW44" s="43">
        <f>IF(PO43=0,MIN('Drive Train'!$F$35-GG43*$C$19*'Drive Train'!$F$39,NW43+$C$39)-$C$7,IF(ME43-1&lt;=0,0,IF($C$37=Motors!$C$30,MAX(MAX(NW$8:NW43)*-1,NW43-$C$39),MAX(0,MAX(NW$8:NW43)*-1,NW43-$C$39))))</f>
        <v>1.2929613652349072</v>
      </c>
      <c r="NX44" s="43">
        <f>IF(PP43=0,MIN('Drive Train'!$F$35-GH43*$C$19*'Drive Train'!$F$39,NX43+$C$39)-$C$7,IF(MF43-1&lt;=0,0,IF($C$37=Motors!$C$30,MAX(MAX(NX$8:NX43)*-1,NX43-$C$39),MAX(0,MAX(NX$8:NX43)*-1,NX43-$C$39))))</f>
        <v>0</v>
      </c>
      <c r="NY44" s="43">
        <f>IF(PQ43=0,MIN('Drive Train'!$F$35-GI43*$C$19*'Drive Train'!$F$39,NY43+$C$39)-$C$7,IF(MG43-1&lt;=0,0,IF($C$37=Motors!$C$30,MAX(MAX(NY$8:NY43)*-1,NY43-$C$39),MAX(0,MAX(NY$8:NY43)*-1,NY43-$C$39))))</f>
        <v>0</v>
      </c>
      <c r="NZ44" s="43">
        <f>IF(PR43=0,MIN('Drive Train'!$F$35-GJ43*$C$19*'Drive Train'!$F$39,NZ43+$C$39)-$C$7,IF(MH43-1&lt;=0,0,IF($C$37=Motors!$C$30,MAX(MAX(NZ$8:NZ43)*-1,NZ43-$C$39),MAX(0,MAX(NZ$8:NZ43)*-1,NZ43-$C$39))))</f>
        <v>0</v>
      </c>
      <c r="OA44" s="43">
        <f>IF(PS43=0,MIN('Drive Train'!$F$35-GK43*$C$19*'Drive Train'!$F$39,OA43+$C$39)-$C$7,IF(MI43-1&lt;=0,0,IF($C$37=Motors!$C$30,MAX(MAX(OA$8:OA43)*-1,OA43-$C$39),MAX(0,MAX(OA$8:OA43)*-1,OA43-$C$39))))</f>
        <v>0</v>
      </c>
      <c r="OB44" s="47">
        <f t="shared" si="239"/>
        <v>1.4400000000000006</v>
      </c>
      <c r="OC44" s="43">
        <f>'Drive Train'!$F$35-(FQ44*$C$13)*$C$19*'Drive Train'!$F$39</f>
        <v>12.335844960198253</v>
      </c>
      <c r="OD44" s="43">
        <f>'Drive Train'!$F$35-(FR44*$C$13)*$C$19*'Drive Train'!$F$39</f>
        <v>12.334618482288707</v>
      </c>
      <c r="OE44" s="43">
        <f>'Drive Train'!$F$35-(FS44*$C$13)*$C$19*'Drive Train'!$F$39</f>
        <v>12.335843479061541</v>
      </c>
      <c r="OF44" s="43">
        <f>'Drive Train'!$F$35-(FT44*$C$13)*$C$19*'Drive Train'!$F$39</f>
        <v>12.335844956728382</v>
      </c>
      <c r="OG44" s="43">
        <f>'Drive Train'!$F$35-(FU44*$C$13)*$C$19*'Drive Train'!$F$39</f>
        <v>12.335844830086495</v>
      </c>
      <c r="OH44" s="43">
        <f>'Drive Train'!$F$35-(FV44*$C$13)*$C$19*'Drive Train'!$F$39</f>
        <v>12.335844181163246</v>
      </c>
      <c r="OI44" s="43">
        <f>'Drive Train'!$F$35-(FW44*$C$13)*$C$19*'Drive Train'!$F$39</f>
        <v>12.33574283351815</v>
      </c>
      <c r="OJ44" s="43">
        <f>'Drive Train'!$F$35-(FX44*$C$13)*$C$19*'Drive Train'!$F$39</f>
        <v>12.333290859276497</v>
      </c>
      <c r="OK44" s="43">
        <f>'Drive Train'!$F$35-(FY44*$C$13)*$C$19*'Drive Train'!$F$39</f>
        <v>12.016577410936687</v>
      </c>
      <c r="OL44" s="43">
        <f>'Drive Train'!$F$35-(FZ44*$C$13)*$C$19*'Drive Train'!$F$39</f>
        <v>12.324826310791222</v>
      </c>
      <c r="OM44" s="43">
        <f>'Drive Train'!$F$35-(GA44*$C$13)*$C$19*'Drive Train'!$F$39</f>
        <v>12.324826310791224</v>
      </c>
      <c r="ON44" s="43">
        <f>'Drive Train'!$F$35-(GB44*$C$13)*$C$19*'Drive Train'!$F$39</f>
        <v>11.917339936131654</v>
      </c>
      <c r="OO44" s="43">
        <f>'Drive Train'!$F$35-(GC44*$C$13)*$C$19*'Drive Train'!$F$39</f>
        <v>11.830539132071676</v>
      </c>
      <c r="OP44" s="43">
        <f>'Drive Train'!$F$35-(GD44*$C$13)*$C$19*'Drive Train'!$F$39</f>
        <v>11.743738328011696</v>
      </c>
      <c r="OQ44" s="43">
        <f>'Drive Train'!$F$35-(GE44*$C$13)*$C$19*'Drive Train'!$F$39</f>
        <v>11.656937523951719</v>
      </c>
      <c r="OR44" s="43">
        <f>'Drive Train'!$F$35-(GF44*$C$13)*$C$19*'Drive Train'!$F$39</f>
        <v>11.570136719891739</v>
      </c>
      <c r="OS44" s="43">
        <f>'Drive Train'!$F$35-(GG44*$C$13)*$C$19*'Drive Train'!$F$39</f>
        <v>12.211358737275308</v>
      </c>
      <c r="OT44" s="43">
        <f>'Drive Train'!$F$35-(GH44*$C$13)*$C$19*'Drive Train'!$F$39</f>
        <v>12.331594065146822</v>
      </c>
      <c r="OU44" s="43">
        <f>'Drive Train'!$F$35-(GI44*$C$13)*$C$19*'Drive Train'!$F$39</f>
        <v>12.335698371088577</v>
      </c>
      <c r="OV44" s="43">
        <f>'Drive Train'!$F$35-(GJ44*$C$13)*$C$19*'Drive Train'!$F$39</f>
        <v>12.335817918989965</v>
      </c>
      <c r="OW44" s="43">
        <f>'Drive Train'!$F$35-(GK44*$C$13)*$C$19*'Drive Train'!$F$39</f>
        <v>12.335839801349614</v>
      </c>
      <c r="OX44" s="47">
        <f t="shared" si="240"/>
        <v>1.4400000000000006</v>
      </c>
      <c r="OY44" s="1">
        <f>IF(PU44&gt;='Drive Train'!$F$29,1,0)</f>
        <v>1</v>
      </c>
      <c r="OZ44" s="1">
        <f>IF(PV44&gt;='Drive Train'!$F$29,1,0)</f>
        <v>1</v>
      </c>
      <c r="PA44" s="1">
        <f>IF(PW44&gt;='Drive Train'!$F$29,1,0)</f>
        <v>1</v>
      </c>
      <c r="PB44" s="1">
        <f>IF(PX44&gt;='Drive Train'!$F$29,1,0)</f>
        <v>1</v>
      </c>
      <c r="PC44" s="1">
        <f>IF(PY44&gt;='Drive Train'!$F$29,1,0)</f>
        <v>1</v>
      </c>
      <c r="PD44" s="1">
        <f>IF(PZ44&gt;='Drive Train'!$F$29,1,0)</f>
        <v>1</v>
      </c>
      <c r="PE44" s="1">
        <f>IF(QA44&gt;='Drive Train'!$F$29,1,0)</f>
        <v>1</v>
      </c>
      <c r="PF44" s="1">
        <f>IF(QB44&gt;='Drive Train'!$F$29,1,0)</f>
        <v>1</v>
      </c>
      <c r="PG44" s="1">
        <f>IF(QC44&gt;='Drive Train'!$F$29,1,0)</f>
        <v>1</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1</v>
      </c>
      <c r="PO44" s="1">
        <f>IF(QK44&gt;='Drive Train'!$F$29,1,0)</f>
        <v>1</v>
      </c>
      <c r="PP44" s="1">
        <f>IF(QL44&gt;='Drive Train'!$F$29,1,0)</f>
        <v>1</v>
      </c>
      <c r="PQ44" s="1">
        <f>IF(QM44&gt;='Drive Train'!$F$29,1,0)</f>
        <v>1</v>
      </c>
      <c r="PR44" s="1">
        <f>IF(QN44&gt;='Drive Train'!$F$29,1,0)</f>
        <v>1</v>
      </c>
      <c r="PS44" s="1">
        <f>IF(QO44&gt;='Drive Train'!$F$29,1,0)</f>
        <v>1</v>
      </c>
      <c r="PT44" s="190">
        <f t="shared" si="241"/>
        <v>1.4400000000000006</v>
      </c>
      <c r="PU44" s="43">
        <f t="shared" si="242"/>
        <v>14.636451941217171</v>
      </c>
      <c r="PV44" s="43">
        <f t="shared" si="243"/>
        <v>13.200476517377359</v>
      </c>
      <c r="PW44" s="43">
        <f t="shared" si="244"/>
        <v>15.479075899511079</v>
      </c>
      <c r="PX44" s="43">
        <f t="shared" si="245"/>
        <v>14.920718755026455</v>
      </c>
      <c r="PY44" s="43">
        <f t="shared" si="246"/>
        <v>13.799181826135866</v>
      </c>
      <c r="PZ44" s="43">
        <f t="shared" si="247"/>
        <v>12.219635036638929</v>
      </c>
      <c r="QA44" s="43">
        <f t="shared" si="248"/>
        <v>11.769221789998337</v>
      </c>
      <c r="QB44" s="43">
        <f t="shared" si="249"/>
        <v>11.006714642528859</v>
      </c>
      <c r="QC44" s="43">
        <f t="shared" si="250"/>
        <v>10.338721831266668</v>
      </c>
      <c r="QD44" s="43">
        <f t="shared" si="251"/>
        <v>9.460487432102779</v>
      </c>
      <c r="QE44" s="43">
        <f t="shared" si="252"/>
        <v>8.6972735625304942</v>
      </c>
      <c r="QF44" s="43">
        <f t="shared" si="253"/>
        <v>5.6047296017793622</v>
      </c>
      <c r="QG44" s="43">
        <f t="shared" si="254"/>
        <v>6.7986223702913131</v>
      </c>
      <c r="QH44" s="43">
        <f t="shared" si="255"/>
        <v>7.9925151388032676</v>
      </c>
      <c r="QI44" s="43">
        <f t="shared" si="256"/>
        <v>9.1864079073152176</v>
      </c>
      <c r="QJ44" s="43">
        <f t="shared" si="257"/>
        <v>10.38030067582717</v>
      </c>
      <c r="QK44" s="43">
        <f t="shared" si="258"/>
        <v>11.507770707338263</v>
      </c>
      <c r="QL44" s="43">
        <f t="shared" si="259"/>
        <v>12.471718178468301</v>
      </c>
      <c r="QM44" s="43">
        <f t="shared" si="260"/>
        <v>13.208574144560771</v>
      </c>
      <c r="QN44" s="43">
        <f t="shared" si="261"/>
        <v>13.861886261981407</v>
      </c>
      <c r="QO44" s="43">
        <f t="shared" si="262"/>
        <v>14.255497131698643</v>
      </c>
      <c r="QP44" s="47">
        <f t="shared" si="263"/>
        <v>1.4400000000000006</v>
      </c>
      <c r="QQ44" s="43">
        <f t="shared" si="354"/>
        <v>1.9887231705427735E-2</v>
      </c>
      <c r="QR44" s="43">
        <f t="shared" si="355"/>
        <v>2.0267423977836794E-2</v>
      </c>
      <c r="QS44" s="43">
        <f t="shared" si="356"/>
        <v>1.9887690838631535E-2</v>
      </c>
      <c r="QT44" s="43">
        <f t="shared" si="357"/>
        <v>1.9887232781042766E-2</v>
      </c>
      <c r="QU44" s="43">
        <f t="shared" si="358"/>
        <v>1.9887272038388172E-2</v>
      </c>
      <c r="QV44" s="43">
        <f t="shared" si="359"/>
        <v>1.9887473196193391E-2</v>
      </c>
      <c r="QW44" s="43">
        <f t="shared" si="360"/>
        <v>1.9918889653996897E-2</v>
      </c>
      <c r="QX44" s="43">
        <f t="shared" si="361"/>
        <v>2.0678969922517963E-2</v>
      </c>
      <c r="QY44" s="43">
        <f t="shared" si="362"/>
        <v>0.11885603833090268</v>
      </c>
      <c r="QZ44" s="43">
        <f t="shared" si="363"/>
        <v>2.3302870360093885E-2</v>
      </c>
      <c r="RA44" s="43">
        <f t="shared" si="364"/>
        <v>2.3302870360093444E-2</v>
      </c>
      <c r="RB44" s="43">
        <f t="shared" si="365"/>
        <v>0.14961837066532202</v>
      </c>
      <c r="RC44" s="43">
        <f t="shared" si="366"/>
        <v>0.17652549608980347</v>
      </c>
      <c r="RD44" s="43">
        <f t="shared" si="367"/>
        <v>0.20343262151428512</v>
      </c>
      <c r="RE44" s="43">
        <f t="shared" si="368"/>
        <v>0.23033974693876649</v>
      </c>
      <c r="RF44" s="43">
        <f t="shared" si="369"/>
        <v>0.25724687236324811</v>
      </c>
      <c r="RG44" s="43">
        <f t="shared" si="370"/>
        <v>5.8476349053846639E-2</v>
      </c>
      <c r="RH44" s="43">
        <f t="shared" si="371"/>
        <v>2.1204954133852733E-2</v>
      </c>
      <c r="RI44" s="43">
        <f t="shared" si="372"/>
        <v>1.9932672431497E-2</v>
      </c>
      <c r="RJ44" s="43">
        <f t="shared" si="373"/>
        <v>1.9895614129886934E-2</v>
      </c>
      <c r="RK44" s="43">
        <f t="shared" si="374"/>
        <v>1.9888830881712782E-2</v>
      </c>
      <c r="RL44" s="47">
        <f t="shared" si="264"/>
        <v>1.4400000000000006</v>
      </c>
      <c r="RM44" s="2">
        <f>IF(AND(LO44&gt;=LO$6*'Drive Train'!$AA$52,LO44&lt;=LO$6*'Drive Train'!$AA$53,KS44=0,JW44=0,EU44&gt;0),$C$17,0)</f>
        <v>0</v>
      </c>
      <c r="RN44" s="2">
        <f>IF(AND(LP44&gt;=LP$6*'Drive Train'!$AA$52,LP44&lt;=LP$6*'Drive Train'!$AA$53,KT44=0,JX44=0,EV44&gt;0),$C$17,0)</f>
        <v>0</v>
      </c>
      <c r="RO44" s="2">
        <f>IF(AND(LQ44&gt;=LQ$6*'Drive Train'!$AA$52,LQ44&lt;=LQ$6*'Drive Train'!$AA$53,KU44=0,JY44=0,EW44&gt;0),$C$17,0)</f>
        <v>0</v>
      </c>
      <c r="RP44" s="2">
        <f>IF(AND(LR44&gt;=LR$6*'Drive Train'!$AA$52,LR44&lt;=LR$6*'Drive Train'!$AA$53,KV44=0,JZ44=0,EX44&gt;0),$C$17,0)</f>
        <v>0</v>
      </c>
      <c r="RQ44" s="2">
        <f>IF(AND(LS44&gt;=LS$6*'Drive Train'!$AA$52,LS44&lt;=LS$6*'Drive Train'!$AA$53,KW44=0,KA44=0,EY44&gt;0),$C$17,0)</f>
        <v>0</v>
      </c>
      <c r="RR44" s="2">
        <f>IF(AND(LT44&gt;=LT$6*'Drive Train'!$AA$52,LT44&lt;=LT$6*'Drive Train'!$AA$53,KX44=0,KB44=0,EZ44&gt;0),$C$17,0)</f>
        <v>0</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0.04</v>
      </c>
      <c r="SB44" s="2">
        <f>IF(AND(MD44&gt;=MD$6*'Drive Train'!$AA$52,MD44&lt;=MD$6*'Drive Train'!$AA$53,LH44=0,KL44=0,FJ44&gt;0),$C$17,0)</f>
        <v>0.04</v>
      </c>
      <c r="SC44" s="2">
        <f>IF(AND(ME44&gt;=ME$6*'Drive Train'!$AA$52,ME44&lt;=ME$6*'Drive Train'!$AA$53,LI44=0,KM44=0,FK44&gt;0),$C$17,0)</f>
        <v>0</v>
      </c>
      <c r="SD44" s="2">
        <f>IF(AND(MF44&gt;=MF$6*'Drive Train'!$AA$52,MF44&lt;=MF$6*'Drive Train'!$AA$53,LJ44=0,KN44=0,FL44&gt;0),$C$17,0)</f>
        <v>0</v>
      </c>
      <c r="SE44" s="2">
        <f>IF(AND(MG44&gt;=MG$6*'Drive Train'!$AA$52,MG44&lt;=MG$6*'Drive Train'!$AA$53,LK44=0,KO44=0,FM44&gt;0),$C$17,0)</f>
        <v>0</v>
      </c>
      <c r="SF44" s="2">
        <f>IF(AND(MH44&gt;=MH$6*'Drive Train'!$AA$52,MH44&lt;=MH$6*'Drive Train'!$AA$53,LL44=0,KP44=0,FN44&gt;0),$C$17,0)</f>
        <v>0</v>
      </c>
      <c r="SG44" s="2">
        <f>IF(AND(MI44&gt;=MI$6*'Drive Train'!$AA$52,MI44&lt;=MI$6*'Drive Train'!$AA$53,LM44=0,KQ44=0,FO44&gt;0),$C$17,0)</f>
        <v>0</v>
      </c>
      <c r="SH44" s="47">
        <f t="shared" si="265"/>
        <v>1.4400000000000006</v>
      </c>
      <c r="SI44" s="2">
        <f>IF(AND(EU44&lt;0,KS44=0,LO44&gt;=LO$6*'Drive Train'!$AA$52,LO44&lt;=LO$6*'Drive Train'!$AA$53,OY44=1,JW44=0),$C$17,0)</f>
        <v>0</v>
      </c>
      <c r="SJ44" s="2">
        <f>IF(AND(EV44&lt;0,KT44=0,LP44&gt;=LP$6*'Drive Train'!$AA$52,LP44&lt;=LP$6*'Drive Train'!$AA$53,OZ44=1,JX44=0),$C$17,0)</f>
        <v>0.04</v>
      </c>
      <c r="SK44" s="2">
        <f>IF(AND(EW44&lt;0,KU44=0,LQ44&gt;=LQ$6*'Drive Train'!$AA$52,LQ44&lt;=LQ$6*'Drive Train'!$AA$53,PA44=1,JY44=0),$C$17,0)</f>
        <v>0.04</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0.04</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0.04</v>
      </c>
      <c r="SZ44" s="2">
        <f>IF(AND(FL44&lt;0,LJ44=0,MF44&gt;=MF$6*'Drive Train'!$AA$52,MF44&lt;=MF$6*'Drive Train'!$AA$53,PP44=1,KN44=0),$C$17,0)</f>
        <v>0.04</v>
      </c>
      <c r="TA44" s="2">
        <f>IF(AND(FM44&lt;0,LK44=0,MG44&gt;=MG$6*'Drive Train'!$AA$52,MG44&lt;=MG$6*'Drive Train'!$AA$53,PQ44=1,KO44=0),$C$17,0)</f>
        <v>0.04</v>
      </c>
      <c r="TB44" s="2">
        <f>IF(AND(FN44&lt;0,LL44=0,MH44&gt;=MH$6*'Drive Train'!$AA$52,MH44&lt;=MH$6*'Drive Train'!$AA$53,PR44=1,KP44=0),$C$17,0)</f>
        <v>0.04</v>
      </c>
      <c r="TC44" s="2">
        <f>IF(AND(FO44&lt;0,LM44=0,MI44&gt;=MI$6*'Drive Train'!$AA$52,MI44&lt;=MI$6*'Drive Train'!$AA$53,PS44=1,KQ44=0),$C$17,0)</f>
        <v>0.04</v>
      </c>
      <c r="TD44" s="102">
        <f t="shared" si="266"/>
        <v>1.4400000000000006</v>
      </c>
    </row>
    <row r="45" spans="1:524" x14ac:dyDescent="0.3">
      <c r="B45" s="1"/>
      <c r="C45" s="39" t="s">
        <v>36</v>
      </c>
      <c r="E45" s="14">
        <f>1/'Drive Train'!F10</f>
        <v>5.9999999999999991</v>
      </c>
      <c r="F45" s="14">
        <f>G42</f>
        <v>3</v>
      </c>
      <c r="G45" s="14">
        <f t="shared" ref="G45:O45" si="438">F45-$I$42</f>
        <v>4.333333333333333</v>
      </c>
      <c r="H45" s="14">
        <f t="shared" si="438"/>
        <v>5.6666666666666661</v>
      </c>
      <c r="I45" s="14">
        <f t="shared" si="438"/>
        <v>6.9999999999999991</v>
      </c>
      <c r="J45" s="14">
        <f t="shared" si="438"/>
        <v>8.3333333333333321</v>
      </c>
      <c r="K45" s="14">
        <f t="shared" si="438"/>
        <v>9.6666666666666661</v>
      </c>
      <c r="L45" s="14">
        <f t="shared" si="438"/>
        <v>11</v>
      </c>
      <c r="M45" s="14">
        <f t="shared" si="438"/>
        <v>12.333333333333334</v>
      </c>
      <c r="N45" s="14">
        <f t="shared" si="438"/>
        <v>13.666666666666668</v>
      </c>
      <c r="O45" s="14">
        <f t="shared" si="438"/>
        <v>15.000000000000002</v>
      </c>
      <c r="R45" s="49">
        <f t="shared" si="97"/>
        <v>1.4800000000000006</v>
      </c>
      <c r="S45" s="2">
        <f>NG45/'Drive Train'!$F$35</f>
        <v>0</v>
      </c>
      <c r="T45" s="2">
        <f>NH45/'Drive Train'!$F$35</f>
        <v>0</v>
      </c>
      <c r="U45" s="2">
        <f>NI45/'Drive Train'!$F$35</f>
        <v>0</v>
      </c>
      <c r="V45" s="2">
        <f>NJ45/'Drive Train'!$F$35</f>
        <v>0</v>
      </c>
      <c r="W45" s="2">
        <f>NK45/'Drive Train'!$F$35</f>
        <v>0</v>
      </c>
      <c r="X45" s="2">
        <f>NL45/'Drive Train'!$F$35</f>
        <v>0</v>
      </c>
      <c r="Y45" s="2">
        <f>NM45/'Drive Train'!$F$35</f>
        <v>0</v>
      </c>
      <c r="Z45" s="2">
        <f>NN45/'Drive Train'!$F$35</f>
        <v>0</v>
      </c>
      <c r="AA45" s="2">
        <f>NO45/'Drive Train'!$F$35</f>
        <v>0.20320713019259942</v>
      </c>
      <c r="AB45" s="2">
        <f>NP45/'Drive Train'!$F$35</f>
        <v>0.97740067857970137</v>
      </c>
      <c r="AC45" s="2">
        <f>NQ45/'Drive Train'!$F$35</f>
        <v>0.97740067857970148</v>
      </c>
      <c r="AD45" s="2">
        <f>NR45/'Drive Train'!$F$35</f>
        <v>0.933584939368995</v>
      </c>
      <c r="AE45" s="2">
        <f>NS45/'Drive Train'!$F$35</f>
        <v>0.92425151957759943</v>
      </c>
      <c r="AF45" s="2">
        <f>NT45/'Drive Train'!$F$35</f>
        <v>0.91491809978620386</v>
      </c>
      <c r="AG45" s="2">
        <f>NU45/'Drive Train'!$F$35</f>
        <v>0.90558467999480841</v>
      </c>
      <c r="AH45" s="2">
        <f>NV45/'Drive Train'!$F$35</f>
        <v>0.50670225114927736</v>
      </c>
      <c r="AI45" s="2">
        <f>NW45/'Drive Train'!$F$35</f>
        <v>0</v>
      </c>
      <c r="AJ45" s="2">
        <f>NX45/'Drive Train'!$F$35</f>
        <v>0</v>
      </c>
      <c r="AK45" s="2">
        <f>NY45/'Drive Train'!$F$35</f>
        <v>0</v>
      </c>
      <c r="AL45" s="2">
        <f>NZ45/'Drive Train'!$F$35</f>
        <v>0</v>
      </c>
      <c r="AM45" s="2">
        <f>OA45/'Drive Train'!$F$35</f>
        <v>0</v>
      </c>
      <c r="AN45" s="47">
        <f t="shared" si="98"/>
        <v>1.4800000000000006</v>
      </c>
      <c r="AO45" s="36">
        <f>LO45*12*60/(PI() * 'Drive Train'!$F$15)/S$6*ABS(S45)</f>
        <v>0</v>
      </c>
      <c r="AP45" s="36">
        <f>LP45*12*60/(PI() * 'Drive Train'!$F$15)/T$6*ABS(T45)</f>
        <v>0</v>
      </c>
      <c r="AQ45" s="36">
        <f>LQ45*12*60/(PI() * 'Drive Train'!$F$15)/U$6*ABS(U45)</f>
        <v>0</v>
      </c>
      <c r="AR45" s="36">
        <f>LR45*12*60/(PI() * 'Drive Train'!$F$15)/V$6*ABS(V45)</f>
        <v>0</v>
      </c>
      <c r="AS45" s="36">
        <f>LS45*12*60/(PI() * 'Drive Train'!$F$15)/W$6*ABS(W45)</f>
        <v>0</v>
      </c>
      <c r="AT45" s="36">
        <f>LT45*12*60/(PI() * 'Drive Train'!$F$15)/X$6*ABS(X45)</f>
        <v>0</v>
      </c>
      <c r="AU45" s="36">
        <f>LU45*12*60/(PI() * 'Drive Train'!$F$15)/Y$6*ABS(Y45)</f>
        <v>0</v>
      </c>
      <c r="AV45" s="36">
        <f>LV45*12*60/(PI() * 'Drive Train'!$F$15)/Z$6*ABS(Z45)</f>
        <v>0</v>
      </c>
      <c r="AW45" s="36">
        <f>LW45*12*60/(PI() * 'Drive Train'!$F$15)/AA$6*ABS(AA45)</f>
        <v>943.90843275680641</v>
      </c>
      <c r="AX45" s="36">
        <f>LX45*12*60/(PI() * 'Drive Train'!$F$15)/AB$6*ABS(AB45)</f>
        <v>5480.6114295459829</v>
      </c>
      <c r="AY45" s="36">
        <f>LY45*12*60/(PI() * 'Drive Train'!$F$15)/AC$6*ABS(AC45)</f>
        <v>5480.6114295459838</v>
      </c>
      <c r="AZ45" s="36">
        <f>LZ45*12*60/(PI() * 'Drive Train'!$F$15)/AD$6*ABS(AD45)</f>
        <v>2125.9485626182195</v>
      </c>
      <c r="BA45" s="36">
        <f>MA45*12*60/(PI() * 'Drive Train'!$F$15)/AE$6*ABS(AE45)</f>
        <v>2553.0266172483548</v>
      </c>
      <c r="BB45" s="36">
        <f>MB45*12*60/(PI() * 'Drive Train'!$F$15)/AF$6*ABS(AF45)</f>
        <v>2971.0498404951154</v>
      </c>
      <c r="BC45" s="36">
        <f>MC45*12*60/(PI() * 'Drive Train'!$F$15)/AG$6*ABS(AG45)</f>
        <v>3380.0182323585041</v>
      </c>
      <c r="BD45" s="36">
        <f>MD45*12*60/(PI() * 'Drive Train'!$F$15)/AH$6*ABS(AH45)</f>
        <v>2137.0122795557413</v>
      </c>
      <c r="BE45" s="36">
        <f>ME45*12*60/(PI() * 'Drive Train'!$F$15)/AI$6*ABS(AI45)</f>
        <v>0</v>
      </c>
      <c r="BF45" s="36">
        <f>MF45*12*60/(PI() * 'Drive Train'!$F$15)/AJ$6*ABS(AJ45)</f>
        <v>0</v>
      </c>
      <c r="BG45" s="36">
        <f>MG45*12*60/(PI() * 'Drive Train'!$F$15)/AK$6*ABS(AK45)</f>
        <v>0</v>
      </c>
      <c r="BH45" s="36">
        <f>MH45*12*60/(PI() * 'Drive Train'!$F$15)/AL$6*ABS(AL45)</f>
        <v>0</v>
      </c>
      <c r="BI45" s="36">
        <f>MI45*12*60/(PI() * 'Drive Train'!$F$15)/AM$6*ABS(AM45)</f>
        <v>0</v>
      </c>
      <c r="BJ45" s="47">
        <f t="shared" si="308"/>
        <v>1.4800000000000006</v>
      </c>
      <c r="BK45" s="2">
        <f>IF(OR(KS44=1,AND($C$37=Motors!$C$32,OY44=1)),0,IF(NG45=0,-(CG44+$C$15)/($C$14-$C$15)*$C$12,($C$11*S45-AO45)/($C$11*S45)*$C$12*S45))</f>
        <v>0</v>
      </c>
      <c r="BL45" s="2">
        <f>IF(OR(KT44=1,AND($C$37=Motors!$C$32,OZ44=1)),0,IF(NH45=0,-(CH44+$C$15)/($C$14-$C$15)*$C$12,($C$11*T45-AP45)/($C$11*T45)*$C$12*T45))</f>
        <v>0</v>
      </c>
      <c r="BM45" s="2">
        <f>IF(OR(KU44=1,AND($C$37=Motors!$C$32,PA44=1)),0,IF(NI45=0,-(CI44+$C$15)/($C$14-$C$15)*$C$12,($C$11*U45-AQ45)/($C$11*U45)*$C$12*U45))</f>
        <v>0</v>
      </c>
      <c r="BN45" s="2">
        <f>IF(OR(KV44=1,AND($C$37=Motors!$C$32,PB44=1)),0,IF(NJ45=0,-(CJ44+$C$15)/($C$14-$C$15)*$C$12,($C$11*V45-AR45)/($C$11*V45)*$C$12*V45))</f>
        <v>0</v>
      </c>
      <c r="BO45" s="2">
        <f>IF(OR(KW44=1,AND($C$37=Motors!$C$32,PC44=1)),0,IF(NK45=0,-(CK44+$C$15)/($C$14-$C$15)*$C$12,($C$11*W45-AS45)/($C$11*W45)*$C$12*W45))</f>
        <v>0</v>
      </c>
      <c r="BP45" s="2">
        <f>IF(OR(KX44=1,AND($C$37=Motors!$C$32,PD44=1)),0,IF(NL45=0,-(CL44+$C$15)/($C$14-$C$15)*$C$12,($C$11*X45-AT45)/($C$11*X45)*$C$12*X45))</f>
        <v>0</v>
      </c>
      <c r="BQ45" s="2">
        <f>IF(OR(KY44=1,AND($C$37=Motors!$C$32,PE44=1)),0,IF(NM45=0,-(CM44+$C$15)/($C$14-$C$15)*$C$12,($C$11*Y45-AU45)/($C$11*Y45)*$C$12*Y45))</f>
        <v>0</v>
      </c>
      <c r="BR45" s="2">
        <f>IF(OR(KZ44=1,AND($C$37=Motors!$C$32,PF44=1)),0,IF(NN45=0,-(CN44+$C$15)/($C$14-$C$15)*$C$12,($C$11*Z45-AV45)/($C$11*Z45)*$C$12*Z45))</f>
        <v>0</v>
      </c>
      <c r="BS45" s="2">
        <f>IF(OR(LA44=1,AND($C$37=Motors!$C$32,PG44=1)),0,IF(NO45=0,-(CO44+$C$15)/($C$14-$C$15)*$C$12,($C$11*AA45-AW45)/($C$11*AA45)*$C$12*AA45))</f>
        <v>0</v>
      </c>
      <c r="BT45" s="2">
        <f>IF(OR(LB44=1,AND($C$37=Motors!$C$32,PH44=1)),0,IF(NP45=0,-(CP44+$C$15)/($C$14-$C$15)*$C$12,($C$11*AB45-AX45)/($C$11*AB45)*$C$12*AB45))</f>
        <v>0.69768194609399115</v>
      </c>
      <c r="BU45" s="2">
        <f>IF(OR(LC44=1,AND($C$37=Motors!$C$32,PI44=1)),0,IF(NQ45=0,-(CQ44+$C$15)/($C$14-$C$15)*$C$12,($C$11*AC45-AY45)/($C$11*AC45)*$C$12*AC45))</f>
        <v>0.69768194609399126</v>
      </c>
      <c r="BV45" s="2">
        <f>IF(OR(LD44=1,AND($C$37=Motors!$C$32,PJ44=1)),0,IF(NR45=0,-(CR44+$C$15)/($C$14-$C$15)*$C$12,($C$11*AD45-AZ45)/($C$11*AD45)*$C$12*AD45))</f>
        <v>2.9186665481449348</v>
      </c>
      <c r="BW45" s="2">
        <f>IF(OR(LE44=1,AND($C$37=Motors!$C$32,PK44=1)),0,IF(NS45=0,-(CS44+$C$15)/($C$14-$C$15)*$C$12,($C$11*AE45-BA45)/($C$11*AE45)*$C$12*AE45))</f>
        <v>2.5646983900381186</v>
      </c>
      <c r="BX45" s="2">
        <f>IF(OR(LF44=1,AND($C$37=Motors!$C$32,PL44=1)),0,IF(NT45=0,-(CT44+$C$15)/($C$14-$C$15)*$C$12,($C$11*AF45-BB45)/($C$11*AF45)*$C$12*AF45))</f>
        <v>2.2172899028444091</v>
      </c>
      <c r="BY45" s="2">
        <f>IF(OR(LG44=1,AND($C$37=Motors!$C$32,PM44=1)),0,IF(NU45=0,-(CU44+$C$15)/($C$14-$C$15)*$C$12,($C$11*AG45-BC45)/($C$11*AG45)*$C$12*AG45))</f>
        <v>1.8764410865638048</v>
      </c>
      <c r="BZ45" s="2">
        <f>IF(OR(LH44=1,AND($C$37=Motors!$C$32,PN44=1)),0,IF(NV45=0,-(CV44+$C$15)/($C$14-$C$15)*$C$12,($C$11*AH45-BD45)/($C$11*AH45)*$C$12*AH45))</f>
        <v>0</v>
      </c>
      <c r="CA45" s="2">
        <f>IF(OR(LI44=1,AND($C$37=Motors!$C$32,PO44=1)),0,IF(NW45=0,-(CW44+$C$15)/($C$14-$C$15)*$C$12,($C$11*AI45-BE45)/($C$11*AI45)*$C$12*AI45))</f>
        <v>0</v>
      </c>
      <c r="CB45" s="2">
        <f>IF(OR(LJ44=1,AND($C$37=Motors!$C$32,PP44=1)),0,IF(NX45=0,-(CX44+$C$15)/($C$14-$C$15)*$C$12,($C$11*AJ45-BF45)/($C$11*AJ45)*$C$12*AJ45))</f>
        <v>0</v>
      </c>
      <c r="CC45" s="2">
        <f>IF(OR(LK44=1,AND($C$37=Motors!$C$32,PQ44=1)),0,IF(NY45=0,-(CY44+$C$15)/($C$14-$C$15)*$C$12,($C$11*AK45-BG45)/($C$11*AK45)*$C$12*AK45))</f>
        <v>0</v>
      </c>
      <c r="CD45" s="2">
        <f>IF(OR(LL44=1,AND($C$37=Motors!$C$32,PR44=1)),0,IF(NZ45=0,-(CZ44+$C$15)/($C$14-$C$15)*$C$12,($C$11*AL45-BH45)/($C$11*AL45)*$C$12*AL45))</f>
        <v>0</v>
      </c>
      <c r="CE45" s="2">
        <f>IF(OR(LM44=1,AND($C$37=Motors!$C$32,PS44=1)),0,IF(OA45=0,-(DA44+$C$15)/($C$14-$C$15)*$C$12,($C$11*AM45-BI45)/($C$11*AM45)*$C$12*AM45))</f>
        <v>0</v>
      </c>
      <c r="CF45" s="47">
        <f t="shared" si="309"/>
        <v>1.4800000000000006</v>
      </c>
      <c r="CG45" s="43">
        <f>IF(AND(KS44=1,OY44=1),0,ABS(BK45/$C$12*($C$14-$C$15)+$C$15) *'Drive Train'!$AA$49 + CG44*(1-'Drive Train'!$AA$49))</f>
        <v>1.5275001895321312</v>
      </c>
      <c r="CH45" s="43">
        <f>IF(AND(KT44=1,OZ44=1),0,ABS(BL45/$C$12*($C$14-$C$15)+$C$15) *'Drive Train'!$AA$49 + CH44*(1-'Drive Train'!$AA$49))</f>
        <v>1.533340560529967</v>
      </c>
      <c r="CI45" s="43">
        <f>IF(AND(KU44=1,PA44=1),0,ABS(BM45/$C$12*($C$14-$C$15)+$C$15) *'Drive Train'!$AA$49 + CI44*(1-'Drive Train'!$AA$49))</f>
        <v>1.5275072425640897</v>
      </c>
      <c r="CJ45" s="43">
        <f>IF(AND(KV44=1,PB44=1),0,ABS(BN45/$C$12*($C$14-$C$15)+$C$15) *'Drive Train'!$AA$49 + CJ44*(1-'Drive Train'!$AA$49))</f>
        <v>1.5275002060553255</v>
      </c>
      <c r="CK45" s="43">
        <f>IF(AND(KW44=1,PC44=1),0,ABS(BO45/$C$12*($C$14-$C$15)+$C$15) *'Drive Train'!$AA$49 + CK44*(1-'Drive Train'!$AA$49))</f>
        <v>1.527500809111932</v>
      </c>
      <c r="CL45" s="43">
        <f>IF(AND(KX44=1,PD44=1),0,ABS(BP45/$C$12*($C$14-$C$15)+$C$15) *'Drive Train'!$AA$49 + CL44*(1-'Drive Train'!$AA$49))</f>
        <v>1.5275038992226389</v>
      </c>
      <c r="CM45" s="43">
        <f>IF(AND(KY44=1,PE44=1),0,ABS(BQ45/$C$12*($C$14-$C$15)+$C$15) *'Drive Train'!$AA$49 + CM44*(1-'Drive Train'!$AA$49))</f>
        <v>1.5279865070564269</v>
      </c>
      <c r="CN45" s="43">
        <f>IF(AND(KZ44=1,PF44=1),0,ABS(BR45/$C$12*($C$14-$C$15)+$C$15) *'Drive Train'!$AA$49 + CN44*(1-'Drive Train'!$AA$49))</f>
        <v>1.5396625748738217</v>
      </c>
      <c r="CO45" s="43">
        <f>IF(AND(LA44=1,PG44=1),0,ABS(BS45/$C$12*($C$14-$C$15)+$C$15) *'Drive Train'!$AA$49 + CO44*(1-'Drive Train'!$AA$49))</f>
        <v>3.0478218526824401</v>
      </c>
      <c r="CP45" s="43">
        <f>IF(AND(LB44=1,PH44=1),0,ABS(BT45/$C$12*($C$14-$C$15)+$C$15) *'Drive Train'!$AA$49 + CP44*(1-'Drive Train'!$AA$49))</f>
        <v>39.5355463170607</v>
      </c>
      <c r="CQ45" s="43">
        <f>IF(AND(LC44=1,PI44=1),0,ABS(BU45/$C$12*($C$14-$C$15)+$C$15) *'Drive Train'!$AA$49 + CQ44*(1-'Drive Train'!$AA$49))</f>
        <v>39.535546317060721</v>
      </c>
      <c r="CR45" s="43">
        <f>IF(AND(LD44=1,PJ44=1),0,ABS(BV45/$C$12*($C$14-$C$15)+$C$15) *'Drive Train'!$AA$49 + CR44*(1-'Drive Train'!$AA$49))</f>
        <v>160.80451117511964</v>
      </c>
      <c r="CS45" s="43">
        <f>IF(AND(LE44=1,PK44=1),0,ABS(BW45/$C$12*($C$14-$C$15)+$C$15) *'Drive Train'!$AA$49 + CS44*(1-'Drive Train'!$AA$49))</f>
        <v>141.58328205964298</v>
      </c>
      <c r="CT45" s="43">
        <f>IF(AND(LF44=1,PL44=1),0,ABS(BX45/$C$12*($C$14-$C$15)+$C$15) *'Drive Train'!$AA$49 + CT44*(1-'Drive Train'!$AA$49))</f>
        <v>122.72064646031453</v>
      </c>
      <c r="CU45" s="43">
        <f>IF(AND(LG44=1,PM44=1),0,ABS(BY45/$C$12*($C$14-$C$15)+$C$15) *'Drive Train'!$AA$49 + CU44*(1-'Drive Train'!$AA$49))</f>
        <v>104.21660437713419</v>
      </c>
      <c r="CV45" s="43">
        <f>IF(AND(LH44=1,PN44=1),0,ABS(BZ45/$C$12*($C$14-$C$15)+$C$15) *'Drive Train'!$AA$49 + CV44*(1-'Drive Train'!$AA$49))</f>
        <v>18.860951805725612</v>
      </c>
      <c r="CW45" s="43">
        <f>IF(AND(LI44=1,PO44=1),0,ABS(CA45/$C$12*($C$14-$C$15)+$C$15) *'Drive Train'!$AA$49 + CW44*(1-'Drive Train'!$AA$49))</f>
        <v>2.1202917272604376</v>
      </c>
      <c r="CX45" s="43">
        <f>IF(AND(LJ44=1,PP44=1),0,ABS(CB45/$C$12*($C$14-$C$15)+$C$15) *'Drive Train'!$AA$49 + CX44*(1-'Drive Train'!$AA$49))</f>
        <v>1.5477425469198971</v>
      </c>
      <c r="CY45" s="43">
        <f>IF(AND(LK44=1,PQ44=1),0,ABS(CC45/$C$12*($C$14-$C$15)+$C$15) *'Drive Train'!$AA$49 + CY44*(1-'Drive Train'!$AA$49))</f>
        <v>1.5281982329115347</v>
      </c>
      <c r="CZ45" s="43">
        <f>IF(AND(LL44=1,PR44=1),0,ABS(CD45/$C$12*($C$14-$C$15)+$C$15) *'Drive Train'!$AA$49 + CZ44*(1-'Drive Train'!$AA$49))</f>
        <v>1.5276289571906447</v>
      </c>
      <c r="DA45" s="43">
        <f>IF(AND(LM44=1,PS44=1),0,ABS(CE45/$C$12*($C$14-$C$15)+$C$15) *'Drive Train'!$AA$49 + DA44*(1-'Drive Train'!$AA$49))</f>
        <v>1.5275247554780313</v>
      </c>
      <c r="DB45" s="47">
        <f t="shared" si="99"/>
        <v>1.4800000000000006</v>
      </c>
      <c r="DC45" s="43">
        <f t="shared" si="310"/>
        <v>1.5275001895321312</v>
      </c>
      <c r="DD45" s="43">
        <f t="shared" si="311"/>
        <v>1.533340560529967</v>
      </c>
      <c r="DE45" s="43">
        <f t="shared" si="312"/>
        <v>1.5275072425640897</v>
      </c>
      <c r="DF45" s="43">
        <f t="shared" si="313"/>
        <v>1.5275002060553255</v>
      </c>
      <c r="DG45" s="43">
        <f t="shared" si="314"/>
        <v>1.527500809111932</v>
      </c>
      <c r="DH45" s="43">
        <f t="shared" si="315"/>
        <v>1.5275038992226389</v>
      </c>
      <c r="DI45" s="43">
        <f t="shared" si="316"/>
        <v>1.5279865070564269</v>
      </c>
      <c r="DJ45" s="43">
        <f t="shared" si="317"/>
        <v>1.5396625748738217</v>
      </c>
      <c r="DK45" s="43">
        <f t="shared" si="318"/>
        <v>3.0478218526824401</v>
      </c>
      <c r="DL45" s="43">
        <f t="shared" si="319"/>
        <v>39.5355463170607</v>
      </c>
      <c r="DM45" s="43">
        <f t="shared" si="320"/>
        <v>39.535546317060721</v>
      </c>
      <c r="DN45" s="43">
        <f t="shared" si="321"/>
        <v>25</v>
      </c>
      <c r="DO45" s="43">
        <f t="shared" si="322"/>
        <v>30</v>
      </c>
      <c r="DP45" s="43">
        <f t="shared" si="323"/>
        <v>35</v>
      </c>
      <c r="DQ45" s="43">
        <f t="shared" si="324"/>
        <v>40</v>
      </c>
      <c r="DR45" s="43">
        <f t="shared" si="325"/>
        <v>18.860951805725612</v>
      </c>
      <c r="DS45" s="43">
        <f t="shared" si="326"/>
        <v>2.1202917272604376</v>
      </c>
      <c r="DT45" s="43">
        <f t="shared" si="327"/>
        <v>1.5477425469198971</v>
      </c>
      <c r="DU45" s="43">
        <f t="shared" si="328"/>
        <v>1.5281982329115347</v>
      </c>
      <c r="DV45" s="43">
        <f t="shared" si="329"/>
        <v>1.5276289571906447</v>
      </c>
      <c r="DW45" s="43">
        <f t="shared" si="330"/>
        <v>1.5275247554780313</v>
      </c>
      <c r="DX45" s="47">
        <f t="shared" si="100"/>
        <v>1.4800000000000006</v>
      </c>
      <c r="DY45" s="2">
        <f>IF(OY45=0,($C$23/0.4536*IF(ISNA(MK44),'Drive Train'!$F$16,'Drive Train'!$F$17)*4.448*$C$24*S$6)*SIGN(BK45),BK45)</f>
        <v>0</v>
      </c>
      <c r="DZ45" s="2">
        <f>IF(OZ45=0,($C$23/0.4536*IF(ISNA(ML44),'Drive Train'!$F$16,'Drive Train'!$F$17)*4.448*$C$24*$C$21*T$6)*SIGN(BL45),BL45)</f>
        <v>0</v>
      </c>
      <c r="EA45" s="2">
        <f>IF(PA45=0,($C$23/0.4536*IF(ISNA(MM44),'Drive Train'!$F$16,'Drive Train'!$F$17)*4.448*$C$24*$C$21*U$6)*SIGN(BM45),BM45)</f>
        <v>0</v>
      </c>
      <c r="EB45" s="2">
        <f>IF(PB45=0,($C$23/0.4536*IF(ISNA(MN44),'Drive Train'!$F$16,'Drive Train'!$F$17)*4.448*$C$24*$C$21*V$6)*SIGN(BN45),BN45)</f>
        <v>0</v>
      </c>
      <c r="EC45" s="2">
        <f>IF(PC45=0,($C$23/0.4536*IF(ISNA(MO44),'Drive Train'!$F$16,'Drive Train'!$F$17)*4.448*$C$24*$C$21*W$6)*SIGN(BO45),BO45)</f>
        <v>0</v>
      </c>
      <c r="ED45" s="2">
        <f>IF(PD45=0,($C$23/0.4536*IF(ISNA(MP44),'Drive Train'!$F$16,'Drive Train'!$F$17)*4.448*$C$24*$C$21*X$6)*SIGN(BP45),BP45)</f>
        <v>0</v>
      </c>
      <c r="EE45" s="2">
        <f>IF(PE45=0,($C$23/0.4536*IF(ISNA(MQ44),'Drive Train'!$F$16,'Drive Train'!$F$17)*4.448*$C$24*$C$21*Y$6)*SIGN(BQ45),BQ45)</f>
        <v>0</v>
      </c>
      <c r="EF45" s="2">
        <f>IF(PF45=0,($C$23/0.4536*IF(ISNA(MR44),'Drive Train'!$F$16,'Drive Train'!$F$17)*4.448*$C$24*$C$21*Z$6)*SIGN(BR45),BR45)</f>
        <v>0</v>
      </c>
      <c r="EG45" s="2">
        <f>IF(PG45=0,($C$23/0.4536*IF(ISNA(MS44),'Drive Train'!$F$16,'Drive Train'!$F$17)*4.448*$C$24*$C$21*AA$6)*SIGN(BS45),BS45)</f>
        <v>0</v>
      </c>
      <c r="EH45" s="2">
        <f>IF(PH45=0,($C$23/0.4536*IF(ISNA(MT44),'Drive Train'!$F$16,'Drive Train'!$F$17)*4.448*$C$24*$C$21*AB$6)*SIGN(BT45),BT45)</f>
        <v>2.5398205871619508</v>
      </c>
      <c r="EI45" s="2">
        <f>IF(PI45=0,($C$23/0.4536*IF(ISNA(MU44),'Drive Train'!$F$16,'Drive Train'!$F$17)*4.448*$C$24*$C$21*AC$6)*SIGN(BU45),BU45)</f>
        <v>2.3140587571919995</v>
      </c>
      <c r="EJ45" s="2">
        <f>IF(PJ45=0,($C$23/0.4536*IF(ISNA(MV44),'Drive Train'!$F$16,'Drive Train'!$F$17)*4.448*$C$24*$C$21*AD$6)*SIGN(BV45),BV45)</f>
        <v>5.7851468929800003</v>
      </c>
      <c r="EK45" s="2">
        <f>IF(PK45=0,($C$23/0.4536*IF(ISNA(MW44),'Drive Train'!$F$16,'Drive Train'!$F$17)*4.448*$C$24*$C$21*AE$6)*SIGN(BW45),BW45)</f>
        <v>5.7851468929800003</v>
      </c>
      <c r="EL45" s="2">
        <f>IF(PL45=0,($C$23/0.4536*IF(ISNA(MX44),'Drive Train'!$F$16,'Drive Train'!$F$17)*4.448*$C$24*$C$21*AF$6)*SIGN(BX45),BX45)</f>
        <v>5.7851468929800003</v>
      </c>
      <c r="EM45" s="2">
        <f>IF(PM45=0,($C$23/0.4536*IF(ISNA(MY44),'Drive Train'!$F$16,'Drive Train'!$F$17)*4.448*$C$24*$C$21*AG$6)*SIGN(BY45),BY45)</f>
        <v>5.7851468929800003</v>
      </c>
      <c r="EN45" s="2">
        <f>IF(PN45=0,($C$23/0.4536*IF(ISNA(MZ44),'Drive Train'!$F$16,'Drive Train'!$F$17)*4.448*$C$24*$C$21*AH$6)*SIGN(BZ45),BZ45)</f>
        <v>0</v>
      </c>
      <c r="EO45" s="2">
        <f>IF(PO45=0,($C$23/0.4536*IF(ISNA(NA44),'Drive Train'!$F$16,'Drive Train'!$F$17)*4.448*$C$24*$C$21*AI$6)*SIGN(CA45),CA45)</f>
        <v>0</v>
      </c>
      <c r="EP45" s="2">
        <f>IF(PP45=0,($C$23/0.4536*IF(ISNA(NB44),'Drive Train'!$F$16,'Drive Train'!$F$17)*4.448*$C$24*$C$21*AJ$6)*SIGN(CB45),CB45)</f>
        <v>0</v>
      </c>
      <c r="EQ45" s="2">
        <f>IF(PQ45=0,($C$23/0.4536*IF(ISNA(NC44),'Drive Train'!$F$16,'Drive Train'!$F$17)*4.448*$C$24*$C$21*AK$6)*SIGN(CC45),CC45)</f>
        <v>0</v>
      </c>
      <c r="ER45" s="2">
        <f>IF(PR45=0,($C$23/0.4536*IF(ISNA(ND44),'Drive Train'!$F$16,'Drive Train'!$F$17)*4.448*$C$24*$C$21*AL$6)*SIGN(CD45),CD45)</f>
        <v>0</v>
      </c>
      <c r="ES45" s="2">
        <f>IF(PS45=0,($C$23/0.4536*IF(ISNA(NE44),'Drive Train'!$F$16,'Drive Train'!$F$17)*4.448*$C$24*$C$21*AM$6)*SIGN(CE45),CE45)</f>
        <v>0</v>
      </c>
      <c r="ET45" s="47">
        <f t="shared" si="331"/>
        <v>1.4800000000000006</v>
      </c>
      <c r="EU45" s="2">
        <f>MAX(MIN(IF(AND(OY44=1,NG45&lt;0),-1,1)*(DC45-$C$15)/($C$14-$C$15)*$C$12*$C$21-$C$33*LO45/AO$6 -  OY44*$C$33/$C$21,DY44/$C$19),MAX(EU$8:EU44)*-1)</f>
        <v>-1.0056921150556675</v>
      </c>
      <c r="EV45" s="2">
        <f>MAX(MIN(IF(AND(OZ44=1,NH45&lt;0),-1,1)*(DD45-$C$15)/($C$14-$C$15)*$C$12*$C$21-$C$33*LP45/AP$6 -  OZ44*$C$33/$C$21,DZ44/$C$19),MAX(EV$8:EV44)*-1)</f>
        <v>-1.0735843459010783</v>
      </c>
      <c r="EW45" s="2">
        <f>MAX(MIN(IF(AND(PA44=1,NI45&lt;0),-1,1)*(DE45-$C$15)/($C$14-$C$15)*$C$12*$C$21-$C$33*LQ45/AQ$6 -  PA44*$C$33/$C$21,EA44/$C$19),MAX(EW$8:EW44)*-1)</f>
        <v>-1.1136695567594157</v>
      </c>
      <c r="EX45" s="2">
        <f>MAX(MIN(IF(AND(PB44=1,NJ45&lt;0),-1,1)*(DF45-$C$15)/($C$14-$C$15)*$C$12*$C$21-$C$33*LR45/AR$6 -  PB44*$C$33/$C$21,EB44/$C$19),MAX(EX$8:EX44)*-1)</f>
        <v>-1.0311340257575308</v>
      </c>
      <c r="EY45" s="2">
        <f>MAX(MIN(IF(AND(PC44=1,NK45&lt;0),-1,1)*(DG45-$C$15)/($C$14-$C$15)*$C$12*$C$21-$C$33*LS45/AS$6 -  PC44*$C$33/$C$21,EC44/$C$19),MAX(EY$8:EY44)*-1)</f>
        <v>-0.95043877897013052</v>
      </c>
      <c r="EZ45" s="2">
        <f>MAX(MIN(IF(AND(PD44=1,NL45&lt;0),-1,1)*(DH45-$C$15)/($C$14-$C$15)*$C$12*$C$21-$C$33*LT45/AT$6 -  PD44*$C$33/$C$21,ED44/$C$19),MAX(EZ$8:EZ44)*-1)</f>
        <v>-0.85325305022529707</v>
      </c>
      <c r="FA45" s="2">
        <f>MAX(MIN(IF(AND(PE44=1,NM45&lt;0),-1,1)*(DI45-$C$15)/($C$14-$C$15)*$C$12*$C$21-$C$33*LU45/AU$6 -  PE44*$C$33/$C$21,EE44/$C$19),MAX(FA$8:FA44)*-1)</f>
        <v>-0.93795822787501804</v>
      </c>
      <c r="FB45" s="2">
        <f>MAX(MIN(IF(AND(PF44=1,NN45&lt;0),-1,1)*(DJ45-$C$15)/($C$14-$C$15)*$C$12*$C$21-$C$33*LV45/AV$6 -  PF44*$C$33/$C$21,EF44/$C$19),MAX(FB$8:FB44)*-1)</f>
        <v>-0.92437527272727282</v>
      </c>
      <c r="FC45" s="2">
        <f>MAX(MIN(IF(AND(PG44=1,NO45&lt;0),-1,1)*(DK45-$C$15)/($C$14-$C$15)*$C$12*$C$21-$C$33*LW45/AW$6 -  PG44*$C$33/$C$21,EG44/$C$19),MAX(FC$8:FC44)*-1)</f>
        <v>-0.82444281081081083</v>
      </c>
      <c r="FD45" s="2">
        <f>MAX(MIN(IF(AND(PH44=1,NP45&lt;0),-1,1)*(DL45-$C$15)/($C$14-$C$15)*$C$12*$C$21-$C$33*LX45/AX$6 -  PH44*$C$33/$C$21,EH44/$C$19),MAX(FD$8:FD44)*-1)</f>
        <v>1.1102230246251565E-16</v>
      </c>
      <c r="FE45" s="2">
        <f>MAX(MIN(IF(AND(PI44=1,NQ45&lt;0),-1,1)*(DM45-$C$15)/($C$14-$C$15)*$C$12*$C$21-$C$33*LY45/AY$6 -  PI44*$C$33/$C$21,EI44/$C$19),MAX(FE$8:FE44)*-1)</f>
        <v>0</v>
      </c>
      <c r="FF45" s="2">
        <f>MAX(MIN(IF(AND(PJ44=1,NR45&lt;0),-1,1)*(DN45-$C$15)/($C$14-$C$15)*$C$12*$C$21-$C$33*LZ45/AZ$6 -  PJ44*$C$33/$C$21,EJ44/$C$19),MAX(FF$8:FF44)*-1)</f>
        <v>0.12590575321877703</v>
      </c>
      <c r="FG45" s="2">
        <f>MAX(MIN(IF(AND(PK44=1,NS45&lt;0),-1,1)*(DO45-$C$15)/($C$14-$C$15)*$C$12*$C$21-$C$33*MA45/BA$6 -  PK44*$C$33/$C$21,EK44/$C$19),MAX(FG$8:FG44)*-1)</f>
        <v>0.15272559627315485</v>
      </c>
      <c r="FH45" s="2">
        <f>MAX(MIN(IF(AND(PL44=1,NT45&lt;0),-1,1)*(DP45-$C$15)/($C$14-$C$15)*$C$12*$C$21-$C$33*MB45/BB$6 -  PL44*$C$33/$C$21,EL44/$C$19),MAX(FH$8:FH44)*-1)</f>
        <v>0.17954543932753286</v>
      </c>
      <c r="FI45" s="2">
        <f>MAX(MIN(IF(AND(PM44=1,NU45&lt;0),-1,1)*(DQ45-$C$15)/($C$14-$C$15)*$C$12*$C$21-$C$33*MC45/BC$6 -  PM44*$C$33/$C$21,EM44/$C$19),MAX(FI$8:FI44)*-1)</f>
        <v>0.2063652823819106</v>
      </c>
      <c r="FJ45" s="2">
        <f>MAX(MIN(IF(AND(PN44=1,NV45&lt;0),-1,1)*(DR45-$C$15)/($C$14-$C$15)*$C$12*$C$21-$C$33*MD45/BD$6 -  PN44*$C$33/$C$21,EN44/$C$19),MAX(FJ$8:FJ44)*-1)</f>
        <v>-0.68102209068846309</v>
      </c>
      <c r="FK45" s="2">
        <f>MAX(MIN(IF(AND(PO44=1,NW45&lt;0),-1,1)*(DS45-$C$15)/($C$14-$C$15)*$C$12*$C$21-$C$33*ME45/BE$6 -  PO44*$C$33/$C$21,EO44/$C$19),MAX(FK$8:FK44)*-1)</f>
        <v>-0.7593500095668877</v>
      </c>
      <c r="FL45" s="2">
        <f>MAX(MIN(IF(AND(PP44=1,NX45&lt;0),-1,1)*(DT45-$C$15)/($C$14-$C$15)*$C$12*$C$21-$C$33*MF45/BF$6 -  PP44*$C$33/$C$21,EP44/$C$19),MAX(FL$8:FL44)*-1)</f>
        <v>-0.8376779284453123</v>
      </c>
      <c r="FM45" s="2">
        <f>MAX(MIN(IF(AND(PQ44=1,NY45&lt;0),-1,1)*(DU45-$C$15)/($C$14-$C$15)*$C$12*$C$21-$C$33*MG45/BG$6 -  PQ44*$C$33/$C$21,EQ44/$C$19),MAX(FM$8:FM44)*-1)</f>
        <v>-0.91600584732373702</v>
      </c>
      <c r="FN45" s="2">
        <f>MAX(MIN(IF(AND(PR44=1,NZ45&lt;0),-1,1)*(DV45-$C$15)/($C$14-$C$15)*$C$12*$C$21-$C$33*MH45/BH$6 -  PR44*$C$33/$C$21,ER44/$C$19),MAX(FN$8:FN44)*-1)</f>
        <v>-0.99433376620216163</v>
      </c>
      <c r="FO45" s="2">
        <f>MAX(MIN(IF(AND(PS44=1,OA45&lt;0),-1,1)*(DW45-$C$15)/($C$14-$C$15)*$C$12*$C$21-$C$33*MI45/BI$6 -  PS44*$C$33/$C$21,ES44/$C$19),MAX(FO$8:FO44)*-1)</f>
        <v>-1.0726616850805863</v>
      </c>
      <c r="FP45" s="47">
        <f t="shared" si="101"/>
        <v>1.4800000000000006</v>
      </c>
      <c r="FQ45" s="43">
        <f t="shared" si="375"/>
        <v>1.5275001895321312</v>
      </c>
      <c r="FR45" s="43">
        <f t="shared" si="376"/>
        <v>1.533340560529967</v>
      </c>
      <c r="FS45" s="43">
        <f t="shared" si="377"/>
        <v>1.5275072425640897</v>
      </c>
      <c r="FT45" s="43">
        <f t="shared" si="378"/>
        <v>1.5275002060553255</v>
      </c>
      <c r="FU45" s="43">
        <f t="shared" si="379"/>
        <v>1.527500809111932</v>
      </c>
      <c r="FV45" s="43">
        <f t="shared" si="380"/>
        <v>1.5275038992226389</v>
      </c>
      <c r="FW45" s="43">
        <f t="shared" si="381"/>
        <v>1.5279865070564269</v>
      </c>
      <c r="FX45" s="43">
        <f t="shared" si="382"/>
        <v>1.5396625748738217</v>
      </c>
      <c r="FY45" s="43">
        <f t="shared" si="383"/>
        <v>3.0478218526824401</v>
      </c>
      <c r="FZ45" s="43">
        <f t="shared" si="384"/>
        <v>1.7898497430661258</v>
      </c>
      <c r="GA45" s="43">
        <f t="shared" si="385"/>
        <v>1.7898497430661173</v>
      </c>
      <c r="GB45" s="43">
        <f t="shared" si="386"/>
        <v>11.207321943102913</v>
      </c>
      <c r="GC45" s="43">
        <f t="shared" si="387"/>
        <v>13.213386955359121</v>
      </c>
      <c r="GD45" s="43">
        <f t="shared" si="388"/>
        <v>15.219451967615345</v>
      </c>
      <c r="GE45" s="43">
        <f t="shared" si="389"/>
        <v>17.225516979871546</v>
      </c>
      <c r="GF45" s="43">
        <f t="shared" si="390"/>
        <v>18.860951805725612</v>
      </c>
      <c r="GG45" s="43">
        <f t="shared" si="391"/>
        <v>2.1202917272604376</v>
      </c>
      <c r="GH45" s="43">
        <f t="shared" si="392"/>
        <v>1.5477425469198971</v>
      </c>
      <c r="GI45" s="43">
        <f t="shared" si="393"/>
        <v>1.5281982329115347</v>
      </c>
      <c r="GJ45" s="43">
        <f t="shared" si="394"/>
        <v>1.5276289571906447</v>
      </c>
      <c r="GK45" s="43">
        <f t="shared" si="395"/>
        <v>1.5275247554780313</v>
      </c>
      <c r="GL45" s="47">
        <f t="shared" si="123"/>
        <v>1.4800000000000006</v>
      </c>
      <c r="GM45" s="43">
        <f t="shared" si="332"/>
        <v>-20.202848775395491</v>
      </c>
      <c r="GN45" s="43">
        <f t="shared" si="333"/>
        <v>-10.783351019248475</v>
      </c>
      <c r="GO45" s="43">
        <f t="shared" si="334"/>
        <v>-16.157522264955514</v>
      </c>
      <c r="GP45" s="43">
        <f t="shared" si="335"/>
        <v>-19.563164296982571</v>
      </c>
      <c r="GQ45" s="43">
        <f t="shared" si="336"/>
        <v>-22.2750406478686</v>
      </c>
      <c r="GR45" s="43">
        <f t="shared" si="337"/>
        <v>-23.806355845756745</v>
      </c>
      <c r="GS45" s="43">
        <f t="shared" si="338"/>
        <v>-30.356839754640738</v>
      </c>
      <c r="GT45" s="43">
        <f t="shared" si="339"/>
        <v>-34.043744474999997</v>
      </c>
      <c r="GU45" s="43">
        <f t="shared" si="340"/>
        <v>-34.043744474999997</v>
      </c>
      <c r="GV45" s="43">
        <f t="shared" si="341"/>
        <v>5.0800635980212514E-15</v>
      </c>
      <c r="GW45" s="43">
        <f t="shared" si="342"/>
        <v>0</v>
      </c>
      <c r="GX45" s="43">
        <f t="shared" si="343"/>
        <v>2.5292580643236118</v>
      </c>
      <c r="GY45" s="43">
        <f t="shared" si="344"/>
        <v>3.06802855411456</v>
      </c>
      <c r="GZ45" s="43">
        <f t="shared" si="345"/>
        <v>3.6067990439055109</v>
      </c>
      <c r="HA45" s="43">
        <f t="shared" si="346"/>
        <v>4.1455695336964578</v>
      </c>
      <c r="HB45" s="43">
        <f t="shared" si="347"/>
        <v>-13.680714112112852</v>
      </c>
      <c r="HC45" s="43">
        <f t="shared" si="348"/>
        <v>-15.254204722511707</v>
      </c>
      <c r="HD45" s="43">
        <f t="shared" si="349"/>
        <v>-16.827695332910565</v>
      </c>
      <c r="HE45" s="43">
        <f t="shared" si="350"/>
        <v>-18.401185943309425</v>
      </c>
      <c r="HF45" s="43">
        <f t="shared" si="351"/>
        <v>-19.974676553708278</v>
      </c>
      <c r="HG45" s="43">
        <f t="shared" si="352"/>
        <v>-21.548167164107138</v>
      </c>
      <c r="HH45" s="47">
        <f t="shared" si="124"/>
        <v>1.4800000000000006</v>
      </c>
      <c r="HI45" s="43">
        <f t="shared" si="125"/>
        <v>20.202848775395491</v>
      </c>
      <c r="HJ45" s="43">
        <f t="shared" si="126"/>
        <v>10.783351019248475</v>
      </c>
      <c r="HK45" s="43">
        <f t="shared" si="127"/>
        <v>16.157522264955514</v>
      </c>
      <c r="HL45" s="43">
        <f t="shared" si="128"/>
        <v>19.563164296982571</v>
      </c>
      <c r="HM45" s="43">
        <f t="shared" si="129"/>
        <v>22.2750406478686</v>
      </c>
      <c r="HN45" s="43">
        <f t="shared" si="130"/>
        <v>23.806355845756745</v>
      </c>
      <c r="HO45" s="43">
        <f t="shared" si="131"/>
        <v>30.356839754640738</v>
      </c>
      <c r="HP45" s="43">
        <f t="shared" si="132"/>
        <v>34.043744474999997</v>
      </c>
      <c r="HQ45" s="43">
        <f t="shared" si="133"/>
        <v>34.043744474999997</v>
      </c>
      <c r="HR45" s="43">
        <f t="shared" si="134"/>
        <v>5.0800635980212514E-15</v>
      </c>
      <c r="HS45" s="43">
        <f t="shared" si="135"/>
        <v>0</v>
      </c>
      <c r="HT45" s="43">
        <f t="shared" si="136"/>
        <v>2.5292580643236118</v>
      </c>
      <c r="HU45" s="43">
        <f t="shared" si="137"/>
        <v>3.06802855411456</v>
      </c>
      <c r="HV45" s="43">
        <f t="shared" si="138"/>
        <v>3.6067990439055109</v>
      </c>
      <c r="HW45" s="43">
        <f t="shared" si="139"/>
        <v>4.1455695336964578</v>
      </c>
      <c r="HX45" s="43">
        <f t="shared" si="140"/>
        <v>13.680714112112852</v>
      </c>
      <c r="HY45" s="43">
        <f t="shared" si="141"/>
        <v>15.254204722511707</v>
      </c>
      <c r="HZ45" s="43">
        <f t="shared" si="142"/>
        <v>16.827695332910565</v>
      </c>
      <c r="IA45" s="43">
        <f t="shared" si="143"/>
        <v>18.401185943309425</v>
      </c>
      <c r="IB45" s="43">
        <f t="shared" si="144"/>
        <v>19.974676553708278</v>
      </c>
      <c r="IC45" s="43">
        <f t="shared" si="145"/>
        <v>21.548167164107138</v>
      </c>
      <c r="ID45" s="47">
        <f t="shared" si="146"/>
        <v>1.4800000000000006</v>
      </c>
      <c r="IE45" s="43">
        <f t="shared" si="147"/>
        <v>0</v>
      </c>
      <c r="IF45" s="43">
        <f t="shared" si="148"/>
        <v>0</v>
      </c>
      <c r="IG45" s="43">
        <f t="shared" si="149"/>
        <v>0</v>
      </c>
      <c r="IH45" s="43">
        <f t="shared" si="150"/>
        <v>0</v>
      </c>
      <c r="II45" s="43">
        <f t="shared" si="151"/>
        <v>0</v>
      </c>
      <c r="IJ45" s="43">
        <f t="shared" si="152"/>
        <v>0</v>
      </c>
      <c r="IK45" s="43">
        <f t="shared" si="153"/>
        <v>0</v>
      </c>
      <c r="IL45" s="43">
        <f t="shared" si="154"/>
        <v>0</v>
      </c>
      <c r="IM45" s="43">
        <f t="shared" si="155"/>
        <v>2.5197684143882331</v>
      </c>
      <c r="IN45" s="43">
        <f t="shared" si="156"/>
        <v>12.119768414388297</v>
      </c>
      <c r="IO45" s="43">
        <f t="shared" si="157"/>
        <v>12.119768414388298</v>
      </c>
      <c r="IP45" s="43">
        <f t="shared" si="158"/>
        <v>11.576453248175538</v>
      </c>
      <c r="IQ45" s="43">
        <f t="shared" si="159"/>
        <v>11.460718842762233</v>
      </c>
      <c r="IR45" s="43">
        <f t="shared" si="160"/>
        <v>11.344984437348929</v>
      </c>
      <c r="IS45" s="43">
        <f t="shared" si="161"/>
        <v>11.229250031935624</v>
      </c>
      <c r="IT45" s="43">
        <f t="shared" si="162"/>
        <v>6.2831079142510395</v>
      </c>
      <c r="IU45" s="43">
        <f t="shared" si="163"/>
        <v>0</v>
      </c>
      <c r="IV45" s="43">
        <f t="shared" si="164"/>
        <v>0</v>
      </c>
      <c r="IW45" s="43">
        <f t="shared" si="165"/>
        <v>0</v>
      </c>
      <c r="IX45" s="43">
        <f t="shared" si="166"/>
        <v>0</v>
      </c>
      <c r="IY45" s="43">
        <f t="shared" si="167"/>
        <v>0</v>
      </c>
      <c r="IZ45" s="47">
        <f t="shared" si="168"/>
        <v>1.4800000000000006</v>
      </c>
      <c r="JA45" s="43" t="e">
        <f t="shared" si="267"/>
        <v>#N/A</v>
      </c>
      <c r="JB45" s="43" t="e">
        <f t="shared" si="268"/>
        <v>#N/A</v>
      </c>
      <c r="JC45" s="43" t="e">
        <f t="shared" si="269"/>
        <v>#N/A</v>
      </c>
      <c r="JD45" s="43" t="e">
        <f t="shared" si="270"/>
        <v>#N/A</v>
      </c>
      <c r="JE45" s="43" t="e">
        <f t="shared" si="271"/>
        <v>#N/A</v>
      </c>
      <c r="JF45" s="43" t="e">
        <f t="shared" si="272"/>
        <v>#N/A</v>
      </c>
      <c r="JG45" s="43" t="e">
        <f t="shared" si="273"/>
        <v>#N/A</v>
      </c>
      <c r="JH45" s="43" t="e">
        <f t="shared" si="274"/>
        <v>#N/A</v>
      </c>
      <c r="JI45" s="43" t="e">
        <f t="shared" si="275"/>
        <v>#N/A</v>
      </c>
      <c r="JJ45" s="43" t="e">
        <f t="shared" si="276"/>
        <v>#N/A</v>
      </c>
      <c r="JK45" s="43" t="e">
        <f t="shared" si="277"/>
        <v>#N/A</v>
      </c>
      <c r="JL45" s="43">
        <f t="shared" si="278"/>
        <v>6</v>
      </c>
      <c r="JM45" s="43">
        <f t="shared" si="279"/>
        <v>6</v>
      </c>
      <c r="JN45" s="43">
        <f t="shared" si="280"/>
        <v>6</v>
      </c>
      <c r="JO45" s="43">
        <f t="shared" si="281"/>
        <v>6</v>
      </c>
      <c r="JP45" s="43" t="e">
        <f t="shared" si="282"/>
        <v>#N/A</v>
      </c>
      <c r="JQ45" s="43" t="e">
        <f t="shared" si="283"/>
        <v>#N/A</v>
      </c>
      <c r="JR45" s="43" t="e">
        <f t="shared" si="284"/>
        <v>#N/A</v>
      </c>
      <c r="JS45" s="43" t="e">
        <f t="shared" si="285"/>
        <v>#N/A</v>
      </c>
      <c r="JT45" s="43" t="e">
        <f t="shared" si="286"/>
        <v>#N/A</v>
      </c>
      <c r="JU45" s="43" t="e">
        <f t="shared" si="287"/>
        <v>#N/A</v>
      </c>
      <c r="JV45" s="47">
        <f t="shared" si="170"/>
        <v>1.4800000000000006</v>
      </c>
      <c r="JW45" s="36">
        <f t="shared" si="396"/>
        <v>0</v>
      </c>
      <c r="JX45" s="36">
        <f t="shared" si="397"/>
        <v>0</v>
      </c>
      <c r="JY45" s="36">
        <f t="shared" si="398"/>
        <v>0</v>
      </c>
      <c r="JZ45" s="36">
        <f t="shared" si="399"/>
        <v>0</v>
      </c>
      <c r="KA45" s="36">
        <f t="shared" si="400"/>
        <v>0</v>
      </c>
      <c r="KB45" s="36">
        <f t="shared" si="401"/>
        <v>0</v>
      </c>
      <c r="KC45" s="36">
        <f t="shared" si="402"/>
        <v>0</v>
      </c>
      <c r="KD45" s="36">
        <f t="shared" si="403"/>
        <v>0</v>
      </c>
      <c r="KE45" s="36">
        <f t="shared" si="404"/>
        <v>0</v>
      </c>
      <c r="KF45" s="36">
        <f t="shared" si="405"/>
        <v>1</v>
      </c>
      <c r="KG45" s="36">
        <f t="shared" si="406"/>
        <v>1</v>
      </c>
      <c r="KH45" s="36">
        <f t="shared" si="407"/>
        <v>0</v>
      </c>
      <c r="KI45" s="36">
        <f t="shared" si="408"/>
        <v>0</v>
      </c>
      <c r="KJ45" s="36">
        <f t="shared" si="409"/>
        <v>0</v>
      </c>
      <c r="KK45" s="36">
        <f t="shared" si="410"/>
        <v>0</v>
      </c>
      <c r="KL45" s="36">
        <f t="shared" si="411"/>
        <v>0</v>
      </c>
      <c r="KM45" s="36">
        <f t="shared" si="412"/>
        <v>0</v>
      </c>
      <c r="KN45" s="36">
        <f t="shared" si="413"/>
        <v>0</v>
      </c>
      <c r="KO45" s="36">
        <f t="shared" si="414"/>
        <v>0</v>
      </c>
      <c r="KP45" s="36">
        <f t="shared" si="415"/>
        <v>0</v>
      </c>
      <c r="KQ45" s="36">
        <f t="shared" si="416"/>
        <v>0</v>
      </c>
      <c r="KR45" s="47">
        <f t="shared" si="192"/>
        <v>1.4800000000000006</v>
      </c>
      <c r="KS45" s="1">
        <f t="shared" si="417"/>
        <v>0</v>
      </c>
      <c r="KT45" s="1">
        <f t="shared" si="418"/>
        <v>0</v>
      </c>
      <c r="KU45" s="1">
        <f t="shared" si="419"/>
        <v>0</v>
      </c>
      <c r="KV45" s="1">
        <f t="shared" si="420"/>
        <v>0</v>
      </c>
      <c r="KW45" s="1">
        <f t="shared" si="421"/>
        <v>0</v>
      </c>
      <c r="KX45" s="1">
        <f t="shared" si="422"/>
        <v>0</v>
      </c>
      <c r="KY45" s="1">
        <f t="shared" si="423"/>
        <v>0</v>
      </c>
      <c r="KZ45" s="1">
        <f t="shared" si="424"/>
        <v>0</v>
      </c>
      <c r="LA45" s="1">
        <f t="shared" si="425"/>
        <v>0</v>
      </c>
      <c r="LB45" s="1">
        <f t="shared" si="426"/>
        <v>0</v>
      </c>
      <c r="LC45" s="1">
        <f t="shared" si="427"/>
        <v>0</v>
      </c>
      <c r="LD45" s="1">
        <f t="shared" si="428"/>
        <v>0</v>
      </c>
      <c r="LE45" s="1">
        <f t="shared" si="429"/>
        <v>0</v>
      </c>
      <c r="LF45" s="1">
        <f t="shared" si="430"/>
        <v>0</v>
      </c>
      <c r="LG45" s="1">
        <f t="shared" si="431"/>
        <v>0</v>
      </c>
      <c r="LH45" s="1">
        <f t="shared" si="432"/>
        <v>0</v>
      </c>
      <c r="LI45" s="1">
        <f t="shared" si="433"/>
        <v>0</v>
      </c>
      <c r="LJ45" s="1">
        <f t="shared" si="434"/>
        <v>0</v>
      </c>
      <c r="LK45" s="1">
        <f t="shared" si="435"/>
        <v>0</v>
      </c>
      <c r="LL45" s="1">
        <f t="shared" si="436"/>
        <v>0</v>
      </c>
      <c r="LM45" s="1">
        <f t="shared" si="437"/>
        <v>0</v>
      </c>
      <c r="LN45" s="47">
        <f t="shared" si="214"/>
        <v>1.4800000000000006</v>
      </c>
      <c r="LO45" s="43">
        <f t="shared" si="215"/>
        <v>5.0792316161765001</v>
      </c>
      <c r="LP45" s="43">
        <f t="shared" si="216"/>
        <v>13.883197608422567</v>
      </c>
      <c r="LQ45" s="43">
        <f t="shared" si="217"/>
        <v>11.128433723025553</v>
      </c>
      <c r="LR45" s="43">
        <f t="shared" si="218"/>
        <v>6.1159713958017035</v>
      </c>
      <c r="LS45" s="43">
        <f t="shared" si="219"/>
        <v>3.0562327503476974</v>
      </c>
      <c r="LT45" s="43">
        <f t="shared" si="220"/>
        <v>0.65035457233285854</v>
      </c>
      <c r="LU45" s="43">
        <f t="shared" si="221"/>
        <v>2.0010520727755581</v>
      </c>
      <c r="LV45" s="43">
        <f t="shared" si="222"/>
        <v>3.4499490039422671</v>
      </c>
      <c r="LW45" s="43">
        <f t="shared" si="223"/>
        <v>6.5733661151680502</v>
      </c>
      <c r="LX45" s="43">
        <f t="shared" si="224"/>
        <v>7.160958245956536</v>
      </c>
      <c r="LY45" s="43">
        <f t="shared" si="225"/>
        <v>6.5244286240937326</v>
      </c>
      <c r="LZ45" s="43">
        <f t="shared" si="226"/>
        <v>6.624071822682378</v>
      </c>
      <c r="MA45" s="43">
        <f t="shared" si="227"/>
        <v>8.0351000094290779</v>
      </c>
      <c r="MB45" s="43">
        <f t="shared" si="228"/>
        <v>9.4461281961757741</v>
      </c>
      <c r="MC45" s="43">
        <f t="shared" si="229"/>
        <v>10.857156382922476</v>
      </c>
      <c r="MD45" s="43">
        <f t="shared" si="230"/>
        <v>12.268184569669176</v>
      </c>
      <c r="ME45" s="43">
        <f t="shared" si="231"/>
        <v>12.021896442058305</v>
      </c>
      <c r="MF45" s="43">
        <f t="shared" si="232"/>
        <v>11.404125337156373</v>
      </c>
      <c r="MG45" s="43">
        <f t="shared" si="233"/>
        <v>10.344814703969803</v>
      </c>
      <c r="MH45" s="43">
        <f t="shared" si="234"/>
        <v>9.6136117906540939</v>
      </c>
      <c r="MI45" s="43">
        <f t="shared" si="235"/>
        <v>8.5107610523358908</v>
      </c>
      <c r="MJ45" s="47">
        <f t="shared" si="236"/>
        <v>1.4800000000000006</v>
      </c>
      <c r="MK45" s="43" t="e">
        <f t="shared" si="353"/>
        <v>#N/A</v>
      </c>
      <c r="ML45" s="43" t="e">
        <f t="shared" si="288"/>
        <v>#N/A</v>
      </c>
      <c r="MM45" s="43" t="e">
        <f t="shared" si="289"/>
        <v>#N/A</v>
      </c>
      <c r="MN45" s="43" t="e">
        <f t="shared" si="290"/>
        <v>#N/A</v>
      </c>
      <c r="MO45" s="43" t="e">
        <f t="shared" si="291"/>
        <v>#N/A</v>
      </c>
      <c r="MP45" s="43" t="e">
        <f t="shared" si="292"/>
        <v>#N/A</v>
      </c>
      <c r="MQ45" s="43" t="e">
        <f t="shared" si="293"/>
        <v>#N/A</v>
      </c>
      <c r="MR45" s="43" t="e">
        <f t="shared" si="294"/>
        <v>#N/A</v>
      </c>
      <c r="MS45" s="43" t="e">
        <f t="shared" si="295"/>
        <v>#N/A</v>
      </c>
      <c r="MT45" s="43" t="e">
        <f t="shared" si="296"/>
        <v>#N/A</v>
      </c>
      <c r="MU45" s="43" t="e">
        <f t="shared" si="297"/>
        <v>#N/A</v>
      </c>
      <c r="MV45" s="43" t="e">
        <f t="shared" si="298"/>
        <v>#N/A</v>
      </c>
      <c r="MW45" s="43" t="e">
        <f t="shared" si="299"/>
        <v>#N/A</v>
      </c>
      <c r="MX45" s="43" t="e">
        <f t="shared" si="300"/>
        <v>#N/A</v>
      </c>
      <c r="MY45" s="43" t="e">
        <f t="shared" si="301"/>
        <v>#N/A</v>
      </c>
      <c r="MZ45" s="43" t="e">
        <f t="shared" si="302"/>
        <v>#N/A</v>
      </c>
      <c r="NA45" s="43" t="e">
        <f t="shared" si="303"/>
        <v>#N/A</v>
      </c>
      <c r="NB45" s="43" t="e">
        <f t="shared" si="304"/>
        <v>#N/A</v>
      </c>
      <c r="NC45" s="43" t="e">
        <f t="shared" si="305"/>
        <v>#N/A</v>
      </c>
      <c r="ND45" s="43" t="e">
        <f t="shared" si="306"/>
        <v>#N/A</v>
      </c>
      <c r="NE45" s="43" t="e">
        <f t="shared" si="307"/>
        <v>#N/A</v>
      </c>
      <c r="NF45" s="47">
        <f t="shared" si="238"/>
        <v>1.4800000000000006</v>
      </c>
      <c r="NG45" s="43">
        <f>IF(OY44=0,MIN('Drive Train'!$F$35-FQ44*$C$19*'Drive Train'!$F$39,NG44+$C$39)-$C$7,IF(LO44-1&lt;=0,0,IF($C$37=Motors!$C$30,MAX(MAX(NG$8:NG44)*-1,NG44-$C$39),MAX(0,MAX(NG$8:NG44)*-1,NG44-$C$39))))</f>
        <v>0</v>
      </c>
      <c r="NH45" s="43">
        <f>IF(OZ44=0,MIN('Drive Train'!$F$35-FR44*$C$19*'Drive Train'!$F$39,NH44+$C$39)-$C$7,IF(LP44-1&lt;=0,0,IF($C$37=Motors!$C$30,MAX(MAX(NH$8:NH44)*-1,NH44-$C$39),MAX(0,MAX(NH$8:NH44)*-1,NH44-$C$39))))</f>
        <v>0</v>
      </c>
      <c r="NI45" s="43">
        <f>IF(PA44=0,MIN('Drive Train'!$F$35-FS44*$C$19*'Drive Train'!$F$39,NI44+$C$39)-$C$7,IF(LQ44-1&lt;=0,0,IF($C$37=Motors!$C$30,MAX(MAX(NI$8:NI44)*-1,NI44-$C$39),MAX(0,MAX(NI$8:NI44)*-1,NI44-$C$39))))</f>
        <v>0</v>
      </c>
      <c r="NJ45" s="43">
        <f>IF(PB44=0,MIN('Drive Train'!$F$35-FT44*$C$19*'Drive Train'!$F$39,NJ44+$C$39)-$C$7,IF(LR44-1&lt;=0,0,IF($C$37=Motors!$C$30,MAX(MAX(NJ$8:NJ44)*-1,NJ44-$C$39),MAX(0,MAX(NJ$8:NJ44)*-1,NJ44-$C$39))))</f>
        <v>0</v>
      </c>
      <c r="NK45" s="43">
        <f>IF(PC44=0,MIN('Drive Train'!$F$35-FU44*$C$19*'Drive Train'!$F$39,NK44+$C$39)-$C$7,IF(LS44-1&lt;=0,0,IF($C$37=Motors!$C$30,MAX(MAX(NK$8:NK44)*-1,NK44-$C$39),MAX(0,MAX(NK$8:NK44)*-1,NK44-$C$39))))</f>
        <v>0</v>
      </c>
      <c r="NL45" s="43">
        <f>IF(PD44=0,MIN('Drive Train'!$F$35-FV44*$C$19*'Drive Train'!$F$39,NL44+$C$39)-$C$7,IF(LT44-1&lt;=0,0,IF($C$37=Motors!$C$30,MAX(MAX(NL$8:NL44)*-1,NL44-$C$39),MAX(0,MAX(NL$8:NL44)*-1,NL44-$C$39))))</f>
        <v>0</v>
      </c>
      <c r="NM45" s="43">
        <f>IF(PE44=0,MIN('Drive Train'!$F$35-FW44*$C$19*'Drive Train'!$F$39,NM44+$C$39)-$C$7,IF(LU44-1&lt;=0,0,IF($C$37=Motors!$C$30,MAX(MAX(NM$8:NM44)*-1,NM44-$C$39),MAX(0,MAX(NM$8:NM44)*-1,NM44-$C$39))))</f>
        <v>0</v>
      </c>
      <c r="NN45" s="43">
        <f>IF(PF44=0,MIN('Drive Train'!$F$35-FX44*$C$19*'Drive Train'!$F$39,NN44+$C$39)-$C$7,IF(LV44-1&lt;=0,0,IF($C$37=Motors!$C$30,MAX(MAX(NN$8:NN44)*-1,NN44-$C$39),MAX(0,MAX(NN$8:NN44)*-1,NN44-$C$39))))</f>
        <v>0</v>
      </c>
      <c r="NO45" s="43">
        <f>IF(PG44=0,MIN('Drive Train'!$F$35-FY44*$C$19*'Drive Train'!$F$39,NO44+$C$39)-$C$7,IF(LW44-1&lt;=0,0,IF($C$37=Motors!$C$30,MAX(MAX(NO$8:NO44)*-1,NO44-$C$39),MAX(0,MAX(NO$8:NO44)*-1,NO44-$C$39))))</f>
        <v>2.5197684143882331</v>
      </c>
      <c r="NP45" s="43">
        <f>IF(PH44=0,MIN('Drive Train'!$F$35-FZ44*$C$19*'Drive Train'!$F$39,NP44+$C$39)-$C$7,IF(LX44-1&lt;=0,0,IF($C$37=Motors!$C$30,MAX(MAX(NP$8:NP44)*-1,NP44-$C$39),MAX(0,MAX(NP$8:NP44)*-1,NP44-$C$39))))</f>
        <v>12.119768414388297</v>
      </c>
      <c r="NQ45" s="43">
        <f>IF(PI44=0,MIN('Drive Train'!$F$35-GA44*$C$19*'Drive Train'!$F$39,NQ44+$C$39)-$C$7,IF(LY44-1&lt;=0,0,IF($C$37=Motors!$C$30,MAX(MAX(NQ$8:NQ44)*-1,NQ44-$C$39),MAX(0,MAX(NQ$8:NQ44)*-1,NQ44-$C$39))))</f>
        <v>12.119768414388298</v>
      </c>
      <c r="NR45" s="43">
        <f>IF(PJ44=0,MIN('Drive Train'!$F$35-GB44*$C$19*'Drive Train'!$F$39,NR44+$C$39)-$C$7,IF(LZ44-1&lt;=0,0,IF($C$37=Motors!$C$30,MAX(MAX(NR$8:NR44)*-1,NR44-$C$39),MAX(0,MAX(NR$8:NR44)*-1,NR44-$C$39))))</f>
        <v>11.576453248175538</v>
      </c>
      <c r="NS45" s="43">
        <f>IF(PK44=0,MIN('Drive Train'!$F$35-GC44*$C$19*'Drive Train'!$F$39,NS44+$C$39)-$C$7,IF(MA44-1&lt;=0,0,IF($C$37=Motors!$C$30,MAX(MAX(NS$8:NS44)*-1,NS44-$C$39),MAX(0,MAX(NS$8:NS44)*-1,NS44-$C$39))))</f>
        <v>11.460718842762233</v>
      </c>
      <c r="NT45" s="43">
        <f>IF(PL44=0,MIN('Drive Train'!$F$35-GD44*$C$19*'Drive Train'!$F$39,NT44+$C$39)-$C$7,IF(MB44-1&lt;=0,0,IF($C$37=Motors!$C$30,MAX(MAX(NT$8:NT44)*-1,NT44-$C$39),MAX(0,MAX(NT$8:NT44)*-1,NT44-$C$39))))</f>
        <v>11.344984437348929</v>
      </c>
      <c r="NU45" s="43">
        <f>IF(PM44=0,MIN('Drive Train'!$F$35-GE44*$C$19*'Drive Train'!$F$39,NU44+$C$39)-$C$7,IF(MC44-1&lt;=0,0,IF($C$37=Motors!$C$30,MAX(MAX(NU$8:NU44)*-1,NU44-$C$39),MAX(0,MAX(NU$8:NU44)*-1,NU44-$C$39))))</f>
        <v>11.229250031935624</v>
      </c>
      <c r="NV45" s="43">
        <f>IF(PN44=0,MIN('Drive Train'!$F$35-GF44*$C$19*'Drive Train'!$F$39,NV44+$C$39)-$C$7,IF(MD44-1&lt;=0,0,IF($C$37=Motors!$C$30,MAX(MAX(NV$8:NV44)*-1,NV44-$C$39),MAX(0,MAX(NV$8:NV44)*-1,NV44-$C$39))))</f>
        <v>6.2831079142510395</v>
      </c>
      <c r="NW45" s="43">
        <f>IF(PO44=0,MIN('Drive Train'!$F$35-GG44*$C$19*'Drive Train'!$F$39,NW44+$C$39)-$C$7,IF(ME44-1&lt;=0,0,IF($C$37=Motors!$C$30,MAX(MAX(NW$8:NW44)*-1,NW44-$C$39),MAX(0,MAX(NW$8:NW44)*-1,NW44-$C$39))))</f>
        <v>0</v>
      </c>
      <c r="NX45" s="43">
        <f>IF(PP44=0,MIN('Drive Train'!$F$35-GH44*$C$19*'Drive Train'!$F$39,NX44+$C$39)-$C$7,IF(MF44-1&lt;=0,0,IF($C$37=Motors!$C$30,MAX(MAX(NX$8:NX44)*-1,NX44-$C$39),MAX(0,MAX(NX$8:NX44)*-1,NX44-$C$39))))</f>
        <v>0</v>
      </c>
      <c r="NY45" s="43">
        <f>IF(PQ44=0,MIN('Drive Train'!$F$35-GI44*$C$19*'Drive Train'!$F$39,NY44+$C$39)-$C$7,IF(MG44-1&lt;=0,0,IF($C$37=Motors!$C$30,MAX(MAX(NY$8:NY44)*-1,NY44-$C$39),MAX(0,MAX(NY$8:NY44)*-1,NY44-$C$39))))</f>
        <v>0</v>
      </c>
      <c r="NZ45" s="43">
        <f>IF(PR44=0,MIN('Drive Train'!$F$35-GJ44*$C$19*'Drive Train'!$F$39,NZ44+$C$39)-$C$7,IF(MH44-1&lt;=0,0,IF($C$37=Motors!$C$30,MAX(MAX(NZ$8:NZ44)*-1,NZ44-$C$39),MAX(0,MAX(NZ$8:NZ44)*-1,NZ44-$C$39))))</f>
        <v>0</v>
      </c>
      <c r="OA45" s="43">
        <f>IF(PS44=0,MIN('Drive Train'!$F$35-GK44*$C$19*'Drive Train'!$F$39,OA44+$C$39)-$C$7,IF(MI44-1&lt;=0,0,IF($C$37=Motors!$C$30,MAX(MAX(OA$8:OA44)*-1,OA44-$C$39),MAX(0,MAX(OA$8:OA44)*-1,OA44-$C$39))))</f>
        <v>0</v>
      </c>
      <c r="OB45" s="47">
        <f t="shared" si="239"/>
        <v>1.4800000000000006</v>
      </c>
      <c r="OC45" s="43">
        <f>'Drive Train'!$F$35-(FQ45*$C$13)*$C$19*'Drive Train'!$F$39</f>
        <v>12.33584499203965</v>
      </c>
      <c r="OD45" s="43">
        <f>'Drive Train'!$F$35-(FR45*$C$13)*$C$19*'Drive Train'!$F$39</f>
        <v>12.335599696457741</v>
      </c>
      <c r="OE45" s="43">
        <f>'Drive Train'!$F$35-(FS45*$C$13)*$C$19*'Drive Train'!$F$39</f>
        <v>12.335844695812309</v>
      </c>
      <c r="OF45" s="43">
        <f>'Drive Train'!$F$35-(FT45*$C$13)*$C$19*'Drive Train'!$F$39</f>
        <v>12.335844991345677</v>
      </c>
      <c r="OG45" s="43">
        <f>'Drive Train'!$F$35-(FU45*$C$13)*$C$19*'Drive Train'!$F$39</f>
        <v>12.3358449660173</v>
      </c>
      <c r="OH45" s="43">
        <f>'Drive Train'!$F$35-(FV45*$C$13)*$C$19*'Drive Train'!$F$39</f>
        <v>12.335844836232649</v>
      </c>
      <c r="OI45" s="43">
        <f>'Drive Train'!$F$35-(FW45*$C$13)*$C$19*'Drive Train'!$F$39</f>
        <v>12.33582456670363</v>
      </c>
      <c r="OJ45" s="43">
        <f>'Drive Train'!$F$35-(FX45*$C$13)*$C$19*'Drive Train'!$F$39</f>
        <v>12.335334171855299</v>
      </c>
      <c r="OK45" s="43">
        <f>'Drive Train'!$F$35-(FY45*$C$13)*$C$19*'Drive Train'!$F$39</f>
        <v>12.271991482187337</v>
      </c>
      <c r="OL45" s="43">
        <f>'Drive Train'!$F$35-(FZ45*$C$13)*$C$19*'Drive Train'!$F$39</f>
        <v>12.324826310791224</v>
      </c>
      <c r="OM45" s="43">
        <f>'Drive Train'!$F$35-(GA45*$C$13)*$C$19*'Drive Train'!$F$39</f>
        <v>12.324826310791224</v>
      </c>
      <c r="ON45" s="43">
        <f>'Drive Train'!$F$35-(GB45*$C$13)*$C$19*'Drive Train'!$F$39</f>
        <v>11.929292478389678</v>
      </c>
      <c r="OO45" s="43">
        <f>'Drive Train'!$F$35-(GC45*$C$13)*$C$19*'Drive Train'!$F$39</f>
        <v>11.845037747874917</v>
      </c>
      <c r="OP45" s="43">
        <f>'Drive Train'!$F$35-(GD45*$C$13)*$C$19*'Drive Train'!$F$39</f>
        <v>11.760783017360156</v>
      </c>
      <c r="OQ45" s="43">
        <f>'Drive Train'!$F$35-(GE45*$C$13)*$C$19*'Drive Train'!$F$39</f>
        <v>11.676528286845395</v>
      </c>
      <c r="OR45" s="43">
        <f>'Drive Train'!$F$35-(GF45*$C$13)*$C$19*'Drive Train'!$F$39</f>
        <v>11.607840024159525</v>
      </c>
      <c r="OS45" s="43">
        <f>'Drive Train'!$F$35-(GG45*$C$13)*$C$19*'Drive Train'!$F$39</f>
        <v>12.310947747455062</v>
      </c>
      <c r="OT45" s="43">
        <f>'Drive Train'!$F$35-(GH45*$C$13)*$C$19*'Drive Train'!$F$39</f>
        <v>12.334994813029365</v>
      </c>
      <c r="OU45" s="43">
        <f>'Drive Train'!$F$35-(GI45*$C$13)*$C$19*'Drive Train'!$F$39</f>
        <v>12.335815674217717</v>
      </c>
      <c r="OV45" s="43">
        <f>'Drive Train'!$F$35-(GJ45*$C$13)*$C$19*'Drive Train'!$F$39</f>
        <v>12.335839583797993</v>
      </c>
      <c r="OW45" s="43">
        <f>'Drive Train'!$F$35-(GK45*$C$13)*$C$19*'Drive Train'!$F$39</f>
        <v>12.335843960269923</v>
      </c>
      <c r="OX45" s="47">
        <f t="shared" si="240"/>
        <v>1.4800000000000006</v>
      </c>
      <c r="OY45" s="1">
        <f>IF(PU45&gt;='Drive Train'!$F$29,1,0)</f>
        <v>1</v>
      </c>
      <c r="OZ45" s="1">
        <f>IF(PV45&gt;='Drive Train'!$F$29,1,0)</f>
        <v>1</v>
      </c>
      <c r="PA45" s="1">
        <f>IF(PW45&gt;='Drive Train'!$F$29,1,0)</f>
        <v>1</v>
      </c>
      <c r="PB45" s="1">
        <f>IF(PX45&gt;='Drive Train'!$F$29,1,0)</f>
        <v>1</v>
      </c>
      <c r="PC45" s="1">
        <f>IF(PY45&gt;='Drive Train'!$F$29,1,0)</f>
        <v>1</v>
      </c>
      <c r="PD45" s="1">
        <f>IF(PZ45&gt;='Drive Train'!$F$29,1,0)</f>
        <v>1</v>
      </c>
      <c r="PE45" s="1">
        <f>IF(QA45&gt;='Drive Train'!$F$29,1,0)</f>
        <v>1</v>
      </c>
      <c r="PF45" s="1">
        <f>IF(QB45&gt;='Drive Train'!$F$29,1,0)</f>
        <v>1</v>
      </c>
      <c r="PG45" s="1">
        <f>IF(QC45&gt;='Drive Train'!$F$29,1,0)</f>
        <v>1</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1</v>
      </c>
      <c r="PO45" s="1">
        <f>IF(QK45&gt;='Drive Train'!$F$29,1,0)</f>
        <v>1</v>
      </c>
      <c r="PP45" s="1">
        <f>IF(QL45&gt;='Drive Train'!$F$29,1,0)</f>
        <v>1</v>
      </c>
      <c r="PQ45" s="1">
        <f>IF(QM45&gt;='Drive Train'!$F$29,1,0)</f>
        <v>1</v>
      </c>
      <c r="PR45" s="1">
        <f>IF(QN45&gt;='Drive Train'!$F$29,1,0)</f>
        <v>1</v>
      </c>
      <c r="PS45" s="1">
        <f>IF(QO45&gt;='Drive Train'!$F$29,1,0)</f>
        <v>1</v>
      </c>
      <c r="PT45" s="190">
        <f t="shared" si="241"/>
        <v>1.4800000000000006</v>
      </c>
      <c r="PU45" s="43">
        <f t="shared" si="242"/>
        <v>14.823458926843916</v>
      </c>
      <c r="PV45" s="43">
        <f t="shared" si="243"/>
        <v>13.747177740898863</v>
      </c>
      <c r="PW45" s="43">
        <f t="shared" si="244"/>
        <v>15.911287230620138</v>
      </c>
      <c r="PX45" s="43">
        <f t="shared" si="245"/>
        <v>15.149707079420937</v>
      </c>
      <c r="PY45" s="43">
        <f t="shared" si="246"/>
        <v>13.90361110363148</v>
      </c>
      <c r="PZ45" s="43">
        <f t="shared" si="247"/>
        <v>12.226604134855638</v>
      </c>
      <c r="QA45" s="43">
        <f t="shared" si="248"/>
        <v>11.824978401105646</v>
      </c>
      <c r="QB45" s="43">
        <f t="shared" si="249"/>
        <v>11.117477607106549</v>
      </c>
      <c r="QC45" s="43">
        <f t="shared" si="250"/>
        <v>10.574421480293388</v>
      </c>
      <c r="QD45" s="43">
        <f t="shared" si="251"/>
        <v>9.746925761941041</v>
      </c>
      <c r="QE45" s="43">
        <f t="shared" si="252"/>
        <v>8.9582507074942441</v>
      </c>
      <c r="QF45" s="43">
        <f t="shared" si="253"/>
        <v>5.8717158811381163</v>
      </c>
      <c r="QG45" s="43">
        <f t="shared" si="254"/>
        <v>7.1224807935117678</v>
      </c>
      <c r="QH45" s="43">
        <f t="shared" si="255"/>
        <v>8.3732457058854237</v>
      </c>
      <c r="QI45" s="43">
        <f t="shared" si="256"/>
        <v>9.6240106182590726</v>
      </c>
      <c r="QJ45" s="43">
        <f t="shared" si="257"/>
        <v>10.860083487324248</v>
      </c>
      <c r="QK45" s="43">
        <f t="shared" si="258"/>
        <v>11.976443201242585</v>
      </c>
      <c r="QL45" s="43">
        <f t="shared" si="259"/>
        <v>12.914421035688227</v>
      </c>
      <c r="QM45" s="43">
        <f t="shared" si="260"/>
        <v>13.607645783964916</v>
      </c>
      <c r="QN45" s="43">
        <f t="shared" si="261"/>
        <v>14.230450992364604</v>
      </c>
      <c r="QO45" s="43">
        <f t="shared" si="262"/>
        <v>14.578689040060793</v>
      </c>
      <c r="QP45" s="47">
        <f t="shared" si="263"/>
        <v>1.4800000000000006</v>
      </c>
      <c r="QQ45" s="43">
        <f t="shared" si="354"/>
        <v>1.9887221835006592E-2</v>
      </c>
      <c r="QR45" s="43">
        <f t="shared" si="355"/>
        <v>1.9963260289488402E-2</v>
      </c>
      <c r="QS45" s="43">
        <f t="shared" si="356"/>
        <v>1.9887313661647352E-2</v>
      </c>
      <c r="QT45" s="43">
        <f t="shared" si="357"/>
        <v>1.9887222050129594E-2</v>
      </c>
      <c r="QU45" s="43">
        <f t="shared" si="358"/>
        <v>1.988722990159868E-2</v>
      </c>
      <c r="QV45" s="43">
        <f t="shared" si="359"/>
        <v>1.9887270133159721E-2</v>
      </c>
      <c r="QW45" s="43">
        <f t="shared" si="360"/>
        <v>1.9893553424720427E-2</v>
      </c>
      <c r="QX45" s="43">
        <f t="shared" si="361"/>
        <v>2.0045569478424639E-2</v>
      </c>
      <c r="QY45" s="43">
        <f t="shared" si="362"/>
        <v>3.9680983160101574E-2</v>
      </c>
      <c r="QZ45" s="43">
        <f t="shared" si="363"/>
        <v>2.3302870360093559E-2</v>
      </c>
      <c r="RA45" s="43">
        <f t="shared" si="364"/>
        <v>2.3302870360093444E-2</v>
      </c>
      <c r="RB45" s="43">
        <f t="shared" si="365"/>
        <v>0.14591323731821795</v>
      </c>
      <c r="RC45" s="43">
        <f t="shared" si="366"/>
        <v>0.17203111290840306</v>
      </c>
      <c r="RD45" s="43">
        <f t="shared" si="367"/>
        <v>0.19814898849858847</v>
      </c>
      <c r="RE45" s="43">
        <f t="shared" si="368"/>
        <v>0.22426686408877344</v>
      </c>
      <c r="RF45" s="43">
        <f t="shared" si="369"/>
        <v>0.24555933619538395</v>
      </c>
      <c r="RG45" s="43">
        <f t="shared" si="370"/>
        <v>2.7605045304690368E-2</v>
      </c>
      <c r="RH45" s="43">
        <f t="shared" si="371"/>
        <v>2.0150766320691585E-2</v>
      </c>
      <c r="RI45" s="43">
        <f t="shared" si="372"/>
        <v>1.989630998022044E-2</v>
      </c>
      <c r="RJ45" s="43">
        <f t="shared" si="373"/>
        <v>1.9888898319898429E-2</v>
      </c>
      <c r="RK45" s="43">
        <f t="shared" si="374"/>
        <v>1.9887541670263603E-2</v>
      </c>
      <c r="RL45" s="47">
        <f t="shared" si="264"/>
        <v>1.4800000000000006</v>
      </c>
      <c r="RM45" s="2">
        <f>IF(AND(LO45&gt;=LO$6*'Drive Train'!$AA$52,LO45&lt;=LO$6*'Drive Train'!$AA$53,KS45=0,JW45=0,EU45&gt;0),$C$17,0)</f>
        <v>0</v>
      </c>
      <c r="RN45" s="2">
        <f>IF(AND(LP45&gt;=LP$6*'Drive Train'!$AA$52,LP45&lt;=LP$6*'Drive Train'!$AA$53,KT45=0,JX45=0,EV45&gt;0),$C$17,0)</f>
        <v>0</v>
      </c>
      <c r="RO45" s="2">
        <f>IF(AND(LQ45&gt;=LQ$6*'Drive Train'!$AA$52,LQ45&lt;=LQ$6*'Drive Train'!$AA$53,KU45=0,JY45=0,EW45&gt;0),$C$17,0)</f>
        <v>0</v>
      </c>
      <c r="RP45" s="2">
        <f>IF(AND(LR45&gt;=LR$6*'Drive Train'!$AA$52,LR45&lt;=LR$6*'Drive Train'!$AA$53,KV45=0,JZ45=0,EX45&gt;0),$C$17,0)</f>
        <v>0</v>
      </c>
      <c r="RQ45" s="2">
        <f>IF(AND(LS45&gt;=LS$6*'Drive Train'!$AA$52,LS45&lt;=LS$6*'Drive Train'!$AA$53,KW45=0,KA45=0,EY45&gt;0),$C$17,0)</f>
        <v>0</v>
      </c>
      <c r="RR45" s="2">
        <f>IF(AND(LT45&gt;=LT$6*'Drive Train'!$AA$52,LT45&lt;=LT$6*'Drive Train'!$AA$53,KX45=0,KB45=0,EZ45&gt;0),$C$17,0)</f>
        <v>0</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0.04</v>
      </c>
      <c r="SB45" s="2">
        <f>IF(AND(MD45&gt;=MD$6*'Drive Train'!$AA$52,MD45&lt;=MD$6*'Drive Train'!$AA$53,LH45=0,KL45=0,FJ45&gt;0),$C$17,0)</f>
        <v>0</v>
      </c>
      <c r="SC45" s="2">
        <f>IF(AND(ME45&gt;=ME$6*'Drive Train'!$AA$52,ME45&lt;=ME$6*'Drive Train'!$AA$53,LI45=0,KM45=0,FK45&gt;0),$C$17,0)</f>
        <v>0</v>
      </c>
      <c r="SD45" s="2">
        <f>IF(AND(MF45&gt;=MF$6*'Drive Train'!$AA$52,MF45&lt;=MF$6*'Drive Train'!$AA$53,LJ45=0,KN45=0,FL45&gt;0),$C$17,0)</f>
        <v>0</v>
      </c>
      <c r="SE45" s="2">
        <f>IF(AND(MG45&gt;=MG$6*'Drive Train'!$AA$52,MG45&lt;=MG$6*'Drive Train'!$AA$53,LK45=0,KO45=0,FM45&gt;0),$C$17,0)</f>
        <v>0</v>
      </c>
      <c r="SF45" s="2">
        <f>IF(AND(MH45&gt;=MH$6*'Drive Train'!$AA$52,MH45&lt;=MH$6*'Drive Train'!$AA$53,LL45=0,KP45=0,FN45&gt;0),$C$17,0)</f>
        <v>0</v>
      </c>
      <c r="SG45" s="2">
        <f>IF(AND(MI45&gt;=MI$6*'Drive Train'!$AA$52,MI45&lt;=MI$6*'Drive Train'!$AA$53,LM45=0,KQ45=0,FO45&gt;0),$C$17,0)</f>
        <v>0</v>
      </c>
      <c r="SH45" s="47">
        <f t="shared" si="265"/>
        <v>1.4800000000000006</v>
      </c>
      <c r="SI45" s="2">
        <f>IF(AND(EU45&lt;0,KS45=0,LO45&gt;=LO$6*'Drive Train'!$AA$52,LO45&lt;=LO$6*'Drive Train'!$AA$53,OY45=1,JW45=0),$C$17,0)</f>
        <v>0</v>
      </c>
      <c r="SJ45" s="2">
        <f>IF(AND(EV45&lt;0,KT45=0,LP45&gt;=LP$6*'Drive Train'!$AA$52,LP45&lt;=LP$6*'Drive Train'!$AA$53,OZ45=1,JX45=0),$C$17,0)</f>
        <v>0.04</v>
      </c>
      <c r="SK45" s="2">
        <f>IF(AND(EW45&lt;0,KU45=0,LQ45&gt;=LQ$6*'Drive Train'!$AA$52,LQ45&lt;=LQ$6*'Drive Train'!$AA$53,PA45=1,JY45=0),$C$17,0)</f>
        <v>0.04</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0.04</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0.04</v>
      </c>
      <c r="SZ45" s="2">
        <f>IF(AND(FL45&lt;0,LJ45=0,MF45&gt;=MF$6*'Drive Train'!$AA$52,MF45&lt;=MF$6*'Drive Train'!$AA$53,PP45=1,KN45=0),$C$17,0)</f>
        <v>0.04</v>
      </c>
      <c r="TA45" s="2">
        <f>IF(AND(FM45&lt;0,LK45=0,MG45&gt;=MG$6*'Drive Train'!$AA$52,MG45&lt;=MG$6*'Drive Train'!$AA$53,PQ45=1,KO45=0),$C$17,0)</f>
        <v>0.04</v>
      </c>
      <c r="TB45" s="2">
        <f>IF(AND(FN45&lt;0,LL45=0,MH45&gt;=MH$6*'Drive Train'!$AA$52,MH45&lt;=MH$6*'Drive Train'!$AA$53,PR45=1,KP45=0),$C$17,0)</f>
        <v>0.04</v>
      </c>
      <c r="TC45" s="2">
        <f>IF(AND(FO45&lt;0,LM45=0,MI45&gt;=MI$6*'Drive Train'!$AA$52,MI45&lt;=MI$6*'Drive Train'!$AA$53,PS45=1,KQ45=0),$C$17,0)</f>
        <v>0.04</v>
      </c>
      <c r="TD45" s="102">
        <f t="shared" si="266"/>
        <v>1.4800000000000006</v>
      </c>
    </row>
    <row r="46" spans="1:524" x14ac:dyDescent="0.3">
      <c r="B46" s="1"/>
      <c r="C46" s="39" t="s">
        <v>13</v>
      </c>
      <c r="E46" s="52">
        <f>1/E45</f>
        <v>0.16666666666666669</v>
      </c>
      <c r="F46" s="52">
        <f>1/F45</f>
        <v>0.33333333333333331</v>
      </c>
      <c r="G46" s="52">
        <f t="shared" ref="G46:O46" si="439">1/G45</f>
        <v>0.23076923076923078</v>
      </c>
      <c r="H46" s="52">
        <f t="shared" si="439"/>
        <v>0.17647058823529413</v>
      </c>
      <c r="I46" s="52">
        <f t="shared" si="439"/>
        <v>0.14285714285714288</v>
      </c>
      <c r="J46" s="52">
        <f t="shared" si="439"/>
        <v>0.12000000000000002</v>
      </c>
      <c r="K46" s="52">
        <f t="shared" si="439"/>
        <v>0.10344827586206898</v>
      </c>
      <c r="L46" s="52">
        <f t="shared" si="439"/>
        <v>9.0909090909090912E-2</v>
      </c>
      <c r="M46" s="52">
        <f t="shared" si="439"/>
        <v>8.1081081081081072E-2</v>
      </c>
      <c r="N46" s="52">
        <f t="shared" si="439"/>
        <v>7.3170731707317069E-2</v>
      </c>
      <c r="O46" s="52">
        <f t="shared" si="439"/>
        <v>6.6666666666666652E-2</v>
      </c>
      <c r="P46" s="39"/>
      <c r="R46" s="49">
        <f t="shared" si="97"/>
        <v>1.5200000000000007</v>
      </c>
      <c r="S46" s="2">
        <f>NG46/'Drive Train'!$F$35</f>
        <v>0</v>
      </c>
      <c r="T46" s="2">
        <f>NH46/'Drive Train'!$F$35</f>
        <v>0</v>
      </c>
      <c r="U46" s="2">
        <f>NI46/'Drive Train'!$F$35</f>
        <v>0</v>
      </c>
      <c r="V46" s="2">
        <f>NJ46/'Drive Train'!$F$35</f>
        <v>0</v>
      </c>
      <c r="W46" s="2">
        <f>NK46/'Drive Train'!$F$35</f>
        <v>0</v>
      </c>
      <c r="X46" s="2">
        <f>NL46/'Drive Train'!$F$35</f>
        <v>0</v>
      </c>
      <c r="Y46" s="2">
        <f>NM46/'Drive Train'!$F$35</f>
        <v>0</v>
      </c>
      <c r="Z46" s="2">
        <f>NN46/'Drive Train'!$F$35</f>
        <v>0</v>
      </c>
      <c r="AA46" s="2">
        <f>NO46/'Drive Train'!$F$35</f>
        <v>0</v>
      </c>
      <c r="AB46" s="2">
        <f>NP46/'Drive Train'!$F$35</f>
        <v>0.97740067857970148</v>
      </c>
      <c r="AC46" s="2">
        <f>NQ46/'Drive Train'!$F$35</f>
        <v>0.97740067857970148</v>
      </c>
      <c r="AD46" s="2">
        <f>NR46/'Drive Train'!$F$35</f>
        <v>0.93487015896663206</v>
      </c>
      <c r="AE46" s="2">
        <f>NS46/'Drive Train'!$F$35</f>
        <v>0.92581051052418462</v>
      </c>
      <c r="AF46" s="2">
        <f>NT46/'Drive Train'!$F$35</f>
        <v>0.91675086208173728</v>
      </c>
      <c r="AG46" s="2">
        <f>NU46/'Drive Train'!$F$35</f>
        <v>0.90769121363928973</v>
      </c>
      <c r="AH46" s="2">
        <f>NV46/'Drive Train'!$F$35</f>
        <v>0.11960547695572901</v>
      </c>
      <c r="AI46" s="2">
        <f>NW46/'Drive Train'!$F$35</f>
        <v>0</v>
      </c>
      <c r="AJ46" s="2">
        <f>NX46/'Drive Train'!$F$35</f>
        <v>0</v>
      </c>
      <c r="AK46" s="2">
        <f>NY46/'Drive Train'!$F$35</f>
        <v>0</v>
      </c>
      <c r="AL46" s="2">
        <f>NZ46/'Drive Train'!$F$35</f>
        <v>0</v>
      </c>
      <c r="AM46" s="2">
        <f>OA46/'Drive Train'!$F$35</f>
        <v>0</v>
      </c>
      <c r="AN46" s="47">
        <f t="shared" si="98"/>
        <v>1.5200000000000007</v>
      </c>
      <c r="AO46" s="36">
        <f>LO46*12*60/(PI() * 'Drive Train'!$F$15)/S$6*ABS(S46)</f>
        <v>0</v>
      </c>
      <c r="AP46" s="36">
        <f>LP46*12*60/(PI() * 'Drive Train'!$F$15)/T$6*ABS(T46)</f>
        <v>0</v>
      </c>
      <c r="AQ46" s="36">
        <f>LQ46*12*60/(PI() * 'Drive Train'!$F$15)/U$6*ABS(U46)</f>
        <v>0</v>
      </c>
      <c r="AR46" s="36">
        <f>LR46*12*60/(PI() * 'Drive Train'!$F$15)/V$6*ABS(V46)</f>
        <v>0</v>
      </c>
      <c r="AS46" s="36">
        <f>LS46*12*60/(PI() * 'Drive Train'!$F$15)/W$6*ABS(W46)</f>
        <v>0</v>
      </c>
      <c r="AT46" s="36">
        <f>LT46*12*60/(PI() * 'Drive Train'!$F$15)/X$6*ABS(X46)</f>
        <v>0</v>
      </c>
      <c r="AU46" s="36">
        <f>LU46*12*60/(PI() * 'Drive Train'!$F$15)/Y$6*ABS(Y46)</f>
        <v>0</v>
      </c>
      <c r="AV46" s="36">
        <f>LV46*12*60/(PI() * 'Drive Train'!$F$15)/Z$6*ABS(Z46)</f>
        <v>0</v>
      </c>
      <c r="AW46" s="36">
        <f>LW46*12*60/(PI() * 'Drive Train'!$F$15)/AA$6*ABS(AA46)</f>
        <v>0</v>
      </c>
      <c r="AX46" s="36">
        <f>LX46*12*60/(PI() * 'Drive Train'!$F$15)/AB$6*ABS(AB46)</f>
        <v>5480.6114295459838</v>
      </c>
      <c r="AY46" s="36">
        <f>LY46*12*60/(PI() * 'Drive Train'!$F$15)/AC$6*ABS(AC46)</f>
        <v>5480.6114295459838</v>
      </c>
      <c r="AZ46" s="36">
        <f>LZ46*12*60/(PI() * 'Drive Train'!$F$15)/AD$6*ABS(AD46)</f>
        <v>2161.389841913116</v>
      </c>
      <c r="BA46" s="36">
        <f>MA46*12*60/(PI() * 'Drive Train'!$F$15)/AE$6*ABS(AE46)</f>
        <v>2596.39144527893</v>
      </c>
      <c r="BB46" s="36">
        <f>MB46*12*60/(PI() * 'Drive Train'!$F$15)/AF$6*ABS(AF46)</f>
        <v>3022.4695778564364</v>
      </c>
      <c r="BC46" s="36">
        <f>MC46*12*60/(PI() * 'Drive Train'!$F$15)/AG$6*ABS(AG46)</f>
        <v>3439.6242396456378</v>
      </c>
      <c r="BD46" s="36">
        <f>MD46*12*60/(PI() * 'Drive Train'!$F$15)/AH$6*ABS(AH46)</f>
        <v>481.93446541115401</v>
      </c>
      <c r="BE46" s="36">
        <f>ME46*12*60/(PI() * 'Drive Train'!$F$15)/AI$6*ABS(AI46)</f>
        <v>0</v>
      </c>
      <c r="BF46" s="36">
        <f>MF46*12*60/(PI() * 'Drive Train'!$F$15)/AJ$6*ABS(AJ46)</f>
        <v>0</v>
      </c>
      <c r="BG46" s="36">
        <f>MG46*12*60/(PI() * 'Drive Train'!$F$15)/AK$6*ABS(AK46)</f>
        <v>0</v>
      </c>
      <c r="BH46" s="36">
        <f>MH46*12*60/(PI() * 'Drive Train'!$F$15)/AL$6*ABS(AL46)</f>
        <v>0</v>
      </c>
      <c r="BI46" s="36">
        <f>MI46*12*60/(PI() * 'Drive Train'!$F$15)/AM$6*ABS(AM46)</f>
        <v>0</v>
      </c>
      <c r="BJ46" s="47">
        <f t="shared" si="308"/>
        <v>1.5200000000000007</v>
      </c>
      <c r="BK46" s="2">
        <f>IF(OR(KS45=1,AND($C$37=Motors!$C$32,OY45=1)),0,IF(NG46=0,-(CG45+$C$15)/($C$14-$C$15)*$C$12,($C$11*S46-AO46)/($C$11*S46)*$C$12*S46))</f>
        <v>0</v>
      </c>
      <c r="BL46" s="2">
        <f>IF(OR(KT45=1,AND($C$37=Motors!$C$32,OZ45=1)),0,IF(NH46=0,-(CH45+$C$15)/($C$14-$C$15)*$C$12,($C$11*T46-AP46)/($C$11*T46)*$C$12*T46))</f>
        <v>0</v>
      </c>
      <c r="BM46" s="2">
        <f>IF(OR(KU45=1,AND($C$37=Motors!$C$32,PA45=1)),0,IF(NI46=0,-(CI45+$C$15)/($C$14-$C$15)*$C$12,($C$11*U46-AQ46)/($C$11*U46)*$C$12*U46))</f>
        <v>0</v>
      </c>
      <c r="BN46" s="2">
        <f>IF(OR(KV45=1,AND($C$37=Motors!$C$32,PB45=1)),0,IF(NJ46=0,-(CJ45+$C$15)/($C$14-$C$15)*$C$12,($C$11*V46-AR46)/($C$11*V46)*$C$12*V46))</f>
        <v>0</v>
      </c>
      <c r="BO46" s="2">
        <f>IF(OR(KW45=1,AND($C$37=Motors!$C$32,PC45=1)),0,IF(NK46=0,-(CK45+$C$15)/($C$14-$C$15)*$C$12,($C$11*W46-AS46)/($C$11*W46)*$C$12*W46))</f>
        <v>0</v>
      </c>
      <c r="BP46" s="2">
        <f>IF(OR(KX45=1,AND($C$37=Motors!$C$32,PD45=1)),0,IF(NL46=0,-(CL45+$C$15)/($C$14-$C$15)*$C$12,($C$11*X46-AT46)/($C$11*X46)*$C$12*X46))</f>
        <v>0</v>
      </c>
      <c r="BQ46" s="2">
        <f>IF(OR(KY45=1,AND($C$37=Motors!$C$32,PE45=1)),0,IF(NM46=0,-(CM45+$C$15)/($C$14-$C$15)*$C$12,($C$11*Y46-AU46)/($C$11*Y46)*$C$12*Y46))</f>
        <v>0</v>
      </c>
      <c r="BR46" s="2">
        <f>IF(OR(KZ45=1,AND($C$37=Motors!$C$32,PF45=1)),0,IF(NN46=0,-(CN45+$C$15)/($C$14-$C$15)*$C$12,($C$11*Z46-AV46)/($C$11*Z46)*$C$12*Z46))</f>
        <v>0</v>
      </c>
      <c r="BS46" s="2">
        <f>IF(OR(LA45=1,AND($C$37=Motors!$C$32,PG45=1)),0,IF(NO46=0,-(CO45+$C$15)/($C$14-$C$15)*$C$12,($C$11*AA46-AW46)/($C$11*AA46)*$C$12*AA46))</f>
        <v>0</v>
      </c>
      <c r="BT46" s="2">
        <f>IF(OR(LB45=1,AND($C$37=Motors!$C$32,PH45=1)),0,IF(NP46=0,-(CP45+$C$15)/($C$14-$C$15)*$C$12,($C$11*AB46-AX46)/($C$11*AB46)*$C$12*AB46))</f>
        <v>0.69768194609399126</v>
      </c>
      <c r="BU46" s="2">
        <f>IF(OR(LC45=1,AND($C$37=Motors!$C$32,PI45=1)),0,IF(NQ46=0,-(CQ45+$C$15)/($C$14-$C$15)*$C$12,($C$11*AC46-AY46)/($C$11*AC46)*$C$12*AC46))</f>
        <v>0.69768194609399126</v>
      </c>
      <c r="BV46" s="2">
        <f>IF(OR(LD45=1,AND($C$37=Motors!$C$32,PJ45=1)),0,IF(NR46=0,-(CR45+$C$15)/($C$14-$C$15)*$C$12,($C$11*AD46-AZ46)/($C$11*AD46)*$C$12*AD46))</f>
        <v>2.8991296987308659</v>
      </c>
      <c r="BW46" s="2">
        <f>IF(OR(LE45=1,AND($C$37=Motors!$C$32,PK45=1)),0,IF(NS46=0,-(CS45+$C$15)/($C$14-$C$15)*$C$12,($C$11*AE46-BA46)/($C$11*AE46)*$C$12*AE46))</f>
        <v>2.5407289421208796</v>
      </c>
      <c r="BX46" s="2">
        <f>IF(OR(LF45=1,AND($C$37=Motors!$C$32,PL45=1)),0,IF(NT46=0,-(CT45+$C$15)/($C$14-$C$15)*$C$12,($C$11*AF46-BB46)/($C$11*AF46)*$C$12*AF46))</f>
        <v>2.1887926937160374</v>
      </c>
      <c r="BY46" s="2">
        <f>IF(OR(LG45=1,AND($C$37=Motors!$C$32,PM45=1)),0,IF(NU46=0,-(CU45+$C$15)/($C$14-$C$15)*$C$12,($C$11*AG46-BC46)/($C$11*AG46)*$C$12*AG46))</f>
        <v>1.8433209535163355</v>
      </c>
      <c r="BZ46" s="2">
        <f>IF(OR(LH45=1,AND($C$37=Motors!$C$32,PN45=1)),0,IF(NV46=0,-(CV45+$C$15)/($C$14-$C$15)*$C$12,($C$11*AH46-BD46)/($C$11*AH46)*$C$12*AH46))</f>
        <v>0</v>
      </c>
      <c r="CA46" s="2">
        <f>IF(OR(LI45=1,AND($C$37=Motors!$C$32,PO45=1)),0,IF(NW46=0,-(CW45+$C$15)/($C$14-$C$15)*$C$12,($C$11*AI46-BE46)/($C$11*AI46)*$C$12*AI46))</f>
        <v>0</v>
      </c>
      <c r="CB46" s="2">
        <f>IF(OR(LJ45=1,AND($C$37=Motors!$C$32,PP45=1)),0,IF(NX46=0,-(CX45+$C$15)/($C$14-$C$15)*$C$12,($C$11*AJ46-BF46)/($C$11*AJ46)*$C$12*AJ46))</f>
        <v>0</v>
      </c>
      <c r="CC46" s="2">
        <f>IF(OR(LK45=1,AND($C$37=Motors!$C$32,PQ45=1)),0,IF(NY46=0,-(CY45+$C$15)/($C$14-$C$15)*$C$12,($C$11*AK46-BG46)/($C$11*AK46)*$C$12*AK46))</f>
        <v>0</v>
      </c>
      <c r="CD46" s="2">
        <f>IF(OR(LL45=1,AND($C$37=Motors!$C$32,PR45=1)),0,IF(NZ46=0,-(CZ45+$C$15)/($C$14-$C$15)*$C$12,($C$11*AL46-BH46)/($C$11*AL46)*$C$12*AL46))</f>
        <v>0</v>
      </c>
      <c r="CE46" s="2">
        <f>IF(OR(LM45=1,AND($C$37=Motors!$C$32,PS45=1)),0,IF(OA46=0,-(DA45+$C$15)/($C$14-$C$15)*$C$12,($C$11*AM46-BI46)/($C$11*AM46)*$C$12*AM46))</f>
        <v>0</v>
      </c>
      <c r="CF46" s="47">
        <f t="shared" si="309"/>
        <v>1.5200000000000007</v>
      </c>
      <c r="CG46" s="43">
        <f>IF(AND(KS45=1,OY45=1),0,ABS(BK46/$C$12*($C$14-$C$15)+$C$15) *'Drive Train'!$AA$49 + CG45*(1-'Drive Train'!$AA$49))</f>
        <v>1.5275000379064261</v>
      </c>
      <c r="CH46" s="43">
        <f>IF(AND(KT45=1,OZ45=1),0,ABS(BL46/$C$12*($C$14-$C$15)+$C$15) *'Drive Train'!$AA$49 + CH45*(1-'Drive Train'!$AA$49))</f>
        <v>1.5286681121059933</v>
      </c>
      <c r="CI46" s="43">
        <f>IF(AND(KU45=1,PA45=1),0,ABS(BM46/$C$12*($C$14-$C$15)+$C$15) *'Drive Train'!$AA$49 + CI45*(1-'Drive Train'!$AA$49))</f>
        <v>1.5275014485128178</v>
      </c>
      <c r="CJ46" s="43">
        <f>IF(AND(KV45=1,PB45=1),0,ABS(BN46/$C$12*($C$14-$C$15)+$C$15) *'Drive Train'!$AA$49 + CJ45*(1-'Drive Train'!$AA$49))</f>
        <v>1.5275000412110651</v>
      </c>
      <c r="CK46" s="43">
        <f>IF(AND(KW45=1,PC45=1),0,ABS(BO46/$C$12*($C$14-$C$15)+$C$15) *'Drive Train'!$AA$49 + CK45*(1-'Drive Train'!$AA$49))</f>
        <v>1.5275001618223862</v>
      </c>
      <c r="CL46" s="43">
        <f>IF(AND(KX45=1,PD45=1),0,ABS(BP46/$C$12*($C$14-$C$15)+$C$15) *'Drive Train'!$AA$49 + CL45*(1-'Drive Train'!$AA$49))</f>
        <v>1.5275007798445277</v>
      </c>
      <c r="CM46" s="43">
        <f>IF(AND(KY45=1,PE45=1),0,ABS(BQ46/$C$12*($C$14-$C$15)+$C$15) *'Drive Train'!$AA$49 + CM45*(1-'Drive Train'!$AA$49))</f>
        <v>1.5275973014112854</v>
      </c>
      <c r="CN46" s="43">
        <f>IF(AND(KZ45=1,PF45=1),0,ABS(BR46/$C$12*($C$14-$C$15)+$C$15) *'Drive Train'!$AA$49 + CN45*(1-'Drive Train'!$AA$49))</f>
        <v>1.5299325149747642</v>
      </c>
      <c r="CO46" s="43">
        <f>IF(AND(LA45=1,PG45=1),0,ABS(BS46/$C$12*($C$14-$C$15)+$C$15) *'Drive Train'!$AA$49 + CO45*(1-'Drive Train'!$AA$49))</f>
        <v>1.8315643705364879</v>
      </c>
      <c r="CP46" s="43">
        <f>IF(AND(LB45=1,PH45=1),0,ABS(BT46/$C$12*($C$14-$C$15)+$C$15) *'Drive Train'!$AA$49 + CP45*(1-'Drive Train'!$AA$49))</f>
        <v>39.535546317060721</v>
      </c>
      <c r="CQ46" s="43">
        <f>IF(AND(LC45=1,PI45=1),0,ABS(BU46/$C$12*($C$14-$C$15)+$C$15) *'Drive Train'!$AA$49 + CQ45*(1-'Drive Train'!$AA$49))</f>
        <v>39.535546317060721</v>
      </c>
      <c r="CR46" s="43">
        <f>IF(AND(LD45=1,PJ45=1),0,ABS(BV46/$C$12*($C$14-$C$15)+$C$15) *'Drive Train'!$AA$49 + CR45*(1-'Drive Train'!$AA$49))</f>
        <v>159.73303238866762</v>
      </c>
      <c r="CS46" s="43">
        <f>IF(AND(LE45=1,PK45=1),0,ABS(BW46/$C$12*($C$14-$C$15)+$C$15) *'Drive Train'!$AA$49 + CS45*(1-'Drive Train'!$AA$49))</f>
        <v>140.26893269540574</v>
      </c>
      <c r="CT46" s="43">
        <f>IF(AND(LF45=1,PL45=1),0,ABS(BX46/$C$12*($C$14-$C$15)+$C$15) *'Drive Train'!$AA$49 + CT45*(1-'Drive Train'!$AA$49))</f>
        <v>121.15828848088125</v>
      </c>
      <c r="CU46" s="43">
        <f>IF(AND(LG45=1,PM45=1),0,ABS(BY46/$C$12*($C$14-$C$15)+$C$15) *'Drive Train'!$AA$49 + CU45*(1-'Drive Train'!$AA$49))</f>
        <v>102.401099745094</v>
      </c>
      <c r="CV46" s="43">
        <f>IF(AND(LH45=1,PN45=1),0,ABS(BZ46/$C$12*($C$14-$C$15)+$C$15) *'Drive Train'!$AA$49 + CV45*(1-'Drive Train'!$AA$49))</f>
        <v>4.9941903611451215</v>
      </c>
      <c r="CW46" s="43">
        <f>IF(AND(LI45=1,PO45=1),0,ABS(CA46/$C$12*($C$14-$C$15)+$C$15) *'Drive Train'!$AA$49 + CW45*(1-'Drive Train'!$AA$49))</f>
        <v>1.6460583454520874</v>
      </c>
      <c r="CX46" s="43">
        <f>IF(AND(LJ45=1,PP45=1),0,ABS(CB46/$C$12*($C$14-$C$15)+$C$15) *'Drive Train'!$AA$49 + CX45*(1-'Drive Train'!$AA$49))</f>
        <v>1.5315485093839794</v>
      </c>
      <c r="CY46" s="43">
        <f>IF(AND(LK45=1,PQ45=1),0,ABS(CC46/$C$12*($C$14-$C$15)+$C$15) *'Drive Train'!$AA$49 + CY45*(1-'Drive Train'!$AA$49))</f>
        <v>1.5276396465823068</v>
      </c>
      <c r="CZ46" s="43">
        <f>IF(AND(LL45=1,PR45=1),0,ABS(CD46/$C$12*($C$14-$C$15)+$C$15) *'Drive Train'!$AA$49 + CZ45*(1-'Drive Train'!$AA$49))</f>
        <v>1.5275257914381288</v>
      </c>
      <c r="DA46" s="43">
        <f>IF(AND(LM45=1,PS45=1),0,ABS(CE46/$C$12*($C$14-$C$15)+$C$15) *'Drive Train'!$AA$49 + DA45*(1-'Drive Train'!$AA$49))</f>
        <v>1.5275049510956062</v>
      </c>
      <c r="DB46" s="47">
        <f t="shared" si="99"/>
        <v>1.5200000000000007</v>
      </c>
      <c r="DC46" s="43">
        <f t="shared" si="310"/>
        <v>1.5275000379064261</v>
      </c>
      <c r="DD46" s="43">
        <f t="shared" si="311"/>
        <v>1.5286681121059933</v>
      </c>
      <c r="DE46" s="43">
        <f t="shared" si="312"/>
        <v>1.5275014485128178</v>
      </c>
      <c r="DF46" s="43">
        <f t="shared" si="313"/>
        <v>1.5275000412110651</v>
      </c>
      <c r="DG46" s="43">
        <f t="shared" si="314"/>
        <v>1.5275001618223862</v>
      </c>
      <c r="DH46" s="43">
        <f t="shared" si="315"/>
        <v>1.5275007798445277</v>
      </c>
      <c r="DI46" s="43">
        <f t="shared" si="316"/>
        <v>1.5275973014112854</v>
      </c>
      <c r="DJ46" s="43">
        <f t="shared" si="317"/>
        <v>1.5299325149747642</v>
      </c>
      <c r="DK46" s="43">
        <f t="shared" si="318"/>
        <v>1.8315643705364879</v>
      </c>
      <c r="DL46" s="43">
        <f t="shared" si="319"/>
        <v>39.535546317060721</v>
      </c>
      <c r="DM46" s="43">
        <f t="shared" si="320"/>
        <v>39.535546317060721</v>
      </c>
      <c r="DN46" s="43">
        <f t="shared" si="321"/>
        <v>25</v>
      </c>
      <c r="DO46" s="43">
        <f t="shared" si="322"/>
        <v>30</v>
      </c>
      <c r="DP46" s="43">
        <f t="shared" si="323"/>
        <v>35</v>
      </c>
      <c r="DQ46" s="43">
        <f t="shared" si="324"/>
        <v>40</v>
      </c>
      <c r="DR46" s="43">
        <f t="shared" si="325"/>
        <v>4.9941903611451215</v>
      </c>
      <c r="DS46" s="43">
        <f t="shared" si="326"/>
        <v>1.6460583454520874</v>
      </c>
      <c r="DT46" s="43">
        <f t="shared" si="327"/>
        <v>1.5315485093839794</v>
      </c>
      <c r="DU46" s="43">
        <f t="shared" si="328"/>
        <v>1.5276396465823068</v>
      </c>
      <c r="DV46" s="43">
        <f t="shared" si="329"/>
        <v>1.5275257914381288</v>
      </c>
      <c r="DW46" s="43">
        <f t="shared" si="330"/>
        <v>1.5275049510956062</v>
      </c>
      <c r="DX46" s="47">
        <f t="shared" si="100"/>
        <v>1.5200000000000007</v>
      </c>
      <c r="DY46" s="2">
        <f>IF(OY46=0,($C$23/0.4536*IF(ISNA(MK45),'Drive Train'!$F$16,'Drive Train'!$F$17)*4.448*$C$24*S$6)*SIGN(BK46),BK46)</f>
        <v>0</v>
      </c>
      <c r="DZ46" s="2">
        <f>IF(OZ46=0,($C$23/0.4536*IF(ISNA(ML45),'Drive Train'!$F$16,'Drive Train'!$F$17)*4.448*$C$24*$C$21*T$6)*SIGN(BL46),BL46)</f>
        <v>0</v>
      </c>
      <c r="EA46" s="2">
        <f>IF(PA46=0,($C$23/0.4536*IF(ISNA(MM45),'Drive Train'!$F$16,'Drive Train'!$F$17)*4.448*$C$24*$C$21*U$6)*SIGN(BM46),BM46)</f>
        <v>0</v>
      </c>
      <c r="EB46" s="2">
        <f>IF(PB46=0,($C$23/0.4536*IF(ISNA(MN45),'Drive Train'!$F$16,'Drive Train'!$F$17)*4.448*$C$24*$C$21*V$6)*SIGN(BN46),BN46)</f>
        <v>0</v>
      </c>
      <c r="EC46" s="2">
        <f>IF(PC46=0,($C$23/0.4536*IF(ISNA(MO45),'Drive Train'!$F$16,'Drive Train'!$F$17)*4.448*$C$24*$C$21*W$6)*SIGN(BO46),BO46)</f>
        <v>0</v>
      </c>
      <c r="ED46" s="2">
        <f>IF(PD46=0,($C$23/0.4536*IF(ISNA(MP45),'Drive Train'!$F$16,'Drive Train'!$F$17)*4.448*$C$24*$C$21*X$6)*SIGN(BP46),BP46)</f>
        <v>0</v>
      </c>
      <c r="EE46" s="2">
        <f>IF(PE46=0,($C$23/0.4536*IF(ISNA(MQ45),'Drive Train'!$F$16,'Drive Train'!$F$17)*4.448*$C$24*$C$21*Y$6)*SIGN(BQ46),BQ46)</f>
        <v>0</v>
      </c>
      <c r="EF46" s="2">
        <f>IF(PF46=0,($C$23/0.4536*IF(ISNA(MR45),'Drive Train'!$F$16,'Drive Train'!$F$17)*4.448*$C$24*$C$21*Z$6)*SIGN(BR46),BR46)</f>
        <v>0</v>
      </c>
      <c r="EG46" s="2">
        <f>IF(PG46=0,($C$23/0.4536*IF(ISNA(MS45),'Drive Train'!$F$16,'Drive Train'!$F$17)*4.448*$C$24*$C$21*AA$6)*SIGN(BS46),BS46)</f>
        <v>0</v>
      </c>
      <c r="EH46" s="2">
        <f>IF(PH46=0,($C$23/0.4536*IF(ISNA(MT45),'Drive Train'!$F$16,'Drive Train'!$F$17)*4.448*$C$24*$C$21*AB$6)*SIGN(BT46),BT46)</f>
        <v>0.69768194609399126</v>
      </c>
      <c r="EI46" s="2">
        <f>IF(PI46=0,($C$23/0.4536*IF(ISNA(MU45),'Drive Train'!$F$16,'Drive Train'!$F$17)*4.448*$C$24*$C$21*AC$6)*SIGN(BU46),BU46)</f>
        <v>2.3140587571919995</v>
      </c>
      <c r="EJ46" s="2">
        <f>IF(PJ46=0,($C$23/0.4536*IF(ISNA(MV45),'Drive Train'!$F$16,'Drive Train'!$F$17)*4.448*$C$24*$C$21*AD$6)*SIGN(BV46),BV46)</f>
        <v>5.7851468929800003</v>
      </c>
      <c r="EK46" s="2">
        <f>IF(PK46=0,($C$23/0.4536*IF(ISNA(MW45),'Drive Train'!$F$16,'Drive Train'!$F$17)*4.448*$C$24*$C$21*AE$6)*SIGN(BW46),BW46)</f>
        <v>5.7851468929800003</v>
      </c>
      <c r="EL46" s="2">
        <f>IF(PL46=0,($C$23/0.4536*IF(ISNA(MX45),'Drive Train'!$F$16,'Drive Train'!$F$17)*4.448*$C$24*$C$21*AF$6)*SIGN(BX46),BX46)</f>
        <v>5.7851468929800003</v>
      </c>
      <c r="EM46" s="2">
        <f>IF(PM46=0,($C$23/0.4536*IF(ISNA(MY45),'Drive Train'!$F$16,'Drive Train'!$F$17)*4.448*$C$24*$C$21*AG$6)*SIGN(BY46),BY46)</f>
        <v>1.8433209535163355</v>
      </c>
      <c r="EN46" s="2">
        <f>IF(PN46=0,($C$23/0.4536*IF(ISNA(MZ45),'Drive Train'!$F$16,'Drive Train'!$F$17)*4.448*$C$24*$C$21*AH$6)*SIGN(BZ46),BZ46)</f>
        <v>0</v>
      </c>
      <c r="EO46" s="2">
        <f>IF(PO46=0,($C$23/0.4536*IF(ISNA(NA45),'Drive Train'!$F$16,'Drive Train'!$F$17)*4.448*$C$24*$C$21*AI$6)*SIGN(CA46),CA46)</f>
        <v>0</v>
      </c>
      <c r="EP46" s="2">
        <f>IF(PP46=0,($C$23/0.4536*IF(ISNA(NB45),'Drive Train'!$F$16,'Drive Train'!$F$17)*4.448*$C$24*$C$21*AJ$6)*SIGN(CB46),CB46)</f>
        <v>0</v>
      </c>
      <c r="EQ46" s="2">
        <f>IF(PQ46=0,($C$23/0.4536*IF(ISNA(NC45),'Drive Train'!$F$16,'Drive Train'!$F$17)*4.448*$C$24*$C$21*AK$6)*SIGN(CC46),CC46)</f>
        <v>0</v>
      </c>
      <c r="ER46" s="2">
        <f>IF(PR46=0,($C$23/0.4536*IF(ISNA(ND45),'Drive Train'!$F$16,'Drive Train'!$F$17)*4.448*$C$24*$C$21*AL$6)*SIGN(CD46),CD46)</f>
        <v>0</v>
      </c>
      <c r="ES46" s="2">
        <f>IF(PS46=0,($C$23/0.4536*IF(ISNA(NE45),'Drive Train'!$F$16,'Drive Train'!$F$17)*4.448*$C$24*$C$21*AM$6)*SIGN(CE46),CE46)</f>
        <v>0</v>
      </c>
      <c r="ET46" s="47">
        <f t="shared" si="331"/>
        <v>1.5200000000000007</v>
      </c>
      <c r="EU46" s="2">
        <f>MAX(MIN(IF(AND(OY45=1,NG46&lt;0),-1,1)*(DC46-$C$15)/($C$14-$C$15)*$C$12*$C$21-$C$33*LO46/AO$6 -  OY45*$C$33/$C$21,DY45/$C$19),MAX(EU$8:EU45)*-1)</f>
        <v>-0.97619278137634513</v>
      </c>
      <c r="EV46" s="2">
        <f>MAX(MIN(IF(AND(OZ45=1,NH46&lt;0),-1,1)*(DD46-$C$15)/($C$14-$C$15)*$C$12*$C$21-$C$33*LP46/AP$6 -  OZ45*$C$33/$C$21,DZ45/$C$19),MAX(EV$8:EV45)*-1)</f>
        <v>-1.0657848484630665</v>
      </c>
      <c r="EW46" s="2">
        <f>MAX(MIN(IF(AND(PA45=1,NI46&lt;0),-1,1)*(DE46-$C$15)/($C$14-$C$15)*$C$12*$C$21-$C$33*LQ46/AQ$6 -  PA45*$C$33/$C$21,EA45/$C$19),MAX(EW$8:EW45)*-1)</f>
        <v>-1.096630602969525</v>
      </c>
      <c r="EX46" s="2">
        <f>MAX(MIN(IF(AND(PB45=1,NJ46&lt;0),-1,1)*(DF46-$C$15)/($C$14-$C$15)*$C$12*$C$21-$C$33*LR46/AR$6 -  PB45*$C$33/$C$21,EB45/$C$19),MAX(EX$8:EX45)*-1)</f>
        <v>-1.0041556931083699</v>
      </c>
      <c r="EY46" s="2">
        <f>MAX(MIN(IF(AND(PC45=1,NK46&lt;0),-1,1)*(DG46-$C$15)/($C$14-$C$15)*$C$12*$C$21-$C$33*LS46/AS$6 -  PC45*$C$33/$C$21,EC45/$C$19),MAX(EY$8:EY45)*-1)</f>
        <v>-0.91249288340288548</v>
      </c>
      <c r="EZ46" s="2">
        <f>MAX(MIN(IF(AND(PD45=1,NL46&lt;0),-1,1)*(DH46-$C$15)/($C$14-$C$15)*$C$12*$C$21-$C$33*LT46/AT$6 -  PD45*$C$33/$C$21,ED45/$C$19),MAX(EZ$8:EZ45)*-1)</f>
        <v>-0.82028018443667461</v>
      </c>
      <c r="FA46" s="2">
        <f>MAX(MIN(IF(AND(PE45=1,NM46&lt;0),-1,1)*(DI46-$C$15)/($C$14-$C$15)*$C$12*$C$21-$C$33*LU46/AU$6 -  PE45*$C$33/$C$21,EE45/$C$19),MAX(FA$8:FA45)*-1)</f>
        <v>-0.86655060125448891</v>
      </c>
      <c r="FB46" s="2">
        <f>MAX(MIN(IF(AND(PF45=1,NN46&lt;0),-1,1)*(DJ46-$C$15)/($C$14-$C$15)*$C$12*$C$21-$C$33*LV46/AV$6 -  PF45*$C$33/$C$21,EF45/$C$19),MAX(FB$8:FB45)*-1)</f>
        <v>-0.92437527272727282</v>
      </c>
      <c r="FC46" s="2">
        <f>MAX(MIN(IF(AND(PG45=1,NO46&lt;0),-1,1)*(DK46-$C$15)/($C$14-$C$15)*$C$12*$C$21-$C$33*LW46/AW$6 -  PG45*$C$33/$C$21,EG45/$C$19),MAX(FC$8:FC45)*-1)</f>
        <v>-0.82444281081081083</v>
      </c>
      <c r="FD46" s="2">
        <f>MAX(MIN(IF(AND(PH45=1,NP46&lt;0),-1,1)*(DL46-$C$15)/($C$14-$C$15)*$C$12*$C$21-$C$33*LX46/AX$6 -  PH45*$C$33/$C$21,EH45/$C$19),MAX(FD$8:FD45)*-1)</f>
        <v>3.3306690738754696E-16</v>
      </c>
      <c r="FE46" s="2">
        <f>MAX(MIN(IF(AND(PI45=1,NQ46&lt;0),-1,1)*(DM46-$C$15)/($C$14-$C$15)*$C$12*$C$21-$C$33*LY46/AY$6 -  PI45*$C$33/$C$21,EI45/$C$19),MAX(FE$8:FE45)*-1)</f>
        <v>0</v>
      </c>
      <c r="FF46" s="2">
        <f>MAX(MIN(IF(AND(PJ45=1,NR46&lt;0),-1,1)*(DN46-$C$15)/($C$14-$C$15)*$C$12*$C$21-$C$33*LZ46/AZ$6 -  PJ45*$C$33/$C$21,EJ45/$C$19),MAX(FF$8:FF45)*-1)</f>
        <v>0.1222126387259721</v>
      </c>
      <c r="FG46" s="2">
        <f>MAX(MIN(IF(AND(PK45=1,NS46&lt;0),-1,1)*(DO46-$C$15)/($C$14-$C$15)*$C$12*$C$21-$C$33*MA46/BA$6 -  PK45*$C$33/$C$21,EK45/$C$19),MAX(FG$8:FG45)*-1)</f>
        <v>0.14824579214507355</v>
      </c>
      <c r="FH46" s="2">
        <f>MAX(MIN(IF(AND(PL45=1,NT46&lt;0),-1,1)*(DP46-$C$15)/($C$14-$C$15)*$C$12*$C$21-$C$33*MB46/BB$6 -  PL45*$C$33/$C$21,EL45/$C$19),MAX(FH$8:FH45)*-1)</f>
        <v>0.17427894556417517</v>
      </c>
      <c r="FI46" s="2">
        <f>MAX(MIN(IF(AND(PM45=1,NU46&lt;0),-1,1)*(DQ46-$C$15)/($C$14-$C$15)*$C$12*$C$21-$C$33*MC46/BC$6 -  PM45*$C$33/$C$21,EM45/$C$19),MAX(FI$8:FI45)*-1)</f>
        <v>0.20031209898327662</v>
      </c>
      <c r="FJ46" s="2">
        <f>MAX(MIN(IF(AND(PN45=1,NV46&lt;0),-1,1)*(DR46-$C$15)/($C$14-$C$15)*$C$12*$C$21-$C$33*MD46/BD$6 -  PN45*$C$33/$C$21,EN45/$C$19),MAX(FJ$8:FJ45)*-1)</f>
        <v>-0.68102209068846309</v>
      </c>
      <c r="FK46" s="2">
        <f>MAX(MIN(IF(AND(PO45=1,NW46&lt;0),-1,1)*(DS46-$C$15)/($C$14-$C$15)*$C$12*$C$21-$C$33*ME46/BE$6 -  PO45*$C$33/$C$21,EO45/$C$19),MAX(FK$8:FK45)*-1)</f>
        <v>-0.7593500095668877</v>
      </c>
      <c r="FL46" s="2">
        <f>MAX(MIN(IF(AND(PP45=1,NX46&lt;0),-1,1)*(DT46-$C$15)/($C$14-$C$15)*$C$12*$C$21-$C$33*MF46/BF$6 -  PP45*$C$33/$C$21,EP45/$C$19),MAX(FL$8:FL45)*-1)</f>
        <v>-0.8376779284453123</v>
      </c>
      <c r="FM46" s="2">
        <f>MAX(MIN(IF(AND(PQ45=1,NY46&lt;0),-1,1)*(DU46-$C$15)/($C$14-$C$15)*$C$12*$C$21-$C$33*MG46/BG$6 -  PQ45*$C$33/$C$21,EQ45/$C$19),MAX(FM$8:FM45)*-1)</f>
        <v>-0.91600584732373702</v>
      </c>
      <c r="FN46" s="2">
        <f>MAX(MIN(IF(AND(PR45=1,NZ46&lt;0),-1,1)*(DV46-$C$15)/($C$14-$C$15)*$C$12*$C$21-$C$33*MH46/BH$6 -  PR45*$C$33/$C$21,ER45/$C$19),MAX(FN$8:FN45)*-1)</f>
        <v>-0.99433376620216163</v>
      </c>
      <c r="FO46" s="2">
        <f>MAX(MIN(IF(AND(PS45=1,OA46&lt;0),-1,1)*(DW46-$C$15)/($C$14-$C$15)*$C$12*$C$21-$C$33*MI46/BI$6 -  PS45*$C$33/$C$21,ES45/$C$19),MAX(FO$8:FO45)*-1)</f>
        <v>-1.0726616850805863</v>
      </c>
      <c r="FP46" s="47">
        <f t="shared" si="101"/>
        <v>1.5200000000000007</v>
      </c>
      <c r="FQ46" s="43">
        <f t="shared" si="375"/>
        <v>1.5275000379064261</v>
      </c>
      <c r="FR46" s="43">
        <f t="shared" si="376"/>
        <v>1.5286681121059933</v>
      </c>
      <c r="FS46" s="43">
        <f t="shared" si="377"/>
        <v>1.5275014485128178</v>
      </c>
      <c r="FT46" s="43">
        <f t="shared" si="378"/>
        <v>1.5275000412110651</v>
      </c>
      <c r="FU46" s="43">
        <f t="shared" si="379"/>
        <v>1.5275001618223862</v>
      </c>
      <c r="FV46" s="43">
        <f t="shared" si="380"/>
        <v>0</v>
      </c>
      <c r="FW46" s="43">
        <f t="shared" si="381"/>
        <v>1.5275973014112854</v>
      </c>
      <c r="FX46" s="43">
        <f t="shared" si="382"/>
        <v>1.5299325149747642</v>
      </c>
      <c r="FY46" s="43">
        <f t="shared" si="383"/>
        <v>1.8315643705364879</v>
      </c>
      <c r="FZ46" s="43">
        <f t="shared" si="384"/>
        <v>1.7898497430661424</v>
      </c>
      <c r="GA46" s="43">
        <f t="shared" si="385"/>
        <v>1.7898497430661173</v>
      </c>
      <c r="GB46" s="43">
        <f t="shared" si="386"/>
        <v>10.931085137568624</v>
      </c>
      <c r="GC46" s="43">
        <f t="shared" si="387"/>
        <v>12.878307502996782</v>
      </c>
      <c r="GD46" s="43">
        <f t="shared" si="388"/>
        <v>14.825529868424951</v>
      </c>
      <c r="GE46" s="43">
        <f t="shared" si="389"/>
        <v>16.772752233853108</v>
      </c>
      <c r="GF46" s="43">
        <f t="shared" si="390"/>
        <v>4.9941903611451215</v>
      </c>
      <c r="GG46" s="43">
        <f t="shared" si="391"/>
        <v>1.6460583454520874</v>
      </c>
      <c r="GH46" s="43">
        <f t="shared" si="392"/>
        <v>1.5315485093839794</v>
      </c>
      <c r="GI46" s="43">
        <f t="shared" si="393"/>
        <v>1.5276396465823068</v>
      </c>
      <c r="GJ46" s="43">
        <f t="shared" si="394"/>
        <v>1.5275257914381288</v>
      </c>
      <c r="GK46" s="43">
        <f t="shared" si="395"/>
        <v>1.5275049510956062</v>
      </c>
      <c r="GL46" s="47">
        <f t="shared" si="123"/>
        <v>1.5200000000000007</v>
      </c>
      <c r="GM46" s="43">
        <f t="shared" si="332"/>
        <v>-19.610251330932787</v>
      </c>
      <c r="GN46" s="43">
        <f t="shared" si="333"/>
        <v>-10.705010906551303</v>
      </c>
      <c r="GO46" s="43">
        <f t="shared" si="334"/>
        <v>-15.910314937107918</v>
      </c>
      <c r="GP46" s="43">
        <f t="shared" si="335"/>
        <v>-19.051318561229216</v>
      </c>
      <c r="GQ46" s="43">
        <f t="shared" si="336"/>
        <v>-21.385718384423029</v>
      </c>
      <c r="GR46" s="43">
        <f t="shared" si="337"/>
        <v>-22.886389868475966</v>
      </c>
      <c r="GS46" s="43">
        <f t="shared" si="338"/>
        <v>-28.045745492490433</v>
      </c>
      <c r="GT46" s="43">
        <f t="shared" si="339"/>
        <v>-34.043744474999997</v>
      </c>
      <c r="GU46" s="43">
        <f t="shared" si="340"/>
        <v>-34.043744474999997</v>
      </c>
      <c r="GV46" s="43">
        <f t="shared" si="341"/>
        <v>1.5240190794063749E-14</v>
      </c>
      <c r="GW46" s="43">
        <f t="shared" si="342"/>
        <v>0</v>
      </c>
      <c r="GX46" s="43">
        <f t="shared" si="343"/>
        <v>2.4550689238387733</v>
      </c>
      <c r="GY46" s="43">
        <f t="shared" si="344"/>
        <v>2.9780359967621441</v>
      </c>
      <c r="GZ46" s="43">
        <f t="shared" si="345"/>
        <v>3.5010030696855194</v>
      </c>
      <c r="HA46" s="43">
        <f t="shared" si="346"/>
        <v>4.0239701426088894</v>
      </c>
      <c r="HB46" s="43">
        <f t="shared" si="347"/>
        <v>-13.680714112112852</v>
      </c>
      <c r="HC46" s="43">
        <f t="shared" si="348"/>
        <v>-15.254204722511707</v>
      </c>
      <c r="HD46" s="43">
        <f t="shared" si="349"/>
        <v>-16.827695332910565</v>
      </c>
      <c r="HE46" s="43">
        <f t="shared" si="350"/>
        <v>-18.401185943309425</v>
      </c>
      <c r="HF46" s="43">
        <f t="shared" si="351"/>
        <v>-19.974676553708278</v>
      </c>
      <c r="HG46" s="43">
        <f t="shared" si="352"/>
        <v>-21.548167164107138</v>
      </c>
      <c r="HH46" s="47">
        <f t="shared" si="124"/>
        <v>1.5200000000000007</v>
      </c>
      <c r="HI46" s="43">
        <f t="shared" si="125"/>
        <v>19.610251330932787</v>
      </c>
      <c r="HJ46" s="43">
        <f t="shared" si="126"/>
        <v>10.705010906551303</v>
      </c>
      <c r="HK46" s="43">
        <f t="shared" si="127"/>
        <v>15.910314937107918</v>
      </c>
      <c r="HL46" s="43">
        <f t="shared" si="128"/>
        <v>19.051318561229216</v>
      </c>
      <c r="HM46" s="43">
        <f t="shared" si="129"/>
        <v>21.385718384423029</v>
      </c>
      <c r="HN46" s="43">
        <f t="shared" si="130"/>
        <v>22.886389868475966</v>
      </c>
      <c r="HO46" s="43">
        <f t="shared" si="131"/>
        <v>28.045745492490433</v>
      </c>
      <c r="HP46" s="43">
        <f t="shared" si="132"/>
        <v>34.043744474999997</v>
      </c>
      <c r="HQ46" s="43">
        <f t="shared" si="133"/>
        <v>34.043744474999997</v>
      </c>
      <c r="HR46" s="43">
        <f t="shared" si="134"/>
        <v>1.5240190794063749E-14</v>
      </c>
      <c r="HS46" s="43">
        <f t="shared" si="135"/>
        <v>0</v>
      </c>
      <c r="HT46" s="43">
        <f t="shared" si="136"/>
        <v>2.4550689238387733</v>
      </c>
      <c r="HU46" s="43">
        <f t="shared" si="137"/>
        <v>2.9780359967621441</v>
      </c>
      <c r="HV46" s="43">
        <f t="shared" si="138"/>
        <v>3.5010030696855194</v>
      </c>
      <c r="HW46" s="43">
        <f t="shared" si="139"/>
        <v>4.0239701426088894</v>
      </c>
      <c r="HX46" s="43">
        <f t="shared" si="140"/>
        <v>13.680714112112852</v>
      </c>
      <c r="HY46" s="43">
        <f t="shared" si="141"/>
        <v>15.254204722511707</v>
      </c>
      <c r="HZ46" s="43">
        <f t="shared" si="142"/>
        <v>16.827695332910565</v>
      </c>
      <c r="IA46" s="43">
        <f t="shared" si="143"/>
        <v>18.401185943309425</v>
      </c>
      <c r="IB46" s="43">
        <f t="shared" si="144"/>
        <v>19.974676553708278</v>
      </c>
      <c r="IC46" s="43">
        <f t="shared" si="145"/>
        <v>21.548167164107138</v>
      </c>
      <c r="ID46" s="47">
        <f t="shared" si="146"/>
        <v>1.5200000000000007</v>
      </c>
      <c r="IE46" s="43">
        <f t="shared" si="147"/>
        <v>0</v>
      </c>
      <c r="IF46" s="43">
        <f t="shared" si="148"/>
        <v>0</v>
      </c>
      <c r="IG46" s="43">
        <f t="shared" si="149"/>
        <v>0</v>
      </c>
      <c r="IH46" s="43">
        <f t="shared" si="150"/>
        <v>0</v>
      </c>
      <c r="II46" s="43">
        <f t="shared" si="151"/>
        <v>0</v>
      </c>
      <c r="IJ46" s="43">
        <f t="shared" si="152"/>
        <v>0</v>
      </c>
      <c r="IK46" s="43">
        <f t="shared" si="153"/>
        <v>0</v>
      </c>
      <c r="IL46" s="43">
        <f t="shared" si="154"/>
        <v>0</v>
      </c>
      <c r="IM46" s="43">
        <f t="shared" si="155"/>
        <v>0</v>
      </c>
      <c r="IN46" s="43">
        <f t="shared" si="156"/>
        <v>12.119768414388298</v>
      </c>
      <c r="IO46" s="43">
        <f t="shared" si="157"/>
        <v>12.119768414388298</v>
      </c>
      <c r="IP46" s="43">
        <f t="shared" si="158"/>
        <v>11.592389971186238</v>
      </c>
      <c r="IQ46" s="43">
        <f t="shared" si="159"/>
        <v>11.480050330499889</v>
      </c>
      <c r="IR46" s="43">
        <f t="shared" si="160"/>
        <v>11.367710689813542</v>
      </c>
      <c r="IS46" s="43">
        <f t="shared" si="161"/>
        <v>11.255371049127193</v>
      </c>
      <c r="IT46" s="43">
        <f t="shared" si="162"/>
        <v>1.4831079142510397</v>
      </c>
      <c r="IU46" s="43">
        <f t="shared" si="163"/>
        <v>0</v>
      </c>
      <c r="IV46" s="43">
        <f t="shared" si="164"/>
        <v>0</v>
      </c>
      <c r="IW46" s="43">
        <f t="shared" si="165"/>
        <v>0</v>
      </c>
      <c r="IX46" s="43">
        <f t="shared" si="166"/>
        <v>0</v>
      </c>
      <c r="IY46" s="43">
        <f t="shared" si="167"/>
        <v>0</v>
      </c>
      <c r="IZ46" s="47">
        <f t="shared" si="168"/>
        <v>1.5200000000000007</v>
      </c>
      <c r="JA46" s="43" t="e">
        <f t="shared" si="267"/>
        <v>#N/A</v>
      </c>
      <c r="JB46" s="43" t="e">
        <f t="shared" si="268"/>
        <v>#N/A</v>
      </c>
      <c r="JC46" s="43" t="e">
        <f t="shared" si="269"/>
        <v>#N/A</v>
      </c>
      <c r="JD46" s="43" t="e">
        <f t="shared" si="270"/>
        <v>#N/A</v>
      </c>
      <c r="JE46" s="43" t="e">
        <f t="shared" si="271"/>
        <v>#N/A</v>
      </c>
      <c r="JF46" s="43" t="e">
        <f t="shared" si="272"/>
        <v>#N/A</v>
      </c>
      <c r="JG46" s="43" t="e">
        <f t="shared" si="273"/>
        <v>#N/A</v>
      </c>
      <c r="JH46" s="43" t="e">
        <f t="shared" si="274"/>
        <v>#N/A</v>
      </c>
      <c r="JI46" s="43" t="e">
        <f t="shared" si="275"/>
        <v>#N/A</v>
      </c>
      <c r="JJ46" s="43" t="e">
        <f t="shared" si="276"/>
        <v>#N/A</v>
      </c>
      <c r="JK46" s="43" t="e">
        <f t="shared" si="277"/>
        <v>#N/A</v>
      </c>
      <c r="JL46" s="43">
        <f t="shared" si="278"/>
        <v>6</v>
      </c>
      <c r="JM46" s="43">
        <f t="shared" si="279"/>
        <v>6</v>
      </c>
      <c r="JN46" s="43">
        <f t="shared" si="280"/>
        <v>6</v>
      </c>
      <c r="JO46" s="43">
        <f t="shared" si="281"/>
        <v>6</v>
      </c>
      <c r="JP46" s="43" t="e">
        <f t="shared" si="282"/>
        <v>#N/A</v>
      </c>
      <c r="JQ46" s="43" t="e">
        <f t="shared" si="283"/>
        <v>#N/A</v>
      </c>
      <c r="JR46" s="43" t="e">
        <f t="shared" si="284"/>
        <v>#N/A</v>
      </c>
      <c r="JS46" s="43" t="e">
        <f t="shared" si="285"/>
        <v>#N/A</v>
      </c>
      <c r="JT46" s="43" t="e">
        <f t="shared" si="286"/>
        <v>#N/A</v>
      </c>
      <c r="JU46" s="43" t="e">
        <f t="shared" si="287"/>
        <v>#N/A</v>
      </c>
      <c r="JV46" s="47">
        <f t="shared" si="170"/>
        <v>1.5200000000000007</v>
      </c>
      <c r="JW46" s="36">
        <f t="shared" si="396"/>
        <v>0</v>
      </c>
      <c r="JX46" s="36">
        <f t="shared" si="397"/>
        <v>0</v>
      </c>
      <c r="JY46" s="36">
        <f t="shared" si="398"/>
        <v>0</v>
      </c>
      <c r="JZ46" s="36">
        <f t="shared" si="399"/>
        <v>0</v>
      </c>
      <c r="KA46" s="36">
        <f t="shared" si="400"/>
        <v>0</v>
      </c>
      <c r="KB46" s="36">
        <f t="shared" si="401"/>
        <v>0</v>
      </c>
      <c r="KC46" s="36">
        <f t="shared" si="402"/>
        <v>0</v>
      </c>
      <c r="KD46" s="36">
        <f t="shared" si="403"/>
        <v>0</v>
      </c>
      <c r="KE46" s="36">
        <f t="shared" si="404"/>
        <v>0</v>
      </c>
      <c r="KF46" s="36">
        <f t="shared" si="405"/>
        <v>1</v>
      </c>
      <c r="KG46" s="36">
        <f t="shared" si="406"/>
        <v>1</v>
      </c>
      <c r="KH46" s="36">
        <f t="shared" si="407"/>
        <v>0</v>
      </c>
      <c r="KI46" s="36">
        <f t="shared" si="408"/>
        <v>0</v>
      </c>
      <c r="KJ46" s="36">
        <f t="shared" si="409"/>
        <v>0</v>
      </c>
      <c r="KK46" s="36">
        <f t="shared" si="410"/>
        <v>0</v>
      </c>
      <c r="KL46" s="36">
        <f t="shared" si="411"/>
        <v>0</v>
      </c>
      <c r="KM46" s="36">
        <f t="shared" si="412"/>
        <v>0</v>
      </c>
      <c r="KN46" s="36">
        <f t="shared" si="413"/>
        <v>0</v>
      </c>
      <c r="KO46" s="36">
        <f t="shared" si="414"/>
        <v>0</v>
      </c>
      <c r="KP46" s="36">
        <f t="shared" si="415"/>
        <v>0</v>
      </c>
      <c r="KQ46" s="36">
        <f t="shared" si="416"/>
        <v>0</v>
      </c>
      <c r="KR46" s="47">
        <f t="shared" si="192"/>
        <v>1.5200000000000007</v>
      </c>
      <c r="KS46" s="1">
        <f t="shared" si="417"/>
        <v>0</v>
      </c>
      <c r="KT46" s="1">
        <f t="shared" si="418"/>
        <v>0</v>
      </c>
      <c r="KU46" s="1">
        <f t="shared" si="419"/>
        <v>0</v>
      </c>
      <c r="KV46" s="1">
        <f t="shared" si="420"/>
        <v>0</v>
      </c>
      <c r="KW46" s="1">
        <f t="shared" si="421"/>
        <v>0</v>
      </c>
      <c r="KX46" s="1">
        <f t="shared" si="422"/>
        <v>1</v>
      </c>
      <c r="KY46" s="1">
        <f t="shared" si="423"/>
        <v>0</v>
      </c>
      <c r="KZ46" s="1">
        <f t="shared" si="424"/>
        <v>0</v>
      </c>
      <c r="LA46" s="1">
        <f t="shared" si="425"/>
        <v>0</v>
      </c>
      <c r="LB46" s="1">
        <f t="shared" si="426"/>
        <v>0</v>
      </c>
      <c r="LC46" s="1">
        <f t="shared" si="427"/>
        <v>0</v>
      </c>
      <c r="LD46" s="1">
        <f t="shared" si="428"/>
        <v>0</v>
      </c>
      <c r="LE46" s="1">
        <f t="shared" si="429"/>
        <v>0</v>
      </c>
      <c r="LF46" s="1">
        <f t="shared" si="430"/>
        <v>0</v>
      </c>
      <c r="LG46" s="1">
        <f t="shared" si="431"/>
        <v>0</v>
      </c>
      <c r="LH46" s="1">
        <f t="shared" si="432"/>
        <v>0</v>
      </c>
      <c r="LI46" s="1">
        <f t="shared" si="433"/>
        <v>0</v>
      </c>
      <c r="LJ46" s="1">
        <f t="shared" si="434"/>
        <v>0</v>
      </c>
      <c r="LK46" s="1">
        <f t="shared" si="435"/>
        <v>0</v>
      </c>
      <c r="LL46" s="1">
        <f t="shared" si="436"/>
        <v>0</v>
      </c>
      <c r="LM46" s="1">
        <f t="shared" si="437"/>
        <v>0</v>
      </c>
      <c r="LN46" s="47">
        <f t="shared" si="214"/>
        <v>1.5200000000000007</v>
      </c>
      <c r="LO46" s="43">
        <f t="shared" si="215"/>
        <v>4.2711176651606806</v>
      </c>
      <c r="LP46" s="43">
        <f t="shared" si="216"/>
        <v>13.451863567652628</v>
      </c>
      <c r="LQ46" s="43">
        <f t="shared" si="217"/>
        <v>10.482132832427332</v>
      </c>
      <c r="LR46" s="43">
        <f t="shared" si="218"/>
        <v>5.3334448239224006</v>
      </c>
      <c r="LS46" s="43">
        <f t="shared" si="219"/>
        <v>2.1652311244329532</v>
      </c>
      <c r="LT46" s="43">
        <f t="shared" si="220"/>
        <v>0</v>
      </c>
      <c r="LU46" s="43">
        <f t="shared" si="221"/>
        <v>0.78677848258992844</v>
      </c>
      <c r="LV46" s="43">
        <f t="shared" si="222"/>
        <v>2.088199224942267</v>
      </c>
      <c r="LW46" s="43">
        <f t="shared" si="223"/>
        <v>5.2116163361680501</v>
      </c>
      <c r="LX46" s="43">
        <f t="shared" si="224"/>
        <v>7.160958245956536</v>
      </c>
      <c r="LY46" s="43">
        <f t="shared" si="225"/>
        <v>6.5244286240937326</v>
      </c>
      <c r="LZ46" s="43">
        <f t="shared" si="226"/>
        <v>6.7252421452553222</v>
      </c>
      <c r="MA46" s="43">
        <f t="shared" si="227"/>
        <v>8.1578211515936605</v>
      </c>
      <c r="MB46" s="43">
        <f t="shared" si="228"/>
        <v>9.5904001579319953</v>
      </c>
      <c r="MC46" s="43">
        <f t="shared" si="229"/>
        <v>11.022979164270334</v>
      </c>
      <c r="MD46" s="43">
        <f t="shared" si="230"/>
        <v>11.720956005184661</v>
      </c>
      <c r="ME46" s="43">
        <f t="shared" si="231"/>
        <v>11.411728253157836</v>
      </c>
      <c r="MF46" s="43">
        <f t="shared" si="232"/>
        <v>10.731017523839951</v>
      </c>
      <c r="MG46" s="43">
        <f t="shared" si="233"/>
        <v>9.6087672662374253</v>
      </c>
      <c r="MH46" s="43">
        <f t="shared" si="234"/>
        <v>8.8146247285057626</v>
      </c>
      <c r="MI46" s="43">
        <f t="shared" si="235"/>
        <v>7.6488343657716049</v>
      </c>
      <c r="MJ46" s="47">
        <f t="shared" si="236"/>
        <v>1.5200000000000007</v>
      </c>
      <c r="MK46" s="43" t="e">
        <f t="shared" si="353"/>
        <v>#N/A</v>
      </c>
      <c r="ML46" s="43" t="e">
        <f t="shared" si="288"/>
        <v>#N/A</v>
      </c>
      <c r="MM46" s="43" t="e">
        <f t="shared" si="289"/>
        <v>#N/A</v>
      </c>
      <c r="MN46" s="43" t="e">
        <f t="shared" si="290"/>
        <v>#N/A</v>
      </c>
      <c r="MO46" s="43" t="e">
        <f t="shared" si="291"/>
        <v>#N/A</v>
      </c>
      <c r="MP46" s="43" t="e">
        <f t="shared" si="292"/>
        <v>#N/A</v>
      </c>
      <c r="MQ46" s="43" t="e">
        <f t="shared" si="293"/>
        <v>#N/A</v>
      </c>
      <c r="MR46" s="43" t="e">
        <f t="shared" si="294"/>
        <v>#N/A</v>
      </c>
      <c r="MS46" s="43" t="e">
        <f t="shared" si="295"/>
        <v>#N/A</v>
      </c>
      <c r="MT46" s="43" t="e">
        <f t="shared" si="296"/>
        <v>#N/A</v>
      </c>
      <c r="MU46" s="43" t="e">
        <f t="shared" si="297"/>
        <v>#N/A</v>
      </c>
      <c r="MV46" s="43" t="e">
        <f t="shared" si="298"/>
        <v>#N/A</v>
      </c>
      <c r="MW46" s="43" t="e">
        <f t="shared" si="299"/>
        <v>#N/A</v>
      </c>
      <c r="MX46" s="43" t="e">
        <f t="shared" si="300"/>
        <v>#N/A</v>
      </c>
      <c r="MY46" s="43" t="e">
        <f t="shared" si="301"/>
        <v>#N/A</v>
      </c>
      <c r="MZ46" s="43" t="e">
        <f t="shared" si="302"/>
        <v>#N/A</v>
      </c>
      <c r="NA46" s="43" t="e">
        <f t="shared" si="303"/>
        <v>#N/A</v>
      </c>
      <c r="NB46" s="43" t="e">
        <f t="shared" si="304"/>
        <v>#N/A</v>
      </c>
      <c r="NC46" s="43" t="e">
        <f t="shared" si="305"/>
        <v>#N/A</v>
      </c>
      <c r="ND46" s="43" t="e">
        <f t="shared" si="306"/>
        <v>#N/A</v>
      </c>
      <c r="NE46" s="43" t="e">
        <f t="shared" si="307"/>
        <v>#N/A</v>
      </c>
      <c r="NF46" s="47">
        <f t="shared" si="238"/>
        <v>1.5200000000000007</v>
      </c>
      <c r="NG46" s="43">
        <f>IF(OY45=0,MIN('Drive Train'!$F$35-FQ45*$C$19*'Drive Train'!$F$39,NG45+$C$39)-$C$7,IF(LO45-1&lt;=0,0,IF($C$37=Motors!$C$30,MAX(MAX(NG$8:NG45)*-1,NG45-$C$39),MAX(0,MAX(NG$8:NG45)*-1,NG45-$C$39))))</f>
        <v>0</v>
      </c>
      <c r="NH46" s="43">
        <f>IF(OZ45=0,MIN('Drive Train'!$F$35-FR45*$C$19*'Drive Train'!$F$39,NH45+$C$39)-$C$7,IF(LP45-1&lt;=0,0,IF($C$37=Motors!$C$30,MAX(MAX(NH$8:NH45)*-1,NH45-$C$39),MAX(0,MAX(NH$8:NH45)*-1,NH45-$C$39))))</f>
        <v>0</v>
      </c>
      <c r="NI46" s="43">
        <f>IF(PA45=0,MIN('Drive Train'!$F$35-FS45*$C$19*'Drive Train'!$F$39,NI45+$C$39)-$C$7,IF(LQ45-1&lt;=0,0,IF($C$37=Motors!$C$30,MAX(MAX(NI$8:NI45)*-1,NI45-$C$39),MAX(0,MAX(NI$8:NI45)*-1,NI45-$C$39))))</f>
        <v>0</v>
      </c>
      <c r="NJ46" s="43">
        <f>IF(PB45=0,MIN('Drive Train'!$F$35-FT45*$C$19*'Drive Train'!$F$39,NJ45+$C$39)-$C$7,IF(LR45-1&lt;=0,0,IF($C$37=Motors!$C$30,MAX(MAX(NJ$8:NJ45)*-1,NJ45-$C$39),MAX(0,MAX(NJ$8:NJ45)*-1,NJ45-$C$39))))</f>
        <v>0</v>
      </c>
      <c r="NK46" s="43">
        <f>IF(PC45=0,MIN('Drive Train'!$F$35-FU45*$C$19*'Drive Train'!$F$39,NK45+$C$39)-$C$7,IF(LS45-1&lt;=0,0,IF($C$37=Motors!$C$30,MAX(MAX(NK$8:NK45)*-1,NK45-$C$39),MAX(0,MAX(NK$8:NK45)*-1,NK45-$C$39))))</f>
        <v>0</v>
      </c>
      <c r="NL46" s="43">
        <f>IF(PD45=0,MIN('Drive Train'!$F$35-FV45*$C$19*'Drive Train'!$F$39,NL45+$C$39)-$C$7,IF(LT45-1&lt;=0,0,IF($C$37=Motors!$C$30,MAX(MAX(NL$8:NL45)*-1,NL45-$C$39),MAX(0,MAX(NL$8:NL45)*-1,NL45-$C$39))))</f>
        <v>0</v>
      </c>
      <c r="NM46" s="43">
        <f>IF(PE45=0,MIN('Drive Train'!$F$35-FW45*$C$19*'Drive Train'!$F$39,NM45+$C$39)-$C$7,IF(LU45-1&lt;=0,0,IF($C$37=Motors!$C$30,MAX(MAX(NM$8:NM45)*-1,NM45-$C$39),MAX(0,MAX(NM$8:NM45)*-1,NM45-$C$39))))</f>
        <v>0</v>
      </c>
      <c r="NN46" s="43">
        <f>IF(PF45=0,MIN('Drive Train'!$F$35-FX45*$C$19*'Drive Train'!$F$39,NN45+$C$39)-$C$7,IF(LV45-1&lt;=0,0,IF($C$37=Motors!$C$30,MAX(MAX(NN$8:NN45)*-1,NN45-$C$39),MAX(0,MAX(NN$8:NN45)*-1,NN45-$C$39))))</f>
        <v>0</v>
      </c>
      <c r="NO46" s="43">
        <f>IF(PG45=0,MIN('Drive Train'!$F$35-FY45*$C$19*'Drive Train'!$F$39,NO45+$C$39)-$C$7,IF(LW45-1&lt;=0,0,IF($C$37=Motors!$C$30,MAX(MAX(NO$8:NO45)*-1,NO45-$C$39),MAX(0,MAX(NO$8:NO45)*-1,NO45-$C$39))))</f>
        <v>0</v>
      </c>
      <c r="NP46" s="43">
        <f>IF(PH45=0,MIN('Drive Train'!$F$35-FZ45*$C$19*'Drive Train'!$F$39,NP45+$C$39)-$C$7,IF(LX45-1&lt;=0,0,IF($C$37=Motors!$C$30,MAX(MAX(NP$8:NP45)*-1,NP45-$C$39),MAX(0,MAX(NP$8:NP45)*-1,NP45-$C$39))))</f>
        <v>12.119768414388298</v>
      </c>
      <c r="NQ46" s="43">
        <f>IF(PI45=0,MIN('Drive Train'!$F$35-GA45*$C$19*'Drive Train'!$F$39,NQ45+$C$39)-$C$7,IF(LY45-1&lt;=0,0,IF($C$37=Motors!$C$30,MAX(MAX(NQ$8:NQ45)*-1,NQ45-$C$39),MAX(0,MAX(NQ$8:NQ45)*-1,NQ45-$C$39))))</f>
        <v>12.119768414388298</v>
      </c>
      <c r="NR46" s="43">
        <f>IF(PJ45=0,MIN('Drive Train'!$F$35-GB45*$C$19*'Drive Train'!$F$39,NR45+$C$39)-$C$7,IF(LZ45-1&lt;=0,0,IF($C$37=Motors!$C$30,MAX(MAX(NR$8:NR45)*-1,NR45-$C$39),MAX(0,MAX(NR$8:NR45)*-1,NR45-$C$39))))</f>
        <v>11.592389971186238</v>
      </c>
      <c r="NS46" s="43">
        <f>IF(PK45=0,MIN('Drive Train'!$F$35-GC45*$C$19*'Drive Train'!$F$39,NS45+$C$39)-$C$7,IF(MA45-1&lt;=0,0,IF($C$37=Motors!$C$30,MAX(MAX(NS$8:NS45)*-1,NS45-$C$39),MAX(0,MAX(NS$8:NS45)*-1,NS45-$C$39))))</f>
        <v>11.480050330499889</v>
      </c>
      <c r="NT46" s="43">
        <f>IF(PL45=0,MIN('Drive Train'!$F$35-GD45*$C$19*'Drive Train'!$F$39,NT45+$C$39)-$C$7,IF(MB45-1&lt;=0,0,IF($C$37=Motors!$C$30,MAX(MAX(NT$8:NT45)*-1,NT45-$C$39),MAX(0,MAX(NT$8:NT45)*-1,NT45-$C$39))))</f>
        <v>11.367710689813542</v>
      </c>
      <c r="NU46" s="43">
        <f>IF(PM45=0,MIN('Drive Train'!$F$35-GE45*$C$19*'Drive Train'!$F$39,NU45+$C$39)-$C$7,IF(MC45-1&lt;=0,0,IF($C$37=Motors!$C$30,MAX(MAX(NU$8:NU45)*-1,NU45-$C$39),MAX(0,MAX(NU$8:NU45)*-1,NU45-$C$39))))</f>
        <v>11.255371049127193</v>
      </c>
      <c r="NV46" s="43">
        <f>IF(PN45=0,MIN('Drive Train'!$F$35-GF45*$C$19*'Drive Train'!$F$39,NV45+$C$39)-$C$7,IF(MD45-1&lt;=0,0,IF($C$37=Motors!$C$30,MAX(MAX(NV$8:NV45)*-1,NV45-$C$39),MAX(0,MAX(NV$8:NV45)*-1,NV45-$C$39))))</f>
        <v>1.4831079142510397</v>
      </c>
      <c r="NW46" s="43">
        <f>IF(PO45=0,MIN('Drive Train'!$F$35-GG45*$C$19*'Drive Train'!$F$39,NW45+$C$39)-$C$7,IF(ME45-1&lt;=0,0,IF($C$37=Motors!$C$30,MAX(MAX(NW$8:NW45)*-1,NW45-$C$39),MAX(0,MAX(NW$8:NW45)*-1,NW45-$C$39))))</f>
        <v>0</v>
      </c>
      <c r="NX46" s="43">
        <f>IF(PP45=0,MIN('Drive Train'!$F$35-GH45*$C$19*'Drive Train'!$F$39,NX45+$C$39)-$C$7,IF(MF45-1&lt;=0,0,IF($C$37=Motors!$C$30,MAX(MAX(NX$8:NX45)*-1,NX45-$C$39),MAX(0,MAX(NX$8:NX45)*-1,NX45-$C$39))))</f>
        <v>0</v>
      </c>
      <c r="NY46" s="43">
        <f>IF(PQ45=0,MIN('Drive Train'!$F$35-GI45*$C$19*'Drive Train'!$F$39,NY45+$C$39)-$C$7,IF(MG45-1&lt;=0,0,IF($C$37=Motors!$C$30,MAX(MAX(NY$8:NY45)*-1,NY45-$C$39),MAX(0,MAX(NY$8:NY45)*-1,NY45-$C$39))))</f>
        <v>0</v>
      </c>
      <c r="NZ46" s="43">
        <f>IF(PR45=0,MIN('Drive Train'!$F$35-GJ45*$C$19*'Drive Train'!$F$39,NZ45+$C$39)-$C$7,IF(MH45-1&lt;=0,0,IF($C$37=Motors!$C$30,MAX(MAX(NZ$8:NZ45)*-1,NZ45-$C$39),MAX(0,MAX(NZ$8:NZ45)*-1,NZ45-$C$39))))</f>
        <v>0</v>
      </c>
      <c r="OA46" s="43">
        <f>IF(PS45=0,MIN('Drive Train'!$F$35-GK45*$C$19*'Drive Train'!$F$39,OA45+$C$39)-$C$7,IF(MI45-1&lt;=0,0,IF($C$37=Motors!$C$30,MAX(MAX(OA$8:OA45)*-1,OA45-$C$39),MAX(0,MAX(OA$8:OA45)*-1,OA45-$C$39))))</f>
        <v>0</v>
      </c>
      <c r="OB46" s="47">
        <f t="shared" si="239"/>
        <v>1.5200000000000007</v>
      </c>
      <c r="OC46" s="43">
        <f>'Drive Train'!$F$35-(FQ46*$C$13)*$C$19*'Drive Train'!$F$39</f>
        <v>12.33584499840793</v>
      </c>
      <c r="OD46" s="43">
        <f>'Drive Train'!$F$35-(FR46*$C$13)*$C$19*'Drive Train'!$F$39</f>
        <v>12.335795939291549</v>
      </c>
      <c r="OE46" s="43">
        <f>'Drive Train'!$F$35-(FS46*$C$13)*$C$19*'Drive Train'!$F$39</f>
        <v>12.335844939162461</v>
      </c>
      <c r="OF46" s="43">
        <f>'Drive Train'!$F$35-(FT46*$C$13)*$C$19*'Drive Train'!$F$39</f>
        <v>12.335844998269135</v>
      </c>
      <c r="OG46" s="43">
        <f>'Drive Train'!$F$35-(FU46*$C$13)*$C$19*'Drive Train'!$F$39</f>
        <v>12.335844993203461</v>
      </c>
      <c r="OH46" s="43">
        <f>'Drive Train'!$F$35-(FV46*$C$13)*$C$19*'Drive Train'!$F$39</f>
        <v>12.4</v>
      </c>
      <c r="OI46" s="43">
        <f>'Drive Train'!$F$35-(FW46*$C$13)*$C$19*'Drive Train'!$F$39</f>
        <v>12.335840913340727</v>
      </c>
      <c r="OJ46" s="43">
        <f>'Drive Train'!$F$35-(FX46*$C$13)*$C$19*'Drive Train'!$F$39</f>
        <v>12.335742834371061</v>
      </c>
      <c r="OK46" s="43">
        <f>'Drive Train'!$F$35-(FY46*$C$13)*$C$19*'Drive Train'!$F$39</f>
        <v>12.323074296437468</v>
      </c>
      <c r="OL46" s="43">
        <f>'Drive Train'!$F$35-(FZ46*$C$13)*$C$19*'Drive Train'!$F$39</f>
        <v>12.324826310791222</v>
      </c>
      <c r="OM46" s="43">
        <f>'Drive Train'!$F$35-(GA46*$C$13)*$C$19*'Drive Train'!$F$39</f>
        <v>12.324826310791224</v>
      </c>
      <c r="ON46" s="43">
        <f>'Drive Train'!$F$35-(GB46*$C$13)*$C$19*'Drive Train'!$F$39</f>
        <v>11.940894424222119</v>
      </c>
      <c r="OO46" s="43">
        <f>'Drive Train'!$F$35-(GC46*$C$13)*$C$19*'Drive Train'!$F$39</f>
        <v>11.859111084874135</v>
      </c>
      <c r="OP46" s="43">
        <f>'Drive Train'!$F$35-(GD46*$C$13)*$C$19*'Drive Train'!$F$39</f>
        <v>11.777327745526152</v>
      </c>
      <c r="OQ46" s="43">
        <f>'Drive Train'!$F$35-(GE46*$C$13)*$C$19*'Drive Train'!$F$39</f>
        <v>11.69554440617817</v>
      </c>
      <c r="OR46" s="43">
        <f>'Drive Train'!$F$35-(GF46*$C$13)*$C$19*'Drive Train'!$F$39</f>
        <v>12.190244004831905</v>
      </c>
      <c r="OS46" s="43">
        <f>'Drive Train'!$F$35-(GG46*$C$13)*$C$19*'Drive Train'!$F$39</f>
        <v>12.330865549491012</v>
      </c>
      <c r="OT46" s="43">
        <f>'Drive Train'!$F$35-(GH46*$C$13)*$C$19*'Drive Train'!$F$39</f>
        <v>12.335674962605873</v>
      </c>
      <c r="OU46" s="43">
        <f>'Drive Train'!$F$35-(GI46*$C$13)*$C$19*'Drive Train'!$F$39</f>
        <v>12.335839134843544</v>
      </c>
      <c r="OV46" s="43">
        <f>'Drive Train'!$F$35-(GJ46*$C$13)*$C$19*'Drive Train'!$F$39</f>
        <v>12.335843916759599</v>
      </c>
      <c r="OW46" s="43">
        <f>'Drive Train'!$F$35-(GK46*$C$13)*$C$19*'Drive Train'!$F$39</f>
        <v>12.335844792053985</v>
      </c>
      <c r="OX46" s="47">
        <f t="shared" si="240"/>
        <v>1.5200000000000007</v>
      </c>
      <c r="OY46" s="1">
        <f>IF(PU46&gt;='Drive Train'!$F$29,1,0)</f>
        <v>1</v>
      </c>
      <c r="OZ46" s="1">
        <f>IF(PV46&gt;='Drive Train'!$F$29,1,0)</f>
        <v>1</v>
      </c>
      <c r="PA46" s="1">
        <f>IF(PW46&gt;='Drive Train'!$F$29,1,0)</f>
        <v>1</v>
      </c>
      <c r="PB46" s="1">
        <f>IF(PX46&gt;='Drive Train'!$F$29,1,0)</f>
        <v>1</v>
      </c>
      <c r="PC46" s="1">
        <f>IF(PY46&gt;='Drive Train'!$F$29,1,0)</f>
        <v>1</v>
      </c>
      <c r="PD46" s="1">
        <f>IF(PZ46&gt;='Drive Train'!$F$29,1,0)</f>
        <v>1</v>
      </c>
      <c r="PE46" s="1">
        <f>IF(QA46&gt;='Drive Train'!$F$29,1,0)</f>
        <v>1</v>
      </c>
      <c r="PF46" s="1">
        <f>IF(QB46&gt;='Drive Train'!$F$29,1,0)</f>
        <v>1</v>
      </c>
      <c r="PG46" s="1">
        <f>IF(QC46&gt;='Drive Train'!$F$29,1,0)</f>
        <v>1</v>
      </c>
      <c r="PH46" s="1">
        <f>IF(QD46&gt;='Drive Train'!$F$29,1,0)</f>
        <v>1</v>
      </c>
      <c r="PI46" s="1">
        <f>IF(QE46&gt;='Drive Train'!$F$29,1,0)</f>
        <v>0</v>
      </c>
      <c r="PJ46" s="1">
        <f>IF(QF46&gt;='Drive Train'!$F$29,1,0)</f>
        <v>0</v>
      </c>
      <c r="PK46" s="1">
        <f>IF(QG46&gt;='Drive Train'!$F$29,1,0)</f>
        <v>0</v>
      </c>
      <c r="PL46" s="1">
        <f>IF(QH46&gt;='Drive Train'!$F$29,1,0)</f>
        <v>0</v>
      </c>
      <c r="PM46" s="1">
        <f>IF(QI46&gt;='Drive Train'!$F$29,1,0)</f>
        <v>1</v>
      </c>
      <c r="PN46" s="1">
        <f>IF(QJ46&gt;='Drive Train'!$F$29,1,0)</f>
        <v>1</v>
      </c>
      <c r="PO46" s="1">
        <f>IF(QK46&gt;='Drive Train'!$F$29,1,0)</f>
        <v>1</v>
      </c>
      <c r="PP46" s="1">
        <f>IF(QL46&gt;='Drive Train'!$F$29,1,0)</f>
        <v>1</v>
      </c>
      <c r="PQ46" s="1">
        <f>IF(QM46&gt;='Drive Train'!$F$29,1,0)</f>
        <v>1</v>
      </c>
      <c r="PR46" s="1">
        <f>IF(QN46&gt;='Drive Train'!$F$29,1,0)</f>
        <v>1</v>
      </c>
      <c r="PS46" s="1">
        <f>IF(QO46&gt;='Drive Train'!$F$29,1,0)</f>
        <v>1</v>
      </c>
      <c r="PT46" s="190">
        <f t="shared" si="241"/>
        <v>1.5200000000000007</v>
      </c>
      <c r="PU46" s="43">
        <f t="shared" si="242"/>
        <v>14.978615432385597</v>
      </c>
      <c r="PV46" s="43">
        <f t="shared" si="243"/>
        <v>14.276688274879728</v>
      </c>
      <c r="PW46" s="43">
        <f t="shared" si="244"/>
        <v>16.317844291967543</v>
      </c>
      <c r="PX46" s="43">
        <f t="shared" si="245"/>
        <v>15.347803817528849</v>
      </c>
      <c r="PY46" s="43">
        <f t="shared" si="246"/>
        <v>13.973111773901259</v>
      </c>
      <c r="PZ46" s="43">
        <f t="shared" si="247"/>
        <v>12.208295022960858</v>
      </c>
      <c r="QA46" s="43">
        <f t="shared" si="248"/>
        <v>11.834012944015251</v>
      </c>
      <c r="QB46" s="43">
        <f t="shared" si="249"/>
        <v>11.17377058052424</v>
      </c>
      <c r="QC46" s="43">
        <f t="shared" si="250"/>
        <v>10.755651138160109</v>
      </c>
      <c r="QD46" s="43">
        <f t="shared" si="251"/>
        <v>10.033364091779303</v>
      </c>
      <c r="QE46" s="43">
        <f t="shared" si="252"/>
        <v>9.219227852457994</v>
      </c>
      <c r="QF46" s="43">
        <f t="shared" si="253"/>
        <v>6.1426896220874001</v>
      </c>
      <c r="QG46" s="43">
        <f t="shared" si="254"/>
        <v>7.4511760683729245</v>
      </c>
      <c r="QH46" s="43">
        <f t="shared" si="255"/>
        <v>8.7596625146584515</v>
      </c>
      <c r="QI46" s="43">
        <f t="shared" si="256"/>
        <v>10.068148960943972</v>
      </c>
      <c r="QJ46" s="43">
        <f t="shared" si="257"/>
        <v>11.317977156241945</v>
      </c>
      <c r="QK46" s="43">
        <f t="shared" si="258"/>
        <v>12.420708967590889</v>
      </c>
      <c r="QL46" s="43">
        <f t="shared" si="259"/>
        <v>13.330199580375496</v>
      </c>
      <c r="QM46" s="43">
        <f t="shared" si="260"/>
        <v>13.977275525859765</v>
      </c>
      <c r="QN46" s="43">
        <f t="shared" si="261"/>
        <v>14.567056240261868</v>
      </c>
      <c r="QO46" s="43">
        <f t="shared" si="262"/>
        <v>14.867403880960371</v>
      </c>
      <c r="QP46" s="47">
        <f t="shared" si="263"/>
        <v>1.5200000000000007</v>
      </c>
      <c r="QQ46" s="43">
        <f t="shared" si="354"/>
        <v>1.9887219860922362E-2</v>
      </c>
      <c r="QR46" s="43">
        <f t="shared" si="355"/>
        <v>1.9902427551818723E-2</v>
      </c>
      <c r="QS46" s="43">
        <f t="shared" si="356"/>
        <v>1.9887238226250513E-2</v>
      </c>
      <c r="QT46" s="43">
        <f t="shared" si="357"/>
        <v>1.9887219903946964E-2</v>
      </c>
      <c r="QU46" s="43">
        <f t="shared" si="358"/>
        <v>1.9887221474240775E-2</v>
      </c>
      <c r="QV46" s="43">
        <f t="shared" si="359"/>
        <v>0</v>
      </c>
      <c r="QW46" s="43">
        <f t="shared" si="360"/>
        <v>1.9888486178865128E-2</v>
      </c>
      <c r="QX46" s="43">
        <f t="shared" si="361"/>
        <v>1.9918889389605968E-2</v>
      </c>
      <c r="QY46" s="43">
        <f t="shared" si="362"/>
        <v>2.3845972125941365E-2</v>
      </c>
      <c r="QZ46" s="43">
        <f t="shared" si="363"/>
        <v>2.3302870360093774E-2</v>
      </c>
      <c r="RA46" s="43">
        <f t="shared" si="364"/>
        <v>2.3302870360093444E-2</v>
      </c>
      <c r="RB46" s="43">
        <f t="shared" si="365"/>
        <v>0.14231678432377565</v>
      </c>
      <c r="RC46" s="43">
        <f t="shared" si="366"/>
        <v>0.16766856065004723</v>
      </c>
      <c r="RD46" s="43">
        <f t="shared" si="367"/>
        <v>0.19302033697631901</v>
      </c>
      <c r="RE46" s="43">
        <f t="shared" si="368"/>
        <v>0.21837211330259054</v>
      </c>
      <c r="RF46" s="43">
        <f t="shared" si="369"/>
        <v>6.5021642732997834E-2</v>
      </c>
      <c r="RG46" s="43">
        <f t="shared" si="370"/>
        <v>2.1430784554859115E-2</v>
      </c>
      <c r="RH46" s="43">
        <f t="shared" si="371"/>
        <v>1.9939928758059361E-2</v>
      </c>
      <c r="RI46" s="43">
        <f t="shared" si="372"/>
        <v>1.9889037489965133E-2</v>
      </c>
      <c r="RJ46" s="43">
        <f t="shared" si="373"/>
        <v>1.9887555157900732E-2</v>
      </c>
      <c r="RK46" s="43">
        <f t="shared" si="374"/>
        <v>1.9887283827973765E-2</v>
      </c>
      <c r="RL46" s="47">
        <f t="shared" si="264"/>
        <v>1.5200000000000007</v>
      </c>
      <c r="RM46" s="2">
        <f>IF(AND(LO46&gt;=LO$6*'Drive Train'!$AA$52,LO46&lt;=LO$6*'Drive Train'!$AA$53,KS46=0,JW46=0,EU46&gt;0),$C$17,0)</f>
        <v>0</v>
      </c>
      <c r="RN46" s="2">
        <f>IF(AND(LP46&gt;=LP$6*'Drive Train'!$AA$52,LP46&lt;=LP$6*'Drive Train'!$AA$53,KT46=0,JX46=0,EV46&gt;0),$C$17,0)</f>
        <v>0</v>
      </c>
      <c r="RO46" s="2">
        <f>IF(AND(LQ46&gt;=LQ$6*'Drive Train'!$AA$52,LQ46&lt;=LQ$6*'Drive Train'!$AA$53,KU46=0,JY46=0,EW46&gt;0),$C$17,0)</f>
        <v>0</v>
      </c>
      <c r="RP46" s="2">
        <f>IF(AND(LR46&gt;=LR$6*'Drive Train'!$AA$52,LR46&lt;=LR$6*'Drive Train'!$AA$53,KV46=0,JZ46=0,EX46&gt;0),$C$17,0)</f>
        <v>0</v>
      </c>
      <c r="RQ46" s="2">
        <f>IF(AND(LS46&gt;=LS$6*'Drive Train'!$AA$52,LS46&lt;=LS$6*'Drive Train'!$AA$53,KW46=0,KA46=0,EY46&gt;0),$C$17,0)</f>
        <v>0</v>
      </c>
      <c r="RR46" s="2">
        <f>IF(AND(LT46&gt;=LT$6*'Drive Train'!$AA$52,LT46&lt;=LT$6*'Drive Train'!$AA$53,KX46=0,KB46=0,EZ46&gt;0),$C$17,0)</f>
        <v>0</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0.04</v>
      </c>
      <c r="SB46" s="2">
        <f>IF(AND(MD46&gt;=MD$6*'Drive Train'!$AA$52,MD46&lt;=MD$6*'Drive Train'!$AA$53,LH46=0,KL46=0,FJ46&gt;0),$C$17,0)</f>
        <v>0</v>
      </c>
      <c r="SC46" s="2">
        <f>IF(AND(ME46&gt;=ME$6*'Drive Train'!$AA$52,ME46&lt;=ME$6*'Drive Train'!$AA$53,LI46=0,KM46=0,FK46&gt;0),$C$17,0)</f>
        <v>0</v>
      </c>
      <c r="SD46" s="2">
        <f>IF(AND(MF46&gt;=MF$6*'Drive Train'!$AA$52,MF46&lt;=MF$6*'Drive Train'!$AA$53,LJ46=0,KN46=0,FL46&gt;0),$C$17,0)</f>
        <v>0</v>
      </c>
      <c r="SE46" s="2">
        <f>IF(AND(MG46&gt;=MG$6*'Drive Train'!$AA$52,MG46&lt;=MG$6*'Drive Train'!$AA$53,LK46=0,KO46=0,FM46&gt;0),$C$17,0)</f>
        <v>0</v>
      </c>
      <c r="SF46" s="2">
        <f>IF(AND(MH46&gt;=MH$6*'Drive Train'!$AA$52,MH46&lt;=MH$6*'Drive Train'!$AA$53,LL46=0,KP46=0,FN46&gt;0),$C$17,0)</f>
        <v>0</v>
      </c>
      <c r="SG46" s="2">
        <f>IF(AND(MI46&gt;=MI$6*'Drive Train'!$AA$52,MI46&lt;=MI$6*'Drive Train'!$AA$53,LM46=0,KQ46=0,FO46&gt;0),$C$17,0)</f>
        <v>0</v>
      </c>
      <c r="SH46" s="47">
        <f t="shared" si="265"/>
        <v>1.5200000000000007</v>
      </c>
      <c r="SI46" s="2">
        <f>IF(AND(EU46&lt;0,KS46=0,LO46&gt;=LO$6*'Drive Train'!$AA$52,LO46&lt;=LO$6*'Drive Train'!$AA$53,OY46=1,JW46=0),$C$17,0)</f>
        <v>0</v>
      </c>
      <c r="SJ46" s="2">
        <f>IF(AND(EV46&lt;0,KT46=0,LP46&gt;=LP$6*'Drive Train'!$AA$52,LP46&lt;=LP$6*'Drive Train'!$AA$53,OZ46=1,JX46=0),$C$17,0)</f>
        <v>0.04</v>
      </c>
      <c r="SK46" s="2">
        <f>IF(AND(EW46&lt;0,KU46=0,LQ46&gt;=LQ$6*'Drive Train'!$AA$52,LQ46&lt;=LQ$6*'Drive Train'!$AA$53,PA46=1,JY46=0),$C$17,0)</f>
        <v>0.04</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0.04</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0.04</v>
      </c>
      <c r="SY46" s="2">
        <f>IF(AND(FK46&lt;0,LI46=0,ME46&gt;=ME$6*'Drive Train'!$AA$52,ME46&lt;=ME$6*'Drive Train'!$AA$53,PO46=1,KM46=0),$C$17,0)</f>
        <v>0.04</v>
      </c>
      <c r="SZ46" s="2">
        <f>IF(AND(FL46&lt;0,LJ46=0,MF46&gt;=MF$6*'Drive Train'!$AA$52,MF46&lt;=MF$6*'Drive Train'!$AA$53,PP46=1,KN46=0),$C$17,0)</f>
        <v>0.04</v>
      </c>
      <c r="TA46" s="2">
        <f>IF(AND(FM46&lt;0,LK46=0,MG46&gt;=MG$6*'Drive Train'!$AA$52,MG46&lt;=MG$6*'Drive Train'!$AA$53,PQ46=1,KO46=0),$C$17,0)</f>
        <v>0.04</v>
      </c>
      <c r="TB46" s="2">
        <f>IF(AND(FN46&lt;0,LL46=0,MH46&gt;=MH$6*'Drive Train'!$AA$52,MH46&lt;=MH$6*'Drive Train'!$AA$53,PR46=1,KP46=0),$C$17,0)</f>
        <v>0.04</v>
      </c>
      <c r="TC46" s="2">
        <f>IF(AND(FO46&lt;0,LM46=0,MI46&gt;=MI$6*'Drive Train'!$AA$52,MI46&lt;=MI$6*'Drive Train'!$AA$53,PS46=1,KQ46=0),$C$17,0)</f>
        <v>0</v>
      </c>
      <c r="TD46" s="102">
        <f t="shared" si="266"/>
        <v>1.5200000000000007</v>
      </c>
    </row>
    <row r="47" spans="1:524" x14ac:dyDescent="0.3">
      <c r="C47" s="3" t="s">
        <v>338</v>
      </c>
      <c r="E47" s="226">
        <f>RM6</f>
        <v>0.64</v>
      </c>
      <c r="F47" s="226">
        <f>RN6*VLOOKUP('Drive Train'!$AK$31,$E$98:$F$99,2,FALSE)</f>
        <v>0.64</v>
      </c>
      <c r="G47" s="226">
        <f>RO6*VLOOKUP('Drive Train'!$AK$31,$E$98:$F$99,2,FALSE)</f>
        <v>0.6</v>
      </c>
      <c r="H47" s="226">
        <f>RP6*VLOOKUP('Drive Train'!$AK$31,$E$98:$F$99,2,FALSE)</f>
        <v>0.64</v>
      </c>
      <c r="I47" s="226">
        <f>RQ6*VLOOKUP('Drive Train'!$AK$31,$E$98:$F$99,2,FALSE)</f>
        <v>0.64</v>
      </c>
      <c r="J47" s="226">
        <f>RR6*VLOOKUP('Drive Train'!$AK$31,$E$98:$F$99,2,FALSE)</f>
        <v>0.51999999999999991</v>
      </c>
      <c r="K47" s="226">
        <f>RS6*VLOOKUP('Drive Train'!$AK$31,$E$98:$F$99,2,FALSE)</f>
        <v>0.36</v>
      </c>
      <c r="L47" s="226">
        <f>RT6*VLOOKUP('Drive Train'!$AK$31,$E$98:$F$99,2,FALSE)</f>
        <v>0.28000000000000003</v>
      </c>
      <c r="M47" s="226">
        <f>RU6*VLOOKUP('Drive Train'!$AK$31,$E$98:$F$99,2,FALSE)</f>
        <v>0.2</v>
      </c>
      <c r="N47" s="226">
        <f>RV6*VLOOKUP('Drive Train'!$AK$31,$E$98:$F$99,2,FALSE)</f>
        <v>0.16</v>
      </c>
      <c r="O47" s="226">
        <f>RW6*VLOOKUP('Drive Train'!$AK$31,$E$98:$F$99,2,FALSE)</f>
        <v>0.12</v>
      </c>
      <c r="R47" s="49">
        <f t="shared" si="97"/>
        <v>1.5600000000000007</v>
      </c>
      <c r="S47" s="2">
        <f>NG47/'Drive Train'!$F$35</f>
        <v>0</v>
      </c>
      <c r="T47" s="2">
        <f>NH47/'Drive Train'!$F$35</f>
        <v>0</v>
      </c>
      <c r="U47" s="2">
        <f>NI47/'Drive Train'!$F$35</f>
        <v>0</v>
      </c>
      <c r="V47" s="2">
        <f>NJ47/'Drive Train'!$F$35</f>
        <v>0</v>
      </c>
      <c r="W47" s="2">
        <f>NK47/'Drive Train'!$F$35</f>
        <v>0</v>
      </c>
      <c r="X47" s="2">
        <f>NL47/'Drive Train'!$F$35</f>
        <v>0</v>
      </c>
      <c r="Y47" s="2">
        <f>NM47/'Drive Train'!$F$35</f>
        <v>0</v>
      </c>
      <c r="Z47" s="2">
        <f>NN47/'Drive Train'!$F$35</f>
        <v>0</v>
      </c>
      <c r="AA47" s="2">
        <f>NO47/'Drive Train'!$F$35</f>
        <v>0</v>
      </c>
      <c r="AB47" s="2">
        <f>NP47/'Drive Train'!$F$35</f>
        <v>0.5903039043861531</v>
      </c>
      <c r="AC47" s="2">
        <f>NQ47/'Drive Train'!$F$35</f>
        <v>0.97740067857970148</v>
      </c>
      <c r="AD47" s="2">
        <f>NR47/'Drive Train'!$F$35</f>
        <v>0.93611768002388362</v>
      </c>
      <c r="AE47" s="2">
        <f>NS47/'Drive Train'!$F$35</f>
        <v>0.92732377256711129</v>
      </c>
      <c r="AF47" s="2">
        <f>NT47/'Drive Train'!$F$35</f>
        <v>0.91852986511033896</v>
      </c>
      <c r="AG47" s="2">
        <f>NU47/'Drive Train'!$F$35</f>
        <v>0.52059443944574135</v>
      </c>
      <c r="AH47" s="2">
        <f>NV47/'Drive Train'!$F$35</f>
        <v>0</v>
      </c>
      <c r="AI47" s="2">
        <f>NW47/'Drive Train'!$F$35</f>
        <v>0</v>
      </c>
      <c r="AJ47" s="2">
        <f>NX47/'Drive Train'!$F$35</f>
        <v>0</v>
      </c>
      <c r="AK47" s="2">
        <f>NY47/'Drive Train'!$F$35</f>
        <v>0</v>
      </c>
      <c r="AL47" s="2">
        <f>NZ47/'Drive Train'!$F$35</f>
        <v>0</v>
      </c>
      <c r="AM47" s="2">
        <f>OA47/'Drive Train'!$F$35</f>
        <v>0</v>
      </c>
      <c r="AN47" s="47">
        <f t="shared" si="98"/>
        <v>1.5600000000000007</v>
      </c>
      <c r="AO47" s="36">
        <f>LO47*12*60/(PI() * 'Drive Train'!$F$15)/S$6*ABS(S47)</f>
        <v>0</v>
      </c>
      <c r="AP47" s="36">
        <f>LP47*12*60/(PI() * 'Drive Train'!$F$15)/T$6*ABS(T47)</f>
        <v>0</v>
      </c>
      <c r="AQ47" s="36">
        <f>LQ47*12*60/(PI() * 'Drive Train'!$F$15)/U$6*ABS(U47)</f>
        <v>0</v>
      </c>
      <c r="AR47" s="36">
        <f>LR47*12*60/(PI() * 'Drive Train'!$F$15)/V$6*ABS(V47)</f>
        <v>0</v>
      </c>
      <c r="AS47" s="36">
        <f>LS47*12*60/(PI() * 'Drive Train'!$F$15)/W$6*ABS(W47)</f>
        <v>0</v>
      </c>
      <c r="AT47" s="36">
        <f>LT47*12*60/(PI() * 'Drive Train'!$F$15)/X$6*ABS(X47)</f>
        <v>0</v>
      </c>
      <c r="AU47" s="36">
        <f>LU47*12*60/(PI() * 'Drive Train'!$F$15)/Y$6*ABS(Y47)</f>
        <v>0</v>
      </c>
      <c r="AV47" s="36">
        <f>LV47*12*60/(PI() * 'Drive Train'!$F$15)/Z$6*ABS(Z47)</f>
        <v>0</v>
      </c>
      <c r="AW47" s="36">
        <f>LW47*12*60/(PI() * 'Drive Train'!$F$15)/AA$6*ABS(AA47)</f>
        <v>0</v>
      </c>
      <c r="AX47" s="36">
        <f>LX47*12*60/(PI() * 'Drive Train'!$F$15)/AB$6*ABS(AB47)</f>
        <v>3310.0307746722692</v>
      </c>
      <c r="AY47" s="36">
        <f>LY47*12*60/(PI() * 'Drive Train'!$F$15)/AC$6*ABS(AC47)</f>
        <v>5480.6114295459838</v>
      </c>
      <c r="AZ47" s="36">
        <f>LZ47*12*60/(PI() * 'Drive Train'!$F$15)/AD$6*ABS(AD47)</f>
        <v>2195.8770487554921</v>
      </c>
      <c r="BA47" s="36">
        <f>MA47*12*60/(PI() * 'Drive Train'!$F$15)/AE$6*ABS(AE47)</f>
        <v>2638.6100916377254</v>
      </c>
      <c r="BB47" s="36">
        <f>MB47*12*60/(PI() * 'Drive Train'!$F$15)/AF$6*ABS(AF47)</f>
        <v>3072.5549308134046</v>
      </c>
      <c r="BC47" s="36">
        <f>MC47*12*60/(PI() * 'Drive Train'!$F$15)/AG$6*ABS(AG47)</f>
        <v>2001.5578991603923</v>
      </c>
      <c r="BD47" s="36">
        <f>MD47*12*60/(PI() * 'Drive Train'!$F$15)/AH$6*ABS(AH47)</f>
        <v>0</v>
      </c>
      <c r="BE47" s="36">
        <f>ME47*12*60/(PI() * 'Drive Train'!$F$15)/AI$6*ABS(AI47)</f>
        <v>0</v>
      </c>
      <c r="BF47" s="36">
        <f>MF47*12*60/(PI() * 'Drive Train'!$F$15)/AJ$6*ABS(AJ47)</f>
        <v>0</v>
      </c>
      <c r="BG47" s="36">
        <f>MG47*12*60/(PI() * 'Drive Train'!$F$15)/AK$6*ABS(AK47)</f>
        <v>0</v>
      </c>
      <c r="BH47" s="36">
        <f>MH47*12*60/(PI() * 'Drive Train'!$F$15)/AL$6*ABS(AL47)</f>
        <v>0</v>
      </c>
      <c r="BI47" s="36">
        <f>MI47*12*60/(PI() * 'Drive Train'!$F$15)/AM$6*ABS(AM47)</f>
        <v>0</v>
      </c>
      <c r="BJ47" s="47">
        <f t="shared" si="308"/>
        <v>1.5600000000000007</v>
      </c>
      <c r="BK47" s="2">
        <f>IF(OR(KS46=1,AND($C$37=Motors!$C$32,OY46=1)),0,IF(NG47=0,-(CG46+$C$15)/($C$14-$C$15)*$C$12,($C$11*S47-AO47)/($C$11*S47)*$C$12*S47))</f>
        <v>0</v>
      </c>
      <c r="BL47" s="2">
        <f>IF(OR(KT46=1,AND($C$37=Motors!$C$32,OZ46=1)),0,IF(NH47=0,-(CH46+$C$15)/($C$14-$C$15)*$C$12,($C$11*T47-AP47)/($C$11*T47)*$C$12*T47))</f>
        <v>0</v>
      </c>
      <c r="BM47" s="2">
        <f>IF(OR(KU46=1,AND($C$37=Motors!$C$32,PA46=1)),0,IF(NI47=0,-(CI46+$C$15)/($C$14-$C$15)*$C$12,($C$11*U47-AQ47)/($C$11*U47)*$C$12*U47))</f>
        <v>0</v>
      </c>
      <c r="BN47" s="2">
        <f>IF(OR(KV46=1,AND($C$37=Motors!$C$32,PB46=1)),0,IF(NJ47=0,-(CJ46+$C$15)/($C$14-$C$15)*$C$12,($C$11*V47-AR47)/($C$11*V47)*$C$12*V47))</f>
        <v>0</v>
      </c>
      <c r="BO47" s="2">
        <f>IF(OR(KW46=1,AND($C$37=Motors!$C$32,PC46=1)),0,IF(NK47=0,-(CK46+$C$15)/($C$14-$C$15)*$C$12,($C$11*W47-AS47)/($C$11*W47)*$C$12*W47))</f>
        <v>0</v>
      </c>
      <c r="BP47" s="2">
        <f>IF(OR(KX46=1,AND($C$37=Motors!$C$32,PD46=1)),0,IF(NL47=0,-(CL46+$C$15)/($C$14-$C$15)*$C$12,($C$11*X47-AT47)/($C$11*X47)*$C$12*X47))</f>
        <v>0</v>
      </c>
      <c r="BQ47" s="2">
        <f>IF(OR(KY46=1,AND($C$37=Motors!$C$32,PE46=1)),0,IF(NM47=0,-(CM46+$C$15)/($C$14-$C$15)*$C$12,($C$11*Y47-AU47)/($C$11*Y47)*$C$12*Y47))</f>
        <v>0</v>
      </c>
      <c r="BR47" s="2">
        <f>IF(OR(KZ46=1,AND($C$37=Motors!$C$32,PF46=1)),0,IF(NN47=0,-(CN46+$C$15)/($C$14-$C$15)*$C$12,($C$11*Z47-AV47)/($C$11*Z47)*$C$12*Z47))</f>
        <v>0</v>
      </c>
      <c r="BS47" s="2">
        <f>IF(OR(LA46=1,AND($C$37=Motors!$C$32,PG46=1)),0,IF(NO47=0,-(CO46+$C$15)/($C$14-$C$15)*$C$12,($C$11*AA47-AW47)/($C$11*AA47)*$C$12*AA47))</f>
        <v>0</v>
      </c>
      <c r="BT47" s="2">
        <f>IF(OR(LB46=1,AND($C$37=Motors!$C$32,PH46=1)),0,IF(NP47=0,-(CP46+$C$15)/($C$14-$C$15)*$C$12,($C$11*AB47-AX47)/($C$11*AB47)*$C$12*AB47))</f>
        <v>0</v>
      </c>
      <c r="BU47" s="2">
        <f>IF(OR(LC46=1,AND($C$37=Motors!$C$32,PI46=1)),0,IF(NQ47=0,-(CQ46+$C$15)/($C$14-$C$15)*$C$12,($C$11*AC47-AY47)/($C$11*AC47)*$C$12*AC47))</f>
        <v>0.69768194609399126</v>
      </c>
      <c r="BV47" s="2">
        <f>IF(OR(LD46=1,AND($C$37=Motors!$C$32,PJ46=1)),0,IF(NR47=0,-(CR46+$C$15)/($C$14-$C$15)*$C$12,($C$11*AD47-AZ47)/($C$11*AD47)*$C$12*AD47))</f>
        <v>2.8801039687905536</v>
      </c>
      <c r="BW47" s="2">
        <f>IF(OR(LE46=1,AND($C$37=Motors!$C$32,PK46=1)),0,IF(NS47=0,-(CS46+$C$15)/($C$14-$C$15)*$C$12,($C$11*AE47-BA47)/($C$11*AE47)*$C$12*AE47))</f>
        <v>2.5173714321628178</v>
      </c>
      <c r="BX47" s="2">
        <f>IF(OR(LF46=1,AND($C$37=Motors!$C$32,PL46=1)),0,IF(NT47=0,-(CT46+$C$15)/($C$14-$C$15)*$C$12,($C$11*AF47-BB47)/($C$11*AF47)*$C$12*AF47))</f>
        <v>2.161005411021852</v>
      </c>
      <c r="BY47" s="2">
        <f>IF(OR(LG46=1,AND($C$37=Motors!$C$32,PM46=1)),0,IF(NU47=0,-(CU46+$C$15)/($C$14-$C$15)*$C$12,($C$11*AG47-BC47)/($C$11*AG47)*$C$12*AG47))</f>
        <v>0</v>
      </c>
      <c r="BZ47" s="2">
        <f>IF(OR(LH46=1,AND($C$37=Motors!$C$32,PN46=1)),0,IF(NV47=0,-(CV46+$C$15)/($C$14-$C$15)*$C$12,($C$11*AH47-BD47)/($C$11*AH47)*$C$12*AH47))</f>
        <v>0</v>
      </c>
      <c r="CA47" s="2">
        <f>IF(OR(LI46=1,AND($C$37=Motors!$C$32,PO46=1)),0,IF(NW47=0,-(CW46+$C$15)/($C$14-$C$15)*$C$12,($C$11*AI47-BE47)/($C$11*AI47)*$C$12*AI47))</f>
        <v>0</v>
      </c>
      <c r="CB47" s="2">
        <f>IF(OR(LJ46=1,AND($C$37=Motors!$C$32,PP46=1)),0,IF(NX47=0,-(CX46+$C$15)/($C$14-$C$15)*$C$12,($C$11*AJ47-BF47)/($C$11*AJ47)*$C$12*AJ47))</f>
        <v>0</v>
      </c>
      <c r="CC47" s="2">
        <f>IF(OR(LK46=1,AND($C$37=Motors!$C$32,PQ46=1)),0,IF(NY47=0,-(CY46+$C$15)/($C$14-$C$15)*$C$12,($C$11*AK47-BG47)/($C$11*AK47)*$C$12*AK47))</f>
        <v>0</v>
      </c>
      <c r="CD47" s="2">
        <f>IF(OR(LL46=1,AND($C$37=Motors!$C$32,PR46=1)),0,IF(NZ47=0,-(CZ46+$C$15)/($C$14-$C$15)*$C$12,($C$11*AL47-BH47)/($C$11*AL47)*$C$12*AL47))</f>
        <v>0</v>
      </c>
      <c r="CE47" s="2">
        <f>IF(OR(LM46=1,AND($C$37=Motors!$C$32,PS46=1)),0,IF(OA47=0,-(DA46+$C$15)/($C$14-$C$15)*$C$12,($C$11*AM47-BI47)/($C$11*AM47)*$C$12*AM47))</f>
        <v>0</v>
      </c>
      <c r="CF47" s="47">
        <f t="shared" si="309"/>
        <v>1.5600000000000007</v>
      </c>
      <c r="CG47" s="43">
        <f>IF(AND(KS46=1,OY46=1),0,ABS(BK47/$C$12*($C$14-$C$15)+$C$15) *'Drive Train'!$AA$49 + CG46*(1-'Drive Train'!$AA$49))</f>
        <v>1.5275000075812852</v>
      </c>
      <c r="CH47" s="43">
        <f>IF(AND(KT46=1,OZ46=1),0,ABS(BL47/$C$12*($C$14-$C$15)+$C$15) *'Drive Train'!$AA$49 + CH46*(1-'Drive Train'!$AA$49))</f>
        <v>1.5277336224211986</v>
      </c>
      <c r="CI47" s="43">
        <f>IF(AND(KU46=1,PA46=1),0,ABS(BM47/$C$12*($C$14-$C$15)+$C$15) *'Drive Train'!$AA$49 + CI46*(1-'Drive Train'!$AA$49))</f>
        <v>1.5275002897025636</v>
      </c>
      <c r="CJ47" s="43">
        <f>IF(AND(KV46=1,PB46=1),0,ABS(BN47/$C$12*($C$14-$C$15)+$C$15) *'Drive Train'!$AA$49 + CJ46*(1-'Drive Train'!$AA$49))</f>
        <v>1.527500008242213</v>
      </c>
      <c r="CK47" s="43">
        <f>IF(AND(KW46=1,PC46=1),0,ABS(BO47/$C$12*($C$14-$C$15)+$C$15) *'Drive Train'!$AA$49 + CK46*(1-'Drive Train'!$AA$49))</f>
        <v>1.5275000323644772</v>
      </c>
      <c r="CL47" s="43">
        <f>IF(AND(KX46=1,PD46=1),0,ABS(BP47/$C$12*($C$14-$C$15)+$C$15) *'Drive Train'!$AA$49 + CL46*(1-'Drive Train'!$AA$49))</f>
        <v>0</v>
      </c>
      <c r="CM47" s="43">
        <f>IF(AND(KY46=1,PE46=1),0,ABS(BQ47/$C$12*($C$14-$C$15)+$C$15) *'Drive Train'!$AA$49 + CM46*(1-'Drive Train'!$AA$49))</f>
        <v>1.527519460282257</v>
      </c>
      <c r="CN47" s="43">
        <f>IF(AND(KZ46=1,PF46=1),0,ABS(BR47/$C$12*($C$14-$C$15)+$C$15) *'Drive Train'!$AA$49 + CN46*(1-'Drive Train'!$AA$49))</f>
        <v>1.5279865029949526</v>
      </c>
      <c r="CO47" s="43">
        <f>IF(AND(LA46=1,PG46=1),0,ABS(BS47/$C$12*($C$14-$C$15)+$C$15) *'Drive Train'!$AA$49 + CO46*(1-'Drive Train'!$AA$49))</f>
        <v>1.5883128741072974</v>
      </c>
      <c r="CP47" s="43">
        <f>IF(AND(LB46=1,PH46=1),0,ABS(BT47/$C$12*($C$14-$C$15)+$C$15) *'Drive Train'!$AA$49 + CP46*(1-'Drive Train'!$AA$49))</f>
        <v>9.1291092634121416</v>
      </c>
      <c r="CQ47" s="43">
        <f>IF(AND(LC46=1,PI46=1),0,ABS(BU47/$C$12*($C$14-$C$15)+$C$15) *'Drive Train'!$AA$49 + CQ46*(1-'Drive Train'!$AA$49))</f>
        <v>39.535546317060721</v>
      </c>
      <c r="CR47" s="43">
        <f>IF(AND(LD46=1,PJ46=1),0,ABS(BV47/$C$12*($C$14-$C$15)+$C$15) *'Drive Train'!$AA$49 + CR46*(1-'Drive Train'!$AA$49))</f>
        <v>158.68955556532185</v>
      </c>
      <c r="CS47" s="43">
        <f>IF(AND(LE46=1,PK46=1),0,ABS(BW47/$C$12*($C$14-$C$15)+$C$15) *'Drive Train'!$AA$49 + CS46*(1-'Drive Train'!$AA$49))</f>
        <v>138.98809373184872</v>
      </c>
      <c r="CT47" s="43">
        <f>IF(AND(LF46=1,PL46=1),0,ABS(BX47/$C$12*($C$14-$C$15)+$C$15) *'Drive Train'!$AA$49 + CT46*(1-'Drive Train'!$AA$49))</f>
        <v>119.63478904220322</v>
      </c>
      <c r="CU47" s="43">
        <f>IF(AND(LG46=1,PM46=1),0,ABS(BY47/$C$12*($C$14-$C$15)+$C$15) *'Drive Train'!$AA$49 + CU46*(1-'Drive Train'!$AA$49))</f>
        <v>21.702219949018797</v>
      </c>
      <c r="CV47" s="43">
        <f>IF(AND(LH46=1,PN46=1),0,ABS(BZ47/$C$12*($C$14-$C$15)+$C$15) *'Drive Train'!$AA$49 + CV46*(1-'Drive Train'!$AA$49))</f>
        <v>2.2208380722290242</v>
      </c>
      <c r="CW47" s="43">
        <f>IF(AND(LI46=1,PO46=1),0,ABS(CA47/$C$12*($C$14-$C$15)+$C$15) *'Drive Train'!$AA$49 + CW46*(1-'Drive Train'!$AA$49))</f>
        <v>1.5512116690904174</v>
      </c>
      <c r="CX47" s="43">
        <f>IF(AND(LJ46=1,PP46=1),0,ABS(CB47/$C$12*($C$14-$C$15)+$C$15) *'Drive Train'!$AA$49 + CX46*(1-'Drive Train'!$AA$49))</f>
        <v>1.5283097018767957</v>
      </c>
      <c r="CY47" s="43">
        <f>IF(AND(LK46=1,PQ46=1),0,ABS(CC47/$C$12*($C$14-$C$15)+$C$15) *'Drive Train'!$AA$49 + CY46*(1-'Drive Train'!$AA$49))</f>
        <v>1.5275279293164612</v>
      </c>
      <c r="CZ47" s="43">
        <f>IF(AND(LL46=1,PR46=1),0,ABS(CD47/$C$12*($C$14-$C$15)+$C$15) *'Drive Train'!$AA$49 + CZ46*(1-'Drive Train'!$AA$49))</f>
        <v>1.5275051582876258</v>
      </c>
      <c r="DA47" s="43">
        <f>IF(AND(LM46=1,PS46=1),0,ABS(CE47/$C$12*($C$14-$C$15)+$C$15) *'Drive Train'!$AA$49 + DA46*(1-'Drive Train'!$AA$49))</f>
        <v>1.5275009902191212</v>
      </c>
      <c r="DB47" s="47">
        <f t="shared" si="99"/>
        <v>1.5600000000000007</v>
      </c>
      <c r="DC47" s="43">
        <f t="shared" si="310"/>
        <v>1.5275000075812852</v>
      </c>
      <c r="DD47" s="43">
        <f t="shared" si="311"/>
        <v>1.5277336224211986</v>
      </c>
      <c r="DE47" s="43">
        <f t="shared" si="312"/>
        <v>1.5275002897025636</v>
      </c>
      <c r="DF47" s="43">
        <f t="shared" si="313"/>
        <v>1.527500008242213</v>
      </c>
      <c r="DG47" s="43">
        <f t="shared" si="314"/>
        <v>1.5275000323644772</v>
      </c>
      <c r="DH47" s="43">
        <f t="shared" si="315"/>
        <v>0</v>
      </c>
      <c r="DI47" s="43">
        <f t="shared" si="316"/>
        <v>1.527519460282257</v>
      </c>
      <c r="DJ47" s="43">
        <f t="shared" si="317"/>
        <v>1.5279865029949526</v>
      </c>
      <c r="DK47" s="43">
        <f t="shared" si="318"/>
        <v>1.5883128741072974</v>
      </c>
      <c r="DL47" s="43">
        <f t="shared" si="319"/>
        <v>9.1291092634121416</v>
      </c>
      <c r="DM47" s="43">
        <f t="shared" si="320"/>
        <v>39.535546317060721</v>
      </c>
      <c r="DN47" s="43">
        <f t="shared" si="321"/>
        <v>25</v>
      </c>
      <c r="DO47" s="43">
        <f t="shared" si="322"/>
        <v>30</v>
      </c>
      <c r="DP47" s="43">
        <f t="shared" si="323"/>
        <v>35</v>
      </c>
      <c r="DQ47" s="43">
        <f t="shared" si="324"/>
        <v>21.702219949018797</v>
      </c>
      <c r="DR47" s="43">
        <f t="shared" si="325"/>
        <v>2.2208380722290242</v>
      </c>
      <c r="DS47" s="43">
        <f t="shared" si="326"/>
        <v>1.5512116690904174</v>
      </c>
      <c r="DT47" s="43">
        <f t="shared" si="327"/>
        <v>1.5283097018767957</v>
      </c>
      <c r="DU47" s="43">
        <f t="shared" si="328"/>
        <v>1.5275279293164612</v>
      </c>
      <c r="DV47" s="43">
        <f t="shared" si="329"/>
        <v>1.5275051582876258</v>
      </c>
      <c r="DW47" s="43">
        <f t="shared" si="330"/>
        <v>1.5275009902191212</v>
      </c>
      <c r="DX47" s="47">
        <f t="shared" si="100"/>
        <v>1.5600000000000007</v>
      </c>
      <c r="DY47" s="2">
        <f>IF(OY47=0,($C$23/0.4536*IF(ISNA(MK46),'Drive Train'!$F$16,'Drive Train'!$F$17)*4.448*$C$24*S$6)*SIGN(BK47),BK47)</f>
        <v>0</v>
      </c>
      <c r="DZ47" s="2">
        <f>IF(OZ47=0,($C$23/0.4536*IF(ISNA(ML46),'Drive Train'!$F$16,'Drive Train'!$F$17)*4.448*$C$24*$C$21*T$6)*SIGN(BL47),BL47)</f>
        <v>0</v>
      </c>
      <c r="EA47" s="2">
        <f>IF(PA47=0,($C$23/0.4536*IF(ISNA(MM46),'Drive Train'!$F$16,'Drive Train'!$F$17)*4.448*$C$24*$C$21*U$6)*SIGN(BM47),BM47)</f>
        <v>0</v>
      </c>
      <c r="EB47" s="2">
        <f>IF(PB47=0,($C$23/0.4536*IF(ISNA(MN46),'Drive Train'!$F$16,'Drive Train'!$F$17)*4.448*$C$24*$C$21*V$6)*SIGN(BN47),BN47)</f>
        <v>0</v>
      </c>
      <c r="EC47" s="2">
        <f>IF(PC47=0,($C$23/0.4536*IF(ISNA(MO46),'Drive Train'!$F$16,'Drive Train'!$F$17)*4.448*$C$24*$C$21*W$6)*SIGN(BO47),BO47)</f>
        <v>0</v>
      </c>
      <c r="ED47" s="2">
        <f>IF(PD47=0,($C$23/0.4536*IF(ISNA(MP46),'Drive Train'!$F$16,'Drive Train'!$F$17)*4.448*$C$24*$C$21*X$6)*SIGN(BP47),BP47)</f>
        <v>0</v>
      </c>
      <c r="EE47" s="2">
        <f>IF(PE47=0,($C$23/0.4536*IF(ISNA(MQ46),'Drive Train'!$F$16,'Drive Train'!$F$17)*4.448*$C$24*$C$21*Y$6)*SIGN(BQ47),BQ47)</f>
        <v>0</v>
      </c>
      <c r="EF47" s="2">
        <f>IF(PF47=0,($C$23/0.4536*IF(ISNA(MR46),'Drive Train'!$F$16,'Drive Train'!$F$17)*4.448*$C$24*$C$21*Z$6)*SIGN(BR47),BR47)</f>
        <v>0</v>
      </c>
      <c r="EG47" s="2">
        <f>IF(PG47=0,($C$23/0.4536*IF(ISNA(MS46),'Drive Train'!$F$16,'Drive Train'!$F$17)*4.448*$C$24*$C$21*AA$6)*SIGN(BS47),BS47)</f>
        <v>0</v>
      </c>
      <c r="EH47" s="2">
        <f>IF(PH47=0,($C$23/0.4536*IF(ISNA(MT46),'Drive Train'!$F$16,'Drive Train'!$F$17)*4.448*$C$24*$C$21*AB$6)*SIGN(BT47),BT47)</f>
        <v>0</v>
      </c>
      <c r="EI47" s="2">
        <f>IF(PI47=0,($C$23/0.4536*IF(ISNA(MU46),'Drive Train'!$F$16,'Drive Train'!$F$17)*4.448*$C$24*$C$21*AC$6)*SIGN(BU47),BU47)</f>
        <v>2.3140587571919995</v>
      </c>
      <c r="EJ47" s="2">
        <f>IF(PJ47=0,($C$23/0.4536*IF(ISNA(MV46),'Drive Train'!$F$16,'Drive Train'!$F$17)*4.448*$C$24*$C$21*AD$6)*SIGN(BV47),BV47)</f>
        <v>5.7851468929800003</v>
      </c>
      <c r="EK47" s="2">
        <f>IF(PK47=0,($C$23/0.4536*IF(ISNA(MW46),'Drive Train'!$F$16,'Drive Train'!$F$17)*4.448*$C$24*$C$21*AE$6)*SIGN(BW47),BW47)</f>
        <v>5.7851468929800003</v>
      </c>
      <c r="EL47" s="2">
        <f>IF(PL47=0,($C$23/0.4536*IF(ISNA(MX46),'Drive Train'!$F$16,'Drive Train'!$F$17)*4.448*$C$24*$C$21*AF$6)*SIGN(BX47),BX47)</f>
        <v>5.7851468929800003</v>
      </c>
      <c r="EM47" s="2">
        <f>IF(PM47=0,($C$23/0.4536*IF(ISNA(MY46),'Drive Train'!$F$16,'Drive Train'!$F$17)*4.448*$C$24*$C$21*AG$6)*SIGN(BY47),BY47)</f>
        <v>0</v>
      </c>
      <c r="EN47" s="2">
        <f>IF(PN47=0,($C$23/0.4536*IF(ISNA(MZ46),'Drive Train'!$F$16,'Drive Train'!$F$17)*4.448*$C$24*$C$21*AH$6)*SIGN(BZ47),BZ47)</f>
        <v>0</v>
      </c>
      <c r="EO47" s="2">
        <f>IF(PO47=0,($C$23/0.4536*IF(ISNA(NA46),'Drive Train'!$F$16,'Drive Train'!$F$17)*4.448*$C$24*$C$21*AI$6)*SIGN(CA47),CA47)</f>
        <v>0</v>
      </c>
      <c r="EP47" s="2">
        <f>IF(PP47=0,($C$23/0.4536*IF(ISNA(NB46),'Drive Train'!$F$16,'Drive Train'!$F$17)*4.448*$C$24*$C$21*AJ$6)*SIGN(CB47),CB47)</f>
        <v>0</v>
      </c>
      <c r="EQ47" s="2">
        <f>IF(PQ47=0,($C$23/0.4536*IF(ISNA(NC46),'Drive Train'!$F$16,'Drive Train'!$F$17)*4.448*$C$24*$C$21*AK$6)*SIGN(CC47),CC47)</f>
        <v>0</v>
      </c>
      <c r="ER47" s="2">
        <f>IF(PR47=0,($C$23/0.4536*IF(ISNA(ND46),'Drive Train'!$F$16,'Drive Train'!$F$17)*4.448*$C$24*$C$21*AL$6)*SIGN(CD47),CD47)</f>
        <v>0</v>
      </c>
      <c r="ES47" s="2">
        <f>IF(PS47=0,($C$23/0.4536*IF(ISNA(NE46),'Drive Train'!$F$16,'Drive Train'!$F$17)*4.448*$C$24*$C$21*AM$6)*SIGN(CE47),CE47)</f>
        <v>0</v>
      </c>
      <c r="ET47" s="47">
        <f t="shared" si="331"/>
        <v>1.5600000000000007</v>
      </c>
      <c r="EU47" s="2">
        <f>MAX(MIN(IF(AND(OY46=1,NG47&lt;0),-1,1)*(DC47-$C$15)/($C$14-$C$15)*$C$12*$C$21-$C$33*LO47/AO$6 -  OY46*$C$33/$C$21,DY46/$C$19),MAX(EU$8:EU46)*-1)</f>
        <v>-0.94755873125001655</v>
      </c>
      <c r="EV47" s="2">
        <f>MAX(MIN(IF(AND(OZ46=1,NH47&lt;0),-1,1)*(DD47-$C$15)/($C$14-$C$15)*$C$12*$C$21-$C$33*LP47/AP$6 -  OZ46*$C$33/$C$21,DZ46/$C$19),MAX(EV$8:EV46)*-1)</f>
        <v>-1.057983988160929</v>
      </c>
      <c r="EW47" s="2">
        <f>MAX(MIN(IF(AND(PA46=1,NI47&lt;0),-1,1)*(DE47-$C$15)/($C$14-$C$15)*$C$12*$C$21-$C$33*LQ47/AQ$6 -  PA46*$C$33/$C$21,EA46/$C$19),MAX(EW$8:EW46)*-1)</f>
        <v>-1.0798522710340619</v>
      </c>
      <c r="EX47" s="2">
        <f>MAX(MIN(IF(AND(PB46=1,NJ47&lt;0),-1,1)*(DF47-$C$15)/($C$14-$C$15)*$C$12*$C$21-$C$33*LR47/AR$6 -  PB46*$C$33/$C$21,EB46/$C$19),MAX(EX$8:EX46)*-1)</f>
        <v>-0.97788321280603419</v>
      </c>
      <c r="EY47" s="2">
        <f>MAX(MIN(IF(AND(PC46=1,NK47&lt;0),-1,1)*(DG47-$C$15)/($C$14-$C$15)*$C$12*$C$21-$C$33*LS47/AS$6 -  PC46*$C$33/$C$21,EC46/$C$19),MAX(EY$8:EY46)*-1)</f>
        <v>-0.8760619551296418</v>
      </c>
      <c r="EZ47" s="2">
        <f>MAX(MIN(IF(AND(PD46=1,NL47&lt;0),-1,1)*(DH47-$C$15)/($C$14-$C$15)*$C$12*$C$21-$C$33*LT47/AT$6 -  PD46*$C$33/$C$21,ED46/$C$19),MAX(EZ$8:EZ46)*-1)</f>
        <v>-0.84420937587075306</v>
      </c>
      <c r="FA47" s="2">
        <f>MAX(MIN(IF(AND(PE46=1,NM47&lt;0),-1,1)*(DI47-$C$15)/($C$14-$C$15)*$C$12*$C$21-$C$33*LU47/AU$6 -  PE46*$C$33/$C$21,EE46/$C$19),MAX(FA$8:FA46)*-1)</f>
        <v>-0.82027989179671235</v>
      </c>
      <c r="FB47" s="2">
        <f>MAX(MIN(IF(AND(PF46=1,NN47&lt;0),-1,1)*(DJ47-$C$15)/($C$14-$C$15)*$C$12*$C$21-$C$33*LV47/AV$6 -  PF46*$C$33/$C$21,EF46/$C$19),MAX(FB$8:FB46)*-1)</f>
        <v>-0.86888938636597601</v>
      </c>
      <c r="FC47" s="2">
        <f>MAX(MIN(IF(AND(PG46=1,NO47&lt;0),-1,1)*(DK47-$C$15)/($C$14-$C$15)*$C$12*$C$21-$C$33*LW47/AW$6 -  PG46*$C$33/$C$21,EG46/$C$19),MAX(FC$8:FC46)*-1)</f>
        <v>-0.82444281081081083</v>
      </c>
      <c r="FD47" s="2">
        <f>MAX(MIN(IF(AND(PH46=1,NP47&lt;0),-1,1)*(DL47-$C$15)/($C$14-$C$15)*$C$12*$C$21-$C$33*LX47/AX$6 -  PH46*$C$33/$C$21,EH46/$C$19),MAX(FD$8:FD46)*-1)</f>
        <v>-0.74400936585365862</v>
      </c>
      <c r="FE47" s="2">
        <f>MAX(MIN(IF(AND(PI46=1,NQ47&lt;0),-1,1)*(DM47-$C$15)/($C$14-$C$15)*$C$12*$C$21-$C$33*LY47/AY$6 -  PI46*$C$33/$C$21,EI46/$C$19),MAX(FE$8:FE46)*-1)</f>
        <v>0</v>
      </c>
      <c r="FF47" s="2">
        <f>MAX(MIN(IF(AND(PJ46=1,NR47&lt;0),-1,1)*(DN47-$C$15)/($C$14-$C$15)*$C$12*$C$21-$C$33*LZ47/AZ$6 -  PJ46*$C$33/$C$21,EJ46/$C$19),MAX(FF$8:FF46)*-1)</f>
        <v>0.11862785204431386</v>
      </c>
      <c r="FG47" s="2">
        <f>MAX(MIN(IF(AND(PK46=1,NS47&lt;0),-1,1)*(DO47-$C$15)/($C$14-$C$15)*$C$12*$C$21-$C$33*MA47/BA$6 -  PK46*$C$33/$C$21,EK46/$C$19),MAX(FG$8:FG46)*-1)</f>
        <v>0.14389739130180951</v>
      </c>
      <c r="FH47" s="2">
        <f>MAX(MIN(IF(AND(PL46=1,NT47&lt;0),-1,1)*(DP47-$C$15)/($C$14-$C$15)*$C$12*$C$21-$C$33*MB47/BB$6 -  PL46*$C$33/$C$21,EL46/$C$19),MAX(FH$8:FH46)*-1)</f>
        <v>0.16916693055930543</v>
      </c>
      <c r="FI47" s="2">
        <f>MAX(MIN(IF(AND(PM46=1,NU47&lt;0),-1,1)*(DQ47-$C$15)/($C$14-$C$15)*$C$12*$C$21-$C$33*MC47/BC$6 -  PM46*$C$33/$C$21,EM46/$C$19),MAX(FI$8:FI46)*-1)</f>
        <v>-0.60269417181003837</v>
      </c>
      <c r="FJ47" s="2">
        <f>MAX(MIN(IF(AND(PN46=1,NV47&lt;0),-1,1)*(DR47-$C$15)/($C$14-$C$15)*$C$12*$C$21-$C$33*MD47/BD$6 -  PN46*$C$33/$C$21,EN46/$C$19),MAX(FJ$8:FJ46)*-1)</f>
        <v>-0.68102209068846309</v>
      </c>
      <c r="FK47" s="2">
        <f>MAX(MIN(IF(AND(PO46=1,NW47&lt;0),-1,1)*(DS47-$C$15)/($C$14-$C$15)*$C$12*$C$21-$C$33*ME47/BE$6 -  PO46*$C$33/$C$21,EO46/$C$19),MAX(FK$8:FK46)*-1)</f>
        <v>-0.7593500095668877</v>
      </c>
      <c r="FL47" s="2">
        <f>MAX(MIN(IF(AND(PP46=1,NX47&lt;0),-1,1)*(DT47-$C$15)/($C$14-$C$15)*$C$12*$C$21-$C$33*MF47/BF$6 -  PP46*$C$33/$C$21,EP46/$C$19),MAX(FL$8:FL46)*-1)</f>
        <v>-0.8376779284453123</v>
      </c>
      <c r="FM47" s="2">
        <f>MAX(MIN(IF(AND(PQ46=1,NY47&lt;0),-1,1)*(DU47-$C$15)/($C$14-$C$15)*$C$12*$C$21-$C$33*MG47/BG$6 -  PQ46*$C$33/$C$21,EQ46/$C$19),MAX(FM$8:FM46)*-1)</f>
        <v>-0.91600584732373702</v>
      </c>
      <c r="FN47" s="2">
        <f>MAX(MIN(IF(AND(PR46=1,NZ47&lt;0),-1,1)*(DV47-$C$15)/($C$14-$C$15)*$C$12*$C$21-$C$33*MH47/BH$6 -  PR46*$C$33/$C$21,ER46/$C$19),MAX(FN$8:FN46)*-1)</f>
        <v>-0.99433376620216163</v>
      </c>
      <c r="FO47" s="2">
        <f>MAX(MIN(IF(AND(PS46=1,OA47&lt;0),-1,1)*(DW47-$C$15)/($C$14-$C$15)*$C$12*$C$21-$C$33*MI47/BI$6 -  PS46*$C$33/$C$21,ES46/$C$19),MAX(FO$8:FO46)*-1)</f>
        <v>-1.0680289919974755</v>
      </c>
      <c r="FP47" s="47">
        <f t="shared" si="101"/>
        <v>1.5600000000000007</v>
      </c>
      <c r="FQ47" s="43">
        <f t="shared" si="375"/>
        <v>1.5275000075812852</v>
      </c>
      <c r="FR47" s="43">
        <f t="shared" si="376"/>
        <v>1.5277336224211986</v>
      </c>
      <c r="FS47" s="43">
        <f t="shared" si="377"/>
        <v>1.5275002897025636</v>
      </c>
      <c r="FT47" s="43">
        <f t="shared" si="378"/>
        <v>1.527500008242213</v>
      </c>
      <c r="FU47" s="43">
        <f t="shared" si="379"/>
        <v>1.5275000323644772</v>
      </c>
      <c r="FV47" s="43">
        <f t="shared" si="380"/>
        <v>0</v>
      </c>
      <c r="FW47" s="43">
        <f t="shared" si="381"/>
        <v>0</v>
      </c>
      <c r="FX47" s="43">
        <f t="shared" si="382"/>
        <v>1.5279865029949526</v>
      </c>
      <c r="FY47" s="43">
        <f t="shared" si="383"/>
        <v>1.5883128741072974</v>
      </c>
      <c r="FZ47" s="43">
        <f t="shared" si="384"/>
        <v>9.1291092634121416</v>
      </c>
      <c r="GA47" s="43">
        <f t="shared" si="385"/>
        <v>1.7898497430661173</v>
      </c>
      <c r="GB47" s="43">
        <f t="shared" si="386"/>
        <v>10.662951012999137</v>
      </c>
      <c r="GC47" s="43">
        <f t="shared" si="387"/>
        <v>12.553056726053343</v>
      </c>
      <c r="GD47" s="43">
        <f t="shared" si="388"/>
        <v>14.443162439107573</v>
      </c>
      <c r="GE47" s="43">
        <f t="shared" si="389"/>
        <v>21.702219949018797</v>
      </c>
      <c r="GF47" s="43">
        <f t="shared" si="390"/>
        <v>2.2208380722290242</v>
      </c>
      <c r="GG47" s="43">
        <f t="shared" si="391"/>
        <v>1.5512116690904174</v>
      </c>
      <c r="GH47" s="43">
        <f t="shared" si="392"/>
        <v>1.5283097018767957</v>
      </c>
      <c r="GI47" s="43">
        <f t="shared" si="393"/>
        <v>1.5275279293164612</v>
      </c>
      <c r="GJ47" s="43">
        <f t="shared" si="394"/>
        <v>1.5275051582876258</v>
      </c>
      <c r="GK47" s="43">
        <f t="shared" si="395"/>
        <v>1.5275009902191212</v>
      </c>
      <c r="GL47" s="47">
        <f t="shared" si="123"/>
        <v>1.5600000000000007</v>
      </c>
      <c r="GM47" s="43">
        <f t="shared" si="332"/>
        <v>-19.035036137466456</v>
      </c>
      <c r="GN47" s="43">
        <f t="shared" si="333"/>
        <v>-10.626657104904293</v>
      </c>
      <c r="GO47" s="43">
        <f t="shared" si="334"/>
        <v>-15.666888805747281</v>
      </c>
      <c r="GP47" s="43">
        <f t="shared" si="335"/>
        <v>-18.552864591323381</v>
      </c>
      <c r="GQ47" s="43">
        <f t="shared" si="336"/>
        <v>-20.53190178299457</v>
      </c>
      <c r="GR47" s="43">
        <f t="shared" si="337"/>
        <v>0</v>
      </c>
      <c r="GS47" s="43">
        <f t="shared" si="338"/>
        <v>-26.548202776195367</v>
      </c>
      <c r="GT47" s="43">
        <f t="shared" si="339"/>
        <v>-32.000259114687687</v>
      </c>
      <c r="GU47" s="43">
        <f t="shared" si="340"/>
        <v>-34.043744474999997</v>
      </c>
      <c r="GV47" s="43">
        <f t="shared" si="341"/>
        <v>-34.043744474999997</v>
      </c>
      <c r="GW47" s="43">
        <f t="shared" si="342"/>
        <v>0</v>
      </c>
      <c r="GX47" s="43">
        <f t="shared" si="343"/>
        <v>2.3830559268813647</v>
      </c>
      <c r="GY47" s="43">
        <f t="shared" si="344"/>
        <v>2.8906831346524484</v>
      </c>
      <c r="GZ47" s="43">
        <f t="shared" si="345"/>
        <v>3.3983103424235375</v>
      </c>
      <c r="HA47" s="43">
        <f t="shared" si="346"/>
        <v>-12.107223501713998</v>
      </c>
      <c r="HB47" s="43">
        <f t="shared" si="347"/>
        <v>-13.680714112112852</v>
      </c>
      <c r="HC47" s="43">
        <f t="shared" si="348"/>
        <v>-15.254204722511707</v>
      </c>
      <c r="HD47" s="43">
        <f t="shared" si="349"/>
        <v>-16.827695332910565</v>
      </c>
      <c r="HE47" s="43">
        <f t="shared" si="350"/>
        <v>-18.401185943309425</v>
      </c>
      <c r="HF47" s="43">
        <f t="shared" si="351"/>
        <v>-19.974676553708278</v>
      </c>
      <c r="HG47" s="43">
        <f t="shared" si="352"/>
        <v>-21.455103296567785</v>
      </c>
      <c r="HH47" s="47">
        <f t="shared" si="124"/>
        <v>1.5600000000000007</v>
      </c>
      <c r="HI47" s="43">
        <f t="shared" si="125"/>
        <v>19.035036137466456</v>
      </c>
      <c r="HJ47" s="43">
        <f t="shared" si="126"/>
        <v>10.626657104904293</v>
      </c>
      <c r="HK47" s="43">
        <f t="shared" si="127"/>
        <v>15.666888805747281</v>
      </c>
      <c r="HL47" s="43">
        <f t="shared" si="128"/>
        <v>18.552864591323381</v>
      </c>
      <c r="HM47" s="43">
        <f t="shared" si="129"/>
        <v>20.53190178299457</v>
      </c>
      <c r="HN47" s="43">
        <f t="shared" si="130"/>
        <v>0</v>
      </c>
      <c r="HO47" s="43">
        <f t="shared" si="131"/>
        <v>26.548202776195367</v>
      </c>
      <c r="HP47" s="43">
        <f t="shared" si="132"/>
        <v>32.000259114687687</v>
      </c>
      <c r="HQ47" s="43">
        <f t="shared" si="133"/>
        <v>34.043744474999997</v>
      </c>
      <c r="HR47" s="43">
        <f t="shared" si="134"/>
        <v>34.043744474999997</v>
      </c>
      <c r="HS47" s="43">
        <f t="shared" si="135"/>
        <v>0</v>
      </c>
      <c r="HT47" s="43">
        <f t="shared" si="136"/>
        <v>2.3830559268813647</v>
      </c>
      <c r="HU47" s="43">
        <f t="shared" si="137"/>
        <v>2.8906831346524484</v>
      </c>
      <c r="HV47" s="43">
        <f t="shared" si="138"/>
        <v>3.3983103424235375</v>
      </c>
      <c r="HW47" s="43">
        <f t="shared" si="139"/>
        <v>12.107223501713998</v>
      </c>
      <c r="HX47" s="43">
        <f t="shared" si="140"/>
        <v>13.680714112112852</v>
      </c>
      <c r="HY47" s="43">
        <f t="shared" si="141"/>
        <v>15.254204722511707</v>
      </c>
      <c r="HZ47" s="43">
        <f t="shared" si="142"/>
        <v>16.827695332910565</v>
      </c>
      <c r="IA47" s="43">
        <f t="shared" si="143"/>
        <v>18.401185943309425</v>
      </c>
      <c r="IB47" s="43">
        <f t="shared" si="144"/>
        <v>19.974676553708278</v>
      </c>
      <c r="IC47" s="43">
        <f t="shared" si="145"/>
        <v>21.455103296567785</v>
      </c>
      <c r="ID47" s="47">
        <f t="shared" si="146"/>
        <v>1.5600000000000007</v>
      </c>
      <c r="IE47" s="43">
        <f t="shared" si="147"/>
        <v>0</v>
      </c>
      <c r="IF47" s="43">
        <f t="shared" si="148"/>
        <v>0</v>
      </c>
      <c r="IG47" s="43">
        <f t="shared" si="149"/>
        <v>0</v>
      </c>
      <c r="IH47" s="43">
        <f t="shared" si="150"/>
        <v>0</v>
      </c>
      <c r="II47" s="43">
        <f t="shared" si="151"/>
        <v>0</v>
      </c>
      <c r="IJ47" s="43">
        <f t="shared" si="152"/>
        <v>0</v>
      </c>
      <c r="IK47" s="43">
        <f t="shared" si="153"/>
        <v>0</v>
      </c>
      <c r="IL47" s="43">
        <f t="shared" si="154"/>
        <v>0</v>
      </c>
      <c r="IM47" s="43">
        <f t="shared" si="155"/>
        <v>0</v>
      </c>
      <c r="IN47" s="43">
        <f t="shared" si="156"/>
        <v>7.3197684143882986</v>
      </c>
      <c r="IO47" s="43">
        <f t="shared" si="157"/>
        <v>12.119768414388298</v>
      </c>
      <c r="IP47" s="43">
        <f t="shared" si="158"/>
        <v>11.607859232296157</v>
      </c>
      <c r="IQ47" s="43">
        <f t="shared" si="159"/>
        <v>11.49881477983218</v>
      </c>
      <c r="IR47" s="43">
        <f t="shared" si="160"/>
        <v>11.389770327368204</v>
      </c>
      <c r="IS47" s="43">
        <f t="shared" si="161"/>
        <v>6.4553710491271934</v>
      </c>
      <c r="IT47" s="43">
        <f t="shared" si="162"/>
        <v>0</v>
      </c>
      <c r="IU47" s="43">
        <f t="shared" si="163"/>
        <v>0</v>
      </c>
      <c r="IV47" s="43">
        <f t="shared" si="164"/>
        <v>0</v>
      </c>
      <c r="IW47" s="43">
        <f t="shared" si="165"/>
        <v>0</v>
      </c>
      <c r="IX47" s="43">
        <f t="shared" si="166"/>
        <v>0</v>
      </c>
      <c r="IY47" s="43">
        <f t="shared" si="167"/>
        <v>0</v>
      </c>
      <c r="IZ47" s="47">
        <f t="shared" si="168"/>
        <v>1.5600000000000007</v>
      </c>
      <c r="JA47" s="43" t="e">
        <f t="shared" si="267"/>
        <v>#N/A</v>
      </c>
      <c r="JB47" s="43" t="e">
        <f t="shared" si="268"/>
        <v>#N/A</v>
      </c>
      <c r="JC47" s="43" t="e">
        <f t="shared" si="269"/>
        <v>#N/A</v>
      </c>
      <c r="JD47" s="43" t="e">
        <f t="shared" si="270"/>
        <v>#N/A</v>
      </c>
      <c r="JE47" s="43" t="e">
        <f t="shared" si="271"/>
        <v>#N/A</v>
      </c>
      <c r="JF47" s="43" t="e">
        <f t="shared" si="272"/>
        <v>#N/A</v>
      </c>
      <c r="JG47" s="43" t="e">
        <f t="shared" si="273"/>
        <v>#N/A</v>
      </c>
      <c r="JH47" s="43" t="e">
        <f t="shared" si="274"/>
        <v>#N/A</v>
      </c>
      <c r="JI47" s="43" t="e">
        <f t="shared" si="275"/>
        <v>#N/A</v>
      </c>
      <c r="JJ47" s="43" t="e">
        <f t="shared" si="276"/>
        <v>#N/A</v>
      </c>
      <c r="JK47" s="43" t="e">
        <f t="shared" si="277"/>
        <v>#N/A</v>
      </c>
      <c r="JL47" s="43">
        <f t="shared" si="278"/>
        <v>6</v>
      </c>
      <c r="JM47" s="43">
        <f t="shared" si="279"/>
        <v>6</v>
      </c>
      <c r="JN47" s="43">
        <f t="shared" si="280"/>
        <v>6</v>
      </c>
      <c r="JO47" s="43" t="e">
        <f t="shared" si="281"/>
        <v>#N/A</v>
      </c>
      <c r="JP47" s="43" t="e">
        <f t="shared" si="282"/>
        <v>#N/A</v>
      </c>
      <c r="JQ47" s="43" t="e">
        <f t="shared" si="283"/>
        <v>#N/A</v>
      </c>
      <c r="JR47" s="43" t="e">
        <f t="shared" si="284"/>
        <v>#N/A</v>
      </c>
      <c r="JS47" s="43" t="e">
        <f t="shared" si="285"/>
        <v>#N/A</v>
      </c>
      <c r="JT47" s="43" t="e">
        <f t="shared" si="286"/>
        <v>#N/A</v>
      </c>
      <c r="JU47" s="43" t="e">
        <f t="shared" si="287"/>
        <v>#N/A</v>
      </c>
      <c r="JV47" s="47">
        <f t="shared" si="170"/>
        <v>1.5600000000000007</v>
      </c>
      <c r="JW47" s="36">
        <f t="shared" si="396"/>
        <v>0</v>
      </c>
      <c r="JX47" s="36">
        <f t="shared" si="397"/>
        <v>0</v>
      </c>
      <c r="JY47" s="36">
        <f t="shared" si="398"/>
        <v>0</v>
      </c>
      <c r="JZ47" s="36">
        <f t="shared" si="399"/>
        <v>0</v>
      </c>
      <c r="KA47" s="36">
        <f t="shared" si="400"/>
        <v>0</v>
      </c>
      <c r="KB47" s="36">
        <f t="shared" si="401"/>
        <v>0</v>
      </c>
      <c r="KC47" s="36">
        <f t="shared" si="402"/>
        <v>0</v>
      </c>
      <c r="KD47" s="36">
        <f t="shared" si="403"/>
        <v>0</v>
      </c>
      <c r="KE47" s="36">
        <f t="shared" si="404"/>
        <v>0</v>
      </c>
      <c r="KF47" s="36">
        <f t="shared" si="405"/>
        <v>0</v>
      </c>
      <c r="KG47" s="36">
        <f t="shared" si="406"/>
        <v>1</v>
      </c>
      <c r="KH47" s="36">
        <f t="shared" si="407"/>
        <v>0</v>
      </c>
      <c r="KI47" s="36">
        <f t="shared" si="408"/>
        <v>0</v>
      </c>
      <c r="KJ47" s="36">
        <f t="shared" si="409"/>
        <v>0</v>
      </c>
      <c r="KK47" s="36">
        <f t="shared" si="410"/>
        <v>0</v>
      </c>
      <c r="KL47" s="36">
        <f t="shared" si="411"/>
        <v>0</v>
      </c>
      <c r="KM47" s="36">
        <f t="shared" si="412"/>
        <v>0</v>
      </c>
      <c r="KN47" s="36">
        <f t="shared" si="413"/>
        <v>0</v>
      </c>
      <c r="KO47" s="36">
        <f t="shared" si="414"/>
        <v>0</v>
      </c>
      <c r="KP47" s="36">
        <f t="shared" si="415"/>
        <v>0</v>
      </c>
      <c r="KQ47" s="36">
        <f t="shared" si="416"/>
        <v>0</v>
      </c>
      <c r="KR47" s="47">
        <f t="shared" si="192"/>
        <v>1.5600000000000007</v>
      </c>
      <c r="KS47" s="1">
        <f t="shared" si="417"/>
        <v>0</v>
      </c>
      <c r="KT47" s="1">
        <f t="shared" si="418"/>
        <v>0</v>
      </c>
      <c r="KU47" s="1">
        <f t="shared" si="419"/>
        <v>0</v>
      </c>
      <c r="KV47" s="1">
        <f t="shared" si="420"/>
        <v>0</v>
      </c>
      <c r="KW47" s="1">
        <f t="shared" si="421"/>
        <v>0</v>
      </c>
      <c r="KX47" s="1">
        <f t="shared" si="422"/>
        <v>1</v>
      </c>
      <c r="KY47" s="1">
        <f t="shared" si="423"/>
        <v>1</v>
      </c>
      <c r="KZ47" s="1">
        <f t="shared" si="424"/>
        <v>0</v>
      </c>
      <c r="LA47" s="1">
        <f t="shared" si="425"/>
        <v>0</v>
      </c>
      <c r="LB47" s="1">
        <f t="shared" si="426"/>
        <v>0</v>
      </c>
      <c r="LC47" s="1">
        <f t="shared" si="427"/>
        <v>0</v>
      </c>
      <c r="LD47" s="1">
        <f t="shared" si="428"/>
        <v>0</v>
      </c>
      <c r="LE47" s="1">
        <f t="shared" si="429"/>
        <v>0</v>
      </c>
      <c r="LF47" s="1">
        <f t="shared" si="430"/>
        <v>0</v>
      </c>
      <c r="LG47" s="1">
        <f t="shared" si="431"/>
        <v>0</v>
      </c>
      <c r="LH47" s="1">
        <f t="shared" si="432"/>
        <v>0</v>
      </c>
      <c r="LI47" s="1">
        <f t="shared" si="433"/>
        <v>0</v>
      </c>
      <c r="LJ47" s="1">
        <f t="shared" si="434"/>
        <v>0</v>
      </c>
      <c r="LK47" s="1">
        <f t="shared" si="435"/>
        <v>0</v>
      </c>
      <c r="LL47" s="1">
        <f t="shared" si="436"/>
        <v>0</v>
      </c>
      <c r="LM47" s="1">
        <f t="shared" si="437"/>
        <v>0</v>
      </c>
      <c r="LN47" s="47">
        <f t="shared" si="214"/>
        <v>1.5600000000000007</v>
      </c>
      <c r="LO47" s="43">
        <f t="shared" si="215"/>
        <v>3.4867076119233689</v>
      </c>
      <c r="LP47" s="43">
        <f t="shared" si="216"/>
        <v>13.023663131390576</v>
      </c>
      <c r="LQ47" s="43">
        <f t="shared" si="217"/>
        <v>9.8457202349430162</v>
      </c>
      <c r="LR47" s="43">
        <f t="shared" si="218"/>
        <v>4.5713920814732321</v>
      </c>
      <c r="LS47" s="43">
        <f t="shared" si="219"/>
        <v>1.309802389056032</v>
      </c>
      <c r="LT47" s="43">
        <f t="shared" si="220"/>
        <v>0</v>
      </c>
      <c r="LU47" s="43">
        <f t="shared" si="221"/>
        <v>0</v>
      </c>
      <c r="LV47" s="43">
        <f t="shared" si="222"/>
        <v>0.72644944594226701</v>
      </c>
      <c r="LW47" s="43">
        <f t="shared" si="223"/>
        <v>3.8498665571680499</v>
      </c>
      <c r="LX47" s="43">
        <f t="shared" si="224"/>
        <v>7.1609582459565368</v>
      </c>
      <c r="LY47" s="43">
        <f t="shared" si="225"/>
        <v>6.5244286240937326</v>
      </c>
      <c r="LZ47" s="43">
        <f t="shared" si="226"/>
        <v>6.8234449022088732</v>
      </c>
      <c r="MA47" s="43">
        <f t="shared" si="227"/>
        <v>8.276942591464147</v>
      </c>
      <c r="MB47" s="43">
        <f t="shared" si="228"/>
        <v>9.7304402807194155</v>
      </c>
      <c r="MC47" s="43">
        <f t="shared" si="229"/>
        <v>11.183937969974689</v>
      </c>
      <c r="MD47" s="43">
        <f t="shared" si="230"/>
        <v>11.173727440700146</v>
      </c>
      <c r="ME47" s="43">
        <f t="shared" si="231"/>
        <v>10.801560064257368</v>
      </c>
      <c r="MF47" s="43">
        <f t="shared" si="232"/>
        <v>10.057909710523528</v>
      </c>
      <c r="MG47" s="43">
        <f t="shared" si="233"/>
        <v>8.8727198285050477</v>
      </c>
      <c r="MH47" s="43">
        <f t="shared" si="234"/>
        <v>8.0156376663574314</v>
      </c>
      <c r="MI47" s="43">
        <f t="shared" si="235"/>
        <v>6.7869076792073191</v>
      </c>
      <c r="MJ47" s="47">
        <f t="shared" si="236"/>
        <v>1.5600000000000007</v>
      </c>
      <c r="MK47" s="43" t="e">
        <f t="shared" si="353"/>
        <v>#N/A</v>
      </c>
      <c r="ML47" s="43" t="e">
        <f t="shared" si="288"/>
        <v>#N/A</v>
      </c>
      <c r="MM47" s="43" t="e">
        <f t="shared" si="289"/>
        <v>#N/A</v>
      </c>
      <c r="MN47" s="43" t="e">
        <f t="shared" si="290"/>
        <v>#N/A</v>
      </c>
      <c r="MO47" s="43" t="e">
        <f t="shared" si="291"/>
        <v>#N/A</v>
      </c>
      <c r="MP47" s="43" t="e">
        <f t="shared" si="292"/>
        <v>#N/A</v>
      </c>
      <c r="MQ47" s="43" t="e">
        <f t="shared" si="293"/>
        <v>#N/A</v>
      </c>
      <c r="MR47" s="43" t="e">
        <f t="shared" si="294"/>
        <v>#N/A</v>
      </c>
      <c r="MS47" s="43" t="e">
        <f t="shared" si="295"/>
        <v>#N/A</v>
      </c>
      <c r="MT47" s="43" t="e">
        <f t="shared" si="296"/>
        <v>#N/A</v>
      </c>
      <c r="MU47" s="43" t="e">
        <f t="shared" si="297"/>
        <v>#N/A</v>
      </c>
      <c r="MV47" s="43" t="e">
        <f t="shared" si="298"/>
        <v>#N/A</v>
      </c>
      <c r="MW47" s="43" t="e">
        <f t="shared" si="299"/>
        <v>#N/A</v>
      </c>
      <c r="MX47" s="43" t="e">
        <f t="shared" si="300"/>
        <v>#N/A</v>
      </c>
      <c r="MY47" s="43" t="e">
        <f t="shared" si="301"/>
        <v>#N/A</v>
      </c>
      <c r="MZ47" s="43" t="e">
        <f t="shared" si="302"/>
        <v>#N/A</v>
      </c>
      <c r="NA47" s="43" t="e">
        <f t="shared" si="303"/>
        <v>#N/A</v>
      </c>
      <c r="NB47" s="43" t="e">
        <f t="shared" si="304"/>
        <v>#N/A</v>
      </c>
      <c r="NC47" s="43" t="e">
        <f t="shared" si="305"/>
        <v>#N/A</v>
      </c>
      <c r="ND47" s="43" t="e">
        <f t="shared" si="306"/>
        <v>#N/A</v>
      </c>
      <c r="NE47" s="43" t="e">
        <f t="shared" si="307"/>
        <v>#N/A</v>
      </c>
      <c r="NF47" s="47">
        <f t="shared" si="238"/>
        <v>1.5600000000000007</v>
      </c>
      <c r="NG47" s="43">
        <f>IF(OY46=0,MIN('Drive Train'!$F$35-FQ46*$C$19*'Drive Train'!$F$39,NG46+$C$39)-$C$7,IF(LO46-1&lt;=0,0,IF($C$37=Motors!$C$30,MAX(MAX(NG$8:NG46)*-1,NG46-$C$39),MAX(0,MAX(NG$8:NG46)*-1,NG46-$C$39))))</f>
        <v>0</v>
      </c>
      <c r="NH47" s="43">
        <f>IF(OZ46=0,MIN('Drive Train'!$F$35-FR46*$C$19*'Drive Train'!$F$39,NH46+$C$39)-$C$7,IF(LP46-1&lt;=0,0,IF($C$37=Motors!$C$30,MAX(MAX(NH$8:NH46)*-1,NH46-$C$39),MAX(0,MAX(NH$8:NH46)*-1,NH46-$C$39))))</f>
        <v>0</v>
      </c>
      <c r="NI47" s="43">
        <f>IF(PA46=0,MIN('Drive Train'!$F$35-FS46*$C$19*'Drive Train'!$F$39,NI46+$C$39)-$C$7,IF(LQ46-1&lt;=0,0,IF($C$37=Motors!$C$30,MAX(MAX(NI$8:NI46)*-1,NI46-$C$39),MAX(0,MAX(NI$8:NI46)*-1,NI46-$C$39))))</f>
        <v>0</v>
      </c>
      <c r="NJ47" s="43">
        <f>IF(PB46=0,MIN('Drive Train'!$F$35-FT46*$C$19*'Drive Train'!$F$39,NJ46+$C$39)-$C$7,IF(LR46-1&lt;=0,0,IF($C$37=Motors!$C$30,MAX(MAX(NJ$8:NJ46)*-1,NJ46-$C$39),MAX(0,MAX(NJ$8:NJ46)*-1,NJ46-$C$39))))</f>
        <v>0</v>
      </c>
      <c r="NK47" s="43">
        <f>IF(PC46=0,MIN('Drive Train'!$F$35-FU46*$C$19*'Drive Train'!$F$39,NK46+$C$39)-$C$7,IF(LS46-1&lt;=0,0,IF($C$37=Motors!$C$30,MAX(MAX(NK$8:NK46)*-1,NK46-$C$39),MAX(0,MAX(NK$8:NK46)*-1,NK46-$C$39))))</f>
        <v>0</v>
      </c>
      <c r="NL47" s="43">
        <f>IF(PD46=0,MIN('Drive Train'!$F$35-FV46*$C$19*'Drive Train'!$F$39,NL46+$C$39)-$C$7,IF(LT46-1&lt;=0,0,IF($C$37=Motors!$C$30,MAX(MAX(NL$8:NL46)*-1,NL46-$C$39),MAX(0,MAX(NL$8:NL46)*-1,NL46-$C$39))))</f>
        <v>0</v>
      </c>
      <c r="NM47" s="43">
        <f>IF(PE46=0,MIN('Drive Train'!$F$35-FW46*$C$19*'Drive Train'!$F$39,NM46+$C$39)-$C$7,IF(LU46-1&lt;=0,0,IF($C$37=Motors!$C$30,MAX(MAX(NM$8:NM46)*-1,NM46-$C$39),MAX(0,MAX(NM$8:NM46)*-1,NM46-$C$39))))</f>
        <v>0</v>
      </c>
      <c r="NN47" s="43">
        <f>IF(PF46=0,MIN('Drive Train'!$F$35-FX46*$C$19*'Drive Train'!$F$39,NN46+$C$39)-$C$7,IF(LV46-1&lt;=0,0,IF($C$37=Motors!$C$30,MAX(MAX(NN$8:NN46)*-1,NN46-$C$39),MAX(0,MAX(NN$8:NN46)*-1,NN46-$C$39))))</f>
        <v>0</v>
      </c>
      <c r="NO47" s="43">
        <f>IF(PG46=0,MIN('Drive Train'!$F$35-FY46*$C$19*'Drive Train'!$F$39,NO46+$C$39)-$C$7,IF(LW46-1&lt;=0,0,IF($C$37=Motors!$C$30,MAX(MAX(NO$8:NO46)*-1,NO46-$C$39),MAX(0,MAX(NO$8:NO46)*-1,NO46-$C$39))))</f>
        <v>0</v>
      </c>
      <c r="NP47" s="43">
        <f>IF(PH46=0,MIN('Drive Train'!$F$35-FZ46*$C$19*'Drive Train'!$F$39,NP46+$C$39)-$C$7,IF(LX46-1&lt;=0,0,IF($C$37=Motors!$C$30,MAX(MAX(NP$8:NP46)*-1,NP46-$C$39),MAX(0,MAX(NP$8:NP46)*-1,NP46-$C$39))))</f>
        <v>7.3197684143882986</v>
      </c>
      <c r="NQ47" s="43">
        <f>IF(PI46=0,MIN('Drive Train'!$F$35-GA46*$C$19*'Drive Train'!$F$39,NQ46+$C$39)-$C$7,IF(LY46-1&lt;=0,0,IF($C$37=Motors!$C$30,MAX(MAX(NQ$8:NQ46)*-1,NQ46-$C$39),MAX(0,MAX(NQ$8:NQ46)*-1,NQ46-$C$39))))</f>
        <v>12.119768414388298</v>
      </c>
      <c r="NR47" s="43">
        <f>IF(PJ46=0,MIN('Drive Train'!$F$35-GB46*$C$19*'Drive Train'!$F$39,NR46+$C$39)-$C$7,IF(LZ46-1&lt;=0,0,IF($C$37=Motors!$C$30,MAX(MAX(NR$8:NR46)*-1,NR46-$C$39),MAX(0,MAX(NR$8:NR46)*-1,NR46-$C$39))))</f>
        <v>11.607859232296157</v>
      </c>
      <c r="NS47" s="43">
        <f>IF(PK46=0,MIN('Drive Train'!$F$35-GC46*$C$19*'Drive Train'!$F$39,NS46+$C$39)-$C$7,IF(MA46-1&lt;=0,0,IF($C$37=Motors!$C$30,MAX(MAX(NS$8:NS46)*-1,NS46-$C$39),MAX(0,MAX(NS$8:NS46)*-1,NS46-$C$39))))</f>
        <v>11.49881477983218</v>
      </c>
      <c r="NT47" s="43">
        <f>IF(PL46=0,MIN('Drive Train'!$F$35-GD46*$C$19*'Drive Train'!$F$39,NT46+$C$39)-$C$7,IF(MB46-1&lt;=0,0,IF($C$37=Motors!$C$30,MAX(MAX(NT$8:NT46)*-1,NT46-$C$39),MAX(0,MAX(NT$8:NT46)*-1,NT46-$C$39))))</f>
        <v>11.389770327368204</v>
      </c>
      <c r="NU47" s="43">
        <f>IF(PM46=0,MIN('Drive Train'!$F$35-GE46*$C$19*'Drive Train'!$F$39,NU46+$C$39)-$C$7,IF(MC46-1&lt;=0,0,IF($C$37=Motors!$C$30,MAX(MAX(NU$8:NU46)*-1,NU46-$C$39),MAX(0,MAX(NU$8:NU46)*-1,NU46-$C$39))))</f>
        <v>6.4553710491271934</v>
      </c>
      <c r="NV47" s="43">
        <f>IF(PN46=0,MIN('Drive Train'!$F$35-GF46*$C$19*'Drive Train'!$F$39,NV46+$C$39)-$C$7,IF(MD46-1&lt;=0,0,IF($C$37=Motors!$C$30,MAX(MAX(NV$8:NV46)*-1,NV46-$C$39),MAX(0,MAX(NV$8:NV46)*-1,NV46-$C$39))))</f>
        <v>0</v>
      </c>
      <c r="NW47" s="43">
        <f>IF(PO46=0,MIN('Drive Train'!$F$35-GG46*$C$19*'Drive Train'!$F$39,NW46+$C$39)-$C$7,IF(ME46-1&lt;=0,0,IF($C$37=Motors!$C$30,MAX(MAX(NW$8:NW46)*-1,NW46-$C$39),MAX(0,MAX(NW$8:NW46)*-1,NW46-$C$39))))</f>
        <v>0</v>
      </c>
      <c r="NX47" s="43">
        <f>IF(PP46=0,MIN('Drive Train'!$F$35-GH46*$C$19*'Drive Train'!$F$39,NX46+$C$39)-$C$7,IF(MF46-1&lt;=0,0,IF($C$37=Motors!$C$30,MAX(MAX(NX$8:NX46)*-1,NX46-$C$39),MAX(0,MAX(NX$8:NX46)*-1,NX46-$C$39))))</f>
        <v>0</v>
      </c>
      <c r="NY47" s="43">
        <f>IF(PQ46=0,MIN('Drive Train'!$F$35-GI46*$C$19*'Drive Train'!$F$39,NY46+$C$39)-$C$7,IF(MG46-1&lt;=0,0,IF($C$37=Motors!$C$30,MAX(MAX(NY$8:NY46)*-1,NY46-$C$39),MAX(0,MAX(NY$8:NY46)*-1,NY46-$C$39))))</f>
        <v>0</v>
      </c>
      <c r="NZ47" s="43">
        <f>IF(PR46=0,MIN('Drive Train'!$F$35-GJ46*$C$19*'Drive Train'!$F$39,NZ46+$C$39)-$C$7,IF(MH46-1&lt;=0,0,IF($C$37=Motors!$C$30,MAX(MAX(NZ$8:NZ46)*-1,NZ46-$C$39),MAX(0,MAX(NZ$8:NZ46)*-1,NZ46-$C$39))))</f>
        <v>0</v>
      </c>
      <c r="OA47" s="43">
        <f>IF(PS46=0,MIN('Drive Train'!$F$35-GK46*$C$19*'Drive Train'!$F$39,OA46+$C$39)-$C$7,IF(MI46-1&lt;=0,0,IF($C$37=Motors!$C$30,MAX(MAX(OA$8:OA46)*-1,OA46-$C$39),MAX(0,MAX(OA$8:OA46)*-1,OA46-$C$39))))</f>
        <v>0</v>
      </c>
      <c r="OB47" s="47">
        <f t="shared" si="239"/>
        <v>1.5600000000000007</v>
      </c>
      <c r="OC47" s="43">
        <f>'Drive Train'!$F$35-(FQ47*$C$13)*$C$19*'Drive Train'!$F$39</f>
        <v>12.335844999681587</v>
      </c>
      <c r="OD47" s="43">
        <f>'Drive Train'!$F$35-(FR47*$C$13)*$C$19*'Drive Train'!$F$39</f>
        <v>12.33583518785831</v>
      </c>
      <c r="OE47" s="43">
        <f>'Drive Train'!$F$35-(FS47*$C$13)*$C$19*'Drive Train'!$F$39</f>
        <v>12.335844987832493</v>
      </c>
      <c r="OF47" s="43">
        <f>'Drive Train'!$F$35-(FT47*$C$13)*$C$19*'Drive Train'!$F$39</f>
        <v>12.335844999653828</v>
      </c>
      <c r="OG47" s="43">
        <f>'Drive Train'!$F$35-(FU47*$C$13)*$C$19*'Drive Train'!$F$39</f>
        <v>12.335844998640692</v>
      </c>
      <c r="OH47" s="43">
        <f>'Drive Train'!$F$35-(FV47*$C$13)*$C$19*'Drive Train'!$F$39</f>
        <v>12.4</v>
      </c>
      <c r="OI47" s="43">
        <f>'Drive Train'!$F$35-(FW47*$C$13)*$C$19*'Drive Train'!$F$39</f>
        <v>12.4</v>
      </c>
      <c r="OJ47" s="43">
        <f>'Drive Train'!$F$35-(FX47*$C$13)*$C$19*'Drive Train'!$F$39</f>
        <v>12.335824566874212</v>
      </c>
      <c r="OK47" s="43">
        <f>'Drive Train'!$F$35-(FY47*$C$13)*$C$19*'Drive Train'!$F$39</f>
        <v>12.333290859287494</v>
      </c>
      <c r="OL47" s="43">
        <f>'Drive Train'!$F$35-(FZ47*$C$13)*$C$19*'Drive Train'!$F$39</f>
        <v>12.016577410936691</v>
      </c>
      <c r="OM47" s="43">
        <f>'Drive Train'!$F$35-(GA47*$C$13)*$C$19*'Drive Train'!$F$39</f>
        <v>12.324826310791224</v>
      </c>
      <c r="ON47" s="43">
        <f>'Drive Train'!$F$35-(GB47*$C$13)*$C$19*'Drive Train'!$F$39</f>
        <v>11.952156057454037</v>
      </c>
      <c r="OO47" s="43">
        <f>'Drive Train'!$F$35-(GC47*$C$13)*$C$19*'Drive Train'!$F$39</f>
        <v>11.87277161750576</v>
      </c>
      <c r="OP47" s="43">
        <f>'Drive Train'!$F$35-(GD47*$C$13)*$C$19*'Drive Train'!$F$39</f>
        <v>11.793387177557483</v>
      </c>
      <c r="OQ47" s="43">
        <f>'Drive Train'!$F$35-(GE47*$C$13)*$C$19*'Drive Train'!$F$39</f>
        <v>11.488506762141212</v>
      </c>
      <c r="OR47" s="43">
        <f>'Drive Train'!$F$35-(GF47*$C$13)*$C$19*'Drive Train'!$F$39</f>
        <v>12.306724800966382</v>
      </c>
      <c r="OS47" s="43">
        <f>'Drive Train'!$F$35-(GG47*$C$13)*$C$19*'Drive Train'!$F$39</f>
        <v>12.334849109898203</v>
      </c>
      <c r="OT47" s="43">
        <f>'Drive Train'!$F$35-(GH47*$C$13)*$C$19*'Drive Train'!$F$39</f>
        <v>12.335810992521175</v>
      </c>
      <c r="OU47" s="43">
        <f>'Drive Train'!$F$35-(GI47*$C$13)*$C$19*'Drive Train'!$F$39</f>
        <v>12.335843826968709</v>
      </c>
      <c r="OV47" s="43">
        <f>'Drive Train'!$F$35-(GJ47*$C$13)*$C$19*'Drive Train'!$F$39</f>
        <v>12.33584478335192</v>
      </c>
      <c r="OW47" s="43">
        <f>'Drive Train'!$F$35-(GK47*$C$13)*$C$19*'Drive Train'!$F$39</f>
        <v>12.335844958410798</v>
      </c>
      <c r="OX47" s="47">
        <f t="shared" si="240"/>
        <v>1.5600000000000007</v>
      </c>
      <c r="OY47" s="1">
        <f>IF(PU47&gt;='Drive Train'!$F$29,1,0)</f>
        <v>1</v>
      </c>
      <c r="OZ47" s="1">
        <f>IF(PV47&gt;='Drive Train'!$F$29,1,0)</f>
        <v>1</v>
      </c>
      <c r="PA47" s="1">
        <f>IF(PW47&gt;='Drive Train'!$F$29,1,0)</f>
        <v>1</v>
      </c>
      <c r="PB47" s="1">
        <f>IF(PX47&gt;='Drive Train'!$F$29,1,0)</f>
        <v>1</v>
      </c>
      <c r="PC47" s="1">
        <f>IF(PY47&gt;='Drive Train'!$F$29,1,0)</f>
        <v>1</v>
      </c>
      <c r="PD47" s="1">
        <f>IF(PZ47&gt;='Drive Train'!$F$29,1,0)</f>
        <v>1</v>
      </c>
      <c r="PE47" s="1">
        <f>IF(QA47&gt;='Drive Train'!$F$29,1,0)</f>
        <v>1</v>
      </c>
      <c r="PF47" s="1">
        <f>IF(QB47&gt;='Drive Train'!$F$29,1,0)</f>
        <v>1</v>
      </c>
      <c r="PG47" s="1">
        <f>IF(QC47&gt;='Drive Train'!$F$29,1,0)</f>
        <v>1</v>
      </c>
      <c r="PH47" s="1">
        <f>IF(QD47&gt;='Drive Train'!$F$29,1,0)</f>
        <v>1</v>
      </c>
      <c r="PI47" s="1">
        <f>IF(QE47&gt;='Drive Train'!$F$29,1,0)</f>
        <v>0</v>
      </c>
      <c r="PJ47" s="1">
        <f>IF(QF47&gt;='Drive Train'!$F$29,1,0)</f>
        <v>0</v>
      </c>
      <c r="PK47" s="1">
        <f>IF(QG47&gt;='Drive Train'!$F$29,1,0)</f>
        <v>0</v>
      </c>
      <c r="PL47" s="1">
        <f>IF(QH47&gt;='Drive Train'!$F$29,1,0)</f>
        <v>0</v>
      </c>
      <c r="PM47" s="1">
        <f>IF(QI47&gt;='Drive Train'!$F$29,1,0)</f>
        <v>1</v>
      </c>
      <c r="PN47" s="1">
        <f>IF(QJ47&gt;='Drive Train'!$F$29,1,0)</f>
        <v>1</v>
      </c>
      <c r="PO47" s="1">
        <f>IF(QK47&gt;='Drive Train'!$F$29,1,0)</f>
        <v>1</v>
      </c>
      <c r="PP47" s="1">
        <f>IF(QL47&gt;='Drive Train'!$F$29,1,0)</f>
        <v>1</v>
      </c>
      <c r="PQ47" s="1">
        <f>IF(QM47&gt;='Drive Train'!$F$29,1,0)</f>
        <v>1</v>
      </c>
      <c r="PR47" s="1">
        <f>IF(QN47&gt;='Drive Train'!$F$29,1,0)</f>
        <v>1</v>
      </c>
      <c r="PS47" s="1">
        <f>IF(QO47&gt;='Drive Train'!$F$29,1,0)</f>
        <v>1</v>
      </c>
      <c r="PT47" s="190">
        <f t="shared" si="241"/>
        <v>1.5600000000000007</v>
      </c>
      <c r="PU47" s="43">
        <f t="shared" si="242"/>
        <v>15.102855707952559</v>
      </c>
      <c r="PV47" s="43">
        <f t="shared" si="243"/>
        <v>14.789133474451427</v>
      </c>
      <c r="PW47" s="43">
        <f t="shared" si="244"/>
        <v>16.699139590320666</v>
      </c>
      <c r="PX47" s="43">
        <f t="shared" si="245"/>
        <v>15.515817209114719</v>
      </c>
      <c r="PY47" s="43">
        <f t="shared" si="246"/>
        <v>14.009078348037105</v>
      </c>
      <c r="PZ47" s="43">
        <f t="shared" si="247"/>
        <v>12.208295022960858</v>
      </c>
      <c r="QA47" s="43">
        <f t="shared" si="248"/>
        <v>11.812774381794295</v>
      </c>
      <c r="QB47" s="43">
        <f t="shared" si="249"/>
        <v>11.177228351070179</v>
      </c>
      <c r="QC47" s="43">
        <f t="shared" si="250"/>
        <v>10.882410804866831</v>
      </c>
      <c r="QD47" s="43">
        <f t="shared" si="251"/>
        <v>10.292567426037564</v>
      </c>
      <c r="QE47" s="43">
        <f t="shared" si="252"/>
        <v>9.4802049974217439</v>
      </c>
      <c r="QF47" s="43">
        <f t="shared" si="253"/>
        <v>6.41753386291726</v>
      </c>
      <c r="QG47" s="43">
        <f t="shared" si="254"/>
        <v>7.7845663185392118</v>
      </c>
      <c r="QH47" s="43">
        <f t="shared" si="255"/>
        <v>9.1515987741611671</v>
      </c>
      <c r="QI47" s="43">
        <f t="shared" si="256"/>
        <v>10.505820700941589</v>
      </c>
      <c r="QJ47" s="43">
        <f t="shared" si="257"/>
        <v>11.75398168258026</v>
      </c>
      <c r="QK47" s="43">
        <f t="shared" si="258"/>
        <v>12.840568006383174</v>
      </c>
      <c r="QL47" s="43">
        <f t="shared" si="259"/>
        <v>13.719053812530108</v>
      </c>
      <c r="QM47" s="43">
        <f t="shared" si="260"/>
        <v>14.317463370245321</v>
      </c>
      <c r="QN47" s="43">
        <f t="shared" si="261"/>
        <v>14.871702005673198</v>
      </c>
      <c r="QO47" s="43">
        <f t="shared" si="262"/>
        <v>15.121716105491409</v>
      </c>
      <c r="QP47" s="47">
        <f t="shared" si="263"/>
        <v>1.5600000000000007</v>
      </c>
      <c r="QQ47" s="43">
        <f t="shared" si="354"/>
        <v>1.9887219466105516E-2</v>
      </c>
      <c r="QR47" s="43">
        <f t="shared" si="355"/>
        <v>1.9890261004284787E-2</v>
      </c>
      <c r="QS47" s="43">
        <f t="shared" si="356"/>
        <v>1.9887223139171146E-2</v>
      </c>
      <c r="QT47" s="43">
        <f t="shared" si="357"/>
        <v>1.9887219474710435E-2</v>
      </c>
      <c r="QU47" s="43">
        <f t="shared" si="358"/>
        <v>1.98872197887692E-2</v>
      </c>
      <c r="QV47" s="43">
        <f t="shared" si="359"/>
        <v>0</v>
      </c>
      <c r="QW47" s="43">
        <f t="shared" si="360"/>
        <v>0</v>
      </c>
      <c r="QX47" s="43">
        <f t="shared" si="361"/>
        <v>1.9893553371842242E-2</v>
      </c>
      <c r="QY47" s="43">
        <f t="shared" si="362"/>
        <v>2.0678969919109311E-2</v>
      </c>
      <c r="QZ47" s="43">
        <f t="shared" si="363"/>
        <v>0.11885603833090186</v>
      </c>
      <c r="RA47" s="43">
        <f t="shared" si="364"/>
        <v>2.3302870360093444E-2</v>
      </c>
      <c r="RB47" s="43">
        <f t="shared" si="365"/>
        <v>0.13882582382937336</v>
      </c>
      <c r="RC47" s="43">
        <f t="shared" si="366"/>
        <v>0.16343397240095275</v>
      </c>
      <c r="RD47" s="43">
        <f t="shared" si="367"/>
        <v>0.18804212097253237</v>
      </c>
      <c r="RE47" s="43">
        <f t="shared" si="368"/>
        <v>0.28255110238018305</v>
      </c>
      <c r="RF47" s="43">
        <f t="shared" si="369"/>
        <v>2.8914104040520607E-2</v>
      </c>
      <c r="RG47" s="43">
        <f t="shared" si="370"/>
        <v>2.0195932404892872E-2</v>
      </c>
      <c r="RH47" s="43">
        <f t="shared" si="371"/>
        <v>1.9897761245532913E-2</v>
      </c>
      <c r="RI47" s="43">
        <f t="shared" si="372"/>
        <v>1.9887582991914069E-2</v>
      </c>
      <c r="RJ47" s="43">
        <f t="shared" si="373"/>
        <v>1.9887286525501195E-2</v>
      </c>
      <c r="RK47" s="43">
        <f t="shared" si="374"/>
        <v>1.9887232259515799E-2</v>
      </c>
      <c r="RL47" s="47">
        <f t="shared" si="264"/>
        <v>1.5600000000000007</v>
      </c>
      <c r="RM47" s="2">
        <f>IF(AND(LO47&gt;=LO$6*'Drive Train'!$AA$52,LO47&lt;=LO$6*'Drive Train'!$AA$53,KS47=0,JW47=0,EU47&gt;0),$C$17,0)</f>
        <v>0</v>
      </c>
      <c r="RN47" s="2">
        <f>IF(AND(LP47&gt;=LP$6*'Drive Train'!$AA$52,LP47&lt;=LP$6*'Drive Train'!$AA$53,KT47=0,JX47=0,EV47&gt;0),$C$17,0)</f>
        <v>0</v>
      </c>
      <c r="RO47" s="2">
        <f>IF(AND(LQ47&gt;=LQ$6*'Drive Train'!$AA$52,LQ47&lt;=LQ$6*'Drive Train'!$AA$53,KU47=0,JY47=0,EW47&gt;0),$C$17,0)</f>
        <v>0</v>
      </c>
      <c r="RP47" s="2">
        <f>IF(AND(LR47&gt;=LR$6*'Drive Train'!$AA$52,LR47&lt;=LR$6*'Drive Train'!$AA$53,KV47=0,JZ47=0,EX47&gt;0),$C$17,0)</f>
        <v>0</v>
      </c>
      <c r="RQ47" s="2">
        <f>IF(AND(LS47&gt;=LS$6*'Drive Train'!$AA$52,LS47&lt;=LS$6*'Drive Train'!$AA$53,KW47=0,KA47=0,EY47&gt;0),$C$17,0)</f>
        <v>0</v>
      </c>
      <c r="RR47" s="2">
        <f>IF(AND(LT47&gt;=LT$6*'Drive Train'!$AA$52,LT47&lt;=LT$6*'Drive Train'!$AA$53,KX47=0,KB47=0,EZ47&gt;0),$C$17,0)</f>
        <v>0</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0.04</v>
      </c>
      <c r="SA47" s="2">
        <f>IF(AND(MC47&gt;=MC$6*'Drive Train'!$AA$52,MC47&lt;=MC$6*'Drive Train'!$AA$53,LG47=0,KK47=0,FI47&gt;0),$C$17,0)</f>
        <v>0</v>
      </c>
      <c r="SB47" s="2">
        <f>IF(AND(MD47&gt;=MD$6*'Drive Train'!$AA$52,MD47&lt;=MD$6*'Drive Train'!$AA$53,LH47=0,KL47=0,FJ47&gt;0),$C$17,0)</f>
        <v>0</v>
      </c>
      <c r="SC47" s="2">
        <f>IF(AND(ME47&gt;=ME$6*'Drive Train'!$AA$52,ME47&lt;=ME$6*'Drive Train'!$AA$53,LI47=0,KM47=0,FK47&gt;0),$C$17,0)</f>
        <v>0</v>
      </c>
      <c r="SD47" s="2">
        <f>IF(AND(MF47&gt;=MF$6*'Drive Train'!$AA$52,MF47&lt;=MF$6*'Drive Train'!$AA$53,LJ47=0,KN47=0,FL47&gt;0),$C$17,0)</f>
        <v>0</v>
      </c>
      <c r="SE47" s="2">
        <f>IF(AND(MG47&gt;=MG$6*'Drive Train'!$AA$52,MG47&lt;=MG$6*'Drive Train'!$AA$53,LK47=0,KO47=0,FM47&gt;0),$C$17,0)</f>
        <v>0</v>
      </c>
      <c r="SF47" s="2">
        <f>IF(AND(MH47&gt;=MH$6*'Drive Train'!$AA$52,MH47&lt;=MH$6*'Drive Train'!$AA$53,LL47=0,KP47=0,FN47&gt;0),$C$17,0)</f>
        <v>0</v>
      </c>
      <c r="SG47" s="2">
        <f>IF(AND(MI47&gt;=MI$6*'Drive Train'!$AA$52,MI47&lt;=MI$6*'Drive Train'!$AA$53,LM47=0,KQ47=0,FO47&gt;0),$C$17,0)</f>
        <v>0</v>
      </c>
      <c r="SH47" s="47">
        <f t="shared" si="265"/>
        <v>1.5600000000000007</v>
      </c>
      <c r="SI47" s="2">
        <f>IF(AND(EU47&lt;0,KS47=0,LO47&gt;=LO$6*'Drive Train'!$AA$52,LO47&lt;=LO$6*'Drive Train'!$AA$53,OY47=1,JW47=0),$C$17,0)</f>
        <v>0</v>
      </c>
      <c r="SJ47" s="2">
        <f>IF(AND(EV47&lt;0,KT47=0,LP47&gt;=LP$6*'Drive Train'!$AA$52,LP47&lt;=LP$6*'Drive Train'!$AA$53,OZ47=1,JX47=0),$C$17,0)</f>
        <v>0.04</v>
      </c>
      <c r="SK47" s="2">
        <f>IF(AND(EW47&lt;0,KU47=0,LQ47&gt;=LQ$6*'Drive Train'!$AA$52,LQ47&lt;=LQ$6*'Drive Train'!$AA$53,PA47=1,JY47=0),$C$17,0)</f>
        <v>0.04</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0.04</v>
      </c>
      <c r="SY47" s="2">
        <f>IF(AND(FK47&lt;0,LI47=0,ME47&gt;=ME$6*'Drive Train'!$AA$52,ME47&lt;=ME$6*'Drive Train'!$AA$53,PO47=1,KM47=0),$C$17,0)</f>
        <v>0.04</v>
      </c>
      <c r="SZ47" s="2">
        <f>IF(AND(FL47&lt;0,LJ47=0,MF47&gt;=MF$6*'Drive Train'!$AA$52,MF47&lt;=MF$6*'Drive Train'!$AA$53,PP47=1,KN47=0),$C$17,0)</f>
        <v>0.04</v>
      </c>
      <c r="TA47" s="2">
        <f>IF(AND(FM47&lt;0,LK47=0,MG47&gt;=MG$6*'Drive Train'!$AA$52,MG47&lt;=MG$6*'Drive Train'!$AA$53,PQ47=1,KO47=0),$C$17,0)</f>
        <v>0.04</v>
      </c>
      <c r="TB47" s="2">
        <f>IF(AND(FN47&lt;0,LL47=0,MH47&gt;=MH$6*'Drive Train'!$AA$52,MH47&lt;=MH$6*'Drive Train'!$AA$53,PR47=1,KP47=0),$C$17,0)</f>
        <v>0.04</v>
      </c>
      <c r="TC47" s="2">
        <f>IF(AND(FO47&lt;0,LM47=0,MI47&gt;=MI$6*'Drive Train'!$AA$52,MI47&lt;=MI$6*'Drive Train'!$AA$53,PS47=1,KQ47=0),$C$17,0)</f>
        <v>0</v>
      </c>
      <c r="TD47" s="102">
        <f t="shared" si="266"/>
        <v>1.5600000000000007</v>
      </c>
    </row>
    <row r="48" spans="1:524" x14ac:dyDescent="0.3">
      <c r="C48" s="3" t="s">
        <v>339</v>
      </c>
      <c r="E48" s="226">
        <f>SI6</f>
        <v>0.28000000000000003</v>
      </c>
      <c r="F48" s="226">
        <f>SJ6*VLOOKUP('Drive Train'!$AK$32,$E$98:$F$99,2,FALSE)</f>
        <v>0.76000000000000012</v>
      </c>
      <c r="G48" s="226">
        <f>SK6*VLOOKUP('Drive Train'!$AK$32,$E$98:$F$99,2,FALSE)</f>
        <v>0.47999999999999993</v>
      </c>
      <c r="H48" s="226">
        <f>SL6*VLOOKUP('Drive Train'!$AK$32,$E$98:$F$99,2,FALSE)</f>
        <v>0.32</v>
      </c>
      <c r="I48" s="226">
        <f>SM6*VLOOKUP('Drive Train'!$AK$32,$E$98:$F$99,2,FALSE)</f>
        <v>0.24000000000000002</v>
      </c>
      <c r="J48" s="226">
        <f>SN6*VLOOKUP('Drive Train'!$AK$32,$E$98:$F$99,2,FALSE)</f>
        <v>0.16</v>
      </c>
      <c r="K48" s="226">
        <f>SO6*VLOOKUP('Drive Train'!$AK$32,$E$98:$F$99,2,FALSE)</f>
        <v>0.12</v>
      </c>
      <c r="L48" s="226">
        <f>SP6*VLOOKUP('Drive Train'!$AK$32,$E$98:$F$99,2,FALSE)</f>
        <v>0.12</v>
      </c>
      <c r="M48" s="226">
        <f>SQ6*VLOOKUP('Drive Train'!$AK$32,$E$98:$F$99,2,FALSE)</f>
        <v>0.08</v>
      </c>
      <c r="N48" s="226">
        <f>SR6*VLOOKUP('Drive Train'!$AK$32,$E$98:$F$99,2,FALSE)</f>
        <v>0.08</v>
      </c>
      <c r="O48" s="226">
        <f>SS6*VLOOKUP('Drive Train'!$AK$32,$E$98:$F$99,2,FALSE)</f>
        <v>0.08</v>
      </c>
      <c r="R48" s="49">
        <f t="shared" si="97"/>
        <v>1.6000000000000008</v>
      </c>
      <c r="S48" s="2">
        <f>NG48/'Drive Train'!$F$35</f>
        <v>0</v>
      </c>
      <c r="T48" s="2">
        <f>NH48/'Drive Train'!$F$35</f>
        <v>0</v>
      </c>
      <c r="U48" s="2">
        <f>NI48/'Drive Train'!$F$35</f>
        <v>0</v>
      </c>
      <c r="V48" s="2">
        <f>NJ48/'Drive Train'!$F$35</f>
        <v>0</v>
      </c>
      <c r="W48" s="2">
        <f>NK48/'Drive Train'!$F$35</f>
        <v>0</v>
      </c>
      <c r="X48" s="2">
        <f>NL48/'Drive Train'!$F$35</f>
        <v>0</v>
      </c>
      <c r="Y48" s="2">
        <f>NM48/'Drive Train'!$F$35</f>
        <v>0</v>
      </c>
      <c r="Z48" s="2">
        <f>NN48/'Drive Train'!$F$35</f>
        <v>0</v>
      </c>
      <c r="AA48" s="2">
        <f>NO48/'Drive Train'!$F$35</f>
        <v>0</v>
      </c>
      <c r="AB48" s="2">
        <f>NP48/'Drive Train'!$F$35</f>
        <v>0.20320713019260472</v>
      </c>
      <c r="AC48" s="2">
        <f>NQ48/'Drive Train'!$F$35</f>
        <v>0.97740067857970148</v>
      </c>
      <c r="AD48" s="2">
        <f>NR48/'Drive Train'!$F$35</f>
        <v>0.93732860832839104</v>
      </c>
      <c r="AE48" s="2">
        <f>NS48/'Drive Train'!$F$35</f>
        <v>0.92879264704363007</v>
      </c>
      <c r="AF48" s="2">
        <f>NT48/'Drive Train'!$F$35</f>
        <v>0.92025668575886899</v>
      </c>
      <c r="AG48" s="2">
        <f>NU48/'Drive Train'!$F$35</f>
        <v>0.13349766525219303</v>
      </c>
      <c r="AH48" s="2">
        <f>NV48/'Drive Train'!$F$35</f>
        <v>0</v>
      </c>
      <c r="AI48" s="2">
        <f>NW48/'Drive Train'!$F$35</f>
        <v>0</v>
      </c>
      <c r="AJ48" s="2">
        <f>NX48/'Drive Train'!$F$35</f>
        <v>0</v>
      </c>
      <c r="AK48" s="2">
        <f>NY48/'Drive Train'!$F$35</f>
        <v>0</v>
      </c>
      <c r="AL48" s="2">
        <f>NZ48/'Drive Train'!$F$35</f>
        <v>0</v>
      </c>
      <c r="AM48" s="2">
        <f>OA48/'Drive Train'!$F$35</f>
        <v>0</v>
      </c>
      <c r="AN48" s="47">
        <f t="shared" si="98"/>
        <v>1.6000000000000008</v>
      </c>
      <c r="AO48" s="36">
        <f>LO48*12*60/(PI() * 'Drive Train'!$F$15)/S$6*ABS(S48)</f>
        <v>0</v>
      </c>
      <c r="AP48" s="36">
        <f>LP48*12*60/(PI() * 'Drive Train'!$F$15)/T$6*ABS(T48)</f>
        <v>0</v>
      </c>
      <c r="AQ48" s="36">
        <f>LQ48*12*60/(PI() * 'Drive Train'!$F$15)/U$6*ABS(U48)</f>
        <v>0</v>
      </c>
      <c r="AR48" s="36">
        <f>LR48*12*60/(PI() * 'Drive Train'!$F$15)/V$6*ABS(V48)</f>
        <v>0</v>
      </c>
      <c r="AS48" s="36">
        <f>LS48*12*60/(PI() * 'Drive Train'!$F$15)/W$6*ABS(W48)</f>
        <v>0</v>
      </c>
      <c r="AT48" s="36">
        <f>LT48*12*60/(PI() * 'Drive Train'!$F$15)/X$6*ABS(X48)</f>
        <v>0</v>
      </c>
      <c r="AU48" s="36">
        <f>LU48*12*60/(PI() * 'Drive Train'!$F$15)/Y$6*ABS(Y48)</f>
        <v>0</v>
      </c>
      <c r="AV48" s="36">
        <f>LV48*12*60/(PI() * 'Drive Train'!$F$15)/Z$6*ABS(Z48)</f>
        <v>0</v>
      </c>
      <c r="AW48" s="36">
        <f>LW48*12*60/(PI() * 'Drive Train'!$F$15)/AA$6*ABS(AA48)</f>
        <v>0</v>
      </c>
      <c r="AX48" s="36">
        <f>LX48*12*60/(PI() * 'Drive Train'!$F$15)/AB$6*ABS(AB48)</f>
        <v>922.76879091448313</v>
      </c>
      <c r="AY48" s="36">
        <f>LY48*12*60/(PI() * 'Drive Train'!$F$15)/AC$6*ABS(AC48)</f>
        <v>5480.6114295459838</v>
      </c>
      <c r="AZ48" s="36">
        <f>LZ48*12*60/(PI() * 'Drive Train'!$F$15)/AD$6*ABS(AD48)</f>
        <v>2229.4332258293452</v>
      </c>
      <c r="BA48" s="36">
        <f>MA48*12*60/(PI() * 'Drive Train'!$F$15)/AE$6*ABS(AE48)</f>
        <v>2679.7089040923506</v>
      </c>
      <c r="BB48" s="36">
        <f>MB48*12*60/(PI() * 'Drive Train'!$F$15)/AF$6*ABS(AF48)</f>
        <v>3121.3349890917534</v>
      </c>
      <c r="BC48" s="36">
        <f>MC48*12*60/(PI() * 'Drive Train'!$F$15)/AG$6*ABS(AG48)</f>
        <v>491.04024225052109</v>
      </c>
      <c r="BD48" s="36">
        <f>MD48*12*60/(PI() * 'Drive Train'!$F$15)/AH$6*ABS(AH48)</f>
        <v>0</v>
      </c>
      <c r="BE48" s="36">
        <f>ME48*12*60/(PI() * 'Drive Train'!$F$15)/AI$6*ABS(AI48)</f>
        <v>0</v>
      </c>
      <c r="BF48" s="36">
        <f>MF48*12*60/(PI() * 'Drive Train'!$F$15)/AJ$6*ABS(AJ48)</f>
        <v>0</v>
      </c>
      <c r="BG48" s="36">
        <f>MG48*12*60/(PI() * 'Drive Train'!$F$15)/AK$6*ABS(AK48)</f>
        <v>0</v>
      </c>
      <c r="BH48" s="36">
        <f>MH48*12*60/(PI() * 'Drive Train'!$F$15)/AL$6*ABS(AL48)</f>
        <v>0</v>
      </c>
      <c r="BI48" s="36">
        <f>MI48*12*60/(PI() * 'Drive Train'!$F$15)/AM$6*ABS(AM48)</f>
        <v>0</v>
      </c>
      <c r="BJ48" s="47">
        <f t="shared" si="308"/>
        <v>1.6000000000000008</v>
      </c>
      <c r="BK48" s="2">
        <f>IF(OR(KS47=1,AND($C$37=Motors!$C$32,OY47=1)),0,IF(NG48=0,-(CG47+$C$15)/($C$14-$C$15)*$C$12,($C$11*S48-AO48)/($C$11*S48)*$C$12*S48))</f>
        <v>0</v>
      </c>
      <c r="BL48" s="2">
        <f>IF(OR(KT47=1,AND($C$37=Motors!$C$32,OZ47=1)),0,IF(NH48=0,-(CH47+$C$15)/($C$14-$C$15)*$C$12,($C$11*T48-AP48)/($C$11*T48)*$C$12*T48))</f>
        <v>0</v>
      </c>
      <c r="BM48" s="2">
        <f>IF(OR(KU47=1,AND($C$37=Motors!$C$32,PA47=1)),0,IF(NI48=0,-(CI47+$C$15)/($C$14-$C$15)*$C$12,($C$11*U48-AQ48)/($C$11*U48)*$C$12*U48))</f>
        <v>0</v>
      </c>
      <c r="BN48" s="2">
        <f>IF(OR(KV47=1,AND($C$37=Motors!$C$32,PB47=1)),0,IF(NJ48=0,-(CJ47+$C$15)/($C$14-$C$15)*$C$12,($C$11*V48-AR48)/($C$11*V48)*$C$12*V48))</f>
        <v>0</v>
      </c>
      <c r="BO48" s="2">
        <f>IF(OR(KW47=1,AND($C$37=Motors!$C$32,PC47=1)),0,IF(NK48=0,-(CK47+$C$15)/($C$14-$C$15)*$C$12,($C$11*W48-AS48)/($C$11*W48)*$C$12*W48))</f>
        <v>0</v>
      </c>
      <c r="BP48" s="2">
        <f>IF(OR(KX47=1,AND($C$37=Motors!$C$32,PD47=1)),0,IF(NL48=0,-(CL47+$C$15)/($C$14-$C$15)*$C$12,($C$11*X48-AT48)/($C$11*X48)*$C$12*X48))</f>
        <v>0</v>
      </c>
      <c r="BQ48" s="2">
        <f>IF(OR(KY47=1,AND($C$37=Motors!$C$32,PE47=1)),0,IF(NM48=0,-(CM47+$C$15)/($C$14-$C$15)*$C$12,($C$11*Y48-AU48)/($C$11*Y48)*$C$12*Y48))</f>
        <v>0</v>
      </c>
      <c r="BR48" s="2">
        <f>IF(OR(KZ47=1,AND($C$37=Motors!$C$32,PF47=1)),0,IF(NN48=0,-(CN47+$C$15)/($C$14-$C$15)*$C$12,($C$11*Z48-AV48)/($C$11*Z48)*$C$12*Z48))</f>
        <v>0</v>
      </c>
      <c r="BS48" s="2">
        <f>IF(OR(LA47=1,AND($C$37=Motors!$C$32,PG47=1)),0,IF(NO48=0,-(CO47+$C$15)/($C$14-$C$15)*$C$12,($C$11*AA48-AW48)/($C$11*AA48)*$C$12*AA48))</f>
        <v>0</v>
      </c>
      <c r="BT48" s="2">
        <f>IF(OR(LB47=1,AND($C$37=Motors!$C$32,PH47=1)),0,IF(NP48=0,-(CP47+$C$15)/($C$14-$C$15)*$C$12,($C$11*AB48-AX48)/($C$11*AB48)*$C$12*AB48))</f>
        <v>0</v>
      </c>
      <c r="BU48" s="2">
        <f>IF(OR(LC47=1,AND($C$37=Motors!$C$32,PI47=1)),0,IF(NQ48=0,-(CQ47+$C$15)/($C$14-$C$15)*$C$12,($C$11*AC48-AY48)/($C$11*AC48)*$C$12*AC48))</f>
        <v>0.69768194609399126</v>
      </c>
      <c r="BV48" s="2">
        <f>IF(OR(LD47=1,AND($C$37=Motors!$C$32,PJ47=1)),0,IF(NR48=0,-(CR47+$C$15)/($C$14-$C$15)*$C$12,($C$11*AD48-AZ48)/($C$11*AD48)*$C$12*AD48))</f>
        <v>2.8615779465336835</v>
      </c>
      <c r="BW48" s="2">
        <f>IF(OR(LE47=1,AND($C$37=Motors!$C$32,PK47=1)),0,IF(NS48=0,-(CS47+$C$15)/($C$14-$C$15)*$C$12,($C$11*AE48-BA48)/($C$11*AE48)*$C$12*AE48))</f>
        <v>2.4946131790239194</v>
      </c>
      <c r="BX48" s="2">
        <f>IF(OR(LF47=1,AND($C$37=Motors!$C$32,PL47=1)),0,IF(NT48=0,-(CT47+$C$15)/($C$14-$C$15)*$C$12,($C$11*AF48-BB48)/($C$11*AF48)*$C$12*AF48))</f>
        <v>2.1339145122220748</v>
      </c>
      <c r="BY48" s="2">
        <f>IF(OR(LG47=1,AND($C$37=Motors!$C$32,PM47=1)),0,IF(NU48=0,-(CU47+$C$15)/($C$14-$C$15)*$C$12,($C$11*AG48-BC48)/($C$11*AG48)*$C$12*AG48))</f>
        <v>0</v>
      </c>
      <c r="BZ48" s="2">
        <f>IF(OR(LH47=1,AND($C$37=Motors!$C$32,PN47=1)),0,IF(NV48=0,-(CV47+$C$15)/($C$14-$C$15)*$C$12,($C$11*AH48-BD48)/($C$11*AH48)*$C$12*AH48))</f>
        <v>0</v>
      </c>
      <c r="CA48" s="2">
        <f>IF(OR(LI47=1,AND($C$37=Motors!$C$32,PO47=1)),0,IF(NW48=0,-(CW47+$C$15)/($C$14-$C$15)*$C$12,($C$11*AI48-BE48)/($C$11*AI48)*$C$12*AI48))</f>
        <v>0</v>
      </c>
      <c r="CB48" s="2">
        <f>IF(OR(LJ47=1,AND($C$37=Motors!$C$32,PP47=1)),0,IF(NX48=0,-(CX47+$C$15)/($C$14-$C$15)*$C$12,($C$11*AJ48-BF48)/($C$11*AJ48)*$C$12*AJ48))</f>
        <v>0</v>
      </c>
      <c r="CC48" s="2">
        <f>IF(OR(LK47=1,AND($C$37=Motors!$C$32,PQ47=1)),0,IF(NY48=0,-(CY47+$C$15)/($C$14-$C$15)*$C$12,($C$11*AK48-BG48)/($C$11*AK48)*$C$12*AK48))</f>
        <v>0</v>
      </c>
      <c r="CD48" s="2">
        <f>IF(OR(LL47=1,AND($C$37=Motors!$C$32,PR47=1)),0,IF(NZ48=0,-(CZ47+$C$15)/($C$14-$C$15)*$C$12,($C$11*AL48-BH48)/($C$11*AL48)*$C$12*AL48))</f>
        <v>0</v>
      </c>
      <c r="CE48" s="2">
        <f>IF(OR(LM47=1,AND($C$37=Motors!$C$32,PS47=1)),0,IF(OA48=0,-(DA47+$C$15)/($C$14-$C$15)*$C$12,($C$11*AM48-BI48)/($C$11*AM48)*$C$12*AM48))</f>
        <v>0</v>
      </c>
      <c r="CF48" s="47">
        <f t="shared" si="309"/>
        <v>1.6000000000000008</v>
      </c>
      <c r="CG48" s="43">
        <f>IF(AND(KS47=1,OY47=1),0,ABS(BK48/$C$12*($C$14-$C$15)+$C$15) *'Drive Train'!$AA$49 + CG47*(1-'Drive Train'!$AA$49))</f>
        <v>1.527500001516257</v>
      </c>
      <c r="CH48" s="43">
        <f>IF(AND(KT47=1,OZ47=1),0,ABS(BL48/$C$12*($C$14-$C$15)+$C$15) *'Drive Train'!$AA$49 + CH47*(1-'Drive Train'!$AA$49))</f>
        <v>1.5275467244842396</v>
      </c>
      <c r="CI48" s="43">
        <f>IF(AND(KU47=1,PA47=1),0,ABS(BM48/$C$12*($C$14-$C$15)+$C$15) *'Drive Train'!$AA$49 + CI47*(1-'Drive Train'!$AA$49))</f>
        <v>1.5275000579405127</v>
      </c>
      <c r="CJ48" s="43">
        <f>IF(AND(KV47=1,PB47=1),0,ABS(BN48/$C$12*($C$14-$C$15)+$C$15) *'Drive Train'!$AA$49 + CJ47*(1-'Drive Train'!$AA$49))</f>
        <v>1.5275000016484426</v>
      </c>
      <c r="CK48" s="43">
        <f>IF(AND(KW47=1,PC47=1),0,ABS(BO48/$C$12*($C$14-$C$15)+$C$15) *'Drive Train'!$AA$49 + CK47*(1-'Drive Train'!$AA$49))</f>
        <v>1.5275000064728954</v>
      </c>
      <c r="CL48" s="43">
        <f>IF(AND(KX47=1,PD47=1),0,ABS(BP48/$C$12*($C$14-$C$15)+$C$15) *'Drive Train'!$AA$49 + CL47*(1-'Drive Train'!$AA$49))</f>
        <v>0</v>
      </c>
      <c r="CM48" s="43">
        <f>IF(AND(KY47=1,PE47=1),0,ABS(BQ48/$C$12*($C$14-$C$15)+$C$15) *'Drive Train'!$AA$49 + CM47*(1-'Drive Train'!$AA$49))</f>
        <v>0</v>
      </c>
      <c r="CN48" s="43">
        <f>IF(AND(KZ47=1,PF47=1),0,ABS(BR48/$C$12*($C$14-$C$15)+$C$15) *'Drive Train'!$AA$49 + CN47*(1-'Drive Train'!$AA$49))</f>
        <v>1.5275973005989905</v>
      </c>
      <c r="CO48" s="43">
        <f>IF(AND(LA47=1,PG47=1),0,ABS(BS48/$C$12*($C$14-$C$15)+$C$15) *'Drive Train'!$AA$49 + CO47*(1-'Drive Train'!$AA$49))</f>
        <v>1.5396625748214594</v>
      </c>
      <c r="CP48" s="43">
        <f>IF(AND(LB47=1,PH47=1),0,ABS(BT48/$C$12*($C$14-$C$15)+$C$15) *'Drive Train'!$AA$49 + CP47*(1-'Drive Train'!$AA$49))</f>
        <v>3.0478218526824277</v>
      </c>
      <c r="CQ48" s="43">
        <f>IF(AND(LC47=1,PI47=1),0,ABS(BU48/$C$12*($C$14-$C$15)+$C$15) *'Drive Train'!$AA$49 + CQ47*(1-'Drive Train'!$AA$49))</f>
        <v>39.535546317060721</v>
      </c>
      <c r="CR48" s="43">
        <f>IF(AND(LD47=1,PJ47=1),0,ABS(BV48/$C$12*($C$14-$C$15)+$C$15) *'Drive Train'!$AA$49 + CR47*(1-'Drive Train'!$AA$49))</f>
        <v>157.67345743960701</v>
      </c>
      <c r="CS48" s="43">
        <f>IF(AND(LE47=1,PK47=1),0,ABS(BW48/$C$12*($C$14-$C$15)+$C$15) *'Drive Train'!$AA$49 + CS47*(1-'Drive Train'!$AA$49))</f>
        <v>137.74007371278535</v>
      </c>
      <c r="CT48" s="43">
        <f>IF(AND(LF47=1,PL47=1),0,ABS(BX48/$C$12*($C$14-$C$15)+$C$15) *'Drive Train'!$AA$49 + CT47*(1-'Drive Train'!$AA$49))</f>
        <v>118.1494111769251</v>
      </c>
      <c r="CU48" s="43">
        <f>IF(AND(LG47=1,PM47=1),0,ABS(BY48/$C$12*($C$14-$C$15)+$C$15) *'Drive Train'!$AA$49 + CU47*(1-'Drive Train'!$AA$49))</f>
        <v>5.562443989803759</v>
      </c>
      <c r="CV48" s="43">
        <f>IF(AND(LH47=1,PN47=1),0,ABS(BZ48/$C$12*($C$14-$C$15)+$C$15) *'Drive Train'!$AA$49 + CV47*(1-'Drive Train'!$AA$49))</f>
        <v>1.6661676144458046</v>
      </c>
      <c r="CW48" s="43">
        <f>IF(AND(LI47=1,PO47=1),0,ABS(CA48/$C$12*($C$14-$C$15)+$C$15) *'Drive Train'!$AA$49 + CW47*(1-'Drive Train'!$AA$49))</f>
        <v>1.5322423338180835</v>
      </c>
      <c r="CX48" s="43">
        <f>IF(AND(LJ47=1,PP47=1),0,ABS(CB48/$C$12*($C$14-$C$15)+$C$15) *'Drive Train'!$AA$49 + CX47*(1-'Drive Train'!$AA$49))</f>
        <v>1.5276619403753591</v>
      </c>
      <c r="CY48" s="43">
        <f>IF(AND(LK47=1,PQ47=1),0,ABS(CC48/$C$12*($C$14-$C$15)+$C$15) *'Drive Train'!$AA$49 + CY47*(1-'Drive Train'!$AA$49))</f>
        <v>1.5275055858632922</v>
      </c>
      <c r="CZ48" s="43">
        <f>IF(AND(LL47=1,PR47=1),0,ABS(CD48/$C$12*($C$14-$C$15)+$C$15) *'Drive Train'!$AA$49 + CZ47*(1-'Drive Train'!$AA$49))</f>
        <v>1.527501031657525</v>
      </c>
      <c r="DA48" s="43">
        <f>IF(AND(LM47=1,PS47=1),0,ABS(CE48/$C$12*($C$14-$C$15)+$C$15) *'Drive Train'!$AA$49 + DA47*(1-'Drive Train'!$AA$49))</f>
        <v>1.5275001980438241</v>
      </c>
      <c r="DB48" s="47">
        <f t="shared" si="99"/>
        <v>1.6000000000000008</v>
      </c>
      <c r="DC48" s="43">
        <f t="shared" si="310"/>
        <v>1.527500001516257</v>
      </c>
      <c r="DD48" s="43">
        <f t="shared" si="311"/>
        <v>1.5275467244842396</v>
      </c>
      <c r="DE48" s="43">
        <f t="shared" si="312"/>
        <v>1.5275000579405127</v>
      </c>
      <c r="DF48" s="43">
        <f t="shared" si="313"/>
        <v>1.5275000016484426</v>
      </c>
      <c r="DG48" s="43">
        <f t="shared" si="314"/>
        <v>1.5275000064728954</v>
      </c>
      <c r="DH48" s="43">
        <f t="shared" si="315"/>
        <v>0</v>
      </c>
      <c r="DI48" s="43">
        <f t="shared" si="316"/>
        <v>0</v>
      </c>
      <c r="DJ48" s="43">
        <f t="shared" si="317"/>
        <v>1.5275973005989905</v>
      </c>
      <c r="DK48" s="43">
        <f t="shared" si="318"/>
        <v>1.5396625748214594</v>
      </c>
      <c r="DL48" s="43">
        <f t="shared" si="319"/>
        <v>3.0478218526824277</v>
      </c>
      <c r="DM48" s="43">
        <f t="shared" si="320"/>
        <v>39.535546317060721</v>
      </c>
      <c r="DN48" s="43">
        <f t="shared" si="321"/>
        <v>25</v>
      </c>
      <c r="DO48" s="43">
        <f t="shared" si="322"/>
        <v>30</v>
      </c>
      <c r="DP48" s="43">
        <f t="shared" si="323"/>
        <v>35</v>
      </c>
      <c r="DQ48" s="43">
        <f t="shared" si="324"/>
        <v>5.562443989803759</v>
      </c>
      <c r="DR48" s="43">
        <f t="shared" si="325"/>
        <v>1.6661676144458046</v>
      </c>
      <c r="DS48" s="43">
        <f t="shared" si="326"/>
        <v>1.5322423338180835</v>
      </c>
      <c r="DT48" s="43">
        <f t="shared" si="327"/>
        <v>1.5276619403753591</v>
      </c>
      <c r="DU48" s="43">
        <f t="shared" si="328"/>
        <v>1.5275055858632922</v>
      </c>
      <c r="DV48" s="43">
        <f t="shared" si="329"/>
        <v>1.527501031657525</v>
      </c>
      <c r="DW48" s="43">
        <f t="shared" si="330"/>
        <v>1.5275001980438241</v>
      </c>
      <c r="DX48" s="47">
        <f t="shared" si="100"/>
        <v>1.6000000000000008</v>
      </c>
      <c r="DY48" s="2">
        <f>IF(OY48=0,($C$23/0.4536*IF(ISNA(MK47),'Drive Train'!$F$16,'Drive Train'!$F$17)*4.448*$C$24*S$6)*SIGN(BK48),BK48)</f>
        <v>0</v>
      </c>
      <c r="DZ48" s="2">
        <f>IF(OZ48=0,($C$23/0.4536*IF(ISNA(ML47),'Drive Train'!$F$16,'Drive Train'!$F$17)*4.448*$C$24*$C$21*T$6)*SIGN(BL48),BL48)</f>
        <v>0</v>
      </c>
      <c r="EA48" s="2">
        <f>IF(PA48=0,($C$23/0.4536*IF(ISNA(MM47),'Drive Train'!$F$16,'Drive Train'!$F$17)*4.448*$C$24*$C$21*U$6)*SIGN(BM48),BM48)</f>
        <v>0</v>
      </c>
      <c r="EB48" s="2">
        <f>IF(PB48=0,($C$23/0.4536*IF(ISNA(MN47),'Drive Train'!$F$16,'Drive Train'!$F$17)*4.448*$C$24*$C$21*V$6)*SIGN(BN48),BN48)</f>
        <v>0</v>
      </c>
      <c r="EC48" s="2">
        <f>IF(PC48=0,($C$23/0.4536*IF(ISNA(MO47),'Drive Train'!$F$16,'Drive Train'!$F$17)*4.448*$C$24*$C$21*W$6)*SIGN(BO48),BO48)</f>
        <v>0</v>
      </c>
      <c r="ED48" s="2">
        <f>IF(PD48=0,($C$23/0.4536*IF(ISNA(MP47),'Drive Train'!$F$16,'Drive Train'!$F$17)*4.448*$C$24*$C$21*X$6)*SIGN(BP48),BP48)</f>
        <v>0</v>
      </c>
      <c r="EE48" s="2">
        <f>IF(PE48=0,($C$23/0.4536*IF(ISNA(MQ47),'Drive Train'!$F$16,'Drive Train'!$F$17)*4.448*$C$24*$C$21*Y$6)*SIGN(BQ48),BQ48)</f>
        <v>0</v>
      </c>
      <c r="EF48" s="2">
        <f>IF(PF48=0,($C$23/0.4536*IF(ISNA(MR47),'Drive Train'!$F$16,'Drive Train'!$F$17)*4.448*$C$24*$C$21*Z$6)*SIGN(BR48),BR48)</f>
        <v>0</v>
      </c>
      <c r="EG48" s="2">
        <f>IF(PG48=0,($C$23/0.4536*IF(ISNA(MS47),'Drive Train'!$F$16,'Drive Train'!$F$17)*4.448*$C$24*$C$21*AA$6)*SIGN(BS48),BS48)</f>
        <v>0</v>
      </c>
      <c r="EH48" s="2">
        <f>IF(PH48=0,($C$23/0.4536*IF(ISNA(MT47),'Drive Train'!$F$16,'Drive Train'!$F$17)*4.448*$C$24*$C$21*AB$6)*SIGN(BT48),BT48)</f>
        <v>0</v>
      </c>
      <c r="EI48" s="2">
        <f>IF(PI48=0,($C$23/0.4536*IF(ISNA(MU47),'Drive Train'!$F$16,'Drive Train'!$F$17)*4.448*$C$24*$C$21*AC$6)*SIGN(BU48),BU48)</f>
        <v>2.3140587571919995</v>
      </c>
      <c r="EJ48" s="2">
        <f>IF(PJ48=0,($C$23/0.4536*IF(ISNA(MV47),'Drive Train'!$F$16,'Drive Train'!$F$17)*4.448*$C$24*$C$21*AD$6)*SIGN(BV48),BV48)</f>
        <v>5.7851468929800003</v>
      </c>
      <c r="EK48" s="2">
        <f>IF(PK48=0,($C$23/0.4536*IF(ISNA(MW47),'Drive Train'!$F$16,'Drive Train'!$F$17)*4.448*$C$24*$C$21*AE$6)*SIGN(BW48),BW48)</f>
        <v>5.7851468929800003</v>
      </c>
      <c r="EL48" s="2">
        <f>IF(PL48=0,($C$23/0.4536*IF(ISNA(MX47),'Drive Train'!$F$16,'Drive Train'!$F$17)*4.448*$C$24*$C$21*AF$6)*SIGN(BX48),BX48)</f>
        <v>5.7851468929800003</v>
      </c>
      <c r="EM48" s="2">
        <f>IF(PM48=0,($C$23/0.4536*IF(ISNA(MY47),'Drive Train'!$F$16,'Drive Train'!$F$17)*4.448*$C$24*$C$21*AG$6)*SIGN(BY48),BY48)</f>
        <v>0</v>
      </c>
      <c r="EN48" s="2">
        <f>IF(PN48=0,($C$23/0.4536*IF(ISNA(MZ47),'Drive Train'!$F$16,'Drive Train'!$F$17)*4.448*$C$24*$C$21*AH$6)*SIGN(BZ48),BZ48)</f>
        <v>0</v>
      </c>
      <c r="EO48" s="2">
        <f>IF(PO48=0,($C$23/0.4536*IF(ISNA(NA47),'Drive Train'!$F$16,'Drive Train'!$F$17)*4.448*$C$24*$C$21*AI$6)*SIGN(CA48),CA48)</f>
        <v>0</v>
      </c>
      <c r="EP48" s="2">
        <f>IF(PP48=0,($C$23/0.4536*IF(ISNA(NB47),'Drive Train'!$F$16,'Drive Train'!$F$17)*4.448*$C$24*$C$21*AJ$6)*SIGN(CB48),CB48)</f>
        <v>0</v>
      </c>
      <c r="EQ48" s="2">
        <f>IF(PQ48=0,($C$23/0.4536*IF(ISNA(NC47),'Drive Train'!$F$16,'Drive Train'!$F$17)*4.448*$C$24*$C$21*AK$6)*SIGN(CC48),CC48)</f>
        <v>0</v>
      </c>
      <c r="ER48" s="2">
        <f>IF(PR48=0,($C$23/0.4536*IF(ISNA(ND47),'Drive Train'!$F$16,'Drive Train'!$F$17)*4.448*$C$24*$C$21*AL$6)*SIGN(CD48),CD48)</f>
        <v>0</v>
      </c>
      <c r="ES48" s="2">
        <f>IF(PS48=0,($C$23/0.4536*IF(ISNA(NE47),'Drive Train'!$F$16,'Drive Train'!$F$17)*4.448*$C$24*$C$21*AM$6)*SIGN(CE48),CE48)</f>
        <v>0</v>
      </c>
      <c r="ET48" s="47">
        <f t="shared" si="331"/>
        <v>1.6000000000000008</v>
      </c>
      <c r="EU48" s="2">
        <f>MAX(MIN(IF(AND(OY47=1,NG48&lt;0),-1,1)*(DC48-$C$15)/($C$14-$C$15)*$C$12*$C$21-$C$33*LO48/AO$6 -  OY47*$C$33/$C$21,DY47/$C$19),MAX(EU$8:EU47)*-1)</f>
        <v>-0.91976458537711125</v>
      </c>
      <c r="EV48" s="2">
        <f>MAX(MIN(IF(AND(OZ47=1,NH48&lt;0),-1,1)*(DD48-$C$15)/($C$14-$C$15)*$C$12*$C$21-$C$33*LP48/AP$6 -  OZ47*$C$33/$C$21,DZ47/$C$19),MAX(EV$8:EV47)*-1)</f>
        <v>-1.0502286208332983</v>
      </c>
      <c r="EW48" s="2">
        <f>MAX(MIN(IF(AND(PA47=1,NI48&lt;0),-1,1)*(DE48-$C$15)/($C$14-$C$15)*$C$12*$C$21-$C$33*LQ48/AQ$6 -  PA47*$C$33/$C$21,EA47/$C$19),MAX(EW$8:EW47)*-1)</f>
        <v>-1.0633306315529816</v>
      </c>
      <c r="EX48" s="2">
        <f>MAX(MIN(IF(AND(PB47=1,NJ48&lt;0),-1,1)*(DF48-$C$15)/($C$14-$C$15)*$C$12*$C$21-$C$33*LR48/AR$6 -  PB47*$C$33/$C$21,EB47/$C$19),MAX(EX$8:EX47)*-1)</f>
        <v>-0.95229811875728909</v>
      </c>
      <c r="EY48" s="2">
        <f>MAX(MIN(IF(AND(PC47=1,NK48&lt;0),-1,1)*(DG48-$C$15)/($C$14-$C$15)*$C$12*$C$21-$C$33*LS48/AS$6 -  PC47*$C$33/$C$21,EC47/$C$19),MAX(EY$8:EY47)*-1)</f>
        <v>-0.84108551614877591</v>
      </c>
      <c r="EZ48" s="2">
        <f>MAX(MIN(IF(AND(PD47=1,NL48&lt;0),-1,1)*(DH48-$C$15)/($C$14-$C$15)*$C$12*$C$21-$C$33*LT48/AT$6 -  PD47*$C$33/$C$21,ED47/$C$19),MAX(EZ$8:EZ47)*-1)</f>
        <v>-0.84420937587075306</v>
      </c>
      <c r="FA48" s="2">
        <f>MAX(MIN(IF(AND(PE47=1,NM48&lt;0),-1,1)*(DI48-$C$15)/($C$14-$C$15)*$C$12*$C$21-$C$33*LU48/AU$6 -  PE47*$C$33/$C$21,EE47/$C$19),MAX(FA$8:FA47)*-1)</f>
        <v>-0.84420937587075306</v>
      </c>
      <c r="FB48" s="2">
        <f>MAX(MIN(IF(AND(PF47=1,NN48&lt;0),-1,1)*(DJ48-$C$15)/($C$14-$C$15)*$C$12*$C$21-$C$33*LV48/AV$6 -  PF47*$C$33/$C$21,EF47/$C$19),MAX(FB$8:FB47)*-1)</f>
        <v>-0.82027867238270946</v>
      </c>
      <c r="FC48" s="2">
        <f>MAX(MIN(IF(AND(PG47=1,NO48&lt;0),-1,1)*(DK48-$C$15)/($C$14-$C$15)*$C$12*$C$21-$C$33*LW48/AW$6 -  PG47*$C$33/$C$21,EG47/$C$19),MAX(FC$8:FC47)*-1)</f>
        <v>-0.82444281081081083</v>
      </c>
      <c r="FD48" s="2">
        <f>MAX(MIN(IF(AND(PH47=1,NP48&lt;0),-1,1)*(DL48-$C$15)/($C$14-$C$15)*$C$12*$C$21-$C$33*LX48/AX$6 -  PH47*$C$33/$C$21,EH47/$C$19),MAX(FD$8:FD47)*-1)</f>
        <v>-0.74400936585365862</v>
      </c>
      <c r="FE48" s="2">
        <f>MAX(MIN(IF(AND(PI47=1,NQ48&lt;0),-1,1)*(DM48-$C$15)/($C$14-$C$15)*$C$12*$C$21-$C$33*LY48/AY$6 -  PI47*$C$33/$C$21,EI47/$C$19),MAX(FE$8:FE47)*-1)</f>
        <v>0</v>
      </c>
      <c r="FF48" s="2">
        <f>MAX(MIN(IF(AND(PJ47=1,NR48&lt;0),-1,1)*(DN48-$C$15)/($C$14-$C$15)*$C$12*$C$21-$C$33*LZ48/AZ$6 -  PJ47*$C$33/$C$21,EJ47/$C$19),MAX(FF$8:FF47)*-1)</f>
        <v>0.11514821566205968</v>
      </c>
      <c r="FG48" s="2">
        <f>MAX(MIN(IF(AND(PK47=1,NS48&lt;0),-1,1)*(DO48-$C$15)/($C$14-$C$15)*$C$12*$C$21-$C$33*MA48/BA$6 -  PK47*$C$33/$C$21,EK47/$C$19),MAX(FG$8:FG47)*-1)</f>
        <v>0.13967653937322361</v>
      </c>
      <c r="FH48" s="2">
        <f>MAX(MIN(IF(AND(PL47=1,NT48&lt;0),-1,1)*(DP48-$C$15)/($C$14-$C$15)*$C$12*$C$21-$C$33*MB48/BB$6 -  PL47*$C$33/$C$21,EL47/$C$19),MAX(FH$8:FH47)*-1)</f>
        <v>0.16420486308438781</v>
      </c>
      <c r="FI48" s="2">
        <f>MAX(MIN(IF(AND(PM47=1,NU48&lt;0),-1,1)*(DQ48-$C$15)/($C$14-$C$15)*$C$12*$C$21-$C$33*MC48/BC$6 -  PM47*$C$33/$C$21,EM47/$C$19),MAX(FI$8:FI47)*-1)</f>
        <v>-0.60269417181003837</v>
      </c>
      <c r="FJ48" s="2">
        <f>MAX(MIN(IF(AND(PN47=1,NV48&lt;0),-1,1)*(DR48-$C$15)/($C$14-$C$15)*$C$12*$C$21-$C$33*MD48/BD$6 -  PN47*$C$33/$C$21,EN47/$C$19),MAX(FJ$8:FJ47)*-1)</f>
        <v>-0.68102209068846309</v>
      </c>
      <c r="FK48" s="2">
        <f>MAX(MIN(IF(AND(PO47=1,NW48&lt;0),-1,1)*(DS48-$C$15)/($C$14-$C$15)*$C$12*$C$21-$C$33*ME48/BE$6 -  PO47*$C$33/$C$21,EO47/$C$19),MAX(FK$8:FK47)*-1)</f>
        <v>-0.7593500095668877</v>
      </c>
      <c r="FL48" s="2">
        <f>MAX(MIN(IF(AND(PP47=1,NX48&lt;0),-1,1)*(DT48-$C$15)/($C$14-$C$15)*$C$12*$C$21-$C$33*MF48/BF$6 -  PP47*$C$33/$C$21,EP47/$C$19),MAX(FL$8:FL47)*-1)</f>
        <v>-0.8376779284453123</v>
      </c>
      <c r="FM48" s="2">
        <f>MAX(MIN(IF(AND(PQ47=1,NY48&lt;0),-1,1)*(DU48-$C$15)/($C$14-$C$15)*$C$12*$C$21-$C$33*MG48/BG$6 -  PQ47*$C$33/$C$21,EQ47/$C$19),MAX(FM$8:FM47)*-1)</f>
        <v>-0.91600584732373702</v>
      </c>
      <c r="FN48" s="2">
        <f>MAX(MIN(IF(AND(PR47=1,NZ48&lt;0),-1,1)*(DV48-$C$15)/($C$14-$C$15)*$C$12*$C$21-$C$33*MH48/BH$6 -  PR47*$C$33/$C$21,ER47/$C$19),MAX(FN$8:FN47)*-1)</f>
        <v>-0.99433376620216163</v>
      </c>
      <c r="FO48" s="2">
        <f>MAX(MIN(IF(AND(PS47=1,OA48&lt;0),-1,1)*(DW48-$C$15)/($C$14-$C$15)*$C$12*$C$21-$C$33*MI48/BI$6 -  PS47*$C$33/$C$21,ES47/$C$19),MAX(FO$8:FO47)*-1)</f>
        <v>-1.0367011798382364</v>
      </c>
      <c r="FP48" s="47">
        <f t="shared" si="101"/>
        <v>1.6000000000000008</v>
      </c>
      <c r="FQ48" s="43">
        <f t="shared" si="375"/>
        <v>1.527500001516257</v>
      </c>
      <c r="FR48" s="43">
        <f t="shared" si="376"/>
        <v>1.5275467244842396</v>
      </c>
      <c r="FS48" s="43">
        <f t="shared" si="377"/>
        <v>1.5275000579405127</v>
      </c>
      <c r="FT48" s="43">
        <f t="shared" si="378"/>
        <v>1.5275000016484426</v>
      </c>
      <c r="FU48" s="43">
        <f t="shared" si="379"/>
        <v>1.5275000064728954</v>
      </c>
      <c r="FV48" s="43">
        <f t="shared" si="380"/>
        <v>0</v>
      </c>
      <c r="FW48" s="43">
        <f t="shared" si="381"/>
        <v>0</v>
      </c>
      <c r="FX48" s="43">
        <f t="shared" si="382"/>
        <v>0</v>
      </c>
      <c r="FY48" s="43">
        <f t="shared" si="383"/>
        <v>1.5396625748214594</v>
      </c>
      <c r="FZ48" s="43">
        <f t="shared" si="384"/>
        <v>3.0478218526824277</v>
      </c>
      <c r="GA48" s="43">
        <f t="shared" si="385"/>
        <v>1.7898497430661173</v>
      </c>
      <c r="GB48" s="43">
        <f t="shared" si="386"/>
        <v>10.402681898535603</v>
      </c>
      <c r="GC48" s="43">
        <f t="shared" si="387"/>
        <v>12.237346326157168</v>
      </c>
      <c r="GD48" s="43">
        <f t="shared" si="388"/>
        <v>14.072010753778756</v>
      </c>
      <c r="GE48" s="43">
        <f t="shared" si="389"/>
        <v>5.562443989803759</v>
      </c>
      <c r="GF48" s="43">
        <f t="shared" si="390"/>
        <v>1.6661676144458046</v>
      </c>
      <c r="GG48" s="43">
        <f t="shared" si="391"/>
        <v>1.5322423338180835</v>
      </c>
      <c r="GH48" s="43">
        <f t="shared" si="392"/>
        <v>1.5276619403753591</v>
      </c>
      <c r="GI48" s="43">
        <f t="shared" si="393"/>
        <v>1.5275055858632922</v>
      </c>
      <c r="GJ48" s="43">
        <f t="shared" si="394"/>
        <v>1.527501031657525</v>
      </c>
      <c r="GK48" s="43">
        <f t="shared" si="395"/>
        <v>1.5275001980438241</v>
      </c>
      <c r="GL48" s="47">
        <f t="shared" si="123"/>
        <v>1.6000000000000008</v>
      </c>
      <c r="GM48" s="43">
        <f t="shared" si="332"/>
        <v>-18.476693362868378</v>
      </c>
      <c r="GN48" s="43">
        <f t="shared" si="333"/>
        <v>-10.548760246128037</v>
      </c>
      <c r="GO48" s="43">
        <f t="shared" si="334"/>
        <v>-15.427186861711121</v>
      </c>
      <c r="GP48" s="43">
        <f t="shared" si="335"/>
        <v>-18.067452039776903</v>
      </c>
      <c r="GQ48" s="43">
        <f t="shared" si="336"/>
        <v>-19.712173445667368</v>
      </c>
      <c r="GR48" s="43">
        <f t="shared" si="337"/>
        <v>0</v>
      </c>
      <c r="GS48" s="43">
        <f t="shared" si="338"/>
        <v>0</v>
      </c>
      <c r="GT48" s="43">
        <f t="shared" si="339"/>
        <v>-30.209978939071298</v>
      </c>
      <c r="GU48" s="43">
        <f t="shared" si="340"/>
        <v>-34.043744474999997</v>
      </c>
      <c r="GV48" s="43">
        <f t="shared" si="341"/>
        <v>-34.043744474999997</v>
      </c>
      <c r="GW48" s="43">
        <f t="shared" si="342"/>
        <v>0</v>
      </c>
      <c r="GX48" s="43">
        <f t="shared" si="343"/>
        <v>2.3131552419981447</v>
      </c>
      <c r="GY48" s="43">
        <f t="shared" si="344"/>
        <v>2.8058925392605008</v>
      </c>
      <c r="GZ48" s="43">
        <f t="shared" si="345"/>
        <v>3.2986298365228635</v>
      </c>
      <c r="HA48" s="43">
        <f t="shared" si="346"/>
        <v>-12.107223501713998</v>
      </c>
      <c r="HB48" s="43">
        <f t="shared" si="347"/>
        <v>-13.680714112112852</v>
      </c>
      <c r="HC48" s="43">
        <f t="shared" si="348"/>
        <v>-15.254204722511707</v>
      </c>
      <c r="HD48" s="43">
        <f t="shared" si="349"/>
        <v>-16.827695332910565</v>
      </c>
      <c r="HE48" s="43">
        <f t="shared" si="350"/>
        <v>-18.401185943309425</v>
      </c>
      <c r="HF48" s="43">
        <f t="shared" si="351"/>
        <v>-19.974676553708278</v>
      </c>
      <c r="HG48" s="43">
        <f t="shared" si="352"/>
        <v>-20.825774457212145</v>
      </c>
      <c r="HH48" s="47">
        <f t="shared" si="124"/>
        <v>1.6000000000000008</v>
      </c>
      <c r="HI48" s="43">
        <f t="shared" si="125"/>
        <v>18.476693362868378</v>
      </c>
      <c r="HJ48" s="43">
        <f t="shared" si="126"/>
        <v>10.548760246128037</v>
      </c>
      <c r="HK48" s="43">
        <f t="shared" si="127"/>
        <v>15.427186861711121</v>
      </c>
      <c r="HL48" s="43">
        <f t="shared" si="128"/>
        <v>18.067452039776903</v>
      </c>
      <c r="HM48" s="43">
        <f t="shared" si="129"/>
        <v>19.712173445667368</v>
      </c>
      <c r="HN48" s="43">
        <f t="shared" si="130"/>
        <v>0</v>
      </c>
      <c r="HO48" s="43">
        <f t="shared" si="131"/>
        <v>0</v>
      </c>
      <c r="HP48" s="43">
        <f t="shared" si="132"/>
        <v>30.209978939071298</v>
      </c>
      <c r="HQ48" s="43">
        <f t="shared" si="133"/>
        <v>34.043744474999997</v>
      </c>
      <c r="HR48" s="43">
        <f t="shared" si="134"/>
        <v>34.043744474999997</v>
      </c>
      <c r="HS48" s="43">
        <f t="shared" si="135"/>
        <v>0</v>
      </c>
      <c r="HT48" s="43">
        <f t="shared" si="136"/>
        <v>2.3131552419981447</v>
      </c>
      <c r="HU48" s="43">
        <f t="shared" si="137"/>
        <v>2.8058925392605008</v>
      </c>
      <c r="HV48" s="43">
        <f t="shared" si="138"/>
        <v>3.2986298365228635</v>
      </c>
      <c r="HW48" s="43">
        <f t="shared" si="139"/>
        <v>12.107223501713998</v>
      </c>
      <c r="HX48" s="43">
        <f t="shared" si="140"/>
        <v>13.680714112112852</v>
      </c>
      <c r="HY48" s="43">
        <f t="shared" si="141"/>
        <v>15.254204722511707</v>
      </c>
      <c r="HZ48" s="43">
        <f t="shared" si="142"/>
        <v>16.827695332910565</v>
      </c>
      <c r="IA48" s="43">
        <f t="shared" si="143"/>
        <v>18.401185943309425</v>
      </c>
      <c r="IB48" s="43">
        <f t="shared" si="144"/>
        <v>19.974676553708278</v>
      </c>
      <c r="IC48" s="43">
        <f t="shared" si="145"/>
        <v>20.825774457212145</v>
      </c>
      <c r="ID48" s="47">
        <f t="shared" si="146"/>
        <v>1.6000000000000008</v>
      </c>
      <c r="IE48" s="43">
        <f t="shared" si="147"/>
        <v>0</v>
      </c>
      <c r="IF48" s="43">
        <f t="shared" si="148"/>
        <v>0</v>
      </c>
      <c r="IG48" s="43">
        <f t="shared" si="149"/>
        <v>0</v>
      </c>
      <c r="IH48" s="43">
        <f t="shared" si="150"/>
        <v>0</v>
      </c>
      <c r="II48" s="43">
        <f t="shared" si="151"/>
        <v>0</v>
      </c>
      <c r="IJ48" s="43">
        <f t="shared" si="152"/>
        <v>0</v>
      </c>
      <c r="IK48" s="43">
        <f t="shared" si="153"/>
        <v>0</v>
      </c>
      <c r="IL48" s="43">
        <f t="shared" si="154"/>
        <v>0</v>
      </c>
      <c r="IM48" s="43">
        <f t="shared" si="155"/>
        <v>0</v>
      </c>
      <c r="IN48" s="43">
        <f t="shared" si="156"/>
        <v>2.5197684143882988</v>
      </c>
      <c r="IO48" s="43">
        <f t="shared" si="157"/>
        <v>12.119768414388298</v>
      </c>
      <c r="IP48" s="43">
        <f t="shared" si="158"/>
        <v>11.62287474327205</v>
      </c>
      <c r="IQ48" s="43">
        <f t="shared" si="159"/>
        <v>11.517028823341013</v>
      </c>
      <c r="IR48" s="43">
        <f t="shared" si="160"/>
        <v>11.411182903409976</v>
      </c>
      <c r="IS48" s="43">
        <f t="shared" si="161"/>
        <v>1.6553710491271936</v>
      </c>
      <c r="IT48" s="43">
        <f t="shared" si="162"/>
        <v>0</v>
      </c>
      <c r="IU48" s="43">
        <f t="shared" si="163"/>
        <v>0</v>
      </c>
      <c r="IV48" s="43">
        <f t="shared" si="164"/>
        <v>0</v>
      </c>
      <c r="IW48" s="43">
        <f t="shared" si="165"/>
        <v>0</v>
      </c>
      <c r="IX48" s="43">
        <f t="shared" si="166"/>
        <v>0</v>
      </c>
      <c r="IY48" s="43">
        <f t="shared" si="167"/>
        <v>0</v>
      </c>
      <c r="IZ48" s="47">
        <f t="shared" si="168"/>
        <v>1.6000000000000008</v>
      </c>
      <c r="JA48" s="43" t="e">
        <f t="shared" si="267"/>
        <v>#N/A</v>
      </c>
      <c r="JB48" s="43" t="e">
        <f t="shared" si="268"/>
        <v>#N/A</v>
      </c>
      <c r="JC48" s="43" t="e">
        <f t="shared" si="269"/>
        <v>#N/A</v>
      </c>
      <c r="JD48" s="43" t="e">
        <f t="shared" si="270"/>
        <v>#N/A</v>
      </c>
      <c r="JE48" s="43" t="e">
        <f t="shared" si="271"/>
        <v>#N/A</v>
      </c>
      <c r="JF48" s="43" t="e">
        <f t="shared" si="272"/>
        <v>#N/A</v>
      </c>
      <c r="JG48" s="43" t="e">
        <f t="shared" si="273"/>
        <v>#N/A</v>
      </c>
      <c r="JH48" s="43" t="e">
        <f t="shared" si="274"/>
        <v>#N/A</v>
      </c>
      <c r="JI48" s="43" t="e">
        <f t="shared" si="275"/>
        <v>#N/A</v>
      </c>
      <c r="JJ48" s="43" t="e">
        <f t="shared" si="276"/>
        <v>#N/A</v>
      </c>
      <c r="JK48" s="43" t="e">
        <f t="shared" si="277"/>
        <v>#N/A</v>
      </c>
      <c r="JL48" s="43">
        <f t="shared" si="278"/>
        <v>6</v>
      </c>
      <c r="JM48" s="43">
        <f t="shared" si="279"/>
        <v>6</v>
      </c>
      <c r="JN48" s="43">
        <f t="shared" si="280"/>
        <v>6</v>
      </c>
      <c r="JO48" s="43" t="e">
        <f t="shared" si="281"/>
        <v>#N/A</v>
      </c>
      <c r="JP48" s="43" t="e">
        <f t="shared" si="282"/>
        <v>#N/A</v>
      </c>
      <c r="JQ48" s="43" t="e">
        <f t="shared" si="283"/>
        <v>#N/A</v>
      </c>
      <c r="JR48" s="43" t="e">
        <f t="shared" si="284"/>
        <v>#N/A</v>
      </c>
      <c r="JS48" s="43" t="e">
        <f t="shared" si="285"/>
        <v>#N/A</v>
      </c>
      <c r="JT48" s="43" t="e">
        <f t="shared" si="286"/>
        <v>#N/A</v>
      </c>
      <c r="JU48" s="43" t="e">
        <f t="shared" si="287"/>
        <v>#N/A</v>
      </c>
      <c r="JV48" s="47">
        <f t="shared" si="170"/>
        <v>1.6000000000000008</v>
      </c>
      <c r="JW48" s="36">
        <f t="shared" si="396"/>
        <v>0</v>
      </c>
      <c r="JX48" s="36">
        <f t="shared" si="397"/>
        <v>0</v>
      </c>
      <c r="JY48" s="36">
        <f t="shared" si="398"/>
        <v>0</v>
      </c>
      <c r="JZ48" s="36">
        <f t="shared" si="399"/>
        <v>0</v>
      </c>
      <c r="KA48" s="36">
        <f t="shared" si="400"/>
        <v>0</v>
      </c>
      <c r="KB48" s="36">
        <f t="shared" si="401"/>
        <v>0</v>
      </c>
      <c r="KC48" s="36">
        <f t="shared" si="402"/>
        <v>0</v>
      </c>
      <c r="KD48" s="36">
        <f t="shared" si="403"/>
        <v>0</v>
      </c>
      <c r="KE48" s="36">
        <f t="shared" si="404"/>
        <v>0</v>
      </c>
      <c r="KF48" s="36">
        <f t="shared" si="405"/>
        <v>0</v>
      </c>
      <c r="KG48" s="36">
        <f t="shared" si="406"/>
        <v>1</v>
      </c>
      <c r="KH48" s="36">
        <f t="shared" si="407"/>
        <v>0</v>
      </c>
      <c r="KI48" s="36">
        <f t="shared" si="408"/>
        <v>0</v>
      </c>
      <c r="KJ48" s="36">
        <f t="shared" si="409"/>
        <v>0</v>
      </c>
      <c r="KK48" s="36">
        <f t="shared" si="410"/>
        <v>0</v>
      </c>
      <c r="KL48" s="36">
        <f t="shared" si="411"/>
        <v>0</v>
      </c>
      <c r="KM48" s="36">
        <f t="shared" si="412"/>
        <v>0</v>
      </c>
      <c r="KN48" s="36">
        <f t="shared" si="413"/>
        <v>0</v>
      </c>
      <c r="KO48" s="36">
        <f t="shared" si="414"/>
        <v>0</v>
      </c>
      <c r="KP48" s="36">
        <f t="shared" si="415"/>
        <v>0</v>
      </c>
      <c r="KQ48" s="36">
        <f t="shared" si="416"/>
        <v>0</v>
      </c>
      <c r="KR48" s="47">
        <f t="shared" si="192"/>
        <v>1.6000000000000008</v>
      </c>
      <c r="KS48" s="1">
        <f t="shared" si="417"/>
        <v>0</v>
      </c>
      <c r="KT48" s="1">
        <f t="shared" si="418"/>
        <v>0</v>
      </c>
      <c r="KU48" s="1">
        <f t="shared" si="419"/>
        <v>0</v>
      </c>
      <c r="KV48" s="1">
        <f t="shared" si="420"/>
        <v>0</v>
      </c>
      <c r="KW48" s="1">
        <f t="shared" si="421"/>
        <v>0</v>
      </c>
      <c r="KX48" s="1">
        <f t="shared" si="422"/>
        <v>1</v>
      </c>
      <c r="KY48" s="1">
        <f t="shared" si="423"/>
        <v>1</v>
      </c>
      <c r="KZ48" s="1">
        <f t="shared" si="424"/>
        <v>1</v>
      </c>
      <c r="LA48" s="1">
        <f t="shared" si="425"/>
        <v>0</v>
      </c>
      <c r="LB48" s="1">
        <f t="shared" si="426"/>
        <v>0</v>
      </c>
      <c r="LC48" s="1">
        <f t="shared" si="427"/>
        <v>0</v>
      </c>
      <c r="LD48" s="1">
        <f t="shared" si="428"/>
        <v>0</v>
      </c>
      <c r="LE48" s="1">
        <f t="shared" si="429"/>
        <v>0</v>
      </c>
      <c r="LF48" s="1">
        <f t="shared" si="430"/>
        <v>0</v>
      </c>
      <c r="LG48" s="1">
        <f t="shared" si="431"/>
        <v>0</v>
      </c>
      <c r="LH48" s="1">
        <f t="shared" si="432"/>
        <v>0</v>
      </c>
      <c r="LI48" s="1">
        <f t="shared" si="433"/>
        <v>0</v>
      </c>
      <c r="LJ48" s="1">
        <f t="shared" si="434"/>
        <v>0</v>
      </c>
      <c r="LK48" s="1">
        <f t="shared" si="435"/>
        <v>0</v>
      </c>
      <c r="LL48" s="1">
        <f t="shared" si="436"/>
        <v>0</v>
      </c>
      <c r="LM48" s="1">
        <f t="shared" si="437"/>
        <v>0</v>
      </c>
      <c r="LN48" s="47">
        <f t="shared" si="214"/>
        <v>1.6000000000000008</v>
      </c>
      <c r="LO48" s="43">
        <f t="shared" si="215"/>
        <v>2.7253061664247107</v>
      </c>
      <c r="LP48" s="43">
        <f t="shared" si="216"/>
        <v>12.598596847194404</v>
      </c>
      <c r="LQ48" s="43">
        <f t="shared" si="217"/>
        <v>9.2190446827131254</v>
      </c>
      <c r="LR48" s="43">
        <f t="shared" si="218"/>
        <v>3.8292774978202968</v>
      </c>
      <c r="LS48" s="43">
        <f t="shared" si="219"/>
        <v>0.4885263177362491</v>
      </c>
      <c r="LT48" s="43">
        <f t="shared" si="220"/>
        <v>0</v>
      </c>
      <c r="LU48" s="43">
        <f t="shared" si="221"/>
        <v>0</v>
      </c>
      <c r="LV48" s="43">
        <f t="shared" si="222"/>
        <v>0</v>
      </c>
      <c r="LW48" s="43">
        <f t="shared" si="223"/>
        <v>2.4881167781680498</v>
      </c>
      <c r="LX48" s="43">
        <f t="shared" si="224"/>
        <v>5.7992084669565367</v>
      </c>
      <c r="LY48" s="43">
        <f t="shared" si="225"/>
        <v>6.5244286240937326</v>
      </c>
      <c r="LZ48" s="43">
        <f t="shared" si="226"/>
        <v>6.9187671392841281</v>
      </c>
      <c r="MA48" s="43">
        <f t="shared" si="227"/>
        <v>8.3925699168502454</v>
      </c>
      <c r="MB48" s="43">
        <f t="shared" si="228"/>
        <v>9.8663726944163574</v>
      </c>
      <c r="MC48" s="43">
        <f t="shared" si="229"/>
        <v>10.69964902990613</v>
      </c>
      <c r="MD48" s="43">
        <f t="shared" si="230"/>
        <v>10.626498876215631</v>
      </c>
      <c r="ME48" s="43">
        <f t="shared" si="231"/>
        <v>10.191391875356899</v>
      </c>
      <c r="MF48" s="43">
        <f t="shared" si="232"/>
        <v>9.3848018972071063</v>
      </c>
      <c r="MG48" s="43">
        <f t="shared" si="233"/>
        <v>8.1366723907726701</v>
      </c>
      <c r="MH48" s="43">
        <f t="shared" si="234"/>
        <v>7.2166506042091001</v>
      </c>
      <c r="MI48" s="43">
        <f t="shared" si="235"/>
        <v>5.9287035473446075</v>
      </c>
      <c r="MJ48" s="47">
        <f t="shared" si="236"/>
        <v>1.6000000000000008</v>
      </c>
      <c r="MK48" s="43" t="e">
        <f t="shared" si="353"/>
        <v>#N/A</v>
      </c>
      <c r="ML48" s="43" t="e">
        <f t="shared" si="288"/>
        <v>#N/A</v>
      </c>
      <c r="MM48" s="43" t="e">
        <f t="shared" si="289"/>
        <v>#N/A</v>
      </c>
      <c r="MN48" s="43" t="e">
        <f t="shared" si="290"/>
        <v>#N/A</v>
      </c>
      <c r="MO48" s="43" t="e">
        <f t="shared" si="291"/>
        <v>#N/A</v>
      </c>
      <c r="MP48" s="43" t="e">
        <f t="shared" si="292"/>
        <v>#N/A</v>
      </c>
      <c r="MQ48" s="43" t="e">
        <f t="shared" si="293"/>
        <v>#N/A</v>
      </c>
      <c r="MR48" s="43" t="e">
        <f t="shared" si="294"/>
        <v>#N/A</v>
      </c>
      <c r="MS48" s="43" t="e">
        <f t="shared" si="295"/>
        <v>#N/A</v>
      </c>
      <c r="MT48" s="43" t="e">
        <f t="shared" si="296"/>
        <v>#N/A</v>
      </c>
      <c r="MU48" s="43" t="e">
        <f t="shared" si="297"/>
        <v>#N/A</v>
      </c>
      <c r="MV48" s="43" t="e">
        <f t="shared" si="298"/>
        <v>#N/A</v>
      </c>
      <c r="MW48" s="43" t="e">
        <f t="shared" si="299"/>
        <v>#N/A</v>
      </c>
      <c r="MX48" s="43" t="e">
        <f t="shared" si="300"/>
        <v>#N/A</v>
      </c>
      <c r="MY48" s="43" t="e">
        <f t="shared" si="301"/>
        <v>#N/A</v>
      </c>
      <c r="MZ48" s="43" t="e">
        <f t="shared" si="302"/>
        <v>#N/A</v>
      </c>
      <c r="NA48" s="43" t="e">
        <f t="shared" si="303"/>
        <v>#N/A</v>
      </c>
      <c r="NB48" s="43" t="e">
        <f t="shared" si="304"/>
        <v>#N/A</v>
      </c>
      <c r="NC48" s="43" t="e">
        <f t="shared" si="305"/>
        <v>#N/A</v>
      </c>
      <c r="ND48" s="43" t="e">
        <f t="shared" si="306"/>
        <v>#N/A</v>
      </c>
      <c r="NE48" s="43" t="e">
        <f t="shared" si="307"/>
        <v>#N/A</v>
      </c>
      <c r="NF48" s="47">
        <f t="shared" si="238"/>
        <v>1.6000000000000008</v>
      </c>
      <c r="NG48" s="43">
        <f>IF(OY47=0,MIN('Drive Train'!$F$35-FQ47*$C$19*'Drive Train'!$F$39,NG47+$C$39)-$C$7,IF(LO47-1&lt;=0,0,IF($C$37=Motors!$C$30,MAX(MAX(NG$8:NG47)*-1,NG47-$C$39),MAX(0,MAX(NG$8:NG47)*-1,NG47-$C$39))))</f>
        <v>0</v>
      </c>
      <c r="NH48" s="43">
        <f>IF(OZ47=0,MIN('Drive Train'!$F$35-FR47*$C$19*'Drive Train'!$F$39,NH47+$C$39)-$C$7,IF(LP47-1&lt;=0,0,IF($C$37=Motors!$C$30,MAX(MAX(NH$8:NH47)*-1,NH47-$C$39),MAX(0,MAX(NH$8:NH47)*-1,NH47-$C$39))))</f>
        <v>0</v>
      </c>
      <c r="NI48" s="43">
        <f>IF(PA47=0,MIN('Drive Train'!$F$35-FS47*$C$19*'Drive Train'!$F$39,NI47+$C$39)-$C$7,IF(LQ47-1&lt;=0,0,IF($C$37=Motors!$C$30,MAX(MAX(NI$8:NI47)*-1,NI47-$C$39),MAX(0,MAX(NI$8:NI47)*-1,NI47-$C$39))))</f>
        <v>0</v>
      </c>
      <c r="NJ48" s="43">
        <f>IF(PB47=0,MIN('Drive Train'!$F$35-FT47*$C$19*'Drive Train'!$F$39,NJ47+$C$39)-$C$7,IF(LR47-1&lt;=0,0,IF($C$37=Motors!$C$30,MAX(MAX(NJ$8:NJ47)*-1,NJ47-$C$39),MAX(0,MAX(NJ$8:NJ47)*-1,NJ47-$C$39))))</f>
        <v>0</v>
      </c>
      <c r="NK48" s="43">
        <f>IF(PC47=0,MIN('Drive Train'!$F$35-FU47*$C$19*'Drive Train'!$F$39,NK47+$C$39)-$C$7,IF(LS47-1&lt;=0,0,IF($C$37=Motors!$C$30,MAX(MAX(NK$8:NK47)*-1,NK47-$C$39),MAX(0,MAX(NK$8:NK47)*-1,NK47-$C$39))))</f>
        <v>0</v>
      </c>
      <c r="NL48" s="43">
        <f>IF(PD47=0,MIN('Drive Train'!$F$35-FV47*$C$19*'Drive Train'!$F$39,NL47+$C$39)-$C$7,IF(LT47-1&lt;=0,0,IF($C$37=Motors!$C$30,MAX(MAX(NL$8:NL47)*-1,NL47-$C$39),MAX(0,MAX(NL$8:NL47)*-1,NL47-$C$39))))</f>
        <v>0</v>
      </c>
      <c r="NM48" s="43">
        <f>IF(PE47=0,MIN('Drive Train'!$F$35-FW47*$C$19*'Drive Train'!$F$39,NM47+$C$39)-$C$7,IF(LU47-1&lt;=0,0,IF($C$37=Motors!$C$30,MAX(MAX(NM$8:NM47)*-1,NM47-$C$39),MAX(0,MAX(NM$8:NM47)*-1,NM47-$C$39))))</f>
        <v>0</v>
      </c>
      <c r="NN48" s="43">
        <f>IF(PF47=0,MIN('Drive Train'!$F$35-FX47*$C$19*'Drive Train'!$F$39,NN47+$C$39)-$C$7,IF(LV47-1&lt;=0,0,IF($C$37=Motors!$C$30,MAX(MAX(NN$8:NN47)*-1,NN47-$C$39),MAX(0,MAX(NN$8:NN47)*-1,NN47-$C$39))))</f>
        <v>0</v>
      </c>
      <c r="NO48" s="43">
        <f>IF(PG47=0,MIN('Drive Train'!$F$35-FY47*$C$19*'Drive Train'!$F$39,NO47+$C$39)-$C$7,IF(LW47-1&lt;=0,0,IF($C$37=Motors!$C$30,MAX(MAX(NO$8:NO47)*-1,NO47-$C$39),MAX(0,MAX(NO$8:NO47)*-1,NO47-$C$39))))</f>
        <v>0</v>
      </c>
      <c r="NP48" s="43">
        <f>IF(PH47=0,MIN('Drive Train'!$F$35-FZ47*$C$19*'Drive Train'!$F$39,NP47+$C$39)-$C$7,IF(LX47-1&lt;=0,0,IF($C$37=Motors!$C$30,MAX(MAX(NP$8:NP47)*-1,NP47-$C$39),MAX(0,MAX(NP$8:NP47)*-1,NP47-$C$39))))</f>
        <v>2.5197684143882988</v>
      </c>
      <c r="NQ48" s="43">
        <f>IF(PI47=0,MIN('Drive Train'!$F$35-GA47*$C$19*'Drive Train'!$F$39,NQ47+$C$39)-$C$7,IF(LY47-1&lt;=0,0,IF($C$37=Motors!$C$30,MAX(MAX(NQ$8:NQ47)*-1,NQ47-$C$39),MAX(0,MAX(NQ$8:NQ47)*-1,NQ47-$C$39))))</f>
        <v>12.119768414388298</v>
      </c>
      <c r="NR48" s="43">
        <f>IF(PJ47=0,MIN('Drive Train'!$F$35-GB47*$C$19*'Drive Train'!$F$39,NR47+$C$39)-$C$7,IF(LZ47-1&lt;=0,0,IF($C$37=Motors!$C$30,MAX(MAX(NR$8:NR47)*-1,NR47-$C$39),MAX(0,MAX(NR$8:NR47)*-1,NR47-$C$39))))</f>
        <v>11.62287474327205</v>
      </c>
      <c r="NS48" s="43">
        <f>IF(PK47=0,MIN('Drive Train'!$F$35-GC47*$C$19*'Drive Train'!$F$39,NS47+$C$39)-$C$7,IF(MA47-1&lt;=0,0,IF($C$37=Motors!$C$30,MAX(MAX(NS$8:NS47)*-1,NS47-$C$39),MAX(0,MAX(NS$8:NS47)*-1,NS47-$C$39))))</f>
        <v>11.517028823341013</v>
      </c>
      <c r="NT48" s="43">
        <f>IF(PL47=0,MIN('Drive Train'!$F$35-GD47*$C$19*'Drive Train'!$F$39,NT47+$C$39)-$C$7,IF(MB47-1&lt;=0,0,IF($C$37=Motors!$C$30,MAX(MAX(NT$8:NT47)*-1,NT47-$C$39),MAX(0,MAX(NT$8:NT47)*-1,NT47-$C$39))))</f>
        <v>11.411182903409976</v>
      </c>
      <c r="NU48" s="43">
        <f>IF(PM47=0,MIN('Drive Train'!$F$35-GE47*$C$19*'Drive Train'!$F$39,NU47+$C$39)-$C$7,IF(MC47-1&lt;=0,0,IF($C$37=Motors!$C$30,MAX(MAX(NU$8:NU47)*-1,NU47-$C$39),MAX(0,MAX(NU$8:NU47)*-1,NU47-$C$39))))</f>
        <v>1.6553710491271936</v>
      </c>
      <c r="NV48" s="43">
        <f>IF(PN47=0,MIN('Drive Train'!$F$35-GF47*$C$19*'Drive Train'!$F$39,NV47+$C$39)-$C$7,IF(MD47-1&lt;=0,0,IF($C$37=Motors!$C$30,MAX(MAX(NV$8:NV47)*-1,NV47-$C$39),MAX(0,MAX(NV$8:NV47)*-1,NV47-$C$39))))</f>
        <v>0</v>
      </c>
      <c r="NW48" s="43">
        <f>IF(PO47=0,MIN('Drive Train'!$F$35-GG47*$C$19*'Drive Train'!$F$39,NW47+$C$39)-$C$7,IF(ME47-1&lt;=0,0,IF($C$37=Motors!$C$30,MAX(MAX(NW$8:NW47)*-1,NW47-$C$39),MAX(0,MAX(NW$8:NW47)*-1,NW47-$C$39))))</f>
        <v>0</v>
      </c>
      <c r="NX48" s="43">
        <f>IF(PP47=0,MIN('Drive Train'!$F$35-GH47*$C$19*'Drive Train'!$F$39,NX47+$C$39)-$C$7,IF(MF47-1&lt;=0,0,IF($C$37=Motors!$C$30,MAX(MAX(NX$8:NX47)*-1,NX47-$C$39),MAX(0,MAX(NX$8:NX47)*-1,NX47-$C$39))))</f>
        <v>0</v>
      </c>
      <c r="NY48" s="43">
        <f>IF(PQ47=0,MIN('Drive Train'!$F$35-GI47*$C$19*'Drive Train'!$F$39,NY47+$C$39)-$C$7,IF(MG47-1&lt;=0,0,IF($C$37=Motors!$C$30,MAX(MAX(NY$8:NY47)*-1,NY47-$C$39),MAX(0,MAX(NY$8:NY47)*-1,NY47-$C$39))))</f>
        <v>0</v>
      </c>
      <c r="NZ48" s="43">
        <f>IF(PR47=0,MIN('Drive Train'!$F$35-GJ47*$C$19*'Drive Train'!$F$39,NZ47+$C$39)-$C$7,IF(MH47-1&lt;=0,0,IF($C$37=Motors!$C$30,MAX(MAX(NZ$8:NZ47)*-1,NZ47-$C$39),MAX(0,MAX(NZ$8:NZ47)*-1,NZ47-$C$39))))</f>
        <v>0</v>
      </c>
      <c r="OA48" s="43">
        <f>IF(PS47=0,MIN('Drive Train'!$F$35-GK47*$C$19*'Drive Train'!$F$39,OA47+$C$39)-$C$7,IF(MI47-1&lt;=0,0,IF($C$37=Motors!$C$30,MAX(MAX(OA$8:OA47)*-1,OA47-$C$39),MAX(0,MAX(OA$8:OA47)*-1,OA47-$C$39))))</f>
        <v>0</v>
      </c>
      <c r="OB48" s="47">
        <f t="shared" si="239"/>
        <v>1.6000000000000008</v>
      </c>
      <c r="OC48" s="43">
        <f>'Drive Train'!$F$35-(FQ48*$C$13)*$C$19*'Drive Train'!$F$39</f>
        <v>12.335844999936318</v>
      </c>
      <c r="OD48" s="43">
        <f>'Drive Train'!$F$35-(FR48*$C$13)*$C$19*'Drive Train'!$F$39</f>
        <v>12.335843037571662</v>
      </c>
      <c r="OE48" s="43">
        <f>'Drive Train'!$F$35-(FS48*$C$13)*$C$19*'Drive Train'!$F$39</f>
        <v>12.335844997566499</v>
      </c>
      <c r="OF48" s="43">
        <f>'Drive Train'!$F$35-(FT48*$C$13)*$C$19*'Drive Train'!$F$39</f>
        <v>12.335844999930766</v>
      </c>
      <c r="OG48" s="43">
        <f>'Drive Train'!$F$35-(FU48*$C$13)*$C$19*'Drive Train'!$F$39</f>
        <v>12.335844999728138</v>
      </c>
      <c r="OH48" s="43">
        <f>'Drive Train'!$F$35-(FV48*$C$13)*$C$19*'Drive Train'!$F$39</f>
        <v>12.4</v>
      </c>
      <c r="OI48" s="43">
        <f>'Drive Train'!$F$35-(FW48*$C$13)*$C$19*'Drive Train'!$F$39</f>
        <v>12.4</v>
      </c>
      <c r="OJ48" s="43">
        <f>'Drive Train'!$F$35-(FX48*$C$13)*$C$19*'Drive Train'!$F$39</f>
        <v>12.4</v>
      </c>
      <c r="OK48" s="43">
        <f>'Drive Train'!$F$35-(FY48*$C$13)*$C$19*'Drive Train'!$F$39</f>
        <v>12.335334171857498</v>
      </c>
      <c r="OL48" s="43">
        <f>'Drive Train'!$F$35-(FZ48*$C$13)*$C$19*'Drive Train'!$F$39</f>
        <v>12.271991482187339</v>
      </c>
      <c r="OM48" s="43">
        <f>'Drive Train'!$F$35-(GA48*$C$13)*$C$19*'Drive Train'!$F$39</f>
        <v>12.324826310791224</v>
      </c>
      <c r="ON48" s="43">
        <f>'Drive Train'!$F$35-(GB48*$C$13)*$C$19*'Drive Train'!$F$39</f>
        <v>11.963087360261506</v>
      </c>
      <c r="OO48" s="43">
        <f>'Drive Train'!$F$35-(GC48*$C$13)*$C$19*'Drive Train'!$F$39</f>
        <v>11.886031454301399</v>
      </c>
      <c r="OP48" s="43">
        <f>'Drive Train'!$F$35-(GD48*$C$13)*$C$19*'Drive Train'!$F$39</f>
        <v>11.808975548341293</v>
      </c>
      <c r="OQ48" s="43">
        <f>'Drive Train'!$F$35-(GE48*$C$13)*$C$19*'Drive Train'!$F$39</f>
        <v>12.166377352428242</v>
      </c>
      <c r="OR48" s="43">
        <f>'Drive Train'!$F$35-(GF48*$C$13)*$C$19*'Drive Train'!$F$39</f>
        <v>12.330020960193277</v>
      </c>
      <c r="OS48" s="43">
        <f>'Drive Train'!$F$35-(GG48*$C$13)*$C$19*'Drive Train'!$F$39</f>
        <v>12.335645821979641</v>
      </c>
      <c r="OT48" s="43">
        <f>'Drive Train'!$F$35-(GH48*$C$13)*$C$19*'Drive Train'!$F$39</f>
        <v>12.335838198504236</v>
      </c>
      <c r="OU48" s="43">
        <f>'Drive Train'!$F$35-(GI48*$C$13)*$C$19*'Drive Train'!$F$39</f>
        <v>12.335844765393743</v>
      </c>
      <c r="OV48" s="43">
        <f>'Drive Train'!$F$35-(GJ48*$C$13)*$C$19*'Drive Train'!$F$39</f>
        <v>12.335844956670384</v>
      </c>
      <c r="OW48" s="43">
        <f>'Drive Train'!$F$35-(GK48*$C$13)*$C$19*'Drive Train'!$F$39</f>
        <v>12.33584499168216</v>
      </c>
      <c r="OX48" s="47">
        <f t="shared" si="240"/>
        <v>1.6000000000000008</v>
      </c>
      <c r="OY48" s="1">
        <f>IF(PU48&gt;='Drive Train'!$F$29,1,0)</f>
        <v>1</v>
      </c>
      <c r="OZ48" s="1">
        <f>IF(PV48&gt;='Drive Train'!$F$29,1,0)</f>
        <v>1</v>
      </c>
      <c r="PA48" s="1">
        <f>IF(PW48&gt;='Drive Train'!$F$29,1,0)</f>
        <v>1</v>
      </c>
      <c r="PB48" s="1">
        <f>IF(PX48&gt;='Drive Train'!$F$29,1,0)</f>
        <v>1</v>
      </c>
      <c r="PC48" s="1">
        <f>IF(PY48&gt;='Drive Train'!$F$29,1,0)</f>
        <v>1</v>
      </c>
      <c r="PD48" s="1">
        <f>IF(PZ48&gt;='Drive Train'!$F$29,1,0)</f>
        <v>1</v>
      </c>
      <c r="PE48" s="1">
        <f>IF(QA48&gt;='Drive Train'!$F$29,1,0)</f>
        <v>1</v>
      </c>
      <c r="PF48" s="1">
        <f>IF(QB48&gt;='Drive Train'!$F$29,1,0)</f>
        <v>1</v>
      </c>
      <c r="PG48" s="1">
        <f>IF(QC48&gt;='Drive Train'!$F$29,1,0)</f>
        <v>1</v>
      </c>
      <c r="PH48" s="1">
        <f>IF(QD48&gt;='Drive Train'!$F$29,1,0)</f>
        <v>1</v>
      </c>
      <c r="PI48" s="1">
        <f>IF(QE48&gt;='Drive Train'!$F$29,1,0)</f>
        <v>0</v>
      </c>
      <c r="PJ48" s="1">
        <f>IF(QF48&gt;='Drive Train'!$F$29,1,0)</f>
        <v>0</v>
      </c>
      <c r="PK48" s="1">
        <f>IF(QG48&gt;='Drive Train'!$F$29,1,0)</f>
        <v>0</v>
      </c>
      <c r="PL48" s="1">
        <f>IF(QH48&gt;='Drive Train'!$F$29,1,0)</f>
        <v>0</v>
      </c>
      <c r="PM48" s="1">
        <f>IF(QI48&gt;='Drive Train'!$F$29,1,0)</f>
        <v>1</v>
      </c>
      <c r="PN48" s="1">
        <f>IF(QJ48&gt;='Drive Train'!$F$29,1,0)</f>
        <v>1</v>
      </c>
      <c r="PO48" s="1">
        <f>IF(QK48&gt;='Drive Train'!$F$29,1,0)</f>
        <v>1</v>
      </c>
      <c r="PP48" s="1">
        <f>IF(QL48&gt;='Drive Train'!$F$29,1,0)</f>
        <v>1</v>
      </c>
      <c r="PQ48" s="1">
        <f>IF(QM48&gt;='Drive Train'!$F$29,1,0)</f>
        <v>1</v>
      </c>
      <c r="PR48" s="1">
        <f>IF(QN48&gt;='Drive Train'!$F$29,1,0)</f>
        <v>1</v>
      </c>
      <c r="PS48" s="1">
        <f>IF(QO48&gt;='Drive Train'!$F$29,1,0)</f>
        <v>1</v>
      </c>
      <c r="PT48" s="190">
        <f t="shared" si="241"/>
        <v>1.6000000000000008</v>
      </c>
      <c r="PU48" s="43">
        <f t="shared" si="242"/>
        <v>15.197086599919253</v>
      </c>
      <c r="PV48" s="43">
        <f t="shared" si="243"/>
        <v>15.284638340142301</v>
      </c>
      <c r="PW48" s="43">
        <f t="shared" si="244"/>
        <v>17.055559628139822</v>
      </c>
      <c r="PX48" s="43">
        <f t="shared" si="245"/>
        <v>15.65453434739571</v>
      </c>
      <c r="PY48" s="43">
        <f t="shared" si="246"/>
        <v>14.012849661990021</v>
      </c>
      <c r="PZ48" s="43">
        <f t="shared" si="247"/>
        <v>12.208295022960858</v>
      </c>
      <c r="QA48" s="43">
        <f t="shared" si="248"/>
        <v>11.812774381794295</v>
      </c>
      <c r="QB48" s="43">
        <f t="shared" si="249"/>
        <v>11.153060367918922</v>
      </c>
      <c r="QC48" s="43">
        <f t="shared" si="250"/>
        <v>10.954700480413553</v>
      </c>
      <c r="QD48" s="43">
        <f t="shared" si="251"/>
        <v>10.497300769135824</v>
      </c>
      <c r="QE48" s="43">
        <f t="shared" si="252"/>
        <v>9.7411821423854938</v>
      </c>
      <c r="QF48" s="43">
        <f t="shared" si="253"/>
        <v>6.6961350726822237</v>
      </c>
      <c r="QG48" s="43">
        <f t="shared" si="254"/>
        <v>8.1225138292446299</v>
      </c>
      <c r="QH48" s="43">
        <f t="shared" si="255"/>
        <v>9.5488925858070406</v>
      </c>
      <c r="QI48" s="43">
        <f t="shared" si="256"/>
        <v>10.924120883336464</v>
      </c>
      <c r="QJ48" s="43">
        <f t="shared" si="257"/>
        <v>12.168097066339197</v>
      </c>
      <c r="QK48" s="43">
        <f t="shared" si="258"/>
        <v>13.23602031761944</v>
      </c>
      <c r="QL48" s="43">
        <f t="shared" si="259"/>
        <v>14.080983732152063</v>
      </c>
      <c r="QM48" s="43">
        <f t="shared" si="260"/>
        <v>14.628209317121581</v>
      </c>
      <c r="QN48" s="43">
        <f t="shared" si="261"/>
        <v>15.144388288598595</v>
      </c>
      <c r="QO48" s="43">
        <f t="shared" si="262"/>
        <v>15.342203627819424</v>
      </c>
      <c r="QP48" s="47">
        <f t="shared" si="263"/>
        <v>1.6000000000000008</v>
      </c>
      <c r="QQ48" s="43">
        <f t="shared" si="354"/>
        <v>1.9887219387142149E-2</v>
      </c>
      <c r="QR48" s="43">
        <f t="shared" si="355"/>
        <v>1.9887827694778003E-2</v>
      </c>
      <c r="QS48" s="43">
        <f t="shared" si="356"/>
        <v>1.9887220121755273E-2</v>
      </c>
      <c r="QT48" s="43">
        <f t="shared" si="357"/>
        <v>1.988721938886313E-2</v>
      </c>
      <c r="QU48" s="43">
        <f t="shared" si="358"/>
        <v>1.9887219451674886E-2</v>
      </c>
      <c r="QV48" s="43">
        <f t="shared" si="359"/>
        <v>0</v>
      </c>
      <c r="QW48" s="43">
        <f t="shared" si="360"/>
        <v>0</v>
      </c>
      <c r="QX48" s="43">
        <f t="shared" si="361"/>
        <v>0</v>
      </c>
      <c r="QY48" s="43">
        <f t="shared" si="362"/>
        <v>2.0045569477742907E-2</v>
      </c>
      <c r="QZ48" s="43">
        <f t="shared" si="363"/>
        <v>3.9680983160101414E-2</v>
      </c>
      <c r="RA48" s="43">
        <f t="shared" si="364"/>
        <v>2.3302870360093444E-2</v>
      </c>
      <c r="RB48" s="43">
        <f t="shared" si="365"/>
        <v>0.13543726148967086</v>
      </c>
      <c r="RC48" s="43">
        <f t="shared" si="366"/>
        <v>0.15932359467309334</v>
      </c>
      <c r="RD48" s="43">
        <f t="shared" si="367"/>
        <v>0.1832099278565161</v>
      </c>
      <c r="RE48" s="43">
        <f t="shared" si="368"/>
        <v>7.2419995969957657E-2</v>
      </c>
      <c r="RF48" s="43">
        <f t="shared" si="369"/>
        <v>2.1692596302025167E-2</v>
      </c>
      <c r="RG48" s="43">
        <f t="shared" si="370"/>
        <v>1.9948961974899617E-2</v>
      </c>
      <c r="RH48" s="43">
        <f t="shared" si="371"/>
        <v>1.9889327743027627E-2</v>
      </c>
      <c r="RI48" s="43">
        <f t="shared" si="372"/>
        <v>1.988729209230386E-2</v>
      </c>
      <c r="RJ48" s="43">
        <f t="shared" si="373"/>
        <v>1.9887232799021281E-2</v>
      </c>
      <c r="RK48" s="43">
        <f t="shared" si="374"/>
        <v>1.9887221945824204E-2</v>
      </c>
      <c r="RL48" s="47">
        <f t="shared" si="264"/>
        <v>1.6000000000000008</v>
      </c>
      <c r="RM48" s="2">
        <f>IF(AND(LO48&gt;=LO$6*'Drive Train'!$AA$52,LO48&lt;=LO$6*'Drive Train'!$AA$53,KS48=0,JW48=0,EU48&gt;0),$C$17,0)</f>
        <v>0</v>
      </c>
      <c r="RN48" s="2">
        <f>IF(AND(LP48&gt;=LP$6*'Drive Train'!$AA$52,LP48&lt;=LP$6*'Drive Train'!$AA$53,KT48=0,JX48=0,EV48&gt;0),$C$17,0)</f>
        <v>0</v>
      </c>
      <c r="RO48" s="2">
        <f>IF(AND(LQ48&gt;=LQ$6*'Drive Train'!$AA$52,LQ48&lt;=LQ$6*'Drive Train'!$AA$53,KU48=0,JY48=0,EW48&gt;0),$C$17,0)</f>
        <v>0</v>
      </c>
      <c r="RP48" s="2">
        <f>IF(AND(LR48&gt;=LR$6*'Drive Train'!$AA$52,LR48&lt;=LR$6*'Drive Train'!$AA$53,KV48=0,JZ48=0,EX48&gt;0),$C$17,0)</f>
        <v>0</v>
      </c>
      <c r="RQ48" s="2">
        <f>IF(AND(LS48&gt;=LS$6*'Drive Train'!$AA$52,LS48&lt;=LS$6*'Drive Train'!$AA$53,KW48=0,KA48=0,EY48&gt;0),$C$17,0)</f>
        <v>0</v>
      </c>
      <c r="RR48" s="2">
        <f>IF(AND(LT48&gt;=LT$6*'Drive Train'!$AA$52,LT48&lt;=LT$6*'Drive Train'!$AA$53,KX48=0,KB48=0,EZ48&gt;0),$C$17,0)</f>
        <v>0</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0.04</v>
      </c>
      <c r="SA48" s="2">
        <f>IF(AND(MC48&gt;=MC$6*'Drive Train'!$AA$52,MC48&lt;=MC$6*'Drive Train'!$AA$53,LG48=0,KK48=0,FI48&gt;0),$C$17,0)</f>
        <v>0</v>
      </c>
      <c r="SB48" s="2">
        <f>IF(AND(MD48&gt;=MD$6*'Drive Train'!$AA$52,MD48&lt;=MD$6*'Drive Train'!$AA$53,LH48=0,KL48=0,FJ48&gt;0),$C$17,0)</f>
        <v>0</v>
      </c>
      <c r="SC48" s="2">
        <f>IF(AND(ME48&gt;=ME$6*'Drive Train'!$AA$52,ME48&lt;=ME$6*'Drive Train'!$AA$53,LI48=0,KM48=0,FK48&gt;0),$C$17,0)</f>
        <v>0</v>
      </c>
      <c r="SD48" s="2">
        <f>IF(AND(MF48&gt;=MF$6*'Drive Train'!$AA$52,MF48&lt;=MF$6*'Drive Train'!$AA$53,LJ48=0,KN48=0,FL48&gt;0),$C$17,0)</f>
        <v>0</v>
      </c>
      <c r="SE48" s="2">
        <f>IF(AND(MG48&gt;=MG$6*'Drive Train'!$AA$52,MG48&lt;=MG$6*'Drive Train'!$AA$53,LK48=0,KO48=0,FM48&gt;0),$C$17,0)</f>
        <v>0</v>
      </c>
      <c r="SF48" s="2">
        <f>IF(AND(MH48&gt;=MH$6*'Drive Train'!$AA$52,MH48&lt;=MH$6*'Drive Train'!$AA$53,LL48=0,KP48=0,FN48&gt;0),$C$17,0)</f>
        <v>0</v>
      </c>
      <c r="SG48" s="2">
        <f>IF(AND(MI48&gt;=MI$6*'Drive Train'!$AA$52,MI48&lt;=MI$6*'Drive Train'!$AA$53,LM48=0,KQ48=0,FO48&gt;0),$C$17,0)</f>
        <v>0</v>
      </c>
      <c r="SH48" s="47">
        <f t="shared" si="265"/>
        <v>1.6000000000000008</v>
      </c>
      <c r="SI48" s="2">
        <f>IF(AND(EU48&lt;0,KS48=0,LO48&gt;=LO$6*'Drive Train'!$AA$52,LO48&lt;=LO$6*'Drive Train'!$AA$53,OY48=1,JW48=0),$C$17,0)</f>
        <v>0</v>
      </c>
      <c r="SJ48" s="2">
        <f>IF(AND(EV48&lt;0,KT48=0,LP48&gt;=LP$6*'Drive Train'!$AA$52,LP48&lt;=LP$6*'Drive Train'!$AA$53,OZ48=1,JX48=0),$C$17,0)</f>
        <v>0.04</v>
      </c>
      <c r="SK48" s="2">
        <f>IF(AND(EW48&lt;0,KU48=0,LQ48&gt;=LQ$6*'Drive Train'!$AA$52,LQ48&lt;=LQ$6*'Drive Train'!$AA$53,PA48=1,JY48=0),$C$17,0)</f>
        <v>0.04</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0.04</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0.04</v>
      </c>
      <c r="SX48" s="2">
        <f>IF(AND(FJ48&lt;0,LH48=0,MD48&gt;=MD$6*'Drive Train'!$AA$52,MD48&lt;=MD$6*'Drive Train'!$AA$53,PN48=1,KL48=0),$C$17,0)</f>
        <v>0.04</v>
      </c>
      <c r="SY48" s="2">
        <f>IF(AND(FK48&lt;0,LI48=0,ME48&gt;=ME$6*'Drive Train'!$AA$52,ME48&lt;=ME$6*'Drive Train'!$AA$53,PO48=1,KM48=0),$C$17,0)</f>
        <v>0.04</v>
      </c>
      <c r="SZ48" s="2">
        <f>IF(AND(FL48&lt;0,LJ48=0,MF48&gt;=MF$6*'Drive Train'!$AA$52,MF48&lt;=MF$6*'Drive Train'!$AA$53,PP48=1,KN48=0),$C$17,0)</f>
        <v>0.04</v>
      </c>
      <c r="TA48" s="2">
        <f>IF(AND(FM48&lt;0,LK48=0,MG48&gt;=MG$6*'Drive Train'!$AA$52,MG48&lt;=MG$6*'Drive Train'!$AA$53,PQ48=1,KO48=0),$C$17,0)</f>
        <v>0.04</v>
      </c>
      <c r="TB48" s="2">
        <f>IF(AND(FN48&lt;0,LL48=0,MH48&gt;=MH$6*'Drive Train'!$AA$52,MH48&lt;=MH$6*'Drive Train'!$AA$53,PR48=1,KP48=0),$C$17,0)</f>
        <v>0</v>
      </c>
      <c r="TC48" s="2">
        <f>IF(AND(FO48&lt;0,LM48=0,MI48&gt;=MI$6*'Drive Train'!$AA$52,MI48&lt;=MI$6*'Drive Train'!$AA$53,PS48=1,KQ48=0),$C$17,0)</f>
        <v>0</v>
      </c>
      <c r="TD48" s="102">
        <f t="shared" si="266"/>
        <v>1.6000000000000008</v>
      </c>
    </row>
    <row r="49" spans="3:524" x14ac:dyDescent="0.3">
      <c r="C49" s="44" t="s">
        <v>14</v>
      </c>
      <c r="E49" s="14">
        <f>OY6</f>
        <v>1.0000000000000002</v>
      </c>
      <c r="F49" s="14">
        <f>OZ6*VLOOKUP('Drive Train'!$AK$29,$E$98:$F$99,2,FALSE)</f>
        <v>1.2400000000000004</v>
      </c>
      <c r="G49" s="14">
        <f>PA6*VLOOKUP('Drive Train'!$AK$29,$E$98:$F$99,2,FALSE)</f>
        <v>1.0800000000000003</v>
      </c>
      <c r="H49" s="14">
        <f>PB6*VLOOKUP('Drive Train'!$AK$29,$E$98:$F$99,2,FALSE)</f>
        <v>1.0000000000000002</v>
      </c>
      <c r="I49" s="14">
        <f>PC6*VLOOKUP('Drive Train'!$AK$29,$E$98:$F$99,2,FALSE)</f>
        <v>1.0400000000000003</v>
      </c>
      <c r="J49" s="14">
        <f>PD6*VLOOKUP('Drive Train'!$AK$29,$E$98:$F$99,2,FALSE)</f>
        <v>1.0800000000000003</v>
      </c>
      <c r="K49" s="14">
        <f>PE6*VLOOKUP('Drive Train'!$AK$29,$E$98:$F$99,2,FALSE)</f>
        <v>1.2000000000000004</v>
      </c>
      <c r="L49" s="14">
        <f>PF6*VLOOKUP('Drive Train'!$AK$29,$E$98:$F$99,2,FALSE)</f>
        <v>1.2800000000000005</v>
      </c>
      <c r="M49" s="14">
        <f>PG6*VLOOKUP('Drive Train'!$AK$29,$E$98:$F$99,2,FALSE)</f>
        <v>1.4000000000000006</v>
      </c>
      <c r="N49" s="14">
        <f>PH6*VLOOKUP('Drive Train'!$AK$29,$E$98:$F$99,2,FALSE)</f>
        <v>1.5200000000000007</v>
      </c>
      <c r="O49" s="14">
        <f>PI6*VLOOKUP('Drive Train'!$AK$29,$E$98:$F$99,2,FALSE)</f>
        <v>1.6400000000000008</v>
      </c>
      <c r="R49" s="49">
        <f t="shared" si="97"/>
        <v>1.6400000000000008</v>
      </c>
      <c r="S49" s="2">
        <f>NG49/'Drive Train'!$F$35</f>
        <v>0</v>
      </c>
      <c r="T49" s="2">
        <f>NH49/'Drive Train'!$F$35</f>
        <v>0</v>
      </c>
      <c r="U49" s="2">
        <f>NI49/'Drive Train'!$F$35</f>
        <v>0</v>
      </c>
      <c r="V49" s="2">
        <f>NJ49/'Drive Train'!$F$35</f>
        <v>0</v>
      </c>
      <c r="W49" s="2">
        <f>NK49/'Drive Train'!$F$35</f>
        <v>0</v>
      </c>
      <c r="X49" s="2">
        <f>NL49/'Drive Train'!$F$35</f>
        <v>0</v>
      </c>
      <c r="Y49" s="2">
        <f>NM49/'Drive Train'!$F$35</f>
        <v>0</v>
      </c>
      <c r="Z49" s="2">
        <f>NN49/'Drive Train'!$F$35</f>
        <v>0</v>
      </c>
      <c r="AA49" s="2">
        <f>NO49/'Drive Train'!$F$35</f>
        <v>0</v>
      </c>
      <c r="AB49" s="2">
        <f>NP49/'Drive Train'!$F$35</f>
        <v>0</v>
      </c>
      <c r="AC49" s="2">
        <f>NQ49/'Drive Train'!$F$35</f>
        <v>0.97740067857970148</v>
      </c>
      <c r="AD49" s="2">
        <f>NR49/'Drive Train'!$F$35</f>
        <v>0.93850401723241994</v>
      </c>
      <c r="AE49" s="2">
        <f>NS49/'Drive Train'!$F$35</f>
        <v>0.93021843594638698</v>
      </c>
      <c r="AF49" s="2">
        <f>NT49/'Drive Train'!$F$35</f>
        <v>0.92193285466035413</v>
      </c>
      <c r="AG49" s="2">
        <f>NU49/'Drive Train'!$F$35</f>
        <v>0</v>
      </c>
      <c r="AH49" s="2">
        <f>NV49/'Drive Train'!$F$35</f>
        <v>0</v>
      </c>
      <c r="AI49" s="2">
        <f>NW49/'Drive Train'!$F$35</f>
        <v>0</v>
      </c>
      <c r="AJ49" s="2">
        <f>NX49/'Drive Train'!$F$35</f>
        <v>0</v>
      </c>
      <c r="AK49" s="2">
        <f>NY49/'Drive Train'!$F$35</f>
        <v>0</v>
      </c>
      <c r="AL49" s="2">
        <f>NZ49/'Drive Train'!$F$35</f>
        <v>0</v>
      </c>
      <c r="AM49" s="2">
        <f>OA49/'Drive Train'!$F$35</f>
        <v>0</v>
      </c>
      <c r="AN49" s="47">
        <f t="shared" si="98"/>
        <v>1.6400000000000008</v>
      </c>
      <c r="AO49" s="36">
        <f>LO49*12*60/(PI() * 'Drive Train'!$F$15)/S$6*ABS(S49)</f>
        <v>0</v>
      </c>
      <c r="AP49" s="36">
        <f>LP49*12*60/(PI() * 'Drive Train'!$F$15)/T$6*ABS(T49)</f>
        <v>0</v>
      </c>
      <c r="AQ49" s="36">
        <f>LQ49*12*60/(PI() * 'Drive Train'!$F$15)/U$6*ABS(U49)</f>
        <v>0</v>
      </c>
      <c r="AR49" s="36">
        <f>LR49*12*60/(PI() * 'Drive Train'!$F$15)/V$6*ABS(V49)</f>
        <v>0</v>
      </c>
      <c r="AS49" s="36">
        <f>LS49*12*60/(PI() * 'Drive Train'!$F$15)/W$6*ABS(W49)</f>
        <v>0</v>
      </c>
      <c r="AT49" s="36">
        <f>LT49*12*60/(PI() * 'Drive Train'!$F$15)/X$6*ABS(X49)</f>
        <v>0</v>
      </c>
      <c r="AU49" s="36">
        <f>LU49*12*60/(PI() * 'Drive Train'!$F$15)/Y$6*ABS(Y49)</f>
        <v>0</v>
      </c>
      <c r="AV49" s="36">
        <f>LV49*12*60/(PI() * 'Drive Train'!$F$15)/Z$6*ABS(Z49)</f>
        <v>0</v>
      </c>
      <c r="AW49" s="36">
        <f>LW49*12*60/(PI() * 'Drive Train'!$F$15)/AA$6*ABS(AA49)</f>
        <v>0</v>
      </c>
      <c r="AX49" s="36">
        <f>LX49*12*60/(PI() * 'Drive Train'!$F$15)/AB$6*ABS(AB49)</f>
        <v>0</v>
      </c>
      <c r="AY49" s="36">
        <f>LY49*12*60/(PI() * 'Drive Train'!$F$15)/AC$6*ABS(AC49)</f>
        <v>5480.6114295459838</v>
      </c>
      <c r="AZ49" s="36">
        <f>LZ49*12*60/(PI() * 'Drive Train'!$F$15)/AD$6*ABS(AD49)</f>
        <v>2262.0810256215509</v>
      </c>
      <c r="BA49" s="36">
        <f>MA49*12*60/(PI() * 'Drive Train'!$F$15)/AE$6*ABS(AE49)</f>
        <v>2719.7138779477759</v>
      </c>
      <c r="BB49" s="36">
        <f>MB49*12*60/(PI() * 'Drive Train'!$F$15)/AF$6*ABS(AF49)</f>
        <v>3168.8385701343841</v>
      </c>
      <c r="BC49" s="36">
        <f>MC49*12*60/(PI() * 'Drive Train'!$F$15)/AG$6*ABS(AG49)</f>
        <v>0</v>
      </c>
      <c r="BD49" s="36">
        <f>MD49*12*60/(PI() * 'Drive Train'!$F$15)/AH$6*ABS(AH49)</f>
        <v>0</v>
      </c>
      <c r="BE49" s="36">
        <f>ME49*12*60/(PI() * 'Drive Train'!$F$15)/AI$6*ABS(AI49)</f>
        <v>0</v>
      </c>
      <c r="BF49" s="36">
        <f>MF49*12*60/(PI() * 'Drive Train'!$F$15)/AJ$6*ABS(AJ49)</f>
        <v>0</v>
      </c>
      <c r="BG49" s="36">
        <f>MG49*12*60/(PI() * 'Drive Train'!$F$15)/AK$6*ABS(AK49)</f>
        <v>0</v>
      </c>
      <c r="BH49" s="36">
        <f>MH49*12*60/(PI() * 'Drive Train'!$F$15)/AL$6*ABS(AL49)</f>
        <v>0</v>
      </c>
      <c r="BI49" s="36">
        <f>MI49*12*60/(PI() * 'Drive Train'!$F$15)/AM$6*ABS(AM49)</f>
        <v>0</v>
      </c>
      <c r="BJ49" s="47">
        <f t="shared" si="308"/>
        <v>1.6400000000000008</v>
      </c>
      <c r="BK49" s="2">
        <f>IF(OR(KS48=1,AND($C$37=Motors!$C$32,OY48=1)),0,IF(NG49=0,-(CG48+$C$15)/($C$14-$C$15)*$C$12,($C$11*S49-AO49)/($C$11*S49)*$C$12*S49))</f>
        <v>0</v>
      </c>
      <c r="BL49" s="2">
        <f>IF(OR(KT48=1,AND($C$37=Motors!$C$32,OZ48=1)),0,IF(NH49=0,-(CH48+$C$15)/($C$14-$C$15)*$C$12,($C$11*T49-AP49)/($C$11*T49)*$C$12*T49))</f>
        <v>0</v>
      </c>
      <c r="BM49" s="2">
        <f>IF(OR(KU48=1,AND($C$37=Motors!$C$32,PA48=1)),0,IF(NI49=0,-(CI48+$C$15)/($C$14-$C$15)*$C$12,($C$11*U49-AQ49)/($C$11*U49)*$C$12*U49))</f>
        <v>0</v>
      </c>
      <c r="BN49" s="2">
        <f>IF(OR(KV48=1,AND($C$37=Motors!$C$32,PB48=1)),0,IF(NJ49=0,-(CJ48+$C$15)/($C$14-$C$15)*$C$12,($C$11*V49-AR49)/($C$11*V49)*$C$12*V49))</f>
        <v>0</v>
      </c>
      <c r="BO49" s="2">
        <f>IF(OR(KW48=1,AND($C$37=Motors!$C$32,PC48=1)),0,IF(NK49=0,-(CK48+$C$15)/($C$14-$C$15)*$C$12,($C$11*W49-AS49)/($C$11*W49)*$C$12*W49))</f>
        <v>0</v>
      </c>
      <c r="BP49" s="2">
        <f>IF(OR(KX48=1,AND($C$37=Motors!$C$32,PD48=1)),0,IF(NL49=0,-(CL48+$C$15)/($C$14-$C$15)*$C$12,($C$11*X49-AT49)/($C$11*X49)*$C$12*X49))</f>
        <v>0</v>
      </c>
      <c r="BQ49" s="2">
        <f>IF(OR(KY48=1,AND($C$37=Motors!$C$32,PE48=1)),0,IF(NM49=0,-(CM48+$C$15)/($C$14-$C$15)*$C$12,($C$11*Y49-AU49)/($C$11*Y49)*$C$12*Y49))</f>
        <v>0</v>
      </c>
      <c r="BR49" s="2">
        <f>IF(OR(KZ48=1,AND($C$37=Motors!$C$32,PF48=1)),0,IF(NN49=0,-(CN48+$C$15)/($C$14-$C$15)*$C$12,($C$11*Z49-AV49)/($C$11*Z49)*$C$12*Z49))</f>
        <v>0</v>
      </c>
      <c r="BS49" s="2">
        <f>IF(OR(LA48=1,AND($C$37=Motors!$C$32,PG48=1)),0,IF(NO49=0,-(CO48+$C$15)/($C$14-$C$15)*$C$12,($C$11*AA49-AW49)/($C$11*AA49)*$C$12*AA49))</f>
        <v>0</v>
      </c>
      <c r="BT49" s="2">
        <f>IF(OR(LB48=1,AND($C$37=Motors!$C$32,PH48=1)),0,IF(NP49=0,-(CP48+$C$15)/($C$14-$C$15)*$C$12,($C$11*AB49-AX49)/($C$11*AB49)*$C$12*AB49))</f>
        <v>0</v>
      </c>
      <c r="BU49" s="2">
        <f>IF(OR(LC48=1,AND($C$37=Motors!$C$32,PI48=1)),0,IF(NQ49=0,-(CQ48+$C$15)/($C$14-$C$15)*$C$12,($C$11*AC49-AY49)/($C$11*AC49)*$C$12*AC49))</f>
        <v>0.69768194609399126</v>
      </c>
      <c r="BV49" s="2">
        <f>IF(OR(LD48=1,AND($C$37=Motors!$C$32,PJ48=1)),0,IF(NR49=0,-(CR48+$C$15)/($C$14-$C$15)*$C$12,($C$11*AD49-AZ49)/($C$11*AD49)*$C$12*AD49))</f>
        <v>2.8435403479330499</v>
      </c>
      <c r="BW49" s="2">
        <f>IF(OR(LE48=1,AND($C$37=Motors!$C$32,PK48=1)),0,IF(NS49=0,-(CS48+$C$15)/($C$14-$C$15)*$C$12,($C$11*AE49-BA49)/($C$11*AE49)*$C$12*AE49))</f>
        <v>2.4724415689925943</v>
      </c>
      <c r="BX49" s="2">
        <f>IF(OR(LF48=1,AND($C$37=Motors!$C$32,PL48=1)),0,IF(NT49=0,-(CT48+$C$15)/($C$14-$C$15)*$C$12,($C$11*AF49-BB49)/($C$11*AF49)*$C$12*AF49))</f>
        <v>2.1075064311216325</v>
      </c>
      <c r="BY49" s="2">
        <f>IF(OR(LG48=1,AND($C$37=Motors!$C$32,PM48=1)),0,IF(NU49=0,-(CU48+$C$15)/($C$14-$C$15)*$C$12,($C$11*AG49-BC49)/($C$11*AG49)*$C$12*AG49))</f>
        <v>0</v>
      </c>
      <c r="BZ49" s="2">
        <f>IF(OR(LH48=1,AND($C$37=Motors!$C$32,PN48=1)),0,IF(NV49=0,-(CV48+$C$15)/($C$14-$C$15)*$C$12,($C$11*AH49-BD49)/($C$11*AH49)*$C$12*AH49))</f>
        <v>0</v>
      </c>
      <c r="CA49" s="2">
        <f>IF(OR(LI48=1,AND($C$37=Motors!$C$32,PO48=1)),0,IF(NW49=0,-(CW48+$C$15)/($C$14-$C$15)*$C$12,($C$11*AI49-BE49)/($C$11*AI49)*$C$12*AI49))</f>
        <v>0</v>
      </c>
      <c r="CB49" s="2">
        <f>IF(OR(LJ48=1,AND($C$37=Motors!$C$32,PP48=1)),0,IF(NX49=0,-(CX48+$C$15)/($C$14-$C$15)*$C$12,($C$11*AJ49-BF49)/($C$11*AJ49)*$C$12*AJ49))</f>
        <v>0</v>
      </c>
      <c r="CC49" s="2">
        <f>IF(OR(LK48=1,AND($C$37=Motors!$C$32,PQ48=1)),0,IF(NY49=0,-(CY48+$C$15)/($C$14-$C$15)*$C$12,($C$11*AK49-BG49)/($C$11*AK49)*$C$12*AK49))</f>
        <v>0</v>
      </c>
      <c r="CD49" s="2">
        <f>IF(OR(LL48=1,AND($C$37=Motors!$C$32,PR48=1)),0,IF(NZ49=0,-(CZ48+$C$15)/($C$14-$C$15)*$C$12,($C$11*AL49-BH49)/($C$11*AL49)*$C$12*AL49))</f>
        <v>0</v>
      </c>
      <c r="CE49" s="2">
        <f>IF(OR(LM48=1,AND($C$37=Motors!$C$32,PS48=1)),0,IF(OA49=0,-(DA48+$C$15)/($C$14-$C$15)*$C$12,($C$11*AM49-BI49)/($C$11*AM49)*$C$12*AM49))</f>
        <v>0</v>
      </c>
      <c r="CF49" s="47">
        <f t="shared" si="309"/>
        <v>1.6400000000000008</v>
      </c>
      <c r="CG49" s="43">
        <f>IF(AND(KS48=1,OY48=1),0,ABS(BK49/$C$12*($C$14-$C$15)+$C$15) *'Drive Train'!$AA$49 + CG48*(1-'Drive Train'!$AA$49))</f>
        <v>1.5275000003032513</v>
      </c>
      <c r="CH49" s="43">
        <f>IF(AND(KT48=1,OZ48=1),0,ABS(BL49/$C$12*($C$14-$C$15)+$C$15) *'Drive Train'!$AA$49 + CH48*(1-'Drive Train'!$AA$49))</f>
        <v>1.5275093448968478</v>
      </c>
      <c r="CI49" s="43">
        <f>IF(AND(KU48=1,PA48=1),0,ABS(BM49/$C$12*($C$14-$C$15)+$C$15) *'Drive Train'!$AA$49 + CI48*(1-'Drive Train'!$AA$49))</f>
        <v>1.5275000115881023</v>
      </c>
      <c r="CJ49" s="43">
        <f>IF(AND(KV48=1,PB48=1),0,ABS(BN49/$C$12*($C$14-$C$15)+$C$15) *'Drive Train'!$AA$49 + CJ48*(1-'Drive Train'!$AA$49))</f>
        <v>1.5275000003296884</v>
      </c>
      <c r="CK49" s="43">
        <f>IF(AND(KW48=1,PC48=1),0,ABS(BO49/$C$12*($C$14-$C$15)+$C$15) *'Drive Train'!$AA$49 + CK48*(1-'Drive Train'!$AA$49))</f>
        <v>1.527500001294579</v>
      </c>
      <c r="CL49" s="43">
        <f>IF(AND(KX48=1,PD48=1),0,ABS(BP49/$C$12*($C$14-$C$15)+$C$15) *'Drive Train'!$AA$49 + CL48*(1-'Drive Train'!$AA$49))</f>
        <v>0</v>
      </c>
      <c r="CM49" s="43">
        <f>IF(AND(KY48=1,PE48=1),0,ABS(BQ49/$C$12*($C$14-$C$15)+$C$15) *'Drive Train'!$AA$49 + CM48*(1-'Drive Train'!$AA$49))</f>
        <v>0</v>
      </c>
      <c r="CN49" s="43">
        <f>IF(AND(KZ48=1,PF48=1),0,ABS(BR49/$C$12*($C$14-$C$15)+$C$15) *'Drive Train'!$AA$49 + CN48*(1-'Drive Train'!$AA$49))</f>
        <v>0</v>
      </c>
      <c r="CO49" s="43">
        <f>IF(AND(LA48=1,PG48=1),0,ABS(BS49/$C$12*($C$14-$C$15)+$C$15) *'Drive Train'!$AA$49 + CO48*(1-'Drive Train'!$AA$49))</f>
        <v>1.5299325149642917</v>
      </c>
      <c r="CP49" s="43">
        <f>IF(AND(LB48=1,PH48=1),0,ABS(BT49/$C$12*($C$14-$C$15)+$C$15) *'Drive Train'!$AA$49 + CP48*(1-'Drive Train'!$AA$49))</f>
        <v>1.8315643705364852</v>
      </c>
      <c r="CQ49" s="43">
        <f>IF(AND(LC48=1,PI48=1),0,ABS(BU49/$C$12*($C$14-$C$15)+$C$15) *'Drive Train'!$AA$49 + CQ48*(1-'Drive Train'!$AA$49))</f>
        <v>39.535546317060721</v>
      </c>
      <c r="CR49" s="43">
        <f>IF(AND(LD48=1,PJ48=1),0,ABS(BV49/$C$12*($C$14-$C$15)+$C$15) *'Drive Train'!$AA$49 + CR48*(1-'Drive Train'!$AA$49))</f>
        <v>156.68412157694388</v>
      </c>
      <c r="CS49" s="43">
        <f>IF(AND(LE48=1,PK48=1),0,ABS(BW49/$C$12*($C$14-$C$15)+$C$15) *'Drive Train'!$AA$49 + CS48*(1-'Drive Train'!$AA$49))</f>
        <v>136.52418461507014</v>
      </c>
      <c r="CT49" s="43">
        <f>IF(AND(LF48=1,PL48=1),0,ABS(BX49/$C$12*($C$14-$C$15)+$C$15) *'Drive Train'!$AA$49 + CT48*(1-'Drive Train'!$AA$49))</f>
        <v>116.70141624844722</v>
      </c>
      <c r="CU49" s="43">
        <f>IF(AND(LG48=1,PM48=1),0,ABS(BY49/$C$12*($C$14-$C$15)+$C$15) *'Drive Train'!$AA$49 + CU48*(1-'Drive Train'!$AA$49))</f>
        <v>2.3344887979607516</v>
      </c>
      <c r="CV49" s="43">
        <f>IF(AND(LH48=1,PN48=1),0,ABS(BZ49/$C$12*($C$14-$C$15)+$C$15) *'Drive Train'!$AA$49 + CV48*(1-'Drive Train'!$AA$49))</f>
        <v>1.5552335228891607</v>
      </c>
      <c r="CW49" s="43">
        <f>IF(AND(LI48=1,PO48=1),0,ABS(CA49/$C$12*($C$14-$C$15)+$C$15) *'Drive Train'!$AA$49 + CW48*(1-'Drive Train'!$AA$49))</f>
        <v>1.5284484667636167</v>
      </c>
      <c r="CX49" s="43">
        <f>IF(AND(LJ48=1,PP48=1),0,ABS(CB49/$C$12*($C$14-$C$15)+$C$15) *'Drive Train'!$AA$49 + CX48*(1-'Drive Train'!$AA$49))</f>
        <v>1.5275323880750717</v>
      </c>
      <c r="CY49" s="43">
        <f>IF(AND(LK48=1,PQ48=1),0,ABS(CC49/$C$12*($C$14-$C$15)+$C$15) *'Drive Train'!$AA$49 + CY48*(1-'Drive Train'!$AA$49))</f>
        <v>1.5275011171726582</v>
      </c>
      <c r="CZ49" s="43">
        <f>IF(AND(LL48=1,PR48=1),0,ABS(CD49/$C$12*($C$14-$C$15)+$C$15) *'Drive Train'!$AA$49 + CZ48*(1-'Drive Train'!$AA$49))</f>
        <v>1.5275002063315049</v>
      </c>
      <c r="DA49" s="43">
        <f>IF(AND(LM48=1,PS48=1),0,ABS(CE49/$C$12*($C$14-$C$15)+$C$15) *'Drive Train'!$AA$49 + DA48*(1-'Drive Train'!$AA$49))</f>
        <v>1.5275000396087648</v>
      </c>
      <c r="DB49" s="47">
        <f t="shared" si="99"/>
        <v>1.6400000000000008</v>
      </c>
      <c r="DC49" s="43">
        <f t="shared" si="310"/>
        <v>1.5275000003032513</v>
      </c>
      <c r="DD49" s="43">
        <f t="shared" si="311"/>
        <v>1.5275093448968478</v>
      </c>
      <c r="DE49" s="43">
        <f t="shared" si="312"/>
        <v>1.5275000115881023</v>
      </c>
      <c r="DF49" s="43">
        <f t="shared" si="313"/>
        <v>1.5275000003296884</v>
      </c>
      <c r="DG49" s="43">
        <f t="shared" si="314"/>
        <v>1.527500001294579</v>
      </c>
      <c r="DH49" s="43">
        <f t="shared" si="315"/>
        <v>0</v>
      </c>
      <c r="DI49" s="43">
        <f t="shared" si="316"/>
        <v>0</v>
      </c>
      <c r="DJ49" s="43">
        <f t="shared" si="317"/>
        <v>0</v>
      </c>
      <c r="DK49" s="43">
        <f t="shared" si="318"/>
        <v>1.5299325149642917</v>
      </c>
      <c r="DL49" s="43">
        <f t="shared" si="319"/>
        <v>1.8315643705364852</v>
      </c>
      <c r="DM49" s="43">
        <f t="shared" si="320"/>
        <v>39.535546317060721</v>
      </c>
      <c r="DN49" s="43">
        <f t="shared" si="321"/>
        <v>25</v>
      </c>
      <c r="DO49" s="43">
        <f t="shared" si="322"/>
        <v>30</v>
      </c>
      <c r="DP49" s="43">
        <f t="shared" si="323"/>
        <v>35</v>
      </c>
      <c r="DQ49" s="43">
        <f t="shared" si="324"/>
        <v>2.3344887979607516</v>
      </c>
      <c r="DR49" s="43">
        <f t="shared" si="325"/>
        <v>1.5552335228891607</v>
      </c>
      <c r="DS49" s="43">
        <f t="shared" si="326"/>
        <v>1.5284484667636167</v>
      </c>
      <c r="DT49" s="43">
        <f t="shared" si="327"/>
        <v>1.5275323880750717</v>
      </c>
      <c r="DU49" s="43">
        <f t="shared" si="328"/>
        <v>1.5275011171726582</v>
      </c>
      <c r="DV49" s="43">
        <f t="shared" si="329"/>
        <v>1.5275002063315049</v>
      </c>
      <c r="DW49" s="43">
        <f t="shared" si="330"/>
        <v>1.5275000396087648</v>
      </c>
      <c r="DX49" s="47">
        <f t="shared" si="100"/>
        <v>1.6400000000000008</v>
      </c>
      <c r="DY49" s="2">
        <f>IF(OY49=0,($C$23/0.4536*IF(ISNA(MK48),'Drive Train'!$F$16,'Drive Train'!$F$17)*4.448*$C$24*S$6)*SIGN(BK49),BK49)</f>
        <v>0</v>
      </c>
      <c r="DZ49" s="2">
        <f>IF(OZ49=0,($C$23/0.4536*IF(ISNA(ML48),'Drive Train'!$F$16,'Drive Train'!$F$17)*4.448*$C$24*$C$21*T$6)*SIGN(BL49),BL49)</f>
        <v>0</v>
      </c>
      <c r="EA49" s="2">
        <f>IF(PA49=0,($C$23/0.4536*IF(ISNA(MM48),'Drive Train'!$F$16,'Drive Train'!$F$17)*4.448*$C$24*$C$21*U$6)*SIGN(BM49),BM49)</f>
        <v>0</v>
      </c>
      <c r="EB49" s="2">
        <f>IF(PB49=0,($C$23/0.4536*IF(ISNA(MN48),'Drive Train'!$F$16,'Drive Train'!$F$17)*4.448*$C$24*$C$21*V$6)*SIGN(BN49),BN49)</f>
        <v>0</v>
      </c>
      <c r="EC49" s="2">
        <f>IF(PC49=0,($C$23/0.4536*IF(ISNA(MO48),'Drive Train'!$F$16,'Drive Train'!$F$17)*4.448*$C$24*$C$21*W$6)*SIGN(BO49),BO49)</f>
        <v>0</v>
      </c>
      <c r="ED49" s="2">
        <f>IF(PD49=0,($C$23/0.4536*IF(ISNA(MP48),'Drive Train'!$F$16,'Drive Train'!$F$17)*4.448*$C$24*$C$21*X$6)*SIGN(BP49),BP49)</f>
        <v>0</v>
      </c>
      <c r="EE49" s="2">
        <f>IF(PE49=0,($C$23/0.4536*IF(ISNA(MQ48),'Drive Train'!$F$16,'Drive Train'!$F$17)*4.448*$C$24*$C$21*Y$6)*SIGN(BQ49),BQ49)</f>
        <v>0</v>
      </c>
      <c r="EF49" s="2">
        <f>IF(PF49=0,($C$23/0.4536*IF(ISNA(MR48),'Drive Train'!$F$16,'Drive Train'!$F$17)*4.448*$C$24*$C$21*Z$6)*SIGN(BR49),BR49)</f>
        <v>0</v>
      </c>
      <c r="EG49" s="2">
        <f>IF(PG49=0,($C$23/0.4536*IF(ISNA(MS48),'Drive Train'!$F$16,'Drive Train'!$F$17)*4.448*$C$24*$C$21*AA$6)*SIGN(BS49),BS49)</f>
        <v>0</v>
      </c>
      <c r="EH49" s="2">
        <f>IF(PH49=0,($C$23/0.4536*IF(ISNA(MT48),'Drive Train'!$F$16,'Drive Train'!$F$17)*4.448*$C$24*$C$21*AB$6)*SIGN(BT49),BT49)</f>
        <v>0</v>
      </c>
      <c r="EI49" s="2">
        <f>IF(PI49=0,($C$23/0.4536*IF(ISNA(MU48),'Drive Train'!$F$16,'Drive Train'!$F$17)*4.448*$C$24*$C$21*AC$6)*SIGN(BU49),BU49)</f>
        <v>0.69768194609399126</v>
      </c>
      <c r="EJ49" s="2">
        <f>IF(PJ49=0,($C$23/0.4536*IF(ISNA(MV48),'Drive Train'!$F$16,'Drive Train'!$F$17)*4.448*$C$24*$C$21*AD$6)*SIGN(BV49),BV49)</f>
        <v>5.7851468929800003</v>
      </c>
      <c r="EK49" s="2">
        <f>IF(PK49=0,($C$23/0.4536*IF(ISNA(MW48),'Drive Train'!$F$16,'Drive Train'!$F$17)*4.448*$C$24*$C$21*AE$6)*SIGN(BW49),BW49)</f>
        <v>5.7851468929800003</v>
      </c>
      <c r="EL49" s="2">
        <f>IF(PL49=0,($C$23/0.4536*IF(ISNA(MX48),'Drive Train'!$F$16,'Drive Train'!$F$17)*4.448*$C$24*$C$21*AF$6)*SIGN(BX49),BX49)</f>
        <v>5.7851468929800003</v>
      </c>
      <c r="EM49" s="2">
        <f>IF(PM49=0,($C$23/0.4536*IF(ISNA(MY48),'Drive Train'!$F$16,'Drive Train'!$F$17)*4.448*$C$24*$C$21*AG$6)*SIGN(BY49),BY49)</f>
        <v>0</v>
      </c>
      <c r="EN49" s="2">
        <f>IF(PN49=0,($C$23/0.4536*IF(ISNA(MZ48),'Drive Train'!$F$16,'Drive Train'!$F$17)*4.448*$C$24*$C$21*AH$6)*SIGN(BZ49),BZ49)</f>
        <v>0</v>
      </c>
      <c r="EO49" s="2">
        <f>IF(PO49=0,($C$23/0.4536*IF(ISNA(NA48),'Drive Train'!$F$16,'Drive Train'!$F$17)*4.448*$C$24*$C$21*AI$6)*SIGN(CA49),CA49)</f>
        <v>0</v>
      </c>
      <c r="EP49" s="2">
        <f>IF(PP49=0,($C$23/0.4536*IF(ISNA(NB48),'Drive Train'!$F$16,'Drive Train'!$F$17)*4.448*$C$24*$C$21*AJ$6)*SIGN(CB49),CB49)</f>
        <v>0</v>
      </c>
      <c r="EQ49" s="2">
        <f>IF(PQ49=0,($C$23/0.4536*IF(ISNA(NC48),'Drive Train'!$F$16,'Drive Train'!$F$17)*4.448*$C$24*$C$21*AK$6)*SIGN(CC49),CC49)</f>
        <v>0</v>
      </c>
      <c r="ER49" s="2">
        <f>IF(PR49=0,($C$23/0.4536*IF(ISNA(ND48),'Drive Train'!$F$16,'Drive Train'!$F$17)*4.448*$C$24*$C$21*AL$6)*SIGN(CD49),CD49)</f>
        <v>0</v>
      </c>
      <c r="ES49" s="2">
        <f>IF(PS49=0,($C$23/0.4536*IF(ISNA(NE48),'Drive Train'!$F$16,'Drive Train'!$F$17)*4.448*$C$24*$C$21*AM$6)*SIGN(CE49),CE49)</f>
        <v>0</v>
      </c>
      <c r="ET49" s="47">
        <f t="shared" si="331"/>
        <v>1.6400000000000008</v>
      </c>
      <c r="EU49" s="2">
        <f>MAX(MIN(IF(AND(OY48=1,NG49&lt;0),-1,1)*(DC49-$C$15)/($C$14-$C$15)*$C$12*$C$21-$C$33*LO49/AO$6 -  OY48*$C$33/$C$21,DY48/$C$19),MAX(EU$8:EU48)*-1)</f>
        <v>-0.89278570767697907</v>
      </c>
      <c r="EV49" s="2">
        <f>MAX(MIN(IF(AND(OZ48=1,NH49&lt;0),-1,1)*(DD49-$C$15)/($C$14-$C$15)*$C$12*$C$21-$C$33*LP49/AP$6 -  OZ48*$C$33/$C$21,DZ48/$C$19),MAX(EV$8:EV48)*-1)</f>
        <v>-1.0425277820448766</v>
      </c>
      <c r="EW49" s="2">
        <f>MAX(MIN(IF(AND(PA48=1,NI49&lt;0),-1,1)*(DE49-$C$15)/($C$14-$C$15)*$C$12*$C$21-$C$33*LQ49/AQ$6 -  PA48*$C$33/$C$21,EA48/$C$19),MAX(EW$8:EW48)*-1)</f>
        <v>-1.0470617687729042</v>
      </c>
      <c r="EX49" s="2">
        <f>MAX(MIN(IF(AND(PB48=1,NJ49&lt;0),-1,1)*(DF49-$C$15)/($C$14-$C$15)*$C$12*$C$21-$C$33*LR49/AR$6 -  PB48*$C$33/$C$21,EB48/$C$19),MAX(EX$8:EX48)*-1)</f>
        <v>-0.92738242668901061</v>
      </c>
      <c r="EY49" s="2">
        <f>MAX(MIN(IF(AND(PC48=1,NK49&lt;0),-1,1)*(DG49-$C$15)/($C$14-$C$15)*$C$12*$C$21-$C$33*LS49/AS$6 -  PC48*$C$33/$C$21,EC48/$C$19),MAX(EY$8:EY48)*-1)</f>
        <v>-0.82028019663311402</v>
      </c>
      <c r="EZ49" s="2">
        <f>MAX(MIN(IF(AND(PD48=1,NL49&lt;0),-1,1)*(DH49-$C$15)/($C$14-$C$15)*$C$12*$C$21-$C$33*LT49/AT$6 -  PD48*$C$33/$C$21,ED48/$C$19),MAX(EZ$8:EZ48)*-1)</f>
        <v>-0.84420937587075306</v>
      </c>
      <c r="FA49" s="2">
        <f>MAX(MIN(IF(AND(PE48=1,NM49&lt;0),-1,1)*(DI49-$C$15)/($C$14-$C$15)*$C$12*$C$21-$C$33*LU49/AU$6 -  PE48*$C$33/$C$21,EE48/$C$19),MAX(FA$8:FA48)*-1)</f>
        <v>-0.84420937587075306</v>
      </c>
      <c r="FB49" s="2">
        <f>MAX(MIN(IF(AND(PF48=1,NN49&lt;0),-1,1)*(DJ49-$C$15)/($C$14-$C$15)*$C$12*$C$21-$C$33*LV49/AV$6 -  PF48*$C$33/$C$21,EF48/$C$19),MAX(FB$8:FB48)*-1)</f>
        <v>-0.84420937587075306</v>
      </c>
      <c r="FC49" s="2">
        <f>MAX(MIN(IF(AND(PG48=1,NO49&lt;0),-1,1)*(DK49-$C$15)/($C$14-$C$15)*$C$12*$C$21-$C$33*LW49/AW$6 -  PG48*$C$33/$C$21,EG48/$C$19),MAX(FC$8:FC48)*-1)</f>
        <v>-0.82444281081081083</v>
      </c>
      <c r="FD49" s="2">
        <f>MAX(MIN(IF(AND(PH48=1,NP49&lt;0),-1,1)*(DL49-$C$15)/($C$14-$C$15)*$C$12*$C$21-$C$33*LX49/AX$6 -  PH48*$C$33/$C$21,EH48/$C$19),MAX(FD$8:FD48)*-1)</f>
        <v>-0.74400936585365862</v>
      </c>
      <c r="FE49" s="2">
        <f>MAX(MIN(IF(AND(PI48=1,NQ49&lt;0),-1,1)*(DM49-$C$15)/($C$14-$C$15)*$C$12*$C$21-$C$33*LY49/AY$6 -  PI48*$C$33/$C$21,EI48/$C$19),MAX(FE$8:FE48)*-1)</f>
        <v>0</v>
      </c>
      <c r="FF49" s="2">
        <f>MAX(MIN(IF(AND(PJ48=1,NR49&lt;0),-1,1)*(DN49-$C$15)/($C$14-$C$15)*$C$12*$C$21-$C$33*LZ49/AZ$6 -  PJ48*$C$33/$C$21,EJ48/$C$19),MAX(FF$8:FF48)*-1)</f>
        <v>0.11177064527142594</v>
      </c>
      <c r="FG49" s="2">
        <f>MAX(MIN(IF(AND(PK48=1,NS49&lt;0),-1,1)*(DO49-$C$15)/($C$14-$C$15)*$C$12*$C$21-$C$33*MA49/BA$6 -  PK48*$C$33/$C$21,EK48/$C$19),MAX(FG$8:FG48)*-1)</f>
        <v>0.13557949504699851</v>
      </c>
      <c r="FH49" s="2">
        <f>MAX(MIN(IF(AND(PL48=1,NT49&lt;0),-1,1)*(DP49-$C$15)/($C$14-$C$15)*$C$12*$C$21-$C$33*MB49/BB$6 -  PL48*$C$33/$C$21,EL48/$C$19),MAX(FH$8:FH48)*-1)</f>
        <v>0.1593883448225713</v>
      </c>
      <c r="FI49" s="2">
        <f>MAX(MIN(IF(AND(PM48=1,NU49&lt;0),-1,1)*(DQ49-$C$15)/($C$14-$C$15)*$C$12*$C$21-$C$33*MC49/BC$6 -  PM48*$C$33/$C$21,EM48/$C$19),MAX(FI$8:FI48)*-1)</f>
        <v>-0.60269417181003837</v>
      </c>
      <c r="FJ49" s="2">
        <f>MAX(MIN(IF(AND(PN48=1,NV49&lt;0),-1,1)*(DR49-$C$15)/($C$14-$C$15)*$C$12*$C$21-$C$33*MD49/BD$6 -  PN48*$C$33/$C$21,EN48/$C$19),MAX(FJ$8:FJ48)*-1)</f>
        <v>-0.68102209068846309</v>
      </c>
      <c r="FK49" s="2">
        <f>MAX(MIN(IF(AND(PO48=1,NW49&lt;0),-1,1)*(DS49-$C$15)/($C$14-$C$15)*$C$12*$C$21-$C$33*ME49/BE$6 -  PO48*$C$33/$C$21,EO48/$C$19),MAX(FK$8:FK48)*-1)</f>
        <v>-0.7593500095668877</v>
      </c>
      <c r="FL49" s="2">
        <f>MAX(MIN(IF(AND(PP48=1,NX49&lt;0),-1,1)*(DT49-$C$15)/($C$14-$C$15)*$C$12*$C$21-$C$33*MF49/BF$6 -  PP48*$C$33/$C$21,EP48/$C$19),MAX(FL$8:FL48)*-1)</f>
        <v>-0.8376779284453123</v>
      </c>
      <c r="FM49" s="2">
        <f>MAX(MIN(IF(AND(PQ48=1,NY49&lt;0),-1,1)*(DU49-$C$15)/($C$14-$C$15)*$C$12*$C$21-$C$33*MG49/BG$6 -  PQ48*$C$33/$C$21,EQ48/$C$19),MAX(FM$8:FM48)*-1)</f>
        <v>-0.91600584732373702</v>
      </c>
      <c r="FN49" s="2">
        <f>MAX(MIN(IF(AND(PR48=1,NZ49&lt;0),-1,1)*(DV49-$C$15)/($C$14-$C$15)*$C$12*$C$21-$C$33*MH49/BH$6 -  PR48*$C$33/$C$21,ER48/$C$19),MAX(FN$8:FN48)*-1)</f>
        <v>-0.99433376620216163</v>
      </c>
      <c r="FO49" s="2">
        <f>MAX(MIN(IF(AND(PS48=1,OA49&lt;0),-1,1)*(DW49-$C$15)/($C$14-$C$15)*$C$12*$C$21-$C$33*MI49/BI$6 -  PS48*$C$33/$C$21,ES48/$C$19),MAX(FO$8:FO48)*-1)</f>
        <v>-1.0062922768167792</v>
      </c>
      <c r="FP49" s="47">
        <f t="shared" si="101"/>
        <v>1.6400000000000008</v>
      </c>
      <c r="FQ49" s="43">
        <f t="shared" si="375"/>
        <v>1.5275000003032513</v>
      </c>
      <c r="FR49" s="43">
        <f t="shared" si="376"/>
        <v>1.5275093448968478</v>
      </c>
      <c r="FS49" s="43">
        <f t="shared" si="377"/>
        <v>1.5275000115881023</v>
      </c>
      <c r="FT49" s="43">
        <f t="shared" si="378"/>
        <v>1.5275000003296884</v>
      </c>
      <c r="FU49" s="43">
        <f t="shared" si="379"/>
        <v>0</v>
      </c>
      <c r="FV49" s="43">
        <f t="shared" si="380"/>
        <v>0</v>
      </c>
      <c r="FW49" s="43">
        <f t="shared" si="381"/>
        <v>0</v>
      </c>
      <c r="FX49" s="43">
        <f t="shared" si="382"/>
        <v>0</v>
      </c>
      <c r="FY49" s="43">
        <f t="shared" si="383"/>
        <v>1.5299325149642917</v>
      </c>
      <c r="FZ49" s="43">
        <f t="shared" si="384"/>
        <v>1.8315643705364852</v>
      </c>
      <c r="GA49" s="43">
        <f t="shared" si="385"/>
        <v>1.7898497430661173</v>
      </c>
      <c r="GB49" s="43">
        <f t="shared" si="386"/>
        <v>10.150047094769409</v>
      </c>
      <c r="GC49" s="43">
        <f t="shared" si="387"/>
        <v>11.930896461411917</v>
      </c>
      <c r="GD49" s="43">
        <f t="shared" si="388"/>
        <v>13.711745828054442</v>
      </c>
      <c r="GE49" s="43">
        <f t="shared" si="389"/>
        <v>2.3344887979607516</v>
      </c>
      <c r="GF49" s="43">
        <f t="shared" si="390"/>
        <v>1.5552335228891607</v>
      </c>
      <c r="GG49" s="43">
        <f t="shared" si="391"/>
        <v>1.5284484667636167</v>
      </c>
      <c r="GH49" s="43">
        <f t="shared" si="392"/>
        <v>1.5275323880750717</v>
      </c>
      <c r="GI49" s="43">
        <f t="shared" si="393"/>
        <v>1.5275011171726582</v>
      </c>
      <c r="GJ49" s="43">
        <f t="shared" si="394"/>
        <v>1.5275002063315049</v>
      </c>
      <c r="GK49" s="43">
        <f t="shared" si="395"/>
        <v>1.5275000396087648</v>
      </c>
      <c r="GL49" s="47">
        <f t="shared" si="123"/>
        <v>1.6400000000000008</v>
      </c>
      <c r="GM49" s="43">
        <f t="shared" si="332"/>
        <v>-17.934728105165739</v>
      </c>
      <c r="GN49" s="43">
        <f t="shared" si="333"/>
        <v>-10.47141108570553</v>
      </c>
      <c r="GO49" s="43">
        <f t="shared" si="334"/>
        <v>-15.19115229382772</v>
      </c>
      <c r="GP49" s="43">
        <f t="shared" si="335"/>
        <v>-17.594739700421535</v>
      </c>
      <c r="GQ49" s="43">
        <f t="shared" si="336"/>
        <v>-19.224567775362718</v>
      </c>
      <c r="GR49" s="43">
        <f t="shared" si="337"/>
        <v>0</v>
      </c>
      <c r="GS49" s="43">
        <f t="shared" si="338"/>
        <v>0</v>
      </c>
      <c r="GT49" s="43">
        <f t="shared" si="339"/>
        <v>0</v>
      </c>
      <c r="GU49" s="43">
        <f t="shared" si="340"/>
        <v>-34.043744474999997</v>
      </c>
      <c r="GV49" s="43">
        <f t="shared" si="341"/>
        <v>-34.043744474999997</v>
      </c>
      <c r="GW49" s="43">
        <f t="shared" si="342"/>
        <v>0</v>
      </c>
      <c r="GX49" s="43">
        <f t="shared" si="343"/>
        <v>2.2453049100638531</v>
      </c>
      <c r="GY49" s="43">
        <f t="shared" si="344"/>
        <v>2.7235890532236873</v>
      </c>
      <c r="GZ49" s="43">
        <f t="shared" si="345"/>
        <v>3.2018731963835259</v>
      </c>
      <c r="HA49" s="43">
        <f t="shared" si="346"/>
        <v>-12.107223501713998</v>
      </c>
      <c r="HB49" s="43">
        <f t="shared" si="347"/>
        <v>-13.680714112112852</v>
      </c>
      <c r="HC49" s="43">
        <f t="shared" si="348"/>
        <v>-15.254204722511707</v>
      </c>
      <c r="HD49" s="43">
        <f t="shared" si="349"/>
        <v>-16.827695332910565</v>
      </c>
      <c r="HE49" s="43">
        <f t="shared" si="350"/>
        <v>-18.401185943309425</v>
      </c>
      <c r="HF49" s="43">
        <f t="shared" si="351"/>
        <v>-19.974676553708278</v>
      </c>
      <c r="HG49" s="43">
        <f t="shared" si="352"/>
        <v>-20.214905126558037</v>
      </c>
      <c r="HH49" s="47">
        <f t="shared" si="124"/>
        <v>1.6400000000000008</v>
      </c>
      <c r="HI49" s="43">
        <f t="shared" si="125"/>
        <v>17.934728105165739</v>
      </c>
      <c r="HJ49" s="43">
        <f t="shared" si="126"/>
        <v>10.47141108570553</v>
      </c>
      <c r="HK49" s="43">
        <f t="shared" si="127"/>
        <v>15.19115229382772</v>
      </c>
      <c r="HL49" s="43">
        <f t="shared" si="128"/>
        <v>17.594739700421535</v>
      </c>
      <c r="HM49" s="43">
        <f t="shared" si="129"/>
        <v>19.224567775362718</v>
      </c>
      <c r="HN49" s="43">
        <f t="shared" si="130"/>
        <v>0</v>
      </c>
      <c r="HO49" s="43">
        <f t="shared" si="131"/>
        <v>0</v>
      </c>
      <c r="HP49" s="43">
        <f t="shared" si="132"/>
        <v>0</v>
      </c>
      <c r="HQ49" s="43">
        <f t="shared" si="133"/>
        <v>34.043744474999997</v>
      </c>
      <c r="HR49" s="43">
        <f t="shared" si="134"/>
        <v>34.043744474999997</v>
      </c>
      <c r="HS49" s="43">
        <f t="shared" si="135"/>
        <v>0</v>
      </c>
      <c r="HT49" s="43">
        <f t="shared" si="136"/>
        <v>2.2453049100638531</v>
      </c>
      <c r="HU49" s="43">
        <f t="shared" si="137"/>
        <v>2.7235890532236873</v>
      </c>
      <c r="HV49" s="43">
        <f t="shared" si="138"/>
        <v>3.2018731963835259</v>
      </c>
      <c r="HW49" s="43">
        <f t="shared" si="139"/>
        <v>12.107223501713998</v>
      </c>
      <c r="HX49" s="43">
        <f t="shared" si="140"/>
        <v>13.680714112112852</v>
      </c>
      <c r="HY49" s="43">
        <f t="shared" si="141"/>
        <v>15.254204722511707</v>
      </c>
      <c r="HZ49" s="43">
        <f t="shared" si="142"/>
        <v>16.827695332910565</v>
      </c>
      <c r="IA49" s="43">
        <f t="shared" si="143"/>
        <v>18.401185943309425</v>
      </c>
      <c r="IB49" s="43">
        <f t="shared" si="144"/>
        <v>19.974676553708278</v>
      </c>
      <c r="IC49" s="43">
        <f t="shared" si="145"/>
        <v>20.214905126558037</v>
      </c>
      <c r="ID49" s="47">
        <f t="shared" si="146"/>
        <v>1.6400000000000008</v>
      </c>
      <c r="IE49" s="43">
        <f t="shared" si="147"/>
        <v>0</v>
      </c>
      <c r="IF49" s="43">
        <f t="shared" si="148"/>
        <v>0</v>
      </c>
      <c r="IG49" s="43">
        <f t="shared" si="149"/>
        <v>0</v>
      </c>
      <c r="IH49" s="43">
        <f t="shared" si="150"/>
        <v>0</v>
      </c>
      <c r="II49" s="43">
        <f t="shared" si="151"/>
        <v>0</v>
      </c>
      <c r="IJ49" s="43">
        <f t="shared" si="152"/>
        <v>0</v>
      </c>
      <c r="IK49" s="43">
        <f t="shared" si="153"/>
        <v>0</v>
      </c>
      <c r="IL49" s="43">
        <f t="shared" si="154"/>
        <v>0</v>
      </c>
      <c r="IM49" s="43">
        <f t="shared" si="155"/>
        <v>0</v>
      </c>
      <c r="IN49" s="43">
        <f t="shared" si="156"/>
        <v>0</v>
      </c>
      <c r="IO49" s="43">
        <f t="shared" si="157"/>
        <v>12.119768414388298</v>
      </c>
      <c r="IP49" s="43">
        <f t="shared" si="158"/>
        <v>11.637449813682007</v>
      </c>
      <c r="IQ49" s="43">
        <f t="shared" si="159"/>
        <v>11.534708605735199</v>
      </c>
      <c r="IR49" s="43">
        <f t="shared" si="160"/>
        <v>11.431967397788391</v>
      </c>
      <c r="IS49" s="43">
        <f t="shared" si="161"/>
        <v>0</v>
      </c>
      <c r="IT49" s="43">
        <f t="shared" si="162"/>
        <v>0</v>
      </c>
      <c r="IU49" s="43">
        <f t="shared" si="163"/>
        <v>0</v>
      </c>
      <c r="IV49" s="43">
        <f t="shared" si="164"/>
        <v>0</v>
      </c>
      <c r="IW49" s="43">
        <f t="shared" si="165"/>
        <v>0</v>
      </c>
      <c r="IX49" s="43">
        <f t="shared" si="166"/>
        <v>0</v>
      </c>
      <c r="IY49" s="43">
        <f t="shared" si="167"/>
        <v>0</v>
      </c>
      <c r="IZ49" s="47">
        <f t="shared" si="168"/>
        <v>1.6400000000000008</v>
      </c>
      <c r="JA49" s="43" t="e">
        <f t="shared" si="267"/>
        <v>#N/A</v>
      </c>
      <c r="JB49" s="43" t="e">
        <f t="shared" si="268"/>
        <v>#N/A</v>
      </c>
      <c r="JC49" s="43" t="e">
        <f t="shared" si="269"/>
        <v>#N/A</v>
      </c>
      <c r="JD49" s="43" t="e">
        <f t="shared" si="270"/>
        <v>#N/A</v>
      </c>
      <c r="JE49" s="43" t="e">
        <f t="shared" si="271"/>
        <v>#N/A</v>
      </c>
      <c r="JF49" s="43" t="e">
        <f t="shared" si="272"/>
        <v>#N/A</v>
      </c>
      <c r="JG49" s="43" t="e">
        <f t="shared" si="273"/>
        <v>#N/A</v>
      </c>
      <c r="JH49" s="43" t="e">
        <f t="shared" si="274"/>
        <v>#N/A</v>
      </c>
      <c r="JI49" s="43" t="e">
        <f t="shared" si="275"/>
        <v>#N/A</v>
      </c>
      <c r="JJ49" s="43" t="e">
        <f t="shared" si="276"/>
        <v>#N/A</v>
      </c>
      <c r="JK49" s="43" t="e">
        <f t="shared" si="277"/>
        <v>#N/A</v>
      </c>
      <c r="JL49" s="43">
        <f t="shared" si="278"/>
        <v>6</v>
      </c>
      <c r="JM49" s="43">
        <f t="shared" si="279"/>
        <v>6</v>
      </c>
      <c r="JN49" s="43">
        <f t="shared" si="280"/>
        <v>6</v>
      </c>
      <c r="JO49" s="43" t="e">
        <f t="shared" si="281"/>
        <v>#N/A</v>
      </c>
      <c r="JP49" s="43" t="e">
        <f t="shared" si="282"/>
        <v>#N/A</v>
      </c>
      <c r="JQ49" s="43" t="e">
        <f t="shared" si="283"/>
        <v>#N/A</v>
      </c>
      <c r="JR49" s="43" t="e">
        <f t="shared" si="284"/>
        <v>#N/A</v>
      </c>
      <c r="JS49" s="43" t="e">
        <f t="shared" si="285"/>
        <v>#N/A</v>
      </c>
      <c r="JT49" s="43" t="e">
        <f t="shared" si="286"/>
        <v>#N/A</v>
      </c>
      <c r="JU49" s="43" t="e">
        <f t="shared" si="287"/>
        <v>#N/A</v>
      </c>
      <c r="JV49" s="47">
        <f t="shared" si="170"/>
        <v>1.6400000000000008</v>
      </c>
      <c r="JW49" s="36">
        <f t="shared" si="396"/>
        <v>0</v>
      </c>
      <c r="JX49" s="36">
        <f t="shared" si="397"/>
        <v>0</v>
      </c>
      <c r="JY49" s="36">
        <f t="shared" si="398"/>
        <v>0</v>
      </c>
      <c r="JZ49" s="36">
        <f t="shared" si="399"/>
        <v>0</v>
      </c>
      <c r="KA49" s="36">
        <f t="shared" si="400"/>
        <v>0</v>
      </c>
      <c r="KB49" s="36">
        <f t="shared" si="401"/>
        <v>0</v>
      </c>
      <c r="KC49" s="36">
        <f t="shared" si="402"/>
        <v>0</v>
      </c>
      <c r="KD49" s="36">
        <f t="shared" si="403"/>
        <v>0</v>
      </c>
      <c r="KE49" s="36">
        <f t="shared" si="404"/>
        <v>0</v>
      </c>
      <c r="KF49" s="36">
        <f t="shared" si="405"/>
        <v>0</v>
      </c>
      <c r="KG49" s="36">
        <f t="shared" si="406"/>
        <v>1</v>
      </c>
      <c r="KH49" s="36">
        <f t="shared" si="407"/>
        <v>0</v>
      </c>
      <c r="KI49" s="36">
        <f t="shared" si="408"/>
        <v>0</v>
      </c>
      <c r="KJ49" s="36">
        <f t="shared" si="409"/>
        <v>0</v>
      </c>
      <c r="KK49" s="36">
        <f t="shared" si="410"/>
        <v>0</v>
      </c>
      <c r="KL49" s="36">
        <f t="shared" si="411"/>
        <v>0</v>
      </c>
      <c r="KM49" s="36">
        <f t="shared" si="412"/>
        <v>0</v>
      </c>
      <c r="KN49" s="36">
        <f t="shared" si="413"/>
        <v>0</v>
      </c>
      <c r="KO49" s="36">
        <f t="shared" si="414"/>
        <v>0</v>
      </c>
      <c r="KP49" s="36">
        <f t="shared" si="415"/>
        <v>0</v>
      </c>
      <c r="KQ49" s="36">
        <f t="shared" si="416"/>
        <v>0</v>
      </c>
      <c r="KR49" s="47">
        <f t="shared" si="192"/>
        <v>1.6400000000000008</v>
      </c>
      <c r="KS49" s="1">
        <f t="shared" si="417"/>
        <v>0</v>
      </c>
      <c r="KT49" s="1">
        <f t="shared" si="418"/>
        <v>0</v>
      </c>
      <c r="KU49" s="1">
        <f t="shared" si="419"/>
        <v>0</v>
      </c>
      <c r="KV49" s="1">
        <f t="shared" si="420"/>
        <v>0</v>
      </c>
      <c r="KW49" s="1">
        <f t="shared" si="421"/>
        <v>1</v>
      </c>
      <c r="KX49" s="1">
        <f t="shared" si="422"/>
        <v>1</v>
      </c>
      <c r="KY49" s="1">
        <f t="shared" si="423"/>
        <v>1</v>
      </c>
      <c r="KZ49" s="1">
        <f t="shared" si="424"/>
        <v>1</v>
      </c>
      <c r="LA49" s="1">
        <f t="shared" si="425"/>
        <v>0</v>
      </c>
      <c r="LB49" s="1">
        <f t="shared" si="426"/>
        <v>0</v>
      </c>
      <c r="LC49" s="1">
        <f t="shared" si="427"/>
        <v>0</v>
      </c>
      <c r="LD49" s="1">
        <f t="shared" si="428"/>
        <v>0</v>
      </c>
      <c r="LE49" s="1">
        <f t="shared" si="429"/>
        <v>0</v>
      </c>
      <c r="LF49" s="1">
        <f t="shared" si="430"/>
        <v>0</v>
      </c>
      <c r="LG49" s="1">
        <f t="shared" si="431"/>
        <v>0</v>
      </c>
      <c r="LH49" s="1">
        <f t="shared" si="432"/>
        <v>0</v>
      </c>
      <c r="LI49" s="1">
        <f t="shared" si="433"/>
        <v>0</v>
      </c>
      <c r="LJ49" s="1">
        <f t="shared" si="434"/>
        <v>0</v>
      </c>
      <c r="LK49" s="1">
        <f t="shared" si="435"/>
        <v>0</v>
      </c>
      <c r="LL49" s="1">
        <f t="shared" si="436"/>
        <v>0</v>
      </c>
      <c r="LM49" s="1">
        <f t="shared" si="437"/>
        <v>0</v>
      </c>
      <c r="LN49" s="47">
        <f t="shared" si="214"/>
        <v>1.6400000000000008</v>
      </c>
      <c r="LO49" s="43">
        <f t="shared" si="215"/>
        <v>1.9862384319099755</v>
      </c>
      <c r="LP49" s="43">
        <f t="shared" si="216"/>
        <v>12.176646437349282</v>
      </c>
      <c r="LQ49" s="43">
        <f t="shared" si="217"/>
        <v>8.6019572082446807</v>
      </c>
      <c r="LR49" s="43">
        <f t="shared" si="218"/>
        <v>3.1065794162292208</v>
      </c>
      <c r="LS49" s="43">
        <f t="shared" si="219"/>
        <v>0</v>
      </c>
      <c r="LT49" s="43">
        <f t="shared" si="220"/>
        <v>0</v>
      </c>
      <c r="LU49" s="43">
        <f t="shared" si="221"/>
        <v>0</v>
      </c>
      <c r="LV49" s="43">
        <f t="shared" si="222"/>
        <v>0</v>
      </c>
      <c r="LW49" s="43">
        <f t="shared" si="223"/>
        <v>1.1263669991680498</v>
      </c>
      <c r="LX49" s="43">
        <f t="shared" si="224"/>
        <v>4.4374586879565365</v>
      </c>
      <c r="LY49" s="43">
        <f t="shared" si="225"/>
        <v>6.5244286240937326</v>
      </c>
      <c r="LZ49" s="43">
        <f t="shared" si="226"/>
        <v>7.0112933489640543</v>
      </c>
      <c r="MA49" s="43">
        <f t="shared" si="227"/>
        <v>8.5048056184206651</v>
      </c>
      <c r="MB49" s="43">
        <f t="shared" si="228"/>
        <v>9.9983178878772723</v>
      </c>
      <c r="MC49" s="43">
        <f t="shared" si="229"/>
        <v>10.215360089837571</v>
      </c>
      <c r="MD49" s="43">
        <f t="shared" si="230"/>
        <v>10.079270311731117</v>
      </c>
      <c r="ME49" s="43">
        <f t="shared" si="231"/>
        <v>9.5812236864564309</v>
      </c>
      <c r="MF49" s="43">
        <f t="shared" si="232"/>
        <v>8.7116940838906842</v>
      </c>
      <c r="MG49" s="43">
        <f t="shared" si="233"/>
        <v>7.4006249530402934</v>
      </c>
      <c r="MH49" s="43">
        <f t="shared" si="234"/>
        <v>6.4176635420607688</v>
      </c>
      <c r="MI49" s="43">
        <f t="shared" si="235"/>
        <v>5.0956725690561218</v>
      </c>
      <c r="MJ49" s="47">
        <f t="shared" si="236"/>
        <v>1.6400000000000008</v>
      </c>
      <c r="MK49" s="43" t="e">
        <f t="shared" si="353"/>
        <v>#N/A</v>
      </c>
      <c r="ML49" s="43" t="e">
        <f t="shared" si="288"/>
        <v>#N/A</v>
      </c>
      <c r="MM49" s="43" t="e">
        <f t="shared" si="289"/>
        <v>#N/A</v>
      </c>
      <c r="MN49" s="43" t="e">
        <f t="shared" si="290"/>
        <v>#N/A</v>
      </c>
      <c r="MO49" s="43" t="e">
        <f t="shared" si="291"/>
        <v>#N/A</v>
      </c>
      <c r="MP49" s="43" t="e">
        <f t="shared" si="292"/>
        <v>#N/A</v>
      </c>
      <c r="MQ49" s="43" t="e">
        <f t="shared" si="293"/>
        <v>#N/A</v>
      </c>
      <c r="MR49" s="43" t="e">
        <f t="shared" si="294"/>
        <v>#N/A</v>
      </c>
      <c r="MS49" s="43" t="e">
        <f t="shared" si="295"/>
        <v>#N/A</v>
      </c>
      <c r="MT49" s="43" t="e">
        <f t="shared" si="296"/>
        <v>#N/A</v>
      </c>
      <c r="MU49" s="43" t="e">
        <f t="shared" si="297"/>
        <v>#N/A</v>
      </c>
      <c r="MV49" s="43" t="e">
        <f t="shared" si="298"/>
        <v>#N/A</v>
      </c>
      <c r="MW49" s="43" t="e">
        <f t="shared" si="299"/>
        <v>#N/A</v>
      </c>
      <c r="MX49" s="43" t="e">
        <f t="shared" si="300"/>
        <v>#N/A</v>
      </c>
      <c r="MY49" s="43" t="e">
        <f t="shared" si="301"/>
        <v>#N/A</v>
      </c>
      <c r="MZ49" s="43" t="e">
        <f t="shared" si="302"/>
        <v>#N/A</v>
      </c>
      <c r="NA49" s="43" t="e">
        <f t="shared" si="303"/>
        <v>#N/A</v>
      </c>
      <c r="NB49" s="43" t="e">
        <f t="shared" si="304"/>
        <v>#N/A</v>
      </c>
      <c r="NC49" s="43" t="e">
        <f t="shared" si="305"/>
        <v>#N/A</v>
      </c>
      <c r="ND49" s="43" t="e">
        <f t="shared" si="306"/>
        <v>#N/A</v>
      </c>
      <c r="NE49" s="43" t="e">
        <f t="shared" si="307"/>
        <v>#N/A</v>
      </c>
      <c r="NF49" s="47">
        <f t="shared" si="238"/>
        <v>1.6400000000000008</v>
      </c>
      <c r="NG49" s="43">
        <f>IF(OY48=0,MIN('Drive Train'!$F$35-FQ48*$C$19*'Drive Train'!$F$39,NG48+$C$39)-$C$7,IF(LO48-1&lt;=0,0,IF($C$37=Motors!$C$30,MAX(MAX(NG$8:NG48)*-1,NG48-$C$39),MAX(0,MAX(NG$8:NG48)*-1,NG48-$C$39))))</f>
        <v>0</v>
      </c>
      <c r="NH49" s="43">
        <f>IF(OZ48=0,MIN('Drive Train'!$F$35-FR48*$C$19*'Drive Train'!$F$39,NH48+$C$39)-$C$7,IF(LP48-1&lt;=0,0,IF($C$37=Motors!$C$30,MAX(MAX(NH$8:NH48)*-1,NH48-$C$39),MAX(0,MAX(NH$8:NH48)*-1,NH48-$C$39))))</f>
        <v>0</v>
      </c>
      <c r="NI49" s="43">
        <f>IF(PA48=0,MIN('Drive Train'!$F$35-FS48*$C$19*'Drive Train'!$F$39,NI48+$C$39)-$C$7,IF(LQ48-1&lt;=0,0,IF($C$37=Motors!$C$30,MAX(MAX(NI$8:NI48)*-1,NI48-$C$39),MAX(0,MAX(NI$8:NI48)*-1,NI48-$C$39))))</f>
        <v>0</v>
      </c>
      <c r="NJ49" s="43">
        <f>IF(PB48=0,MIN('Drive Train'!$F$35-FT48*$C$19*'Drive Train'!$F$39,NJ48+$C$39)-$C$7,IF(LR48-1&lt;=0,0,IF($C$37=Motors!$C$30,MAX(MAX(NJ$8:NJ48)*-1,NJ48-$C$39),MAX(0,MAX(NJ$8:NJ48)*-1,NJ48-$C$39))))</f>
        <v>0</v>
      </c>
      <c r="NK49" s="43">
        <f>IF(PC48=0,MIN('Drive Train'!$F$35-FU48*$C$19*'Drive Train'!$F$39,NK48+$C$39)-$C$7,IF(LS48-1&lt;=0,0,IF($C$37=Motors!$C$30,MAX(MAX(NK$8:NK48)*-1,NK48-$C$39),MAX(0,MAX(NK$8:NK48)*-1,NK48-$C$39))))</f>
        <v>0</v>
      </c>
      <c r="NL49" s="43">
        <f>IF(PD48=0,MIN('Drive Train'!$F$35-FV48*$C$19*'Drive Train'!$F$39,NL48+$C$39)-$C$7,IF(LT48-1&lt;=0,0,IF($C$37=Motors!$C$30,MAX(MAX(NL$8:NL48)*-1,NL48-$C$39),MAX(0,MAX(NL$8:NL48)*-1,NL48-$C$39))))</f>
        <v>0</v>
      </c>
      <c r="NM49" s="43">
        <f>IF(PE48=0,MIN('Drive Train'!$F$35-FW48*$C$19*'Drive Train'!$F$39,NM48+$C$39)-$C$7,IF(LU48-1&lt;=0,0,IF($C$37=Motors!$C$30,MAX(MAX(NM$8:NM48)*-1,NM48-$C$39),MAX(0,MAX(NM$8:NM48)*-1,NM48-$C$39))))</f>
        <v>0</v>
      </c>
      <c r="NN49" s="43">
        <f>IF(PF48=0,MIN('Drive Train'!$F$35-FX48*$C$19*'Drive Train'!$F$39,NN48+$C$39)-$C$7,IF(LV48-1&lt;=0,0,IF($C$37=Motors!$C$30,MAX(MAX(NN$8:NN48)*-1,NN48-$C$39),MAX(0,MAX(NN$8:NN48)*-1,NN48-$C$39))))</f>
        <v>0</v>
      </c>
      <c r="NO49" s="43">
        <f>IF(PG48=0,MIN('Drive Train'!$F$35-FY48*$C$19*'Drive Train'!$F$39,NO48+$C$39)-$C$7,IF(LW48-1&lt;=0,0,IF($C$37=Motors!$C$30,MAX(MAX(NO$8:NO48)*-1,NO48-$C$39),MAX(0,MAX(NO$8:NO48)*-1,NO48-$C$39))))</f>
        <v>0</v>
      </c>
      <c r="NP49" s="43">
        <f>IF(PH48=0,MIN('Drive Train'!$F$35-FZ48*$C$19*'Drive Train'!$F$39,NP48+$C$39)-$C$7,IF(LX48-1&lt;=0,0,IF($C$37=Motors!$C$30,MAX(MAX(NP$8:NP48)*-1,NP48-$C$39),MAX(0,MAX(NP$8:NP48)*-1,NP48-$C$39))))</f>
        <v>0</v>
      </c>
      <c r="NQ49" s="43">
        <f>IF(PI48=0,MIN('Drive Train'!$F$35-GA48*$C$19*'Drive Train'!$F$39,NQ48+$C$39)-$C$7,IF(LY48-1&lt;=0,0,IF($C$37=Motors!$C$30,MAX(MAX(NQ$8:NQ48)*-1,NQ48-$C$39),MAX(0,MAX(NQ$8:NQ48)*-1,NQ48-$C$39))))</f>
        <v>12.119768414388298</v>
      </c>
      <c r="NR49" s="43">
        <f>IF(PJ48=0,MIN('Drive Train'!$F$35-GB48*$C$19*'Drive Train'!$F$39,NR48+$C$39)-$C$7,IF(LZ48-1&lt;=0,0,IF($C$37=Motors!$C$30,MAX(MAX(NR$8:NR48)*-1,NR48-$C$39),MAX(0,MAX(NR$8:NR48)*-1,NR48-$C$39))))</f>
        <v>11.637449813682007</v>
      </c>
      <c r="NS49" s="43">
        <f>IF(PK48=0,MIN('Drive Train'!$F$35-GC48*$C$19*'Drive Train'!$F$39,NS48+$C$39)-$C$7,IF(MA48-1&lt;=0,0,IF($C$37=Motors!$C$30,MAX(MAX(NS$8:NS48)*-1,NS48-$C$39),MAX(0,MAX(NS$8:NS48)*-1,NS48-$C$39))))</f>
        <v>11.534708605735199</v>
      </c>
      <c r="NT49" s="43">
        <f>IF(PL48=0,MIN('Drive Train'!$F$35-GD48*$C$19*'Drive Train'!$F$39,NT48+$C$39)-$C$7,IF(MB48-1&lt;=0,0,IF($C$37=Motors!$C$30,MAX(MAX(NT$8:NT48)*-1,NT48-$C$39),MAX(0,MAX(NT$8:NT48)*-1,NT48-$C$39))))</f>
        <v>11.431967397788391</v>
      </c>
      <c r="NU49" s="43">
        <f>IF(PM48=0,MIN('Drive Train'!$F$35-GE48*$C$19*'Drive Train'!$F$39,NU48+$C$39)-$C$7,IF(MC48-1&lt;=0,0,IF($C$37=Motors!$C$30,MAX(MAX(NU$8:NU48)*-1,NU48-$C$39),MAX(0,MAX(NU$8:NU48)*-1,NU48-$C$39))))</f>
        <v>0</v>
      </c>
      <c r="NV49" s="43">
        <f>IF(PN48=0,MIN('Drive Train'!$F$35-GF48*$C$19*'Drive Train'!$F$39,NV48+$C$39)-$C$7,IF(MD48-1&lt;=0,0,IF($C$37=Motors!$C$30,MAX(MAX(NV$8:NV48)*-1,NV48-$C$39),MAX(0,MAX(NV$8:NV48)*-1,NV48-$C$39))))</f>
        <v>0</v>
      </c>
      <c r="NW49" s="43">
        <f>IF(PO48=0,MIN('Drive Train'!$F$35-GG48*$C$19*'Drive Train'!$F$39,NW48+$C$39)-$C$7,IF(ME48-1&lt;=0,0,IF($C$37=Motors!$C$30,MAX(MAX(NW$8:NW48)*-1,NW48-$C$39),MAX(0,MAX(NW$8:NW48)*-1,NW48-$C$39))))</f>
        <v>0</v>
      </c>
      <c r="NX49" s="43">
        <f>IF(PP48=0,MIN('Drive Train'!$F$35-GH48*$C$19*'Drive Train'!$F$39,NX48+$C$39)-$C$7,IF(MF48-1&lt;=0,0,IF($C$37=Motors!$C$30,MAX(MAX(NX$8:NX48)*-1,NX48-$C$39),MAX(0,MAX(NX$8:NX48)*-1,NX48-$C$39))))</f>
        <v>0</v>
      </c>
      <c r="NY49" s="43">
        <f>IF(PQ48=0,MIN('Drive Train'!$F$35-GI48*$C$19*'Drive Train'!$F$39,NY48+$C$39)-$C$7,IF(MG48-1&lt;=0,0,IF($C$37=Motors!$C$30,MAX(MAX(NY$8:NY48)*-1,NY48-$C$39),MAX(0,MAX(NY$8:NY48)*-1,NY48-$C$39))))</f>
        <v>0</v>
      </c>
      <c r="NZ49" s="43">
        <f>IF(PR48=0,MIN('Drive Train'!$F$35-GJ48*$C$19*'Drive Train'!$F$39,NZ48+$C$39)-$C$7,IF(MH48-1&lt;=0,0,IF($C$37=Motors!$C$30,MAX(MAX(NZ$8:NZ48)*-1,NZ48-$C$39),MAX(0,MAX(NZ$8:NZ48)*-1,NZ48-$C$39))))</f>
        <v>0</v>
      </c>
      <c r="OA49" s="43">
        <f>IF(PS48=0,MIN('Drive Train'!$F$35-GK48*$C$19*'Drive Train'!$F$39,OA48+$C$39)-$C$7,IF(MI48-1&lt;=0,0,IF($C$37=Motors!$C$30,MAX(MAX(OA$8:OA48)*-1,OA48-$C$39),MAX(0,MAX(OA$8:OA48)*-1,OA48-$C$39))))</f>
        <v>0</v>
      </c>
      <c r="OB49" s="47">
        <f t="shared" si="239"/>
        <v>1.6400000000000008</v>
      </c>
      <c r="OC49" s="43">
        <f>'Drive Train'!$F$35-(FQ49*$C$13)*$C$19*'Drive Train'!$F$39</f>
        <v>12.335844999987264</v>
      </c>
      <c r="OD49" s="43">
        <f>'Drive Train'!$F$35-(FR49*$C$13)*$C$19*'Drive Train'!$F$39</f>
        <v>12.335844607514332</v>
      </c>
      <c r="OE49" s="43">
        <f>'Drive Train'!$F$35-(FS49*$C$13)*$C$19*'Drive Train'!$F$39</f>
        <v>12.3358449995133</v>
      </c>
      <c r="OF49" s="43">
        <f>'Drive Train'!$F$35-(FT49*$C$13)*$C$19*'Drive Train'!$F$39</f>
        <v>12.335844999986154</v>
      </c>
      <c r="OG49" s="43">
        <f>'Drive Train'!$F$35-(FU49*$C$13)*$C$19*'Drive Train'!$F$39</f>
        <v>12.4</v>
      </c>
      <c r="OH49" s="43">
        <f>'Drive Train'!$F$35-(FV49*$C$13)*$C$19*'Drive Train'!$F$39</f>
        <v>12.4</v>
      </c>
      <c r="OI49" s="43">
        <f>'Drive Train'!$F$35-(FW49*$C$13)*$C$19*'Drive Train'!$F$39</f>
        <v>12.4</v>
      </c>
      <c r="OJ49" s="43">
        <f>'Drive Train'!$F$35-(FX49*$C$13)*$C$19*'Drive Train'!$F$39</f>
        <v>12.4</v>
      </c>
      <c r="OK49" s="43">
        <f>'Drive Train'!$F$35-(FY49*$C$13)*$C$19*'Drive Train'!$F$39</f>
        <v>12.3357428343715</v>
      </c>
      <c r="OL49" s="43">
        <f>'Drive Train'!$F$35-(FZ49*$C$13)*$C$19*'Drive Train'!$F$39</f>
        <v>12.323074296437468</v>
      </c>
      <c r="OM49" s="43">
        <f>'Drive Train'!$F$35-(GA49*$C$13)*$C$19*'Drive Train'!$F$39</f>
        <v>12.324826310791224</v>
      </c>
      <c r="ON49" s="43">
        <f>'Drive Train'!$F$35-(GB49*$C$13)*$C$19*'Drive Train'!$F$39</f>
        <v>11.973698022019684</v>
      </c>
      <c r="OO49" s="43">
        <f>'Drive Train'!$F$35-(GC49*$C$13)*$C$19*'Drive Train'!$F$39</f>
        <v>11.8989023486207</v>
      </c>
      <c r="OP49" s="43">
        <f>'Drive Train'!$F$35-(GD49*$C$13)*$C$19*'Drive Train'!$F$39</f>
        <v>11.824106675221714</v>
      </c>
      <c r="OQ49" s="43">
        <f>'Drive Train'!$F$35-(GE49*$C$13)*$C$19*'Drive Train'!$F$39</f>
        <v>12.301951470485649</v>
      </c>
      <c r="OR49" s="43">
        <f>'Drive Train'!$F$35-(GF49*$C$13)*$C$19*'Drive Train'!$F$39</f>
        <v>12.334680192038656</v>
      </c>
      <c r="OS49" s="43">
        <f>'Drive Train'!$F$35-(GG49*$C$13)*$C$19*'Drive Train'!$F$39</f>
        <v>12.335805164395929</v>
      </c>
      <c r="OT49" s="43">
        <f>'Drive Train'!$F$35-(GH49*$C$13)*$C$19*'Drive Train'!$F$39</f>
        <v>12.335843639700848</v>
      </c>
      <c r="OU49" s="43">
        <f>'Drive Train'!$F$35-(GI49*$C$13)*$C$19*'Drive Train'!$F$39</f>
        <v>12.335844953078748</v>
      </c>
      <c r="OV49" s="43">
        <f>'Drive Train'!$F$35-(GJ49*$C$13)*$C$19*'Drive Train'!$F$39</f>
        <v>12.335844991334078</v>
      </c>
      <c r="OW49" s="43">
        <f>'Drive Train'!$F$35-(GK49*$C$13)*$C$19*'Drive Train'!$F$39</f>
        <v>12.335844998336432</v>
      </c>
      <c r="OX49" s="47">
        <f t="shared" si="240"/>
        <v>1.6400000000000008</v>
      </c>
      <c r="OY49" s="1">
        <f>IF(PU49&gt;='Drive Train'!$F$29,1,0)</f>
        <v>1</v>
      </c>
      <c r="OZ49" s="1">
        <f>IF(PV49&gt;='Drive Train'!$F$29,1,0)</f>
        <v>1</v>
      </c>
      <c r="PA49" s="1">
        <f>IF(PW49&gt;='Drive Train'!$F$29,1,0)</f>
        <v>1</v>
      </c>
      <c r="PB49" s="1">
        <f>IF(PX49&gt;='Drive Train'!$F$29,1,0)</f>
        <v>1</v>
      </c>
      <c r="PC49" s="1">
        <f>IF(PY49&gt;='Drive Train'!$F$29,1,0)</f>
        <v>1</v>
      </c>
      <c r="PD49" s="1">
        <f>IF(PZ49&gt;='Drive Train'!$F$29,1,0)</f>
        <v>1</v>
      </c>
      <c r="PE49" s="1">
        <f>IF(QA49&gt;='Drive Train'!$F$29,1,0)</f>
        <v>1</v>
      </c>
      <c r="PF49" s="1">
        <f>IF(QB49&gt;='Drive Train'!$F$29,1,0)</f>
        <v>1</v>
      </c>
      <c r="PG49" s="1">
        <f>IF(QC49&gt;='Drive Train'!$F$29,1,0)</f>
        <v>1</v>
      </c>
      <c r="PH49" s="1">
        <f>IF(QD49&gt;='Drive Train'!$F$29,1,0)</f>
        <v>1</v>
      </c>
      <c r="PI49" s="1">
        <f>IF(QE49&gt;='Drive Train'!$F$29,1,0)</f>
        <v>1</v>
      </c>
      <c r="PJ49" s="1">
        <f>IF(QF49&gt;='Drive Train'!$F$29,1,0)</f>
        <v>0</v>
      </c>
      <c r="PK49" s="1">
        <f>IF(QG49&gt;='Drive Train'!$F$29,1,0)</f>
        <v>0</v>
      </c>
      <c r="PL49" s="1">
        <f>IF(QH49&gt;='Drive Train'!$F$29,1,0)</f>
        <v>0</v>
      </c>
      <c r="PM49" s="1">
        <f>IF(QI49&gt;='Drive Train'!$F$29,1,0)</f>
        <v>1</v>
      </c>
      <c r="PN49" s="1">
        <f>IF(QJ49&gt;='Drive Train'!$F$29,1,0)</f>
        <v>1</v>
      </c>
      <c r="PO49" s="1">
        <f>IF(QK49&gt;='Drive Train'!$F$29,1,0)</f>
        <v>1</v>
      </c>
      <c r="PP49" s="1">
        <f>IF(QL49&gt;='Drive Train'!$F$29,1,0)</f>
        <v>1</v>
      </c>
      <c r="PQ49" s="1">
        <f>IF(QM49&gt;='Drive Train'!$F$29,1,0)</f>
        <v>1</v>
      </c>
      <c r="PR49" s="1">
        <f>IF(QN49&gt;='Drive Train'!$F$29,1,0)</f>
        <v>1</v>
      </c>
      <c r="PS49" s="1">
        <f>IF(QO49&gt;='Drive Train'!$F$29,1,0)</f>
        <v>1</v>
      </c>
      <c r="PT49" s="190">
        <f t="shared" si="241"/>
        <v>1.6400000000000008</v>
      </c>
      <c r="PU49" s="43">
        <f t="shared" si="242"/>
        <v>15.262188354711519</v>
      </c>
      <c r="PV49" s="43">
        <f t="shared" si="243"/>
        <v>15.763327068767708</v>
      </c>
      <c r="PW49" s="43">
        <f t="shared" si="244"/>
        <v>17.387484994634544</v>
      </c>
      <c r="PX49" s="43">
        <f t="shared" si="245"/>
        <v>15.764721732284542</v>
      </c>
      <c r="PY49" s="43">
        <f t="shared" si="246"/>
        <v>13.997470007769731</v>
      </c>
      <c r="PZ49" s="43">
        <f t="shared" si="247"/>
        <v>12.208295022960858</v>
      </c>
      <c r="QA49" s="43">
        <f t="shared" si="248"/>
        <v>11.812774381794295</v>
      </c>
      <c r="QB49" s="43">
        <f t="shared" si="249"/>
        <v>11.153060367918922</v>
      </c>
      <c r="QC49" s="43">
        <f t="shared" si="250"/>
        <v>10.972520164800274</v>
      </c>
      <c r="QD49" s="43">
        <f t="shared" si="251"/>
        <v>10.647564121074085</v>
      </c>
      <c r="QE49" s="43">
        <f t="shared" si="252"/>
        <v>10.002159287349244</v>
      </c>
      <c r="QF49" s="43">
        <f t="shared" si="253"/>
        <v>6.9783830505688371</v>
      </c>
      <c r="QG49" s="43">
        <f t="shared" si="254"/>
        <v>8.4648849252240357</v>
      </c>
      <c r="QH49" s="43">
        <f t="shared" si="255"/>
        <v>9.9513867998792378</v>
      </c>
      <c r="QI49" s="43">
        <f t="shared" si="256"/>
        <v>11.323049508128596</v>
      </c>
      <c r="QJ49" s="43">
        <f t="shared" si="257"/>
        <v>12.560323307518752</v>
      </c>
      <c r="QK49" s="43">
        <f t="shared" si="258"/>
        <v>13.607065901299688</v>
      </c>
      <c r="QL49" s="43">
        <f t="shared" si="259"/>
        <v>14.415989339241362</v>
      </c>
      <c r="QM49" s="43">
        <f t="shared" si="260"/>
        <v>14.909513366488545</v>
      </c>
      <c r="QN49" s="43">
        <f t="shared" si="261"/>
        <v>15.385115089038058</v>
      </c>
      <c r="QO49" s="43">
        <f t="shared" si="262"/>
        <v>15.529858606480422</v>
      </c>
      <c r="QP49" s="47">
        <f t="shared" si="263"/>
        <v>1.6400000000000008</v>
      </c>
      <c r="QQ49" s="43">
        <f t="shared" si="354"/>
        <v>1.9887219371349477E-2</v>
      </c>
      <c r="QR49" s="43">
        <f t="shared" si="355"/>
        <v>1.9887341032876645E-2</v>
      </c>
      <c r="QS49" s="43">
        <f t="shared" si="356"/>
        <v>1.9887219518272096E-2</v>
      </c>
      <c r="QT49" s="43">
        <f t="shared" si="357"/>
        <v>1.9887219371693667E-2</v>
      </c>
      <c r="QU49" s="43">
        <f t="shared" si="358"/>
        <v>0</v>
      </c>
      <c r="QV49" s="43">
        <f t="shared" si="359"/>
        <v>0</v>
      </c>
      <c r="QW49" s="43">
        <f t="shared" si="360"/>
        <v>0</v>
      </c>
      <c r="QX49" s="43">
        <f t="shared" si="361"/>
        <v>0</v>
      </c>
      <c r="QY49" s="43">
        <f t="shared" si="362"/>
        <v>1.9918889389469625E-2</v>
      </c>
      <c r="QZ49" s="43">
        <f t="shared" si="363"/>
        <v>2.3845972125941323E-2</v>
      </c>
      <c r="RA49" s="43">
        <f t="shared" si="364"/>
        <v>2.3302870360093444E-2</v>
      </c>
      <c r="RB49" s="43">
        <f t="shared" si="365"/>
        <v>0.13214809372381903</v>
      </c>
      <c r="RC49" s="43">
        <f t="shared" si="366"/>
        <v>0.15533378407715273</v>
      </c>
      <c r="RD49" s="43">
        <f t="shared" si="367"/>
        <v>0.17851947443048666</v>
      </c>
      <c r="RE49" s="43">
        <f t="shared" si="368"/>
        <v>3.0393774687912569E-2</v>
      </c>
      <c r="RF49" s="43">
        <f t="shared" si="369"/>
        <v>2.0248294754326077E-2</v>
      </c>
      <c r="RG49" s="43">
        <f t="shared" si="370"/>
        <v>1.989956788890097E-2</v>
      </c>
      <c r="RH49" s="43">
        <f t="shared" si="371"/>
        <v>1.988764104252657E-2</v>
      </c>
      <c r="RI49" s="43">
        <f t="shared" si="372"/>
        <v>1.9887233912381817E-2</v>
      </c>
      <c r="RJ49" s="43">
        <f t="shared" si="373"/>
        <v>1.9887222053725302E-2</v>
      </c>
      <c r="RK49" s="43">
        <f t="shared" si="374"/>
        <v>1.9887219883085883E-2</v>
      </c>
      <c r="RL49" s="47">
        <f t="shared" si="264"/>
        <v>1.6400000000000008</v>
      </c>
      <c r="RM49" s="2">
        <f>IF(AND(LO49&gt;=LO$6*'Drive Train'!$AA$52,LO49&lt;=LO$6*'Drive Train'!$AA$53,KS49=0,JW49=0,EU49&gt;0),$C$17,0)</f>
        <v>0</v>
      </c>
      <c r="RN49" s="2">
        <f>IF(AND(LP49&gt;=LP$6*'Drive Train'!$AA$52,LP49&lt;=LP$6*'Drive Train'!$AA$53,KT49=0,JX49=0,EV49&gt;0),$C$17,0)</f>
        <v>0</v>
      </c>
      <c r="RO49" s="2">
        <f>IF(AND(LQ49&gt;=LQ$6*'Drive Train'!$AA$52,LQ49&lt;=LQ$6*'Drive Train'!$AA$53,KU49=0,JY49=0,EW49&gt;0),$C$17,0)</f>
        <v>0</v>
      </c>
      <c r="RP49" s="2">
        <f>IF(AND(LR49&gt;=LR$6*'Drive Train'!$AA$52,LR49&lt;=LR$6*'Drive Train'!$AA$53,KV49=0,JZ49=0,EX49&gt;0),$C$17,0)</f>
        <v>0</v>
      </c>
      <c r="RQ49" s="2">
        <f>IF(AND(LS49&gt;=LS$6*'Drive Train'!$AA$52,LS49&lt;=LS$6*'Drive Train'!$AA$53,KW49=0,KA49=0,EY49&gt;0),$C$17,0)</f>
        <v>0</v>
      </c>
      <c r="RR49" s="2">
        <f>IF(AND(LT49&gt;=LT$6*'Drive Train'!$AA$52,LT49&lt;=LT$6*'Drive Train'!$AA$53,KX49=0,KB49=0,EZ49&gt;0),$C$17,0)</f>
        <v>0</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0.04</v>
      </c>
      <c r="SA49" s="2">
        <f>IF(AND(MC49&gt;=MC$6*'Drive Train'!$AA$52,MC49&lt;=MC$6*'Drive Train'!$AA$53,LG49=0,KK49=0,FI49&gt;0),$C$17,0)</f>
        <v>0</v>
      </c>
      <c r="SB49" s="2">
        <f>IF(AND(MD49&gt;=MD$6*'Drive Train'!$AA$52,MD49&lt;=MD$6*'Drive Train'!$AA$53,LH49=0,KL49=0,FJ49&gt;0),$C$17,0)</f>
        <v>0</v>
      </c>
      <c r="SC49" s="2">
        <f>IF(AND(ME49&gt;=ME$6*'Drive Train'!$AA$52,ME49&lt;=ME$6*'Drive Train'!$AA$53,LI49=0,KM49=0,FK49&gt;0),$C$17,0)</f>
        <v>0</v>
      </c>
      <c r="SD49" s="2">
        <f>IF(AND(MF49&gt;=MF$6*'Drive Train'!$AA$52,MF49&lt;=MF$6*'Drive Train'!$AA$53,LJ49=0,KN49=0,FL49&gt;0),$C$17,0)</f>
        <v>0</v>
      </c>
      <c r="SE49" s="2">
        <f>IF(AND(MG49&gt;=MG$6*'Drive Train'!$AA$52,MG49&lt;=MG$6*'Drive Train'!$AA$53,LK49=0,KO49=0,FM49&gt;0),$C$17,0)</f>
        <v>0</v>
      </c>
      <c r="SF49" s="2">
        <f>IF(AND(MH49&gt;=MH$6*'Drive Train'!$AA$52,MH49&lt;=MH$6*'Drive Train'!$AA$53,LL49=0,KP49=0,FN49&gt;0),$C$17,0)</f>
        <v>0</v>
      </c>
      <c r="SG49" s="2">
        <f>IF(AND(MI49&gt;=MI$6*'Drive Train'!$AA$52,MI49&lt;=MI$6*'Drive Train'!$AA$53,LM49=0,KQ49=0,FO49&gt;0),$C$17,0)</f>
        <v>0</v>
      </c>
      <c r="SH49" s="47">
        <f t="shared" si="265"/>
        <v>1.6400000000000008</v>
      </c>
      <c r="SI49" s="2">
        <f>IF(AND(EU49&lt;0,KS49=0,LO49&gt;=LO$6*'Drive Train'!$AA$52,LO49&lt;=LO$6*'Drive Train'!$AA$53,OY49=1,JW49=0),$C$17,0)</f>
        <v>0</v>
      </c>
      <c r="SJ49" s="2">
        <f>IF(AND(EV49&lt;0,KT49=0,LP49&gt;=LP$6*'Drive Train'!$AA$52,LP49&lt;=LP$6*'Drive Train'!$AA$53,OZ49=1,JX49=0),$C$17,0)</f>
        <v>0.04</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0.04</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0.04</v>
      </c>
      <c r="SX49" s="2">
        <f>IF(AND(FJ49&lt;0,LH49=0,MD49&gt;=MD$6*'Drive Train'!$AA$52,MD49&lt;=MD$6*'Drive Train'!$AA$53,PN49=1,KL49=0),$C$17,0)</f>
        <v>0.04</v>
      </c>
      <c r="SY49" s="2">
        <f>IF(AND(FK49&lt;0,LI49=0,ME49&gt;=ME$6*'Drive Train'!$AA$52,ME49&lt;=ME$6*'Drive Train'!$AA$53,PO49=1,KM49=0),$C$17,0)</f>
        <v>0.04</v>
      </c>
      <c r="SZ49" s="2">
        <f>IF(AND(FL49&lt;0,LJ49=0,MF49&gt;=MF$6*'Drive Train'!$AA$52,MF49&lt;=MF$6*'Drive Train'!$AA$53,PP49=1,KN49=0),$C$17,0)</f>
        <v>0.04</v>
      </c>
      <c r="TA49" s="2">
        <f>IF(AND(FM49&lt;0,LK49=0,MG49&gt;=MG$6*'Drive Train'!$AA$52,MG49&lt;=MG$6*'Drive Train'!$AA$53,PQ49=1,KO49=0),$C$17,0)</f>
        <v>0.04</v>
      </c>
      <c r="TB49" s="2">
        <f>IF(AND(FN49&lt;0,LL49=0,MH49&gt;=MH$6*'Drive Train'!$AA$52,MH49&lt;=MH$6*'Drive Train'!$AA$53,PR49=1,KP49=0),$C$17,0)</f>
        <v>0</v>
      </c>
      <c r="TC49" s="2">
        <f>IF(AND(FO49&lt;0,LM49=0,MI49&gt;=MI$6*'Drive Train'!$AA$52,MI49&lt;=MI$6*'Drive Train'!$AA$53,PS49=1,KQ49=0),$C$17,0)</f>
        <v>0</v>
      </c>
      <c r="TD49" s="102">
        <f t="shared" si="266"/>
        <v>1.6400000000000008</v>
      </c>
    </row>
    <row r="50" spans="3:524" x14ac:dyDescent="0.3">
      <c r="C50" s="44" t="s">
        <v>201</v>
      </c>
      <c r="E50" s="14">
        <f>PU6</f>
        <v>1.7600000000000009</v>
      </c>
      <c r="F50" s="14">
        <f>PV6*VLOOKUP('Drive Train'!$AK$30,$E$98:$F$99,2,FALSE)</f>
        <v>2.9200000000000017</v>
      </c>
      <c r="G50" s="14">
        <f>PW6*VLOOKUP('Drive Train'!$AK$30,$E$98:$F$99,2,FALSE)</f>
        <v>2.2800000000000011</v>
      </c>
      <c r="H50" s="14">
        <f>PX6*VLOOKUP('Drive Train'!$AK$30,$E$98:$F$99,2,FALSE)</f>
        <v>1.840000000000001</v>
      </c>
      <c r="I50" s="14">
        <f>PY6*VLOOKUP('Drive Train'!$AK$30,$E$98:$F$99,2,FALSE)</f>
        <v>1.6400000000000008</v>
      </c>
      <c r="J50" s="14">
        <f>PZ6*VLOOKUP('Drive Train'!$AK$30,$E$98:$F$99,2,FALSE)</f>
        <v>1.5200000000000007</v>
      </c>
      <c r="K50" s="14">
        <f>QA6*VLOOKUP('Drive Train'!$AK$30,$E$98:$F$99,2,FALSE)</f>
        <v>1.5600000000000007</v>
      </c>
      <c r="L50" s="14">
        <f>QB6*VLOOKUP('Drive Train'!$AK$30,$E$98:$F$99,2,FALSE)</f>
        <v>1.6000000000000008</v>
      </c>
      <c r="M50" s="14">
        <f>QC6*VLOOKUP('Drive Train'!$AK$30,$E$98:$F$99,2,FALSE)</f>
        <v>1.6800000000000008</v>
      </c>
      <c r="N50" s="14">
        <f>QD6*VLOOKUP('Drive Train'!$AK$30,$E$98:$F$99,2,FALSE)</f>
        <v>1.8000000000000009</v>
      </c>
      <c r="O50" s="14">
        <f>QE6*VLOOKUP('Drive Train'!$AK$30,$E$98:$F$99,2,FALSE)</f>
        <v>1.880000000000001</v>
      </c>
      <c r="R50" s="49">
        <f t="shared" si="97"/>
        <v>1.6800000000000008</v>
      </c>
      <c r="S50" s="2">
        <f>NG50/'Drive Train'!$F$35</f>
        <v>0</v>
      </c>
      <c r="T50" s="2">
        <f>NH50/'Drive Train'!$F$35</f>
        <v>0</v>
      </c>
      <c r="U50" s="2">
        <f>NI50/'Drive Train'!$F$35</f>
        <v>0</v>
      </c>
      <c r="V50" s="2">
        <f>NJ50/'Drive Train'!$F$35</f>
        <v>0</v>
      </c>
      <c r="W50" s="2">
        <f>NK50/'Drive Train'!$F$35</f>
        <v>0</v>
      </c>
      <c r="X50" s="2">
        <f>NL50/'Drive Train'!$F$35</f>
        <v>0</v>
      </c>
      <c r="Y50" s="2">
        <f>NM50/'Drive Train'!$F$35</f>
        <v>0</v>
      </c>
      <c r="Z50" s="2">
        <f>NN50/'Drive Train'!$F$35</f>
        <v>0</v>
      </c>
      <c r="AA50" s="2">
        <f>NO50/'Drive Train'!$F$35</f>
        <v>0</v>
      </c>
      <c r="AB50" s="2">
        <f>NP50/'Drive Train'!$F$35</f>
        <v>0</v>
      </c>
      <c r="AC50" s="2">
        <f>NQ50/'Drive Train'!$F$35</f>
        <v>0.5903039043861531</v>
      </c>
      <c r="AD50" s="2">
        <f>NR50/'Drive Train'!$F$35</f>
        <v>0.93964494860426728</v>
      </c>
      <c r="AE50" s="2">
        <f>NS50/'Drive Train'!$F$35</f>
        <v>0.93160240307749453</v>
      </c>
      <c r="AF50" s="2">
        <f>NT50/'Drive Train'!$F$35</f>
        <v>0.92355985755072179</v>
      </c>
      <c r="AG50" s="2">
        <f>NU50/'Drive Train'!$F$35</f>
        <v>0</v>
      </c>
      <c r="AH50" s="2">
        <f>NV50/'Drive Train'!$F$35</f>
        <v>0</v>
      </c>
      <c r="AI50" s="2">
        <f>NW50/'Drive Train'!$F$35</f>
        <v>0</v>
      </c>
      <c r="AJ50" s="2">
        <f>NX50/'Drive Train'!$F$35</f>
        <v>0</v>
      </c>
      <c r="AK50" s="2">
        <f>NY50/'Drive Train'!$F$35</f>
        <v>0</v>
      </c>
      <c r="AL50" s="2">
        <f>NZ50/'Drive Train'!$F$35</f>
        <v>0</v>
      </c>
      <c r="AM50" s="2">
        <f>OA50/'Drive Train'!$F$35</f>
        <v>0</v>
      </c>
      <c r="AN50" s="47">
        <f t="shared" si="98"/>
        <v>1.6800000000000008</v>
      </c>
      <c r="AO50" s="36">
        <f>LO50*12*60/(PI() * 'Drive Train'!$F$15)/S$6*ABS(S50)</f>
        <v>0</v>
      </c>
      <c r="AP50" s="36">
        <f>LP50*12*60/(PI() * 'Drive Train'!$F$15)/T$6*ABS(T50)</f>
        <v>0</v>
      </c>
      <c r="AQ50" s="36">
        <f>LQ50*12*60/(PI() * 'Drive Train'!$F$15)/U$6*ABS(U50)</f>
        <v>0</v>
      </c>
      <c r="AR50" s="36">
        <f>LR50*12*60/(PI() * 'Drive Train'!$F$15)/V$6*ABS(V50)</f>
        <v>0</v>
      </c>
      <c r="AS50" s="36">
        <f>LS50*12*60/(PI() * 'Drive Train'!$F$15)/W$6*ABS(W50)</f>
        <v>0</v>
      </c>
      <c r="AT50" s="36">
        <f>LT50*12*60/(PI() * 'Drive Train'!$F$15)/X$6*ABS(X50)</f>
        <v>0</v>
      </c>
      <c r="AU50" s="36">
        <f>LU50*12*60/(PI() * 'Drive Train'!$F$15)/Y$6*ABS(Y50)</f>
        <v>0</v>
      </c>
      <c r="AV50" s="36">
        <f>LV50*12*60/(PI() * 'Drive Train'!$F$15)/Z$6*ABS(Z50)</f>
        <v>0</v>
      </c>
      <c r="AW50" s="36">
        <f>LW50*12*60/(PI() * 'Drive Train'!$F$15)/AA$6*ABS(AA50)</f>
        <v>0</v>
      </c>
      <c r="AX50" s="36">
        <f>LX50*12*60/(PI() * 'Drive Train'!$F$15)/AB$6*ABS(AB50)</f>
        <v>0</v>
      </c>
      <c r="AY50" s="36">
        <f>LY50*12*60/(PI() * 'Drive Train'!$F$15)/AC$6*ABS(AC50)</f>
        <v>3310.0307746722688</v>
      </c>
      <c r="AZ50" s="36">
        <f>LZ50*12*60/(PI() * 'Drive Train'!$F$15)/AD$6*ABS(AD50)</f>
        <v>2293.8427053525929</v>
      </c>
      <c r="BA50" s="36">
        <f>MA50*12*60/(PI() * 'Drive Train'!$F$15)/AE$6*ABS(AE50)</f>
        <v>2758.6506420851156</v>
      </c>
      <c r="BB50" s="36">
        <f>MB50*12*60/(PI() * 'Drive Train'!$F$15)/AF$6*ABS(AF50)</f>
        <v>3215.0941935044293</v>
      </c>
      <c r="BC50" s="36">
        <f>MC50*12*60/(PI() * 'Drive Train'!$F$15)/AG$6*ABS(AG50)</f>
        <v>0</v>
      </c>
      <c r="BD50" s="36">
        <f>MD50*12*60/(PI() * 'Drive Train'!$F$15)/AH$6*ABS(AH50)</f>
        <v>0</v>
      </c>
      <c r="BE50" s="36">
        <f>ME50*12*60/(PI() * 'Drive Train'!$F$15)/AI$6*ABS(AI50)</f>
        <v>0</v>
      </c>
      <c r="BF50" s="36">
        <f>MF50*12*60/(PI() * 'Drive Train'!$F$15)/AJ$6*ABS(AJ50)</f>
        <v>0</v>
      </c>
      <c r="BG50" s="36">
        <f>MG50*12*60/(PI() * 'Drive Train'!$F$15)/AK$6*ABS(AK50)</f>
        <v>0</v>
      </c>
      <c r="BH50" s="36">
        <f>MH50*12*60/(PI() * 'Drive Train'!$F$15)/AL$6*ABS(AL50)</f>
        <v>0</v>
      </c>
      <c r="BI50" s="36">
        <f>MI50*12*60/(PI() * 'Drive Train'!$F$15)/AM$6*ABS(AM50)</f>
        <v>0</v>
      </c>
      <c r="BJ50" s="47">
        <f t="shared" si="308"/>
        <v>1.6800000000000008</v>
      </c>
      <c r="BK50" s="2">
        <f>IF(OR(KS49=1,AND($C$37=Motors!$C$32,OY49=1)),0,IF(NG50=0,-(CG49+$C$15)/($C$14-$C$15)*$C$12,($C$11*S50-AO50)/($C$11*S50)*$C$12*S50))</f>
        <v>0</v>
      </c>
      <c r="BL50" s="2">
        <f>IF(OR(KT49=1,AND($C$37=Motors!$C$32,OZ49=1)),0,IF(NH50=0,-(CH49+$C$15)/($C$14-$C$15)*$C$12,($C$11*T50-AP50)/($C$11*T50)*$C$12*T50))</f>
        <v>0</v>
      </c>
      <c r="BM50" s="2">
        <f>IF(OR(KU49=1,AND($C$37=Motors!$C$32,PA49=1)),0,IF(NI50=0,-(CI49+$C$15)/($C$14-$C$15)*$C$12,($C$11*U50-AQ50)/($C$11*U50)*$C$12*U50))</f>
        <v>0</v>
      </c>
      <c r="BN50" s="2">
        <f>IF(OR(KV49=1,AND($C$37=Motors!$C$32,PB49=1)),0,IF(NJ50=0,-(CJ49+$C$15)/($C$14-$C$15)*$C$12,($C$11*V50-AR50)/($C$11*V50)*$C$12*V50))</f>
        <v>0</v>
      </c>
      <c r="BO50" s="2">
        <f>IF(OR(KW49=1,AND($C$37=Motors!$C$32,PC49=1)),0,IF(NK50=0,-(CK49+$C$15)/($C$14-$C$15)*$C$12,($C$11*W50-AS50)/($C$11*W50)*$C$12*W50))</f>
        <v>0</v>
      </c>
      <c r="BP50" s="2">
        <f>IF(OR(KX49=1,AND($C$37=Motors!$C$32,PD49=1)),0,IF(NL50=0,-(CL49+$C$15)/($C$14-$C$15)*$C$12,($C$11*X50-AT50)/($C$11*X50)*$C$12*X50))</f>
        <v>0</v>
      </c>
      <c r="BQ50" s="2">
        <f>IF(OR(KY49=1,AND($C$37=Motors!$C$32,PE49=1)),0,IF(NM50=0,-(CM49+$C$15)/($C$14-$C$15)*$C$12,($C$11*Y50-AU50)/($C$11*Y50)*$C$12*Y50))</f>
        <v>0</v>
      </c>
      <c r="BR50" s="2">
        <f>IF(OR(KZ49=1,AND($C$37=Motors!$C$32,PF49=1)),0,IF(NN50=0,-(CN49+$C$15)/($C$14-$C$15)*$C$12,($C$11*Z50-AV50)/($C$11*Z50)*$C$12*Z50))</f>
        <v>0</v>
      </c>
      <c r="BS50" s="2">
        <f>IF(OR(LA49=1,AND($C$37=Motors!$C$32,PG49=1)),0,IF(NO50=0,-(CO49+$C$15)/($C$14-$C$15)*$C$12,($C$11*AA50-AW50)/($C$11*AA50)*$C$12*AA50))</f>
        <v>0</v>
      </c>
      <c r="BT50" s="2">
        <f>IF(OR(LB49=1,AND($C$37=Motors!$C$32,PH49=1)),0,IF(NP50=0,-(CP49+$C$15)/($C$14-$C$15)*$C$12,($C$11*AB50-AX50)/($C$11*AB50)*$C$12*AB50))</f>
        <v>0</v>
      </c>
      <c r="BU50" s="2">
        <f>IF(OR(LC49=1,AND($C$37=Motors!$C$32,PI49=1)),0,IF(NQ50=0,-(CQ49+$C$15)/($C$14-$C$15)*$C$12,($C$11*AC50-AY50)/($C$11*AC50)*$C$12*AC50))</f>
        <v>0</v>
      </c>
      <c r="BV50" s="2">
        <f>IF(OR(LD49=1,AND($C$37=Motors!$C$32,PJ49=1)),0,IF(NR50=0,-(CR49+$C$15)/($C$14-$C$15)*$C$12,($C$11*AD50-AZ50)/($C$11*AD50)*$C$12*AD50))</f>
        <v>2.8259800249408347</v>
      </c>
      <c r="BW50" s="2">
        <f>IF(OR(LE49=1,AND($C$37=Motors!$C$32,PK49=1)),0,IF(NS50=0,-(CS49+$C$15)/($C$14-$C$15)*$C$12,($C$11*AE50-BA50)/($C$11*AE50)*$C$12*AE50))</f>
        <v>2.4508440714115483</v>
      </c>
      <c r="BX50" s="2">
        <f>IF(OR(LF49=1,AND($C$37=Motors!$C$32,PL49=1)),0,IF(NT50=0,-(CT49+$C$15)/($C$14-$C$15)*$C$12,($C$11*AF50-BB50)/($C$11*AF50)*$C$12*AF50))</f>
        <v>2.0817676028933034</v>
      </c>
      <c r="BY50" s="2">
        <f>IF(OR(LG49=1,AND($C$37=Motors!$C$32,PM49=1)),0,IF(NU50=0,-(CU49+$C$15)/($C$14-$C$15)*$C$12,($C$11*AG50-BC50)/($C$11*AG50)*$C$12*AG50))</f>
        <v>0</v>
      </c>
      <c r="BZ50" s="2">
        <f>IF(OR(LH49=1,AND($C$37=Motors!$C$32,PN49=1)),0,IF(NV50=0,-(CV49+$C$15)/($C$14-$C$15)*$C$12,($C$11*AH50-BD50)/($C$11*AH50)*$C$12*AH50))</f>
        <v>0</v>
      </c>
      <c r="CA50" s="2">
        <f>IF(OR(LI49=1,AND($C$37=Motors!$C$32,PO49=1)),0,IF(NW50=0,-(CW49+$C$15)/($C$14-$C$15)*$C$12,($C$11*AI50-BE50)/($C$11*AI50)*$C$12*AI50))</f>
        <v>0</v>
      </c>
      <c r="CB50" s="2">
        <f>IF(OR(LJ49=1,AND($C$37=Motors!$C$32,PP49=1)),0,IF(NX50=0,-(CX49+$C$15)/($C$14-$C$15)*$C$12,($C$11*AJ50-BF50)/($C$11*AJ50)*$C$12*AJ50))</f>
        <v>0</v>
      </c>
      <c r="CC50" s="2">
        <f>IF(OR(LK49=1,AND($C$37=Motors!$C$32,PQ49=1)),0,IF(NY50=0,-(CY49+$C$15)/($C$14-$C$15)*$C$12,($C$11*AK50-BG50)/($C$11*AK50)*$C$12*AK50))</f>
        <v>0</v>
      </c>
      <c r="CD50" s="2">
        <f>IF(OR(LL49=1,AND($C$37=Motors!$C$32,PR49=1)),0,IF(NZ50=0,-(CZ49+$C$15)/($C$14-$C$15)*$C$12,($C$11*AL50-BH50)/($C$11*AL50)*$C$12*AL50))</f>
        <v>0</v>
      </c>
      <c r="CE50" s="2">
        <f>IF(OR(LM49=1,AND($C$37=Motors!$C$32,PS49=1)),0,IF(OA50=0,-(DA49+$C$15)/($C$14-$C$15)*$C$12,($C$11*AM50-BI50)/($C$11*AM50)*$C$12*AM50))</f>
        <v>0</v>
      </c>
      <c r="CF50" s="47">
        <f t="shared" si="309"/>
        <v>1.6800000000000008</v>
      </c>
      <c r="CG50" s="43">
        <f>IF(AND(KS49=1,OY49=1),0,ABS(BK50/$C$12*($C$14-$C$15)+$C$15) *'Drive Train'!$AA$49 + CG49*(1-'Drive Train'!$AA$49))</f>
        <v>1.5275000000606502</v>
      </c>
      <c r="CH50" s="43">
        <f>IF(AND(KT49=1,OZ49=1),0,ABS(BL50/$C$12*($C$14-$C$15)+$C$15) *'Drive Train'!$AA$49 + CH49*(1-'Drive Train'!$AA$49))</f>
        <v>1.5275018689793693</v>
      </c>
      <c r="CI50" s="43">
        <f>IF(AND(KU49=1,PA49=1),0,ABS(BM50/$C$12*($C$14-$C$15)+$C$15) *'Drive Train'!$AA$49 + CI49*(1-'Drive Train'!$AA$49))</f>
        <v>1.5275000023176204</v>
      </c>
      <c r="CJ50" s="43">
        <f>IF(AND(KV49=1,PB49=1),0,ABS(BN50/$C$12*($C$14-$C$15)+$C$15) *'Drive Train'!$AA$49 + CJ49*(1-'Drive Train'!$AA$49))</f>
        <v>1.5275000000659376</v>
      </c>
      <c r="CK50" s="43">
        <f>IF(AND(KW49=1,PC49=1),0,ABS(BO50/$C$12*($C$14-$C$15)+$C$15) *'Drive Train'!$AA$49 + CK49*(1-'Drive Train'!$AA$49))</f>
        <v>0</v>
      </c>
      <c r="CL50" s="43">
        <f>IF(AND(KX49=1,PD49=1),0,ABS(BP50/$C$12*($C$14-$C$15)+$C$15) *'Drive Train'!$AA$49 + CL49*(1-'Drive Train'!$AA$49))</f>
        <v>0</v>
      </c>
      <c r="CM50" s="43">
        <f>IF(AND(KY49=1,PE49=1),0,ABS(BQ50/$C$12*($C$14-$C$15)+$C$15) *'Drive Train'!$AA$49 + CM49*(1-'Drive Train'!$AA$49))</f>
        <v>0</v>
      </c>
      <c r="CN50" s="43">
        <f>IF(AND(KZ49=1,PF49=1),0,ABS(BR50/$C$12*($C$14-$C$15)+$C$15) *'Drive Train'!$AA$49 + CN49*(1-'Drive Train'!$AA$49))</f>
        <v>0</v>
      </c>
      <c r="CO50" s="43">
        <f>IF(AND(LA49=1,PG49=1),0,ABS(BS50/$C$12*($C$14-$C$15)+$C$15) *'Drive Train'!$AA$49 + CO49*(1-'Drive Train'!$AA$49))</f>
        <v>1.5279865029928583</v>
      </c>
      <c r="CP50" s="43">
        <f>IF(AND(LB49=1,PH49=1),0,ABS(BT50/$C$12*($C$14-$C$15)+$C$15) *'Drive Train'!$AA$49 + CP49*(1-'Drive Train'!$AA$49))</f>
        <v>1.5883128741072969</v>
      </c>
      <c r="CQ50" s="43">
        <f>IF(AND(LC49=1,PI49=1),0,ABS(BU50/$C$12*($C$14-$C$15)+$C$15) *'Drive Train'!$AA$49 + CQ49*(1-'Drive Train'!$AA$49))</f>
        <v>9.1291092634121416</v>
      </c>
      <c r="CR50" s="43">
        <f>IF(AND(LD49=1,PJ49=1),0,ABS(BV50/$C$12*($C$14-$C$15)+$C$15) *'Drive Train'!$AA$49 + CR49*(1-'Drive Train'!$AA$49))</f>
        <v>155.7209388351983</v>
      </c>
      <c r="CS50" s="43">
        <f>IF(AND(LE49=1,PK49=1),0,ABS(BW50/$C$12*($C$14-$C$15)+$C$15) *'Drive Train'!$AA$49 + CS49*(1-'Drive Train'!$AA$49))</f>
        <v>135.33974272184571</v>
      </c>
      <c r="CT50" s="43">
        <f>IF(AND(LF49=1,PL49=1),0,ABS(BX50/$C$12*($C$14-$C$15)+$C$15) *'Drive Train'!$AA$49 + CT49*(1-'Drive Train'!$AA$49))</f>
        <v>115.29006534593492</v>
      </c>
      <c r="CU50" s="43">
        <f>IF(AND(LG49=1,PM49=1),0,ABS(BY50/$C$12*($C$14-$C$15)+$C$15) *'Drive Train'!$AA$49 + CU49*(1-'Drive Train'!$AA$49))</f>
        <v>1.6888977595921502</v>
      </c>
      <c r="CV50" s="43">
        <f>IF(AND(LH49=1,PN49=1),0,ABS(BZ50/$C$12*($C$14-$C$15)+$C$15) *'Drive Train'!$AA$49 + CV49*(1-'Drive Train'!$AA$49))</f>
        <v>1.533046704577832</v>
      </c>
      <c r="CW50" s="43">
        <f>IF(AND(LI49=1,PO49=1),0,ABS(CA50/$C$12*($C$14-$C$15)+$C$15) *'Drive Train'!$AA$49 + CW49*(1-'Drive Train'!$AA$49))</f>
        <v>1.5276896933527233</v>
      </c>
      <c r="CX50" s="43">
        <f>IF(AND(LJ49=1,PP49=1),0,ABS(CB50/$C$12*($C$14-$C$15)+$C$15) *'Drive Train'!$AA$49 + CX49*(1-'Drive Train'!$AA$49))</f>
        <v>1.5275064776150142</v>
      </c>
      <c r="CY50" s="43">
        <f>IF(AND(LK49=1,PQ49=1),0,ABS(CC50/$C$12*($C$14-$C$15)+$C$15) *'Drive Train'!$AA$49 + CY49*(1-'Drive Train'!$AA$49))</f>
        <v>1.5275002234345316</v>
      </c>
      <c r="CZ50" s="43">
        <f>IF(AND(LL49=1,PR49=1),0,ABS(CD50/$C$12*($C$14-$C$15)+$C$15) *'Drive Train'!$AA$49 + CZ49*(1-'Drive Train'!$AA$49))</f>
        <v>1.5275000412663009</v>
      </c>
      <c r="DA50" s="43">
        <f>IF(AND(LM49=1,PS49=1),0,ABS(CE50/$C$12*($C$14-$C$15)+$C$15) *'Drive Train'!$AA$49 + DA49*(1-'Drive Train'!$AA$49))</f>
        <v>1.5275000079217529</v>
      </c>
      <c r="DB50" s="47">
        <f t="shared" si="99"/>
        <v>1.6800000000000008</v>
      </c>
      <c r="DC50" s="43">
        <f t="shared" si="310"/>
        <v>1.5275000000606502</v>
      </c>
      <c r="DD50" s="43">
        <f t="shared" si="311"/>
        <v>1.5275018689793693</v>
      </c>
      <c r="DE50" s="43">
        <f t="shared" si="312"/>
        <v>1.5275000023176204</v>
      </c>
      <c r="DF50" s="43">
        <f t="shared" si="313"/>
        <v>1.5275000000659376</v>
      </c>
      <c r="DG50" s="43">
        <f t="shared" si="314"/>
        <v>0</v>
      </c>
      <c r="DH50" s="43">
        <f t="shared" si="315"/>
        <v>0</v>
      </c>
      <c r="DI50" s="43">
        <f t="shared" si="316"/>
        <v>0</v>
      </c>
      <c r="DJ50" s="43">
        <f t="shared" si="317"/>
        <v>0</v>
      </c>
      <c r="DK50" s="43">
        <f t="shared" si="318"/>
        <v>1.5279865029928583</v>
      </c>
      <c r="DL50" s="43">
        <f t="shared" si="319"/>
        <v>1.5883128741072969</v>
      </c>
      <c r="DM50" s="43">
        <f t="shared" si="320"/>
        <v>9.1291092634121416</v>
      </c>
      <c r="DN50" s="43">
        <f t="shared" si="321"/>
        <v>25</v>
      </c>
      <c r="DO50" s="43">
        <f t="shared" si="322"/>
        <v>30</v>
      </c>
      <c r="DP50" s="43">
        <f t="shared" si="323"/>
        <v>35</v>
      </c>
      <c r="DQ50" s="43">
        <f t="shared" si="324"/>
        <v>1.6888977595921502</v>
      </c>
      <c r="DR50" s="43">
        <f t="shared" si="325"/>
        <v>1.533046704577832</v>
      </c>
      <c r="DS50" s="43">
        <f t="shared" si="326"/>
        <v>1.5276896933527233</v>
      </c>
      <c r="DT50" s="43">
        <f t="shared" si="327"/>
        <v>1.5275064776150142</v>
      </c>
      <c r="DU50" s="43">
        <f t="shared" si="328"/>
        <v>1.5275002234345316</v>
      </c>
      <c r="DV50" s="43">
        <f t="shared" si="329"/>
        <v>1.5275000412663009</v>
      </c>
      <c r="DW50" s="43">
        <f t="shared" si="330"/>
        <v>1.5275000079217529</v>
      </c>
      <c r="DX50" s="47">
        <f t="shared" si="100"/>
        <v>1.6800000000000008</v>
      </c>
      <c r="DY50" s="2">
        <f>IF(OY50=0,($C$23/0.4536*IF(ISNA(MK49),'Drive Train'!$F$16,'Drive Train'!$F$17)*4.448*$C$24*S$6)*SIGN(BK50),BK50)</f>
        <v>0</v>
      </c>
      <c r="DZ50" s="2">
        <f>IF(OZ50=0,($C$23/0.4536*IF(ISNA(ML49),'Drive Train'!$F$16,'Drive Train'!$F$17)*4.448*$C$24*$C$21*T$6)*SIGN(BL50),BL50)</f>
        <v>0</v>
      </c>
      <c r="EA50" s="2">
        <f>IF(PA50=0,($C$23/0.4536*IF(ISNA(MM49),'Drive Train'!$F$16,'Drive Train'!$F$17)*4.448*$C$24*$C$21*U$6)*SIGN(BM50),BM50)</f>
        <v>0</v>
      </c>
      <c r="EB50" s="2">
        <f>IF(PB50=0,($C$23/0.4536*IF(ISNA(MN49),'Drive Train'!$F$16,'Drive Train'!$F$17)*4.448*$C$24*$C$21*V$6)*SIGN(BN50),BN50)</f>
        <v>0</v>
      </c>
      <c r="EC50" s="2">
        <f>IF(PC50=0,($C$23/0.4536*IF(ISNA(MO49),'Drive Train'!$F$16,'Drive Train'!$F$17)*4.448*$C$24*$C$21*W$6)*SIGN(BO50),BO50)</f>
        <v>0</v>
      </c>
      <c r="ED50" s="2">
        <f>IF(PD50=0,($C$23/0.4536*IF(ISNA(MP49),'Drive Train'!$F$16,'Drive Train'!$F$17)*4.448*$C$24*$C$21*X$6)*SIGN(BP50),BP50)</f>
        <v>0</v>
      </c>
      <c r="EE50" s="2">
        <f>IF(PE50=0,($C$23/0.4536*IF(ISNA(MQ49),'Drive Train'!$F$16,'Drive Train'!$F$17)*4.448*$C$24*$C$21*Y$6)*SIGN(BQ50),BQ50)</f>
        <v>0</v>
      </c>
      <c r="EF50" s="2">
        <f>IF(PF50=0,($C$23/0.4536*IF(ISNA(MR49),'Drive Train'!$F$16,'Drive Train'!$F$17)*4.448*$C$24*$C$21*Z$6)*SIGN(BR50),BR50)</f>
        <v>0</v>
      </c>
      <c r="EG50" s="2">
        <f>IF(PG50=0,($C$23/0.4536*IF(ISNA(MS49),'Drive Train'!$F$16,'Drive Train'!$F$17)*4.448*$C$24*$C$21*AA$6)*SIGN(BS50),BS50)</f>
        <v>0</v>
      </c>
      <c r="EH50" s="2">
        <f>IF(PH50=0,($C$23/0.4536*IF(ISNA(MT49),'Drive Train'!$F$16,'Drive Train'!$F$17)*4.448*$C$24*$C$21*AB$6)*SIGN(BT50),BT50)</f>
        <v>0</v>
      </c>
      <c r="EI50" s="2">
        <f>IF(PI50=0,($C$23/0.4536*IF(ISNA(MU49),'Drive Train'!$F$16,'Drive Train'!$F$17)*4.448*$C$24*$C$21*AC$6)*SIGN(BU50),BU50)</f>
        <v>0</v>
      </c>
      <c r="EJ50" s="2">
        <f>IF(PJ50=0,($C$23/0.4536*IF(ISNA(MV49),'Drive Train'!$F$16,'Drive Train'!$F$17)*4.448*$C$24*$C$21*AD$6)*SIGN(BV50),BV50)</f>
        <v>5.7851468929800003</v>
      </c>
      <c r="EK50" s="2">
        <f>IF(PK50=0,($C$23/0.4536*IF(ISNA(MW49),'Drive Train'!$F$16,'Drive Train'!$F$17)*4.448*$C$24*$C$21*AE$6)*SIGN(BW50),BW50)</f>
        <v>5.7851468929800003</v>
      </c>
      <c r="EL50" s="2">
        <f>IF(PL50=0,($C$23/0.4536*IF(ISNA(MX49),'Drive Train'!$F$16,'Drive Train'!$F$17)*4.448*$C$24*$C$21*AF$6)*SIGN(BX50),BX50)</f>
        <v>2.0817676028933034</v>
      </c>
      <c r="EM50" s="2">
        <f>IF(PM50=0,($C$23/0.4536*IF(ISNA(MY49),'Drive Train'!$F$16,'Drive Train'!$F$17)*4.448*$C$24*$C$21*AG$6)*SIGN(BY50),BY50)</f>
        <v>0</v>
      </c>
      <c r="EN50" s="2">
        <f>IF(PN50=0,($C$23/0.4536*IF(ISNA(MZ49),'Drive Train'!$F$16,'Drive Train'!$F$17)*4.448*$C$24*$C$21*AH$6)*SIGN(BZ50),BZ50)</f>
        <v>0</v>
      </c>
      <c r="EO50" s="2">
        <f>IF(PO50=0,($C$23/0.4536*IF(ISNA(NA49),'Drive Train'!$F$16,'Drive Train'!$F$17)*4.448*$C$24*$C$21*AI$6)*SIGN(CA50),CA50)</f>
        <v>0</v>
      </c>
      <c r="EP50" s="2">
        <f>IF(PP50=0,($C$23/0.4536*IF(ISNA(NB49),'Drive Train'!$F$16,'Drive Train'!$F$17)*4.448*$C$24*$C$21*AJ$6)*SIGN(CB50),CB50)</f>
        <v>0</v>
      </c>
      <c r="EQ50" s="2">
        <f>IF(PQ50=0,($C$23/0.4536*IF(ISNA(NC49),'Drive Train'!$F$16,'Drive Train'!$F$17)*4.448*$C$24*$C$21*AK$6)*SIGN(CC50),CC50)</f>
        <v>0</v>
      </c>
      <c r="ER50" s="2">
        <f>IF(PR50=0,($C$23/0.4536*IF(ISNA(ND49),'Drive Train'!$F$16,'Drive Train'!$F$17)*4.448*$C$24*$C$21*AL$6)*SIGN(CD50),CD50)</f>
        <v>0</v>
      </c>
      <c r="ES50" s="2">
        <f>IF(PS50=0,($C$23/0.4536*IF(ISNA(NE49),'Drive Train'!$F$16,'Drive Train'!$F$17)*4.448*$C$24*$C$21*AM$6)*SIGN(CE50),CE50)</f>
        <v>0</v>
      </c>
      <c r="ET50" s="47">
        <f t="shared" si="331"/>
        <v>1.6800000000000008</v>
      </c>
      <c r="EU50" s="2">
        <f>MAX(MIN(IF(AND(OY49=1,NG50&lt;0),-1,1)*(DC50-$C$15)/($C$14-$C$15)*$C$12*$C$21-$C$33*LO50/AO$6 -  OY49*$C$33/$C$21,DY49/$C$19),MAX(EU$8:EU49)*-1)</f>
        <v>-0.86659818446044079</v>
      </c>
      <c r="EV50" s="2">
        <f>MAX(MIN(IF(AND(OZ49=1,NH50&lt;0),-1,1)*(DD50-$C$15)/($C$14-$C$15)*$C$12*$C$21-$C$33*LP50/AP$6 -  OZ49*$C$33/$C$21,DZ49/$C$19),MAX(EV$8:EV49)*-1)</f>
        <v>-1.0348829457665889</v>
      </c>
      <c r="EW50" s="2">
        <f>MAX(MIN(IF(AND(PA49=1,NI50&lt;0),-1,1)*(DE50-$C$15)/($C$14-$C$15)*$C$12*$C$21-$C$33*LQ50/AQ$6 -  PA49*$C$33/$C$21,EA49/$C$19),MAX(EW$8:EW49)*-1)</f>
        <v>-1.0310418175565654</v>
      </c>
      <c r="EX50" s="2">
        <f>MAX(MIN(IF(AND(PB49=1,NJ50&lt;0),-1,1)*(DF50-$C$15)/($C$14-$C$15)*$C$12*$C$21-$C$33*LR50/AR$6 -  PB49*$C$33/$C$21,EB49/$C$19),MAX(EX$8:EX49)*-1)</f>
        <v>-0.90311862259970588</v>
      </c>
      <c r="EY50" s="2">
        <f>MAX(MIN(IF(AND(PC49=1,NK50&lt;0),-1,1)*(DG50-$C$15)/($C$14-$C$15)*$C$12*$C$21-$C$33*LS50/AS$6 -  PC49*$C$33/$C$21,EC49/$C$19),MAX(EY$8:EY49)*-1)</f>
        <v>-0.84420937587075306</v>
      </c>
      <c r="EZ50" s="2">
        <f>MAX(MIN(IF(AND(PD49=1,NL50&lt;0),-1,1)*(DH50-$C$15)/($C$14-$C$15)*$C$12*$C$21-$C$33*LT50/AT$6 -  PD49*$C$33/$C$21,ED49/$C$19),MAX(EZ$8:EZ49)*-1)</f>
        <v>-0.84420937587075306</v>
      </c>
      <c r="FA50" s="2">
        <f>MAX(MIN(IF(AND(PE49=1,NM50&lt;0),-1,1)*(DI50-$C$15)/($C$14-$C$15)*$C$12*$C$21-$C$33*LU50/AU$6 -  PE49*$C$33/$C$21,EE49/$C$19),MAX(FA$8:FA49)*-1)</f>
        <v>-0.84420937587075306</v>
      </c>
      <c r="FB50" s="2">
        <f>MAX(MIN(IF(AND(PF49=1,NN50&lt;0),-1,1)*(DJ50-$C$15)/($C$14-$C$15)*$C$12*$C$21-$C$33*LV50/AV$6 -  PF49*$C$33/$C$21,EF49/$C$19),MAX(FB$8:FB49)*-1)</f>
        <v>-0.84420937587075306</v>
      </c>
      <c r="FC50" s="2">
        <f>MAX(MIN(IF(AND(PG49=1,NO50&lt;0),-1,1)*(DK50-$C$15)/($C$14-$C$15)*$C$12*$C$21-$C$33*LW50/AW$6 -  PG49*$C$33/$C$21,EG49/$C$19),MAX(FC$8:FC49)*-1)</f>
        <v>-0.82027257530000264</v>
      </c>
      <c r="FD50" s="2">
        <f>MAX(MIN(IF(AND(PH49=1,NP50&lt;0),-1,1)*(DL50-$C$15)/($C$14-$C$15)*$C$12*$C$21-$C$33*LX50/AX$6 -  PH49*$C$33/$C$21,EH49/$C$19),MAX(FD$8:FD49)*-1)</f>
        <v>-0.74400936585365862</v>
      </c>
      <c r="FE50" s="2">
        <f>MAX(MIN(IF(AND(PI49=1,NQ50&lt;0),-1,1)*(DM50-$C$15)/($C$14-$C$15)*$C$12*$C$21-$C$33*LY50/AY$6 -  PI49*$C$33/$C$21,EI49/$C$19),MAX(FE$8:FE49)*-1)</f>
        <v>-0.6778751999999999</v>
      </c>
      <c r="FF50" s="2">
        <f>MAX(MIN(IF(AND(PJ49=1,NR50&lt;0),-1,1)*(DN50-$C$15)/($C$14-$C$15)*$C$12*$C$21-$C$33*LZ50/AZ$6 -  PJ49*$C$33/$C$21,EJ49/$C$19),MAX(FF$8:FF49)*-1)</f>
        <v>0.10849214703469479</v>
      </c>
      <c r="FG50" s="2">
        <f>MAX(MIN(IF(AND(PK49=1,NS50&lt;0),-1,1)*(DO50-$C$15)/($C$14-$C$15)*$C$12*$C$21-$C$33*MA50/BA$6 -  PK49*$C$33/$C$21,EK49/$C$19),MAX(FG$8:FG49)*-1)</f>
        <v>0.13160262675238454</v>
      </c>
      <c r="FH50" s="2">
        <f>MAX(MIN(IF(AND(PL49=1,NT50&lt;0),-1,1)*(DP50-$C$15)/($C$14-$C$15)*$C$12*$C$21-$C$33*MB50/BB$6 -  PL49*$C$33/$C$21,EL49/$C$19),MAX(FH$8:FH49)*-1)</f>
        <v>0.15471310647007447</v>
      </c>
      <c r="FI50" s="2">
        <f>MAX(MIN(IF(AND(PM49=1,NU50&lt;0),-1,1)*(DQ50-$C$15)/($C$14-$C$15)*$C$12*$C$21-$C$33*MC50/BC$6 -  PM49*$C$33/$C$21,EM49/$C$19),MAX(FI$8:FI49)*-1)</f>
        <v>-0.60269417181003837</v>
      </c>
      <c r="FJ50" s="2">
        <f>MAX(MIN(IF(AND(PN49=1,NV50&lt;0),-1,1)*(DR50-$C$15)/($C$14-$C$15)*$C$12*$C$21-$C$33*MD50/BD$6 -  PN49*$C$33/$C$21,EN49/$C$19),MAX(FJ$8:FJ49)*-1)</f>
        <v>-0.68102209068846309</v>
      </c>
      <c r="FK50" s="2">
        <f>MAX(MIN(IF(AND(PO49=1,NW50&lt;0),-1,1)*(DS50-$C$15)/($C$14-$C$15)*$C$12*$C$21-$C$33*ME50/BE$6 -  PO49*$C$33/$C$21,EO49/$C$19),MAX(FK$8:FK49)*-1)</f>
        <v>-0.7593500095668877</v>
      </c>
      <c r="FL50" s="2">
        <f>MAX(MIN(IF(AND(PP49=1,NX50&lt;0),-1,1)*(DT50-$C$15)/($C$14-$C$15)*$C$12*$C$21-$C$33*MF50/BF$6 -  PP49*$C$33/$C$21,EP49/$C$19),MAX(FL$8:FL49)*-1)</f>
        <v>-0.8376779284453123</v>
      </c>
      <c r="FM50" s="2">
        <f>MAX(MIN(IF(AND(PQ49=1,NY50&lt;0),-1,1)*(DU50-$C$15)/($C$14-$C$15)*$C$12*$C$21-$C$33*MG50/BG$6 -  PQ49*$C$33/$C$21,EQ49/$C$19),MAX(FM$8:FM49)*-1)</f>
        <v>-0.91600584732373702</v>
      </c>
      <c r="FN50" s="2">
        <f>MAX(MIN(IF(AND(PR49=1,NZ50&lt;0),-1,1)*(DV50-$C$15)/($C$14-$C$15)*$C$12*$C$21-$C$33*MH50/BH$6 -  PR49*$C$33/$C$21,ER49/$C$19),MAX(FN$8:FN49)*-1)</f>
        <v>-0.99433376620216163</v>
      </c>
      <c r="FO50" s="2">
        <f>MAX(MIN(IF(AND(PS49=1,OA50&lt;0),-1,1)*(DW50-$C$15)/($C$14-$C$15)*$C$12*$C$21-$C$33*MI50/BI$6 -  PS49*$C$33/$C$21,ES49/$C$19),MAX(FO$8:FO49)*-1)</f>
        <v>-0.97677533709002162</v>
      </c>
      <c r="FP50" s="47">
        <f t="shared" si="101"/>
        <v>1.6800000000000008</v>
      </c>
      <c r="FQ50" s="43">
        <f t="shared" si="375"/>
        <v>1.5275000000606502</v>
      </c>
      <c r="FR50" s="43">
        <f t="shared" si="376"/>
        <v>1.5275018689793693</v>
      </c>
      <c r="FS50" s="43">
        <f t="shared" si="377"/>
        <v>1.5275000023176204</v>
      </c>
      <c r="FT50" s="43">
        <f t="shared" si="378"/>
        <v>1.5275000000659376</v>
      </c>
      <c r="FU50" s="43">
        <f t="shared" si="379"/>
        <v>0</v>
      </c>
      <c r="FV50" s="43">
        <f t="shared" si="380"/>
        <v>0</v>
      </c>
      <c r="FW50" s="43">
        <f t="shared" si="381"/>
        <v>0</v>
      </c>
      <c r="FX50" s="43">
        <f t="shared" si="382"/>
        <v>0</v>
      </c>
      <c r="FY50" s="43">
        <f t="shared" si="383"/>
        <v>0</v>
      </c>
      <c r="FZ50" s="43">
        <f t="shared" si="384"/>
        <v>1.5883128741072969</v>
      </c>
      <c r="GA50" s="43">
        <f t="shared" si="385"/>
        <v>9.1291092634121416</v>
      </c>
      <c r="GB50" s="43">
        <f t="shared" si="386"/>
        <v>9.9048226692530008</v>
      </c>
      <c r="GC50" s="43">
        <f t="shared" si="387"/>
        <v>11.633435498348083</v>
      </c>
      <c r="GD50" s="43">
        <f t="shared" si="388"/>
        <v>13.362048327443176</v>
      </c>
      <c r="GE50" s="43">
        <f t="shared" si="389"/>
        <v>1.6888977595921502</v>
      </c>
      <c r="GF50" s="43">
        <f t="shared" si="390"/>
        <v>1.533046704577832</v>
      </c>
      <c r="GG50" s="43">
        <f t="shared" si="391"/>
        <v>1.5276896933527233</v>
      </c>
      <c r="GH50" s="43">
        <f t="shared" si="392"/>
        <v>1.5275064776150142</v>
      </c>
      <c r="GI50" s="43">
        <f t="shared" si="393"/>
        <v>1.5275002234345316</v>
      </c>
      <c r="GJ50" s="43">
        <f t="shared" si="394"/>
        <v>1.5275000412663009</v>
      </c>
      <c r="GK50" s="43">
        <f t="shared" si="395"/>
        <v>1.5275000079217529</v>
      </c>
      <c r="GL50" s="47">
        <f t="shared" si="123"/>
        <v>1.6800000000000008</v>
      </c>
      <c r="GM50" s="43">
        <f t="shared" si="332"/>
        <v>-17.408659974148726</v>
      </c>
      <c r="GN50" s="43">
        <f t="shared" si="333"/>
        <v>-10.394624428571229</v>
      </c>
      <c r="GO50" s="43">
        <f t="shared" si="334"/>
        <v>-14.95872902528235</v>
      </c>
      <c r="GP50" s="43">
        <f t="shared" si="335"/>
        <v>-17.134395289305687</v>
      </c>
      <c r="GQ50" s="43">
        <f t="shared" si="336"/>
        <v>0</v>
      </c>
      <c r="GR50" s="43">
        <f t="shared" si="337"/>
        <v>0</v>
      </c>
      <c r="GS50" s="43">
        <f t="shared" si="338"/>
        <v>0</v>
      </c>
      <c r="GT50" s="43">
        <f t="shared" si="339"/>
        <v>0</v>
      </c>
      <c r="GU50" s="43">
        <f t="shared" si="340"/>
        <v>-33.87154280101015</v>
      </c>
      <c r="GV50" s="43">
        <f t="shared" si="341"/>
        <v>-34.043744474999997</v>
      </c>
      <c r="GW50" s="43">
        <f t="shared" si="342"/>
        <v>-34.043744474999997</v>
      </c>
      <c r="GX50" s="43">
        <f t="shared" si="343"/>
        <v>2.1794447893613906</v>
      </c>
      <c r="GY50" s="43">
        <f t="shared" si="344"/>
        <v>2.6436997237231736</v>
      </c>
      <c r="GZ50" s="43">
        <f t="shared" si="345"/>
        <v>3.1079546580849589</v>
      </c>
      <c r="HA50" s="43">
        <f t="shared" si="346"/>
        <v>-12.107223501713998</v>
      </c>
      <c r="HB50" s="43">
        <f t="shared" si="347"/>
        <v>-13.680714112112852</v>
      </c>
      <c r="HC50" s="43">
        <f t="shared" si="348"/>
        <v>-15.254204722511707</v>
      </c>
      <c r="HD50" s="43">
        <f t="shared" si="349"/>
        <v>-16.827695332910565</v>
      </c>
      <c r="HE50" s="43">
        <f t="shared" si="350"/>
        <v>-18.401185943309425</v>
      </c>
      <c r="HF50" s="43">
        <f t="shared" si="351"/>
        <v>-19.974676553708278</v>
      </c>
      <c r="HG50" s="43">
        <f t="shared" si="352"/>
        <v>-19.621954002963776</v>
      </c>
      <c r="HH50" s="47">
        <f t="shared" si="124"/>
        <v>1.6800000000000008</v>
      </c>
      <c r="HI50" s="43">
        <f t="shared" si="125"/>
        <v>17.408659974148726</v>
      </c>
      <c r="HJ50" s="43">
        <f t="shared" si="126"/>
        <v>10.394624428571229</v>
      </c>
      <c r="HK50" s="43">
        <f t="shared" si="127"/>
        <v>14.95872902528235</v>
      </c>
      <c r="HL50" s="43">
        <f t="shared" si="128"/>
        <v>17.134395289305687</v>
      </c>
      <c r="HM50" s="43">
        <f t="shared" si="129"/>
        <v>0</v>
      </c>
      <c r="HN50" s="43">
        <f t="shared" si="130"/>
        <v>0</v>
      </c>
      <c r="HO50" s="43">
        <f t="shared" si="131"/>
        <v>0</v>
      </c>
      <c r="HP50" s="43">
        <f t="shared" si="132"/>
        <v>0</v>
      </c>
      <c r="HQ50" s="43">
        <f t="shared" si="133"/>
        <v>33.87154280101015</v>
      </c>
      <c r="HR50" s="43">
        <f t="shared" si="134"/>
        <v>34.043744474999997</v>
      </c>
      <c r="HS50" s="43">
        <f t="shared" si="135"/>
        <v>34.043744474999997</v>
      </c>
      <c r="HT50" s="43">
        <f t="shared" si="136"/>
        <v>2.1794447893613906</v>
      </c>
      <c r="HU50" s="43">
        <f t="shared" si="137"/>
        <v>2.6436997237231736</v>
      </c>
      <c r="HV50" s="43">
        <f t="shared" si="138"/>
        <v>3.1079546580849589</v>
      </c>
      <c r="HW50" s="43">
        <f t="shared" si="139"/>
        <v>12.107223501713998</v>
      </c>
      <c r="HX50" s="43">
        <f t="shared" si="140"/>
        <v>13.680714112112852</v>
      </c>
      <c r="HY50" s="43">
        <f t="shared" si="141"/>
        <v>15.254204722511707</v>
      </c>
      <c r="HZ50" s="43">
        <f t="shared" si="142"/>
        <v>16.827695332910565</v>
      </c>
      <c r="IA50" s="43">
        <f t="shared" si="143"/>
        <v>18.401185943309425</v>
      </c>
      <c r="IB50" s="43">
        <f t="shared" si="144"/>
        <v>19.974676553708278</v>
      </c>
      <c r="IC50" s="43">
        <f t="shared" si="145"/>
        <v>19.621954002963776</v>
      </c>
      <c r="ID50" s="47">
        <f t="shared" si="146"/>
        <v>1.6800000000000008</v>
      </c>
      <c r="IE50" s="43">
        <f t="shared" si="147"/>
        <v>0</v>
      </c>
      <c r="IF50" s="43">
        <f t="shared" si="148"/>
        <v>0</v>
      </c>
      <c r="IG50" s="43">
        <f t="shared" si="149"/>
        <v>0</v>
      </c>
      <c r="IH50" s="43">
        <f t="shared" si="150"/>
        <v>0</v>
      </c>
      <c r="II50" s="43">
        <f t="shared" si="151"/>
        <v>0</v>
      </c>
      <c r="IJ50" s="43">
        <f t="shared" si="152"/>
        <v>0</v>
      </c>
      <c r="IK50" s="43">
        <f t="shared" si="153"/>
        <v>0</v>
      </c>
      <c r="IL50" s="43">
        <f t="shared" si="154"/>
        <v>0</v>
      </c>
      <c r="IM50" s="43">
        <f t="shared" si="155"/>
        <v>0</v>
      </c>
      <c r="IN50" s="43">
        <f t="shared" si="156"/>
        <v>0</v>
      </c>
      <c r="IO50" s="43">
        <f t="shared" si="157"/>
        <v>7.3197684143882986</v>
      </c>
      <c r="IP50" s="43">
        <f t="shared" si="158"/>
        <v>11.651597362692915</v>
      </c>
      <c r="IQ50" s="43">
        <f t="shared" si="159"/>
        <v>11.551869798160933</v>
      </c>
      <c r="IR50" s="43">
        <f t="shared" si="160"/>
        <v>11.452142233628951</v>
      </c>
      <c r="IS50" s="43">
        <f t="shared" si="161"/>
        <v>0</v>
      </c>
      <c r="IT50" s="43">
        <f t="shared" si="162"/>
        <v>0</v>
      </c>
      <c r="IU50" s="43">
        <f t="shared" si="163"/>
        <v>0</v>
      </c>
      <c r="IV50" s="43">
        <f t="shared" si="164"/>
        <v>0</v>
      </c>
      <c r="IW50" s="43">
        <f t="shared" si="165"/>
        <v>0</v>
      </c>
      <c r="IX50" s="43">
        <f t="shared" si="166"/>
        <v>0</v>
      </c>
      <c r="IY50" s="43">
        <f t="shared" si="167"/>
        <v>0</v>
      </c>
      <c r="IZ50" s="47">
        <f t="shared" si="168"/>
        <v>1.6800000000000008</v>
      </c>
      <c r="JA50" s="43" t="e">
        <f t="shared" si="267"/>
        <v>#N/A</v>
      </c>
      <c r="JB50" s="43" t="e">
        <f t="shared" si="268"/>
        <v>#N/A</v>
      </c>
      <c r="JC50" s="43" t="e">
        <f t="shared" si="269"/>
        <v>#N/A</v>
      </c>
      <c r="JD50" s="43" t="e">
        <f t="shared" si="270"/>
        <v>#N/A</v>
      </c>
      <c r="JE50" s="43" t="e">
        <f t="shared" si="271"/>
        <v>#N/A</v>
      </c>
      <c r="JF50" s="43" t="e">
        <f t="shared" si="272"/>
        <v>#N/A</v>
      </c>
      <c r="JG50" s="43" t="e">
        <f t="shared" si="273"/>
        <v>#N/A</v>
      </c>
      <c r="JH50" s="43" t="e">
        <f t="shared" si="274"/>
        <v>#N/A</v>
      </c>
      <c r="JI50" s="43" t="e">
        <f t="shared" si="275"/>
        <v>#N/A</v>
      </c>
      <c r="JJ50" s="43" t="e">
        <f t="shared" si="276"/>
        <v>#N/A</v>
      </c>
      <c r="JK50" s="43" t="e">
        <f t="shared" si="277"/>
        <v>#N/A</v>
      </c>
      <c r="JL50" s="43">
        <f t="shared" si="278"/>
        <v>6</v>
      </c>
      <c r="JM50" s="43">
        <f t="shared" si="279"/>
        <v>6</v>
      </c>
      <c r="JN50" s="43">
        <f t="shared" si="280"/>
        <v>6</v>
      </c>
      <c r="JO50" s="43" t="e">
        <f t="shared" si="281"/>
        <v>#N/A</v>
      </c>
      <c r="JP50" s="43" t="e">
        <f t="shared" si="282"/>
        <v>#N/A</v>
      </c>
      <c r="JQ50" s="43" t="e">
        <f t="shared" si="283"/>
        <v>#N/A</v>
      </c>
      <c r="JR50" s="43" t="e">
        <f t="shared" si="284"/>
        <v>#N/A</v>
      </c>
      <c r="JS50" s="43" t="e">
        <f t="shared" si="285"/>
        <v>#N/A</v>
      </c>
      <c r="JT50" s="43" t="e">
        <f t="shared" si="286"/>
        <v>#N/A</v>
      </c>
      <c r="JU50" s="43" t="e">
        <f t="shared" si="287"/>
        <v>#N/A</v>
      </c>
      <c r="JV50" s="47">
        <f t="shared" si="170"/>
        <v>1.6800000000000008</v>
      </c>
      <c r="JW50" s="36">
        <f t="shared" si="396"/>
        <v>0</v>
      </c>
      <c r="JX50" s="36">
        <f t="shared" si="397"/>
        <v>0</v>
      </c>
      <c r="JY50" s="36">
        <f t="shared" si="398"/>
        <v>0</v>
      </c>
      <c r="JZ50" s="36">
        <f t="shared" si="399"/>
        <v>0</v>
      </c>
      <c r="KA50" s="36">
        <f t="shared" si="400"/>
        <v>0</v>
      </c>
      <c r="KB50" s="36">
        <f t="shared" si="401"/>
        <v>0</v>
      </c>
      <c r="KC50" s="36">
        <f t="shared" si="402"/>
        <v>0</v>
      </c>
      <c r="KD50" s="36">
        <f t="shared" si="403"/>
        <v>0</v>
      </c>
      <c r="KE50" s="36">
        <f t="shared" si="404"/>
        <v>0</v>
      </c>
      <c r="KF50" s="36">
        <f t="shared" si="405"/>
        <v>0</v>
      </c>
      <c r="KG50" s="36">
        <f t="shared" si="406"/>
        <v>0</v>
      </c>
      <c r="KH50" s="36">
        <f t="shared" si="407"/>
        <v>0</v>
      </c>
      <c r="KI50" s="36">
        <f t="shared" si="408"/>
        <v>0</v>
      </c>
      <c r="KJ50" s="36">
        <f t="shared" si="409"/>
        <v>0</v>
      </c>
      <c r="KK50" s="36">
        <f t="shared" si="410"/>
        <v>0</v>
      </c>
      <c r="KL50" s="36">
        <f t="shared" si="411"/>
        <v>0</v>
      </c>
      <c r="KM50" s="36">
        <f t="shared" si="412"/>
        <v>0</v>
      </c>
      <c r="KN50" s="36">
        <f t="shared" si="413"/>
        <v>0</v>
      </c>
      <c r="KO50" s="36">
        <f t="shared" si="414"/>
        <v>0</v>
      </c>
      <c r="KP50" s="36">
        <f t="shared" si="415"/>
        <v>0</v>
      </c>
      <c r="KQ50" s="36">
        <f t="shared" si="416"/>
        <v>0</v>
      </c>
      <c r="KR50" s="47">
        <f t="shared" si="192"/>
        <v>1.6800000000000008</v>
      </c>
      <c r="KS50" s="1">
        <f t="shared" si="417"/>
        <v>0</v>
      </c>
      <c r="KT50" s="1">
        <f t="shared" si="418"/>
        <v>0</v>
      </c>
      <c r="KU50" s="1">
        <f t="shared" si="419"/>
        <v>0</v>
      </c>
      <c r="KV50" s="1">
        <f t="shared" si="420"/>
        <v>0</v>
      </c>
      <c r="KW50" s="1">
        <f t="shared" si="421"/>
        <v>1</v>
      </c>
      <c r="KX50" s="1">
        <f t="shared" si="422"/>
        <v>1</v>
      </c>
      <c r="KY50" s="1">
        <f t="shared" si="423"/>
        <v>1</v>
      </c>
      <c r="KZ50" s="1">
        <f t="shared" si="424"/>
        <v>1</v>
      </c>
      <c r="LA50" s="1">
        <f t="shared" si="425"/>
        <v>1</v>
      </c>
      <c r="LB50" s="1">
        <f t="shared" si="426"/>
        <v>0</v>
      </c>
      <c r="LC50" s="1">
        <f t="shared" si="427"/>
        <v>0</v>
      </c>
      <c r="LD50" s="1">
        <f t="shared" si="428"/>
        <v>0</v>
      </c>
      <c r="LE50" s="1">
        <f t="shared" si="429"/>
        <v>0</v>
      </c>
      <c r="LF50" s="1">
        <f t="shared" si="430"/>
        <v>0</v>
      </c>
      <c r="LG50" s="1">
        <f t="shared" si="431"/>
        <v>0</v>
      </c>
      <c r="LH50" s="1">
        <f t="shared" si="432"/>
        <v>0</v>
      </c>
      <c r="LI50" s="1">
        <f t="shared" si="433"/>
        <v>0</v>
      </c>
      <c r="LJ50" s="1">
        <f t="shared" si="434"/>
        <v>0</v>
      </c>
      <c r="LK50" s="1">
        <f t="shared" si="435"/>
        <v>0</v>
      </c>
      <c r="LL50" s="1">
        <f t="shared" si="436"/>
        <v>0</v>
      </c>
      <c r="LM50" s="1">
        <f t="shared" si="437"/>
        <v>0</v>
      </c>
      <c r="LN50" s="47">
        <f t="shared" si="214"/>
        <v>1.6800000000000008</v>
      </c>
      <c r="LO50" s="43">
        <f t="shared" si="215"/>
        <v>1.2688493077033458</v>
      </c>
      <c r="LP50" s="43">
        <f t="shared" si="216"/>
        <v>11.75778999392106</v>
      </c>
      <c r="LQ50" s="43">
        <f t="shared" si="217"/>
        <v>7.9943111164915717</v>
      </c>
      <c r="LR50" s="43">
        <f t="shared" si="218"/>
        <v>2.4027898282123594</v>
      </c>
      <c r="LS50" s="43">
        <f t="shared" si="219"/>
        <v>0</v>
      </c>
      <c r="LT50" s="43">
        <f t="shared" si="220"/>
        <v>0</v>
      </c>
      <c r="LU50" s="43">
        <f t="shared" si="221"/>
        <v>0</v>
      </c>
      <c r="LV50" s="43">
        <f t="shared" si="222"/>
        <v>0</v>
      </c>
      <c r="LW50" s="43">
        <f t="shared" si="223"/>
        <v>0</v>
      </c>
      <c r="LX50" s="43">
        <f t="shared" si="224"/>
        <v>3.0757089089565364</v>
      </c>
      <c r="LY50" s="43">
        <f t="shared" si="225"/>
        <v>6.5244286240937326</v>
      </c>
      <c r="LZ50" s="43">
        <f t="shared" si="226"/>
        <v>7.1011055453666083</v>
      </c>
      <c r="MA50" s="43">
        <f t="shared" si="227"/>
        <v>8.6137491805496129</v>
      </c>
      <c r="MB50" s="43">
        <f t="shared" si="228"/>
        <v>10.126392815732613</v>
      </c>
      <c r="MC50" s="43">
        <f t="shared" si="229"/>
        <v>9.7310711497690114</v>
      </c>
      <c r="MD50" s="43">
        <f t="shared" si="230"/>
        <v>9.5320417472466019</v>
      </c>
      <c r="ME50" s="43">
        <f t="shared" si="231"/>
        <v>8.9710554975559624</v>
      </c>
      <c r="MF50" s="43">
        <f t="shared" si="232"/>
        <v>8.0385862705742621</v>
      </c>
      <c r="MG50" s="43">
        <f t="shared" si="233"/>
        <v>6.6645775153079168</v>
      </c>
      <c r="MH50" s="43">
        <f t="shared" si="234"/>
        <v>5.6186764799124376</v>
      </c>
      <c r="MI50" s="43">
        <f t="shared" si="235"/>
        <v>4.2870763639938003</v>
      </c>
      <c r="MJ50" s="47">
        <f t="shared" si="236"/>
        <v>1.6800000000000008</v>
      </c>
      <c r="MK50" s="43" t="e">
        <f t="shared" si="353"/>
        <v>#N/A</v>
      </c>
      <c r="ML50" s="43" t="e">
        <f t="shared" si="288"/>
        <v>#N/A</v>
      </c>
      <c r="MM50" s="43" t="e">
        <f t="shared" si="289"/>
        <v>#N/A</v>
      </c>
      <c r="MN50" s="43" t="e">
        <f t="shared" si="290"/>
        <v>#N/A</v>
      </c>
      <c r="MO50" s="43" t="e">
        <f t="shared" si="291"/>
        <v>#N/A</v>
      </c>
      <c r="MP50" s="43" t="e">
        <f t="shared" si="292"/>
        <v>#N/A</v>
      </c>
      <c r="MQ50" s="43" t="e">
        <f t="shared" si="293"/>
        <v>#N/A</v>
      </c>
      <c r="MR50" s="43" t="e">
        <f t="shared" si="294"/>
        <v>#N/A</v>
      </c>
      <c r="MS50" s="43" t="e">
        <f t="shared" si="295"/>
        <v>#N/A</v>
      </c>
      <c r="MT50" s="43" t="e">
        <f t="shared" si="296"/>
        <v>#N/A</v>
      </c>
      <c r="MU50" s="43" t="e">
        <f t="shared" si="297"/>
        <v>#N/A</v>
      </c>
      <c r="MV50" s="43" t="e">
        <f t="shared" si="298"/>
        <v>#N/A</v>
      </c>
      <c r="MW50" s="43" t="e">
        <f t="shared" si="299"/>
        <v>#N/A</v>
      </c>
      <c r="MX50" s="43" t="e">
        <f t="shared" si="300"/>
        <v>#N/A</v>
      </c>
      <c r="MY50" s="43" t="e">
        <f t="shared" si="301"/>
        <v>#N/A</v>
      </c>
      <c r="MZ50" s="43" t="e">
        <f t="shared" si="302"/>
        <v>#N/A</v>
      </c>
      <c r="NA50" s="43" t="e">
        <f t="shared" si="303"/>
        <v>#N/A</v>
      </c>
      <c r="NB50" s="43" t="e">
        <f t="shared" si="304"/>
        <v>#N/A</v>
      </c>
      <c r="NC50" s="43" t="e">
        <f t="shared" si="305"/>
        <v>#N/A</v>
      </c>
      <c r="ND50" s="43" t="e">
        <f t="shared" si="306"/>
        <v>#N/A</v>
      </c>
      <c r="NE50" s="43" t="e">
        <f t="shared" si="307"/>
        <v>#N/A</v>
      </c>
      <c r="NF50" s="47">
        <f t="shared" si="238"/>
        <v>1.6800000000000008</v>
      </c>
      <c r="NG50" s="43">
        <f>IF(OY49=0,MIN('Drive Train'!$F$35-FQ49*$C$19*'Drive Train'!$F$39,NG49+$C$39)-$C$7,IF(LO49-1&lt;=0,0,IF($C$37=Motors!$C$30,MAX(MAX(NG$8:NG49)*-1,NG49-$C$39),MAX(0,MAX(NG$8:NG49)*-1,NG49-$C$39))))</f>
        <v>0</v>
      </c>
      <c r="NH50" s="43">
        <f>IF(OZ49=0,MIN('Drive Train'!$F$35-FR49*$C$19*'Drive Train'!$F$39,NH49+$C$39)-$C$7,IF(LP49-1&lt;=0,0,IF($C$37=Motors!$C$30,MAX(MAX(NH$8:NH49)*-1,NH49-$C$39),MAX(0,MAX(NH$8:NH49)*-1,NH49-$C$39))))</f>
        <v>0</v>
      </c>
      <c r="NI50" s="43">
        <f>IF(PA49=0,MIN('Drive Train'!$F$35-FS49*$C$19*'Drive Train'!$F$39,NI49+$C$39)-$C$7,IF(LQ49-1&lt;=0,0,IF($C$37=Motors!$C$30,MAX(MAX(NI$8:NI49)*-1,NI49-$C$39),MAX(0,MAX(NI$8:NI49)*-1,NI49-$C$39))))</f>
        <v>0</v>
      </c>
      <c r="NJ50" s="43">
        <f>IF(PB49=0,MIN('Drive Train'!$F$35-FT49*$C$19*'Drive Train'!$F$39,NJ49+$C$39)-$C$7,IF(LR49-1&lt;=0,0,IF($C$37=Motors!$C$30,MAX(MAX(NJ$8:NJ49)*-1,NJ49-$C$39),MAX(0,MAX(NJ$8:NJ49)*-1,NJ49-$C$39))))</f>
        <v>0</v>
      </c>
      <c r="NK50" s="43">
        <f>IF(PC49=0,MIN('Drive Train'!$F$35-FU49*$C$19*'Drive Train'!$F$39,NK49+$C$39)-$C$7,IF(LS49-1&lt;=0,0,IF($C$37=Motors!$C$30,MAX(MAX(NK$8:NK49)*-1,NK49-$C$39),MAX(0,MAX(NK$8:NK49)*-1,NK49-$C$39))))</f>
        <v>0</v>
      </c>
      <c r="NL50" s="43">
        <f>IF(PD49=0,MIN('Drive Train'!$F$35-FV49*$C$19*'Drive Train'!$F$39,NL49+$C$39)-$C$7,IF(LT49-1&lt;=0,0,IF($C$37=Motors!$C$30,MAX(MAX(NL$8:NL49)*-1,NL49-$C$39),MAX(0,MAX(NL$8:NL49)*-1,NL49-$C$39))))</f>
        <v>0</v>
      </c>
      <c r="NM50" s="43">
        <f>IF(PE49=0,MIN('Drive Train'!$F$35-FW49*$C$19*'Drive Train'!$F$39,NM49+$C$39)-$C$7,IF(LU49-1&lt;=0,0,IF($C$37=Motors!$C$30,MAX(MAX(NM$8:NM49)*-1,NM49-$C$39),MAX(0,MAX(NM$8:NM49)*-1,NM49-$C$39))))</f>
        <v>0</v>
      </c>
      <c r="NN50" s="43">
        <f>IF(PF49=0,MIN('Drive Train'!$F$35-FX49*$C$19*'Drive Train'!$F$39,NN49+$C$39)-$C$7,IF(LV49-1&lt;=0,0,IF($C$37=Motors!$C$30,MAX(MAX(NN$8:NN49)*-1,NN49-$C$39),MAX(0,MAX(NN$8:NN49)*-1,NN49-$C$39))))</f>
        <v>0</v>
      </c>
      <c r="NO50" s="43">
        <f>IF(PG49=0,MIN('Drive Train'!$F$35-FY49*$C$19*'Drive Train'!$F$39,NO49+$C$39)-$C$7,IF(LW49-1&lt;=0,0,IF($C$37=Motors!$C$30,MAX(MAX(NO$8:NO49)*-1,NO49-$C$39),MAX(0,MAX(NO$8:NO49)*-1,NO49-$C$39))))</f>
        <v>0</v>
      </c>
      <c r="NP50" s="43">
        <f>IF(PH49=0,MIN('Drive Train'!$F$35-FZ49*$C$19*'Drive Train'!$F$39,NP49+$C$39)-$C$7,IF(LX49-1&lt;=0,0,IF($C$37=Motors!$C$30,MAX(MAX(NP$8:NP49)*-1,NP49-$C$39),MAX(0,MAX(NP$8:NP49)*-1,NP49-$C$39))))</f>
        <v>0</v>
      </c>
      <c r="NQ50" s="43">
        <f>IF(PI49=0,MIN('Drive Train'!$F$35-GA49*$C$19*'Drive Train'!$F$39,NQ49+$C$39)-$C$7,IF(LY49-1&lt;=0,0,IF($C$37=Motors!$C$30,MAX(MAX(NQ$8:NQ49)*-1,NQ49-$C$39),MAX(0,MAX(NQ$8:NQ49)*-1,NQ49-$C$39))))</f>
        <v>7.3197684143882986</v>
      </c>
      <c r="NR50" s="43">
        <f>IF(PJ49=0,MIN('Drive Train'!$F$35-GB49*$C$19*'Drive Train'!$F$39,NR49+$C$39)-$C$7,IF(LZ49-1&lt;=0,0,IF($C$37=Motors!$C$30,MAX(MAX(NR$8:NR49)*-1,NR49-$C$39),MAX(0,MAX(NR$8:NR49)*-1,NR49-$C$39))))</f>
        <v>11.651597362692915</v>
      </c>
      <c r="NS50" s="43">
        <f>IF(PK49=0,MIN('Drive Train'!$F$35-GC49*$C$19*'Drive Train'!$F$39,NS49+$C$39)-$C$7,IF(MA49-1&lt;=0,0,IF($C$37=Motors!$C$30,MAX(MAX(NS$8:NS49)*-1,NS49-$C$39),MAX(0,MAX(NS$8:NS49)*-1,NS49-$C$39))))</f>
        <v>11.551869798160933</v>
      </c>
      <c r="NT50" s="43">
        <f>IF(PL49=0,MIN('Drive Train'!$F$35-GD49*$C$19*'Drive Train'!$F$39,NT49+$C$39)-$C$7,IF(MB49-1&lt;=0,0,IF($C$37=Motors!$C$30,MAX(MAX(NT$8:NT49)*-1,NT49-$C$39),MAX(0,MAX(NT$8:NT49)*-1,NT49-$C$39))))</f>
        <v>11.452142233628951</v>
      </c>
      <c r="NU50" s="43">
        <f>IF(PM49=0,MIN('Drive Train'!$F$35-GE49*$C$19*'Drive Train'!$F$39,NU49+$C$39)-$C$7,IF(MC49-1&lt;=0,0,IF($C$37=Motors!$C$30,MAX(MAX(NU$8:NU49)*-1,NU49-$C$39),MAX(0,MAX(NU$8:NU49)*-1,NU49-$C$39))))</f>
        <v>0</v>
      </c>
      <c r="NV50" s="43">
        <f>IF(PN49=0,MIN('Drive Train'!$F$35-GF49*$C$19*'Drive Train'!$F$39,NV49+$C$39)-$C$7,IF(MD49-1&lt;=0,0,IF($C$37=Motors!$C$30,MAX(MAX(NV$8:NV49)*-1,NV49-$C$39),MAX(0,MAX(NV$8:NV49)*-1,NV49-$C$39))))</f>
        <v>0</v>
      </c>
      <c r="NW50" s="43">
        <f>IF(PO49=0,MIN('Drive Train'!$F$35-GG49*$C$19*'Drive Train'!$F$39,NW49+$C$39)-$C$7,IF(ME49-1&lt;=0,0,IF($C$37=Motors!$C$30,MAX(MAX(NW$8:NW49)*-1,NW49-$C$39),MAX(0,MAX(NW$8:NW49)*-1,NW49-$C$39))))</f>
        <v>0</v>
      </c>
      <c r="NX50" s="43">
        <f>IF(PP49=0,MIN('Drive Train'!$F$35-GH49*$C$19*'Drive Train'!$F$39,NX49+$C$39)-$C$7,IF(MF49-1&lt;=0,0,IF($C$37=Motors!$C$30,MAX(MAX(NX$8:NX49)*-1,NX49-$C$39),MAX(0,MAX(NX$8:NX49)*-1,NX49-$C$39))))</f>
        <v>0</v>
      </c>
      <c r="NY50" s="43">
        <f>IF(PQ49=0,MIN('Drive Train'!$F$35-GI49*$C$19*'Drive Train'!$F$39,NY49+$C$39)-$C$7,IF(MG49-1&lt;=0,0,IF($C$37=Motors!$C$30,MAX(MAX(NY$8:NY49)*-1,NY49-$C$39),MAX(0,MAX(NY$8:NY49)*-1,NY49-$C$39))))</f>
        <v>0</v>
      </c>
      <c r="NZ50" s="43">
        <f>IF(PR49=0,MIN('Drive Train'!$F$35-GJ49*$C$19*'Drive Train'!$F$39,NZ49+$C$39)-$C$7,IF(MH49-1&lt;=0,0,IF($C$37=Motors!$C$30,MAX(MAX(NZ$8:NZ49)*-1,NZ49-$C$39),MAX(0,MAX(NZ$8:NZ49)*-1,NZ49-$C$39))))</f>
        <v>0</v>
      </c>
      <c r="OA50" s="43">
        <f>IF(PS49=0,MIN('Drive Train'!$F$35-GK49*$C$19*'Drive Train'!$F$39,OA49+$C$39)-$C$7,IF(MI49-1&lt;=0,0,IF($C$37=Motors!$C$30,MAX(MAX(OA$8:OA49)*-1,OA49-$C$39),MAX(0,MAX(OA$8:OA49)*-1,OA49-$C$39))))</f>
        <v>0</v>
      </c>
      <c r="OB50" s="47">
        <f t="shared" si="239"/>
        <v>1.6800000000000008</v>
      </c>
      <c r="OC50" s="43">
        <f>'Drive Train'!$F$35-(FQ50*$C$13)*$C$19*'Drive Train'!$F$39</f>
        <v>12.335844999997454</v>
      </c>
      <c r="OD50" s="43">
        <f>'Drive Train'!$F$35-(FR50*$C$13)*$C$19*'Drive Train'!$F$39</f>
        <v>12.335844921502867</v>
      </c>
      <c r="OE50" s="43">
        <f>'Drive Train'!$F$35-(FS50*$C$13)*$C$19*'Drive Train'!$F$39</f>
        <v>12.33584499990266</v>
      </c>
      <c r="OF50" s="43">
        <f>'Drive Train'!$F$35-(FT50*$C$13)*$C$19*'Drive Train'!$F$39</f>
        <v>12.335844999997231</v>
      </c>
      <c r="OG50" s="43">
        <f>'Drive Train'!$F$35-(FU50*$C$13)*$C$19*'Drive Train'!$F$39</f>
        <v>12.4</v>
      </c>
      <c r="OH50" s="43">
        <f>'Drive Train'!$F$35-(FV50*$C$13)*$C$19*'Drive Train'!$F$39</f>
        <v>12.4</v>
      </c>
      <c r="OI50" s="43">
        <f>'Drive Train'!$F$35-(FW50*$C$13)*$C$19*'Drive Train'!$F$39</f>
        <v>12.4</v>
      </c>
      <c r="OJ50" s="43">
        <f>'Drive Train'!$F$35-(FX50*$C$13)*$C$19*'Drive Train'!$F$39</f>
        <v>12.4</v>
      </c>
      <c r="OK50" s="43">
        <f>'Drive Train'!$F$35-(FY50*$C$13)*$C$19*'Drive Train'!$F$39</f>
        <v>12.4</v>
      </c>
      <c r="OL50" s="43">
        <f>'Drive Train'!$F$35-(FZ50*$C$13)*$C$19*'Drive Train'!$F$39</f>
        <v>12.333290859287494</v>
      </c>
      <c r="OM50" s="43">
        <f>'Drive Train'!$F$35-(GA50*$C$13)*$C$19*'Drive Train'!$F$39</f>
        <v>12.016577410936691</v>
      </c>
      <c r="ON50" s="43">
        <f>'Drive Train'!$F$35-(GB50*$C$13)*$C$19*'Drive Train'!$F$39</f>
        <v>11.983997447891374</v>
      </c>
      <c r="OO50" s="43">
        <f>'Drive Train'!$F$35-(GC50*$C$13)*$C$19*'Drive Train'!$F$39</f>
        <v>11.911395709069382</v>
      </c>
      <c r="OP50" s="43">
        <f>'Drive Train'!$F$35-(GD50*$C$13)*$C$19*'Drive Train'!$F$39</f>
        <v>11.838793970247387</v>
      </c>
      <c r="OQ50" s="43">
        <f>'Drive Train'!$F$35-(GE50*$C$13)*$C$19*'Drive Train'!$F$39</f>
        <v>12.32906629409713</v>
      </c>
      <c r="OR50" s="43">
        <f>'Drive Train'!$F$35-(GF50*$C$13)*$C$19*'Drive Train'!$F$39</f>
        <v>12.335612038407731</v>
      </c>
      <c r="OS50" s="43">
        <f>'Drive Train'!$F$35-(GG50*$C$13)*$C$19*'Drive Train'!$F$39</f>
        <v>12.335837032879185</v>
      </c>
      <c r="OT50" s="43">
        <f>'Drive Train'!$F$35-(GH50*$C$13)*$C$19*'Drive Train'!$F$39</f>
        <v>12.33584472794017</v>
      </c>
      <c r="OU50" s="43">
        <f>'Drive Train'!$F$35-(GI50*$C$13)*$C$19*'Drive Train'!$F$39</f>
        <v>12.335844990615749</v>
      </c>
      <c r="OV50" s="43">
        <f>'Drive Train'!$F$35-(GJ50*$C$13)*$C$19*'Drive Train'!$F$39</f>
        <v>12.335844998266817</v>
      </c>
      <c r="OW50" s="43">
        <f>'Drive Train'!$F$35-(GK50*$C$13)*$C$19*'Drive Train'!$F$39</f>
        <v>12.335844999667287</v>
      </c>
      <c r="OX50" s="47">
        <f t="shared" si="240"/>
        <v>1.6800000000000008</v>
      </c>
      <c r="OY50" s="1">
        <f>IF(PU50&gt;='Drive Train'!$F$29,1,0)</f>
        <v>1</v>
      </c>
      <c r="OZ50" s="1">
        <f>IF(PV50&gt;='Drive Train'!$F$29,1,0)</f>
        <v>1</v>
      </c>
      <c r="PA50" s="1">
        <f>IF(PW50&gt;='Drive Train'!$F$29,1,0)</f>
        <v>1</v>
      </c>
      <c r="PB50" s="1">
        <f>IF(PX50&gt;='Drive Train'!$F$29,1,0)</f>
        <v>1</v>
      </c>
      <c r="PC50" s="1">
        <f>IF(PY50&gt;='Drive Train'!$F$29,1,0)</f>
        <v>1</v>
      </c>
      <c r="PD50" s="1">
        <f>IF(PZ50&gt;='Drive Train'!$F$29,1,0)</f>
        <v>1</v>
      </c>
      <c r="PE50" s="1">
        <f>IF(QA50&gt;='Drive Train'!$F$29,1,0)</f>
        <v>1</v>
      </c>
      <c r="PF50" s="1">
        <f>IF(QB50&gt;='Drive Train'!$F$29,1,0)</f>
        <v>1</v>
      </c>
      <c r="PG50" s="1">
        <f>IF(QC50&gt;='Drive Train'!$F$29,1,0)</f>
        <v>1</v>
      </c>
      <c r="PH50" s="1">
        <f>IF(QD50&gt;='Drive Train'!$F$29,1,0)</f>
        <v>1</v>
      </c>
      <c r="PI50" s="1">
        <f>IF(QE50&gt;='Drive Train'!$F$29,1,0)</f>
        <v>1</v>
      </c>
      <c r="PJ50" s="1">
        <f>IF(QF50&gt;='Drive Train'!$F$29,1,0)</f>
        <v>0</v>
      </c>
      <c r="PK50" s="1">
        <f>IF(QG50&gt;='Drive Train'!$F$29,1,0)</f>
        <v>0</v>
      </c>
      <c r="PL50" s="1">
        <f>IF(QH50&gt;='Drive Train'!$F$29,1,0)</f>
        <v>1</v>
      </c>
      <c r="PM50" s="1">
        <f>IF(QI50&gt;='Drive Train'!$F$29,1,0)</f>
        <v>1</v>
      </c>
      <c r="PN50" s="1">
        <f>IF(QJ50&gt;='Drive Train'!$F$29,1,0)</f>
        <v>1</v>
      </c>
      <c r="PO50" s="1">
        <f>IF(QK50&gt;='Drive Train'!$F$29,1,0)</f>
        <v>1</v>
      </c>
      <c r="PP50" s="1">
        <f>IF(QL50&gt;='Drive Train'!$F$29,1,0)</f>
        <v>1</v>
      </c>
      <c r="PQ50" s="1">
        <f>IF(QM50&gt;='Drive Train'!$F$29,1,0)</f>
        <v>1</v>
      </c>
      <c r="PR50" s="1">
        <f>IF(QN50&gt;='Drive Train'!$F$29,1,0)</f>
        <v>1</v>
      </c>
      <c r="PS50" s="1">
        <f>IF(QO50&gt;='Drive Train'!$F$29,1,0)</f>
        <v>1</v>
      </c>
      <c r="PT50" s="190">
        <f t="shared" si="241"/>
        <v>1.6800000000000008</v>
      </c>
      <c r="PU50" s="43">
        <f t="shared" si="242"/>
        <v>15.299015399040332</v>
      </c>
      <c r="PV50" s="43">
        <f t="shared" si="243"/>
        <v>16.225322968981693</v>
      </c>
      <c r="PW50" s="43">
        <f t="shared" si="244"/>
        <v>17.69529045607398</v>
      </c>
      <c r="PX50" s="43">
        <f t="shared" si="245"/>
        <v>15.847125809181591</v>
      </c>
      <c r="PY50" s="43">
        <f t="shared" si="246"/>
        <v>13.997470007769731</v>
      </c>
      <c r="PZ50" s="43">
        <f t="shared" si="247"/>
        <v>12.208295022960858</v>
      </c>
      <c r="QA50" s="43">
        <f t="shared" si="248"/>
        <v>11.812774381794295</v>
      </c>
      <c r="QB50" s="43">
        <f t="shared" si="249"/>
        <v>11.153060367918922</v>
      </c>
      <c r="QC50" s="43">
        <f t="shared" si="250"/>
        <v>10.945422930559467</v>
      </c>
      <c r="QD50" s="43">
        <f t="shared" si="251"/>
        <v>10.743357481852346</v>
      </c>
      <c r="QE50" s="43">
        <f t="shared" si="252"/>
        <v>10.235901436732993</v>
      </c>
      <c r="QF50" s="43">
        <f t="shared" si="253"/>
        <v>7.2641708282149908</v>
      </c>
      <c r="QG50" s="43">
        <f t="shared" si="254"/>
        <v>8.8115498522249993</v>
      </c>
      <c r="QH50" s="43">
        <f t="shared" si="255"/>
        <v>10.35892887623501</v>
      </c>
      <c r="QI50" s="43">
        <f t="shared" si="256"/>
        <v>11.702606575317986</v>
      </c>
      <c r="QJ50" s="43">
        <f t="shared" si="257"/>
        <v>12.930660406118927</v>
      </c>
      <c r="QK50" s="43">
        <f t="shared" si="258"/>
        <v>13.953704757423916</v>
      </c>
      <c r="QL50" s="43">
        <f t="shared" si="259"/>
        <v>14.724070633798004</v>
      </c>
      <c r="QM50" s="43">
        <f t="shared" si="260"/>
        <v>15.161375518346215</v>
      </c>
      <c r="QN50" s="43">
        <f t="shared" si="261"/>
        <v>15.593882406991588</v>
      </c>
      <c r="QO50" s="43">
        <f t="shared" si="262"/>
        <v>15.685644097837804</v>
      </c>
      <c r="QP50" s="47">
        <f t="shared" si="263"/>
        <v>1.6800000000000008</v>
      </c>
      <c r="QQ50" s="43">
        <f t="shared" si="354"/>
        <v>1.9887219368190944E-2</v>
      </c>
      <c r="QR50" s="43">
        <f t="shared" si="355"/>
        <v>1.9887243700496372E-2</v>
      </c>
      <c r="QS50" s="43">
        <f t="shared" si="356"/>
        <v>1.9887219397575463E-2</v>
      </c>
      <c r="QT50" s="43">
        <f t="shared" si="357"/>
        <v>1.9887219368259778E-2</v>
      </c>
      <c r="QU50" s="43">
        <f t="shared" si="358"/>
        <v>0</v>
      </c>
      <c r="QV50" s="43">
        <f t="shared" si="359"/>
        <v>0</v>
      </c>
      <c r="QW50" s="43">
        <f t="shared" si="360"/>
        <v>0</v>
      </c>
      <c r="QX50" s="43">
        <f t="shared" si="361"/>
        <v>0</v>
      </c>
      <c r="QY50" s="43">
        <f t="shared" si="362"/>
        <v>0</v>
      </c>
      <c r="QZ50" s="43">
        <f t="shared" si="363"/>
        <v>2.0678969919109308E-2</v>
      </c>
      <c r="RA50" s="43">
        <f t="shared" si="364"/>
        <v>0.11885603833090186</v>
      </c>
      <c r="RB50" s="43">
        <f t="shared" si="365"/>
        <v>0.12895540505312195</v>
      </c>
      <c r="RC50" s="43">
        <f t="shared" si="366"/>
        <v>0.15146100409306834</v>
      </c>
      <c r="RD50" s="43">
        <f t="shared" si="367"/>
        <v>0.17396660313301485</v>
      </c>
      <c r="RE50" s="43">
        <f t="shared" si="368"/>
        <v>2.1988530431503558E-2</v>
      </c>
      <c r="RF50" s="43">
        <f t="shared" si="369"/>
        <v>1.9959434444786258E-2</v>
      </c>
      <c r="RG50" s="43">
        <f t="shared" si="370"/>
        <v>1.9889689071701241E-2</v>
      </c>
      <c r="RH50" s="43">
        <f t="shared" si="371"/>
        <v>1.9887303702426359E-2</v>
      </c>
      <c r="RI50" s="43">
        <f t="shared" si="372"/>
        <v>1.9887222276397411E-2</v>
      </c>
      <c r="RJ50" s="43">
        <f t="shared" si="373"/>
        <v>1.9887219904666104E-2</v>
      </c>
      <c r="RK50" s="43">
        <f t="shared" si="374"/>
        <v>1.9887219470538221E-2</v>
      </c>
      <c r="RL50" s="47">
        <f t="shared" si="264"/>
        <v>1.6800000000000008</v>
      </c>
      <c r="RM50" s="2">
        <f>IF(AND(LO50&gt;=LO$6*'Drive Train'!$AA$52,LO50&lt;=LO$6*'Drive Train'!$AA$53,KS50=0,JW50=0,EU50&gt;0),$C$17,0)</f>
        <v>0</v>
      </c>
      <c r="RN50" s="2">
        <f>IF(AND(LP50&gt;=LP$6*'Drive Train'!$AA$52,LP50&lt;=LP$6*'Drive Train'!$AA$53,KT50=0,JX50=0,EV50&gt;0),$C$17,0)</f>
        <v>0</v>
      </c>
      <c r="RO50" s="2">
        <f>IF(AND(LQ50&gt;=LQ$6*'Drive Train'!$AA$52,LQ50&lt;=LQ$6*'Drive Train'!$AA$53,KU50=0,JY50=0,EW50&gt;0),$C$17,0)</f>
        <v>0</v>
      </c>
      <c r="RP50" s="2">
        <f>IF(AND(LR50&gt;=LR$6*'Drive Train'!$AA$52,LR50&lt;=LR$6*'Drive Train'!$AA$53,KV50=0,JZ50=0,EX50&gt;0),$C$17,0)</f>
        <v>0</v>
      </c>
      <c r="RQ50" s="2">
        <f>IF(AND(LS50&gt;=LS$6*'Drive Train'!$AA$52,LS50&lt;=LS$6*'Drive Train'!$AA$53,KW50=0,KA50=0,EY50&gt;0),$C$17,0)</f>
        <v>0</v>
      </c>
      <c r="RR50" s="2">
        <f>IF(AND(LT50&gt;=LT$6*'Drive Train'!$AA$52,LT50&lt;=LT$6*'Drive Train'!$AA$53,KX50=0,KB50=0,EZ50&gt;0),$C$17,0)</f>
        <v>0</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0.04</v>
      </c>
      <c r="SA50" s="2">
        <f>IF(AND(MC50&gt;=MC$6*'Drive Train'!$AA$52,MC50&lt;=MC$6*'Drive Train'!$AA$53,LG50=0,KK50=0,FI50&gt;0),$C$17,0)</f>
        <v>0</v>
      </c>
      <c r="SB50" s="2">
        <f>IF(AND(MD50&gt;=MD$6*'Drive Train'!$AA$52,MD50&lt;=MD$6*'Drive Train'!$AA$53,LH50=0,KL50=0,FJ50&gt;0),$C$17,0)</f>
        <v>0</v>
      </c>
      <c r="SC50" s="2">
        <f>IF(AND(ME50&gt;=ME$6*'Drive Train'!$AA$52,ME50&lt;=ME$6*'Drive Train'!$AA$53,LI50=0,KM50=0,FK50&gt;0),$C$17,0)</f>
        <v>0</v>
      </c>
      <c r="SD50" s="2">
        <f>IF(AND(MF50&gt;=MF$6*'Drive Train'!$AA$52,MF50&lt;=MF$6*'Drive Train'!$AA$53,LJ50=0,KN50=0,FL50&gt;0),$C$17,0)</f>
        <v>0</v>
      </c>
      <c r="SE50" s="2">
        <f>IF(AND(MG50&gt;=MG$6*'Drive Train'!$AA$52,MG50&lt;=MG$6*'Drive Train'!$AA$53,LK50=0,KO50=0,FM50&gt;0),$C$17,0)</f>
        <v>0</v>
      </c>
      <c r="SF50" s="2">
        <f>IF(AND(MH50&gt;=MH$6*'Drive Train'!$AA$52,MH50&lt;=MH$6*'Drive Train'!$AA$53,LL50=0,KP50=0,FN50&gt;0),$C$17,0)</f>
        <v>0</v>
      </c>
      <c r="SG50" s="2">
        <f>IF(AND(MI50&gt;=MI$6*'Drive Train'!$AA$52,MI50&lt;=MI$6*'Drive Train'!$AA$53,LM50=0,KQ50=0,FO50&gt;0),$C$17,0)</f>
        <v>0</v>
      </c>
      <c r="SH50" s="47">
        <f t="shared" si="265"/>
        <v>1.6800000000000008</v>
      </c>
      <c r="SI50" s="2">
        <f>IF(AND(EU50&lt;0,KS50=0,LO50&gt;=LO$6*'Drive Train'!$AA$52,LO50&lt;=LO$6*'Drive Train'!$AA$53,OY50=1,JW50=0),$C$17,0)</f>
        <v>0</v>
      </c>
      <c r="SJ50" s="2">
        <f>IF(AND(EV50&lt;0,KT50=0,LP50&gt;=LP$6*'Drive Train'!$AA$52,LP50&lt;=LP$6*'Drive Train'!$AA$53,OZ50=1,JX50=0),$C$17,0)</f>
        <v>0.04</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0.04</v>
      </c>
      <c r="SX50" s="2">
        <f>IF(AND(FJ50&lt;0,LH50=0,MD50&gt;=MD$6*'Drive Train'!$AA$52,MD50&lt;=MD$6*'Drive Train'!$AA$53,PN50=1,KL50=0),$C$17,0)</f>
        <v>0.04</v>
      </c>
      <c r="SY50" s="2">
        <f>IF(AND(FK50&lt;0,LI50=0,ME50&gt;=ME$6*'Drive Train'!$AA$52,ME50&lt;=ME$6*'Drive Train'!$AA$53,PO50=1,KM50=0),$C$17,0)</f>
        <v>0.04</v>
      </c>
      <c r="SZ50" s="2">
        <f>IF(AND(FL50&lt;0,LJ50=0,MF50&gt;=MF$6*'Drive Train'!$AA$52,MF50&lt;=MF$6*'Drive Train'!$AA$53,PP50=1,KN50=0),$C$17,0)</f>
        <v>0.04</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02">
        <f t="shared" si="266"/>
        <v>1.6800000000000008</v>
      </c>
    </row>
    <row r="51" spans="3:524" x14ac:dyDescent="0.3">
      <c r="C51" s="3" t="s">
        <v>117</v>
      </c>
      <c r="E51" s="14" t="e">
        <f>JW6</f>
        <v>#N/A</v>
      </c>
      <c r="F51" s="14">
        <f>_xlfn.IFNA(JX6,'Drive Train'!$F$29)</f>
        <v>10</v>
      </c>
      <c r="G51" s="14">
        <f>_xlfn.IFNA(JY6,'Drive Train'!$F$29)</f>
        <v>10</v>
      </c>
      <c r="H51" s="14">
        <f>_xlfn.IFNA(JZ6,'Drive Train'!$F$29)</f>
        <v>10</v>
      </c>
      <c r="I51" s="14">
        <f>_xlfn.IFNA(KA6,'Drive Train'!$F$29)</f>
        <v>10</v>
      </c>
      <c r="J51" s="14">
        <f>_xlfn.IFNA(KB6,'Drive Train'!$F$29)</f>
        <v>8.6921776826353447</v>
      </c>
      <c r="K51" s="14">
        <f>_xlfn.IFNA(KC6,'Drive Train'!$F$29)</f>
        <v>5.4599528180702119</v>
      </c>
      <c r="L51" s="14">
        <f>_xlfn.IFNA(KD6,'Drive Train'!$F$29)</f>
        <v>3.9691785151964503</v>
      </c>
      <c r="M51" s="14">
        <f>_xlfn.IFNA(KE6,'Drive Train'!$F$29)</f>
        <v>2.74830118659828</v>
      </c>
      <c r="N51" s="14">
        <f>_xlfn.IFNA(KF6,'Drive Train'!$F$29)</f>
        <v>2.0131013662193031</v>
      </c>
      <c r="O51" s="14">
        <f>_xlfn.IFNA(KG6,'Drive Train'!$F$29)</f>
        <v>1.3900375354726404</v>
      </c>
      <c r="R51" s="49">
        <f t="shared" si="97"/>
        <v>1.7200000000000009</v>
      </c>
      <c r="S51" s="2">
        <f>NG51/'Drive Train'!$F$35</f>
        <v>0</v>
      </c>
      <c r="T51" s="2">
        <f>NH51/'Drive Train'!$F$35</f>
        <v>0</v>
      </c>
      <c r="U51" s="2">
        <f>NI51/'Drive Train'!$F$35</f>
        <v>0</v>
      </c>
      <c r="V51" s="2">
        <f>NJ51/'Drive Train'!$F$35</f>
        <v>0</v>
      </c>
      <c r="W51" s="2">
        <f>NK51/'Drive Train'!$F$35</f>
        <v>0</v>
      </c>
      <c r="X51" s="2">
        <f>NL51/'Drive Train'!$F$35</f>
        <v>0</v>
      </c>
      <c r="Y51" s="2">
        <f>NM51/'Drive Train'!$F$35</f>
        <v>0</v>
      </c>
      <c r="Z51" s="2">
        <f>NN51/'Drive Train'!$F$35</f>
        <v>0</v>
      </c>
      <c r="AA51" s="2">
        <f>NO51/'Drive Train'!$F$35</f>
        <v>0</v>
      </c>
      <c r="AB51" s="2">
        <f>NP51/'Drive Train'!$F$35</f>
        <v>0</v>
      </c>
      <c r="AC51" s="2">
        <f>NQ51/'Drive Train'!$F$35</f>
        <v>0.20320713019260472</v>
      </c>
      <c r="AD51" s="2">
        <f>NR51/'Drive Train'!$F$35</f>
        <v>0.94075241375176055</v>
      </c>
      <c r="AE51" s="2">
        <f>NS51/'Drive Train'!$F$35</f>
        <v>0.93294577516875066</v>
      </c>
      <c r="AF51" s="2">
        <f>NT51/'Drive Train'!$F$35</f>
        <v>0.53646308335717352</v>
      </c>
      <c r="AG51" s="2">
        <f>NU51/'Drive Train'!$F$35</f>
        <v>0</v>
      </c>
      <c r="AH51" s="2">
        <f>NV51/'Drive Train'!$F$35</f>
        <v>0</v>
      </c>
      <c r="AI51" s="2">
        <f>NW51/'Drive Train'!$F$35</f>
        <v>0</v>
      </c>
      <c r="AJ51" s="2">
        <f>NX51/'Drive Train'!$F$35</f>
        <v>0</v>
      </c>
      <c r="AK51" s="2">
        <f>NY51/'Drive Train'!$F$35</f>
        <v>0</v>
      </c>
      <c r="AL51" s="2">
        <f>NZ51/'Drive Train'!$F$35</f>
        <v>0</v>
      </c>
      <c r="AM51" s="2">
        <f>OA51/'Drive Train'!$F$35</f>
        <v>0</v>
      </c>
      <c r="AN51" s="47">
        <f t="shared" si="98"/>
        <v>1.7200000000000009</v>
      </c>
      <c r="AO51" s="36">
        <f>LO51*12*60/(PI() * 'Drive Train'!$F$15)/S$6*ABS(S51)</f>
        <v>0</v>
      </c>
      <c r="AP51" s="36">
        <f>LP51*12*60/(PI() * 'Drive Train'!$F$15)/T$6*ABS(T51)</f>
        <v>0</v>
      </c>
      <c r="AQ51" s="36">
        <f>LQ51*12*60/(PI() * 'Drive Train'!$F$15)/U$6*ABS(U51)</f>
        <v>0</v>
      </c>
      <c r="AR51" s="36">
        <f>LR51*12*60/(PI() * 'Drive Train'!$F$15)/V$6*ABS(V51)</f>
        <v>0</v>
      </c>
      <c r="AS51" s="36">
        <f>LS51*12*60/(PI() * 'Drive Train'!$F$15)/W$6*ABS(W51)</f>
        <v>0</v>
      </c>
      <c r="AT51" s="36">
        <f>LT51*12*60/(PI() * 'Drive Train'!$F$15)/X$6*ABS(X51)</f>
        <v>0</v>
      </c>
      <c r="AU51" s="36">
        <f>LU51*12*60/(PI() * 'Drive Train'!$F$15)/Y$6*ABS(Y51)</f>
        <v>0</v>
      </c>
      <c r="AV51" s="36">
        <f>LV51*12*60/(PI() * 'Drive Train'!$F$15)/Z$6*ABS(Z51)</f>
        <v>0</v>
      </c>
      <c r="AW51" s="36">
        <f>LW51*12*60/(PI() * 'Drive Train'!$F$15)/AA$6*ABS(AA51)</f>
        <v>0</v>
      </c>
      <c r="AX51" s="36">
        <f>LX51*12*60/(PI() * 'Drive Train'!$F$15)/AB$6*ABS(AB51)</f>
        <v>0</v>
      </c>
      <c r="AY51" s="36">
        <f>LY51*12*60/(PI() * 'Drive Train'!$F$15)/AC$6*ABS(AC51)</f>
        <v>901.62914907213462</v>
      </c>
      <c r="AZ51" s="36">
        <f>LZ51*12*60/(PI() * 'Drive Train'!$F$15)/AD$6*ABS(AD51)</f>
        <v>2324.7401230106134</v>
      </c>
      <c r="BA51" s="36">
        <f>MA51*12*60/(PI() * 'Drive Train'!$F$15)/AE$6*ABS(AE51)</f>
        <v>2796.5444468145447</v>
      </c>
      <c r="BB51" s="36">
        <f>MB51*12*60/(PI() * 'Drive Train'!$F$15)/AF$6*ABS(AF51)</f>
        <v>1890.4609629899683</v>
      </c>
      <c r="BC51" s="36">
        <f>MC51*12*60/(PI() * 'Drive Train'!$F$15)/AG$6*ABS(AG51)</f>
        <v>0</v>
      </c>
      <c r="BD51" s="36">
        <f>MD51*12*60/(PI() * 'Drive Train'!$F$15)/AH$6*ABS(AH51)</f>
        <v>0</v>
      </c>
      <c r="BE51" s="36">
        <f>ME51*12*60/(PI() * 'Drive Train'!$F$15)/AI$6*ABS(AI51)</f>
        <v>0</v>
      </c>
      <c r="BF51" s="36">
        <f>MF51*12*60/(PI() * 'Drive Train'!$F$15)/AJ$6*ABS(AJ51)</f>
        <v>0</v>
      </c>
      <c r="BG51" s="36">
        <f>MG51*12*60/(PI() * 'Drive Train'!$F$15)/AK$6*ABS(AK51)</f>
        <v>0</v>
      </c>
      <c r="BH51" s="36">
        <f>MH51*12*60/(PI() * 'Drive Train'!$F$15)/AL$6*ABS(AL51)</f>
        <v>0</v>
      </c>
      <c r="BI51" s="36">
        <f>MI51*12*60/(PI() * 'Drive Train'!$F$15)/AM$6*ABS(AM51)</f>
        <v>0</v>
      </c>
      <c r="BJ51" s="47">
        <f t="shared" si="308"/>
        <v>1.7200000000000009</v>
      </c>
      <c r="BK51" s="2">
        <f>IF(OR(KS50=1,AND($C$37=Motors!$C$32,OY50=1)),0,IF(NG51=0,-(CG50+$C$15)/($C$14-$C$15)*$C$12,($C$11*S51-AO51)/($C$11*S51)*$C$12*S51))</f>
        <v>0</v>
      </c>
      <c r="BL51" s="2">
        <f>IF(OR(KT50=1,AND($C$37=Motors!$C$32,OZ50=1)),0,IF(NH51=0,-(CH50+$C$15)/($C$14-$C$15)*$C$12,($C$11*T51-AP51)/($C$11*T51)*$C$12*T51))</f>
        <v>0</v>
      </c>
      <c r="BM51" s="2">
        <f>IF(OR(KU50=1,AND($C$37=Motors!$C$32,PA50=1)),0,IF(NI51=0,-(CI50+$C$15)/($C$14-$C$15)*$C$12,($C$11*U51-AQ51)/($C$11*U51)*$C$12*U51))</f>
        <v>0</v>
      </c>
      <c r="BN51" s="2">
        <f>IF(OR(KV50=1,AND($C$37=Motors!$C$32,PB50=1)),0,IF(NJ51=0,-(CJ50+$C$15)/($C$14-$C$15)*$C$12,($C$11*V51-AR51)/($C$11*V51)*$C$12*V51))</f>
        <v>0</v>
      </c>
      <c r="BO51" s="2">
        <f>IF(OR(KW50=1,AND($C$37=Motors!$C$32,PC50=1)),0,IF(NK51=0,-(CK50+$C$15)/($C$14-$C$15)*$C$12,($C$11*W51-AS51)/($C$11*W51)*$C$12*W51))</f>
        <v>0</v>
      </c>
      <c r="BP51" s="2">
        <f>IF(OR(KX50=1,AND($C$37=Motors!$C$32,PD50=1)),0,IF(NL51=0,-(CL50+$C$15)/($C$14-$C$15)*$C$12,($C$11*X51-AT51)/($C$11*X51)*$C$12*X51))</f>
        <v>0</v>
      </c>
      <c r="BQ51" s="2">
        <f>IF(OR(KY50=1,AND($C$37=Motors!$C$32,PE50=1)),0,IF(NM51=0,-(CM50+$C$15)/($C$14-$C$15)*$C$12,($C$11*Y51-AU51)/($C$11*Y51)*$C$12*Y51))</f>
        <v>0</v>
      </c>
      <c r="BR51" s="2">
        <f>IF(OR(KZ50=1,AND($C$37=Motors!$C$32,PF50=1)),0,IF(NN51=0,-(CN50+$C$15)/($C$14-$C$15)*$C$12,($C$11*Z51-AV51)/($C$11*Z51)*$C$12*Z51))</f>
        <v>0</v>
      </c>
      <c r="BS51" s="2">
        <f>IF(OR(LA50=1,AND($C$37=Motors!$C$32,PG50=1)),0,IF(NO51=0,-(CO50+$C$15)/($C$14-$C$15)*$C$12,($C$11*AA51-AW51)/($C$11*AA51)*$C$12*AA51))</f>
        <v>0</v>
      </c>
      <c r="BT51" s="2">
        <f>IF(OR(LB50=1,AND($C$37=Motors!$C$32,PH50=1)),0,IF(NP51=0,-(CP50+$C$15)/($C$14-$C$15)*$C$12,($C$11*AB51-AX51)/($C$11*AB51)*$C$12*AB51))</f>
        <v>0</v>
      </c>
      <c r="BU51" s="2">
        <f>IF(OR(LC50=1,AND($C$37=Motors!$C$32,PI50=1)),0,IF(NQ51=0,-(CQ50+$C$15)/($C$14-$C$15)*$C$12,($C$11*AC51-AY51)/($C$11*AC51)*$C$12*AC51))</f>
        <v>0</v>
      </c>
      <c r="BV51" s="2">
        <f>IF(OR(LD50=1,AND($C$37=Motors!$C$32,PJ50=1)),0,IF(NR51=0,-(CR50+$C$15)/($C$14-$C$15)*$C$12,($C$11*AD51-AZ51)/($C$11*AD51)*$C$12*AD51))</f>
        <v>2.8088859727723157</v>
      </c>
      <c r="BW51" s="2">
        <f>IF(OR(LE50=1,AND($C$37=Motors!$C$32,PK50=1)),0,IF(NS51=0,-(CS50+$C$15)/($C$14-$C$15)*$C$12,($C$11*AE51-BA51)/($C$11*AE51)*$C$12*AE51))</f>
        <v>2.4298082528277476</v>
      </c>
      <c r="BX51" s="2">
        <f>IF(OR(LF50=1,AND($C$37=Motors!$C$32,PL50=1)),0,IF(NT51=0,-(CT50+$C$15)/($C$14-$C$15)*$C$12,($C$11*AF51-BB51)/($C$11*AF51)*$C$12*AF51))</f>
        <v>0</v>
      </c>
      <c r="BY51" s="2">
        <f>IF(OR(LG50=1,AND($C$37=Motors!$C$32,PM50=1)),0,IF(NU51=0,-(CU50+$C$15)/($C$14-$C$15)*$C$12,($C$11*AG51-BC51)/($C$11*AG51)*$C$12*AG51))</f>
        <v>0</v>
      </c>
      <c r="BZ51" s="2">
        <f>IF(OR(LH50=1,AND($C$37=Motors!$C$32,PN50=1)),0,IF(NV51=0,-(CV50+$C$15)/($C$14-$C$15)*$C$12,($C$11*AH51-BD51)/($C$11*AH51)*$C$12*AH51))</f>
        <v>0</v>
      </c>
      <c r="CA51" s="2">
        <f>IF(OR(LI50=1,AND($C$37=Motors!$C$32,PO50=1)),0,IF(NW51=0,-(CW50+$C$15)/($C$14-$C$15)*$C$12,($C$11*AI51-BE51)/($C$11*AI51)*$C$12*AI51))</f>
        <v>0</v>
      </c>
      <c r="CB51" s="2">
        <f>IF(OR(LJ50=1,AND($C$37=Motors!$C$32,PP50=1)),0,IF(NX51=0,-(CX50+$C$15)/($C$14-$C$15)*$C$12,($C$11*AJ51-BF51)/($C$11*AJ51)*$C$12*AJ51))</f>
        <v>0</v>
      </c>
      <c r="CC51" s="2">
        <f>IF(OR(LK50=1,AND($C$37=Motors!$C$32,PQ50=1)),0,IF(NY51=0,-(CY50+$C$15)/($C$14-$C$15)*$C$12,($C$11*AK51-BG51)/($C$11*AK51)*$C$12*AK51))</f>
        <v>0</v>
      </c>
      <c r="CD51" s="2">
        <f>IF(OR(LL50=1,AND($C$37=Motors!$C$32,PR50=1)),0,IF(NZ51=0,-(CZ50+$C$15)/($C$14-$C$15)*$C$12,($C$11*AL51-BH51)/($C$11*AL51)*$C$12*AL51))</f>
        <v>0</v>
      </c>
      <c r="CE51" s="2">
        <f>IF(OR(LM50=1,AND($C$37=Motors!$C$32,PS50=1)),0,IF(OA51=0,-(DA50+$C$15)/($C$14-$C$15)*$C$12,($C$11*AM51-BI51)/($C$11*AM51)*$C$12*AM51))</f>
        <v>0</v>
      </c>
      <c r="CF51" s="47">
        <f t="shared" si="309"/>
        <v>1.7200000000000009</v>
      </c>
      <c r="CG51" s="43">
        <f>IF(AND(KS50=1,OY50=1),0,ABS(BK51/$C$12*($C$14-$C$15)+$C$15) *'Drive Train'!$AA$49 + CG50*(1-'Drive Train'!$AA$49))</f>
        <v>1.5275000000121299</v>
      </c>
      <c r="CH51" s="43">
        <f>IF(AND(KT50=1,OZ50=1),0,ABS(BL51/$C$12*($C$14-$C$15)+$C$15) *'Drive Train'!$AA$49 + CH50*(1-'Drive Train'!$AA$49))</f>
        <v>1.5275003737958737</v>
      </c>
      <c r="CI51" s="43">
        <f>IF(AND(KU50=1,PA50=1),0,ABS(BM51/$C$12*($C$14-$C$15)+$C$15) *'Drive Train'!$AA$49 + CI50*(1-'Drive Train'!$AA$49))</f>
        <v>1.527500000463524</v>
      </c>
      <c r="CJ51" s="43">
        <f>IF(AND(KV50=1,PB50=1),0,ABS(BN51/$C$12*($C$14-$C$15)+$C$15) *'Drive Train'!$AA$49 + CJ50*(1-'Drive Train'!$AA$49))</f>
        <v>1.5275000000131875</v>
      </c>
      <c r="CK51" s="43">
        <f>IF(AND(KW50=1,PC50=1),0,ABS(BO51/$C$12*($C$14-$C$15)+$C$15) *'Drive Train'!$AA$49 + CK50*(1-'Drive Train'!$AA$49))</f>
        <v>0</v>
      </c>
      <c r="CL51" s="43">
        <f>IF(AND(KX50=1,PD50=1),0,ABS(BP51/$C$12*($C$14-$C$15)+$C$15) *'Drive Train'!$AA$49 + CL50*(1-'Drive Train'!$AA$49))</f>
        <v>0</v>
      </c>
      <c r="CM51" s="43">
        <f>IF(AND(KY50=1,PE50=1),0,ABS(BQ51/$C$12*($C$14-$C$15)+$C$15) *'Drive Train'!$AA$49 + CM50*(1-'Drive Train'!$AA$49))</f>
        <v>0</v>
      </c>
      <c r="CN51" s="43">
        <f>IF(AND(KZ50=1,PF50=1),0,ABS(BR51/$C$12*($C$14-$C$15)+$C$15) *'Drive Train'!$AA$49 + CN50*(1-'Drive Train'!$AA$49))</f>
        <v>0</v>
      </c>
      <c r="CO51" s="43">
        <f>IF(AND(LA50=1,PG50=1),0,ABS(BS51/$C$12*($C$14-$C$15)+$C$15) *'Drive Train'!$AA$49 + CO50*(1-'Drive Train'!$AA$49))</f>
        <v>0</v>
      </c>
      <c r="CP51" s="43">
        <f>IF(AND(LB50=1,PH50=1),0,ABS(BT51/$C$12*($C$14-$C$15)+$C$15) *'Drive Train'!$AA$49 + CP50*(1-'Drive Train'!$AA$49))</f>
        <v>1.5396625748214592</v>
      </c>
      <c r="CQ51" s="43">
        <f>IF(AND(LC50=1,PI50=1),0,ABS(BU51/$C$12*($C$14-$C$15)+$C$15) *'Drive Train'!$AA$49 + CQ50*(1-'Drive Train'!$AA$49))</f>
        <v>3.0478218526824277</v>
      </c>
      <c r="CR51" s="43">
        <f>IF(AND(LD50=1,PJ50=1),0,ABS(BV51/$C$12*($C$14-$C$15)+$C$15) *'Drive Train'!$AA$49 + CR50*(1-'Drive Train'!$AA$49))</f>
        <v>154.78330777443011</v>
      </c>
      <c r="CS51" s="43">
        <f>IF(AND(LE50=1,PK50=1),0,ABS(BW51/$C$12*($C$14-$C$15)+$C$15) *'Drive Train'!$AA$49 + CS50*(1-'Drive Train'!$AA$49))</f>
        <v>134.18606941387696</v>
      </c>
      <c r="CT51" s="43">
        <f>IF(AND(LF50=1,PL50=1),0,ABS(BX51/$C$12*($C$14-$C$15)+$C$15) *'Drive Train'!$AA$49 + CT50*(1-'Drive Train'!$AA$49))</f>
        <v>24.280013069186982</v>
      </c>
      <c r="CU51" s="43">
        <f>IF(AND(LG50=1,PM50=1),0,ABS(BY51/$C$12*($C$14-$C$15)+$C$15) *'Drive Train'!$AA$49 + CU50*(1-'Drive Train'!$AA$49))</f>
        <v>1.5597795519184299</v>
      </c>
      <c r="CV51" s="43">
        <f>IF(AND(LH50=1,PN50=1),0,ABS(BZ51/$C$12*($C$14-$C$15)+$C$15) *'Drive Train'!$AA$49 + CV50*(1-'Drive Train'!$AA$49))</f>
        <v>1.5286093409155663</v>
      </c>
      <c r="CW51" s="43">
        <f>IF(AND(LI50=1,PO50=1),0,ABS(CA51/$C$12*($C$14-$C$15)+$C$15) *'Drive Train'!$AA$49 + CW50*(1-'Drive Train'!$AA$49))</f>
        <v>1.5275379386705445</v>
      </c>
      <c r="CX51" s="43">
        <f>IF(AND(LJ50=1,PP50=1),0,ABS(CB51/$C$12*($C$14-$C$15)+$C$15) *'Drive Train'!$AA$49 + CX50*(1-'Drive Train'!$AA$49))</f>
        <v>1.5275012955230027</v>
      </c>
      <c r="CY51" s="43">
        <f>IF(AND(LK50=1,PQ50=1),0,ABS(CC51/$C$12*($C$14-$C$15)+$C$15) *'Drive Train'!$AA$49 + CY50*(1-'Drive Train'!$AA$49))</f>
        <v>1.5275000446869063</v>
      </c>
      <c r="CZ51" s="43">
        <f>IF(AND(LL50=1,PR50=1),0,ABS(CD51/$C$12*($C$14-$C$15)+$C$15) *'Drive Train'!$AA$49 + CZ50*(1-'Drive Train'!$AA$49))</f>
        <v>1.5275000082532602</v>
      </c>
      <c r="DA51" s="43">
        <f>IF(AND(LM50=1,PS50=1),0,ABS(CE51/$C$12*($C$14-$C$15)+$C$15) *'Drive Train'!$AA$49 + DA50*(1-'Drive Train'!$AA$49))</f>
        <v>1.5275000015843505</v>
      </c>
      <c r="DB51" s="47">
        <f t="shared" si="99"/>
        <v>1.7200000000000009</v>
      </c>
      <c r="DC51" s="43">
        <f t="shared" si="310"/>
        <v>1.5275000000121299</v>
      </c>
      <c r="DD51" s="43">
        <f t="shared" si="311"/>
        <v>1.5275003737958737</v>
      </c>
      <c r="DE51" s="43">
        <f t="shared" si="312"/>
        <v>1.527500000463524</v>
      </c>
      <c r="DF51" s="43">
        <f t="shared" si="313"/>
        <v>1.5275000000131875</v>
      </c>
      <c r="DG51" s="43">
        <f t="shared" si="314"/>
        <v>0</v>
      </c>
      <c r="DH51" s="43">
        <f t="shared" si="315"/>
        <v>0</v>
      </c>
      <c r="DI51" s="43">
        <f t="shared" si="316"/>
        <v>0</v>
      </c>
      <c r="DJ51" s="43">
        <f t="shared" si="317"/>
        <v>0</v>
      </c>
      <c r="DK51" s="43">
        <f t="shared" si="318"/>
        <v>0</v>
      </c>
      <c r="DL51" s="43">
        <f t="shared" si="319"/>
        <v>1.5396625748214592</v>
      </c>
      <c r="DM51" s="43">
        <f t="shared" si="320"/>
        <v>3.0478218526824277</v>
      </c>
      <c r="DN51" s="43">
        <f t="shared" si="321"/>
        <v>25</v>
      </c>
      <c r="DO51" s="43">
        <f t="shared" si="322"/>
        <v>30</v>
      </c>
      <c r="DP51" s="43">
        <f t="shared" si="323"/>
        <v>24.280013069186982</v>
      </c>
      <c r="DQ51" s="43">
        <f t="shared" si="324"/>
        <v>1.5597795519184299</v>
      </c>
      <c r="DR51" s="43">
        <f t="shared" si="325"/>
        <v>1.5286093409155663</v>
      </c>
      <c r="DS51" s="43">
        <f t="shared" si="326"/>
        <v>1.5275379386705445</v>
      </c>
      <c r="DT51" s="43">
        <f t="shared" si="327"/>
        <v>1.5275012955230027</v>
      </c>
      <c r="DU51" s="43">
        <f t="shared" si="328"/>
        <v>1.5275000446869063</v>
      </c>
      <c r="DV51" s="43">
        <f t="shared" si="329"/>
        <v>1.5275000082532602</v>
      </c>
      <c r="DW51" s="43">
        <f t="shared" si="330"/>
        <v>1.5275000015843505</v>
      </c>
      <c r="DX51" s="47">
        <f t="shared" si="100"/>
        <v>1.7200000000000009</v>
      </c>
      <c r="DY51" s="2">
        <f>IF(OY51=0,($C$23/0.4536*IF(ISNA(MK50),'Drive Train'!$F$16,'Drive Train'!$F$17)*4.448*$C$24*S$6)*SIGN(BK51),BK51)</f>
        <v>0</v>
      </c>
      <c r="DZ51" s="2">
        <f>IF(OZ51=0,($C$23/0.4536*IF(ISNA(ML50),'Drive Train'!$F$16,'Drive Train'!$F$17)*4.448*$C$24*$C$21*T$6)*SIGN(BL51),BL51)</f>
        <v>0</v>
      </c>
      <c r="EA51" s="2">
        <f>IF(PA51=0,($C$23/0.4536*IF(ISNA(MM50),'Drive Train'!$F$16,'Drive Train'!$F$17)*4.448*$C$24*$C$21*U$6)*SIGN(BM51),BM51)</f>
        <v>0</v>
      </c>
      <c r="EB51" s="2">
        <f>IF(PB51=0,($C$23/0.4536*IF(ISNA(MN50),'Drive Train'!$F$16,'Drive Train'!$F$17)*4.448*$C$24*$C$21*V$6)*SIGN(BN51),BN51)</f>
        <v>0</v>
      </c>
      <c r="EC51" s="2">
        <f>IF(PC51=0,($C$23/0.4536*IF(ISNA(MO50),'Drive Train'!$F$16,'Drive Train'!$F$17)*4.448*$C$24*$C$21*W$6)*SIGN(BO51),BO51)</f>
        <v>0</v>
      </c>
      <c r="ED51" s="2">
        <f>IF(PD51=0,($C$23/0.4536*IF(ISNA(MP50),'Drive Train'!$F$16,'Drive Train'!$F$17)*4.448*$C$24*$C$21*X$6)*SIGN(BP51),BP51)</f>
        <v>0</v>
      </c>
      <c r="EE51" s="2">
        <f>IF(PE51=0,($C$23/0.4536*IF(ISNA(MQ50),'Drive Train'!$F$16,'Drive Train'!$F$17)*4.448*$C$24*$C$21*Y$6)*SIGN(BQ51),BQ51)</f>
        <v>0</v>
      </c>
      <c r="EF51" s="2">
        <f>IF(PF51=0,($C$23/0.4536*IF(ISNA(MR50),'Drive Train'!$F$16,'Drive Train'!$F$17)*4.448*$C$24*$C$21*Z$6)*SIGN(BR51),BR51)</f>
        <v>0</v>
      </c>
      <c r="EG51" s="2">
        <f>IF(PG51=0,($C$23/0.4536*IF(ISNA(MS50),'Drive Train'!$F$16,'Drive Train'!$F$17)*4.448*$C$24*$C$21*AA$6)*SIGN(BS51),BS51)</f>
        <v>0</v>
      </c>
      <c r="EH51" s="2">
        <f>IF(PH51=0,($C$23/0.4536*IF(ISNA(MT50),'Drive Train'!$F$16,'Drive Train'!$F$17)*4.448*$C$24*$C$21*AB$6)*SIGN(BT51),BT51)</f>
        <v>0</v>
      </c>
      <c r="EI51" s="2">
        <f>IF(PI51=0,($C$23/0.4536*IF(ISNA(MU50),'Drive Train'!$F$16,'Drive Train'!$F$17)*4.448*$C$24*$C$21*AC$6)*SIGN(BU51),BU51)</f>
        <v>0</v>
      </c>
      <c r="EJ51" s="2">
        <f>IF(PJ51=0,($C$23/0.4536*IF(ISNA(MV50),'Drive Train'!$F$16,'Drive Train'!$F$17)*4.448*$C$24*$C$21*AD$6)*SIGN(BV51),BV51)</f>
        <v>5.7851468929800003</v>
      </c>
      <c r="EK51" s="2">
        <f>IF(PK51=0,($C$23/0.4536*IF(ISNA(MW50),'Drive Train'!$F$16,'Drive Train'!$F$17)*4.448*$C$24*$C$21*AE$6)*SIGN(BW51),BW51)</f>
        <v>5.7851468929800003</v>
      </c>
      <c r="EL51" s="2">
        <f>IF(PL51=0,($C$23/0.4536*IF(ISNA(MX50),'Drive Train'!$F$16,'Drive Train'!$F$17)*4.448*$C$24*$C$21*AF$6)*SIGN(BX51),BX51)</f>
        <v>0</v>
      </c>
      <c r="EM51" s="2">
        <f>IF(PM51=0,($C$23/0.4536*IF(ISNA(MY50),'Drive Train'!$F$16,'Drive Train'!$F$17)*4.448*$C$24*$C$21*AG$6)*SIGN(BY51),BY51)</f>
        <v>0</v>
      </c>
      <c r="EN51" s="2">
        <f>IF(PN51=0,($C$23/0.4536*IF(ISNA(MZ50),'Drive Train'!$F$16,'Drive Train'!$F$17)*4.448*$C$24*$C$21*AH$6)*SIGN(BZ51),BZ51)</f>
        <v>0</v>
      </c>
      <c r="EO51" s="2">
        <f>IF(PO51=0,($C$23/0.4536*IF(ISNA(NA50),'Drive Train'!$F$16,'Drive Train'!$F$17)*4.448*$C$24*$C$21*AI$6)*SIGN(CA51),CA51)</f>
        <v>0</v>
      </c>
      <c r="EP51" s="2">
        <f>IF(PP51=0,($C$23/0.4536*IF(ISNA(NB50),'Drive Train'!$F$16,'Drive Train'!$F$17)*4.448*$C$24*$C$21*AJ$6)*SIGN(CB51),CB51)</f>
        <v>0</v>
      </c>
      <c r="EQ51" s="2">
        <f>IF(PQ51=0,($C$23/0.4536*IF(ISNA(NC50),'Drive Train'!$F$16,'Drive Train'!$F$17)*4.448*$C$24*$C$21*AK$6)*SIGN(CC51),CC51)</f>
        <v>0</v>
      </c>
      <c r="ER51" s="2">
        <f>IF(PR51=0,($C$23/0.4536*IF(ISNA(ND50),'Drive Train'!$F$16,'Drive Train'!$F$17)*4.448*$C$24*$C$21*AL$6)*SIGN(CD51),CD51)</f>
        <v>0</v>
      </c>
      <c r="ES51" s="2">
        <f>IF(PS51=0,($C$23/0.4536*IF(ISNA(NE50),'Drive Train'!$F$16,'Drive Train'!$F$17)*4.448*$C$24*$C$21*AM$6)*SIGN(CE51),CE51)</f>
        <v>0</v>
      </c>
      <c r="ET51" s="47">
        <f t="shared" si="331"/>
        <v>1.7200000000000009</v>
      </c>
      <c r="EU51" s="2">
        <f>MAX(MIN(IF(AND(OY50=1,NG51&lt;0),-1,1)*(DC51-$C$15)/($C$14-$C$15)*$C$12*$C$21-$C$33*LO51/AO$6 -  OY50*$C$33/$C$21,DY50/$C$19),MAX(EU$8:EU50)*-1)</f>
        <v>-0.84117880343491758</v>
      </c>
      <c r="EV51" s="2">
        <f>MAX(MIN(IF(AND(OZ50=1,NH51&lt;0),-1,1)*(DD51-$C$15)/($C$14-$C$15)*$C$12*$C$21-$C$33*LP51/AP$6 -  OZ50*$C$33/$C$21,DZ50/$C$19),MAX(EV$8:EV50)*-1)</f>
        <v>-1.0272940760935656</v>
      </c>
      <c r="EW51" s="2">
        <f>MAX(MIN(IF(AND(PA50=1,NI51&lt;0),-1,1)*(DE51-$C$15)/($C$14-$C$15)*$C$12*$C$21-$C$33*LQ51/AQ$6 -  PA50*$C$33/$C$21,EA50/$C$19),MAX(EW$8:EW50)*-1)</f>
        <v>-1.0152669700440429</v>
      </c>
      <c r="EX51" s="2">
        <f>MAX(MIN(IF(AND(PB50=1,NJ51&lt;0),-1,1)*(DF51-$C$15)/($C$14-$C$15)*$C$12*$C$21-$C$33*LR51/AR$6 -  PB50*$C$33/$C$21,EB50/$C$19),MAX(EX$8:EX50)*-1)</f>
        <v>-0.87948965066699147</v>
      </c>
      <c r="EY51" s="2">
        <f>MAX(MIN(IF(AND(PC50=1,NK51&lt;0),-1,1)*(DG51-$C$15)/($C$14-$C$15)*$C$12*$C$21-$C$33*LS51/AS$6 -  PC50*$C$33/$C$21,EC50/$C$19),MAX(EY$8:EY50)*-1)</f>
        <v>-0.84420937587075306</v>
      </c>
      <c r="EZ51" s="2">
        <f>MAX(MIN(IF(AND(PD50=1,NL51&lt;0),-1,1)*(DH51-$C$15)/($C$14-$C$15)*$C$12*$C$21-$C$33*LT51/AT$6 -  PD50*$C$33/$C$21,ED50/$C$19),MAX(EZ$8:EZ50)*-1)</f>
        <v>-0.84420937587075306</v>
      </c>
      <c r="FA51" s="2">
        <f>MAX(MIN(IF(AND(PE50=1,NM51&lt;0),-1,1)*(DI51-$C$15)/($C$14-$C$15)*$C$12*$C$21-$C$33*LU51/AU$6 -  PE50*$C$33/$C$21,EE50/$C$19),MAX(FA$8:FA50)*-1)</f>
        <v>-0.84420937587075306</v>
      </c>
      <c r="FB51" s="2">
        <f>MAX(MIN(IF(AND(PF50=1,NN51&lt;0),-1,1)*(DJ51-$C$15)/($C$14-$C$15)*$C$12*$C$21-$C$33*LV51/AV$6 -  PF50*$C$33/$C$21,EF50/$C$19),MAX(FB$8:FB50)*-1)</f>
        <v>-0.84420937587075306</v>
      </c>
      <c r="FC51" s="2">
        <f>MAX(MIN(IF(AND(PG50=1,NO51&lt;0),-1,1)*(DK51-$C$15)/($C$14-$C$15)*$C$12*$C$21-$C$33*LW51/AW$6 -  PG50*$C$33/$C$21,EG50/$C$19),MAX(FC$8:FC50)*-1)</f>
        <v>-0.82444281081081083</v>
      </c>
      <c r="FD51" s="2">
        <f>MAX(MIN(IF(AND(PH50=1,NP51&lt;0),-1,1)*(DL51-$C$15)/($C$14-$C$15)*$C$12*$C$21-$C$33*LX51/AX$6 -  PH50*$C$33/$C$21,EH50/$C$19),MAX(FD$8:FD50)*-1)</f>
        <v>-0.74400936585365862</v>
      </c>
      <c r="FE51" s="2">
        <f>MAX(MIN(IF(AND(PI50=1,NQ51&lt;0),-1,1)*(DM51-$C$15)/($C$14-$C$15)*$C$12*$C$21-$C$33*LY51/AY$6 -  PI50*$C$33/$C$21,EI50/$C$19),MAX(FE$8:FE50)*-1)</f>
        <v>-0.6778751999999999</v>
      </c>
      <c r="FF51" s="2">
        <f>MAX(MIN(IF(AND(PJ50=1,NR51&lt;0),-1,1)*(DN51-$C$15)/($C$14-$C$15)*$C$12*$C$21-$C$33*LZ51/AZ$6 -  PJ50*$C$33/$C$21,EJ50/$C$19),MAX(FF$8:FF50)*-1)</f>
        <v>0.10530981493051261</v>
      </c>
      <c r="FG51" s="2">
        <f>MAX(MIN(IF(AND(PK50=1,NS51&lt;0),-1,1)*(DO51-$C$15)/($C$14-$C$15)*$C$12*$C$21-$C$33*MA51/BA$6 -  PK50*$C$33/$C$21,EK50/$C$19),MAX(FG$8:FG50)*-1)</f>
        <v>0.12774240944121923</v>
      </c>
      <c r="FH51" s="2">
        <f>MAX(MIN(IF(AND(PL50=1,NT51&lt;0),-1,1)*(DP51-$C$15)/($C$14-$C$15)*$C$12*$C$21-$C$33*MB51/BB$6 -  PL50*$C$33/$C$21,EL50/$C$19),MAX(FH$8:FH50)*-1)</f>
        <v>-0.52436625293161376</v>
      </c>
      <c r="FI51" s="2">
        <f>MAX(MIN(IF(AND(PM50=1,NU51&lt;0),-1,1)*(DQ51-$C$15)/($C$14-$C$15)*$C$12*$C$21-$C$33*MC51/BC$6 -  PM50*$C$33/$C$21,EM50/$C$19),MAX(FI$8:FI50)*-1)</f>
        <v>-0.60269417181003837</v>
      </c>
      <c r="FJ51" s="2">
        <f>MAX(MIN(IF(AND(PN50=1,NV51&lt;0),-1,1)*(DR51-$C$15)/($C$14-$C$15)*$C$12*$C$21-$C$33*MD51/BD$6 -  PN50*$C$33/$C$21,EN50/$C$19),MAX(FJ$8:FJ50)*-1)</f>
        <v>-0.68102209068846309</v>
      </c>
      <c r="FK51" s="2">
        <f>MAX(MIN(IF(AND(PO50=1,NW51&lt;0),-1,1)*(DS51-$C$15)/($C$14-$C$15)*$C$12*$C$21-$C$33*ME51/BE$6 -  PO50*$C$33/$C$21,EO50/$C$19),MAX(FK$8:FK50)*-1)</f>
        <v>-0.7593500095668877</v>
      </c>
      <c r="FL51" s="2">
        <f>MAX(MIN(IF(AND(PP50=1,NX51&lt;0),-1,1)*(DT51-$C$15)/($C$14-$C$15)*$C$12*$C$21-$C$33*MF51/BF$6 -  PP50*$C$33/$C$21,EP50/$C$19),MAX(FL$8:FL50)*-1)</f>
        <v>-0.8376779284453123</v>
      </c>
      <c r="FM51" s="2">
        <f>MAX(MIN(IF(AND(PQ50=1,NY51&lt;0),-1,1)*(DU51-$C$15)/($C$14-$C$15)*$C$12*$C$21-$C$33*MG51/BG$6 -  PQ50*$C$33/$C$21,EQ50/$C$19),MAX(FM$8:FM50)*-1)</f>
        <v>-0.91600584732373702</v>
      </c>
      <c r="FN51" s="2">
        <f>MAX(MIN(IF(AND(PR50=1,NZ51&lt;0),-1,1)*(DV51-$C$15)/($C$14-$C$15)*$C$12*$C$21-$C$33*MH51/BH$6 -  PR50*$C$33/$C$21,ER50/$C$19),MAX(FN$8:FN50)*-1)</f>
        <v>-0.99433376620216163</v>
      </c>
      <c r="FO51" s="2">
        <f>MAX(MIN(IF(AND(PS50=1,OA51&lt;0),-1,1)*(DW51-$C$15)/($C$14-$C$15)*$C$12*$C$21-$C$33*MI51/BI$6 -  PS50*$C$33/$C$21,ES50/$C$19),MAX(FO$8:FO50)*-1)</f>
        <v>-0.94812419884653287</v>
      </c>
      <c r="FP51" s="47">
        <f t="shared" si="101"/>
        <v>1.7200000000000009</v>
      </c>
      <c r="FQ51" s="43">
        <f t="shared" si="375"/>
        <v>1.5275000000121299</v>
      </c>
      <c r="FR51" s="43">
        <f t="shared" si="376"/>
        <v>1.5275003737958737</v>
      </c>
      <c r="FS51" s="43">
        <f t="shared" si="377"/>
        <v>1.527500000463524</v>
      </c>
      <c r="FT51" s="43">
        <f t="shared" si="378"/>
        <v>1.5275000000131875</v>
      </c>
      <c r="FU51" s="43">
        <f t="shared" si="379"/>
        <v>0</v>
      </c>
      <c r="FV51" s="43">
        <f t="shared" si="380"/>
        <v>0</v>
      </c>
      <c r="FW51" s="43">
        <f t="shared" si="381"/>
        <v>0</v>
      </c>
      <c r="FX51" s="43">
        <f t="shared" si="382"/>
        <v>0</v>
      </c>
      <c r="FY51" s="43">
        <f t="shared" si="383"/>
        <v>0</v>
      </c>
      <c r="FZ51" s="43">
        <f t="shared" si="384"/>
        <v>1.5396625748214592</v>
      </c>
      <c r="GA51" s="43">
        <f t="shared" si="385"/>
        <v>3.0478218526824277</v>
      </c>
      <c r="GB51" s="43">
        <f t="shared" si="386"/>
        <v>9.6667912580088728</v>
      </c>
      <c r="GC51" s="43">
        <f t="shared" si="387"/>
        <v>11.344699771150365</v>
      </c>
      <c r="GD51" s="43">
        <f t="shared" si="388"/>
        <v>24.280013069186982</v>
      </c>
      <c r="GE51" s="43">
        <f t="shared" si="389"/>
        <v>1.5597795519184299</v>
      </c>
      <c r="GF51" s="43">
        <f t="shared" si="390"/>
        <v>1.5286093409155663</v>
      </c>
      <c r="GG51" s="43">
        <f t="shared" si="391"/>
        <v>1.5275379386705445</v>
      </c>
      <c r="GH51" s="43">
        <f t="shared" si="392"/>
        <v>1.5275012955230027</v>
      </c>
      <c r="GI51" s="43">
        <f t="shared" si="393"/>
        <v>1.5275000446869063</v>
      </c>
      <c r="GJ51" s="43">
        <f t="shared" si="394"/>
        <v>1.5275000082532602</v>
      </c>
      <c r="GK51" s="43">
        <f t="shared" si="395"/>
        <v>1.5275000015843505</v>
      </c>
      <c r="GL51" s="47">
        <f t="shared" si="123"/>
        <v>1.7200000000000009</v>
      </c>
      <c r="GM51" s="43">
        <f t="shared" si="332"/>
        <v>-16.898022669615042</v>
      </c>
      <c r="GN51" s="43">
        <f t="shared" si="333"/>
        <v>-10.318399914087591</v>
      </c>
      <c r="GO51" s="43">
        <f t="shared" si="334"/>
        <v>-14.729861810260756</v>
      </c>
      <c r="GP51" s="43">
        <f t="shared" si="335"/>
        <v>-16.686095215269358</v>
      </c>
      <c r="GQ51" s="43">
        <f t="shared" si="336"/>
        <v>0</v>
      </c>
      <c r="GR51" s="43">
        <f t="shared" si="337"/>
        <v>0</v>
      </c>
      <c r="GS51" s="43">
        <f t="shared" si="338"/>
        <v>0</v>
      </c>
      <c r="GT51" s="43">
        <f t="shared" si="339"/>
        <v>0</v>
      </c>
      <c r="GU51" s="43">
        <f t="shared" si="340"/>
        <v>0</v>
      </c>
      <c r="GV51" s="43">
        <f t="shared" si="341"/>
        <v>-34.043744474999997</v>
      </c>
      <c r="GW51" s="43">
        <f t="shared" si="342"/>
        <v>-34.043744474999997</v>
      </c>
      <c r="GX51" s="43">
        <f t="shared" si="343"/>
        <v>2.1155165022729316</v>
      </c>
      <c r="GY51" s="43">
        <f t="shared" si="344"/>
        <v>2.5661537378194059</v>
      </c>
      <c r="GZ51" s="43">
        <f t="shared" si="345"/>
        <v>-10.533732891315141</v>
      </c>
      <c r="HA51" s="43">
        <f t="shared" si="346"/>
        <v>-12.107223501713998</v>
      </c>
      <c r="HB51" s="43">
        <f t="shared" si="347"/>
        <v>-13.680714112112852</v>
      </c>
      <c r="HC51" s="43">
        <f t="shared" si="348"/>
        <v>-15.254204722511707</v>
      </c>
      <c r="HD51" s="43">
        <f t="shared" si="349"/>
        <v>-16.827695332910565</v>
      </c>
      <c r="HE51" s="43">
        <f t="shared" si="350"/>
        <v>-18.401185943309425</v>
      </c>
      <c r="HF51" s="43">
        <f t="shared" si="351"/>
        <v>-19.974676553708278</v>
      </c>
      <c r="HG51" s="43">
        <f t="shared" si="352"/>
        <v>-19.046395534809619</v>
      </c>
      <c r="HH51" s="47">
        <f t="shared" si="124"/>
        <v>1.7200000000000009</v>
      </c>
      <c r="HI51" s="43">
        <f t="shared" si="125"/>
        <v>16.898022669615042</v>
      </c>
      <c r="HJ51" s="43">
        <f t="shared" si="126"/>
        <v>10.318399914087591</v>
      </c>
      <c r="HK51" s="43">
        <f t="shared" si="127"/>
        <v>14.729861810260756</v>
      </c>
      <c r="HL51" s="43">
        <f t="shared" si="128"/>
        <v>16.686095215269358</v>
      </c>
      <c r="HM51" s="43">
        <f t="shared" si="129"/>
        <v>0</v>
      </c>
      <c r="HN51" s="43">
        <f t="shared" si="130"/>
        <v>0</v>
      </c>
      <c r="HO51" s="43">
        <f t="shared" si="131"/>
        <v>0</v>
      </c>
      <c r="HP51" s="43">
        <f t="shared" si="132"/>
        <v>0</v>
      </c>
      <c r="HQ51" s="43">
        <f t="shared" si="133"/>
        <v>0</v>
      </c>
      <c r="HR51" s="43">
        <f t="shared" si="134"/>
        <v>34.043744474999997</v>
      </c>
      <c r="HS51" s="43">
        <f t="shared" si="135"/>
        <v>34.043744474999997</v>
      </c>
      <c r="HT51" s="43">
        <f t="shared" si="136"/>
        <v>2.1155165022729316</v>
      </c>
      <c r="HU51" s="43">
        <f t="shared" si="137"/>
        <v>2.5661537378194059</v>
      </c>
      <c r="HV51" s="43">
        <f t="shared" si="138"/>
        <v>10.533732891315141</v>
      </c>
      <c r="HW51" s="43">
        <f t="shared" si="139"/>
        <v>12.107223501713998</v>
      </c>
      <c r="HX51" s="43">
        <f t="shared" si="140"/>
        <v>13.680714112112852</v>
      </c>
      <c r="HY51" s="43">
        <f t="shared" si="141"/>
        <v>15.254204722511707</v>
      </c>
      <c r="HZ51" s="43">
        <f t="shared" si="142"/>
        <v>16.827695332910565</v>
      </c>
      <c r="IA51" s="43">
        <f t="shared" si="143"/>
        <v>18.401185943309425</v>
      </c>
      <c r="IB51" s="43">
        <f t="shared" si="144"/>
        <v>19.974676553708278</v>
      </c>
      <c r="IC51" s="43">
        <f t="shared" si="145"/>
        <v>19.046395534809619</v>
      </c>
      <c r="ID51" s="47">
        <f t="shared" si="146"/>
        <v>1.7200000000000009</v>
      </c>
      <c r="IE51" s="43">
        <f t="shared" si="147"/>
        <v>0</v>
      </c>
      <c r="IF51" s="43">
        <f t="shared" si="148"/>
        <v>0</v>
      </c>
      <c r="IG51" s="43">
        <f t="shared" si="149"/>
        <v>0</v>
      </c>
      <c r="IH51" s="43">
        <f t="shared" si="150"/>
        <v>0</v>
      </c>
      <c r="II51" s="43">
        <f t="shared" si="151"/>
        <v>0</v>
      </c>
      <c r="IJ51" s="43">
        <f t="shared" si="152"/>
        <v>0</v>
      </c>
      <c r="IK51" s="43">
        <f t="shared" si="153"/>
        <v>0</v>
      </c>
      <c r="IL51" s="43">
        <f t="shared" si="154"/>
        <v>0</v>
      </c>
      <c r="IM51" s="43">
        <f t="shared" si="155"/>
        <v>0</v>
      </c>
      <c r="IN51" s="43">
        <f t="shared" si="156"/>
        <v>0</v>
      </c>
      <c r="IO51" s="43">
        <f t="shared" si="157"/>
        <v>2.5197684143882988</v>
      </c>
      <c r="IP51" s="43">
        <f t="shared" si="158"/>
        <v>11.665329930521832</v>
      </c>
      <c r="IQ51" s="43">
        <f t="shared" si="159"/>
        <v>11.568527612092508</v>
      </c>
      <c r="IR51" s="43">
        <f t="shared" si="160"/>
        <v>6.6521422336289513</v>
      </c>
      <c r="IS51" s="43">
        <f t="shared" si="161"/>
        <v>0</v>
      </c>
      <c r="IT51" s="43">
        <f t="shared" si="162"/>
        <v>0</v>
      </c>
      <c r="IU51" s="43">
        <f t="shared" si="163"/>
        <v>0</v>
      </c>
      <c r="IV51" s="43">
        <f t="shared" si="164"/>
        <v>0</v>
      </c>
      <c r="IW51" s="43">
        <f t="shared" si="165"/>
        <v>0</v>
      </c>
      <c r="IX51" s="43">
        <f t="shared" si="166"/>
        <v>0</v>
      </c>
      <c r="IY51" s="43">
        <f t="shared" si="167"/>
        <v>0</v>
      </c>
      <c r="IZ51" s="47">
        <f t="shared" si="168"/>
        <v>1.7200000000000009</v>
      </c>
      <c r="JA51" s="43" t="e">
        <f t="shared" si="267"/>
        <v>#N/A</v>
      </c>
      <c r="JB51" s="43" t="e">
        <f t="shared" si="268"/>
        <v>#N/A</v>
      </c>
      <c r="JC51" s="43" t="e">
        <f t="shared" si="269"/>
        <v>#N/A</v>
      </c>
      <c r="JD51" s="43" t="e">
        <f t="shared" si="270"/>
        <v>#N/A</v>
      </c>
      <c r="JE51" s="43" t="e">
        <f t="shared" si="271"/>
        <v>#N/A</v>
      </c>
      <c r="JF51" s="43" t="e">
        <f t="shared" si="272"/>
        <v>#N/A</v>
      </c>
      <c r="JG51" s="43" t="e">
        <f t="shared" si="273"/>
        <v>#N/A</v>
      </c>
      <c r="JH51" s="43" t="e">
        <f t="shared" si="274"/>
        <v>#N/A</v>
      </c>
      <c r="JI51" s="43" t="e">
        <f t="shared" si="275"/>
        <v>#N/A</v>
      </c>
      <c r="JJ51" s="43" t="e">
        <f t="shared" si="276"/>
        <v>#N/A</v>
      </c>
      <c r="JK51" s="43" t="e">
        <f t="shared" si="277"/>
        <v>#N/A</v>
      </c>
      <c r="JL51" s="43">
        <f t="shared" si="278"/>
        <v>6</v>
      </c>
      <c r="JM51" s="43">
        <f t="shared" si="279"/>
        <v>6</v>
      </c>
      <c r="JN51" s="43" t="e">
        <f t="shared" si="280"/>
        <v>#N/A</v>
      </c>
      <c r="JO51" s="43" t="e">
        <f t="shared" si="281"/>
        <v>#N/A</v>
      </c>
      <c r="JP51" s="43" t="e">
        <f t="shared" si="282"/>
        <v>#N/A</v>
      </c>
      <c r="JQ51" s="43" t="e">
        <f t="shared" si="283"/>
        <v>#N/A</v>
      </c>
      <c r="JR51" s="43" t="e">
        <f t="shared" si="284"/>
        <v>#N/A</v>
      </c>
      <c r="JS51" s="43" t="e">
        <f t="shared" si="285"/>
        <v>#N/A</v>
      </c>
      <c r="JT51" s="43" t="e">
        <f t="shared" si="286"/>
        <v>#N/A</v>
      </c>
      <c r="JU51" s="43" t="e">
        <f t="shared" si="287"/>
        <v>#N/A</v>
      </c>
      <c r="JV51" s="47">
        <f t="shared" si="170"/>
        <v>1.7200000000000009</v>
      </c>
      <c r="JW51" s="36">
        <f t="shared" si="396"/>
        <v>0</v>
      </c>
      <c r="JX51" s="36">
        <f t="shared" si="397"/>
        <v>0</v>
      </c>
      <c r="JY51" s="36">
        <f t="shared" si="398"/>
        <v>0</v>
      </c>
      <c r="JZ51" s="36">
        <f t="shared" si="399"/>
        <v>0</v>
      </c>
      <c r="KA51" s="36">
        <f t="shared" si="400"/>
        <v>0</v>
      </c>
      <c r="KB51" s="36">
        <f t="shared" si="401"/>
        <v>0</v>
      </c>
      <c r="KC51" s="36">
        <f t="shared" si="402"/>
        <v>0</v>
      </c>
      <c r="KD51" s="36">
        <f t="shared" si="403"/>
        <v>0</v>
      </c>
      <c r="KE51" s="36">
        <f t="shared" si="404"/>
        <v>0</v>
      </c>
      <c r="KF51" s="36">
        <f t="shared" si="405"/>
        <v>0</v>
      </c>
      <c r="KG51" s="36">
        <f t="shared" si="406"/>
        <v>0</v>
      </c>
      <c r="KH51" s="36">
        <f t="shared" si="407"/>
        <v>0</v>
      </c>
      <c r="KI51" s="36">
        <f t="shared" si="408"/>
        <v>0</v>
      </c>
      <c r="KJ51" s="36">
        <f t="shared" si="409"/>
        <v>0</v>
      </c>
      <c r="KK51" s="36">
        <f t="shared" si="410"/>
        <v>0</v>
      </c>
      <c r="KL51" s="36">
        <f t="shared" si="411"/>
        <v>0</v>
      </c>
      <c r="KM51" s="36">
        <f t="shared" si="412"/>
        <v>0</v>
      </c>
      <c r="KN51" s="36">
        <f t="shared" si="413"/>
        <v>0</v>
      </c>
      <c r="KO51" s="36">
        <f t="shared" si="414"/>
        <v>0</v>
      </c>
      <c r="KP51" s="36">
        <f t="shared" si="415"/>
        <v>0</v>
      </c>
      <c r="KQ51" s="36">
        <f t="shared" si="416"/>
        <v>0</v>
      </c>
      <c r="KR51" s="47">
        <f t="shared" si="192"/>
        <v>1.7200000000000009</v>
      </c>
      <c r="KS51" s="1">
        <f t="shared" si="417"/>
        <v>0</v>
      </c>
      <c r="KT51" s="1">
        <f t="shared" si="418"/>
        <v>0</v>
      </c>
      <c r="KU51" s="1">
        <f t="shared" si="419"/>
        <v>0</v>
      </c>
      <c r="KV51" s="1">
        <f t="shared" si="420"/>
        <v>0</v>
      </c>
      <c r="KW51" s="1">
        <f t="shared" si="421"/>
        <v>1</v>
      </c>
      <c r="KX51" s="1">
        <f t="shared" si="422"/>
        <v>1</v>
      </c>
      <c r="KY51" s="1">
        <f t="shared" si="423"/>
        <v>1</v>
      </c>
      <c r="KZ51" s="1">
        <f t="shared" si="424"/>
        <v>1</v>
      </c>
      <c r="LA51" s="1">
        <f t="shared" si="425"/>
        <v>1</v>
      </c>
      <c r="LB51" s="1">
        <f t="shared" si="426"/>
        <v>0</v>
      </c>
      <c r="LC51" s="1">
        <f t="shared" si="427"/>
        <v>0</v>
      </c>
      <c r="LD51" s="1">
        <f t="shared" si="428"/>
        <v>0</v>
      </c>
      <c r="LE51" s="1">
        <f t="shared" si="429"/>
        <v>0</v>
      </c>
      <c r="LF51" s="1">
        <f t="shared" si="430"/>
        <v>0</v>
      </c>
      <c r="LG51" s="1">
        <f t="shared" si="431"/>
        <v>0</v>
      </c>
      <c r="LH51" s="1">
        <f t="shared" si="432"/>
        <v>0</v>
      </c>
      <c r="LI51" s="1">
        <f t="shared" si="433"/>
        <v>0</v>
      </c>
      <c r="LJ51" s="1">
        <f t="shared" si="434"/>
        <v>0</v>
      </c>
      <c r="LK51" s="1">
        <f t="shared" si="435"/>
        <v>0</v>
      </c>
      <c r="LL51" s="1">
        <f t="shared" si="436"/>
        <v>0</v>
      </c>
      <c r="LM51" s="1">
        <f t="shared" si="437"/>
        <v>0</v>
      </c>
      <c r="LN51" s="47">
        <f t="shared" si="214"/>
        <v>1.7200000000000009</v>
      </c>
      <c r="LO51" s="43">
        <f t="shared" si="215"/>
        <v>0.57250290873739673</v>
      </c>
      <c r="LP51" s="43">
        <f t="shared" si="216"/>
        <v>11.342005016778211</v>
      </c>
      <c r="LQ51" s="43">
        <f t="shared" si="217"/>
        <v>7.3959619554802778</v>
      </c>
      <c r="LR51" s="43">
        <f t="shared" si="218"/>
        <v>1.7174140166401319</v>
      </c>
      <c r="LS51" s="43">
        <f t="shared" si="219"/>
        <v>0</v>
      </c>
      <c r="LT51" s="43">
        <f t="shared" si="220"/>
        <v>0</v>
      </c>
      <c r="LU51" s="43">
        <f t="shared" si="221"/>
        <v>0</v>
      </c>
      <c r="LV51" s="43">
        <f t="shared" si="222"/>
        <v>0</v>
      </c>
      <c r="LW51" s="43">
        <f t="shared" si="223"/>
        <v>0</v>
      </c>
      <c r="LX51" s="43">
        <f t="shared" si="224"/>
        <v>1.7139591299565364</v>
      </c>
      <c r="LY51" s="43">
        <f t="shared" si="225"/>
        <v>5.1626788450937324</v>
      </c>
      <c r="LZ51" s="43">
        <f t="shared" si="226"/>
        <v>7.1882833369410637</v>
      </c>
      <c r="MA51" s="43">
        <f t="shared" si="227"/>
        <v>8.7194971694985401</v>
      </c>
      <c r="MB51" s="43">
        <f t="shared" si="228"/>
        <v>10.250711002056011</v>
      </c>
      <c r="MC51" s="43">
        <f t="shared" si="229"/>
        <v>9.2467822097004522</v>
      </c>
      <c r="MD51" s="43">
        <f t="shared" si="230"/>
        <v>8.9848131827620872</v>
      </c>
      <c r="ME51" s="43">
        <f t="shared" si="231"/>
        <v>8.360887308655494</v>
      </c>
      <c r="MF51" s="43">
        <f t="shared" si="232"/>
        <v>7.3654784572578391</v>
      </c>
      <c r="MG51" s="43">
        <f t="shared" si="233"/>
        <v>5.9285300775755401</v>
      </c>
      <c r="MH51" s="43">
        <f t="shared" si="234"/>
        <v>4.8196894177641063</v>
      </c>
      <c r="MI51" s="43">
        <f t="shared" si="235"/>
        <v>3.502198203875249</v>
      </c>
      <c r="MJ51" s="47">
        <f t="shared" si="236"/>
        <v>1.7200000000000009</v>
      </c>
      <c r="MK51" s="43" t="e">
        <f t="shared" si="353"/>
        <v>#N/A</v>
      </c>
      <c r="ML51" s="43" t="e">
        <f t="shared" si="288"/>
        <v>#N/A</v>
      </c>
      <c r="MM51" s="43" t="e">
        <f t="shared" si="289"/>
        <v>#N/A</v>
      </c>
      <c r="MN51" s="43" t="e">
        <f t="shared" si="290"/>
        <v>#N/A</v>
      </c>
      <c r="MO51" s="43" t="e">
        <f t="shared" si="291"/>
        <v>#N/A</v>
      </c>
      <c r="MP51" s="43" t="e">
        <f t="shared" si="292"/>
        <v>#N/A</v>
      </c>
      <c r="MQ51" s="43" t="e">
        <f t="shared" si="293"/>
        <v>#N/A</v>
      </c>
      <c r="MR51" s="43" t="e">
        <f t="shared" si="294"/>
        <v>#N/A</v>
      </c>
      <c r="MS51" s="43" t="e">
        <f t="shared" si="295"/>
        <v>#N/A</v>
      </c>
      <c r="MT51" s="43" t="e">
        <f t="shared" si="296"/>
        <v>#N/A</v>
      </c>
      <c r="MU51" s="43" t="e">
        <f t="shared" si="297"/>
        <v>#N/A</v>
      </c>
      <c r="MV51" s="43" t="e">
        <f t="shared" si="298"/>
        <v>#N/A</v>
      </c>
      <c r="MW51" s="43" t="e">
        <f t="shared" si="299"/>
        <v>#N/A</v>
      </c>
      <c r="MX51" s="43" t="e">
        <f t="shared" si="300"/>
        <v>#N/A</v>
      </c>
      <c r="MY51" s="43" t="e">
        <f t="shared" si="301"/>
        <v>#N/A</v>
      </c>
      <c r="MZ51" s="43" t="e">
        <f t="shared" si="302"/>
        <v>#N/A</v>
      </c>
      <c r="NA51" s="43" t="e">
        <f t="shared" si="303"/>
        <v>#N/A</v>
      </c>
      <c r="NB51" s="43" t="e">
        <f t="shared" si="304"/>
        <v>#N/A</v>
      </c>
      <c r="NC51" s="43" t="e">
        <f t="shared" si="305"/>
        <v>#N/A</v>
      </c>
      <c r="ND51" s="43" t="e">
        <f t="shared" si="306"/>
        <v>#N/A</v>
      </c>
      <c r="NE51" s="43" t="e">
        <f t="shared" si="307"/>
        <v>#N/A</v>
      </c>
      <c r="NF51" s="47">
        <f t="shared" si="238"/>
        <v>1.7200000000000009</v>
      </c>
      <c r="NG51" s="43">
        <f>IF(OY50=0,MIN('Drive Train'!$F$35-FQ50*$C$19*'Drive Train'!$F$39,NG50+$C$39)-$C$7,IF(LO50-1&lt;=0,0,IF($C$37=Motors!$C$30,MAX(MAX(NG$8:NG50)*-1,NG50-$C$39),MAX(0,MAX(NG$8:NG50)*-1,NG50-$C$39))))</f>
        <v>0</v>
      </c>
      <c r="NH51" s="43">
        <f>IF(OZ50=0,MIN('Drive Train'!$F$35-FR50*$C$19*'Drive Train'!$F$39,NH50+$C$39)-$C$7,IF(LP50-1&lt;=0,0,IF($C$37=Motors!$C$30,MAX(MAX(NH$8:NH50)*-1,NH50-$C$39),MAX(0,MAX(NH$8:NH50)*-1,NH50-$C$39))))</f>
        <v>0</v>
      </c>
      <c r="NI51" s="43">
        <f>IF(PA50=0,MIN('Drive Train'!$F$35-FS50*$C$19*'Drive Train'!$F$39,NI50+$C$39)-$C$7,IF(LQ50-1&lt;=0,0,IF($C$37=Motors!$C$30,MAX(MAX(NI$8:NI50)*-1,NI50-$C$39),MAX(0,MAX(NI$8:NI50)*-1,NI50-$C$39))))</f>
        <v>0</v>
      </c>
      <c r="NJ51" s="43">
        <f>IF(PB50=0,MIN('Drive Train'!$F$35-FT50*$C$19*'Drive Train'!$F$39,NJ50+$C$39)-$C$7,IF(LR50-1&lt;=0,0,IF($C$37=Motors!$C$30,MAX(MAX(NJ$8:NJ50)*-1,NJ50-$C$39),MAX(0,MAX(NJ$8:NJ50)*-1,NJ50-$C$39))))</f>
        <v>0</v>
      </c>
      <c r="NK51" s="43">
        <f>IF(PC50=0,MIN('Drive Train'!$F$35-FU50*$C$19*'Drive Train'!$F$39,NK50+$C$39)-$C$7,IF(LS50-1&lt;=0,0,IF($C$37=Motors!$C$30,MAX(MAX(NK$8:NK50)*-1,NK50-$C$39),MAX(0,MAX(NK$8:NK50)*-1,NK50-$C$39))))</f>
        <v>0</v>
      </c>
      <c r="NL51" s="43">
        <f>IF(PD50=0,MIN('Drive Train'!$F$35-FV50*$C$19*'Drive Train'!$F$39,NL50+$C$39)-$C$7,IF(LT50-1&lt;=0,0,IF($C$37=Motors!$C$30,MAX(MAX(NL$8:NL50)*-1,NL50-$C$39),MAX(0,MAX(NL$8:NL50)*-1,NL50-$C$39))))</f>
        <v>0</v>
      </c>
      <c r="NM51" s="43">
        <f>IF(PE50=0,MIN('Drive Train'!$F$35-FW50*$C$19*'Drive Train'!$F$39,NM50+$C$39)-$C$7,IF(LU50-1&lt;=0,0,IF($C$37=Motors!$C$30,MAX(MAX(NM$8:NM50)*-1,NM50-$C$39),MAX(0,MAX(NM$8:NM50)*-1,NM50-$C$39))))</f>
        <v>0</v>
      </c>
      <c r="NN51" s="43">
        <f>IF(PF50=0,MIN('Drive Train'!$F$35-FX50*$C$19*'Drive Train'!$F$39,NN50+$C$39)-$C$7,IF(LV50-1&lt;=0,0,IF($C$37=Motors!$C$30,MAX(MAX(NN$8:NN50)*-1,NN50-$C$39),MAX(0,MAX(NN$8:NN50)*-1,NN50-$C$39))))</f>
        <v>0</v>
      </c>
      <c r="NO51" s="43">
        <f>IF(PG50=0,MIN('Drive Train'!$F$35-FY50*$C$19*'Drive Train'!$F$39,NO50+$C$39)-$C$7,IF(LW50-1&lt;=0,0,IF($C$37=Motors!$C$30,MAX(MAX(NO$8:NO50)*-1,NO50-$C$39),MAX(0,MAX(NO$8:NO50)*-1,NO50-$C$39))))</f>
        <v>0</v>
      </c>
      <c r="NP51" s="43">
        <f>IF(PH50=0,MIN('Drive Train'!$F$35-FZ50*$C$19*'Drive Train'!$F$39,NP50+$C$39)-$C$7,IF(LX50-1&lt;=0,0,IF($C$37=Motors!$C$30,MAX(MAX(NP$8:NP50)*-1,NP50-$C$39),MAX(0,MAX(NP$8:NP50)*-1,NP50-$C$39))))</f>
        <v>0</v>
      </c>
      <c r="NQ51" s="43">
        <f>IF(PI50=0,MIN('Drive Train'!$F$35-GA50*$C$19*'Drive Train'!$F$39,NQ50+$C$39)-$C$7,IF(LY50-1&lt;=0,0,IF($C$37=Motors!$C$30,MAX(MAX(NQ$8:NQ50)*-1,NQ50-$C$39),MAX(0,MAX(NQ$8:NQ50)*-1,NQ50-$C$39))))</f>
        <v>2.5197684143882988</v>
      </c>
      <c r="NR51" s="43">
        <f>IF(PJ50=0,MIN('Drive Train'!$F$35-GB50*$C$19*'Drive Train'!$F$39,NR50+$C$39)-$C$7,IF(LZ50-1&lt;=0,0,IF($C$37=Motors!$C$30,MAX(MAX(NR$8:NR50)*-1,NR50-$C$39),MAX(0,MAX(NR$8:NR50)*-1,NR50-$C$39))))</f>
        <v>11.665329930521832</v>
      </c>
      <c r="NS51" s="43">
        <f>IF(PK50=0,MIN('Drive Train'!$F$35-GC50*$C$19*'Drive Train'!$F$39,NS50+$C$39)-$C$7,IF(MA50-1&lt;=0,0,IF($C$37=Motors!$C$30,MAX(MAX(NS$8:NS50)*-1,NS50-$C$39),MAX(0,MAX(NS$8:NS50)*-1,NS50-$C$39))))</f>
        <v>11.568527612092508</v>
      </c>
      <c r="NT51" s="43">
        <f>IF(PL50=0,MIN('Drive Train'!$F$35-GD50*$C$19*'Drive Train'!$F$39,NT50+$C$39)-$C$7,IF(MB50-1&lt;=0,0,IF($C$37=Motors!$C$30,MAX(MAX(NT$8:NT50)*-1,NT50-$C$39),MAX(0,MAX(NT$8:NT50)*-1,NT50-$C$39))))</f>
        <v>6.6521422336289513</v>
      </c>
      <c r="NU51" s="43">
        <f>IF(PM50=0,MIN('Drive Train'!$F$35-GE50*$C$19*'Drive Train'!$F$39,NU50+$C$39)-$C$7,IF(MC50-1&lt;=0,0,IF($C$37=Motors!$C$30,MAX(MAX(NU$8:NU50)*-1,NU50-$C$39),MAX(0,MAX(NU$8:NU50)*-1,NU50-$C$39))))</f>
        <v>0</v>
      </c>
      <c r="NV51" s="43">
        <f>IF(PN50=0,MIN('Drive Train'!$F$35-GF50*$C$19*'Drive Train'!$F$39,NV50+$C$39)-$C$7,IF(MD50-1&lt;=0,0,IF($C$37=Motors!$C$30,MAX(MAX(NV$8:NV50)*-1,NV50-$C$39),MAX(0,MAX(NV$8:NV50)*-1,NV50-$C$39))))</f>
        <v>0</v>
      </c>
      <c r="NW51" s="43">
        <f>IF(PO50=0,MIN('Drive Train'!$F$35-GG50*$C$19*'Drive Train'!$F$39,NW50+$C$39)-$C$7,IF(ME50-1&lt;=0,0,IF($C$37=Motors!$C$30,MAX(MAX(NW$8:NW50)*-1,NW50-$C$39),MAX(0,MAX(NW$8:NW50)*-1,NW50-$C$39))))</f>
        <v>0</v>
      </c>
      <c r="NX51" s="43">
        <f>IF(PP50=0,MIN('Drive Train'!$F$35-GH50*$C$19*'Drive Train'!$F$39,NX50+$C$39)-$C$7,IF(MF50-1&lt;=0,0,IF($C$37=Motors!$C$30,MAX(MAX(NX$8:NX50)*-1,NX50-$C$39),MAX(0,MAX(NX$8:NX50)*-1,NX50-$C$39))))</f>
        <v>0</v>
      </c>
      <c r="NY51" s="43">
        <f>IF(PQ50=0,MIN('Drive Train'!$F$35-GI50*$C$19*'Drive Train'!$F$39,NY50+$C$39)-$C$7,IF(MG50-1&lt;=0,0,IF($C$37=Motors!$C$30,MAX(MAX(NY$8:NY50)*-1,NY50-$C$39),MAX(0,MAX(NY$8:NY50)*-1,NY50-$C$39))))</f>
        <v>0</v>
      </c>
      <c r="NZ51" s="43">
        <f>IF(PR50=0,MIN('Drive Train'!$F$35-GJ50*$C$19*'Drive Train'!$F$39,NZ50+$C$39)-$C$7,IF(MH50-1&lt;=0,0,IF($C$37=Motors!$C$30,MAX(MAX(NZ$8:NZ50)*-1,NZ50-$C$39),MAX(0,MAX(NZ$8:NZ50)*-1,NZ50-$C$39))))</f>
        <v>0</v>
      </c>
      <c r="OA51" s="43">
        <f>IF(PS50=0,MIN('Drive Train'!$F$35-GK50*$C$19*'Drive Train'!$F$39,OA50+$C$39)-$C$7,IF(MI50-1&lt;=0,0,IF($C$37=Motors!$C$30,MAX(MAX(OA$8:OA50)*-1,OA50-$C$39),MAX(0,MAX(OA$8:OA50)*-1,OA50-$C$39))))</f>
        <v>0</v>
      </c>
      <c r="OB51" s="47">
        <f t="shared" si="239"/>
        <v>1.7200000000000009</v>
      </c>
      <c r="OC51" s="43">
        <f>'Drive Train'!$F$35-(FQ51*$C$13)*$C$19*'Drive Train'!$F$39</f>
        <v>12.335844999999491</v>
      </c>
      <c r="OD51" s="43">
        <f>'Drive Train'!$F$35-(FR51*$C$13)*$C$19*'Drive Train'!$F$39</f>
        <v>12.335844984300573</v>
      </c>
      <c r="OE51" s="43">
        <f>'Drive Train'!$F$35-(FS51*$C$13)*$C$19*'Drive Train'!$F$39</f>
        <v>12.335844999980532</v>
      </c>
      <c r="OF51" s="43">
        <f>'Drive Train'!$F$35-(FT51*$C$13)*$C$19*'Drive Train'!$F$39</f>
        <v>12.335844999999447</v>
      </c>
      <c r="OG51" s="43">
        <f>'Drive Train'!$F$35-(FU51*$C$13)*$C$19*'Drive Train'!$F$39</f>
        <v>12.4</v>
      </c>
      <c r="OH51" s="43">
        <f>'Drive Train'!$F$35-(FV51*$C$13)*$C$19*'Drive Train'!$F$39</f>
        <v>12.4</v>
      </c>
      <c r="OI51" s="43">
        <f>'Drive Train'!$F$35-(FW51*$C$13)*$C$19*'Drive Train'!$F$39</f>
        <v>12.4</v>
      </c>
      <c r="OJ51" s="43">
        <f>'Drive Train'!$F$35-(FX51*$C$13)*$C$19*'Drive Train'!$F$39</f>
        <v>12.4</v>
      </c>
      <c r="OK51" s="43">
        <f>'Drive Train'!$F$35-(FY51*$C$13)*$C$19*'Drive Train'!$F$39</f>
        <v>12.4</v>
      </c>
      <c r="OL51" s="43">
        <f>'Drive Train'!$F$35-(FZ51*$C$13)*$C$19*'Drive Train'!$F$39</f>
        <v>12.335334171857498</v>
      </c>
      <c r="OM51" s="43">
        <f>'Drive Train'!$F$35-(GA51*$C$13)*$C$19*'Drive Train'!$F$39</f>
        <v>12.271991482187339</v>
      </c>
      <c r="ON51" s="43">
        <f>'Drive Train'!$F$35-(GB51*$C$13)*$C$19*'Drive Train'!$F$39</f>
        <v>11.993994767163628</v>
      </c>
      <c r="OO51" s="43">
        <f>'Drive Train'!$F$35-(GC51*$C$13)*$C$19*'Drive Train'!$F$39</f>
        <v>11.923522609611686</v>
      </c>
      <c r="OP51" s="43">
        <f>'Drive Train'!$F$35-(GD51*$C$13)*$C$19*'Drive Train'!$F$39</f>
        <v>11.380239451094146</v>
      </c>
      <c r="OQ51" s="43">
        <f>'Drive Train'!$F$35-(GE51*$C$13)*$C$19*'Drive Train'!$F$39</f>
        <v>12.334489258819426</v>
      </c>
      <c r="OR51" s="43">
        <f>'Drive Train'!$F$35-(GF51*$C$13)*$C$19*'Drive Train'!$F$39</f>
        <v>12.335798407681546</v>
      </c>
      <c r="OS51" s="43">
        <f>'Drive Train'!$F$35-(GG51*$C$13)*$C$19*'Drive Train'!$F$39</f>
        <v>12.335843406575837</v>
      </c>
      <c r="OT51" s="43">
        <f>'Drive Train'!$F$35-(GH51*$C$13)*$C$19*'Drive Train'!$F$39</f>
        <v>12.335844945588034</v>
      </c>
      <c r="OU51" s="43">
        <f>'Drive Train'!$F$35-(GI51*$C$13)*$C$19*'Drive Train'!$F$39</f>
        <v>12.33584499812315</v>
      </c>
      <c r="OV51" s="43">
        <f>'Drive Train'!$F$35-(GJ51*$C$13)*$C$19*'Drive Train'!$F$39</f>
        <v>12.335844999653363</v>
      </c>
      <c r="OW51" s="43">
        <f>'Drive Train'!$F$35-(GK51*$C$13)*$C$19*'Drive Train'!$F$39</f>
        <v>12.335844999933459</v>
      </c>
      <c r="OX51" s="47">
        <f t="shared" si="240"/>
        <v>1.7200000000000009</v>
      </c>
      <c r="OY51" s="1">
        <f>IF(PU51&gt;='Drive Train'!$F$29,1,0)</f>
        <v>1</v>
      </c>
      <c r="OZ51" s="1">
        <f>IF(PV51&gt;='Drive Train'!$F$29,1,0)</f>
        <v>1</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1</v>
      </c>
      <c r="PI51" s="1">
        <f>IF(QE51&gt;='Drive Train'!$F$29,1,0)</f>
        <v>1</v>
      </c>
      <c r="PJ51" s="1">
        <f>IF(QF51&gt;='Drive Train'!$F$29,1,0)</f>
        <v>0</v>
      </c>
      <c r="PK51" s="1">
        <f>IF(QG51&gt;='Drive Train'!$F$29,1,0)</f>
        <v>0</v>
      </c>
      <c r="PL51" s="1">
        <f>IF(QH51&gt;='Drive Train'!$F$29,1,0)</f>
        <v>1</v>
      </c>
      <c r="PM51" s="1">
        <f>IF(QI51&gt;='Drive Train'!$F$29,1,0)</f>
        <v>1</v>
      </c>
      <c r="PN51" s="1">
        <f>IF(QJ51&gt;='Drive Train'!$F$29,1,0)</f>
        <v>1</v>
      </c>
      <c r="PO51" s="1">
        <f>IF(QK51&gt;='Drive Train'!$F$29,1,0)</f>
        <v>1</v>
      </c>
      <c r="PP51" s="1">
        <f>IF(QL51&gt;='Drive Train'!$F$29,1,0)</f>
        <v>1</v>
      </c>
      <c r="PQ51" s="1">
        <f>IF(QM51&gt;='Drive Train'!$F$29,1,0)</f>
        <v>1</v>
      </c>
      <c r="PR51" s="1">
        <f>IF(QN51&gt;='Drive Train'!$F$29,1,0)</f>
        <v>1</v>
      </c>
      <c r="PS51" s="1">
        <f>IF(QO51&gt;='Drive Train'!$F$29,1,0)</f>
        <v>1</v>
      </c>
      <c r="PT51" s="190">
        <f t="shared" si="241"/>
        <v>1.7200000000000009</v>
      </c>
      <c r="PU51" s="43">
        <f t="shared" si="242"/>
        <v>15.308397097254135</v>
      </c>
      <c r="PV51" s="43">
        <f t="shared" si="243"/>
        <v>16.670748449721554</v>
      </c>
      <c r="PW51" s="43">
        <f t="shared" si="244"/>
        <v>17.979345044844983</v>
      </c>
      <c r="PX51" s="43">
        <f t="shared" si="245"/>
        <v>15.902473493674981</v>
      </c>
      <c r="PY51" s="43">
        <f t="shared" si="246"/>
        <v>13.997470007769731</v>
      </c>
      <c r="PZ51" s="43">
        <f t="shared" si="247"/>
        <v>12.208295022960858</v>
      </c>
      <c r="QA51" s="43">
        <f t="shared" si="248"/>
        <v>11.812774381794295</v>
      </c>
      <c r="QB51" s="43">
        <f t="shared" si="249"/>
        <v>11.153060367918922</v>
      </c>
      <c r="QC51" s="43">
        <f t="shared" si="250"/>
        <v>10.945422930559467</v>
      </c>
      <c r="QD51" s="43">
        <f t="shared" si="251"/>
        <v>10.784680851470608</v>
      </c>
      <c r="QE51" s="43">
        <f t="shared" si="252"/>
        <v>10.415173594956741</v>
      </c>
      <c r="QF51" s="43">
        <f t="shared" si="253"/>
        <v>7.553394574894452</v>
      </c>
      <c r="QG51" s="43">
        <f t="shared" si="254"/>
        <v>9.1623826619951974</v>
      </c>
      <c r="QH51" s="43">
        <f t="shared" si="255"/>
        <v>10.760530330004197</v>
      </c>
      <c r="QI51" s="43">
        <f t="shared" si="256"/>
        <v>12.062792084904633</v>
      </c>
      <c r="QJ51" s="43">
        <f t="shared" si="257"/>
        <v>13.27910836213972</v>
      </c>
      <c r="QK51" s="43">
        <f t="shared" si="258"/>
        <v>14.275936885992126</v>
      </c>
      <c r="QL51" s="43">
        <f t="shared" si="259"/>
        <v>15.005227615821989</v>
      </c>
      <c r="QM51" s="43">
        <f t="shared" si="260"/>
        <v>15.38379577269459</v>
      </c>
      <c r="QN51" s="43">
        <f t="shared" si="261"/>
        <v>15.770690242459185</v>
      </c>
      <c r="QO51" s="43">
        <f t="shared" si="262"/>
        <v>15.810494909564966</v>
      </c>
      <c r="QP51" s="47">
        <f t="shared" si="263"/>
        <v>1.7200000000000009</v>
      </c>
      <c r="QQ51" s="43">
        <f t="shared" si="354"/>
        <v>1.9887219367559231E-2</v>
      </c>
      <c r="QR51" s="43">
        <f t="shared" si="355"/>
        <v>1.9887224234020315E-2</v>
      </c>
      <c r="QS51" s="43">
        <f t="shared" si="356"/>
        <v>1.9887219373436134E-2</v>
      </c>
      <c r="QT51" s="43">
        <f t="shared" si="357"/>
        <v>1.9887219367573001E-2</v>
      </c>
      <c r="QU51" s="43">
        <f t="shared" si="358"/>
        <v>0</v>
      </c>
      <c r="QV51" s="43">
        <f t="shared" si="359"/>
        <v>0</v>
      </c>
      <c r="QW51" s="43">
        <f t="shared" si="360"/>
        <v>0</v>
      </c>
      <c r="QX51" s="43">
        <f t="shared" si="361"/>
        <v>0</v>
      </c>
      <c r="QY51" s="43">
        <f t="shared" si="362"/>
        <v>0</v>
      </c>
      <c r="QZ51" s="43">
        <f t="shared" si="363"/>
        <v>2.0045569477742903E-2</v>
      </c>
      <c r="RA51" s="43">
        <f t="shared" si="364"/>
        <v>3.9680983160101414E-2</v>
      </c>
      <c r="RB51" s="43">
        <f t="shared" si="365"/>
        <v>0.12585636551679197</v>
      </c>
      <c r="RC51" s="43">
        <f t="shared" si="366"/>
        <v>0.14770182193530262</v>
      </c>
      <c r="RD51" s="43">
        <f t="shared" si="367"/>
        <v>0.31611256703783452</v>
      </c>
      <c r="RE51" s="43">
        <f t="shared" si="368"/>
        <v>2.0307481580221751E-2</v>
      </c>
      <c r="RF51" s="43">
        <f t="shared" si="369"/>
        <v>1.9901662382878296E-2</v>
      </c>
      <c r="RG51" s="43">
        <f t="shared" si="370"/>
        <v>1.9887713308261289E-2</v>
      </c>
      <c r="RH51" s="43">
        <f t="shared" si="371"/>
        <v>1.9887236234406316E-2</v>
      </c>
      <c r="RI51" s="43">
        <f t="shared" si="372"/>
        <v>1.9887219949200521E-2</v>
      </c>
      <c r="RJ51" s="43">
        <f t="shared" si="373"/>
        <v>1.9887219474854268E-2</v>
      </c>
      <c r="RK51" s="43">
        <f t="shared" si="374"/>
        <v>1.988721938802869E-2</v>
      </c>
      <c r="RL51" s="47">
        <f t="shared" si="264"/>
        <v>1.7200000000000009</v>
      </c>
      <c r="RM51" s="2">
        <f>IF(AND(LO51&gt;=LO$6*'Drive Train'!$AA$52,LO51&lt;=LO$6*'Drive Train'!$AA$53,KS51=0,JW51=0,EU51&gt;0),$C$17,0)</f>
        <v>0</v>
      </c>
      <c r="RN51" s="2">
        <f>IF(AND(LP51&gt;=LP$6*'Drive Train'!$AA$52,LP51&lt;=LP$6*'Drive Train'!$AA$53,KT51=0,JX51=0,EV51&gt;0),$C$17,0)</f>
        <v>0</v>
      </c>
      <c r="RO51" s="2">
        <f>IF(AND(LQ51&gt;=LQ$6*'Drive Train'!$AA$52,LQ51&lt;=LQ$6*'Drive Train'!$AA$53,KU51=0,JY51=0,EW51&gt;0),$C$17,0)</f>
        <v>0</v>
      </c>
      <c r="RP51" s="2">
        <f>IF(AND(LR51&gt;=LR$6*'Drive Train'!$AA$52,LR51&lt;=LR$6*'Drive Train'!$AA$53,KV51=0,JZ51=0,EX51&gt;0),$C$17,0)</f>
        <v>0</v>
      </c>
      <c r="RQ51" s="2">
        <f>IF(AND(LS51&gt;=LS$6*'Drive Train'!$AA$52,LS51&lt;=LS$6*'Drive Train'!$AA$53,KW51=0,KA51=0,EY51&gt;0),$C$17,0)</f>
        <v>0</v>
      </c>
      <c r="RR51" s="2">
        <f>IF(AND(LT51&gt;=LT$6*'Drive Train'!$AA$52,LT51&lt;=LT$6*'Drive Train'!$AA$53,KX51=0,KB51=0,EZ51&gt;0),$C$17,0)</f>
        <v>0</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v>
      </c>
      <c r="SA51" s="2">
        <f>IF(AND(MC51&gt;=MC$6*'Drive Train'!$AA$52,MC51&lt;=MC$6*'Drive Train'!$AA$53,LG51=0,KK51=0,FI51&gt;0),$C$17,0)</f>
        <v>0</v>
      </c>
      <c r="SB51" s="2">
        <f>IF(AND(MD51&gt;=MD$6*'Drive Train'!$AA$52,MD51&lt;=MD$6*'Drive Train'!$AA$53,LH51=0,KL51=0,FJ51&gt;0),$C$17,0)</f>
        <v>0</v>
      </c>
      <c r="SC51" s="2">
        <f>IF(AND(ME51&gt;=ME$6*'Drive Train'!$AA$52,ME51&lt;=ME$6*'Drive Train'!$AA$53,LI51=0,KM51=0,FK51&gt;0),$C$17,0)</f>
        <v>0</v>
      </c>
      <c r="SD51" s="2">
        <f>IF(AND(MF51&gt;=MF$6*'Drive Train'!$AA$52,MF51&lt;=MF$6*'Drive Train'!$AA$53,LJ51=0,KN51=0,FL51&gt;0),$C$17,0)</f>
        <v>0</v>
      </c>
      <c r="SE51" s="2">
        <f>IF(AND(MG51&gt;=MG$6*'Drive Train'!$AA$52,MG51&lt;=MG$6*'Drive Train'!$AA$53,LK51=0,KO51=0,FM51&gt;0),$C$17,0)</f>
        <v>0</v>
      </c>
      <c r="SF51" s="2">
        <f>IF(AND(MH51&gt;=MH$6*'Drive Train'!$AA$52,MH51&lt;=MH$6*'Drive Train'!$AA$53,LL51=0,KP51=0,FN51&gt;0),$C$17,0)</f>
        <v>0</v>
      </c>
      <c r="SG51" s="2">
        <f>IF(AND(MI51&gt;=MI$6*'Drive Train'!$AA$52,MI51&lt;=MI$6*'Drive Train'!$AA$53,LM51=0,KQ51=0,FO51&gt;0),$C$17,0)</f>
        <v>0</v>
      </c>
      <c r="SH51" s="47">
        <f t="shared" si="265"/>
        <v>1.7200000000000009</v>
      </c>
      <c r="SI51" s="2">
        <f>IF(AND(EU51&lt;0,KS51=0,LO51&gt;=LO$6*'Drive Train'!$AA$52,LO51&lt;=LO$6*'Drive Train'!$AA$53,OY51=1,JW51=0),$C$17,0)</f>
        <v>0</v>
      </c>
      <c r="SJ51" s="2">
        <f>IF(AND(EV51&lt;0,KT51=0,LP51&gt;=LP$6*'Drive Train'!$AA$52,LP51&lt;=LP$6*'Drive Train'!$AA$53,OZ51=1,JX51=0),$C$17,0)</f>
        <v>0.04</v>
      </c>
      <c r="SK51" s="2">
        <f>IF(AND(EW51&lt;0,KU51=0,LQ51&gt;=LQ$6*'Drive Train'!$AA$52,LQ51&lt;=LQ$6*'Drive Train'!$AA$53,PA51=1,JY51=0),$C$17,0)</f>
        <v>0</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0.04</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v>
      </c>
      <c r="SW51" s="2">
        <f>IF(AND(FI51&lt;0,LG51=0,MC51&gt;=MC$6*'Drive Train'!$AA$52,MC51&lt;=MC$6*'Drive Train'!$AA$53,PM51=1,KK51=0),$C$17,0)</f>
        <v>0.04</v>
      </c>
      <c r="SX51" s="2">
        <f>IF(AND(FJ51&lt;0,LH51=0,MD51&gt;=MD$6*'Drive Train'!$AA$52,MD51&lt;=MD$6*'Drive Train'!$AA$53,PN51=1,KL51=0),$C$17,0)</f>
        <v>0.04</v>
      </c>
      <c r="SY51" s="2">
        <f>IF(AND(FK51&lt;0,LI51=0,ME51&gt;=ME$6*'Drive Train'!$AA$52,ME51&lt;=ME$6*'Drive Train'!$AA$53,PO51=1,KM51=0),$C$17,0)</f>
        <v>0.04</v>
      </c>
      <c r="SZ51" s="2">
        <f>IF(AND(FL51&lt;0,LJ51=0,MF51&gt;=MF$6*'Drive Train'!$AA$52,MF51&lt;=MF$6*'Drive Train'!$AA$53,PP51=1,KN51=0),$C$17,0)</f>
        <v>0.04</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02">
        <f t="shared" si="266"/>
        <v>1.7200000000000009</v>
      </c>
    </row>
    <row r="52" spans="3:524" x14ac:dyDescent="0.3">
      <c r="C52" s="3" t="s">
        <v>300</v>
      </c>
      <c r="E52" s="14" t="e">
        <f>JW6</f>
        <v>#N/A</v>
      </c>
      <c r="F52" s="14">
        <f>_xlfn.IFNA(JX6,'Drive Train'!$F$29)*VLOOKUP('Drive Train'!$AK$14,$E$98:$F$99,2,FALSE)</f>
        <v>10</v>
      </c>
      <c r="G52" s="14">
        <f>_xlfn.IFNA(JY6,'Drive Train'!$F$29)*VLOOKUP('Drive Train'!$AK$14,$E$98:$F$99,2,FALSE)</f>
        <v>10</v>
      </c>
      <c r="H52" s="14">
        <f>_xlfn.IFNA(JZ6,'Drive Train'!$F$29)*VLOOKUP('Drive Train'!$AK$14,$E$98:$F$99,2,FALSE)</f>
        <v>10</v>
      </c>
      <c r="I52" s="14">
        <f>_xlfn.IFNA(KA6,'Drive Train'!$F$29)*VLOOKUP('Drive Train'!$AK$14,$E$98:$F$99,2,FALSE)</f>
        <v>10</v>
      </c>
      <c r="J52" s="14">
        <f>_xlfn.IFNA(KB6,'Drive Train'!$F$29)*VLOOKUP('Drive Train'!$AK$14,$E$98:$F$99,2,FALSE)</f>
        <v>8.6921776826353447</v>
      </c>
      <c r="K52" s="14">
        <f>_xlfn.IFNA(KC6,'Drive Train'!$F$29)*VLOOKUP('Drive Train'!$AK$14,$E$98:$F$99,2,FALSE)</f>
        <v>5.4599528180702119</v>
      </c>
      <c r="L52" s="14">
        <f>_xlfn.IFNA(KD6,'Drive Train'!$F$29)*VLOOKUP('Drive Train'!$AK$14,$E$98:$F$99,2,FALSE)</f>
        <v>3.9691785151964503</v>
      </c>
      <c r="M52" s="14">
        <f>_xlfn.IFNA(KE6,'Drive Train'!$F$29)*VLOOKUP('Drive Train'!$AK$14,$E$98:$F$99,2,FALSE)</f>
        <v>2.74830118659828</v>
      </c>
      <c r="N52" s="14">
        <f>_xlfn.IFNA(KF6,'Drive Train'!$F$29)*VLOOKUP('Drive Train'!$AK$14,$E$98:$F$99,2,FALSE)</f>
        <v>2.0131013662193031</v>
      </c>
      <c r="O52" s="14">
        <f>_xlfn.IFNA(KG6,'Drive Train'!$F$29)*VLOOKUP('Drive Train'!$AK$14,$E$98:$F$99,2,FALSE)</f>
        <v>1.3900375354726404</v>
      </c>
      <c r="R52" s="49">
        <f t="shared" si="97"/>
        <v>1.7600000000000009</v>
      </c>
      <c r="S52" s="2">
        <f>NG52/'Drive Train'!$F$35</f>
        <v>0</v>
      </c>
      <c r="T52" s="2">
        <f>NH52/'Drive Train'!$F$35</f>
        <v>0</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v>
      </c>
      <c r="AC52" s="2">
        <f>NQ52/'Drive Train'!$F$35</f>
        <v>0</v>
      </c>
      <c r="AD52" s="2">
        <f>NR52/'Drive Train'!$F$35</f>
        <v>0.94182739431866958</v>
      </c>
      <c r="AE52" s="2">
        <f>NS52/'Drive Train'!$F$35</f>
        <v>0.93424974296899832</v>
      </c>
      <c r="AF52" s="2">
        <f>NT52/'Drive Train'!$F$35</f>
        <v>0.14936630916362512</v>
      </c>
      <c r="AG52" s="2">
        <f>NU52/'Drive Train'!$F$35</f>
        <v>0</v>
      </c>
      <c r="AH52" s="2">
        <f>NV52/'Drive Train'!$F$35</f>
        <v>0</v>
      </c>
      <c r="AI52" s="2">
        <f>NW52/'Drive Train'!$F$35</f>
        <v>0</v>
      </c>
      <c r="AJ52" s="2">
        <f>NX52/'Drive Train'!$F$35</f>
        <v>0</v>
      </c>
      <c r="AK52" s="2">
        <f>NY52/'Drive Train'!$F$35</f>
        <v>0</v>
      </c>
      <c r="AL52" s="2">
        <f>NZ52/'Drive Train'!$F$35</f>
        <v>0</v>
      </c>
      <c r="AM52" s="2">
        <f>OA52/'Drive Train'!$F$35</f>
        <v>0</v>
      </c>
      <c r="AN52" s="47">
        <f t="shared" si="98"/>
        <v>1.7600000000000009</v>
      </c>
      <c r="AO52" s="36">
        <f>LO52*12*60/(PI() * 'Drive Train'!$F$15)/S$6*ABS(S52)</f>
        <v>0</v>
      </c>
      <c r="AP52" s="36">
        <f>LP52*12*60/(PI() * 'Drive Train'!$F$15)/T$6*ABS(T52)</f>
        <v>0</v>
      </c>
      <c r="AQ52" s="36">
        <f>LQ52*12*60/(PI() * 'Drive Train'!$F$15)/U$6*ABS(U52)</f>
        <v>0</v>
      </c>
      <c r="AR52" s="36">
        <f>LR52*12*60/(PI() * 'Drive Train'!$F$15)/V$6*ABS(V52)</f>
        <v>0</v>
      </c>
      <c r="AS52" s="36">
        <f>LS52*12*60/(PI() * 'Drive Train'!$F$15)/W$6*ABS(W52)</f>
        <v>0</v>
      </c>
      <c r="AT52" s="36">
        <f>LT52*12*60/(PI() * 'Drive Train'!$F$15)/X$6*ABS(X52)</f>
        <v>0</v>
      </c>
      <c r="AU52" s="36">
        <f>LU52*12*60/(PI() * 'Drive Train'!$F$15)/Y$6*ABS(Y52)</f>
        <v>0</v>
      </c>
      <c r="AV52" s="36">
        <f>LV52*12*60/(PI() * 'Drive Train'!$F$15)/Z$6*ABS(Z52)</f>
        <v>0</v>
      </c>
      <c r="AW52" s="36">
        <f>LW52*12*60/(PI() * 'Drive Train'!$F$15)/AA$6*ABS(AA52)</f>
        <v>0</v>
      </c>
      <c r="AX52" s="36">
        <f>LX52*12*60/(PI() * 'Drive Train'!$F$15)/AB$6*ABS(AB52)</f>
        <v>0</v>
      </c>
      <c r="AY52" s="36">
        <f>LY52*12*60/(PI() * 'Drive Train'!$F$15)/AC$6*ABS(AC52)</f>
        <v>0</v>
      </c>
      <c r="AZ52" s="36">
        <f>LZ52*12*60/(PI() * 'Drive Train'!$F$15)/AD$6*ABS(AD52)</f>
        <v>2354.7947344012273</v>
      </c>
      <c r="BA52" s="36">
        <f>MA52*12*60/(PI() * 'Drive Train'!$F$15)/AE$6*ABS(AE52)</f>
        <v>2833.4201534079707</v>
      </c>
      <c r="BB52" s="36">
        <f>MB52*12*60/(PI() * 'Drive Train'!$F$15)/AF$6*ABS(AF52)</f>
        <v>504.72155033949747</v>
      </c>
      <c r="BC52" s="36">
        <f>MC52*12*60/(PI() * 'Drive Train'!$F$15)/AG$6*ABS(AG52)</f>
        <v>0</v>
      </c>
      <c r="BD52" s="36">
        <f>MD52*12*60/(PI() * 'Drive Train'!$F$15)/AH$6*ABS(AH52)</f>
        <v>0</v>
      </c>
      <c r="BE52" s="36">
        <f>ME52*12*60/(PI() * 'Drive Train'!$F$15)/AI$6*ABS(AI52)</f>
        <v>0</v>
      </c>
      <c r="BF52" s="36">
        <f>MF52*12*60/(PI() * 'Drive Train'!$F$15)/AJ$6*ABS(AJ52)</f>
        <v>0</v>
      </c>
      <c r="BG52" s="36">
        <f>MG52*12*60/(PI() * 'Drive Train'!$F$15)/AK$6*ABS(AK52)</f>
        <v>0</v>
      </c>
      <c r="BH52" s="36">
        <f>MH52*12*60/(PI() * 'Drive Train'!$F$15)/AL$6*ABS(AL52)</f>
        <v>0</v>
      </c>
      <c r="BI52" s="36">
        <f>MI52*12*60/(PI() * 'Drive Train'!$F$15)/AM$6*ABS(AM52)</f>
        <v>0</v>
      </c>
      <c r="BJ52" s="47">
        <f t="shared" si="308"/>
        <v>1.7600000000000009</v>
      </c>
      <c r="BK52" s="2">
        <f>IF(OR(KS51=1,AND($C$37=Motors!$C$32,OY51=1)),0,IF(NG52=0,-(CG51+$C$15)/($C$14-$C$15)*$C$12,($C$11*S52-AO52)/($C$11*S52)*$C$12*S52))</f>
        <v>0</v>
      </c>
      <c r="BL52" s="2">
        <f>IF(OR(KT51=1,AND($C$37=Motors!$C$32,OZ51=1)),0,IF(NH52=0,-(CH51+$C$15)/($C$14-$C$15)*$C$12,($C$11*T52-AP52)/($C$11*T52)*$C$12*T52))</f>
        <v>0</v>
      </c>
      <c r="BM52" s="2">
        <f>IF(OR(KU51=1,AND($C$37=Motors!$C$32,PA51=1)),0,IF(NI52=0,-(CI51+$C$15)/($C$14-$C$15)*$C$12,($C$11*U52-AQ52)/($C$11*U52)*$C$12*U52))</f>
        <v>0</v>
      </c>
      <c r="BN52" s="2">
        <f>IF(OR(KV51=1,AND($C$37=Motors!$C$32,PB51=1)),0,IF(NJ52=0,-(CJ51+$C$15)/($C$14-$C$15)*$C$12,($C$11*V52-AR52)/($C$11*V52)*$C$12*V52))</f>
        <v>0</v>
      </c>
      <c r="BO52" s="2">
        <f>IF(OR(KW51=1,AND($C$37=Motors!$C$32,PC51=1)),0,IF(NK52=0,-(CK51+$C$15)/($C$14-$C$15)*$C$12,($C$11*W52-AS52)/($C$11*W52)*$C$12*W52))</f>
        <v>0</v>
      </c>
      <c r="BP52" s="2">
        <f>IF(OR(KX51=1,AND($C$37=Motors!$C$32,PD51=1)),0,IF(NL52=0,-(CL51+$C$15)/($C$14-$C$15)*$C$12,($C$11*X52-AT52)/($C$11*X52)*$C$12*X52))</f>
        <v>0</v>
      </c>
      <c r="BQ52" s="2">
        <f>IF(OR(KY51=1,AND($C$37=Motors!$C$32,PE51=1)),0,IF(NM52=0,-(CM51+$C$15)/($C$14-$C$15)*$C$12,($C$11*Y52-AU52)/($C$11*Y52)*$C$12*Y52))</f>
        <v>0</v>
      </c>
      <c r="BR52" s="2">
        <f>IF(OR(KZ51=1,AND($C$37=Motors!$C$32,PF51=1)),0,IF(NN52=0,-(CN51+$C$15)/($C$14-$C$15)*$C$12,($C$11*Z52-AV52)/($C$11*Z52)*$C$12*Z52))</f>
        <v>0</v>
      </c>
      <c r="BS52" s="2">
        <f>IF(OR(LA51=1,AND($C$37=Motors!$C$32,PG51=1)),0,IF(NO52=0,-(CO51+$C$15)/($C$14-$C$15)*$C$12,($C$11*AA52-AW52)/($C$11*AA52)*$C$12*AA52))</f>
        <v>0</v>
      </c>
      <c r="BT52" s="2">
        <f>IF(OR(LB51=1,AND($C$37=Motors!$C$32,PH51=1)),0,IF(NP52=0,-(CP51+$C$15)/($C$14-$C$15)*$C$12,($C$11*AB52-AX52)/($C$11*AB52)*$C$12*AB52))</f>
        <v>0</v>
      </c>
      <c r="BU52" s="2">
        <f>IF(OR(LC51=1,AND($C$37=Motors!$C$32,PI51=1)),0,IF(NQ52=0,-(CQ51+$C$15)/($C$14-$C$15)*$C$12,($C$11*AC52-AY52)/($C$11*AC52)*$C$12*AC52))</f>
        <v>0</v>
      </c>
      <c r="BV52" s="2">
        <f>IF(OR(LD51=1,AND($C$37=Motors!$C$32,PJ51=1)),0,IF(NR52=0,-(CR51+$C$15)/($C$14-$C$15)*$C$12,($C$11*AD52-AZ52)/($C$11*AD52)*$C$12*AD52))</f>
        <v>2.7922473363243396</v>
      </c>
      <c r="BW52" s="2">
        <f>IF(OR(LE51=1,AND($C$37=Motors!$C$32,PK51=1)),0,IF(NS52=0,-(CS51+$C$15)/($C$14-$C$15)*$C$12,($C$11*AE52-BA52)/($C$11*AE52)*$C$12*AE52))</f>
        <v>2.4093217897685717</v>
      </c>
      <c r="BX52" s="2">
        <f>IF(OR(LF51=1,AND($C$37=Motors!$C$32,PL51=1)),0,IF(NT52=0,-(CT51+$C$15)/($C$14-$C$15)*$C$12,($C$11*AF52-BB52)/($C$11*AF52)*$C$12*AF52))</f>
        <v>0</v>
      </c>
      <c r="BY52" s="2">
        <f>IF(OR(LG51=1,AND($C$37=Motors!$C$32,PM51=1)),0,IF(NU52=0,-(CU51+$C$15)/($C$14-$C$15)*$C$12,($C$11*AG52-BC52)/($C$11*AG52)*$C$12*AG52))</f>
        <v>0</v>
      </c>
      <c r="BZ52" s="2">
        <f>IF(OR(LH51=1,AND($C$37=Motors!$C$32,PN51=1)),0,IF(NV52=0,-(CV51+$C$15)/($C$14-$C$15)*$C$12,($C$11*AH52-BD52)/($C$11*AH52)*$C$12*AH52))</f>
        <v>0</v>
      </c>
      <c r="CA52" s="2">
        <f>IF(OR(LI51=1,AND($C$37=Motors!$C$32,PO51=1)),0,IF(NW52=0,-(CW51+$C$15)/($C$14-$C$15)*$C$12,($C$11*AI52-BE52)/($C$11*AI52)*$C$12*AI52))</f>
        <v>0</v>
      </c>
      <c r="CB52" s="2">
        <f>IF(OR(LJ51=1,AND($C$37=Motors!$C$32,PP51=1)),0,IF(NX52=0,-(CX51+$C$15)/($C$14-$C$15)*$C$12,($C$11*AJ52-BF52)/($C$11*AJ52)*$C$12*AJ52))</f>
        <v>0</v>
      </c>
      <c r="CC52" s="2">
        <f>IF(OR(LK51=1,AND($C$37=Motors!$C$32,PQ51=1)),0,IF(NY52=0,-(CY51+$C$15)/($C$14-$C$15)*$C$12,($C$11*AK52-BG52)/($C$11*AK52)*$C$12*AK52))</f>
        <v>0</v>
      </c>
      <c r="CD52" s="2">
        <f>IF(OR(LL51=1,AND($C$37=Motors!$C$32,PR51=1)),0,IF(NZ52=0,-(CZ51+$C$15)/($C$14-$C$15)*$C$12,($C$11*AL52-BH52)/($C$11*AL52)*$C$12*AL52))</f>
        <v>0</v>
      </c>
      <c r="CE52" s="2">
        <f>IF(OR(LM51=1,AND($C$37=Motors!$C$32,PS51=1)),0,IF(OA52=0,-(DA51+$C$15)/($C$14-$C$15)*$C$12,($C$11*AM52-BI52)/($C$11*AM52)*$C$12*AM52))</f>
        <v>0</v>
      </c>
      <c r="CF52" s="47">
        <f t="shared" si="309"/>
        <v>1.7600000000000009</v>
      </c>
      <c r="CG52" s="43">
        <f>IF(AND(KS51=1,OY51=1),0,ABS(BK52/$C$12*($C$14-$C$15)+$C$15) *'Drive Train'!$AA$49 + CG51*(1-'Drive Train'!$AA$49))</f>
        <v>1.5275000000024259</v>
      </c>
      <c r="CH52" s="43">
        <f>IF(AND(KT51=1,OZ51=1),0,ABS(BL52/$C$12*($C$14-$C$15)+$C$15) *'Drive Train'!$AA$49 + CH51*(1-'Drive Train'!$AA$49))</f>
        <v>1.5275000747591747</v>
      </c>
      <c r="CI52" s="43">
        <f>IF(AND(KU51=1,PA51=1),0,ABS(BM52/$C$12*($C$14-$C$15)+$C$15) *'Drive Train'!$AA$49 + CI51*(1-'Drive Train'!$AA$49))</f>
        <v>1.5275000000927048</v>
      </c>
      <c r="CJ52" s="43">
        <f>IF(AND(KV51=1,PB51=1),0,ABS(BN52/$C$12*($C$14-$C$15)+$C$15) *'Drive Train'!$AA$49 + CJ51*(1-'Drive Train'!$AA$49))</f>
        <v>1.5275000000026373</v>
      </c>
      <c r="CK52" s="43">
        <f>IF(AND(KW51=1,PC51=1),0,ABS(BO52/$C$12*($C$14-$C$15)+$C$15) *'Drive Train'!$AA$49 + CK51*(1-'Drive Train'!$AA$49))</f>
        <v>0</v>
      </c>
      <c r="CL52" s="43">
        <f>IF(AND(KX51=1,PD51=1),0,ABS(BP52/$C$12*($C$14-$C$15)+$C$15) *'Drive Train'!$AA$49 + CL51*(1-'Drive Train'!$AA$49))</f>
        <v>0</v>
      </c>
      <c r="CM52" s="43">
        <f>IF(AND(KY51=1,PE51=1),0,ABS(BQ52/$C$12*($C$14-$C$15)+$C$15) *'Drive Train'!$AA$49 + CM51*(1-'Drive Train'!$AA$49))</f>
        <v>0</v>
      </c>
      <c r="CN52" s="43">
        <f>IF(AND(KZ51=1,PF51=1),0,ABS(BR52/$C$12*($C$14-$C$15)+$C$15) *'Drive Train'!$AA$49 + CN51*(1-'Drive Train'!$AA$49))</f>
        <v>0</v>
      </c>
      <c r="CO52" s="43">
        <f>IF(AND(LA51=1,PG51=1),0,ABS(BS52/$C$12*($C$14-$C$15)+$C$15) *'Drive Train'!$AA$49 + CO51*(1-'Drive Train'!$AA$49))</f>
        <v>0</v>
      </c>
      <c r="CP52" s="43">
        <f>IF(AND(LB51=1,PH51=1),0,ABS(BT52/$C$12*($C$14-$C$15)+$C$15) *'Drive Train'!$AA$49 + CP51*(1-'Drive Train'!$AA$49))</f>
        <v>1.5299325149642917</v>
      </c>
      <c r="CQ52" s="43">
        <f>IF(AND(LC51=1,PI51=1),0,ABS(BU52/$C$12*($C$14-$C$15)+$C$15) *'Drive Train'!$AA$49 + CQ51*(1-'Drive Train'!$AA$49))</f>
        <v>1.8315643705364852</v>
      </c>
      <c r="CR52" s="43">
        <f>IF(AND(LD51=1,PJ51=1),0,ABS(BV52/$C$12*($C$14-$C$15)+$C$15) *'Drive Train'!$AA$49 + CR51*(1-'Drive Train'!$AA$49))</f>
        <v>153.87063501857364</v>
      </c>
      <c r="CS52" s="43">
        <f>IF(AND(LE51=1,PK51=1),0,ABS(BW52/$C$12*($C$14-$C$15)+$C$15) *'Drive Train'!$AA$49 + CS51*(1-'Drive Train'!$AA$49))</f>
        <v>133.06249188462957</v>
      </c>
      <c r="CT52" s="43">
        <f>IF(AND(LF51=1,PL51=1),0,ABS(BX52/$C$12*($C$14-$C$15)+$C$15) *'Drive Train'!$AA$49 + CT51*(1-'Drive Train'!$AA$49))</f>
        <v>6.0780026138373948</v>
      </c>
      <c r="CU52" s="43">
        <f>IF(AND(LG51=1,PM51=1),0,ABS(BY52/$C$12*($C$14-$C$15)+$C$15) *'Drive Train'!$AA$49 + CU51*(1-'Drive Train'!$AA$49))</f>
        <v>1.5339559103836859</v>
      </c>
      <c r="CV52" s="43">
        <f>IF(AND(LH51=1,PN51=1),0,ABS(BZ52/$C$12*($C$14-$C$15)+$C$15) *'Drive Train'!$AA$49 + CV51*(1-'Drive Train'!$AA$49))</f>
        <v>1.5277218681831131</v>
      </c>
      <c r="CW52" s="43">
        <f>IF(AND(LI51=1,PO51=1),0,ABS(CA52/$C$12*($C$14-$C$15)+$C$15) *'Drive Train'!$AA$49 + CW51*(1-'Drive Train'!$AA$49))</f>
        <v>1.5275075877341089</v>
      </c>
      <c r="CX52" s="43">
        <f>IF(AND(LJ51=1,PP51=1),0,ABS(CB52/$C$12*($C$14-$C$15)+$C$15) *'Drive Train'!$AA$49 + CX51*(1-'Drive Train'!$AA$49))</f>
        <v>1.5275002591046005</v>
      </c>
      <c r="CY52" s="43">
        <f>IF(AND(LK51=1,PQ51=1),0,ABS(CC52/$C$12*($C$14-$C$15)+$C$15) *'Drive Train'!$AA$49 + CY51*(1-'Drive Train'!$AA$49))</f>
        <v>1.5275000089373811</v>
      </c>
      <c r="CZ52" s="43">
        <f>IF(AND(LL51=1,PR51=1),0,ABS(CD52/$C$12*($C$14-$C$15)+$C$15) *'Drive Train'!$AA$49 + CZ51*(1-'Drive Train'!$AA$49))</f>
        <v>1.5275000016506519</v>
      </c>
      <c r="DA52" s="43">
        <f>IF(AND(LM51=1,PS51=1),0,ABS(CE52/$C$12*($C$14-$C$15)+$C$15) *'Drive Train'!$AA$49 + DA51*(1-'Drive Train'!$AA$49))</f>
        <v>1.5275000003168699</v>
      </c>
      <c r="DB52" s="47">
        <f t="shared" si="99"/>
        <v>1.7600000000000009</v>
      </c>
      <c r="DC52" s="43">
        <f t="shared" si="310"/>
        <v>1.5275000000024259</v>
      </c>
      <c r="DD52" s="43">
        <f t="shared" si="311"/>
        <v>1.5275000747591747</v>
      </c>
      <c r="DE52" s="43">
        <f t="shared" si="312"/>
        <v>1.5275000000927048</v>
      </c>
      <c r="DF52" s="43">
        <f t="shared" si="313"/>
        <v>1.5275000000026373</v>
      </c>
      <c r="DG52" s="43">
        <f t="shared" si="314"/>
        <v>0</v>
      </c>
      <c r="DH52" s="43">
        <f t="shared" si="315"/>
        <v>0</v>
      </c>
      <c r="DI52" s="43">
        <f t="shared" si="316"/>
        <v>0</v>
      </c>
      <c r="DJ52" s="43">
        <f t="shared" si="317"/>
        <v>0</v>
      </c>
      <c r="DK52" s="43">
        <f t="shared" si="318"/>
        <v>0</v>
      </c>
      <c r="DL52" s="43">
        <f t="shared" si="319"/>
        <v>1.5299325149642917</v>
      </c>
      <c r="DM52" s="43">
        <f t="shared" si="320"/>
        <v>1.8315643705364852</v>
      </c>
      <c r="DN52" s="43">
        <f t="shared" si="321"/>
        <v>25</v>
      </c>
      <c r="DO52" s="43">
        <f t="shared" si="322"/>
        <v>30</v>
      </c>
      <c r="DP52" s="43">
        <f t="shared" si="323"/>
        <v>6.0780026138373948</v>
      </c>
      <c r="DQ52" s="43">
        <f t="shared" si="324"/>
        <v>1.5339559103836859</v>
      </c>
      <c r="DR52" s="43">
        <f t="shared" si="325"/>
        <v>1.5277218681831131</v>
      </c>
      <c r="DS52" s="43">
        <f t="shared" si="326"/>
        <v>1.5275075877341089</v>
      </c>
      <c r="DT52" s="43">
        <f t="shared" si="327"/>
        <v>1.5275002591046005</v>
      </c>
      <c r="DU52" s="43">
        <f t="shared" si="328"/>
        <v>1.5275000089373811</v>
      </c>
      <c r="DV52" s="43">
        <f t="shared" si="329"/>
        <v>1.5275000016506519</v>
      </c>
      <c r="DW52" s="43">
        <f t="shared" si="330"/>
        <v>1.5275000003168699</v>
      </c>
      <c r="DX52" s="47">
        <f t="shared" si="100"/>
        <v>1.7600000000000009</v>
      </c>
      <c r="DY52" s="2">
        <f>IF(OY52=0,($C$23/0.4536*IF(ISNA(MK51),'Drive Train'!$F$16,'Drive Train'!$F$17)*4.448*$C$24*S$6)*SIGN(BK52),BK52)</f>
        <v>0</v>
      </c>
      <c r="DZ52" s="2">
        <f>IF(OZ52=0,($C$23/0.4536*IF(ISNA(ML51),'Drive Train'!$F$16,'Drive Train'!$F$17)*4.448*$C$24*$C$21*T$6)*SIGN(BL52),BL52)</f>
        <v>0</v>
      </c>
      <c r="EA52" s="2">
        <f>IF(PA52=0,($C$23/0.4536*IF(ISNA(MM51),'Drive Train'!$F$16,'Drive Train'!$F$17)*4.448*$C$24*$C$21*U$6)*SIGN(BM52),BM52)</f>
        <v>0</v>
      </c>
      <c r="EB52" s="2">
        <f>IF(PB52=0,($C$23/0.4536*IF(ISNA(MN51),'Drive Train'!$F$16,'Drive Train'!$F$17)*4.448*$C$24*$C$21*V$6)*SIGN(BN52),BN52)</f>
        <v>0</v>
      </c>
      <c r="EC52" s="2">
        <f>IF(PC52=0,($C$23/0.4536*IF(ISNA(MO51),'Drive Train'!$F$16,'Drive Train'!$F$17)*4.448*$C$24*$C$21*W$6)*SIGN(BO52),BO52)</f>
        <v>0</v>
      </c>
      <c r="ED52" s="2">
        <f>IF(PD52=0,($C$23/0.4536*IF(ISNA(MP51),'Drive Train'!$F$16,'Drive Train'!$F$17)*4.448*$C$24*$C$21*X$6)*SIGN(BP52),BP52)</f>
        <v>0</v>
      </c>
      <c r="EE52" s="2">
        <f>IF(PE52=0,($C$23/0.4536*IF(ISNA(MQ51),'Drive Train'!$F$16,'Drive Train'!$F$17)*4.448*$C$24*$C$21*Y$6)*SIGN(BQ52),BQ52)</f>
        <v>0</v>
      </c>
      <c r="EF52" s="2">
        <f>IF(PF52=0,($C$23/0.4536*IF(ISNA(MR51),'Drive Train'!$F$16,'Drive Train'!$F$17)*4.448*$C$24*$C$21*Z$6)*SIGN(BR52),BR52)</f>
        <v>0</v>
      </c>
      <c r="EG52" s="2">
        <f>IF(PG52=0,($C$23/0.4536*IF(ISNA(MS51),'Drive Train'!$F$16,'Drive Train'!$F$17)*4.448*$C$24*$C$21*AA$6)*SIGN(BS52),BS52)</f>
        <v>0</v>
      </c>
      <c r="EH52" s="2">
        <f>IF(PH52=0,($C$23/0.4536*IF(ISNA(MT51),'Drive Train'!$F$16,'Drive Train'!$F$17)*4.448*$C$24*$C$21*AB$6)*SIGN(BT52),BT52)</f>
        <v>0</v>
      </c>
      <c r="EI52" s="2">
        <f>IF(PI52=0,($C$23/0.4536*IF(ISNA(MU51),'Drive Train'!$F$16,'Drive Train'!$F$17)*4.448*$C$24*$C$21*AC$6)*SIGN(BU52),BU52)</f>
        <v>0</v>
      </c>
      <c r="EJ52" s="2">
        <f>IF(PJ52=0,($C$23/0.4536*IF(ISNA(MV51),'Drive Train'!$F$16,'Drive Train'!$F$17)*4.448*$C$24*$C$21*AD$6)*SIGN(BV52),BV52)</f>
        <v>5.7851468929800003</v>
      </c>
      <c r="EK52" s="2">
        <f>IF(PK52=0,($C$23/0.4536*IF(ISNA(MW51),'Drive Train'!$F$16,'Drive Train'!$F$17)*4.448*$C$24*$C$21*AE$6)*SIGN(BW52),BW52)</f>
        <v>5.7851468929800003</v>
      </c>
      <c r="EL52" s="2">
        <f>IF(PL52=0,($C$23/0.4536*IF(ISNA(MX51),'Drive Train'!$F$16,'Drive Train'!$F$17)*4.448*$C$24*$C$21*AF$6)*SIGN(BX52),BX52)</f>
        <v>0</v>
      </c>
      <c r="EM52" s="2">
        <f>IF(PM52=0,($C$23/0.4536*IF(ISNA(MY51),'Drive Train'!$F$16,'Drive Train'!$F$17)*4.448*$C$24*$C$21*AG$6)*SIGN(BY52),BY52)</f>
        <v>0</v>
      </c>
      <c r="EN52" s="2">
        <f>IF(PN52=0,($C$23/0.4536*IF(ISNA(MZ51),'Drive Train'!$F$16,'Drive Train'!$F$17)*4.448*$C$24*$C$21*AH$6)*SIGN(BZ52),BZ52)</f>
        <v>0</v>
      </c>
      <c r="EO52" s="2">
        <f>IF(PO52=0,($C$23/0.4536*IF(ISNA(NA51),'Drive Train'!$F$16,'Drive Train'!$F$17)*4.448*$C$24*$C$21*AI$6)*SIGN(CA52),CA52)</f>
        <v>0</v>
      </c>
      <c r="EP52" s="2">
        <f>IF(PP52=0,($C$23/0.4536*IF(ISNA(NB51),'Drive Train'!$F$16,'Drive Train'!$F$17)*4.448*$C$24*$C$21*AJ$6)*SIGN(CB52),CB52)</f>
        <v>0</v>
      </c>
      <c r="EQ52" s="2">
        <f>IF(PQ52=0,($C$23/0.4536*IF(ISNA(NC51),'Drive Train'!$F$16,'Drive Train'!$F$17)*4.448*$C$24*$C$21*AK$6)*SIGN(CC52),CC52)</f>
        <v>0</v>
      </c>
      <c r="ER52" s="2">
        <f>IF(PR52=0,($C$23/0.4536*IF(ISNA(ND51),'Drive Train'!$F$16,'Drive Train'!$F$17)*4.448*$C$24*$C$21*AL$6)*SIGN(CD52),CD52)</f>
        <v>0</v>
      </c>
      <c r="ES52" s="2">
        <f>IF(PS52=0,($C$23/0.4536*IF(ISNA(NE51),'Drive Train'!$F$16,'Drive Train'!$F$17)*4.448*$C$24*$C$21*AM$6)*SIGN(CE52),CE52)</f>
        <v>0</v>
      </c>
      <c r="ET52" s="47">
        <f t="shared" si="331"/>
        <v>1.7600000000000009</v>
      </c>
      <c r="EU52" s="2">
        <f>MAX(MIN(IF(AND(OY51=1,NG52&lt;0),-1,1)*(DC52-$C$15)/($C$14-$C$15)*$C$12*$C$21-$C$33*LO52/AO$6 -  OY51*$C$33/$C$21,DY51/$C$19),MAX(EU$8:EU51)*-1)</f>
        <v>-0.82028019665335639</v>
      </c>
      <c r="EV52" s="2">
        <f>MAX(MIN(IF(AND(OZ51=1,NH52&lt;0),-1,1)*(DD52-$C$15)/($C$14-$C$15)*$C$12*$C$21-$C$33*LP52/AP$6 -  OZ51*$C$33/$C$21,DZ51/$C$19),MAX(EV$8:EV51)*-1)</f>
        <v>-1.0197608375708254</v>
      </c>
      <c r="EW52" s="2">
        <f>MAX(MIN(IF(AND(PA51=1,NI52&lt;0),-1,1)*(DE52-$C$15)/($C$14-$C$15)*$C$12*$C$21-$C$33*LQ52/AQ$6 -  PA51*$C$33/$C$21,EA51/$C$19),MAX(EW$8:EW51)*-1)</f>
        <v>-0.99973347626354803</v>
      </c>
      <c r="EX52" s="2">
        <f>MAX(MIN(IF(AND(PB51=1,NJ52&lt;0),-1,1)*(DF52-$C$15)/($C$14-$C$15)*$C$12*$C$21-$C$33*LR52/AR$6 -  PB51*$C$33/$C$21,EB51/$C$19),MAX(EX$8:EX51)*-1)</f>
        <v>-0.85647890130221871</v>
      </c>
      <c r="EY52" s="2">
        <f>MAX(MIN(IF(AND(PC51=1,NK52&lt;0),-1,1)*(DG52-$C$15)/($C$14-$C$15)*$C$12*$C$21-$C$33*LS52/AS$6 -  PC51*$C$33/$C$21,EC51/$C$19),MAX(EY$8:EY51)*-1)</f>
        <v>-0.84420937587075306</v>
      </c>
      <c r="EZ52" s="2">
        <f>MAX(MIN(IF(AND(PD51=1,NL52&lt;0),-1,1)*(DH52-$C$15)/($C$14-$C$15)*$C$12*$C$21-$C$33*LT52/AT$6 -  PD51*$C$33/$C$21,ED51/$C$19),MAX(EZ$8:EZ51)*-1)</f>
        <v>-0.84420937587075306</v>
      </c>
      <c r="FA52" s="2">
        <f>MAX(MIN(IF(AND(PE51=1,NM52&lt;0),-1,1)*(DI52-$C$15)/($C$14-$C$15)*$C$12*$C$21-$C$33*LU52/AU$6 -  PE51*$C$33/$C$21,EE51/$C$19),MAX(FA$8:FA51)*-1)</f>
        <v>-0.84420937587075306</v>
      </c>
      <c r="FB52" s="2">
        <f>MAX(MIN(IF(AND(PF51=1,NN52&lt;0),-1,1)*(DJ52-$C$15)/($C$14-$C$15)*$C$12*$C$21-$C$33*LV52/AV$6 -  PF51*$C$33/$C$21,EF51/$C$19),MAX(FB$8:FB51)*-1)</f>
        <v>-0.84420937587075306</v>
      </c>
      <c r="FC52" s="2">
        <f>MAX(MIN(IF(AND(PG51=1,NO52&lt;0),-1,1)*(DK52-$C$15)/($C$14-$C$15)*$C$12*$C$21-$C$33*LW52/AW$6 -  PG51*$C$33/$C$21,EG51/$C$19),MAX(FC$8:FC51)*-1)</f>
        <v>-0.82444281081081083</v>
      </c>
      <c r="FD52" s="2">
        <f>MAX(MIN(IF(AND(PH51=1,NP52&lt;0),-1,1)*(DL52-$C$15)/($C$14-$C$15)*$C$12*$C$21-$C$33*LX52/AX$6 -  PH51*$C$33/$C$21,EH51/$C$19),MAX(FD$8:FD51)*-1)</f>
        <v>-0.74400936585365862</v>
      </c>
      <c r="FE52" s="2">
        <f>MAX(MIN(IF(AND(PI51=1,NQ52&lt;0),-1,1)*(DM52-$C$15)/($C$14-$C$15)*$C$12*$C$21-$C$33*LY52/AY$6 -  PI51*$C$33/$C$21,EI51/$C$19),MAX(FE$8:FE51)*-1)</f>
        <v>-0.6778751999999999</v>
      </c>
      <c r="FF52" s="2">
        <f>MAX(MIN(IF(AND(PJ51=1,NR52&lt;0),-1,1)*(DN52-$C$15)/($C$14-$C$15)*$C$12*$C$21-$C$33*LZ52/AZ$6 -  PJ51*$C$33/$C$21,EJ51/$C$19),MAX(FF$8:FF51)*-1)</f>
        <v>0.10222082817802736</v>
      </c>
      <c r="FG52" s="2">
        <f>MAX(MIN(IF(AND(PK51=1,NS52&lt;0),-1,1)*(DO52-$C$15)/($C$14-$C$15)*$C$12*$C$21-$C$33*MA52/BA$6 -  PK51*$C$33/$C$21,EK51/$C$19),MAX(FG$8:FG51)*-1)</f>
        <v>0.12399542146336706</v>
      </c>
      <c r="FH52" s="2">
        <f>MAX(MIN(IF(AND(PL51=1,NT52&lt;0),-1,1)*(DP52-$C$15)/($C$14-$C$15)*$C$12*$C$21-$C$33*MB52/BB$6 -  PL51*$C$33/$C$21,EL51/$C$19),MAX(FH$8:FH51)*-1)</f>
        <v>-0.52436625293161376</v>
      </c>
      <c r="FI52" s="2">
        <f>MAX(MIN(IF(AND(PM51=1,NU52&lt;0),-1,1)*(DQ52-$C$15)/($C$14-$C$15)*$C$12*$C$21-$C$33*MC52/BC$6 -  PM51*$C$33/$C$21,EM51/$C$19),MAX(FI$8:FI51)*-1)</f>
        <v>-0.60269417181003837</v>
      </c>
      <c r="FJ52" s="2">
        <f>MAX(MIN(IF(AND(PN51=1,NV52&lt;0),-1,1)*(DR52-$C$15)/($C$14-$C$15)*$C$12*$C$21-$C$33*MD52/BD$6 -  PN51*$C$33/$C$21,EN51/$C$19),MAX(FJ$8:FJ51)*-1)</f>
        <v>-0.68102209068846309</v>
      </c>
      <c r="FK52" s="2">
        <f>MAX(MIN(IF(AND(PO51=1,NW52&lt;0),-1,1)*(DS52-$C$15)/($C$14-$C$15)*$C$12*$C$21-$C$33*ME52/BE$6 -  PO51*$C$33/$C$21,EO51/$C$19),MAX(FK$8:FK51)*-1)</f>
        <v>-0.7593500095668877</v>
      </c>
      <c r="FL52" s="2">
        <f>MAX(MIN(IF(AND(PP51=1,NX52&lt;0),-1,1)*(DT52-$C$15)/($C$14-$C$15)*$C$12*$C$21-$C$33*MF52/BF$6 -  PP51*$C$33/$C$21,EP51/$C$19),MAX(FL$8:FL51)*-1)</f>
        <v>-0.8376779284453123</v>
      </c>
      <c r="FM52" s="2">
        <f>MAX(MIN(IF(AND(PQ51=1,NY52&lt;0),-1,1)*(DU52-$C$15)/($C$14-$C$15)*$C$12*$C$21-$C$33*MG52/BG$6 -  PQ51*$C$33/$C$21,EQ51/$C$19),MAX(FM$8:FM51)*-1)</f>
        <v>-0.91600584732373702</v>
      </c>
      <c r="FN52" s="2">
        <f>MAX(MIN(IF(AND(PR51=1,NZ52&lt;0),-1,1)*(DV52-$C$15)/($C$14-$C$15)*$C$12*$C$21-$C$33*MH52/BH$6 -  PR51*$C$33/$C$21,ER51/$C$19),MAX(FN$8:FN51)*-1)</f>
        <v>-0.96705163871791144</v>
      </c>
      <c r="FO52" s="2">
        <f>MAX(MIN(IF(AND(PS51=1,OA52&lt;0),-1,1)*(DW52-$C$15)/($C$14-$C$15)*$C$12*$C$21-$C$33*MI52/BI$6 -  PS51*$C$33/$C$21,ES51/$C$19),MAX(FO$8:FO51)*-1)</f>
        <v>-0.92031346639211609</v>
      </c>
      <c r="FP52" s="47">
        <f t="shared" si="101"/>
        <v>1.7600000000000009</v>
      </c>
      <c r="FQ52" s="43">
        <f t="shared" si="375"/>
        <v>0</v>
      </c>
      <c r="FR52" s="43">
        <f t="shared" si="376"/>
        <v>1.5275000747591747</v>
      </c>
      <c r="FS52" s="43">
        <f t="shared" si="377"/>
        <v>1.5275000000927048</v>
      </c>
      <c r="FT52" s="43">
        <f t="shared" si="378"/>
        <v>1.5275000000026373</v>
      </c>
      <c r="FU52" s="43">
        <f t="shared" si="379"/>
        <v>0</v>
      </c>
      <c r="FV52" s="43">
        <f t="shared" si="380"/>
        <v>0</v>
      </c>
      <c r="FW52" s="43">
        <f t="shared" si="381"/>
        <v>0</v>
      </c>
      <c r="FX52" s="43">
        <f t="shared" si="382"/>
        <v>0</v>
      </c>
      <c r="FY52" s="43">
        <f t="shared" si="383"/>
        <v>0</v>
      </c>
      <c r="FZ52" s="43">
        <f t="shared" si="384"/>
        <v>1.5299325149642917</v>
      </c>
      <c r="GA52" s="43">
        <f t="shared" si="385"/>
        <v>1.8315643705364852</v>
      </c>
      <c r="GB52" s="43">
        <f t="shared" si="386"/>
        <v>9.435741872860735</v>
      </c>
      <c r="GC52" s="43">
        <f t="shared" si="387"/>
        <v>11.064433347947453</v>
      </c>
      <c r="GD52" s="43">
        <f t="shared" si="388"/>
        <v>6.0780026138373948</v>
      </c>
      <c r="GE52" s="43">
        <f t="shared" si="389"/>
        <v>1.5339559103836859</v>
      </c>
      <c r="GF52" s="43">
        <f t="shared" si="390"/>
        <v>1.5277218681831131</v>
      </c>
      <c r="GG52" s="43">
        <f t="shared" si="391"/>
        <v>1.5275075877341089</v>
      </c>
      <c r="GH52" s="43">
        <f t="shared" si="392"/>
        <v>1.5275002591046005</v>
      </c>
      <c r="GI52" s="43">
        <f t="shared" si="393"/>
        <v>1.5275000089373811</v>
      </c>
      <c r="GJ52" s="43">
        <f t="shared" si="394"/>
        <v>1.5275000016506519</v>
      </c>
      <c r="GK52" s="43">
        <f t="shared" si="395"/>
        <v>1.5275000003168699</v>
      </c>
      <c r="GL52" s="47">
        <f t="shared" si="123"/>
        <v>1.7600000000000009</v>
      </c>
      <c r="GM52" s="43">
        <f t="shared" si="332"/>
        <v>-16.478200950717543</v>
      </c>
      <c r="GN52" s="43">
        <f t="shared" si="333"/>
        <v>-10.242734172860477</v>
      </c>
      <c r="GO52" s="43">
        <f t="shared" si="334"/>
        <v>-14.504496242810738</v>
      </c>
      <c r="GP52" s="43">
        <f t="shared" si="335"/>
        <v>-16.249524353310822</v>
      </c>
      <c r="GQ52" s="43">
        <f t="shared" si="336"/>
        <v>0</v>
      </c>
      <c r="GR52" s="43">
        <f t="shared" si="337"/>
        <v>0</v>
      </c>
      <c r="GS52" s="43">
        <f t="shared" si="338"/>
        <v>0</v>
      </c>
      <c r="GT52" s="43">
        <f t="shared" si="339"/>
        <v>0</v>
      </c>
      <c r="GU52" s="43">
        <f t="shared" si="340"/>
        <v>0</v>
      </c>
      <c r="GV52" s="43">
        <f t="shared" si="341"/>
        <v>-34.043744474999997</v>
      </c>
      <c r="GW52" s="43">
        <f t="shared" si="342"/>
        <v>-34.043744474999997</v>
      </c>
      <c r="GX52" s="43">
        <f t="shared" si="343"/>
        <v>2.0534633835346932</v>
      </c>
      <c r="GY52" s="43">
        <f t="shared" si="344"/>
        <v>2.4908823596843774</v>
      </c>
      <c r="GZ52" s="43">
        <f t="shared" si="345"/>
        <v>-10.533732891315141</v>
      </c>
      <c r="HA52" s="43">
        <f t="shared" si="346"/>
        <v>-12.107223501713998</v>
      </c>
      <c r="HB52" s="43">
        <f t="shared" si="347"/>
        <v>-13.680714112112852</v>
      </c>
      <c r="HC52" s="43">
        <f t="shared" si="348"/>
        <v>-15.254204722511707</v>
      </c>
      <c r="HD52" s="43">
        <f t="shared" si="349"/>
        <v>-16.827695332910565</v>
      </c>
      <c r="HE52" s="43">
        <f t="shared" si="350"/>
        <v>-18.401185943309425</v>
      </c>
      <c r="HF52" s="43">
        <f t="shared" si="351"/>
        <v>-19.426619461896578</v>
      </c>
      <c r="HG52" s="43">
        <f t="shared" si="352"/>
        <v>-18.487719560623958</v>
      </c>
      <c r="HH52" s="47">
        <f t="shared" si="124"/>
        <v>1.7600000000000009</v>
      </c>
      <c r="HI52" s="43">
        <f t="shared" si="125"/>
        <v>16.478200950717543</v>
      </c>
      <c r="HJ52" s="43">
        <f t="shared" si="126"/>
        <v>10.242734172860477</v>
      </c>
      <c r="HK52" s="43">
        <f t="shared" si="127"/>
        <v>14.504496242810738</v>
      </c>
      <c r="HL52" s="43">
        <f t="shared" si="128"/>
        <v>16.249524353310822</v>
      </c>
      <c r="HM52" s="43">
        <f t="shared" si="129"/>
        <v>0</v>
      </c>
      <c r="HN52" s="43">
        <f t="shared" si="130"/>
        <v>0</v>
      </c>
      <c r="HO52" s="43">
        <f t="shared" si="131"/>
        <v>0</v>
      </c>
      <c r="HP52" s="43">
        <f t="shared" si="132"/>
        <v>0</v>
      </c>
      <c r="HQ52" s="43">
        <f t="shared" si="133"/>
        <v>0</v>
      </c>
      <c r="HR52" s="43">
        <f t="shared" si="134"/>
        <v>34.043744474999997</v>
      </c>
      <c r="HS52" s="43">
        <f t="shared" si="135"/>
        <v>34.043744474999997</v>
      </c>
      <c r="HT52" s="43">
        <f t="shared" si="136"/>
        <v>2.0534633835346932</v>
      </c>
      <c r="HU52" s="43">
        <f t="shared" si="137"/>
        <v>2.4908823596843774</v>
      </c>
      <c r="HV52" s="43">
        <f t="shared" si="138"/>
        <v>10.533732891315141</v>
      </c>
      <c r="HW52" s="43">
        <f t="shared" si="139"/>
        <v>12.107223501713998</v>
      </c>
      <c r="HX52" s="43">
        <f t="shared" si="140"/>
        <v>13.680714112112852</v>
      </c>
      <c r="HY52" s="43">
        <f t="shared" si="141"/>
        <v>15.254204722511707</v>
      </c>
      <c r="HZ52" s="43">
        <f t="shared" si="142"/>
        <v>16.827695332910565</v>
      </c>
      <c r="IA52" s="43">
        <f t="shared" si="143"/>
        <v>18.401185943309425</v>
      </c>
      <c r="IB52" s="43">
        <f t="shared" si="144"/>
        <v>19.426619461896578</v>
      </c>
      <c r="IC52" s="43">
        <f t="shared" si="145"/>
        <v>18.487719560623958</v>
      </c>
      <c r="ID52" s="47">
        <f t="shared" si="146"/>
        <v>1.7600000000000009</v>
      </c>
      <c r="IE52" s="43">
        <f t="shared" si="147"/>
        <v>0</v>
      </c>
      <c r="IF52" s="43">
        <f t="shared" si="148"/>
        <v>0</v>
      </c>
      <c r="IG52" s="43">
        <f t="shared" si="149"/>
        <v>0</v>
      </c>
      <c r="IH52" s="43">
        <f t="shared" si="150"/>
        <v>0</v>
      </c>
      <c r="II52" s="43">
        <f t="shared" si="151"/>
        <v>0</v>
      </c>
      <c r="IJ52" s="43">
        <f t="shared" si="152"/>
        <v>0</v>
      </c>
      <c r="IK52" s="43">
        <f t="shared" si="153"/>
        <v>0</v>
      </c>
      <c r="IL52" s="43">
        <f t="shared" si="154"/>
        <v>0</v>
      </c>
      <c r="IM52" s="43">
        <f t="shared" si="155"/>
        <v>0</v>
      </c>
      <c r="IN52" s="43">
        <f t="shared" si="156"/>
        <v>0</v>
      </c>
      <c r="IO52" s="43">
        <f t="shared" si="157"/>
        <v>0</v>
      </c>
      <c r="IP52" s="43">
        <f t="shared" si="158"/>
        <v>11.678659689551504</v>
      </c>
      <c r="IQ52" s="43">
        <f t="shared" si="159"/>
        <v>11.584696812815579</v>
      </c>
      <c r="IR52" s="43">
        <f t="shared" si="160"/>
        <v>1.8521422336289515</v>
      </c>
      <c r="IS52" s="43">
        <f t="shared" si="161"/>
        <v>0</v>
      </c>
      <c r="IT52" s="43">
        <f t="shared" si="162"/>
        <v>0</v>
      </c>
      <c r="IU52" s="43">
        <f t="shared" si="163"/>
        <v>0</v>
      </c>
      <c r="IV52" s="43">
        <f t="shared" si="164"/>
        <v>0</v>
      </c>
      <c r="IW52" s="43">
        <f t="shared" si="165"/>
        <v>0</v>
      </c>
      <c r="IX52" s="43">
        <f t="shared" si="166"/>
        <v>0</v>
      </c>
      <c r="IY52" s="43">
        <f t="shared" si="167"/>
        <v>0</v>
      </c>
      <c r="IZ52" s="47">
        <f t="shared" si="168"/>
        <v>1.7600000000000009</v>
      </c>
      <c r="JA52" s="43" t="e">
        <f t="shared" si="267"/>
        <v>#N/A</v>
      </c>
      <c r="JB52" s="43" t="e">
        <f t="shared" si="268"/>
        <v>#N/A</v>
      </c>
      <c r="JC52" s="43" t="e">
        <f t="shared" si="269"/>
        <v>#N/A</v>
      </c>
      <c r="JD52" s="43" t="e">
        <f t="shared" si="270"/>
        <v>#N/A</v>
      </c>
      <c r="JE52" s="43" t="e">
        <f t="shared" si="271"/>
        <v>#N/A</v>
      </c>
      <c r="JF52" s="43" t="e">
        <f t="shared" si="272"/>
        <v>#N/A</v>
      </c>
      <c r="JG52" s="43" t="e">
        <f t="shared" si="273"/>
        <v>#N/A</v>
      </c>
      <c r="JH52" s="43" t="e">
        <f t="shared" si="274"/>
        <v>#N/A</v>
      </c>
      <c r="JI52" s="43" t="e">
        <f t="shared" si="275"/>
        <v>#N/A</v>
      </c>
      <c r="JJ52" s="43" t="e">
        <f t="shared" si="276"/>
        <v>#N/A</v>
      </c>
      <c r="JK52" s="43" t="e">
        <f t="shared" si="277"/>
        <v>#N/A</v>
      </c>
      <c r="JL52" s="43">
        <f t="shared" si="278"/>
        <v>6</v>
      </c>
      <c r="JM52" s="43">
        <f t="shared" si="279"/>
        <v>6</v>
      </c>
      <c r="JN52" s="43" t="e">
        <f t="shared" si="280"/>
        <v>#N/A</v>
      </c>
      <c r="JO52" s="43" t="e">
        <f t="shared" si="281"/>
        <v>#N/A</v>
      </c>
      <c r="JP52" s="43" t="e">
        <f t="shared" si="282"/>
        <v>#N/A</v>
      </c>
      <c r="JQ52" s="43" t="e">
        <f t="shared" si="283"/>
        <v>#N/A</v>
      </c>
      <c r="JR52" s="43" t="e">
        <f t="shared" si="284"/>
        <v>#N/A</v>
      </c>
      <c r="JS52" s="43" t="e">
        <f t="shared" si="285"/>
        <v>#N/A</v>
      </c>
      <c r="JT52" s="43" t="e">
        <f t="shared" si="286"/>
        <v>#N/A</v>
      </c>
      <c r="JU52" s="43" t="e">
        <f t="shared" si="287"/>
        <v>#N/A</v>
      </c>
      <c r="JV52" s="47">
        <f t="shared" si="170"/>
        <v>1.7600000000000009</v>
      </c>
      <c r="JW52" s="36">
        <f t="shared" si="396"/>
        <v>0</v>
      </c>
      <c r="JX52" s="36">
        <f t="shared" si="397"/>
        <v>0</v>
      </c>
      <c r="JY52" s="36">
        <f t="shared" si="398"/>
        <v>0</v>
      </c>
      <c r="JZ52" s="36">
        <f t="shared" si="399"/>
        <v>0</v>
      </c>
      <c r="KA52" s="36">
        <f t="shared" si="400"/>
        <v>0</v>
      </c>
      <c r="KB52" s="36">
        <f t="shared" si="401"/>
        <v>0</v>
      </c>
      <c r="KC52" s="36">
        <f t="shared" si="402"/>
        <v>0</v>
      </c>
      <c r="KD52" s="36">
        <f t="shared" si="403"/>
        <v>0</v>
      </c>
      <c r="KE52" s="36">
        <f t="shared" si="404"/>
        <v>0</v>
      </c>
      <c r="KF52" s="36">
        <f t="shared" si="405"/>
        <v>0</v>
      </c>
      <c r="KG52" s="36">
        <f t="shared" si="406"/>
        <v>0</v>
      </c>
      <c r="KH52" s="36">
        <f t="shared" si="407"/>
        <v>0</v>
      </c>
      <c r="KI52" s="36">
        <f t="shared" si="408"/>
        <v>0</v>
      </c>
      <c r="KJ52" s="36">
        <f t="shared" si="409"/>
        <v>0</v>
      </c>
      <c r="KK52" s="36">
        <f t="shared" si="410"/>
        <v>0</v>
      </c>
      <c r="KL52" s="36">
        <f t="shared" si="411"/>
        <v>0</v>
      </c>
      <c r="KM52" s="36">
        <f t="shared" si="412"/>
        <v>0</v>
      </c>
      <c r="KN52" s="36">
        <f t="shared" si="413"/>
        <v>0</v>
      </c>
      <c r="KO52" s="36">
        <f t="shared" si="414"/>
        <v>0</v>
      </c>
      <c r="KP52" s="36">
        <f t="shared" si="415"/>
        <v>0</v>
      </c>
      <c r="KQ52" s="36">
        <f t="shared" si="416"/>
        <v>0</v>
      </c>
      <c r="KR52" s="47">
        <f t="shared" si="192"/>
        <v>1.7600000000000009</v>
      </c>
      <c r="KS52" s="1">
        <f t="shared" si="417"/>
        <v>1</v>
      </c>
      <c r="KT52" s="1">
        <f t="shared" si="418"/>
        <v>0</v>
      </c>
      <c r="KU52" s="1">
        <f t="shared" si="419"/>
        <v>0</v>
      </c>
      <c r="KV52" s="1">
        <f t="shared" si="420"/>
        <v>0</v>
      </c>
      <c r="KW52" s="1">
        <f t="shared" si="421"/>
        <v>1</v>
      </c>
      <c r="KX52" s="1">
        <f t="shared" si="422"/>
        <v>1</v>
      </c>
      <c r="KY52" s="1">
        <f t="shared" si="423"/>
        <v>1</v>
      </c>
      <c r="KZ52" s="1">
        <f t="shared" si="424"/>
        <v>1</v>
      </c>
      <c r="LA52" s="1">
        <f t="shared" si="425"/>
        <v>1</v>
      </c>
      <c r="LB52" s="1">
        <f t="shared" si="426"/>
        <v>0</v>
      </c>
      <c r="LC52" s="1">
        <f t="shared" si="427"/>
        <v>0</v>
      </c>
      <c r="LD52" s="1">
        <f t="shared" si="428"/>
        <v>0</v>
      </c>
      <c r="LE52" s="1">
        <f t="shared" si="429"/>
        <v>0</v>
      </c>
      <c r="LF52" s="1">
        <f t="shared" si="430"/>
        <v>0</v>
      </c>
      <c r="LG52" s="1">
        <f t="shared" si="431"/>
        <v>0</v>
      </c>
      <c r="LH52" s="1">
        <f t="shared" si="432"/>
        <v>0</v>
      </c>
      <c r="LI52" s="1">
        <f t="shared" si="433"/>
        <v>0</v>
      </c>
      <c r="LJ52" s="1">
        <f t="shared" si="434"/>
        <v>0</v>
      </c>
      <c r="LK52" s="1">
        <f t="shared" si="435"/>
        <v>0</v>
      </c>
      <c r="LL52" s="1">
        <f t="shared" si="436"/>
        <v>0</v>
      </c>
      <c r="LM52" s="1">
        <f t="shared" si="437"/>
        <v>0</v>
      </c>
      <c r="LN52" s="47">
        <f t="shared" si="214"/>
        <v>1.7600000000000009</v>
      </c>
      <c r="LO52" s="43">
        <f t="shared" si="215"/>
        <v>0</v>
      </c>
      <c r="LP52" s="43">
        <f t="shared" si="216"/>
        <v>10.929269020214708</v>
      </c>
      <c r="LQ52" s="43">
        <f t="shared" si="217"/>
        <v>6.8067674830698479</v>
      </c>
      <c r="LR52" s="43">
        <f t="shared" si="218"/>
        <v>1.0499702080293576</v>
      </c>
      <c r="LS52" s="43">
        <f t="shared" si="219"/>
        <v>0</v>
      </c>
      <c r="LT52" s="43">
        <f t="shared" si="220"/>
        <v>0</v>
      </c>
      <c r="LU52" s="43">
        <f t="shared" si="221"/>
        <v>0</v>
      </c>
      <c r="LV52" s="43">
        <f t="shared" si="222"/>
        <v>0</v>
      </c>
      <c r="LW52" s="43">
        <f t="shared" si="223"/>
        <v>0</v>
      </c>
      <c r="LX52" s="43">
        <f t="shared" si="224"/>
        <v>0.35220935095653649</v>
      </c>
      <c r="LY52" s="43">
        <f t="shared" si="225"/>
        <v>3.8009290660937323</v>
      </c>
      <c r="LZ52" s="43">
        <f t="shared" si="226"/>
        <v>7.2729039970319809</v>
      </c>
      <c r="MA52" s="43">
        <f t="shared" si="227"/>
        <v>8.8221433190113157</v>
      </c>
      <c r="MB52" s="43">
        <f t="shared" si="228"/>
        <v>9.8293616864034057</v>
      </c>
      <c r="MC52" s="43">
        <f t="shared" si="229"/>
        <v>8.7624932696318929</v>
      </c>
      <c r="MD52" s="43">
        <f t="shared" si="230"/>
        <v>8.4375846182775724</v>
      </c>
      <c r="ME52" s="43">
        <f t="shared" si="231"/>
        <v>7.7507191197550256</v>
      </c>
      <c r="MF52" s="43">
        <f t="shared" si="232"/>
        <v>6.6923706439414161</v>
      </c>
      <c r="MG52" s="43">
        <f t="shared" si="233"/>
        <v>5.1924826398431634</v>
      </c>
      <c r="MH52" s="43">
        <f t="shared" si="234"/>
        <v>4.020702355615775</v>
      </c>
      <c r="MI52" s="43">
        <f t="shared" si="235"/>
        <v>2.7403423824828641</v>
      </c>
      <c r="MJ52" s="47">
        <f t="shared" si="236"/>
        <v>1.7600000000000009</v>
      </c>
      <c r="MK52" s="43" t="e">
        <f t="shared" si="353"/>
        <v>#N/A</v>
      </c>
      <c r="ML52" s="43" t="e">
        <f t="shared" si="288"/>
        <v>#N/A</v>
      </c>
      <c r="MM52" s="43" t="e">
        <f t="shared" si="289"/>
        <v>#N/A</v>
      </c>
      <c r="MN52" s="43" t="e">
        <f t="shared" si="290"/>
        <v>#N/A</v>
      </c>
      <c r="MO52" s="43" t="e">
        <f t="shared" si="291"/>
        <v>#N/A</v>
      </c>
      <c r="MP52" s="43" t="e">
        <f t="shared" si="292"/>
        <v>#N/A</v>
      </c>
      <c r="MQ52" s="43" t="e">
        <f t="shared" si="293"/>
        <v>#N/A</v>
      </c>
      <c r="MR52" s="43" t="e">
        <f t="shared" si="294"/>
        <v>#N/A</v>
      </c>
      <c r="MS52" s="43" t="e">
        <f t="shared" si="295"/>
        <v>#N/A</v>
      </c>
      <c r="MT52" s="43" t="e">
        <f t="shared" si="296"/>
        <v>#N/A</v>
      </c>
      <c r="MU52" s="43" t="e">
        <f t="shared" si="297"/>
        <v>#N/A</v>
      </c>
      <c r="MV52" s="43" t="e">
        <f t="shared" si="298"/>
        <v>#N/A</v>
      </c>
      <c r="MW52" s="43" t="e">
        <f t="shared" si="299"/>
        <v>#N/A</v>
      </c>
      <c r="MX52" s="43" t="e">
        <f t="shared" si="300"/>
        <v>#N/A</v>
      </c>
      <c r="MY52" s="43" t="e">
        <f t="shared" si="301"/>
        <v>#N/A</v>
      </c>
      <c r="MZ52" s="43" t="e">
        <f t="shared" si="302"/>
        <v>#N/A</v>
      </c>
      <c r="NA52" s="43" t="e">
        <f t="shared" si="303"/>
        <v>#N/A</v>
      </c>
      <c r="NB52" s="43" t="e">
        <f t="shared" si="304"/>
        <v>#N/A</v>
      </c>
      <c r="NC52" s="43" t="e">
        <f t="shared" si="305"/>
        <v>#N/A</v>
      </c>
      <c r="ND52" s="43" t="e">
        <f t="shared" si="306"/>
        <v>#N/A</v>
      </c>
      <c r="NE52" s="43" t="e">
        <f t="shared" si="307"/>
        <v>#N/A</v>
      </c>
      <c r="NF52" s="47">
        <f t="shared" si="238"/>
        <v>1.7600000000000009</v>
      </c>
      <c r="NG52" s="43">
        <f>IF(OY51=0,MIN('Drive Train'!$F$35-FQ51*$C$19*'Drive Train'!$F$39,NG51+$C$39)-$C$7,IF(LO51-1&lt;=0,0,IF($C$37=Motors!$C$30,MAX(MAX(NG$8:NG51)*-1,NG51-$C$39),MAX(0,MAX(NG$8:NG51)*-1,NG51-$C$39))))</f>
        <v>0</v>
      </c>
      <c r="NH52" s="43">
        <f>IF(OZ51=0,MIN('Drive Train'!$F$35-FR51*$C$19*'Drive Train'!$F$39,NH51+$C$39)-$C$7,IF(LP51-1&lt;=0,0,IF($C$37=Motors!$C$30,MAX(MAX(NH$8:NH51)*-1,NH51-$C$39),MAX(0,MAX(NH$8:NH51)*-1,NH51-$C$39))))</f>
        <v>0</v>
      </c>
      <c r="NI52" s="43">
        <f>IF(PA51=0,MIN('Drive Train'!$F$35-FS51*$C$19*'Drive Train'!$F$39,NI51+$C$39)-$C$7,IF(LQ51-1&lt;=0,0,IF($C$37=Motors!$C$30,MAX(MAX(NI$8:NI51)*-1,NI51-$C$39),MAX(0,MAX(NI$8:NI51)*-1,NI51-$C$39))))</f>
        <v>0</v>
      </c>
      <c r="NJ52" s="43">
        <f>IF(PB51=0,MIN('Drive Train'!$F$35-FT51*$C$19*'Drive Train'!$F$39,NJ51+$C$39)-$C$7,IF(LR51-1&lt;=0,0,IF($C$37=Motors!$C$30,MAX(MAX(NJ$8:NJ51)*-1,NJ51-$C$39),MAX(0,MAX(NJ$8:NJ51)*-1,NJ51-$C$39))))</f>
        <v>0</v>
      </c>
      <c r="NK52" s="43">
        <f>IF(PC51=0,MIN('Drive Train'!$F$35-FU51*$C$19*'Drive Train'!$F$39,NK51+$C$39)-$C$7,IF(LS51-1&lt;=0,0,IF($C$37=Motors!$C$30,MAX(MAX(NK$8:NK51)*-1,NK51-$C$39),MAX(0,MAX(NK$8:NK51)*-1,NK51-$C$39))))</f>
        <v>0</v>
      </c>
      <c r="NL52" s="43">
        <f>IF(PD51=0,MIN('Drive Train'!$F$35-FV51*$C$19*'Drive Train'!$F$39,NL51+$C$39)-$C$7,IF(LT51-1&lt;=0,0,IF($C$37=Motors!$C$30,MAX(MAX(NL$8:NL51)*-1,NL51-$C$39),MAX(0,MAX(NL$8:NL51)*-1,NL51-$C$39))))</f>
        <v>0</v>
      </c>
      <c r="NM52" s="43">
        <f>IF(PE51=0,MIN('Drive Train'!$F$35-FW51*$C$19*'Drive Train'!$F$39,NM51+$C$39)-$C$7,IF(LU51-1&lt;=0,0,IF($C$37=Motors!$C$30,MAX(MAX(NM$8:NM51)*-1,NM51-$C$39),MAX(0,MAX(NM$8:NM51)*-1,NM51-$C$39))))</f>
        <v>0</v>
      </c>
      <c r="NN52" s="43">
        <f>IF(PF51=0,MIN('Drive Train'!$F$35-FX51*$C$19*'Drive Train'!$F$39,NN51+$C$39)-$C$7,IF(LV51-1&lt;=0,0,IF($C$37=Motors!$C$30,MAX(MAX(NN$8:NN51)*-1,NN51-$C$39),MAX(0,MAX(NN$8:NN51)*-1,NN51-$C$39))))</f>
        <v>0</v>
      </c>
      <c r="NO52" s="43">
        <f>IF(PG51=0,MIN('Drive Train'!$F$35-FY51*$C$19*'Drive Train'!$F$39,NO51+$C$39)-$C$7,IF(LW51-1&lt;=0,0,IF($C$37=Motors!$C$30,MAX(MAX(NO$8:NO51)*-1,NO51-$C$39),MAX(0,MAX(NO$8:NO51)*-1,NO51-$C$39))))</f>
        <v>0</v>
      </c>
      <c r="NP52" s="43">
        <f>IF(PH51=0,MIN('Drive Train'!$F$35-FZ51*$C$19*'Drive Train'!$F$39,NP51+$C$39)-$C$7,IF(LX51-1&lt;=0,0,IF($C$37=Motors!$C$30,MAX(MAX(NP$8:NP51)*-1,NP51-$C$39),MAX(0,MAX(NP$8:NP51)*-1,NP51-$C$39))))</f>
        <v>0</v>
      </c>
      <c r="NQ52" s="43">
        <f>IF(PI51=0,MIN('Drive Train'!$F$35-GA51*$C$19*'Drive Train'!$F$39,NQ51+$C$39)-$C$7,IF(LY51-1&lt;=0,0,IF($C$37=Motors!$C$30,MAX(MAX(NQ$8:NQ51)*-1,NQ51-$C$39),MAX(0,MAX(NQ$8:NQ51)*-1,NQ51-$C$39))))</f>
        <v>0</v>
      </c>
      <c r="NR52" s="43">
        <f>IF(PJ51=0,MIN('Drive Train'!$F$35-GB51*$C$19*'Drive Train'!$F$39,NR51+$C$39)-$C$7,IF(LZ51-1&lt;=0,0,IF($C$37=Motors!$C$30,MAX(MAX(NR$8:NR51)*-1,NR51-$C$39),MAX(0,MAX(NR$8:NR51)*-1,NR51-$C$39))))</f>
        <v>11.678659689551504</v>
      </c>
      <c r="NS52" s="43">
        <f>IF(PK51=0,MIN('Drive Train'!$F$35-GC51*$C$19*'Drive Train'!$F$39,NS51+$C$39)-$C$7,IF(MA51-1&lt;=0,0,IF($C$37=Motors!$C$30,MAX(MAX(NS$8:NS51)*-1,NS51-$C$39),MAX(0,MAX(NS$8:NS51)*-1,NS51-$C$39))))</f>
        <v>11.584696812815579</v>
      </c>
      <c r="NT52" s="43">
        <f>IF(PL51=0,MIN('Drive Train'!$F$35-GD51*$C$19*'Drive Train'!$F$39,NT51+$C$39)-$C$7,IF(MB51-1&lt;=0,0,IF($C$37=Motors!$C$30,MAX(MAX(NT$8:NT51)*-1,NT51-$C$39),MAX(0,MAX(NT$8:NT51)*-1,NT51-$C$39))))</f>
        <v>1.8521422336289515</v>
      </c>
      <c r="NU52" s="43">
        <f>IF(PM51=0,MIN('Drive Train'!$F$35-GE51*$C$19*'Drive Train'!$F$39,NU51+$C$39)-$C$7,IF(MC51-1&lt;=0,0,IF($C$37=Motors!$C$30,MAX(MAX(NU$8:NU51)*-1,NU51-$C$39),MAX(0,MAX(NU$8:NU51)*-1,NU51-$C$39))))</f>
        <v>0</v>
      </c>
      <c r="NV52" s="43">
        <f>IF(PN51=0,MIN('Drive Train'!$F$35-GF51*$C$19*'Drive Train'!$F$39,NV51+$C$39)-$C$7,IF(MD51-1&lt;=0,0,IF($C$37=Motors!$C$30,MAX(MAX(NV$8:NV51)*-1,NV51-$C$39),MAX(0,MAX(NV$8:NV51)*-1,NV51-$C$39))))</f>
        <v>0</v>
      </c>
      <c r="NW52" s="43">
        <f>IF(PO51=0,MIN('Drive Train'!$F$35-GG51*$C$19*'Drive Train'!$F$39,NW51+$C$39)-$C$7,IF(ME51-1&lt;=0,0,IF($C$37=Motors!$C$30,MAX(MAX(NW$8:NW51)*-1,NW51-$C$39),MAX(0,MAX(NW$8:NW51)*-1,NW51-$C$39))))</f>
        <v>0</v>
      </c>
      <c r="NX52" s="43">
        <f>IF(PP51=0,MIN('Drive Train'!$F$35-GH51*$C$19*'Drive Train'!$F$39,NX51+$C$39)-$C$7,IF(MF51-1&lt;=0,0,IF($C$37=Motors!$C$30,MAX(MAX(NX$8:NX51)*-1,NX51-$C$39),MAX(0,MAX(NX$8:NX51)*-1,NX51-$C$39))))</f>
        <v>0</v>
      </c>
      <c r="NY52" s="43">
        <f>IF(PQ51=0,MIN('Drive Train'!$F$35-GI51*$C$19*'Drive Train'!$F$39,NY51+$C$39)-$C$7,IF(MG51-1&lt;=0,0,IF($C$37=Motors!$C$30,MAX(MAX(NY$8:NY51)*-1,NY51-$C$39),MAX(0,MAX(NY$8:NY51)*-1,NY51-$C$39))))</f>
        <v>0</v>
      </c>
      <c r="NZ52" s="43">
        <f>IF(PR51=0,MIN('Drive Train'!$F$35-GJ51*$C$19*'Drive Train'!$F$39,NZ51+$C$39)-$C$7,IF(MH51-1&lt;=0,0,IF($C$37=Motors!$C$30,MAX(MAX(NZ$8:NZ51)*-1,NZ51-$C$39),MAX(0,MAX(NZ$8:NZ51)*-1,NZ51-$C$39))))</f>
        <v>0</v>
      </c>
      <c r="OA52" s="43">
        <f>IF(PS51=0,MIN('Drive Train'!$F$35-GK51*$C$19*'Drive Train'!$F$39,OA51+$C$39)-$C$7,IF(MI51-1&lt;=0,0,IF($C$37=Motors!$C$30,MAX(MAX(OA$8:OA51)*-1,OA51-$C$39),MAX(0,MAX(OA$8:OA51)*-1,OA51-$C$39))))</f>
        <v>0</v>
      </c>
      <c r="OB52" s="47">
        <f t="shared" si="239"/>
        <v>1.7600000000000009</v>
      </c>
      <c r="OC52" s="43">
        <f>'Drive Train'!$F$35-(FQ52*$C$13)*$C$19*'Drive Train'!$F$39</f>
        <v>12.4</v>
      </c>
      <c r="OD52" s="43">
        <f>'Drive Train'!$F$35-(FR52*$C$13)*$C$19*'Drive Train'!$F$39</f>
        <v>12.335844996860114</v>
      </c>
      <c r="OE52" s="43">
        <f>'Drive Train'!$F$35-(FS52*$C$13)*$C$19*'Drive Train'!$F$39</f>
        <v>12.335844999996107</v>
      </c>
      <c r="OF52" s="43">
        <f>'Drive Train'!$F$35-(FT52*$C$13)*$C$19*'Drive Train'!$F$39</f>
        <v>12.335844999999889</v>
      </c>
      <c r="OG52" s="43">
        <f>'Drive Train'!$F$35-(FU52*$C$13)*$C$19*'Drive Train'!$F$39</f>
        <v>12.4</v>
      </c>
      <c r="OH52" s="43">
        <f>'Drive Train'!$F$35-(FV52*$C$13)*$C$19*'Drive Train'!$F$39</f>
        <v>12.4</v>
      </c>
      <c r="OI52" s="43">
        <f>'Drive Train'!$F$35-(FW52*$C$13)*$C$19*'Drive Train'!$F$39</f>
        <v>12.4</v>
      </c>
      <c r="OJ52" s="43">
        <f>'Drive Train'!$F$35-(FX52*$C$13)*$C$19*'Drive Train'!$F$39</f>
        <v>12.4</v>
      </c>
      <c r="OK52" s="43">
        <f>'Drive Train'!$F$35-(FY52*$C$13)*$C$19*'Drive Train'!$F$39</f>
        <v>12.4</v>
      </c>
      <c r="OL52" s="43">
        <f>'Drive Train'!$F$35-(FZ52*$C$13)*$C$19*'Drive Train'!$F$39</f>
        <v>12.3357428343715</v>
      </c>
      <c r="OM52" s="43">
        <f>'Drive Train'!$F$35-(GA52*$C$13)*$C$19*'Drive Train'!$F$39</f>
        <v>12.323074296437468</v>
      </c>
      <c r="ON52" s="43">
        <f>'Drive Train'!$F$35-(GB52*$C$13)*$C$19*'Drive Train'!$F$39</f>
        <v>12.003698841339849</v>
      </c>
      <c r="OO52" s="43">
        <f>'Drive Train'!$F$35-(GC52*$C$13)*$C$19*'Drive Train'!$F$39</f>
        <v>11.935293799386207</v>
      </c>
      <c r="OP52" s="43">
        <f>'Drive Train'!$F$35-(GD52*$C$13)*$C$19*'Drive Train'!$F$39</f>
        <v>12.144723890218829</v>
      </c>
      <c r="OQ52" s="43">
        <f>'Drive Train'!$F$35-(GE52*$C$13)*$C$19*'Drive Train'!$F$39</f>
        <v>12.335573851763886</v>
      </c>
      <c r="OR52" s="43">
        <f>'Drive Train'!$F$35-(GF52*$C$13)*$C$19*'Drive Train'!$F$39</f>
        <v>12.335835681536309</v>
      </c>
      <c r="OS52" s="43">
        <f>'Drive Train'!$F$35-(GG52*$C$13)*$C$19*'Drive Train'!$F$39</f>
        <v>12.335844681315168</v>
      </c>
      <c r="OT52" s="43">
        <f>'Drive Train'!$F$35-(GH52*$C$13)*$C$19*'Drive Train'!$F$39</f>
        <v>12.335844989117607</v>
      </c>
      <c r="OU52" s="43">
        <f>'Drive Train'!$F$35-(GI52*$C$13)*$C$19*'Drive Train'!$F$39</f>
        <v>12.33584499962463</v>
      </c>
      <c r="OV52" s="43">
        <f>'Drive Train'!$F$35-(GJ52*$C$13)*$C$19*'Drive Train'!$F$39</f>
        <v>12.335844999930673</v>
      </c>
      <c r="OW52" s="43">
        <f>'Drive Train'!$F$35-(GK52*$C$13)*$C$19*'Drive Train'!$F$39</f>
        <v>12.335844999986692</v>
      </c>
      <c r="OX52" s="47">
        <f t="shared" si="240"/>
        <v>1.7600000000000009</v>
      </c>
      <c r="OY52" s="1">
        <f>IF(PU52&gt;='Drive Train'!$F$29,1,0)</f>
        <v>1</v>
      </c>
      <c r="OZ52" s="1">
        <f>IF(PV52&gt;='Drive Train'!$F$29,1,0)</f>
        <v>1</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1</v>
      </c>
      <c r="PI52" s="1">
        <f>IF(QE52&gt;='Drive Train'!$F$29,1,0)</f>
        <v>1</v>
      </c>
      <c r="PJ52" s="1">
        <f>IF(QF52&gt;='Drive Train'!$F$29,1,0)</f>
        <v>0</v>
      </c>
      <c r="PK52" s="1">
        <f>IF(QG52&gt;='Drive Train'!$F$29,1,0)</f>
        <v>0</v>
      </c>
      <c r="PL52" s="1">
        <f>IF(QH52&gt;='Drive Train'!$F$29,1,0)</f>
        <v>1</v>
      </c>
      <c r="PM52" s="1">
        <f>IF(QI52&gt;='Drive Train'!$F$29,1,0)</f>
        <v>1</v>
      </c>
      <c r="PN52" s="1">
        <f>IF(QJ52&gt;='Drive Train'!$F$29,1,0)</f>
        <v>1</v>
      </c>
      <c r="PO52" s="1">
        <f>IF(QK52&gt;='Drive Train'!$F$29,1,0)</f>
        <v>1</v>
      </c>
      <c r="PP52" s="1">
        <f>IF(QL52&gt;='Drive Train'!$F$29,1,0)</f>
        <v>1</v>
      </c>
      <c r="PQ52" s="1">
        <f>IF(QM52&gt;='Drive Train'!$F$29,1,0)</f>
        <v>1</v>
      </c>
      <c r="PR52" s="1">
        <f>IF(QN52&gt;='Drive Train'!$F$29,1,0)</f>
        <v>1</v>
      </c>
      <c r="PS52" s="1">
        <f>IF(QO52&gt;='Drive Train'!$F$29,1,0)</f>
        <v>1</v>
      </c>
      <c r="PT52" s="190">
        <f t="shared" si="241"/>
        <v>1.7600000000000009</v>
      </c>
      <c r="PU52" s="43">
        <f t="shared" si="242"/>
        <v>15.29521453649356</v>
      </c>
      <c r="PV52" s="43">
        <f t="shared" si="243"/>
        <v>17.099725023191855</v>
      </c>
      <c r="PW52" s="43">
        <f t="shared" si="244"/>
        <v>18.240012147173527</v>
      </c>
      <c r="PX52" s="43">
        <f t="shared" si="245"/>
        <v>15.931472682513506</v>
      </c>
      <c r="PY52" s="43">
        <f t="shared" si="246"/>
        <v>13.997470007769731</v>
      </c>
      <c r="PZ52" s="43">
        <f t="shared" si="247"/>
        <v>12.208295022960858</v>
      </c>
      <c r="QA52" s="43">
        <f t="shared" si="248"/>
        <v>11.812774381794295</v>
      </c>
      <c r="QB52" s="43">
        <f t="shared" si="249"/>
        <v>11.153060367918922</v>
      </c>
      <c r="QC52" s="43">
        <f t="shared" si="250"/>
        <v>10.945422930559467</v>
      </c>
      <c r="QD52" s="43">
        <f t="shared" si="251"/>
        <v>10.771534229928868</v>
      </c>
      <c r="QE52" s="43">
        <f t="shared" si="252"/>
        <v>10.539975762020489</v>
      </c>
      <c r="QF52" s="43">
        <f t="shared" si="253"/>
        <v>7.8459535054825587</v>
      </c>
      <c r="QG52" s="43">
        <f t="shared" si="254"/>
        <v>9.5172611006433971</v>
      </c>
      <c r="QH52" s="43">
        <f t="shared" si="255"/>
        <v>11.145277811147281</v>
      </c>
      <c r="QI52" s="43">
        <f t="shared" si="256"/>
        <v>12.403606036888537</v>
      </c>
      <c r="QJ52" s="43">
        <f t="shared" si="257"/>
        <v>13.605667175581134</v>
      </c>
      <c r="QK52" s="43">
        <f t="shared" si="258"/>
        <v>14.573762287004318</v>
      </c>
      <c r="QL52" s="43">
        <f t="shared" si="259"/>
        <v>15.259460285313317</v>
      </c>
      <c r="QM52" s="43">
        <f t="shared" si="260"/>
        <v>15.576774129533669</v>
      </c>
      <c r="QN52" s="43">
        <f t="shared" si="261"/>
        <v>15.915977041114298</v>
      </c>
      <c r="QO52" s="43">
        <f t="shared" si="262"/>
        <v>15.905318429215781</v>
      </c>
      <c r="QP52" s="47">
        <f t="shared" si="263"/>
        <v>1.7600000000000009</v>
      </c>
      <c r="QQ52" s="43">
        <f t="shared" si="354"/>
        <v>0</v>
      </c>
      <c r="QR52" s="43">
        <f t="shared" si="355"/>
        <v>1.9887220340725108E-2</v>
      </c>
      <c r="QS52" s="43">
        <f t="shared" si="356"/>
        <v>1.9887219368608273E-2</v>
      </c>
      <c r="QT52" s="43">
        <f t="shared" si="357"/>
        <v>1.9887219367435646E-2</v>
      </c>
      <c r="QU52" s="43">
        <f t="shared" si="358"/>
        <v>0</v>
      </c>
      <c r="QV52" s="43">
        <f t="shared" si="359"/>
        <v>0</v>
      </c>
      <c r="QW52" s="43">
        <f t="shared" si="360"/>
        <v>0</v>
      </c>
      <c r="QX52" s="43">
        <f t="shared" si="361"/>
        <v>0</v>
      </c>
      <c r="QY52" s="43">
        <f t="shared" si="362"/>
        <v>0</v>
      </c>
      <c r="QZ52" s="43">
        <f t="shared" si="363"/>
        <v>1.9918889389469625E-2</v>
      </c>
      <c r="RA52" s="43">
        <f t="shared" si="364"/>
        <v>2.3845972125941323E-2</v>
      </c>
      <c r="RB52" s="43">
        <f t="shared" si="365"/>
        <v>0.12284822816350606</v>
      </c>
      <c r="RC52" s="43">
        <f t="shared" si="366"/>
        <v>0.14405290551006317</v>
      </c>
      <c r="RD52" s="43">
        <f t="shared" si="367"/>
        <v>7.9132288901487935E-2</v>
      </c>
      <c r="RE52" s="43">
        <f t="shared" si="368"/>
        <v>1.9971271809965396E-2</v>
      </c>
      <c r="RF52" s="43">
        <f t="shared" si="369"/>
        <v>1.9890107970496698E-2</v>
      </c>
      <c r="RG52" s="43">
        <f t="shared" si="370"/>
        <v>1.9887318155573305E-2</v>
      </c>
      <c r="RH52" s="43">
        <f t="shared" si="371"/>
        <v>1.9887222740802308E-2</v>
      </c>
      <c r="RI52" s="43">
        <f t="shared" si="372"/>
        <v>1.988721948376115E-2</v>
      </c>
      <c r="RJ52" s="43">
        <f t="shared" si="373"/>
        <v>1.9887219388891895E-2</v>
      </c>
      <c r="RK52" s="43">
        <f t="shared" si="374"/>
        <v>1.9887219371526779E-2</v>
      </c>
      <c r="RL52" s="47">
        <f t="shared" si="264"/>
        <v>1.7600000000000009</v>
      </c>
      <c r="RM52" s="2">
        <f>IF(AND(LO52&gt;=LO$6*'Drive Train'!$AA$52,LO52&lt;=LO$6*'Drive Train'!$AA$53,KS52=0,JW52=0,EU52&gt;0),$C$17,0)</f>
        <v>0</v>
      </c>
      <c r="RN52" s="2">
        <f>IF(AND(LP52&gt;=LP$6*'Drive Train'!$AA$52,LP52&lt;=LP$6*'Drive Train'!$AA$53,KT52=0,JX52=0,EV52&gt;0),$C$17,0)</f>
        <v>0</v>
      </c>
      <c r="RO52" s="2">
        <f>IF(AND(LQ52&gt;=LQ$6*'Drive Train'!$AA$52,LQ52&lt;=LQ$6*'Drive Train'!$AA$53,KU52=0,JY52=0,EW52&gt;0),$C$17,0)</f>
        <v>0</v>
      </c>
      <c r="RP52" s="2">
        <f>IF(AND(LR52&gt;=LR$6*'Drive Train'!$AA$52,LR52&lt;=LR$6*'Drive Train'!$AA$53,KV52=0,JZ52=0,EX52&gt;0),$C$17,0)</f>
        <v>0</v>
      </c>
      <c r="RQ52" s="2">
        <f>IF(AND(LS52&gt;=LS$6*'Drive Train'!$AA$52,LS52&lt;=LS$6*'Drive Train'!$AA$53,KW52=0,KA52=0,EY52&gt;0),$C$17,0)</f>
        <v>0</v>
      </c>
      <c r="RR52" s="2">
        <f>IF(AND(LT52&gt;=LT$6*'Drive Train'!$AA$52,LT52&lt;=LT$6*'Drive Train'!$AA$53,KX52=0,KB52=0,EZ52&gt;0),$C$17,0)</f>
        <v>0</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v>
      </c>
      <c r="SA52" s="2">
        <f>IF(AND(MC52&gt;=MC$6*'Drive Train'!$AA$52,MC52&lt;=MC$6*'Drive Train'!$AA$53,LG52=0,KK52=0,FI52&gt;0),$C$17,0)</f>
        <v>0</v>
      </c>
      <c r="SB52" s="2">
        <f>IF(AND(MD52&gt;=MD$6*'Drive Train'!$AA$52,MD52&lt;=MD$6*'Drive Train'!$AA$53,LH52=0,KL52=0,FJ52&gt;0),$C$17,0)</f>
        <v>0</v>
      </c>
      <c r="SC52" s="2">
        <f>IF(AND(ME52&gt;=ME$6*'Drive Train'!$AA$52,ME52&lt;=ME$6*'Drive Train'!$AA$53,LI52=0,KM52=0,FK52&gt;0),$C$17,0)</f>
        <v>0</v>
      </c>
      <c r="SD52" s="2">
        <f>IF(AND(MF52&gt;=MF$6*'Drive Train'!$AA$52,MF52&lt;=MF$6*'Drive Train'!$AA$53,LJ52=0,KN52=0,FL52&gt;0),$C$17,0)</f>
        <v>0</v>
      </c>
      <c r="SE52" s="2">
        <f>IF(AND(MG52&gt;=MG$6*'Drive Train'!$AA$52,MG52&lt;=MG$6*'Drive Train'!$AA$53,LK52=0,KO52=0,FM52&gt;0),$C$17,0)</f>
        <v>0</v>
      </c>
      <c r="SF52" s="2">
        <f>IF(AND(MH52&gt;=MH$6*'Drive Train'!$AA$52,MH52&lt;=MH$6*'Drive Train'!$AA$53,LL52=0,KP52=0,FN52&gt;0),$C$17,0)</f>
        <v>0</v>
      </c>
      <c r="SG52" s="2">
        <f>IF(AND(MI52&gt;=MI$6*'Drive Train'!$AA$52,MI52&lt;=MI$6*'Drive Train'!$AA$53,LM52=0,KQ52=0,FO52&gt;0),$C$17,0)</f>
        <v>0</v>
      </c>
      <c r="SH52" s="47">
        <f t="shared" si="265"/>
        <v>1.7600000000000009</v>
      </c>
      <c r="SI52" s="2">
        <f>IF(AND(EU52&lt;0,KS52=0,LO52&gt;=LO$6*'Drive Train'!$AA$52,LO52&lt;=LO$6*'Drive Train'!$AA$53,OY52=1,JW52=0),$C$17,0)</f>
        <v>0</v>
      </c>
      <c r="SJ52" s="2">
        <f>IF(AND(EV52&lt;0,KT52=0,LP52&gt;=LP$6*'Drive Train'!$AA$52,LP52&lt;=LP$6*'Drive Train'!$AA$53,OZ52=1,JX52=0),$C$17,0)</f>
        <v>0.04</v>
      </c>
      <c r="SK52" s="2">
        <f>IF(AND(EW52&lt;0,KU52=0,LQ52&gt;=LQ$6*'Drive Train'!$AA$52,LQ52&lt;=LQ$6*'Drive Train'!$AA$53,PA52=1,JY52=0),$C$17,0)</f>
        <v>0</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0.04</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0.04</v>
      </c>
      <c r="SW52" s="2">
        <f>IF(AND(FI52&lt;0,LG52=0,MC52&gt;=MC$6*'Drive Train'!$AA$52,MC52&lt;=MC$6*'Drive Train'!$AA$53,PM52=1,KK52=0),$C$17,0)</f>
        <v>0.04</v>
      </c>
      <c r="SX52" s="2">
        <f>IF(AND(FJ52&lt;0,LH52=0,MD52&gt;=MD$6*'Drive Train'!$AA$52,MD52&lt;=MD$6*'Drive Train'!$AA$53,PN52=1,KL52=0),$C$17,0)</f>
        <v>0.04</v>
      </c>
      <c r="SY52" s="2">
        <f>IF(AND(FK52&lt;0,LI52=0,ME52&gt;=ME$6*'Drive Train'!$AA$52,ME52&lt;=ME$6*'Drive Train'!$AA$53,PO52=1,KM52=0),$C$17,0)</f>
        <v>0.04</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02">
        <f t="shared" si="266"/>
        <v>1.7600000000000009</v>
      </c>
    </row>
    <row r="53" spans="3:524" x14ac:dyDescent="0.3">
      <c r="C53" s="3" t="s">
        <v>221</v>
      </c>
      <c r="E53" s="14">
        <f>KS6</f>
        <v>5.1106800912375761</v>
      </c>
      <c r="F53" s="14">
        <f>KT6*VLOOKUP('Drive Train'!$AK$16,$E$98:$F$99,2,FALSE)</f>
        <v>12.69124083363605</v>
      </c>
      <c r="G53" s="14">
        <f>KU6*VLOOKUP('Drive Train'!$AK$16,$E$98:$F$99,2,FALSE)</f>
        <v>9.287416044477677</v>
      </c>
      <c r="H53" s="14">
        <f>KV6*VLOOKUP('Drive Train'!$AK$16,$E$98:$F$99,2,FALSE)</f>
        <v>5.808832407041546</v>
      </c>
      <c r="I53" s="14">
        <f>KW6*VLOOKUP('Drive Train'!$AK$16,$E$98:$F$99,2,FALSE)</f>
        <v>3.493768505513474</v>
      </c>
      <c r="J53" s="14">
        <f>KX6*VLOOKUP('Drive Train'!$AK$16,$E$98:$F$99,2,FALSE)</f>
        <v>2.1075790698014583</v>
      </c>
      <c r="K53" s="14">
        <f>KY6*VLOOKUP('Drive Train'!$AK$16,$E$98:$F$99,2,FALSE)</f>
        <v>1.4938263456464096</v>
      </c>
      <c r="L53" s="14">
        <f>KZ6*VLOOKUP('Drive Train'!$AK$16,$E$98:$F$99,2,FALSE)</f>
        <v>1.1340974953008232</v>
      </c>
      <c r="M53" s="14">
        <f>LA6*VLOOKUP('Drive Train'!$AK$16,$E$98:$F$99,2,FALSE)</f>
        <v>0.89687073947952101</v>
      </c>
      <c r="N53" s="14">
        <f>LB6*VLOOKUP('Drive Train'!$AK$16,$E$98:$F$99,2,FALSE)</f>
        <v>0.71093514256956425</v>
      </c>
      <c r="O53" s="14">
        <f>LC6*VLOOKUP('Drive Train'!$AK$16,$E$98:$F$99,2,FALSE)</f>
        <v>0.59677583973874349</v>
      </c>
      <c r="R53" s="49">
        <f t="shared" si="97"/>
        <v>1.8000000000000009</v>
      </c>
      <c r="S53" s="2">
        <f>NG53/'Drive Train'!$F$35</f>
        <v>0</v>
      </c>
      <c r="T53" s="2">
        <f>NH53/'Drive Train'!$F$35</f>
        <v>0</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v>
      </c>
      <c r="AC53" s="2">
        <f>NQ53/'Drive Train'!$F$35</f>
        <v>0</v>
      </c>
      <c r="AD53" s="2">
        <f>NR53/'Drive Train'!$F$35</f>
        <v>0.94287084315482239</v>
      </c>
      <c r="AE53" s="2">
        <f>NS53/'Drive Train'!$F$35</f>
        <v>0.93551546229959215</v>
      </c>
      <c r="AF53" s="2">
        <f>NT53/'Drive Train'!$F$35</f>
        <v>0</v>
      </c>
      <c r="AG53" s="2">
        <f>NU53/'Drive Train'!$F$35</f>
        <v>0</v>
      </c>
      <c r="AH53" s="2">
        <f>NV53/'Drive Train'!$F$35</f>
        <v>0</v>
      </c>
      <c r="AI53" s="2">
        <f>NW53/'Drive Train'!$F$35</f>
        <v>0</v>
      </c>
      <c r="AJ53" s="2">
        <f>NX53/'Drive Train'!$F$35</f>
        <v>0</v>
      </c>
      <c r="AK53" s="2">
        <f>NY53/'Drive Train'!$F$35</f>
        <v>0</v>
      </c>
      <c r="AL53" s="2">
        <f>NZ53/'Drive Train'!$F$35</f>
        <v>0</v>
      </c>
      <c r="AM53" s="2">
        <f>OA53/'Drive Train'!$F$35</f>
        <v>0</v>
      </c>
      <c r="AN53" s="47">
        <f t="shared" si="98"/>
        <v>1.8000000000000009</v>
      </c>
      <c r="AO53" s="36">
        <f>LO53*12*60/(PI() * 'Drive Train'!$F$15)/S$6*ABS(S53)</f>
        <v>0</v>
      </c>
      <c r="AP53" s="36">
        <f>LP53*12*60/(PI() * 'Drive Train'!$F$15)/T$6*ABS(T53)</f>
        <v>0</v>
      </c>
      <c r="AQ53" s="36">
        <f>LQ53*12*60/(PI() * 'Drive Train'!$F$15)/U$6*ABS(U53)</f>
        <v>0</v>
      </c>
      <c r="AR53" s="36">
        <f>LR53*12*60/(PI() * 'Drive Train'!$F$15)/V$6*ABS(V53)</f>
        <v>0</v>
      </c>
      <c r="AS53" s="36">
        <f>LS53*12*60/(PI() * 'Drive Train'!$F$15)/W$6*ABS(W53)</f>
        <v>0</v>
      </c>
      <c r="AT53" s="36">
        <f>LT53*12*60/(PI() * 'Drive Train'!$F$15)/X$6*ABS(X53)</f>
        <v>0</v>
      </c>
      <c r="AU53" s="36">
        <f>LU53*12*60/(PI() * 'Drive Train'!$F$15)/Y$6*ABS(Y53)</f>
        <v>0</v>
      </c>
      <c r="AV53" s="36">
        <f>LV53*12*60/(PI() * 'Drive Train'!$F$15)/Z$6*ABS(Z53)</f>
        <v>0</v>
      </c>
      <c r="AW53" s="36">
        <f>LW53*12*60/(PI() * 'Drive Train'!$F$15)/AA$6*ABS(AA53)</f>
        <v>0</v>
      </c>
      <c r="AX53" s="36">
        <f>LX53*12*60/(PI() * 'Drive Train'!$F$15)/AB$6*ABS(AB53)</f>
        <v>0</v>
      </c>
      <c r="AY53" s="36">
        <f>LY53*12*60/(PI() * 'Drive Train'!$F$15)/AC$6*ABS(AC53)</f>
        <v>0</v>
      </c>
      <c r="AZ53" s="36">
        <f>LZ53*12*60/(PI() * 'Drive Train'!$F$15)/AD$6*ABS(AD53)</f>
        <v>2384.0275911313224</v>
      </c>
      <c r="BA53" s="36">
        <f>MA53*12*60/(PI() * 'Drive Train'!$F$15)/AE$6*ABS(AE53)</f>
        <v>2869.3022251856719</v>
      </c>
      <c r="BB53" s="36">
        <f>MB53*12*60/(PI() * 'Drive Train'!$F$15)/AF$6*ABS(AF53)</f>
        <v>0</v>
      </c>
      <c r="BC53" s="36">
        <f>MC53*12*60/(PI() * 'Drive Train'!$F$15)/AG$6*ABS(AG53)</f>
        <v>0</v>
      </c>
      <c r="BD53" s="36">
        <f>MD53*12*60/(PI() * 'Drive Train'!$F$15)/AH$6*ABS(AH53)</f>
        <v>0</v>
      </c>
      <c r="BE53" s="36">
        <f>ME53*12*60/(PI() * 'Drive Train'!$F$15)/AI$6*ABS(AI53)</f>
        <v>0</v>
      </c>
      <c r="BF53" s="36">
        <f>MF53*12*60/(PI() * 'Drive Train'!$F$15)/AJ$6*ABS(AJ53)</f>
        <v>0</v>
      </c>
      <c r="BG53" s="36">
        <f>MG53*12*60/(PI() * 'Drive Train'!$F$15)/AK$6*ABS(AK53)</f>
        <v>0</v>
      </c>
      <c r="BH53" s="36">
        <f>MH53*12*60/(PI() * 'Drive Train'!$F$15)/AL$6*ABS(AL53)</f>
        <v>0</v>
      </c>
      <c r="BI53" s="36">
        <f>MI53*12*60/(PI() * 'Drive Train'!$F$15)/AM$6*ABS(AM53)</f>
        <v>0</v>
      </c>
      <c r="BJ53" s="47">
        <f t="shared" si="308"/>
        <v>1.8000000000000009</v>
      </c>
      <c r="BK53" s="2">
        <f>IF(OR(KS52=1,AND($C$37=Motors!$C$32,OY52=1)),0,IF(NG53=0,-(CG52+$C$15)/($C$14-$C$15)*$C$12,($C$11*S53-AO53)/($C$11*S53)*$C$12*S53))</f>
        <v>0</v>
      </c>
      <c r="BL53" s="2">
        <f>IF(OR(KT52=1,AND($C$37=Motors!$C$32,OZ52=1)),0,IF(NH53=0,-(CH52+$C$15)/($C$14-$C$15)*$C$12,($C$11*T53-AP53)/($C$11*T53)*$C$12*T53))</f>
        <v>0</v>
      </c>
      <c r="BM53" s="2">
        <f>IF(OR(KU52=1,AND($C$37=Motors!$C$32,PA52=1)),0,IF(NI53=0,-(CI52+$C$15)/($C$14-$C$15)*$C$12,($C$11*U53-AQ53)/($C$11*U53)*$C$12*U53))</f>
        <v>0</v>
      </c>
      <c r="BN53" s="2">
        <f>IF(OR(KV52=1,AND($C$37=Motors!$C$32,PB52=1)),0,IF(NJ53=0,-(CJ52+$C$15)/($C$14-$C$15)*$C$12,($C$11*V53-AR53)/($C$11*V53)*$C$12*V53))</f>
        <v>0</v>
      </c>
      <c r="BO53" s="2">
        <f>IF(OR(KW52=1,AND($C$37=Motors!$C$32,PC52=1)),0,IF(NK53=0,-(CK52+$C$15)/($C$14-$C$15)*$C$12,($C$11*W53-AS53)/($C$11*W53)*$C$12*W53))</f>
        <v>0</v>
      </c>
      <c r="BP53" s="2">
        <f>IF(OR(KX52=1,AND($C$37=Motors!$C$32,PD52=1)),0,IF(NL53=0,-(CL52+$C$15)/($C$14-$C$15)*$C$12,($C$11*X53-AT53)/($C$11*X53)*$C$12*X53))</f>
        <v>0</v>
      </c>
      <c r="BQ53" s="2">
        <f>IF(OR(KY52=1,AND($C$37=Motors!$C$32,PE52=1)),0,IF(NM53=0,-(CM52+$C$15)/($C$14-$C$15)*$C$12,($C$11*Y53-AU53)/($C$11*Y53)*$C$12*Y53))</f>
        <v>0</v>
      </c>
      <c r="BR53" s="2">
        <f>IF(OR(KZ52=1,AND($C$37=Motors!$C$32,PF52=1)),0,IF(NN53=0,-(CN52+$C$15)/($C$14-$C$15)*$C$12,($C$11*Z53-AV53)/($C$11*Z53)*$C$12*Z53))</f>
        <v>0</v>
      </c>
      <c r="BS53" s="2">
        <f>IF(OR(LA52=1,AND($C$37=Motors!$C$32,PG52=1)),0,IF(NO53=0,-(CO52+$C$15)/($C$14-$C$15)*$C$12,($C$11*AA53-AW53)/($C$11*AA53)*$C$12*AA53))</f>
        <v>0</v>
      </c>
      <c r="BT53" s="2">
        <f>IF(OR(LB52=1,AND($C$37=Motors!$C$32,PH52=1)),0,IF(NP53=0,-(CP52+$C$15)/($C$14-$C$15)*$C$12,($C$11*AB53-AX53)/($C$11*AB53)*$C$12*AB53))</f>
        <v>0</v>
      </c>
      <c r="BU53" s="2">
        <f>IF(OR(LC52=1,AND($C$37=Motors!$C$32,PI52=1)),0,IF(NQ53=0,-(CQ52+$C$15)/($C$14-$C$15)*$C$12,($C$11*AC53-AY53)/($C$11*AC53)*$C$12*AC53))</f>
        <v>0</v>
      </c>
      <c r="BV53" s="2">
        <f>IF(OR(LD52=1,AND($C$37=Motors!$C$32,PJ52=1)),0,IF(NR53=0,-(CR52+$C$15)/($C$14-$C$15)*$C$12,($C$11*AD53-AZ53)/($C$11*AD53)*$C$12*AD53))</f>
        <v>2.7760534157915973</v>
      </c>
      <c r="BW53" s="2">
        <f>IF(OR(LE52=1,AND($C$37=Motors!$C$32,PK52=1)),0,IF(NS53=0,-(CS52+$C$15)/($C$14-$C$15)*$C$12,($C$11*AE53-BA53)/($C$11*AE53)*$C$12*AE53))</f>
        <v>2.3893724802398859</v>
      </c>
      <c r="BX53" s="2">
        <f>IF(OR(LF52=1,AND($C$37=Motors!$C$32,PL52=1)),0,IF(NT53=0,-(CT52+$C$15)/($C$14-$C$15)*$C$12,($C$11*AF53-BB53)/($C$11*AF53)*$C$12*AF53))</f>
        <v>0</v>
      </c>
      <c r="BY53" s="2">
        <f>IF(OR(LG52=1,AND($C$37=Motors!$C$32,PM52=1)),0,IF(NU53=0,-(CU52+$C$15)/($C$14-$C$15)*$C$12,($C$11*AG53-BC53)/($C$11*AG53)*$C$12*AG53))</f>
        <v>0</v>
      </c>
      <c r="BZ53" s="2">
        <f>IF(OR(LH52=1,AND($C$37=Motors!$C$32,PN52=1)),0,IF(NV53=0,-(CV52+$C$15)/($C$14-$C$15)*$C$12,($C$11*AH53-BD53)/($C$11*AH53)*$C$12*AH53))</f>
        <v>0</v>
      </c>
      <c r="CA53" s="2">
        <f>IF(OR(LI52=1,AND($C$37=Motors!$C$32,PO52=1)),0,IF(NW53=0,-(CW52+$C$15)/($C$14-$C$15)*$C$12,($C$11*AI53-BE53)/($C$11*AI53)*$C$12*AI53))</f>
        <v>0</v>
      </c>
      <c r="CB53" s="2">
        <f>IF(OR(LJ52=1,AND($C$37=Motors!$C$32,PP52=1)),0,IF(NX53=0,-(CX52+$C$15)/($C$14-$C$15)*$C$12,($C$11*AJ53-BF53)/($C$11*AJ53)*$C$12*AJ53))</f>
        <v>0</v>
      </c>
      <c r="CC53" s="2">
        <f>IF(OR(LK52=1,AND($C$37=Motors!$C$32,PQ52=1)),0,IF(NY53=0,-(CY52+$C$15)/($C$14-$C$15)*$C$12,($C$11*AK53-BG53)/($C$11*AK53)*$C$12*AK53))</f>
        <v>0</v>
      </c>
      <c r="CD53" s="2">
        <f>IF(OR(LL52=1,AND($C$37=Motors!$C$32,PR52=1)),0,IF(NZ53=0,-(CZ52+$C$15)/($C$14-$C$15)*$C$12,($C$11*AL53-BH53)/($C$11*AL53)*$C$12*AL53))</f>
        <v>0</v>
      </c>
      <c r="CE53" s="2">
        <f>IF(OR(LM52=1,AND($C$37=Motors!$C$32,PS52=1)),0,IF(OA53=0,-(DA52+$C$15)/($C$14-$C$15)*$C$12,($C$11*AM53-BI53)/($C$11*AM53)*$C$12*AM53))</f>
        <v>0</v>
      </c>
      <c r="CF53" s="47">
        <f t="shared" si="309"/>
        <v>1.8000000000000009</v>
      </c>
      <c r="CG53" s="43">
        <f>IF(AND(KS52=1,OY52=1),0,ABS(BK53/$C$12*($C$14-$C$15)+$C$15) *'Drive Train'!$AA$49 + CG52*(1-'Drive Train'!$AA$49))</f>
        <v>0</v>
      </c>
      <c r="CH53" s="43">
        <f>IF(AND(KT52=1,OZ52=1),0,ABS(BL53/$C$12*($C$14-$C$15)+$C$15) *'Drive Train'!$AA$49 + CH52*(1-'Drive Train'!$AA$49))</f>
        <v>1.5275000149518347</v>
      </c>
      <c r="CI53" s="43">
        <f>IF(AND(KU52=1,PA52=1),0,ABS(BM53/$C$12*($C$14-$C$15)+$C$15) *'Drive Train'!$AA$49 + CI52*(1-'Drive Train'!$AA$49))</f>
        <v>1.5275000000185408</v>
      </c>
      <c r="CJ53" s="43">
        <f>IF(AND(KV52=1,PB52=1),0,ABS(BN53/$C$12*($C$14-$C$15)+$C$15) *'Drive Train'!$AA$49 + CJ52*(1-'Drive Train'!$AA$49))</f>
        <v>1.5275000000005274</v>
      </c>
      <c r="CK53" s="43">
        <f>IF(AND(KW52=1,PC52=1),0,ABS(BO53/$C$12*($C$14-$C$15)+$C$15) *'Drive Train'!$AA$49 + CK52*(1-'Drive Train'!$AA$49))</f>
        <v>0</v>
      </c>
      <c r="CL53" s="43">
        <f>IF(AND(KX52=1,PD52=1),0,ABS(BP53/$C$12*($C$14-$C$15)+$C$15) *'Drive Train'!$AA$49 + CL52*(1-'Drive Train'!$AA$49))</f>
        <v>0</v>
      </c>
      <c r="CM53" s="43">
        <f>IF(AND(KY52=1,PE52=1),0,ABS(BQ53/$C$12*($C$14-$C$15)+$C$15) *'Drive Train'!$AA$49 + CM52*(1-'Drive Train'!$AA$49))</f>
        <v>0</v>
      </c>
      <c r="CN53" s="43">
        <f>IF(AND(KZ52=1,PF52=1),0,ABS(BR53/$C$12*($C$14-$C$15)+$C$15) *'Drive Train'!$AA$49 + CN52*(1-'Drive Train'!$AA$49))</f>
        <v>0</v>
      </c>
      <c r="CO53" s="43">
        <f>IF(AND(LA52=1,PG52=1),0,ABS(BS53/$C$12*($C$14-$C$15)+$C$15) *'Drive Train'!$AA$49 + CO52*(1-'Drive Train'!$AA$49))</f>
        <v>0</v>
      </c>
      <c r="CP53" s="43">
        <f>IF(AND(LB52=1,PH52=1),0,ABS(BT53/$C$12*($C$14-$C$15)+$C$15) *'Drive Train'!$AA$49 + CP52*(1-'Drive Train'!$AA$49))</f>
        <v>1.5279865029928583</v>
      </c>
      <c r="CQ53" s="43">
        <f>IF(AND(LC52=1,PI52=1),0,ABS(BU53/$C$12*($C$14-$C$15)+$C$15) *'Drive Train'!$AA$49 + CQ52*(1-'Drive Train'!$AA$49))</f>
        <v>1.5883128741072969</v>
      </c>
      <c r="CR53" s="43">
        <f>IF(AND(LD52=1,PJ52=1),0,ABS(BV53/$C$12*($C$14-$C$15)+$C$15) *'Drive Train'!$AA$49 + CR52*(1-'Drive Train'!$AA$49))</f>
        <v>152.98233557254252</v>
      </c>
      <c r="CS53" s="43">
        <f>IF(AND(LE52=1,PK52=1),0,ABS(BW53/$C$12*($C$14-$C$15)+$C$15) *'Drive Train'!$AA$49 + CS52*(1-'Drive Train'!$AA$49))</f>
        <v>131.96834378439556</v>
      </c>
      <c r="CT53" s="43">
        <f>IF(AND(LF52=1,PL52=1),0,ABS(BX53/$C$12*($C$14-$C$15)+$C$15) *'Drive Train'!$AA$49 + CT52*(1-'Drive Train'!$AA$49))</f>
        <v>2.4376005227674789</v>
      </c>
      <c r="CU53" s="43">
        <f>IF(AND(LG52=1,PM52=1),0,ABS(BY53/$C$12*($C$14-$C$15)+$C$15) *'Drive Train'!$AA$49 + CU52*(1-'Drive Train'!$AA$49))</f>
        <v>1.528791182076737</v>
      </c>
      <c r="CV53" s="43">
        <f>IF(AND(LH52=1,PN52=1),0,ABS(BZ53/$C$12*($C$14-$C$15)+$C$15) *'Drive Train'!$AA$49 + CV52*(1-'Drive Train'!$AA$49))</f>
        <v>1.5275443736366225</v>
      </c>
      <c r="CW53" s="43">
        <f>IF(AND(LI52=1,PO52=1),0,ABS(CA53/$C$12*($C$14-$C$15)+$C$15) *'Drive Train'!$AA$49 + CW52*(1-'Drive Train'!$AA$49))</f>
        <v>1.5275015175468216</v>
      </c>
      <c r="CX53" s="43">
        <f>IF(AND(LJ52=1,PP52=1),0,ABS(CB53/$C$12*($C$14-$C$15)+$C$15) *'Drive Train'!$AA$49 + CX52*(1-'Drive Train'!$AA$49))</f>
        <v>1.5275000518209201</v>
      </c>
      <c r="CY53" s="43">
        <f>IF(AND(LK52=1,PQ52=1),0,ABS(CC53/$C$12*($C$14-$C$15)+$C$15) *'Drive Train'!$AA$49 + CY52*(1-'Drive Train'!$AA$49))</f>
        <v>1.5275000017874762</v>
      </c>
      <c r="CZ53" s="43">
        <f>IF(AND(LL52=1,PR52=1),0,ABS(CD53/$C$12*($C$14-$C$15)+$C$15) *'Drive Train'!$AA$49 + CZ52*(1-'Drive Train'!$AA$49))</f>
        <v>1.5275000003301302</v>
      </c>
      <c r="DA53" s="43">
        <f>IF(AND(LM52=1,PS52=1),0,ABS(CE53/$C$12*($C$14-$C$15)+$C$15) *'Drive Train'!$AA$49 + DA52*(1-'Drive Train'!$AA$49))</f>
        <v>1.5275000000633738</v>
      </c>
      <c r="DB53" s="47">
        <f t="shared" si="99"/>
        <v>1.8000000000000009</v>
      </c>
      <c r="DC53" s="43">
        <f t="shared" si="310"/>
        <v>0</v>
      </c>
      <c r="DD53" s="43">
        <f t="shared" si="311"/>
        <v>1.5275000149518347</v>
      </c>
      <c r="DE53" s="43">
        <f t="shared" si="312"/>
        <v>1.5275000000185408</v>
      </c>
      <c r="DF53" s="43">
        <f t="shared" si="313"/>
        <v>1.5275000000005274</v>
      </c>
      <c r="DG53" s="43">
        <f t="shared" si="314"/>
        <v>0</v>
      </c>
      <c r="DH53" s="43">
        <f t="shared" si="315"/>
        <v>0</v>
      </c>
      <c r="DI53" s="43">
        <f t="shared" si="316"/>
        <v>0</v>
      </c>
      <c r="DJ53" s="43">
        <f t="shared" si="317"/>
        <v>0</v>
      </c>
      <c r="DK53" s="43">
        <f t="shared" si="318"/>
        <v>0</v>
      </c>
      <c r="DL53" s="43">
        <f t="shared" si="319"/>
        <v>1.5279865029928583</v>
      </c>
      <c r="DM53" s="43">
        <f t="shared" si="320"/>
        <v>1.5883128741072969</v>
      </c>
      <c r="DN53" s="43">
        <f t="shared" si="321"/>
        <v>25</v>
      </c>
      <c r="DO53" s="43">
        <f t="shared" si="322"/>
        <v>30</v>
      </c>
      <c r="DP53" s="43">
        <f t="shared" si="323"/>
        <v>2.4376005227674789</v>
      </c>
      <c r="DQ53" s="43">
        <f t="shared" si="324"/>
        <v>1.528791182076737</v>
      </c>
      <c r="DR53" s="43">
        <f t="shared" si="325"/>
        <v>1.5275443736366225</v>
      </c>
      <c r="DS53" s="43">
        <f t="shared" si="326"/>
        <v>1.5275015175468216</v>
      </c>
      <c r="DT53" s="43">
        <f t="shared" si="327"/>
        <v>1.5275000518209201</v>
      </c>
      <c r="DU53" s="43">
        <f t="shared" si="328"/>
        <v>1.5275000017874762</v>
      </c>
      <c r="DV53" s="43">
        <f t="shared" si="329"/>
        <v>1.5275000003301302</v>
      </c>
      <c r="DW53" s="43">
        <f t="shared" si="330"/>
        <v>1.5275000000633738</v>
      </c>
      <c r="DX53" s="47">
        <f t="shared" si="100"/>
        <v>1.8000000000000009</v>
      </c>
      <c r="DY53" s="2">
        <f>IF(OY53=0,($C$23/0.4536*IF(ISNA(MK52),'Drive Train'!$F$16,'Drive Train'!$F$17)*4.448*$C$24*S$6)*SIGN(BK53),BK53)</f>
        <v>0</v>
      </c>
      <c r="DZ53" s="2">
        <f>IF(OZ53=0,($C$23/0.4536*IF(ISNA(ML52),'Drive Train'!$F$16,'Drive Train'!$F$17)*4.448*$C$24*$C$21*T$6)*SIGN(BL53),BL53)</f>
        <v>0</v>
      </c>
      <c r="EA53" s="2">
        <f>IF(PA53=0,($C$23/0.4536*IF(ISNA(MM52),'Drive Train'!$F$16,'Drive Train'!$F$17)*4.448*$C$24*$C$21*U$6)*SIGN(BM53),BM53)</f>
        <v>0</v>
      </c>
      <c r="EB53" s="2">
        <f>IF(PB53=0,($C$23/0.4536*IF(ISNA(MN52),'Drive Train'!$F$16,'Drive Train'!$F$17)*4.448*$C$24*$C$21*V$6)*SIGN(BN53),BN53)</f>
        <v>0</v>
      </c>
      <c r="EC53" s="2">
        <f>IF(PC53=0,($C$23/0.4536*IF(ISNA(MO52),'Drive Train'!$F$16,'Drive Train'!$F$17)*4.448*$C$24*$C$21*W$6)*SIGN(BO53),BO53)</f>
        <v>0</v>
      </c>
      <c r="ED53" s="2">
        <f>IF(PD53=0,($C$23/0.4536*IF(ISNA(MP52),'Drive Train'!$F$16,'Drive Train'!$F$17)*4.448*$C$24*$C$21*X$6)*SIGN(BP53),BP53)</f>
        <v>0</v>
      </c>
      <c r="EE53" s="2">
        <f>IF(PE53=0,($C$23/0.4536*IF(ISNA(MQ52),'Drive Train'!$F$16,'Drive Train'!$F$17)*4.448*$C$24*$C$21*Y$6)*SIGN(BQ53),BQ53)</f>
        <v>0</v>
      </c>
      <c r="EF53" s="2">
        <f>IF(PF53=0,($C$23/0.4536*IF(ISNA(MR52),'Drive Train'!$F$16,'Drive Train'!$F$17)*4.448*$C$24*$C$21*Z$6)*SIGN(BR53),BR53)</f>
        <v>0</v>
      </c>
      <c r="EG53" s="2">
        <f>IF(PG53=0,($C$23/0.4536*IF(ISNA(MS52),'Drive Train'!$F$16,'Drive Train'!$F$17)*4.448*$C$24*$C$21*AA$6)*SIGN(BS53),BS53)</f>
        <v>0</v>
      </c>
      <c r="EH53" s="2">
        <f>IF(PH53=0,($C$23/0.4536*IF(ISNA(MT52),'Drive Train'!$F$16,'Drive Train'!$F$17)*4.448*$C$24*$C$21*AB$6)*SIGN(BT53),BT53)</f>
        <v>0</v>
      </c>
      <c r="EI53" s="2">
        <f>IF(PI53=0,($C$23/0.4536*IF(ISNA(MU52),'Drive Train'!$F$16,'Drive Train'!$F$17)*4.448*$C$24*$C$21*AC$6)*SIGN(BU53),BU53)</f>
        <v>0</v>
      </c>
      <c r="EJ53" s="2">
        <f>IF(PJ53=0,($C$23/0.4536*IF(ISNA(MV52),'Drive Train'!$F$16,'Drive Train'!$F$17)*4.448*$C$24*$C$21*AD$6)*SIGN(BV53),BV53)</f>
        <v>5.7851468929800003</v>
      </c>
      <c r="EK53" s="2">
        <f>IF(PK53=0,($C$23/0.4536*IF(ISNA(MW52),'Drive Train'!$F$16,'Drive Train'!$F$17)*4.448*$C$24*$C$21*AE$6)*SIGN(BW53),BW53)</f>
        <v>5.7851468929800003</v>
      </c>
      <c r="EL53" s="2">
        <f>IF(PL53=0,($C$23/0.4536*IF(ISNA(MX52),'Drive Train'!$F$16,'Drive Train'!$F$17)*4.448*$C$24*$C$21*AF$6)*SIGN(BX53),BX53)</f>
        <v>0</v>
      </c>
      <c r="EM53" s="2">
        <f>IF(PM53=0,($C$23/0.4536*IF(ISNA(MY52),'Drive Train'!$F$16,'Drive Train'!$F$17)*4.448*$C$24*$C$21*AG$6)*SIGN(BY53),BY53)</f>
        <v>0</v>
      </c>
      <c r="EN53" s="2">
        <f>IF(PN53=0,($C$23/0.4536*IF(ISNA(MZ52),'Drive Train'!$F$16,'Drive Train'!$F$17)*4.448*$C$24*$C$21*AH$6)*SIGN(BZ53),BZ53)</f>
        <v>0</v>
      </c>
      <c r="EO53" s="2">
        <f>IF(PO53=0,($C$23/0.4536*IF(ISNA(NA52),'Drive Train'!$F$16,'Drive Train'!$F$17)*4.448*$C$24*$C$21*AI$6)*SIGN(CA53),CA53)</f>
        <v>0</v>
      </c>
      <c r="EP53" s="2">
        <f>IF(PP53=0,($C$23/0.4536*IF(ISNA(NB52),'Drive Train'!$F$16,'Drive Train'!$F$17)*4.448*$C$24*$C$21*AJ$6)*SIGN(CB53),CB53)</f>
        <v>0</v>
      </c>
      <c r="EQ53" s="2">
        <f>IF(PQ53=0,($C$23/0.4536*IF(ISNA(NC52),'Drive Train'!$F$16,'Drive Train'!$F$17)*4.448*$C$24*$C$21*AK$6)*SIGN(CC53),CC53)</f>
        <v>0</v>
      </c>
      <c r="ER53" s="2">
        <f>IF(PR53=0,($C$23/0.4536*IF(ISNA(ND52),'Drive Train'!$F$16,'Drive Train'!$F$17)*4.448*$C$24*$C$21*AL$6)*SIGN(CD53),CD53)</f>
        <v>0</v>
      </c>
      <c r="ES53" s="2">
        <f>IF(PS53=0,($C$23/0.4536*IF(ISNA(NE52),'Drive Train'!$F$16,'Drive Train'!$F$17)*4.448*$C$24*$C$21*AM$6)*SIGN(CE53),CE53)</f>
        <v>0</v>
      </c>
      <c r="ET53" s="47">
        <f t="shared" si="331"/>
        <v>1.8000000000000009</v>
      </c>
      <c r="EU53" s="2">
        <f>MAX(MIN(IF(AND(OY52=1,NG53&lt;0),-1,1)*(DC53-$C$15)/($C$14-$C$15)*$C$12*$C$21-$C$33*LO53/AO$6 -  OY52*$C$33/$C$21,DY52/$C$19),MAX(EU$8:EU52)*-1)</f>
        <v>-0.84420937587075306</v>
      </c>
      <c r="EV53" s="2">
        <f>MAX(MIN(IF(AND(OZ52=1,NH53&lt;0),-1,1)*(DD53-$C$15)/($C$14-$C$15)*$C$12*$C$21-$C$33*LP53/AP$6 -  OZ52*$C$33/$C$21,DZ52/$C$19),MAX(EV$8:EV52)*-1)</f>
        <v>-1.0122828372406285</v>
      </c>
      <c r="EW53" s="2">
        <f>MAX(MIN(IF(AND(PA52=1,NI53&lt;0),-1,1)*(DE53-$C$15)/($C$14-$C$15)*$C$12*$C$21-$C$33*LQ53/AQ$6 -  PA52*$C$33/$C$21,EA52/$C$19),MAX(EW$8:EW52)*-1)</f>
        <v>-0.98443764354316843</v>
      </c>
      <c r="EX53" s="2">
        <f>MAX(MIN(IF(AND(PB52=1,NJ53&lt;0),-1,1)*(DF53-$C$15)/($C$14-$C$15)*$C$12*$C$21-$C$33*LR53/AR$6 -  PB52*$C$33/$C$21,EB52/$C$19),MAX(EX$8:EX52)*-1)</f>
        <v>-0.83407019948378636</v>
      </c>
      <c r="EY53" s="2">
        <f>MAX(MIN(IF(AND(PC52=1,NK53&lt;0),-1,1)*(DG53-$C$15)/($C$14-$C$15)*$C$12*$C$21-$C$33*LS53/AS$6 -  PC52*$C$33/$C$21,EC52/$C$19),MAX(EY$8:EY52)*-1)</f>
        <v>-0.84420937587075306</v>
      </c>
      <c r="EZ53" s="2">
        <f>MAX(MIN(IF(AND(PD52=1,NL53&lt;0),-1,1)*(DH53-$C$15)/($C$14-$C$15)*$C$12*$C$21-$C$33*LT53/AT$6 -  PD52*$C$33/$C$21,ED52/$C$19),MAX(EZ$8:EZ52)*-1)</f>
        <v>-0.84420937587075306</v>
      </c>
      <c r="FA53" s="2">
        <f>MAX(MIN(IF(AND(PE52=1,NM53&lt;0),-1,1)*(DI53-$C$15)/($C$14-$C$15)*$C$12*$C$21-$C$33*LU53/AU$6 -  PE52*$C$33/$C$21,EE52/$C$19),MAX(FA$8:FA52)*-1)</f>
        <v>-0.84420937587075306</v>
      </c>
      <c r="FB53" s="2">
        <f>MAX(MIN(IF(AND(PF52=1,NN53&lt;0),-1,1)*(DJ53-$C$15)/($C$14-$C$15)*$C$12*$C$21-$C$33*LV53/AV$6 -  PF52*$C$33/$C$21,EF52/$C$19),MAX(FB$8:FB52)*-1)</f>
        <v>-0.84420937587075306</v>
      </c>
      <c r="FC53" s="2">
        <f>MAX(MIN(IF(AND(PG52=1,NO53&lt;0),-1,1)*(DK53-$C$15)/($C$14-$C$15)*$C$12*$C$21-$C$33*LW53/AW$6 -  PG52*$C$33/$C$21,EG52/$C$19),MAX(FC$8:FC52)*-1)</f>
        <v>-0.82444281081081083</v>
      </c>
      <c r="FD53" s="2">
        <f>MAX(MIN(IF(AND(PH52=1,NP53&lt;0),-1,1)*(DL53-$C$15)/($C$14-$C$15)*$C$12*$C$21-$C$33*LX53/AX$6 -  PH52*$C$33/$C$21,EH52/$C$19),MAX(FD$8:FD52)*-1)</f>
        <v>-0.74400936585365862</v>
      </c>
      <c r="FE53" s="2">
        <f>MAX(MIN(IF(AND(PI52=1,NQ53&lt;0),-1,1)*(DM53-$C$15)/($C$14-$C$15)*$C$12*$C$21-$C$33*LY53/AY$6 -  PI52*$C$33/$C$21,EI52/$C$19),MAX(FE$8:FE52)*-1)</f>
        <v>-0.6778751999999999</v>
      </c>
      <c r="FF53" s="2">
        <f>MAX(MIN(IF(AND(PJ52=1,NR53&lt;0),-1,1)*(DN53-$C$15)/($C$14-$C$15)*$C$12*$C$21-$C$33*LZ53/AZ$6 -  PJ52*$C$33/$C$21,EJ52/$C$19),MAX(FF$8:FF52)*-1)</f>
        <v>9.9222448736582647E-2</v>
      </c>
      <c r="FG53" s="2">
        <f>MAX(MIN(IF(AND(PK52=1,NS53&lt;0),-1,1)*(DO53-$C$15)/($C$14-$C$15)*$C$12*$C$21-$C$33*MA53/BA$6 -  PK52*$C$33/$C$21,EK52/$C$19),MAX(FG$8:FG52)*-1)</f>
        <v>0.12035834153380964</v>
      </c>
      <c r="FH53" s="2">
        <f>MAX(MIN(IF(AND(PL52=1,NT53&lt;0),-1,1)*(DP53-$C$15)/($C$14-$C$15)*$C$12*$C$21-$C$33*MB53/BB$6 -  PL52*$C$33/$C$21,EL52/$C$19),MAX(FH$8:FH52)*-1)</f>
        <v>-0.52436625293161376</v>
      </c>
      <c r="FI53" s="2">
        <f>MAX(MIN(IF(AND(PM52=1,NU53&lt;0),-1,1)*(DQ53-$C$15)/($C$14-$C$15)*$C$12*$C$21-$C$33*MC53/BC$6 -  PM52*$C$33/$C$21,EM52/$C$19),MAX(FI$8:FI52)*-1)</f>
        <v>-0.60269417181003837</v>
      </c>
      <c r="FJ53" s="2">
        <f>MAX(MIN(IF(AND(PN52=1,NV53&lt;0),-1,1)*(DR53-$C$15)/($C$14-$C$15)*$C$12*$C$21-$C$33*MD53/BD$6 -  PN52*$C$33/$C$21,EN52/$C$19),MAX(FJ$8:FJ52)*-1)</f>
        <v>-0.68102209068846309</v>
      </c>
      <c r="FK53" s="2">
        <f>MAX(MIN(IF(AND(PO52=1,NW53&lt;0),-1,1)*(DS53-$C$15)/($C$14-$C$15)*$C$12*$C$21-$C$33*ME53/BE$6 -  PO52*$C$33/$C$21,EO52/$C$19),MAX(FK$8:FK52)*-1)</f>
        <v>-0.7593500095668877</v>
      </c>
      <c r="FL53" s="2">
        <f>MAX(MIN(IF(AND(PP52=1,NX53&lt;0),-1,1)*(DT53-$C$15)/($C$14-$C$15)*$C$12*$C$21-$C$33*MF53/BF$6 -  PP52*$C$33/$C$21,EP52/$C$19),MAX(FL$8:FL52)*-1)</f>
        <v>-0.8376779284453123</v>
      </c>
      <c r="FM53" s="2">
        <f>MAX(MIN(IF(AND(PQ52=1,NY53&lt;0),-1,1)*(DU53-$C$15)/($C$14-$C$15)*$C$12*$C$21-$C$33*MG53/BG$6 -  PQ52*$C$33/$C$21,EQ52/$C$19),MAX(FM$8:FM52)*-1)</f>
        <v>-0.91600584732373702</v>
      </c>
      <c r="FN53" s="2">
        <f>MAX(MIN(IF(AND(PR52=1,NZ53&lt;0),-1,1)*(DV53-$C$15)/($C$14-$C$15)*$C$12*$C$21-$C$33*MH53/BH$6 -  PR52*$C$33/$C$21,ER52/$C$19),MAX(FN$8:FN52)*-1)</f>
        <v>-0.93868571954160918</v>
      </c>
      <c r="FO53" s="2">
        <f>MAX(MIN(IF(AND(PS52=1,OA53&lt;0),-1,1)*(DW53-$C$15)/($C$14-$C$15)*$C$12*$C$21-$C$33*MI53/BI$6 -  PS52*$C$33/$C$21,ES52/$C$19),MAX(FO$8:FO52)*-1)</f>
        <v>-0.89331848869439012</v>
      </c>
      <c r="FP53" s="47">
        <f t="shared" si="101"/>
        <v>1.8000000000000009</v>
      </c>
      <c r="FQ53" s="43">
        <f t="shared" si="375"/>
        <v>0</v>
      </c>
      <c r="FR53" s="43">
        <f t="shared" si="376"/>
        <v>1.5275000149518347</v>
      </c>
      <c r="FS53" s="43">
        <f t="shared" si="377"/>
        <v>1.5275000000185408</v>
      </c>
      <c r="FT53" s="43">
        <f t="shared" si="378"/>
        <v>1.5275000000005274</v>
      </c>
      <c r="FU53" s="43">
        <f t="shared" si="379"/>
        <v>0</v>
      </c>
      <c r="FV53" s="43">
        <f t="shared" si="380"/>
        <v>0</v>
      </c>
      <c r="FW53" s="43">
        <f t="shared" si="381"/>
        <v>0</v>
      </c>
      <c r="FX53" s="43">
        <f t="shared" si="382"/>
        <v>0</v>
      </c>
      <c r="FY53" s="43">
        <f t="shared" si="383"/>
        <v>0</v>
      </c>
      <c r="FZ53" s="43">
        <f t="shared" si="384"/>
        <v>0</v>
      </c>
      <c r="GA53" s="43">
        <f t="shared" si="385"/>
        <v>1.5883128741072969</v>
      </c>
      <c r="GB53" s="43">
        <f t="shared" si="386"/>
        <v>9.2114697144161415</v>
      </c>
      <c r="GC53" s="43">
        <f t="shared" si="387"/>
        <v>10.792387803957091</v>
      </c>
      <c r="GD53" s="43">
        <f t="shared" si="388"/>
        <v>2.4376005227674789</v>
      </c>
      <c r="GE53" s="43">
        <f t="shared" si="389"/>
        <v>1.528791182076737</v>
      </c>
      <c r="GF53" s="43">
        <f t="shared" si="390"/>
        <v>1.5275443736366225</v>
      </c>
      <c r="GG53" s="43">
        <f t="shared" si="391"/>
        <v>1.5275015175468216</v>
      </c>
      <c r="GH53" s="43">
        <f t="shared" si="392"/>
        <v>1.5275000518209201</v>
      </c>
      <c r="GI53" s="43">
        <f t="shared" si="393"/>
        <v>1.5275000017874762</v>
      </c>
      <c r="GJ53" s="43">
        <f t="shared" si="394"/>
        <v>1.5275000003301302</v>
      </c>
      <c r="GK53" s="43">
        <f t="shared" si="395"/>
        <v>1.5275000000633738</v>
      </c>
      <c r="GL53" s="47">
        <f t="shared" si="123"/>
        <v>1.8000000000000009</v>
      </c>
      <c r="GM53" s="43">
        <f t="shared" si="332"/>
        <v>0</v>
      </c>
      <c r="GN53" s="43">
        <f t="shared" si="333"/>
        <v>-10.167623257923573</v>
      </c>
      <c r="GO53" s="43">
        <f t="shared" si="334"/>
        <v>-14.282578748307513</v>
      </c>
      <c r="GP53" s="43">
        <f t="shared" si="335"/>
        <v>-15.824375823240716</v>
      </c>
      <c r="GQ53" s="43">
        <f t="shared" si="336"/>
        <v>0</v>
      </c>
      <c r="GR53" s="43">
        <f t="shared" si="337"/>
        <v>0</v>
      </c>
      <c r="GS53" s="43">
        <f t="shared" si="338"/>
        <v>0</v>
      </c>
      <c r="GT53" s="43">
        <f t="shared" si="339"/>
        <v>0</v>
      </c>
      <c r="GU53" s="43">
        <f t="shared" si="340"/>
        <v>0</v>
      </c>
      <c r="GV53" s="43">
        <f t="shared" si="341"/>
        <v>-34.043744474999997</v>
      </c>
      <c r="GW53" s="43">
        <f t="shared" si="342"/>
        <v>-34.043744474999997</v>
      </c>
      <c r="GX53" s="43">
        <f t="shared" si="343"/>
        <v>1.9932304300095385</v>
      </c>
      <c r="GY53" s="43">
        <f t="shared" si="344"/>
        <v>2.4178188696750045</v>
      </c>
      <c r="GZ53" s="43">
        <f t="shared" si="345"/>
        <v>-10.533732891315141</v>
      </c>
      <c r="HA53" s="43">
        <f t="shared" si="346"/>
        <v>-12.107223501713998</v>
      </c>
      <c r="HB53" s="43">
        <f t="shared" si="347"/>
        <v>-13.680714112112852</v>
      </c>
      <c r="HC53" s="43">
        <f t="shared" si="348"/>
        <v>-15.254204722511707</v>
      </c>
      <c r="HD53" s="43">
        <f t="shared" si="349"/>
        <v>-16.827695332910565</v>
      </c>
      <c r="HE53" s="43">
        <f t="shared" si="350"/>
        <v>-18.401185943309425</v>
      </c>
      <c r="HF53" s="43">
        <f t="shared" si="351"/>
        <v>-18.856790617745595</v>
      </c>
      <c r="HG53" s="43">
        <f t="shared" si="352"/>
        <v>-17.945430878076074</v>
      </c>
      <c r="HH53" s="47">
        <f t="shared" si="124"/>
        <v>1.8000000000000009</v>
      </c>
      <c r="HI53" s="43">
        <f t="shared" si="125"/>
        <v>0</v>
      </c>
      <c r="HJ53" s="43">
        <f t="shared" si="126"/>
        <v>10.167623257923573</v>
      </c>
      <c r="HK53" s="43">
        <f t="shared" si="127"/>
        <v>14.282578748307513</v>
      </c>
      <c r="HL53" s="43">
        <f t="shared" si="128"/>
        <v>15.824375823240716</v>
      </c>
      <c r="HM53" s="43">
        <f t="shared" si="129"/>
        <v>0</v>
      </c>
      <c r="HN53" s="43">
        <f t="shared" si="130"/>
        <v>0</v>
      </c>
      <c r="HO53" s="43">
        <f t="shared" si="131"/>
        <v>0</v>
      </c>
      <c r="HP53" s="43">
        <f t="shared" si="132"/>
        <v>0</v>
      </c>
      <c r="HQ53" s="43">
        <f t="shared" si="133"/>
        <v>0</v>
      </c>
      <c r="HR53" s="43">
        <f t="shared" si="134"/>
        <v>34.043744474999997</v>
      </c>
      <c r="HS53" s="43">
        <f t="shared" si="135"/>
        <v>34.043744474999997</v>
      </c>
      <c r="HT53" s="43">
        <f t="shared" si="136"/>
        <v>1.9932304300095385</v>
      </c>
      <c r="HU53" s="43">
        <f t="shared" si="137"/>
        <v>2.4178188696750045</v>
      </c>
      <c r="HV53" s="43">
        <f t="shared" si="138"/>
        <v>10.533732891315141</v>
      </c>
      <c r="HW53" s="43">
        <f t="shared" si="139"/>
        <v>12.107223501713998</v>
      </c>
      <c r="HX53" s="43">
        <f t="shared" si="140"/>
        <v>13.680714112112852</v>
      </c>
      <c r="HY53" s="43">
        <f t="shared" si="141"/>
        <v>15.254204722511707</v>
      </c>
      <c r="HZ53" s="43">
        <f t="shared" si="142"/>
        <v>16.827695332910565</v>
      </c>
      <c r="IA53" s="43">
        <f t="shared" si="143"/>
        <v>18.401185943309425</v>
      </c>
      <c r="IB53" s="43">
        <f t="shared" si="144"/>
        <v>18.856790617745595</v>
      </c>
      <c r="IC53" s="43">
        <f t="shared" si="145"/>
        <v>17.945430878076074</v>
      </c>
      <c r="ID53" s="47">
        <f t="shared" si="146"/>
        <v>1.8000000000000009</v>
      </c>
      <c r="IE53" s="43">
        <f t="shared" si="147"/>
        <v>0</v>
      </c>
      <c r="IF53" s="43">
        <f t="shared" si="148"/>
        <v>0</v>
      </c>
      <c r="IG53" s="43">
        <f t="shared" si="149"/>
        <v>0</v>
      </c>
      <c r="IH53" s="43">
        <f t="shared" si="150"/>
        <v>0</v>
      </c>
      <c r="II53" s="43">
        <f t="shared" si="151"/>
        <v>0</v>
      </c>
      <c r="IJ53" s="43">
        <f t="shared" si="152"/>
        <v>0</v>
      </c>
      <c r="IK53" s="43">
        <f t="shared" si="153"/>
        <v>0</v>
      </c>
      <c r="IL53" s="43">
        <f t="shared" si="154"/>
        <v>0</v>
      </c>
      <c r="IM53" s="43">
        <f t="shared" si="155"/>
        <v>0</v>
      </c>
      <c r="IN53" s="43">
        <f t="shared" si="156"/>
        <v>0</v>
      </c>
      <c r="IO53" s="43">
        <f t="shared" si="157"/>
        <v>0</v>
      </c>
      <c r="IP53" s="43">
        <f t="shared" si="158"/>
        <v>11.691598455119799</v>
      </c>
      <c r="IQ53" s="43">
        <f t="shared" si="159"/>
        <v>11.600391732514943</v>
      </c>
      <c r="IR53" s="43">
        <f t="shared" si="160"/>
        <v>0</v>
      </c>
      <c r="IS53" s="43">
        <f t="shared" si="161"/>
        <v>0</v>
      </c>
      <c r="IT53" s="43">
        <f t="shared" si="162"/>
        <v>0</v>
      </c>
      <c r="IU53" s="43">
        <f t="shared" si="163"/>
        <v>0</v>
      </c>
      <c r="IV53" s="43">
        <f t="shared" si="164"/>
        <v>0</v>
      </c>
      <c r="IW53" s="43">
        <f t="shared" si="165"/>
        <v>0</v>
      </c>
      <c r="IX53" s="43">
        <f t="shared" si="166"/>
        <v>0</v>
      </c>
      <c r="IY53" s="43">
        <f t="shared" si="167"/>
        <v>0</v>
      </c>
      <c r="IZ53" s="47">
        <f t="shared" si="168"/>
        <v>1.8000000000000009</v>
      </c>
      <c r="JA53" s="43" t="e">
        <f t="shared" si="267"/>
        <v>#N/A</v>
      </c>
      <c r="JB53" s="43" t="e">
        <f t="shared" si="268"/>
        <v>#N/A</v>
      </c>
      <c r="JC53" s="43" t="e">
        <f t="shared" si="269"/>
        <v>#N/A</v>
      </c>
      <c r="JD53" s="43" t="e">
        <f t="shared" si="270"/>
        <v>#N/A</v>
      </c>
      <c r="JE53" s="43" t="e">
        <f t="shared" si="271"/>
        <v>#N/A</v>
      </c>
      <c r="JF53" s="43" t="e">
        <f t="shared" si="272"/>
        <v>#N/A</v>
      </c>
      <c r="JG53" s="43" t="e">
        <f t="shared" si="273"/>
        <v>#N/A</v>
      </c>
      <c r="JH53" s="43" t="e">
        <f t="shared" si="274"/>
        <v>#N/A</v>
      </c>
      <c r="JI53" s="43" t="e">
        <f t="shared" si="275"/>
        <v>#N/A</v>
      </c>
      <c r="JJ53" s="43" t="e">
        <f t="shared" si="276"/>
        <v>#N/A</v>
      </c>
      <c r="JK53" s="43" t="e">
        <f t="shared" si="277"/>
        <v>#N/A</v>
      </c>
      <c r="JL53" s="43">
        <f t="shared" si="278"/>
        <v>6</v>
      </c>
      <c r="JM53" s="43">
        <f t="shared" si="279"/>
        <v>6</v>
      </c>
      <c r="JN53" s="43" t="e">
        <f t="shared" si="280"/>
        <v>#N/A</v>
      </c>
      <c r="JO53" s="43" t="e">
        <f t="shared" si="281"/>
        <v>#N/A</v>
      </c>
      <c r="JP53" s="43" t="e">
        <f t="shared" si="282"/>
        <v>#N/A</v>
      </c>
      <c r="JQ53" s="43" t="e">
        <f t="shared" si="283"/>
        <v>#N/A</v>
      </c>
      <c r="JR53" s="43" t="e">
        <f t="shared" si="284"/>
        <v>#N/A</v>
      </c>
      <c r="JS53" s="43" t="e">
        <f t="shared" si="285"/>
        <v>#N/A</v>
      </c>
      <c r="JT53" s="43" t="e">
        <f t="shared" si="286"/>
        <v>#N/A</v>
      </c>
      <c r="JU53" s="43" t="e">
        <f t="shared" si="287"/>
        <v>#N/A</v>
      </c>
      <c r="JV53" s="47">
        <f t="shared" si="170"/>
        <v>1.8000000000000009</v>
      </c>
      <c r="JW53" s="36">
        <f t="shared" si="396"/>
        <v>0</v>
      </c>
      <c r="JX53" s="36">
        <f t="shared" si="397"/>
        <v>0</v>
      </c>
      <c r="JY53" s="36">
        <f t="shared" si="398"/>
        <v>0</v>
      </c>
      <c r="JZ53" s="36">
        <f t="shared" si="399"/>
        <v>0</v>
      </c>
      <c r="KA53" s="36">
        <f t="shared" si="400"/>
        <v>0</v>
      </c>
      <c r="KB53" s="36">
        <f t="shared" si="401"/>
        <v>0</v>
      </c>
      <c r="KC53" s="36">
        <f t="shared" si="402"/>
        <v>0</v>
      </c>
      <c r="KD53" s="36">
        <f t="shared" si="403"/>
        <v>0</v>
      </c>
      <c r="KE53" s="36">
        <f t="shared" si="404"/>
        <v>0</v>
      </c>
      <c r="KF53" s="36">
        <f t="shared" si="405"/>
        <v>0</v>
      </c>
      <c r="KG53" s="36">
        <f t="shared" si="406"/>
        <v>0</v>
      </c>
      <c r="KH53" s="36">
        <f t="shared" si="407"/>
        <v>0</v>
      </c>
      <c r="KI53" s="36">
        <f t="shared" si="408"/>
        <v>0</v>
      </c>
      <c r="KJ53" s="36">
        <f t="shared" si="409"/>
        <v>0</v>
      </c>
      <c r="KK53" s="36">
        <f t="shared" si="410"/>
        <v>0</v>
      </c>
      <c r="KL53" s="36">
        <f t="shared" si="411"/>
        <v>0</v>
      </c>
      <c r="KM53" s="36">
        <f t="shared" si="412"/>
        <v>0</v>
      </c>
      <c r="KN53" s="36">
        <f t="shared" si="413"/>
        <v>0</v>
      </c>
      <c r="KO53" s="36">
        <f t="shared" si="414"/>
        <v>0</v>
      </c>
      <c r="KP53" s="36">
        <f t="shared" si="415"/>
        <v>0</v>
      </c>
      <c r="KQ53" s="36">
        <f t="shared" si="416"/>
        <v>0</v>
      </c>
      <c r="KR53" s="47">
        <f t="shared" si="192"/>
        <v>1.8000000000000009</v>
      </c>
      <c r="KS53" s="1">
        <f t="shared" si="417"/>
        <v>1</v>
      </c>
      <c r="KT53" s="1">
        <f t="shared" si="418"/>
        <v>0</v>
      </c>
      <c r="KU53" s="1">
        <f t="shared" si="419"/>
        <v>0</v>
      </c>
      <c r="KV53" s="1">
        <f t="shared" si="420"/>
        <v>0</v>
      </c>
      <c r="KW53" s="1">
        <f t="shared" si="421"/>
        <v>1</v>
      </c>
      <c r="KX53" s="1">
        <f t="shared" si="422"/>
        <v>1</v>
      </c>
      <c r="KY53" s="1">
        <f t="shared" si="423"/>
        <v>1</v>
      </c>
      <c r="KZ53" s="1">
        <f t="shared" si="424"/>
        <v>1</v>
      </c>
      <c r="LA53" s="1">
        <f t="shared" si="425"/>
        <v>1</v>
      </c>
      <c r="LB53" s="1">
        <f t="shared" si="426"/>
        <v>1</v>
      </c>
      <c r="LC53" s="1">
        <f t="shared" si="427"/>
        <v>0</v>
      </c>
      <c r="LD53" s="1">
        <f t="shared" si="428"/>
        <v>0</v>
      </c>
      <c r="LE53" s="1">
        <f t="shared" si="429"/>
        <v>0</v>
      </c>
      <c r="LF53" s="1">
        <f t="shared" si="430"/>
        <v>0</v>
      </c>
      <c r="LG53" s="1">
        <f t="shared" si="431"/>
        <v>0</v>
      </c>
      <c r="LH53" s="1">
        <f t="shared" si="432"/>
        <v>0</v>
      </c>
      <c r="LI53" s="1">
        <f t="shared" si="433"/>
        <v>0</v>
      </c>
      <c r="LJ53" s="1">
        <f t="shared" si="434"/>
        <v>0</v>
      </c>
      <c r="LK53" s="1">
        <f t="shared" si="435"/>
        <v>0</v>
      </c>
      <c r="LL53" s="1">
        <f t="shared" si="436"/>
        <v>0</v>
      </c>
      <c r="LM53" s="1">
        <f t="shared" si="437"/>
        <v>0</v>
      </c>
      <c r="LN53" s="47">
        <f t="shared" si="214"/>
        <v>1.8000000000000009</v>
      </c>
      <c r="LO53" s="43">
        <f t="shared" si="215"/>
        <v>0</v>
      </c>
      <c r="LP53" s="43">
        <f t="shared" si="216"/>
        <v>10.51955965330029</v>
      </c>
      <c r="LQ53" s="43">
        <f t="shared" si="217"/>
        <v>6.2265876333574184</v>
      </c>
      <c r="LR53" s="43">
        <f t="shared" si="218"/>
        <v>0.39998923389692476</v>
      </c>
      <c r="LS53" s="43">
        <f t="shared" si="219"/>
        <v>0</v>
      </c>
      <c r="LT53" s="43">
        <f t="shared" si="220"/>
        <v>0</v>
      </c>
      <c r="LU53" s="43">
        <f t="shared" si="221"/>
        <v>0</v>
      </c>
      <c r="LV53" s="43">
        <f t="shared" si="222"/>
        <v>0</v>
      </c>
      <c r="LW53" s="43">
        <f t="shared" si="223"/>
        <v>0</v>
      </c>
      <c r="LX53" s="43">
        <f t="shared" si="224"/>
        <v>0</v>
      </c>
      <c r="LY53" s="43">
        <f t="shared" si="225"/>
        <v>2.4391792870937321</v>
      </c>
      <c r="LZ53" s="43">
        <f t="shared" si="226"/>
        <v>7.3550425323733686</v>
      </c>
      <c r="MA53" s="43">
        <f t="shared" si="227"/>
        <v>8.9217786133986916</v>
      </c>
      <c r="MB53" s="43">
        <f t="shared" si="228"/>
        <v>9.4080123707508001</v>
      </c>
      <c r="MC53" s="43">
        <f t="shared" si="229"/>
        <v>8.2782043295633336</v>
      </c>
      <c r="MD53" s="43">
        <f t="shared" si="230"/>
        <v>7.8903560537930586</v>
      </c>
      <c r="ME53" s="43">
        <f t="shared" si="231"/>
        <v>7.1405509308545572</v>
      </c>
      <c r="MF53" s="43">
        <f t="shared" si="232"/>
        <v>6.0192628306249931</v>
      </c>
      <c r="MG53" s="43">
        <f t="shared" si="233"/>
        <v>4.4564352021107867</v>
      </c>
      <c r="MH53" s="43">
        <f t="shared" si="234"/>
        <v>3.243637577139912</v>
      </c>
      <c r="MI53" s="43">
        <f t="shared" si="235"/>
        <v>2.0008336000579057</v>
      </c>
      <c r="MJ53" s="47">
        <f t="shared" si="236"/>
        <v>1.8000000000000009</v>
      </c>
      <c r="MK53" s="43" t="e">
        <f t="shared" si="353"/>
        <v>#N/A</v>
      </c>
      <c r="ML53" s="43" t="e">
        <f t="shared" si="288"/>
        <v>#N/A</v>
      </c>
      <c r="MM53" s="43" t="e">
        <f t="shared" si="289"/>
        <v>#N/A</v>
      </c>
      <c r="MN53" s="43" t="e">
        <f t="shared" si="290"/>
        <v>#N/A</v>
      </c>
      <c r="MO53" s="43" t="e">
        <f t="shared" si="291"/>
        <v>#N/A</v>
      </c>
      <c r="MP53" s="43" t="e">
        <f t="shared" si="292"/>
        <v>#N/A</v>
      </c>
      <c r="MQ53" s="43" t="e">
        <f t="shared" si="293"/>
        <v>#N/A</v>
      </c>
      <c r="MR53" s="43" t="e">
        <f t="shared" si="294"/>
        <v>#N/A</v>
      </c>
      <c r="MS53" s="43" t="e">
        <f t="shared" si="295"/>
        <v>#N/A</v>
      </c>
      <c r="MT53" s="43" t="e">
        <f t="shared" si="296"/>
        <v>#N/A</v>
      </c>
      <c r="MU53" s="43" t="e">
        <f t="shared" si="297"/>
        <v>#N/A</v>
      </c>
      <c r="MV53" s="43" t="e">
        <f t="shared" si="298"/>
        <v>#N/A</v>
      </c>
      <c r="MW53" s="43" t="e">
        <f t="shared" si="299"/>
        <v>#N/A</v>
      </c>
      <c r="MX53" s="43" t="e">
        <f t="shared" si="300"/>
        <v>#N/A</v>
      </c>
      <c r="MY53" s="43" t="e">
        <f t="shared" si="301"/>
        <v>#N/A</v>
      </c>
      <c r="MZ53" s="43" t="e">
        <f t="shared" si="302"/>
        <v>#N/A</v>
      </c>
      <c r="NA53" s="43" t="e">
        <f t="shared" si="303"/>
        <v>#N/A</v>
      </c>
      <c r="NB53" s="43" t="e">
        <f t="shared" si="304"/>
        <v>#N/A</v>
      </c>
      <c r="NC53" s="43" t="e">
        <f t="shared" si="305"/>
        <v>#N/A</v>
      </c>
      <c r="ND53" s="43" t="e">
        <f t="shared" si="306"/>
        <v>#N/A</v>
      </c>
      <c r="NE53" s="43" t="e">
        <f t="shared" si="307"/>
        <v>#N/A</v>
      </c>
      <c r="NF53" s="47">
        <f t="shared" si="238"/>
        <v>1.8000000000000009</v>
      </c>
      <c r="NG53" s="43">
        <f>IF(OY52=0,MIN('Drive Train'!$F$35-FQ52*$C$19*'Drive Train'!$F$39,NG52+$C$39)-$C$7,IF(LO52-1&lt;=0,0,IF($C$37=Motors!$C$30,MAX(MAX(NG$8:NG52)*-1,NG52-$C$39),MAX(0,MAX(NG$8:NG52)*-1,NG52-$C$39))))</f>
        <v>0</v>
      </c>
      <c r="NH53" s="43">
        <f>IF(OZ52=0,MIN('Drive Train'!$F$35-FR52*$C$19*'Drive Train'!$F$39,NH52+$C$39)-$C$7,IF(LP52-1&lt;=0,0,IF($C$37=Motors!$C$30,MAX(MAX(NH$8:NH52)*-1,NH52-$C$39),MAX(0,MAX(NH$8:NH52)*-1,NH52-$C$39))))</f>
        <v>0</v>
      </c>
      <c r="NI53" s="43">
        <f>IF(PA52=0,MIN('Drive Train'!$F$35-FS52*$C$19*'Drive Train'!$F$39,NI52+$C$39)-$C$7,IF(LQ52-1&lt;=0,0,IF($C$37=Motors!$C$30,MAX(MAX(NI$8:NI52)*-1,NI52-$C$39),MAX(0,MAX(NI$8:NI52)*-1,NI52-$C$39))))</f>
        <v>0</v>
      </c>
      <c r="NJ53" s="43">
        <f>IF(PB52=0,MIN('Drive Train'!$F$35-FT52*$C$19*'Drive Train'!$F$39,NJ52+$C$39)-$C$7,IF(LR52-1&lt;=0,0,IF($C$37=Motors!$C$30,MAX(MAX(NJ$8:NJ52)*-1,NJ52-$C$39),MAX(0,MAX(NJ$8:NJ52)*-1,NJ52-$C$39))))</f>
        <v>0</v>
      </c>
      <c r="NK53" s="43">
        <f>IF(PC52=0,MIN('Drive Train'!$F$35-FU52*$C$19*'Drive Train'!$F$39,NK52+$C$39)-$C$7,IF(LS52-1&lt;=0,0,IF($C$37=Motors!$C$30,MAX(MAX(NK$8:NK52)*-1,NK52-$C$39),MAX(0,MAX(NK$8:NK52)*-1,NK52-$C$39))))</f>
        <v>0</v>
      </c>
      <c r="NL53" s="43">
        <f>IF(PD52=0,MIN('Drive Train'!$F$35-FV52*$C$19*'Drive Train'!$F$39,NL52+$C$39)-$C$7,IF(LT52-1&lt;=0,0,IF($C$37=Motors!$C$30,MAX(MAX(NL$8:NL52)*-1,NL52-$C$39),MAX(0,MAX(NL$8:NL52)*-1,NL52-$C$39))))</f>
        <v>0</v>
      </c>
      <c r="NM53" s="43">
        <f>IF(PE52=0,MIN('Drive Train'!$F$35-FW52*$C$19*'Drive Train'!$F$39,NM52+$C$39)-$C$7,IF(LU52-1&lt;=0,0,IF($C$37=Motors!$C$30,MAX(MAX(NM$8:NM52)*-1,NM52-$C$39),MAX(0,MAX(NM$8:NM52)*-1,NM52-$C$39))))</f>
        <v>0</v>
      </c>
      <c r="NN53" s="43">
        <f>IF(PF52=0,MIN('Drive Train'!$F$35-FX52*$C$19*'Drive Train'!$F$39,NN52+$C$39)-$C$7,IF(LV52-1&lt;=0,0,IF($C$37=Motors!$C$30,MAX(MAX(NN$8:NN52)*-1,NN52-$C$39),MAX(0,MAX(NN$8:NN52)*-1,NN52-$C$39))))</f>
        <v>0</v>
      </c>
      <c r="NO53" s="43">
        <f>IF(PG52=0,MIN('Drive Train'!$F$35-FY52*$C$19*'Drive Train'!$F$39,NO52+$C$39)-$C$7,IF(LW52-1&lt;=0,0,IF($C$37=Motors!$C$30,MAX(MAX(NO$8:NO52)*-1,NO52-$C$39),MAX(0,MAX(NO$8:NO52)*-1,NO52-$C$39))))</f>
        <v>0</v>
      </c>
      <c r="NP53" s="43">
        <f>IF(PH52=0,MIN('Drive Train'!$F$35-FZ52*$C$19*'Drive Train'!$F$39,NP52+$C$39)-$C$7,IF(LX52-1&lt;=0,0,IF($C$37=Motors!$C$30,MAX(MAX(NP$8:NP52)*-1,NP52-$C$39),MAX(0,MAX(NP$8:NP52)*-1,NP52-$C$39))))</f>
        <v>0</v>
      </c>
      <c r="NQ53" s="43">
        <f>IF(PI52=0,MIN('Drive Train'!$F$35-GA52*$C$19*'Drive Train'!$F$39,NQ52+$C$39)-$C$7,IF(LY52-1&lt;=0,0,IF($C$37=Motors!$C$30,MAX(MAX(NQ$8:NQ52)*-1,NQ52-$C$39),MAX(0,MAX(NQ$8:NQ52)*-1,NQ52-$C$39))))</f>
        <v>0</v>
      </c>
      <c r="NR53" s="43">
        <f>IF(PJ52=0,MIN('Drive Train'!$F$35-GB52*$C$19*'Drive Train'!$F$39,NR52+$C$39)-$C$7,IF(LZ52-1&lt;=0,0,IF($C$37=Motors!$C$30,MAX(MAX(NR$8:NR52)*-1,NR52-$C$39),MAX(0,MAX(NR$8:NR52)*-1,NR52-$C$39))))</f>
        <v>11.691598455119799</v>
      </c>
      <c r="NS53" s="43">
        <f>IF(PK52=0,MIN('Drive Train'!$F$35-GC52*$C$19*'Drive Train'!$F$39,NS52+$C$39)-$C$7,IF(MA52-1&lt;=0,0,IF($C$37=Motors!$C$30,MAX(MAX(NS$8:NS52)*-1,NS52-$C$39),MAX(0,MAX(NS$8:NS52)*-1,NS52-$C$39))))</f>
        <v>11.600391732514943</v>
      </c>
      <c r="NT53" s="43">
        <f>IF(PL52=0,MIN('Drive Train'!$F$35-GD52*$C$19*'Drive Train'!$F$39,NT52+$C$39)-$C$7,IF(MB52-1&lt;=0,0,IF($C$37=Motors!$C$30,MAX(MAX(NT$8:NT52)*-1,NT52-$C$39),MAX(0,MAX(NT$8:NT52)*-1,NT52-$C$39))))</f>
        <v>0</v>
      </c>
      <c r="NU53" s="43">
        <f>IF(PM52=0,MIN('Drive Train'!$F$35-GE52*$C$19*'Drive Train'!$F$39,NU52+$C$39)-$C$7,IF(MC52-1&lt;=0,0,IF($C$37=Motors!$C$30,MAX(MAX(NU$8:NU52)*-1,NU52-$C$39),MAX(0,MAX(NU$8:NU52)*-1,NU52-$C$39))))</f>
        <v>0</v>
      </c>
      <c r="NV53" s="43">
        <f>IF(PN52=0,MIN('Drive Train'!$F$35-GF52*$C$19*'Drive Train'!$F$39,NV52+$C$39)-$C$7,IF(MD52-1&lt;=0,0,IF($C$37=Motors!$C$30,MAX(MAX(NV$8:NV52)*-1,NV52-$C$39),MAX(0,MAX(NV$8:NV52)*-1,NV52-$C$39))))</f>
        <v>0</v>
      </c>
      <c r="NW53" s="43">
        <f>IF(PO52=0,MIN('Drive Train'!$F$35-GG52*$C$19*'Drive Train'!$F$39,NW52+$C$39)-$C$7,IF(ME52-1&lt;=0,0,IF($C$37=Motors!$C$30,MAX(MAX(NW$8:NW52)*-1,NW52-$C$39),MAX(0,MAX(NW$8:NW52)*-1,NW52-$C$39))))</f>
        <v>0</v>
      </c>
      <c r="NX53" s="43">
        <f>IF(PP52=0,MIN('Drive Train'!$F$35-GH52*$C$19*'Drive Train'!$F$39,NX52+$C$39)-$C$7,IF(MF52-1&lt;=0,0,IF($C$37=Motors!$C$30,MAX(MAX(NX$8:NX52)*-1,NX52-$C$39),MAX(0,MAX(NX$8:NX52)*-1,NX52-$C$39))))</f>
        <v>0</v>
      </c>
      <c r="NY53" s="43">
        <f>IF(PQ52=0,MIN('Drive Train'!$F$35-GI52*$C$19*'Drive Train'!$F$39,NY52+$C$39)-$C$7,IF(MG52-1&lt;=0,0,IF($C$37=Motors!$C$30,MAX(MAX(NY$8:NY52)*-1,NY52-$C$39),MAX(0,MAX(NY$8:NY52)*-1,NY52-$C$39))))</f>
        <v>0</v>
      </c>
      <c r="NZ53" s="43">
        <f>IF(PR52=0,MIN('Drive Train'!$F$35-GJ52*$C$19*'Drive Train'!$F$39,NZ52+$C$39)-$C$7,IF(MH52-1&lt;=0,0,IF($C$37=Motors!$C$30,MAX(MAX(NZ$8:NZ52)*-1,NZ52-$C$39),MAX(0,MAX(NZ$8:NZ52)*-1,NZ52-$C$39))))</f>
        <v>0</v>
      </c>
      <c r="OA53" s="43">
        <f>IF(PS52=0,MIN('Drive Train'!$F$35-GK52*$C$19*'Drive Train'!$F$39,OA52+$C$39)-$C$7,IF(MI52-1&lt;=0,0,IF($C$37=Motors!$C$30,MAX(MAX(OA$8:OA52)*-1,OA52-$C$39),MAX(0,MAX(OA$8:OA52)*-1,OA52-$C$39))))</f>
        <v>0</v>
      </c>
      <c r="OB53" s="47">
        <f t="shared" si="239"/>
        <v>1.8000000000000009</v>
      </c>
      <c r="OC53" s="43">
        <f>'Drive Train'!$F$35-(FQ53*$C$13)*$C$19*'Drive Train'!$F$39</f>
        <v>12.4</v>
      </c>
      <c r="OD53" s="43">
        <f>'Drive Train'!$F$35-(FR53*$C$13)*$C$19*'Drive Train'!$F$39</f>
        <v>12.335844999372023</v>
      </c>
      <c r="OE53" s="43">
        <f>'Drive Train'!$F$35-(FS53*$C$13)*$C$19*'Drive Train'!$F$39</f>
        <v>12.335844999999221</v>
      </c>
      <c r="OF53" s="43">
        <f>'Drive Train'!$F$35-(FT53*$C$13)*$C$19*'Drive Train'!$F$39</f>
        <v>12.335844999999978</v>
      </c>
      <c r="OG53" s="43">
        <f>'Drive Train'!$F$35-(FU53*$C$13)*$C$19*'Drive Train'!$F$39</f>
        <v>12.4</v>
      </c>
      <c r="OH53" s="43">
        <f>'Drive Train'!$F$35-(FV53*$C$13)*$C$19*'Drive Train'!$F$39</f>
        <v>12.4</v>
      </c>
      <c r="OI53" s="43">
        <f>'Drive Train'!$F$35-(FW53*$C$13)*$C$19*'Drive Train'!$F$39</f>
        <v>12.4</v>
      </c>
      <c r="OJ53" s="43">
        <f>'Drive Train'!$F$35-(FX53*$C$13)*$C$19*'Drive Train'!$F$39</f>
        <v>12.4</v>
      </c>
      <c r="OK53" s="43">
        <f>'Drive Train'!$F$35-(FY53*$C$13)*$C$19*'Drive Train'!$F$39</f>
        <v>12.4</v>
      </c>
      <c r="OL53" s="43">
        <f>'Drive Train'!$F$35-(FZ53*$C$13)*$C$19*'Drive Train'!$F$39</f>
        <v>12.4</v>
      </c>
      <c r="OM53" s="43">
        <f>'Drive Train'!$F$35-(GA53*$C$13)*$C$19*'Drive Train'!$F$39</f>
        <v>12.333290859287494</v>
      </c>
      <c r="ON53" s="43">
        <f>'Drive Train'!$F$35-(GB53*$C$13)*$C$19*'Drive Train'!$F$39</f>
        <v>12.013118271994522</v>
      </c>
      <c r="OO53" s="43">
        <f>'Drive Train'!$F$35-(GC53*$C$13)*$C$19*'Drive Train'!$F$39</f>
        <v>11.946719712233802</v>
      </c>
      <c r="OP53" s="43">
        <f>'Drive Train'!$F$35-(GD53*$C$13)*$C$19*'Drive Train'!$F$39</f>
        <v>12.297620778043767</v>
      </c>
      <c r="OQ53" s="43">
        <f>'Drive Train'!$F$35-(GE53*$C$13)*$C$19*'Drive Train'!$F$39</f>
        <v>12.335790770352778</v>
      </c>
      <c r="OR53" s="43">
        <f>'Drive Train'!$F$35-(GF53*$C$13)*$C$19*'Drive Train'!$F$39</f>
        <v>12.335843136307263</v>
      </c>
      <c r="OS53" s="43">
        <f>'Drive Train'!$F$35-(GG53*$C$13)*$C$19*'Drive Train'!$F$39</f>
        <v>12.335844936263033</v>
      </c>
      <c r="OT53" s="43">
        <f>'Drive Train'!$F$35-(GH53*$C$13)*$C$19*'Drive Train'!$F$39</f>
        <v>12.335844997823521</v>
      </c>
      <c r="OU53" s="43">
        <f>'Drive Train'!$F$35-(GI53*$C$13)*$C$19*'Drive Train'!$F$39</f>
        <v>12.335844999924927</v>
      </c>
      <c r="OV53" s="43">
        <f>'Drive Train'!$F$35-(GJ53*$C$13)*$C$19*'Drive Train'!$F$39</f>
        <v>12.335844999986135</v>
      </c>
      <c r="OW53" s="43">
        <f>'Drive Train'!$F$35-(GK53*$C$13)*$C$19*'Drive Train'!$F$39</f>
        <v>12.335844999997338</v>
      </c>
      <c r="OX53" s="47">
        <f t="shared" si="240"/>
        <v>1.8000000000000009</v>
      </c>
      <c r="OY53" s="1">
        <f>IF(PU53&gt;='Drive Train'!$F$29,1,0)</f>
        <v>1</v>
      </c>
      <c r="OZ53" s="1">
        <f>IF(PV53&gt;='Drive Train'!$F$29,1,0)</f>
        <v>1</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1</v>
      </c>
      <c r="PJ53" s="1">
        <f>IF(QF53&gt;='Drive Train'!$F$29,1,0)</f>
        <v>0</v>
      </c>
      <c r="PK53" s="1">
        <f>IF(QG53&gt;='Drive Train'!$F$29,1,0)</f>
        <v>0</v>
      </c>
      <c r="PL53" s="1">
        <f>IF(QH53&gt;='Drive Train'!$F$29,1,0)</f>
        <v>1</v>
      </c>
      <c r="PM53" s="1">
        <f>IF(QI53&gt;='Drive Train'!$F$29,1,0)</f>
        <v>1</v>
      </c>
      <c r="PN53" s="1">
        <f>IF(QJ53&gt;='Drive Train'!$F$29,1,0)</f>
        <v>1</v>
      </c>
      <c r="PO53" s="1">
        <f>IF(QK53&gt;='Drive Train'!$F$29,1,0)</f>
        <v>1</v>
      </c>
      <c r="PP53" s="1">
        <f>IF(QL53&gt;='Drive Train'!$F$29,1,0)</f>
        <v>1</v>
      </c>
      <c r="PQ53" s="1">
        <f>IF(QM53&gt;='Drive Train'!$F$29,1,0)</f>
        <v>1</v>
      </c>
      <c r="PR53" s="1">
        <f>IF(QN53&gt;='Drive Train'!$F$29,1,0)</f>
        <v>1</v>
      </c>
      <c r="PS53" s="1">
        <f>IF(QO53&gt;='Drive Train'!$F$29,1,0)</f>
        <v>1</v>
      </c>
      <c r="PT53" s="190">
        <f t="shared" si="241"/>
        <v>1.8000000000000009</v>
      </c>
      <c r="PU53" s="43">
        <f t="shared" si="242"/>
        <v>15.29521453649356</v>
      </c>
      <c r="PV53" s="43">
        <f t="shared" si="243"/>
        <v>17.512373310717528</v>
      </c>
      <c r="PW53" s="43">
        <f t="shared" si="244"/>
        <v>18.477649589509181</v>
      </c>
      <c r="PX53" s="43">
        <f t="shared" si="245"/>
        <v>15.93481275121079</v>
      </c>
      <c r="PY53" s="43">
        <f t="shared" si="246"/>
        <v>13.997470007769731</v>
      </c>
      <c r="PZ53" s="43">
        <f t="shared" si="247"/>
        <v>12.208295022960858</v>
      </c>
      <c r="QA53" s="43">
        <f t="shared" si="248"/>
        <v>11.812774381794295</v>
      </c>
      <c r="QB53" s="43">
        <f t="shared" si="249"/>
        <v>11.153060367918922</v>
      </c>
      <c r="QC53" s="43">
        <f t="shared" si="250"/>
        <v>10.945422930559467</v>
      </c>
      <c r="QD53" s="43">
        <f t="shared" si="251"/>
        <v>10.744299234348867</v>
      </c>
      <c r="QE53" s="43">
        <f t="shared" si="252"/>
        <v>10.610307937924238</v>
      </c>
      <c r="QF53" s="43">
        <f t="shared" si="253"/>
        <v>8.1417497911215015</v>
      </c>
      <c r="QG53" s="43">
        <f t="shared" si="254"/>
        <v>9.8760665002750851</v>
      </c>
      <c r="QH53" s="43">
        <f t="shared" si="255"/>
        <v>11.513171319664261</v>
      </c>
      <c r="QI53" s="43">
        <f t="shared" si="256"/>
        <v>12.725048431269698</v>
      </c>
      <c r="QJ53" s="43">
        <f t="shared" si="257"/>
        <v>13.910336846443167</v>
      </c>
      <c r="QK53" s="43">
        <f t="shared" si="258"/>
        <v>14.84718096046049</v>
      </c>
      <c r="QL53" s="43">
        <f t="shared" si="259"/>
        <v>15.486768642271988</v>
      </c>
      <c r="QM53" s="43">
        <f t="shared" si="260"/>
        <v>15.740310588863455</v>
      </c>
      <c r="QN53" s="43">
        <f t="shared" si="261"/>
        <v>16.030637111705698</v>
      </c>
      <c r="QO53" s="43">
        <f t="shared" si="262"/>
        <v>15.970995428515636</v>
      </c>
      <c r="QP53" s="47">
        <f t="shared" si="263"/>
        <v>1.8000000000000009</v>
      </c>
      <c r="QQ53" s="43">
        <f t="shared" si="354"/>
        <v>0</v>
      </c>
      <c r="QR53" s="43">
        <f t="shared" si="355"/>
        <v>1.9887219562066065E-2</v>
      </c>
      <c r="QS53" s="43">
        <f t="shared" si="356"/>
        <v>1.9887219367642699E-2</v>
      </c>
      <c r="QT53" s="43">
        <f t="shared" si="357"/>
        <v>1.9887219367408178E-2</v>
      </c>
      <c r="QU53" s="43">
        <f t="shared" si="358"/>
        <v>0</v>
      </c>
      <c r="QV53" s="43">
        <f t="shared" si="359"/>
        <v>0</v>
      </c>
      <c r="QW53" s="43">
        <f t="shared" si="360"/>
        <v>0</v>
      </c>
      <c r="QX53" s="43">
        <f t="shared" si="361"/>
        <v>0</v>
      </c>
      <c r="QY53" s="43">
        <f t="shared" si="362"/>
        <v>0</v>
      </c>
      <c r="QZ53" s="43">
        <f t="shared" si="363"/>
        <v>0</v>
      </c>
      <c r="RA53" s="43">
        <f t="shared" si="364"/>
        <v>2.0678969919109308E-2</v>
      </c>
      <c r="RB53" s="43">
        <f t="shared" si="365"/>
        <v>0.11992832661654157</v>
      </c>
      <c r="RC53" s="43">
        <f t="shared" si="366"/>
        <v>0.14051102046177488</v>
      </c>
      <c r="RD53" s="43">
        <f t="shared" si="367"/>
        <v>3.173623327421863E-2</v>
      </c>
      <c r="RE53" s="43">
        <f t="shared" si="368"/>
        <v>1.9904029855914121E-2</v>
      </c>
      <c r="RF53" s="43">
        <f t="shared" si="369"/>
        <v>1.9887797088020381E-2</v>
      </c>
      <c r="RG53" s="43">
        <f t="shared" si="370"/>
        <v>1.9887239125035705E-2</v>
      </c>
      <c r="RH53" s="43">
        <f t="shared" si="371"/>
        <v>1.9887220042081509E-2</v>
      </c>
      <c r="RI53" s="43">
        <f t="shared" si="372"/>
        <v>1.9887219390673276E-2</v>
      </c>
      <c r="RJ53" s="43">
        <f t="shared" si="373"/>
        <v>1.9887219371699422E-2</v>
      </c>
      <c r="RK53" s="43">
        <f t="shared" si="374"/>
        <v>1.9887219368226402E-2</v>
      </c>
      <c r="RL53" s="47">
        <f t="shared" si="264"/>
        <v>1.8000000000000009</v>
      </c>
      <c r="RM53" s="2">
        <f>IF(AND(LO53&gt;=LO$6*'Drive Train'!$AA$52,LO53&lt;=LO$6*'Drive Train'!$AA$53,KS53=0,JW53=0,EU53&gt;0),$C$17,0)</f>
        <v>0</v>
      </c>
      <c r="RN53" s="2">
        <f>IF(AND(LP53&gt;=LP$6*'Drive Train'!$AA$52,LP53&lt;=LP$6*'Drive Train'!$AA$53,KT53=0,JX53=0,EV53&gt;0),$C$17,0)</f>
        <v>0</v>
      </c>
      <c r="RO53" s="2">
        <f>IF(AND(LQ53&gt;=LQ$6*'Drive Train'!$AA$52,LQ53&lt;=LQ$6*'Drive Train'!$AA$53,KU53=0,JY53=0,EW53&gt;0),$C$17,0)</f>
        <v>0</v>
      </c>
      <c r="RP53" s="2">
        <f>IF(AND(LR53&gt;=LR$6*'Drive Train'!$AA$52,LR53&lt;=LR$6*'Drive Train'!$AA$53,KV53=0,JZ53=0,EX53&gt;0),$C$17,0)</f>
        <v>0</v>
      </c>
      <c r="RQ53" s="2">
        <f>IF(AND(LS53&gt;=LS$6*'Drive Train'!$AA$52,LS53&lt;=LS$6*'Drive Train'!$AA$53,KW53=0,KA53=0,EY53&gt;0),$C$17,0)</f>
        <v>0</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0.04</v>
      </c>
      <c r="RZ53" s="2">
        <f>IF(AND(MB53&gt;=MB$6*'Drive Train'!$AA$52,MB53&lt;=MB$6*'Drive Train'!$AA$53,LF53=0,KJ53=0,FH53&gt;0),$C$17,0)</f>
        <v>0</v>
      </c>
      <c r="SA53" s="2">
        <f>IF(AND(MC53&gt;=MC$6*'Drive Train'!$AA$52,MC53&lt;=MC$6*'Drive Train'!$AA$53,LG53=0,KK53=0,FI53&gt;0),$C$17,0)</f>
        <v>0</v>
      </c>
      <c r="SB53" s="2">
        <f>IF(AND(MD53&gt;=MD$6*'Drive Train'!$AA$52,MD53&lt;=MD$6*'Drive Train'!$AA$53,LH53=0,KL53=0,FJ53&gt;0),$C$17,0)</f>
        <v>0</v>
      </c>
      <c r="SC53" s="2">
        <f>IF(AND(ME53&gt;=ME$6*'Drive Train'!$AA$52,ME53&lt;=ME$6*'Drive Train'!$AA$53,LI53=0,KM53=0,FK53&gt;0),$C$17,0)</f>
        <v>0</v>
      </c>
      <c r="SD53" s="2">
        <f>IF(AND(MF53&gt;=MF$6*'Drive Train'!$AA$52,MF53&lt;=MF$6*'Drive Train'!$AA$53,LJ53=0,KN53=0,FL53&gt;0),$C$17,0)</f>
        <v>0</v>
      </c>
      <c r="SE53" s="2">
        <f>IF(AND(MG53&gt;=MG$6*'Drive Train'!$AA$52,MG53&lt;=MG$6*'Drive Train'!$AA$53,LK53=0,KO53=0,FM53&gt;0),$C$17,0)</f>
        <v>0</v>
      </c>
      <c r="SF53" s="2">
        <f>IF(AND(MH53&gt;=MH$6*'Drive Train'!$AA$52,MH53&lt;=MH$6*'Drive Train'!$AA$53,LL53=0,KP53=0,FN53&gt;0),$C$17,0)</f>
        <v>0</v>
      </c>
      <c r="SG53" s="2">
        <f>IF(AND(MI53&gt;=MI$6*'Drive Train'!$AA$52,MI53&lt;=MI$6*'Drive Train'!$AA$53,LM53=0,KQ53=0,FO53&gt;0),$C$17,0)</f>
        <v>0</v>
      </c>
      <c r="SH53" s="47">
        <f t="shared" si="265"/>
        <v>1.8000000000000009</v>
      </c>
      <c r="SI53" s="2">
        <f>IF(AND(EU53&lt;0,KS53=0,LO53&gt;=LO$6*'Drive Train'!$AA$52,LO53&lt;=LO$6*'Drive Train'!$AA$53,OY53=1,JW53=0),$C$17,0)</f>
        <v>0</v>
      </c>
      <c r="SJ53" s="2">
        <f>IF(AND(EV53&lt;0,KT53=0,LP53&gt;=LP$6*'Drive Train'!$AA$52,LP53&lt;=LP$6*'Drive Train'!$AA$53,OZ53=1,JX53=0),$C$17,0)</f>
        <v>0.04</v>
      </c>
      <c r="SK53" s="2">
        <f>IF(AND(EW53&lt;0,KU53=0,LQ53&gt;=LQ$6*'Drive Train'!$AA$52,LQ53&lt;=LQ$6*'Drive Train'!$AA$53,PA53=1,JY53=0),$C$17,0)</f>
        <v>0</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0.04</v>
      </c>
      <c r="SW53" s="2">
        <f>IF(AND(FI53&lt;0,LG53=0,MC53&gt;=MC$6*'Drive Train'!$AA$52,MC53&lt;=MC$6*'Drive Train'!$AA$53,PM53=1,KK53=0),$C$17,0)</f>
        <v>0.04</v>
      </c>
      <c r="SX53" s="2">
        <f>IF(AND(FJ53&lt;0,LH53=0,MD53&gt;=MD$6*'Drive Train'!$AA$52,MD53&lt;=MD$6*'Drive Train'!$AA$53,PN53=1,KL53=0),$C$17,0)</f>
        <v>0.04</v>
      </c>
      <c r="SY53" s="2">
        <f>IF(AND(FK53&lt;0,LI53=0,ME53&gt;=ME$6*'Drive Train'!$AA$52,ME53&lt;=ME$6*'Drive Train'!$AA$53,PO53=1,KM53=0),$C$17,0)</f>
        <v>0.04</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02">
        <f t="shared" si="266"/>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f>IF(I51/'Drive Train'!$F$29=1,0,MAX(I56-I51-I53,0))*VLOOKUP('Drive Train'!$AK$15,$E$98:$F$99,2,FALSE)</f>
        <v>0</v>
      </c>
      <c r="J54" s="14">
        <f>IF(J51/'Drive Train'!$F$29=1,0,MAX(J56-J51-J53,0))*VLOOKUP('Drive Train'!$AK$15,$E$98:$F$99,2,FALSE)</f>
        <v>1.4268473824188348</v>
      </c>
      <c r="K54" s="14">
        <f>IF(K51/'Drive Train'!$F$29=1,0,MAX(K56-K51-K53,0))*VLOOKUP('Drive Train'!$AK$15,$E$98:$F$99,2,FALSE)</f>
        <v>4.8802337802986298</v>
      </c>
      <c r="L54" s="14">
        <f>IF(L51/'Drive Train'!$F$29=1,0,MAX(L56-L51-L53,0))*VLOOKUP('Drive Train'!$AK$15,$E$98:$F$99,2,FALSE)</f>
        <v>6.0739523405729052</v>
      </c>
      <c r="M54" s="14">
        <f>IF(M51/'Drive Train'!$F$29=1,0,MAX(M56-M51-M53,0))*VLOOKUP('Drive Train'!$AK$15,$E$98:$F$99,2,FALSE)</f>
        <v>7.3273482387224735</v>
      </c>
      <c r="N54" s="14">
        <f>IF(N51/'Drive Train'!$F$29=1,0,MAX(N56-N51-N53,0))*VLOOKUP('Drive Train'!$AK$15,$E$98:$F$99,2,FALSE)</f>
        <v>8.0606443426817407</v>
      </c>
      <c r="O54" s="14">
        <f>IF(O51/'Drive Train'!$F$29=1,0,MAX(O56-O51-O53,0))*VLOOKUP('Drive Train'!$AK$15,$E$98:$F$99,2,FALSE)</f>
        <v>8.6393567474566044</v>
      </c>
      <c r="R54" s="49">
        <f t="shared" si="97"/>
        <v>1.840000000000001</v>
      </c>
      <c r="S54" s="2">
        <f>NG54/'Drive Train'!$F$35</f>
        <v>0</v>
      </c>
      <c r="T54" s="2">
        <f>NH54/'Drive Train'!$F$35</f>
        <v>0</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v>
      </c>
      <c r="AD54" s="2">
        <f>NR54/'Drive Train'!$F$35</f>
        <v>0.94388368516070131</v>
      </c>
      <c r="AE54" s="2">
        <f>NS54/'Drive Train'!$F$35</f>
        <v>0.93674405507890357</v>
      </c>
      <c r="AF54" s="2">
        <f>NT54/'Drive Train'!$F$35</f>
        <v>0</v>
      </c>
      <c r="AG54" s="2">
        <f>NU54/'Drive Train'!$F$35</f>
        <v>0</v>
      </c>
      <c r="AH54" s="2">
        <f>NV54/'Drive Train'!$F$35</f>
        <v>0</v>
      </c>
      <c r="AI54" s="2">
        <f>NW54/'Drive Train'!$F$35</f>
        <v>0</v>
      </c>
      <c r="AJ54" s="2">
        <f>NX54/'Drive Train'!$F$35</f>
        <v>0</v>
      </c>
      <c r="AK54" s="2">
        <f>NY54/'Drive Train'!$F$35</f>
        <v>0</v>
      </c>
      <c r="AL54" s="2">
        <f>NZ54/'Drive Train'!$F$35</f>
        <v>0</v>
      </c>
      <c r="AM54" s="2">
        <f>OA54/'Drive Train'!$F$35</f>
        <v>0</v>
      </c>
      <c r="AN54" s="47">
        <f t="shared" si="98"/>
        <v>1.840000000000001</v>
      </c>
      <c r="AO54" s="36">
        <f>LO54*12*60/(PI() * 'Drive Train'!$F$15)/S$6*ABS(S54)</f>
        <v>0</v>
      </c>
      <c r="AP54" s="36">
        <f>LP54*12*60/(PI() * 'Drive Train'!$F$15)/T$6*ABS(T54)</f>
        <v>0</v>
      </c>
      <c r="AQ54" s="36">
        <f>LQ54*12*60/(PI() * 'Drive Train'!$F$15)/U$6*ABS(U54)</f>
        <v>0</v>
      </c>
      <c r="AR54" s="36">
        <f>LR54*12*60/(PI() * 'Drive Train'!$F$15)/V$6*ABS(V54)</f>
        <v>0</v>
      </c>
      <c r="AS54" s="36">
        <f>LS54*12*60/(PI() * 'Drive Train'!$F$15)/W$6*ABS(W54)</f>
        <v>0</v>
      </c>
      <c r="AT54" s="36">
        <f>LT54*12*60/(PI() * 'Drive Train'!$F$15)/X$6*ABS(X54)</f>
        <v>0</v>
      </c>
      <c r="AU54" s="36">
        <f>LU54*12*60/(PI() * 'Drive Train'!$F$15)/Y$6*ABS(Y54)</f>
        <v>0</v>
      </c>
      <c r="AV54" s="36">
        <f>LV54*12*60/(PI() * 'Drive Train'!$F$15)/Z$6*ABS(Z54)</f>
        <v>0</v>
      </c>
      <c r="AW54" s="36">
        <f>LW54*12*60/(PI() * 'Drive Train'!$F$15)/AA$6*ABS(AA54)</f>
        <v>0</v>
      </c>
      <c r="AX54" s="36">
        <f>LX54*12*60/(PI() * 'Drive Train'!$F$15)/AB$6*ABS(AB54)</f>
        <v>0</v>
      </c>
      <c r="AY54" s="36">
        <f>LY54*12*60/(PI() * 'Drive Train'!$F$15)/AC$6*ABS(AC54)</f>
        <v>0</v>
      </c>
      <c r="AZ54" s="36">
        <f>LZ54*12*60/(PI() * 'Drive Train'!$F$15)/AD$6*ABS(AD54)</f>
        <v>2412.4593394504614</v>
      </c>
      <c r="BA54" s="36">
        <f>MA54*12*60/(PI() * 'Drive Train'!$F$15)/AE$6*ABS(AE54)</f>
        <v>2904.2147200392424</v>
      </c>
      <c r="BB54" s="36">
        <f>MB54*12*60/(PI() * 'Drive Train'!$F$15)/AF$6*ABS(AF54)</f>
        <v>0</v>
      </c>
      <c r="BC54" s="36">
        <f>MC54*12*60/(PI() * 'Drive Train'!$F$15)/AG$6*ABS(AG54)</f>
        <v>0</v>
      </c>
      <c r="BD54" s="36">
        <f>MD54*12*60/(PI() * 'Drive Train'!$F$15)/AH$6*ABS(AH54)</f>
        <v>0</v>
      </c>
      <c r="BE54" s="36">
        <f>ME54*12*60/(PI() * 'Drive Train'!$F$15)/AI$6*ABS(AI54)</f>
        <v>0</v>
      </c>
      <c r="BF54" s="36">
        <f>MF54*12*60/(PI() * 'Drive Train'!$F$15)/AJ$6*ABS(AJ54)</f>
        <v>0</v>
      </c>
      <c r="BG54" s="36">
        <f>MG54*12*60/(PI() * 'Drive Train'!$F$15)/AK$6*ABS(AK54)</f>
        <v>0</v>
      </c>
      <c r="BH54" s="36">
        <f>MH54*12*60/(PI() * 'Drive Train'!$F$15)/AL$6*ABS(AL54)</f>
        <v>0</v>
      </c>
      <c r="BI54" s="36">
        <f>MI54*12*60/(PI() * 'Drive Train'!$F$15)/AM$6*ABS(AM54)</f>
        <v>0</v>
      </c>
      <c r="BJ54" s="47">
        <f t="shared" si="308"/>
        <v>1.840000000000001</v>
      </c>
      <c r="BK54" s="2">
        <f>IF(OR(KS53=1,AND($C$37=Motors!$C$32,OY53=1)),0,IF(NG54=0,-(CG53+$C$15)/($C$14-$C$15)*$C$12,($C$11*S54-AO54)/($C$11*S54)*$C$12*S54))</f>
        <v>0</v>
      </c>
      <c r="BL54" s="2">
        <f>IF(OR(KT53=1,AND($C$37=Motors!$C$32,OZ53=1)),0,IF(NH54=0,-(CH53+$C$15)/($C$14-$C$15)*$C$12,($C$11*T54-AP54)/($C$11*T54)*$C$12*T54))</f>
        <v>0</v>
      </c>
      <c r="BM54" s="2">
        <f>IF(OR(KU53=1,AND($C$37=Motors!$C$32,PA53=1)),0,IF(NI54=0,-(CI53+$C$15)/($C$14-$C$15)*$C$12,($C$11*U54-AQ54)/($C$11*U54)*$C$12*U54))</f>
        <v>0</v>
      </c>
      <c r="BN54" s="2">
        <f>IF(OR(KV53=1,AND($C$37=Motors!$C$32,PB53=1)),0,IF(NJ54=0,-(CJ53+$C$15)/($C$14-$C$15)*$C$12,($C$11*V54-AR54)/($C$11*V54)*$C$12*V54))</f>
        <v>0</v>
      </c>
      <c r="BO54" s="2">
        <f>IF(OR(KW53=1,AND($C$37=Motors!$C$32,PC53=1)),0,IF(NK54=0,-(CK53+$C$15)/($C$14-$C$15)*$C$12,($C$11*W54-AS54)/($C$11*W54)*$C$12*W54))</f>
        <v>0</v>
      </c>
      <c r="BP54" s="2">
        <f>IF(OR(KX53=1,AND($C$37=Motors!$C$32,PD53=1)),0,IF(NL54=0,-(CL53+$C$15)/($C$14-$C$15)*$C$12,($C$11*X54-AT54)/($C$11*X54)*$C$12*X54))</f>
        <v>0</v>
      </c>
      <c r="BQ54" s="2">
        <f>IF(OR(KY53=1,AND($C$37=Motors!$C$32,PE53=1)),0,IF(NM54=0,-(CM53+$C$15)/($C$14-$C$15)*$C$12,($C$11*Y54-AU54)/($C$11*Y54)*$C$12*Y54))</f>
        <v>0</v>
      </c>
      <c r="BR54" s="2">
        <f>IF(OR(KZ53=1,AND($C$37=Motors!$C$32,PF53=1)),0,IF(NN54=0,-(CN53+$C$15)/($C$14-$C$15)*$C$12,($C$11*Z54-AV54)/($C$11*Z54)*$C$12*Z54))</f>
        <v>0</v>
      </c>
      <c r="BS54" s="2">
        <f>IF(OR(LA53=1,AND($C$37=Motors!$C$32,PG53=1)),0,IF(NO54=0,-(CO53+$C$15)/($C$14-$C$15)*$C$12,($C$11*AA54-AW54)/($C$11*AA54)*$C$12*AA54))</f>
        <v>0</v>
      </c>
      <c r="BT54" s="2">
        <f>IF(OR(LB53=1,AND($C$37=Motors!$C$32,PH53=1)),0,IF(NP54=0,-(CP53+$C$15)/($C$14-$C$15)*$C$12,($C$11*AB54-AX54)/($C$11*AB54)*$C$12*AB54))</f>
        <v>0</v>
      </c>
      <c r="BU54" s="2">
        <f>IF(OR(LC53=1,AND($C$37=Motors!$C$32,PI53=1)),0,IF(NQ54=0,-(CQ53+$C$15)/($C$14-$C$15)*$C$12,($C$11*AC54-AY54)/($C$11*AC54)*$C$12*AC54))</f>
        <v>0</v>
      </c>
      <c r="BV54" s="2">
        <f>IF(OR(LD53=1,AND($C$37=Motors!$C$32,PJ53=1)),0,IF(NR54=0,-(CR53+$C$15)/($C$14-$C$15)*$C$12,($C$11*AD54-AZ54)/($C$11*AD54)*$C$12*AD54))</f>
        <v>2.7602936715397322</v>
      </c>
      <c r="BW54" s="2">
        <f>IF(OR(LE53=1,AND($C$37=Motors!$C$32,PK53=1)),0,IF(NS54=0,-(CS53+$C$15)/($C$14-$C$15)*$C$12,($C$11*AE54-BA54)/($C$11*AE54)*$C$12*AE54))</f>
        <v>2.369948254035728</v>
      </c>
      <c r="BX54" s="2">
        <f>IF(OR(LF53=1,AND($C$37=Motors!$C$32,PL53=1)),0,IF(NT54=0,-(CT53+$C$15)/($C$14-$C$15)*$C$12,($C$11*AF54-BB54)/($C$11*AF54)*$C$12*AF54))</f>
        <v>0</v>
      </c>
      <c r="BY54" s="2">
        <f>IF(OR(LG53=1,AND($C$37=Motors!$C$32,PM53=1)),0,IF(NU54=0,-(CU53+$C$15)/($C$14-$C$15)*$C$12,($C$11*AG54-BC54)/($C$11*AG54)*$C$12*AG54))</f>
        <v>0</v>
      </c>
      <c r="BZ54" s="2">
        <f>IF(OR(LH53=1,AND($C$37=Motors!$C$32,PN53=1)),0,IF(NV54=0,-(CV53+$C$15)/($C$14-$C$15)*$C$12,($C$11*AH54-BD54)/($C$11*AH54)*$C$12*AH54))</f>
        <v>0</v>
      </c>
      <c r="CA54" s="2">
        <f>IF(OR(LI53=1,AND($C$37=Motors!$C$32,PO53=1)),0,IF(NW54=0,-(CW53+$C$15)/($C$14-$C$15)*$C$12,($C$11*AI54-BE54)/($C$11*AI54)*$C$12*AI54))</f>
        <v>0</v>
      </c>
      <c r="CB54" s="2">
        <f>IF(OR(LJ53=1,AND($C$37=Motors!$C$32,PP53=1)),0,IF(NX54=0,-(CX53+$C$15)/($C$14-$C$15)*$C$12,($C$11*AJ54-BF54)/($C$11*AJ54)*$C$12*AJ54))</f>
        <v>0</v>
      </c>
      <c r="CC54" s="2">
        <f>IF(OR(LK53=1,AND($C$37=Motors!$C$32,PQ53=1)),0,IF(NY54=0,-(CY53+$C$15)/($C$14-$C$15)*$C$12,($C$11*AK54-BG54)/($C$11*AK54)*$C$12*AK54))</f>
        <v>0</v>
      </c>
      <c r="CD54" s="2">
        <f>IF(OR(LL53=1,AND($C$37=Motors!$C$32,PR53=1)),0,IF(NZ54=0,-(CZ53+$C$15)/($C$14-$C$15)*$C$12,($C$11*AL54-BH54)/($C$11*AL54)*$C$12*AL54))</f>
        <v>0</v>
      </c>
      <c r="CE54" s="2">
        <f>IF(OR(LM53=1,AND($C$37=Motors!$C$32,PS53=1)),0,IF(OA54=0,-(DA53+$C$15)/($C$14-$C$15)*$C$12,($C$11*AM54-BI54)/($C$11*AM54)*$C$12*AM54))</f>
        <v>0</v>
      </c>
      <c r="CF54" s="47">
        <f t="shared" si="309"/>
        <v>1.840000000000001</v>
      </c>
      <c r="CG54" s="43">
        <f>IF(AND(KS53=1,OY53=1),0,ABS(BK54/$C$12*($C$14-$C$15)+$C$15) *'Drive Train'!$AA$49 + CG53*(1-'Drive Train'!$AA$49))</f>
        <v>0</v>
      </c>
      <c r="CH54" s="43">
        <f>IF(AND(KT53=1,OZ53=1),0,ABS(BL54/$C$12*($C$14-$C$15)+$C$15) *'Drive Train'!$AA$49 + CH53*(1-'Drive Train'!$AA$49))</f>
        <v>1.5275000029903669</v>
      </c>
      <c r="CI54" s="43">
        <f>IF(AND(KU53=1,PA53=1),0,ABS(BM54/$C$12*($C$14-$C$15)+$C$15) *'Drive Train'!$AA$49 + CI53*(1-'Drive Train'!$AA$49))</f>
        <v>1.527500000003708</v>
      </c>
      <c r="CJ54" s="43">
        <f>IF(AND(KV53=1,PB53=1),0,ABS(BN54/$C$12*($C$14-$C$15)+$C$15) *'Drive Train'!$AA$49 + CJ53*(1-'Drive Train'!$AA$49))</f>
        <v>1.5275000000001053</v>
      </c>
      <c r="CK54" s="43">
        <f>IF(AND(KW53=1,PC53=1),0,ABS(BO54/$C$12*($C$14-$C$15)+$C$15) *'Drive Train'!$AA$49 + CK53*(1-'Drive Train'!$AA$49))</f>
        <v>0</v>
      </c>
      <c r="CL54" s="43">
        <f>IF(AND(KX53=1,PD53=1),0,ABS(BP54/$C$12*($C$14-$C$15)+$C$15) *'Drive Train'!$AA$49 + CL53*(1-'Drive Train'!$AA$49))</f>
        <v>0</v>
      </c>
      <c r="CM54" s="43">
        <f>IF(AND(KY53=1,PE53=1),0,ABS(BQ54/$C$12*($C$14-$C$15)+$C$15) *'Drive Train'!$AA$49 + CM53*(1-'Drive Train'!$AA$49))</f>
        <v>0</v>
      </c>
      <c r="CN54" s="43">
        <f>IF(AND(KZ53=1,PF53=1),0,ABS(BR54/$C$12*($C$14-$C$15)+$C$15) *'Drive Train'!$AA$49 + CN53*(1-'Drive Train'!$AA$49))</f>
        <v>0</v>
      </c>
      <c r="CO54" s="43">
        <f>IF(AND(LA53=1,PG53=1),0,ABS(BS54/$C$12*($C$14-$C$15)+$C$15) *'Drive Train'!$AA$49 + CO53*(1-'Drive Train'!$AA$49))</f>
        <v>0</v>
      </c>
      <c r="CP54" s="43">
        <f>IF(AND(LB53=1,PH53=1),0,ABS(BT54/$C$12*($C$14-$C$15)+$C$15) *'Drive Train'!$AA$49 + CP53*(1-'Drive Train'!$AA$49))</f>
        <v>0</v>
      </c>
      <c r="CQ54" s="43">
        <f>IF(AND(LC53=1,PI53=1),0,ABS(BU54/$C$12*($C$14-$C$15)+$C$15) *'Drive Train'!$AA$49 + CQ53*(1-'Drive Train'!$AA$49))</f>
        <v>1.5396625748214592</v>
      </c>
      <c r="CR54" s="43">
        <f>IF(AND(LD53=1,PJ53=1),0,ABS(BV54/$C$12*($C$14-$C$15)+$C$15) *'Drive Train'!$AA$49 + CR53*(1-'Drive Train'!$AA$49))</f>
        <v>152.11783309803116</v>
      </c>
      <c r="CS54" s="43">
        <f>IF(AND(LE53=1,PK53=1),0,ABS(BW54/$C$12*($C$14-$C$15)+$C$15) *'Drive Train'!$AA$49 + CS53*(1-'Drive Train'!$AA$49))</f>
        <v>130.90296579843621</v>
      </c>
      <c r="CT54" s="43">
        <f>IF(AND(LF53=1,PL53=1),0,ABS(BX54/$C$12*($C$14-$C$15)+$C$15) *'Drive Train'!$AA$49 + CT53*(1-'Drive Train'!$AA$49))</f>
        <v>1.7095201045534956</v>
      </c>
      <c r="CU54" s="43">
        <f>IF(AND(LG53=1,PM53=1),0,ABS(BY54/$C$12*($C$14-$C$15)+$C$15) *'Drive Train'!$AA$49 + CU53*(1-'Drive Train'!$AA$49))</f>
        <v>1.5277582364153472</v>
      </c>
      <c r="CV54" s="43">
        <f>IF(AND(LH53=1,PN53=1),0,ABS(BZ54/$C$12*($C$14-$C$15)+$C$15) *'Drive Train'!$AA$49 + CV53*(1-'Drive Train'!$AA$49))</f>
        <v>1.5275088747273244</v>
      </c>
      <c r="CW54" s="43">
        <f>IF(AND(LI53=1,PO53=1),0,ABS(CA54/$C$12*($C$14-$C$15)+$C$15) *'Drive Train'!$AA$49 + CW53*(1-'Drive Train'!$AA$49))</f>
        <v>1.5275003035093642</v>
      </c>
      <c r="CX54" s="43">
        <f>IF(AND(LJ53=1,PP53=1),0,ABS(CB54/$C$12*($C$14-$C$15)+$C$15) *'Drive Train'!$AA$49 + CX53*(1-'Drive Train'!$AA$49))</f>
        <v>1.527500010364184</v>
      </c>
      <c r="CY54" s="43">
        <f>IF(AND(LK53=1,PQ53=1),0,ABS(CC54/$C$12*($C$14-$C$15)+$C$15) *'Drive Train'!$AA$49 + CY53*(1-'Drive Train'!$AA$49))</f>
        <v>1.5275000003574952</v>
      </c>
      <c r="CZ54" s="43">
        <f>IF(AND(LL53=1,PR53=1),0,ABS(CD54/$C$12*($C$14-$C$15)+$C$15) *'Drive Train'!$AA$49 + CZ53*(1-'Drive Train'!$AA$49))</f>
        <v>1.5275000000660259</v>
      </c>
      <c r="DA54" s="43">
        <f>IF(AND(LM53=1,PS53=1),0,ABS(CE54/$C$12*($C$14-$C$15)+$C$15) *'Drive Train'!$AA$49 + DA53*(1-'Drive Train'!$AA$49))</f>
        <v>1.5275000000126746</v>
      </c>
      <c r="DB54" s="47">
        <f t="shared" si="99"/>
        <v>1.840000000000001</v>
      </c>
      <c r="DC54" s="43">
        <f t="shared" si="310"/>
        <v>0</v>
      </c>
      <c r="DD54" s="43">
        <f t="shared" si="311"/>
        <v>1.5275000029903669</v>
      </c>
      <c r="DE54" s="43">
        <f t="shared" si="312"/>
        <v>1.527500000003708</v>
      </c>
      <c r="DF54" s="43">
        <f t="shared" si="313"/>
        <v>1.5275000000001053</v>
      </c>
      <c r="DG54" s="43">
        <f t="shared" si="314"/>
        <v>0</v>
      </c>
      <c r="DH54" s="43">
        <f t="shared" si="315"/>
        <v>0</v>
      </c>
      <c r="DI54" s="43">
        <f t="shared" si="316"/>
        <v>0</v>
      </c>
      <c r="DJ54" s="43">
        <f t="shared" si="317"/>
        <v>0</v>
      </c>
      <c r="DK54" s="43">
        <f t="shared" si="318"/>
        <v>0</v>
      </c>
      <c r="DL54" s="43">
        <f t="shared" si="319"/>
        <v>0</v>
      </c>
      <c r="DM54" s="43">
        <f t="shared" si="320"/>
        <v>1.5396625748214592</v>
      </c>
      <c r="DN54" s="43">
        <f t="shared" si="321"/>
        <v>25</v>
      </c>
      <c r="DO54" s="43">
        <f t="shared" si="322"/>
        <v>30</v>
      </c>
      <c r="DP54" s="43">
        <f t="shared" si="323"/>
        <v>1.7095201045534956</v>
      </c>
      <c r="DQ54" s="43">
        <f t="shared" si="324"/>
        <v>1.5277582364153472</v>
      </c>
      <c r="DR54" s="43">
        <f t="shared" si="325"/>
        <v>1.5275088747273244</v>
      </c>
      <c r="DS54" s="43">
        <f t="shared" si="326"/>
        <v>1.5275003035093642</v>
      </c>
      <c r="DT54" s="43">
        <f t="shared" si="327"/>
        <v>1.527500010364184</v>
      </c>
      <c r="DU54" s="43">
        <f t="shared" si="328"/>
        <v>1.5275000003574952</v>
      </c>
      <c r="DV54" s="43">
        <f t="shared" si="329"/>
        <v>1.5275000000660259</v>
      </c>
      <c r="DW54" s="43">
        <f t="shared" si="330"/>
        <v>1.5275000000126746</v>
      </c>
      <c r="DX54" s="47">
        <f t="shared" si="100"/>
        <v>1.840000000000001</v>
      </c>
      <c r="DY54" s="2">
        <f>IF(OY54=0,($C$23/0.4536*IF(ISNA(MK53),'Drive Train'!$F$16,'Drive Train'!$F$17)*4.448*$C$24*S$6)*SIGN(BK54),BK54)</f>
        <v>0</v>
      </c>
      <c r="DZ54" s="2">
        <f>IF(OZ54=0,($C$23/0.4536*IF(ISNA(ML53),'Drive Train'!$F$16,'Drive Train'!$F$17)*4.448*$C$24*$C$21*T$6)*SIGN(BL54),BL54)</f>
        <v>0</v>
      </c>
      <c r="EA54" s="2">
        <f>IF(PA54=0,($C$23/0.4536*IF(ISNA(MM53),'Drive Train'!$F$16,'Drive Train'!$F$17)*4.448*$C$24*$C$21*U$6)*SIGN(BM54),BM54)</f>
        <v>0</v>
      </c>
      <c r="EB54" s="2">
        <f>IF(PB54=0,($C$23/0.4536*IF(ISNA(MN53),'Drive Train'!$F$16,'Drive Train'!$F$17)*4.448*$C$24*$C$21*V$6)*SIGN(BN54),BN54)</f>
        <v>0</v>
      </c>
      <c r="EC54" s="2">
        <f>IF(PC54=0,($C$23/0.4536*IF(ISNA(MO53),'Drive Train'!$F$16,'Drive Train'!$F$17)*4.448*$C$24*$C$21*W$6)*SIGN(BO54),BO54)</f>
        <v>0</v>
      </c>
      <c r="ED54" s="2">
        <f>IF(PD54=0,($C$23/0.4536*IF(ISNA(MP53),'Drive Train'!$F$16,'Drive Train'!$F$17)*4.448*$C$24*$C$21*X$6)*SIGN(BP54),BP54)</f>
        <v>0</v>
      </c>
      <c r="EE54" s="2">
        <f>IF(PE54=0,($C$23/0.4536*IF(ISNA(MQ53),'Drive Train'!$F$16,'Drive Train'!$F$17)*4.448*$C$24*$C$21*Y$6)*SIGN(BQ54),BQ54)</f>
        <v>0</v>
      </c>
      <c r="EF54" s="2">
        <f>IF(PF54=0,($C$23/0.4536*IF(ISNA(MR53),'Drive Train'!$F$16,'Drive Train'!$F$17)*4.448*$C$24*$C$21*Z$6)*SIGN(BR54),BR54)</f>
        <v>0</v>
      </c>
      <c r="EG54" s="2">
        <f>IF(PG54=0,($C$23/0.4536*IF(ISNA(MS53),'Drive Train'!$F$16,'Drive Train'!$F$17)*4.448*$C$24*$C$21*AA$6)*SIGN(BS54),BS54)</f>
        <v>0</v>
      </c>
      <c r="EH54" s="2">
        <f>IF(PH54=0,($C$23/0.4536*IF(ISNA(MT53),'Drive Train'!$F$16,'Drive Train'!$F$17)*4.448*$C$24*$C$21*AB$6)*SIGN(BT54),BT54)</f>
        <v>0</v>
      </c>
      <c r="EI54" s="2">
        <f>IF(PI54=0,($C$23/0.4536*IF(ISNA(MU53),'Drive Train'!$F$16,'Drive Train'!$F$17)*4.448*$C$24*$C$21*AC$6)*SIGN(BU54),BU54)</f>
        <v>0</v>
      </c>
      <c r="EJ54" s="2">
        <f>IF(PJ54=0,($C$23/0.4536*IF(ISNA(MV53),'Drive Train'!$F$16,'Drive Train'!$F$17)*4.448*$C$24*$C$21*AD$6)*SIGN(BV54),BV54)</f>
        <v>5.7851468929800003</v>
      </c>
      <c r="EK54" s="2">
        <f>IF(PK54=0,($C$23/0.4536*IF(ISNA(MW53),'Drive Train'!$F$16,'Drive Train'!$F$17)*4.448*$C$24*$C$21*AE$6)*SIGN(BW54),BW54)</f>
        <v>2.369948254035728</v>
      </c>
      <c r="EL54" s="2">
        <f>IF(PL54=0,($C$23/0.4536*IF(ISNA(MX53),'Drive Train'!$F$16,'Drive Train'!$F$17)*4.448*$C$24*$C$21*AF$6)*SIGN(BX54),BX54)</f>
        <v>0</v>
      </c>
      <c r="EM54" s="2">
        <f>IF(PM54=0,($C$23/0.4536*IF(ISNA(MY53),'Drive Train'!$F$16,'Drive Train'!$F$17)*4.448*$C$24*$C$21*AG$6)*SIGN(BY54),BY54)</f>
        <v>0</v>
      </c>
      <c r="EN54" s="2">
        <f>IF(PN54=0,($C$23/0.4536*IF(ISNA(MZ53),'Drive Train'!$F$16,'Drive Train'!$F$17)*4.448*$C$24*$C$21*AH$6)*SIGN(BZ54),BZ54)</f>
        <v>0</v>
      </c>
      <c r="EO54" s="2">
        <f>IF(PO54=0,($C$23/0.4536*IF(ISNA(NA53),'Drive Train'!$F$16,'Drive Train'!$F$17)*4.448*$C$24*$C$21*AI$6)*SIGN(CA54),CA54)</f>
        <v>0</v>
      </c>
      <c r="EP54" s="2">
        <f>IF(PP54=0,($C$23/0.4536*IF(ISNA(NB53),'Drive Train'!$F$16,'Drive Train'!$F$17)*4.448*$C$24*$C$21*AJ$6)*SIGN(CB54),CB54)</f>
        <v>0</v>
      </c>
      <c r="EQ54" s="2">
        <f>IF(PQ54=0,($C$23/0.4536*IF(ISNA(NC53),'Drive Train'!$F$16,'Drive Train'!$F$17)*4.448*$C$24*$C$21*AK$6)*SIGN(CC54),CC54)</f>
        <v>0</v>
      </c>
      <c r="ER54" s="2">
        <f>IF(PR54=0,($C$23/0.4536*IF(ISNA(ND53),'Drive Train'!$F$16,'Drive Train'!$F$17)*4.448*$C$24*$C$21*AL$6)*SIGN(CD54),CD54)</f>
        <v>0</v>
      </c>
      <c r="ES54" s="2">
        <f>IF(PS54=0,($C$23/0.4536*IF(ISNA(NE53),'Drive Train'!$F$16,'Drive Train'!$F$17)*4.448*$C$24*$C$21*AM$6)*SIGN(CE54),CE54)</f>
        <v>0</v>
      </c>
      <c r="ET54" s="47">
        <f t="shared" si="331"/>
        <v>1.840000000000001</v>
      </c>
      <c r="EU54" s="2">
        <f>MAX(MIN(IF(AND(OY53=1,NG54&lt;0),-1,1)*(DC54-$C$15)/($C$14-$C$15)*$C$12*$C$21-$C$33*LO54/AO$6 -  OY53*$C$33/$C$21,DY53/$C$19),MAX(EU$8:EU53)*-1)</f>
        <v>-0.84420937587075306</v>
      </c>
      <c r="EV54" s="2">
        <f>MAX(MIN(IF(AND(OZ53=1,NH54&lt;0),-1,1)*(DD54-$C$15)/($C$14-$C$15)*$C$12*$C$21-$C$33*LP54/AP$6 -  OZ53*$C$33/$C$21,DZ53/$C$19),MAX(EV$8:EV53)*-1)</f>
        <v>-1.0048596730342947</v>
      </c>
      <c r="EW54" s="2">
        <f>MAX(MIN(IF(AND(PA53=1,NI54&lt;0),-1,1)*(DE54-$C$15)/($C$14-$C$15)*$C$12*$C$21-$C$33*LQ54/AQ$6 -  PA53*$C$33/$C$21,EA53/$C$19),MAX(EW$8:EW53)*-1)</f>
        <v>-0.96937583569367014</v>
      </c>
      <c r="EX54" s="2">
        <f>MAX(MIN(IF(AND(PB53=1,NJ54&lt;0),-1,1)*(DF54-$C$15)/($C$14-$C$15)*$C$12*$C$21-$C$33*LR54/AR$6 -  PB53*$C$33/$C$21,EB53/$C$19),MAX(EX$8:EX53)*-1)</f>
        <v>-0.82028019665339269</v>
      </c>
      <c r="EY54" s="2">
        <f>MAX(MIN(IF(AND(PC53=1,NK54&lt;0),-1,1)*(DG54-$C$15)/($C$14-$C$15)*$C$12*$C$21-$C$33*LS54/AS$6 -  PC53*$C$33/$C$21,EC53/$C$19),MAX(EY$8:EY53)*-1)</f>
        <v>-0.84420937587075306</v>
      </c>
      <c r="EZ54" s="2">
        <f>MAX(MIN(IF(AND(PD53=1,NL54&lt;0),-1,1)*(DH54-$C$15)/($C$14-$C$15)*$C$12*$C$21-$C$33*LT54/AT$6 -  PD53*$C$33/$C$21,ED53/$C$19),MAX(EZ$8:EZ53)*-1)</f>
        <v>-0.84420937587075306</v>
      </c>
      <c r="FA54" s="2">
        <f>MAX(MIN(IF(AND(PE53=1,NM54&lt;0),-1,1)*(DI54-$C$15)/($C$14-$C$15)*$C$12*$C$21-$C$33*LU54/AU$6 -  PE53*$C$33/$C$21,EE53/$C$19),MAX(FA$8:FA53)*-1)</f>
        <v>-0.84420937587075306</v>
      </c>
      <c r="FB54" s="2">
        <f>MAX(MIN(IF(AND(PF53=1,NN54&lt;0),-1,1)*(DJ54-$C$15)/($C$14-$C$15)*$C$12*$C$21-$C$33*LV54/AV$6 -  PF53*$C$33/$C$21,EF53/$C$19),MAX(FB$8:FB53)*-1)</f>
        <v>-0.84420937587075306</v>
      </c>
      <c r="FC54" s="2">
        <f>MAX(MIN(IF(AND(PG53=1,NO54&lt;0),-1,1)*(DK54-$C$15)/($C$14-$C$15)*$C$12*$C$21-$C$33*LW54/AW$6 -  PG53*$C$33/$C$21,EG53/$C$19),MAX(FC$8:FC53)*-1)</f>
        <v>-0.82444281081081083</v>
      </c>
      <c r="FD54" s="2">
        <f>MAX(MIN(IF(AND(PH53=1,NP54&lt;0),-1,1)*(DL54-$C$15)/($C$14-$C$15)*$C$12*$C$21-$C$33*LX54/AX$6 -  PH53*$C$33/$C$21,EH53/$C$19),MAX(FD$8:FD53)*-1)</f>
        <v>-0.74400936585365862</v>
      </c>
      <c r="FE54" s="2">
        <f>MAX(MIN(IF(AND(PI53=1,NQ54&lt;0),-1,1)*(DM54-$C$15)/($C$14-$C$15)*$C$12*$C$21-$C$33*LY54/AY$6 -  PI53*$C$33/$C$21,EI53/$C$19),MAX(FE$8:FE53)*-1)</f>
        <v>-0.6778751999999999</v>
      </c>
      <c r="FF54" s="2">
        <f>MAX(MIN(IF(AND(PJ53=1,NR54&lt;0),-1,1)*(DN54-$C$15)/($C$14-$C$15)*$C$12*$C$21-$C$33*LZ54/AZ$6 -  PJ53*$C$33/$C$21,EJ53/$C$19),MAX(FF$8:FF53)*-1)</f>
        <v>9.6312018878751349E-2</v>
      </c>
      <c r="FG54" s="2">
        <f>MAX(MIN(IF(AND(PK53=1,NS54&lt;0),-1,1)*(DO54-$C$15)/($C$14-$C$15)*$C$12*$C$21-$C$33*MA54/BA$6 -  PK53*$C$33/$C$21,EK53/$C$19),MAX(FG$8:FG53)*-1)</f>
        <v>0.11682794578869932</v>
      </c>
      <c r="FH54" s="2">
        <f>MAX(MIN(IF(AND(PL53=1,NT54&lt;0),-1,1)*(DP54-$C$15)/($C$14-$C$15)*$C$12*$C$21-$C$33*MB54/BB$6 -  PL53*$C$33/$C$21,EL53/$C$19),MAX(FH$8:FH53)*-1)</f>
        <v>-0.52436625293161376</v>
      </c>
      <c r="FI54" s="2">
        <f>MAX(MIN(IF(AND(PM53=1,NU54&lt;0),-1,1)*(DQ54-$C$15)/($C$14-$C$15)*$C$12*$C$21-$C$33*MC54/BC$6 -  PM53*$C$33/$C$21,EM53/$C$19),MAX(FI$8:FI53)*-1)</f>
        <v>-0.60269417181003837</v>
      </c>
      <c r="FJ54" s="2">
        <f>MAX(MIN(IF(AND(PN53=1,NV54&lt;0),-1,1)*(DR54-$C$15)/($C$14-$C$15)*$C$12*$C$21-$C$33*MD54/BD$6 -  PN53*$C$33/$C$21,EN53/$C$19),MAX(FJ$8:FJ53)*-1)</f>
        <v>-0.68102209068846309</v>
      </c>
      <c r="FK54" s="2">
        <f>MAX(MIN(IF(AND(PO53=1,NW54&lt;0),-1,1)*(DS54-$C$15)/($C$14-$C$15)*$C$12*$C$21-$C$33*ME54/BE$6 -  PO53*$C$33/$C$21,EO53/$C$19),MAX(FK$8:FK53)*-1)</f>
        <v>-0.7593500095668877</v>
      </c>
      <c r="FL54" s="2">
        <f>MAX(MIN(IF(AND(PP53=1,NX54&lt;0),-1,1)*(DT54-$C$15)/($C$14-$C$15)*$C$12*$C$21-$C$33*MF54/BF$6 -  PP53*$C$33/$C$21,EP53/$C$19),MAX(FL$8:FL53)*-1)</f>
        <v>-0.8376779284453123</v>
      </c>
      <c r="FM54" s="2">
        <f>MAX(MIN(IF(AND(PQ53=1,NY54&lt;0),-1,1)*(DU54-$C$15)/($C$14-$C$15)*$C$12*$C$21-$C$33*MG54/BG$6 -  PQ53*$C$33/$C$21,EQ53/$C$19),MAX(FM$8:FM53)*-1)</f>
        <v>-0.91600584732373702</v>
      </c>
      <c r="FN54" s="2">
        <f>MAX(MIN(IF(AND(PR53=1,NZ54&lt;0),-1,1)*(DV54-$C$15)/($C$14-$C$15)*$C$12*$C$21-$C$33*MH54/BH$6 -  PR53*$C$33/$C$21,ER53/$C$19),MAX(FN$8:FN53)*-1)</f>
        <v>-0.91115184006524053</v>
      </c>
      <c r="FO54" s="2">
        <f>MAX(MIN(IF(AND(PS53=1,OA54&lt;0),-1,1)*(DW54-$C$15)/($C$14-$C$15)*$C$12*$C$21-$C$33*MI54/BI$6 -  PS53*$C$33/$C$21,ES53/$C$19),MAX(FO$8:FO53)*-1)</f>
        <v>-0.86711533774341498</v>
      </c>
      <c r="FP54" s="47">
        <f t="shared" si="101"/>
        <v>1.840000000000001</v>
      </c>
      <c r="FQ54" s="43">
        <f t="shared" si="375"/>
        <v>0</v>
      </c>
      <c r="FR54" s="43">
        <f t="shared" si="376"/>
        <v>1.5275000029903669</v>
      </c>
      <c r="FS54" s="43">
        <f t="shared" si="377"/>
        <v>1.527500000003708</v>
      </c>
      <c r="FT54" s="43">
        <f t="shared" si="378"/>
        <v>0</v>
      </c>
      <c r="FU54" s="43">
        <f t="shared" si="379"/>
        <v>0</v>
      </c>
      <c r="FV54" s="43">
        <f t="shared" si="380"/>
        <v>0</v>
      </c>
      <c r="FW54" s="43">
        <f t="shared" si="381"/>
        <v>0</v>
      </c>
      <c r="FX54" s="43">
        <f t="shared" si="382"/>
        <v>0</v>
      </c>
      <c r="FY54" s="43">
        <f t="shared" si="383"/>
        <v>0</v>
      </c>
      <c r="FZ54" s="43">
        <f t="shared" si="384"/>
        <v>0</v>
      </c>
      <c r="GA54" s="43">
        <f t="shared" si="385"/>
        <v>1.5396625748214592</v>
      </c>
      <c r="GB54" s="43">
        <f t="shared" si="386"/>
        <v>8.9937759905347789</v>
      </c>
      <c r="GC54" s="43">
        <f t="shared" si="387"/>
        <v>10.528322001285364</v>
      </c>
      <c r="GD54" s="43">
        <f t="shared" si="388"/>
        <v>1.7095201045534956</v>
      </c>
      <c r="GE54" s="43">
        <f t="shared" si="389"/>
        <v>1.5277582364153472</v>
      </c>
      <c r="GF54" s="43">
        <f t="shared" si="390"/>
        <v>1.5275088747273244</v>
      </c>
      <c r="GG54" s="43">
        <f t="shared" si="391"/>
        <v>1.5275003035093642</v>
      </c>
      <c r="GH54" s="43">
        <f t="shared" si="392"/>
        <v>1.527500010364184</v>
      </c>
      <c r="GI54" s="43">
        <f t="shared" si="393"/>
        <v>1.5275000003574952</v>
      </c>
      <c r="GJ54" s="43">
        <f t="shared" si="394"/>
        <v>1.5275000000660259</v>
      </c>
      <c r="GK54" s="43">
        <f t="shared" si="395"/>
        <v>1.5275000000126746</v>
      </c>
      <c r="GL54" s="47">
        <f t="shared" si="123"/>
        <v>1.840000000000001</v>
      </c>
      <c r="GM54" s="43">
        <f t="shared" si="332"/>
        <v>0</v>
      </c>
      <c r="GN54" s="43">
        <f t="shared" si="333"/>
        <v>-10.09306313079799</v>
      </c>
      <c r="GO54" s="43">
        <f t="shared" si="334"/>
        <v>-14.064056571597494</v>
      </c>
      <c r="GP54" s="43">
        <f t="shared" si="335"/>
        <v>-15.562745342345035</v>
      </c>
      <c r="GQ54" s="43">
        <f t="shared" si="336"/>
        <v>0</v>
      </c>
      <c r="GR54" s="43">
        <f t="shared" si="337"/>
        <v>0</v>
      </c>
      <c r="GS54" s="43">
        <f t="shared" si="338"/>
        <v>0</v>
      </c>
      <c r="GT54" s="43">
        <f t="shared" si="339"/>
        <v>0</v>
      </c>
      <c r="GU54" s="43">
        <f t="shared" si="340"/>
        <v>0</v>
      </c>
      <c r="GV54" s="43">
        <f t="shared" si="341"/>
        <v>0</v>
      </c>
      <c r="GW54" s="43">
        <f t="shared" si="342"/>
        <v>-34.043744474999997</v>
      </c>
      <c r="GX54" s="43">
        <f t="shared" si="343"/>
        <v>1.934764251932855</v>
      </c>
      <c r="GY54" s="43">
        <f t="shared" si="344"/>
        <v>2.3468985051936584</v>
      </c>
      <c r="GZ54" s="43">
        <f t="shared" si="345"/>
        <v>-10.533732891315141</v>
      </c>
      <c r="HA54" s="43">
        <f t="shared" si="346"/>
        <v>-12.107223501713998</v>
      </c>
      <c r="HB54" s="43">
        <f t="shared" si="347"/>
        <v>-13.680714112112852</v>
      </c>
      <c r="HC54" s="43">
        <f t="shared" si="348"/>
        <v>-15.254204722511707</v>
      </c>
      <c r="HD54" s="43">
        <f t="shared" si="349"/>
        <v>-16.827695332910565</v>
      </c>
      <c r="HE54" s="43">
        <f t="shared" si="350"/>
        <v>-18.401185943309425</v>
      </c>
      <c r="HF54" s="43">
        <f t="shared" si="351"/>
        <v>-18.303676205358808</v>
      </c>
      <c r="HG54" s="43">
        <f t="shared" si="352"/>
        <v>-17.419048809273527</v>
      </c>
      <c r="HH54" s="47">
        <f t="shared" si="124"/>
        <v>1.840000000000001</v>
      </c>
      <c r="HI54" s="43">
        <f t="shared" si="125"/>
        <v>0</v>
      </c>
      <c r="HJ54" s="43">
        <f t="shared" si="126"/>
        <v>10.09306313079799</v>
      </c>
      <c r="HK54" s="43">
        <f t="shared" si="127"/>
        <v>14.064056571597494</v>
      </c>
      <c r="HL54" s="43">
        <f t="shared" si="128"/>
        <v>15.562745342345035</v>
      </c>
      <c r="HM54" s="43">
        <f t="shared" si="129"/>
        <v>0</v>
      </c>
      <c r="HN54" s="43">
        <f t="shared" si="130"/>
        <v>0</v>
      </c>
      <c r="HO54" s="43">
        <f t="shared" si="131"/>
        <v>0</v>
      </c>
      <c r="HP54" s="43">
        <f t="shared" si="132"/>
        <v>0</v>
      </c>
      <c r="HQ54" s="43">
        <f t="shared" si="133"/>
        <v>0</v>
      </c>
      <c r="HR54" s="43">
        <f t="shared" si="134"/>
        <v>0</v>
      </c>
      <c r="HS54" s="43">
        <f t="shared" si="135"/>
        <v>34.043744474999997</v>
      </c>
      <c r="HT54" s="43">
        <f t="shared" si="136"/>
        <v>1.934764251932855</v>
      </c>
      <c r="HU54" s="43">
        <f t="shared" si="137"/>
        <v>2.3468985051936584</v>
      </c>
      <c r="HV54" s="43">
        <f t="shared" si="138"/>
        <v>10.533732891315141</v>
      </c>
      <c r="HW54" s="43">
        <f t="shared" si="139"/>
        <v>12.107223501713998</v>
      </c>
      <c r="HX54" s="43">
        <f t="shared" si="140"/>
        <v>13.680714112112852</v>
      </c>
      <c r="HY54" s="43">
        <f t="shared" si="141"/>
        <v>15.254204722511707</v>
      </c>
      <c r="HZ54" s="43">
        <f t="shared" si="142"/>
        <v>16.827695332910565</v>
      </c>
      <c r="IA54" s="43">
        <f t="shared" si="143"/>
        <v>18.401185943309425</v>
      </c>
      <c r="IB54" s="43">
        <f t="shared" si="144"/>
        <v>18.303676205358808</v>
      </c>
      <c r="IC54" s="43">
        <f t="shared" si="145"/>
        <v>17.419048809273527</v>
      </c>
      <c r="ID54" s="47">
        <f t="shared" si="146"/>
        <v>1.840000000000001</v>
      </c>
      <c r="IE54" s="43">
        <f t="shared" si="147"/>
        <v>0</v>
      </c>
      <c r="IF54" s="43">
        <f t="shared" si="148"/>
        <v>0</v>
      </c>
      <c r="IG54" s="43">
        <f t="shared" si="149"/>
        <v>0</v>
      </c>
      <c r="IH54" s="43">
        <f t="shared" si="150"/>
        <v>0</v>
      </c>
      <c r="II54" s="43">
        <f t="shared" si="151"/>
        <v>0</v>
      </c>
      <c r="IJ54" s="43">
        <f t="shared" si="152"/>
        <v>0</v>
      </c>
      <c r="IK54" s="43">
        <f t="shared" si="153"/>
        <v>0</v>
      </c>
      <c r="IL54" s="43">
        <f t="shared" si="154"/>
        <v>0</v>
      </c>
      <c r="IM54" s="43">
        <f t="shared" si="155"/>
        <v>0</v>
      </c>
      <c r="IN54" s="43">
        <f t="shared" si="156"/>
        <v>0</v>
      </c>
      <c r="IO54" s="43">
        <f t="shared" si="157"/>
        <v>0</v>
      </c>
      <c r="IP54" s="43">
        <f t="shared" si="158"/>
        <v>11.704157695992697</v>
      </c>
      <c r="IQ54" s="43">
        <f t="shared" si="159"/>
        <v>11.615626282978404</v>
      </c>
      <c r="IR54" s="43">
        <f t="shared" si="160"/>
        <v>0</v>
      </c>
      <c r="IS54" s="43">
        <f t="shared" si="161"/>
        <v>0</v>
      </c>
      <c r="IT54" s="43">
        <f t="shared" si="162"/>
        <v>0</v>
      </c>
      <c r="IU54" s="43">
        <f t="shared" si="163"/>
        <v>0</v>
      </c>
      <c r="IV54" s="43">
        <f t="shared" si="164"/>
        <v>0</v>
      </c>
      <c r="IW54" s="43">
        <f t="shared" si="165"/>
        <v>0</v>
      </c>
      <c r="IX54" s="43">
        <f t="shared" si="166"/>
        <v>0</v>
      </c>
      <c r="IY54" s="43">
        <f t="shared" si="167"/>
        <v>0</v>
      </c>
      <c r="IZ54" s="47">
        <f t="shared" si="168"/>
        <v>1.840000000000001</v>
      </c>
      <c r="JA54" s="43" t="e">
        <f t="shared" si="267"/>
        <v>#N/A</v>
      </c>
      <c r="JB54" s="43" t="e">
        <f t="shared" si="268"/>
        <v>#N/A</v>
      </c>
      <c r="JC54" s="43" t="e">
        <f t="shared" si="269"/>
        <v>#N/A</v>
      </c>
      <c r="JD54" s="43" t="e">
        <f t="shared" si="270"/>
        <v>#N/A</v>
      </c>
      <c r="JE54" s="43" t="e">
        <f t="shared" si="271"/>
        <v>#N/A</v>
      </c>
      <c r="JF54" s="43" t="e">
        <f t="shared" si="272"/>
        <v>#N/A</v>
      </c>
      <c r="JG54" s="43" t="e">
        <f t="shared" si="273"/>
        <v>#N/A</v>
      </c>
      <c r="JH54" s="43" t="e">
        <f t="shared" si="274"/>
        <v>#N/A</v>
      </c>
      <c r="JI54" s="43" t="e">
        <f t="shared" si="275"/>
        <v>#N/A</v>
      </c>
      <c r="JJ54" s="43" t="e">
        <f t="shared" si="276"/>
        <v>#N/A</v>
      </c>
      <c r="JK54" s="43" t="e">
        <f t="shared" si="277"/>
        <v>#N/A</v>
      </c>
      <c r="JL54" s="43">
        <f t="shared" si="278"/>
        <v>6</v>
      </c>
      <c r="JM54" s="43">
        <f t="shared" si="279"/>
        <v>6</v>
      </c>
      <c r="JN54" s="43" t="e">
        <f t="shared" si="280"/>
        <v>#N/A</v>
      </c>
      <c r="JO54" s="43" t="e">
        <f t="shared" si="281"/>
        <v>#N/A</v>
      </c>
      <c r="JP54" s="43" t="e">
        <f t="shared" si="282"/>
        <v>#N/A</v>
      </c>
      <c r="JQ54" s="43" t="e">
        <f t="shared" si="283"/>
        <v>#N/A</v>
      </c>
      <c r="JR54" s="43" t="e">
        <f t="shared" si="284"/>
        <v>#N/A</v>
      </c>
      <c r="JS54" s="43" t="e">
        <f t="shared" si="285"/>
        <v>#N/A</v>
      </c>
      <c r="JT54" s="43" t="e">
        <f t="shared" si="286"/>
        <v>#N/A</v>
      </c>
      <c r="JU54" s="43" t="e">
        <f t="shared" si="287"/>
        <v>#N/A</v>
      </c>
      <c r="JV54" s="47">
        <f t="shared" si="170"/>
        <v>1.840000000000001</v>
      </c>
      <c r="JW54" s="36">
        <f t="shared" si="396"/>
        <v>0</v>
      </c>
      <c r="JX54" s="36">
        <f t="shared" si="397"/>
        <v>0</v>
      </c>
      <c r="JY54" s="36">
        <f t="shared" si="398"/>
        <v>0</v>
      </c>
      <c r="JZ54" s="36">
        <f t="shared" si="399"/>
        <v>0</v>
      </c>
      <c r="KA54" s="36">
        <f t="shared" si="400"/>
        <v>0</v>
      </c>
      <c r="KB54" s="36">
        <f t="shared" si="401"/>
        <v>0</v>
      </c>
      <c r="KC54" s="36">
        <f t="shared" si="402"/>
        <v>0</v>
      </c>
      <c r="KD54" s="36">
        <f t="shared" si="403"/>
        <v>0</v>
      </c>
      <c r="KE54" s="36">
        <f t="shared" si="404"/>
        <v>0</v>
      </c>
      <c r="KF54" s="36">
        <f t="shared" si="405"/>
        <v>0</v>
      </c>
      <c r="KG54" s="36">
        <f t="shared" si="406"/>
        <v>0</v>
      </c>
      <c r="KH54" s="36">
        <f t="shared" si="407"/>
        <v>0</v>
      </c>
      <c r="KI54" s="36">
        <f t="shared" si="408"/>
        <v>0</v>
      </c>
      <c r="KJ54" s="36">
        <f t="shared" si="409"/>
        <v>0</v>
      </c>
      <c r="KK54" s="36">
        <f t="shared" si="410"/>
        <v>0</v>
      </c>
      <c r="KL54" s="36">
        <f t="shared" si="411"/>
        <v>0</v>
      </c>
      <c r="KM54" s="36">
        <f t="shared" si="412"/>
        <v>0</v>
      </c>
      <c r="KN54" s="36">
        <f t="shared" si="413"/>
        <v>0</v>
      </c>
      <c r="KO54" s="36">
        <f t="shared" si="414"/>
        <v>0</v>
      </c>
      <c r="KP54" s="36">
        <f t="shared" si="415"/>
        <v>0</v>
      </c>
      <c r="KQ54" s="36">
        <f t="shared" si="416"/>
        <v>0</v>
      </c>
      <c r="KR54" s="47">
        <f t="shared" si="192"/>
        <v>1.840000000000001</v>
      </c>
      <c r="KS54" s="1">
        <f t="shared" si="417"/>
        <v>1</v>
      </c>
      <c r="KT54" s="1">
        <f t="shared" si="418"/>
        <v>0</v>
      </c>
      <c r="KU54" s="1">
        <f t="shared" si="419"/>
        <v>0</v>
      </c>
      <c r="KV54" s="1">
        <f t="shared" si="420"/>
        <v>1</v>
      </c>
      <c r="KW54" s="1">
        <f t="shared" si="421"/>
        <v>1</v>
      </c>
      <c r="KX54" s="1">
        <f t="shared" si="422"/>
        <v>1</v>
      </c>
      <c r="KY54" s="1">
        <f t="shared" si="423"/>
        <v>1</v>
      </c>
      <c r="KZ54" s="1">
        <f t="shared" si="424"/>
        <v>1</v>
      </c>
      <c r="LA54" s="1">
        <f t="shared" si="425"/>
        <v>1</v>
      </c>
      <c r="LB54" s="1">
        <f t="shared" si="426"/>
        <v>1</v>
      </c>
      <c r="LC54" s="1">
        <f t="shared" si="427"/>
        <v>0</v>
      </c>
      <c r="LD54" s="1">
        <f t="shared" si="428"/>
        <v>0</v>
      </c>
      <c r="LE54" s="1">
        <f t="shared" si="429"/>
        <v>0</v>
      </c>
      <c r="LF54" s="1">
        <f t="shared" si="430"/>
        <v>0</v>
      </c>
      <c r="LG54" s="1">
        <f t="shared" si="431"/>
        <v>0</v>
      </c>
      <c r="LH54" s="1">
        <f t="shared" si="432"/>
        <v>0</v>
      </c>
      <c r="LI54" s="1">
        <f t="shared" si="433"/>
        <v>0</v>
      </c>
      <c r="LJ54" s="1">
        <f t="shared" si="434"/>
        <v>0</v>
      </c>
      <c r="LK54" s="1">
        <f t="shared" si="435"/>
        <v>0</v>
      </c>
      <c r="LL54" s="1">
        <f t="shared" si="436"/>
        <v>0</v>
      </c>
      <c r="LM54" s="1">
        <f t="shared" si="437"/>
        <v>0</v>
      </c>
      <c r="LN54" s="47">
        <f t="shared" si="214"/>
        <v>1.840000000000001</v>
      </c>
      <c r="LO54" s="43">
        <f t="shared" si="215"/>
        <v>0</v>
      </c>
      <c r="LP54" s="43">
        <f t="shared" si="216"/>
        <v>10.112854722983347</v>
      </c>
      <c r="LQ54" s="43">
        <f t="shared" si="217"/>
        <v>5.6552844834251177</v>
      </c>
      <c r="LR54" s="43">
        <f t="shared" si="218"/>
        <v>0</v>
      </c>
      <c r="LS54" s="43">
        <f t="shared" si="219"/>
        <v>0</v>
      </c>
      <c r="LT54" s="43">
        <f t="shared" si="220"/>
        <v>0</v>
      </c>
      <c r="LU54" s="43">
        <f t="shared" si="221"/>
        <v>0</v>
      </c>
      <c r="LV54" s="43">
        <f t="shared" si="222"/>
        <v>0</v>
      </c>
      <c r="LW54" s="43">
        <f t="shared" si="223"/>
        <v>0</v>
      </c>
      <c r="LX54" s="43">
        <f t="shared" si="224"/>
        <v>0</v>
      </c>
      <c r="LY54" s="43">
        <f t="shared" si="225"/>
        <v>1.0774295080937322</v>
      </c>
      <c r="LZ54" s="43">
        <f t="shared" si="226"/>
        <v>7.4347717495737502</v>
      </c>
      <c r="MA54" s="43">
        <f t="shared" si="227"/>
        <v>9.0184913681856926</v>
      </c>
      <c r="MB54" s="43">
        <f t="shared" si="228"/>
        <v>8.9866630550981945</v>
      </c>
      <c r="MC54" s="43">
        <f t="shared" si="229"/>
        <v>7.7939153894947735</v>
      </c>
      <c r="MD54" s="43">
        <f t="shared" si="230"/>
        <v>7.3431274893085448</v>
      </c>
      <c r="ME54" s="43">
        <f t="shared" si="231"/>
        <v>6.5303827419540887</v>
      </c>
      <c r="MF54" s="43">
        <f t="shared" si="232"/>
        <v>5.3461550173085701</v>
      </c>
      <c r="MG54" s="43">
        <f t="shared" si="233"/>
        <v>3.7203877643784096</v>
      </c>
      <c r="MH54" s="43">
        <f t="shared" si="234"/>
        <v>2.489365952430088</v>
      </c>
      <c r="MI54" s="43">
        <f t="shared" si="235"/>
        <v>1.2830163649348627</v>
      </c>
      <c r="MJ54" s="47">
        <f t="shared" si="236"/>
        <v>1.840000000000001</v>
      </c>
      <c r="MK54" s="43" t="e">
        <f t="shared" si="353"/>
        <v>#N/A</v>
      </c>
      <c r="ML54" s="43" t="e">
        <f t="shared" si="288"/>
        <v>#N/A</v>
      </c>
      <c r="MM54" s="43" t="e">
        <f t="shared" si="289"/>
        <v>#N/A</v>
      </c>
      <c r="MN54" s="43" t="e">
        <f t="shared" si="290"/>
        <v>#N/A</v>
      </c>
      <c r="MO54" s="43" t="e">
        <f t="shared" si="291"/>
        <v>#N/A</v>
      </c>
      <c r="MP54" s="43" t="e">
        <f t="shared" si="292"/>
        <v>#N/A</v>
      </c>
      <c r="MQ54" s="43" t="e">
        <f t="shared" si="293"/>
        <v>#N/A</v>
      </c>
      <c r="MR54" s="43" t="e">
        <f t="shared" si="294"/>
        <v>#N/A</v>
      </c>
      <c r="MS54" s="43" t="e">
        <f t="shared" si="295"/>
        <v>#N/A</v>
      </c>
      <c r="MT54" s="43" t="e">
        <f t="shared" si="296"/>
        <v>#N/A</v>
      </c>
      <c r="MU54" s="43" t="e">
        <f t="shared" si="297"/>
        <v>#N/A</v>
      </c>
      <c r="MV54" s="43" t="e">
        <f t="shared" si="298"/>
        <v>#N/A</v>
      </c>
      <c r="MW54" s="43" t="e">
        <f t="shared" si="299"/>
        <v>#N/A</v>
      </c>
      <c r="MX54" s="43" t="e">
        <f t="shared" si="300"/>
        <v>#N/A</v>
      </c>
      <c r="MY54" s="43" t="e">
        <f t="shared" si="301"/>
        <v>#N/A</v>
      </c>
      <c r="MZ54" s="43" t="e">
        <f t="shared" si="302"/>
        <v>#N/A</v>
      </c>
      <c r="NA54" s="43" t="e">
        <f t="shared" si="303"/>
        <v>#N/A</v>
      </c>
      <c r="NB54" s="43" t="e">
        <f t="shared" si="304"/>
        <v>#N/A</v>
      </c>
      <c r="NC54" s="43" t="e">
        <f t="shared" si="305"/>
        <v>#N/A</v>
      </c>
      <c r="ND54" s="43" t="e">
        <f t="shared" si="306"/>
        <v>#N/A</v>
      </c>
      <c r="NE54" s="43" t="e">
        <f t="shared" si="307"/>
        <v>#N/A</v>
      </c>
      <c r="NF54" s="47">
        <f t="shared" si="238"/>
        <v>1.840000000000001</v>
      </c>
      <c r="NG54" s="43">
        <f>IF(OY53=0,MIN('Drive Train'!$F$35-FQ53*$C$19*'Drive Train'!$F$39,NG53+$C$39)-$C$7,IF(LO53-1&lt;=0,0,IF($C$37=Motors!$C$30,MAX(MAX(NG$8:NG53)*-1,NG53-$C$39),MAX(0,MAX(NG$8:NG53)*-1,NG53-$C$39))))</f>
        <v>0</v>
      </c>
      <c r="NH54" s="43">
        <f>IF(OZ53=0,MIN('Drive Train'!$F$35-FR53*$C$19*'Drive Train'!$F$39,NH53+$C$39)-$C$7,IF(LP53-1&lt;=0,0,IF($C$37=Motors!$C$30,MAX(MAX(NH$8:NH53)*-1,NH53-$C$39),MAX(0,MAX(NH$8:NH53)*-1,NH53-$C$39))))</f>
        <v>0</v>
      </c>
      <c r="NI54" s="43">
        <f>IF(PA53=0,MIN('Drive Train'!$F$35-FS53*$C$19*'Drive Train'!$F$39,NI53+$C$39)-$C$7,IF(LQ53-1&lt;=0,0,IF($C$37=Motors!$C$30,MAX(MAX(NI$8:NI53)*-1,NI53-$C$39),MAX(0,MAX(NI$8:NI53)*-1,NI53-$C$39))))</f>
        <v>0</v>
      </c>
      <c r="NJ54" s="43">
        <f>IF(PB53=0,MIN('Drive Train'!$F$35-FT53*$C$19*'Drive Train'!$F$39,NJ53+$C$39)-$C$7,IF(LR53-1&lt;=0,0,IF($C$37=Motors!$C$30,MAX(MAX(NJ$8:NJ53)*-1,NJ53-$C$39),MAX(0,MAX(NJ$8:NJ53)*-1,NJ53-$C$39))))</f>
        <v>0</v>
      </c>
      <c r="NK54" s="43">
        <f>IF(PC53=0,MIN('Drive Train'!$F$35-FU53*$C$19*'Drive Train'!$F$39,NK53+$C$39)-$C$7,IF(LS53-1&lt;=0,0,IF($C$37=Motors!$C$30,MAX(MAX(NK$8:NK53)*-1,NK53-$C$39),MAX(0,MAX(NK$8:NK53)*-1,NK53-$C$39))))</f>
        <v>0</v>
      </c>
      <c r="NL54" s="43">
        <f>IF(PD53=0,MIN('Drive Train'!$F$35-FV53*$C$19*'Drive Train'!$F$39,NL53+$C$39)-$C$7,IF(LT53-1&lt;=0,0,IF($C$37=Motors!$C$30,MAX(MAX(NL$8:NL53)*-1,NL53-$C$39),MAX(0,MAX(NL$8:NL53)*-1,NL53-$C$39))))</f>
        <v>0</v>
      </c>
      <c r="NM54" s="43">
        <f>IF(PE53=0,MIN('Drive Train'!$F$35-FW53*$C$19*'Drive Train'!$F$39,NM53+$C$39)-$C$7,IF(LU53-1&lt;=0,0,IF($C$37=Motors!$C$30,MAX(MAX(NM$8:NM53)*-1,NM53-$C$39),MAX(0,MAX(NM$8:NM53)*-1,NM53-$C$39))))</f>
        <v>0</v>
      </c>
      <c r="NN54" s="43">
        <f>IF(PF53=0,MIN('Drive Train'!$F$35-FX53*$C$19*'Drive Train'!$F$39,NN53+$C$39)-$C$7,IF(LV53-1&lt;=0,0,IF($C$37=Motors!$C$30,MAX(MAX(NN$8:NN53)*-1,NN53-$C$39),MAX(0,MAX(NN$8:NN53)*-1,NN53-$C$39))))</f>
        <v>0</v>
      </c>
      <c r="NO54" s="43">
        <f>IF(PG53=0,MIN('Drive Train'!$F$35-FY53*$C$19*'Drive Train'!$F$39,NO53+$C$39)-$C$7,IF(LW53-1&lt;=0,0,IF($C$37=Motors!$C$30,MAX(MAX(NO$8:NO53)*-1,NO53-$C$39),MAX(0,MAX(NO$8:NO53)*-1,NO53-$C$39))))</f>
        <v>0</v>
      </c>
      <c r="NP54" s="43">
        <f>IF(PH53=0,MIN('Drive Train'!$F$35-FZ53*$C$19*'Drive Train'!$F$39,NP53+$C$39)-$C$7,IF(LX53-1&lt;=0,0,IF($C$37=Motors!$C$30,MAX(MAX(NP$8:NP53)*-1,NP53-$C$39),MAX(0,MAX(NP$8:NP53)*-1,NP53-$C$39))))</f>
        <v>0</v>
      </c>
      <c r="NQ54" s="43">
        <f>IF(PI53=0,MIN('Drive Train'!$F$35-GA53*$C$19*'Drive Train'!$F$39,NQ53+$C$39)-$C$7,IF(LY53-1&lt;=0,0,IF($C$37=Motors!$C$30,MAX(MAX(NQ$8:NQ53)*-1,NQ53-$C$39),MAX(0,MAX(NQ$8:NQ53)*-1,NQ53-$C$39))))</f>
        <v>0</v>
      </c>
      <c r="NR54" s="43">
        <f>IF(PJ53=0,MIN('Drive Train'!$F$35-GB53*$C$19*'Drive Train'!$F$39,NR53+$C$39)-$C$7,IF(LZ53-1&lt;=0,0,IF($C$37=Motors!$C$30,MAX(MAX(NR$8:NR53)*-1,NR53-$C$39),MAX(0,MAX(NR$8:NR53)*-1,NR53-$C$39))))</f>
        <v>11.704157695992697</v>
      </c>
      <c r="NS54" s="43">
        <f>IF(PK53=0,MIN('Drive Train'!$F$35-GC53*$C$19*'Drive Train'!$F$39,NS53+$C$39)-$C$7,IF(MA53-1&lt;=0,0,IF($C$37=Motors!$C$30,MAX(MAX(NS$8:NS53)*-1,NS53-$C$39),MAX(0,MAX(NS$8:NS53)*-1,NS53-$C$39))))</f>
        <v>11.615626282978404</v>
      </c>
      <c r="NT54" s="43">
        <f>IF(PL53=0,MIN('Drive Train'!$F$35-GD53*$C$19*'Drive Train'!$F$39,NT53+$C$39)-$C$7,IF(MB53-1&lt;=0,0,IF($C$37=Motors!$C$30,MAX(MAX(NT$8:NT53)*-1,NT53-$C$39),MAX(0,MAX(NT$8:NT53)*-1,NT53-$C$39))))</f>
        <v>0</v>
      </c>
      <c r="NU54" s="43">
        <f>IF(PM53=0,MIN('Drive Train'!$F$35-GE53*$C$19*'Drive Train'!$F$39,NU53+$C$39)-$C$7,IF(MC53-1&lt;=0,0,IF($C$37=Motors!$C$30,MAX(MAX(NU$8:NU53)*-1,NU53-$C$39),MAX(0,MAX(NU$8:NU53)*-1,NU53-$C$39))))</f>
        <v>0</v>
      </c>
      <c r="NV54" s="43">
        <f>IF(PN53=0,MIN('Drive Train'!$F$35-GF53*$C$19*'Drive Train'!$F$39,NV53+$C$39)-$C$7,IF(MD53-1&lt;=0,0,IF($C$37=Motors!$C$30,MAX(MAX(NV$8:NV53)*-1,NV53-$C$39),MAX(0,MAX(NV$8:NV53)*-1,NV53-$C$39))))</f>
        <v>0</v>
      </c>
      <c r="NW54" s="43">
        <f>IF(PO53=0,MIN('Drive Train'!$F$35-GG53*$C$19*'Drive Train'!$F$39,NW53+$C$39)-$C$7,IF(ME53-1&lt;=0,0,IF($C$37=Motors!$C$30,MAX(MAX(NW$8:NW53)*-1,NW53-$C$39),MAX(0,MAX(NW$8:NW53)*-1,NW53-$C$39))))</f>
        <v>0</v>
      </c>
      <c r="NX54" s="43">
        <f>IF(PP53=0,MIN('Drive Train'!$F$35-GH53*$C$19*'Drive Train'!$F$39,NX53+$C$39)-$C$7,IF(MF53-1&lt;=0,0,IF($C$37=Motors!$C$30,MAX(MAX(NX$8:NX53)*-1,NX53-$C$39),MAX(0,MAX(NX$8:NX53)*-1,NX53-$C$39))))</f>
        <v>0</v>
      </c>
      <c r="NY54" s="43">
        <f>IF(PQ53=0,MIN('Drive Train'!$F$35-GI53*$C$19*'Drive Train'!$F$39,NY53+$C$39)-$C$7,IF(MG53-1&lt;=0,0,IF($C$37=Motors!$C$30,MAX(MAX(NY$8:NY53)*-1,NY53-$C$39),MAX(0,MAX(NY$8:NY53)*-1,NY53-$C$39))))</f>
        <v>0</v>
      </c>
      <c r="NZ54" s="43">
        <f>IF(PR53=0,MIN('Drive Train'!$F$35-GJ53*$C$19*'Drive Train'!$F$39,NZ53+$C$39)-$C$7,IF(MH53-1&lt;=0,0,IF($C$37=Motors!$C$30,MAX(MAX(NZ$8:NZ53)*-1,NZ53-$C$39),MAX(0,MAX(NZ$8:NZ53)*-1,NZ53-$C$39))))</f>
        <v>0</v>
      </c>
      <c r="OA54" s="43">
        <f>IF(PS53=0,MIN('Drive Train'!$F$35-GK53*$C$19*'Drive Train'!$F$39,OA53+$C$39)-$C$7,IF(MI53-1&lt;=0,0,IF($C$37=Motors!$C$30,MAX(MAX(OA$8:OA53)*-1,OA53-$C$39),MAX(0,MAX(OA$8:OA53)*-1,OA53-$C$39))))</f>
        <v>0</v>
      </c>
      <c r="OB54" s="47">
        <f t="shared" si="239"/>
        <v>1.840000000000001</v>
      </c>
      <c r="OC54" s="43">
        <f>'Drive Train'!$F$35-(FQ54*$C$13)*$C$19*'Drive Train'!$F$39</f>
        <v>12.4</v>
      </c>
      <c r="OD54" s="43">
        <f>'Drive Train'!$F$35-(FR54*$C$13)*$C$19*'Drive Train'!$F$39</f>
        <v>12.335844999874405</v>
      </c>
      <c r="OE54" s="43">
        <f>'Drive Train'!$F$35-(FS54*$C$13)*$C$19*'Drive Train'!$F$39</f>
        <v>12.335844999999845</v>
      </c>
      <c r="OF54" s="43">
        <f>'Drive Train'!$F$35-(FT54*$C$13)*$C$19*'Drive Train'!$F$39</f>
        <v>12.4</v>
      </c>
      <c r="OG54" s="43">
        <f>'Drive Train'!$F$35-(FU54*$C$13)*$C$19*'Drive Train'!$F$39</f>
        <v>12.4</v>
      </c>
      <c r="OH54" s="43">
        <f>'Drive Train'!$F$35-(FV54*$C$13)*$C$19*'Drive Train'!$F$39</f>
        <v>12.4</v>
      </c>
      <c r="OI54" s="43">
        <f>'Drive Train'!$F$35-(FW54*$C$13)*$C$19*'Drive Train'!$F$39</f>
        <v>12.4</v>
      </c>
      <c r="OJ54" s="43">
        <f>'Drive Train'!$F$35-(FX54*$C$13)*$C$19*'Drive Train'!$F$39</f>
        <v>12.4</v>
      </c>
      <c r="OK54" s="43">
        <f>'Drive Train'!$F$35-(FY54*$C$13)*$C$19*'Drive Train'!$F$39</f>
        <v>12.4</v>
      </c>
      <c r="OL54" s="43">
        <f>'Drive Train'!$F$35-(FZ54*$C$13)*$C$19*'Drive Train'!$F$39</f>
        <v>12.4</v>
      </c>
      <c r="OM54" s="43">
        <f>'Drive Train'!$F$35-(GA54*$C$13)*$C$19*'Drive Train'!$F$39</f>
        <v>12.335334171857498</v>
      </c>
      <c r="ON54" s="43">
        <f>'Drive Train'!$F$35-(GB54*$C$13)*$C$19*'Drive Train'!$F$39</f>
        <v>12.02226140839754</v>
      </c>
      <c r="OO54" s="43">
        <f>'Drive Train'!$F$35-(GC54*$C$13)*$C$19*'Drive Train'!$F$39</f>
        <v>11.957810475946015</v>
      </c>
      <c r="OP54" s="43">
        <f>'Drive Train'!$F$35-(GD54*$C$13)*$C$19*'Drive Train'!$F$39</f>
        <v>12.328200155608753</v>
      </c>
      <c r="OQ54" s="43">
        <f>'Drive Train'!$F$35-(GE54*$C$13)*$C$19*'Drive Train'!$F$39</f>
        <v>12.335834154070556</v>
      </c>
      <c r="OR54" s="43">
        <f>'Drive Train'!$F$35-(GF54*$C$13)*$C$19*'Drive Train'!$F$39</f>
        <v>12.335844627261453</v>
      </c>
      <c r="OS54" s="43">
        <f>'Drive Train'!$F$35-(GG54*$C$13)*$C$19*'Drive Train'!$F$39</f>
        <v>12.335844987252607</v>
      </c>
      <c r="OT54" s="43">
        <f>'Drive Train'!$F$35-(GH54*$C$13)*$C$19*'Drive Train'!$F$39</f>
        <v>12.335844999564705</v>
      </c>
      <c r="OU54" s="43">
        <f>'Drive Train'!$F$35-(GI54*$C$13)*$C$19*'Drive Train'!$F$39</f>
        <v>12.335844999984985</v>
      </c>
      <c r="OV54" s="43">
        <f>'Drive Train'!$F$35-(GJ54*$C$13)*$C$19*'Drive Train'!$F$39</f>
        <v>12.335844999997228</v>
      </c>
      <c r="OW54" s="43">
        <f>'Drive Train'!$F$35-(GK54*$C$13)*$C$19*'Drive Train'!$F$39</f>
        <v>12.335844999999468</v>
      </c>
      <c r="OX54" s="47">
        <f t="shared" si="240"/>
        <v>1.840000000000001</v>
      </c>
      <c r="OY54" s="1">
        <f>IF(PU54&gt;='Drive Train'!$F$29,1,0)</f>
        <v>1</v>
      </c>
      <c r="OZ54" s="1">
        <f>IF(PV54&gt;='Drive Train'!$F$29,1,0)</f>
        <v>1</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1</v>
      </c>
      <c r="PJ54" s="1">
        <f>IF(QF54&gt;='Drive Train'!$F$29,1,0)</f>
        <v>0</v>
      </c>
      <c r="PK54" s="1">
        <f>IF(QG54&gt;='Drive Train'!$F$29,1,0)</f>
        <v>1</v>
      </c>
      <c r="PL54" s="1">
        <f>IF(QH54&gt;='Drive Train'!$F$29,1,0)</f>
        <v>1</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190">
        <f t="shared" si="241"/>
        <v>1.840000000000001</v>
      </c>
      <c r="PU54" s="43">
        <f t="shared" si="242"/>
        <v>15.29521453649356</v>
      </c>
      <c r="PV54" s="43">
        <f t="shared" si="243"/>
        <v>17.908813049132224</v>
      </c>
      <c r="PW54" s="43">
        <f t="shared" si="244"/>
        <v>18.692609723588909</v>
      </c>
      <c r="PX54" s="43">
        <f t="shared" si="245"/>
        <v>15.922362554936914</v>
      </c>
      <c r="PY54" s="43">
        <f t="shared" si="246"/>
        <v>13.997470007769731</v>
      </c>
      <c r="PZ54" s="43">
        <f t="shared" si="247"/>
        <v>12.208295022960858</v>
      </c>
      <c r="QA54" s="43">
        <f t="shared" si="248"/>
        <v>11.812774381794295</v>
      </c>
      <c r="QB54" s="43">
        <f t="shared" si="249"/>
        <v>11.153060367918922</v>
      </c>
      <c r="QC54" s="43">
        <f t="shared" si="250"/>
        <v>10.945422930559467</v>
      </c>
      <c r="QD54" s="43">
        <f t="shared" si="251"/>
        <v>10.744299234348867</v>
      </c>
      <c r="QE54" s="43">
        <f t="shared" si="252"/>
        <v>10.626170122667988</v>
      </c>
      <c r="QF54" s="43">
        <f t="shared" si="253"/>
        <v>8.4406884725059967</v>
      </c>
      <c r="QG54" s="43">
        <f t="shared" si="254"/>
        <v>10.238683673806669</v>
      </c>
      <c r="QH54" s="43">
        <f t="shared" si="255"/>
        <v>11.864210855555136</v>
      </c>
      <c r="QI54" s="43">
        <f t="shared" si="256"/>
        <v>13.027119268048118</v>
      </c>
      <c r="QJ54" s="43">
        <f t="shared" si="257"/>
        <v>14.193117374725819</v>
      </c>
      <c r="QK54" s="43">
        <f t="shared" si="258"/>
        <v>15.096192906360644</v>
      </c>
      <c r="QL54" s="43">
        <f t="shared" si="259"/>
        <v>15.687152686698003</v>
      </c>
      <c r="QM54" s="43">
        <f t="shared" si="260"/>
        <v>15.874405150683945</v>
      </c>
      <c r="QN54" s="43">
        <f t="shared" si="261"/>
        <v>16.115568808838614</v>
      </c>
      <c r="QO54" s="43">
        <f t="shared" si="262"/>
        <v>16.008380844065613</v>
      </c>
      <c r="QP54" s="47">
        <f t="shared" si="263"/>
        <v>1.840000000000001</v>
      </c>
      <c r="QQ54" s="43">
        <f t="shared" si="354"/>
        <v>0</v>
      </c>
      <c r="QR54" s="43">
        <f t="shared" si="355"/>
        <v>1.9887219406334262E-2</v>
      </c>
      <c r="QS54" s="43">
        <f t="shared" si="356"/>
        <v>1.9887219367449582E-2</v>
      </c>
      <c r="QT54" s="43">
        <f t="shared" si="357"/>
        <v>0</v>
      </c>
      <c r="QU54" s="43">
        <f t="shared" si="358"/>
        <v>0</v>
      </c>
      <c r="QV54" s="43">
        <f t="shared" si="359"/>
        <v>0</v>
      </c>
      <c r="QW54" s="43">
        <f t="shared" si="360"/>
        <v>0</v>
      </c>
      <c r="QX54" s="43">
        <f t="shared" si="361"/>
        <v>0</v>
      </c>
      <c r="QY54" s="43">
        <f t="shared" si="362"/>
        <v>0</v>
      </c>
      <c r="QZ54" s="43">
        <f t="shared" si="363"/>
        <v>0</v>
      </c>
      <c r="RA54" s="43">
        <f t="shared" si="364"/>
        <v>2.0045569477742903E-2</v>
      </c>
      <c r="RB54" s="43">
        <f t="shared" si="365"/>
        <v>0.117094072710332</v>
      </c>
      <c r="RC54" s="43">
        <f t="shared" si="366"/>
        <v>0.13707302730618631</v>
      </c>
      <c r="RD54" s="43">
        <f t="shared" si="367"/>
        <v>2.2257022148764769E-2</v>
      </c>
      <c r="RE54" s="43">
        <f t="shared" si="368"/>
        <v>1.989058146510387E-2</v>
      </c>
      <c r="RF54" s="43">
        <f t="shared" si="369"/>
        <v>1.9887334911525119E-2</v>
      </c>
      <c r="RG54" s="43">
        <f t="shared" si="370"/>
        <v>1.9887223318928185E-2</v>
      </c>
      <c r="RH54" s="43">
        <f t="shared" si="371"/>
        <v>1.988721950233735E-2</v>
      </c>
      <c r="RI54" s="43">
        <f t="shared" si="372"/>
        <v>1.98872193720557E-2</v>
      </c>
      <c r="RJ54" s="43">
        <f t="shared" si="373"/>
        <v>1.9887219368260926E-2</v>
      </c>
      <c r="RK54" s="43">
        <f t="shared" si="374"/>
        <v>1.9887219367566326E-2</v>
      </c>
      <c r="RL54" s="47">
        <f t="shared" si="264"/>
        <v>1.840000000000001</v>
      </c>
      <c r="RM54" s="2">
        <f>IF(AND(LO54&gt;=LO$6*'Drive Train'!$AA$52,LO54&lt;=LO$6*'Drive Train'!$AA$53,KS54=0,JW54=0,EU54&gt;0),$C$17,0)</f>
        <v>0</v>
      </c>
      <c r="RN54" s="2">
        <f>IF(AND(LP54&gt;=LP$6*'Drive Train'!$AA$52,LP54&lt;=LP$6*'Drive Train'!$AA$53,KT54=0,JX54=0,EV54&gt;0),$C$17,0)</f>
        <v>0</v>
      </c>
      <c r="RO54" s="2">
        <f>IF(AND(LQ54&gt;=LQ$6*'Drive Train'!$AA$52,LQ54&lt;=LQ$6*'Drive Train'!$AA$53,KU54=0,JY54=0,EW54&gt;0),$C$17,0)</f>
        <v>0</v>
      </c>
      <c r="RP54" s="2">
        <f>IF(AND(LR54&gt;=LR$6*'Drive Train'!$AA$52,LR54&lt;=LR$6*'Drive Train'!$AA$53,KV54=0,JZ54=0,EX54&gt;0),$C$17,0)</f>
        <v>0</v>
      </c>
      <c r="RQ54" s="2">
        <f>IF(AND(LS54&gt;=LS$6*'Drive Train'!$AA$52,LS54&lt;=LS$6*'Drive Train'!$AA$53,KW54=0,KA54=0,EY54&gt;0),$C$17,0)</f>
        <v>0</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0.04</v>
      </c>
      <c r="RZ54" s="2">
        <f>IF(AND(MB54&gt;=MB$6*'Drive Train'!$AA$52,MB54&lt;=MB$6*'Drive Train'!$AA$53,LF54=0,KJ54=0,FH54&gt;0),$C$17,0)</f>
        <v>0</v>
      </c>
      <c r="SA54" s="2">
        <f>IF(AND(MC54&gt;=MC$6*'Drive Train'!$AA$52,MC54&lt;=MC$6*'Drive Train'!$AA$53,LG54=0,KK54=0,FI54&gt;0),$C$17,0)</f>
        <v>0</v>
      </c>
      <c r="SB54" s="2">
        <f>IF(AND(MD54&gt;=MD$6*'Drive Train'!$AA$52,MD54&lt;=MD$6*'Drive Train'!$AA$53,LH54=0,KL54=0,FJ54&gt;0),$C$17,0)</f>
        <v>0</v>
      </c>
      <c r="SC54" s="2">
        <f>IF(AND(ME54&gt;=ME$6*'Drive Train'!$AA$52,ME54&lt;=ME$6*'Drive Train'!$AA$53,LI54=0,KM54=0,FK54&gt;0),$C$17,0)</f>
        <v>0</v>
      </c>
      <c r="SD54" s="2">
        <f>IF(AND(MF54&gt;=MF$6*'Drive Train'!$AA$52,MF54&lt;=MF$6*'Drive Train'!$AA$53,LJ54=0,KN54=0,FL54&gt;0),$C$17,0)</f>
        <v>0</v>
      </c>
      <c r="SE54" s="2">
        <f>IF(AND(MG54&gt;=MG$6*'Drive Train'!$AA$52,MG54&lt;=MG$6*'Drive Train'!$AA$53,LK54=0,KO54=0,FM54&gt;0),$C$17,0)</f>
        <v>0</v>
      </c>
      <c r="SF54" s="2">
        <f>IF(AND(MH54&gt;=MH$6*'Drive Train'!$AA$52,MH54&lt;=MH$6*'Drive Train'!$AA$53,LL54=0,KP54=0,FN54&gt;0),$C$17,0)</f>
        <v>0</v>
      </c>
      <c r="SG54" s="2">
        <f>IF(AND(MI54&gt;=MI$6*'Drive Train'!$AA$52,MI54&lt;=MI$6*'Drive Train'!$AA$53,LM54=0,KQ54=0,FO54&gt;0),$C$17,0)</f>
        <v>0</v>
      </c>
      <c r="SH54" s="47">
        <f t="shared" si="265"/>
        <v>1.840000000000001</v>
      </c>
      <c r="SI54" s="2">
        <f>IF(AND(EU54&lt;0,KS54=0,LO54&gt;=LO$6*'Drive Train'!$AA$52,LO54&lt;=LO$6*'Drive Train'!$AA$53,OY54=1,JW54=0),$C$17,0)</f>
        <v>0</v>
      </c>
      <c r="SJ54" s="2">
        <f>IF(AND(EV54&lt;0,KT54=0,LP54&gt;=LP$6*'Drive Train'!$AA$52,LP54&lt;=LP$6*'Drive Train'!$AA$53,OZ54=1,JX54=0),$C$17,0)</f>
        <v>0.04</v>
      </c>
      <c r="SK54" s="2">
        <f>IF(AND(EW54&lt;0,KU54=0,LQ54&gt;=LQ$6*'Drive Train'!$AA$52,LQ54&lt;=LQ$6*'Drive Train'!$AA$53,PA54=1,JY54=0),$C$17,0)</f>
        <v>0</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0.04</v>
      </c>
      <c r="SW54" s="2">
        <f>IF(AND(FI54&lt;0,LG54=0,MC54&gt;=MC$6*'Drive Train'!$AA$52,MC54&lt;=MC$6*'Drive Train'!$AA$53,PM54=1,KK54=0),$C$17,0)</f>
        <v>0.04</v>
      </c>
      <c r="SX54" s="2">
        <f>IF(AND(FJ54&lt;0,LH54=0,MD54&gt;=MD$6*'Drive Train'!$AA$52,MD54&lt;=MD$6*'Drive Train'!$AA$53,PN54=1,KL54=0),$C$17,0)</f>
        <v>0.04</v>
      </c>
      <c r="SY54" s="2">
        <f>IF(AND(FK54&lt;0,LI54=0,ME54&gt;=ME$6*'Drive Train'!$AA$52,ME54&lt;=ME$6*'Drive Train'!$AA$53,PO54=1,KM54=0),$C$17,0)</f>
        <v>0</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266"/>
        <v>1.840000000000001</v>
      </c>
    </row>
    <row r="55" spans="3:524" x14ac:dyDescent="0.3">
      <c r="C55" s="3" t="str">
        <f>"Distance at "&amp;'Drive Train'!F30&amp;" seconds"</f>
        <v>Distance at 1 seconds</v>
      </c>
      <c r="E55" s="14">
        <f>VLOOKUP('Drive Train'!$F$30,$PT8:PU108,PU1-$PT1+1,TRUE)</f>
        <v>9.5629860078398146</v>
      </c>
      <c r="F55" s="14">
        <f>VLOOKUP('Drive Train'!$F$30,$PT8:PV108,PV1-$PT1+1,TRUE)*VLOOKUP('Drive Train'!$AK$18,$E$98:$F$99,2,FALSE)</f>
        <v>6.2036564259140379</v>
      </c>
      <c r="G55" s="14">
        <f>VLOOKUP('Drive Train'!$F$30,$PT8:PW108,PW1-$PT1+1,TRUE)*VLOOKUP('Drive Train'!$AK$18,$E$98:$F$99,2,FALSE)</f>
        <v>8.3729564976083477</v>
      </c>
      <c r="H55" s="14">
        <f>VLOOKUP('Drive Train'!$F$30,$PT8:PX108,PX1-$PT1+1,TRUE)*VLOOKUP('Drive Train'!$AK$18,$E$98:$F$99,2,FALSE)</f>
        <v>9.4736127783027264</v>
      </c>
      <c r="I55" s="14">
        <f>VLOOKUP('Drive Train'!$F$30,$PT8:PY108,PY1-$PT1+1,TRUE)*VLOOKUP('Drive Train'!$AK$18,$E$98:$F$99,2,FALSE)</f>
        <v>9.3952104980399103</v>
      </c>
      <c r="J55" s="14">
        <f>VLOOKUP('Drive Train'!$F$30,$PT8:PZ108,PZ1-$PT1+1,TRUE)*VLOOKUP('Drive Train'!$AK$18,$E$98:$F$99,2,FALSE)</f>
        <v>8.6921776826353447</v>
      </c>
      <c r="K55" s="14">
        <f>VLOOKUP('Drive Train'!$F$30,$PT8:QA108,QA1-$PT1+1,TRUE)*VLOOKUP('Drive Train'!$AK$18,$E$98:$F$99,2,FALSE)</f>
        <v>7.8891816164970541</v>
      </c>
      <c r="L55" s="14">
        <f>VLOOKUP('Drive Train'!$F$30,$PT8:QB108,QB1-$PT1+1,TRUE)*VLOOKUP('Drive Train'!$AK$18,$E$98:$F$99,2,FALSE)</f>
        <v>7.1719395865988655</v>
      </c>
      <c r="M55" s="14">
        <f>VLOOKUP('Drive Train'!$F$30,$PT8:QC108,QC1-$PT1+1,TRUE)*VLOOKUP('Drive Train'!$AK$18,$E$98:$F$99,2,FALSE)</f>
        <v>6.5571011976960341</v>
      </c>
      <c r="N55" s="14">
        <f>VLOOKUP('Drive Train'!$F$30,$PT8:QD108,QD1-$PT1+1,TRUE)*VLOOKUP('Drive Train'!$AK$18,$E$98:$F$99,2,FALSE)</f>
        <v>6.0232274740436402</v>
      </c>
      <c r="O55" s="14">
        <f>VLOOKUP('Drive Train'!$F$30,$PT8:QE108,QE1-$PT1+1,TRUE)*VLOOKUP('Drive Train'!$AK$18,$E$98:$F$99,2,FALSE)</f>
        <v>5.5655478229655033</v>
      </c>
      <c r="R55" s="49">
        <f t="shared" si="97"/>
        <v>1.880000000000001</v>
      </c>
      <c r="S55" s="2">
        <f>NG55/'Drive Train'!$F$35</f>
        <v>0</v>
      </c>
      <c r="T55" s="2">
        <f>NH55/'Drive Train'!$F$35</f>
        <v>0</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v>
      </c>
      <c r="AD55" s="2">
        <f>NR55/'Drive Train'!$F$35</f>
        <v>0.94486681810726236</v>
      </c>
      <c r="AE55" s="2">
        <f>NS55/'Drive Train'!$F$35</f>
        <v>0.54964728088535519</v>
      </c>
      <c r="AF55" s="2">
        <f>NT55/'Drive Train'!$F$35</f>
        <v>0</v>
      </c>
      <c r="AG55" s="2">
        <f>NU55/'Drive Train'!$F$35</f>
        <v>0</v>
      </c>
      <c r="AH55" s="2">
        <f>NV55/'Drive Train'!$F$35</f>
        <v>0</v>
      </c>
      <c r="AI55" s="2">
        <f>NW55/'Drive Train'!$F$35</f>
        <v>0</v>
      </c>
      <c r="AJ55" s="2">
        <f>NX55/'Drive Train'!$F$35</f>
        <v>0</v>
      </c>
      <c r="AK55" s="2">
        <f>NY55/'Drive Train'!$F$35</f>
        <v>0</v>
      </c>
      <c r="AL55" s="2">
        <f>NZ55/'Drive Train'!$F$35</f>
        <v>0</v>
      </c>
      <c r="AM55" s="2">
        <f>OA55/'Drive Train'!$F$35</f>
        <v>0</v>
      </c>
      <c r="AN55" s="47">
        <f t="shared" si="98"/>
        <v>1.880000000000001</v>
      </c>
      <c r="AO55" s="36">
        <f>LO55*12*60/(PI() * 'Drive Train'!$F$15)/S$6*ABS(S55)</f>
        <v>0</v>
      </c>
      <c r="AP55" s="36">
        <f>LP55*12*60/(PI() * 'Drive Train'!$F$15)/T$6*ABS(T55)</f>
        <v>0</v>
      </c>
      <c r="AQ55" s="36">
        <f>LQ55*12*60/(PI() * 'Drive Train'!$F$15)/U$6*ABS(U55)</f>
        <v>0</v>
      </c>
      <c r="AR55" s="36">
        <f>LR55*12*60/(PI() * 'Drive Train'!$F$15)/V$6*ABS(V55)</f>
        <v>0</v>
      </c>
      <c r="AS55" s="36">
        <f>LS55*12*60/(PI() * 'Drive Train'!$F$15)/W$6*ABS(W55)</f>
        <v>0</v>
      </c>
      <c r="AT55" s="36">
        <f>LT55*12*60/(PI() * 'Drive Train'!$F$15)/X$6*ABS(X55)</f>
        <v>0</v>
      </c>
      <c r="AU55" s="36">
        <f>LU55*12*60/(PI() * 'Drive Train'!$F$15)/Y$6*ABS(Y55)</f>
        <v>0</v>
      </c>
      <c r="AV55" s="36">
        <f>LV55*12*60/(PI() * 'Drive Train'!$F$15)/Z$6*ABS(Z55)</f>
        <v>0</v>
      </c>
      <c r="AW55" s="36">
        <f>LW55*12*60/(PI() * 'Drive Train'!$F$15)/AA$6*ABS(AA55)</f>
        <v>0</v>
      </c>
      <c r="AX55" s="36">
        <f>LX55*12*60/(PI() * 'Drive Train'!$F$15)/AB$6*ABS(AB55)</f>
        <v>0</v>
      </c>
      <c r="AY55" s="36">
        <f>LY55*12*60/(PI() * 'Drive Train'!$F$15)/AC$6*ABS(AC55)</f>
        <v>0</v>
      </c>
      <c r="AZ55" s="36">
        <f>LZ55*12*60/(PI() * 'Drive Train'!$F$15)/AD$6*ABS(AD55)</f>
        <v>2440.1102198785698</v>
      </c>
      <c r="BA55" s="36">
        <f>MA55*12*60/(PI() * 'Drive Train'!$F$15)/AE$6*ABS(AE55)</f>
        <v>1721.8256925782605</v>
      </c>
      <c r="BB55" s="36">
        <f>MB55*12*60/(PI() * 'Drive Train'!$F$15)/AF$6*ABS(AF55)</f>
        <v>0</v>
      </c>
      <c r="BC55" s="36">
        <f>MC55*12*60/(PI() * 'Drive Train'!$F$15)/AG$6*ABS(AG55)</f>
        <v>0</v>
      </c>
      <c r="BD55" s="36">
        <f>MD55*12*60/(PI() * 'Drive Train'!$F$15)/AH$6*ABS(AH55)</f>
        <v>0</v>
      </c>
      <c r="BE55" s="36">
        <f>ME55*12*60/(PI() * 'Drive Train'!$F$15)/AI$6*ABS(AI55)</f>
        <v>0</v>
      </c>
      <c r="BF55" s="36">
        <f>MF55*12*60/(PI() * 'Drive Train'!$F$15)/AJ$6*ABS(AJ55)</f>
        <v>0</v>
      </c>
      <c r="BG55" s="36">
        <f>MG55*12*60/(PI() * 'Drive Train'!$F$15)/AK$6*ABS(AK55)</f>
        <v>0</v>
      </c>
      <c r="BH55" s="36">
        <f>MH55*12*60/(PI() * 'Drive Train'!$F$15)/AL$6*ABS(AL55)</f>
        <v>0</v>
      </c>
      <c r="BI55" s="36">
        <f>MI55*12*60/(PI() * 'Drive Train'!$F$15)/AM$6*ABS(AM55)</f>
        <v>0</v>
      </c>
      <c r="BJ55" s="47">
        <f t="shared" si="308"/>
        <v>1.880000000000001</v>
      </c>
      <c r="BK55" s="2">
        <f>IF(OR(KS54=1,AND($C$37=Motors!$C$32,OY54=1)),0,IF(NG55=0,-(CG54+$C$15)/($C$14-$C$15)*$C$12,($C$11*S55-AO55)/($C$11*S55)*$C$12*S55))</f>
        <v>0</v>
      </c>
      <c r="BL55" s="2">
        <f>IF(OR(KT54=1,AND($C$37=Motors!$C$32,OZ54=1)),0,IF(NH55=0,-(CH54+$C$15)/($C$14-$C$15)*$C$12,($C$11*T55-AP55)/($C$11*T55)*$C$12*T55))</f>
        <v>0</v>
      </c>
      <c r="BM55" s="2">
        <f>IF(OR(KU54=1,AND($C$37=Motors!$C$32,PA54=1)),0,IF(NI55=0,-(CI54+$C$15)/($C$14-$C$15)*$C$12,($C$11*U55-AQ55)/($C$11*U55)*$C$12*U55))</f>
        <v>0</v>
      </c>
      <c r="BN55" s="2">
        <f>IF(OR(KV54=1,AND($C$37=Motors!$C$32,PB54=1)),0,IF(NJ55=0,-(CJ54+$C$15)/($C$14-$C$15)*$C$12,($C$11*V55-AR55)/($C$11*V55)*$C$12*V55))</f>
        <v>0</v>
      </c>
      <c r="BO55" s="2">
        <f>IF(OR(KW54=1,AND($C$37=Motors!$C$32,PC54=1)),0,IF(NK55=0,-(CK54+$C$15)/($C$14-$C$15)*$C$12,($C$11*W55-AS55)/($C$11*W55)*$C$12*W55))</f>
        <v>0</v>
      </c>
      <c r="BP55" s="2">
        <f>IF(OR(KX54=1,AND($C$37=Motors!$C$32,PD54=1)),0,IF(NL55=0,-(CL54+$C$15)/($C$14-$C$15)*$C$12,($C$11*X55-AT55)/($C$11*X55)*$C$12*X55))</f>
        <v>0</v>
      </c>
      <c r="BQ55" s="2">
        <f>IF(OR(KY54=1,AND($C$37=Motors!$C$32,PE54=1)),0,IF(NM55=0,-(CM54+$C$15)/($C$14-$C$15)*$C$12,($C$11*Y55-AU55)/($C$11*Y55)*$C$12*Y55))</f>
        <v>0</v>
      </c>
      <c r="BR55" s="2">
        <f>IF(OR(KZ54=1,AND($C$37=Motors!$C$32,PF54=1)),0,IF(NN55=0,-(CN54+$C$15)/($C$14-$C$15)*$C$12,($C$11*Z55-AV55)/($C$11*Z55)*$C$12*Z55))</f>
        <v>0</v>
      </c>
      <c r="BS55" s="2">
        <f>IF(OR(LA54=1,AND($C$37=Motors!$C$32,PG54=1)),0,IF(NO55=0,-(CO54+$C$15)/($C$14-$C$15)*$C$12,($C$11*AA55-AW55)/($C$11*AA55)*$C$12*AA55))</f>
        <v>0</v>
      </c>
      <c r="BT55" s="2">
        <f>IF(OR(LB54=1,AND($C$37=Motors!$C$32,PH54=1)),0,IF(NP55=0,-(CP54+$C$15)/($C$14-$C$15)*$C$12,($C$11*AB55-AX55)/($C$11*AB55)*$C$12*AB55))</f>
        <v>0</v>
      </c>
      <c r="BU55" s="2">
        <f>IF(OR(LC54=1,AND($C$37=Motors!$C$32,PI54=1)),0,IF(NQ55=0,-(CQ54+$C$15)/($C$14-$C$15)*$C$12,($C$11*AC55-AY55)/($C$11*AC55)*$C$12*AC55))</f>
        <v>0</v>
      </c>
      <c r="BV55" s="2">
        <f>IF(OR(LD54=1,AND($C$37=Motors!$C$32,PJ54=1)),0,IF(NR55=0,-(CR54+$C$15)/($C$14-$C$15)*$C$12,($C$11*AD55-AZ55)/($C$11*AD55)*$C$12*AD55))</f>
        <v>2.7449577282905002</v>
      </c>
      <c r="BW55" s="2">
        <f>IF(OR(LE54=1,AND($C$37=Motors!$C$32,PK54=1)),0,IF(NS55=0,-(CS54+$C$15)/($C$14-$C$15)*$C$12,($C$11*AE55-BA55)/($C$11*AE55)*$C$12*AE55))</f>
        <v>0</v>
      </c>
      <c r="BX55" s="2">
        <f>IF(OR(LF54=1,AND($C$37=Motors!$C$32,PL54=1)),0,IF(NT55=0,-(CT54+$C$15)/($C$14-$C$15)*$C$12,($C$11*AF55-BB55)/($C$11*AF55)*$C$12*AF55))</f>
        <v>0</v>
      </c>
      <c r="BY55" s="2">
        <f>IF(OR(LG54=1,AND($C$37=Motors!$C$32,PM54=1)),0,IF(NU55=0,-(CU54+$C$15)/($C$14-$C$15)*$C$12,($C$11*AG55-BC55)/($C$11*AG55)*$C$12*AG55))</f>
        <v>0</v>
      </c>
      <c r="BZ55" s="2">
        <f>IF(OR(LH54=1,AND($C$37=Motors!$C$32,PN54=1)),0,IF(NV55=0,-(CV54+$C$15)/($C$14-$C$15)*$C$12,($C$11*AH55-BD55)/($C$11*AH55)*$C$12*AH55))</f>
        <v>0</v>
      </c>
      <c r="CA55" s="2">
        <f>IF(OR(LI54=1,AND($C$37=Motors!$C$32,PO54=1)),0,IF(NW55=0,-(CW54+$C$15)/($C$14-$C$15)*$C$12,($C$11*AI55-BE55)/($C$11*AI55)*$C$12*AI55))</f>
        <v>0</v>
      </c>
      <c r="CB55" s="2">
        <f>IF(OR(LJ54=1,AND($C$37=Motors!$C$32,PP54=1)),0,IF(NX55=0,-(CX54+$C$15)/($C$14-$C$15)*$C$12,($C$11*AJ55-BF55)/($C$11*AJ55)*$C$12*AJ55))</f>
        <v>0</v>
      </c>
      <c r="CC55" s="2">
        <f>IF(OR(LK54=1,AND($C$37=Motors!$C$32,PQ54=1)),0,IF(NY55=0,-(CY54+$C$15)/($C$14-$C$15)*$C$12,($C$11*AK55-BG55)/($C$11*AK55)*$C$12*AK55))</f>
        <v>0</v>
      </c>
      <c r="CD55" s="2">
        <f>IF(OR(LL54=1,AND($C$37=Motors!$C$32,PR54=1)),0,IF(NZ55=0,-(CZ54+$C$15)/($C$14-$C$15)*$C$12,($C$11*AL55-BH55)/($C$11*AL55)*$C$12*AL55))</f>
        <v>0</v>
      </c>
      <c r="CE55" s="2">
        <f>IF(OR(LM54=1,AND($C$37=Motors!$C$32,PS54=1)),0,IF(OA55=0,-(DA54+$C$15)/($C$14-$C$15)*$C$12,($C$11*AM55-BI55)/($C$11*AM55)*$C$12*AM55))</f>
        <v>0</v>
      </c>
      <c r="CF55" s="47">
        <f t="shared" si="309"/>
        <v>1.880000000000001</v>
      </c>
      <c r="CG55" s="43">
        <f>IF(AND(KS54=1,OY54=1),0,ABS(BK55/$C$12*($C$14-$C$15)+$C$15) *'Drive Train'!$AA$49 + CG54*(1-'Drive Train'!$AA$49))</f>
        <v>0</v>
      </c>
      <c r="CH55" s="43">
        <f>IF(AND(KT54=1,OZ54=1),0,ABS(BL55/$C$12*($C$14-$C$15)+$C$15) *'Drive Train'!$AA$49 + CH54*(1-'Drive Train'!$AA$49))</f>
        <v>1.5275000005980732</v>
      </c>
      <c r="CI55" s="43">
        <f>IF(AND(KU54=1,PA54=1),0,ABS(BM55/$C$12*($C$14-$C$15)+$C$15) *'Drive Train'!$AA$49 + CI54*(1-'Drive Train'!$AA$49))</f>
        <v>1.5275000000007415</v>
      </c>
      <c r="CJ55" s="43">
        <f>IF(AND(KV54=1,PB54=1),0,ABS(BN55/$C$12*($C$14-$C$15)+$C$15) *'Drive Train'!$AA$49 + CJ54*(1-'Drive Train'!$AA$49))</f>
        <v>0</v>
      </c>
      <c r="CK55" s="43">
        <f>IF(AND(KW54=1,PC54=1),0,ABS(BO55/$C$12*($C$14-$C$15)+$C$15) *'Drive Train'!$AA$49 + CK54*(1-'Drive Train'!$AA$49))</f>
        <v>0</v>
      </c>
      <c r="CL55" s="43">
        <f>IF(AND(KX54=1,PD54=1),0,ABS(BP55/$C$12*($C$14-$C$15)+$C$15) *'Drive Train'!$AA$49 + CL54*(1-'Drive Train'!$AA$49))</f>
        <v>0</v>
      </c>
      <c r="CM55" s="43">
        <f>IF(AND(KY54=1,PE54=1),0,ABS(BQ55/$C$12*($C$14-$C$15)+$C$15) *'Drive Train'!$AA$49 + CM54*(1-'Drive Train'!$AA$49))</f>
        <v>0</v>
      </c>
      <c r="CN55" s="43">
        <f>IF(AND(KZ54=1,PF54=1),0,ABS(BR55/$C$12*($C$14-$C$15)+$C$15) *'Drive Train'!$AA$49 + CN54*(1-'Drive Train'!$AA$49))</f>
        <v>0</v>
      </c>
      <c r="CO55" s="43">
        <f>IF(AND(LA54=1,PG54=1),0,ABS(BS55/$C$12*($C$14-$C$15)+$C$15) *'Drive Train'!$AA$49 + CO54*(1-'Drive Train'!$AA$49))</f>
        <v>0</v>
      </c>
      <c r="CP55" s="43">
        <f>IF(AND(LB54=1,PH54=1),0,ABS(BT55/$C$12*($C$14-$C$15)+$C$15) *'Drive Train'!$AA$49 + CP54*(1-'Drive Train'!$AA$49))</f>
        <v>0</v>
      </c>
      <c r="CQ55" s="43">
        <f>IF(AND(LC54=1,PI54=1),0,ABS(BU55/$C$12*($C$14-$C$15)+$C$15) *'Drive Train'!$AA$49 + CQ54*(1-'Drive Train'!$AA$49))</f>
        <v>1.5299325149642917</v>
      </c>
      <c r="CR55" s="43">
        <f>IF(AND(LD54=1,PJ54=1),0,ABS(BV55/$C$12*($C$14-$C$15)+$C$15) *'Drive Train'!$AA$49 + CR54*(1-'Drive Train'!$AA$49))</f>
        <v>151.27656015107283</v>
      </c>
      <c r="CS55" s="43">
        <f>IF(AND(LE54=1,PK54=1),0,ABS(BW55/$C$12*($C$14-$C$15)+$C$15) *'Drive Train'!$AA$49 + CS54*(1-'Drive Train'!$AA$49))</f>
        <v>27.402593159687239</v>
      </c>
      <c r="CT55" s="43">
        <f>IF(AND(LF54=1,PL54=1),0,ABS(BX55/$C$12*($C$14-$C$15)+$C$15) *'Drive Train'!$AA$49 + CT54*(1-'Drive Train'!$AA$49))</f>
        <v>1.5639040209106989</v>
      </c>
      <c r="CU55" s="43">
        <f>IF(AND(LG54=1,PM54=1),0,ABS(BY55/$C$12*($C$14-$C$15)+$C$15) *'Drive Train'!$AA$49 + CU54*(1-'Drive Train'!$AA$49))</f>
        <v>1.5275516472830692</v>
      </c>
      <c r="CV55" s="43">
        <f>IF(AND(LH54=1,PN54=1),0,ABS(BZ55/$C$12*($C$14-$C$15)+$C$15) *'Drive Train'!$AA$49 + CV54*(1-'Drive Train'!$AA$49))</f>
        <v>1.5275017749454647</v>
      </c>
      <c r="CW55" s="43">
        <f>IF(AND(LI54=1,PO54=1),0,ABS(CA55/$C$12*($C$14-$C$15)+$C$15) *'Drive Train'!$AA$49 + CW54*(1-'Drive Train'!$AA$49))</f>
        <v>1.5275000607018727</v>
      </c>
      <c r="CX55" s="43">
        <f>IF(AND(LJ54=1,PP54=1),0,ABS(CB55/$C$12*($C$14-$C$15)+$C$15) *'Drive Train'!$AA$49 + CX54*(1-'Drive Train'!$AA$49))</f>
        <v>1.5275000020728366</v>
      </c>
      <c r="CY55" s="43">
        <f>IF(AND(LK54=1,PQ54=1),0,ABS(CC55/$C$12*($C$14-$C$15)+$C$15) *'Drive Train'!$AA$49 + CY54*(1-'Drive Train'!$AA$49))</f>
        <v>1.5275000000714989</v>
      </c>
      <c r="CZ55" s="43">
        <f>IF(AND(LL54=1,PR54=1),0,ABS(CD55/$C$12*($C$14-$C$15)+$C$15) *'Drive Train'!$AA$49 + CZ54*(1-'Drive Train'!$AA$49))</f>
        <v>1.5275000000132051</v>
      </c>
      <c r="DA55" s="43">
        <f>IF(AND(LM54=1,PS54=1),0,ABS(CE55/$C$12*($C$14-$C$15)+$C$15) *'Drive Train'!$AA$49 + DA54*(1-'Drive Train'!$AA$49))</f>
        <v>1.5275000000025347</v>
      </c>
      <c r="DB55" s="47">
        <f t="shared" si="99"/>
        <v>1.880000000000001</v>
      </c>
      <c r="DC55" s="43">
        <f t="shared" si="310"/>
        <v>0</v>
      </c>
      <c r="DD55" s="43">
        <f t="shared" si="311"/>
        <v>1.5275000005980732</v>
      </c>
      <c r="DE55" s="43">
        <f t="shared" si="312"/>
        <v>1.5275000000007415</v>
      </c>
      <c r="DF55" s="43">
        <f t="shared" si="313"/>
        <v>0</v>
      </c>
      <c r="DG55" s="43">
        <f t="shared" si="314"/>
        <v>0</v>
      </c>
      <c r="DH55" s="43">
        <f t="shared" si="315"/>
        <v>0</v>
      </c>
      <c r="DI55" s="43">
        <f t="shared" si="316"/>
        <v>0</v>
      </c>
      <c r="DJ55" s="43">
        <f t="shared" si="317"/>
        <v>0</v>
      </c>
      <c r="DK55" s="43">
        <f t="shared" si="318"/>
        <v>0</v>
      </c>
      <c r="DL55" s="43">
        <f t="shared" si="319"/>
        <v>0</v>
      </c>
      <c r="DM55" s="43">
        <f t="shared" si="320"/>
        <v>1.5299325149642917</v>
      </c>
      <c r="DN55" s="43">
        <f t="shared" si="321"/>
        <v>25</v>
      </c>
      <c r="DO55" s="43">
        <f t="shared" si="322"/>
        <v>27.402593159687239</v>
      </c>
      <c r="DP55" s="43">
        <f t="shared" si="323"/>
        <v>1.5639040209106989</v>
      </c>
      <c r="DQ55" s="43">
        <f t="shared" si="324"/>
        <v>1.5275516472830692</v>
      </c>
      <c r="DR55" s="43">
        <f t="shared" si="325"/>
        <v>1.5275017749454647</v>
      </c>
      <c r="DS55" s="43">
        <f t="shared" si="326"/>
        <v>1.5275000607018727</v>
      </c>
      <c r="DT55" s="43">
        <f t="shared" si="327"/>
        <v>1.5275000020728366</v>
      </c>
      <c r="DU55" s="43">
        <f t="shared" si="328"/>
        <v>1.5275000000714989</v>
      </c>
      <c r="DV55" s="43">
        <f t="shared" si="329"/>
        <v>1.5275000000132051</v>
      </c>
      <c r="DW55" s="43">
        <f t="shared" si="330"/>
        <v>1.5275000000025347</v>
      </c>
      <c r="DX55" s="47">
        <f t="shared" si="100"/>
        <v>1.880000000000001</v>
      </c>
      <c r="DY55" s="2">
        <f>IF(OY55=0,($C$23/0.4536*IF(ISNA(MK54),'Drive Train'!$F$16,'Drive Train'!$F$17)*4.448*$C$24*S$6)*SIGN(BK55),BK55)</f>
        <v>0</v>
      </c>
      <c r="DZ55" s="2">
        <f>IF(OZ55=0,($C$23/0.4536*IF(ISNA(ML54),'Drive Train'!$F$16,'Drive Train'!$F$17)*4.448*$C$24*$C$21*T$6)*SIGN(BL55),BL55)</f>
        <v>0</v>
      </c>
      <c r="EA55" s="2">
        <f>IF(PA55=0,($C$23/0.4536*IF(ISNA(MM54),'Drive Train'!$F$16,'Drive Train'!$F$17)*4.448*$C$24*$C$21*U$6)*SIGN(BM55),BM55)</f>
        <v>0</v>
      </c>
      <c r="EB55" s="2">
        <f>IF(PB55=0,($C$23/0.4536*IF(ISNA(MN54),'Drive Train'!$F$16,'Drive Train'!$F$17)*4.448*$C$24*$C$21*V$6)*SIGN(BN55),BN55)</f>
        <v>0</v>
      </c>
      <c r="EC55" s="2">
        <f>IF(PC55=0,($C$23/0.4536*IF(ISNA(MO54),'Drive Train'!$F$16,'Drive Train'!$F$17)*4.448*$C$24*$C$21*W$6)*SIGN(BO55),BO55)</f>
        <v>0</v>
      </c>
      <c r="ED55" s="2">
        <f>IF(PD55=0,($C$23/0.4536*IF(ISNA(MP54),'Drive Train'!$F$16,'Drive Train'!$F$17)*4.448*$C$24*$C$21*X$6)*SIGN(BP55),BP55)</f>
        <v>0</v>
      </c>
      <c r="EE55" s="2">
        <f>IF(PE55=0,($C$23/0.4536*IF(ISNA(MQ54),'Drive Train'!$F$16,'Drive Train'!$F$17)*4.448*$C$24*$C$21*Y$6)*SIGN(BQ55),BQ55)</f>
        <v>0</v>
      </c>
      <c r="EF55" s="2">
        <f>IF(PF55=0,($C$23/0.4536*IF(ISNA(MR54),'Drive Train'!$F$16,'Drive Train'!$F$17)*4.448*$C$24*$C$21*Z$6)*SIGN(BR55),BR55)</f>
        <v>0</v>
      </c>
      <c r="EG55" s="2">
        <f>IF(PG55=0,($C$23/0.4536*IF(ISNA(MS54),'Drive Train'!$F$16,'Drive Train'!$F$17)*4.448*$C$24*$C$21*AA$6)*SIGN(BS55),BS55)</f>
        <v>0</v>
      </c>
      <c r="EH55" s="2">
        <f>IF(PH55=0,($C$23/0.4536*IF(ISNA(MT54),'Drive Train'!$F$16,'Drive Train'!$F$17)*4.448*$C$24*$C$21*AB$6)*SIGN(BT55),BT55)</f>
        <v>0</v>
      </c>
      <c r="EI55" s="2">
        <f>IF(PI55=0,($C$23/0.4536*IF(ISNA(MU54),'Drive Train'!$F$16,'Drive Train'!$F$17)*4.448*$C$24*$C$21*AC$6)*SIGN(BU55),BU55)</f>
        <v>0</v>
      </c>
      <c r="EJ55" s="2">
        <f>IF(PJ55=0,($C$23/0.4536*IF(ISNA(MV54),'Drive Train'!$F$16,'Drive Train'!$F$17)*4.448*$C$24*$C$21*AD$6)*SIGN(BV55),BV55)</f>
        <v>5.7851468929800003</v>
      </c>
      <c r="EK55" s="2">
        <f>IF(PK55=0,($C$23/0.4536*IF(ISNA(MW54),'Drive Train'!$F$16,'Drive Train'!$F$17)*4.448*$C$24*$C$21*AE$6)*SIGN(BW55),BW55)</f>
        <v>0</v>
      </c>
      <c r="EL55" s="2">
        <f>IF(PL55=0,($C$23/0.4536*IF(ISNA(MX54),'Drive Train'!$F$16,'Drive Train'!$F$17)*4.448*$C$24*$C$21*AF$6)*SIGN(BX55),BX55)</f>
        <v>0</v>
      </c>
      <c r="EM55" s="2">
        <f>IF(PM55=0,($C$23/0.4536*IF(ISNA(MY54),'Drive Train'!$F$16,'Drive Train'!$F$17)*4.448*$C$24*$C$21*AG$6)*SIGN(BY55),BY55)</f>
        <v>0</v>
      </c>
      <c r="EN55" s="2">
        <f>IF(PN55=0,($C$23/0.4536*IF(ISNA(MZ54),'Drive Train'!$F$16,'Drive Train'!$F$17)*4.448*$C$24*$C$21*AH$6)*SIGN(BZ55),BZ55)</f>
        <v>0</v>
      </c>
      <c r="EO55" s="2">
        <f>IF(PO55=0,($C$23/0.4536*IF(ISNA(NA54),'Drive Train'!$F$16,'Drive Train'!$F$17)*4.448*$C$24*$C$21*AI$6)*SIGN(CA55),CA55)</f>
        <v>0</v>
      </c>
      <c r="EP55" s="2">
        <f>IF(PP55=0,($C$23/0.4536*IF(ISNA(NB54),'Drive Train'!$F$16,'Drive Train'!$F$17)*4.448*$C$24*$C$21*AJ$6)*SIGN(CB55),CB55)</f>
        <v>0</v>
      </c>
      <c r="EQ55" s="2">
        <f>IF(PQ55=0,($C$23/0.4536*IF(ISNA(NC54),'Drive Train'!$F$16,'Drive Train'!$F$17)*4.448*$C$24*$C$21*AK$6)*SIGN(CC55),CC55)</f>
        <v>0</v>
      </c>
      <c r="ER55" s="2">
        <f>IF(PR55=0,($C$23/0.4536*IF(ISNA(ND54),'Drive Train'!$F$16,'Drive Train'!$F$17)*4.448*$C$24*$C$21*AL$6)*SIGN(CD55),CD55)</f>
        <v>0</v>
      </c>
      <c r="ES55" s="2">
        <f>IF(PS55=0,($C$23/0.4536*IF(ISNA(NE54),'Drive Train'!$F$16,'Drive Train'!$F$17)*4.448*$C$24*$C$21*AM$6)*SIGN(CE55),CE55)</f>
        <v>0</v>
      </c>
      <c r="ET55" s="47">
        <f t="shared" si="331"/>
        <v>1.880000000000001</v>
      </c>
      <c r="EU55" s="2">
        <f>MAX(MIN(IF(AND(OY54=1,NG55&lt;0),-1,1)*(DC55-$C$15)/($C$14-$C$15)*$C$12*$C$21-$C$33*LO55/AO$6 -  OY54*$C$33/$C$21,DY54/$C$19),MAX(EU$8:EU54)*-1)</f>
        <v>-0.84420937587075306</v>
      </c>
      <c r="EV55" s="2">
        <f>MAX(MIN(IF(AND(OZ54=1,NH55&lt;0),-1,1)*(DD55-$C$15)/($C$14-$C$15)*$C$12*$C$21-$C$33*LP55/AP$6 -  OZ54*$C$33/$C$21,DZ54/$C$19),MAX(EV$8:EV54)*-1)</f>
        <v>-0.99749094343304368</v>
      </c>
      <c r="EW55" s="2">
        <f>MAX(MIN(IF(AND(PA54=1,NI55&lt;0),-1,1)*(DE55-$C$15)/($C$14-$C$15)*$C$12*$C$21-$C$33*LQ55/AQ$6 -  PA54*$C$33/$C$21,EA54/$C$19),MAX(EW$8:EW54)*-1)</f>
        <v>-0.95454447215621507</v>
      </c>
      <c r="EX55" s="2">
        <f>MAX(MIN(IF(AND(PB54=1,NJ55&lt;0),-1,1)*(DF55-$C$15)/($C$14-$C$15)*$C$12*$C$21-$C$33*LR55/AR$6 -  PB54*$C$33/$C$21,EB54/$C$19),MAX(EX$8:EX54)*-1)</f>
        <v>-0.84420937587075306</v>
      </c>
      <c r="EY55" s="2">
        <f>MAX(MIN(IF(AND(PC54=1,NK55&lt;0),-1,1)*(DG55-$C$15)/($C$14-$C$15)*$C$12*$C$21-$C$33*LS55/AS$6 -  PC54*$C$33/$C$21,EC54/$C$19),MAX(EY$8:EY54)*-1)</f>
        <v>-0.84420937587075306</v>
      </c>
      <c r="EZ55" s="2">
        <f>MAX(MIN(IF(AND(PD54=1,NL55&lt;0),-1,1)*(DH55-$C$15)/($C$14-$C$15)*$C$12*$C$21-$C$33*LT55/AT$6 -  PD54*$C$33/$C$21,ED54/$C$19),MAX(EZ$8:EZ54)*-1)</f>
        <v>-0.84420937587075306</v>
      </c>
      <c r="FA55" s="2">
        <f>MAX(MIN(IF(AND(PE54=1,NM55&lt;0),-1,1)*(DI55-$C$15)/($C$14-$C$15)*$C$12*$C$21-$C$33*LU55/AU$6 -  PE54*$C$33/$C$21,EE54/$C$19),MAX(FA$8:FA54)*-1)</f>
        <v>-0.84420937587075306</v>
      </c>
      <c r="FB55" s="2">
        <f>MAX(MIN(IF(AND(PF54=1,NN55&lt;0),-1,1)*(DJ55-$C$15)/($C$14-$C$15)*$C$12*$C$21-$C$33*LV55/AV$6 -  PF54*$C$33/$C$21,EF54/$C$19),MAX(FB$8:FB54)*-1)</f>
        <v>-0.84420937587075306</v>
      </c>
      <c r="FC55" s="2">
        <f>MAX(MIN(IF(AND(PG54=1,NO55&lt;0),-1,1)*(DK55-$C$15)/($C$14-$C$15)*$C$12*$C$21-$C$33*LW55/AW$6 -  PG54*$C$33/$C$21,EG54/$C$19),MAX(FC$8:FC54)*-1)</f>
        <v>-0.82444281081081083</v>
      </c>
      <c r="FD55" s="2">
        <f>MAX(MIN(IF(AND(PH54=1,NP55&lt;0),-1,1)*(DL55-$C$15)/($C$14-$C$15)*$C$12*$C$21-$C$33*LX55/AX$6 -  PH54*$C$33/$C$21,EH54/$C$19),MAX(FD$8:FD54)*-1)</f>
        <v>-0.74400936585365862</v>
      </c>
      <c r="FE55" s="2">
        <f>MAX(MIN(IF(AND(PI54=1,NQ55&lt;0),-1,1)*(DM55-$C$15)/($C$14-$C$15)*$C$12*$C$21-$C$33*LY55/AY$6 -  PI54*$C$33/$C$21,EI54/$C$19),MAX(FE$8:FE54)*-1)</f>
        <v>-0.6778751999999999</v>
      </c>
      <c r="FF55" s="2">
        <f>MAX(MIN(IF(AND(PJ54=1,NR55&lt;0),-1,1)*(DN55-$C$15)/($C$14-$C$15)*$C$12*$C$21-$C$33*LZ55/AZ$6 -  PJ54*$C$33/$C$21,EJ54/$C$19),MAX(FF$8:FF54)*-1)</f>
        <v>9.3486958834558098E-2</v>
      </c>
      <c r="FG55" s="2">
        <f>MAX(MIN(IF(AND(PK54=1,NS55&lt;0),-1,1)*(DO55-$C$15)/($C$14-$C$15)*$C$12*$C$21-$C$33*MA55/BA$6 -  PK54*$C$33/$C$21,EK54/$C$19),MAX(FG$8:FG54)*-1)</f>
        <v>-0.4460383340531891</v>
      </c>
      <c r="FH55" s="2">
        <f>MAX(MIN(IF(AND(PL54=1,NT55&lt;0),-1,1)*(DP55-$C$15)/($C$14-$C$15)*$C$12*$C$21-$C$33*MB55/BB$6 -  PL54*$C$33/$C$21,EL54/$C$19),MAX(FH$8:FH54)*-1)</f>
        <v>-0.52436625293161376</v>
      </c>
      <c r="FI55" s="2">
        <f>MAX(MIN(IF(AND(PM54=1,NU55&lt;0),-1,1)*(DQ55-$C$15)/($C$14-$C$15)*$C$12*$C$21-$C$33*MC55/BC$6 -  PM54*$C$33/$C$21,EM54/$C$19),MAX(FI$8:FI54)*-1)</f>
        <v>-0.60269417181003837</v>
      </c>
      <c r="FJ55" s="2">
        <f>MAX(MIN(IF(AND(PN54=1,NV55&lt;0),-1,1)*(DR55-$C$15)/($C$14-$C$15)*$C$12*$C$21-$C$33*MD55/BD$6 -  PN54*$C$33/$C$21,EN54/$C$19),MAX(FJ$8:FJ54)*-1)</f>
        <v>-0.68102209068846309</v>
      </c>
      <c r="FK55" s="2">
        <f>MAX(MIN(IF(AND(PO54=1,NW55&lt;0),-1,1)*(DS55-$C$15)/($C$14-$C$15)*$C$12*$C$21-$C$33*ME55/BE$6 -  PO54*$C$33/$C$21,EO54/$C$19),MAX(FK$8:FK54)*-1)</f>
        <v>-0.7593500095668877</v>
      </c>
      <c r="FL55" s="2">
        <f>MAX(MIN(IF(AND(PP54=1,NX55&lt;0),-1,1)*(DT55-$C$15)/($C$14-$C$15)*$C$12*$C$21-$C$33*MF55/BF$6 -  PP54*$C$33/$C$21,EP54/$C$19),MAX(FL$8:FL54)*-1)</f>
        <v>-0.8376779284453123</v>
      </c>
      <c r="FM55" s="2">
        <f>MAX(MIN(IF(AND(PQ54=1,NY55&lt;0),-1,1)*(DU55-$C$15)/($C$14-$C$15)*$C$12*$C$21-$C$33*MG55/BG$6 -  PQ54*$C$33/$C$21,EQ54/$C$19),MAX(FM$8:FM54)*-1)</f>
        <v>-0.91600584732373702</v>
      </c>
      <c r="FN55" s="2">
        <f>MAX(MIN(IF(AND(PR54=1,NZ55&lt;0),-1,1)*(DV55-$C$15)/($C$14-$C$15)*$C$12*$C$21-$C$33*MH55/BH$6 -  PR54*$C$33/$C$21,ER54/$C$19),MAX(FN$8:FN54)*-1)</f>
        <v>-0.88442559460337067</v>
      </c>
      <c r="FO55" s="2">
        <f>MAX(MIN(IF(AND(PS54=1,OA55&lt;0),-1,1)*(DW55-$C$15)/($C$14-$C$15)*$C$12*$C$21-$C$33*MI55/BI$6 -  PS54*$C$33/$C$21,ES54/$C$19),MAX(FO$8:FO54)*-1)</f>
        <v>-0.84168078738439245</v>
      </c>
      <c r="FP55" s="47">
        <f t="shared" si="101"/>
        <v>1.880000000000001</v>
      </c>
      <c r="FQ55" s="43">
        <f t="shared" si="375"/>
        <v>0</v>
      </c>
      <c r="FR55" s="43">
        <f t="shared" si="376"/>
        <v>1.5275000005980732</v>
      </c>
      <c r="FS55" s="43">
        <f t="shared" si="377"/>
        <v>1.5275000000007415</v>
      </c>
      <c r="FT55" s="43">
        <f t="shared" si="378"/>
        <v>0</v>
      </c>
      <c r="FU55" s="43">
        <f t="shared" si="379"/>
        <v>0</v>
      </c>
      <c r="FV55" s="43">
        <f t="shared" si="380"/>
        <v>0</v>
      </c>
      <c r="FW55" s="43">
        <f t="shared" si="381"/>
        <v>0</v>
      </c>
      <c r="FX55" s="43">
        <f t="shared" si="382"/>
        <v>0</v>
      </c>
      <c r="FY55" s="43">
        <f t="shared" si="383"/>
        <v>0</v>
      </c>
      <c r="FZ55" s="43">
        <f t="shared" si="384"/>
        <v>0</v>
      </c>
      <c r="GA55" s="43">
        <f t="shared" si="385"/>
        <v>0</v>
      </c>
      <c r="GB55" s="43">
        <f t="shared" si="386"/>
        <v>8.7824677401215112</v>
      </c>
      <c r="GC55" s="43">
        <f t="shared" si="387"/>
        <v>27.402593159687239</v>
      </c>
      <c r="GD55" s="43">
        <f t="shared" si="388"/>
        <v>1.5639040209106989</v>
      </c>
      <c r="GE55" s="43">
        <f t="shared" si="389"/>
        <v>1.5275516472830692</v>
      </c>
      <c r="GF55" s="43">
        <f t="shared" si="390"/>
        <v>1.5275017749454647</v>
      </c>
      <c r="GG55" s="43">
        <f t="shared" si="391"/>
        <v>1.5275000607018727</v>
      </c>
      <c r="GH55" s="43">
        <f t="shared" si="392"/>
        <v>1.5275000020728366</v>
      </c>
      <c r="GI55" s="43">
        <f t="shared" si="393"/>
        <v>1.5275000000714989</v>
      </c>
      <c r="GJ55" s="43">
        <f t="shared" si="394"/>
        <v>1.5275000000132051</v>
      </c>
      <c r="GK55" s="43">
        <f t="shared" si="395"/>
        <v>1.5275000000025347</v>
      </c>
      <c r="GL55" s="47">
        <f t="shared" si="123"/>
        <v>1.880000000000001</v>
      </c>
      <c r="GM55" s="43">
        <f t="shared" si="332"/>
        <v>0</v>
      </c>
      <c r="GN55" s="43">
        <f t="shared" si="333"/>
        <v>-10.019049758528181</v>
      </c>
      <c r="GO55" s="43">
        <f t="shared" si="334"/>
        <v>-13.848877764633079</v>
      </c>
      <c r="GP55" s="43">
        <f t="shared" si="335"/>
        <v>0</v>
      </c>
      <c r="GQ55" s="43">
        <f t="shared" si="336"/>
        <v>0</v>
      </c>
      <c r="GR55" s="43">
        <f t="shared" si="337"/>
        <v>0</v>
      </c>
      <c r="GS55" s="43">
        <f t="shared" si="338"/>
        <v>0</v>
      </c>
      <c r="GT55" s="43">
        <f t="shared" si="339"/>
        <v>0</v>
      </c>
      <c r="GU55" s="43">
        <f t="shared" si="340"/>
        <v>0</v>
      </c>
      <c r="GV55" s="43">
        <f t="shared" si="341"/>
        <v>0</v>
      </c>
      <c r="GW55" s="43">
        <f t="shared" si="342"/>
        <v>-34.043744474999997</v>
      </c>
      <c r="GX55" s="43">
        <f t="shared" si="343"/>
        <v>1.8780130255885086</v>
      </c>
      <c r="GY55" s="43">
        <f t="shared" si="344"/>
        <v>-8.9602422809162849</v>
      </c>
      <c r="GZ55" s="43">
        <f t="shared" si="345"/>
        <v>-10.533732891315141</v>
      </c>
      <c r="HA55" s="43">
        <f t="shared" si="346"/>
        <v>-12.107223501713998</v>
      </c>
      <c r="HB55" s="43">
        <f t="shared" si="347"/>
        <v>-13.680714112112852</v>
      </c>
      <c r="HC55" s="43">
        <f t="shared" si="348"/>
        <v>-15.254204722511707</v>
      </c>
      <c r="HD55" s="43">
        <f t="shared" si="349"/>
        <v>-16.827695332910565</v>
      </c>
      <c r="HE55" s="43">
        <f t="shared" si="350"/>
        <v>-18.401185943309425</v>
      </c>
      <c r="HF55" s="43">
        <f t="shared" si="351"/>
        <v>-17.766785951058299</v>
      </c>
      <c r="HG55" s="43">
        <f t="shared" si="352"/>
        <v>-16.908106775542787</v>
      </c>
      <c r="HH55" s="47">
        <f t="shared" si="124"/>
        <v>1.880000000000001</v>
      </c>
      <c r="HI55" s="43">
        <f t="shared" si="125"/>
        <v>0</v>
      </c>
      <c r="HJ55" s="43">
        <f t="shared" si="126"/>
        <v>10.019049758528181</v>
      </c>
      <c r="HK55" s="43">
        <f t="shared" si="127"/>
        <v>13.848877764633079</v>
      </c>
      <c r="HL55" s="43">
        <f t="shared" si="128"/>
        <v>0</v>
      </c>
      <c r="HM55" s="43">
        <f t="shared" si="129"/>
        <v>0</v>
      </c>
      <c r="HN55" s="43">
        <f t="shared" si="130"/>
        <v>0</v>
      </c>
      <c r="HO55" s="43">
        <f t="shared" si="131"/>
        <v>0</v>
      </c>
      <c r="HP55" s="43">
        <f t="shared" si="132"/>
        <v>0</v>
      </c>
      <c r="HQ55" s="43">
        <f t="shared" si="133"/>
        <v>0</v>
      </c>
      <c r="HR55" s="43">
        <f t="shared" si="134"/>
        <v>0</v>
      </c>
      <c r="HS55" s="43">
        <f t="shared" si="135"/>
        <v>34.043744474999997</v>
      </c>
      <c r="HT55" s="43">
        <f t="shared" si="136"/>
        <v>1.8780130255885086</v>
      </c>
      <c r="HU55" s="43">
        <f t="shared" si="137"/>
        <v>8.9602422809162849</v>
      </c>
      <c r="HV55" s="43">
        <f t="shared" si="138"/>
        <v>10.533732891315141</v>
      </c>
      <c r="HW55" s="43">
        <f t="shared" si="139"/>
        <v>12.107223501713998</v>
      </c>
      <c r="HX55" s="43">
        <f t="shared" si="140"/>
        <v>13.680714112112852</v>
      </c>
      <c r="HY55" s="43">
        <f t="shared" si="141"/>
        <v>15.254204722511707</v>
      </c>
      <c r="HZ55" s="43">
        <f t="shared" si="142"/>
        <v>16.827695332910565</v>
      </c>
      <c r="IA55" s="43">
        <f t="shared" si="143"/>
        <v>18.401185943309425</v>
      </c>
      <c r="IB55" s="43">
        <f t="shared" si="144"/>
        <v>17.766785951058299</v>
      </c>
      <c r="IC55" s="43">
        <f t="shared" si="145"/>
        <v>16.908106775542787</v>
      </c>
      <c r="ID55" s="47">
        <f t="shared" si="146"/>
        <v>1.880000000000001</v>
      </c>
      <c r="IE55" s="43">
        <f t="shared" si="147"/>
        <v>0</v>
      </c>
      <c r="IF55" s="43">
        <f t="shared" si="148"/>
        <v>0</v>
      </c>
      <c r="IG55" s="43">
        <f t="shared" si="149"/>
        <v>0</v>
      </c>
      <c r="IH55" s="43">
        <f t="shared" si="150"/>
        <v>0</v>
      </c>
      <c r="II55" s="43">
        <f t="shared" si="151"/>
        <v>0</v>
      </c>
      <c r="IJ55" s="43">
        <f t="shared" si="152"/>
        <v>0</v>
      </c>
      <c r="IK55" s="43">
        <f t="shared" si="153"/>
        <v>0</v>
      </c>
      <c r="IL55" s="43">
        <f t="shared" si="154"/>
        <v>0</v>
      </c>
      <c r="IM55" s="43">
        <f t="shared" si="155"/>
        <v>0</v>
      </c>
      <c r="IN55" s="43">
        <f t="shared" si="156"/>
        <v>0</v>
      </c>
      <c r="IO55" s="43">
        <f t="shared" si="157"/>
        <v>0</v>
      </c>
      <c r="IP55" s="43">
        <f t="shared" si="158"/>
        <v>11.716348544530053</v>
      </c>
      <c r="IQ55" s="43">
        <f t="shared" si="159"/>
        <v>6.8156262829784042</v>
      </c>
      <c r="IR55" s="43">
        <f t="shared" si="160"/>
        <v>0</v>
      </c>
      <c r="IS55" s="43">
        <f t="shared" si="161"/>
        <v>0</v>
      </c>
      <c r="IT55" s="43">
        <f t="shared" si="162"/>
        <v>0</v>
      </c>
      <c r="IU55" s="43">
        <f t="shared" si="163"/>
        <v>0</v>
      </c>
      <c r="IV55" s="43">
        <f t="shared" si="164"/>
        <v>0</v>
      </c>
      <c r="IW55" s="43">
        <f t="shared" si="165"/>
        <v>0</v>
      </c>
      <c r="IX55" s="43">
        <f t="shared" si="166"/>
        <v>0</v>
      </c>
      <c r="IY55" s="43">
        <f t="shared" si="167"/>
        <v>0</v>
      </c>
      <c r="IZ55" s="47">
        <f t="shared" si="168"/>
        <v>1.880000000000001</v>
      </c>
      <c r="JA55" s="43" t="e">
        <f t="shared" si="267"/>
        <v>#N/A</v>
      </c>
      <c r="JB55" s="43" t="e">
        <f t="shared" si="268"/>
        <v>#N/A</v>
      </c>
      <c r="JC55" s="43" t="e">
        <f t="shared" si="269"/>
        <v>#N/A</v>
      </c>
      <c r="JD55" s="43" t="e">
        <f t="shared" si="270"/>
        <v>#N/A</v>
      </c>
      <c r="JE55" s="43" t="e">
        <f t="shared" si="271"/>
        <v>#N/A</v>
      </c>
      <c r="JF55" s="43" t="e">
        <f t="shared" si="272"/>
        <v>#N/A</v>
      </c>
      <c r="JG55" s="43" t="e">
        <f t="shared" si="273"/>
        <v>#N/A</v>
      </c>
      <c r="JH55" s="43" t="e">
        <f t="shared" si="274"/>
        <v>#N/A</v>
      </c>
      <c r="JI55" s="43" t="e">
        <f t="shared" si="275"/>
        <v>#N/A</v>
      </c>
      <c r="JJ55" s="43" t="e">
        <f t="shared" si="276"/>
        <v>#N/A</v>
      </c>
      <c r="JK55" s="43" t="e">
        <f t="shared" si="277"/>
        <v>#N/A</v>
      </c>
      <c r="JL55" s="43">
        <f t="shared" si="278"/>
        <v>6</v>
      </c>
      <c r="JM55" s="43" t="e">
        <f t="shared" si="279"/>
        <v>#N/A</v>
      </c>
      <c r="JN55" s="43" t="e">
        <f t="shared" si="280"/>
        <v>#N/A</v>
      </c>
      <c r="JO55" s="43" t="e">
        <f t="shared" si="281"/>
        <v>#N/A</v>
      </c>
      <c r="JP55" s="43" t="e">
        <f t="shared" si="282"/>
        <v>#N/A</v>
      </c>
      <c r="JQ55" s="43" t="e">
        <f t="shared" si="283"/>
        <v>#N/A</v>
      </c>
      <c r="JR55" s="43" t="e">
        <f t="shared" si="284"/>
        <v>#N/A</v>
      </c>
      <c r="JS55" s="43" t="e">
        <f t="shared" si="285"/>
        <v>#N/A</v>
      </c>
      <c r="JT55" s="43" t="e">
        <f t="shared" si="286"/>
        <v>#N/A</v>
      </c>
      <c r="JU55" s="43" t="e">
        <f t="shared" si="287"/>
        <v>#N/A</v>
      </c>
      <c r="JV55" s="47">
        <f t="shared" si="170"/>
        <v>1.880000000000001</v>
      </c>
      <c r="JW55" s="36">
        <f t="shared" si="396"/>
        <v>0</v>
      </c>
      <c r="JX55" s="36">
        <f t="shared" si="397"/>
        <v>0</v>
      </c>
      <c r="JY55" s="36">
        <f t="shared" si="398"/>
        <v>0</v>
      </c>
      <c r="JZ55" s="36">
        <f t="shared" si="399"/>
        <v>0</v>
      </c>
      <c r="KA55" s="36">
        <f t="shared" si="400"/>
        <v>0</v>
      </c>
      <c r="KB55" s="36">
        <f t="shared" si="401"/>
        <v>0</v>
      </c>
      <c r="KC55" s="36">
        <f t="shared" si="402"/>
        <v>0</v>
      </c>
      <c r="KD55" s="36">
        <f t="shared" si="403"/>
        <v>0</v>
      </c>
      <c r="KE55" s="36">
        <f t="shared" si="404"/>
        <v>0</v>
      </c>
      <c r="KF55" s="36">
        <f t="shared" si="405"/>
        <v>0</v>
      </c>
      <c r="KG55" s="36">
        <f t="shared" si="406"/>
        <v>0</v>
      </c>
      <c r="KH55" s="36">
        <f t="shared" si="407"/>
        <v>0</v>
      </c>
      <c r="KI55" s="36">
        <f t="shared" si="408"/>
        <v>0</v>
      </c>
      <c r="KJ55" s="36">
        <f t="shared" si="409"/>
        <v>0</v>
      </c>
      <c r="KK55" s="36">
        <f t="shared" si="410"/>
        <v>0</v>
      </c>
      <c r="KL55" s="36">
        <f t="shared" si="411"/>
        <v>0</v>
      </c>
      <c r="KM55" s="36">
        <f t="shared" si="412"/>
        <v>0</v>
      </c>
      <c r="KN55" s="36">
        <f t="shared" si="413"/>
        <v>0</v>
      </c>
      <c r="KO55" s="36">
        <f t="shared" si="414"/>
        <v>0</v>
      </c>
      <c r="KP55" s="36">
        <f t="shared" si="415"/>
        <v>0</v>
      </c>
      <c r="KQ55" s="36">
        <f t="shared" si="416"/>
        <v>0</v>
      </c>
      <c r="KR55" s="47">
        <f t="shared" si="192"/>
        <v>1.880000000000001</v>
      </c>
      <c r="KS55" s="1">
        <f t="shared" si="417"/>
        <v>1</v>
      </c>
      <c r="KT55" s="1">
        <f t="shared" si="418"/>
        <v>0</v>
      </c>
      <c r="KU55" s="1">
        <f t="shared" si="419"/>
        <v>0</v>
      </c>
      <c r="KV55" s="1">
        <f t="shared" si="420"/>
        <v>1</v>
      </c>
      <c r="KW55" s="1">
        <f t="shared" si="421"/>
        <v>1</v>
      </c>
      <c r="KX55" s="1">
        <f t="shared" si="422"/>
        <v>1</v>
      </c>
      <c r="KY55" s="1">
        <f t="shared" si="423"/>
        <v>1</v>
      </c>
      <c r="KZ55" s="1">
        <f t="shared" si="424"/>
        <v>1</v>
      </c>
      <c r="LA55" s="1">
        <f t="shared" si="425"/>
        <v>1</v>
      </c>
      <c r="LB55" s="1">
        <f t="shared" si="426"/>
        <v>1</v>
      </c>
      <c r="LC55" s="1">
        <f t="shared" si="427"/>
        <v>1</v>
      </c>
      <c r="LD55" s="1">
        <f t="shared" si="428"/>
        <v>0</v>
      </c>
      <c r="LE55" s="1">
        <f t="shared" si="429"/>
        <v>0</v>
      </c>
      <c r="LF55" s="1">
        <f t="shared" si="430"/>
        <v>0</v>
      </c>
      <c r="LG55" s="1">
        <f t="shared" si="431"/>
        <v>0</v>
      </c>
      <c r="LH55" s="1">
        <f t="shared" si="432"/>
        <v>0</v>
      </c>
      <c r="LI55" s="1">
        <f t="shared" si="433"/>
        <v>0</v>
      </c>
      <c r="LJ55" s="1">
        <f t="shared" si="434"/>
        <v>0</v>
      </c>
      <c r="LK55" s="1">
        <f t="shared" si="435"/>
        <v>0</v>
      </c>
      <c r="LL55" s="1">
        <f t="shared" si="436"/>
        <v>0</v>
      </c>
      <c r="LM55" s="1">
        <f t="shared" si="437"/>
        <v>0</v>
      </c>
      <c r="LN55" s="47">
        <f t="shared" si="214"/>
        <v>1.880000000000001</v>
      </c>
      <c r="LO55" s="43">
        <f t="shared" si="215"/>
        <v>0</v>
      </c>
      <c r="LP55" s="43">
        <f t="shared" si="216"/>
        <v>9.7091321977514262</v>
      </c>
      <c r="LQ55" s="43">
        <f t="shared" si="217"/>
        <v>5.0927222205612175</v>
      </c>
      <c r="LR55" s="43">
        <f t="shared" si="218"/>
        <v>0</v>
      </c>
      <c r="LS55" s="43">
        <f t="shared" si="219"/>
        <v>0</v>
      </c>
      <c r="LT55" s="43">
        <f t="shared" si="220"/>
        <v>0</v>
      </c>
      <c r="LU55" s="43">
        <f t="shared" si="221"/>
        <v>0</v>
      </c>
      <c r="LV55" s="43">
        <f t="shared" si="222"/>
        <v>0</v>
      </c>
      <c r="LW55" s="43">
        <f t="shared" si="223"/>
        <v>0</v>
      </c>
      <c r="LX55" s="43">
        <f t="shared" si="224"/>
        <v>0</v>
      </c>
      <c r="LY55" s="43">
        <f t="shared" si="225"/>
        <v>0</v>
      </c>
      <c r="LZ55" s="43">
        <f t="shared" si="226"/>
        <v>7.5121623196510647</v>
      </c>
      <c r="MA55" s="43">
        <f t="shared" si="227"/>
        <v>9.1123673083934396</v>
      </c>
      <c r="MB55" s="43">
        <f t="shared" si="228"/>
        <v>8.5653137394455889</v>
      </c>
      <c r="MC55" s="43">
        <f t="shared" si="229"/>
        <v>7.3096264494262133</v>
      </c>
      <c r="MD55" s="43">
        <f t="shared" si="230"/>
        <v>6.7958989248240309</v>
      </c>
      <c r="ME55" s="43">
        <f t="shared" si="231"/>
        <v>5.9202145530536203</v>
      </c>
      <c r="MF55" s="43">
        <f t="shared" si="232"/>
        <v>4.6730472039921471</v>
      </c>
      <c r="MG55" s="43">
        <f t="shared" si="233"/>
        <v>2.9843403266460324</v>
      </c>
      <c r="MH55" s="43">
        <f t="shared" si="234"/>
        <v>1.7572189042157356</v>
      </c>
      <c r="MI55" s="43">
        <f t="shared" si="235"/>
        <v>0.58625441256392163</v>
      </c>
      <c r="MJ55" s="47">
        <f t="shared" si="236"/>
        <v>1.880000000000001</v>
      </c>
      <c r="MK55" s="43" t="e">
        <f t="shared" si="353"/>
        <v>#N/A</v>
      </c>
      <c r="ML55" s="43" t="e">
        <f t="shared" si="288"/>
        <v>#N/A</v>
      </c>
      <c r="MM55" s="43" t="e">
        <f t="shared" si="289"/>
        <v>#N/A</v>
      </c>
      <c r="MN55" s="43" t="e">
        <f t="shared" si="290"/>
        <v>#N/A</v>
      </c>
      <c r="MO55" s="43" t="e">
        <f t="shared" si="291"/>
        <v>#N/A</v>
      </c>
      <c r="MP55" s="43" t="e">
        <f t="shared" si="292"/>
        <v>#N/A</v>
      </c>
      <c r="MQ55" s="43" t="e">
        <f t="shared" si="293"/>
        <v>#N/A</v>
      </c>
      <c r="MR55" s="43" t="e">
        <f t="shared" si="294"/>
        <v>#N/A</v>
      </c>
      <c r="MS55" s="43" t="e">
        <f t="shared" si="295"/>
        <v>#N/A</v>
      </c>
      <c r="MT55" s="43" t="e">
        <f t="shared" si="296"/>
        <v>#N/A</v>
      </c>
      <c r="MU55" s="43" t="e">
        <f t="shared" si="297"/>
        <v>#N/A</v>
      </c>
      <c r="MV55" s="43" t="e">
        <f t="shared" si="298"/>
        <v>#N/A</v>
      </c>
      <c r="MW55" s="43" t="e">
        <f t="shared" si="299"/>
        <v>#N/A</v>
      </c>
      <c r="MX55" s="43" t="e">
        <f t="shared" si="300"/>
        <v>#N/A</v>
      </c>
      <c r="MY55" s="43" t="e">
        <f t="shared" si="301"/>
        <v>#N/A</v>
      </c>
      <c r="MZ55" s="43" t="e">
        <f t="shared" si="302"/>
        <v>#N/A</v>
      </c>
      <c r="NA55" s="43" t="e">
        <f t="shared" si="303"/>
        <v>#N/A</v>
      </c>
      <c r="NB55" s="43" t="e">
        <f t="shared" si="304"/>
        <v>#N/A</v>
      </c>
      <c r="NC55" s="43" t="e">
        <f t="shared" si="305"/>
        <v>#N/A</v>
      </c>
      <c r="ND55" s="43" t="e">
        <f t="shared" si="306"/>
        <v>#N/A</v>
      </c>
      <c r="NE55" s="43" t="e">
        <f t="shared" si="307"/>
        <v>#N/A</v>
      </c>
      <c r="NF55" s="47">
        <f t="shared" si="238"/>
        <v>1.880000000000001</v>
      </c>
      <c r="NG55" s="43">
        <f>IF(OY54=0,MIN('Drive Train'!$F$35-FQ54*$C$19*'Drive Train'!$F$39,NG54+$C$39)-$C$7,IF(LO54-1&lt;=0,0,IF($C$37=Motors!$C$30,MAX(MAX(NG$8:NG54)*-1,NG54-$C$39),MAX(0,MAX(NG$8:NG54)*-1,NG54-$C$39))))</f>
        <v>0</v>
      </c>
      <c r="NH55" s="43">
        <f>IF(OZ54=0,MIN('Drive Train'!$F$35-FR54*$C$19*'Drive Train'!$F$39,NH54+$C$39)-$C$7,IF(LP54-1&lt;=0,0,IF($C$37=Motors!$C$30,MAX(MAX(NH$8:NH54)*-1,NH54-$C$39),MAX(0,MAX(NH$8:NH54)*-1,NH54-$C$39))))</f>
        <v>0</v>
      </c>
      <c r="NI55" s="43">
        <f>IF(PA54=0,MIN('Drive Train'!$F$35-FS54*$C$19*'Drive Train'!$F$39,NI54+$C$39)-$C$7,IF(LQ54-1&lt;=0,0,IF($C$37=Motors!$C$30,MAX(MAX(NI$8:NI54)*-1,NI54-$C$39),MAX(0,MAX(NI$8:NI54)*-1,NI54-$C$39))))</f>
        <v>0</v>
      </c>
      <c r="NJ55" s="43">
        <f>IF(PB54=0,MIN('Drive Train'!$F$35-FT54*$C$19*'Drive Train'!$F$39,NJ54+$C$39)-$C$7,IF(LR54-1&lt;=0,0,IF($C$37=Motors!$C$30,MAX(MAX(NJ$8:NJ54)*-1,NJ54-$C$39),MAX(0,MAX(NJ$8:NJ54)*-1,NJ54-$C$39))))</f>
        <v>0</v>
      </c>
      <c r="NK55" s="43">
        <f>IF(PC54=0,MIN('Drive Train'!$F$35-FU54*$C$19*'Drive Train'!$F$39,NK54+$C$39)-$C$7,IF(LS54-1&lt;=0,0,IF($C$37=Motors!$C$30,MAX(MAX(NK$8:NK54)*-1,NK54-$C$39),MAX(0,MAX(NK$8:NK54)*-1,NK54-$C$39))))</f>
        <v>0</v>
      </c>
      <c r="NL55" s="43">
        <f>IF(PD54=0,MIN('Drive Train'!$F$35-FV54*$C$19*'Drive Train'!$F$39,NL54+$C$39)-$C$7,IF(LT54-1&lt;=0,0,IF($C$37=Motors!$C$30,MAX(MAX(NL$8:NL54)*-1,NL54-$C$39),MAX(0,MAX(NL$8:NL54)*-1,NL54-$C$39))))</f>
        <v>0</v>
      </c>
      <c r="NM55" s="43">
        <f>IF(PE54=0,MIN('Drive Train'!$F$35-FW54*$C$19*'Drive Train'!$F$39,NM54+$C$39)-$C$7,IF(LU54-1&lt;=0,0,IF($C$37=Motors!$C$30,MAX(MAX(NM$8:NM54)*-1,NM54-$C$39),MAX(0,MAX(NM$8:NM54)*-1,NM54-$C$39))))</f>
        <v>0</v>
      </c>
      <c r="NN55" s="43">
        <f>IF(PF54=0,MIN('Drive Train'!$F$35-FX54*$C$19*'Drive Train'!$F$39,NN54+$C$39)-$C$7,IF(LV54-1&lt;=0,0,IF($C$37=Motors!$C$30,MAX(MAX(NN$8:NN54)*-1,NN54-$C$39),MAX(0,MAX(NN$8:NN54)*-1,NN54-$C$39))))</f>
        <v>0</v>
      </c>
      <c r="NO55" s="43">
        <f>IF(PG54=0,MIN('Drive Train'!$F$35-FY54*$C$19*'Drive Train'!$F$39,NO54+$C$39)-$C$7,IF(LW54-1&lt;=0,0,IF($C$37=Motors!$C$30,MAX(MAX(NO$8:NO54)*-1,NO54-$C$39),MAX(0,MAX(NO$8:NO54)*-1,NO54-$C$39))))</f>
        <v>0</v>
      </c>
      <c r="NP55" s="43">
        <f>IF(PH54=0,MIN('Drive Train'!$F$35-FZ54*$C$19*'Drive Train'!$F$39,NP54+$C$39)-$C$7,IF(LX54-1&lt;=0,0,IF($C$37=Motors!$C$30,MAX(MAX(NP$8:NP54)*-1,NP54-$C$39),MAX(0,MAX(NP$8:NP54)*-1,NP54-$C$39))))</f>
        <v>0</v>
      </c>
      <c r="NQ55" s="43">
        <f>IF(PI54=0,MIN('Drive Train'!$F$35-GA54*$C$19*'Drive Train'!$F$39,NQ54+$C$39)-$C$7,IF(LY54-1&lt;=0,0,IF($C$37=Motors!$C$30,MAX(MAX(NQ$8:NQ54)*-1,NQ54-$C$39),MAX(0,MAX(NQ$8:NQ54)*-1,NQ54-$C$39))))</f>
        <v>0</v>
      </c>
      <c r="NR55" s="43">
        <f>IF(PJ54=0,MIN('Drive Train'!$F$35-GB54*$C$19*'Drive Train'!$F$39,NR54+$C$39)-$C$7,IF(LZ54-1&lt;=0,0,IF($C$37=Motors!$C$30,MAX(MAX(NR$8:NR54)*-1,NR54-$C$39),MAX(0,MAX(NR$8:NR54)*-1,NR54-$C$39))))</f>
        <v>11.716348544530053</v>
      </c>
      <c r="NS55" s="43">
        <f>IF(PK54=0,MIN('Drive Train'!$F$35-GC54*$C$19*'Drive Train'!$F$39,NS54+$C$39)-$C$7,IF(MA54-1&lt;=0,0,IF($C$37=Motors!$C$30,MAX(MAX(NS$8:NS54)*-1,NS54-$C$39),MAX(0,MAX(NS$8:NS54)*-1,NS54-$C$39))))</f>
        <v>6.8156262829784042</v>
      </c>
      <c r="NT55" s="43">
        <f>IF(PL54=0,MIN('Drive Train'!$F$35-GD54*$C$19*'Drive Train'!$F$39,NT54+$C$39)-$C$7,IF(MB54-1&lt;=0,0,IF($C$37=Motors!$C$30,MAX(MAX(NT$8:NT54)*-1,NT54-$C$39),MAX(0,MAX(NT$8:NT54)*-1,NT54-$C$39))))</f>
        <v>0</v>
      </c>
      <c r="NU55" s="43">
        <f>IF(PM54=0,MIN('Drive Train'!$F$35-GE54*$C$19*'Drive Train'!$F$39,NU54+$C$39)-$C$7,IF(MC54-1&lt;=0,0,IF($C$37=Motors!$C$30,MAX(MAX(NU$8:NU54)*-1,NU54-$C$39),MAX(0,MAX(NU$8:NU54)*-1,NU54-$C$39))))</f>
        <v>0</v>
      </c>
      <c r="NV55" s="43">
        <f>IF(PN54=0,MIN('Drive Train'!$F$35-GF54*$C$19*'Drive Train'!$F$39,NV54+$C$39)-$C$7,IF(MD54-1&lt;=0,0,IF($C$37=Motors!$C$30,MAX(MAX(NV$8:NV54)*-1,NV54-$C$39),MAX(0,MAX(NV$8:NV54)*-1,NV54-$C$39))))</f>
        <v>0</v>
      </c>
      <c r="NW55" s="43">
        <f>IF(PO54=0,MIN('Drive Train'!$F$35-GG54*$C$19*'Drive Train'!$F$39,NW54+$C$39)-$C$7,IF(ME54-1&lt;=0,0,IF($C$37=Motors!$C$30,MAX(MAX(NW$8:NW54)*-1,NW54-$C$39),MAX(0,MAX(NW$8:NW54)*-1,NW54-$C$39))))</f>
        <v>0</v>
      </c>
      <c r="NX55" s="43">
        <f>IF(PP54=0,MIN('Drive Train'!$F$35-GH54*$C$19*'Drive Train'!$F$39,NX54+$C$39)-$C$7,IF(MF54-1&lt;=0,0,IF($C$37=Motors!$C$30,MAX(MAX(NX$8:NX54)*-1,NX54-$C$39),MAX(0,MAX(NX$8:NX54)*-1,NX54-$C$39))))</f>
        <v>0</v>
      </c>
      <c r="NY55" s="43">
        <f>IF(PQ54=0,MIN('Drive Train'!$F$35-GI54*$C$19*'Drive Train'!$F$39,NY54+$C$39)-$C$7,IF(MG54-1&lt;=0,0,IF($C$37=Motors!$C$30,MAX(MAX(NY$8:NY54)*-1,NY54-$C$39),MAX(0,MAX(NY$8:NY54)*-1,NY54-$C$39))))</f>
        <v>0</v>
      </c>
      <c r="NZ55" s="43">
        <f>IF(PR54=0,MIN('Drive Train'!$F$35-GJ54*$C$19*'Drive Train'!$F$39,NZ54+$C$39)-$C$7,IF(MH54-1&lt;=0,0,IF($C$37=Motors!$C$30,MAX(MAX(NZ$8:NZ54)*-1,NZ54-$C$39),MAX(0,MAX(NZ$8:NZ54)*-1,NZ54-$C$39))))</f>
        <v>0</v>
      </c>
      <c r="OA55" s="43">
        <f>IF(PS54=0,MIN('Drive Train'!$F$35-GK54*$C$19*'Drive Train'!$F$39,OA54+$C$39)-$C$7,IF(MI54-1&lt;=0,0,IF($C$37=Motors!$C$30,MAX(MAX(OA$8:OA54)*-1,OA54-$C$39),MAX(0,MAX(OA$8:OA54)*-1,OA54-$C$39))))</f>
        <v>0</v>
      </c>
      <c r="OB55" s="47">
        <f t="shared" si="239"/>
        <v>1.880000000000001</v>
      </c>
      <c r="OC55" s="43">
        <f>'Drive Train'!$F$35-(FQ55*$C$13)*$C$19*'Drive Train'!$F$39</f>
        <v>12.4</v>
      </c>
      <c r="OD55" s="43">
        <f>'Drive Train'!$F$35-(FR55*$C$13)*$C$19*'Drive Train'!$F$39</f>
        <v>12.335844999974881</v>
      </c>
      <c r="OE55" s="43">
        <f>'Drive Train'!$F$35-(FS55*$C$13)*$C$19*'Drive Train'!$F$39</f>
        <v>12.335844999999969</v>
      </c>
      <c r="OF55" s="43">
        <f>'Drive Train'!$F$35-(FT55*$C$13)*$C$19*'Drive Train'!$F$39</f>
        <v>12.4</v>
      </c>
      <c r="OG55" s="43">
        <f>'Drive Train'!$F$35-(FU55*$C$13)*$C$19*'Drive Train'!$F$39</f>
        <v>12.4</v>
      </c>
      <c r="OH55" s="43">
        <f>'Drive Train'!$F$35-(FV55*$C$13)*$C$19*'Drive Train'!$F$39</f>
        <v>12.4</v>
      </c>
      <c r="OI55" s="43">
        <f>'Drive Train'!$F$35-(FW55*$C$13)*$C$19*'Drive Train'!$F$39</f>
        <v>12.4</v>
      </c>
      <c r="OJ55" s="43">
        <f>'Drive Train'!$F$35-(FX55*$C$13)*$C$19*'Drive Train'!$F$39</f>
        <v>12.4</v>
      </c>
      <c r="OK55" s="43">
        <f>'Drive Train'!$F$35-(FY55*$C$13)*$C$19*'Drive Train'!$F$39</f>
        <v>12.4</v>
      </c>
      <c r="OL55" s="43">
        <f>'Drive Train'!$F$35-(FZ55*$C$13)*$C$19*'Drive Train'!$F$39</f>
        <v>12.4</v>
      </c>
      <c r="OM55" s="43">
        <f>'Drive Train'!$F$35-(GA55*$C$13)*$C$19*'Drive Train'!$F$39</f>
        <v>12.4</v>
      </c>
      <c r="ON55" s="43">
        <f>'Drive Train'!$F$35-(GB55*$C$13)*$C$19*'Drive Train'!$F$39</f>
        <v>12.031136354914898</v>
      </c>
      <c r="OO55" s="43">
        <f>'Drive Train'!$F$35-(GC55*$C$13)*$C$19*'Drive Train'!$F$39</f>
        <v>11.249091087293136</v>
      </c>
      <c r="OP55" s="43">
        <f>'Drive Train'!$F$35-(GD55*$C$13)*$C$19*'Drive Train'!$F$39</f>
        <v>12.334316031121752</v>
      </c>
      <c r="OQ55" s="43">
        <f>'Drive Train'!$F$35-(GE55*$C$13)*$C$19*'Drive Train'!$F$39</f>
        <v>12.335842830814112</v>
      </c>
      <c r="OR55" s="43">
        <f>'Drive Train'!$F$35-(GF55*$C$13)*$C$19*'Drive Train'!$F$39</f>
        <v>12.335844925452291</v>
      </c>
      <c r="OS55" s="43">
        <f>'Drive Train'!$F$35-(GG55*$C$13)*$C$19*'Drive Train'!$F$39</f>
        <v>12.335844997450522</v>
      </c>
      <c r="OT55" s="43">
        <f>'Drive Train'!$F$35-(GH55*$C$13)*$C$19*'Drive Train'!$F$39</f>
        <v>12.335844999912942</v>
      </c>
      <c r="OU55" s="43">
        <f>'Drive Train'!$F$35-(GI55*$C$13)*$C$19*'Drive Train'!$F$39</f>
        <v>12.335844999996997</v>
      </c>
      <c r="OV55" s="43">
        <f>'Drive Train'!$F$35-(GJ55*$C$13)*$C$19*'Drive Train'!$F$39</f>
        <v>12.335844999999447</v>
      </c>
      <c r="OW55" s="43">
        <f>'Drive Train'!$F$35-(GK55*$C$13)*$C$19*'Drive Train'!$F$39</f>
        <v>12.335844999999894</v>
      </c>
      <c r="OX55" s="47">
        <f t="shared" si="240"/>
        <v>1.880000000000001</v>
      </c>
      <c r="OY55" s="1">
        <f>IF(PU55&gt;='Drive Train'!$F$29,1,0)</f>
        <v>1</v>
      </c>
      <c r="OZ55" s="1">
        <f>IF(PV55&gt;='Drive Train'!$F$29,1,0)</f>
        <v>1</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1</v>
      </c>
      <c r="PJ55" s="1">
        <f>IF(QF55&gt;='Drive Train'!$F$29,1,0)</f>
        <v>0</v>
      </c>
      <c r="PK55" s="1">
        <f>IF(QG55&gt;='Drive Train'!$F$29,1,0)</f>
        <v>1</v>
      </c>
      <c r="PL55" s="1">
        <f>IF(QH55&gt;='Drive Train'!$F$29,1,0)</f>
        <v>1</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190">
        <f t="shared" si="241"/>
        <v>1.880000000000001</v>
      </c>
      <c r="PU55" s="43">
        <f t="shared" si="242"/>
        <v>15.29521453649356</v>
      </c>
      <c r="PV55" s="43">
        <f t="shared" si="243"/>
        <v>18.289163097235459</v>
      </c>
      <c r="PW55" s="43">
        <f t="shared" si="244"/>
        <v>18.88523951019965</v>
      </c>
      <c r="PX55" s="43">
        <f t="shared" si="245"/>
        <v>15.922362554936914</v>
      </c>
      <c r="PY55" s="43">
        <f t="shared" si="246"/>
        <v>13.997470007769731</v>
      </c>
      <c r="PZ55" s="43">
        <f t="shared" si="247"/>
        <v>12.208295022960858</v>
      </c>
      <c r="QA55" s="43">
        <f t="shared" si="248"/>
        <v>11.812774381794295</v>
      </c>
      <c r="QB55" s="43">
        <f t="shared" si="249"/>
        <v>11.153060367918922</v>
      </c>
      <c r="QC55" s="43">
        <f t="shared" si="250"/>
        <v>10.945422930559467</v>
      </c>
      <c r="QD55" s="43">
        <f t="shared" si="251"/>
        <v>10.744299234348867</v>
      </c>
      <c r="QE55" s="43">
        <f t="shared" si="252"/>
        <v>10.598935127087987</v>
      </c>
      <c r="QF55" s="43">
        <f t="shared" si="253"/>
        <v>8.7426773757125105</v>
      </c>
      <c r="QG55" s="43">
        <f t="shared" si="254"/>
        <v>10.596010172317675</v>
      </c>
      <c r="QH55" s="43">
        <f t="shared" si="255"/>
        <v>12.198396418819907</v>
      </c>
      <c r="QI55" s="43">
        <f t="shared" si="256"/>
        <v>13.309818547223795</v>
      </c>
      <c r="QJ55" s="43">
        <f t="shared" si="257"/>
        <v>14.45400876042909</v>
      </c>
      <c r="QK55" s="43">
        <f t="shared" si="258"/>
        <v>15.320798124704778</v>
      </c>
      <c r="QL55" s="43">
        <f t="shared" si="259"/>
        <v>15.86061241859136</v>
      </c>
      <c r="QM55" s="43">
        <f t="shared" si="260"/>
        <v>15.979057814995139</v>
      </c>
      <c r="QN55" s="43">
        <f t="shared" si="261"/>
        <v>16.171644136246396</v>
      </c>
      <c r="QO55" s="43">
        <f t="shared" si="262"/>
        <v>16.018304535147735</v>
      </c>
      <c r="QP55" s="47">
        <f t="shared" si="263"/>
        <v>1.880000000000001</v>
      </c>
      <c r="QQ55" s="43">
        <f t="shared" si="354"/>
        <v>0</v>
      </c>
      <c r="QR55" s="43">
        <f t="shared" si="355"/>
        <v>1.9887219375187892E-2</v>
      </c>
      <c r="QS55" s="43">
        <f t="shared" si="356"/>
        <v>1.9887219367410957E-2</v>
      </c>
      <c r="QT55" s="43">
        <f t="shared" si="357"/>
        <v>0</v>
      </c>
      <c r="QU55" s="43">
        <f t="shared" si="358"/>
        <v>0</v>
      </c>
      <c r="QV55" s="43">
        <f t="shared" si="359"/>
        <v>0</v>
      </c>
      <c r="QW55" s="43">
        <f t="shared" si="360"/>
        <v>0</v>
      </c>
      <c r="QX55" s="43">
        <f t="shared" si="361"/>
        <v>0</v>
      </c>
      <c r="QY55" s="43">
        <f t="shared" si="362"/>
        <v>0</v>
      </c>
      <c r="QZ55" s="43">
        <f t="shared" si="363"/>
        <v>0</v>
      </c>
      <c r="RA55" s="43">
        <f t="shared" si="364"/>
        <v>0</v>
      </c>
      <c r="RB55" s="43">
        <f t="shared" si="365"/>
        <v>0.1143429541963481</v>
      </c>
      <c r="RC55" s="43">
        <f t="shared" si="366"/>
        <v>0.35676686180186623</v>
      </c>
      <c r="RD55" s="43">
        <f t="shared" si="367"/>
        <v>2.0361179923673998E-2</v>
      </c>
      <c r="RE55" s="43">
        <f t="shared" si="368"/>
        <v>1.9887891786941819E-2</v>
      </c>
      <c r="RF55" s="43">
        <f t="shared" si="369"/>
        <v>1.9887242476226072E-2</v>
      </c>
      <c r="RG55" s="43">
        <f t="shared" si="370"/>
        <v>1.9887220157706682E-2</v>
      </c>
      <c r="RH55" s="43">
        <f t="shared" si="371"/>
        <v>1.9887219394388513E-2</v>
      </c>
      <c r="RI55" s="43">
        <f t="shared" si="372"/>
        <v>1.9887219368332182E-2</v>
      </c>
      <c r="RJ55" s="43">
        <f t="shared" si="373"/>
        <v>1.988721936757323E-2</v>
      </c>
      <c r="RK55" s="43">
        <f t="shared" si="374"/>
        <v>1.988721936743431E-2</v>
      </c>
      <c r="RL55" s="47">
        <f t="shared" si="264"/>
        <v>1.880000000000001</v>
      </c>
      <c r="RM55" s="2">
        <f>IF(AND(LO55&gt;=LO$6*'Drive Train'!$AA$52,LO55&lt;=LO$6*'Drive Train'!$AA$53,KS55=0,JW55=0,EU55&gt;0),$C$17,0)</f>
        <v>0</v>
      </c>
      <c r="RN55" s="2">
        <f>IF(AND(LP55&gt;=LP$6*'Drive Train'!$AA$52,LP55&lt;=LP$6*'Drive Train'!$AA$53,KT55=0,JX55=0,EV55&gt;0),$C$17,0)</f>
        <v>0</v>
      </c>
      <c r="RO55" s="2">
        <f>IF(AND(LQ55&gt;=LQ$6*'Drive Train'!$AA$52,LQ55&lt;=LQ$6*'Drive Train'!$AA$53,KU55=0,JY55=0,EW55&gt;0),$C$17,0)</f>
        <v>0</v>
      </c>
      <c r="RP55" s="2">
        <f>IF(AND(LR55&gt;=LR$6*'Drive Train'!$AA$52,LR55&lt;=LR$6*'Drive Train'!$AA$53,KV55=0,JZ55=0,EX55&gt;0),$C$17,0)</f>
        <v>0</v>
      </c>
      <c r="RQ55" s="2">
        <f>IF(AND(LS55&gt;=LS$6*'Drive Train'!$AA$52,LS55&lt;=LS$6*'Drive Train'!$AA$53,KW55=0,KA55=0,EY55&gt;0),$C$17,0)</f>
        <v>0</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v>
      </c>
      <c r="RZ55" s="2">
        <f>IF(AND(MB55&gt;=MB$6*'Drive Train'!$AA$52,MB55&lt;=MB$6*'Drive Train'!$AA$53,LF55=0,KJ55=0,FH55&gt;0),$C$17,0)</f>
        <v>0</v>
      </c>
      <c r="SA55" s="2">
        <f>IF(AND(MC55&gt;=MC$6*'Drive Train'!$AA$52,MC55&lt;=MC$6*'Drive Train'!$AA$53,LG55=0,KK55=0,FI55&gt;0),$C$17,0)</f>
        <v>0</v>
      </c>
      <c r="SB55" s="2">
        <f>IF(AND(MD55&gt;=MD$6*'Drive Train'!$AA$52,MD55&lt;=MD$6*'Drive Train'!$AA$53,LH55=0,KL55=0,FJ55&gt;0),$C$17,0)</f>
        <v>0</v>
      </c>
      <c r="SC55" s="2">
        <f>IF(AND(ME55&gt;=ME$6*'Drive Train'!$AA$52,ME55&lt;=ME$6*'Drive Train'!$AA$53,LI55=0,KM55=0,FK55&gt;0),$C$17,0)</f>
        <v>0</v>
      </c>
      <c r="SD55" s="2">
        <f>IF(AND(MF55&gt;=MF$6*'Drive Train'!$AA$52,MF55&lt;=MF$6*'Drive Train'!$AA$53,LJ55=0,KN55=0,FL55&gt;0),$C$17,0)</f>
        <v>0</v>
      </c>
      <c r="SE55" s="2">
        <f>IF(AND(MG55&gt;=MG$6*'Drive Train'!$AA$52,MG55&lt;=MG$6*'Drive Train'!$AA$53,LK55=0,KO55=0,FM55&gt;0),$C$17,0)</f>
        <v>0</v>
      </c>
      <c r="SF55" s="2">
        <f>IF(AND(MH55&gt;=MH$6*'Drive Train'!$AA$52,MH55&lt;=MH$6*'Drive Train'!$AA$53,LL55=0,KP55=0,FN55&gt;0),$C$17,0)</f>
        <v>0</v>
      </c>
      <c r="SG55" s="2">
        <f>IF(AND(MI55&gt;=MI$6*'Drive Train'!$AA$52,MI55&lt;=MI$6*'Drive Train'!$AA$53,LM55=0,KQ55=0,FO55&gt;0),$C$17,0)</f>
        <v>0</v>
      </c>
      <c r="SH55" s="47">
        <f t="shared" si="265"/>
        <v>1.880000000000001</v>
      </c>
      <c r="SI55" s="2">
        <f>IF(AND(EU55&lt;0,KS55=0,LO55&gt;=LO$6*'Drive Train'!$AA$52,LO55&lt;=LO$6*'Drive Train'!$AA$53,OY55=1,JW55=0),$C$17,0)</f>
        <v>0</v>
      </c>
      <c r="SJ55" s="2">
        <f>IF(AND(EV55&lt;0,KT55=0,LP55&gt;=LP$6*'Drive Train'!$AA$52,LP55&lt;=LP$6*'Drive Train'!$AA$53,OZ55=1,JX55=0),$C$17,0)</f>
        <v>0.04</v>
      </c>
      <c r="SK55" s="2">
        <f>IF(AND(EW55&lt;0,KU55=0,LQ55&gt;=LQ$6*'Drive Train'!$AA$52,LQ55&lt;=LQ$6*'Drive Train'!$AA$53,PA55=1,JY55=0),$C$17,0)</f>
        <v>0</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0.04</v>
      </c>
      <c r="SW55" s="2">
        <f>IF(AND(FI55&lt;0,LG55=0,MC55&gt;=MC$6*'Drive Train'!$AA$52,MC55&lt;=MC$6*'Drive Train'!$AA$53,PM55=1,KK55=0),$C$17,0)</f>
        <v>0.04</v>
      </c>
      <c r="SX55" s="2">
        <f>IF(AND(FJ55&lt;0,LH55=0,MD55&gt;=MD$6*'Drive Train'!$AA$52,MD55&lt;=MD$6*'Drive Train'!$AA$53,PN55=1,KL55=0),$C$17,0)</f>
        <v>0.04</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266"/>
        <v>1.880000000000001</v>
      </c>
    </row>
    <row r="56" spans="3:524" x14ac:dyDescent="0.3">
      <c r="C56" s="3" t="s">
        <v>222</v>
      </c>
      <c r="E56" s="14">
        <f>GM6</f>
        <v>15.308397097254135</v>
      </c>
      <c r="F56" s="14">
        <f t="shared" ref="F56:O56" si="440">GN6</f>
        <v>22.900200336135644</v>
      </c>
      <c r="G56" s="14">
        <f t="shared" si="440"/>
        <v>19.668725983525437</v>
      </c>
      <c r="H56" s="14">
        <f t="shared" si="440"/>
        <v>15.93481275121079</v>
      </c>
      <c r="I56" s="14">
        <f t="shared" si="440"/>
        <v>14.012849661990021</v>
      </c>
      <c r="J56" s="14">
        <f t="shared" si="440"/>
        <v>12.226604134855638</v>
      </c>
      <c r="K56" s="14">
        <f t="shared" si="440"/>
        <v>11.834012944015251</v>
      </c>
      <c r="L56" s="14">
        <f t="shared" si="440"/>
        <v>11.177228351070179</v>
      </c>
      <c r="M56" s="14">
        <f t="shared" si="440"/>
        <v>10.972520164800274</v>
      </c>
      <c r="N56" s="14">
        <f t="shared" si="440"/>
        <v>10.784680851470608</v>
      </c>
      <c r="O56" s="14">
        <f t="shared" si="440"/>
        <v>10.626170122667988</v>
      </c>
      <c r="R56" s="49">
        <f t="shared" si="97"/>
        <v>1.920000000000001</v>
      </c>
      <c r="S56" s="2">
        <f>NG56/'Drive Train'!$F$35</f>
        <v>0</v>
      </c>
      <c r="T56" s="2">
        <f>NH56/'Drive Train'!$F$35</f>
        <v>0</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v>
      </c>
      <c r="AD56" s="2">
        <f>NR56/'Drive Train'!$F$35</f>
        <v>0.94582111343170927</v>
      </c>
      <c r="AE56" s="2">
        <f>NS56/'Drive Train'!$F$35</f>
        <v>0.16255050669180679</v>
      </c>
      <c r="AF56" s="2">
        <f>NT56/'Drive Train'!$F$35</f>
        <v>0</v>
      </c>
      <c r="AG56" s="2">
        <f>NU56/'Drive Train'!$F$35</f>
        <v>0</v>
      </c>
      <c r="AH56" s="2">
        <f>NV56/'Drive Train'!$F$35</f>
        <v>0</v>
      </c>
      <c r="AI56" s="2">
        <f>NW56/'Drive Train'!$F$35</f>
        <v>0</v>
      </c>
      <c r="AJ56" s="2">
        <f>NX56/'Drive Train'!$F$35</f>
        <v>0</v>
      </c>
      <c r="AK56" s="2">
        <f>NY56/'Drive Train'!$F$35</f>
        <v>0</v>
      </c>
      <c r="AL56" s="2">
        <f>NZ56/'Drive Train'!$F$35</f>
        <v>0</v>
      </c>
      <c r="AM56" s="2">
        <f>OA56/'Drive Train'!$F$35</f>
        <v>0</v>
      </c>
      <c r="AN56" s="47">
        <f t="shared" si="98"/>
        <v>1.920000000000001</v>
      </c>
      <c r="AO56" s="36">
        <f>LO56*12*60/(PI() * 'Drive Train'!$F$15)/S$6*ABS(S56)</f>
        <v>0</v>
      </c>
      <c r="AP56" s="36">
        <f>LP56*12*60/(PI() * 'Drive Train'!$F$15)/T$6*ABS(T56)</f>
        <v>0</v>
      </c>
      <c r="AQ56" s="36">
        <f>LQ56*12*60/(PI() * 'Drive Train'!$F$15)/U$6*ABS(U56)</f>
        <v>0</v>
      </c>
      <c r="AR56" s="36">
        <f>LR56*12*60/(PI() * 'Drive Train'!$F$15)/V$6*ABS(V56)</f>
        <v>0</v>
      </c>
      <c r="AS56" s="36">
        <f>LS56*12*60/(PI() * 'Drive Train'!$F$15)/W$6*ABS(W56)</f>
        <v>0</v>
      </c>
      <c r="AT56" s="36">
        <f>LT56*12*60/(PI() * 'Drive Train'!$F$15)/X$6*ABS(X56)</f>
        <v>0</v>
      </c>
      <c r="AU56" s="36">
        <f>LU56*12*60/(PI() * 'Drive Train'!$F$15)/Y$6*ABS(Y56)</f>
        <v>0</v>
      </c>
      <c r="AV56" s="36">
        <f>LV56*12*60/(PI() * 'Drive Train'!$F$15)/Z$6*ABS(Z56)</f>
        <v>0</v>
      </c>
      <c r="AW56" s="36">
        <f>LW56*12*60/(PI() * 'Drive Train'!$F$15)/AA$6*ABS(AA56)</f>
        <v>0</v>
      </c>
      <c r="AX56" s="36">
        <f>LX56*12*60/(PI() * 'Drive Train'!$F$15)/AB$6*ABS(AB56)</f>
        <v>0</v>
      </c>
      <c r="AY56" s="36">
        <f>LY56*12*60/(PI() * 'Drive Train'!$F$15)/AC$6*ABS(AC56)</f>
        <v>0</v>
      </c>
      <c r="AZ56" s="36">
        <f>LZ56*12*60/(PI() * 'Drive Train'!$F$15)/AD$6*ABS(AD56)</f>
        <v>2467.0000675533756</v>
      </c>
      <c r="BA56" s="36">
        <f>MA56*12*60/(PI() * 'Drive Train'!$F$15)/AE$6*ABS(AE56)</f>
        <v>489.17769914237152</v>
      </c>
      <c r="BB56" s="36">
        <f>MB56*12*60/(PI() * 'Drive Train'!$F$15)/AF$6*ABS(AF56)</f>
        <v>0</v>
      </c>
      <c r="BC56" s="36">
        <f>MC56*12*60/(PI() * 'Drive Train'!$F$15)/AG$6*ABS(AG56)</f>
        <v>0</v>
      </c>
      <c r="BD56" s="36">
        <f>MD56*12*60/(PI() * 'Drive Train'!$F$15)/AH$6*ABS(AH56)</f>
        <v>0</v>
      </c>
      <c r="BE56" s="36">
        <f>ME56*12*60/(PI() * 'Drive Train'!$F$15)/AI$6*ABS(AI56)</f>
        <v>0</v>
      </c>
      <c r="BF56" s="36">
        <f>MF56*12*60/(PI() * 'Drive Train'!$F$15)/AJ$6*ABS(AJ56)</f>
        <v>0</v>
      </c>
      <c r="BG56" s="36">
        <f>MG56*12*60/(PI() * 'Drive Train'!$F$15)/AK$6*ABS(AK56)</f>
        <v>0</v>
      </c>
      <c r="BH56" s="36">
        <f>MH56*12*60/(PI() * 'Drive Train'!$F$15)/AL$6*ABS(AL56)</f>
        <v>0</v>
      </c>
      <c r="BI56" s="36">
        <f>MI56*12*60/(PI() * 'Drive Train'!$F$15)/AM$6*ABS(AM56)</f>
        <v>0</v>
      </c>
      <c r="BJ56" s="47">
        <f t="shared" si="308"/>
        <v>1.920000000000001</v>
      </c>
      <c r="BK56" s="2">
        <f>IF(OR(KS55=1,AND($C$37=Motors!$C$32,OY55=1)),0,IF(NG56=0,-(CG55+$C$15)/($C$14-$C$15)*$C$12,($C$11*S56-AO56)/($C$11*S56)*$C$12*S56))</f>
        <v>0</v>
      </c>
      <c r="BL56" s="2">
        <f>IF(OR(KT55=1,AND($C$37=Motors!$C$32,OZ55=1)),0,IF(NH56=0,-(CH55+$C$15)/($C$14-$C$15)*$C$12,($C$11*T56-AP56)/($C$11*T56)*$C$12*T56))</f>
        <v>0</v>
      </c>
      <c r="BM56" s="2">
        <f>IF(OR(KU55=1,AND($C$37=Motors!$C$32,PA55=1)),0,IF(NI56=0,-(CI55+$C$15)/($C$14-$C$15)*$C$12,($C$11*U56-AQ56)/($C$11*U56)*$C$12*U56))</f>
        <v>0</v>
      </c>
      <c r="BN56" s="2">
        <f>IF(OR(KV55=1,AND($C$37=Motors!$C$32,PB55=1)),0,IF(NJ56=0,-(CJ55+$C$15)/($C$14-$C$15)*$C$12,($C$11*V56-AR56)/($C$11*V56)*$C$12*V56))</f>
        <v>0</v>
      </c>
      <c r="BO56" s="2">
        <f>IF(OR(KW55=1,AND($C$37=Motors!$C$32,PC55=1)),0,IF(NK56=0,-(CK55+$C$15)/($C$14-$C$15)*$C$12,($C$11*W56-AS56)/($C$11*W56)*$C$12*W56))</f>
        <v>0</v>
      </c>
      <c r="BP56" s="2">
        <f>IF(OR(KX55=1,AND($C$37=Motors!$C$32,PD55=1)),0,IF(NL56=0,-(CL55+$C$15)/($C$14-$C$15)*$C$12,($C$11*X56-AT56)/($C$11*X56)*$C$12*X56))</f>
        <v>0</v>
      </c>
      <c r="BQ56" s="2">
        <f>IF(OR(KY55=1,AND($C$37=Motors!$C$32,PE55=1)),0,IF(NM56=0,-(CM55+$C$15)/($C$14-$C$15)*$C$12,($C$11*Y56-AU56)/($C$11*Y56)*$C$12*Y56))</f>
        <v>0</v>
      </c>
      <c r="BR56" s="2">
        <f>IF(OR(KZ55=1,AND($C$37=Motors!$C$32,PF55=1)),0,IF(NN56=0,-(CN55+$C$15)/($C$14-$C$15)*$C$12,($C$11*Z56-AV56)/($C$11*Z56)*$C$12*Z56))</f>
        <v>0</v>
      </c>
      <c r="BS56" s="2">
        <f>IF(OR(LA55=1,AND($C$37=Motors!$C$32,PG55=1)),0,IF(NO56=0,-(CO55+$C$15)/($C$14-$C$15)*$C$12,($C$11*AA56-AW56)/($C$11*AA56)*$C$12*AA56))</f>
        <v>0</v>
      </c>
      <c r="BT56" s="2">
        <f>IF(OR(LB55=1,AND($C$37=Motors!$C$32,PH55=1)),0,IF(NP56=0,-(CP55+$C$15)/($C$14-$C$15)*$C$12,($C$11*AB56-AX56)/($C$11*AB56)*$C$12*AB56))</f>
        <v>0</v>
      </c>
      <c r="BU56" s="2">
        <f>IF(OR(LC55=1,AND($C$37=Motors!$C$32,PI55=1)),0,IF(NQ56=0,-(CQ55+$C$15)/($C$14-$C$15)*$C$12,($C$11*AC56-AY56)/($C$11*AC56)*$C$12*AC56))</f>
        <v>0</v>
      </c>
      <c r="BV56" s="2">
        <f>IF(OR(LD55=1,AND($C$37=Motors!$C$32,PJ55=1)),0,IF(NR56=0,-(CR55+$C$15)/($C$14-$C$15)*$C$12,($C$11*AD56-AZ56)/($C$11*AD56)*$C$12*AD56))</f>
        <v>2.730035378670677</v>
      </c>
      <c r="BW56" s="2">
        <f>IF(OR(LE55=1,AND($C$37=Motors!$C$32,PK55=1)),0,IF(NS56=0,-(CS55+$C$15)/($C$14-$C$15)*$C$12,($C$11*AE56-BA56)/($C$11*AE56)*$C$12*AE56))</f>
        <v>0</v>
      </c>
      <c r="BX56" s="2">
        <f>IF(OR(LF55=1,AND($C$37=Motors!$C$32,PL55=1)),0,IF(NT56=0,-(CT55+$C$15)/($C$14-$C$15)*$C$12,($C$11*AF56-BB56)/($C$11*AF56)*$C$12*AF56))</f>
        <v>0</v>
      </c>
      <c r="BY56" s="2">
        <f>IF(OR(LG55=1,AND($C$37=Motors!$C$32,PM55=1)),0,IF(NU56=0,-(CU55+$C$15)/($C$14-$C$15)*$C$12,($C$11*AG56-BC56)/($C$11*AG56)*$C$12*AG56))</f>
        <v>0</v>
      </c>
      <c r="BZ56" s="2">
        <f>IF(OR(LH55=1,AND($C$37=Motors!$C$32,PN55=1)),0,IF(NV56=0,-(CV55+$C$15)/($C$14-$C$15)*$C$12,($C$11*AH56-BD56)/($C$11*AH56)*$C$12*AH56))</f>
        <v>0</v>
      </c>
      <c r="CA56" s="2">
        <f>IF(OR(LI55=1,AND($C$37=Motors!$C$32,PO55=1)),0,IF(NW56=0,-(CW55+$C$15)/($C$14-$C$15)*$C$12,($C$11*AI56-BE56)/($C$11*AI56)*$C$12*AI56))</f>
        <v>0</v>
      </c>
      <c r="CB56" s="2">
        <f>IF(OR(LJ55=1,AND($C$37=Motors!$C$32,PP55=1)),0,IF(NX56=0,-(CX55+$C$15)/($C$14-$C$15)*$C$12,($C$11*AJ56-BF56)/($C$11*AJ56)*$C$12*AJ56))</f>
        <v>0</v>
      </c>
      <c r="CC56" s="2">
        <f>IF(OR(LK55=1,AND($C$37=Motors!$C$32,PQ55=1)),0,IF(NY56=0,-(CY55+$C$15)/($C$14-$C$15)*$C$12,($C$11*AK56-BG56)/($C$11*AK56)*$C$12*AK56))</f>
        <v>0</v>
      </c>
      <c r="CD56" s="2">
        <f>IF(OR(LL55=1,AND($C$37=Motors!$C$32,PR55=1)),0,IF(NZ56=0,-(CZ55+$C$15)/($C$14-$C$15)*$C$12,($C$11*AL56-BH56)/($C$11*AL56)*$C$12*AL56))</f>
        <v>0</v>
      </c>
      <c r="CE56" s="2">
        <f>IF(OR(LM55=1,AND($C$37=Motors!$C$32,PS55=1)),0,IF(OA56=0,-(DA55+$C$15)/($C$14-$C$15)*$C$12,($C$11*AM56-BI56)/($C$11*AM56)*$C$12*AM56))</f>
        <v>0</v>
      </c>
      <c r="CF56" s="47">
        <f t="shared" si="309"/>
        <v>1.920000000000001</v>
      </c>
      <c r="CG56" s="43">
        <f>IF(AND(KS55=1,OY55=1),0,ABS(BK56/$C$12*($C$14-$C$15)+$C$15) *'Drive Train'!$AA$49 + CG55*(1-'Drive Train'!$AA$49))</f>
        <v>0</v>
      </c>
      <c r="CH56" s="43">
        <f>IF(AND(KT55=1,OZ55=1),0,ABS(BL56/$C$12*($C$14-$C$15)+$C$15) *'Drive Train'!$AA$49 + CH55*(1-'Drive Train'!$AA$49))</f>
        <v>1.5275000001196146</v>
      </c>
      <c r="CI56" s="43">
        <f>IF(AND(KU55=1,PA55=1),0,ABS(BM56/$C$12*($C$14-$C$15)+$C$15) *'Drive Train'!$AA$49 + CI55*(1-'Drive Train'!$AA$49))</f>
        <v>1.5275000000001482</v>
      </c>
      <c r="CJ56" s="43">
        <f>IF(AND(KV55=1,PB55=1),0,ABS(BN56/$C$12*($C$14-$C$15)+$C$15) *'Drive Train'!$AA$49 + CJ55*(1-'Drive Train'!$AA$49))</f>
        <v>0</v>
      </c>
      <c r="CK56" s="43">
        <f>IF(AND(KW55=1,PC55=1),0,ABS(BO56/$C$12*($C$14-$C$15)+$C$15) *'Drive Train'!$AA$49 + CK55*(1-'Drive Train'!$AA$49))</f>
        <v>0</v>
      </c>
      <c r="CL56" s="43">
        <f>IF(AND(KX55=1,PD55=1),0,ABS(BP56/$C$12*($C$14-$C$15)+$C$15) *'Drive Train'!$AA$49 + CL55*(1-'Drive Train'!$AA$49))</f>
        <v>0</v>
      </c>
      <c r="CM56" s="43">
        <f>IF(AND(KY55=1,PE55=1),0,ABS(BQ56/$C$12*($C$14-$C$15)+$C$15) *'Drive Train'!$AA$49 + CM55*(1-'Drive Train'!$AA$49))</f>
        <v>0</v>
      </c>
      <c r="CN56" s="43">
        <f>IF(AND(KZ55=1,PF55=1),0,ABS(BR56/$C$12*($C$14-$C$15)+$C$15) *'Drive Train'!$AA$49 + CN55*(1-'Drive Train'!$AA$49))</f>
        <v>0</v>
      </c>
      <c r="CO56" s="43">
        <f>IF(AND(LA55=1,PG55=1),0,ABS(BS56/$C$12*($C$14-$C$15)+$C$15) *'Drive Train'!$AA$49 + CO55*(1-'Drive Train'!$AA$49))</f>
        <v>0</v>
      </c>
      <c r="CP56" s="43">
        <f>IF(AND(LB55=1,PH55=1),0,ABS(BT56/$C$12*($C$14-$C$15)+$C$15) *'Drive Train'!$AA$49 + CP55*(1-'Drive Train'!$AA$49))</f>
        <v>0</v>
      </c>
      <c r="CQ56" s="43">
        <f>IF(AND(LC55=1,PI55=1),0,ABS(BU56/$C$12*($C$14-$C$15)+$C$15) *'Drive Train'!$AA$49 + CQ55*(1-'Drive Train'!$AA$49))</f>
        <v>0</v>
      </c>
      <c r="CR56" s="43">
        <f>IF(AND(LD55=1,PJ55=1),0,ABS(BV56/$C$12*($C$14-$C$15)+$C$15) *'Drive Train'!$AA$49 + CR55*(1-'Drive Train'!$AA$49))</f>
        <v>150.45795838422021</v>
      </c>
      <c r="CS56" s="43">
        <f>IF(AND(LE55=1,PK55=1),0,ABS(BW56/$C$12*($C$14-$C$15)+$C$15) *'Drive Train'!$AA$49 + CS55*(1-'Drive Train'!$AA$49))</f>
        <v>6.7025186319374459</v>
      </c>
      <c r="CT56" s="43">
        <f>IF(AND(LF55=1,PL55=1),0,ABS(BX56/$C$12*($C$14-$C$15)+$C$15) *'Drive Train'!$AA$49 + CT55*(1-'Drive Train'!$AA$49))</f>
        <v>1.5347808041821396</v>
      </c>
      <c r="CU56" s="43">
        <f>IF(AND(LG55=1,PM55=1),0,ABS(BY56/$C$12*($C$14-$C$15)+$C$15) *'Drive Train'!$AA$49 + CU55*(1-'Drive Train'!$AA$49))</f>
        <v>1.5275103294566137</v>
      </c>
      <c r="CV56" s="43">
        <f>IF(AND(LH55=1,PN55=1),0,ABS(BZ56/$C$12*($C$14-$C$15)+$C$15) *'Drive Train'!$AA$49 + CV55*(1-'Drive Train'!$AA$49))</f>
        <v>1.5275003549890929</v>
      </c>
      <c r="CW56" s="43">
        <f>IF(AND(LI55=1,PO55=1),0,ABS(CA56/$C$12*($C$14-$C$15)+$C$15) *'Drive Train'!$AA$49 + CW55*(1-'Drive Train'!$AA$49))</f>
        <v>1.5275000121403743</v>
      </c>
      <c r="CX56" s="43">
        <f>IF(AND(LJ55=1,PP55=1),0,ABS(CB56/$C$12*($C$14-$C$15)+$C$15) *'Drive Train'!$AA$49 + CX55*(1-'Drive Train'!$AA$49))</f>
        <v>1.5275000004145673</v>
      </c>
      <c r="CY56" s="43">
        <f>IF(AND(LK55=1,PQ55=1),0,ABS(CC56/$C$12*($C$14-$C$15)+$C$15) *'Drive Train'!$AA$49 + CY55*(1-'Drive Train'!$AA$49))</f>
        <v>1.5275000000142998</v>
      </c>
      <c r="CZ56" s="43">
        <f>IF(AND(LL55=1,PR55=1),0,ABS(CD56/$C$12*($C$14-$C$15)+$C$15) *'Drive Train'!$AA$49 + CZ55*(1-'Drive Train'!$AA$49))</f>
        <v>1.5275000000026409</v>
      </c>
      <c r="DA56" s="43">
        <f>IF(AND(LM55=1,PS55=1),0,ABS(CE56/$C$12*($C$14-$C$15)+$C$15) *'Drive Train'!$AA$49 + DA55*(1-'Drive Train'!$AA$49))</f>
        <v>1.5275000000005068</v>
      </c>
      <c r="DB56" s="47">
        <f t="shared" si="99"/>
        <v>1.920000000000001</v>
      </c>
      <c r="DC56" s="43">
        <f t="shared" si="310"/>
        <v>0</v>
      </c>
      <c r="DD56" s="43">
        <f t="shared" si="311"/>
        <v>1.5275000001196146</v>
      </c>
      <c r="DE56" s="43">
        <f t="shared" si="312"/>
        <v>1.5275000000001482</v>
      </c>
      <c r="DF56" s="43">
        <f t="shared" si="313"/>
        <v>0</v>
      </c>
      <c r="DG56" s="43">
        <f t="shared" si="314"/>
        <v>0</v>
      </c>
      <c r="DH56" s="43">
        <f t="shared" si="315"/>
        <v>0</v>
      </c>
      <c r="DI56" s="43">
        <f t="shared" si="316"/>
        <v>0</v>
      </c>
      <c r="DJ56" s="43">
        <f t="shared" si="317"/>
        <v>0</v>
      </c>
      <c r="DK56" s="43">
        <f t="shared" si="318"/>
        <v>0</v>
      </c>
      <c r="DL56" s="43">
        <f t="shared" si="319"/>
        <v>0</v>
      </c>
      <c r="DM56" s="43">
        <f t="shared" si="320"/>
        <v>0</v>
      </c>
      <c r="DN56" s="43">
        <f t="shared" si="321"/>
        <v>25</v>
      </c>
      <c r="DO56" s="43">
        <f t="shared" si="322"/>
        <v>6.7025186319374459</v>
      </c>
      <c r="DP56" s="43">
        <f t="shared" si="323"/>
        <v>1.5347808041821396</v>
      </c>
      <c r="DQ56" s="43">
        <f t="shared" si="324"/>
        <v>1.5275103294566137</v>
      </c>
      <c r="DR56" s="43">
        <f t="shared" si="325"/>
        <v>1.5275003549890929</v>
      </c>
      <c r="DS56" s="43">
        <f t="shared" si="326"/>
        <v>1.5275000121403743</v>
      </c>
      <c r="DT56" s="43">
        <f t="shared" si="327"/>
        <v>1.5275000004145673</v>
      </c>
      <c r="DU56" s="43">
        <f t="shared" si="328"/>
        <v>1.5275000000142998</v>
      </c>
      <c r="DV56" s="43">
        <f t="shared" si="329"/>
        <v>1.5275000000026409</v>
      </c>
      <c r="DW56" s="43">
        <f t="shared" si="330"/>
        <v>1.5275000000005068</v>
      </c>
      <c r="DX56" s="47">
        <f t="shared" si="100"/>
        <v>1.920000000000001</v>
      </c>
      <c r="DY56" s="2">
        <f>IF(OY56=0,($C$23/0.4536*IF(ISNA(MK55),'Drive Train'!$F$16,'Drive Train'!$F$17)*4.448*$C$24*S$6)*SIGN(BK56),BK56)</f>
        <v>0</v>
      </c>
      <c r="DZ56" s="2">
        <f>IF(OZ56=0,($C$23/0.4536*IF(ISNA(ML55),'Drive Train'!$F$16,'Drive Train'!$F$17)*4.448*$C$24*$C$21*T$6)*SIGN(BL56),BL56)</f>
        <v>0</v>
      </c>
      <c r="EA56" s="2">
        <f>IF(PA56=0,($C$23/0.4536*IF(ISNA(MM55),'Drive Train'!$F$16,'Drive Train'!$F$17)*4.448*$C$24*$C$21*U$6)*SIGN(BM56),BM56)</f>
        <v>0</v>
      </c>
      <c r="EB56" s="2">
        <f>IF(PB56=0,($C$23/0.4536*IF(ISNA(MN55),'Drive Train'!$F$16,'Drive Train'!$F$17)*4.448*$C$24*$C$21*V$6)*SIGN(BN56),BN56)</f>
        <v>0</v>
      </c>
      <c r="EC56" s="2">
        <f>IF(PC56=0,($C$23/0.4536*IF(ISNA(MO55),'Drive Train'!$F$16,'Drive Train'!$F$17)*4.448*$C$24*$C$21*W$6)*SIGN(BO56),BO56)</f>
        <v>0</v>
      </c>
      <c r="ED56" s="2">
        <f>IF(PD56=0,($C$23/0.4536*IF(ISNA(MP55),'Drive Train'!$F$16,'Drive Train'!$F$17)*4.448*$C$24*$C$21*X$6)*SIGN(BP56),BP56)</f>
        <v>0</v>
      </c>
      <c r="EE56" s="2">
        <f>IF(PE56=0,($C$23/0.4536*IF(ISNA(MQ55),'Drive Train'!$F$16,'Drive Train'!$F$17)*4.448*$C$24*$C$21*Y$6)*SIGN(BQ56),BQ56)</f>
        <v>0</v>
      </c>
      <c r="EF56" s="2">
        <f>IF(PF56=0,($C$23/0.4536*IF(ISNA(MR55),'Drive Train'!$F$16,'Drive Train'!$F$17)*4.448*$C$24*$C$21*Z$6)*SIGN(BR56),BR56)</f>
        <v>0</v>
      </c>
      <c r="EG56" s="2">
        <f>IF(PG56=0,($C$23/0.4536*IF(ISNA(MS55),'Drive Train'!$F$16,'Drive Train'!$F$17)*4.448*$C$24*$C$21*AA$6)*SIGN(BS56),BS56)</f>
        <v>0</v>
      </c>
      <c r="EH56" s="2">
        <f>IF(PH56=0,($C$23/0.4536*IF(ISNA(MT55),'Drive Train'!$F$16,'Drive Train'!$F$17)*4.448*$C$24*$C$21*AB$6)*SIGN(BT56),BT56)</f>
        <v>0</v>
      </c>
      <c r="EI56" s="2">
        <f>IF(PI56=0,($C$23/0.4536*IF(ISNA(MU55),'Drive Train'!$F$16,'Drive Train'!$F$17)*4.448*$C$24*$C$21*AC$6)*SIGN(BU56),BU56)</f>
        <v>0</v>
      </c>
      <c r="EJ56" s="2">
        <f>IF(PJ56=0,($C$23/0.4536*IF(ISNA(MV55),'Drive Train'!$F$16,'Drive Train'!$F$17)*4.448*$C$24*$C$21*AD$6)*SIGN(BV56),BV56)</f>
        <v>5.7851468929800003</v>
      </c>
      <c r="EK56" s="2">
        <f>IF(PK56=0,($C$23/0.4536*IF(ISNA(MW55),'Drive Train'!$F$16,'Drive Train'!$F$17)*4.448*$C$24*$C$21*AE$6)*SIGN(BW56),BW56)</f>
        <v>0</v>
      </c>
      <c r="EL56" s="2">
        <f>IF(PL56=0,($C$23/0.4536*IF(ISNA(MX55),'Drive Train'!$F$16,'Drive Train'!$F$17)*4.448*$C$24*$C$21*AF$6)*SIGN(BX56),BX56)</f>
        <v>0</v>
      </c>
      <c r="EM56" s="2">
        <f>IF(PM56=0,($C$23/0.4536*IF(ISNA(MY55),'Drive Train'!$F$16,'Drive Train'!$F$17)*4.448*$C$24*$C$21*AG$6)*SIGN(BY56),BY56)</f>
        <v>0</v>
      </c>
      <c r="EN56" s="2">
        <f>IF(PN56=0,($C$23/0.4536*IF(ISNA(MZ55),'Drive Train'!$F$16,'Drive Train'!$F$17)*4.448*$C$24*$C$21*AH$6)*SIGN(BZ56),BZ56)</f>
        <v>0</v>
      </c>
      <c r="EO56" s="2">
        <f>IF(PO56=0,($C$23/0.4536*IF(ISNA(NA55),'Drive Train'!$F$16,'Drive Train'!$F$17)*4.448*$C$24*$C$21*AI$6)*SIGN(CA56),CA56)</f>
        <v>0</v>
      </c>
      <c r="EP56" s="2">
        <f>IF(PP56=0,($C$23/0.4536*IF(ISNA(NB55),'Drive Train'!$F$16,'Drive Train'!$F$17)*4.448*$C$24*$C$21*AJ$6)*SIGN(CB56),CB56)</f>
        <v>0</v>
      </c>
      <c r="EQ56" s="2">
        <f>IF(PQ56=0,($C$23/0.4536*IF(ISNA(NC55),'Drive Train'!$F$16,'Drive Train'!$F$17)*4.448*$C$24*$C$21*AK$6)*SIGN(CC56),CC56)</f>
        <v>0</v>
      </c>
      <c r="ER56" s="2">
        <f>IF(PR56=0,($C$23/0.4536*IF(ISNA(ND55),'Drive Train'!$F$16,'Drive Train'!$F$17)*4.448*$C$24*$C$21*AL$6)*SIGN(CD56),CD56)</f>
        <v>0</v>
      </c>
      <c r="ES56" s="2">
        <f>IF(PS56=0,($C$23/0.4536*IF(ISNA(NE55),'Drive Train'!$F$16,'Drive Train'!$F$17)*4.448*$C$24*$C$21*AM$6)*SIGN(CE56),CE56)</f>
        <v>0</v>
      </c>
      <c r="ET56" s="47">
        <f t="shared" si="331"/>
        <v>1.920000000000001</v>
      </c>
      <c r="EU56" s="2">
        <f>MAX(MIN(IF(AND(OY55=1,NG56&lt;0),-1,1)*(DC56-$C$15)/($C$14-$C$15)*$C$12*$C$21-$C$33*LO56/AO$6 -  OY55*$C$33/$C$21,DY55/$C$19),MAX(EU$8:EU55)*-1)</f>
        <v>-0.84420937587075306</v>
      </c>
      <c r="EV56" s="2">
        <f>MAX(MIN(IF(AND(OZ55=1,NH56&lt;0),-1,1)*(DD56-$C$15)/($C$14-$C$15)*$C$12*$C$21-$C$33*LP56/AP$6 -  OZ55*$C$33/$C$21,DZ55/$C$19),MAX(EV$8:EV55)*-1)</f>
        <v>-0.99017624938276816</v>
      </c>
      <c r="EW56" s="2">
        <f>MAX(MIN(IF(AND(PA55=1,NI56&lt;0),-1,1)*(DE56-$C$15)/($C$14-$C$15)*$C$12*$C$21-$C$33*LQ56/AQ$6 -  PA55*$C$33/$C$21,EA55/$C$19),MAX(EW$8:EW55)*-1)</f>
        <v>-0.93994002715359992</v>
      </c>
      <c r="EX56" s="2">
        <f>MAX(MIN(IF(AND(PB55=1,NJ56&lt;0),-1,1)*(DF56-$C$15)/($C$14-$C$15)*$C$12*$C$21-$C$33*LR56/AR$6 -  PB55*$C$33/$C$21,EB55/$C$19),MAX(EX$8:EX55)*-1)</f>
        <v>-0.84420937587075306</v>
      </c>
      <c r="EY56" s="2">
        <f>MAX(MIN(IF(AND(PC55=1,NK56&lt;0),-1,1)*(DG56-$C$15)/($C$14-$C$15)*$C$12*$C$21-$C$33*LS56/AS$6 -  PC55*$C$33/$C$21,EC55/$C$19),MAX(EY$8:EY55)*-1)</f>
        <v>-0.84420937587075306</v>
      </c>
      <c r="EZ56" s="2">
        <f>MAX(MIN(IF(AND(PD55=1,NL56&lt;0),-1,1)*(DH56-$C$15)/($C$14-$C$15)*$C$12*$C$21-$C$33*LT56/AT$6 -  PD55*$C$33/$C$21,ED55/$C$19),MAX(EZ$8:EZ55)*-1)</f>
        <v>-0.84420937587075306</v>
      </c>
      <c r="FA56" s="2">
        <f>MAX(MIN(IF(AND(PE55=1,NM56&lt;0),-1,1)*(DI56-$C$15)/($C$14-$C$15)*$C$12*$C$21-$C$33*LU56/AU$6 -  PE55*$C$33/$C$21,EE55/$C$19),MAX(FA$8:FA55)*-1)</f>
        <v>-0.84420937587075306</v>
      </c>
      <c r="FB56" s="2">
        <f>MAX(MIN(IF(AND(PF55=1,NN56&lt;0),-1,1)*(DJ56-$C$15)/($C$14-$C$15)*$C$12*$C$21-$C$33*LV56/AV$6 -  PF55*$C$33/$C$21,EF55/$C$19),MAX(FB$8:FB55)*-1)</f>
        <v>-0.84420937587075306</v>
      </c>
      <c r="FC56" s="2">
        <f>MAX(MIN(IF(AND(PG55=1,NO56&lt;0),-1,1)*(DK56-$C$15)/($C$14-$C$15)*$C$12*$C$21-$C$33*LW56/AW$6 -  PG55*$C$33/$C$21,EG55/$C$19),MAX(FC$8:FC55)*-1)</f>
        <v>-0.82444281081081083</v>
      </c>
      <c r="FD56" s="2">
        <f>MAX(MIN(IF(AND(PH55=1,NP56&lt;0),-1,1)*(DL56-$C$15)/($C$14-$C$15)*$C$12*$C$21-$C$33*LX56/AX$6 -  PH55*$C$33/$C$21,EH55/$C$19),MAX(FD$8:FD55)*-1)</f>
        <v>-0.74400936585365862</v>
      </c>
      <c r="FE56" s="2">
        <f>MAX(MIN(IF(AND(PI55=1,NQ56&lt;0),-1,1)*(DM56-$C$15)/($C$14-$C$15)*$C$12*$C$21-$C$33*LY56/AY$6 -  PI55*$C$33/$C$21,EI55/$C$19),MAX(FE$8:FE55)*-1)</f>
        <v>-0.6778751999999999</v>
      </c>
      <c r="FF56" s="2">
        <f>MAX(MIN(IF(AND(PJ55=1,NR56&lt;0),-1,1)*(DN56-$C$15)/($C$14-$C$15)*$C$12*$C$21-$C$33*LZ56/AZ$6 -  PJ55*$C$33/$C$21,EJ55/$C$19),MAX(FF$8:FF55)*-1)</f>
        <v>9.0744764504802289E-2</v>
      </c>
      <c r="FG56" s="2">
        <f>MAX(MIN(IF(AND(PK55=1,NS56&lt;0),-1,1)*(DO56-$C$15)/($C$14-$C$15)*$C$12*$C$21-$C$33*MA56/BA$6 -  PK55*$C$33/$C$21,EK55/$C$19),MAX(FG$8:FG55)*-1)</f>
        <v>-0.4460383340531891</v>
      </c>
      <c r="FH56" s="2">
        <f>MAX(MIN(IF(AND(PL55=1,NT56&lt;0),-1,1)*(DP56-$C$15)/($C$14-$C$15)*$C$12*$C$21-$C$33*MB56/BB$6 -  PL55*$C$33/$C$21,EL55/$C$19),MAX(FH$8:FH55)*-1)</f>
        <v>-0.52436625293161376</v>
      </c>
      <c r="FI56" s="2">
        <f>MAX(MIN(IF(AND(PM55=1,NU56&lt;0),-1,1)*(DQ56-$C$15)/($C$14-$C$15)*$C$12*$C$21-$C$33*MC56/BC$6 -  PM55*$C$33/$C$21,EM55/$C$19),MAX(FI$8:FI55)*-1)</f>
        <v>-0.60269417181003837</v>
      </c>
      <c r="FJ56" s="2">
        <f>MAX(MIN(IF(AND(PN55=1,NV56&lt;0),-1,1)*(DR56-$C$15)/($C$14-$C$15)*$C$12*$C$21-$C$33*MD56/BD$6 -  PN55*$C$33/$C$21,EN55/$C$19),MAX(FJ$8:FJ55)*-1)</f>
        <v>-0.68102209068846309</v>
      </c>
      <c r="FK56" s="2">
        <f>MAX(MIN(IF(AND(PO55=1,NW56&lt;0),-1,1)*(DS56-$C$15)/($C$14-$C$15)*$C$12*$C$21-$C$33*ME56/BE$6 -  PO55*$C$33/$C$21,EO55/$C$19),MAX(FK$8:FK55)*-1)</f>
        <v>-0.7593500095668877</v>
      </c>
      <c r="FL56" s="2">
        <f>MAX(MIN(IF(AND(PP55=1,NX56&lt;0),-1,1)*(DT56-$C$15)/($C$14-$C$15)*$C$12*$C$21-$C$33*MF56/BF$6 -  PP55*$C$33/$C$21,EP55/$C$19),MAX(FL$8:FL55)*-1)</f>
        <v>-0.8376779284453123</v>
      </c>
      <c r="FM56" s="2">
        <f>MAX(MIN(IF(AND(PQ55=1,NY56&lt;0),-1,1)*(DU56-$C$15)/($C$14-$C$15)*$C$12*$C$21-$C$33*MG56/BG$6 -  PQ55*$C$33/$C$21,EQ55/$C$19),MAX(FM$8:FM55)*-1)</f>
        <v>-0.9023517255457526</v>
      </c>
      <c r="FN56" s="2">
        <f>MAX(MIN(IF(AND(PR55=1,NZ56&lt;0),-1,1)*(DV56-$C$15)/($C$14-$C$15)*$C$12*$C$21-$C$33*MH56/BH$6 -  PR55*$C$33/$C$21,ER55/$C$19),MAX(FN$8:FN55)*-1)</f>
        <v>-0.85848329333663742</v>
      </c>
      <c r="FO56" s="2">
        <f>MAX(MIN(IF(AND(PS55=1,OA56&lt;0),-1,1)*(DW56-$C$15)/($C$14-$C$15)*$C$12*$C$21-$C$33*MI56/BI$6 -  PS55*$C$33/$C$21,ES55/$C$19),MAX(FO$8:FO55)*-1)</f>
        <v>-0.82028019665338636</v>
      </c>
      <c r="FP56" s="47">
        <f t="shared" si="101"/>
        <v>1.920000000000001</v>
      </c>
      <c r="FQ56" s="43">
        <f t="shared" si="375"/>
        <v>0</v>
      </c>
      <c r="FR56" s="43">
        <f t="shared" si="376"/>
        <v>1.5275000001196146</v>
      </c>
      <c r="FS56" s="43">
        <f t="shared" si="377"/>
        <v>1.5275000000001482</v>
      </c>
      <c r="FT56" s="43">
        <f t="shared" si="378"/>
        <v>0</v>
      </c>
      <c r="FU56" s="43">
        <f t="shared" si="379"/>
        <v>0</v>
      </c>
      <c r="FV56" s="43">
        <f t="shared" si="380"/>
        <v>0</v>
      </c>
      <c r="FW56" s="43">
        <f t="shared" si="381"/>
        <v>0</v>
      </c>
      <c r="FX56" s="43">
        <f t="shared" si="382"/>
        <v>0</v>
      </c>
      <c r="FY56" s="43">
        <f t="shared" si="383"/>
        <v>0</v>
      </c>
      <c r="FZ56" s="43">
        <f t="shared" si="384"/>
        <v>0</v>
      </c>
      <c r="GA56" s="43">
        <f t="shared" si="385"/>
        <v>0</v>
      </c>
      <c r="GB56" s="43">
        <f t="shared" si="386"/>
        <v>8.5773576620879783</v>
      </c>
      <c r="GC56" s="43">
        <f t="shared" si="387"/>
        <v>6.7025186319374459</v>
      </c>
      <c r="GD56" s="43">
        <f t="shared" si="388"/>
        <v>1.5347808041821396</v>
      </c>
      <c r="GE56" s="43">
        <f t="shared" si="389"/>
        <v>1.5275103294566137</v>
      </c>
      <c r="GF56" s="43">
        <f t="shared" si="390"/>
        <v>1.5275003549890929</v>
      </c>
      <c r="GG56" s="43">
        <f t="shared" si="391"/>
        <v>1.5275000121403743</v>
      </c>
      <c r="GH56" s="43">
        <f t="shared" si="392"/>
        <v>1.5275000004145673</v>
      </c>
      <c r="GI56" s="43">
        <f t="shared" si="393"/>
        <v>1.5275000000142998</v>
      </c>
      <c r="GJ56" s="43">
        <f t="shared" si="394"/>
        <v>1.5275000000026409</v>
      </c>
      <c r="GK56" s="43">
        <f t="shared" si="395"/>
        <v>0</v>
      </c>
      <c r="GL56" s="47">
        <f t="shared" si="123"/>
        <v>1.920000000000001</v>
      </c>
      <c r="GM56" s="43">
        <f t="shared" si="332"/>
        <v>0</v>
      </c>
      <c r="GN56" s="43">
        <f t="shared" si="333"/>
        <v>-9.9455791329143857</v>
      </c>
      <c r="GO56" s="43">
        <f t="shared" si="334"/>
        <v>-13.636991174158513</v>
      </c>
      <c r="GP56" s="43">
        <f t="shared" si="335"/>
        <v>0</v>
      </c>
      <c r="GQ56" s="43">
        <f t="shared" si="336"/>
        <v>0</v>
      </c>
      <c r="GR56" s="43">
        <f t="shared" si="337"/>
        <v>0</v>
      </c>
      <c r="GS56" s="43">
        <f t="shared" si="338"/>
        <v>0</v>
      </c>
      <c r="GT56" s="43">
        <f t="shared" si="339"/>
        <v>0</v>
      </c>
      <c r="GU56" s="43">
        <f t="shared" si="340"/>
        <v>0</v>
      </c>
      <c r="GV56" s="43">
        <f t="shared" si="341"/>
        <v>0</v>
      </c>
      <c r="GW56" s="43">
        <f t="shared" si="342"/>
        <v>0</v>
      </c>
      <c r="GX56" s="43">
        <f t="shared" si="343"/>
        <v>1.8229264473729307</v>
      </c>
      <c r="GY56" s="43">
        <f t="shared" si="344"/>
        <v>-8.9602422809162849</v>
      </c>
      <c r="GZ56" s="43">
        <f t="shared" si="345"/>
        <v>-10.533732891315141</v>
      </c>
      <c r="HA56" s="43">
        <f t="shared" si="346"/>
        <v>-12.107223501713998</v>
      </c>
      <c r="HB56" s="43">
        <f t="shared" si="347"/>
        <v>-13.680714112112852</v>
      </c>
      <c r="HC56" s="43">
        <f t="shared" si="348"/>
        <v>-15.254204722511707</v>
      </c>
      <c r="HD56" s="43">
        <f t="shared" si="349"/>
        <v>-16.827695332910565</v>
      </c>
      <c r="HE56" s="43">
        <f t="shared" si="350"/>
        <v>-18.126895081014865</v>
      </c>
      <c r="HF56" s="43">
        <f t="shared" si="351"/>
        <v>-17.245643961843683</v>
      </c>
      <c r="HG56" s="43">
        <f t="shared" si="352"/>
        <v>-16.478200950718144</v>
      </c>
      <c r="HH56" s="47">
        <f t="shared" si="124"/>
        <v>1.920000000000001</v>
      </c>
      <c r="HI56" s="43">
        <f t="shared" si="125"/>
        <v>0</v>
      </c>
      <c r="HJ56" s="43">
        <f t="shared" si="126"/>
        <v>9.9455791329143857</v>
      </c>
      <c r="HK56" s="43">
        <f t="shared" si="127"/>
        <v>13.636991174158513</v>
      </c>
      <c r="HL56" s="43">
        <f t="shared" si="128"/>
        <v>0</v>
      </c>
      <c r="HM56" s="43">
        <f t="shared" si="129"/>
        <v>0</v>
      </c>
      <c r="HN56" s="43">
        <f t="shared" si="130"/>
        <v>0</v>
      </c>
      <c r="HO56" s="43">
        <f t="shared" si="131"/>
        <v>0</v>
      </c>
      <c r="HP56" s="43">
        <f t="shared" si="132"/>
        <v>0</v>
      </c>
      <c r="HQ56" s="43">
        <f t="shared" si="133"/>
        <v>0</v>
      </c>
      <c r="HR56" s="43">
        <f t="shared" si="134"/>
        <v>0</v>
      </c>
      <c r="HS56" s="43">
        <f t="shared" si="135"/>
        <v>0</v>
      </c>
      <c r="HT56" s="43">
        <f t="shared" si="136"/>
        <v>1.8229264473729307</v>
      </c>
      <c r="HU56" s="43">
        <f t="shared" si="137"/>
        <v>8.9602422809162849</v>
      </c>
      <c r="HV56" s="43">
        <f t="shared" si="138"/>
        <v>10.533732891315141</v>
      </c>
      <c r="HW56" s="43">
        <f t="shared" si="139"/>
        <v>12.107223501713998</v>
      </c>
      <c r="HX56" s="43">
        <f t="shared" si="140"/>
        <v>13.680714112112852</v>
      </c>
      <c r="HY56" s="43">
        <f t="shared" si="141"/>
        <v>15.254204722511707</v>
      </c>
      <c r="HZ56" s="43">
        <f t="shared" si="142"/>
        <v>16.827695332910565</v>
      </c>
      <c r="IA56" s="43">
        <f t="shared" si="143"/>
        <v>18.126895081014865</v>
      </c>
      <c r="IB56" s="43">
        <f t="shared" si="144"/>
        <v>17.245643961843683</v>
      </c>
      <c r="IC56" s="43">
        <f t="shared" si="145"/>
        <v>16.478200950718144</v>
      </c>
      <c r="ID56" s="47">
        <f t="shared" si="146"/>
        <v>1.920000000000001</v>
      </c>
      <c r="IE56" s="43">
        <f t="shared" si="147"/>
        <v>0</v>
      </c>
      <c r="IF56" s="43">
        <f t="shared" si="148"/>
        <v>0</v>
      </c>
      <c r="IG56" s="43">
        <f t="shared" si="149"/>
        <v>0</v>
      </c>
      <c r="IH56" s="43">
        <f t="shared" si="150"/>
        <v>0</v>
      </c>
      <c r="II56" s="43">
        <f t="shared" si="151"/>
        <v>0</v>
      </c>
      <c r="IJ56" s="43">
        <f t="shared" si="152"/>
        <v>0</v>
      </c>
      <c r="IK56" s="43">
        <f t="shared" si="153"/>
        <v>0</v>
      </c>
      <c r="IL56" s="43">
        <f t="shared" si="154"/>
        <v>0</v>
      </c>
      <c r="IM56" s="43">
        <f t="shared" si="155"/>
        <v>0</v>
      </c>
      <c r="IN56" s="43">
        <f t="shared" si="156"/>
        <v>0</v>
      </c>
      <c r="IO56" s="43">
        <f t="shared" si="157"/>
        <v>0</v>
      </c>
      <c r="IP56" s="43">
        <f t="shared" si="158"/>
        <v>11.728181806553195</v>
      </c>
      <c r="IQ56" s="43">
        <f t="shared" si="159"/>
        <v>2.0156262829784044</v>
      </c>
      <c r="IR56" s="43">
        <f t="shared" si="160"/>
        <v>0</v>
      </c>
      <c r="IS56" s="43">
        <f t="shared" si="161"/>
        <v>0</v>
      </c>
      <c r="IT56" s="43">
        <f t="shared" si="162"/>
        <v>0</v>
      </c>
      <c r="IU56" s="43">
        <f t="shared" si="163"/>
        <v>0</v>
      </c>
      <c r="IV56" s="43">
        <f t="shared" si="164"/>
        <v>0</v>
      </c>
      <c r="IW56" s="43">
        <f t="shared" si="165"/>
        <v>0</v>
      </c>
      <c r="IX56" s="43">
        <f t="shared" si="166"/>
        <v>0</v>
      </c>
      <c r="IY56" s="43">
        <f t="shared" si="167"/>
        <v>0</v>
      </c>
      <c r="IZ56" s="47">
        <f t="shared" si="168"/>
        <v>1.920000000000001</v>
      </c>
      <c r="JA56" s="43" t="e">
        <f t="shared" si="267"/>
        <v>#N/A</v>
      </c>
      <c r="JB56" s="43" t="e">
        <f t="shared" si="268"/>
        <v>#N/A</v>
      </c>
      <c r="JC56" s="43" t="e">
        <f t="shared" si="269"/>
        <v>#N/A</v>
      </c>
      <c r="JD56" s="43" t="e">
        <f t="shared" si="270"/>
        <v>#N/A</v>
      </c>
      <c r="JE56" s="43" t="e">
        <f t="shared" si="271"/>
        <v>#N/A</v>
      </c>
      <c r="JF56" s="43" t="e">
        <f t="shared" si="272"/>
        <v>#N/A</v>
      </c>
      <c r="JG56" s="43" t="e">
        <f t="shared" si="273"/>
        <v>#N/A</v>
      </c>
      <c r="JH56" s="43" t="e">
        <f t="shared" si="274"/>
        <v>#N/A</v>
      </c>
      <c r="JI56" s="43" t="e">
        <f t="shared" si="275"/>
        <v>#N/A</v>
      </c>
      <c r="JJ56" s="43" t="e">
        <f t="shared" si="276"/>
        <v>#N/A</v>
      </c>
      <c r="JK56" s="43" t="e">
        <f t="shared" si="277"/>
        <v>#N/A</v>
      </c>
      <c r="JL56" s="43">
        <f t="shared" si="278"/>
        <v>6</v>
      </c>
      <c r="JM56" s="43" t="e">
        <f t="shared" si="279"/>
        <v>#N/A</v>
      </c>
      <c r="JN56" s="43" t="e">
        <f t="shared" si="280"/>
        <v>#N/A</v>
      </c>
      <c r="JO56" s="43" t="e">
        <f t="shared" si="281"/>
        <v>#N/A</v>
      </c>
      <c r="JP56" s="43" t="e">
        <f t="shared" si="282"/>
        <v>#N/A</v>
      </c>
      <c r="JQ56" s="43" t="e">
        <f t="shared" si="283"/>
        <v>#N/A</v>
      </c>
      <c r="JR56" s="43" t="e">
        <f t="shared" si="284"/>
        <v>#N/A</v>
      </c>
      <c r="JS56" s="43" t="e">
        <f t="shared" si="285"/>
        <v>#N/A</v>
      </c>
      <c r="JT56" s="43" t="e">
        <f t="shared" si="286"/>
        <v>#N/A</v>
      </c>
      <c r="JU56" s="43" t="e">
        <f t="shared" si="287"/>
        <v>#N/A</v>
      </c>
      <c r="JV56" s="47">
        <f t="shared" si="170"/>
        <v>1.920000000000001</v>
      </c>
      <c r="JW56" s="36">
        <f t="shared" si="396"/>
        <v>0</v>
      </c>
      <c r="JX56" s="36">
        <f t="shared" si="397"/>
        <v>0</v>
      </c>
      <c r="JY56" s="36">
        <f t="shared" si="398"/>
        <v>0</v>
      </c>
      <c r="JZ56" s="36">
        <f t="shared" si="399"/>
        <v>0</v>
      </c>
      <c r="KA56" s="36">
        <f t="shared" si="400"/>
        <v>0</v>
      </c>
      <c r="KB56" s="36">
        <f t="shared" si="401"/>
        <v>0</v>
      </c>
      <c r="KC56" s="36">
        <f t="shared" si="402"/>
        <v>0</v>
      </c>
      <c r="KD56" s="36">
        <f t="shared" si="403"/>
        <v>0</v>
      </c>
      <c r="KE56" s="36">
        <f t="shared" si="404"/>
        <v>0</v>
      </c>
      <c r="KF56" s="36">
        <f t="shared" si="405"/>
        <v>0</v>
      </c>
      <c r="KG56" s="36">
        <f t="shared" si="406"/>
        <v>0</v>
      </c>
      <c r="KH56" s="36">
        <f t="shared" si="407"/>
        <v>0</v>
      </c>
      <c r="KI56" s="36">
        <f t="shared" si="408"/>
        <v>0</v>
      </c>
      <c r="KJ56" s="36">
        <f t="shared" si="409"/>
        <v>0</v>
      </c>
      <c r="KK56" s="36">
        <f t="shared" si="410"/>
        <v>0</v>
      </c>
      <c r="KL56" s="36">
        <f t="shared" si="411"/>
        <v>0</v>
      </c>
      <c r="KM56" s="36">
        <f t="shared" si="412"/>
        <v>0</v>
      </c>
      <c r="KN56" s="36">
        <f t="shared" si="413"/>
        <v>0</v>
      </c>
      <c r="KO56" s="36">
        <f t="shared" si="414"/>
        <v>0</v>
      </c>
      <c r="KP56" s="36">
        <f t="shared" si="415"/>
        <v>0</v>
      </c>
      <c r="KQ56" s="36">
        <f t="shared" si="416"/>
        <v>0</v>
      </c>
      <c r="KR56" s="47">
        <f t="shared" si="192"/>
        <v>1.920000000000001</v>
      </c>
      <c r="KS56" s="1">
        <f t="shared" si="417"/>
        <v>1</v>
      </c>
      <c r="KT56" s="1">
        <f t="shared" si="418"/>
        <v>0</v>
      </c>
      <c r="KU56" s="1">
        <f t="shared" si="419"/>
        <v>0</v>
      </c>
      <c r="KV56" s="1">
        <f t="shared" si="420"/>
        <v>1</v>
      </c>
      <c r="KW56" s="1">
        <f t="shared" si="421"/>
        <v>1</v>
      </c>
      <c r="KX56" s="1">
        <f t="shared" si="422"/>
        <v>1</v>
      </c>
      <c r="KY56" s="1">
        <f t="shared" si="423"/>
        <v>1</v>
      </c>
      <c r="KZ56" s="1">
        <f t="shared" si="424"/>
        <v>1</v>
      </c>
      <c r="LA56" s="1">
        <f t="shared" si="425"/>
        <v>1</v>
      </c>
      <c r="LB56" s="1">
        <f t="shared" si="426"/>
        <v>1</v>
      </c>
      <c r="LC56" s="1">
        <f t="shared" si="427"/>
        <v>1</v>
      </c>
      <c r="LD56" s="1">
        <f t="shared" si="428"/>
        <v>0</v>
      </c>
      <c r="LE56" s="1">
        <f t="shared" si="429"/>
        <v>0</v>
      </c>
      <c r="LF56" s="1">
        <f t="shared" si="430"/>
        <v>0</v>
      </c>
      <c r="LG56" s="1">
        <f t="shared" si="431"/>
        <v>0</v>
      </c>
      <c r="LH56" s="1">
        <f t="shared" si="432"/>
        <v>0</v>
      </c>
      <c r="LI56" s="1">
        <f t="shared" si="433"/>
        <v>0</v>
      </c>
      <c r="LJ56" s="1">
        <f t="shared" si="434"/>
        <v>0</v>
      </c>
      <c r="LK56" s="1">
        <f t="shared" si="435"/>
        <v>0</v>
      </c>
      <c r="LL56" s="1">
        <f t="shared" si="436"/>
        <v>0</v>
      </c>
      <c r="LM56" s="1">
        <f t="shared" si="437"/>
        <v>1</v>
      </c>
      <c r="LN56" s="47">
        <f t="shared" si="214"/>
        <v>1.920000000000001</v>
      </c>
      <c r="LO56" s="43">
        <f t="shared" si="215"/>
        <v>0</v>
      </c>
      <c r="LP56" s="43">
        <f t="shared" si="216"/>
        <v>9.3083702074102987</v>
      </c>
      <c r="LQ56" s="43">
        <f t="shared" si="217"/>
        <v>4.5387671099758942</v>
      </c>
      <c r="LR56" s="43">
        <f t="shared" si="218"/>
        <v>0</v>
      </c>
      <c r="LS56" s="43">
        <f t="shared" si="219"/>
        <v>0</v>
      </c>
      <c r="LT56" s="43">
        <f t="shared" si="220"/>
        <v>0</v>
      </c>
      <c r="LU56" s="43">
        <f t="shared" si="221"/>
        <v>0</v>
      </c>
      <c r="LV56" s="43">
        <f t="shared" si="222"/>
        <v>0</v>
      </c>
      <c r="LW56" s="43">
        <f t="shared" si="223"/>
        <v>0</v>
      </c>
      <c r="LX56" s="43">
        <f t="shared" si="224"/>
        <v>0</v>
      </c>
      <c r="LY56" s="43">
        <f t="shared" si="225"/>
        <v>0</v>
      </c>
      <c r="LZ56" s="43">
        <f t="shared" si="226"/>
        <v>7.5872828406746047</v>
      </c>
      <c r="MA56" s="43">
        <f t="shared" si="227"/>
        <v>8.7539576171567877</v>
      </c>
      <c r="MB56" s="43">
        <f t="shared" si="228"/>
        <v>8.1439644237929834</v>
      </c>
      <c r="MC56" s="43">
        <f t="shared" si="229"/>
        <v>6.8253375093576532</v>
      </c>
      <c r="MD56" s="43">
        <f t="shared" si="230"/>
        <v>6.2486703603395171</v>
      </c>
      <c r="ME56" s="43">
        <f t="shared" si="231"/>
        <v>5.3100463641531519</v>
      </c>
      <c r="MF56" s="43">
        <f t="shared" si="232"/>
        <v>3.9999393906757246</v>
      </c>
      <c r="MG56" s="43">
        <f t="shared" si="233"/>
        <v>2.2482928889136553</v>
      </c>
      <c r="MH56" s="43">
        <f t="shared" si="234"/>
        <v>1.0465474661734036</v>
      </c>
      <c r="MI56" s="43">
        <f t="shared" si="235"/>
        <v>0</v>
      </c>
      <c r="MJ56" s="47">
        <f t="shared" si="236"/>
        <v>1.920000000000001</v>
      </c>
      <c r="MK56" s="43" t="e">
        <f t="shared" si="353"/>
        <v>#N/A</v>
      </c>
      <c r="ML56" s="43" t="e">
        <f t="shared" si="288"/>
        <v>#N/A</v>
      </c>
      <c r="MM56" s="43" t="e">
        <f t="shared" si="289"/>
        <v>#N/A</v>
      </c>
      <c r="MN56" s="43" t="e">
        <f t="shared" si="290"/>
        <v>#N/A</v>
      </c>
      <c r="MO56" s="43" t="e">
        <f t="shared" si="291"/>
        <v>#N/A</v>
      </c>
      <c r="MP56" s="43" t="e">
        <f t="shared" si="292"/>
        <v>#N/A</v>
      </c>
      <c r="MQ56" s="43" t="e">
        <f t="shared" si="293"/>
        <v>#N/A</v>
      </c>
      <c r="MR56" s="43" t="e">
        <f t="shared" si="294"/>
        <v>#N/A</v>
      </c>
      <c r="MS56" s="43" t="e">
        <f t="shared" si="295"/>
        <v>#N/A</v>
      </c>
      <c r="MT56" s="43" t="e">
        <f t="shared" si="296"/>
        <v>#N/A</v>
      </c>
      <c r="MU56" s="43" t="e">
        <f t="shared" si="297"/>
        <v>#N/A</v>
      </c>
      <c r="MV56" s="43" t="e">
        <f t="shared" si="298"/>
        <v>#N/A</v>
      </c>
      <c r="MW56" s="43" t="e">
        <f t="shared" si="299"/>
        <v>#N/A</v>
      </c>
      <c r="MX56" s="43" t="e">
        <f t="shared" si="300"/>
        <v>#N/A</v>
      </c>
      <c r="MY56" s="43" t="e">
        <f t="shared" si="301"/>
        <v>#N/A</v>
      </c>
      <c r="MZ56" s="43" t="e">
        <f t="shared" si="302"/>
        <v>#N/A</v>
      </c>
      <c r="NA56" s="43" t="e">
        <f t="shared" si="303"/>
        <v>#N/A</v>
      </c>
      <c r="NB56" s="43" t="e">
        <f t="shared" si="304"/>
        <v>#N/A</v>
      </c>
      <c r="NC56" s="43" t="e">
        <f t="shared" si="305"/>
        <v>#N/A</v>
      </c>
      <c r="ND56" s="43" t="e">
        <f t="shared" si="306"/>
        <v>#N/A</v>
      </c>
      <c r="NE56" s="43" t="e">
        <f t="shared" si="307"/>
        <v>#N/A</v>
      </c>
      <c r="NF56" s="47">
        <f t="shared" si="238"/>
        <v>1.920000000000001</v>
      </c>
      <c r="NG56" s="43">
        <f>IF(OY55=0,MIN('Drive Train'!$F$35-FQ55*$C$19*'Drive Train'!$F$39,NG55+$C$39)-$C$7,IF(LO55-1&lt;=0,0,IF($C$37=Motors!$C$30,MAX(MAX(NG$8:NG55)*-1,NG55-$C$39),MAX(0,MAX(NG$8:NG55)*-1,NG55-$C$39))))</f>
        <v>0</v>
      </c>
      <c r="NH56" s="43">
        <f>IF(OZ55=0,MIN('Drive Train'!$F$35-FR55*$C$19*'Drive Train'!$F$39,NH55+$C$39)-$C$7,IF(LP55-1&lt;=0,0,IF($C$37=Motors!$C$30,MAX(MAX(NH$8:NH55)*-1,NH55-$C$39),MAX(0,MAX(NH$8:NH55)*-1,NH55-$C$39))))</f>
        <v>0</v>
      </c>
      <c r="NI56" s="43">
        <f>IF(PA55=0,MIN('Drive Train'!$F$35-FS55*$C$19*'Drive Train'!$F$39,NI55+$C$39)-$C$7,IF(LQ55-1&lt;=0,0,IF($C$37=Motors!$C$30,MAX(MAX(NI$8:NI55)*-1,NI55-$C$39),MAX(0,MAX(NI$8:NI55)*-1,NI55-$C$39))))</f>
        <v>0</v>
      </c>
      <c r="NJ56" s="43">
        <f>IF(PB55=0,MIN('Drive Train'!$F$35-FT55*$C$19*'Drive Train'!$F$39,NJ55+$C$39)-$C$7,IF(LR55-1&lt;=0,0,IF($C$37=Motors!$C$30,MAX(MAX(NJ$8:NJ55)*-1,NJ55-$C$39),MAX(0,MAX(NJ$8:NJ55)*-1,NJ55-$C$39))))</f>
        <v>0</v>
      </c>
      <c r="NK56" s="43">
        <f>IF(PC55=0,MIN('Drive Train'!$F$35-FU55*$C$19*'Drive Train'!$F$39,NK55+$C$39)-$C$7,IF(LS55-1&lt;=0,0,IF($C$37=Motors!$C$30,MAX(MAX(NK$8:NK55)*-1,NK55-$C$39),MAX(0,MAX(NK$8:NK55)*-1,NK55-$C$39))))</f>
        <v>0</v>
      </c>
      <c r="NL56" s="43">
        <f>IF(PD55=0,MIN('Drive Train'!$F$35-FV55*$C$19*'Drive Train'!$F$39,NL55+$C$39)-$C$7,IF(LT55-1&lt;=0,0,IF($C$37=Motors!$C$30,MAX(MAX(NL$8:NL55)*-1,NL55-$C$39),MAX(0,MAX(NL$8:NL55)*-1,NL55-$C$39))))</f>
        <v>0</v>
      </c>
      <c r="NM56" s="43">
        <f>IF(PE55=0,MIN('Drive Train'!$F$35-FW55*$C$19*'Drive Train'!$F$39,NM55+$C$39)-$C$7,IF(LU55-1&lt;=0,0,IF($C$37=Motors!$C$30,MAX(MAX(NM$8:NM55)*-1,NM55-$C$39),MAX(0,MAX(NM$8:NM55)*-1,NM55-$C$39))))</f>
        <v>0</v>
      </c>
      <c r="NN56" s="43">
        <f>IF(PF55=0,MIN('Drive Train'!$F$35-FX55*$C$19*'Drive Train'!$F$39,NN55+$C$39)-$C$7,IF(LV55-1&lt;=0,0,IF($C$37=Motors!$C$30,MAX(MAX(NN$8:NN55)*-1,NN55-$C$39),MAX(0,MAX(NN$8:NN55)*-1,NN55-$C$39))))</f>
        <v>0</v>
      </c>
      <c r="NO56" s="43">
        <f>IF(PG55=0,MIN('Drive Train'!$F$35-FY55*$C$19*'Drive Train'!$F$39,NO55+$C$39)-$C$7,IF(LW55-1&lt;=0,0,IF($C$37=Motors!$C$30,MAX(MAX(NO$8:NO55)*-1,NO55-$C$39),MAX(0,MAX(NO$8:NO55)*-1,NO55-$C$39))))</f>
        <v>0</v>
      </c>
      <c r="NP56" s="43">
        <f>IF(PH55=0,MIN('Drive Train'!$F$35-FZ55*$C$19*'Drive Train'!$F$39,NP55+$C$39)-$C$7,IF(LX55-1&lt;=0,0,IF($C$37=Motors!$C$30,MAX(MAX(NP$8:NP55)*-1,NP55-$C$39),MAX(0,MAX(NP$8:NP55)*-1,NP55-$C$39))))</f>
        <v>0</v>
      </c>
      <c r="NQ56" s="43">
        <f>IF(PI55=0,MIN('Drive Train'!$F$35-GA55*$C$19*'Drive Train'!$F$39,NQ55+$C$39)-$C$7,IF(LY55-1&lt;=0,0,IF($C$37=Motors!$C$30,MAX(MAX(NQ$8:NQ55)*-1,NQ55-$C$39),MAX(0,MAX(NQ$8:NQ55)*-1,NQ55-$C$39))))</f>
        <v>0</v>
      </c>
      <c r="NR56" s="43">
        <f>IF(PJ55=0,MIN('Drive Train'!$F$35-GB55*$C$19*'Drive Train'!$F$39,NR55+$C$39)-$C$7,IF(LZ55-1&lt;=0,0,IF($C$37=Motors!$C$30,MAX(MAX(NR$8:NR55)*-1,NR55-$C$39),MAX(0,MAX(NR$8:NR55)*-1,NR55-$C$39))))</f>
        <v>11.728181806553195</v>
      </c>
      <c r="NS56" s="43">
        <f>IF(PK55=0,MIN('Drive Train'!$F$35-GC55*$C$19*'Drive Train'!$F$39,NS55+$C$39)-$C$7,IF(MA55-1&lt;=0,0,IF($C$37=Motors!$C$30,MAX(MAX(NS$8:NS55)*-1,NS55-$C$39),MAX(0,MAX(NS$8:NS55)*-1,NS55-$C$39))))</f>
        <v>2.0156262829784044</v>
      </c>
      <c r="NT56" s="43">
        <f>IF(PL55=0,MIN('Drive Train'!$F$35-GD55*$C$19*'Drive Train'!$F$39,NT55+$C$39)-$C$7,IF(MB55-1&lt;=0,0,IF($C$37=Motors!$C$30,MAX(MAX(NT$8:NT55)*-1,NT55-$C$39),MAX(0,MAX(NT$8:NT55)*-1,NT55-$C$39))))</f>
        <v>0</v>
      </c>
      <c r="NU56" s="43">
        <f>IF(PM55=0,MIN('Drive Train'!$F$35-GE55*$C$19*'Drive Train'!$F$39,NU55+$C$39)-$C$7,IF(MC55-1&lt;=0,0,IF($C$37=Motors!$C$30,MAX(MAX(NU$8:NU55)*-1,NU55-$C$39),MAX(0,MAX(NU$8:NU55)*-1,NU55-$C$39))))</f>
        <v>0</v>
      </c>
      <c r="NV56" s="43">
        <f>IF(PN55=0,MIN('Drive Train'!$F$35-GF55*$C$19*'Drive Train'!$F$39,NV55+$C$39)-$C$7,IF(MD55-1&lt;=0,0,IF($C$37=Motors!$C$30,MAX(MAX(NV$8:NV55)*-1,NV55-$C$39),MAX(0,MAX(NV$8:NV55)*-1,NV55-$C$39))))</f>
        <v>0</v>
      </c>
      <c r="NW56" s="43">
        <f>IF(PO55=0,MIN('Drive Train'!$F$35-GG55*$C$19*'Drive Train'!$F$39,NW55+$C$39)-$C$7,IF(ME55-1&lt;=0,0,IF($C$37=Motors!$C$30,MAX(MAX(NW$8:NW55)*-1,NW55-$C$39),MAX(0,MAX(NW$8:NW55)*-1,NW55-$C$39))))</f>
        <v>0</v>
      </c>
      <c r="NX56" s="43">
        <f>IF(PP55=0,MIN('Drive Train'!$F$35-GH55*$C$19*'Drive Train'!$F$39,NX55+$C$39)-$C$7,IF(MF55-1&lt;=0,0,IF($C$37=Motors!$C$30,MAX(MAX(NX$8:NX55)*-1,NX55-$C$39),MAX(0,MAX(NX$8:NX55)*-1,NX55-$C$39))))</f>
        <v>0</v>
      </c>
      <c r="NY56" s="43">
        <f>IF(PQ55=0,MIN('Drive Train'!$F$35-GI55*$C$19*'Drive Train'!$F$39,NY55+$C$39)-$C$7,IF(MG55-1&lt;=0,0,IF($C$37=Motors!$C$30,MAX(MAX(NY$8:NY55)*-1,NY55-$C$39),MAX(0,MAX(NY$8:NY55)*-1,NY55-$C$39))))</f>
        <v>0</v>
      </c>
      <c r="NZ56" s="43">
        <f>IF(PR55=0,MIN('Drive Train'!$F$35-GJ55*$C$19*'Drive Train'!$F$39,NZ55+$C$39)-$C$7,IF(MH55-1&lt;=0,0,IF($C$37=Motors!$C$30,MAX(MAX(NZ$8:NZ55)*-1,NZ55-$C$39),MAX(0,MAX(NZ$8:NZ55)*-1,NZ55-$C$39))))</f>
        <v>0</v>
      </c>
      <c r="OA56" s="43">
        <f>IF(PS55=0,MIN('Drive Train'!$F$35-GK55*$C$19*'Drive Train'!$F$39,OA55+$C$39)-$C$7,IF(MI55-1&lt;=0,0,IF($C$37=Motors!$C$30,MAX(MAX(OA$8:OA55)*-1,OA55-$C$39),MAX(0,MAX(OA$8:OA55)*-1,OA55-$C$39))))</f>
        <v>0</v>
      </c>
      <c r="OB56" s="47">
        <f t="shared" si="239"/>
        <v>1.920000000000001</v>
      </c>
      <c r="OC56" s="43">
        <f>'Drive Train'!$F$35-(FQ56*$C$13)*$C$19*'Drive Train'!$F$39</f>
        <v>12.4</v>
      </c>
      <c r="OD56" s="43">
        <f>'Drive Train'!$F$35-(FR56*$C$13)*$C$19*'Drive Train'!$F$39</f>
        <v>12.335844999994977</v>
      </c>
      <c r="OE56" s="43">
        <f>'Drive Train'!$F$35-(FS56*$C$13)*$C$19*'Drive Train'!$F$39</f>
        <v>12.335844999999994</v>
      </c>
      <c r="OF56" s="43">
        <f>'Drive Train'!$F$35-(FT56*$C$13)*$C$19*'Drive Train'!$F$39</f>
        <v>12.4</v>
      </c>
      <c r="OG56" s="43">
        <f>'Drive Train'!$F$35-(FU56*$C$13)*$C$19*'Drive Train'!$F$39</f>
        <v>12.4</v>
      </c>
      <c r="OH56" s="43">
        <f>'Drive Train'!$F$35-(FV56*$C$13)*$C$19*'Drive Train'!$F$39</f>
        <v>12.4</v>
      </c>
      <c r="OI56" s="43">
        <f>'Drive Train'!$F$35-(FW56*$C$13)*$C$19*'Drive Train'!$F$39</f>
        <v>12.4</v>
      </c>
      <c r="OJ56" s="43">
        <f>'Drive Train'!$F$35-(FX56*$C$13)*$C$19*'Drive Train'!$F$39</f>
        <v>12.4</v>
      </c>
      <c r="OK56" s="43">
        <f>'Drive Train'!$F$35-(FY56*$C$13)*$C$19*'Drive Train'!$F$39</f>
        <v>12.4</v>
      </c>
      <c r="OL56" s="43">
        <f>'Drive Train'!$F$35-(FZ56*$C$13)*$C$19*'Drive Train'!$F$39</f>
        <v>12.4</v>
      </c>
      <c r="OM56" s="43">
        <f>'Drive Train'!$F$35-(GA56*$C$13)*$C$19*'Drive Train'!$F$39</f>
        <v>12.4</v>
      </c>
      <c r="ON56" s="43">
        <f>'Drive Train'!$F$35-(GB56*$C$13)*$C$19*'Drive Train'!$F$39</f>
        <v>12.039750978192306</v>
      </c>
      <c r="OO56" s="43">
        <f>'Drive Train'!$F$35-(GC56*$C$13)*$C$19*'Drive Train'!$F$39</f>
        <v>12.118494217458627</v>
      </c>
      <c r="OP56" s="43">
        <f>'Drive Train'!$F$35-(GD56*$C$13)*$C$19*'Drive Train'!$F$39</f>
        <v>12.33553920622435</v>
      </c>
      <c r="OQ56" s="43">
        <f>'Drive Train'!$F$35-(GE56*$C$13)*$C$19*'Drive Train'!$F$39</f>
        <v>12.335844566162823</v>
      </c>
      <c r="OR56" s="43">
        <f>'Drive Train'!$F$35-(GF56*$C$13)*$C$19*'Drive Train'!$F$39</f>
        <v>12.335844985090459</v>
      </c>
      <c r="OS56" s="43">
        <f>'Drive Train'!$F$35-(GG56*$C$13)*$C$19*'Drive Train'!$F$39</f>
        <v>12.335844999490105</v>
      </c>
      <c r="OT56" s="43">
        <f>'Drive Train'!$F$35-(GH56*$C$13)*$C$19*'Drive Train'!$F$39</f>
        <v>12.335844999982589</v>
      </c>
      <c r="OU56" s="43">
        <f>'Drive Train'!$F$35-(GI56*$C$13)*$C$19*'Drive Train'!$F$39</f>
        <v>12.3358449999994</v>
      </c>
      <c r="OV56" s="43">
        <f>'Drive Train'!$F$35-(GJ56*$C$13)*$C$19*'Drive Train'!$F$39</f>
        <v>12.335844999999889</v>
      </c>
      <c r="OW56" s="43">
        <f>'Drive Train'!$F$35-(GK56*$C$13)*$C$19*'Drive Train'!$F$39</f>
        <v>12.4</v>
      </c>
      <c r="OX56" s="47">
        <f t="shared" si="240"/>
        <v>1.920000000000001</v>
      </c>
      <c r="OY56" s="1">
        <f>IF(PU56&gt;='Drive Train'!$F$29,1,0)</f>
        <v>1</v>
      </c>
      <c r="OZ56" s="1">
        <f>IF(PV56&gt;='Drive Train'!$F$29,1,0)</f>
        <v>1</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0</v>
      </c>
      <c r="PK56" s="1">
        <f>IF(QG56&gt;='Drive Train'!$F$29,1,0)</f>
        <v>1</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190">
        <f t="shared" si="241"/>
        <v>1.920000000000001</v>
      </c>
      <c r="PU56" s="43">
        <f t="shared" si="242"/>
        <v>15.29521453649356</v>
      </c>
      <c r="PV56" s="43">
        <f t="shared" si="243"/>
        <v>18.653541442225539</v>
      </c>
      <c r="PW56" s="43">
        <f t="shared" si="244"/>
        <v>19.055880601659357</v>
      </c>
      <c r="PX56" s="43">
        <f t="shared" si="245"/>
        <v>15.922362554936914</v>
      </c>
      <c r="PY56" s="43">
        <f t="shared" si="246"/>
        <v>13.997470007769731</v>
      </c>
      <c r="PZ56" s="43">
        <f t="shared" si="247"/>
        <v>12.208295022960858</v>
      </c>
      <c r="QA56" s="43">
        <f t="shared" si="248"/>
        <v>11.812774381794295</v>
      </c>
      <c r="QB56" s="43">
        <f t="shared" si="249"/>
        <v>11.153060367918922</v>
      </c>
      <c r="QC56" s="43">
        <f t="shared" si="250"/>
        <v>10.945422930559467</v>
      </c>
      <c r="QD56" s="43">
        <f t="shared" si="251"/>
        <v>10.744299234348867</v>
      </c>
      <c r="QE56" s="43">
        <f t="shared" si="252"/>
        <v>10.598935127087987</v>
      </c>
      <c r="QF56" s="43">
        <f t="shared" si="253"/>
        <v>9.0476270304973934</v>
      </c>
      <c r="QG56" s="43">
        <f t="shared" si="254"/>
        <v>10.939000283179213</v>
      </c>
      <c r="QH56" s="43">
        <f t="shared" si="255"/>
        <v>12.515728009458574</v>
      </c>
      <c r="QI56" s="43">
        <f t="shared" si="256"/>
        <v>13.57314626879673</v>
      </c>
      <c r="QJ56" s="43">
        <f t="shared" si="257"/>
        <v>14.693011003552982</v>
      </c>
      <c r="QK56" s="43">
        <f t="shared" si="258"/>
        <v>15.520996615492894</v>
      </c>
      <c r="QL56" s="43">
        <f t="shared" si="259"/>
        <v>16.007147837952061</v>
      </c>
      <c r="QM56" s="43">
        <f t="shared" si="260"/>
        <v>16.054488014486875</v>
      </c>
      <c r="QN56" s="43">
        <f t="shared" si="261"/>
        <v>16.199709519723857</v>
      </c>
      <c r="QO56" s="43">
        <f t="shared" si="262"/>
        <v>16.005121974387158</v>
      </c>
      <c r="QP56" s="47">
        <f t="shared" si="263"/>
        <v>1.920000000000001</v>
      </c>
      <c r="QQ56" s="43">
        <f t="shared" si="354"/>
        <v>0</v>
      </c>
      <c r="QR56" s="43">
        <f t="shared" si="355"/>
        <v>1.9887219368958625E-2</v>
      </c>
      <c r="QS56" s="43">
        <f t="shared" si="356"/>
        <v>1.9887219367403237E-2</v>
      </c>
      <c r="QT56" s="43">
        <f t="shared" si="357"/>
        <v>0</v>
      </c>
      <c r="QU56" s="43">
        <f t="shared" si="358"/>
        <v>0</v>
      </c>
      <c r="QV56" s="43">
        <f t="shared" si="359"/>
        <v>0</v>
      </c>
      <c r="QW56" s="43">
        <f t="shared" si="360"/>
        <v>0</v>
      </c>
      <c r="QX56" s="43">
        <f t="shared" si="361"/>
        <v>0</v>
      </c>
      <c r="QY56" s="43">
        <f t="shared" si="362"/>
        <v>0</v>
      </c>
      <c r="QZ56" s="43">
        <f t="shared" si="363"/>
        <v>0</v>
      </c>
      <c r="RA56" s="43">
        <f t="shared" si="364"/>
        <v>0</v>
      </c>
      <c r="RB56" s="43">
        <f t="shared" si="365"/>
        <v>0.11167253251627106</v>
      </c>
      <c r="RC56" s="43">
        <f t="shared" si="366"/>
        <v>8.7263147854294246E-2</v>
      </c>
      <c r="RD56" s="43">
        <f t="shared" si="367"/>
        <v>1.9982011478655842E-2</v>
      </c>
      <c r="RE56" s="43">
        <f t="shared" si="368"/>
        <v>1.9887353851309408E-2</v>
      </c>
      <c r="RF56" s="43">
        <f t="shared" si="369"/>
        <v>1.9887223989166258E-2</v>
      </c>
      <c r="RG56" s="43">
        <f t="shared" si="370"/>
        <v>1.988721952546238E-2</v>
      </c>
      <c r="RH56" s="43">
        <f t="shared" si="371"/>
        <v>1.9887219372798748E-2</v>
      </c>
      <c r="RI56" s="43">
        <f t="shared" si="372"/>
        <v>1.9887219367587482E-2</v>
      </c>
      <c r="RJ56" s="43">
        <f t="shared" si="373"/>
        <v>1.9887219367435691E-2</v>
      </c>
      <c r="RK56" s="43">
        <f t="shared" si="374"/>
        <v>0</v>
      </c>
      <c r="RL56" s="47">
        <f t="shared" si="264"/>
        <v>1.920000000000001</v>
      </c>
      <c r="RM56" s="2">
        <f>IF(AND(LO56&gt;=LO$6*'Drive Train'!$AA$52,LO56&lt;=LO$6*'Drive Train'!$AA$53,KS56=0,JW56=0,EU56&gt;0),$C$17,0)</f>
        <v>0</v>
      </c>
      <c r="RN56" s="2">
        <f>IF(AND(LP56&gt;=LP$6*'Drive Train'!$AA$52,LP56&lt;=LP$6*'Drive Train'!$AA$53,KT56=0,JX56=0,EV56&gt;0),$C$17,0)</f>
        <v>0</v>
      </c>
      <c r="RO56" s="2">
        <f>IF(AND(LQ56&gt;=LQ$6*'Drive Train'!$AA$52,LQ56&lt;=LQ$6*'Drive Train'!$AA$53,KU56=0,JY56=0,EW56&gt;0),$C$17,0)</f>
        <v>0</v>
      </c>
      <c r="RP56" s="2">
        <f>IF(AND(LR56&gt;=LR$6*'Drive Train'!$AA$52,LR56&lt;=LR$6*'Drive Train'!$AA$53,KV56=0,JZ56=0,EX56&gt;0),$C$17,0)</f>
        <v>0</v>
      </c>
      <c r="RQ56" s="2">
        <f>IF(AND(LS56&gt;=LS$6*'Drive Train'!$AA$52,LS56&lt;=LS$6*'Drive Train'!$AA$53,KW56=0,KA56=0,EY56&gt;0),$C$17,0)</f>
        <v>0</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v>
      </c>
      <c r="RZ56" s="2">
        <f>IF(AND(MB56&gt;=MB$6*'Drive Train'!$AA$52,MB56&lt;=MB$6*'Drive Train'!$AA$53,LF56=0,KJ56=0,FH56&gt;0),$C$17,0)</f>
        <v>0</v>
      </c>
      <c r="SA56" s="2">
        <f>IF(AND(MC56&gt;=MC$6*'Drive Train'!$AA$52,MC56&lt;=MC$6*'Drive Train'!$AA$53,LG56=0,KK56=0,FI56&gt;0),$C$17,0)</f>
        <v>0</v>
      </c>
      <c r="SB56" s="2">
        <f>IF(AND(MD56&gt;=MD$6*'Drive Train'!$AA$52,MD56&lt;=MD$6*'Drive Train'!$AA$53,LH56=0,KL56=0,FJ56&gt;0),$C$17,0)</f>
        <v>0</v>
      </c>
      <c r="SC56" s="2">
        <f>IF(AND(ME56&gt;=ME$6*'Drive Train'!$AA$52,ME56&lt;=ME$6*'Drive Train'!$AA$53,LI56=0,KM56=0,FK56&gt;0),$C$17,0)</f>
        <v>0</v>
      </c>
      <c r="SD56" s="2">
        <f>IF(AND(MF56&gt;=MF$6*'Drive Train'!$AA$52,MF56&lt;=MF$6*'Drive Train'!$AA$53,LJ56=0,KN56=0,FL56&gt;0),$C$17,0)</f>
        <v>0</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265"/>
        <v>1.920000000000001</v>
      </c>
      <c r="SI56" s="2">
        <f>IF(AND(EU56&lt;0,KS56=0,LO56&gt;=LO$6*'Drive Train'!$AA$52,LO56&lt;=LO$6*'Drive Train'!$AA$53,OY56=1,JW56=0),$C$17,0)</f>
        <v>0</v>
      </c>
      <c r="SJ56" s="2">
        <f>IF(AND(EV56&lt;0,KT56=0,LP56&gt;=LP$6*'Drive Train'!$AA$52,LP56&lt;=LP$6*'Drive Train'!$AA$53,OZ56=1,JX56=0),$C$17,0)</f>
        <v>0.04</v>
      </c>
      <c r="SK56" s="2">
        <f>IF(AND(EW56&lt;0,KU56=0,LQ56&gt;=LQ$6*'Drive Train'!$AA$52,LQ56&lt;=LQ$6*'Drive Train'!$AA$53,PA56=1,JY56=0),$C$17,0)</f>
        <v>0</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0.04</v>
      </c>
      <c r="SV56" s="2">
        <f>IF(AND(FH56&lt;0,LF56=0,MB56&gt;=MB$6*'Drive Train'!$AA$52,MB56&lt;=MB$6*'Drive Train'!$AA$53,PL56=1,KJ56=0),$C$17,0)</f>
        <v>0.04</v>
      </c>
      <c r="SW56" s="2">
        <f>IF(AND(FI56&lt;0,LG56=0,MC56&gt;=MC$6*'Drive Train'!$AA$52,MC56&lt;=MC$6*'Drive Train'!$AA$53,PM56=1,KK56=0),$C$17,0)</f>
        <v>0.04</v>
      </c>
      <c r="SX56" s="2">
        <f>IF(AND(FJ56&lt;0,LH56=0,MD56&gt;=MD$6*'Drive Train'!$AA$52,MD56&lt;=MD$6*'Drive Train'!$AA$53,PN56=1,KL56=0),$C$17,0)</f>
        <v>0.04</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266"/>
        <v>1.920000000000001</v>
      </c>
    </row>
    <row r="57" spans="3:524" x14ac:dyDescent="0.3">
      <c r="C57" s="3" t="s">
        <v>120</v>
      </c>
      <c r="E57" s="14">
        <f>OC6</f>
        <v>8.4939999999999998</v>
      </c>
      <c r="F57" s="14">
        <f t="shared" ref="F57:O57" si="441">OD6</f>
        <v>8.4939999999999998</v>
      </c>
      <c r="G57" s="14">
        <f t="shared" si="441"/>
        <v>8.4939999999999998</v>
      </c>
      <c r="H57" s="14">
        <f t="shared" si="441"/>
        <v>8.4939999999999998</v>
      </c>
      <c r="I57" s="14">
        <f t="shared" si="441"/>
        <v>8.4939999999999998</v>
      </c>
      <c r="J57" s="14">
        <f t="shared" si="441"/>
        <v>9.0534917819406129</v>
      </c>
      <c r="K57" s="14">
        <f t="shared" si="441"/>
        <v>9.0915059548387092</v>
      </c>
      <c r="L57" s="14">
        <f t="shared" si="441"/>
        <v>9.420894720280593</v>
      </c>
      <c r="M57" s="14">
        <f t="shared" si="441"/>
        <v>9.7348332706060674</v>
      </c>
      <c r="N57" s="14">
        <f t="shared" si="441"/>
        <v>9.9875155184290101</v>
      </c>
      <c r="O57" s="14">
        <f t="shared" si="441"/>
        <v>10.195276477750095</v>
      </c>
      <c r="R57" s="49">
        <f t="shared" si="97"/>
        <v>1.9600000000000011</v>
      </c>
      <c r="S57" s="2">
        <f>NG57/'Drive Train'!$F$35</f>
        <v>0</v>
      </c>
      <c r="T57" s="2">
        <f>NH57/'Drive Train'!$F$35</f>
        <v>0</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0.94674741700992526</v>
      </c>
      <c r="AE57" s="2">
        <f>NS57/'Drive Train'!$F$35</f>
        <v>0</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47">
        <f t="shared" si="98"/>
        <v>1.9600000000000011</v>
      </c>
      <c r="AO57" s="36">
        <f>LO57*12*60/(PI() * 'Drive Train'!$F$15)/S$6*ABS(S57)</f>
        <v>0</v>
      </c>
      <c r="AP57" s="36">
        <f>LP57*12*60/(PI() * 'Drive Train'!$F$15)/T$6*ABS(T57)</f>
        <v>0</v>
      </c>
      <c r="AQ57" s="36">
        <f>LQ57*12*60/(PI() * 'Drive Train'!$F$15)/U$6*ABS(U57)</f>
        <v>0</v>
      </c>
      <c r="AR57" s="36">
        <f>LR57*12*60/(PI() * 'Drive Train'!$F$15)/V$6*ABS(V57)</f>
        <v>0</v>
      </c>
      <c r="AS57" s="36">
        <f>LS57*12*60/(PI() * 'Drive Train'!$F$15)/W$6*ABS(W57)</f>
        <v>0</v>
      </c>
      <c r="AT57" s="36">
        <f>LT57*12*60/(PI() * 'Drive Train'!$F$15)/X$6*ABS(X57)</f>
        <v>0</v>
      </c>
      <c r="AU57" s="36">
        <f>LU57*12*60/(PI() * 'Drive Train'!$F$15)/Y$6*ABS(Y57)</f>
        <v>0</v>
      </c>
      <c r="AV57" s="36">
        <f>LV57*12*60/(PI() * 'Drive Train'!$F$15)/Z$6*ABS(Z57)</f>
        <v>0</v>
      </c>
      <c r="AW57" s="36">
        <f>LW57*12*60/(PI() * 'Drive Train'!$F$15)/AA$6*ABS(AA57)</f>
        <v>0</v>
      </c>
      <c r="AX57" s="36">
        <f>LX57*12*60/(PI() * 'Drive Train'!$F$15)/AB$6*ABS(AB57)</f>
        <v>0</v>
      </c>
      <c r="AY57" s="36">
        <f>LY57*12*60/(PI() * 'Drive Train'!$F$15)/AC$6*ABS(AC57)</f>
        <v>0</v>
      </c>
      <c r="AZ57" s="36">
        <f>LZ57*12*60/(PI() * 'Drive Train'!$F$15)/AD$6*ABS(AD57)</f>
        <v>2493.1483132354952</v>
      </c>
      <c r="BA57" s="36">
        <f>MA57*12*60/(PI() * 'Drive Train'!$F$15)/AE$6*ABS(AE57)</f>
        <v>0</v>
      </c>
      <c r="BB57" s="36">
        <f>MB57*12*60/(PI() * 'Drive Train'!$F$15)/AF$6*ABS(AF57)</f>
        <v>0</v>
      </c>
      <c r="BC57" s="36">
        <f>MC57*12*60/(PI() * 'Drive Train'!$F$15)/AG$6*ABS(AG57)</f>
        <v>0</v>
      </c>
      <c r="BD57" s="36">
        <f>MD57*12*60/(PI() * 'Drive Train'!$F$15)/AH$6*ABS(AH57)</f>
        <v>0</v>
      </c>
      <c r="BE57" s="36">
        <f>ME57*12*60/(PI() * 'Drive Train'!$F$15)/AI$6*ABS(AI57)</f>
        <v>0</v>
      </c>
      <c r="BF57" s="36">
        <f>MF57*12*60/(PI() * 'Drive Train'!$F$15)/AJ$6*ABS(AJ57)</f>
        <v>0</v>
      </c>
      <c r="BG57" s="36">
        <f>MG57*12*60/(PI() * 'Drive Train'!$F$15)/AK$6*ABS(AK57)</f>
        <v>0</v>
      </c>
      <c r="BH57" s="36">
        <f>MH57*12*60/(PI() * 'Drive Train'!$F$15)/AL$6*ABS(AL57)</f>
        <v>0</v>
      </c>
      <c r="BI57" s="36">
        <f>MI57*12*60/(PI() * 'Drive Train'!$F$15)/AM$6*ABS(AM57)</f>
        <v>0</v>
      </c>
      <c r="BJ57" s="47">
        <f t="shared" si="308"/>
        <v>1.9600000000000011</v>
      </c>
      <c r="BK57" s="2">
        <f>IF(OR(KS56=1,AND($C$37=Motors!$C$32,OY56=1)),0,IF(NG57=0,-(CG56+$C$15)/($C$14-$C$15)*$C$12,($C$11*S57-AO57)/($C$11*S57)*$C$12*S57))</f>
        <v>0</v>
      </c>
      <c r="BL57" s="2">
        <f>IF(OR(KT56=1,AND($C$37=Motors!$C$32,OZ56=1)),0,IF(NH57=0,-(CH56+$C$15)/($C$14-$C$15)*$C$12,($C$11*T57-AP57)/($C$11*T57)*$C$12*T57))</f>
        <v>0</v>
      </c>
      <c r="BM57" s="2">
        <f>IF(OR(KU56=1,AND($C$37=Motors!$C$32,PA56=1)),0,IF(NI57=0,-(CI56+$C$15)/($C$14-$C$15)*$C$12,($C$11*U57-AQ57)/($C$11*U57)*$C$12*U57))</f>
        <v>0</v>
      </c>
      <c r="BN57" s="2">
        <f>IF(OR(KV56=1,AND($C$37=Motors!$C$32,PB56=1)),0,IF(NJ57=0,-(CJ56+$C$15)/($C$14-$C$15)*$C$12,($C$11*V57-AR57)/($C$11*V57)*$C$12*V57))</f>
        <v>0</v>
      </c>
      <c r="BO57" s="2">
        <f>IF(OR(KW56=1,AND($C$37=Motors!$C$32,PC56=1)),0,IF(NK57=0,-(CK56+$C$15)/($C$14-$C$15)*$C$12,($C$11*W57-AS57)/($C$11*W57)*$C$12*W57))</f>
        <v>0</v>
      </c>
      <c r="BP57" s="2">
        <f>IF(OR(KX56=1,AND($C$37=Motors!$C$32,PD56=1)),0,IF(NL57=0,-(CL56+$C$15)/($C$14-$C$15)*$C$12,($C$11*X57-AT57)/($C$11*X57)*$C$12*X57))</f>
        <v>0</v>
      </c>
      <c r="BQ57" s="2">
        <f>IF(OR(KY56=1,AND($C$37=Motors!$C$32,PE56=1)),0,IF(NM57=0,-(CM56+$C$15)/($C$14-$C$15)*$C$12,($C$11*Y57-AU57)/($C$11*Y57)*$C$12*Y57))</f>
        <v>0</v>
      </c>
      <c r="BR57" s="2">
        <f>IF(OR(KZ56=1,AND($C$37=Motors!$C$32,PF56=1)),0,IF(NN57=0,-(CN56+$C$15)/($C$14-$C$15)*$C$12,($C$11*Z57-AV57)/($C$11*Z57)*$C$12*Z57))</f>
        <v>0</v>
      </c>
      <c r="BS57" s="2">
        <f>IF(OR(LA56=1,AND($C$37=Motors!$C$32,PG56=1)),0,IF(NO57=0,-(CO56+$C$15)/($C$14-$C$15)*$C$12,($C$11*AA57-AW57)/($C$11*AA57)*$C$12*AA57))</f>
        <v>0</v>
      </c>
      <c r="BT57" s="2">
        <f>IF(OR(LB56=1,AND($C$37=Motors!$C$32,PH56=1)),0,IF(NP57=0,-(CP56+$C$15)/($C$14-$C$15)*$C$12,($C$11*AB57-AX57)/($C$11*AB57)*$C$12*AB57))</f>
        <v>0</v>
      </c>
      <c r="BU57" s="2">
        <f>IF(OR(LC56=1,AND($C$37=Motors!$C$32,PI56=1)),0,IF(NQ57=0,-(CQ56+$C$15)/($C$14-$C$15)*$C$12,($C$11*AC57-AY57)/($C$11*AC57)*$C$12*AC57))</f>
        <v>0</v>
      </c>
      <c r="BV57" s="2">
        <f>IF(OR(LD56=1,AND($C$37=Motors!$C$32,PJ56=1)),0,IF(NR57=0,-(CR56+$C$15)/($C$14-$C$15)*$C$12,($C$11*AD57-AZ57)/($C$11*AD57)*$C$12*AD57))</f>
        <v>2.7155165861730559</v>
      </c>
      <c r="BW57" s="2">
        <f>IF(OR(LE56=1,AND($C$37=Motors!$C$32,PK56=1)),0,IF(NS57=0,-(CS56+$C$15)/($C$14-$C$15)*$C$12,($C$11*AE57-BA57)/($C$11*AE57)*$C$12*AE57))</f>
        <v>0</v>
      </c>
      <c r="BX57" s="2">
        <f>IF(OR(LF56=1,AND($C$37=Motors!$C$32,PL56=1)),0,IF(NT57=0,-(CT56+$C$15)/($C$14-$C$15)*$C$12,($C$11*AF57-BB57)/($C$11*AF57)*$C$12*AF57))</f>
        <v>0</v>
      </c>
      <c r="BY57" s="2">
        <f>IF(OR(LG56=1,AND($C$37=Motors!$C$32,PM56=1)),0,IF(NU57=0,-(CU56+$C$15)/($C$14-$C$15)*$C$12,($C$11*AG57-BC57)/($C$11*AG57)*$C$12*AG57))</f>
        <v>0</v>
      </c>
      <c r="BZ57" s="2">
        <f>IF(OR(LH56=1,AND($C$37=Motors!$C$32,PN56=1)),0,IF(NV57=0,-(CV56+$C$15)/($C$14-$C$15)*$C$12,($C$11*AH57-BD57)/($C$11*AH57)*$C$12*AH57))</f>
        <v>0</v>
      </c>
      <c r="CA57" s="2">
        <f>IF(OR(LI56=1,AND($C$37=Motors!$C$32,PO56=1)),0,IF(NW57=0,-(CW56+$C$15)/($C$14-$C$15)*$C$12,($C$11*AI57-BE57)/($C$11*AI57)*$C$12*AI57))</f>
        <v>0</v>
      </c>
      <c r="CB57" s="2">
        <f>IF(OR(LJ56=1,AND($C$37=Motors!$C$32,PP56=1)),0,IF(NX57=0,-(CX56+$C$15)/($C$14-$C$15)*$C$12,($C$11*AJ57-BF57)/($C$11*AJ57)*$C$12*AJ57))</f>
        <v>0</v>
      </c>
      <c r="CC57" s="2">
        <f>IF(OR(LK56=1,AND($C$37=Motors!$C$32,PQ56=1)),0,IF(NY57=0,-(CY56+$C$15)/($C$14-$C$15)*$C$12,($C$11*AK57-BG57)/($C$11*AK57)*$C$12*AK57))</f>
        <v>0</v>
      </c>
      <c r="CD57" s="2">
        <f>IF(OR(LL56=1,AND($C$37=Motors!$C$32,PR56=1)),0,IF(NZ57=0,-(CZ56+$C$15)/($C$14-$C$15)*$C$12,($C$11*AL57-BH57)/($C$11*AL57)*$C$12*AL57))</f>
        <v>0</v>
      </c>
      <c r="CE57" s="2">
        <f>IF(OR(LM56=1,AND($C$37=Motors!$C$32,PS56=1)),0,IF(OA57=0,-(DA56+$C$15)/($C$14-$C$15)*$C$12,($C$11*AM57-BI57)/($C$11*AM57)*$C$12*AM57))</f>
        <v>0</v>
      </c>
      <c r="CF57" s="47">
        <f t="shared" si="309"/>
        <v>1.9600000000000011</v>
      </c>
      <c r="CG57" s="43">
        <f>IF(AND(KS56=1,OY56=1),0,ABS(BK57/$C$12*($C$14-$C$15)+$C$15) *'Drive Train'!$AA$49 + CG56*(1-'Drive Train'!$AA$49))</f>
        <v>0</v>
      </c>
      <c r="CH57" s="43">
        <f>IF(AND(KT56=1,OZ56=1),0,ABS(BL57/$C$12*($C$14-$C$15)+$C$15) *'Drive Train'!$AA$49 + CH56*(1-'Drive Train'!$AA$49))</f>
        <v>1.5275000000239229</v>
      </c>
      <c r="CI57" s="43">
        <f>IF(AND(KU56=1,PA56=1),0,ABS(BM57/$C$12*($C$14-$C$15)+$C$15) *'Drive Train'!$AA$49 + CI56*(1-'Drive Train'!$AA$49))</f>
        <v>1.5275000000000296</v>
      </c>
      <c r="CJ57" s="43">
        <f>IF(AND(KV56=1,PB56=1),0,ABS(BN57/$C$12*($C$14-$C$15)+$C$15) *'Drive Train'!$AA$49 + CJ56*(1-'Drive Train'!$AA$49))</f>
        <v>0</v>
      </c>
      <c r="CK57" s="43">
        <f>IF(AND(KW56=1,PC56=1),0,ABS(BO57/$C$12*($C$14-$C$15)+$C$15) *'Drive Train'!$AA$49 + CK56*(1-'Drive Train'!$AA$49))</f>
        <v>0</v>
      </c>
      <c r="CL57" s="43">
        <f>IF(AND(KX56=1,PD56=1),0,ABS(BP57/$C$12*($C$14-$C$15)+$C$15) *'Drive Train'!$AA$49 + CL56*(1-'Drive Train'!$AA$49))</f>
        <v>0</v>
      </c>
      <c r="CM57" s="43">
        <f>IF(AND(KY56=1,PE56=1),0,ABS(BQ57/$C$12*($C$14-$C$15)+$C$15) *'Drive Train'!$AA$49 + CM56*(1-'Drive Train'!$AA$49))</f>
        <v>0</v>
      </c>
      <c r="CN57" s="43">
        <f>IF(AND(KZ56=1,PF56=1),0,ABS(BR57/$C$12*($C$14-$C$15)+$C$15) *'Drive Train'!$AA$49 + CN56*(1-'Drive Train'!$AA$49))</f>
        <v>0</v>
      </c>
      <c r="CO57" s="43">
        <f>IF(AND(LA56=1,PG56=1),0,ABS(BS57/$C$12*($C$14-$C$15)+$C$15) *'Drive Train'!$AA$49 + CO56*(1-'Drive Train'!$AA$49))</f>
        <v>0</v>
      </c>
      <c r="CP57" s="43">
        <f>IF(AND(LB56=1,PH56=1),0,ABS(BT57/$C$12*($C$14-$C$15)+$C$15) *'Drive Train'!$AA$49 + CP56*(1-'Drive Train'!$AA$49))</f>
        <v>0</v>
      </c>
      <c r="CQ57" s="43">
        <f>IF(AND(LC56=1,PI56=1),0,ABS(BU57/$C$12*($C$14-$C$15)+$C$15) *'Drive Train'!$AA$49 + CQ56*(1-'Drive Train'!$AA$49))</f>
        <v>0</v>
      </c>
      <c r="CR57" s="43">
        <f>IF(AND(LD56=1,PJ56=1),0,ABS(BV57/$C$12*($C$14-$C$15)+$C$15) *'Drive Train'!$AA$49 + CR56*(1-'Drive Train'!$AA$49))</f>
        <v>149.66147871602797</v>
      </c>
      <c r="CS57" s="43">
        <f>IF(AND(LE56=1,PK56=1),0,ABS(BW57/$C$12*($C$14-$C$15)+$C$15) *'Drive Train'!$AA$49 + CS56*(1-'Drive Train'!$AA$49))</f>
        <v>2.5625037263874888</v>
      </c>
      <c r="CT57" s="43">
        <f>IF(AND(LF56=1,PL56=1),0,ABS(BX57/$C$12*($C$14-$C$15)+$C$15) *'Drive Train'!$AA$49 + CT56*(1-'Drive Train'!$AA$49))</f>
        <v>1.5289561608364277</v>
      </c>
      <c r="CU57" s="43">
        <f>IF(AND(LG56=1,PM56=1),0,ABS(BY57/$C$12*($C$14-$C$15)+$C$15) *'Drive Train'!$AA$49 + CU56*(1-'Drive Train'!$AA$49))</f>
        <v>1.5275020658913228</v>
      </c>
      <c r="CV57" s="43">
        <f>IF(AND(LH56=1,PN56=1),0,ABS(BZ57/$C$12*($C$14-$C$15)+$C$15) *'Drive Train'!$AA$49 + CV56*(1-'Drive Train'!$AA$49))</f>
        <v>1.5275000709978186</v>
      </c>
      <c r="CW57" s="43">
        <f>IF(AND(LI56=1,PO56=1),0,ABS(CA57/$C$12*($C$14-$C$15)+$C$15) *'Drive Train'!$AA$49 + CW56*(1-'Drive Train'!$AA$49))</f>
        <v>1.5275000024280747</v>
      </c>
      <c r="CX57" s="43">
        <f>IF(AND(LJ56=1,PP56=1),0,ABS(CB57/$C$12*($C$14-$C$15)+$C$15) *'Drive Train'!$AA$49 + CX56*(1-'Drive Train'!$AA$49))</f>
        <v>1.5275000000829133</v>
      </c>
      <c r="CY57" s="43">
        <f>IF(AND(LK56=1,PQ56=1),0,ABS(CC57/$C$12*($C$14-$C$15)+$C$15) *'Drive Train'!$AA$49 + CY56*(1-'Drive Train'!$AA$49))</f>
        <v>1.5275000000028598</v>
      </c>
      <c r="CZ57" s="43">
        <f>IF(AND(LL56=1,PR56=1),0,ABS(CD57/$C$12*($C$14-$C$15)+$C$15) *'Drive Train'!$AA$49 + CZ56*(1-'Drive Train'!$AA$49))</f>
        <v>1.5275000000005281</v>
      </c>
      <c r="DA57" s="43">
        <f>IF(AND(LM56=1,PS56=1),0,ABS(CE57/$C$12*($C$14-$C$15)+$C$15) *'Drive Train'!$AA$49 + DA56*(1-'Drive Train'!$AA$49))</f>
        <v>0</v>
      </c>
      <c r="DB57" s="47">
        <f t="shared" si="99"/>
        <v>1.9600000000000011</v>
      </c>
      <c r="DC57" s="43">
        <f t="shared" si="310"/>
        <v>0</v>
      </c>
      <c r="DD57" s="43">
        <f t="shared" si="311"/>
        <v>1.5275000000239229</v>
      </c>
      <c r="DE57" s="43">
        <f t="shared" si="312"/>
        <v>1.5275000000000296</v>
      </c>
      <c r="DF57" s="43">
        <f t="shared" si="313"/>
        <v>0</v>
      </c>
      <c r="DG57" s="43">
        <f t="shared" si="314"/>
        <v>0</v>
      </c>
      <c r="DH57" s="43">
        <f t="shared" si="315"/>
        <v>0</v>
      </c>
      <c r="DI57" s="43">
        <f t="shared" si="316"/>
        <v>0</v>
      </c>
      <c r="DJ57" s="43">
        <f t="shared" si="317"/>
        <v>0</v>
      </c>
      <c r="DK57" s="43">
        <f t="shared" si="318"/>
        <v>0</v>
      </c>
      <c r="DL57" s="43">
        <f t="shared" si="319"/>
        <v>0</v>
      </c>
      <c r="DM57" s="43">
        <f t="shared" si="320"/>
        <v>0</v>
      </c>
      <c r="DN57" s="43">
        <f t="shared" si="321"/>
        <v>25</v>
      </c>
      <c r="DO57" s="43">
        <f t="shared" si="322"/>
        <v>2.5625037263874888</v>
      </c>
      <c r="DP57" s="43">
        <f t="shared" si="323"/>
        <v>1.5289561608364277</v>
      </c>
      <c r="DQ57" s="43">
        <f t="shared" si="324"/>
        <v>1.5275020658913228</v>
      </c>
      <c r="DR57" s="43">
        <f t="shared" si="325"/>
        <v>1.5275000709978186</v>
      </c>
      <c r="DS57" s="43">
        <f t="shared" si="326"/>
        <v>1.5275000024280747</v>
      </c>
      <c r="DT57" s="43">
        <f t="shared" si="327"/>
        <v>1.5275000000829133</v>
      </c>
      <c r="DU57" s="43">
        <f t="shared" si="328"/>
        <v>1.5275000000028598</v>
      </c>
      <c r="DV57" s="43">
        <f t="shared" si="329"/>
        <v>1.5275000000005281</v>
      </c>
      <c r="DW57" s="43">
        <f t="shared" si="330"/>
        <v>0</v>
      </c>
      <c r="DX57" s="47">
        <f t="shared" si="100"/>
        <v>1.9600000000000011</v>
      </c>
      <c r="DY57" s="2">
        <f>IF(OY57=0,($C$23/0.4536*IF(ISNA(MK56),'Drive Train'!$F$16,'Drive Train'!$F$17)*4.448*$C$24*S$6)*SIGN(BK57),BK57)</f>
        <v>0</v>
      </c>
      <c r="DZ57" s="2">
        <f>IF(OZ57=0,($C$23/0.4536*IF(ISNA(ML56),'Drive Train'!$F$16,'Drive Train'!$F$17)*4.448*$C$24*$C$21*T$6)*SIGN(BL57),BL57)</f>
        <v>0</v>
      </c>
      <c r="EA57" s="2">
        <f>IF(PA57=0,($C$23/0.4536*IF(ISNA(MM56),'Drive Train'!$F$16,'Drive Train'!$F$17)*4.448*$C$24*$C$21*U$6)*SIGN(BM57),BM57)</f>
        <v>0</v>
      </c>
      <c r="EB57" s="2">
        <f>IF(PB57=0,($C$23/0.4536*IF(ISNA(MN56),'Drive Train'!$F$16,'Drive Train'!$F$17)*4.448*$C$24*$C$21*V$6)*SIGN(BN57),BN57)</f>
        <v>0</v>
      </c>
      <c r="EC57" s="2">
        <f>IF(PC57=0,($C$23/0.4536*IF(ISNA(MO56),'Drive Train'!$F$16,'Drive Train'!$F$17)*4.448*$C$24*$C$21*W$6)*SIGN(BO57),BO57)</f>
        <v>0</v>
      </c>
      <c r="ED57" s="2">
        <f>IF(PD57=0,($C$23/0.4536*IF(ISNA(MP56),'Drive Train'!$F$16,'Drive Train'!$F$17)*4.448*$C$24*$C$21*X$6)*SIGN(BP57),BP57)</f>
        <v>0</v>
      </c>
      <c r="EE57" s="2">
        <f>IF(PE57=0,($C$23/0.4536*IF(ISNA(MQ56),'Drive Train'!$F$16,'Drive Train'!$F$17)*4.448*$C$24*$C$21*Y$6)*SIGN(BQ57),BQ57)</f>
        <v>0</v>
      </c>
      <c r="EF57" s="2">
        <f>IF(PF57=0,($C$23/0.4536*IF(ISNA(MR56),'Drive Train'!$F$16,'Drive Train'!$F$17)*4.448*$C$24*$C$21*Z$6)*SIGN(BR57),BR57)</f>
        <v>0</v>
      </c>
      <c r="EG57" s="2">
        <f>IF(PG57=0,($C$23/0.4536*IF(ISNA(MS56),'Drive Train'!$F$16,'Drive Train'!$F$17)*4.448*$C$24*$C$21*AA$6)*SIGN(BS57),BS57)</f>
        <v>0</v>
      </c>
      <c r="EH57" s="2">
        <f>IF(PH57=0,($C$23/0.4536*IF(ISNA(MT56),'Drive Train'!$F$16,'Drive Train'!$F$17)*4.448*$C$24*$C$21*AB$6)*SIGN(BT57),BT57)</f>
        <v>0</v>
      </c>
      <c r="EI57" s="2">
        <f>IF(PI57=0,($C$23/0.4536*IF(ISNA(MU56),'Drive Train'!$F$16,'Drive Train'!$F$17)*4.448*$C$24*$C$21*AC$6)*SIGN(BU57),BU57)</f>
        <v>0</v>
      </c>
      <c r="EJ57" s="2">
        <f>IF(PJ57=0,($C$23/0.4536*IF(ISNA(MV56),'Drive Train'!$F$16,'Drive Train'!$F$17)*4.448*$C$24*$C$21*AD$6)*SIGN(BV57),BV57)</f>
        <v>5.7851468929800003</v>
      </c>
      <c r="EK57" s="2">
        <f>IF(PK57=0,($C$23/0.4536*IF(ISNA(MW56),'Drive Train'!$F$16,'Drive Train'!$F$17)*4.448*$C$24*$C$21*AE$6)*SIGN(BW57),BW57)</f>
        <v>0</v>
      </c>
      <c r="EL57" s="2">
        <f>IF(PL57=0,($C$23/0.4536*IF(ISNA(MX56),'Drive Train'!$F$16,'Drive Train'!$F$17)*4.448*$C$24*$C$21*AF$6)*SIGN(BX57),BX57)</f>
        <v>0</v>
      </c>
      <c r="EM57" s="2">
        <f>IF(PM57=0,($C$23/0.4536*IF(ISNA(MY56),'Drive Train'!$F$16,'Drive Train'!$F$17)*4.448*$C$24*$C$21*AG$6)*SIGN(BY57),BY57)</f>
        <v>0</v>
      </c>
      <c r="EN57" s="2">
        <f>IF(PN57=0,($C$23/0.4536*IF(ISNA(MZ56),'Drive Train'!$F$16,'Drive Train'!$F$17)*4.448*$C$24*$C$21*AH$6)*SIGN(BZ57),BZ57)</f>
        <v>0</v>
      </c>
      <c r="EO57" s="2">
        <f>IF(PO57=0,($C$23/0.4536*IF(ISNA(NA56),'Drive Train'!$F$16,'Drive Train'!$F$17)*4.448*$C$24*$C$21*AI$6)*SIGN(CA57),CA57)</f>
        <v>0</v>
      </c>
      <c r="EP57" s="2">
        <f>IF(PP57=0,($C$23/0.4536*IF(ISNA(NB56),'Drive Train'!$F$16,'Drive Train'!$F$17)*4.448*$C$24*$C$21*AJ$6)*SIGN(CB57),CB57)</f>
        <v>0</v>
      </c>
      <c r="EQ57" s="2">
        <f>IF(PQ57=0,($C$23/0.4536*IF(ISNA(NC56),'Drive Train'!$F$16,'Drive Train'!$F$17)*4.448*$C$24*$C$21*AK$6)*SIGN(CC57),CC57)</f>
        <v>0</v>
      </c>
      <c r="ER57" s="2">
        <f>IF(PR57=0,($C$23/0.4536*IF(ISNA(ND56),'Drive Train'!$F$16,'Drive Train'!$F$17)*4.448*$C$24*$C$21*AL$6)*SIGN(CD57),CD57)</f>
        <v>0</v>
      </c>
      <c r="ES57" s="2">
        <f>IF(PS57=0,($C$23/0.4536*IF(ISNA(NE56),'Drive Train'!$F$16,'Drive Train'!$F$17)*4.448*$C$24*$C$21*AM$6)*SIGN(CE57),CE57)</f>
        <v>0</v>
      </c>
      <c r="ET57" s="47">
        <f t="shared" si="331"/>
        <v>1.9600000000000011</v>
      </c>
      <c r="EU57" s="2">
        <f>MAX(MIN(IF(AND(OY56=1,NG57&lt;0),-1,1)*(DC57-$C$15)/($C$14-$C$15)*$C$12*$C$21-$C$33*LO57/AO$6 -  OY56*$C$33/$C$21,DY56/$C$19),MAX(EU$8:EU56)*-1)</f>
        <v>-0.84420937587075306</v>
      </c>
      <c r="EV57" s="2">
        <f>MAX(MIN(IF(AND(OZ56=1,NH57&lt;0),-1,1)*(DD57-$C$15)/($C$14-$C$15)*$C$12*$C$21-$C$33*LP57/AP$6 -  OZ56*$C$33/$C$21,DZ56/$C$19),MAX(EV$8:EV56)*-1)</f>
        <v>-0.98291519465972155</v>
      </c>
      <c r="EW57" s="2">
        <f>MAX(MIN(IF(AND(PA56=1,NI57&lt;0),-1,1)*(DE57-$C$15)/($C$14-$C$15)*$C$12*$C$21-$C$33*LQ57/AQ$6 -  PA56*$C$33/$C$21,EA56/$C$19),MAX(EW$8:EW56)*-1)</f>
        <v>-0.92555902885257813</v>
      </c>
      <c r="EX57" s="2">
        <f>MAX(MIN(IF(AND(PB56=1,NJ57&lt;0),-1,1)*(DF57-$C$15)/($C$14-$C$15)*$C$12*$C$21-$C$33*LR57/AR$6 -  PB56*$C$33/$C$21,EB56/$C$19),MAX(EX$8:EX56)*-1)</f>
        <v>-0.84420937587075306</v>
      </c>
      <c r="EY57" s="2">
        <f>MAX(MIN(IF(AND(PC56=1,NK57&lt;0),-1,1)*(DG57-$C$15)/($C$14-$C$15)*$C$12*$C$21-$C$33*LS57/AS$6 -  PC56*$C$33/$C$21,EC56/$C$19),MAX(EY$8:EY56)*-1)</f>
        <v>-0.84420937587075306</v>
      </c>
      <c r="EZ57" s="2">
        <f>MAX(MIN(IF(AND(PD56=1,NL57&lt;0),-1,1)*(DH57-$C$15)/($C$14-$C$15)*$C$12*$C$21-$C$33*LT57/AT$6 -  PD56*$C$33/$C$21,ED56/$C$19),MAX(EZ$8:EZ56)*-1)</f>
        <v>-0.84420937587075306</v>
      </c>
      <c r="FA57" s="2">
        <f>MAX(MIN(IF(AND(PE56=1,NM57&lt;0),-1,1)*(DI57-$C$15)/($C$14-$C$15)*$C$12*$C$21-$C$33*LU57/AU$6 -  PE56*$C$33/$C$21,EE56/$C$19),MAX(FA$8:FA56)*-1)</f>
        <v>-0.84420937587075306</v>
      </c>
      <c r="FB57" s="2">
        <f>MAX(MIN(IF(AND(PF56=1,NN57&lt;0),-1,1)*(DJ57-$C$15)/($C$14-$C$15)*$C$12*$C$21-$C$33*LV57/AV$6 -  PF56*$C$33/$C$21,EF56/$C$19),MAX(FB$8:FB56)*-1)</f>
        <v>-0.84420937587075306</v>
      </c>
      <c r="FC57" s="2">
        <f>MAX(MIN(IF(AND(PG56=1,NO57&lt;0),-1,1)*(DK57-$C$15)/($C$14-$C$15)*$C$12*$C$21-$C$33*LW57/AW$6 -  PG56*$C$33/$C$21,EG56/$C$19),MAX(FC$8:FC56)*-1)</f>
        <v>-0.82444281081081083</v>
      </c>
      <c r="FD57" s="2">
        <f>MAX(MIN(IF(AND(PH56=1,NP57&lt;0),-1,1)*(DL57-$C$15)/($C$14-$C$15)*$C$12*$C$21-$C$33*LX57/AX$6 -  PH56*$C$33/$C$21,EH56/$C$19),MAX(FD$8:FD56)*-1)</f>
        <v>-0.74400936585365862</v>
      </c>
      <c r="FE57" s="2">
        <f>MAX(MIN(IF(AND(PI56=1,NQ57&lt;0),-1,1)*(DM57-$C$15)/($C$14-$C$15)*$C$12*$C$21-$C$33*LY57/AY$6 -  PI56*$C$33/$C$21,EI56/$C$19),MAX(FE$8:FE56)*-1)</f>
        <v>-0.6778751999999999</v>
      </c>
      <c r="FF57" s="2">
        <f>MAX(MIN(IF(AND(PJ56=1,NR57&lt;0),-1,1)*(DN57-$C$15)/($C$14-$C$15)*$C$12*$C$21-$C$33*LZ57/AZ$6 -  PJ56*$C$33/$C$21,EJ56/$C$19),MAX(FF$8:FF56)*-1)</f>
        <v>8.8083005241454571E-2</v>
      </c>
      <c r="FG57" s="2">
        <f>MAX(MIN(IF(AND(PK56=1,NS57&lt;0),-1,1)*(DO57-$C$15)/($C$14-$C$15)*$C$12*$C$21-$C$33*MA57/BA$6 -  PK56*$C$33/$C$21,EK56/$C$19),MAX(FG$8:FG56)*-1)</f>
        <v>-0.4460383340531891</v>
      </c>
      <c r="FH57" s="2">
        <f>MAX(MIN(IF(AND(PL56=1,NT57&lt;0),-1,1)*(DP57-$C$15)/($C$14-$C$15)*$C$12*$C$21-$C$33*MB57/BB$6 -  PL56*$C$33/$C$21,EL56/$C$19),MAX(FH$8:FH56)*-1)</f>
        <v>-0.52436625293161376</v>
      </c>
      <c r="FI57" s="2">
        <f>MAX(MIN(IF(AND(PM56=1,NU57&lt;0),-1,1)*(DQ57-$C$15)/($C$14-$C$15)*$C$12*$C$21-$C$33*MC57/BC$6 -  PM56*$C$33/$C$21,EM56/$C$19),MAX(FI$8:FI56)*-1)</f>
        <v>-0.60269417181003837</v>
      </c>
      <c r="FJ57" s="2">
        <f>MAX(MIN(IF(AND(PN56=1,NV57&lt;0),-1,1)*(DR57-$C$15)/($C$14-$C$15)*$C$12*$C$21-$C$33*MD57/BD$6 -  PN56*$C$33/$C$21,EN56/$C$19),MAX(FJ$8:FJ56)*-1)</f>
        <v>-0.68102209068846309</v>
      </c>
      <c r="FK57" s="2">
        <f>MAX(MIN(IF(AND(PO56=1,NW57&lt;0),-1,1)*(DS57-$C$15)/($C$14-$C$15)*$C$12*$C$21-$C$33*ME57/BE$6 -  PO56*$C$33/$C$21,EO56/$C$19),MAX(FK$8:FK56)*-1)</f>
        <v>-0.7593500095668877</v>
      </c>
      <c r="FL57" s="2">
        <f>MAX(MIN(IF(AND(PP56=1,NX57&lt;0),-1,1)*(DT57-$C$15)/($C$14-$C$15)*$C$12*$C$21-$C$33*MF57/BF$6 -  PP56*$C$33/$C$21,EP56/$C$19),MAX(FL$8:FL56)*-1)</f>
        <v>-0.8376779284453123</v>
      </c>
      <c r="FM57" s="2">
        <f>MAX(MIN(IF(AND(PQ56=1,NY57&lt;0),-1,1)*(DU57-$C$15)/($C$14-$C$15)*$C$12*$C$21-$C$33*MG57/BG$6 -  PQ56*$C$33/$C$21,EQ56/$C$19),MAX(FM$8:FM56)*-1)</f>
        <v>-0.87588360832312362</v>
      </c>
      <c r="FN57" s="2">
        <f>MAX(MIN(IF(AND(PR56=1,NZ57&lt;0),-1,1)*(DV57-$C$15)/($C$14-$C$15)*$C$12*$C$21-$C$33*MH57/BH$6 -  PR56*$C$33/$C$21,ER56/$C$19),MAX(FN$8:FN56)*-1)</f>
        <v>-0.83330194132217328</v>
      </c>
      <c r="FO57" s="2">
        <f>MAX(MIN(IF(AND(PS56=1,OA57&lt;0),-1,1)*(DW57-$C$15)/($C$14-$C$15)*$C$12*$C$21-$C$33*MI57/BI$6 -  PS56*$C$33/$C$21,ES56/$C$19),MAX(FO$8:FO56)*-1)</f>
        <v>-0.84420937587075306</v>
      </c>
      <c r="FP57" s="47">
        <f t="shared" si="101"/>
        <v>1.9600000000000011</v>
      </c>
      <c r="FQ57" s="43">
        <f t="shared" si="375"/>
        <v>0</v>
      </c>
      <c r="FR57" s="43">
        <f t="shared" si="376"/>
        <v>1.5275000000239229</v>
      </c>
      <c r="FS57" s="43">
        <f t="shared" si="377"/>
        <v>1.5275000000000296</v>
      </c>
      <c r="FT57" s="43">
        <f t="shared" si="378"/>
        <v>0</v>
      </c>
      <c r="FU57" s="43">
        <f t="shared" si="379"/>
        <v>0</v>
      </c>
      <c r="FV57" s="43">
        <f t="shared" si="380"/>
        <v>0</v>
      </c>
      <c r="FW57" s="43">
        <f t="shared" si="381"/>
        <v>0</v>
      </c>
      <c r="FX57" s="43">
        <f t="shared" si="382"/>
        <v>0</v>
      </c>
      <c r="FY57" s="43">
        <f t="shared" si="383"/>
        <v>0</v>
      </c>
      <c r="FZ57" s="43">
        <f t="shared" si="384"/>
        <v>0</v>
      </c>
      <c r="GA57" s="43">
        <f t="shared" si="385"/>
        <v>0</v>
      </c>
      <c r="GB57" s="43">
        <f t="shared" si="386"/>
        <v>8.3782639493311812</v>
      </c>
      <c r="GC57" s="43">
        <f t="shared" si="387"/>
        <v>2.5625037263874888</v>
      </c>
      <c r="GD57" s="43">
        <f t="shared" si="388"/>
        <v>1.5289561608364277</v>
      </c>
      <c r="GE57" s="43">
        <f t="shared" si="389"/>
        <v>1.5275020658913228</v>
      </c>
      <c r="GF57" s="43">
        <f t="shared" si="390"/>
        <v>1.5275000709978186</v>
      </c>
      <c r="GG57" s="43">
        <f t="shared" si="391"/>
        <v>1.5275000024280747</v>
      </c>
      <c r="GH57" s="43">
        <f t="shared" si="392"/>
        <v>1.5275000000829133</v>
      </c>
      <c r="GI57" s="43">
        <f t="shared" si="393"/>
        <v>1.5275000000028598</v>
      </c>
      <c r="GJ57" s="43">
        <f t="shared" si="394"/>
        <v>1.5275000000005281</v>
      </c>
      <c r="GK57" s="43">
        <f t="shared" si="395"/>
        <v>0</v>
      </c>
      <c r="GL57" s="47">
        <f t="shared" si="123"/>
        <v>1.9600000000000011</v>
      </c>
      <c r="GM57" s="43">
        <f t="shared" si="332"/>
        <v>0</v>
      </c>
      <c r="GN57" s="43">
        <f t="shared" si="333"/>
        <v>-9.8726472741857023</v>
      </c>
      <c r="GO57" s="43">
        <f t="shared" si="334"/>
        <v>-13.428346429556555</v>
      </c>
      <c r="GP57" s="43">
        <f t="shared" si="335"/>
        <v>0</v>
      </c>
      <c r="GQ57" s="43">
        <f t="shared" si="336"/>
        <v>0</v>
      </c>
      <c r="GR57" s="43">
        <f t="shared" si="337"/>
        <v>0</v>
      </c>
      <c r="GS57" s="43">
        <f t="shared" si="338"/>
        <v>0</v>
      </c>
      <c r="GT57" s="43">
        <f t="shared" si="339"/>
        <v>0</v>
      </c>
      <c r="GU57" s="43">
        <f t="shared" si="340"/>
        <v>0</v>
      </c>
      <c r="GV57" s="43">
        <f t="shared" si="341"/>
        <v>0</v>
      </c>
      <c r="GW57" s="43">
        <f t="shared" si="342"/>
        <v>0</v>
      </c>
      <c r="GX57" s="43">
        <f t="shared" si="343"/>
        <v>1.7694556892066058</v>
      </c>
      <c r="GY57" s="43">
        <f t="shared" si="344"/>
        <v>-8.9602422809162849</v>
      </c>
      <c r="GZ57" s="43">
        <f t="shared" si="345"/>
        <v>-10.533732891315141</v>
      </c>
      <c r="HA57" s="43">
        <f t="shared" si="346"/>
        <v>-12.107223501713998</v>
      </c>
      <c r="HB57" s="43">
        <f t="shared" si="347"/>
        <v>-13.680714112112852</v>
      </c>
      <c r="HC57" s="43">
        <f t="shared" si="348"/>
        <v>-15.254204722511707</v>
      </c>
      <c r="HD57" s="43">
        <f t="shared" si="349"/>
        <v>-16.827695332910565</v>
      </c>
      <c r="HE57" s="43">
        <f t="shared" si="350"/>
        <v>-17.595190236547019</v>
      </c>
      <c r="HF57" s="43">
        <f t="shared" si="351"/>
        <v>-16.73978830374293</v>
      </c>
      <c r="HG57" s="43">
        <f t="shared" si="352"/>
        <v>0</v>
      </c>
      <c r="HH57" s="47">
        <f t="shared" si="124"/>
        <v>1.9600000000000011</v>
      </c>
      <c r="HI57" s="43">
        <f t="shared" si="125"/>
        <v>0</v>
      </c>
      <c r="HJ57" s="43">
        <f t="shared" si="126"/>
        <v>9.8726472741857023</v>
      </c>
      <c r="HK57" s="43">
        <f t="shared" si="127"/>
        <v>13.428346429556555</v>
      </c>
      <c r="HL57" s="43">
        <f t="shared" si="128"/>
        <v>0</v>
      </c>
      <c r="HM57" s="43">
        <f t="shared" si="129"/>
        <v>0</v>
      </c>
      <c r="HN57" s="43">
        <f t="shared" si="130"/>
        <v>0</v>
      </c>
      <c r="HO57" s="43">
        <f t="shared" si="131"/>
        <v>0</v>
      </c>
      <c r="HP57" s="43">
        <f t="shared" si="132"/>
        <v>0</v>
      </c>
      <c r="HQ57" s="43">
        <f t="shared" si="133"/>
        <v>0</v>
      </c>
      <c r="HR57" s="43">
        <f t="shared" si="134"/>
        <v>0</v>
      </c>
      <c r="HS57" s="43">
        <f t="shared" si="135"/>
        <v>0</v>
      </c>
      <c r="HT57" s="43">
        <f t="shared" si="136"/>
        <v>1.7694556892066058</v>
      </c>
      <c r="HU57" s="43">
        <f t="shared" si="137"/>
        <v>8.9602422809162849</v>
      </c>
      <c r="HV57" s="43">
        <f t="shared" si="138"/>
        <v>10.533732891315141</v>
      </c>
      <c r="HW57" s="43">
        <f t="shared" si="139"/>
        <v>12.107223501713998</v>
      </c>
      <c r="HX57" s="43">
        <f t="shared" si="140"/>
        <v>13.680714112112852</v>
      </c>
      <c r="HY57" s="43">
        <f t="shared" si="141"/>
        <v>15.254204722511707</v>
      </c>
      <c r="HZ57" s="43">
        <f t="shared" si="142"/>
        <v>16.827695332910565</v>
      </c>
      <c r="IA57" s="43">
        <f t="shared" si="143"/>
        <v>17.595190236547019</v>
      </c>
      <c r="IB57" s="43">
        <f t="shared" si="144"/>
        <v>16.73978830374293</v>
      </c>
      <c r="IC57" s="43">
        <f t="shared" si="145"/>
        <v>0</v>
      </c>
      <c r="ID57" s="47">
        <f t="shared" si="146"/>
        <v>1.9600000000000011</v>
      </c>
      <c r="IE57" s="43">
        <f t="shared" si="147"/>
        <v>0</v>
      </c>
      <c r="IF57" s="43">
        <f t="shared" si="148"/>
        <v>0</v>
      </c>
      <c r="IG57" s="43">
        <f t="shared" si="149"/>
        <v>0</v>
      </c>
      <c r="IH57" s="43">
        <f t="shared" si="150"/>
        <v>0</v>
      </c>
      <c r="II57" s="43">
        <f t="shared" si="151"/>
        <v>0</v>
      </c>
      <c r="IJ57" s="43">
        <f t="shared" si="152"/>
        <v>0</v>
      </c>
      <c r="IK57" s="43">
        <f t="shared" si="153"/>
        <v>0</v>
      </c>
      <c r="IL57" s="43">
        <f t="shared" si="154"/>
        <v>0</v>
      </c>
      <c r="IM57" s="43">
        <f t="shared" si="155"/>
        <v>0</v>
      </c>
      <c r="IN57" s="43">
        <f t="shared" si="156"/>
        <v>0</v>
      </c>
      <c r="IO57" s="43">
        <f t="shared" si="157"/>
        <v>0</v>
      </c>
      <c r="IP57" s="43">
        <f t="shared" si="158"/>
        <v>11.739667970923074</v>
      </c>
      <c r="IQ57" s="43">
        <f t="shared" si="159"/>
        <v>0</v>
      </c>
      <c r="IR57" s="43">
        <f t="shared" si="160"/>
        <v>0</v>
      </c>
      <c r="IS57" s="43">
        <f t="shared" si="161"/>
        <v>0</v>
      </c>
      <c r="IT57" s="43">
        <f t="shared" si="162"/>
        <v>0</v>
      </c>
      <c r="IU57" s="43">
        <f t="shared" si="163"/>
        <v>0</v>
      </c>
      <c r="IV57" s="43">
        <f t="shared" si="164"/>
        <v>0</v>
      </c>
      <c r="IW57" s="43">
        <f t="shared" si="165"/>
        <v>0</v>
      </c>
      <c r="IX57" s="43">
        <f t="shared" si="166"/>
        <v>0</v>
      </c>
      <c r="IY57" s="43">
        <f t="shared" si="167"/>
        <v>0</v>
      </c>
      <c r="IZ57" s="47">
        <f t="shared" si="168"/>
        <v>1.9600000000000011</v>
      </c>
      <c r="JA57" s="43" t="e">
        <f t="shared" si="267"/>
        <v>#N/A</v>
      </c>
      <c r="JB57" s="43" t="e">
        <f t="shared" si="268"/>
        <v>#N/A</v>
      </c>
      <c r="JC57" s="43" t="e">
        <f t="shared" si="269"/>
        <v>#N/A</v>
      </c>
      <c r="JD57" s="43" t="e">
        <f t="shared" si="270"/>
        <v>#N/A</v>
      </c>
      <c r="JE57" s="43" t="e">
        <f t="shared" si="271"/>
        <v>#N/A</v>
      </c>
      <c r="JF57" s="43" t="e">
        <f t="shared" si="272"/>
        <v>#N/A</v>
      </c>
      <c r="JG57" s="43" t="e">
        <f t="shared" si="273"/>
        <v>#N/A</v>
      </c>
      <c r="JH57" s="43" t="e">
        <f t="shared" si="274"/>
        <v>#N/A</v>
      </c>
      <c r="JI57" s="43" t="e">
        <f t="shared" si="275"/>
        <v>#N/A</v>
      </c>
      <c r="JJ57" s="43" t="e">
        <f t="shared" si="276"/>
        <v>#N/A</v>
      </c>
      <c r="JK57" s="43" t="e">
        <f t="shared" si="277"/>
        <v>#N/A</v>
      </c>
      <c r="JL57" s="43">
        <f t="shared" si="278"/>
        <v>6</v>
      </c>
      <c r="JM57" s="43" t="e">
        <f t="shared" si="279"/>
        <v>#N/A</v>
      </c>
      <c r="JN57" s="43" t="e">
        <f t="shared" si="280"/>
        <v>#N/A</v>
      </c>
      <c r="JO57" s="43" t="e">
        <f t="shared" si="281"/>
        <v>#N/A</v>
      </c>
      <c r="JP57" s="43" t="e">
        <f t="shared" si="282"/>
        <v>#N/A</v>
      </c>
      <c r="JQ57" s="43" t="e">
        <f t="shared" si="283"/>
        <v>#N/A</v>
      </c>
      <c r="JR57" s="43" t="e">
        <f t="shared" si="284"/>
        <v>#N/A</v>
      </c>
      <c r="JS57" s="43" t="e">
        <f t="shared" si="285"/>
        <v>#N/A</v>
      </c>
      <c r="JT57" s="43" t="e">
        <f t="shared" si="286"/>
        <v>#N/A</v>
      </c>
      <c r="JU57" s="43" t="e">
        <f t="shared" si="287"/>
        <v>#N/A</v>
      </c>
      <c r="JV57" s="47">
        <f t="shared" si="170"/>
        <v>1.9600000000000011</v>
      </c>
      <c r="JW57" s="36">
        <f t="shared" si="396"/>
        <v>0</v>
      </c>
      <c r="JX57" s="36">
        <f t="shared" si="397"/>
        <v>0</v>
      </c>
      <c r="JY57" s="36">
        <f t="shared" si="398"/>
        <v>0</v>
      </c>
      <c r="JZ57" s="36">
        <f t="shared" si="399"/>
        <v>0</v>
      </c>
      <c r="KA57" s="36">
        <f t="shared" si="400"/>
        <v>0</v>
      </c>
      <c r="KB57" s="36">
        <f t="shared" si="401"/>
        <v>0</v>
      </c>
      <c r="KC57" s="36">
        <f t="shared" si="402"/>
        <v>0</v>
      </c>
      <c r="KD57" s="36">
        <f t="shared" si="403"/>
        <v>0</v>
      </c>
      <c r="KE57" s="36">
        <f t="shared" si="404"/>
        <v>0</v>
      </c>
      <c r="KF57" s="36">
        <f t="shared" si="405"/>
        <v>0</v>
      </c>
      <c r="KG57" s="36">
        <f t="shared" si="406"/>
        <v>0</v>
      </c>
      <c r="KH57" s="36">
        <f t="shared" si="407"/>
        <v>0</v>
      </c>
      <c r="KI57" s="36">
        <f t="shared" si="408"/>
        <v>0</v>
      </c>
      <c r="KJ57" s="36">
        <f t="shared" si="409"/>
        <v>0</v>
      </c>
      <c r="KK57" s="36">
        <f t="shared" si="410"/>
        <v>0</v>
      </c>
      <c r="KL57" s="36">
        <f t="shared" si="411"/>
        <v>0</v>
      </c>
      <c r="KM57" s="36">
        <f t="shared" si="412"/>
        <v>0</v>
      </c>
      <c r="KN57" s="36">
        <f t="shared" si="413"/>
        <v>0</v>
      </c>
      <c r="KO57" s="36">
        <f t="shared" si="414"/>
        <v>0</v>
      </c>
      <c r="KP57" s="36">
        <f t="shared" si="415"/>
        <v>0</v>
      </c>
      <c r="KQ57" s="36">
        <f t="shared" si="416"/>
        <v>0</v>
      </c>
      <c r="KR57" s="47">
        <f t="shared" si="192"/>
        <v>1.9600000000000011</v>
      </c>
      <c r="KS57" s="1">
        <f t="shared" si="417"/>
        <v>1</v>
      </c>
      <c r="KT57" s="1">
        <f t="shared" si="418"/>
        <v>0</v>
      </c>
      <c r="KU57" s="1">
        <f t="shared" si="419"/>
        <v>0</v>
      </c>
      <c r="KV57" s="1">
        <f t="shared" si="420"/>
        <v>1</v>
      </c>
      <c r="KW57" s="1">
        <f t="shared" si="421"/>
        <v>1</v>
      </c>
      <c r="KX57" s="1">
        <f t="shared" si="422"/>
        <v>1</v>
      </c>
      <c r="KY57" s="1">
        <f t="shared" si="423"/>
        <v>1</v>
      </c>
      <c r="KZ57" s="1">
        <f t="shared" si="424"/>
        <v>1</v>
      </c>
      <c r="LA57" s="1">
        <f t="shared" si="425"/>
        <v>1</v>
      </c>
      <c r="LB57" s="1">
        <f t="shared" si="426"/>
        <v>1</v>
      </c>
      <c r="LC57" s="1">
        <f t="shared" si="427"/>
        <v>1</v>
      </c>
      <c r="LD57" s="1">
        <f t="shared" si="428"/>
        <v>0</v>
      </c>
      <c r="LE57" s="1">
        <f t="shared" si="429"/>
        <v>0</v>
      </c>
      <c r="LF57" s="1">
        <f t="shared" si="430"/>
        <v>0</v>
      </c>
      <c r="LG57" s="1">
        <f t="shared" si="431"/>
        <v>0</v>
      </c>
      <c r="LH57" s="1">
        <f t="shared" si="432"/>
        <v>0</v>
      </c>
      <c r="LI57" s="1">
        <f t="shared" si="433"/>
        <v>0</v>
      </c>
      <c r="LJ57" s="1">
        <f t="shared" si="434"/>
        <v>0</v>
      </c>
      <c r="LK57" s="1">
        <f t="shared" si="435"/>
        <v>0</v>
      </c>
      <c r="LL57" s="1">
        <f t="shared" si="436"/>
        <v>0</v>
      </c>
      <c r="LM57" s="1">
        <f t="shared" si="437"/>
        <v>1</v>
      </c>
      <c r="LN57" s="47">
        <f t="shared" si="214"/>
        <v>1.9600000000000011</v>
      </c>
      <c r="LO57" s="43">
        <f t="shared" si="215"/>
        <v>0</v>
      </c>
      <c r="LP57" s="43">
        <f t="shared" si="216"/>
        <v>8.9105470420937234</v>
      </c>
      <c r="LQ57" s="43">
        <f t="shared" si="217"/>
        <v>3.9932874630095538</v>
      </c>
      <c r="LR57" s="43">
        <f t="shared" si="218"/>
        <v>0</v>
      </c>
      <c r="LS57" s="43">
        <f t="shared" si="219"/>
        <v>0</v>
      </c>
      <c r="LT57" s="43">
        <f t="shared" si="220"/>
        <v>0</v>
      </c>
      <c r="LU57" s="43">
        <f t="shared" si="221"/>
        <v>0</v>
      </c>
      <c r="LV57" s="43">
        <f t="shared" si="222"/>
        <v>0</v>
      </c>
      <c r="LW57" s="43">
        <f t="shared" si="223"/>
        <v>0</v>
      </c>
      <c r="LX57" s="43">
        <f t="shared" si="224"/>
        <v>0</v>
      </c>
      <c r="LY57" s="43">
        <f t="shared" si="225"/>
        <v>0</v>
      </c>
      <c r="LZ57" s="43">
        <f t="shared" si="226"/>
        <v>7.6601998985695223</v>
      </c>
      <c r="MA57" s="43">
        <f t="shared" si="227"/>
        <v>8.3955479259201358</v>
      </c>
      <c r="MB57" s="43">
        <f t="shared" si="228"/>
        <v>7.7226151081403778</v>
      </c>
      <c r="MC57" s="43">
        <f t="shared" si="229"/>
        <v>6.341048569289093</v>
      </c>
      <c r="MD57" s="43">
        <f t="shared" si="230"/>
        <v>5.7014417958550032</v>
      </c>
      <c r="ME57" s="43">
        <f t="shared" si="231"/>
        <v>4.6998781752526835</v>
      </c>
      <c r="MF57" s="43">
        <f t="shared" si="232"/>
        <v>3.326831577359302</v>
      </c>
      <c r="MG57" s="43">
        <f t="shared" si="233"/>
        <v>1.5232170856730607</v>
      </c>
      <c r="MH57" s="43">
        <f t="shared" si="234"/>
        <v>0.35672170769965617</v>
      </c>
      <c r="MI57" s="43">
        <f t="shared" si="235"/>
        <v>0</v>
      </c>
      <c r="MJ57" s="47">
        <f t="shared" si="236"/>
        <v>1.9600000000000011</v>
      </c>
      <c r="MK57" s="43" t="e">
        <f t="shared" si="353"/>
        <v>#N/A</v>
      </c>
      <c r="ML57" s="43" t="e">
        <f t="shared" si="288"/>
        <v>#N/A</v>
      </c>
      <c r="MM57" s="43" t="e">
        <f t="shared" si="289"/>
        <v>#N/A</v>
      </c>
      <c r="MN57" s="43" t="e">
        <f t="shared" si="290"/>
        <v>#N/A</v>
      </c>
      <c r="MO57" s="43" t="e">
        <f t="shared" si="291"/>
        <v>#N/A</v>
      </c>
      <c r="MP57" s="43" t="e">
        <f t="shared" si="292"/>
        <v>#N/A</v>
      </c>
      <c r="MQ57" s="43" t="e">
        <f t="shared" si="293"/>
        <v>#N/A</v>
      </c>
      <c r="MR57" s="43" t="e">
        <f t="shared" si="294"/>
        <v>#N/A</v>
      </c>
      <c r="MS57" s="43" t="e">
        <f t="shared" si="295"/>
        <v>#N/A</v>
      </c>
      <c r="MT57" s="43" t="e">
        <f t="shared" si="296"/>
        <v>#N/A</v>
      </c>
      <c r="MU57" s="43" t="e">
        <f t="shared" si="297"/>
        <v>#N/A</v>
      </c>
      <c r="MV57" s="43" t="e">
        <f t="shared" si="298"/>
        <v>#N/A</v>
      </c>
      <c r="MW57" s="43" t="e">
        <f t="shared" si="299"/>
        <v>#N/A</v>
      </c>
      <c r="MX57" s="43" t="e">
        <f t="shared" si="300"/>
        <v>#N/A</v>
      </c>
      <c r="MY57" s="43" t="e">
        <f t="shared" si="301"/>
        <v>#N/A</v>
      </c>
      <c r="MZ57" s="43" t="e">
        <f t="shared" si="302"/>
        <v>#N/A</v>
      </c>
      <c r="NA57" s="43" t="e">
        <f t="shared" si="303"/>
        <v>#N/A</v>
      </c>
      <c r="NB57" s="43" t="e">
        <f t="shared" si="304"/>
        <v>#N/A</v>
      </c>
      <c r="NC57" s="43" t="e">
        <f t="shared" si="305"/>
        <v>#N/A</v>
      </c>
      <c r="ND57" s="43" t="e">
        <f t="shared" si="306"/>
        <v>#N/A</v>
      </c>
      <c r="NE57" s="43" t="e">
        <f t="shared" si="307"/>
        <v>#N/A</v>
      </c>
      <c r="NF57" s="47">
        <f t="shared" si="238"/>
        <v>1.9600000000000011</v>
      </c>
      <c r="NG57" s="43">
        <f>IF(OY56=0,MIN('Drive Train'!$F$35-FQ56*$C$19*'Drive Train'!$F$39,NG56+$C$39)-$C$7,IF(LO56-1&lt;=0,0,IF($C$37=Motors!$C$30,MAX(MAX(NG$8:NG56)*-1,NG56-$C$39),MAX(0,MAX(NG$8:NG56)*-1,NG56-$C$39))))</f>
        <v>0</v>
      </c>
      <c r="NH57" s="43">
        <f>IF(OZ56=0,MIN('Drive Train'!$F$35-FR56*$C$19*'Drive Train'!$F$39,NH56+$C$39)-$C$7,IF(LP56-1&lt;=0,0,IF($C$37=Motors!$C$30,MAX(MAX(NH$8:NH56)*-1,NH56-$C$39),MAX(0,MAX(NH$8:NH56)*-1,NH56-$C$39))))</f>
        <v>0</v>
      </c>
      <c r="NI57" s="43">
        <f>IF(PA56=0,MIN('Drive Train'!$F$35-FS56*$C$19*'Drive Train'!$F$39,NI56+$C$39)-$C$7,IF(LQ56-1&lt;=0,0,IF($C$37=Motors!$C$30,MAX(MAX(NI$8:NI56)*-1,NI56-$C$39),MAX(0,MAX(NI$8:NI56)*-1,NI56-$C$39))))</f>
        <v>0</v>
      </c>
      <c r="NJ57" s="43">
        <f>IF(PB56=0,MIN('Drive Train'!$F$35-FT56*$C$19*'Drive Train'!$F$39,NJ56+$C$39)-$C$7,IF(LR56-1&lt;=0,0,IF($C$37=Motors!$C$30,MAX(MAX(NJ$8:NJ56)*-1,NJ56-$C$39),MAX(0,MAX(NJ$8:NJ56)*-1,NJ56-$C$39))))</f>
        <v>0</v>
      </c>
      <c r="NK57" s="43">
        <f>IF(PC56=0,MIN('Drive Train'!$F$35-FU56*$C$19*'Drive Train'!$F$39,NK56+$C$39)-$C$7,IF(LS56-1&lt;=0,0,IF($C$37=Motors!$C$30,MAX(MAX(NK$8:NK56)*-1,NK56-$C$39),MAX(0,MAX(NK$8:NK56)*-1,NK56-$C$39))))</f>
        <v>0</v>
      </c>
      <c r="NL57" s="43">
        <f>IF(PD56=0,MIN('Drive Train'!$F$35-FV56*$C$19*'Drive Train'!$F$39,NL56+$C$39)-$C$7,IF(LT56-1&lt;=0,0,IF($C$37=Motors!$C$30,MAX(MAX(NL$8:NL56)*-1,NL56-$C$39),MAX(0,MAX(NL$8:NL56)*-1,NL56-$C$39))))</f>
        <v>0</v>
      </c>
      <c r="NM57" s="43">
        <f>IF(PE56=0,MIN('Drive Train'!$F$35-FW56*$C$19*'Drive Train'!$F$39,NM56+$C$39)-$C$7,IF(LU56-1&lt;=0,0,IF($C$37=Motors!$C$30,MAX(MAX(NM$8:NM56)*-1,NM56-$C$39),MAX(0,MAX(NM$8:NM56)*-1,NM56-$C$39))))</f>
        <v>0</v>
      </c>
      <c r="NN57" s="43">
        <f>IF(PF56=0,MIN('Drive Train'!$F$35-FX56*$C$19*'Drive Train'!$F$39,NN56+$C$39)-$C$7,IF(LV56-1&lt;=0,0,IF($C$37=Motors!$C$30,MAX(MAX(NN$8:NN56)*-1,NN56-$C$39),MAX(0,MAX(NN$8:NN56)*-1,NN56-$C$39))))</f>
        <v>0</v>
      </c>
      <c r="NO57" s="43">
        <f>IF(PG56=0,MIN('Drive Train'!$F$35-FY56*$C$19*'Drive Train'!$F$39,NO56+$C$39)-$C$7,IF(LW56-1&lt;=0,0,IF($C$37=Motors!$C$30,MAX(MAX(NO$8:NO56)*-1,NO56-$C$39),MAX(0,MAX(NO$8:NO56)*-1,NO56-$C$39))))</f>
        <v>0</v>
      </c>
      <c r="NP57" s="43">
        <f>IF(PH56=0,MIN('Drive Train'!$F$35-FZ56*$C$19*'Drive Train'!$F$39,NP56+$C$39)-$C$7,IF(LX56-1&lt;=0,0,IF($C$37=Motors!$C$30,MAX(MAX(NP$8:NP56)*-1,NP56-$C$39),MAX(0,MAX(NP$8:NP56)*-1,NP56-$C$39))))</f>
        <v>0</v>
      </c>
      <c r="NQ57" s="43">
        <f>IF(PI56=0,MIN('Drive Train'!$F$35-GA56*$C$19*'Drive Train'!$F$39,NQ56+$C$39)-$C$7,IF(LY56-1&lt;=0,0,IF($C$37=Motors!$C$30,MAX(MAX(NQ$8:NQ56)*-1,NQ56-$C$39),MAX(0,MAX(NQ$8:NQ56)*-1,NQ56-$C$39))))</f>
        <v>0</v>
      </c>
      <c r="NR57" s="43">
        <f>IF(PJ56=0,MIN('Drive Train'!$F$35-GB56*$C$19*'Drive Train'!$F$39,NR56+$C$39)-$C$7,IF(LZ56-1&lt;=0,0,IF($C$37=Motors!$C$30,MAX(MAX(NR$8:NR56)*-1,NR56-$C$39),MAX(0,MAX(NR$8:NR56)*-1,NR56-$C$39))))</f>
        <v>11.739667970923074</v>
      </c>
      <c r="NS57" s="43">
        <f>IF(PK56=0,MIN('Drive Train'!$F$35-GC56*$C$19*'Drive Train'!$F$39,NS56+$C$39)-$C$7,IF(MA56-1&lt;=0,0,IF($C$37=Motors!$C$30,MAX(MAX(NS$8:NS56)*-1,NS56-$C$39),MAX(0,MAX(NS$8:NS56)*-1,NS56-$C$39))))</f>
        <v>0</v>
      </c>
      <c r="NT57" s="43">
        <f>IF(PL56=0,MIN('Drive Train'!$F$35-GD56*$C$19*'Drive Train'!$F$39,NT56+$C$39)-$C$7,IF(MB56-1&lt;=0,0,IF($C$37=Motors!$C$30,MAX(MAX(NT$8:NT56)*-1,NT56-$C$39),MAX(0,MAX(NT$8:NT56)*-1,NT56-$C$39))))</f>
        <v>0</v>
      </c>
      <c r="NU57" s="43">
        <f>IF(PM56=0,MIN('Drive Train'!$F$35-GE56*$C$19*'Drive Train'!$F$39,NU56+$C$39)-$C$7,IF(MC56-1&lt;=0,0,IF($C$37=Motors!$C$30,MAX(MAX(NU$8:NU56)*-1,NU56-$C$39),MAX(0,MAX(NU$8:NU56)*-1,NU56-$C$39))))</f>
        <v>0</v>
      </c>
      <c r="NV57" s="43">
        <f>IF(PN56=0,MIN('Drive Train'!$F$35-GF56*$C$19*'Drive Train'!$F$39,NV56+$C$39)-$C$7,IF(MD56-1&lt;=0,0,IF($C$37=Motors!$C$30,MAX(MAX(NV$8:NV56)*-1,NV56-$C$39),MAX(0,MAX(NV$8:NV56)*-1,NV56-$C$39))))</f>
        <v>0</v>
      </c>
      <c r="NW57" s="43">
        <f>IF(PO56=0,MIN('Drive Train'!$F$35-GG56*$C$19*'Drive Train'!$F$39,NW56+$C$39)-$C$7,IF(ME56-1&lt;=0,0,IF($C$37=Motors!$C$30,MAX(MAX(NW$8:NW56)*-1,NW56-$C$39),MAX(0,MAX(NW$8:NW56)*-1,NW56-$C$39))))</f>
        <v>0</v>
      </c>
      <c r="NX57" s="43">
        <f>IF(PP56=0,MIN('Drive Train'!$F$35-GH56*$C$19*'Drive Train'!$F$39,NX56+$C$39)-$C$7,IF(MF56-1&lt;=0,0,IF($C$37=Motors!$C$30,MAX(MAX(NX$8:NX56)*-1,NX56-$C$39),MAX(0,MAX(NX$8:NX56)*-1,NX56-$C$39))))</f>
        <v>0</v>
      </c>
      <c r="NY57" s="43">
        <f>IF(PQ56=0,MIN('Drive Train'!$F$35-GI56*$C$19*'Drive Train'!$F$39,NY56+$C$39)-$C$7,IF(MG56-1&lt;=0,0,IF($C$37=Motors!$C$30,MAX(MAX(NY$8:NY56)*-1,NY56-$C$39),MAX(0,MAX(NY$8:NY56)*-1,NY56-$C$39))))</f>
        <v>0</v>
      </c>
      <c r="NZ57" s="43">
        <f>IF(PR56=0,MIN('Drive Train'!$F$35-GJ56*$C$19*'Drive Train'!$F$39,NZ56+$C$39)-$C$7,IF(MH56-1&lt;=0,0,IF($C$37=Motors!$C$30,MAX(MAX(NZ$8:NZ56)*-1,NZ56-$C$39),MAX(0,MAX(NZ$8:NZ56)*-1,NZ56-$C$39))))</f>
        <v>0</v>
      </c>
      <c r="OA57" s="43">
        <f>IF(PS56=0,MIN('Drive Train'!$F$35-GK56*$C$19*'Drive Train'!$F$39,OA56+$C$39)-$C$7,IF(MI56-1&lt;=0,0,IF($C$37=Motors!$C$30,MAX(MAX(OA$8:OA56)*-1,OA56-$C$39),MAX(0,MAX(OA$8:OA56)*-1,OA56-$C$39))))</f>
        <v>0</v>
      </c>
      <c r="OB57" s="47">
        <f t="shared" si="239"/>
        <v>1.9600000000000011</v>
      </c>
      <c r="OC57" s="43">
        <f>'Drive Train'!$F$35-(FQ57*$C$13)*$C$19*'Drive Train'!$F$39</f>
        <v>12.4</v>
      </c>
      <c r="OD57" s="43">
        <f>'Drive Train'!$F$35-(FR57*$C$13)*$C$19*'Drive Train'!$F$39</f>
        <v>12.335844999998995</v>
      </c>
      <c r="OE57" s="43">
        <f>'Drive Train'!$F$35-(FS57*$C$13)*$C$19*'Drive Train'!$F$39</f>
        <v>12.335844999999999</v>
      </c>
      <c r="OF57" s="43">
        <f>'Drive Train'!$F$35-(FT57*$C$13)*$C$19*'Drive Train'!$F$39</f>
        <v>12.4</v>
      </c>
      <c r="OG57" s="43">
        <f>'Drive Train'!$F$35-(FU57*$C$13)*$C$19*'Drive Train'!$F$39</f>
        <v>12.4</v>
      </c>
      <c r="OH57" s="43">
        <f>'Drive Train'!$F$35-(FV57*$C$13)*$C$19*'Drive Train'!$F$39</f>
        <v>12.4</v>
      </c>
      <c r="OI57" s="43">
        <f>'Drive Train'!$F$35-(FW57*$C$13)*$C$19*'Drive Train'!$F$39</f>
        <v>12.4</v>
      </c>
      <c r="OJ57" s="43">
        <f>'Drive Train'!$F$35-(FX57*$C$13)*$C$19*'Drive Train'!$F$39</f>
        <v>12.4</v>
      </c>
      <c r="OK57" s="43">
        <f>'Drive Train'!$F$35-(FY57*$C$13)*$C$19*'Drive Train'!$F$39</f>
        <v>12.4</v>
      </c>
      <c r="OL57" s="43">
        <f>'Drive Train'!$F$35-(FZ57*$C$13)*$C$19*'Drive Train'!$F$39</f>
        <v>12.4</v>
      </c>
      <c r="OM57" s="43">
        <f>'Drive Train'!$F$35-(GA57*$C$13)*$C$19*'Drive Train'!$F$39</f>
        <v>12.4</v>
      </c>
      <c r="ON57" s="43">
        <f>'Drive Train'!$F$35-(GB57*$C$13)*$C$19*'Drive Train'!$F$39</f>
        <v>12.04811291412809</v>
      </c>
      <c r="OO57" s="43">
        <f>'Drive Train'!$F$35-(GC57*$C$13)*$C$19*'Drive Train'!$F$39</f>
        <v>12.292374843491725</v>
      </c>
      <c r="OP57" s="43">
        <f>'Drive Train'!$F$35-(GD57*$C$13)*$C$19*'Drive Train'!$F$39</f>
        <v>12.33578384124487</v>
      </c>
      <c r="OQ57" s="43">
        <f>'Drive Train'!$F$35-(GE57*$C$13)*$C$19*'Drive Train'!$F$39</f>
        <v>12.335844913232565</v>
      </c>
      <c r="OR57" s="43">
        <f>'Drive Train'!$F$35-(GF57*$C$13)*$C$19*'Drive Train'!$F$39</f>
        <v>12.335844997018093</v>
      </c>
      <c r="OS57" s="43">
        <f>'Drive Train'!$F$35-(GG57*$C$13)*$C$19*'Drive Train'!$F$39</f>
        <v>12.335844999898022</v>
      </c>
      <c r="OT57" s="43">
        <f>'Drive Train'!$F$35-(GH57*$C$13)*$C$19*'Drive Train'!$F$39</f>
        <v>12.335844999996517</v>
      </c>
      <c r="OU57" s="43">
        <f>'Drive Train'!$F$35-(GI57*$C$13)*$C$19*'Drive Train'!$F$39</f>
        <v>12.33584499999988</v>
      </c>
      <c r="OV57" s="43">
        <f>'Drive Train'!$F$35-(GJ57*$C$13)*$C$19*'Drive Train'!$F$39</f>
        <v>12.335844999999978</v>
      </c>
      <c r="OW57" s="43">
        <f>'Drive Train'!$F$35-(GK57*$C$13)*$C$19*'Drive Train'!$F$39</f>
        <v>12.4</v>
      </c>
      <c r="OX57" s="47">
        <f t="shared" si="240"/>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0</v>
      </c>
      <c r="PK57" s="1">
        <f>IF(QG57&gt;='Drive Train'!$F$29,1,0)</f>
        <v>1</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190">
        <f t="shared" si="241"/>
        <v>1.9600000000000011</v>
      </c>
      <c r="PU57" s="43">
        <f t="shared" si="242"/>
        <v>15.29521453649356</v>
      </c>
      <c r="PV57" s="43">
        <f t="shared" si="243"/>
        <v>19.002065206089938</v>
      </c>
      <c r="PW57" s="43">
        <f t="shared" si="244"/>
        <v>19.204869423036094</v>
      </c>
      <c r="PX57" s="43">
        <f t="shared" si="245"/>
        <v>15.922362554936914</v>
      </c>
      <c r="PY57" s="43">
        <f t="shared" si="246"/>
        <v>13.997470007769731</v>
      </c>
      <c r="PZ57" s="43">
        <f t="shared" si="247"/>
        <v>12.208295022960858</v>
      </c>
      <c r="QA57" s="43">
        <f t="shared" si="248"/>
        <v>11.812774381794295</v>
      </c>
      <c r="QB57" s="43">
        <f t="shared" si="249"/>
        <v>11.153060367918922</v>
      </c>
      <c r="QC57" s="43">
        <f t="shared" si="250"/>
        <v>10.945422930559467</v>
      </c>
      <c r="QD57" s="43">
        <f t="shared" si="251"/>
        <v>10.744299234348867</v>
      </c>
      <c r="QE57" s="43">
        <f t="shared" si="252"/>
        <v>10.598935127087987</v>
      </c>
      <c r="QF57" s="43">
        <f t="shared" si="253"/>
        <v>9.3554505909915395</v>
      </c>
      <c r="QG57" s="43">
        <f t="shared" si="254"/>
        <v>11.267654006391286</v>
      </c>
      <c r="QH57" s="43">
        <f t="shared" si="255"/>
        <v>12.816205627471136</v>
      </c>
      <c r="QI57" s="43">
        <f t="shared" si="256"/>
        <v>13.817102432766923</v>
      </c>
      <c r="QJ57" s="43">
        <f t="shared" si="257"/>
        <v>14.910124104097493</v>
      </c>
      <c r="QK57" s="43">
        <f t="shared" si="258"/>
        <v>15.696788378724992</v>
      </c>
      <c r="QL57" s="43">
        <f t="shared" si="259"/>
        <v>16.126758944780104</v>
      </c>
      <c r="QM57" s="43">
        <f t="shared" si="260"/>
        <v>16.101340545724561</v>
      </c>
      <c r="QN57" s="43">
        <f t="shared" si="261"/>
        <v>16.200586557388849</v>
      </c>
      <c r="QO57" s="43">
        <f t="shared" si="262"/>
        <v>16.005121974387158</v>
      </c>
      <c r="QP57" s="47">
        <f t="shared" si="263"/>
        <v>1.9600000000000011</v>
      </c>
      <c r="QQ57" s="43">
        <f t="shared" si="354"/>
        <v>0</v>
      </c>
      <c r="QR57" s="43">
        <f t="shared" si="355"/>
        <v>1.9887219367712768E-2</v>
      </c>
      <c r="QS57" s="43">
        <f t="shared" si="356"/>
        <v>1.9887219367401694E-2</v>
      </c>
      <c r="QT57" s="43">
        <f t="shared" si="357"/>
        <v>0</v>
      </c>
      <c r="QU57" s="43">
        <f t="shared" si="358"/>
        <v>0</v>
      </c>
      <c r="QV57" s="43">
        <f t="shared" si="359"/>
        <v>0</v>
      </c>
      <c r="QW57" s="43">
        <f t="shared" si="360"/>
        <v>0</v>
      </c>
      <c r="QX57" s="43">
        <f t="shared" si="361"/>
        <v>0</v>
      </c>
      <c r="QY57" s="43">
        <f t="shared" si="362"/>
        <v>0</v>
      </c>
      <c r="QZ57" s="43">
        <f t="shared" si="363"/>
        <v>0</v>
      </c>
      <c r="RA57" s="43">
        <f t="shared" si="364"/>
        <v>0</v>
      </c>
      <c r="RB57" s="43">
        <f t="shared" si="365"/>
        <v>0.10908044064048396</v>
      </c>
      <c r="RC57" s="43">
        <f t="shared" si="366"/>
        <v>3.3362405064779894E-2</v>
      </c>
      <c r="RD57" s="43">
        <f t="shared" si="367"/>
        <v>1.9906177789652212E-2</v>
      </c>
      <c r="RE57" s="43">
        <f t="shared" si="368"/>
        <v>1.9887246264182926E-2</v>
      </c>
      <c r="RF57" s="43">
        <f t="shared" si="369"/>
        <v>1.9887220291754295E-2</v>
      </c>
      <c r="RG57" s="43">
        <f t="shared" si="370"/>
        <v>1.9887219399013518E-2</v>
      </c>
      <c r="RH57" s="43">
        <f t="shared" si="371"/>
        <v>1.9887219368480792E-2</v>
      </c>
      <c r="RI57" s="43">
        <f t="shared" si="372"/>
        <v>1.9887219367438539E-2</v>
      </c>
      <c r="RJ57" s="43">
        <f t="shared" si="373"/>
        <v>1.9887219367408185E-2</v>
      </c>
      <c r="RK57" s="43">
        <f t="shared" si="374"/>
        <v>0</v>
      </c>
      <c r="RL57" s="47">
        <f t="shared" si="264"/>
        <v>1.9600000000000011</v>
      </c>
      <c r="RM57" s="2">
        <f>IF(AND(LO57&gt;=LO$6*'Drive Train'!$AA$52,LO57&lt;=LO$6*'Drive Train'!$AA$53,KS57=0,JW57=0,EU57&gt;0),$C$17,0)</f>
        <v>0</v>
      </c>
      <c r="RN57" s="2">
        <f>IF(AND(LP57&gt;=LP$6*'Drive Train'!$AA$52,LP57&lt;=LP$6*'Drive Train'!$AA$53,KT57=0,JX57=0,EV57&gt;0),$C$17,0)</f>
        <v>0</v>
      </c>
      <c r="RO57" s="2">
        <f>IF(AND(LQ57&gt;=LQ$6*'Drive Train'!$AA$52,LQ57&lt;=LQ$6*'Drive Train'!$AA$53,KU57=0,JY57=0,EW57&gt;0),$C$17,0)</f>
        <v>0</v>
      </c>
      <c r="RP57" s="2">
        <f>IF(AND(LR57&gt;=LR$6*'Drive Train'!$AA$52,LR57&lt;=LR$6*'Drive Train'!$AA$53,KV57=0,JZ57=0,EX57&gt;0),$C$17,0)</f>
        <v>0</v>
      </c>
      <c r="RQ57" s="2">
        <f>IF(AND(LS57&gt;=LS$6*'Drive Train'!$AA$52,LS57&lt;=LS$6*'Drive Train'!$AA$53,KW57=0,KA57=0,EY57&gt;0),$C$17,0)</f>
        <v>0</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v>
      </c>
      <c r="RZ57" s="2">
        <f>IF(AND(MB57&gt;=MB$6*'Drive Train'!$AA$52,MB57&lt;=MB$6*'Drive Train'!$AA$53,LF57=0,KJ57=0,FH57&gt;0),$C$17,0)</f>
        <v>0</v>
      </c>
      <c r="SA57" s="2">
        <f>IF(AND(MC57&gt;=MC$6*'Drive Train'!$AA$52,MC57&lt;=MC$6*'Drive Train'!$AA$53,LG57=0,KK57=0,FI57&gt;0),$C$17,0)</f>
        <v>0</v>
      </c>
      <c r="SB57" s="2">
        <f>IF(AND(MD57&gt;=MD$6*'Drive Train'!$AA$52,MD57&lt;=MD$6*'Drive Train'!$AA$53,LH57=0,KL57=0,FJ57&gt;0),$C$17,0)</f>
        <v>0</v>
      </c>
      <c r="SC57" s="2">
        <f>IF(AND(ME57&gt;=ME$6*'Drive Train'!$AA$52,ME57&lt;=ME$6*'Drive Train'!$AA$53,LI57=0,KM57=0,FK57&gt;0),$C$17,0)</f>
        <v>0</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265"/>
        <v>1.9600000000000011</v>
      </c>
      <c r="SI57" s="2">
        <f>IF(AND(EU57&lt;0,KS57=0,LO57&gt;=LO$6*'Drive Train'!$AA$52,LO57&lt;=LO$6*'Drive Train'!$AA$53,OY57=1,JW57=0),$C$17,0)</f>
        <v>0</v>
      </c>
      <c r="SJ57" s="2">
        <f>IF(AND(EV57&lt;0,KT57=0,LP57&gt;=LP$6*'Drive Train'!$AA$52,LP57&lt;=LP$6*'Drive Train'!$AA$53,OZ57=1,JX57=0),$C$17,0)</f>
        <v>0.04</v>
      </c>
      <c r="SK57" s="2">
        <f>IF(AND(EW57&lt;0,KU57=0,LQ57&gt;=LQ$6*'Drive Train'!$AA$52,LQ57&lt;=LQ$6*'Drive Train'!$AA$53,PA57=1,JY57=0),$C$17,0)</f>
        <v>0</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0.04</v>
      </c>
      <c r="SV57" s="2">
        <f>IF(AND(FH57&lt;0,LF57=0,MB57&gt;=MB$6*'Drive Train'!$AA$52,MB57&lt;=MB$6*'Drive Train'!$AA$53,PL57=1,KJ57=0),$C$17,0)</f>
        <v>0.04</v>
      </c>
      <c r="SW57" s="2">
        <f>IF(AND(FI57&lt;0,LG57=0,MC57&gt;=MC$6*'Drive Train'!$AA$52,MC57&lt;=MC$6*'Drive Train'!$AA$53,PM57=1,KK57=0),$C$17,0)</f>
        <v>0.04</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266"/>
        <v>1.9600000000000011</v>
      </c>
    </row>
    <row r="58" spans="3:524" x14ac:dyDescent="0.3">
      <c r="C58" s="3" t="s">
        <v>119</v>
      </c>
      <c r="E58" s="14">
        <f>NG6</f>
        <v>12.4</v>
      </c>
      <c r="F58" s="14">
        <f t="shared" ref="F58:O58" si="442">NH6</f>
        <v>12.4</v>
      </c>
      <c r="G58" s="14">
        <f t="shared" si="442"/>
        <v>12.4</v>
      </c>
      <c r="H58" s="14">
        <f t="shared" si="442"/>
        <v>12.4</v>
      </c>
      <c r="I58" s="14">
        <f t="shared" si="442"/>
        <v>12.4</v>
      </c>
      <c r="J58" s="14">
        <f t="shared" si="442"/>
        <v>12.4</v>
      </c>
      <c r="K58" s="14">
        <f t="shared" si="442"/>
        <v>12.4</v>
      </c>
      <c r="L58" s="14">
        <f t="shared" si="442"/>
        <v>12.4</v>
      </c>
      <c r="M58" s="14">
        <f t="shared" si="442"/>
        <v>12.4</v>
      </c>
      <c r="N58" s="14">
        <f t="shared" si="442"/>
        <v>12.4</v>
      </c>
      <c r="O58" s="14">
        <f t="shared" si="442"/>
        <v>12.4</v>
      </c>
      <c r="R58" s="49">
        <f t="shared" si="97"/>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0.9476465499062463</v>
      </c>
      <c r="AE58" s="2">
        <f>NS58/'Drive Train'!$F$35</f>
        <v>0</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47">
        <f t="shared" si="98"/>
        <v>2.0000000000000009</v>
      </c>
      <c r="AO58" s="36">
        <f>LO58*12*60/(PI() * 'Drive Train'!$F$15)/S$6*ABS(S58)</f>
        <v>0</v>
      </c>
      <c r="AP58" s="36">
        <f>LP58*12*60/(PI() * 'Drive Train'!$F$15)/T$6*ABS(T58)</f>
        <v>0</v>
      </c>
      <c r="AQ58" s="36">
        <f>LQ58*12*60/(PI() * 'Drive Train'!$F$15)/U$6*ABS(U58)</f>
        <v>0</v>
      </c>
      <c r="AR58" s="36">
        <f>LR58*12*60/(PI() * 'Drive Train'!$F$15)/V$6*ABS(V58)</f>
        <v>0</v>
      </c>
      <c r="AS58" s="36">
        <f>LS58*12*60/(PI() * 'Drive Train'!$F$15)/W$6*ABS(W58)</f>
        <v>0</v>
      </c>
      <c r="AT58" s="36">
        <f>LT58*12*60/(PI() * 'Drive Train'!$F$15)/X$6*ABS(X58)</f>
        <v>0</v>
      </c>
      <c r="AU58" s="36">
        <f>LU58*12*60/(PI() * 'Drive Train'!$F$15)/Y$6*ABS(Y58)</f>
        <v>0</v>
      </c>
      <c r="AV58" s="36">
        <f>LV58*12*60/(PI() * 'Drive Train'!$F$15)/Z$6*ABS(Z58)</f>
        <v>0</v>
      </c>
      <c r="AW58" s="36">
        <f>LW58*12*60/(PI() * 'Drive Train'!$F$15)/AA$6*ABS(AA58)</f>
        <v>0</v>
      </c>
      <c r="AX58" s="36">
        <f>LX58*12*60/(PI() * 'Drive Train'!$F$15)/AB$6*ABS(AB58)</f>
        <v>0</v>
      </c>
      <c r="AY58" s="36">
        <f>LY58*12*60/(PI() * 'Drive Train'!$F$15)/AC$6*ABS(AC58)</f>
        <v>0</v>
      </c>
      <c r="AZ58" s="36">
        <f>LZ58*12*60/(PI() * 'Drive Train'!$F$15)/AD$6*ABS(AD58)</f>
        <v>2518.5739849132833</v>
      </c>
      <c r="BA58" s="36">
        <f>MA58*12*60/(PI() * 'Drive Train'!$F$15)/AE$6*ABS(AE58)</f>
        <v>0</v>
      </c>
      <c r="BB58" s="36">
        <f>MB58*12*60/(PI() * 'Drive Train'!$F$15)/AF$6*ABS(AF58)</f>
        <v>0</v>
      </c>
      <c r="BC58" s="36">
        <f>MC58*12*60/(PI() * 'Drive Train'!$F$15)/AG$6*ABS(AG58)</f>
        <v>0</v>
      </c>
      <c r="BD58" s="36">
        <f>MD58*12*60/(PI() * 'Drive Train'!$F$15)/AH$6*ABS(AH58)</f>
        <v>0</v>
      </c>
      <c r="BE58" s="36">
        <f>ME58*12*60/(PI() * 'Drive Train'!$F$15)/AI$6*ABS(AI58)</f>
        <v>0</v>
      </c>
      <c r="BF58" s="36">
        <f>MF58*12*60/(PI() * 'Drive Train'!$F$15)/AJ$6*ABS(AJ58)</f>
        <v>0</v>
      </c>
      <c r="BG58" s="36">
        <f>MG58*12*60/(PI() * 'Drive Train'!$F$15)/AK$6*ABS(AK58)</f>
        <v>0</v>
      </c>
      <c r="BH58" s="36">
        <f>MH58*12*60/(PI() * 'Drive Train'!$F$15)/AL$6*ABS(AL58)</f>
        <v>0</v>
      </c>
      <c r="BI58" s="36">
        <f>MI58*12*60/(PI() * 'Drive Train'!$F$15)/AM$6*ABS(AM58)</f>
        <v>0</v>
      </c>
      <c r="BJ58" s="47">
        <f t="shared" si="308"/>
        <v>2.0000000000000009</v>
      </c>
      <c r="BK58" s="2">
        <f>IF(OR(KS57=1,AND($C$37=Motors!$C$32,OY57=1)),0,IF(NG58=0,-(CG57+$C$15)/($C$14-$C$15)*$C$12,($C$11*S58-AO58)/($C$11*S58)*$C$12*S58))</f>
        <v>0</v>
      </c>
      <c r="BL58" s="2">
        <f>IF(OR(KT57=1,AND($C$37=Motors!$C$32,OZ57=1)),0,IF(NH58=0,-(CH57+$C$15)/($C$14-$C$15)*$C$12,($C$11*T58-AP58)/($C$11*T58)*$C$12*T58))</f>
        <v>0</v>
      </c>
      <c r="BM58" s="2">
        <f>IF(OR(KU57=1,AND($C$37=Motors!$C$32,PA57=1)),0,IF(NI58=0,-(CI57+$C$15)/($C$14-$C$15)*$C$12,($C$11*U58-AQ58)/($C$11*U58)*$C$12*U58))</f>
        <v>0</v>
      </c>
      <c r="BN58" s="2">
        <f>IF(OR(KV57=1,AND($C$37=Motors!$C$32,PB57=1)),0,IF(NJ58=0,-(CJ57+$C$15)/($C$14-$C$15)*$C$12,($C$11*V58-AR58)/($C$11*V58)*$C$12*V58))</f>
        <v>0</v>
      </c>
      <c r="BO58" s="2">
        <f>IF(OR(KW57=1,AND($C$37=Motors!$C$32,PC57=1)),0,IF(NK58=0,-(CK57+$C$15)/($C$14-$C$15)*$C$12,($C$11*W58-AS58)/($C$11*W58)*$C$12*W58))</f>
        <v>0</v>
      </c>
      <c r="BP58" s="2">
        <f>IF(OR(KX57=1,AND($C$37=Motors!$C$32,PD57=1)),0,IF(NL58=0,-(CL57+$C$15)/($C$14-$C$15)*$C$12,($C$11*X58-AT58)/($C$11*X58)*$C$12*X58))</f>
        <v>0</v>
      </c>
      <c r="BQ58" s="2">
        <f>IF(OR(KY57=1,AND($C$37=Motors!$C$32,PE57=1)),0,IF(NM58=0,-(CM57+$C$15)/($C$14-$C$15)*$C$12,($C$11*Y58-AU58)/($C$11*Y58)*$C$12*Y58))</f>
        <v>0</v>
      </c>
      <c r="BR58" s="2">
        <f>IF(OR(KZ57=1,AND($C$37=Motors!$C$32,PF57=1)),0,IF(NN58=0,-(CN57+$C$15)/($C$14-$C$15)*$C$12,($C$11*Z58-AV58)/($C$11*Z58)*$C$12*Z58))</f>
        <v>0</v>
      </c>
      <c r="BS58" s="2">
        <f>IF(OR(LA57=1,AND($C$37=Motors!$C$32,PG57=1)),0,IF(NO58=0,-(CO57+$C$15)/($C$14-$C$15)*$C$12,($C$11*AA58-AW58)/($C$11*AA58)*$C$12*AA58))</f>
        <v>0</v>
      </c>
      <c r="BT58" s="2">
        <f>IF(OR(LB57=1,AND($C$37=Motors!$C$32,PH57=1)),0,IF(NP58=0,-(CP57+$C$15)/($C$14-$C$15)*$C$12,($C$11*AB58-AX58)/($C$11*AB58)*$C$12*AB58))</f>
        <v>0</v>
      </c>
      <c r="BU58" s="2">
        <f>IF(OR(LC57=1,AND($C$37=Motors!$C$32,PI57=1)),0,IF(NQ58=0,-(CQ57+$C$15)/($C$14-$C$15)*$C$12,($C$11*AC58-AY58)/($C$11*AC58)*$C$12*AC58))</f>
        <v>0</v>
      </c>
      <c r="BV58" s="2">
        <f>IF(OR(LD57=1,AND($C$37=Motors!$C$32,PJ57=1)),0,IF(NR58=0,-(CR57+$C$15)/($C$14-$C$15)*$C$12,($C$11*AD58-AZ58)/($C$11*AD58)*$C$12*AD58))</f>
        <v>2.7013914875747349</v>
      </c>
      <c r="BW58" s="2">
        <f>IF(OR(LE57=1,AND($C$37=Motors!$C$32,PK57=1)),0,IF(NS58=0,-(CS57+$C$15)/($C$14-$C$15)*$C$12,($C$11*AE58-BA58)/($C$11*AE58)*$C$12*AE58))</f>
        <v>0</v>
      </c>
      <c r="BX58" s="2">
        <f>IF(OR(LF57=1,AND($C$37=Motors!$C$32,PL57=1)),0,IF(NT58=0,-(CT57+$C$15)/($C$14-$C$15)*$C$12,($C$11*AF58-BB58)/($C$11*AF58)*$C$12*AF58))</f>
        <v>0</v>
      </c>
      <c r="BY58" s="2">
        <f>IF(OR(LG57=1,AND($C$37=Motors!$C$32,PM57=1)),0,IF(NU58=0,-(CU57+$C$15)/($C$14-$C$15)*$C$12,($C$11*AG58-BC58)/($C$11*AG58)*$C$12*AG58))</f>
        <v>0</v>
      </c>
      <c r="BZ58" s="2">
        <f>IF(OR(LH57=1,AND($C$37=Motors!$C$32,PN57=1)),0,IF(NV58=0,-(CV57+$C$15)/($C$14-$C$15)*$C$12,($C$11*AH58-BD58)/($C$11*AH58)*$C$12*AH58))</f>
        <v>0</v>
      </c>
      <c r="CA58" s="2">
        <f>IF(OR(LI57=1,AND($C$37=Motors!$C$32,PO57=1)),0,IF(NW58=0,-(CW57+$C$15)/($C$14-$C$15)*$C$12,($C$11*AI58-BE58)/($C$11*AI58)*$C$12*AI58))</f>
        <v>0</v>
      </c>
      <c r="CB58" s="2">
        <f>IF(OR(LJ57=1,AND($C$37=Motors!$C$32,PP57=1)),0,IF(NX58=0,-(CX57+$C$15)/($C$14-$C$15)*$C$12,($C$11*AJ58-BF58)/($C$11*AJ58)*$C$12*AJ58))</f>
        <v>0</v>
      </c>
      <c r="CC58" s="2">
        <f>IF(OR(LK57=1,AND($C$37=Motors!$C$32,PQ57=1)),0,IF(NY58=0,-(CY57+$C$15)/($C$14-$C$15)*$C$12,($C$11*AK58-BG58)/($C$11*AK58)*$C$12*AK58))</f>
        <v>0</v>
      </c>
      <c r="CD58" s="2">
        <f>IF(OR(LL57=1,AND($C$37=Motors!$C$32,PR57=1)),0,IF(NZ58=0,-(CZ57+$C$15)/($C$14-$C$15)*$C$12,($C$11*AL58-BH58)/($C$11*AL58)*$C$12*AL58))</f>
        <v>0</v>
      </c>
      <c r="CE58" s="2">
        <f>IF(OR(LM57=1,AND($C$37=Motors!$C$32,PS57=1)),0,IF(OA58=0,-(DA57+$C$15)/($C$14-$C$15)*$C$12,($C$11*AM58-BI58)/($C$11*AM58)*$C$12*AM58))</f>
        <v>0</v>
      </c>
      <c r="CF58" s="47">
        <f t="shared" si="309"/>
        <v>2.0000000000000009</v>
      </c>
      <c r="CG58" s="43">
        <f>IF(AND(KS57=1,OY57=1),0,ABS(BK58/$C$12*($C$14-$C$15)+$C$15) *'Drive Train'!$AA$49 + CG57*(1-'Drive Train'!$AA$49))</f>
        <v>0</v>
      </c>
      <c r="CH58" s="43">
        <f>IF(AND(KT57=1,OZ57=1),0,ABS(BL58/$C$12*($C$14-$C$15)+$C$15) *'Drive Train'!$AA$49 + CH57*(1-'Drive Train'!$AA$49))</f>
        <v>1.5275000000047845</v>
      </c>
      <c r="CI58" s="43">
        <f>IF(AND(KU57=1,PA57=1),0,ABS(BM58/$C$12*($C$14-$C$15)+$C$15) *'Drive Train'!$AA$49 + CI57*(1-'Drive Train'!$AA$49))</f>
        <v>1.5275000000000059</v>
      </c>
      <c r="CJ58" s="43">
        <f>IF(AND(KV57=1,PB57=1),0,ABS(BN58/$C$12*($C$14-$C$15)+$C$15) *'Drive Train'!$AA$49 + CJ57*(1-'Drive Train'!$AA$49))</f>
        <v>0</v>
      </c>
      <c r="CK58" s="43">
        <f>IF(AND(KW57=1,PC57=1),0,ABS(BO58/$C$12*($C$14-$C$15)+$C$15) *'Drive Train'!$AA$49 + CK57*(1-'Drive Train'!$AA$49))</f>
        <v>0</v>
      </c>
      <c r="CL58" s="43">
        <f>IF(AND(KX57=1,PD57=1),0,ABS(BP58/$C$12*($C$14-$C$15)+$C$15) *'Drive Train'!$AA$49 + CL57*(1-'Drive Train'!$AA$49))</f>
        <v>0</v>
      </c>
      <c r="CM58" s="43">
        <f>IF(AND(KY57=1,PE57=1),0,ABS(BQ58/$C$12*($C$14-$C$15)+$C$15) *'Drive Train'!$AA$49 + CM57*(1-'Drive Train'!$AA$49))</f>
        <v>0</v>
      </c>
      <c r="CN58" s="43">
        <f>IF(AND(KZ57=1,PF57=1),0,ABS(BR58/$C$12*($C$14-$C$15)+$C$15) *'Drive Train'!$AA$49 + CN57*(1-'Drive Train'!$AA$49))</f>
        <v>0</v>
      </c>
      <c r="CO58" s="43">
        <f>IF(AND(LA57=1,PG57=1),0,ABS(BS58/$C$12*($C$14-$C$15)+$C$15) *'Drive Train'!$AA$49 + CO57*(1-'Drive Train'!$AA$49))</f>
        <v>0</v>
      </c>
      <c r="CP58" s="43">
        <f>IF(AND(LB57=1,PH57=1),0,ABS(BT58/$C$12*($C$14-$C$15)+$C$15) *'Drive Train'!$AA$49 + CP57*(1-'Drive Train'!$AA$49))</f>
        <v>0</v>
      </c>
      <c r="CQ58" s="43">
        <f>IF(AND(LC57=1,PI57=1),0,ABS(BU58/$C$12*($C$14-$C$15)+$C$15) *'Drive Train'!$AA$49 + CQ57*(1-'Drive Train'!$AA$49))</f>
        <v>0</v>
      </c>
      <c r="CR58" s="43">
        <f>IF(AND(LD57=1,PJ57=1),0,ABS(BV58/$C$12*($C$14-$C$15)+$C$15) *'Drive Train'!$AA$49 + CR57*(1-'Drive Train'!$AA$49))</f>
        <v>148.88658147034329</v>
      </c>
      <c r="CS58" s="43">
        <f>IF(AND(LE57=1,PK57=1),0,ABS(BW58/$C$12*($C$14-$C$15)+$C$15) *'Drive Train'!$AA$49 + CS57*(1-'Drive Train'!$AA$49))</f>
        <v>1.7345007452774976</v>
      </c>
      <c r="CT58" s="43">
        <f>IF(AND(LF57=1,PL57=1),0,ABS(BX58/$C$12*($C$14-$C$15)+$C$15) *'Drive Train'!$AA$49 + CT57*(1-'Drive Train'!$AA$49))</f>
        <v>1.5277912321672855</v>
      </c>
      <c r="CU58" s="43">
        <f>IF(AND(LG57=1,PM57=1),0,ABS(BY58/$C$12*($C$14-$C$15)+$C$15) *'Drive Train'!$AA$49 + CU57*(1-'Drive Train'!$AA$49))</f>
        <v>1.5275004131782643</v>
      </c>
      <c r="CV58" s="43">
        <f>IF(AND(LH57=1,PN57=1),0,ABS(BZ58/$C$12*($C$14-$C$15)+$C$15) *'Drive Train'!$AA$49 + CV57*(1-'Drive Train'!$AA$49))</f>
        <v>1.5275000141995636</v>
      </c>
      <c r="CW58" s="43">
        <f>IF(AND(LI57=1,PO57=1),0,ABS(CA58/$C$12*($C$14-$C$15)+$C$15) *'Drive Train'!$AA$49 + CW57*(1-'Drive Train'!$AA$49))</f>
        <v>1.527500000485615</v>
      </c>
      <c r="CX58" s="43">
        <f>IF(AND(LJ57=1,PP57=1),0,ABS(CB58/$C$12*($C$14-$C$15)+$C$15) *'Drive Train'!$AA$49 + CX57*(1-'Drive Train'!$AA$49))</f>
        <v>1.5275000000165826</v>
      </c>
      <c r="CY58" s="43">
        <f>IF(AND(LK57=1,PQ57=1),0,ABS(CC58/$C$12*($C$14-$C$15)+$C$15) *'Drive Train'!$AA$49 + CY57*(1-'Drive Train'!$AA$49))</f>
        <v>1.5275000000005718</v>
      </c>
      <c r="CZ58" s="43">
        <f>IF(AND(LL57=1,PR57=1),0,ABS(CD58/$C$12*($C$14-$C$15)+$C$15) *'Drive Train'!$AA$49 + CZ57*(1-'Drive Train'!$AA$49))</f>
        <v>1.5275000000001056</v>
      </c>
      <c r="DA58" s="43">
        <f>IF(AND(LM57=1,PS57=1),0,ABS(CE58/$C$12*($C$14-$C$15)+$C$15) *'Drive Train'!$AA$49 + DA57*(1-'Drive Train'!$AA$49))</f>
        <v>0</v>
      </c>
      <c r="DB58" s="47">
        <f t="shared" si="99"/>
        <v>2.0000000000000009</v>
      </c>
      <c r="DC58" s="43">
        <f t="shared" si="310"/>
        <v>0</v>
      </c>
      <c r="DD58" s="43">
        <f t="shared" si="311"/>
        <v>1.5275000000047845</v>
      </c>
      <c r="DE58" s="43">
        <f t="shared" si="312"/>
        <v>1.5275000000000059</v>
      </c>
      <c r="DF58" s="43">
        <f t="shared" si="313"/>
        <v>0</v>
      </c>
      <c r="DG58" s="43">
        <f t="shared" si="314"/>
        <v>0</v>
      </c>
      <c r="DH58" s="43">
        <f t="shared" si="315"/>
        <v>0</v>
      </c>
      <c r="DI58" s="43">
        <f t="shared" si="316"/>
        <v>0</v>
      </c>
      <c r="DJ58" s="43">
        <f t="shared" si="317"/>
        <v>0</v>
      </c>
      <c r="DK58" s="43">
        <f t="shared" si="318"/>
        <v>0</v>
      </c>
      <c r="DL58" s="43">
        <f t="shared" si="319"/>
        <v>0</v>
      </c>
      <c r="DM58" s="43">
        <f t="shared" si="320"/>
        <v>0</v>
      </c>
      <c r="DN58" s="43">
        <f t="shared" si="321"/>
        <v>25</v>
      </c>
      <c r="DO58" s="43">
        <f t="shared" si="322"/>
        <v>1.7345007452774976</v>
      </c>
      <c r="DP58" s="43">
        <f t="shared" si="323"/>
        <v>1.5277912321672855</v>
      </c>
      <c r="DQ58" s="43">
        <f t="shared" si="324"/>
        <v>1.5275004131782643</v>
      </c>
      <c r="DR58" s="43">
        <f t="shared" si="325"/>
        <v>1.5275000141995636</v>
      </c>
      <c r="DS58" s="43">
        <f t="shared" si="326"/>
        <v>1.527500000485615</v>
      </c>
      <c r="DT58" s="43">
        <f t="shared" si="327"/>
        <v>1.5275000000165826</v>
      </c>
      <c r="DU58" s="43">
        <f t="shared" si="328"/>
        <v>1.5275000000005718</v>
      </c>
      <c r="DV58" s="43">
        <f t="shared" si="329"/>
        <v>1.5275000000001056</v>
      </c>
      <c r="DW58" s="43">
        <f t="shared" si="330"/>
        <v>0</v>
      </c>
      <c r="DX58" s="47">
        <f t="shared" si="100"/>
        <v>2.0000000000000009</v>
      </c>
      <c r="DY58" s="2">
        <f>IF(OY58=0,($C$23/0.4536*IF(ISNA(MK57),'Drive Train'!$F$16,'Drive Train'!$F$17)*4.448*$C$24*S$6)*SIGN(BK58),BK58)</f>
        <v>0</v>
      </c>
      <c r="DZ58" s="2">
        <f>IF(OZ58=0,($C$23/0.4536*IF(ISNA(ML57),'Drive Train'!$F$16,'Drive Train'!$F$17)*4.448*$C$24*$C$21*T$6)*SIGN(BL58),BL58)</f>
        <v>0</v>
      </c>
      <c r="EA58" s="2">
        <f>IF(PA58=0,($C$23/0.4536*IF(ISNA(MM57),'Drive Train'!$F$16,'Drive Train'!$F$17)*4.448*$C$24*$C$21*U$6)*SIGN(BM58),BM58)</f>
        <v>0</v>
      </c>
      <c r="EB58" s="2">
        <f>IF(PB58=0,($C$23/0.4536*IF(ISNA(MN57),'Drive Train'!$F$16,'Drive Train'!$F$17)*4.448*$C$24*$C$21*V$6)*SIGN(BN58),BN58)</f>
        <v>0</v>
      </c>
      <c r="EC58" s="2">
        <f>IF(PC58=0,($C$23/0.4536*IF(ISNA(MO57),'Drive Train'!$F$16,'Drive Train'!$F$17)*4.448*$C$24*$C$21*W$6)*SIGN(BO58),BO58)</f>
        <v>0</v>
      </c>
      <c r="ED58" s="2">
        <f>IF(PD58=0,($C$23/0.4536*IF(ISNA(MP57),'Drive Train'!$F$16,'Drive Train'!$F$17)*4.448*$C$24*$C$21*X$6)*SIGN(BP58),BP58)</f>
        <v>0</v>
      </c>
      <c r="EE58" s="2">
        <f>IF(PE58=0,($C$23/0.4536*IF(ISNA(MQ57),'Drive Train'!$F$16,'Drive Train'!$F$17)*4.448*$C$24*$C$21*Y$6)*SIGN(BQ58),BQ58)</f>
        <v>0</v>
      </c>
      <c r="EF58" s="2">
        <f>IF(PF58=0,($C$23/0.4536*IF(ISNA(MR57),'Drive Train'!$F$16,'Drive Train'!$F$17)*4.448*$C$24*$C$21*Z$6)*SIGN(BR58),BR58)</f>
        <v>0</v>
      </c>
      <c r="EG58" s="2">
        <f>IF(PG58=0,($C$23/0.4536*IF(ISNA(MS57),'Drive Train'!$F$16,'Drive Train'!$F$17)*4.448*$C$24*$C$21*AA$6)*SIGN(BS58),BS58)</f>
        <v>0</v>
      </c>
      <c r="EH58" s="2">
        <f>IF(PH58=0,($C$23/0.4536*IF(ISNA(MT57),'Drive Train'!$F$16,'Drive Train'!$F$17)*4.448*$C$24*$C$21*AB$6)*SIGN(BT58),BT58)</f>
        <v>0</v>
      </c>
      <c r="EI58" s="2">
        <f>IF(PI58=0,($C$23/0.4536*IF(ISNA(MU57),'Drive Train'!$F$16,'Drive Train'!$F$17)*4.448*$C$24*$C$21*AC$6)*SIGN(BU58),BU58)</f>
        <v>0</v>
      </c>
      <c r="EJ58" s="2">
        <f>IF(PJ58=0,($C$23/0.4536*IF(ISNA(MV57),'Drive Train'!$F$16,'Drive Train'!$F$17)*4.448*$C$24*$C$21*AD$6)*SIGN(BV58),BV58)</f>
        <v>5.7851468929800003</v>
      </c>
      <c r="EK58" s="2">
        <f>IF(PK58=0,($C$23/0.4536*IF(ISNA(MW57),'Drive Train'!$F$16,'Drive Train'!$F$17)*4.448*$C$24*$C$21*AE$6)*SIGN(BW58),BW58)</f>
        <v>0</v>
      </c>
      <c r="EL58" s="2">
        <f>IF(PL58=0,($C$23/0.4536*IF(ISNA(MX57),'Drive Train'!$F$16,'Drive Train'!$F$17)*4.448*$C$24*$C$21*AF$6)*SIGN(BX58),BX58)</f>
        <v>0</v>
      </c>
      <c r="EM58" s="2">
        <f>IF(PM58=0,($C$23/0.4536*IF(ISNA(MY57),'Drive Train'!$F$16,'Drive Train'!$F$17)*4.448*$C$24*$C$21*AG$6)*SIGN(BY58),BY58)</f>
        <v>0</v>
      </c>
      <c r="EN58" s="2">
        <f>IF(PN58=0,($C$23/0.4536*IF(ISNA(MZ57),'Drive Train'!$F$16,'Drive Train'!$F$17)*4.448*$C$24*$C$21*AH$6)*SIGN(BZ58),BZ58)</f>
        <v>0</v>
      </c>
      <c r="EO58" s="2">
        <f>IF(PO58=0,($C$23/0.4536*IF(ISNA(NA57),'Drive Train'!$F$16,'Drive Train'!$F$17)*4.448*$C$24*$C$21*AI$6)*SIGN(CA58),CA58)</f>
        <v>0</v>
      </c>
      <c r="EP58" s="2">
        <f>IF(PP58=0,($C$23/0.4536*IF(ISNA(NB57),'Drive Train'!$F$16,'Drive Train'!$F$17)*4.448*$C$24*$C$21*AJ$6)*SIGN(CB58),CB58)</f>
        <v>0</v>
      </c>
      <c r="EQ58" s="2">
        <f>IF(PQ58=0,($C$23/0.4536*IF(ISNA(NC57),'Drive Train'!$F$16,'Drive Train'!$F$17)*4.448*$C$24*$C$21*AK$6)*SIGN(CC58),CC58)</f>
        <v>0</v>
      </c>
      <c r="ER58" s="2">
        <f>IF(PR58=0,($C$23/0.4536*IF(ISNA(ND57),'Drive Train'!$F$16,'Drive Train'!$F$17)*4.448*$C$24*$C$21*AL$6)*SIGN(CD58),CD58)</f>
        <v>0</v>
      </c>
      <c r="ES58" s="2">
        <f>IF(PS58=0,($C$23/0.4536*IF(ISNA(NE57),'Drive Train'!$F$16,'Drive Train'!$F$17)*4.448*$C$24*$C$21*AM$6)*SIGN(CE58),CE58)</f>
        <v>0</v>
      </c>
      <c r="ET58" s="47">
        <f t="shared" si="331"/>
        <v>2.0000000000000009</v>
      </c>
      <c r="EU58" s="2">
        <f>MAX(MIN(IF(AND(OY57=1,NG58&lt;0),-1,1)*(DC58-$C$15)/($C$14-$C$15)*$C$12*$C$21-$C$33*LO58/AO$6 -  OY57*$C$33/$C$21,DY57/$C$19),MAX(EU$8:EU57)*-1)</f>
        <v>-0.84420937587075306</v>
      </c>
      <c r="EV58" s="2">
        <f>MAX(MIN(IF(AND(OZ57=1,NH58&lt;0),-1,1)*(DD58-$C$15)/($C$14-$C$15)*$C$12*$C$21-$C$33*LP58/AP$6 -  OZ57*$C$33/$C$21,DZ57/$C$19),MAX(EV$8:EV57)*-1)</f>
        <v>-0.97570738592651496</v>
      </c>
      <c r="EW58" s="2">
        <f>MAX(MIN(IF(AND(PA57=1,NI58&lt;0),-1,1)*(DE58-$C$15)/($C$14-$C$15)*$C$12*$C$21-$C$33*LQ58/AQ$6 -  PA57*$C$33/$C$21,EA57/$C$19),MAX(EW$8:EW57)*-1)</f>
        <v>-0.91139805853861722</v>
      </c>
      <c r="EX58" s="2">
        <f>MAX(MIN(IF(AND(PB57=1,NJ58&lt;0),-1,1)*(DF58-$C$15)/($C$14-$C$15)*$C$12*$C$21-$C$33*LR58/AR$6 -  PB57*$C$33/$C$21,EB57/$C$19),MAX(EX$8:EX57)*-1)</f>
        <v>-0.84420937587075306</v>
      </c>
      <c r="EY58" s="2">
        <f>MAX(MIN(IF(AND(PC57=1,NK58&lt;0),-1,1)*(DG58-$C$15)/($C$14-$C$15)*$C$12*$C$21-$C$33*LS58/AS$6 -  PC57*$C$33/$C$21,EC57/$C$19),MAX(EY$8:EY57)*-1)</f>
        <v>-0.84420937587075306</v>
      </c>
      <c r="EZ58" s="2">
        <f>MAX(MIN(IF(AND(PD57=1,NL58&lt;0),-1,1)*(DH58-$C$15)/($C$14-$C$15)*$C$12*$C$21-$C$33*LT58/AT$6 -  PD57*$C$33/$C$21,ED57/$C$19),MAX(EZ$8:EZ57)*-1)</f>
        <v>-0.84420937587075306</v>
      </c>
      <c r="FA58" s="2">
        <f>MAX(MIN(IF(AND(PE57=1,NM58&lt;0),-1,1)*(DI58-$C$15)/($C$14-$C$15)*$C$12*$C$21-$C$33*LU58/AU$6 -  PE57*$C$33/$C$21,EE57/$C$19),MAX(FA$8:FA57)*-1)</f>
        <v>-0.84420937587075306</v>
      </c>
      <c r="FB58" s="2">
        <f>MAX(MIN(IF(AND(PF57=1,NN58&lt;0),-1,1)*(DJ58-$C$15)/($C$14-$C$15)*$C$12*$C$21-$C$33*LV58/AV$6 -  PF57*$C$33/$C$21,EF57/$C$19),MAX(FB$8:FB57)*-1)</f>
        <v>-0.84420937587075306</v>
      </c>
      <c r="FC58" s="2">
        <f>MAX(MIN(IF(AND(PG57=1,NO58&lt;0),-1,1)*(DK58-$C$15)/($C$14-$C$15)*$C$12*$C$21-$C$33*LW58/AW$6 -  PG57*$C$33/$C$21,EG57/$C$19),MAX(FC$8:FC57)*-1)</f>
        <v>-0.82444281081081083</v>
      </c>
      <c r="FD58" s="2">
        <f>MAX(MIN(IF(AND(PH57=1,NP58&lt;0),-1,1)*(DL58-$C$15)/($C$14-$C$15)*$C$12*$C$21-$C$33*LX58/AX$6 -  PH57*$C$33/$C$21,EH57/$C$19),MAX(FD$8:FD57)*-1)</f>
        <v>-0.74400936585365862</v>
      </c>
      <c r="FE58" s="2">
        <f>MAX(MIN(IF(AND(PI57=1,NQ58&lt;0),-1,1)*(DM58-$C$15)/($C$14-$C$15)*$C$12*$C$21-$C$33*LY58/AY$6 -  PI57*$C$33/$C$21,EI57/$C$19),MAX(FE$8:FE57)*-1)</f>
        <v>-0.6778751999999999</v>
      </c>
      <c r="FF58" s="2">
        <f>MAX(MIN(IF(AND(PJ57=1,NR58&lt;0),-1,1)*(DN58-$C$15)/($C$14-$C$15)*$C$12*$C$21-$C$33*LZ58/AZ$6 -  PJ57*$C$33/$C$21,EJ57/$C$19),MAX(FF$8:FF57)*-1)</f>
        <v>8.5499321693159658E-2</v>
      </c>
      <c r="FG58" s="2">
        <f>MAX(MIN(IF(AND(PK57=1,NS58&lt;0),-1,1)*(DO58-$C$15)/($C$14-$C$15)*$C$12*$C$21-$C$33*MA58/BA$6 -  PK57*$C$33/$C$21,EK57/$C$19),MAX(FG$8:FG57)*-1)</f>
        <v>-0.4460383340531891</v>
      </c>
      <c r="FH58" s="2">
        <f>MAX(MIN(IF(AND(PL57=1,NT58&lt;0),-1,1)*(DP58-$C$15)/($C$14-$C$15)*$C$12*$C$21-$C$33*MB58/BB$6 -  PL57*$C$33/$C$21,EL57/$C$19),MAX(FH$8:FH57)*-1)</f>
        <v>-0.52436625293161376</v>
      </c>
      <c r="FI58" s="2">
        <f>MAX(MIN(IF(AND(PM57=1,NU58&lt;0),-1,1)*(DQ58-$C$15)/($C$14-$C$15)*$C$12*$C$21-$C$33*MC58/BC$6 -  PM57*$C$33/$C$21,EM57/$C$19),MAX(FI$8:FI57)*-1)</f>
        <v>-0.60269417181003837</v>
      </c>
      <c r="FJ58" s="2">
        <f>MAX(MIN(IF(AND(PN57=1,NV58&lt;0),-1,1)*(DR58-$C$15)/($C$14-$C$15)*$C$12*$C$21-$C$33*MD58/BD$6 -  PN57*$C$33/$C$21,EN57/$C$19),MAX(FJ$8:FJ57)*-1)</f>
        <v>-0.68102209068846309</v>
      </c>
      <c r="FK58" s="2">
        <f>MAX(MIN(IF(AND(PO57=1,NW58&lt;0),-1,1)*(DS58-$C$15)/($C$14-$C$15)*$C$12*$C$21-$C$33*ME58/BE$6 -  PO57*$C$33/$C$21,EO57/$C$19),MAX(FK$8:FK57)*-1)</f>
        <v>-0.7593500095668877</v>
      </c>
      <c r="FL58" s="2">
        <f>MAX(MIN(IF(AND(PP57=1,NX58&lt;0),-1,1)*(DT58-$C$15)/($C$14-$C$15)*$C$12*$C$21-$C$33*MF58/BF$6 -  PP57*$C$33/$C$21,EP57/$C$19),MAX(FL$8:FL57)*-1)</f>
        <v>-0.8376779284453123</v>
      </c>
      <c r="FM58" s="2">
        <f>MAX(MIN(IF(AND(PQ57=1,NY58&lt;0),-1,1)*(DU58-$C$15)/($C$14-$C$15)*$C$12*$C$21-$C$33*MG58/BG$6 -  PQ57*$C$33/$C$21,EQ57/$C$19),MAX(FM$8:FM57)*-1)</f>
        <v>-0.85019186378240252</v>
      </c>
      <c r="FN58" s="2">
        <f>MAX(MIN(IF(AND(PR57=1,NZ58&lt;0),-1,1)*(DV58-$C$15)/($C$14-$C$15)*$C$12*$C$21-$C$33*MH58/BH$6 -  PR57*$C$33/$C$21,ER57/$C$19),MAX(FN$8:FN57)*-1)</f>
        <v>-0.82028019665339269</v>
      </c>
      <c r="FO58" s="2">
        <f>MAX(MIN(IF(AND(PS57=1,OA58&lt;0),-1,1)*(DW58-$C$15)/($C$14-$C$15)*$C$12*$C$21-$C$33*MI58/BI$6 -  PS57*$C$33/$C$21,ES57/$C$19),MAX(FO$8:FO57)*-1)</f>
        <v>-0.84420937587075306</v>
      </c>
      <c r="FP58" s="47">
        <f t="shared" si="101"/>
        <v>2.0000000000000009</v>
      </c>
      <c r="FQ58" s="43">
        <f t="shared" si="375"/>
        <v>0</v>
      </c>
      <c r="FR58" s="43">
        <f t="shared" si="376"/>
        <v>1.5275000000047845</v>
      </c>
      <c r="FS58" s="43">
        <f t="shared" si="377"/>
        <v>1.5275000000000059</v>
      </c>
      <c r="FT58" s="43">
        <f t="shared" si="378"/>
        <v>0</v>
      </c>
      <c r="FU58" s="43">
        <f t="shared" si="379"/>
        <v>0</v>
      </c>
      <c r="FV58" s="43">
        <f t="shared" si="380"/>
        <v>0</v>
      </c>
      <c r="FW58" s="43">
        <f t="shared" si="381"/>
        <v>0</v>
      </c>
      <c r="FX58" s="43">
        <f t="shared" si="382"/>
        <v>0</v>
      </c>
      <c r="FY58" s="43">
        <f t="shared" si="383"/>
        <v>0</v>
      </c>
      <c r="FZ58" s="43">
        <f t="shared" si="384"/>
        <v>0</v>
      </c>
      <c r="GA58" s="43">
        <f t="shared" si="385"/>
        <v>0</v>
      </c>
      <c r="GB58" s="43">
        <f t="shared" si="386"/>
        <v>8.1850101275818261</v>
      </c>
      <c r="GC58" s="43">
        <f t="shared" si="387"/>
        <v>1.7345007452774976</v>
      </c>
      <c r="GD58" s="43">
        <f t="shared" si="388"/>
        <v>1.5277912321672855</v>
      </c>
      <c r="GE58" s="43">
        <f t="shared" si="389"/>
        <v>1.5275004131782643</v>
      </c>
      <c r="GF58" s="43">
        <f t="shared" si="390"/>
        <v>1.5275000141995636</v>
      </c>
      <c r="GG58" s="43">
        <f t="shared" si="391"/>
        <v>1.527500000485615</v>
      </c>
      <c r="GH58" s="43">
        <f t="shared" si="392"/>
        <v>1.5275000000165826</v>
      </c>
      <c r="GI58" s="43">
        <f t="shared" si="393"/>
        <v>1.5275000000005718</v>
      </c>
      <c r="GJ58" s="43">
        <f t="shared" si="394"/>
        <v>0</v>
      </c>
      <c r="GK58" s="43">
        <f t="shared" si="395"/>
        <v>0</v>
      </c>
      <c r="GL58" s="47">
        <f t="shared" si="123"/>
        <v>2.0000000000000009</v>
      </c>
      <c r="GM58" s="43">
        <f t="shared" si="332"/>
        <v>0</v>
      </c>
      <c r="GN58" s="43">
        <f t="shared" si="333"/>
        <v>-9.8002502315625311</v>
      </c>
      <c r="GO58" s="43">
        <f t="shared" si="334"/>
        <v>-13.222893930875543</v>
      </c>
      <c r="GP58" s="43">
        <f t="shared" si="335"/>
        <v>0</v>
      </c>
      <c r="GQ58" s="43">
        <f t="shared" si="336"/>
        <v>0</v>
      </c>
      <c r="GR58" s="43">
        <f t="shared" si="337"/>
        <v>0</v>
      </c>
      <c r="GS58" s="43">
        <f t="shared" si="338"/>
        <v>0</v>
      </c>
      <c r="GT58" s="43">
        <f t="shared" si="339"/>
        <v>0</v>
      </c>
      <c r="GU58" s="43">
        <f t="shared" si="340"/>
        <v>0</v>
      </c>
      <c r="GV58" s="43">
        <f t="shared" si="341"/>
        <v>0</v>
      </c>
      <c r="GW58" s="43">
        <f t="shared" si="342"/>
        <v>0</v>
      </c>
      <c r="GX58" s="43">
        <f t="shared" si="343"/>
        <v>1.7175533552534454</v>
      </c>
      <c r="GY58" s="43">
        <f t="shared" si="344"/>
        <v>-8.9602422809162849</v>
      </c>
      <c r="GZ58" s="43">
        <f t="shared" si="345"/>
        <v>-10.533732891315141</v>
      </c>
      <c r="HA58" s="43">
        <f t="shared" si="346"/>
        <v>-12.107223501713998</v>
      </c>
      <c r="HB58" s="43">
        <f t="shared" si="347"/>
        <v>-13.680714112112852</v>
      </c>
      <c r="HC58" s="43">
        <f t="shared" si="348"/>
        <v>-15.254204722511707</v>
      </c>
      <c r="HD58" s="43">
        <f t="shared" si="349"/>
        <v>-16.827695332910565</v>
      </c>
      <c r="HE58" s="43">
        <f t="shared" si="350"/>
        <v>-17.079081556801082</v>
      </c>
      <c r="HF58" s="43">
        <f t="shared" si="351"/>
        <v>-16.478200950718271</v>
      </c>
      <c r="HG58" s="43">
        <f t="shared" si="352"/>
        <v>0</v>
      </c>
      <c r="HH58" s="47">
        <f t="shared" si="124"/>
        <v>2.0000000000000009</v>
      </c>
      <c r="HI58" s="43">
        <f t="shared" si="125"/>
        <v>0</v>
      </c>
      <c r="HJ58" s="43">
        <f t="shared" si="126"/>
        <v>9.8002502315625311</v>
      </c>
      <c r="HK58" s="43">
        <f t="shared" si="127"/>
        <v>13.222893930875543</v>
      </c>
      <c r="HL58" s="43">
        <f t="shared" si="128"/>
        <v>0</v>
      </c>
      <c r="HM58" s="43">
        <f t="shared" si="129"/>
        <v>0</v>
      </c>
      <c r="HN58" s="43">
        <f t="shared" si="130"/>
        <v>0</v>
      </c>
      <c r="HO58" s="43">
        <f t="shared" si="131"/>
        <v>0</v>
      </c>
      <c r="HP58" s="43">
        <f t="shared" si="132"/>
        <v>0</v>
      </c>
      <c r="HQ58" s="43">
        <f t="shared" si="133"/>
        <v>0</v>
      </c>
      <c r="HR58" s="43">
        <f t="shared" si="134"/>
        <v>0</v>
      </c>
      <c r="HS58" s="43">
        <f t="shared" si="135"/>
        <v>0</v>
      </c>
      <c r="HT58" s="43">
        <f t="shared" si="136"/>
        <v>1.7175533552534454</v>
      </c>
      <c r="HU58" s="43">
        <f t="shared" si="137"/>
        <v>8.9602422809162849</v>
      </c>
      <c r="HV58" s="43">
        <f t="shared" si="138"/>
        <v>10.533732891315141</v>
      </c>
      <c r="HW58" s="43">
        <f t="shared" si="139"/>
        <v>12.107223501713998</v>
      </c>
      <c r="HX58" s="43">
        <f t="shared" si="140"/>
        <v>13.680714112112852</v>
      </c>
      <c r="HY58" s="43">
        <f t="shared" si="141"/>
        <v>15.254204722511707</v>
      </c>
      <c r="HZ58" s="43">
        <f t="shared" si="142"/>
        <v>16.827695332910565</v>
      </c>
      <c r="IA58" s="43">
        <f t="shared" si="143"/>
        <v>17.079081556801082</v>
      </c>
      <c r="IB58" s="43">
        <f t="shared" si="144"/>
        <v>16.478200950718271</v>
      </c>
      <c r="IC58" s="43">
        <f t="shared" si="145"/>
        <v>0</v>
      </c>
      <c r="ID58" s="47">
        <f t="shared" si="146"/>
        <v>2.0000000000000009</v>
      </c>
      <c r="IE58" s="43">
        <f t="shared" si="147"/>
        <v>0</v>
      </c>
      <c r="IF58" s="43">
        <f t="shared" si="148"/>
        <v>0</v>
      </c>
      <c r="IG58" s="43">
        <f t="shared" si="149"/>
        <v>0</v>
      </c>
      <c r="IH58" s="43">
        <f t="shared" si="150"/>
        <v>0</v>
      </c>
      <c r="II58" s="43">
        <f t="shared" si="151"/>
        <v>0</v>
      </c>
      <c r="IJ58" s="43">
        <f t="shared" si="152"/>
        <v>0</v>
      </c>
      <c r="IK58" s="43">
        <f t="shared" si="153"/>
        <v>0</v>
      </c>
      <c r="IL58" s="43">
        <f t="shared" si="154"/>
        <v>0</v>
      </c>
      <c r="IM58" s="43">
        <f t="shared" si="155"/>
        <v>0</v>
      </c>
      <c r="IN58" s="43">
        <f t="shared" si="156"/>
        <v>0</v>
      </c>
      <c r="IO58" s="43">
        <f t="shared" si="157"/>
        <v>0</v>
      </c>
      <c r="IP58" s="43">
        <f t="shared" si="158"/>
        <v>11.750817218837454</v>
      </c>
      <c r="IQ58" s="43">
        <f t="shared" si="159"/>
        <v>0</v>
      </c>
      <c r="IR58" s="43">
        <f t="shared" si="160"/>
        <v>0</v>
      </c>
      <c r="IS58" s="43">
        <f t="shared" si="161"/>
        <v>0</v>
      </c>
      <c r="IT58" s="43">
        <f t="shared" si="162"/>
        <v>0</v>
      </c>
      <c r="IU58" s="43">
        <f t="shared" si="163"/>
        <v>0</v>
      </c>
      <c r="IV58" s="43">
        <f t="shared" si="164"/>
        <v>0</v>
      </c>
      <c r="IW58" s="43">
        <f t="shared" si="165"/>
        <v>0</v>
      </c>
      <c r="IX58" s="43">
        <f t="shared" si="166"/>
        <v>0</v>
      </c>
      <c r="IY58" s="43">
        <f t="shared" si="167"/>
        <v>0</v>
      </c>
      <c r="IZ58" s="47">
        <f t="shared" si="168"/>
        <v>2.0000000000000009</v>
      </c>
      <c r="JA58" s="43" t="e">
        <f t="shared" si="267"/>
        <v>#N/A</v>
      </c>
      <c r="JB58" s="43" t="e">
        <f t="shared" si="268"/>
        <v>#N/A</v>
      </c>
      <c r="JC58" s="43" t="e">
        <f t="shared" si="269"/>
        <v>#N/A</v>
      </c>
      <c r="JD58" s="43" t="e">
        <f t="shared" si="270"/>
        <v>#N/A</v>
      </c>
      <c r="JE58" s="43" t="e">
        <f t="shared" si="271"/>
        <v>#N/A</v>
      </c>
      <c r="JF58" s="43" t="e">
        <f t="shared" si="272"/>
        <v>#N/A</v>
      </c>
      <c r="JG58" s="43" t="e">
        <f t="shared" si="273"/>
        <v>#N/A</v>
      </c>
      <c r="JH58" s="43" t="e">
        <f t="shared" si="274"/>
        <v>#N/A</v>
      </c>
      <c r="JI58" s="43" t="e">
        <f t="shared" si="275"/>
        <v>#N/A</v>
      </c>
      <c r="JJ58" s="43" t="e">
        <f t="shared" si="276"/>
        <v>#N/A</v>
      </c>
      <c r="JK58" s="43" t="e">
        <f t="shared" si="277"/>
        <v>#N/A</v>
      </c>
      <c r="JL58" s="43">
        <f t="shared" si="278"/>
        <v>6</v>
      </c>
      <c r="JM58" s="43" t="e">
        <f t="shared" si="279"/>
        <v>#N/A</v>
      </c>
      <c r="JN58" s="43" t="e">
        <f t="shared" si="280"/>
        <v>#N/A</v>
      </c>
      <c r="JO58" s="43" t="e">
        <f t="shared" si="281"/>
        <v>#N/A</v>
      </c>
      <c r="JP58" s="43" t="e">
        <f t="shared" si="282"/>
        <v>#N/A</v>
      </c>
      <c r="JQ58" s="43" t="e">
        <f t="shared" si="283"/>
        <v>#N/A</v>
      </c>
      <c r="JR58" s="43" t="e">
        <f t="shared" si="284"/>
        <v>#N/A</v>
      </c>
      <c r="JS58" s="43" t="e">
        <f t="shared" si="285"/>
        <v>#N/A</v>
      </c>
      <c r="JT58" s="43" t="e">
        <f t="shared" si="286"/>
        <v>#N/A</v>
      </c>
      <c r="JU58" s="43" t="e">
        <f t="shared" si="287"/>
        <v>#N/A</v>
      </c>
      <c r="JV58" s="47">
        <f t="shared" si="170"/>
        <v>2.0000000000000009</v>
      </c>
      <c r="JW58" s="36">
        <f t="shared" si="396"/>
        <v>0</v>
      </c>
      <c r="JX58" s="36">
        <f t="shared" si="397"/>
        <v>0</v>
      </c>
      <c r="JY58" s="36">
        <f t="shared" si="398"/>
        <v>0</v>
      </c>
      <c r="JZ58" s="36">
        <f t="shared" si="399"/>
        <v>0</v>
      </c>
      <c r="KA58" s="36">
        <f t="shared" si="400"/>
        <v>0</v>
      </c>
      <c r="KB58" s="36">
        <f t="shared" si="401"/>
        <v>0</v>
      </c>
      <c r="KC58" s="36">
        <f t="shared" si="402"/>
        <v>0</v>
      </c>
      <c r="KD58" s="36">
        <f t="shared" si="403"/>
        <v>0</v>
      </c>
      <c r="KE58" s="36">
        <f t="shared" si="404"/>
        <v>0</v>
      </c>
      <c r="KF58" s="36">
        <f t="shared" si="405"/>
        <v>0</v>
      </c>
      <c r="KG58" s="36">
        <f t="shared" si="406"/>
        <v>0</v>
      </c>
      <c r="KH58" s="36">
        <f t="shared" si="407"/>
        <v>0</v>
      </c>
      <c r="KI58" s="36">
        <f t="shared" si="408"/>
        <v>0</v>
      </c>
      <c r="KJ58" s="36">
        <f t="shared" si="409"/>
        <v>0</v>
      </c>
      <c r="KK58" s="36">
        <f t="shared" si="410"/>
        <v>0</v>
      </c>
      <c r="KL58" s="36">
        <f t="shared" si="411"/>
        <v>0</v>
      </c>
      <c r="KM58" s="36">
        <f t="shared" si="412"/>
        <v>0</v>
      </c>
      <c r="KN58" s="36">
        <f t="shared" si="413"/>
        <v>0</v>
      </c>
      <c r="KO58" s="36">
        <f t="shared" si="414"/>
        <v>0</v>
      </c>
      <c r="KP58" s="36">
        <f t="shared" si="415"/>
        <v>0</v>
      </c>
      <c r="KQ58" s="36">
        <f t="shared" si="416"/>
        <v>0</v>
      </c>
      <c r="KR58" s="47">
        <f t="shared" si="192"/>
        <v>2.0000000000000009</v>
      </c>
      <c r="KS58" s="1">
        <f t="shared" si="417"/>
        <v>1</v>
      </c>
      <c r="KT58" s="1">
        <f t="shared" si="418"/>
        <v>0</v>
      </c>
      <c r="KU58" s="1">
        <f t="shared" si="419"/>
        <v>0</v>
      </c>
      <c r="KV58" s="1">
        <f t="shared" si="420"/>
        <v>1</v>
      </c>
      <c r="KW58" s="1">
        <f t="shared" si="421"/>
        <v>1</v>
      </c>
      <c r="KX58" s="1">
        <f t="shared" si="422"/>
        <v>1</v>
      </c>
      <c r="KY58" s="1">
        <f t="shared" si="423"/>
        <v>1</v>
      </c>
      <c r="KZ58" s="1">
        <f t="shared" si="424"/>
        <v>1</v>
      </c>
      <c r="LA58" s="1">
        <f t="shared" si="425"/>
        <v>1</v>
      </c>
      <c r="LB58" s="1">
        <f t="shared" si="426"/>
        <v>1</v>
      </c>
      <c r="LC58" s="1">
        <f t="shared" si="427"/>
        <v>1</v>
      </c>
      <c r="LD58" s="1">
        <f t="shared" si="428"/>
        <v>0</v>
      </c>
      <c r="LE58" s="1">
        <f t="shared" si="429"/>
        <v>0</v>
      </c>
      <c r="LF58" s="1">
        <f t="shared" si="430"/>
        <v>0</v>
      </c>
      <c r="LG58" s="1">
        <f t="shared" si="431"/>
        <v>0</v>
      </c>
      <c r="LH58" s="1">
        <f t="shared" si="432"/>
        <v>0</v>
      </c>
      <c r="LI58" s="1">
        <f t="shared" si="433"/>
        <v>0</v>
      </c>
      <c r="LJ58" s="1">
        <f t="shared" si="434"/>
        <v>0</v>
      </c>
      <c r="LK58" s="1">
        <f t="shared" si="435"/>
        <v>0</v>
      </c>
      <c r="LL58" s="1">
        <f t="shared" si="436"/>
        <v>1</v>
      </c>
      <c r="LM58" s="1">
        <f t="shared" si="437"/>
        <v>1</v>
      </c>
      <c r="LN58" s="47">
        <f t="shared" si="214"/>
        <v>2.0000000000000009</v>
      </c>
      <c r="LO58" s="43">
        <f t="shared" si="215"/>
        <v>0</v>
      </c>
      <c r="LP58" s="43">
        <f t="shared" si="216"/>
        <v>8.5156411511262959</v>
      </c>
      <c r="LQ58" s="43">
        <f t="shared" si="217"/>
        <v>3.4561536058272915</v>
      </c>
      <c r="LR58" s="43">
        <f t="shared" si="218"/>
        <v>0</v>
      </c>
      <c r="LS58" s="43">
        <f t="shared" si="219"/>
        <v>0</v>
      </c>
      <c r="LT58" s="43">
        <f t="shared" si="220"/>
        <v>0</v>
      </c>
      <c r="LU58" s="43">
        <f t="shared" si="221"/>
        <v>0</v>
      </c>
      <c r="LV58" s="43">
        <f t="shared" si="222"/>
        <v>0</v>
      </c>
      <c r="LW58" s="43">
        <f t="shared" si="223"/>
        <v>0</v>
      </c>
      <c r="LX58" s="43">
        <f t="shared" si="224"/>
        <v>0</v>
      </c>
      <c r="LY58" s="43">
        <f t="shared" si="225"/>
        <v>0</v>
      </c>
      <c r="LZ58" s="43">
        <f t="shared" si="226"/>
        <v>7.7309781261377868</v>
      </c>
      <c r="MA58" s="43">
        <f t="shared" si="227"/>
        <v>8.0371382346834839</v>
      </c>
      <c r="MB58" s="43">
        <f t="shared" si="228"/>
        <v>7.3012657924877722</v>
      </c>
      <c r="MC58" s="43">
        <f t="shared" si="229"/>
        <v>5.8567596292205328</v>
      </c>
      <c r="MD58" s="43">
        <f t="shared" si="230"/>
        <v>5.1542132313704894</v>
      </c>
      <c r="ME58" s="43">
        <f t="shared" si="231"/>
        <v>4.0897099863522151</v>
      </c>
      <c r="MF58" s="43">
        <f t="shared" si="232"/>
        <v>2.6537237640428795</v>
      </c>
      <c r="MG58" s="43">
        <f t="shared" si="233"/>
        <v>0.81940947621117988</v>
      </c>
      <c r="MH58" s="43">
        <f t="shared" si="234"/>
        <v>0</v>
      </c>
      <c r="MI58" s="43">
        <f t="shared" si="235"/>
        <v>0</v>
      </c>
      <c r="MJ58" s="47">
        <f t="shared" si="236"/>
        <v>2.0000000000000009</v>
      </c>
      <c r="MK58" s="43" t="e">
        <f t="shared" si="353"/>
        <v>#N/A</v>
      </c>
      <c r="ML58" s="43" t="e">
        <f t="shared" si="288"/>
        <v>#N/A</v>
      </c>
      <c r="MM58" s="43" t="e">
        <f t="shared" si="289"/>
        <v>#N/A</v>
      </c>
      <c r="MN58" s="43" t="e">
        <f t="shared" si="290"/>
        <v>#N/A</v>
      </c>
      <c r="MO58" s="43" t="e">
        <f t="shared" si="291"/>
        <v>#N/A</v>
      </c>
      <c r="MP58" s="43" t="e">
        <f t="shared" si="292"/>
        <v>#N/A</v>
      </c>
      <c r="MQ58" s="43" t="e">
        <f t="shared" si="293"/>
        <v>#N/A</v>
      </c>
      <c r="MR58" s="43" t="e">
        <f t="shared" si="294"/>
        <v>#N/A</v>
      </c>
      <c r="MS58" s="43" t="e">
        <f t="shared" si="295"/>
        <v>#N/A</v>
      </c>
      <c r="MT58" s="43" t="e">
        <f t="shared" si="296"/>
        <v>#N/A</v>
      </c>
      <c r="MU58" s="43" t="e">
        <f t="shared" si="297"/>
        <v>#N/A</v>
      </c>
      <c r="MV58" s="43" t="e">
        <f t="shared" si="298"/>
        <v>#N/A</v>
      </c>
      <c r="MW58" s="43" t="e">
        <f t="shared" si="299"/>
        <v>#N/A</v>
      </c>
      <c r="MX58" s="43" t="e">
        <f t="shared" si="300"/>
        <v>#N/A</v>
      </c>
      <c r="MY58" s="43" t="e">
        <f t="shared" si="301"/>
        <v>#N/A</v>
      </c>
      <c r="MZ58" s="43" t="e">
        <f t="shared" si="302"/>
        <v>#N/A</v>
      </c>
      <c r="NA58" s="43" t="e">
        <f t="shared" si="303"/>
        <v>#N/A</v>
      </c>
      <c r="NB58" s="43" t="e">
        <f t="shared" si="304"/>
        <v>#N/A</v>
      </c>
      <c r="NC58" s="43" t="e">
        <f t="shared" si="305"/>
        <v>#N/A</v>
      </c>
      <c r="ND58" s="43" t="e">
        <f t="shared" si="306"/>
        <v>#N/A</v>
      </c>
      <c r="NE58" s="43" t="e">
        <f t="shared" si="307"/>
        <v>#N/A</v>
      </c>
      <c r="NF58" s="47">
        <f t="shared" si="238"/>
        <v>2.0000000000000009</v>
      </c>
      <c r="NG58" s="43">
        <f>IF(OY57=0,MIN('Drive Train'!$F$35-FQ57*$C$19*'Drive Train'!$F$39,NG57+$C$39)-$C$7,IF(LO57-1&lt;=0,0,IF($C$37=Motors!$C$30,MAX(MAX(NG$8:NG57)*-1,NG57-$C$39),MAX(0,MAX(NG$8:NG57)*-1,NG57-$C$39))))</f>
        <v>0</v>
      </c>
      <c r="NH58" s="43">
        <f>IF(OZ57=0,MIN('Drive Train'!$F$35-FR57*$C$19*'Drive Train'!$F$39,NH57+$C$39)-$C$7,IF(LP57-1&lt;=0,0,IF($C$37=Motors!$C$30,MAX(MAX(NH$8:NH57)*-1,NH57-$C$39),MAX(0,MAX(NH$8:NH57)*-1,NH57-$C$39))))</f>
        <v>0</v>
      </c>
      <c r="NI58" s="43">
        <f>IF(PA57=0,MIN('Drive Train'!$F$35-FS57*$C$19*'Drive Train'!$F$39,NI57+$C$39)-$C$7,IF(LQ57-1&lt;=0,0,IF($C$37=Motors!$C$30,MAX(MAX(NI$8:NI57)*-1,NI57-$C$39),MAX(0,MAX(NI$8:NI57)*-1,NI57-$C$39))))</f>
        <v>0</v>
      </c>
      <c r="NJ58" s="43">
        <f>IF(PB57=0,MIN('Drive Train'!$F$35-FT57*$C$19*'Drive Train'!$F$39,NJ57+$C$39)-$C$7,IF(LR57-1&lt;=0,0,IF($C$37=Motors!$C$30,MAX(MAX(NJ$8:NJ57)*-1,NJ57-$C$39),MAX(0,MAX(NJ$8:NJ57)*-1,NJ57-$C$39))))</f>
        <v>0</v>
      </c>
      <c r="NK58" s="43">
        <f>IF(PC57=0,MIN('Drive Train'!$F$35-FU57*$C$19*'Drive Train'!$F$39,NK57+$C$39)-$C$7,IF(LS57-1&lt;=0,0,IF($C$37=Motors!$C$30,MAX(MAX(NK$8:NK57)*-1,NK57-$C$39),MAX(0,MAX(NK$8:NK57)*-1,NK57-$C$39))))</f>
        <v>0</v>
      </c>
      <c r="NL58" s="43">
        <f>IF(PD57=0,MIN('Drive Train'!$F$35-FV57*$C$19*'Drive Train'!$F$39,NL57+$C$39)-$C$7,IF(LT57-1&lt;=0,0,IF($C$37=Motors!$C$30,MAX(MAX(NL$8:NL57)*-1,NL57-$C$39),MAX(0,MAX(NL$8:NL57)*-1,NL57-$C$39))))</f>
        <v>0</v>
      </c>
      <c r="NM58" s="43">
        <f>IF(PE57=0,MIN('Drive Train'!$F$35-FW57*$C$19*'Drive Train'!$F$39,NM57+$C$39)-$C$7,IF(LU57-1&lt;=0,0,IF($C$37=Motors!$C$30,MAX(MAX(NM$8:NM57)*-1,NM57-$C$39),MAX(0,MAX(NM$8:NM57)*-1,NM57-$C$39))))</f>
        <v>0</v>
      </c>
      <c r="NN58" s="43">
        <f>IF(PF57=0,MIN('Drive Train'!$F$35-FX57*$C$19*'Drive Train'!$F$39,NN57+$C$39)-$C$7,IF(LV57-1&lt;=0,0,IF($C$37=Motors!$C$30,MAX(MAX(NN$8:NN57)*-1,NN57-$C$39),MAX(0,MAX(NN$8:NN57)*-1,NN57-$C$39))))</f>
        <v>0</v>
      </c>
      <c r="NO58" s="43">
        <f>IF(PG57=0,MIN('Drive Train'!$F$35-FY57*$C$19*'Drive Train'!$F$39,NO57+$C$39)-$C$7,IF(LW57-1&lt;=0,0,IF($C$37=Motors!$C$30,MAX(MAX(NO$8:NO57)*-1,NO57-$C$39),MAX(0,MAX(NO$8:NO57)*-1,NO57-$C$39))))</f>
        <v>0</v>
      </c>
      <c r="NP58" s="43">
        <f>IF(PH57=0,MIN('Drive Train'!$F$35-FZ57*$C$19*'Drive Train'!$F$39,NP57+$C$39)-$C$7,IF(LX57-1&lt;=0,0,IF($C$37=Motors!$C$30,MAX(MAX(NP$8:NP57)*-1,NP57-$C$39),MAX(0,MAX(NP$8:NP57)*-1,NP57-$C$39))))</f>
        <v>0</v>
      </c>
      <c r="NQ58" s="43">
        <f>IF(PI57=0,MIN('Drive Train'!$F$35-GA57*$C$19*'Drive Train'!$F$39,NQ57+$C$39)-$C$7,IF(LY57-1&lt;=0,0,IF($C$37=Motors!$C$30,MAX(MAX(NQ$8:NQ57)*-1,NQ57-$C$39),MAX(0,MAX(NQ$8:NQ57)*-1,NQ57-$C$39))))</f>
        <v>0</v>
      </c>
      <c r="NR58" s="43">
        <f>IF(PJ57=0,MIN('Drive Train'!$F$35-GB57*$C$19*'Drive Train'!$F$39,NR57+$C$39)-$C$7,IF(LZ57-1&lt;=0,0,IF($C$37=Motors!$C$30,MAX(MAX(NR$8:NR57)*-1,NR57-$C$39),MAX(0,MAX(NR$8:NR57)*-1,NR57-$C$39))))</f>
        <v>11.750817218837454</v>
      </c>
      <c r="NS58" s="43">
        <f>IF(PK57=0,MIN('Drive Train'!$F$35-GC57*$C$19*'Drive Train'!$F$39,NS57+$C$39)-$C$7,IF(MA57-1&lt;=0,0,IF($C$37=Motors!$C$30,MAX(MAX(NS$8:NS57)*-1,NS57-$C$39),MAX(0,MAX(NS$8:NS57)*-1,NS57-$C$39))))</f>
        <v>0</v>
      </c>
      <c r="NT58" s="43">
        <f>IF(PL57=0,MIN('Drive Train'!$F$35-GD57*$C$19*'Drive Train'!$F$39,NT57+$C$39)-$C$7,IF(MB57-1&lt;=0,0,IF($C$37=Motors!$C$30,MAX(MAX(NT$8:NT57)*-1,NT57-$C$39),MAX(0,MAX(NT$8:NT57)*-1,NT57-$C$39))))</f>
        <v>0</v>
      </c>
      <c r="NU58" s="43">
        <f>IF(PM57=0,MIN('Drive Train'!$F$35-GE57*$C$19*'Drive Train'!$F$39,NU57+$C$39)-$C$7,IF(MC57-1&lt;=0,0,IF($C$37=Motors!$C$30,MAX(MAX(NU$8:NU57)*-1,NU57-$C$39),MAX(0,MAX(NU$8:NU57)*-1,NU57-$C$39))))</f>
        <v>0</v>
      </c>
      <c r="NV58" s="43">
        <f>IF(PN57=0,MIN('Drive Train'!$F$35-GF57*$C$19*'Drive Train'!$F$39,NV57+$C$39)-$C$7,IF(MD57-1&lt;=0,0,IF($C$37=Motors!$C$30,MAX(MAX(NV$8:NV57)*-1,NV57-$C$39),MAX(0,MAX(NV$8:NV57)*-1,NV57-$C$39))))</f>
        <v>0</v>
      </c>
      <c r="NW58" s="43">
        <f>IF(PO57=0,MIN('Drive Train'!$F$35-GG57*$C$19*'Drive Train'!$F$39,NW57+$C$39)-$C$7,IF(ME57-1&lt;=0,0,IF($C$37=Motors!$C$30,MAX(MAX(NW$8:NW57)*-1,NW57-$C$39),MAX(0,MAX(NW$8:NW57)*-1,NW57-$C$39))))</f>
        <v>0</v>
      </c>
      <c r="NX58" s="43">
        <f>IF(PP57=0,MIN('Drive Train'!$F$35-GH57*$C$19*'Drive Train'!$F$39,NX57+$C$39)-$C$7,IF(MF57-1&lt;=0,0,IF($C$37=Motors!$C$30,MAX(MAX(NX$8:NX57)*-1,NX57-$C$39),MAX(0,MAX(NX$8:NX57)*-1,NX57-$C$39))))</f>
        <v>0</v>
      </c>
      <c r="NY58" s="43">
        <f>IF(PQ57=0,MIN('Drive Train'!$F$35-GI57*$C$19*'Drive Train'!$F$39,NY57+$C$39)-$C$7,IF(MG57-1&lt;=0,0,IF($C$37=Motors!$C$30,MAX(MAX(NY$8:NY57)*-1,NY57-$C$39),MAX(0,MAX(NY$8:NY57)*-1,NY57-$C$39))))</f>
        <v>0</v>
      </c>
      <c r="NZ58" s="43">
        <f>IF(PR57=0,MIN('Drive Train'!$F$35-GJ57*$C$19*'Drive Train'!$F$39,NZ57+$C$39)-$C$7,IF(MH57-1&lt;=0,0,IF($C$37=Motors!$C$30,MAX(MAX(NZ$8:NZ57)*-1,NZ57-$C$39),MAX(0,MAX(NZ$8:NZ57)*-1,NZ57-$C$39))))</f>
        <v>0</v>
      </c>
      <c r="OA58" s="43">
        <f>IF(PS57=0,MIN('Drive Train'!$F$35-GK57*$C$19*'Drive Train'!$F$39,OA57+$C$39)-$C$7,IF(MI57-1&lt;=0,0,IF($C$37=Motors!$C$30,MAX(MAX(OA$8:OA57)*-1,OA57-$C$39),MAX(0,MAX(OA$8:OA57)*-1,OA57-$C$39))))</f>
        <v>0</v>
      </c>
      <c r="OB58" s="47">
        <f t="shared" si="239"/>
        <v>2.0000000000000009</v>
      </c>
      <c r="OC58" s="43">
        <f>'Drive Train'!$F$35-(FQ58*$C$13)*$C$19*'Drive Train'!$F$39</f>
        <v>12.4</v>
      </c>
      <c r="OD58" s="43">
        <f>'Drive Train'!$F$35-(FR58*$C$13)*$C$19*'Drive Train'!$F$39</f>
        <v>12.3358449999998</v>
      </c>
      <c r="OE58" s="43">
        <f>'Drive Train'!$F$35-(FS58*$C$13)*$C$19*'Drive Train'!$F$39</f>
        <v>12.335845000000001</v>
      </c>
      <c r="OF58" s="43">
        <f>'Drive Train'!$F$35-(FT58*$C$13)*$C$19*'Drive Train'!$F$39</f>
        <v>12.4</v>
      </c>
      <c r="OG58" s="43">
        <f>'Drive Train'!$F$35-(FU58*$C$13)*$C$19*'Drive Train'!$F$39</f>
        <v>12.4</v>
      </c>
      <c r="OH58" s="43">
        <f>'Drive Train'!$F$35-(FV58*$C$13)*$C$19*'Drive Train'!$F$39</f>
        <v>12.4</v>
      </c>
      <c r="OI58" s="43">
        <f>'Drive Train'!$F$35-(FW58*$C$13)*$C$19*'Drive Train'!$F$39</f>
        <v>12.4</v>
      </c>
      <c r="OJ58" s="43">
        <f>'Drive Train'!$F$35-(FX58*$C$13)*$C$19*'Drive Train'!$F$39</f>
        <v>12.4</v>
      </c>
      <c r="OK58" s="43">
        <f>'Drive Train'!$F$35-(FY58*$C$13)*$C$19*'Drive Train'!$F$39</f>
        <v>12.4</v>
      </c>
      <c r="OL58" s="43">
        <f>'Drive Train'!$F$35-(FZ58*$C$13)*$C$19*'Drive Train'!$F$39</f>
        <v>12.4</v>
      </c>
      <c r="OM58" s="43">
        <f>'Drive Train'!$F$35-(GA58*$C$13)*$C$19*'Drive Train'!$F$39</f>
        <v>12.4</v>
      </c>
      <c r="ON58" s="43">
        <f>'Drive Train'!$F$35-(GB58*$C$13)*$C$19*'Drive Train'!$F$39</f>
        <v>12.056229574641563</v>
      </c>
      <c r="OO58" s="43">
        <f>'Drive Train'!$F$35-(GC58*$C$13)*$C$19*'Drive Train'!$F$39</f>
        <v>12.327150968698346</v>
      </c>
      <c r="OP58" s="43">
        <f>'Drive Train'!$F$35-(GD58*$C$13)*$C$19*'Drive Train'!$F$39</f>
        <v>12.335832768248974</v>
      </c>
      <c r="OQ58" s="43">
        <f>'Drive Train'!$F$35-(GE58*$C$13)*$C$19*'Drive Train'!$F$39</f>
        <v>12.335844982646513</v>
      </c>
      <c r="OR58" s="43">
        <f>'Drive Train'!$F$35-(GF58*$C$13)*$C$19*'Drive Train'!$F$39</f>
        <v>12.335844999403619</v>
      </c>
      <c r="OS58" s="43">
        <f>'Drive Train'!$F$35-(GG58*$C$13)*$C$19*'Drive Train'!$F$39</f>
        <v>12.335844999979605</v>
      </c>
      <c r="OT58" s="43">
        <f>'Drive Train'!$F$35-(GH58*$C$13)*$C$19*'Drive Train'!$F$39</f>
        <v>12.335844999999305</v>
      </c>
      <c r="OU58" s="43">
        <f>'Drive Train'!$F$35-(GI58*$C$13)*$C$19*'Drive Train'!$F$39</f>
        <v>12.335844999999976</v>
      </c>
      <c r="OV58" s="43">
        <f>'Drive Train'!$F$35-(GJ58*$C$13)*$C$19*'Drive Train'!$F$39</f>
        <v>12.4</v>
      </c>
      <c r="OW58" s="43">
        <f>'Drive Train'!$F$35-(GK58*$C$13)*$C$19*'Drive Train'!$F$39</f>
        <v>12.4</v>
      </c>
      <c r="OX58" s="47">
        <f t="shared" si="240"/>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0</v>
      </c>
      <c r="PK58" s="1">
        <f>IF(QG58&gt;='Drive Train'!$F$29,1,0)</f>
        <v>1</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190">
        <f t="shared" si="241"/>
        <v>2.0000000000000009</v>
      </c>
      <c r="PU58" s="43">
        <f t="shared" si="242"/>
        <v>15.29521453649356</v>
      </c>
      <c r="PV58" s="43">
        <f t="shared" si="243"/>
        <v>19.33485065194974</v>
      </c>
      <c r="PW58" s="43">
        <f t="shared" si="244"/>
        <v>19.332537252124482</v>
      </c>
      <c r="PX58" s="43">
        <f t="shared" si="245"/>
        <v>15.922362554936914</v>
      </c>
      <c r="PY58" s="43">
        <f t="shared" si="246"/>
        <v>13.997470007769731</v>
      </c>
      <c r="PZ58" s="43">
        <f t="shared" si="247"/>
        <v>12.208295022960858</v>
      </c>
      <c r="QA58" s="43">
        <f t="shared" si="248"/>
        <v>11.812774381794295</v>
      </c>
      <c r="QB58" s="43">
        <f t="shared" si="249"/>
        <v>11.153060367918922</v>
      </c>
      <c r="QC58" s="43">
        <f t="shared" si="250"/>
        <v>10.945422930559467</v>
      </c>
      <c r="QD58" s="43">
        <f t="shared" si="251"/>
        <v>10.744299234348867</v>
      </c>
      <c r="QE58" s="43">
        <f t="shared" si="252"/>
        <v>10.598935127087987</v>
      </c>
      <c r="QF58" s="43">
        <f t="shared" si="253"/>
        <v>9.6660637587212541</v>
      </c>
      <c r="QG58" s="43">
        <f t="shared" si="254"/>
        <v>11.581971341953894</v>
      </c>
      <c r="QH58" s="43">
        <f t="shared" si="255"/>
        <v>13.099829272857594</v>
      </c>
      <c r="QI58" s="43">
        <f t="shared" si="256"/>
        <v>14.041687039134374</v>
      </c>
      <c r="QJ58" s="43">
        <f t="shared" si="257"/>
        <v>15.105348062062623</v>
      </c>
      <c r="QK58" s="43">
        <f t="shared" si="258"/>
        <v>15.848173414401071</v>
      </c>
      <c r="QL58" s="43">
        <f t="shared" si="259"/>
        <v>16.219445739075489</v>
      </c>
      <c r="QM58" s="43">
        <f t="shared" si="260"/>
        <v>16.120453659527566</v>
      </c>
      <c r="QN58" s="43">
        <f t="shared" si="261"/>
        <v>16.187403996628273</v>
      </c>
      <c r="QO58" s="43">
        <f t="shared" si="262"/>
        <v>16.005121974387158</v>
      </c>
      <c r="QP58" s="47">
        <f t="shared" si="263"/>
        <v>2.0000000000000009</v>
      </c>
      <c r="QQ58" s="43">
        <f t="shared" si="354"/>
        <v>0</v>
      </c>
      <c r="QR58" s="43">
        <f t="shared" si="355"/>
        <v>1.9887219367463602E-2</v>
      </c>
      <c r="QS58" s="43">
        <f t="shared" si="356"/>
        <v>1.9887219367401385E-2</v>
      </c>
      <c r="QT58" s="43">
        <f t="shared" si="357"/>
        <v>0</v>
      </c>
      <c r="QU58" s="43">
        <f t="shared" si="358"/>
        <v>0</v>
      </c>
      <c r="QV58" s="43">
        <f t="shared" si="359"/>
        <v>0</v>
      </c>
      <c r="QW58" s="43">
        <f t="shared" si="360"/>
        <v>0</v>
      </c>
      <c r="QX58" s="43">
        <f t="shared" si="361"/>
        <v>0</v>
      </c>
      <c r="QY58" s="43">
        <f t="shared" si="362"/>
        <v>0</v>
      </c>
      <c r="QZ58" s="43">
        <f t="shared" si="363"/>
        <v>0</v>
      </c>
      <c r="RA58" s="43">
        <f t="shared" si="364"/>
        <v>0</v>
      </c>
      <c r="RB58" s="43">
        <f t="shared" si="365"/>
        <v>0.10656438096996472</v>
      </c>
      <c r="RC58" s="43">
        <f t="shared" si="366"/>
        <v>2.2582256506877021E-2</v>
      </c>
      <c r="RD58" s="43">
        <f t="shared" si="367"/>
        <v>1.9891011051851492E-2</v>
      </c>
      <c r="RE58" s="43">
        <f t="shared" si="368"/>
        <v>1.9887224746757633E-2</v>
      </c>
      <c r="RF58" s="43">
        <f t="shared" si="369"/>
        <v>1.9887219552271903E-2</v>
      </c>
      <c r="RG58" s="43">
        <f t="shared" si="370"/>
        <v>1.9887219373723754E-2</v>
      </c>
      <c r="RH58" s="43">
        <f t="shared" si="371"/>
        <v>1.9887219367617205E-2</v>
      </c>
      <c r="RI58" s="43">
        <f t="shared" si="372"/>
        <v>1.988721936740875E-2</v>
      </c>
      <c r="RJ58" s="43">
        <f t="shared" si="373"/>
        <v>0</v>
      </c>
      <c r="RK58" s="43">
        <f t="shared" si="374"/>
        <v>0</v>
      </c>
      <c r="RL58" s="47">
        <f t="shared" si="264"/>
        <v>2.0000000000000009</v>
      </c>
      <c r="RM58" s="2">
        <f>IF(AND(LO58&gt;=LO$6*'Drive Train'!$AA$52,LO58&lt;=LO$6*'Drive Train'!$AA$53,KS58=0,JW58=0,EU58&gt;0),$C$17,0)</f>
        <v>0</v>
      </c>
      <c r="RN58" s="2">
        <f>IF(AND(LP58&gt;=LP$6*'Drive Train'!$AA$52,LP58&lt;=LP$6*'Drive Train'!$AA$53,KT58=0,JX58=0,EV58&gt;0),$C$17,0)</f>
        <v>0</v>
      </c>
      <c r="RO58" s="2">
        <f>IF(AND(LQ58&gt;=LQ$6*'Drive Train'!$AA$52,LQ58&lt;=LQ$6*'Drive Train'!$AA$53,KU58=0,JY58=0,EW58&gt;0),$C$17,0)</f>
        <v>0</v>
      </c>
      <c r="RP58" s="2">
        <f>IF(AND(LR58&gt;=LR$6*'Drive Train'!$AA$52,LR58&lt;=LR$6*'Drive Train'!$AA$53,KV58=0,JZ58=0,EX58&gt;0),$C$17,0)</f>
        <v>0</v>
      </c>
      <c r="RQ58" s="2">
        <f>IF(AND(LS58&gt;=LS$6*'Drive Train'!$AA$52,LS58&lt;=LS$6*'Drive Train'!$AA$53,KW58=0,KA58=0,EY58&gt;0),$C$17,0)</f>
        <v>0</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v>
      </c>
      <c r="RZ58" s="2">
        <f>IF(AND(MB58&gt;=MB$6*'Drive Train'!$AA$52,MB58&lt;=MB$6*'Drive Train'!$AA$53,LF58=0,KJ58=0,FH58&gt;0),$C$17,0)</f>
        <v>0</v>
      </c>
      <c r="SA58" s="2">
        <f>IF(AND(MC58&gt;=MC$6*'Drive Train'!$AA$52,MC58&lt;=MC$6*'Drive Train'!$AA$53,LG58=0,KK58=0,FI58&gt;0),$C$17,0)</f>
        <v>0</v>
      </c>
      <c r="SB58" s="2">
        <f>IF(AND(MD58&gt;=MD$6*'Drive Train'!$AA$52,MD58&lt;=MD$6*'Drive Train'!$AA$53,LH58=0,KL58=0,FJ58&gt;0),$C$17,0)</f>
        <v>0</v>
      </c>
      <c r="SC58" s="2">
        <f>IF(AND(ME58&gt;=ME$6*'Drive Train'!$AA$52,ME58&lt;=ME$6*'Drive Train'!$AA$53,LI58=0,KM58=0,FK58&gt;0),$C$17,0)</f>
        <v>0</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265"/>
        <v>2.0000000000000009</v>
      </c>
      <c r="SI58" s="2">
        <f>IF(AND(EU58&lt;0,KS58=0,LO58&gt;=LO$6*'Drive Train'!$AA$52,LO58&lt;=LO$6*'Drive Train'!$AA$53,OY58=1,JW58=0),$C$17,0)</f>
        <v>0</v>
      </c>
      <c r="SJ58" s="2">
        <f>IF(AND(EV58&lt;0,KT58=0,LP58&gt;=LP$6*'Drive Train'!$AA$52,LP58&lt;=LP$6*'Drive Train'!$AA$53,OZ58=1,JX58=0),$C$17,0)</f>
        <v>0.04</v>
      </c>
      <c r="SK58" s="2">
        <f>IF(AND(EW58&lt;0,KU58=0,LQ58&gt;=LQ$6*'Drive Train'!$AA$52,LQ58&lt;=LQ$6*'Drive Train'!$AA$53,PA58=1,JY58=0),$C$17,0)</f>
        <v>0</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0.04</v>
      </c>
      <c r="SV58" s="2">
        <f>IF(AND(FH58&lt;0,LF58=0,MB58&gt;=MB$6*'Drive Train'!$AA$52,MB58&lt;=MB$6*'Drive Train'!$AA$53,PL58=1,KJ58=0),$C$17,0)</f>
        <v>0.04</v>
      </c>
      <c r="SW58" s="2">
        <f>IF(AND(FI58&lt;0,LG58=0,MC58&gt;=MC$6*'Drive Train'!$AA$52,MC58&lt;=MC$6*'Drive Train'!$AA$53,PM58=1,KK58=0),$C$17,0)</f>
        <v>0.04</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266"/>
        <v>2.0000000000000009</v>
      </c>
    </row>
    <row r="59" spans="3:524" x14ac:dyDescent="0.3">
      <c r="C59" s="3" t="s">
        <v>118</v>
      </c>
      <c r="E59" s="227">
        <f t="shared" ref="E59:O59" si="443">+E73+E74</f>
        <v>0.63419997539364248</v>
      </c>
      <c r="F59" s="227" t="e">
        <f t="shared" si="443"/>
        <v>#N/A</v>
      </c>
      <c r="G59" s="227" t="e">
        <f t="shared" si="443"/>
        <v>#N/A</v>
      </c>
      <c r="H59" s="227" t="e">
        <f t="shared" si="443"/>
        <v>#N/A</v>
      </c>
      <c r="I59" s="227" t="e">
        <f t="shared" si="443"/>
        <v>#N/A</v>
      </c>
      <c r="J59" s="227" t="e">
        <f t="shared" si="443"/>
        <v>#N/A</v>
      </c>
      <c r="K59" s="227" t="e">
        <f t="shared" si="443"/>
        <v>#N/A</v>
      </c>
      <c r="L59" s="227" t="e">
        <f t="shared" si="443"/>
        <v>#N/A</v>
      </c>
      <c r="M59" s="227" t="e">
        <f t="shared" si="443"/>
        <v>#N/A</v>
      </c>
      <c r="N59" s="227" t="e">
        <f t="shared" si="443"/>
        <v>#N/A</v>
      </c>
      <c r="O59" s="227" t="e">
        <f t="shared" si="443"/>
        <v>#N/A</v>
      </c>
      <c r="R59" s="49">
        <f t="shared" si="97"/>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0.94851930910124338</v>
      </c>
      <c r="AE59" s="2">
        <f>NS59/'Drive Train'!$F$35</f>
        <v>0</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47">
        <f t="shared" si="98"/>
        <v>2.0400000000000009</v>
      </c>
      <c r="AO59" s="36">
        <f>LO59*12*60/(PI() * 'Drive Train'!$F$15)/S$6*ABS(S59)</f>
        <v>0</v>
      </c>
      <c r="AP59" s="36">
        <f>LP59*12*60/(PI() * 'Drive Train'!$F$15)/T$6*ABS(T59)</f>
        <v>0</v>
      </c>
      <c r="AQ59" s="36">
        <f>LQ59*12*60/(PI() * 'Drive Train'!$F$15)/U$6*ABS(U59)</f>
        <v>0</v>
      </c>
      <c r="AR59" s="36">
        <f>LR59*12*60/(PI() * 'Drive Train'!$F$15)/V$6*ABS(V59)</f>
        <v>0</v>
      </c>
      <c r="AS59" s="36">
        <f>LS59*12*60/(PI() * 'Drive Train'!$F$15)/W$6*ABS(W59)</f>
        <v>0</v>
      </c>
      <c r="AT59" s="36">
        <f>LT59*12*60/(PI() * 'Drive Train'!$F$15)/X$6*ABS(X59)</f>
        <v>0</v>
      </c>
      <c r="AU59" s="36">
        <f>LU59*12*60/(PI() * 'Drive Train'!$F$15)/Y$6*ABS(Y59)</f>
        <v>0</v>
      </c>
      <c r="AV59" s="36">
        <f>LV59*12*60/(PI() * 'Drive Train'!$F$15)/Z$6*ABS(Z59)</f>
        <v>0</v>
      </c>
      <c r="AW59" s="36">
        <f>LW59*12*60/(PI() * 'Drive Train'!$F$15)/AA$6*ABS(AA59)</f>
        <v>0</v>
      </c>
      <c r="AX59" s="36">
        <f>LX59*12*60/(PI() * 'Drive Train'!$F$15)/AB$6*ABS(AB59)</f>
        <v>0</v>
      </c>
      <c r="AY59" s="36">
        <f>LY59*12*60/(PI() * 'Drive Train'!$F$15)/AC$6*ABS(AC59)</f>
        <v>0</v>
      </c>
      <c r="AZ59" s="36">
        <f>LZ59*12*60/(PI() * 'Drive Train'!$F$15)/AD$6*ABS(AD59)</f>
        <v>2543.2957099534783</v>
      </c>
      <c r="BA59" s="36">
        <f>MA59*12*60/(PI() * 'Drive Train'!$F$15)/AE$6*ABS(AE59)</f>
        <v>0</v>
      </c>
      <c r="BB59" s="36">
        <f>MB59*12*60/(PI() * 'Drive Train'!$F$15)/AF$6*ABS(AF59)</f>
        <v>0</v>
      </c>
      <c r="BC59" s="36">
        <f>MC59*12*60/(PI() * 'Drive Train'!$F$15)/AG$6*ABS(AG59)</f>
        <v>0</v>
      </c>
      <c r="BD59" s="36">
        <f>MD59*12*60/(PI() * 'Drive Train'!$F$15)/AH$6*ABS(AH59)</f>
        <v>0</v>
      </c>
      <c r="BE59" s="36">
        <f>ME59*12*60/(PI() * 'Drive Train'!$F$15)/AI$6*ABS(AI59)</f>
        <v>0</v>
      </c>
      <c r="BF59" s="36">
        <f>MF59*12*60/(PI() * 'Drive Train'!$F$15)/AJ$6*ABS(AJ59)</f>
        <v>0</v>
      </c>
      <c r="BG59" s="36">
        <f>MG59*12*60/(PI() * 'Drive Train'!$F$15)/AK$6*ABS(AK59)</f>
        <v>0</v>
      </c>
      <c r="BH59" s="36">
        <f>MH59*12*60/(PI() * 'Drive Train'!$F$15)/AL$6*ABS(AL59)</f>
        <v>0</v>
      </c>
      <c r="BI59" s="36">
        <f>MI59*12*60/(PI() * 'Drive Train'!$F$15)/AM$6*ABS(AM59)</f>
        <v>0</v>
      </c>
      <c r="BJ59" s="47">
        <f t="shared" si="308"/>
        <v>2.0400000000000009</v>
      </c>
      <c r="BK59" s="2">
        <f>IF(OR(KS58=1,AND($C$37=Motors!$C$32,OY58=1)),0,IF(NG59=0,-(CG58+$C$15)/($C$14-$C$15)*$C$12,($C$11*S59-AO59)/($C$11*S59)*$C$12*S59))</f>
        <v>0</v>
      </c>
      <c r="BL59" s="2">
        <f>IF(OR(KT58=1,AND($C$37=Motors!$C$32,OZ58=1)),0,IF(NH59=0,-(CH58+$C$15)/($C$14-$C$15)*$C$12,($C$11*T59-AP59)/($C$11*T59)*$C$12*T59))</f>
        <v>0</v>
      </c>
      <c r="BM59" s="2">
        <f>IF(OR(KU58=1,AND($C$37=Motors!$C$32,PA58=1)),0,IF(NI59=0,-(CI58+$C$15)/($C$14-$C$15)*$C$12,($C$11*U59-AQ59)/($C$11*U59)*$C$12*U59))</f>
        <v>0</v>
      </c>
      <c r="BN59" s="2">
        <f>IF(OR(KV58=1,AND($C$37=Motors!$C$32,PB58=1)),0,IF(NJ59=0,-(CJ58+$C$15)/($C$14-$C$15)*$C$12,($C$11*V59-AR59)/($C$11*V59)*$C$12*V59))</f>
        <v>0</v>
      </c>
      <c r="BO59" s="2">
        <f>IF(OR(KW58=1,AND($C$37=Motors!$C$32,PC58=1)),0,IF(NK59=0,-(CK58+$C$15)/($C$14-$C$15)*$C$12,($C$11*W59-AS59)/($C$11*W59)*$C$12*W59))</f>
        <v>0</v>
      </c>
      <c r="BP59" s="2">
        <f>IF(OR(KX58=1,AND($C$37=Motors!$C$32,PD58=1)),0,IF(NL59=0,-(CL58+$C$15)/($C$14-$C$15)*$C$12,($C$11*X59-AT59)/($C$11*X59)*$C$12*X59))</f>
        <v>0</v>
      </c>
      <c r="BQ59" s="2">
        <f>IF(OR(KY58=1,AND($C$37=Motors!$C$32,PE58=1)),0,IF(NM59=0,-(CM58+$C$15)/($C$14-$C$15)*$C$12,($C$11*Y59-AU59)/($C$11*Y59)*$C$12*Y59))</f>
        <v>0</v>
      </c>
      <c r="BR59" s="2">
        <f>IF(OR(KZ58=1,AND($C$37=Motors!$C$32,PF58=1)),0,IF(NN59=0,-(CN58+$C$15)/($C$14-$C$15)*$C$12,($C$11*Z59-AV59)/($C$11*Z59)*$C$12*Z59))</f>
        <v>0</v>
      </c>
      <c r="BS59" s="2">
        <f>IF(OR(LA58=1,AND($C$37=Motors!$C$32,PG58=1)),0,IF(NO59=0,-(CO58+$C$15)/($C$14-$C$15)*$C$12,($C$11*AA59-AW59)/($C$11*AA59)*$C$12*AA59))</f>
        <v>0</v>
      </c>
      <c r="BT59" s="2">
        <f>IF(OR(LB58=1,AND($C$37=Motors!$C$32,PH58=1)),0,IF(NP59=0,-(CP58+$C$15)/($C$14-$C$15)*$C$12,($C$11*AB59-AX59)/($C$11*AB59)*$C$12*AB59))</f>
        <v>0</v>
      </c>
      <c r="BU59" s="2">
        <f>IF(OR(LC58=1,AND($C$37=Motors!$C$32,PI58=1)),0,IF(NQ59=0,-(CQ58+$C$15)/($C$14-$C$15)*$C$12,($C$11*AC59-AY59)/($C$11*AC59)*$C$12*AC59))</f>
        <v>0</v>
      </c>
      <c r="BV59" s="2">
        <f>IF(OR(LD58=1,AND($C$37=Motors!$C$32,PJ58=1)),0,IF(NR59=0,-(CR58+$C$15)/($C$14-$C$15)*$C$12,($C$11*AD59-AZ59)/($C$11*AD59)*$C$12*AD59))</f>
        <v>2.6876503948549826</v>
      </c>
      <c r="BW59" s="2">
        <f>IF(OR(LE58=1,AND($C$37=Motors!$C$32,PK58=1)),0,IF(NS59=0,-(CS58+$C$15)/($C$14-$C$15)*$C$12,($C$11*AE59-BA59)/($C$11*AE59)*$C$12*AE59))</f>
        <v>0</v>
      </c>
      <c r="BX59" s="2">
        <f>IF(OR(LF58=1,AND($C$37=Motors!$C$32,PL58=1)),0,IF(NT59=0,-(CT58+$C$15)/($C$14-$C$15)*$C$12,($C$11*AF59-BB59)/($C$11*AF59)*$C$12*AF59))</f>
        <v>0</v>
      </c>
      <c r="BY59" s="2">
        <f>IF(OR(LG58=1,AND($C$37=Motors!$C$32,PM58=1)),0,IF(NU59=0,-(CU58+$C$15)/($C$14-$C$15)*$C$12,($C$11*AG59-BC59)/($C$11*AG59)*$C$12*AG59))</f>
        <v>0</v>
      </c>
      <c r="BZ59" s="2">
        <f>IF(OR(LH58=1,AND($C$37=Motors!$C$32,PN58=1)),0,IF(NV59=0,-(CV58+$C$15)/($C$14-$C$15)*$C$12,($C$11*AH59-BD59)/($C$11*AH59)*$C$12*AH59))</f>
        <v>0</v>
      </c>
      <c r="CA59" s="2">
        <f>IF(OR(LI58=1,AND($C$37=Motors!$C$32,PO58=1)),0,IF(NW59=0,-(CW58+$C$15)/($C$14-$C$15)*$C$12,($C$11*AI59-BE59)/($C$11*AI59)*$C$12*AI59))</f>
        <v>0</v>
      </c>
      <c r="CB59" s="2">
        <f>IF(OR(LJ58=1,AND($C$37=Motors!$C$32,PP58=1)),0,IF(NX59=0,-(CX58+$C$15)/($C$14-$C$15)*$C$12,($C$11*AJ59-BF59)/($C$11*AJ59)*$C$12*AJ59))</f>
        <v>0</v>
      </c>
      <c r="CC59" s="2">
        <f>IF(OR(LK58=1,AND($C$37=Motors!$C$32,PQ58=1)),0,IF(NY59=0,-(CY58+$C$15)/($C$14-$C$15)*$C$12,($C$11*AK59-BG59)/($C$11*AK59)*$C$12*AK59))</f>
        <v>0</v>
      </c>
      <c r="CD59" s="2">
        <f>IF(OR(LL58=1,AND($C$37=Motors!$C$32,PR58=1)),0,IF(NZ59=0,-(CZ58+$C$15)/($C$14-$C$15)*$C$12,($C$11*AL59-BH59)/($C$11*AL59)*$C$12*AL59))</f>
        <v>0</v>
      </c>
      <c r="CE59" s="2">
        <f>IF(OR(LM58=1,AND($C$37=Motors!$C$32,PS58=1)),0,IF(OA59=0,-(DA58+$C$15)/($C$14-$C$15)*$C$12,($C$11*AM59-BI59)/($C$11*AM59)*$C$12*AM59))</f>
        <v>0</v>
      </c>
      <c r="CF59" s="47">
        <f t="shared" si="309"/>
        <v>2.0400000000000009</v>
      </c>
      <c r="CG59" s="43">
        <f>IF(AND(KS58=1,OY58=1),0,ABS(BK59/$C$12*($C$14-$C$15)+$C$15) *'Drive Train'!$AA$49 + CG58*(1-'Drive Train'!$AA$49))</f>
        <v>0</v>
      </c>
      <c r="CH59" s="43">
        <f>IF(AND(KT58=1,OZ58=1),0,ABS(BL59/$C$12*($C$14-$C$15)+$C$15) *'Drive Train'!$AA$49 + CH58*(1-'Drive Train'!$AA$49))</f>
        <v>1.5275000000009569</v>
      </c>
      <c r="CI59" s="43">
        <f>IF(AND(KU58=1,PA58=1),0,ABS(BM59/$C$12*($C$14-$C$15)+$C$15) *'Drive Train'!$AA$49 + CI58*(1-'Drive Train'!$AA$49))</f>
        <v>1.5275000000000012</v>
      </c>
      <c r="CJ59" s="43">
        <f>IF(AND(KV58=1,PB58=1),0,ABS(BN59/$C$12*($C$14-$C$15)+$C$15) *'Drive Train'!$AA$49 + CJ58*(1-'Drive Train'!$AA$49))</f>
        <v>0</v>
      </c>
      <c r="CK59" s="43">
        <f>IF(AND(KW58=1,PC58=1),0,ABS(BO59/$C$12*($C$14-$C$15)+$C$15) *'Drive Train'!$AA$49 + CK58*(1-'Drive Train'!$AA$49))</f>
        <v>0</v>
      </c>
      <c r="CL59" s="43">
        <f>IF(AND(KX58=1,PD58=1),0,ABS(BP59/$C$12*($C$14-$C$15)+$C$15) *'Drive Train'!$AA$49 + CL58*(1-'Drive Train'!$AA$49))</f>
        <v>0</v>
      </c>
      <c r="CM59" s="43">
        <f>IF(AND(KY58=1,PE58=1),0,ABS(BQ59/$C$12*($C$14-$C$15)+$C$15) *'Drive Train'!$AA$49 + CM58*(1-'Drive Train'!$AA$49))</f>
        <v>0</v>
      </c>
      <c r="CN59" s="43">
        <f>IF(AND(KZ58=1,PF58=1),0,ABS(BR59/$C$12*($C$14-$C$15)+$C$15) *'Drive Train'!$AA$49 + CN58*(1-'Drive Train'!$AA$49))</f>
        <v>0</v>
      </c>
      <c r="CO59" s="43">
        <f>IF(AND(LA58=1,PG58=1),0,ABS(BS59/$C$12*($C$14-$C$15)+$C$15) *'Drive Train'!$AA$49 + CO58*(1-'Drive Train'!$AA$49))</f>
        <v>0</v>
      </c>
      <c r="CP59" s="43">
        <f>IF(AND(LB58=1,PH58=1),0,ABS(BT59/$C$12*($C$14-$C$15)+$C$15) *'Drive Train'!$AA$49 + CP58*(1-'Drive Train'!$AA$49))</f>
        <v>0</v>
      </c>
      <c r="CQ59" s="43">
        <f>IF(AND(LC58=1,PI58=1),0,ABS(BU59/$C$12*($C$14-$C$15)+$C$15) *'Drive Train'!$AA$49 + CQ58*(1-'Drive Train'!$AA$49))</f>
        <v>0</v>
      </c>
      <c r="CR59" s="43">
        <f>IF(AND(LD58=1,PJ58=1),0,ABS(BV59/$C$12*($C$14-$C$15)+$C$15) *'Drive Train'!$AA$49 + CR58*(1-'Drive Train'!$AA$49))</f>
        <v>148.13273648774847</v>
      </c>
      <c r="CS59" s="43">
        <f>IF(AND(LE58=1,PK58=1),0,ABS(BW59/$C$12*($C$14-$C$15)+$C$15) *'Drive Train'!$AA$49 + CS58*(1-'Drive Train'!$AA$49))</f>
        <v>1.5689001490554995</v>
      </c>
      <c r="CT59" s="43">
        <f>IF(AND(LF58=1,PL58=1),0,ABS(BX59/$C$12*($C$14-$C$15)+$C$15) *'Drive Train'!$AA$49 + CT58*(1-'Drive Train'!$AA$49))</f>
        <v>1.5275582464334569</v>
      </c>
      <c r="CU59" s="43">
        <f>IF(AND(LG58=1,PM58=1),0,ABS(BY59/$C$12*($C$14-$C$15)+$C$15) *'Drive Train'!$AA$49 + CU58*(1-'Drive Train'!$AA$49))</f>
        <v>1.5275000826356528</v>
      </c>
      <c r="CV59" s="43">
        <f>IF(AND(LH58=1,PN58=1),0,ABS(BZ59/$C$12*($C$14-$C$15)+$C$15) *'Drive Train'!$AA$49 + CV58*(1-'Drive Train'!$AA$49))</f>
        <v>1.5275000028399126</v>
      </c>
      <c r="CW59" s="43">
        <f>IF(AND(LI58=1,PO58=1),0,ABS(CA59/$C$12*($C$14-$C$15)+$C$15) *'Drive Train'!$AA$49 + CW58*(1-'Drive Train'!$AA$49))</f>
        <v>1.5275000000971228</v>
      </c>
      <c r="CX59" s="43">
        <f>IF(AND(LJ58=1,PP58=1),0,ABS(CB59/$C$12*($C$14-$C$15)+$C$15) *'Drive Train'!$AA$49 + CX58*(1-'Drive Train'!$AA$49))</f>
        <v>1.5275000000033163</v>
      </c>
      <c r="CY59" s="43">
        <f>IF(AND(LK58=1,PQ58=1),0,ABS(CC59/$C$12*($C$14-$C$15)+$C$15) *'Drive Train'!$AA$49 + CY58*(1-'Drive Train'!$AA$49))</f>
        <v>1.5275000000001142</v>
      </c>
      <c r="CZ59" s="43">
        <f>IF(AND(LL58=1,PR58=1),0,ABS(CD59/$C$12*($C$14-$C$15)+$C$15) *'Drive Train'!$AA$49 + CZ58*(1-'Drive Train'!$AA$49))</f>
        <v>0</v>
      </c>
      <c r="DA59" s="43">
        <f>IF(AND(LM58=1,PS58=1),0,ABS(CE59/$C$12*($C$14-$C$15)+$C$15) *'Drive Train'!$AA$49 + DA58*(1-'Drive Train'!$AA$49))</f>
        <v>0</v>
      </c>
      <c r="DB59" s="47">
        <f t="shared" si="99"/>
        <v>2.0400000000000009</v>
      </c>
      <c r="DC59" s="43">
        <f t="shared" si="310"/>
        <v>0</v>
      </c>
      <c r="DD59" s="43">
        <f t="shared" si="311"/>
        <v>1.5275000000009569</v>
      </c>
      <c r="DE59" s="43">
        <f t="shared" si="312"/>
        <v>1.5275000000000012</v>
      </c>
      <c r="DF59" s="43">
        <f t="shared" si="313"/>
        <v>0</v>
      </c>
      <c r="DG59" s="43">
        <f t="shared" si="314"/>
        <v>0</v>
      </c>
      <c r="DH59" s="43">
        <f t="shared" si="315"/>
        <v>0</v>
      </c>
      <c r="DI59" s="43">
        <f t="shared" si="316"/>
        <v>0</v>
      </c>
      <c r="DJ59" s="43">
        <f t="shared" si="317"/>
        <v>0</v>
      </c>
      <c r="DK59" s="43">
        <f t="shared" si="318"/>
        <v>0</v>
      </c>
      <c r="DL59" s="43">
        <f t="shared" si="319"/>
        <v>0</v>
      </c>
      <c r="DM59" s="43">
        <f t="shared" si="320"/>
        <v>0</v>
      </c>
      <c r="DN59" s="43">
        <f t="shared" si="321"/>
        <v>25</v>
      </c>
      <c r="DO59" s="43">
        <f t="shared" si="322"/>
        <v>1.5689001490554995</v>
      </c>
      <c r="DP59" s="43">
        <f t="shared" si="323"/>
        <v>1.5275582464334569</v>
      </c>
      <c r="DQ59" s="43">
        <f t="shared" si="324"/>
        <v>1.5275000826356528</v>
      </c>
      <c r="DR59" s="43">
        <f t="shared" si="325"/>
        <v>1.5275000028399126</v>
      </c>
      <c r="DS59" s="43">
        <f t="shared" si="326"/>
        <v>1.5275000000971228</v>
      </c>
      <c r="DT59" s="43">
        <f t="shared" si="327"/>
        <v>1.5275000000033163</v>
      </c>
      <c r="DU59" s="43">
        <f t="shared" si="328"/>
        <v>1.5275000000001142</v>
      </c>
      <c r="DV59" s="43">
        <f t="shared" si="329"/>
        <v>0</v>
      </c>
      <c r="DW59" s="43">
        <f t="shared" si="330"/>
        <v>0</v>
      </c>
      <c r="DX59" s="47">
        <f t="shared" si="100"/>
        <v>2.0400000000000009</v>
      </c>
      <c r="DY59" s="2">
        <f>IF(OY59=0,($C$23/0.4536*IF(ISNA(MK58),'Drive Train'!$F$16,'Drive Train'!$F$17)*4.448*$C$24*S$6)*SIGN(BK59),BK59)</f>
        <v>0</v>
      </c>
      <c r="DZ59" s="2">
        <f>IF(OZ59=0,($C$23/0.4536*IF(ISNA(ML58),'Drive Train'!$F$16,'Drive Train'!$F$17)*4.448*$C$24*$C$21*T$6)*SIGN(BL59),BL59)</f>
        <v>0</v>
      </c>
      <c r="EA59" s="2">
        <f>IF(PA59=0,($C$23/0.4536*IF(ISNA(MM58),'Drive Train'!$F$16,'Drive Train'!$F$17)*4.448*$C$24*$C$21*U$6)*SIGN(BM59),BM59)</f>
        <v>0</v>
      </c>
      <c r="EB59" s="2">
        <f>IF(PB59=0,($C$23/0.4536*IF(ISNA(MN58),'Drive Train'!$F$16,'Drive Train'!$F$17)*4.448*$C$24*$C$21*V$6)*SIGN(BN59),BN59)</f>
        <v>0</v>
      </c>
      <c r="EC59" s="2">
        <f>IF(PC59=0,($C$23/0.4536*IF(ISNA(MO58),'Drive Train'!$F$16,'Drive Train'!$F$17)*4.448*$C$24*$C$21*W$6)*SIGN(BO59),BO59)</f>
        <v>0</v>
      </c>
      <c r="ED59" s="2">
        <f>IF(PD59=0,($C$23/0.4536*IF(ISNA(MP58),'Drive Train'!$F$16,'Drive Train'!$F$17)*4.448*$C$24*$C$21*X$6)*SIGN(BP59),BP59)</f>
        <v>0</v>
      </c>
      <c r="EE59" s="2">
        <f>IF(PE59=0,($C$23/0.4536*IF(ISNA(MQ58),'Drive Train'!$F$16,'Drive Train'!$F$17)*4.448*$C$24*$C$21*Y$6)*SIGN(BQ59),BQ59)</f>
        <v>0</v>
      </c>
      <c r="EF59" s="2">
        <f>IF(PF59=0,($C$23/0.4536*IF(ISNA(MR58),'Drive Train'!$F$16,'Drive Train'!$F$17)*4.448*$C$24*$C$21*Z$6)*SIGN(BR59),BR59)</f>
        <v>0</v>
      </c>
      <c r="EG59" s="2">
        <f>IF(PG59=0,($C$23/0.4536*IF(ISNA(MS58),'Drive Train'!$F$16,'Drive Train'!$F$17)*4.448*$C$24*$C$21*AA$6)*SIGN(BS59),BS59)</f>
        <v>0</v>
      </c>
      <c r="EH59" s="2">
        <f>IF(PH59=0,($C$23/0.4536*IF(ISNA(MT58),'Drive Train'!$F$16,'Drive Train'!$F$17)*4.448*$C$24*$C$21*AB$6)*SIGN(BT59),BT59)</f>
        <v>0</v>
      </c>
      <c r="EI59" s="2">
        <f>IF(PI59=0,($C$23/0.4536*IF(ISNA(MU58),'Drive Train'!$F$16,'Drive Train'!$F$17)*4.448*$C$24*$C$21*AC$6)*SIGN(BU59),BU59)</f>
        <v>0</v>
      </c>
      <c r="EJ59" s="2">
        <f>IF(PJ59=0,($C$23/0.4536*IF(ISNA(MV58),'Drive Train'!$F$16,'Drive Train'!$F$17)*4.448*$C$24*$C$21*AD$6)*SIGN(BV59),BV59)</f>
        <v>5.7851468929800003</v>
      </c>
      <c r="EK59" s="2">
        <f>IF(PK59=0,($C$23/0.4536*IF(ISNA(MW58),'Drive Train'!$F$16,'Drive Train'!$F$17)*4.448*$C$24*$C$21*AE$6)*SIGN(BW59),BW59)</f>
        <v>0</v>
      </c>
      <c r="EL59" s="2">
        <f>IF(PL59=0,($C$23/0.4536*IF(ISNA(MX58),'Drive Train'!$F$16,'Drive Train'!$F$17)*4.448*$C$24*$C$21*AF$6)*SIGN(BX59),BX59)</f>
        <v>0</v>
      </c>
      <c r="EM59" s="2">
        <f>IF(PM59=0,($C$23/0.4536*IF(ISNA(MY58),'Drive Train'!$F$16,'Drive Train'!$F$17)*4.448*$C$24*$C$21*AG$6)*SIGN(BY59),BY59)</f>
        <v>0</v>
      </c>
      <c r="EN59" s="2">
        <f>IF(PN59=0,($C$23/0.4536*IF(ISNA(MZ58),'Drive Train'!$F$16,'Drive Train'!$F$17)*4.448*$C$24*$C$21*AH$6)*SIGN(BZ59),BZ59)</f>
        <v>0</v>
      </c>
      <c r="EO59" s="2">
        <f>IF(PO59=0,($C$23/0.4536*IF(ISNA(NA58),'Drive Train'!$F$16,'Drive Train'!$F$17)*4.448*$C$24*$C$21*AI$6)*SIGN(CA59),CA59)</f>
        <v>0</v>
      </c>
      <c r="EP59" s="2">
        <f>IF(PP59=0,($C$23/0.4536*IF(ISNA(NB58),'Drive Train'!$F$16,'Drive Train'!$F$17)*4.448*$C$24*$C$21*AJ$6)*SIGN(CB59),CB59)</f>
        <v>0</v>
      </c>
      <c r="EQ59" s="2">
        <f>IF(PQ59=0,($C$23/0.4536*IF(ISNA(NC58),'Drive Train'!$F$16,'Drive Train'!$F$17)*4.448*$C$24*$C$21*AK$6)*SIGN(CC59),CC59)</f>
        <v>0</v>
      </c>
      <c r="ER59" s="2">
        <f>IF(PR59=0,($C$23/0.4536*IF(ISNA(ND58),'Drive Train'!$F$16,'Drive Train'!$F$17)*4.448*$C$24*$C$21*AL$6)*SIGN(CD59),CD59)</f>
        <v>0</v>
      </c>
      <c r="ES59" s="2">
        <f>IF(PS59=0,($C$23/0.4536*IF(ISNA(NE58),'Drive Train'!$F$16,'Drive Train'!$F$17)*4.448*$C$24*$C$21*AM$6)*SIGN(CE59),CE59)</f>
        <v>0</v>
      </c>
      <c r="ET59" s="47">
        <f t="shared" si="331"/>
        <v>2.0400000000000009</v>
      </c>
      <c r="EU59" s="2">
        <f>MAX(MIN(IF(AND(OY58=1,NG59&lt;0),-1,1)*(DC59-$C$15)/($C$14-$C$15)*$C$12*$C$21-$C$33*LO59/AO$6 -  OY58*$C$33/$C$21,DY58/$C$19),MAX(EU$8:EU58)*-1)</f>
        <v>-0.84420937587075306</v>
      </c>
      <c r="EV59" s="2">
        <f>MAX(MIN(IF(AND(OZ58=1,NH59&lt;0),-1,1)*(DD59-$C$15)/($C$14-$C$15)*$C$12*$C$21-$C$33*LP59/AP$6 -  OZ58*$C$33/$C$21,DZ58/$C$19),MAX(EV$8:EV58)*-1)</f>
        <v>-0.96855243272630165</v>
      </c>
      <c r="EW59" s="2">
        <f>MAX(MIN(IF(AND(PA58=1,NI59&lt;0),-1,1)*(DE59-$C$15)/($C$14-$C$15)*$C$12*$C$21-$C$33*LQ59/AQ$6 -  PA58*$C$33/$C$21,EA58/$C$19),MAX(EW$8:EW58)*-1)</f>
        <v>-0.89745374980320658</v>
      </c>
      <c r="EX59" s="2">
        <f>MAX(MIN(IF(AND(PB58=1,NJ59&lt;0),-1,1)*(DF59-$C$15)/($C$14-$C$15)*$C$12*$C$21-$C$33*LR59/AR$6 -  PB58*$C$33/$C$21,EB58/$C$19),MAX(EX$8:EX58)*-1)</f>
        <v>-0.84420937587075306</v>
      </c>
      <c r="EY59" s="2">
        <f>MAX(MIN(IF(AND(PC58=1,NK59&lt;0),-1,1)*(DG59-$C$15)/($C$14-$C$15)*$C$12*$C$21-$C$33*LS59/AS$6 -  PC58*$C$33/$C$21,EC58/$C$19),MAX(EY$8:EY58)*-1)</f>
        <v>-0.84420937587075306</v>
      </c>
      <c r="EZ59" s="2">
        <f>MAX(MIN(IF(AND(PD58=1,NL59&lt;0),-1,1)*(DH59-$C$15)/($C$14-$C$15)*$C$12*$C$21-$C$33*LT59/AT$6 -  PD58*$C$33/$C$21,ED58/$C$19),MAX(EZ$8:EZ58)*-1)</f>
        <v>-0.84420937587075306</v>
      </c>
      <c r="FA59" s="2">
        <f>MAX(MIN(IF(AND(PE58=1,NM59&lt;0),-1,1)*(DI59-$C$15)/($C$14-$C$15)*$C$12*$C$21-$C$33*LU59/AU$6 -  PE58*$C$33/$C$21,EE58/$C$19),MAX(FA$8:FA58)*-1)</f>
        <v>-0.84420937587075306</v>
      </c>
      <c r="FB59" s="2">
        <f>MAX(MIN(IF(AND(PF58=1,NN59&lt;0),-1,1)*(DJ59-$C$15)/($C$14-$C$15)*$C$12*$C$21-$C$33*LV59/AV$6 -  PF58*$C$33/$C$21,EF58/$C$19),MAX(FB$8:FB58)*-1)</f>
        <v>-0.84420937587075306</v>
      </c>
      <c r="FC59" s="2">
        <f>MAX(MIN(IF(AND(PG58=1,NO59&lt;0),-1,1)*(DK59-$C$15)/($C$14-$C$15)*$C$12*$C$21-$C$33*LW59/AW$6 -  PG58*$C$33/$C$21,EG58/$C$19),MAX(FC$8:FC58)*-1)</f>
        <v>-0.82444281081081083</v>
      </c>
      <c r="FD59" s="2">
        <f>MAX(MIN(IF(AND(PH58=1,NP59&lt;0),-1,1)*(DL59-$C$15)/($C$14-$C$15)*$C$12*$C$21-$C$33*LX59/AX$6 -  PH58*$C$33/$C$21,EH58/$C$19),MAX(FD$8:FD58)*-1)</f>
        <v>-0.74400936585365862</v>
      </c>
      <c r="FE59" s="2">
        <f>MAX(MIN(IF(AND(PI58=1,NQ59&lt;0),-1,1)*(DM59-$C$15)/($C$14-$C$15)*$C$12*$C$21-$C$33*LY59/AY$6 -  PI58*$C$33/$C$21,EI58/$C$19),MAX(FE$8:FE58)*-1)</f>
        <v>-0.6778751999999999</v>
      </c>
      <c r="FF59" s="2">
        <f>MAX(MIN(IF(AND(PJ58=1,NR59&lt;0),-1,1)*(DN59-$C$15)/($C$14-$C$15)*$C$12*$C$21-$C$33*LZ59/AZ$6 -  PJ58*$C$33/$C$21,EJ58/$C$19),MAX(FF$8:FF58)*-1)</f>
        <v>8.2991423713936086E-2</v>
      </c>
      <c r="FG59" s="2">
        <f>MAX(MIN(IF(AND(PK58=1,NS59&lt;0),-1,1)*(DO59-$C$15)/($C$14-$C$15)*$C$12*$C$21-$C$33*MA59/BA$6 -  PK58*$C$33/$C$21,EK58/$C$19),MAX(FG$8:FG58)*-1)</f>
        <v>-0.4460383340531891</v>
      </c>
      <c r="FH59" s="2">
        <f>MAX(MIN(IF(AND(PL58=1,NT59&lt;0),-1,1)*(DP59-$C$15)/($C$14-$C$15)*$C$12*$C$21-$C$33*MB59/BB$6 -  PL58*$C$33/$C$21,EL58/$C$19),MAX(FH$8:FH58)*-1)</f>
        <v>-0.52436625293161376</v>
      </c>
      <c r="FI59" s="2">
        <f>MAX(MIN(IF(AND(PM58=1,NU59&lt;0),-1,1)*(DQ59-$C$15)/($C$14-$C$15)*$C$12*$C$21-$C$33*MC59/BC$6 -  PM58*$C$33/$C$21,EM58/$C$19),MAX(FI$8:FI58)*-1)</f>
        <v>-0.60269417181003837</v>
      </c>
      <c r="FJ59" s="2">
        <f>MAX(MIN(IF(AND(PN58=1,NV59&lt;0),-1,1)*(DR59-$C$15)/($C$14-$C$15)*$C$12*$C$21-$C$33*MD59/BD$6 -  PN58*$C$33/$C$21,EN58/$C$19),MAX(FJ$8:FJ58)*-1)</f>
        <v>-0.68102209068846309</v>
      </c>
      <c r="FK59" s="2">
        <f>MAX(MIN(IF(AND(PO58=1,NW59&lt;0),-1,1)*(DS59-$C$15)/($C$14-$C$15)*$C$12*$C$21-$C$33*ME59/BE$6 -  PO58*$C$33/$C$21,EO58/$C$19),MAX(FK$8:FK58)*-1)</f>
        <v>-0.7593500095668877</v>
      </c>
      <c r="FL59" s="2">
        <f>MAX(MIN(IF(AND(PP58=1,NX59&lt;0),-1,1)*(DT59-$C$15)/($C$14-$C$15)*$C$12*$C$21-$C$33*MF59/BF$6 -  PP58*$C$33/$C$21,EP58/$C$19),MAX(FL$8:FL58)*-1)</f>
        <v>-0.8376779284453123</v>
      </c>
      <c r="FM59" s="2">
        <f>MAX(MIN(IF(AND(PQ58=1,NY59&lt;0),-1,1)*(DU59-$C$15)/($C$14-$C$15)*$C$12*$C$21-$C$33*MG59/BG$6 -  PQ58*$C$33/$C$21,EQ58/$C$19),MAX(FM$8:FM58)*-1)</f>
        <v>-0.82525371907075595</v>
      </c>
      <c r="FN59" s="2">
        <f>MAX(MIN(IF(AND(PR58=1,NZ59&lt;0),-1,1)*(DV59-$C$15)/($C$14-$C$15)*$C$12*$C$21-$C$33*MH59/BH$6 -  PR58*$C$33/$C$21,ER58/$C$19),MAX(FN$8:FN58)*-1)</f>
        <v>-0.84420937587075306</v>
      </c>
      <c r="FO59" s="2">
        <f>MAX(MIN(IF(AND(PS58=1,OA59&lt;0),-1,1)*(DW59-$C$15)/($C$14-$C$15)*$C$12*$C$21-$C$33*MI59/BI$6 -  PS58*$C$33/$C$21,ES58/$C$19),MAX(FO$8:FO58)*-1)</f>
        <v>-0.84420937587075306</v>
      </c>
      <c r="FP59" s="47">
        <f t="shared" si="101"/>
        <v>2.0400000000000009</v>
      </c>
      <c r="FQ59" s="43">
        <f t="shared" si="375"/>
        <v>0</v>
      </c>
      <c r="FR59" s="43">
        <f t="shared" si="376"/>
        <v>1.5275000000009569</v>
      </c>
      <c r="FS59" s="43">
        <f t="shared" si="377"/>
        <v>1.5275000000000012</v>
      </c>
      <c r="FT59" s="43">
        <f t="shared" si="378"/>
        <v>0</v>
      </c>
      <c r="FU59" s="43">
        <f t="shared" si="379"/>
        <v>0</v>
      </c>
      <c r="FV59" s="43">
        <f t="shared" si="380"/>
        <v>0</v>
      </c>
      <c r="FW59" s="43">
        <f t="shared" si="381"/>
        <v>0</v>
      </c>
      <c r="FX59" s="43">
        <f t="shared" si="382"/>
        <v>0</v>
      </c>
      <c r="FY59" s="43">
        <f t="shared" si="383"/>
        <v>0</v>
      </c>
      <c r="FZ59" s="43">
        <f t="shared" si="384"/>
        <v>0</v>
      </c>
      <c r="GA59" s="43">
        <f t="shared" si="385"/>
        <v>0</v>
      </c>
      <c r="GB59" s="43">
        <f t="shared" si="386"/>
        <v>7.9974248989797054</v>
      </c>
      <c r="GC59" s="43">
        <f t="shared" si="387"/>
        <v>1.5689001490554995</v>
      </c>
      <c r="GD59" s="43">
        <f t="shared" si="388"/>
        <v>1.5275582464334569</v>
      </c>
      <c r="GE59" s="43">
        <f t="shared" si="389"/>
        <v>1.5275000826356528</v>
      </c>
      <c r="GF59" s="43">
        <f t="shared" si="390"/>
        <v>1.5275000028399126</v>
      </c>
      <c r="GG59" s="43">
        <f t="shared" si="391"/>
        <v>1.5275000000971228</v>
      </c>
      <c r="GH59" s="43">
        <f t="shared" si="392"/>
        <v>1.5275000000033163</v>
      </c>
      <c r="GI59" s="43">
        <f t="shared" si="393"/>
        <v>0</v>
      </c>
      <c r="GJ59" s="43">
        <f t="shared" si="394"/>
        <v>0</v>
      </c>
      <c r="GK59" s="43">
        <f t="shared" si="395"/>
        <v>0</v>
      </c>
      <c r="GL59" s="47">
        <f t="shared" si="123"/>
        <v>2.0400000000000009</v>
      </c>
      <c r="GM59" s="43">
        <f t="shared" si="332"/>
        <v>0</v>
      </c>
      <c r="GN59" s="43">
        <f t="shared" si="333"/>
        <v>-9.7283840831981596</v>
      </c>
      <c r="GO59" s="43">
        <f t="shared" si="334"/>
        <v>-13.020584837038578</v>
      </c>
      <c r="GP59" s="43">
        <f t="shared" si="335"/>
        <v>0</v>
      </c>
      <c r="GQ59" s="43">
        <f t="shared" si="336"/>
        <v>0</v>
      </c>
      <c r="GR59" s="43">
        <f t="shared" si="337"/>
        <v>0</v>
      </c>
      <c r="GS59" s="43">
        <f t="shared" si="338"/>
        <v>0</v>
      </c>
      <c r="GT59" s="43">
        <f t="shared" si="339"/>
        <v>0</v>
      </c>
      <c r="GU59" s="43">
        <f t="shared" si="340"/>
        <v>0</v>
      </c>
      <c r="GV59" s="43">
        <f t="shared" si="341"/>
        <v>0</v>
      </c>
      <c r="GW59" s="43">
        <f t="shared" si="342"/>
        <v>0</v>
      </c>
      <c r="GX59" s="43">
        <f t="shared" si="343"/>
        <v>1.6671734399097029</v>
      </c>
      <c r="GY59" s="43">
        <f t="shared" si="344"/>
        <v>-8.9602422809162849</v>
      </c>
      <c r="GZ59" s="43">
        <f t="shared" si="345"/>
        <v>-10.533732891315141</v>
      </c>
      <c r="HA59" s="43">
        <f t="shared" si="346"/>
        <v>-12.107223501713998</v>
      </c>
      <c r="HB59" s="43">
        <f t="shared" si="347"/>
        <v>-13.680714112112852</v>
      </c>
      <c r="HC59" s="43">
        <f t="shared" si="348"/>
        <v>-15.254204722511707</v>
      </c>
      <c r="HD59" s="43">
        <f t="shared" si="349"/>
        <v>-16.827695332910565</v>
      </c>
      <c r="HE59" s="43">
        <f t="shared" si="350"/>
        <v>-16.578111569261271</v>
      </c>
      <c r="HF59" s="43">
        <f t="shared" si="351"/>
        <v>0</v>
      </c>
      <c r="HG59" s="43">
        <f t="shared" si="352"/>
        <v>0</v>
      </c>
      <c r="HH59" s="47">
        <f t="shared" si="124"/>
        <v>2.0400000000000009</v>
      </c>
      <c r="HI59" s="43">
        <f t="shared" si="125"/>
        <v>0</v>
      </c>
      <c r="HJ59" s="43">
        <f t="shared" si="126"/>
        <v>9.7283840831981596</v>
      </c>
      <c r="HK59" s="43">
        <f t="shared" si="127"/>
        <v>13.020584837038578</v>
      </c>
      <c r="HL59" s="43">
        <f t="shared" si="128"/>
        <v>0</v>
      </c>
      <c r="HM59" s="43">
        <f t="shared" si="129"/>
        <v>0</v>
      </c>
      <c r="HN59" s="43">
        <f t="shared" si="130"/>
        <v>0</v>
      </c>
      <c r="HO59" s="43">
        <f t="shared" si="131"/>
        <v>0</v>
      </c>
      <c r="HP59" s="43">
        <f t="shared" si="132"/>
        <v>0</v>
      </c>
      <c r="HQ59" s="43">
        <f t="shared" si="133"/>
        <v>0</v>
      </c>
      <c r="HR59" s="43">
        <f t="shared" si="134"/>
        <v>0</v>
      </c>
      <c r="HS59" s="43">
        <f t="shared" si="135"/>
        <v>0</v>
      </c>
      <c r="HT59" s="43">
        <f t="shared" si="136"/>
        <v>1.6671734399097029</v>
      </c>
      <c r="HU59" s="43">
        <f t="shared" si="137"/>
        <v>8.9602422809162849</v>
      </c>
      <c r="HV59" s="43">
        <f t="shared" si="138"/>
        <v>10.533732891315141</v>
      </c>
      <c r="HW59" s="43">
        <f t="shared" si="139"/>
        <v>12.107223501713998</v>
      </c>
      <c r="HX59" s="43">
        <f t="shared" si="140"/>
        <v>13.680714112112852</v>
      </c>
      <c r="HY59" s="43">
        <f t="shared" si="141"/>
        <v>15.254204722511707</v>
      </c>
      <c r="HZ59" s="43">
        <f t="shared" si="142"/>
        <v>16.827695332910565</v>
      </c>
      <c r="IA59" s="43">
        <f t="shared" si="143"/>
        <v>16.578111569261271</v>
      </c>
      <c r="IB59" s="43">
        <f t="shared" si="144"/>
        <v>0</v>
      </c>
      <c r="IC59" s="43">
        <f t="shared" si="145"/>
        <v>0</v>
      </c>
      <c r="ID59" s="47">
        <f t="shared" si="146"/>
        <v>2.0400000000000009</v>
      </c>
      <c r="IE59" s="43">
        <f t="shared" si="147"/>
        <v>0</v>
      </c>
      <c r="IF59" s="43">
        <f t="shared" si="148"/>
        <v>0</v>
      </c>
      <c r="IG59" s="43">
        <f t="shared" si="149"/>
        <v>0</v>
      </c>
      <c r="IH59" s="43">
        <f t="shared" si="150"/>
        <v>0</v>
      </c>
      <c r="II59" s="43">
        <f t="shared" si="151"/>
        <v>0</v>
      </c>
      <c r="IJ59" s="43">
        <f t="shared" si="152"/>
        <v>0</v>
      </c>
      <c r="IK59" s="43">
        <f t="shared" si="153"/>
        <v>0</v>
      </c>
      <c r="IL59" s="43">
        <f t="shared" si="154"/>
        <v>0</v>
      </c>
      <c r="IM59" s="43">
        <f t="shared" si="155"/>
        <v>0</v>
      </c>
      <c r="IN59" s="43">
        <f t="shared" si="156"/>
        <v>0</v>
      </c>
      <c r="IO59" s="43">
        <f t="shared" si="157"/>
        <v>0</v>
      </c>
      <c r="IP59" s="43">
        <f t="shared" si="158"/>
        <v>11.761639432855418</v>
      </c>
      <c r="IQ59" s="43">
        <f t="shared" si="159"/>
        <v>0</v>
      </c>
      <c r="IR59" s="43">
        <f t="shared" si="160"/>
        <v>0</v>
      </c>
      <c r="IS59" s="43">
        <f t="shared" si="161"/>
        <v>0</v>
      </c>
      <c r="IT59" s="43">
        <f t="shared" si="162"/>
        <v>0</v>
      </c>
      <c r="IU59" s="43">
        <f t="shared" si="163"/>
        <v>0</v>
      </c>
      <c r="IV59" s="43">
        <f t="shared" si="164"/>
        <v>0</v>
      </c>
      <c r="IW59" s="43">
        <f t="shared" si="165"/>
        <v>0</v>
      </c>
      <c r="IX59" s="43">
        <f t="shared" si="166"/>
        <v>0</v>
      </c>
      <c r="IY59" s="43">
        <f t="shared" si="167"/>
        <v>0</v>
      </c>
      <c r="IZ59" s="47">
        <f t="shared" si="168"/>
        <v>2.0400000000000009</v>
      </c>
      <c r="JA59" s="43" t="e">
        <f t="shared" si="267"/>
        <v>#N/A</v>
      </c>
      <c r="JB59" s="43" t="e">
        <f t="shared" si="268"/>
        <v>#N/A</v>
      </c>
      <c r="JC59" s="43" t="e">
        <f t="shared" si="269"/>
        <v>#N/A</v>
      </c>
      <c r="JD59" s="43" t="e">
        <f t="shared" si="270"/>
        <v>#N/A</v>
      </c>
      <c r="JE59" s="43" t="e">
        <f t="shared" si="271"/>
        <v>#N/A</v>
      </c>
      <c r="JF59" s="43" t="e">
        <f t="shared" si="272"/>
        <v>#N/A</v>
      </c>
      <c r="JG59" s="43" t="e">
        <f t="shared" si="273"/>
        <v>#N/A</v>
      </c>
      <c r="JH59" s="43" t="e">
        <f t="shared" si="274"/>
        <v>#N/A</v>
      </c>
      <c r="JI59" s="43" t="e">
        <f t="shared" si="275"/>
        <v>#N/A</v>
      </c>
      <c r="JJ59" s="43" t="e">
        <f t="shared" si="276"/>
        <v>#N/A</v>
      </c>
      <c r="JK59" s="43" t="e">
        <f t="shared" si="277"/>
        <v>#N/A</v>
      </c>
      <c r="JL59" s="43">
        <f t="shared" si="278"/>
        <v>6</v>
      </c>
      <c r="JM59" s="43" t="e">
        <f t="shared" si="279"/>
        <v>#N/A</v>
      </c>
      <c r="JN59" s="43" t="e">
        <f t="shared" si="280"/>
        <v>#N/A</v>
      </c>
      <c r="JO59" s="43" t="e">
        <f t="shared" si="281"/>
        <v>#N/A</v>
      </c>
      <c r="JP59" s="43" t="e">
        <f t="shared" si="282"/>
        <v>#N/A</v>
      </c>
      <c r="JQ59" s="43" t="e">
        <f t="shared" si="283"/>
        <v>#N/A</v>
      </c>
      <c r="JR59" s="43" t="e">
        <f t="shared" si="284"/>
        <v>#N/A</v>
      </c>
      <c r="JS59" s="43" t="e">
        <f t="shared" si="285"/>
        <v>#N/A</v>
      </c>
      <c r="JT59" s="43" t="e">
        <f t="shared" si="286"/>
        <v>#N/A</v>
      </c>
      <c r="JU59" s="43" t="e">
        <f t="shared" si="287"/>
        <v>#N/A</v>
      </c>
      <c r="JV59" s="47">
        <f t="shared" si="170"/>
        <v>2.0400000000000009</v>
      </c>
      <c r="JW59" s="36">
        <f t="shared" si="396"/>
        <v>0</v>
      </c>
      <c r="JX59" s="36">
        <f t="shared" si="397"/>
        <v>0</v>
      </c>
      <c r="JY59" s="36">
        <f t="shared" si="398"/>
        <v>0</v>
      </c>
      <c r="JZ59" s="36">
        <f t="shared" si="399"/>
        <v>0</v>
      </c>
      <c r="KA59" s="36">
        <f t="shared" si="400"/>
        <v>0</v>
      </c>
      <c r="KB59" s="36">
        <f t="shared" si="401"/>
        <v>0</v>
      </c>
      <c r="KC59" s="36">
        <f t="shared" si="402"/>
        <v>0</v>
      </c>
      <c r="KD59" s="36">
        <f t="shared" si="403"/>
        <v>0</v>
      </c>
      <c r="KE59" s="36">
        <f t="shared" si="404"/>
        <v>0</v>
      </c>
      <c r="KF59" s="36">
        <f t="shared" si="405"/>
        <v>0</v>
      </c>
      <c r="KG59" s="36">
        <f t="shared" si="406"/>
        <v>0</v>
      </c>
      <c r="KH59" s="36">
        <f t="shared" si="407"/>
        <v>0</v>
      </c>
      <c r="KI59" s="36">
        <f t="shared" si="408"/>
        <v>0</v>
      </c>
      <c r="KJ59" s="36">
        <f t="shared" si="409"/>
        <v>0</v>
      </c>
      <c r="KK59" s="36">
        <f t="shared" si="410"/>
        <v>0</v>
      </c>
      <c r="KL59" s="36">
        <f t="shared" si="411"/>
        <v>0</v>
      </c>
      <c r="KM59" s="36">
        <f t="shared" si="412"/>
        <v>0</v>
      </c>
      <c r="KN59" s="36">
        <f t="shared" si="413"/>
        <v>0</v>
      </c>
      <c r="KO59" s="36">
        <f t="shared" si="414"/>
        <v>0</v>
      </c>
      <c r="KP59" s="36">
        <f t="shared" si="415"/>
        <v>0</v>
      </c>
      <c r="KQ59" s="36">
        <f t="shared" si="416"/>
        <v>0</v>
      </c>
      <c r="KR59" s="47">
        <f t="shared" si="192"/>
        <v>2.0400000000000009</v>
      </c>
      <c r="KS59" s="1">
        <f t="shared" si="417"/>
        <v>1</v>
      </c>
      <c r="KT59" s="1">
        <f t="shared" si="418"/>
        <v>0</v>
      </c>
      <c r="KU59" s="1">
        <f t="shared" si="419"/>
        <v>0</v>
      </c>
      <c r="KV59" s="1">
        <f t="shared" si="420"/>
        <v>1</v>
      </c>
      <c r="KW59" s="1">
        <f t="shared" si="421"/>
        <v>1</v>
      </c>
      <c r="KX59" s="1">
        <f t="shared" si="422"/>
        <v>1</v>
      </c>
      <c r="KY59" s="1">
        <f t="shared" si="423"/>
        <v>1</v>
      </c>
      <c r="KZ59" s="1">
        <f t="shared" si="424"/>
        <v>1</v>
      </c>
      <c r="LA59" s="1">
        <f t="shared" si="425"/>
        <v>1</v>
      </c>
      <c r="LB59" s="1">
        <f t="shared" si="426"/>
        <v>1</v>
      </c>
      <c r="LC59" s="1">
        <f t="shared" si="427"/>
        <v>1</v>
      </c>
      <c r="LD59" s="1">
        <f t="shared" si="428"/>
        <v>0</v>
      </c>
      <c r="LE59" s="1">
        <f t="shared" si="429"/>
        <v>0</v>
      </c>
      <c r="LF59" s="1">
        <f t="shared" si="430"/>
        <v>0</v>
      </c>
      <c r="LG59" s="1">
        <f t="shared" si="431"/>
        <v>0</v>
      </c>
      <c r="LH59" s="1">
        <f t="shared" si="432"/>
        <v>0</v>
      </c>
      <c r="LI59" s="1">
        <f t="shared" si="433"/>
        <v>0</v>
      </c>
      <c r="LJ59" s="1">
        <f t="shared" si="434"/>
        <v>0</v>
      </c>
      <c r="LK59" s="1">
        <f t="shared" si="435"/>
        <v>1</v>
      </c>
      <c r="LL59" s="1">
        <f t="shared" si="436"/>
        <v>1</v>
      </c>
      <c r="LM59" s="1">
        <f t="shared" si="437"/>
        <v>1</v>
      </c>
      <c r="LN59" s="47">
        <f t="shared" si="214"/>
        <v>2.0400000000000009</v>
      </c>
      <c r="LO59" s="43">
        <f t="shared" si="215"/>
        <v>0</v>
      </c>
      <c r="LP59" s="43">
        <f t="shared" si="216"/>
        <v>8.123631141863795</v>
      </c>
      <c r="LQ59" s="43">
        <f t="shared" si="217"/>
        <v>2.9272378485922697</v>
      </c>
      <c r="LR59" s="43">
        <f t="shared" si="218"/>
        <v>0</v>
      </c>
      <c r="LS59" s="43">
        <f t="shared" si="219"/>
        <v>0</v>
      </c>
      <c r="LT59" s="43">
        <f t="shared" si="220"/>
        <v>0</v>
      </c>
      <c r="LU59" s="43">
        <f t="shared" si="221"/>
        <v>0</v>
      </c>
      <c r="LV59" s="43">
        <f t="shared" si="222"/>
        <v>0</v>
      </c>
      <c r="LW59" s="43">
        <f t="shared" si="223"/>
        <v>0</v>
      </c>
      <c r="LX59" s="43">
        <f t="shared" si="224"/>
        <v>0</v>
      </c>
      <c r="LY59" s="43">
        <f t="shared" si="225"/>
        <v>0</v>
      </c>
      <c r="LZ59" s="43">
        <f t="shared" si="226"/>
        <v>7.7996802603479249</v>
      </c>
      <c r="MA59" s="43">
        <f t="shared" si="227"/>
        <v>7.6787285434468329</v>
      </c>
      <c r="MB59" s="43">
        <f t="shared" si="228"/>
        <v>6.8799164768351666</v>
      </c>
      <c r="MC59" s="43">
        <f t="shared" si="229"/>
        <v>5.3724706891519727</v>
      </c>
      <c r="MD59" s="43">
        <f t="shared" si="230"/>
        <v>4.6069846668859755</v>
      </c>
      <c r="ME59" s="43">
        <f t="shared" si="231"/>
        <v>3.4795417974517466</v>
      </c>
      <c r="MF59" s="43">
        <f t="shared" si="232"/>
        <v>1.9806159507264569</v>
      </c>
      <c r="MG59" s="43">
        <f t="shared" si="233"/>
        <v>0.13624621393913661</v>
      </c>
      <c r="MH59" s="43">
        <f t="shared" si="234"/>
        <v>0</v>
      </c>
      <c r="MI59" s="43">
        <f t="shared" si="235"/>
        <v>0</v>
      </c>
      <c r="MJ59" s="47">
        <f t="shared" si="236"/>
        <v>2.0400000000000009</v>
      </c>
      <c r="MK59" s="43" t="e">
        <f t="shared" si="353"/>
        <v>#N/A</v>
      </c>
      <c r="ML59" s="43" t="e">
        <f t="shared" si="288"/>
        <v>#N/A</v>
      </c>
      <c r="MM59" s="43" t="e">
        <f t="shared" si="289"/>
        <v>#N/A</v>
      </c>
      <c r="MN59" s="43" t="e">
        <f t="shared" si="290"/>
        <v>#N/A</v>
      </c>
      <c r="MO59" s="43" t="e">
        <f t="shared" si="291"/>
        <v>#N/A</v>
      </c>
      <c r="MP59" s="43" t="e">
        <f t="shared" si="292"/>
        <v>#N/A</v>
      </c>
      <c r="MQ59" s="43" t="e">
        <f t="shared" si="293"/>
        <v>#N/A</v>
      </c>
      <c r="MR59" s="43" t="e">
        <f t="shared" si="294"/>
        <v>#N/A</v>
      </c>
      <c r="MS59" s="43" t="e">
        <f t="shared" si="295"/>
        <v>#N/A</v>
      </c>
      <c r="MT59" s="43" t="e">
        <f t="shared" si="296"/>
        <v>#N/A</v>
      </c>
      <c r="MU59" s="43" t="e">
        <f t="shared" si="297"/>
        <v>#N/A</v>
      </c>
      <c r="MV59" s="43" t="e">
        <f t="shared" si="298"/>
        <v>#N/A</v>
      </c>
      <c r="MW59" s="43" t="e">
        <f t="shared" si="299"/>
        <v>#N/A</v>
      </c>
      <c r="MX59" s="43" t="e">
        <f t="shared" si="300"/>
        <v>#N/A</v>
      </c>
      <c r="MY59" s="43" t="e">
        <f t="shared" si="301"/>
        <v>#N/A</v>
      </c>
      <c r="MZ59" s="43" t="e">
        <f t="shared" si="302"/>
        <v>#N/A</v>
      </c>
      <c r="NA59" s="43" t="e">
        <f t="shared" si="303"/>
        <v>#N/A</v>
      </c>
      <c r="NB59" s="43" t="e">
        <f t="shared" si="304"/>
        <v>#N/A</v>
      </c>
      <c r="NC59" s="43" t="e">
        <f t="shared" si="305"/>
        <v>#N/A</v>
      </c>
      <c r="ND59" s="43" t="e">
        <f t="shared" si="306"/>
        <v>#N/A</v>
      </c>
      <c r="NE59" s="43" t="e">
        <f t="shared" si="307"/>
        <v>#N/A</v>
      </c>
      <c r="NF59" s="47">
        <f t="shared" si="238"/>
        <v>2.0400000000000009</v>
      </c>
      <c r="NG59" s="43">
        <f>IF(OY58=0,MIN('Drive Train'!$F$35-FQ58*$C$19*'Drive Train'!$F$39,NG58+$C$39)-$C$7,IF(LO58-1&lt;=0,0,IF($C$37=Motors!$C$30,MAX(MAX(NG$8:NG58)*-1,NG58-$C$39),MAX(0,MAX(NG$8:NG58)*-1,NG58-$C$39))))</f>
        <v>0</v>
      </c>
      <c r="NH59" s="43">
        <f>IF(OZ58=0,MIN('Drive Train'!$F$35-FR58*$C$19*'Drive Train'!$F$39,NH58+$C$39)-$C$7,IF(LP58-1&lt;=0,0,IF($C$37=Motors!$C$30,MAX(MAX(NH$8:NH58)*-1,NH58-$C$39),MAX(0,MAX(NH$8:NH58)*-1,NH58-$C$39))))</f>
        <v>0</v>
      </c>
      <c r="NI59" s="43">
        <f>IF(PA58=0,MIN('Drive Train'!$F$35-FS58*$C$19*'Drive Train'!$F$39,NI58+$C$39)-$C$7,IF(LQ58-1&lt;=0,0,IF($C$37=Motors!$C$30,MAX(MAX(NI$8:NI58)*-1,NI58-$C$39),MAX(0,MAX(NI$8:NI58)*-1,NI58-$C$39))))</f>
        <v>0</v>
      </c>
      <c r="NJ59" s="43">
        <f>IF(PB58=0,MIN('Drive Train'!$F$35-FT58*$C$19*'Drive Train'!$F$39,NJ58+$C$39)-$C$7,IF(LR58-1&lt;=0,0,IF($C$37=Motors!$C$30,MAX(MAX(NJ$8:NJ58)*-1,NJ58-$C$39),MAX(0,MAX(NJ$8:NJ58)*-1,NJ58-$C$39))))</f>
        <v>0</v>
      </c>
      <c r="NK59" s="43">
        <f>IF(PC58=0,MIN('Drive Train'!$F$35-FU58*$C$19*'Drive Train'!$F$39,NK58+$C$39)-$C$7,IF(LS58-1&lt;=0,0,IF($C$37=Motors!$C$30,MAX(MAX(NK$8:NK58)*-1,NK58-$C$39),MAX(0,MAX(NK$8:NK58)*-1,NK58-$C$39))))</f>
        <v>0</v>
      </c>
      <c r="NL59" s="43">
        <f>IF(PD58=0,MIN('Drive Train'!$F$35-FV58*$C$19*'Drive Train'!$F$39,NL58+$C$39)-$C$7,IF(LT58-1&lt;=0,0,IF($C$37=Motors!$C$30,MAX(MAX(NL$8:NL58)*-1,NL58-$C$39),MAX(0,MAX(NL$8:NL58)*-1,NL58-$C$39))))</f>
        <v>0</v>
      </c>
      <c r="NM59" s="43">
        <f>IF(PE58=0,MIN('Drive Train'!$F$35-FW58*$C$19*'Drive Train'!$F$39,NM58+$C$39)-$C$7,IF(LU58-1&lt;=0,0,IF($C$37=Motors!$C$30,MAX(MAX(NM$8:NM58)*-1,NM58-$C$39),MAX(0,MAX(NM$8:NM58)*-1,NM58-$C$39))))</f>
        <v>0</v>
      </c>
      <c r="NN59" s="43">
        <f>IF(PF58=0,MIN('Drive Train'!$F$35-FX58*$C$19*'Drive Train'!$F$39,NN58+$C$39)-$C$7,IF(LV58-1&lt;=0,0,IF($C$37=Motors!$C$30,MAX(MAX(NN$8:NN58)*-1,NN58-$C$39),MAX(0,MAX(NN$8:NN58)*-1,NN58-$C$39))))</f>
        <v>0</v>
      </c>
      <c r="NO59" s="43">
        <f>IF(PG58=0,MIN('Drive Train'!$F$35-FY58*$C$19*'Drive Train'!$F$39,NO58+$C$39)-$C$7,IF(LW58-1&lt;=0,0,IF($C$37=Motors!$C$30,MAX(MAX(NO$8:NO58)*-1,NO58-$C$39),MAX(0,MAX(NO$8:NO58)*-1,NO58-$C$39))))</f>
        <v>0</v>
      </c>
      <c r="NP59" s="43">
        <f>IF(PH58=0,MIN('Drive Train'!$F$35-FZ58*$C$19*'Drive Train'!$F$39,NP58+$C$39)-$C$7,IF(LX58-1&lt;=0,0,IF($C$37=Motors!$C$30,MAX(MAX(NP$8:NP58)*-1,NP58-$C$39),MAX(0,MAX(NP$8:NP58)*-1,NP58-$C$39))))</f>
        <v>0</v>
      </c>
      <c r="NQ59" s="43">
        <f>IF(PI58=0,MIN('Drive Train'!$F$35-GA58*$C$19*'Drive Train'!$F$39,NQ58+$C$39)-$C$7,IF(LY58-1&lt;=0,0,IF($C$37=Motors!$C$30,MAX(MAX(NQ$8:NQ58)*-1,NQ58-$C$39),MAX(0,MAX(NQ$8:NQ58)*-1,NQ58-$C$39))))</f>
        <v>0</v>
      </c>
      <c r="NR59" s="43">
        <f>IF(PJ58=0,MIN('Drive Train'!$F$35-GB58*$C$19*'Drive Train'!$F$39,NR58+$C$39)-$C$7,IF(LZ58-1&lt;=0,0,IF($C$37=Motors!$C$30,MAX(MAX(NR$8:NR58)*-1,NR58-$C$39),MAX(0,MAX(NR$8:NR58)*-1,NR58-$C$39))))</f>
        <v>11.761639432855418</v>
      </c>
      <c r="NS59" s="43">
        <f>IF(PK58=0,MIN('Drive Train'!$F$35-GC58*$C$19*'Drive Train'!$F$39,NS58+$C$39)-$C$7,IF(MA58-1&lt;=0,0,IF($C$37=Motors!$C$30,MAX(MAX(NS$8:NS58)*-1,NS58-$C$39),MAX(0,MAX(NS$8:NS58)*-1,NS58-$C$39))))</f>
        <v>0</v>
      </c>
      <c r="NT59" s="43">
        <f>IF(PL58=0,MIN('Drive Train'!$F$35-GD58*$C$19*'Drive Train'!$F$39,NT58+$C$39)-$C$7,IF(MB58-1&lt;=0,0,IF($C$37=Motors!$C$30,MAX(MAX(NT$8:NT58)*-1,NT58-$C$39),MAX(0,MAX(NT$8:NT58)*-1,NT58-$C$39))))</f>
        <v>0</v>
      </c>
      <c r="NU59" s="43">
        <f>IF(PM58=0,MIN('Drive Train'!$F$35-GE58*$C$19*'Drive Train'!$F$39,NU58+$C$39)-$C$7,IF(MC58-1&lt;=0,0,IF($C$37=Motors!$C$30,MAX(MAX(NU$8:NU58)*-1,NU58-$C$39),MAX(0,MAX(NU$8:NU58)*-1,NU58-$C$39))))</f>
        <v>0</v>
      </c>
      <c r="NV59" s="43">
        <f>IF(PN58=0,MIN('Drive Train'!$F$35-GF58*$C$19*'Drive Train'!$F$39,NV58+$C$39)-$C$7,IF(MD58-1&lt;=0,0,IF($C$37=Motors!$C$30,MAX(MAX(NV$8:NV58)*-1,NV58-$C$39),MAX(0,MAX(NV$8:NV58)*-1,NV58-$C$39))))</f>
        <v>0</v>
      </c>
      <c r="NW59" s="43">
        <f>IF(PO58=0,MIN('Drive Train'!$F$35-GG58*$C$19*'Drive Train'!$F$39,NW58+$C$39)-$C$7,IF(ME58-1&lt;=0,0,IF($C$37=Motors!$C$30,MAX(MAX(NW$8:NW58)*-1,NW58-$C$39),MAX(0,MAX(NW$8:NW58)*-1,NW58-$C$39))))</f>
        <v>0</v>
      </c>
      <c r="NX59" s="43">
        <f>IF(PP58=0,MIN('Drive Train'!$F$35-GH58*$C$19*'Drive Train'!$F$39,NX58+$C$39)-$C$7,IF(MF58-1&lt;=0,0,IF($C$37=Motors!$C$30,MAX(MAX(NX$8:NX58)*-1,NX58-$C$39),MAX(0,MAX(NX$8:NX58)*-1,NX58-$C$39))))</f>
        <v>0</v>
      </c>
      <c r="NY59" s="43">
        <f>IF(PQ58=0,MIN('Drive Train'!$F$35-GI58*$C$19*'Drive Train'!$F$39,NY58+$C$39)-$C$7,IF(MG58-1&lt;=0,0,IF($C$37=Motors!$C$30,MAX(MAX(NY$8:NY58)*-1,NY58-$C$39),MAX(0,MAX(NY$8:NY58)*-1,NY58-$C$39))))</f>
        <v>0</v>
      </c>
      <c r="NZ59" s="43">
        <f>IF(PR58=0,MIN('Drive Train'!$F$35-GJ58*$C$19*'Drive Train'!$F$39,NZ58+$C$39)-$C$7,IF(MH58-1&lt;=0,0,IF($C$37=Motors!$C$30,MAX(MAX(NZ$8:NZ58)*-1,NZ58-$C$39),MAX(0,MAX(NZ$8:NZ58)*-1,NZ58-$C$39))))</f>
        <v>0</v>
      </c>
      <c r="OA59" s="43">
        <f>IF(PS58=0,MIN('Drive Train'!$F$35-GK58*$C$19*'Drive Train'!$F$39,OA58+$C$39)-$C$7,IF(MI58-1&lt;=0,0,IF($C$37=Motors!$C$30,MAX(MAX(OA$8:OA58)*-1,OA58-$C$39),MAX(0,MAX(OA$8:OA58)*-1,OA58-$C$39))))</f>
        <v>0</v>
      </c>
      <c r="OB59" s="47">
        <f t="shared" si="239"/>
        <v>2.0400000000000009</v>
      </c>
      <c r="OC59" s="43">
        <f>'Drive Train'!$F$35-(FQ59*$C$13)*$C$19*'Drive Train'!$F$39</f>
        <v>12.4</v>
      </c>
      <c r="OD59" s="43">
        <f>'Drive Train'!$F$35-(FR59*$C$13)*$C$19*'Drive Train'!$F$39</f>
        <v>12.33584499999996</v>
      </c>
      <c r="OE59" s="43">
        <f>'Drive Train'!$F$35-(FS59*$C$13)*$C$19*'Drive Train'!$F$39</f>
        <v>12.335845000000001</v>
      </c>
      <c r="OF59" s="43">
        <f>'Drive Train'!$F$35-(FT59*$C$13)*$C$19*'Drive Train'!$F$39</f>
        <v>12.4</v>
      </c>
      <c r="OG59" s="43">
        <f>'Drive Train'!$F$35-(FU59*$C$13)*$C$19*'Drive Train'!$F$39</f>
        <v>12.4</v>
      </c>
      <c r="OH59" s="43">
        <f>'Drive Train'!$F$35-(FV59*$C$13)*$C$19*'Drive Train'!$F$39</f>
        <v>12.4</v>
      </c>
      <c r="OI59" s="43">
        <f>'Drive Train'!$F$35-(FW59*$C$13)*$C$19*'Drive Train'!$F$39</f>
        <v>12.4</v>
      </c>
      <c r="OJ59" s="43">
        <f>'Drive Train'!$F$35-(FX59*$C$13)*$C$19*'Drive Train'!$F$39</f>
        <v>12.4</v>
      </c>
      <c r="OK59" s="43">
        <f>'Drive Train'!$F$35-(FY59*$C$13)*$C$19*'Drive Train'!$F$39</f>
        <v>12.4</v>
      </c>
      <c r="OL59" s="43">
        <f>'Drive Train'!$F$35-(FZ59*$C$13)*$C$19*'Drive Train'!$F$39</f>
        <v>12.4</v>
      </c>
      <c r="OM59" s="43">
        <f>'Drive Train'!$F$35-(GA59*$C$13)*$C$19*'Drive Train'!$F$39</f>
        <v>12.4</v>
      </c>
      <c r="ON59" s="43">
        <f>'Drive Train'!$F$35-(GB59*$C$13)*$C$19*'Drive Train'!$F$39</f>
        <v>12.064108154242852</v>
      </c>
      <c r="OO59" s="43">
        <f>'Drive Train'!$F$35-(GC59*$C$13)*$C$19*'Drive Train'!$F$39</f>
        <v>12.33410619373967</v>
      </c>
      <c r="OP59" s="43">
        <f>'Drive Train'!$F$35-(GD59*$C$13)*$C$19*'Drive Train'!$F$39</f>
        <v>12.335842553649796</v>
      </c>
      <c r="OQ59" s="43">
        <f>'Drive Train'!$F$35-(GE59*$C$13)*$C$19*'Drive Train'!$F$39</f>
        <v>12.335844996529303</v>
      </c>
      <c r="OR59" s="43">
        <f>'Drive Train'!$F$35-(GF59*$C$13)*$C$19*'Drive Train'!$F$39</f>
        <v>12.335844999880724</v>
      </c>
      <c r="OS59" s="43">
        <f>'Drive Train'!$F$35-(GG59*$C$13)*$C$19*'Drive Train'!$F$39</f>
        <v>12.335844999995921</v>
      </c>
      <c r="OT59" s="43">
        <f>'Drive Train'!$F$35-(GH59*$C$13)*$C$19*'Drive Train'!$F$39</f>
        <v>12.335844999999861</v>
      </c>
      <c r="OU59" s="43">
        <f>'Drive Train'!$F$35-(GI59*$C$13)*$C$19*'Drive Train'!$F$39</f>
        <v>12.4</v>
      </c>
      <c r="OV59" s="43">
        <f>'Drive Train'!$F$35-(GJ59*$C$13)*$C$19*'Drive Train'!$F$39</f>
        <v>12.4</v>
      </c>
      <c r="OW59" s="43">
        <f>'Drive Train'!$F$35-(GK59*$C$13)*$C$19*'Drive Train'!$F$39</f>
        <v>12.4</v>
      </c>
      <c r="OX59" s="47">
        <f t="shared" si="240"/>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0</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190">
        <f t="shared" si="241"/>
        <v>2.0400000000000009</v>
      </c>
      <c r="PU59" s="43">
        <f t="shared" si="242"/>
        <v>15.29521453649356</v>
      </c>
      <c r="PV59" s="43">
        <f t="shared" si="243"/>
        <v>19.652013190357735</v>
      </c>
      <c r="PW59" s="43">
        <f t="shared" si="244"/>
        <v>19.439210298198539</v>
      </c>
      <c r="PX59" s="43">
        <f t="shared" si="245"/>
        <v>15.922362554936914</v>
      </c>
      <c r="PY59" s="43">
        <f t="shared" si="246"/>
        <v>13.997470007769731</v>
      </c>
      <c r="PZ59" s="43">
        <f t="shared" si="247"/>
        <v>12.208295022960858</v>
      </c>
      <c r="QA59" s="43">
        <f t="shared" si="248"/>
        <v>11.812774381794295</v>
      </c>
      <c r="QB59" s="43">
        <f t="shared" si="249"/>
        <v>11.153060367918922</v>
      </c>
      <c r="QC59" s="43">
        <f t="shared" si="250"/>
        <v>10.945422930559467</v>
      </c>
      <c r="QD59" s="43">
        <f t="shared" si="251"/>
        <v>10.744299234348867</v>
      </c>
      <c r="QE59" s="43">
        <f t="shared" si="252"/>
        <v>10.598935127087987</v>
      </c>
      <c r="QF59" s="43">
        <f t="shared" si="253"/>
        <v>9.9793847078870996</v>
      </c>
      <c r="QG59" s="43">
        <f t="shared" si="254"/>
        <v>11.881952289867035</v>
      </c>
      <c r="QH59" s="43">
        <f t="shared" si="255"/>
        <v>13.366598945617948</v>
      </c>
      <c r="QI59" s="43">
        <f t="shared" si="256"/>
        <v>14.246900087899082</v>
      </c>
      <c r="QJ59" s="43">
        <f t="shared" si="257"/>
        <v>15.278682877448372</v>
      </c>
      <c r="QK59" s="43">
        <f t="shared" si="258"/>
        <v>15.975151722521131</v>
      </c>
      <c r="QL59" s="43">
        <f t="shared" si="259"/>
        <v>16.285208220838218</v>
      </c>
      <c r="QM59" s="43">
        <f t="shared" si="260"/>
        <v>16.11264101882972</v>
      </c>
      <c r="QN59" s="43">
        <f t="shared" si="261"/>
        <v>16.187403996628273</v>
      </c>
      <c r="QO59" s="43">
        <f t="shared" si="262"/>
        <v>16.005121974387158</v>
      </c>
      <c r="QP59" s="47">
        <f t="shared" si="263"/>
        <v>2.0400000000000009</v>
      </c>
      <c r="QQ59" s="43">
        <f t="shared" si="354"/>
        <v>0</v>
      </c>
      <c r="QR59" s="43">
        <f t="shared" si="355"/>
        <v>1.9887219367413767E-2</v>
      </c>
      <c r="QS59" s="43">
        <f t="shared" si="356"/>
        <v>1.9887219367401322E-2</v>
      </c>
      <c r="QT59" s="43">
        <f t="shared" si="357"/>
        <v>0</v>
      </c>
      <c r="QU59" s="43">
        <f t="shared" si="358"/>
        <v>0</v>
      </c>
      <c r="QV59" s="43">
        <f t="shared" si="359"/>
        <v>0</v>
      </c>
      <c r="QW59" s="43">
        <f t="shared" si="360"/>
        <v>0</v>
      </c>
      <c r="QX59" s="43">
        <f t="shared" si="361"/>
        <v>0</v>
      </c>
      <c r="QY59" s="43">
        <f t="shared" si="362"/>
        <v>0</v>
      </c>
      <c r="QZ59" s="43">
        <f t="shared" si="363"/>
        <v>0</v>
      </c>
      <c r="RA59" s="43">
        <f t="shared" si="364"/>
        <v>0</v>
      </c>
      <c r="RB59" s="43">
        <f t="shared" si="365"/>
        <v>0.10412212329972285</v>
      </c>
      <c r="RC59" s="43">
        <f t="shared" si="366"/>
        <v>2.0426226795296449E-2</v>
      </c>
      <c r="RD59" s="43">
        <f t="shared" si="367"/>
        <v>1.9887977704291342E-2</v>
      </c>
      <c r="RE59" s="43">
        <f t="shared" si="368"/>
        <v>1.9887220443272572E-2</v>
      </c>
      <c r="RF59" s="43">
        <f t="shared" si="369"/>
        <v>1.9887219404375427E-2</v>
      </c>
      <c r="RG59" s="43">
        <f t="shared" si="370"/>
        <v>1.9887219368665793E-2</v>
      </c>
      <c r="RH59" s="43">
        <f t="shared" si="371"/>
        <v>1.9887219367444486E-2</v>
      </c>
      <c r="RI59" s="43">
        <f t="shared" si="372"/>
        <v>0</v>
      </c>
      <c r="RJ59" s="43">
        <f t="shared" si="373"/>
        <v>0</v>
      </c>
      <c r="RK59" s="43">
        <f t="shared" si="374"/>
        <v>0</v>
      </c>
      <c r="RL59" s="47">
        <f t="shared" si="264"/>
        <v>2.0400000000000009</v>
      </c>
      <c r="RM59" s="2">
        <f>IF(AND(LO59&gt;=LO$6*'Drive Train'!$AA$52,LO59&lt;=LO$6*'Drive Train'!$AA$53,KS59=0,JW59=0,EU59&gt;0),$C$17,0)</f>
        <v>0</v>
      </c>
      <c r="RN59" s="2">
        <f>IF(AND(LP59&gt;=LP$6*'Drive Train'!$AA$52,LP59&lt;=LP$6*'Drive Train'!$AA$53,KT59=0,JX59=0,EV59&gt;0),$C$17,0)</f>
        <v>0</v>
      </c>
      <c r="RO59" s="2">
        <f>IF(AND(LQ59&gt;=LQ$6*'Drive Train'!$AA$52,LQ59&lt;=LQ$6*'Drive Train'!$AA$53,KU59=0,JY59=0,EW59&gt;0),$C$17,0)</f>
        <v>0</v>
      </c>
      <c r="RP59" s="2">
        <f>IF(AND(LR59&gt;=LR$6*'Drive Train'!$AA$52,LR59&lt;=LR$6*'Drive Train'!$AA$53,KV59=0,JZ59=0,EX59&gt;0),$C$17,0)</f>
        <v>0</v>
      </c>
      <c r="RQ59" s="2">
        <f>IF(AND(LS59&gt;=LS$6*'Drive Train'!$AA$52,LS59&lt;=LS$6*'Drive Train'!$AA$53,KW59=0,KA59=0,EY59&gt;0),$C$17,0)</f>
        <v>0</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0.04</v>
      </c>
      <c r="RY59" s="2">
        <f>IF(AND(MA59&gt;=MA$6*'Drive Train'!$AA$52,MA59&lt;=MA$6*'Drive Train'!$AA$53,LE59=0,KI59=0,FG59&gt;0),$C$17,0)</f>
        <v>0</v>
      </c>
      <c r="RZ59" s="2">
        <f>IF(AND(MB59&gt;=MB$6*'Drive Train'!$AA$52,MB59&lt;=MB$6*'Drive Train'!$AA$53,LF59=0,KJ59=0,FH59&gt;0),$C$17,0)</f>
        <v>0</v>
      </c>
      <c r="SA59" s="2">
        <f>IF(AND(MC59&gt;=MC$6*'Drive Train'!$AA$52,MC59&lt;=MC$6*'Drive Train'!$AA$53,LG59=0,KK59=0,FI59&gt;0),$C$17,0)</f>
        <v>0</v>
      </c>
      <c r="SB59" s="2">
        <f>IF(AND(MD59&gt;=MD$6*'Drive Train'!$AA$52,MD59&lt;=MD$6*'Drive Train'!$AA$53,LH59=0,KL59=0,FJ59&gt;0),$C$17,0)</f>
        <v>0</v>
      </c>
      <c r="SC59" s="2">
        <f>IF(AND(ME59&gt;=ME$6*'Drive Train'!$AA$52,ME59&lt;=ME$6*'Drive Train'!$AA$53,LI59=0,KM59=0,FK59&gt;0),$C$17,0)</f>
        <v>0</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265"/>
        <v>2.0400000000000009</v>
      </c>
      <c r="SI59" s="2">
        <f>IF(AND(EU59&lt;0,KS59=0,LO59&gt;=LO$6*'Drive Train'!$AA$52,LO59&lt;=LO$6*'Drive Train'!$AA$53,OY59=1,JW59=0),$C$17,0)</f>
        <v>0</v>
      </c>
      <c r="SJ59" s="2">
        <f>IF(AND(EV59&lt;0,KT59=0,LP59&gt;=LP$6*'Drive Train'!$AA$52,LP59&lt;=LP$6*'Drive Train'!$AA$53,OZ59=1,JX59=0),$C$17,0)</f>
        <v>0.04</v>
      </c>
      <c r="SK59" s="2">
        <f>IF(AND(EW59&lt;0,KU59=0,LQ59&gt;=LQ$6*'Drive Train'!$AA$52,LQ59&lt;=LQ$6*'Drive Train'!$AA$53,PA59=1,JY59=0),$C$17,0)</f>
        <v>0</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0.04</v>
      </c>
      <c r="SV59" s="2">
        <f>IF(AND(FH59&lt;0,LF59=0,MB59&gt;=MB$6*'Drive Train'!$AA$52,MB59&lt;=MB$6*'Drive Train'!$AA$53,PL59=1,KJ59=0),$C$17,0)</f>
        <v>0.04</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266"/>
        <v>2.0400000000000009</v>
      </c>
    </row>
    <row r="60" spans="3:524" x14ac:dyDescent="0.3">
      <c r="C60" s="44" t="s">
        <v>122</v>
      </c>
      <c r="E60" s="14">
        <f>LO6</f>
        <v>15.602997475870573</v>
      </c>
      <c r="F60" s="14">
        <f t="shared" ref="F60:O60" si="444">LP6</f>
        <v>15.943449692078337</v>
      </c>
      <c r="G60" s="14">
        <f t="shared" si="444"/>
        <v>17.252387388555352</v>
      </c>
      <c r="H60" s="14">
        <f t="shared" si="444"/>
        <v>16.088877633482532</v>
      </c>
      <c r="I60" s="14">
        <f t="shared" si="444"/>
        <v>13.884919714935277</v>
      </c>
      <c r="J60" s="14">
        <f t="shared" si="444"/>
        <v>11.740690596400611</v>
      </c>
      <c r="K60" s="14">
        <f t="shared" si="444"/>
        <v>10.12410263543156</v>
      </c>
      <c r="L60" s="14">
        <f t="shared" si="444"/>
        <v>8.8969481199422678</v>
      </c>
      <c r="M60" s="14">
        <f t="shared" si="444"/>
        <v>7.9351158941680504</v>
      </c>
      <c r="N60" s="14">
        <f t="shared" si="444"/>
        <v>7.1609582459565368</v>
      </c>
      <c r="O60" s="14">
        <f t="shared" si="444"/>
        <v>6.5354366861685671</v>
      </c>
      <c r="R60" s="49">
        <f t="shared" si="97"/>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0.94936646819815618</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47">
        <f t="shared" si="98"/>
        <v>2.080000000000001</v>
      </c>
      <c r="AO60" s="36">
        <f>LO60*12*60/(PI() * 'Drive Train'!$F$15)/S$6*ABS(S60)</f>
        <v>0</v>
      </c>
      <c r="AP60" s="36">
        <f>LP60*12*60/(PI() * 'Drive Train'!$F$15)/T$6*ABS(T60)</f>
        <v>0</v>
      </c>
      <c r="AQ60" s="36">
        <f>LQ60*12*60/(PI() * 'Drive Train'!$F$15)/U$6*ABS(U60)</f>
        <v>0</v>
      </c>
      <c r="AR60" s="36">
        <f>LR60*12*60/(PI() * 'Drive Train'!$F$15)/V$6*ABS(V60)</f>
        <v>0</v>
      </c>
      <c r="AS60" s="36">
        <f>LS60*12*60/(PI() * 'Drive Train'!$F$15)/W$6*ABS(W60)</f>
        <v>0</v>
      </c>
      <c r="AT60" s="36">
        <f>LT60*12*60/(PI() * 'Drive Train'!$F$15)/X$6*ABS(X60)</f>
        <v>0</v>
      </c>
      <c r="AU60" s="36">
        <f>LU60*12*60/(PI() * 'Drive Train'!$F$15)/Y$6*ABS(Y60)</f>
        <v>0</v>
      </c>
      <c r="AV60" s="36">
        <f>LV60*12*60/(PI() * 'Drive Train'!$F$15)/Z$6*ABS(Z60)</f>
        <v>0</v>
      </c>
      <c r="AW60" s="36">
        <f>LW60*12*60/(PI() * 'Drive Train'!$F$15)/AA$6*ABS(AA60)</f>
        <v>0</v>
      </c>
      <c r="AX60" s="36">
        <f>LX60*12*60/(PI() * 'Drive Train'!$F$15)/AB$6*ABS(AB60)</f>
        <v>0</v>
      </c>
      <c r="AY60" s="36">
        <f>LY60*12*60/(PI() * 'Drive Train'!$F$15)/AC$6*ABS(AC60)</f>
        <v>0</v>
      </c>
      <c r="AZ60" s="36">
        <f>LZ60*12*60/(PI() * 'Drive Train'!$F$15)/AD$6*ABS(AD60)</f>
        <v>2567.3317177473677</v>
      </c>
      <c r="BA60" s="36">
        <f>MA60*12*60/(PI() * 'Drive Train'!$F$15)/AE$6*ABS(AE60)</f>
        <v>0</v>
      </c>
      <c r="BB60" s="36">
        <f>MB60*12*60/(PI() * 'Drive Train'!$F$15)/AF$6*ABS(AF60)</f>
        <v>0</v>
      </c>
      <c r="BC60" s="36">
        <f>MC60*12*60/(PI() * 'Drive Train'!$F$15)/AG$6*ABS(AG60)</f>
        <v>0</v>
      </c>
      <c r="BD60" s="36">
        <f>MD60*12*60/(PI() * 'Drive Train'!$F$15)/AH$6*ABS(AH60)</f>
        <v>0</v>
      </c>
      <c r="BE60" s="36">
        <f>ME60*12*60/(PI() * 'Drive Train'!$F$15)/AI$6*ABS(AI60)</f>
        <v>0</v>
      </c>
      <c r="BF60" s="36">
        <f>MF60*12*60/(PI() * 'Drive Train'!$F$15)/AJ$6*ABS(AJ60)</f>
        <v>0</v>
      </c>
      <c r="BG60" s="36">
        <f>MG60*12*60/(PI() * 'Drive Train'!$F$15)/AK$6*ABS(AK60)</f>
        <v>0</v>
      </c>
      <c r="BH60" s="36">
        <f>MH60*12*60/(PI() * 'Drive Train'!$F$15)/AL$6*ABS(AL60)</f>
        <v>0</v>
      </c>
      <c r="BI60" s="36">
        <f>MI60*12*60/(PI() * 'Drive Train'!$F$15)/AM$6*ABS(AM60)</f>
        <v>0</v>
      </c>
      <c r="BJ60" s="47">
        <f t="shared" si="308"/>
        <v>2.080000000000001</v>
      </c>
      <c r="BK60" s="2">
        <f>IF(OR(KS59=1,AND($C$37=Motors!$C$32,OY59=1)),0,IF(NG60=0,-(CG59+$C$15)/($C$14-$C$15)*$C$12,($C$11*S60-AO60)/($C$11*S60)*$C$12*S60))</f>
        <v>0</v>
      </c>
      <c r="BL60" s="2">
        <f>IF(OR(KT59=1,AND($C$37=Motors!$C$32,OZ59=1)),0,IF(NH60=0,-(CH59+$C$15)/($C$14-$C$15)*$C$12,($C$11*T60-AP60)/($C$11*T60)*$C$12*T60))</f>
        <v>0</v>
      </c>
      <c r="BM60" s="2">
        <f>IF(OR(KU59=1,AND($C$37=Motors!$C$32,PA59=1)),0,IF(NI60=0,-(CI59+$C$15)/($C$14-$C$15)*$C$12,($C$11*U60-AQ60)/($C$11*U60)*$C$12*U60))</f>
        <v>0</v>
      </c>
      <c r="BN60" s="2">
        <f>IF(OR(KV59=1,AND($C$37=Motors!$C$32,PB59=1)),0,IF(NJ60=0,-(CJ59+$C$15)/($C$14-$C$15)*$C$12,($C$11*V60-AR60)/($C$11*V60)*$C$12*V60))</f>
        <v>0</v>
      </c>
      <c r="BO60" s="2">
        <f>IF(OR(KW59=1,AND($C$37=Motors!$C$32,PC59=1)),0,IF(NK60=0,-(CK59+$C$15)/($C$14-$C$15)*$C$12,($C$11*W60-AS60)/($C$11*W60)*$C$12*W60))</f>
        <v>0</v>
      </c>
      <c r="BP60" s="2">
        <f>IF(OR(KX59=1,AND($C$37=Motors!$C$32,PD59=1)),0,IF(NL60=0,-(CL59+$C$15)/($C$14-$C$15)*$C$12,($C$11*X60-AT60)/($C$11*X60)*$C$12*X60))</f>
        <v>0</v>
      </c>
      <c r="BQ60" s="2">
        <f>IF(OR(KY59=1,AND($C$37=Motors!$C$32,PE59=1)),0,IF(NM60=0,-(CM59+$C$15)/($C$14-$C$15)*$C$12,($C$11*Y60-AU60)/($C$11*Y60)*$C$12*Y60))</f>
        <v>0</v>
      </c>
      <c r="BR60" s="2">
        <f>IF(OR(KZ59=1,AND($C$37=Motors!$C$32,PF59=1)),0,IF(NN60=0,-(CN59+$C$15)/($C$14-$C$15)*$C$12,($C$11*Z60-AV60)/($C$11*Z60)*$C$12*Z60))</f>
        <v>0</v>
      </c>
      <c r="BS60" s="2">
        <f>IF(OR(LA59=1,AND($C$37=Motors!$C$32,PG59=1)),0,IF(NO60=0,-(CO59+$C$15)/($C$14-$C$15)*$C$12,($C$11*AA60-AW60)/($C$11*AA60)*$C$12*AA60))</f>
        <v>0</v>
      </c>
      <c r="BT60" s="2">
        <f>IF(OR(LB59=1,AND($C$37=Motors!$C$32,PH59=1)),0,IF(NP60=0,-(CP59+$C$15)/($C$14-$C$15)*$C$12,($C$11*AB60-AX60)/($C$11*AB60)*$C$12*AB60))</f>
        <v>0</v>
      </c>
      <c r="BU60" s="2">
        <f>IF(OR(LC59=1,AND($C$37=Motors!$C$32,PI59=1)),0,IF(NQ60=0,-(CQ59+$C$15)/($C$14-$C$15)*$C$12,($C$11*AC60-AY60)/($C$11*AC60)*$C$12*AC60))</f>
        <v>0</v>
      </c>
      <c r="BV60" s="2">
        <f>IF(OR(LD59=1,AND($C$37=Motors!$C$32,PJ59=1)),0,IF(NR60=0,-(CR59+$C$15)/($C$14-$C$15)*$C$12,($C$11*AD60-AZ60)/($C$11*AD60)*$C$12*AD60))</f>
        <v>2.6742837966521695</v>
      </c>
      <c r="BW60" s="2">
        <f>IF(OR(LE59=1,AND($C$37=Motors!$C$32,PK59=1)),0,IF(NS60=0,-(CS59+$C$15)/($C$14-$C$15)*$C$12,($C$11*AE60-BA60)/($C$11*AE60)*$C$12*AE60))</f>
        <v>0</v>
      </c>
      <c r="BX60" s="2">
        <f>IF(OR(LF59=1,AND($C$37=Motors!$C$32,PL59=1)),0,IF(NT60=0,-(CT59+$C$15)/($C$14-$C$15)*$C$12,($C$11*AF60-BB60)/($C$11*AF60)*$C$12*AF60))</f>
        <v>0</v>
      </c>
      <c r="BY60" s="2">
        <f>IF(OR(LG59=1,AND($C$37=Motors!$C$32,PM59=1)),0,IF(NU60=0,-(CU59+$C$15)/($C$14-$C$15)*$C$12,($C$11*AG60-BC60)/($C$11*AG60)*$C$12*AG60))</f>
        <v>0</v>
      </c>
      <c r="BZ60" s="2">
        <f>IF(OR(LH59=1,AND($C$37=Motors!$C$32,PN59=1)),0,IF(NV60=0,-(CV59+$C$15)/($C$14-$C$15)*$C$12,($C$11*AH60-BD60)/($C$11*AH60)*$C$12*AH60))</f>
        <v>0</v>
      </c>
      <c r="CA60" s="2">
        <f>IF(OR(LI59=1,AND($C$37=Motors!$C$32,PO59=1)),0,IF(NW60=0,-(CW59+$C$15)/($C$14-$C$15)*$C$12,($C$11*AI60-BE60)/($C$11*AI60)*$C$12*AI60))</f>
        <v>0</v>
      </c>
      <c r="CB60" s="2">
        <f>IF(OR(LJ59=1,AND($C$37=Motors!$C$32,PP59=1)),0,IF(NX60=0,-(CX59+$C$15)/($C$14-$C$15)*$C$12,($C$11*AJ60-BF60)/($C$11*AJ60)*$C$12*AJ60))</f>
        <v>0</v>
      </c>
      <c r="CC60" s="2">
        <f>IF(OR(LK59=1,AND($C$37=Motors!$C$32,PQ59=1)),0,IF(NY60=0,-(CY59+$C$15)/($C$14-$C$15)*$C$12,($C$11*AK60-BG60)/($C$11*AK60)*$C$12*AK60))</f>
        <v>0</v>
      </c>
      <c r="CD60" s="2">
        <f>IF(OR(LL59=1,AND($C$37=Motors!$C$32,PR59=1)),0,IF(NZ60=0,-(CZ59+$C$15)/($C$14-$C$15)*$C$12,($C$11*AL60-BH60)/($C$11*AL60)*$C$12*AL60))</f>
        <v>0</v>
      </c>
      <c r="CE60" s="2">
        <f>IF(OR(LM59=1,AND($C$37=Motors!$C$32,PS59=1)),0,IF(OA60=0,-(DA59+$C$15)/($C$14-$C$15)*$C$12,($C$11*AM60-BI60)/($C$11*AM60)*$C$12*AM60))</f>
        <v>0</v>
      </c>
      <c r="CF60" s="47">
        <f t="shared" si="309"/>
        <v>2.080000000000001</v>
      </c>
      <c r="CG60" s="43">
        <f>IF(AND(KS59=1,OY59=1),0,ABS(BK60/$C$12*($C$14-$C$15)+$C$15) *'Drive Train'!$AA$49 + CG59*(1-'Drive Train'!$AA$49))</f>
        <v>0</v>
      </c>
      <c r="CH60" s="43">
        <f>IF(AND(KT59=1,OZ59=1),0,ABS(BL60/$C$12*($C$14-$C$15)+$C$15) *'Drive Train'!$AA$49 + CH59*(1-'Drive Train'!$AA$49))</f>
        <v>1.5275000000001913</v>
      </c>
      <c r="CI60" s="43">
        <f>IF(AND(KU59=1,PA59=1),0,ABS(BM60/$C$12*($C$14-$C$15)+$C$15) *'Drive Train'!$AA$49 + CI59*(1-'Drive Train'!$AA$49))</f>
        <v>1.5275000000000001</v>
      </c>
      <c r="CJ60" s="43">
        <f>IF(AND(KV59=1,PB59=1),0,ABS(BN60/$C$12*($C$14-$C$15)+$C$15) *'Drive Train'!$AA$49 + CJ59*(1-'Drive Train'!$AA$49))</f>
        <v>0</v>
      </c>
      <c r="CK60" s="43">
        <f>IF(AND(KW59=1,PC59=1),0,ABS(BO60/$C$12*($C$14-$C$15)+$C$15) *'Drive Train'!$AA$49 + CK59*(1-'Drive Train'!$AA$49))</f>
        <v>0</v>
      </c>
      <c r="CL60" s="43">
        <f>IF(AND(KX59=1,PD59=1),0,ABS(BP60/$C$12*($C$14-$C$15)+$C$15) *'Drive Train'!$AA$49 + CL59*(1-'Drive Train'!$AA$49))</f>
        <v>0</v>
      </c>
      <c r="CM60" s="43">
        <f>IF(AND(KY59=1,PE59=1),0,ABS(BQ60/$C$12*($C$14-$C$15)+$C$15) *'Drive Train'!$AA$49 + CM59*(1-'Drive Train'!$AA$49))</f>
        <v>0</v>
      </c>
      <c r="CN60" s="43">
        <f>IF(AND(KZ59=1,PF59=1),0,ABS(BR60/$C$12*($C$14-$C$15)+$C$15) *'Drive Train'!$AA$49 + CN59*(1-'Drive Train'!$AA$49))</f>
        <v>0</v>
      </c>
      <c r="CO60" s="43">
        <f>IF(AND(LA59=1,PG59=1),0,ABS(BS60/$C$12*($C$14-$C$15)+$C$15) *'Drive Train'!$AA$49 + CO59*(1-'Drive Train'!$AA$49))</f>
        <v>0</v>
      </c>
      <c r="CP60" s="43">
        <f>IF(AND(LB59=1,PH59=1),0,ABS(BT60/$C$12*($C$14-$C$15)+$C$15) *'Drive Train'!$AA$49 + CP59*(1-'Drive Train'!$AA$49))</f>
        <v>0</v>
      </c>
      <c r="CQ60" s="43">
        <f>IF(AND(LC59=1,PI59=1),0,ABS(BU60/$C$12*($C$14-$C$15)+$C$15) *'Drive Train'!$AA$49 + CQ59*(1-'Drive Train'!$AA$49))</f>
        <v>0</v>
      </c>
      <c r="CR60" s="43">
        <f>IF(AND(LD59=1,PJ59=1),0,ABS(BV60/$C$12*($C$14-$C$15)+$C$15) *'Drive Train'!$AA$49 + CR59*(1-'Drive Train'!$AA$49))</f>
        <v>147.39942321134572</v>
      </c>
      <c r="CS60" s="43">
        <f>IF(AND(LE59=1,PK59=1),0,ABS(BW60/$C$12*($C$14-$C$15)+$C$15) *'Drive Train'!$AA$49 + CS59*(1-'Drive Train'!$AA$49))</f>
        <v>1.5357800298110997</v>
      </c>
      <c r="CT60" s="43">
        <f>IF(AND(LF59=1,PL59=1),0,ABS(BX60/$C$12*($C$14-$C$15)+$C$15) *'Drive Train'!$AA$49 + CT59*(1-'Drive Train'!$AA$49))</f>
        <v>1.5275116492866914</v>
      </c>
      <c r="CU60" s="43">
        <f>IF(AND(LG59=1,PM59=1),0,ABS(BY60/$C$12*($C$14-$C$15)+$C$15) *'Drive Train'!$AA$49 + CU59*(1-'Drive Train'!$AA$49))</f>
        <v>1.5275000165271304</v>
      </c>
      <c r="CV60" s="43">
        <f>IF(AND(LH59=1,PN59=1),0,ABS(BZ60/$C$12*($C$14-$C$15)+$C$15) *'Drive Train'!$AA$49 + CV59*(1-'Drive Train'!$AA$49))</f>
        <v>1.5275000005679824</v>
      </c>
      <c r="CW60" s="43">
        <f>IF(AND(LI59=1,PO59=1),0,ABS(CA60/$C$12*($C$14-$C$15)+$C$15) *'Drive Train'!$AA$49 + CW59*(1-'Drive Train'!$AA$49))</f>
        <v>1.5275000000194245</v>
      </c>
      <c r="CX60" s="43">
        <f>IF(AND(LJ59=1,PP59=1),0,ABS(CB60/$C$12*($C$14-$C$15)+$C$15) *'Drive Train'!$AA$49 + CX59*(1-'Drive Train'!$AA$49))</f>
        <v>1.5275000000006631</v>
      </c>
      <c r="CY60" s="43">
        <f>IF(AND(LK59=1,PQ59=1),0,ABS(CC60/$C$12*($C$14-$C$15)+$C$15) *'Drive Train'!$AA$49 + CY59*(1-'Drive Train'!$AA$49))</f>
        <v>0</v>
      </c>
      <c r="CZ60" s="43">
        <f>IF(AND(LL59=1,PR59=1),0,ABS(CD60/$C$12*($C$14-$C$15)+$C$15) *'Drive Train'!$AA$49 + CZ59*(1-'Drive Train'!$AA$49))</f>
        <v>0</v>
      </c>
      <c r="DA60" s="43">
        <f>IF(AND(LM59=1,PS59=1),0,ABS(CE60/$C$12*($C$14-$C$15)+$C$15) *'Drive Train'!$AA$49 + DA59*(1-'Drive Train'!$AA$49))</f>
        <v>0</v>
      </c>
      <c r="DB60" s="47">
        <f t="shared" si="99"/>
        <v>2.080000000000001</v>
      </c>
      <c r="DC60" s="43">
        <f t="shared" si="310"/>
        <v>0</v>
      </c>
      <c r="DD60" s="43">
        <f t="shared" si="311"/>
        <v>1.5275000000001913</v>
      </c>
      <c r="DE60" s="43">
        <f t="shared" si="312"/>
        <v>1.5275000000000001</v>
      </c>
      <c r="DF60" s="43">
        <f t="shared" si="313"/>
        <v>0</v>
      </c>
      <c r="DG60" s="43">
        <f t="shared" si="314"/>
        <v>0</v>
      </c>
      <c r="DH60" s="43">
        <f t="shared" si="315"/>
        <v>0</v>
      </c>
      <c r="DI60" s="43">
        <f t="shared" si="316"/>
        <v>0</v>
      </c>
      <c r="DJ60" s="43">
        <f t="shared" si="317"/>
        <v>0</v>
      </c>
      <c r="DK60" s="43">
        <f t="shared" si="318"/>
        <v>0</v>
      </c>
      <c r="DL60" s="43">
        <f t="shared" si="319"/>
        <v>0</v>
      </c>
      <c r="DM60" s="43">
        <f t="shared" si="320"/>
        <v>0</v>
      </c>
      <c r="DN60" s="43">
        <f t="shared" si="321"/>
        <v>25</v>
      </c>
      <c r="DO60" s="43">
        <f t="shared" si="322"/>
        <v>1.5357800298110997</v>
      </c>
      <c r="DP60" s="43">
        <f t="shared" si="323"/>
        <v>1.5275116492866914</v>
      </c>
      <c r="DQ60" s="43">
        <f t="shared" si="324"/>
        <v>1.5275000165271304</v>
      </c>
      <c r="DR60" s="43">
        <f t="shared" si="325"/>
        <v>1.5275000005679824</v>
      </c>
      <c r="DS60" s="43">
        <f t="shared" si="326"/>
        <v>1.5275000000194245</v>
      </c>
      <c r="DT60" s="43">
        <f t="shared" si="327"/>
        <v>1.5275000000006631</v>
      </c>
      <c r="DU60" s="43">
        <f t="shared" si="328"/>
        <v>0</v>
      </c>
      <c r="DV60" s="43">
        <f t="shared" si="329"/>
        <v>0</v>
      </c>
      <c r="DW60" s="43">
        <f t="shared" si="330"/>
        <v>0</v>
      </c>
      <c r="DX60" s="47">
        <f t="shared" si="100"/>
        <v>2.080000000000001</v>
      </c>
      <c r="DY60" s="2">
        <f>IF(OY60=0,($C$23/0.4536*IF(ISNA(MK59),'Drive Train'!$F$16,'Drive Train'!$F$17)*4.448*$C$24*S$6)*SIGN(BK60),BK60)</f>
        <v>0</v>
      </c>
      <c r="DZ60" s="2">
        <f>IF(OZ60=0,($C$23/0.4536*IF(ISNA(ML59),'Drive Train'!$F$16,'Drive Train'!$F$17)*4.448*$C$24*$C$21*T$6)*SIGN(BL60),BL60)</f>
        <v>0</v>
      </c>
      <c r="EA60" s="2">
        <f>IF(PA60=0,($C$23/0.4536*IF(ISNA(MM59),'Drive Train'!$F$16,'Drive Train'!$F$17)*4.448*$C$24*$C$21*U$6)*SIGN(BM60),BM60)</f>
        <v>0</v>
      </c>
      <c r="EB60" s="2">
        <f>IF(PB60=0,($C$23/0.4536*IF(ISNA(MN59),'Drive Train'!$F$16,'Drive Train'!$F$17)*4.448*$C$24*$C$21*V$6)*SIGN(BN60),BN60)</f>
        <v>0</v>
      </c>
      <c r="EC60" s="2">
        <f>IF(PC60=0,($C$23/0.4536*IF(ISNA(MO59),'Drive Train'!$F$16,'Drive Train'!$F$17)*4.448*$C$24*$C$21*W$6)*SIGN(BO60),BO60)</f>
        <v>0</v>
      </c>
      <c r="ED60" s="2">
        <f>IF(PD60=0,($C$23/0.4536*IF(ISNA(MP59),'Drive Train'!$F$16,'Drive Train'!$F$17)*4.448*$C$24*$C$21*X$6)*SIGN(BP60),BP60)</f>
        <v>0</v>
      </c>
      <c r="EE60" s="2">
        <f>IF(PE60=0,($C$23/0.4536*IF(ISNA(MQ59),'Drive Train'!$F$16,'Drive Train'!$F$17)*4.448*$C$24*$C$21*Y$6)*SIGN(BQ60),BQ60)</f>
        <v>0</v>
      </c>
      <c r="EF60" s="2">
        <f>IF(PF60=0,($C$23/0.4536*IF(ISNA(MR59),'Drive Train'!$F$16,'Drive Train'!$F$17)*4.448*$C$24*$C$21*Z$6)*SIGN(BR60),BR60)</f>
        <v>0</v>
      </c>
      <c r="EG60" s="2">
        <f>IF(PG60=0,($C$23/0.4536*IF(ISNA(MS59),'Drive Train'!$F$16,'Drive Train'!$F$17)*4.448*$C$24*$C$21*AA$6)*SIGN(BS60),BS60)</f>
        <v>0</v>
      </c>
      <c r="EH60" s="2">
        <f>IF(PH60=0,($C$23/0.4536*IF(ISNA(MT59),'Drive Train'!$F$16,'Drive Train'!$F$17)*4.448*$C$24*$C$21*AB$6)*SIGN(BT60),BT60)</f>
        <v>0</v>
      </c>
      <c r="EI60" s="2">
        <f>IF(PI60=0,($C$23/0.4536*IF(ISNA(MU59),'Drive Train'!$F$16,'Drive Train'!$F$17)*4.448*$C$24*$C$21*AC$6)*SIGN(BU60),BU60)</f>
        <v>0</v>
      </c>
      <c r="EJ60" s="2">
        <f>IF(PJ60=0,($C$23/0.4536*IF(ISNA(MV59),'Drive Train'!$F$16,'Drive Train'!$F$17)*4.448*$C$24*$C$21*AD$6)*SIGN(BV60),BV60)</f>
        <v>2.6742837966521695</v>
      </c>
      <c r="EK60" s="2">
        <f>IF(PK60=0,($C$23/0.4536*IF(ISNA(MW59),'Drive Train'!$F$16,'Drive Train'!$F$17)*4.448*$C$24*$C$21*AE$6)*SIGN(BW60),BW60)</f>
        <v>0</v>
      </c>
      <c r="EL60" s="2">
        <f>IF(PL60=0,($C$23/0.4536*IF(ISNA(MX59),'Drive Train'!$F$16,'Drive Train'!$F$17)*4.448*$C$24*$C$21*AF$6)*SIGN(BX60),BX60)</f>
        <v>0</v>
      </c>
      <c r="EM60" s="2">
        <f>IF(PM60=0,($C$23/0.4536*IF(ISNA(MY59),'Drive Train'!$F$16,'Drive Train'!$F$17)*4.448*$C$24*$C$21*AG$6)*SIGN(BY60),BY60)</f>
        <v>0</v>
      </c>
      <c r="EN60" s="2">
        <f>IF(PN60=0,($C$23/0.4536*IF(ISNA(MZ59),'Drive Train'!$F$16,'Drive Train'!$F$17)*4.448*$C$24*$C$21*AH$6)*SIGN(BZ60),BZ60)</f>
        <v>0</v>
      </c>
      <c r="EO60" s="2">
        <f>IF(PO60=0,($C$23/0.4536*IF(ISNA(NA59),'Drive Train'!$F$16,'Drive Train'!$F$17)*4.448*$C$24*$C$21*AI$6)*SIGN(CA60),CA60)</f>
        <v>0</v>
      </c>
      <c r="EP60" s="2">
        <f>IF(PP60=0,($C$23/0.4536*IF(ISNA(NB59),'Drive Train'!$F$16,'Drive Train'!$F$17)*4.448*$C$24*$C$21*AJ$6)*SIGN(CB60),CB60)</f>
        <v>0</v>
      </c>
      <c r="EQ60" s="2">
        <f>IF(PQ60=0,($C$23/0.4536*IF(ISNA(NC59),'Drive Train'!$F$16,'Drive Train'!$F$17)*4.448*$C$24*$C$21*AK$6)*SIGN(CC60),CC60)</f>
        <v>0</v>
      </c>
      <c r="ER60" s="2">
        <f>IF(PR60=0,($C$23/0.4536*IF(ISNA(ND59),'Drive Train'!$F$16,'Drive Train'!$F$17)*4.448*$C$24*$C$21*AL$6)*SIGN(CD60),CD60)</f>
        <v>0</v>
      </c>
      <c r="ES60" s="2">
        <f>IF(PS60=0,($C$23/0.4536*IF(ISNA(NE59),'Drive Train'!$F$16,'Drive Train'!$F$17)*4.448*$C$24*$C$21*AM$6)*SIGN(CE60),CE60)</f>
        <v>0</v>
      </c>
      <c r="ET60" s="47">
        <f t="shared" si="331"/>
        <v>2.080000000000001</v>
      </c>
      <c r="EU60" s="2">
        <f>MAX(MIN(IF(AND(OY59=1,NG60&lt;0),-1,1)*(DC60-$C$15)/($C$14-$C$15)*$C$12*$C$21-$C$33*LO60/AO$6 -  OY59*$C$33/$C$21,DY59/$C$19),MAX(EU$8:EU59)*-1)</f>
        <v>-0.84420937587075306</v>
      </c>
      <c r="EV60" s="2">
        <f>MAX(MIN(IF(AND(OZ59=1,NH60&lt;0),-1,1)*(DD60-$C$15)/($C$14-$C$15)*$C$12*$C$21-$C$33*LP60/AP$6 -  OZ59*$C$33/$C$21,DZ59/$C$19),MAX(EV$8:EV59)*-1)</f>
        <v>-0.96144994746472368</v>
      </c>
      <c r="EW60" s="2">
        <f>MAX(MIN(IF(AND(PA59=1,NI60&lt;0),-1,1)*(DE60-$C$15)/($C$14-$C$15)*$C$12*$C$21-$C$33*LQ60/AQ$6 -  PA59*$C$33/$C$21,EA59/$C$19),MAX(EW$8:EW59)*-1)</f>
        <v>-0.88372278774358337</v>
      </c>
      <c r="EX60" s="2">
        <f>MAX(MIN(IF(AND(PB59=1,NJ60&lt;0),-1,1)*(DF60-$C$15)/($C$14-$C$15)*$C$12*$C$21-$C$33*LR60/AR$6 -  PB59*$C$33/$C$21,EB59/$C$19),MAX(EX$8:EX59)*-1)</f>
        <v>-0.84420937587075306</v>
      </c>
      <c r="EY60" s="2">
        <f>MAX(MIN(IF(AND(PC59=1,NK60&lt;0),-1,1)*(DG60-$C$15)/($C$14-$C$15)*$C$12*$C$21-$C$33*LS60/AS$6 -  PC59*$C$33/$C$21,EC59/$C$19),MAX(EY$8:EY59)*-1)</f>
        <v>-0.84420937587075306</v>
      </c>
      <c r="EZ60" s="2">
        <f>MAX(MIN(IF(AND(PD59=1,NL60&lt;0),-1,1)*(DH60-$C$15)/($C$14-$C$15)*$C$12*$C$21-$C$33*LT60/AT$6 -  PD59*$C$33/$C$21,ED59/$C$19),MAX(EZ$8:EZ59)*-1)</f>
        <v>-0.84420937587075306</v>
      </c>
      <c r="FA60" s="2">
        <f>MAX(MIN(IF(AND(PE59=1,NM60&lt;0),-1,1)*(DI60-$C$15)/($C$14-$C$15)*$C$12*$C$21-$C$33*LU60/AU$6 -  PE59*$C$33/$C$21,EE59/$C$19),MAX(FA$8:FA59)*-1)</f>
        <v>-0.84420937587075306</v>
      </c>
      <c r="FB60" s="2">
        <f>MAX(MIN(IF(AND(PF59=1,NN60&lt;0),-1,1)*(DJ60-$C$15)/($C$14-$C$15)*$C$12*$C$21-$C$33*LV60/AV$6 -  PF59*$C$33/$C$21,EF59/$C$19),MAX(FB$8:FB59)*-1)</f>
        <v>-0.84420937587075306</v>
      </c>
      <c r="FC60" s="2">
        <f>MAX(MIN(IF(AND(PG59=1,NO60&lt;0),-1,1)*(DK60-$C$15)/($C$14-$C$15)*$C$12*$C$21-$C$33*LW60/AW$6 -  PG59*$C$33/$C$21,EG59/$C$19),MAX(FC$8:FC59)*-1)</f>
        <v>-0.82444281081081083</v>
      </c>
      <c r="FD60" s="2">
        <f>MAX(MIN(IF(AND(PH59=1,NP60&lt;0),-1,1)*(DL60-$C$15)/($C$14-$C$15)*$C$12*$C$21-$C$33*LX60/AX$6 -  PH59*$C$33/$C$21,EH59/$C$19),MAX(FD$8:FD59)*-1)</f>
        <v>-0.74400936585365862</v>
      </c>
      <c r="FE60" s="2">
        <f>MAX(MIN(IF(AND(PI59=1,NQ60&lt;0),-1,1)*(DM60-$C$15)/($C$14-$C$15)*$C$12*$C$21-$C$33*LY60/AY$6 -  PI59*$C$33/$C$21,EI59/$C$19),MAX(FE$8:FE59)*-1)</f>
        <v>-0.6778751999999999</v>
      </c>
      <c r="FF60" s="2">
        <f>MAX(MIN(IF(AND(PJ59=1,NR60&lt;0),-1,1)*(DN60-$C$15)/($C$14-$C$15)*$C$12*$C$21-$C$33*LZ60/AZ$6 -  PJ59*$C$33/$C$21,EJ59/$C$19),MAX(FF$8:FF59)*-1)</f>
        <v>8.0557088333217786E-2</v>
      </c>
      <c r="FG60" s="2">
        <f>MAX(MIN(IF(AND(PK59=1,NS60&lt;0),-1,1)*(DO60-$C$15)/($C$14-$C$15)*$C$12*$C$21-$C$33*MA60/BA$6 -  PK59*$C$33/$C$21,EK59/$C$19),MAX(FG$8:FG59)*-1)</f>
        <v>-0.4460383340531891</v>
      </c>
      <c r="FH60" s="2">
        <f>MAX(MIN(IF(AND(PL59=1,NT60&lt;0),-1,1)*(DP60-$C$15)/($C$14-$C$15)*$C$12*$C$21-$C$33*MB60/BB$6 -  PL59*$C$33/$C$21,EL59/$C$19),MAX(FH$8:FH59)*-1)</f>
        <v>-0.52436625293161376</v>
      </c>
      <c r="FI60" s="2">
        <f>MAX(MIN(IF(AND(PM59=1,NU60&lt;0),-1,1)*(DQ60-$C$15)/($C$14-$C$15)*$C$12*$C$21-$C$33*MC60/BC$6 -  PM59*$C$33/$C$21,EM59/$C$19),MAX(FI$8:FI59)*-1)</f>
        <v>-0.60269417181003837</v>
      </c>
      <c r="FJ60" s="2">
        <f>MAX(MIN(IF(AND(PN59=1,NV60&lt;0),-1,1)*(DR60-$C$15)/($C$14-$C$15)*$C$12*$C$21-$C$33*MD60/BD$6 -  PN59*$C$33/$C$21,EN59/$C$19),MAX(FJ$8:FJ59)*-1)</f>
        <v>-0.68102209068846309</v>
      </c>
      <c r="FK60" s="2">
        <f>MAX(MIN(IF(AND(PO59=1,NW60&lt;0),-1,1)*(DS60-$C$15)/($C$14-$C$15)*$C$12*$C$21-$C$33*ME60/BE$6 -  PO59*$C$33/$C$21,EO59/$C$19),MAX(FK$8:FK59)*-1)</f>
        <v>-0.7593500095668877</v>
      </c>
      <c r="FL60" s="2">
        <f>MAX(MIN(IF(AND(PP59=1,NX60&lt;0),-1,1)*(DT60-$C$15)/($C$14-$C$15)*$C$12*$C$21-$C$33*MF60/BF$6 -  PP59*$C$33/$C$21,EP59/$C$19),MAX(FL$8:FL59)*-1)</f>
        <v>-0.8376779284453123</v>
      </c>
      <c r="FM60" s="2">
        <f>MAX(MIN(IF(AND(PQ59=1,NY60&lt;0),-1,1)*(DU60-$C$15)/($C$14-$C$15)*$C$12*$C$21-$C$33*MG60/BG$6 -  PQ59*$C$33/$C$21,EQ59/$C$19),MAX(FM$8:FM59)*-1)</f>
        <v>-0.84420937587075306</v>
      </c>
      <c r="FN60" s="2">
        <f>MAX(MIN(IF(AND(PR59=1,NZ60&lt;0),-1,1)*(DV60-$C$15)/($C$14-$C$15)*$C$12*$C$21-$C$33*MH60/BH$6 -  PR59*$C$33/$C$21,ER59/$C$19),MAX(FN$8:FN59)*-1)</f>
        <v>-0.84420937587075306</v>
      </c>
      <c r="FO60" s="2">
        <f>MAX(MIN(IF(AND(PS59=1,OA60&lt;0),-1,1)*(DW60-$C$15)/($C$14-$C$15)*$C$12*$C$21-$C$33*MI60/BI$6 -  PS59*$C$33/$C$21,ES59/$C$19),MAX(FO$8:FO59)*-1)</f>
        <v>-0.84420937587075306</v>
      </c>
      <c r="FP60" s="47">
        <f t="shared" si="101"/>
        <v>2.080000000000001</v>
      </c>
      <c r="FQ60" s="43">
        <f t="shared" si="375"/>
        <v>0</v>
      </c>
      <c r="FR60" s="43">
        <f t="shared" si="376"/>
        <v>1.5275000000001913</v>
      </c>
      <c r="FS60" s="43">
        <f t="shared" si="377"/>
        <v>1.5275000000000001</v>
      </c>
      <c r="FT60" s="43">
        <f t="shared" si="378"/>
        <v>0</v>
      </c>
      <c r="FU60" s="43">
        <f t="shared" si="379"/>
        <v>0</v>
      </c>
      <c r="FV60" s="43">
        <f t="shared" si="380"/>
        <v>0</v>
      </c>
      <c r="FW60" s="43">
        <f t="shared" si="381"/>
        <v>0</v>
      </c>
      <c r="FX60" s="43">
        <f t="shared" si="382"/>
        <v>0</v>
      </c>
      <c r="FY60" s="43">
        <f t="shared" si="383"/>
        <v>0</v>
      </c>
      <c r="FZ60" s="43">
        <f t="shared" si="384"/>
        <v>0</v>
      </c>
      <c r="GA60" s="43">
        <f t="shared" si="385"/>
        <v>0</v>
      </c>
      <c r="GB60" s="43">
        <f t="shared" si="386"/>
        <v>7.8153419902372834</v>
      </c>
      <c r="GC60" s="43">
        <f t="shared" si="387"/>
        <v>1.5357800298110997</v>
      </c>
      <c r="GD60" s="43">
        <f t="shared" si="388"/>
        <v>1.5275116492866914</v>
      </c>
      <c r="GE60" s="43">
        <f t="shared" si="389"/>
        <v>1.5275000165271304</v>
      </c>
      <c r="GF60" s="43">
        <f t="shared" si="390"/>
        <v>1.5275000005679824</v>
      </c>
      <c r="GG60" s="43">
        <f t="shared" si="391"/>
        <v>1.5275000000194245</v>
      </c>
      <c r="GH60" s="43">
        <f t="shared" si="392"/>
        <v>1.5275000000006631</v>
      </c>
      <c r="GI60" s="43">
        <f t="shared" si="393"/>
        <v>0</v>
      </c>
      <c r="GJ60" s="43">
        <f t="shared" si="394"/>
        <v>0</v>
      </c>
      <c r="GK60" s="43">
        <f t="shared" si="395"/>
        <v>0</v>
      </c>
      <c r="GL60" s="47">
        <f t="shared" si="123"/>
        <v>2.080000000000001</v>
      </c>
      <c r="GM60" s="43">
        <f t="shared" si="332"/>
        <v>0</v>
      </c>
      <c r="GN60" s="43">
        <f t="shared" si="333"/>
        <v>-9.657044935997428</v>
      </c>
      <c r="GO60" s="43">
        <f t="shared" si="334"/>
        <v>-12.821371054232852</v>
      </c>
      <c r="GP60" s="43">
        <f t="shared" si="335"/>
        <v>0</v>
      </c>
      <c r="GQ60" s="43">
        <f t="shared" si="336"/>
        <v>0</v>
      </c>
      <c r="GR60" s="43">
        <f t="shared" si="337"/>
        <v>0</v>
      </c>
      <c r="GS60" s="43">
        <f t="shared" si="338"/>
        <v>0</v>
      </c>
      <c r="GT60" s="43">
        <f t="shared" si="339"/>
        <v>0</v>
      </c>
      <c r="GU60" s="43">
        <f t="shared" si="340"/>
        <v>0</v>
      </c>
      <c r="GV60" s="43">
        <f t="shared" si="341"/>
        <v>0</v>
      </c>
      <c r="GW60" s="43">
        <f t="shared" si="342"/>
        <v>0</v>
      </c>
      <c r="GX60" s="43">
        <f t="shared" si="343"/>
        <v>1.6182712870251452</v>
      </c>
      <c r="GY60" s="43">
        <f t="shared" si="344"/>
        <v>-8.9602422809162849</v>
      </c>
      <c r="GZ60" s="43">
        <f t="shared" si="345"/>
        <v>-10.533732891315141</v>
      </c>
      <c r="HA60" s="43">
        <f t="shared" si="346"/>
        <v>-12.107223501713998</v>
      </c>
      <c r="HB60" s="43">
        <f t="shared" si="347"/>
        <v>-13.680714112112852</v>
      </c>
      <c r="HC60" s="43">
        <f t="shared" si="348"/>
        <v>-15.254204722511707</v>
      </c>
      <c r="HD60" s="43">
        <f t="shared" si="349"/>
        <v>-16.827695332910565</v>
      </c>
      <c r="HE60" s="43">
        <f t="shared" si="350"/>
        <v>0</v>
      </c>
      <c r="HF60" s="43">
        <f t="shared" si="351"/>
        <v>0</v>
      </c>
      <c r="HG60" s="43">
        <f t="shared" si="352"/>
        <v>0</v>
      </c>
      <c r="HH60" s="47">
        <f t="shared" si="124"/>
        <v>2.080000000000001</v>
      </c>
      <c r="HI60" s="43">
        <f t="shared" si="125"/>
        <v>0</v>
      </c>
      <c r="HJ60" s="43">
        <f t="shared" si="126"/>
        <v>9.657044935997428</v>
      </c>
      <c r="HK60" s="43">
        <f t="shared" si="127"/>
        <v>12.821371054232852</v>
      </c>
      <c r="HL60" s="43">
        <f t="shared" si="128"/>
        <v>0</v>
      </c>
      <c r="HM60" s="43">
        <f t="shared" si="129"/>
        <v>0</v>
      </c>
      <c r="HN60" s="43">
        <f t="shared" si="130"/>
        <v>0</v>
      </c>
      <c r="HO60" s="43">
        <f t="shared" si="131"/>
        <v>0</v>
      </c>
      <c r="HP60" s="43">
        <f t="shared" si="132"/>
        <v>0</v>
      </c>
      <c r="HQ60" s="43">
        <f t="shared" si="133"/>
        <v>0</v>
      </c>
      <c r="HR60" s="43">
        <f t="shared" si="134"/>
        <v>0</v>
      </c>
      <c r="HS60" s="43">
        <f t="shared" si="135"/>
        <v>0</v>
      </c>
      <c r="HT60" s="43">
        <f t="shared" si="136"/>
        <v>1.6182712870251452</v>
      </c>
      <c r="HU60" s="43">
        <f t="shared" si="137"/>
        <v>8.9602422809162849</v>
      </c>
      <c r="HV60" s="43">
        <f t="shared" si="138"/>
        <v>10.533732891315141</v>
      </c>
      <c r="HW60" s="43">
        <f t="shared" si="139"/>
        <v>12.107223501713998</v>
      </c>
      <c r="HX60" s="43">
        <f t="shared" si="140"/>
        <v>13.680714112112852</v>
      </c>
      <c r="HY60" s="43">
        <f t="shared" si="141"/>
        <v>15.254204722511707</v>
      </c>
      <c r="HZ60" s="43">
        <f t="shared" si="142"/>
        <v>16.827695332910565</v>
      </c>
      <c r="IA60" s="43">
        <f t="shared" si="143"/>
        <v>0</v>
      </c>
      <c r="IB60" s="43">
        <f t="shared" si="144"/>
        <v>0</v>
      </c>
      <c r="IC60" s="43">
        <f t="shared" si="145"/>
        <v>0</v>
      </c>
      <c r="ID60" s="47">
        <f t="shared" si="146"/>
        <v>2.080000000000001</v>
      </c>
      <c r="IE60" s="43">
        <f t="shared" si="147"/>
        <v>0</v>
      </c>
      <c r="IF60" s="43">
        <f t="shared" si="148"/>
        <v>0</v>
      </c>
      <c r="IG60" s="43">
        <f t="shared" si="149"/>
        <v>0</v>
      </c>
      <c r="IH60" s="43">
        <f t="shared" si="150"/>
        <v>0</v>
      </c>
      <c r="II60" s="43">
        <f t="shared" si="151"/>
        <v>0</v>
      </c>
      <c r="IJ60" s="43">
        <f t="shared" si="152"/>
        <v>0</v>
      </c>
      <c r="IK60" s="43">
        <f t="shared" si="153"/>
        <v>0</v>
      </c>
      <c r="IL60" s="43">
        <f t="shared" si="154"/>
        <v>0</v>
      </c>
      <c r="IM60" s="43">
        <f t="shared" si="155"/>
        <v>0</v>
      </c>
      <c r="IN60" s="43">
        <f t="shared" si="156"/>
        <v>0</v>
      </c>
      <c r="IO60" s="43">
        <f t="shared" si="157"/>
        <v>0</v>
      </c>
      <c r="IP60" s="43">
        <f t="shared" si="158"/>
        <v>11.772144205657137</v>
      </c>
      <c r="IQ60" s="43">
        <f t="shared" si="159"/>
        <v>0</v>
      </c>
      <c r="IR60" s="43">
        <f t="shared" si="160"/>
        <v>0</v>
      </c>
      <c r="IS60" s="43">
        <f t="shared" si="161"/>
        <v>0</v>
      </c>
      <c r="IT60" s="43">
        <f t="shared" si="162"/>
        <v>0</v>
      </c>
      <c r="IU60" s="43">
        <f t="shared" si="163"/>
        <v>0</v>
      </c>
      <c r="IV60" s="43">
        <f t="shared" si="164"/>
        <v>0</v>
      </c>
      <c r="IW60" s="43">
        <f t="shared" si="165"/>
        <v>0</v>
      </c>
      <c r="IX60" s="43">
        <f t="shared" si="166"/>
        <v>0</v>
      </c>
      <c r="IY60" s="43">
        <f t="shared" si="167"/>
        <v>0</v>
      </c>
      <c r="IZ60" s="47">
        <f t="shared" si="168"/>
        <v>2.080000000000001</v>
      </c>
      <c r="JA60" s="43" t="e">
        <f t="shared" si="267"/>
        <v>#N/A</v>
      </c>
      <c r="JB60" s="43" t="e">
        <f t="shared" si="268"/>
        <v>#N/A</v>
      </c>
      <c r="JC60" s="43" t="e">
        <f t="shared" si="269"/>
        <v>#N/A</v>
      </c>
      <c r="JD60" s="43" t="e">
        <f t="shared" si="270"/>
        <v>#N/A</v>
      </c>
      <c r="JE60" s="43" t="e">
        <f t="shared" si="271"/>
        <v>#N/A</v>
      </c>
      <c r="JF60" s="43" t="e">
        <f t="shared" si="272"/>
        <v>#N/A</v>
      </c>
      <c r="JG60" s="43" t="e">
        <f t="shared" si="273"/>
        <v>#N/A</v>
      </c>
      <c r="JH60" s="43" t="e">
        <f t="shared" si="274"/>
        <v>#N/A</v>
      </c>
      <c r="JI60" s="43" t="e">
        <f t="shared" si="275"/>
        <v>#N/A</v>
      </c>
      <c r="JJ60" s="43" t="e">
        <f t="shared" si="276"/>
        <v>#N/A</v>
      </c>
      <c r="JK60" s="43" t="e">
        <f t="shared" si="277"/>
        <v>#N/A</v>
      </c>
      <c r="JL60" s="43">
        <f t="shared" si="278"/>
        <v>6</v>
      </c>
      <c r="JM60" s="43" t="e">
        <f t="shared" si="279"/>
        <v>#N/A</v>
      </c>
      <c r="JN60" s="43" t="e">
        <f t="shared" si="280"/>
        <v>#N/A</v>
      </c>
      <c r="JO60" s="43" t="e">
        <f t="shared" si="281"/>
        <v>#N/A</v>
      </c>
      <c r="JP60" s="43" t="e">
        <f t="shared" si="282"/>
        <v>#N/A</v>
      </c>
      <c r="JQ60" s="43" t="e">
        <f t="shared" si="283"/>
        <v>#N/A</v>
      </c>
      <c r="JR60" s="43" t="e">
        <f t="shared" si="284"/>
        <v>#N/A</v>
      </c>
      <c r="JS60" s="43" t="e">
        <f t="shared" si="285"/>
        <v>#N/A</v>
      </c>
      <c r="JT60" s="43" t="e">
        <f t="shared" si="286"/>
        <v>#N/A</v>
      </c>
      <c r="JU60" s="43" t="e">
        <f t="shared" si="287"/>
        <v>#N/A</v>
      </c>
      <c r="JV60" s="47">
        <f t="shared" si="170"/>
        <v>2.080000000000001</v>
      </c>
      <c r="JW60" s="36">
        <f t="shared" si="396"/>
        <v>0</v>
      </c>
      <c r="JX60" s="36">
        <f t="shared" si="397"/>
        <v>0</v>
      </c>
      <c r="JY60" s="36">
        <f t="shared" si="398"/>
        <v>0</v>
      </c>
      <c r="JZ60" s="36">
        <f t="shared" si="399"/>
        <v>0</v>
      </c>
      <c r="KA60" s="36">
        <f t="shared" si="400"/>
        <v>0</v>
      </c>
      <c r="KB60" s="36">
        <f t="shared" si="401"/>
        <v>0</v>
      </c>
      <c r="KC60" s="36">
        <f t="shared" si="402"/>
        <v>0</v>
      </c>
      <c r="KD60" s="36">
        <f t="shared" si="403"/>
        <v>0</v>
      </c>
      <c r="KE60" s="36">
        <f t="shared" si="404"/>
        <v>0</v>
      </c>
      <c r="KF60" s="36">
        <f t="shared" si="405"/>
        <v>0</v>
      </c>
      <c r="KG60" s="36">
        <f t="shared" si="406"/>
        <v>0</v>
      </c>
      <c r="KH60" s="36">
        <f t="shared" si="407"/>
        <v>0</v>
      </c>
      <c r="KI60" s="36">
        <f t="shared" si="408"/>
        <v>0</v>
      </c>
      <c r="KJ60" s="36">
        <f t="shared" si="409"/>
        <v>0</v>
      </c>
      <c r="KK60" s="36">
        <f t="shared" si="410"/>
        <v>0</v>
      </c>
      <c r="KL60" s="36">
        <f t="shared" si="411"/>
        <v>0</v>
      </c>
      <c r="KM60" s="36">
        <f t="shared" si="412"/>
        <v>0</v>
      </c>
      <c r="KN60" s="36">
        <f t="shared" si="413"/>
        <v>0</v>
      </c>
      <c r="KO60" s="36">
        <f t="shared" si="414"/>
        <v>0</v>
      </c>
      <c r="KP60" s="36">
        <f t="shared" si="415"/>
        <v>0</v>
      </c>
      <c r="KQ60" s="36">
        <f t="shared" si="416"/>
        <v>0</v>
      </c>
      <c r="KR60" s="47">
        <f t="shared" si="192"/>
        <v>2.080000000000001</v>
      </c>
      <c r="KS60" s="1">
        <f t="shared" si="417"/>
        <v>1</v>
      </c>
      <c r="KT60" s="1">
        <f t="shared" si="418"/>
        <v>0</v>
      </c>
      <c r="KU60" s="1">
        <f t="shared" si="419"/>
        <v>0</v>
      </c>
      <c r="KV60" s="1">
        <f t="shared" si="420"/>
        <v>1</v>
      </c>
      <c r="KW60" s="1">
        <f t="shared" si="421"/>
        <v>1</v>
      </c>
      <c r="KX60" s="1">
        <f t="shared" si="422"/>
        <v>1</v>
      </c>
      <c r="KY60" s="1">
        <f t="shared" si="423"/>
        <v>1</v>
      </c>
      <c r="KZ60" s="1">
        <f t="shared" si="424"/>
        <v>1</v>
      </c>
      <c r="LA60" s="1">
        <f t="shared" si="425"/>
        <v>1</v>
      </c>
      <c r="LB60" s="1">
        <f t="shared" si="426"/>
        <v>1</v>
      </c>
      <c r="LC60" s="1">
        <f t="shared" si="427"/>
        <v>1</v>
      </c>
      <c r="LD60" s="1">
        <f t="shared" si="428"/>
        <v>0</v>
      </c>
      <c r="LE60" s="1">
        <f t="shared" si="429"/>
        <v>0</v>
      </c>
      <c r="LF60" s="1">
        <f t="shared" si="430"/>
        <v>0</v>
      </c>
      <c r="LG60" s="1">
        <f t="shared" si="431"/>
        <v>0</v>
      </c>
      <c r="LH60" s="1">
        <f t="shared" si="432"/>
        <v>0</v>
      </c>
      <c r="LI60" s="1">
        <f t="shared" si="433"/>
        <v>0</v>
      </c>
      <c r="LJ60" s="1">
        <f t="shared" si="434"/>
        <v>0</v>
      </c>
      <c r="LK60" s="1">
        <f t="shared" si="435"/>
        <v>1</v>
      </c>
      <c r="LL60" s="1">
        <f t="shared" si="436"/>
        <v>1</v>
      </c>
      <c r="LM60" s="1">
        <f t="shared" si="437"/>
        <v>1</v>
      </c>
      <c r="LN60" s="47">
        <f t="shared" si="214"/>
        <v>2.080000000000001</v>
      </c>
      <c r="LO60" s="43">
        <f t="shared" si="215"/>
        <v>0</v>
      </c>
      <c r="LP60" s="43">
        <f t="shared" si="216"/>
        <v>7.7344957785358686</v>
      </c>
      <c r="LQ60" s="43">
        <f t="shared" si="217"/>
        <v>2.4064144551107267</v>
      </c>
      <c r="LR60" s="43">
        <f t="shared" si="218"/>
        <v>0</v>
      </c>
      <c r="LS60" s="43">
        <f t="shared" si="219"/>
        <v>0</v>
      </c>
      <c r="LT60" s="43">
        <f t="shared" si="220"/>
        <v>0</v>
      </c>
      <c r="LU60" s="43">
        <f t="shared" si="221"/>
        <v>0</v>
      </c>
      <c r="LV60" s="43">
        <f t="shared" si="222"/>
        <v>0</v>
      </c>
      <c r="LW60" s="43">
        <f t="shared" si="223"/>
        <v>0</v>
      </c>
      <c r="LX60" s="43">
        <f t="shared" si="224"/>
        <v>0</v>
      </c>
      <c r="LY60" s="43">
        <f t="shared" si="225"/>
        <v>0</v>
      </c>
      <c r="LZ60" s="43">
        <f t="shared" si="226"/>
        <v>7.8663671979443128</v>
      </c>
      <c r="MA60" s="43">
        <f t="shared" si="227"/>
        <v>7.3203188522101819</v>
      </c>
      <c r="MB60" s="43">
        <f t="shared" si="228"/>
        <v>6.458567161182561</v>
      </c>
      <c r="MC60" s="43">
        <f t="shared" si="229"/>
        <v>4.8881817490834125</v>
      </c>
      <c r="MD60" s="43">
        <f t="shared" si="230"/>
        <v>4.0597561024014617</v>
      </c>
      <c r="ME60" s="43">
        <f t="shared" si="231"/>
        <v>2.8693736085512782</v>
      </c>
      <c r="MF60" s="43">
        <f t="shared" si="232"/>
        <v>1.3075081374100344</v>
      </c>
      <c r="MG60" s="43">
        <f t="shared" si="233"/>
        <v>0</v>
      </c>
      <c r="MH60" s="43">
        <f t="shared" si="234"/>
        <v>0</v>
      </c>
      <c r="MI60" s="43">
        <f t="shared" si="235"/>
        <v>0</v>
      </c>
      <c r="MJ60" s="47">
        <f t="shared" si="236"/>
        <v>2.080000000000001</v>
      </c>
      <c r="MK60" s="43" t="e">
        <f t="shared" si="353"/>
        <v>#N/A</v>
      </c>
      <c r="ML60" s="43" t="e">
        <f t="shared" si="288"/>
        <v>#N/A</v>
      </c>
      <c r="MM60" s="43" t="e">
        <f t="shared" si="289"/>
        <v>#N/A</v>
      </c>
      <c r="MN60" s="43" t="e">
        <f t="shared" si="290"/>
        <v>#N/A</v>
      </c>
      <c r="MO60" s="43" t="e">
        <f t="shared" si="291"/>
        <v>#N/A</v>
      </c>
      <c r="MP60" s="43" t="e">
        <f t="shared" si="292"/>
        <v>#N/A</v>
      </c>
      <c r="MQ60" s="43" t="e">
        <f t="shared" si="293"/>
        <v>#N/A</v>
      </c>
      <c r="MR60" s="43" t="e">
        <f t="shared" si="294"/>
        <v>#N/A</v>
      </c>
      <c r="MS60" s="43" t="e">
        <f t="shared" si="295"/>
        <v>#N/A</v>
      </c>
      <c r="MT60" s="43" t="e">
        <f t="shared" si="296"/>
        <v>#N/A</v>
      </c>
      <c r="MU60" s="43" t="e">
        <f t="shared" si="297"/>
        <v>#N/A</v>
      </c>
      <c r="MV60" s="43" t="e">
        <f t="shared" si="298"/>
        <v>#N/A</v>
      </c>
      <c r="MW60" s="43" t="e">
        <f t="shared" si="299"/>
        <v>#N/A</v>
      </c>
      <c r="MX60" s="43" t="e">
        <f t="shared" si="300"/>
        <v>#N/A</v>
      </c>
      <c r="MY60" s="43" t="e">
        <f t="shared" si="301"/>
        <v>#N/A</v>
      </c>
      <c r="MZ60" s="43" t="e">
        <f t="shared" si="302"/>
        <v>#N/A</v>
      </c>
      <c r="NA60" s="43" t="e">
        <f t="shared" si="303"/>
        <v>#N/A</v>
      </c>
      <c r="NB60" s="43" t="e">
        <f t="shared" si="304"/>
        <v>#N/A</v>
      </c>
      <c r="NC60" s="43" t="e">
        <f t="shared" si="305"/>
        <v>#N/A</v>
      </c>
      <c r="ND60" s="43" t="e">
        <f t="shared" si="306"/>
        <v>#N/A</v>
      </c>
      <c r="NE60" s="43" t="e">
        <f t="shared" si="307"/>
        <v>#N/A</v>
      </c>
      <c r="NF60" s="47">
        <f t="shared" si="238"/>
        <v>2.080000000000001</v>
      </c>
      <c r="NG60" s="43">
        <f>IF(OY59=0,MIN('Drive Train'!$F$35-FQ59*$C$19*'Drive Train'!$F$39,NG59+$C$39)-$C$7,IF(LO59-1&lt;=0,0,IF($C$37=Motors!$C$30,MAX(MAX(NG$8:NG59)*-1,NG59-$C$39),MAX(0,MAX(NG$8:NG59)*-1,NG59-$C$39))))</f>
        <v>0</v>
      </c>
      <c r="NH60" s="43">
        <f>IF(OZ59=0,MIN('Drive Train'!$F$35-FR59*$C$19*'Drive Train'!$F$39,NH59+$C$39)-$C$7,IF(LP59-1&lt;=0,0,IF($C$37=Motors!$C$30,MAX(MAX(NH$8:NH59)*-1,NH59-$C$39),MAX(0,MAX(NH$8:NH59)*-1,NH59-$C$39))))</f>
        <v>0</v>
      </c>
      <c r="NI60" s="43">
        <f>IF(PA59=0,MIN('Drive Train'!$F$35-FS59*$C$19*'Drive Train'!$F$39,NI59+$C$39)-$C$7,IF(LQ59-1&lt;=0,0,IF($C$37=Motors!$C$30,MAX(MAX(NI$8:NI59)*-1,NI59-$C$39),MAX(0,MAX(NI$8:NI59)*-1,NI59-$C$39))))</f>
        <v>0</v>
      </c>
      <c r="NJ60" s="43">
        <f>IF(PB59=0,MIN('Drive Train'!$F$35-FT59*$C$19*'Drive Train'!$F$39,NJ59+$C$39)-$C$7,IF(LR59-1&lt;=0,0,IF($C$37=Motors!$C$30,MAX(MAX(NJ$8:NJ59)*-1,NJ59-$C$39),MAX(0,MAX(NJ$8:NJ59)*-1,NJ59-$C$39))))</f>
        <v>0</v>
      </c>
      <c r="NK60" s="43">
        <f>IF(PC59=0,MIN('Drive Train'!$F$35-FU59*$C$19*'Drive Train'!$F$39,NK59+$C$39)-$C$7,IF(LS59-1&lt;=0,0,IF($C$37=Motors!$C$30,MAX(MAX(NK$8:NK59)*-1,NK59-$C$39),MAX(0,MAX(NK$8:NK59)*-1,NK59-$C$39))))</f>
        <v>0</v>
      </c>
      <c r="NL60" s="43">
        <f>IF(PD59=0,MIN('Drive Train'!$F$35-FV59*$C$19*'Drive Train'!$F$39,NL59+$C$39)-$C$7,IF(LT59-1&lt;=0,0,IF($C$37=Motors!$C$30,MAX(MAX(NL$8:NL59)*-1,NL59-$C$39),MAX(0,MAX(NL$8:NL59)*-1,NL59-$C$39))))</f>
        <v>0</v>
      </c>
      <c r="NM60" s="43">
        <f>IF(PE59=0,MIN('Drive Train'!$F$35-FW59*$C$19*'Drive Train'!$F$39,NM59+$C$39)-$C$7,IF(LU59-1&lt;=0,0,IF($C$37=Motors!$C$30,MAX(MAX(NM$8:NM59)*-1,NM59-$C$39),MAX(0,MAX(NM$8:NM59)*-1,NM59-$C$39))))</f>
        <v>0</v>
      </c>
      <c r="NN60" s="43">
        <f>IF(PF59=0,MIN('Drive Train'!$F$35-FX59*$C$19*'Drive Train'!$F$39,NN59+$C$39)-$C$7,IF(LV59-1&lt;=0,0,IF($C$37=Motors!$C$30,MAX(MAX(NN$8:NN59)*-1,NN59-$C$39),MAX(0,MAX(NN$8:NN59)*-1,NN59-$C$39))))</f>
        <v>0</v>
      </c>
      <c r="NO60" s="43">
        <f>IF(PG59=0,MIN('Drive Train'!$F$35-FY59*$C$19*'Drive Train'!$F$39,NO59+$C$39)-$C$7,IF(LW59-1&lt;=0,0,IF($C$37=Motors!$C$30,MAX(MAX(NO$8:NO59)*-1,NO59-$C$39),MAX(0,MAX(NO$8:NO59)*-1,NO59-$C$39))))</f>
        <v>0</v>
      </c>
      <c r="NP60" s="43">
        <f>IF(PH59=0,MIN('Drive Train'!$F$35-FZ59*$C$19*'Drive Train'!$F$39,NP59+$C$39)-$C$7,IF(LX59-1&lt;=0,0,IF($C$37=Motors!$C$30,MAX(MAX(NP$8:NP59)*-1,NP59-$C$39),MAX(0,MAX(NP$8:NP59)*-1,NP59-$C$39))))</f>
        <v>0</v>
      </c>
      <c r="NQ60" s="43">
        <f>IF(PI59=0,MIN('Drive Train'!$F$35-GA59*$C$19*'Drive Train'!$F$39,NQ59+$C$39)-$C$7,IF(LY59-1&lt;=0,0,IF($C$37=Motors!$C$30,MAX(MAX(NQ$8:NQ59)*-1,NQ59-$C$39),MAX(0,MAX(NQ$8:NQ59)*-1,NQ59-$C$39))))</f>
        <v>0</v>
      </c>
      <c r="NR60" s="43">
        <f>IF(PJ59=0,MIN('Drive Train'!$F$35-GB59*$C$19*'Drive Train'!$F$39,NR59+$C$39)-$C$7,IF(LZ59-1&lt;=0,0,IF($C$37=Motors!$C$30,MAX(MAX(NR$8:NR59)*-1,NR59-$C$39),MAX(0,MAX(NR$8:NR59)*-1,NR59-$C$39))))</f>
        <v>11.772144205657137</v>
      </c>
      <c r="NS60" s="43">
        <f>IF(PK59=0,MIN('Drive Train'!$F$35-GC59*$C$19*'Drive Train'!$F$39,NS59+$C$39)-$C$7,IF(MA59-1&lt;=0,0,IF($C$37=Motors!$C$30,MAX(MAX(NS$8:NS59)*-1,NS59-$C$39),MAX(0,MAX(NS$8:NS59)*-1,NS59-$C$39))))</f>
        <v>0</v>
      </c>
      <c r="NT60" s="43">
        <f>IF(PL59=0,MIN('Drive Train'!$F$35-GD59*$C$19*'Drive Train'!$F$39,NT59+$C$39)-$C$7,IF(MB59-1&lt;=0,0,IF($C$37=Motors!$C$30,MAX(MAX(NT$8:NT59)*-1,NT59-$C$39),MAX(0,MAX(NT$8:NT59)*-1,NT59-$C$39))))</f>
        <v>0</v>
      </c>
      <c r="NU60" s="43">
        <f>IF(PM59=0,MIN('Drive Train'!$F$35-GE59*$C$19*'Drive Train'!$F$39,NU59+$C$39)-$C$7,IF(MC59-1&lt;=0,0,IF($C$37=Motors!$C$30,MAX(MAX(NU$8:NU59)*-1,NU59-$C$39),MAX(0,MAX(NU$8:NU59)*-1,NU59-$C$39))))</f>
        <v>0</v>
      </c>
      <c r="NV60" s="43">
        <f>IF(PN59=0,MIN('Drive Train'!$F$35-GF59*$C$19*'Drive Train'!$F$39,NV59+$C$39)-$C$7,IF(MD59-1&lt;=0,0,IF($C$37=Motors!$C$30,MAX(MAX(NV$8:NV59)*-1,NV59-$C$39),MAX(0,MAX(NV$8:NV59)*-1,NV59-$C$39))))</f>
        <v>0</v>
      </c>
      <c r="NW60" s="43">
        <f>IF(PO59=0,MIN('Drive Train'!$F$35-GG59*$C$19*'Drive Train'!$F$39,NW59+$C$39)-$C$7,IF(ME59-1&lt;=0,0,IF($C$37=Motors!$C$30,MAX(MAX(NW$8:NW59)*-1,NW59-$C$39),MAX(0,MAX(NW$8:NW59)*-1,NW59-$C$39))))</f>
        <v>0</v>
      </c>
      <c r="NX60" s="43">
        <f>IF(PP59=0,MIN('Drive Train'!$F$35-GH59*$C$19*'Drive Train'!$F$39,NX59+$C$39)-$C$7,IF(MF59-1&lt;=0,0,IF($C$37=Motors!$C$30,MAX(MAX(NX$8:NX59)*-1,NX59-$C$39),MAX(0,MAX(NX$8:NX59)*-1,NX59-$C$39))))</f>
        <v>0</v>
      </c>
      <c r="NY60" s="43">
        <f>IF(PQ59=0,MIN('Drive Train'!$F$35-GI59*$C$19*'Drive Train'!$F$39,NY59+$C$39)-$C$7,IF(MG59-1&lt;=0,0,IF($C$37=Motors!$C$30,MAX(MAX(NY$8:NY59)*-1,NY59-$C$39),MAX(0,MAX(NY$8:NY59)*-1,NY59-$C$39))))</f>
        <v>0</v>
      </c>
      <c r="NZ60" s="43">
        <f>IF(PR59=0,MIN('Drive Train'!$F$35-GJ59*$C$19*'Drive Train'!$F$39,NZ59+$C$39)-$C$7,IF(MH59-1&lt;=0,0,IF($C$37=Motors!$C$30,MAX(MAX(NZ$8:NZ59)*-1,NZ59-$C$39),MAX(0,MAX(NZ$8:NZ59)*-1,NZ59-$C$39))))</f>
        <v>0</v>
      </c>
      <c r="OA60" s="43">
        <f>IF(PS59=0,MIN('Drive Train'!$F$35-GK59*$C$19*'Drive Train'!$F$39,OA59+$C$39)-$C$7,IF(MI59-1&lt;=0,0,IF($C$37=Motors!$C$30,MAX(MAX(OA$8:OA59)*-1,OA59-$C$39),MAX(0,MAX(OA$8:OA59)*-1,OA59-$C$39))))</f>
        <v>0</v>
      </c>
      <c r="OB60" s="47">
        <f t="shared" si="239"/>
        <v>2.080000000000001</v>
      </c>
      <c r="OC60" s="43">
        <f>'Drive Train'!$F$35-(FQ60*$C$13)*$C$19*'Drive Train'!$F$39</f>
        <v>12.4</v>
      </c>
      <c r="OD60" s="43">
        <f>'Drive Train'!$F$35-(FR60*$C$13)*$C$19*'Drive Train'!$F$39</f>
        <v>12.335844999999992</v>
      </c>
      <c r="OE60" s="43">
        <f>'Drive Train'!$F$35-(FS60*$C$13)*$C$19*'Drive Train'!$F$39</f>
        <v>12.335845000000001</v>
      </c>
      <c r="OF60" s="43">
        <f>'Drive Train'!$F$35-(FT60*$C$13)*$C$19*'Drive Train'!$F$39</f>
        <v>12.4</v>
      </c>
      <c r="OG60" s="43">
        <f>'Drive Train'!$F$35-(FU60*$C$13)*$C$19*'Drive Train'!$F$39</f>
        <v>12.4</v>
      </c>
      <c r="OH60" s="43">
        <f>'Drive Train'!$F$35-(FV60*$C$13)*$C$19*'Drive Train'!$F$39</f>
        <v>12.4</v>
      </c>
      <c r="OI60" s="43">
        <f>'Drive Train'!$F$35-(FW60*$C$13)*$C$19*'Drive Train'!$F$39</f>
        <v>12.4</v>
      </c>
      <c r="OJ60" s="43">
        <f>'Drive Train'!$F$35-(FX60*$C$13)*$C$19*'Drive Train'!$F$39</f>
        <v>12.4</v>
      </c>
      <c r="OK60" s="43">
        <f>'Drive Train'!$F$35-(FY60*$C$13)*$C$19*'Drive Train'!$F$39</f>
        <v>12.4</v>
      </c>
      <c r="OL60" s="43">
        <f>'Drive Train'!$F$35-(FZ60*$C$13)*$C$19*'Drive Train'!$F$39</f>
        <v>12.4</v>
      </c>
      <c r="OM60" s="43">
        <f>'Drive Train'!$F$35-(GA60*$C$13)*$C$19*'Drive Train'!$F$39</f>
        <v>12.4</v>
      </c>
      <c r="ON60" s="43">
        <f>'Drive Train'!$F$35-(GB60*$C$13)*$C$19*'Drive Train'!$F$39</f>
        <v>12.071755636410034</v>
      </c>
      <c r="OO60" s="43">
        <f>'Drive Train'!$F$35-(GC60*$C$13)*$C$19*'Drive Train'!$F$39</f>
        <v>12.335497238747934</v>
      </c>
      <c r="OP60" s="43">
        <f>'Drive Train'!$F$35-(GD60*$C$13)*$C$19*'Drive Train'!$F$39</f>
        <v>12.335844510729959</v>
      </c>
      <c r="OQ60" s="43">
        <f>'Drive Train'!$F$35-(GE60*$C$13)*$C$19*'Drive Train'!$F$39</f>
        <v>12.335844999305861</v>
      </c>
      <c r="OR60" s="43">
        <f>'Drive Train'!$F$35-(GF60*$C$13)*$C$19*'Drive Train'!$F$39</f>
        <v>12.335844999976144</v>
      </c>
      <c r="OS60" s="43">
        <f>'Drive Train'!$F$35-(GG60*$C$13)*$C$19*'Drive Train'!$F$39</f>
        <v>12.335844999999184</v>
      </c>
      <c r="OT60" s="43">
        <f>'Drive Train'!$F$35-(GH60*$C$13)*$C$19*'Drive Train'!$F$39</f>
        <v>12.335844999999972</v>
      </c>
      <c r="OU60" s="43">
        <f>'Drive Train'!$F$35-(GI60*$C$13)*$C$19*'Drive Train'!$F$39</f>
        <v>12.4</v>
      </c>
      <c r="OV60" s="43">
        <f>'Drive Train'!$F$35-(GJ60*$C$13)*$C$19*'Drive Train'!$F$39</f>
        <v>12.4</v>
      </c>
      <c r="OW60" s="43">
        <f>'Drive Train'!$F$35-(GK60*$C$13)*$C$19*'Drive Train'!$F$39</f>
        <v>12.4</v>
      </c>
      <c r="OX60" s="47">
        <f t="shared" si="240"/>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1</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190">
        <f t="shared" si="241"/>
        <v>2.080000000000001</v>
      </c>
      <c r="PU60" s="43">
        <f t="shared" si="242"/>
        <v>15.29521453649356</v>
      </c>
      <c r="PV60" s="43">
        <f t="shared" si="243"/>
        <v>19.953667385550371</v>
      </c>
      <c r="PW60" s="43">
        <f t="shared" si="244"/>
        <v>19.525209779559582</v>
      </c>
      <c r="PX60" s="43">
        <f t="shared" si="245"/>
        <v>15.922362554936914</v>
      </c>
      <c r="PY60" s="43">
        <f t="shared" si="246"/>
        <v>13.997470007769731</v>
      </c>
      <c r="PZ60" s="43">
        <f t="shared" si="247"/>
        <v>12.208295022960858</v>
      </c>
      <c r="QA60" s="43">
        <f t="shared" si="248"/>
        <v>11.812774381794295</v>
      </c>
      <c r="QB60" s="43">
        <f t="shared" si="249"/>
        <v>11.153060367918922</v>
      </c>
      <c r="QC60" s="43">
        <f t="shared" si="250"/>
        <v>10.945422930559467</v>
      </c>
      <c r="QD60" s="43">
        <f t="shared" si="251"/>
        <v>10.744299234348867</v>
      </c>
      <c r="QE60" s="43">
        <f t="shared" si="252"/>
        <v>10.598935127087987</v>
      </c>
      <c r="QF60" s="43">
        <f t="shared" si="253"/>
        <v>10.295334012834491</v>
      </c>
      <c r="QG60" s="43">
        <f t="shared" si="254"/>
        <v>12.16759685013071</v>
      </c>
      <c r="QH60" s="43">
        <f t="shared" si="255"/>
        <v>13.616514645752199</v>
      </c>
      <c r="QI60" s="43">
        <f t="shared" si="256"/>
        <v>14.432741579061048</v>
      </c>
      <c r="QJ60" s="43">
        <f t="shared" si="257"/>
        <v>15.430128550254741</v>
      </c>
      <c r="QK60" s="43">
        <f t="shared" si="258"/>
        <v>16.077723303085172</v>
      </c>
      <c r="QL60" s="43">
        <f t="shared" si="259"/>
        <v>16.32404639006829</v>
      </c>
      <c r="QM60" s="43">
        <f t="shared" si="260"/>
        <v>16.11264101882972</v>
      </c>
      <c r="QN60" s="43">
        <f t="shared" si="261"/>
        <v>16.187403996628273</v>
      </c>
      <c r="QO60" s="43">
        <f t="shared" si="262"/>
        <v>16.005121974387158</v>
      </c>
      <c r="QP60" s="47">
        <f t="shared" si="263"/>
        <v>2.080000000000001</v>
      </c>
      <c r="QQ60" s="43">
        <f t="shared" si="354"/>
        <v>0</v>
      </c>
      <c r="QR60" s="43">
        <f t="shared" si="355"/>
        <v>1.9887219367403799E-2</v>
      </c>
      <c r="QS60" s="43">
        <f t="shared" si="356"/>
        <v>1.9887219367401305E-2</v>
      </c>
      <c r="QT60" s="43">
        <f t="shared" si="357"/>
        <v>0</v>
      </c>
      <c r="QU60" s="43">
        <f t="shared" si="358"/>
        <v>0</v>
      </c>
      <c r="QV60" s="43">
        <f t="shared" si="359"/>
        <v>0</v>
      </c>
      <c r="QW60" s="43">
        <f t="shared" si="360"/>
        <v>0</v>
      </c>
      <c r="QX60" s="43">
        <f t="shared" si="361"/>
        <v>0</v>
      </c>
      <c r="QY60" s="43">
        <f t="shared" si="362"/>
        <v>0</v>
      </c>
      <c r="QZ60" s="43">
        <f t="shared" si="363"/>
        <v>0</v>
      </c>
      <c r="RA60" s="43">
        <f t="shared" si="364"/>
        <v>0</v>
      </c>
      <c r="RB60" s="43">
        <f t="shared" si="365"/>
        <v>0.10175150284197158</v>
      </c>
      <c r="RC60" s="43">
        <f t="shared" si="366"/>
        <v>1.9995020852980331E-2</v>
      </c>
      <c r="RD60" s="43">
        <f t="shared" si="367"/>
        <v>1.9887371034779312E-2</v>
      </c>
      <c r="RE60" s="43">
        <f t="shared" si="368"/>
        <v>1.9887219582575555E-2</v>
      </c>
      <c r="RF60" s="43">
        <f t="shared" si="369"/>
        <v>1.9887219374796129E-2</v>
      </c>
      <c r="RG60" s="43">
        <f t="shared" si="370"/>
        <v>1.9887219367654207E-2</v>
      </c>
      <c r="RH60" s="43">
        <f t="shared" si="371"/>
        <v>1.988721936740994E-2</v>
      </c>
      <c r="RI60" s="43">
        <f t="shared" si="372"/>
        <v>0</v>
      </c>
      <c r="RJ60" s="43">
        <f t="shared" si="373"/>
        <v>0</v>
      </c>
      <c r="RK60" s="43">
        <f t="shared" si="374"/>
        <v>0</v>
      </c>
      <c r="RL60" s="47">
        <f t="shared" si="264"/>
        <v>2.080000000000001</v>
      </c>
      <c r="RM60" s="2">
        <f>IF(AND(LO60&gt;=LO$6*'Drive Train'!$AA$52,LO60&lt;=LO$6*'Drive Train'!$AA$53,KS60=0,JW60=0,EU60&gt;0),$C$17,0)</f>
        <v>0</v>
      </c>
      <c r="RN60" s="2">
        <f>IF(AND(LP60&gt;=LP$6*'Drive Train'!$AA$52,LP60&lt;=LP$6*'Drive Train'!$AA$53,KT60=0,JX60=0,EV60&gt;0),$C$17,0)</f>
        <v>0</v>
      </c>
      <c r="RO60" s="2">
        <f>IF(AND(LQ60&gt;=LQ$6*'Drive Train'!$AA$52,LQ60&lt;=LQ$6*'Drive Train'!$AA$53,KU60=0,JY60=0,EW60&gt;0),$C$17,0)</f>
        <v>0</v>
      </c>
      <c r="RP60" s="2">
        <f>IF(AND(LR60&gt;=LR$6*'Drive Train'!$AA$52,LR60&lt;=LR$6*'Drive Train'!$AA$53,KV60=0,JZ60=0,EX60&gt;0),$C$17,0)</f>
        <v>0</v>
      </c>
      <c r="RQ60" s="2">
        <f>IF(AND(LS60&gt;=LS$6*'Drive Train'!$AA$52,LS60&lt;=LS$6*'Drive Train'!$AA$53,KW60=0,KA60=0,EY60&gt;0),$C$17,0)</f>
        <v>0</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v>
      </c>
      <c r="RY60" s="2">
        <f>IF(AND(MA60&gt;=MA$6*'Drive Train'!$AA$52,MA60&lt;=MA$6*'Drive Train'!$AA$53,LE60=0,KI60=0,FG60&gt;0),$C$17,0)</f>
        <v>0</v>
      </c>
      <c r="RZ60" s="2">
        <f>IF(AND(MB60&gt;=MB$6*'Drive Train'!$AA$52,MB60&lt;=MB$6*'Drive Train'!$AA$53,LF60=0,KJ60=0,FH60&gt;0),$C$17,0)</f>
        <v>0</v>
      </c>
      <c r="SA60" s="2">
        <f>IF(AND(MC60&gt;=MC$6*'Drive Train'!$AA$52,MC60&lt;=MC$6*'Drive Train'!$AA$53,LG60=0,KK60=0,FI60&gt;0),$C$17,0)</f>
        <v>0</v>
      </c>
      <c r="SB60" s="2">
        <f>IF(AND(MD60&gt;=MD$6*'Drive Train'!$AA$52,MD60&lt;=MD$6*'Drive Train'!$AA$53,LH60=0,KL60=0,FJ60&gt;0),$C$17,0)</f>
        <v>0</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265"/>
        <v>2.080000000000001</v>
      </c>
      <c r="SI60" s="2">
        <f>IF(AND(EU60&lt;0,KS60=0,LO60&gt;=LO$6*'Drive Train'!$AA$52,LO60&lt;=LO$6*'Drive Train'!$AA$53,OY60=1,JW60=0),$C$17,0)</f>
        <v>0</v>
      </c>
      <c r="SJ60" s="2">
        <f>IF(AND(EV60&lt;0,KT60=0,LP60&gt;=LP$6*'Drive Train'!$AA$52,LP60&lt;=LP$6*'Drive Train'!$AA$53,OZ60=1,JX60=0),$C$17,0)</f>
        <v>0</v>
      </c>
      <c r="SK60" s="2">
        <f>IF(AND(EW60&lt;0,KU60=0,LQ60&gt;=LQ$6*'Drive Train'!$AA$52,LQ60&lt;=LQ$6*'Drive Train'!$AA$53,PA60=1,JY60=0),$C$17,0)</f>
        <v>0</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0.04</v>
      </c>
      <c r="SV60" s="2">
        <f>IF(AND(FH60&lt;0,LF60=0,MB60&gt;=MB$6*'Drive Train'!$AA$52,MB60&lt;=MB$6*'Drive Train'!$AA$53,PL60=1,KJ60=0),$C$17,0)</f>
        <v>0.04</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266"/>
        <v>2.080000000000001</v>
      </c>
    </row>
    <row r="61" spans="3:524" x14ac:dyDescent="0.3">
      <c r="C61" s="3" t="s">
        <v>121</v>
      </c>
      <c r="E61" s="14">
        <f>MK6</f>
        <v>9.9999999999999982</v>
      </c>
      <c r="F61" s="14">
        <f t="shared" ref="F61:O61" si="445">ML6</f>
        <v>8.0645161290322545</v>
      </c>
      <c r="G61" s="14">
        <f t="shared" si="445"/>
        <v>9.259259259259256</v>
      </c>
      <c r="H61" s="14">
        <f t="shared" si="445"/>
        <v>9.9999999999999982</v>
      </c>
      <c r="I61" s="14">
        <f t="shared" si="445"/>
        <v>9.6153846153846132</v>
      </c>
      <c r="J61" s="14">
        <f t="shared" si="445"/>
        <v>9.259259259259256</v>
      </c>
      <c r="K61" s="14">
        <f t="shared" si="445"/>
        <v>8.3333333333333304</v>
      </c>
      <c r="L61" s="14">
        <f t="shared" si="445"/>
        <v>7.8124999999999973</v>
      </c>
      <c r="M61" s="14">
        <f t="shared" si="445"/>
        <v>7.1428571428571397</v>
      </c>
      <c r="N61" s="14">
        <f t="shared" si="445"/>
        <v>6.5789473684210495</v>
      </c>
      <c r="O61" s="14">
        <f t="shared" si="445"/>
        <v>6.0975609756097535</v>
      </c>
      <c r="R61" s="49">
        <f t="shared" si="97"/>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0.5622696940046078</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47">
        <f t="shared" si="98"/>
        <v>2.120000000000001</v>
      </c>
      <c r="AO61" s="36">
        <f>LO61*12*60/(PI() * 'Drive Train'!$F$15)/S$6*ABS(S61)</f>
        <v>0</v>
      </c>
      <c r="AP61" s="36">
        <f>LP61*12*60/(PI() * 'Drive Train'!$F$15)/T$6*ABS(T61)</f>
        <v>0</v>
      </c>
      <c r="AQ61" s="36">
        <f>LQ61*12*60/(PI() * 'Drive Train'!$F$15)/U$6*ABS(U61)</f>
        <v>0</v>
      </c>
      <c r="AR61" s="36">
        <f>LR61*12*60/(PI() * 'Drive Train'!$F$15)/V$6*ABS(V61)</f>
        <v>0</v>
      </c>
      <c r="AS61" s="36">
        <f>LS61*12*60/(PI() * 'Drive Train'!$F$15)/W$6*ABS(W61)</f>
        <v>0</v>
      </c>
      <c r="AT61" s="36">
        <f>LT61*12*60/(PI() * 'Drive Train'!$F$15)/X$6*ABS(X61)</f>
        <v>0</v>
      </c>
      <c r="AU61" s="36">
        <f>LU61*12*60/(PI() * 'Drive Train'!$F$15)/Y$6*ABS(Y61)</f>
        <v>0</v>
      </c>
      <c r="AV61" s="36">
        <f>LV61*12*60/(PI() * 'Drive Train'!$F$15)/Z$6*ABS(Z61)</f>
        <v>0</v>
      </c>
      <c r="AW61" s="36">
        <f>LW61*12*60/(PI() * 'Drive Train'!$F$15)/AA$6*ABS(AA61)</f>
        <v>0</v>
      </c>
      <c r="AX61" s="36">
        <f>LX61*12*60/(PI() * 'Drive Train'!$F$15)/AB$6*ABS(AB61)</f>
        <v>0</v>
      </c>
      <c r="AY61" s="36">
        <f>LY61*12*60/(PI() * 'Drive Train'!$F$15)/AC$6*ABS(AC61)</f>
        <v>0</v>
      </c>
      <c r="AZ61" s="36">
        <f>LZ61*12*60/(PI() * 'Drive Train'!$F$15)/AD$6*ABS(AD61)</f>
        <v>1533.0343205817319</v>
      </c>
      <c r="BA61" s="36">
        <f>MA61*12*60/(PI() * 'Drive Train'!$F$15)/AE$6*ABS(AE61)</f>
        <v>0</v>
      </c>
      <c r="BB61" s="36">
        <f>MB61*12*60/(PI() * 'Drive Train'!$F$15)/AF$6*ABS(AF61)</f>
        <v>0</v>
      </c>
      <c r="BC61" s="36">
        <f>MC61*12*60/(PI() * 'Drive Train'!$F$15)/AG$6*ABS(AG61)</f>
        <v>0</v>
      </c>
      <c r="BD61" s="36">
        <f>MD61*12*60/(PI() * 'Drive Train'!$F$15)/AH$6*ABS(AH61)</f>
        <v>0</v>
      </c>
      <c r="BE61" s="36">
        <f>ME61*12*60/(PI() * 'Drive Train'!$F$15)/AI$6*ABS(AI61)</f>
        <v>0</v>
      </c>
      <c r="BF61" s="36">
        <f>MF61*12*60/(PI() * 'Drive Train'!$F$15)/AJ$6*ABS(AJ61)</f>
        <v>0</v>
      </c>
      <c r="BG61" s="36">
        <f>MG61*12*60/(PI() * 'Drive Train'!$F$15)/AK$6*ABS(AK61)</f>
        <v>0</v>
      </c>
      <c r="BH61" s="36">
        <f>MH61*12*60/(PI() * 'Drive Train'!$F$15)/AL$6*ABS(AL61)</f>
        <v>0</v>
      </c>
      <c r="BI61" s="36">
        <f>MI61*12*60/(PI() * 'Drive Train'!$F$15)/AM$6*ABS(AM61)</f>
        <v>0</v>
      </c>
      <c r="BJ61" s="47">
        <f t="shared" si="308"/>
        <v>2.120000000000001</v>
      </c>
      <c r="BK61" s="2">
        <f>IF(OR(KS60=1,AND($C$37=Motors!$C$32,OY60=1)),0,IF(NG61=0,-(CG60+$C$15)/($C$14-$C$15)*$C$12,($C$11*S61-AO61)/($C$11*S61)*$C$12*S61))</f>
        <v>0</v>
      </c>
      <c r="BL61" s="2">
        <f>IF(OR(KT60=1,AND($C$37=Motors!$C$32,OZ60=1)),0,IF(NH61=0,-(CH60+$C$15)/($C$14-$C$15)*$C$12,($C$11*T61-AP61)/($C$11*T61)*$C$12*T61))</f>
        <v>0</v>
      </c>
      <c r="BM61" s="2">
        <f>IF(OR(KU60=1,AND($C$37=Motors!$C$32,PA60=1)),0,IF(NI61=0,-(CI60+$C$15)/($C$14-$C$15)*$C$12,($C$11*U61-AQ61)/($C$11*U61)*$C$12*U61))</f>
        <v>0</v>
      </c>
      <c r="BN61" s="2">
        <f>IF(OR(KV60=1,AND($C$37=Motors!$C$32,PB60=1)),0,IF(NJ61=0,-(CJ60+$C$15)/($C$14-$C$15)*$C$12,($C$11*V61-AR61)/($C$11*V61)*$C$12*V61))</f>
        <v>0</v>
      </c>
      <c r="BO61" s="2">
        <f>IF(OR(KW60=1,AND($C$37=Motors!$C$32,PC60=1)),0,IF(NK61=0,-(CK60+$C$15)/($C$14-$C$15)*$C$12,($C$11*W61-AS61)/($C$11*W61)*$C$12*W61))</f>
        <v>0</v>
      </c>
      <c r="BP61" s="2">
        <f>IF(OR(KX60=1,AND($C$37=Motors!$C$32,PD60=1)),0,IF(NL61=0,-(CL60+$C$15)/($C$14-$C$15)*$C$12,($C$11*X61-AT61)/($C$11*X61)*$C$12*X61))</f>
        <v>0</v>
      </c>
      <c r="BQ61" s="2">
        <f>IF(OR(KY60=1,AND($C$37=Motors!$C$32,PE60=1)),0,IF(NM61=0,-(CM60+$C$15)/($C$14-$C$15)*$C$12,($C$11*Y61-AU61)/($C$11*Y61)*$C$12*Y61))</f>
        <v>0</v>
      </c>
      <c r="BR61" s="2">
        <f>IF(OR(KZ60=1,AND($C$37=Motors!$C$32,PF60=1)),0,IF(NN61=0,-(CN60+$C$15)/($C$14-$C$15)*$C$12,($C$11*Z61-AV61)/($C$11*Z61)*$C$12*Z61))</f>
        <v>0</v>
      </c>
      <c r="BS61" s="2">
        <f>IF(OR(LA60=1,AND($C$37=Motors!$C$32,PG60=1)),0,IF(NO61=0,-(CO60+$C$15)/($C$14-$C$15)*$C$12,($C$11*AA61-AW61)/($C$11*AA61)*$C$12*AA61))</f>
        <v>0</v>
      </c>
      <c r="BT61" s="2">
        <f>IF(OR(LB60=1,AND($C$37=Motors!$C$32,PH60=1)),0,IF(NP61=0,-(CP60+$C$15)/($C$14-$C$15)*$C$12,($C$11*AB61-AX61)/($C$11*AB61)*$C$12*AB61))</f>
        <v>0</v>
      </c>
      <c r="BU61" s="2">
        <f>IF(OR(LC60=1,AND($C$37=Motors!$C$32,PI60=1)),0,IF(NQ61=0,-(CQ60+$C$15)/($C$14-$C$15)*$C$12,($C$11*AC61-AY61)/($C$11*AC61)*$C$12*AC61))</f>
        <v>0</v>
      </c>
      <c r="BV61" s="2">
        <f>IF(OR(LD60=1,AND($C$37=Motors!$C$32,PJ60=1)),0,IF(NR61=0,-(CR60+$C$15)/($C$14-$C$15)*$C$12,($C$11*AD61-AZ61)/($C$11*AD61)*$C$12*AD61))</f>
        <v>0</v>
      </c>
      <c r="BW61" s="2">
        <f>IF(OR(LE60=1,AND($C$37=Motors!$C$32,PK60=1)),0,IF(NS61=0,-(CS60+$C$15)/($C$14-$C$15)*$C$12,($C$11*AE61-BA61)/($C$11*AE61)*$C$12*AE61))</f>
        <v>0</v>
      </c>
      <c r="BX61" s="2">
        <f>IF(OR(LF60=1,AND($C$37=Motors!$C$32,PL60=1)),0,IF(NT61=0,-(CT60+$C$15)/($C$14-$C$15)*$C$12,($C$11*AF61-BB61)/($C$11*AF61)*$C$12*AF61))</f>
        <v>0</v>
      </c>
      <c r="BY61" s="2">
        <f>IF(OR(LG60=1,AND($C$37=Motors!$C$32,PM60=1)),0,IF(NU61=0,-(CU60+$C$15)/($C$14-$C$15)*$C$12,($C$11*AG61-BC61)/($C$11*AG61)*$C$12*AG61))</f>
        <v>0</v>
      </c>
      <c r="BZ61" s="2">
        <f>IF(OR(LH60=1,AND($C$37=Motors!$C$32,PN60=1)),0,IF(NV61=0,-(CV60+$C$15)/($C$14-$C$15)*$C$12,($C$11*AH61-BD61)/($C$11*AH61)*$C$12*AH61))</f>
        <v>0</v>
      </c>
      <c r="CA61" s="2">
        <f>IF(OR(LI60=1,AND($C$37=Motors!$C$32,PO60=1)),0,IF(NW61=0,-(CW60+$C$15)/($C$14-$C$15)*$C$12,($C$11*AI61-BE61)/($C$11*AI61)*$C$12*AI61))</f>
        <v>0</v>
      </c>
      <c r="CB61" s="2">
        <f>IF(OR(LJ60=1,AND($C$37=Motors!$C$32,PP60=1)),0,IF(NX61=0,-(CX60+$C$15)/($C$14-$C$15)*$C$12,($C$11*AJ61-BF61)/($C$11*AJ61)*$C$12*AJ61))</f>
        <v>0</v>
      </c>
      <c r="CC61" s="2">
        <f>IF(OR(LK60=1,AND($C$37=Motors!$C$32,PQ60=1)),0,IF(NY61=0,-(CY60+$C$15)/($C$14-$C$15)*$C$12,($C$11*AK61-BG61)/($C$11*AK61)*$C$12*AK61))</f>
        <v>0</v>
      </c>
      <c r="CD61" s="2">
        <f>IF(OR(LL60=1,AND($C$37=Motors!$C$32,PR60=1)),0,IF(NZ61=0,-(CZ60+$C$15)/($C$14-$C$15)*$C$12,($C$11*AL61-BH61)/($C$11*AL61)*$C$12*AL61))</f>
        <v>0</v>
      </c>
      <c r="CE61" s="2">
        <f>IF(OR(LM60=1,AND($C$37=Motors!$C$32,PS60=1)),0,IF(OA61=0,-(DA60+$C$15)/($C$14-$C$15)*$C$12,($C$11*AM61-BI61)/($C$11*AM61)*$C$12*AM61))</f>
        <v>0</v>
      </c>
      <c r="CF61" s="47">
        <f t="shared" si="309"/>
        <v>2.120000000000001</v>
      </c>
      <c r="CG61" s="43">
        <f>IF(AND(KS60=1,OY60=1),0,ABS(BK61/$C$12*($C$14-$C$15)+$C$15) *'Drive Train'!$AA$49 + CG60*(1-'Drive Train'!$AA$49))</f>
        <v>0</v>
      </c>
      <c r="CH61" s="43">
        <f>IF(AND(KT60=1,OZ60=1),0,ABS(BL61/$C$12*($C$14-$C$15)+$C$15) *'Drive Train'!$AA$49 + CH60*(1-'Drive Train'!$AA$49))</f>
        <v>1.527500000000038</v>
      </c>
      <c r="CI61" s="43">
        <f>IF(AND(KU60=1,PA60=1),0,ABS(BM61/$C$12*($C$14-$C$15)+$C$15) *'Drive Train'!$AA$49 + CI60*(1-'Drive Train'!$AA$49))</f>
        <v>1.5274999999999999</v>
      </c>
      <c r="CJ61" s="43">
        <f>IF(AND(KV60=1,PB60=1),0,ABS(BN61/$C$12*($C$14-$C$15)+$C$15) *'Drive Train'!$AA$49 + CJ60*(1-'Drive Train'!$AA$49))</f>
        <v>0</v>
      </c>
      <c r="CK61" s="43">
        <f>IF(AND(KW60=1,PC60=1),0,ABS(BO61/$C$12*($C$14-$C$15)+$C$15) *'Drive Train'!$AA$49 + CK60*(1-'Drive Train'!$AA$49))</f>
        <v>0</v>
      </c>
      <c r="CL61" s="43">
        <f>IF(AND(KX60=1,PD60=1),0,ABS(BP61/$C$12*($C$14-$C$15)+$C$15) *'Drive Train'!$AA$49 + CL60*(1-'Drive Train'!$AA$49))</f>
        <v>0</v>
      </c>
      <c r="CM61" s="43">
        <f>IF(AND(KY60=1,PE60=1),0,ABS(BQ61/$C$12*($C$14-$C$15)+$C$15) *'Drive Train'!$AA$49 + CM60*(1-'Drive Train'!$AA$49))</f>
        <v>0</v>
      </c>
      <c r="CN61" s="43">
        <f>IF(AND(KZ60=1,PF60=1),0,ABS(BR61/$C$12*($C$14-$C$15)+$C$15) *'Drive Train'!$AA$49 + CN60*(1-'Drive Train'!$AA$49))</f>
        <v>0</v>
      </c>
      <c r="CO61" s="43">
        <f>IF(AND(LA60=1,PG60=1),0,ABS(BS61/$C$12*($C$14-$C$15)+$C$15) *'Drive Train'!$AA$49 + CO60*(1-'Drive Train'!$AA$49))</f>
        <v>0</v>
      </c>
      <c r="CP61" s="43">
        <f>IF(AND(LB60=1,PH60=1),0,ABS(BT61/$C$12*($C$14-$C$15)+$C$15) *'Drive Train'!$AA$49 + CP60*(1-'Drive Train'!$AA$49))</f>
        <v>0</v>
      </c>
      <c r="CQ61" s="43">
        <f>IF(AND(LC60=1,PI60=1),0,ABS(BU61/$C$12*($C$14-$C$15)+$C$15) *'Drive Train'!$AA$49 + CQ60*(1-'Drive Train'!$AA$49))</f>
        <v>0</v>
      </c>
      <c r="CR61" s="43">
        <f>IF(AND(LD60=1,PJ60=1),0,ABS(BV61/$C$12*($C$14-$C$15)+$C$15) *'Drive Train'!$AA$49 + CR60*(1-'Drive Train'!$AA$49))</f>
        <v>30.701884642269139</v>
      </c>
      <c r="CS61" s="43">
        <f>IF(AND(LE60=1,PK60=1),0,ABS(BW61/$C$12*($C$14-$C$15)+$C$15) *'Drive Train'!$AA$49 + CS60*(1-'Drive Train'!$AA$49))</f>
        <v>1.5291560059622198</v>
      </c>
      <c r="CT61" s="43">
        <f>IF(AND(LF60=1,PL60=1),0,ABS(BX61/$C$12*($C$14-$C$15)+$C$15) *'Drive Train'!$AA$49 + CT60*(1-'Drive Train'!$AA$49))</f>
        <v>1.5275023298573382</v>
      </c>
      <c r="CU61" s="43">
        <f>IF(AND(LG60=1,PM60=1),0,ABS(BY61/$C$12*($C$14-$C$15)+$C$15) *'Drive Train'!$AA$49 + CU60*(1-'Drive Train'!$AA$49))</f>
        <v>1.527500003305426</v>
      </c>
      <c r="CV61" s="43">
        <f>IF(AND(LH60=1,PN60=1),0,ABS(BZ61/$C$12*($C$14-$C$15)+$C$15) *'Drive Train'!$AA$49 + CV60*(1-'Drive Train'!$AA$49))</f>
        <v>1.5275000001135963</v>
      </c>
      <c r="CW61" s="43">
        <f>IF(AND(LI60=1,PO60=1),0,ABS(CA61/$C$12*($C$14-$C$15)+$C$15) *'Drive Train'!$AA$49 + CW60*(1-'Drive Train'!$AA$49))</f>
        <v>1.5275000000038848</v>
      </c>
      <c r="CX61" s="43">
        <f>IF(AND(LJ60=1,PP60=1),0,ABS(CB61/$C$12*($C$14-$C$15)+$C$15) *'Drive Train'!$AA$49 + CX60*(1-'Drive Train'!$AA$49))</f>
        <v>1.5275000000001326</v>
      </c>
      <c r="CY61" s="43">
        <f>IF(AND(LK60=1,PQ60=1),0,ABS(CC61/$C$12*($C$14-$C$15)+$C$15) *'Drive Train'!$AA$49 + CY60*(1-'Drive Train'!$AA$49))</f>
        <v>0</v>
      </c>
      <c r="CZ61" s="43">
        <f>IF(AND(LL60=1,PR60=1),0,ABS(CD61/$C$12*($C$14-$C$15)+$C$15) *'Drive Train'!$AA$49 + CZ60*(1-'Drive Train'!$AA$49))</f>
        <v>0</v>
      </c>
      <c r="DA61" s="43">
        <f>IF(AND(LM60=1,PS60=1),0,ABS(CE61/$C$12*($C$14-$C$15)+$C$15) *'Drive Train'!$AA$49 + DA60*(1-'Drive Train'!$AA$49))</f>
        <v>0</v>
      </c>
      <c r="DB61" s="47">
        <f t="shared" si="99"/>
        <v>2.120000000000001</v>
      </c>
      <c r="DC61" s="43">
        <f t="shared" si="310"/>
        <v>0</v>
      </c>
      <c r="DD61" s="43">
        <f t="shared" si="311"/>
        <v>1.527500000000038</v>
      </c>
      <c r="DE61" s="43">
        <f t="shared" si="312"/>
        <v>1.5274999999999999</v>
      </c>
      <c r="DF61" s="43">
        <f t="shared" si="313"/>
        <v>0</v>
      </c>
      <c r="DG61" s="43">
        <f t="shared" si="314"/>
        <v>0</v>
      </c>
      <c r="DH61" s="43">
        <f t="shared" si="315"/>
        <v>0</v>
      </c>
      <c r="DI61" s="43">
        <f t="shared" si="316"/>
        <v>0</v>
      </c>
      <c r="DJ61" s="43">
        <f t="shared" si="317"/>
        <v>0</v>
      </c>
      <c r="DK61" s="43">
        <f t="shared" si="318"/>
        <v>0</v>
      </c>
      <c r="DL61" s="43">
        <f t="shared" si="319"/>
        <v>0</v>
      </c>
      <c r="DM61" s="43">
        <f t="shared" si="320"/>
        <v>0</v>
      </c>
      <c r="DN61" s="43">
        <f t="shared" si="321"/>
        <v>25</v>
      </c>
      <c r="DO61" s="43">
        <f t="shared" si="322"/>
        <v>1.5291560059622198</v>
      </c>
      <c r="DP61" s="43">
        <f t="shared" si="323"/>
        <v>1.5275023298573382</v>
      </c>
      <c r="DQ61" s="43">
        <f t="shared" si="324"/>
        <v>1.527500003305426</v>
      </c>
      <c r="DR61" s="43">
        <f t="shared" si="325"/>
        <v>1.5275000001135963</v>
      </c>
      <c r="DS61" s="43">
        <f t="shared" si="326"/>
        <v>1.5275000000038848</v>
      </c>
      <c r="DT61" s="43">
        <f t="shared" si="327"/>
        <v>1.5275000000001326</v>
      </c>
      <c r="DU61" s="43">
        <f t="shared" si="328"/>
        <v>0</v>
      </c>
      <c r="DV61" s="43">
        <f t="shared" si="329"/>
        <v>0</v>
      </c>
      <c r="DW61" s="43">
        <f t="shared" si="330"/>
        <v>0</v>
      </c>
      <c r="DX61" s="47">
        <f t="shared" si="100"/>
        <v>2.120000000000001</v>
      </c>
      <c r="DY61" s="2">
        <f>IF(OY61=0,($C$23/0.4536*IF(ISNA(MK60),'Drive Train'!$F$16,'Drive Train'!$F$17)*4.448*$C$24*S$6)*SIGN(BK61),BK61)</f>
        <v>0</v>
      </c>
      <c r="DZ61" s="2">
        <f>IF(OZ61=0,($C$23/0.4536*IF(ISNA(ML60),'Drive Train'!$F$16,'Drive Train'!$F$17)*4.448*$C$24*$C$21*T$6)*SIGN(BL61),BL61)</f>
        <v>0</v>
      </c>
      <c r="EA61" s="2">
        <f>IF(PA61=0,($C$23/0.4536*IF(ISNA(MM60),'Drive Train'!$F$16,'Drive Train'!$F$17)*4.448*$C$24*$C$21*U$6)*SIGN(BM61),BM61)</f>
        <v>0</v>
      </c>
      <c r="EB61" s="2">
        <f>IF(PB61=0,($C$23/0.4536*IF(ISNA(MN60),'Drive Train'!$F$16,'Drive Train'!$F$17)*4.448*$C$24*$C$21*V$6)*SIGN(BN61),BN61)</f>
        <v>0</v>
      </c>
      <c r="EC61" s="2">
        <f>IF(PC61=0,($C$23/0.4536*IF(ISNA(MO60),'Drive Train'!$F$16,'Drive Train'!$F$17)*4.448*$C$24*$C$21*W$6)*SIGN(BO61),BO61)</f>
        <v>0</v>
      </c>
      <c r="ED61" s="2">
        <f>IF(PD61=0,($C$23/0.4536*IF(ISNA(MP60),'Drive Train'!$F$16,'Drive Train'!$F$17)*4.448*$C$24*$C$21*X$6)*SIGN(BP61),BP61)</f>
        <v>0</v>
      </c>
      <c r="EE61" s="2">
        <f>IF(PE61=0,($C$23/0.4536*IF(ISNA(MQ60),'Drive Train'!$F$16,'Drive Train'!$F$17)*4.448*$C$24*$C$21*Y$6)*SIGN(BQ61),BQ61)</f>
        <v>0</v>
      </c>
      <c r="EF61" s="2">
        <f>IF(PF61=0,($C$23/0.4536*IF(ISNA(MR60),'Drive Train'!$F$16,'Drive Train'!$F$17)*4.448*$C$24*$C$21*Z$6)*SIGN(BR61),BR61)</f>
        <v>0</v>
      </c>
      <c r="EG61" s="2">
        <f>IF(PG61=0,($C$23/0.4536*IF(ISNA(MS60),'Drive Train'!$F$16,'Drive Train'!$F$17)*4.448*$C$24*$C$21*AA$6)*SIGN(BS61),BS61)</f>
        <v>0</v>
      </c>
      <c r="EH61" s="2">
        <f>IF(PH61=0,($C$23/0.4536*IF(ISNA(MT60),'Drive Train'!$F$16,'Drive Train'!$F$17)*4.448*$C$24*$C$21*AB$6)*SIGN(BT61),BT61)</f>
        <v>0</v>
      </c>
      <c r="EI61" s="2">
        <f>IF(PI61=0,($C$23/0.4536*IF(ISNA(MU60),'Drive Train'!$F$16,'Drive Train'!$F$17)*4.448*$C$24*$C$21*AC$6)*SIGN(BU61),BU61)</f>
        <v>0</v>
      </c>
      <c r="EJ61" s="2">
        <f>IF(PJ61=0,($C$23/0.4536*IF(ISNA(MV60),'Drive Train'!$F$16,'Drive Train'!$F$17)*4.448*$C$24*$C$21*AD$6)*SIGN(BV61),BV61)</f>
        <v>0</v>
      </c>
      <c r="EK61" s="2">
        <f>IF(PK61=0,($C$23/0.4536*IF(ISNA(MW60),'Drive Train'!$F$16,'Drive Train'!$F$17)*4.448*$C$24*$C$21*AE$6)*SIGN(BW61),BW61)</f>
        <v>0</v>
      </c>
      <c r="EL61" s="2">
        <f>IF(PL61=0,($C$23/0.4536*IF(ISNA(MX60),'Drive Train'!$F$16,'Drive Train'!$F$17)*4.448*$C$24*$C$21*AF$6)*SIGN(BX61),BX61)</f>
        <v>0</v>
      </c>
      <c r="EM61" s="2">
        <f>IF(PM61=0,($C$23/0.4536*IF(ISNA(MY60),'Drive Train'!$F$16,'Drive Train'!$F$17)*4.448*$C$24*$C$21*AG$6)*SIGN(BY61),BY61)</f>
        <v>0</v>
      </c>
      <c r="EN61" s="2">
        <f>IF(PN61=0,($C$23/0.4536*IF(ISNA(MZ60),'Drive Train'!$F$16,'Drive Train'!$F$17)*4.448*$C$24*$C$21*AH$6)*SIGN(BZ61),BZ61)</f>
        <v>0</v>
      </c>
      <c r="EO61" s="2">
        <f>IF(PO61=0,($C$23/0.4536*IF(ISNA(NA60),'Drive Train'!$F$16,'Drive Train'!$F$17)*4.448*$C$24*$C$21*AI$6)*SIGN(CA61),CA61)</f>
        <v>0</v>
      </c>
      <c r="EP61" s="2">
        <f>IF(PP61=0,($C$23/0.4536*IF(ISNA(NB60),'Drive Train'!$F$16,'Drive Train'!$F$17)*4.448*$C$24*$C$21*AJ$6)*SIGN(CB61),CB61)</f>
        <v>0</v>
      </c>
      <c r="EQ61" s="2">
        <f>IF(PQ61=0,($C$23/0.4536*IF(ISNA(NC60),'Drive Train'!$F$16,'Drive Train'!$F$17)*4.448*$C$24*$C$21*AK$6)*SIGN(CC61),CC61)</f>
        <v>0</v>
      </c>
      <c r="ER61" s="2">
        <f>IF(PR61=0,($C$23/0.4536*IF(ISNA(ND60),'Drive Train'!$F$16,'Drive Train'!$F$17)*4.448*$C$24*$C$21*AL$6)*SIGN(CD61),CD61)</f>
        <v>0</v>
      </c>
      <c r="ES61" s="2">
        <f>IF(PS61=0,($C$23/0.4536*IF(ISNA(NE60),'Drive Train'!$F$16,'Drive Train'!$F$17)*4.448*$C$24*$C$21*AM$6)*SIGN(CE61),CE61)</f>
        <v>0</v>
      </c>
      <c r="ET61" s="47">
        <f t="shared" si="331"/>
        <v>2.120000000000001</v>
      </c>
      <c r="EU61" s="2">
        <f>MAX(MIN(IF(AND(OY60=1,NG61&lt;0),-1,1)*(DC61-$C$15)/($C$14-$C$15)*$C$12*$C$21-$C$33*LO61/AO$6 -  OY60*$C$33/$C$21,DY60/$C$19),MAX(EU$8:EU60)*-1)</f>
        <v>-0.84420937587075306</v>
      </c>
      <c r="EV61" s="2">
        <f>MAX(MIN(IF(AND(OZ60=1,NH61&lt;0),-1,1)*(DD61-$C$15)/($C$14-$C$15)*$C$12*$C$21-$C$33*LP61/AP$6 -  OZ60*$C$33/$C$21,DZ60/$C$19),MAX(EV$8:EV60)*-1)</f>
        <v>-0.95439954538953531</v>
      </c>
      <c r="EW61" s="2">
        <f>MAX(MIN(IF(AND(PA60=1,NI61&lt;0),-1,1)*(DE61-$C$15)/($C$14-$C$15)*$C$12*$C$21-$C$33*LQ61/AQ$6 -  PA60*$C$33/$C$21,EA60/$C$19),MAX(EW$8:EW60)*-1)</f>
        <v>-0.87020190817470044</v>
      </c>
      <c r="EX61" s="2">
        <f>MAX(MIN(IF(AND(PB60=1,NJ61&lt;0),-1,1)*(DF61-$C$15)/($C$14-$C$15)*$C$12*$C$21-$C$33*LR61/AR$6 -  PB60*$C$33/$C$21,EB60/$C$19),MAX(EX$8:EX60)*-1)</f>
        <v>-0.84420937587075306</v>
      </c>
      <c r="EY61" s="2">
        <f>MAX(MIN(IF(AND(PC60=1,NK61&lt;0),-1,1)*(DG61-$C$15)/($C$14-$C$15)*$C$12*$C$21-$C$33*LS61/AS$6 -  PC60*$C$33/$C$21,EC60/$C$19),MAX(EY$8:EY60)*-1)</f>
        <v>-0.84420937587075306</v>
      </c>
      <c r="EZ61" s="2">
        <f>MAX(MIN(IF(AND(PD60=1,NL61&lt;0),-1,1)*(DH61-$C$15)/($C$14-$C$15)*$C$12*$C$21-$C$33*LT61/AT$6 -  PD60*$C$33/$C$21,ED60/$C$19),MAX(EZ$8:EZ60)*-1)</f>
        <v>-0.84420937587075306</v>
      </c>
      <c r="FA61" s="2">
        <f>MAX(MIN(IF(AND(PE60=1,NM61&lt;0),-1,1)*(DI61-$C$15)/($C$14-$C$15)*$C$12*$C$21-$C$33*LU61/AU$6 -  PE60*$C$33/$C$21,EE60/$C$19),MAX(FA$8:FA60)*-1)</f>
        <v>-0.84420937587075306</v>
      </c>
      <c r="FB61" s="2">
        <f>MAX(MIN(IF(AND(PF60=1,NN61&lt;0),-1,1)*(DJ61-$C$15)/($C$14-$C$15)*$C$12*$C$21-$C$33*LV61/AV$6 -  PF60*$C$33/$C$21,EF60/$C$19),MAX(FB$8:FB60)*-1)</f>
        <v>-0.84420937587075306</v>
      </c>
      <c r="FC61" s="2">
        <f>MAX(MIN(IF(AND(PG60=1,NO61&lt;0),-1,1)*(DK61-$C$15)/($C$14-$C$15)*$C$12*$C$21-$C$33*LW61/AW$6 -  PG60*$C$33/$C$21,EG60/$C$19),MAX(FC$8:FC60)*-1)</f>
        <v>-0.82444281081081083</v>
      </c>
      <c r="FD61" s="2">
        <f>MAX(MIN(IF(AND(PH60=1,NP61&lt;0),-1,1)*(DL61-$C$15)/($C$14-$C$15)*$C$12*$C$21-$C$33*LX61/AX$6 -  PH60*$C$33/$C$21,EH60/$C$19),MAX(FD$8:FD60)*-1)</f>
        <v>-0.74400936585365862</v>
      </c>
      <c r="FE61" s="2">
        <f>MAX(MIN(IF(AND(PI60=1,NQ61&lt;0),-1,1)*(DM61-$C$15)/($C$14-$C$15)*$C$12*$C$21-$C$33*LY61/AY$6 -  PI60*$C$33/$C$21,EI60/$C$19),MAX(FE$8:FE60)*-1)</f>
        <v>-0.6778751999999999</v>
      </c>
      <c r="FF61" s="2">
        <f>MAX(MIN(IF(AND(PJ60=1,NR61&lt;0),-1,1)*(DN61-$C$15)/($C$14-$C$15)*$C$12*$C$21-$C$33*LZ61/AZ$6 -  PJ60*$C$33/$C$21,EJ60/$C$19),MAX(FF$8:FF60)*-1)</f>
        <v>-0.36771041517476449</v>
      </c>
      <c r="FG61" s="2">
        <f>MAX(MIN(IF(AND(PK60=1,NS61&lt;0),-1,1)*(DO61-$C$15)/($C$14-$C$15)*$C$12*$C$21-$C$33*MA61/BA$6 -  PK60*$C$33/$C$21,EK60/$C$19),MAX(FG$8:FG60)*-1)</f>
        <v>-0.4460383340531891</v>
      </c>
      <c r="FH61" s="2">
        <f>MAX(MIN(IF(AND(PL60=1,NT61&lt;0),-1,1)*(DP61-$C$15)/($C$14-$C$15)*$C$12*$C$21-$C$33*MB61/BB$6 -  PL60*$C$33/$C$21,EL60/$C$19),MAX(FH$8:FH60)*-1)</f>
        <v>-0.52436625293161376</v>
      </c>
      <c r="FI61" s="2">
        <f>MAX(MIN(IF(AND(PM60=1,NU61&lt;0),-1,1)*(DQ61-$C$15)/($C$14-$C$15)*$C$12*$C$21-$C$33*MC61/BC$6 -  PM60*$C$33/$C$21,EM60/$C$19),MAX(FI$8:FI60)*-1)</f>
        <v>-0.60269417181003837</v>
      </c>
      <c r="FJ61" s="2">
        <f>MAX(MIN(IF(AND(PN60=1,NV61&lt;0),-1,1)*(DR61-$C$15)/($C$14-$C$15)*$C$12*$C$21-$C$33*MD61/BD$6 -  PN60*$C$33/$C$21,EN60/$C$19),MAX(FJ$8:FJ60)*-1)</f>
        <v>-0.68102209068846309</v>
      </c>
      <c r="FK61" s="2">
        <f>MAX(MIN(IF(AND(PO60=1,NW61&lt;0),-1,1)*(DS61-$C$15)/($C$14-$C$15)*$C$12*$C$21-$C$33*ME61/BE$6 -  PO60*$C$33/$C$21,EO60/$C$19),MAX(FK$8:FK60)*-1)</f>
        <v>-0.7593500095668877</v>
      </c>
      <c r="FL61" s="2">
        <f>MAX(MIN(IF(AND(PP60=1,NX61&lt;0),-1,1)*(DT61-$C$15)/($C$14-$C$15)*$C$12*$C$21-$C$33*MF61/BF$6 -  PP60*$C$33/$C$21,EP60/$C$19),MAX(FL$8:FL60)*-1)</f>
        <v>-0.8376779284453123</v>
      </c>
      <c r="FM61" s="2">
        <f>MAX(MIN(IF(AND(PQ60=1,NY61&lt;0),-1,1)*(DU61-$C$15)/($C$14-$C$15)*$C$12*$C$21-$C$33*MG61/BG$6 -  PQ60*$C$33/$C$21,EQ60/$C$19),MAX(FM$8:FM60)*-1)</f>
        <v>-0.84420937587075306</v>
      </c>
      <c r="FN61" s="2">
        <f>MAX(MIN(IF(AND(PR60=1,NZ61&lt;0),-1,1)*(DV61-$C$15)/($C$14-$C$15)*$C$12*$C$21-$C$33*MH61/BH$6 -  PR60*$C$33/$C$21,ER60/$C$19),MAX(FN$8:FN60)*-1)</f>
        <v>-0.84420937587075306</v>
      </c>
      <c r="FO61" s="2">
        <f>MAX(MIN(IF(AND(PS60=1,OA61&lt;0),-1,1)*(DW61-$C$15)/($C$14-$C$15)*$C$12*$C$21-$C$33*MI61/BI$6 -  PS60*$C$33/$C$21,ES60/$C$19),MAX(FO$8:FO60)*-1)</f>
        <v>-0.84420937587075306</v>
      </c>
      <c r="FP61" s="47">
        <f t="shared" si="101"/>
        <v>2.120000000000001</v>
      </c>
      <c r="FQ61" s="43">
        <f t="shared" si="375"/>
        <v>0</v>
      </c>
      <c r="FR61" s="43">
        <f t="shared" si="376"/>
        <v>1.527500000000038</v>
      </c>
      <c r="FS61" s="43">
        <f t="shared" si="377"/>
        <v>1.5274999999999999</v>
      </c>
      <c r="FT61" s="43">
        <f t="shared" si="378"/>
        <v>0</v>
      </c>
      <c r="FU61" s="43">
        <f t="shared" si="379"/>
        <v>0</v>
      </c>
      <c r="FV61" s="43">
        <f t="shared" si="380"/>
        <v>0</v>
      </c>
      <c r="FW61" s="43">
        <f t="shared" si="381"/>
        <v>0</v>
      </c>
      <c r="FX61" s="43">
        <f t="shared" si="382"/>
        <v>0</v>
      </c>
      <c r="FY61" s="43">
        <f t="shared" si="383"/>
        <v>0</v>
      </c>
      <c r="FZ61" s="43">
        <f t="shared" si="384"/>
        <v>0</v>
      </c>
      <c r="GA61" s="43">
        <f t="shared" si="385"/>
        <v>0</v>
      </c>
      <c r="GB61" s="43">
        <f t="shared" si="386"/>
        <v>25</v>
      </c>
      <c r="GC61" s="43">
        <f t="shared" si="387"/>
        <v>1.5291560059622198</v>
      </c>
      <c r="GD61" s="43">
        <f t="shared" si="388"/>
        <v>1.5275023298573382</v>
      </c>
      <c r="GE61" s="43">
        <f t="shared" si="389"/>
        <v>1.527500003305426</v>
      </c>
      <c r="GF61" s="43">
        <f t="shared" si="390"/>
        <v>1.5275000001135963</v>
      </c>
      <c r="GG61" s="43">
        <f t="shared" si="391"/>
        <v>1.5275000000038848</v>
      </c>
      <c r="GH61" s="43">
        <f t="shared" si="392"/>
        <v>1.5275000000001326</v>
      </c>
      <c r="GI61" s="43">
        <f t="shared" si="393"/>
        <v>0</v>
      </c>
      <c r="GJ61" s="43">
        <f t="shared" si="394"/>
        <v>0</v>
      </c>
      <c r="GK61" s="43">
        <f t="shared" si="395"/>
        <v>0</v>
      </c>
      <c r="GL61" s="47">
        <f t="shared" si="123"/>
        <v>2.120000000000001</v>
      </c>
      <c r="GM61" s="43">
        <f t="shared" si="332"/>
        <v>0</v>
      </c>
      <c r="GN61" s="43">
        <f t="shared" si="333"/>
        <v>-9.5862289254120814</v>
      </c>
      <c r="GO61" s="43">
        <f t="shared" si="334"/>
        <v>-12.625205224476582</v>
      </c>
      <c r="GP61" s="43">
        <f t="shared" si="335"/>
        <v>0</v>
      </c>
      <c r="GQ61" s="43">
        <f t="shared" si="336"/>
        <v>0</v>
      </c>
      <c r="GR61" s="43">
        <f t="shared" si="337"/>
        <v>0</v>
      </c>
      <c r="GS61" s="43">
        <f t="shared" si="338"/>
        <v>0</v>
      </c>
      <c r="GT61" s="43">
        <f t="shared" si="339"/>
        <v>0</v>
      </c>
      <c r="GU61" s="43">
        <f t="shared" si="340"/>
        <v>0</v>
      </c>
      <c r="GV61" s="43">
        <f t="shared" si="341"/>
        <v>0</v>
      </c>
      <c r="GW61" s="43">
        <f t="shared" si="342"/>
        <v>0</v>
      </c>
      <c r="GX61" s="43">
        <f t="shared" si="343"/>
        <v>-7.3867516705174294</v>
      </c>
      <c r="GY61" s="43">
        <f t="shared" si="344"/>
        <v>-8.9602422809162849</v>
      </c>
      <c r="GZ61" s="43">
        <f t="shared" si="345"/>
        <v>-10.533732891315141</v>
      </c>
      <c r="HA61" s="43">
        <f t="shared" si="346"/>
        <v>-12.107223501713998</v>
      </c>
      <c r="HB61" s="43">
        <f t="shared" si="347"/>
        <v>-13.680714112112852</v>
      </c>
      <c r="HC61" s="43">
        <f t="shared" si="348"/>
        <v>-15.254204722511707</v>
      </c>
      <c r="HD61" s="43">
        <f t="shared" si="349"/>
        <v>-16.827695332910565</v>
      </c>
      <c r="HE61" s="43">
        <f t="shared" si="350"/>
        <v>0</v>
      </c>
      <c r="HF61" s="43">
        <f t="shared" si="351"/>
        <v>0</v>
      </c>
      <c r="HG61" s="43">
        <f t="shared" si="352"/>
        <v>0</v>
      </c>
      <c r="HH61" s="47">
        <f t="shared" si="124"/>
        <v>2.120000000000001</v>
      </c>
      <c r="HI61" s="43">
        <f t="shared" si="125"/>
        <v>0</v>
      </c>
      <c r="HJ61" s="43">
        <f t="shared" si="126"/>
        <v>9.5862289254120814</v>
      </c>
      <c r="HK61" s="43">
        <f t="shared" si="127"/>
        <v>12.625205224476582</v>
      </c>
      <c r="HL61" s="43">
        <f t="shared" si="128"/>
        <v>0</v>
      </c>
      <c r="HM61" s="43">
        <f t="shared" si="129"/>
        <v>0</v>
      </c>
      <c r="HN61" s="43">
        <f t="shared" si="130"/>
        <v>0</v>
      </c>
      <c r="HO61" s="43">
        <f t="shared" si="131"/>
        <v>0</v>
      </c>
      <c r="HP61" s="43">
        <f t="shared" si="132"/>
        <v>0</v>
      </c>
      <c r="HQ61" s="43">
        <f t="shared" si="133"/>
        <v>0</v>
      </c>
      <c r="HR61" s="43">
        <f t="shared" si="134"/>
        <v>0</v>
      </c>
      <c r="HS61" s="43">
        <f t="shared" si="135"/>
        <v>0</v>
      </c>
      <c r="HT61" s="43">
        <f t="shared" si="136"/>
        <v>7.3867516705174294</v>
      </c>
      <c r="HU61" s="43">
        <f t="shared" si="137"/>
        <v>8.9602422809162849</v>
      </c>
      <c r="HV61" s="43">
        <f t="shared" si="138"/>
        <v>10.533732891315141</v>
      </c>
      <c r="HW61" s="43">
        <f t="shared" si="139"/>
        <v>12.107223501713998</v>
      </c>
      <c r="HX61" s="43">
        <f t="shared" si="140"/>
        <v>13.680714112112852</v>
      </c>
      <c r="HY61" s="43">
        <f t="shared" si="141"/>
        <v>15.254204722511707</v>
      </c>
      <c r="HZ61" s="43">
        <f t="shared" si="142"/>
        <v>16.827695332910565</v>
      </c>
      <c r="IA61" s="43">
        <f t="shared" si="143"/>
        <v>0</v>
      </c>
      <c r="IB61" s="43">
        <f t="shared" si="144"/>
        <v>0</v>
      </c>
      <c r="IC61" s="43">
        <f t="shared" si="145"/>
        <v>0</v>
      </c>
      <c r="ID61" s="47">
        <f t="shared" si="146"/>
        <v>2.120000000000001</v>
      </c>
      <c r="IE61" s="43">
        <f t="shared" si="147"/>
        <v>0</v>
      </c>
      <c r="IF61" s="43">
        <f t="shared" si="148"/>
        <v>0</v>
      </c>
      <c r="IG61" s="43">
        <f t="shared" si="149"/>
        <v>0</v>
      </c>
      <c r="IH61" s="43">
        <f t="shared" si="150"/>
        <v>0</v>
      </c>
      <c r="II61" s="43">
        <f t="shared" si="151"/>
        <v>0</v>
      </c>
      <c r="IJ61" s="43">
        <f t="shared" si="152"/>
        <v>0</v>
      </c>
      <c r="IK61" s="43">
        <f t="shared" si="153"/>
        <v>0</v>
      </c>
      <c r="IL61" s="43">
        <f t="shared" si="154"/>
        <v>0</v>
      </c>
      <c r="IM61" s="43">
        <f t="shared" si="155"/>
        <v>0</v>
      </c>
      <c r="IN61" s="43">
        <f t="shared" si="156"/>
        <v>0</v>
      </c>
      <c r="IO61" s="43">
        <f t="shared" si="157"/>
        <v>0</v>
      </c>
      <c r="IP61" s="43">
        <f t="shared" si="158"/>
        <v>6.9721442056571368</v>
      </c>
      <c r="IQ61" s="43">
        <f t="shared" si="159"/>
        <v>0</v>
      </c>
      <c r="IR61" s="43">
        <f t="shared" si="160"/>
        <v>0</v>
      </c>
      <c r="IS61" s="43">
        <f t="shared" si="161"/>
        <v>0</v>
      </c>
      <c r="IT61" s="43">
        <f t="shared" si="162"/>
        <v>0</v>
      </c>
      <c r="IU61" s="43">
        <f t="shared" si="163"/>
        <v>0</v>
      </c>
      <c r="IV61" s="43">
        <f t="shared" si="164"/>
        <v>0</v>
      </c>
      <c r="IW61" s="43">
        <f t="shared" si="165"/>
        <v>0</v>
      </c>
      <c r="IX61" s="43">
        <f t="shared" si="166"/>
        <v>0</v>
      </c>
      <c r="IY61" s="43">
        <f t="shared" si="167"/>
        <v>0</v>
      </c>
      <c r="IZ61" s="47">
        <f t="shared" si="168"/>
        <v>2.120000000000001</v>
      </c>
      <c r="JA61" s="43" t="e">
        <f t="shared" si="267"/>
        <v>#N/A</v>
      </c>
      <c r="JB61" s="43" t="e">
        <f t="shared" si="268"/>
        <v>#N/A</v>
      </c>
      <c r="JC61" s="43" t="e">
        <f t="shared" si="269"/>
        <v>#N/A</v>
      </c>
      <c r="JD61" s="43" t="e">
        <f t="shared" si="270"/>
        <v>#N/A</v>
      </c>
      <c r="JE61" s="43" t="e">
        <f t="shared" si="271"/>
        <v>#N/A</v>
      </c>
      <c r="JF61" s="43" t="e">
        <f t="shared" si="272"/>
        <v>#N/A</v>
      </c>
      <c r="JG61" s="43" t="e">
        <f t="shared" si="273"/>
        <v>#N/A</v>
      </c>
      <c r="JH61" s="43" t="e">
        <f t="shared" si="274"/>
        <v>#N/A</v>
      </c>
      <c r="JI61" s="43" t="e">
        <f t="shared" si="275"/>
        <v>#N/A</v>
      </c>
      <c r="JJ61" s="43" t="e">
        <f t="shared" si="276"/>
        <v>#N/A</v>
      </c>
      <c r="JK61" s="43" t="e">
        <f t="shared" si="277"/>
        <v>#N/A</v>
      </c>
      <c r="JL61" s="43" t="e">
        <f t="shared" si="278"/>
        <v>#N/A</v>
      </c>
      <c r="JM61" s="43" t="e">
        <f t="shared" si="279"/>
        <v>#N/A</v>
      </c>
      <c r="JN61" s="43" t="e">
        <f t="shared" si="280"/>
        <v>#N/A</v>
      </c>
      <c r="JO61" s="43" t="e">
        <f t="shared" si="281"/>
        <v>#N/A</v>
      </c>
      <c r="JP61" s="43" t="e">
        <f t="shared" si="282"/>
        <v>#N/A</v>
      </c>
      <c r="JQ61" s="43" t="e">
        <f t="shared" si="283"/>
        <v>#N/A</v>
      </c>
      <c r="JR61" s="43" t="e">
        <f t="shared" si="284"/>
        <v>#N/A</v>
      </c>
      <c r="JS61" s="43" t="e">
        <f t="shared" si="285"/>
        <v>#N/A</v>
      </c>
      <c r="JT61" s="43" t="e">
        <f t="shared" si="286"/>
        <v>#N/A</v>
      </c>
      <c r="JU61" s="43" t="e">
        <f t="shared" si="287"/>
        <v>#N/A</v>
      </c>
      <c r="JV61" s="47">
        <f t="shared" si="170"/>
        <v>2.120000000000001</v>
      </c>
      <c r="JW61" s="36">
        <f t="shared" si="396"/>
        <v>0</v>
      </c>
      <c r="JX61" s="36">
        <f t="shared" si="397"/>
        <v>0</v>
      </c>
      <c r="JY61" s="36">
        <f t="shared" si="398"/>
        <v>0</v>
      </c>
      <c r="JZ61" s="36">
        <f t="shared" si="399"/>
        <v>0</v>
      </c>
      <c r="KA61" s="36">
        <f t="shared" si="400"/>
        <v>0</v>
      </c>
      <c r="KB61" s="36">
        <f t="shared" si="401"/>
        <v>0</v>
      </c>
      <c r="KC61" s="36">
        <f t="shared" si="402"/>
        <v>0</v>
      </c>
      <c r="KD61" s="36">
        <f t="shared" si="403"/>
        <v>0</v>
      </c>
      <c r="KE61" s="36">
        <f t="shared" si="404"/>
        <v>0</v>
      </c>
      <c r="KF61" s="36">
        <f t="shared" si="405"/>
        <v>0</v>
      </c>
      <c r="KG61" s="36">
        <f t="shared" si="406"/>
        <v>0</v>
      </c>
      <c r="KH61" s="36">
        <f t="shared" si="407"/>
        <v>0</v>
      </c>
      <c r="KI61" s="36">
        <f t="shared" si="408"/>
        <v>0</v>
      </c>
      <c r="KJ61" s="36">
        <f t="shared" si="409"/>
        <v>0</v>
      </c>
      <c r="KK61" s="36">
        <f t="shared" si="410"/>
        <v>0</v>
      </c>
      <c r="KL61" s="36">
        <f t="shared" si="411"/>
        <v>0</v>
      </c>
      <c r="KM61" s="36">
        <f t="shared" si="412"/>
        <v>0</v>
      </c>
      <c r="KN61" s="36">
        <f t="shared" si="413"/>
        <v>0</v>
      </c>
      <c r="KO61" s="36">
        <f t="shared" si="414"/>
        <v>0</v>
      </c>
      <c r="KP61" s="36">
        <f t="shared" si="415"/>
        <v>0</v>
      </c>
      <c r="KQ61" s="36">
        <f t="shared" si="416"/>
        <v>0</v>
      </c>
      <c r="KR61" s="47">
        <f t="shared" si="192"/>
        <v>2.120000000000001</v>
      </c>
      <c r="KS61" s="1">
        <f t="shared" si="417"/>
        <v>1</v>
      </c>
      <c r="KT61" s="1">
        <f t="shared" si="418"/>
        <v>0</v>
      </c>
      <c r="KU61" s="1">
        <f t="shared" si="419"/>
        <v>0</v>
      </c>
      <c r="KV61" s="1">
        <f t="shared" si="420"/>
        <v>1</v>
      </c>
      <c r="KW61" s="1">
        <f t="shared" si="421"/>
        <v>1</v>
      </c>
      <c r="KX61" s="1">
        <f t="shared" si="422"/>
        <v>1</v>
      </c>
      <c r="KY61" s="1">
        <f t="shared" si="423"/>
        <v>1</v>
      </c>
      <c r="KZ61" s="1">
        <f t="shared" si="424"/>
        <v>1</v>
      </c>
      <c r="LA61" s="1">
        <f t="shared" si="425"/>
        <v>1</v>
      </c>
      <c r="LB61" s="1">
        <f t="shared" si="426"/>
        <v>1</v>
      </c>
      <c r="LC61" s="1">
        <f t="shared" si="427"/>
        <v>1</v>
      </c>
      <c r="LD61" s="1">
        <f t="shared" si="428"/>
        <v>0</v>
      </c>
      <c r="LE61" s="1">
        <f t="shared" si="429"/>
        <v>0</v>
      </c>
      <c r="LF61" s="1">
        <f t="shared" si="430"/>
        <v>0</v>
      </c>
      <c r="LG61" s="1">
        <f t="shared" si="431"/>
        <v>0</v>
      </c>
      <c r="LH61" s="1">
        <f t="shared" si="432"/>
        <v>0</v>
      </c>
      <c r="LI61" s="1">
        <f t="shared" si="433"/>
        <v>0</v>
      </c>
      <c r="LJ61" s="1">
        <f t="shared" si="434"/>
        <v>0</v>
      </c>
      <c r="LK61" s="1">
        <f t="shared" si="435"/>
        <v>1</v>
      </c>
      <c r="LL61" s="1">
        <f t="shared" si="436"/>
        <v>1</v>
      </c>
      <c r="LM61" s="1">
        <f t="shared" si="437"/>
        <v>1</v>
      </c>
      <c r="LN61" s="47">
        <f t="shared" si="214"/>
        <v>2.120000000000001</v>
      </c>
      <c r="LO61" s="43">
        <f t="shared" si="215"/>
        <v>0</v>
      </c>
      <c r="LP61" s="43">
        <f t="shared" si="216"/>
        <v>7.3482139810959719</v>
      </c>
      <c r="LQ61" s="43">
        <f t="shared" si="217"/>
        <v>1.8935596129414125</v>
      </c>
      <c r="LR61" s="43">
        <f t="shared" si="218"/>
        <v>0</v>
      </c>
      <c r="LS61" s="43">
        <f t="shared" si="219"/>
        <v>0</v>
      </c>
      <c r="LT61" s="43">
        <f t="shared" si="220"/>
        <v>0</v>
      </c>
      <c r="LU61" s="43">
        <f t="shared" si="221"/>
        <v>0</v>
      </c>
      <c r="LV61" s="43">
        <f t="shared" si="222"/>
        <v>0</v>
      </c>
      <c r="LW61" s="43">
        <f t="shared" si="223"/>
        <v>0</v>
      </c>
      <c r="LX61" s="43">
        <f t="shared" si="224"/>
        <v>0</v>
      </c>
      <c r="LY61" s="43">
        <f t="shared" si="225"/>
        <v>0</v>
      </c>
      <c r="LZ61" s="43">
        <f t="shared" si="226"/>
        <v>7.9310980494253185</v>
      </c>
      <c r="MA61" s="43">
        <f t="shared" si="227"/>
        <v>6.9619091609735309</v>
      </c>
      <c r="MB61" s="43">
        <f t="shared" si="228"/>
        <v>6.0372178455299554</v>
      </c>
      <c r="MC61" s="43">
        <f t="shared" si="229"/>
        <v>4.4038928090148524</v>
      </c>
      <c r="MD61" s="43">
        <f t="shared" si="230"/>
        <v>3.5125275379169478</v>
      </c>
      <c r="ME61" s="43">
        <f t="shared" si="231"/>
        <v>2.2592054196508098</v>
      </c>
      <c r="MF61" s="43">
        <f t="shared" si="232"/>
        <v>0.63440032409361169</v>
      </c>
      <c r="MG61" s="43">
        <f t="shared" si="233"/>
        <v>0</v>
      </c>
      <c r="MH61" s="43">
        <f t="shared" si="234"/>
        <v>0</v>
      </c>
      <c r="MI61" s="43">
        <f t="shared" si="235"/>
        <v>0</v>
      </c>
      <c r="MJ61" s="47">
        <f t="shared" si="236"/>
        <v>2.120000000000001</v>
      </c>
      <c r="MK61" s="43" t="e">
        <f t="shared" si="353"/>
        <v>#N/A</v>
      </c>
      <c r="ML61" s="43" t="e">
        <f t="shared" si="288"/>
        <v>#N/A</v>
      </c>
      <c r="MM61" s="43" t="e">
        <f t="shared" si="289"/>
        <v>#N/A</v>
      </c>
      <c r="MN61" s="43" t="e">
        <f t="shared" si="290"/>
        <v>#N/A</v>
      </c>
      <c r="MO61" s="43" t="e">
        <f t="shared" si="291"/>
        <v>#N/A</v>
      </c>
      <c r="MP61" s="43" t="e">
        <f t="shared" si="292"/>
        <v>#N/A</v>
      </c>
      <c r="MQ61" s="43" t="e">
        <f t="shared" si="293"/>
        <v>#N/A</v>
      </c>
      <c r="MR61" s="43" t="e">
        <f t="shared" si="294"/>
        <v>#N/A</v>
      </c>
      <c r="MS61" s="43" t="e">
        <f t="shared" si="295"/>
        <v>#N/A</v>
      </c>
      <c r="MT61" s="43" t="e">
        <f t="shared" si="296"/>
        <v>#N/A</v>
      </c>
      <c r="MU61" s="43" t="e">
        <f t="shared" si="297"/>
        <v>#N/A</v>
      </c>
      <c r="MV61" s="43" t="e">
        <f t="shared" si="298"/>
        <v>#N/A</v>
      </c>
      <c r="MW61" s="43" t="e">
        <f t="shared" si="299"/>
        <v>#N/A</v>
      </c>
      <c r="MX61" s="43" t="e">
        <f t="shared" si="300"/>
        <v>#N/A</v>
      </c>
      <c r="MY61" s="43" t="e">
        <f t="shared" si="301"/>
        <v>#N/A</v>
      </c>
      <c r="MZ61" s="43" t="e">
        <f t="shared" si="302"/>
        <v>#N/A</v>
      </c>
      <c r="NA61" s="43" t="e">
        <f t="shared" si="303"/>
        <v>#N/A</v>
      </c>
      <c r="NB61" s="43" t="e">
        <f t="shared" si="304"/>
        <v>#N/A</v>
      </c>
      <c r="NC61" s="43" t="e">
        <f t="shared" si="305"/>
        <v>#N/A</v>
      </c>
      <c r="ND61" s="43" t="e">
        <f t="shared" si="306"/>
        <v>#N/A</v>
      </c>
      <c r="NE61" s="43" t="e">
        <f t="shared" si="307"/>
        <v>#N/A</v>
      </c>
      <c r="NF61" s="47">
        <f t="shared" si="238"/>
        <v>2.120000000000001</v>
      </c>
      <c r="NG61" s="43">
        <f>IF(OY60=0,MIN('Drive Train'!$F$35-FQ60*$C$19*'Drive Train'!$F$39,NG60+$C$39)-$C$7,IF(LO60-1&lt;=0,0,IF($C$37=Motors!$C$30,MAX(MAX(NG$8:NG60)*-1,NG60-$C$39),MAX(0,MAX(NG$8:NG60)*-1,NG60-$C$39))))</f>
        <v>0</v>
      </c>
      <c r="NH61" s="43">
        <f>IF(OZ60=0,MIN('Drive Train'!$F$35-FR60*$C$19*'Drive Train'!$F$39,NH60+$C$39)-$C$7,IF(LP60-1&lt;=0,0,IF($C$37=Motors!$C$30,MAX(MAX(NH$8:NH60)*-1,NH60-$C$39),MAX(0,MAX(NH$8:NH60)*-1,NH60-$C$39))))</f>
        <v>0</v>
      </c>
      <c r="NI61" s="43">
        <f>IF(PA60=0,MIN('Drive Train'!$F$35-FS60*$C$19*'Drive Train'!$F$39,NI60+$C$39)-$C$7,IF(LQ60-1&lt;=0,0,IF($C$37=Motors!$C$30,MAX(MAX(NI$8:NI60)*-1,NI60-$C$39),MAX(0,MAX(NI$8:NI60)*-1,NI60-$C$39))))</f>
        <v>0</v>
      </c>
      <c r="NJ61" s="43">
        <f>IF(PB60=0,MIN('Drive Train'!$F$35-FT60*$C$19*'Drive Train'!$F$39,NJ60+$C$39)-$C$7,IF(LR60-1&lt;=0,0,IF($C$37=Motors!$C$30,MAX(MAX(NJ$8:NJ60)*-1,NJ60-$C$39),MAX(0,MAX(NJ$8:NJ60)*-1,NJ60-$C$39))))</f>
        <v>0</v>
      </c>
      <c r="NK61" s="43">
        <f>IF(PC60=0,MIN('Drive Train'!$F$35-FU60*$C$19*'Drive Train'!$F$39,NK60+$C$39)-$C$7,IF(LS60-1&lt;=0,0,IF($C$37=Motors!$C$30,MAX(MAX(NK$8:NK60)*-1,NK60-$C$39),MAX(0,MAX(NK$8:NK60)*-1,NK60-$C$39))))</f>
        <v>0</v>
      </c>
      <c r="NL61" s="43">
        <f>IF(PD60=0,MIN('Drive Train'!$F$35-FV60*$C$19*'Drive Train'!$F$39,NL60+$C$39)-$C$7,IF(LT60-1&lt;=0,0,IF($C$37=Motors!$C$30,MAX(MAX(NL$8:NL60)*-1,NL60-$C$39),MAX(0,MAX(NL$8:NL60)*-1,NL60-$C$39))))</f>
        <v>0</v>
      </c>
      <c r="NM61" s="43">
        <f>IF(PE60=0,MIN('Drive Train'!$F$35-FW60*$C$19*'Drive Train'!$F$39,NM60+$C$39)-$C$7,IF(LU60-1&lt;=0,0,IF($C$37=Motors!$C$30,MAX(MAX(NM$8:NM60)*-1,NM60-$C$39),MAX(0,MAX(NM$8:NM60)*-1,NM60-$C$39))))</f>
        <v>0</v>
      </c>
      <c r="NN61" s="43">
        <f>IF(PF60=0,MIN('Drive Train'!$F$35-FX60*$C$19*'Drive Train'!$F$39,NN60+$C$39)-$C$7,IF(LV60-1&lt;=0,0,IF($C$37=Motors!$C$30,MAX(MAX(NN$8:NN60)*-1,NN60-$C$39),MAX(0,MAX(NN$8:NN60)*-1,NN60-$C$39))))</f>
        <v>0</v>
      </c>
      <c r="NO61" s="43">
        <f>IF(PG60=0,MIN('Drive Train'!$F$35-FY60*$C$19*'Drive Train'!$F$39,NO60+$C$39)-$C$7,IF(LW60-1&lt;=0,0,IF($C$37=Motors!$C$30,MAX(MAX(NO$8:NO60)*-1,NO60-$C$39),MAX(0,MAX(NO$8:NO60)*-1,NO60-$C$39))))</f>
        <v>0</v>
      </c>
      <c r="NP61" s="43">
        <f>IF(PH60=0,MIN('Drive Train'!$F$35-FZ60*$C$19*'Drive Train'!$F$39,NP60+$C$39)-$C$7,IF(LX60-1&lt;=0,0,IF($C$37=Motors!$C$30,MAX(MAX(NP$8:NP60)*-1,NP60-$C$39),MAX(0,MAX(NP$8:NP60)*-1,NP60-$C$39))))</f>
        <v>0</v>
      </c>
      <c r="NQ61" s="43">
        <f>IF(PI60=0,MIN('Drive Train'!$F$35-GA60*$C$19*'Drive Train'!$F$39,NQ60+$C$39)-$C$7,IF(LY60-1&lt;=0,0,IF($C$37=Motors!$C$30,MAX(MAX(NQ$8:NQ60)*-1,NQ60-$C$39),MAX(0,MAX(NQ$8:NQ60)*-1,NQ60-$C$39))))</f>
        <v>0</v>
      </c>
      <c r="NR61" s="43">
        <f>IF(PJ60=0,MIN('Drive Train'!$F$35-GB60*$C$19*'Drive Train'!$F$39,NR60+$C$39)-$C$7,IF(LZ60-1&lt;=0,0,IF($C$37=Motors!$C$30,MAX(MAX(NR$8:NR60)*-1,NR60-$C$39),MAX(0,MAX(NR$8:NR60)*-1,NR60-$C$39))))</f>
        <v>6.9721442056571368</v>
      </c>
      <c r="NS61" s="43">
        <f>IF(PK60=0,MIN('Drive Train'!$F$35-GC60*$C$19*'Drive Train'!$F$39,NS60+$C$39)-$C$7,IF(MA60-1&lt;=0,0,IF($C$37=Motors!$C$30,MAX(MAX(NS$8:NS60)*-1,NS60-$C$39),MAX(0,MAX(NS$8:NS60)*-1,NS60-$C$39))))</f>
        <v>0</v>
      </c>
      <c r="NT61" s="43">
        <f>IF(PL60=0,MIN('Drive Train'!$F$35-GD60*$C$19*'Drive Train'!$F$39,NT60+$C$39)-$C$7,IF(MB60-1&lt;=0,0,IF($C$37=Motors!$C$30,MAX(MAX(NT$8:NT60)*-1,NT60-$C$39),MAX(0,MAX(NT$8:NT60)*-1,NT60-$C$39))))</f>
        <v>0</v>
      </c>
      <c r="NU61" s="43">
        <f>IF(PM60=0,MIN('Drive Train'!$F$35-GE60*$C$19*'Drive Train'!$F$39,NU60+$C$39)-$C$7,IF(MC60-1&lt;=0,0,IF($C$37=Motors!$C$30,MAX(MAX(NU$8:NU60)*-1,NU60-$C$39),MAX(0,MAX(NU$8:NU60)*-1,NU60-$C$39))))</f>
        <v>0</v>
      </c>
      <c r="NV61" s="43">
        <f>IF(PN60=0,MIN('Drive Train'!$F$35-GF60*$C$19*'Drive Train'!$F$39,NV60+$C$39)-$C$7,IF(MD60-1&lt;=0,0,IF($C$37=Motors!$C$30,MAX(MAX(NV$8:NV60)*-1,NV60-$C$39),MAX(0,MAX(NV$8:NV60)*-1,NV60-$C$39))))</f>
        <v>0</v>
      </c>
      <c r="NW61" s="43">
        <f>IF(PO60=0,MIN('Drive Train'!$F$35-GG60*$C$19*'Drive Train'!$F$39,NW60+$C$39)-$C$7,IF(ME60-1&lt;=0,0,IF($C$37=Motors!$C$30,MAX(MAX(NW$8:NW60)*-1,NW60-$C$39),MAX(0,MAX(NW$8:NW60)*-1,NW60-$C$39))))</f>
        <v>0</v>
      </c>
      <c r="NX61" s="43">
        <f>IF(PP60=0,MIN('Drive Train'!$F$35-GH60*$C$19*'Drive Train'!$F$39,NX60+$C$39)-$C$7,IF(MF60-1&lt;=0,0,IF($C$37=Motors!$C$30,MAX(MAX(NX$8:NX60)*-1,NX60-$C$39),MAX(0,MAX(NX$8:NX60)*-1,NX60-$C$39))))</f>
        <v>0</v>
      </c>
      <c r="NY61" s="43">
        <f>IF(PQ60=0,MIN('Drive Train'!$F$35-GI60*$C$19*'Drive Train'!$F$39,NY60+$C$39)-$C$7,IF(MG60-1&lt;=0,0,IF($C$37=Motors!$C$30,MAX(MAX(NY$8:NY60)*-1,NY60-$C$39),MAX(0,MAX(NY$8:NY60)*-1,NY60-$C$39))))</f>
        <v>0</v>
      </c>
      <c r="NZ61" s="43">
        <f>IF(PR60=0,MIN('Drive Train'!$F$35-GJ60*$C$19*'Drive Train'!$F$39,NZ60+$C$39)-$C$7,IF(MH60-1&lt;=0,0,IF($C$37=Motors!$C$30,MAX(MAX(NZ$8:NZ60)*-1,NZ60-$C$39),MAX(0,MAX(NZ$8:NZ60)*-1,NZ60-$C$39))))</f>
        <v>0</v>
      </c>
      <c r="OA61" s="43">
        <f>IF(PS60=0,MIN('Drive Train'!$F$35-GK60*$C$19*'Drive Train'!$F$39,OA60+$C$39)-$C$7,IF(MI60-1&lt;=0,0,IF($C$37=Motors!$C$30,MAX(MAX(OA$8:OA60)*-1,OA60-$C$39),MAX(0,MAX(OA$8:OA60)*-1,OA60-$C$39))))</f>
        <v>0</v>
      </c>
      <c r="OB61" s="47">
        <f t="shared" si="239"/>
        <v>2.120000000000001</v>
      </c>
      <c r="OC61" s="43">
        <f>'Drive Train'!$F$35-(FQ61*$C$13)*$C$19*'Drive Train'!$F$39</f>
        <v>12.4</v>
      </c>
      <c r="OD61" s="43">
        <f>'Drive Train'!$F$35-(FR61*$C$13)*$C$19*'Drive Train'!$F$39</f>
        <v>12.335844999999999</v>
      </c>
      <c r="OE61" s="43">
        <f>'Drive Train'!$F$35-(FS61*$C$13)*$C$19*'Drive Train'!$F$39</f>
        <v>12.335845000000001</v>
      </c>
      <c r="OF61" s="43">
        <f>'Drive Train'!$F$35-(FT61*$C$13)*$C$19*'Drive Train'!$F$39</f>
        <v>12.4</v>
      </c>
      <c r="OG61" s="43">
        <f>'Drive Train'!$F$35-(FU61*$C$13)*$C$19*'Drive Train'!$F$39</f>
        <v>12.4</v>
      </c>
      <c r="OH61" s="43">
        <f>'Drive Train'!$F$35-(FV61*$C$13)*$C$19*'Drive Train'!$F$39</f>
        <v>12.4</v>
      </c>
      <c r="OI61" s="43">
        <f>'Drive Train'!$F$35-(FW61*$C$13)*$C$19*'Drive Train'!$F$39</f>
        <v>12.4</v>
      </c>
      <c r="OJ61" s="43">
        <f>'Drive Train'!$F$35-(FX61*$C$13)*$C$19*'Drive Train'!$F$39</f>
        <v>12.4</v>
      </c>
      <c r="OK61" s="43">
        <f>'Drive Train'!$F$35-(FY61*$C$13)*$C$19*'Drive Train'!$F$39</f>
        <v>12.4</v>
      </c>
      <c r="OL61" s="43">
        <f>'Drive Train'!$F$35-(FZ61*$C$13)*$C$19*'Drive Train'!$F$39</f>
        <v>12.4</v>
      </c>
      <c r="OM61" s="43">
        <f>'Drive Train'!$F$35-(GA61*$C$13)*$C$19*'Drive Train'!$F$39</f>
        <v>12.4</v>
      </c>
      <c r="ON61" s="43">
        <f>'Drive Train'!$F$35-(GB61*$C$13)*$C$19*'Drive Train'!$F$39</f>
        <v>11.35</v>
      </c>
      <c r="OO61" s="43">
        <f>'Drive Train'!$F$35-(GC61*$C$13)*$C$19*'Drive Train'!$F$39</f>
        <v>12.335775447749587</v>
      </c>
      <c r="OP61" s="43">
        <f>'Drive Train'!$F$35-(GD61*$C$13)*$C$19*'Drive Train'!$F$39</f>
        <v>12.335844902145991</v>
      </c>
      <c r="OQ61" s="43">
        <f>'Drive Train'!$F$35-(GE61*$C$13)*$C$19*'Drive Train'!$F$39</f>
        <v>12.335844999861173</v>
      </c>
      <c r="OR61" s="43">
        <f>'Drive Train'!$F$35-(GF61*$C$13)*$C$19*'Drive Train'!$F$39</f>
        <v>12.33584499999523</v>
      </c>
      <c r="OS61" s="43">
        <f>'Drive Train'!$F$35-(GG61*$C$13)*$C$19*'Drive Train'!$F$39</f>
        <v>12.335844999999837</v>
      </c>
      <c r="OT61" s="43">
        <f>'Drive Train'!$F$35-(GH61*$C$13)*$C$19*'Drive Train'!$F$39</f>
        <v>12.335844999999996</v>
      </c>
      <c r="OU61" s="43">
        <f>'Drive Train'!$F$35-(GI61*$C$13)*$C$19*'Drive Train'!$F$39</f>
        <v>12.4</v>
      </c>
      <c r="OV61" s="43">
        <f>'Drive Train'!$F$35-(GJ61*$C$13)*$C$19*'Drive Train'!$F$39</f>
        <v>12.4</v>
      </c>
      <c r="OW61" s="43">
        <f>'Drive Train'!$F$35-(GK61*$C$13)*$C$19*'Drive Train'!$F$39</f>
        <v>12.4</v>
      </c>
      <c r="OX61" s="47">
        <f t="shared" si="240"/>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1</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190">
        <f t="shared" si="241"/>
        <v>2.120000000000001</v>
      </c>
      <c r="PU61" s="43">
        <f t="shared" si="242"/>
        <v>15.29521453649356</v>
      </c>
      <c r="PV61" s="43">
        <f t="shared" si="243"/>
        <v>20.239926961653879</v>
      </c>
      <c r="PW61" s="43">
        <f t="shared" si="244"/>
        <v>19.590851999897659</v>
      </c>
      <c r="PX61" s="43">
        <f t="shared" si="245"/>
        <v>15.922362554936914</v>
      </c>
      <c r="PY61" s="43">
        <f t="shared" si="246"/>
        <v>13.997470007769731</v>
      </c>
      <c r="PZ61" s="43">
        <f t="shared" si="247"/>
        <v>12.208295022960858</v>
      </c>
      <c r="QA61" s="43">
        <f t="shared" si="248"/>
        <v>11.812774381794295</v>
      </c>
      <c r="QB61" s="43">
        <f t="shared" si="249"/>
        <v>11.153060367918922</v>
      </c>
      <c r="QC61" s="43">
        <f t="shared" si="250"/>
        <v>10.945422930559467</v>
      </c>
      <c r="QD61" s="43">
        <f t="shared" si="251"/>
        <v>10.744299234348867</v>
      </c>
      <c r="QE61" s="43">
        <f t="shared" si="252"/>
        <v>10.598935127087987</v>
      </c>
      <c r="QF61" s="43">
        <f t="shared" si="253"/>
        <v>10.606668533475091</v>
      </c>
      <c r="QG61" s="43">
        <f t="shared" si="254"/>
        <v>12.438905022744919</v>
      </c>
      <c r="QH61" s="43">
        <f t="shared" si="255"/>
        <v>13.849576373260344</v>
      </c>
      <c r="QI61" s="43">
        <f t="shared" si="256"/>
        <v>14.59921151262027</v>
      </c>
      <c r="QJ61" s="43">
        <f t="shared" si="257"/>
        <v>15.55968508048173</v>
      </c>
      <c r="QK61" s="43">
        <f t="shared" si="258"/>
        <v>16.155888156093194</v>
      </c>
      <c r="QL61" s="43">
        <f t="shared" si="259"/>
        <v>16.335960246765705</v>
      </c>
      <c r="QM61" s="43">
        <f t="shared" si="260"/>
        <v>16.11264101882972</v>
      </c>
      <c r="QN61" s="43">
        <f t="shared" si="261"/>
        <v>16.187403996628273</v>
      </c>
      <c r="QO61" s="43">
        <f t="shared" si="262"/>
        <v>16.005121974387158</v>
      </c>
      <c r="QP61" s="47">
        <f t="shared" si="263"/>
        <v>2.120000000000001</v>
      </c>
      <c r="QQ61" s="43">
        <f t="shared" si="354"/>
        <v>0</v>
      </c>
      <c r="QR61" s="43">
        <f t="shared" si="355"/>
        <v>1.9887219367401801E-2</v>
      </c>
      <c r="QS61" s="43">
        <f t="shared" si="356"/>
        <v>1.9887219367401305E-2</v>
      </c>
      <c r="QT61" s="43">
        <f t="shared" si="357"/>
        <v>0</v>
      </c>
      <c r="QU61" s="43">
        <f t="shared" si="358"/>
        <v>0</v>
      </c>
      <c r="QV61" s="43">
        <f t="shared" si="359"/>
        <v>0</v>
      </c>
      <c r="QW61" s="43">
        <f t="shared" si="360"/>
        <v>0</v>
      </c>
      <c r="QX61" s="43">
        <f t="shared" si="361"/>
        <v>0</v>
      </c>
      <c r="QY61" s="43">
        <f t="shared" si="362"/>
        <v>0</v>
      </c>
      <c r="QZ61" s="43">
        <f t="shared" si="363"/>
        <v>0</v>
      </c>
      <c r="RA61" s="43">
        <f t="shared" si="364"/>
        <v>0</v>
      </c>
      <c r="RB61" s="43">
        <f t="shared" si="365"/>
        <v>0.32548640535845019</v>
      </c>
      <c r="RC61" s="43">
        <f t="shared" si="366"/>
        <v>1.9908779664517113E-2</v>
      </c>
      <c r="RD61" s="43">
        <f t="shared" si="367"/>
        <v>1.9887249700876908E-2</v>
      </c>
      <c r="RE61" s="43">
        <f t="shared" si="368"/>
        <v>1.9887219410436158E-2</v>
      </c>
      <c r="RF61" s="43">
        <f t="shared" si="369"/>
        <v>1.9887219368880268E-2</v>
      </c>
      <c r="RG61" s="43">
        <f t="shared" si="370"/>
        <v>1.9887219367451886E-2</v>
      </c>
      <c r="RH61" s="43">
        <f t="shared" si="371"/>
        <v>1.988721936740304E-2</v>
      </c>
      <c r="RI61" s="43">
        <f t="shared" si="372"/>
        <v>0</v>
      </c>
      <c r="RJ61" s="43">
        <f t="shared" si="373"/>
        <v>0</v>
      </c>
      <c r="RK61" s="43">
        <f t="shared" si="374"/>
        <v>0</v>
      </c>
      <c r="RL61" s="47">
        <f t="shared" si="264"/>
        <v>2.120000000000001</v>
      </c>
      <c r="RM61" s="2">
        <f>IF(AND(LO61&gt;=LO$6*'Drive Train'!$AA$52,LO61&lt;=LO$6*'Drive Train'!$AA$53,KS61=0,JW61=0,EU61&gt;0),$C$17,0)</f>
        <v>0</v>
      </c>
      <c r="RN61" s="2">
        <f>IF(AND(LP61&gt;=LP$6*'Drive Train'!$AA$52,LP61&lt;=LP$6*'Drive Train'!$AA$53,KT61=0,JX61=0,EV61&gt;0),$C$17,0)</f>
        <v>0</v>
      </c>
      <c r="RO61" s="2">
        <f>IF(AND(LQ61&gt;=LQ$6*'Drive Train'!$AA$52,LQ61&lt;=LQ$6*'Drive Train'!$AA$53,KU61=0,JY61=0,EW61&gt;0),$C$17,0)</f>
        <v>0</v>
      </c>
      <c r="RP61" s="2">
        <f>IF(AND(LR61&gt;=LR$6*'Drive Train'!$AA$52,LR61&lt;=LR$6*'Drive Train'!$AA$53,KV61=0,JZ61=0,EX61&gt;0),$C$17,0)</f>
        <v>0</v>
      </c>
      <c r="RQ61" s="2">
        <f>IF(AND(LS61&gt;=LS$6*'Drive Train'!$AA$52,LS61&lt;=LS$6*'Drive Train'!$AA$53,KW61=0,KA61=0,EY61&gt;0),$C$17,0)</f>
        <v>0</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v>
      </c>
      <c r="RY61" s="2">
        <f>IF(AND(MA61&gt;=MA$6*'Drive Train'!$AA$52,MA61&lt;=MA$6*'Drive Train'!$AA$53,LE61=0,KI61=0,FG61&gt;0),$C$17,0)</f>
        <v>0</v>
      </c>
      <c r="RZ61" s="2">
        <f>IF(AND(MB61&gt;=MB$6*'Drive Train'!$AA$52,MB61&lt;=MB$6*'Drive Train'!$AA$53,LF61=0,KJ61=0,FH61&gt;0),$C$17,0)</f>
        <v>0</v>
      </c>
      <c r="SA61" s="2">
        <f>IF(AND(MC61&gt;=MC$6*'Drive Train'!$AA$52,MC61&lt;=MC$6*'Drive Train'!$AA$53,LG61=0,KK61=0,FI61&gt;0),$C$17,0)</f>
        <v>0</v>
      </c>
      <c r="SB61" s="2">
        <f>IF(AND(MD61&gt;=MD$6*'Drive Train'!$AA$52,MD61&lt;=MD$6*'Drive Train'!$AA$53,LH61=0,KL61=0,FJ61&gt;0),$C$17,0)</f>
        <v>0</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265"/>
        <v>2.120000000000001</v>
      </c>
      <c r="SI61" s="2">
        <f>IF(AND(EU61&lt;0,KS61=0,LO61&gt;=LO$6*'Drive Train'!$AA$52,LO61&lt;=LO$6*'Drive Train'!$AA$53,OY61=1,JW61=0),$C$17,0)</f>
        <v>0</v>
      </c>
      <c r="SJ61" s="2">
        <f>IF(AND(EV61&lt;0,KT61=0,LP61&gt;=LP$6*'Drive Train'!$AA$52,LP61&lt;=LP$6*'Drive Train'!$AA$53,OZ61=1,JX61=0),$C$17,0)</f>
        <v>0</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v>
      </c>
      <c r="SU61" s="2">
        <f>IF(AND(FG61&lt;0,LE61=0,MA61&gt;=MA$6*'Drive Train'!$AA$52,MA61&lt;=MA$6*'Drive Train'!$AA$53,PK61=1,KI61=0),$C$17,0)</f>
        <v>0.04</v>
      </c>
      <c r="SV61" s="2">
        <f>IF(AND(FH61&lt;0,LF61=0,MB61&gt;=MB$6*'Drive Train'!$AA$52,MB61&lt;=MB$6*'Drive Train'!$AA$53,PL61=1,KJ61=0),$C$17,0)</f>
        <v>0.04</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266"/>
        <v>2.120000000000001</v>
      </c>
    </row>
    <row r="62" spans="3:524" x14ac:dyDescent="0.3">
      <c r="C62" s="3" t="s">
        <v>124</v>
      </c>
      <c r="E62" s="18">
        <f t="shared" ref="E62:O62" si="446">$C$12*$C$19/E46*$C$21</f>
        <v>97.822484640562479</v>
      </c>
      <c r="F62" s="18">
        <f t="shared" si="446"/>
        <v>48.911242320281247</v>
      </c>
      <c r="G62" s="18">
        <f t="shared" si="446"/>
        <v>70.649572240406229</v>
      </c>
      <c r="H62" s="18">
        <f t="shared" si="446"/>
        <v>92.387902160531226</v>
      </c>
      <c r="I62" s="18">
        <f t="shared" si="446"/>
        <v>114.12623208065622</v>
      </c>
      <c r="J62" s="18">
        <f t="shared" si="446"/>
        <v>135.86456200078121</v>
      </c>
      <c r="K62" s="18">
        <f t="shared" si="446"/>
        <v>157.60289192090622</v>
      </c>
      <c r="L62" s="18">
        <f t="shared" si="446"/>
        <v>179.34122184103123</v>
      </c>
      <c r="M62" s="18">
        <f t="shared" si="446"/>
        <v>201.07955176115624</v>
      </c>
      <c r="N62" s="18">
        <f t="shared" si="446"/>
        <v>222.81788168128122</v>
      </c>
      <c r="O62" s="18">
        <f t="shared" si="446"/>
        <v>244.55621160140629</v>
      </c>
      <c r="R62" s="49">
        <f t="shared" si="97"/>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0.17517291981105942</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47">
        <f t="shared" si="98"/>
        <v>2.160000000000001</v>
      </c>
      <c r="AO62" s="36">
        <f>LO62*12*60/(PI() * 'Drive Train'!$F$15)/S$6*ABS(S62)</f>
        <v>0</v>
      </c>
      <c r="AP62" s="36">
        <f>LP62*12*60/(PI() * 'Drive Train'!$F$15)/T$6*ABS(T62)</f>
        <v>0</v>
      </c>
      <c r="AQ62" s="36">
        <f>LQ62*12*60/(PI() * 'Drive Train'!$F$15)/U$6*ABS(U62)</f>
        <v>0</v>
      </c>
      <c r="AR62" s="36">
        <f>LR62*12*60/(PI() * 'Drive Train'!$F$15)/V$6*ABS(V62)</f>
        <v>0</v>
      </c>
      <c r="AS62" s="36">
        <f>LS62*12*60/(PI() * 'Drive Train'!$F$15)/W$6*ABS(W62)</f>
        <v>0</v>
      </c>
      <c r="AT62" s="36">
        <f>LT62*12*60/(PI() * 'Drive Train'!$F$15)/X$6*ABS(X62)</f>
        <v>0</v>
      </c>
      <c r="AU62" s="36">
        <f>LU62*12*60/(PI() * 'Drive Train'!$F$15)/Y$6*ABS(Y62)</f>
        <v>0</v>
      </c>
      <c r="AV62" s="36">
        <f>LV62*12*60/(PI() * 'Drive Train'!$F$15)/Z$6*ABS(Z62)</f>
        <v>0</v>
      </c>
      <c r="AW62" s="36">
        <f>LW62*12*60/(PI() * 'Drive Train'!$F$15)/AA$6*ABS(AA62)</f>
        <v>0</v>
      </c>
      <c r="AX62" s="36">
        <f>LX62*12*60/(PI() * 'Drive Train'!$F$15)/AB$6*ABS(AB62)</f>
        <v>0</v>
      </c>
      <c r="AY62" s="36">
        <f>LY62*12*60/(PI() * 'Drive Train'!$F$15)/AC$6*ABS(AC62)</f>
        <v>0</v>
      </c>
      <c r="AZ62" s="36">
        <f>LZ62*12*60/(PI() * 'Drive Train'!$F$15)/AD$6*ABS(AD62)</f>
        <v>459.81762356031135</v>
      </c>
      <c r="BA62" s="36">
        <f>MA62*12*60/(PI() * 'Drive Train'!$F$15)/AE$6*ABS(AE62)</f>
        <v>0</v>
      </c>
      <c r="BB62" s="36">
        <f>MB62*12*60/(PI() * 'Drive Train'!$F$15)/AF$6*ABS(AF62)</f>
        <v>0</v>
      </c>
      <c r="BC62" s="36">
        <f>MC62*12*60/(PI() * 'Drive Train'!$F$15)/AG$6*ABS(AG62)</f>
        <v>0</v>
      </c>
      <c r="BD62" s="36">
        <f>MD62*12*60/(PI() * 'Drive Train'!$F$15)/AH$6*ABS(AH62)</f>
        <v>0</v>
      </c>
      <c r="BE62" s="36">
        <f>ME62*12*60/(PI() * 'Drive Train'!$F$15)/AI$6*ABS(AI62)</f>
        <v>0</v>
      </c>
      <c r="BF62" s="36">
        <f>MF62*12*60/(PI() * 'Drive Train'!$F$15)/AJ$6*ABS(AJ62)</f>
        <v>0</v>
      </c>
      <c r="BG62" s="36">
        <f>MG62*12*60/(PI() * 'Drive Train'!$F$15)/AK$6*ABS(AK62)</f>
        <v>0</v>
      </c>
      <c r="BH62" s="36">
        <f>MH62*12*60/(PI() * 'Drive Train'!$F$15)/AL$6*ABS(AL62)</f>
        <v>0</v>
      </c>
      <c r="BI62" s="36">
        <f>MI62*12*60/(PI() * 'Drive Train'!$F$15)/AM$6*ABS(AM62)</f>
        <v>0</v>
      </c>
      <c r="BJ62" s="47">
        <f t="shared" si="308"/>
        <v>2.160000000000001</v>
      </c>
      <c r="BK62" s="2">
        <f>IF(OR(KS61=1,AND($C$37=Motors!$C$32,OY61=1)),0,IF(NG62=0,-(CG61+$C$15)/($C$14-$C$15)*$C$12,($C$11*S62-AO62)/($C$11*S62)*$C$12*S62))</f>
        <v>0</v>
      </c>
      <c r="BL62" s="2">
        <f>IF(OR(KT61=1,AND($C$37=Motors!$C$32,OZ61=1)),0,IF(NH62=0,-(CH61+$C$15)/($C$14-$C$15)*$C$12,($C$11*T62-AP62)/($C$11*T62)*$C$12*T62))</f>
        <v>0</v>
      </c>
      <c r="BM62" s="2">
        <f>IF(OR(KU61=1,AND($C$37=Motors!$C$32,PA61=1)),0,IF(NI62=0,-(CI61+$C$15)/($C$14-$C$15)*$C$12,($C$11*U62-AQ62)/($C$11*U62)*$C$12*U62))</f>
        <v>0</v>
      </c>
      <c r="BN62" s="2">
        <f>IF(OR(KV61=1,AND($C$37=Motors!$C$32,PB61=1)),0,IF(NJ62=0,-(CJ61+$C$15)/($C$14-$C$15)*$C$12,($C$11*V62-AR62)/($C$11*V62)*$C$12*V62))</f>
        <v>0</v>
      </c>
      <c r="BO62" s="2">
        <f>IF(OR(KW61=1,AND($C$37=Motors!$C$32,PC61=1)),0,IF(NK62=0,-(CK61+$C$15)/($C$14-$C$15)*$C$12,($C$11*W62-AS62)/($C$11*W62)*$C$12*W62))</f>
        <v>0</v>
      </c>
      <c r="BP62" s="2">
        <f>IF(OR(KX61=1,AND($C$37=Motors!$C$32,PD61=1)),0,IF(NL62=0,-(CL61+$C$15)/($C$14-$C$15)*$C$12,($C$11*X62-AT62)/($C$11*X62)*$C$12*X62))</f>
        <v>0</v>
      </c>
      <c r="BQ62" s="2">
        <f>IF(OR(KY61=1,AND($C$37=Motors!$C$32,PE61=1)),0,IF(NM62=0,-(CM61+$C$15)/($C$14-$C$15)*$C$12,($C$11*Y62-AU62)/($C$11*Y62)*$C$12*Y62))</f>
        <v>0</v>
      </c>
      <c r="BR62" s="2">
        <f>IF(OR(KZ61=1,AND($C$37=Motors!$C$32,PF61=1)),0,IF(NN62=0,-(CN61+$C$15)/($C$14-$C$15)*$C$12,($C$11*Z62-AV62)/($C$11*Z62)*$C$12*Z62))</f>
        <v>0</v>
      </c>
      <c r="BS62" s="2">
        <f>IF(OR(LA61=1,AND($C$37=Motors!$C$32,PG61=1)),0,IF(NO62=0,-(CO61+$C$15)/($C$14-$C$15)*$C$12,($C$11*AA62-AW62)/($C$11*AA62)*$C$12*AA62))</f>
        <v>0</v>
      </c>
      <c r="BT62" s="2">
        <f>IF(OR(LB61=1,AND($C$37=Motors!$C$32,PH61=1)),0,IF(NP62=0,-(CP61+$C$15)/($C$14-$C$15)*$C$12,($C$11*AB62-AX62)/($C$11*AB62)*$C$12*AB62))</f>
        <v>0</v>
      </c>
      <c r="BU62" s="2">
        <f>IF(OR(LC61=1,AND($C$37=Motors!$C$32,PI61=1)),0,IF(NQ62=0,-(CQ61+$C$15)/($C$14-$C$15)*$C$12,($C$11*AC62-AY62)/($C$11*AC62)*$C$12*AC62))</f>
        <v>0</v>
      </c>
      <c r="BV62" s="2">
        <f>IF(OR(LD61=1,AND($C$37=Motors!$C$32,PJ61=1)),0,IF(NR62=0,-(CR61+$C$15)/($C$14-$C$15)*$C$12,($C$11*AD62-AZ62)/($C$11*AD62)*$C$12*AD62))</f>
        <v>0</v>
      </c>
      <c r="BW62" s="2">
        <f>IF(OR(LE61=1,AND($C$37=Motors!$C$32,PK61=1)),0,IF(NS62=0,-(CS61+$C$15)/($C$14-$C$15)*$C$12,($C$11*AE62-BA62)/($C$11*AE62)*$C$12*AE62))</f>
        <v>0</v>
      </c>
      <c r="BX62" s="2">
        <f>IF(OR(LF61=1,AND($C$37=Motors!$C$32,PL61=1)),0,IF(NT62=0,-(CT61+$C$15)/($C$14-$C$15)*$C$12,($C$11*AF62-BB62)/($C$11*AF62)*$C$12*AF62))</f>
        <v>0</v>
      </c>
      <c r="BY62" s="2">
        <f>IF(OR(LG61=1,AND($C$37=Motors!$C$32,PM61=1)),0,IF(NU62=0,-(CU61+$C$15)/($C$14-$C$15)*$C$12,($C$11*AG62-BC62)/($C$11*AG62)*$C$12*AG62))</f>
        <v>0</v>
      </c>
      <c r="BZ62" s="2">
        <f>IF(OR(LH61=1,AND($C$37=Motors!$C$32,PN61=1)),0,IF(NV62=0,-(CV61+$C$15)/($C$14-$C$15)*$C$12,($C$11*AH62-BD62)/($C$11*AH62)*$C$12*AH62))</f>
        <v>0</v>
      </c>
      <c r="CA62" s="2">
        <f>IF(OR(LI61=1,AND($C$37=Motors!$C$32,PO61=1)),0,IF(NW62=0,-(CW61+$C$15)/($C$14-$C$15)*$C$12,($C$11*AI62-BE62)/($C$11*AI62)*$C$12*AI62))</f>
        <v>0</v>
      </c>
      <c r="CB62" s="2">
        <f>IF(OR(LJ61=1,AND($C$37=Motors!$C$32,PP61=1)),0,IF(NX62=0,-(CX61+$C$15)/($C$14-$C$15)*$C$12,($C$11*AJ62-BF62)/($C$11*AJ62)*$C$12*AJ62))</f>
        <v>0</v>
      </c>
      <c r="CC62" s="2">
        <f>IF(OR(LK61=1,AND($C$37=Motors!$C$32,PQ61=1)),0,IF(NY62=0,-(CY61+$C$15)/($C$14-$C$15)*$C$12,($C$11*AK62-BG62)/($C$11*AK62)*$C$12*AK62))</f>
        <v>0</v>
      </c>
      <c r="CD62" s="2">
        <f>IF(OR(LL61=1,AND($C$37=Motors!$C$32,PR61=1)),0,IF(NZ62=0,-(CZ61+$C$15)/($C$14-$C$15)*$C$12,($C$11*AL62-BH62)/($C$11*AL62)*$C$12*AL62))</f>
        <v>0</v>
      </c>
      <c r="CE62" s="2">
        <f>IF(OR(LM61=1,AND($C$37=Motors!$C$32,PS61=1)),0,IF(OA62=0,-(DA61+$C$15)/($C$14-$C$15)*$C$12,($C$11*AM62-BI62)/($C$11*AM62)*$C$12*AM62))</f>
        <v>0</v>
      </c>
      <c r="CF62" s="47">
        <f t="shared" si="309"/>
        <v>2.160000000000001</v>
      </c>
      <c r="CG62" s="43">
        <f>IF(AND(KS61=1,OY61=1),0,ABS(BK62/$C$12*($C$14-$C$15)+$C$15) *'Drive Train'!$AA$49 + CG61*(1-'Drive Train'!$AA$49))</f>
        <v>0</v>
      </c>
      <c r="CH62" s="43">
        <f>IF(AND(KT61=1,OZ61=1),0,ABS(BL62/$C$12*($C$14-$C$15)+$C$15) *'Drive Train'!$AA$49 + CH61*(1-'Drive Train'!$AA$49))</f>
        <v>1.5275000000000074</v>
      </c>
      <c r="CI62" s="43">
        <f>IF(AND(KU61=1,PA61=1),0,ABS(BM62/$C$12*($C$14-$C$15)+$C$15) *'Drive Train'!$AA$49 + CI61*(1-'Drive Train'!$AA$49))</f>
        <v>1.5274999999999999</v>
      </c>
      <c r="CJ62" s="43">
        <f>IF(AND(KV61=1,PB61=1),0,ABS(BN62/$C$12*($C$14-$C$15)+$C$15) *'Drive Train'!$AA$49 + CJ61*(1-'Drive Train'!$AA$49))</f>
        <v>0</v>
      </c>
      <c r="CK62" s="43">
        <f>IF(AND(KW61=1,PC61=1),0,ABS(BO62/$C$12*($C$14-$C$15)+$C$15) *'Drive Train'!$AA$49 + CK61*(1-'Drive Train'!$AA$49))</f>
        <v>0</v>
      </c>
      <c r="CL62" s="43">
        <f>IF(AND(KX61=1,PD61=1),0,ABS(BP62/$C$12*($C$14-$C$15)+$C$15) *'Drive Train'!$AA$49 + CL61*(1-'Drive Train'!$AA$49))</f>
        <v>0</v>
      </c>
      <c r="CM62" s="43">
        <f>IF(AND(KY61=1,PE61=1),0,ABS(BQ62/$C$12*($C$14-$C$15)+$C$15) *'Drive Train'!$AA$49 + CM61*(1-'Drive Train'!$AA$49))</f>
        <v>0</v>
      </c>
      <c r="CN62" s="43">
        <f>IF(AND(KZ61=1,PF61=1),0,ABS(BR62/$C$12*($C$14-$C$15)+$C$15) *'Drive Train'!$AA$49 + CN61*(1-'Drive Train'!$AA$49))</f>
        <v>0</v>
      </c>
      <c r="CO62" s="43">
        <f>IF(AND(LA61=1,PG61=1),0,ABS(BS62/$C$12*($C$14-$C$15)+$C$15) *'Drive Train'!$AA$49 + CO61*(1-'Drive Train'!$AA$49))</f>
        <v>0</v>
      </c>
      <c r="CP62" s="43">
        <f>IF(AND(LB61=1,PH61=1),0,ABS(BT62/$C$12*($C$14-$C$15)+$C$15) *'Drive Train'!$AA$49 + CP61*(1-'Drive Train'!$AA$49))</f>
        <v>0</v>
      </c>
      <c r="CQ62" s="43">
        <f>IF(AND(LC61=1,PI61=1),0,ABS(BU62/$C$12*($C$14-$C$15)+$C$15) *'Drive Train'!$AA$49 + CQ61*(1-'Drive Train'!$AA$49))</f>
        <v>0</v>
      </c>
      <c r="CR62" s="43">
        <f>IF(AND(LD61=1,PJ61=1),0,ABS(BV62/$C$12*($C$14-$C$15)+$C$15) *'Drive Train'!$AA$49 + CR61*(1-'Drive Train'!$AA$49))</f>
        <v>7.362376928453827</v>
      </c>
      <c r="CS62" s="43">
        <f>IF(AND(LE61=1,PK61=1),0,ABS(BW62/$C$12*($C$14-$C$15)+$C$15) *'Drive Train'!$AA$49 + CS61*(1-'Drive Train'!$AA$49))</f>
        <v>1.527831201192444</v>
      </c>
      <c r="CT62" s="43">
        <f>IF(AND(LF61=1,PL61=1),0,ABS(BX62/$C$12*($C$14-$C$15)+$C$15) *'Drive Train'!$AA$49 + CT61*(1-'Drive Train'!$AA$49))</f>
        <v>1.5275004659714675</v>
      </c>
      <c r="CU62" s="43">
        <f>IF(AND(LG61=1,PM61=1),0,ABS(BY62/$C$12*($C$14-$C$15)+$C$15) *'Drive Train'!$AA$49 + CU61*(1-'Drive Train'!$AA$49))</f>
        <v>1.527500000661085</v>
      </c>
      <c r="CV62" s="43">
        <f>IF(AND(LH61=1,PN61=1),0,ABS(BZ62/$C$12*($C$14-$C$15)+$C$15) *'Drive Train'!$AA$49 + CV61*(1-'Drive Train'!$AA$49))</f>
        <v>1.5275000000227192</v>
      </c>
      <c r="CW62" s="43">
        <f>IF(AND(LI61=1,PO61=1),0,ABS(CA62/$C$12*($C$14-$C$15)+$C$15) *'Drive Train'!$AA$49 + CW61*(1-'Drive Train'!$AA$49))</f>
        <v>1.5275000000007768</v>
      </c>
      <c r="CX62" s="43">
        <f>IF(AND(LJ61=1,PP61=1),0,ABS(CB62/$C$12*($C$14-$C$15)+$C$15) *'Drive Train'!$AA$49 + CX61*(1-'Drive Train'!$AA$49))</f>
        <v>1.5275000000000265</v>
      </c>
      <c r="CY62" s="43">
        <f>IF(AND(LK61=1,PQ61=1),0,ABS(CC62/$C$12*($C$14-$C$15)+$C$15) *'Drive Train'!$AA$49 + CY61*(1-'Drive Train'!$AA$49))</f>
        <v>0</v>
      </c>
      <c r="CZ62" s="43">
        <f>IF(AND(LL61=1,PR61=1),0,ABS(CD62/$C$12*($C$14-$C$15)+$C$15) *'Drive Train'!$AA$49 + CZ61*(1-'Drive Train'!$AA$49))</f>
        <v>0</v>
      </c>
      <c r="DA62" s="43">
        <f>IF(AND(LM61=1,PS61=1),0,ABS(CE62/$C$12*($C$14-$C$15)+$C$15) *'Drive Train'!$AA$49 + DA61*(1-'Drive Train'!$AA$49))</f>
        <v>0</v>
      </c>
      <c r="DB62" s="47">
        <f t="shared" si="99"/>
        <v>2.160000000000001</v>
      </c>
      <c r="DC62" s="43">
        <f t="shared" si="310"/>
        <v>0</v>
      </c>
      <c r="DD62" s="43">
        <f t="shared" si="311"/>
        <v>1.5275000000000074</v>
      </c>
      <c r="DE62" s="43">
        <f t="shared" si="312"/>
        <v>1.5274999999999999</v>
      </c>
      <c r="DF62" s="43">
        <f t="shared" si="313"/>
        <v>0</v>
      </c>
      <c r="DG62" s="43">
        <f t="shared" si="314"/>
        <v>0</v>
      </c>
      <c r="DH62" s="43">
        <f t="shared" si="315"/>
        <v>0</v>
      </c>
      <c r="DI62" s="43">
        <f t="shared" si="316"/>
        <v>0</v>
      </c>
      <c r="DJ62" s="43">
        <f t="shared" si="317"/>
        <v>0</v>
      </c>
      <c r="DK62" s="43">
        <f t="shared" si="318"/>
        <v>0</v>
      </c>
      <c r="DL62" s="43">
        <f t="shared" si="319"/>
        <v>0</v>
      </c>
      <c r="DM62" s="43">
        <f t="shared" si="320"/>
        <v>0</v>
      </c>
      <c r="DN62" s="43">
        <f t="shared" si="321"/>
        <v>7.362376928453827</v>
      </c>
      <c r="DO62" s="43">
        <f t="shared" si="322"/>
        <v>1.527831201192444</v>
      </c>
      <c r="DP62" s="43">
        <f t="shared" si="323"/>
        <v>1.5275004659714675</v>
      </c>
      <c r="DQ62" s="43">
        <f t="shared" si="324"/>
        <v>1.527500000661085</v>
      </c>
      <c r="DR62" s="43">
        <f t="shared" si="325"/>
        <v>1.5275000000227192</v>
      </c>
      <c r="DS62" s="43">
        <f t="shared" si="326"/>
        <v>1.5275000000007768</v>
      </c>
      <c r="DT62" s="43">
        <f t="shared" si="327"/>
        <v>1.5275000000000265</v>
      </c>
      <c r="DU62" s="43">
        <f t="shared" si="328"/>
        <v>0</v>
      </c>
      <c r="DV62" s="43">
        <f t="shared" si="329"/>
        <v>0</v>
      </c>
      <c r="DW62" s="43">
        <f t="shared" si="330"/>
        <v>0</v>
      </c>
      <c r="DX62" s="47">
        <f t="shared" si="100"/>
        <v>2.160000000000001</v>
      </c>
      <c r="DY62" s="2">
        <f>IF(OY62=0,($C$23/0.4536*IF(ISNA(MK61),'Drive Train'!$F$16,'Drive Train'!$F$17)*4.448*$C$24*S$6)*SIGN(BK62),BK62)</f>
        <v>0</v>
      </c>
      <c r="DZ62" s="2">
        <f>IF(OZ62=0,($C$23/0.4536*IF(ISNA(ML61),'Drive Train'!$F$16,'Drive Train'!$F$17)*4.448*$C$24*$C$21*T$6)*SIGN(BL62),BL62)</f>
        <v>0</v>
      </c>
      <c r="EA62" s="2">
        <f>IF(PA62=0,($C$23/0.4536*IF(ISNA(MM61),'Drive Train'!$F$16,'Drive Train'!$F$17)*4.448*$C$24*$C$21*U$6)*SIGN(BM62),BM62)</f>
        <v>0</v>
      </c>
      <c r="EB62" s="2">
        <f>IF(PB62=0,($C$23/0.4536*IF(ISNA(MN61),'Drive Train'!$F$16,'Drive Train'!$F$17)*4.448*$C$24*$C$21*V$6)*SIGN(BN62),BN62)</f>
        <v>0</v>
      </c>
      <c r="EC62" s="2">
        <f>IF(PC62=0,($C$23/0.4536*IF(ISNA(MO61),'Drive Train'!$F$16,'Drive Train'!$F$17)*4.448*$C$24*$C$21*W$6)*SIGN(BO62),BO62)</f>
        <v>0</v>
      </c>
      <c r="ED62" s="2">
        <f>IF(PD62=0,($C$23/0.4536*IF(ISNA(MP61),'Drive Train'!$F$16,'Drive Train'!$F$17)*4.448*$C$24*$C$21*X$6)*SIGN(BP62),BP62)</f>
        <v>0</v>
      </c>
      <c r="EE62" s="2">
        <f>IF(PE62=0,($C$23/0.4536*IF(ISNA(MQ61),'Drive Train'!$F$16,'Drive Train'!$F$17)*4.448*$C$24*$C$21*Y$6)*SIGN(BQ62),BQ62)</f>
        <v>0</v>
      </c>
      <c r="EF62" s="2">
        <f>IF(PF62=0,($C$23/0.4536*IF(ISNA(MR61),'Drive Train'!$F$16,'Drive Train'!$F$17)*4.448*$C$24*$C$21*Z$6)*SIGN(BR62),BR62)</f>
        <v>0</v>
      </c>
      <c r="EG62" s="2">
        <f>IF(PG62=0,($C$23/0.4536*IF(ISNA(MS61),'Drive Train'!$F$16,'Drive Train'!$F$17)*4.448*$C$24*$C$21*AA$6)*SIGN(BS62),BS62)</f>
        <v>0</v>
      </c>
      <c r="EH62" s="2">
        <f>IF(PH62=0,($C$23/0.4536*IF(ISNA(MT61),'Drive Train'!$F$16,'Drive Train'!$F$17)*4.448*$C$24*$C$21*AB$6)*SIGN(BT62),BT62)</f>
        <v>0</v>
      </c>
      <c r="EI62" s="2">
        <f>IF(PI62=0,($C$23/0.4536*IF(ISNA(MU61),'Drive Train'!$F$16,'Drive Train'!$F$17)*4.448*$C$24*$C$21*AC$6)*SIGN(BU62),BU62)</f>
        <v>0</v>
      </c>
      <c r="EJ62" s="2">
        <f>IF(PJ62=0,($C$23/0.4536*IF(ISNA(MV61),'Drive Train'!$F$16,'Drive Train'!$F$17)*4.448*$C$24*$C$21*AD$6)*SIGN(BV62),BV62)</f>
        <v>0</v>
      </c>
      <c r="EK62" s="2">
        <f>IF(PK62=0,($C$23/0.4536*IF(ISNA(MW61),'Drive Train'!$F$16,'Drive Train'!$F$17)*4.448*$C$24*$C$21*AE$6)*SIGN(BW62),BW62)</f>
        <v>0</v>
      </c>
      <c r="EL62" s="2">
        <f>IF(PL62=0,($C$23/0.4536*IF(ISNA(MX61),'Drive Train'!$F$16,'Drive Train'!$F$17)*4.448*$C$24*$C$21*AF$6)*SIGN(BX62),BX62)</f>
        <v>0</v>
      </c>
      <c r="EM62" s="2">
        <f>IF(PM62=0,($C$23/0.4536*IF(ISNA(MY61),'Drive Train'!$F$16,'Drive Train'!$F$17)*4.448*$C$24*$C$21*AG$6)*SIGN(BY62),BY62)</f>
        <v>0</v>
      </c>
      <c r="EN62" s="2">
        <f>IF(PN62=0,($C$23/0.4536*IF(ISNA(MZ61),'Drive Train'!$F$16,'Drive Train'!$F$17)*4.448*$C$24*$C$21*AH$6)*SIGN(BZ62),BZ62)</f>
        <v>0</v>
      </c>
      <c r="EO62" s="2">
        <f>IF(PO62=0,($C$23/0.4536*IF(ISNA(NA61),'Drive Train'!$F$16,'Drive Train'!$F$17)*4.448*$C$24*$C$21*AI$6)*SIGN(CA62),CA62)</f>
        <v>0</v>
      </c>
      <c r="EP62" s="2">
        <f>IF(PP62=0,($C$23/0.4536*IF(ISNA(NB61),'Drive Train'!$F$16,'Drive Train'!$F$17)*4.448*$C$24*$C$21*AJ$6)*SIGN(CB62),CB62)</f>
        <v>0</v>
      </c>
      <c r="EQ62" s="2">
        <f>IF(PQ62=0,($C$23/0.4536*IF(ISNA(NC61),'Drive Train'!$F$16,'Drive Train'!$F$17)*4.448*$C$24*$C$21*AK$6)*SIGN(CC62),CC62)</f>
        <v>0</v>
      </c>
      <c r="ER62" s="2">
        <f>IF(PR62=0,($C$23/0.4536*IF(ISNA(ND61),'Drive Train'!$F$16,'Drive Train'!$F$17)*4.448*$C$24*$C$21*AL$6)*SIGN(CD62),CD62)</f>
        <v>0</v>
      </c>
      <c r="ES62" s="2">
        <f>IF(PS62=0,($C$23/0.4536*IF(ISNA(NE61),'Drive Train'!$F$16,'Drive Train'!$F$17)*4.448*$C$24*$C$21*AM$6)*SIGN(CE62),CE62)</f>
        <v>0</v>
      </c>
      <c r="ET62" s="47">
        <f t="shared" si="331"/>
        <v>2.160000000000001</v>
      </c>
      <c r="EU62" s="2">
        <f>MAX(MIN(IF(AND(OY61=1,NG62&lt;0),-1,1)*(DC62-$C$15)/($C$14-$C$15)*$C$12*$C$21-$C$33*LO62/AO$6 -  OY61*$C$33/$C$21,DY61/$C$19),MAX(EU$8:EU61)*-1)</f>
        <v>-0.84420937587075306</v>
      </c>
      <c r="EV62" s="2">
        <f>MAX(MIN(IF(AND(OZ61=1,NH62&lt;0),-1,1)*(DD62-$C$15)/($C$14-$C$15)*$C$12*$C$21-$C$33*LP62/AP$6 -  OZ61*$C$33/$C$21,DZ61/$C$19),MAX(EV$8:EV61)*-1)</f>
        <v>-0.94740084456988394</v>
      </c>
      <c r="EW62" s="2">
        <f>MAX(MIN(IF(AND(PA61=1,NI62&lt;0),-1,1)*(DE62-$C$15)/($C$14-$C$15)*$C$12*$C$21-$C$33*LQ62/AQ$6 -  PA61*$C$33/$C$21,EA61/$C$19),MAX(EW$8:EW61)*-1)</f>
        <v>-0.85688789685324951</v>
      </c>
      <c r="EX62" s="2">
        <f>MAX(MIN(IF(AND(PB61=1,NJ62&lt;0),-1,1)*(DF62-$C$15)/($C$14-$C$15)*$C$12*$C$21-$C$33*LR62/AR$6 -  PB61*$C$33/$C$21,EB61/$C$19),MAX(EX$8:EX61)*-1)</f>
        <v>-0.84420937587075306</v>
      </c>
      <c r="EY62" s="2">
        <f>MAX(MIN(IF(AND(PC61=1,NK62&lt;0),-1,1)*(DG62-$C$15)/($C$14-$C$15)*$C$12*$C$21-$C$33*LS62/AS$6 -  PC61*$C$33/$C$21,EC61/$C$19),MAX(EY$8:EY61)*-1)</f>
        <v>-0.84420937587075306</v>
      </c>
      <c r="EZ62" s="2">
        <f>MAX(MIN(IF(AND(PD61=1,NL62&lt;0),-1,1)*(DH62-$C$15)/($C$14-$C$15)*$C$12*$C$21-$C$33*LT62/AT$6 -  PD61*$C$33/$C$21,ED61/$C$19),MAX(EZ$8:EZ61)*-1)</f>
        <v>-0.84420937587075306</v>
      </c>
      <c r="FA62" s="2">
        <f>MAX(MIN(IF(AND(PE61=1,NM62&lt;0),-1,1)*(DI62-$C$15)/($C$14-$C$15)*$C$12*$C$21-$C$33*LU62/AU$6 -  PE61*$C$33/$C$21,EE61/$C$19),MAX(FA$8:FA61)*-1)</f>
        <v>-0.84420937587075306</v>
      </c>
      <c r="FB62" s="2">
        <f>MAX(MIN(IF(AND(PF61=1,NN62&lt;0),-1,1)*(DJ62-$C$15)/($C$14-$C$15)*$C$12*$C$21-$C$33*LV62/AV$6 -  PF61*$C$33/$C$21,EF61/$C$19),MAX(FB$8:FB61)*-1)</f>
        <v>-0.84420937587075306</v>
      </c>
      <c r="FC62" s="2">
        <f>MAX(MIN(IF(AND(PG61=1,NO62&lt;0),-1,1)*(DK62-$C$15)/($C$14-$C$15)*$C$12*$C$21-$C$33*LW62/AW$6 -  PG61*$C$33/$C$21,EG61/$C$19),MAX(FC$8:FC61)*-1)</f>
        <v>-0.82444281081081083</v>
      </c>
      <c r="FD62" s="2">
        <f>MAX(MIN(IF(AND(PH61=1,NP62&lt;0),-1,1)*(DL62-$C$15)/($C$14-$C$15)*$C$12*$C$21-$C$33*LX62/AX$6 -  PH61*$C$33/$C$21,EH61/$C$19),MAX(FD$8:FD61)*-1)</f>
        <v>-0.74400936585365862</v>
      </c>
      <c r="FE62" s="2">
        <f>MAX(MIN(IF(AND(PI61=1,NQ62&lt;0),-1,1)*(DM62-$C$15)/($C$14-$C$15)*$C$12*$C$21-$C$33*LY62/AY$6 -  PI61*$C$33/$C$21,EI61/$C$19),MAX(FE$8:FE61)*-1)</f>
        <v>-0.6778751999999999</v>
      </c>
      <c r="FF62" s="2">
        <f>MAX(MIN(IF(AND(PJ61=1,NR62&lt;0),-1,1)*(DN62-$C$15)/($C$14-$C$15)*$C$12*$C$21-$C$33*LZ62/AZ$6 -  PJ61*$C$33/$C$21,EJ61/$C$19),MAX(FF$8:FF61)*-1)</f>
        <v>-0.36771041517476449</v>
      </c>
      <c r="FG62" s="2">
        <f>MAX(MIN(IF(AND(PK61=1,NS62&lt;0),-1,1)*(DO62-$C$15)/($C$14-$C$15)*$C$12*$C$21-$C$33*MA62/BA$6 -  PK61*$C$33/$C$21,EK61/$C$19),MAX(FG$8:FG61)*-1)</f>
        <v>-0.4460383340531891</v>
      </c>
      <c r="FH62" s="2">
        <f>MAX(MIN(IF(AND(PL61=1,NT62&lt;0),-1,1)*(DP62-$C$15)/($C$14-$C$15)*$C$12*$C$21-$C$33*MB62/BB$6 -  PL61*$C$33/$C$21,EL61/$C$19),MAX(FH$8:FH61)*-1)</f>
        <v>-0.52436625293161376</v>
      </c>
      <c r="FI62" s="2">
        <f>MAX(MIN(IF(AND(PM61=1,NU62&lt;0),-1,1)*(DQ62-$C$15)/($C$14-$C$15)*$C$12*$C$21-$C$33*MC62/BC$6 -  PM61*$C$33/$C$21,EM61/$C$19),MAX(FI$8:FI61)*-1)</f>
        <v>-0.60269417181003837</v>
      </c>
      <c r="FJ62" s="2">
        <f>MAX(MIN(IF(AND(PN61=1,NV62&lt;0),-1,1)*(DR62-$C$15)/($C$14-$C$15)*$C$12*$C$21-$C$33*MD62/BD$6 -  PN61*$C$33/$C$21,EN61/$C$19),MAX(FJ$8:FJ61)*-1)</f>
        <v>-0.68102209068846309</v>
      </c>
      <c r="FK62" s="2">
        <f>MAX(MIN(IF(AND(PO61=1,NW62&lt;0),-1,1)*(DS62-$C$15)/($C$14-$C$15)*$C$12*$C$21-$C$33*ME62/BE$6 -  PO61*$C$33/$C$21,EO61/$C$19),MAX(FK$8:FK61)*-1)</f>
        <v>-0.7593500095668877</v>
      </c>
      <c r="FL62" s="2">
        <f>MAX(MIN(IF(AND(PP61=1,NX62&lt;0),-1,1)*(DT62-$C$15)/($C$14-$C$15)*$C$12*$C$21-$C$33*MF62/BF$6 -  PP61*$C$33/$C$21,EP61/$C$19),MAX(FL$8:FL61)*-1)</f>
        <v>-0.82028019665339391</v>
      </c>
      <c r="FM62" s="2">
        <f>MAX(MIN(IF(AND(PQ61=1,NY62&lt;0),-1,1)*(DU62-$C$15)/($C$14-$C$15)*$C$12*$C$21-$C$33*MG62/BG$6 -  PQ61*$C$33/$C$21,EQ61/$C$19),MAX(FM$8:FM61)*-1)</f>
        <v>-0.84420937587075306</v>
      </c>
      <c r="FN62" s="2">
        <f>MAX(MIN(IF(AND(PR61=1,NZ62&lt;0),-1,1)*(DV62-$C$15)/($C$14-$C$15)*$C$12*$C$21-$C$33*MH62/BH$6 -  PR61*$C$33/$C$21,ER61/$C$19),MAX(FN$8:FN61)*-1)</f>
        <v>-0.84420937587075306</v>
      </c>
      <c r="FO62" s="2">
        <f>MAX(MIN(IF(AND(PS61=1,OA62&lt;0),-1,1)*(DW62-$C$15)/($C$14-$C$15)*$C$12*$C$21-$C$33*MI62/BI$6 -  PS61*$C$33/$C$21,ES61/$C$19),MAX(FO$8:FO61)*-1)</f>
        <v>-0.84420937587075306</v>
      </c>
      <c r="FP62" s="47">
        <f t="shared" si="101"/>
        <v>2.160000000000001</v>
      </c>
      <c r="FQ62" s="43">
        <f t="shared" si="375"/>
        <v>0</v>
      </c>
      <c r="FR62" s="43">
        <f t="shared" si="376"/>
        <v>1.5275000000000074</v>
      </c>
      <c r="FS62" s="43">
        <f t="shared" si="377"/>
        <v>1.5274999999999999</v>
      </c>
      <c r="FT62" s="43">
        <f t="shared" si="378"/>
        <v>0</v>
      </c>
      <c r="FU62" s="43">
        <f t="shared" si="379"/>
        <v>0</v>
      </c>
      <c r="FV62" s="43">
        <f t="shared" si="380"/>
        <v>0</v>
      </c>
      <c r="FW62" s="43">
        <f t="shared" si="381"/>
        <v>0</v>
      </c>
      <c r="FX62" s="43">
        <f t="shared" si="382"/>
        <v>0</v>
      </c>
      <c r="FY62" s="43">
        <f t="shared" si="383"/>
        <v>0</v>
      </c>
      <c r="FZ62" s="43">
        <f t="shared" si="384"/>
        <v>0</v>
      </c>
      <c r="GA62" s="43">
        <f t="shared" si="385"/>
        <v>0</v>
      </c>
      <c r="GB62" s="43">
        <f t="shared" si="386"/>
        <v>7.362376928453827</v>
      </c>
      <c r="GC62" s="43">
        <f t="shared" si="387"/>
        <v>1.527831201192444</v>
      </c>
      <c r="GD62" s="43">
        <f t="shared" si="388"/>
        <v>1.5275004659714675</v>
      </c>
      <c r="GE62" s="43">
        <f t="shared" si="389"/>
        <v>1.527500000661085</v>
      </c>
      <c r="GF62" s="43">
        <f t="shared" si="390"/>
        <v>1.5275000000227192</v>
      </c>
      <c r="GG62" s="43">
        <f t="shared" si="391"/>
        <v>1.5275000000007768</v>
      </c>
      <c r="GH62" s="43">
        <f t="shared" si="392"/>
        <v>0</v>
      </c>
      <c r="GI62" s="43">
        <f t="shared" si="393"/>
        <v>0</v>
      </c>
      <c r="GJ62" s="43">
        <f t="shared" si="394"/>
        <v>0</v>
      </c>
      <c r="GK62" s="43">
        <f t="shared" si="395"/>
        <v>0</v>
      </c>
      <c r="GL62" s="47">
        <f t="shared" si="123"/>
        <v>2.160000000000001</v>
      </c>
      <c r="GM62" s="43">
        <f t="shared" si="332"/>
        <v>0</v>
      </c>
      <c r="GN62" s="43">
        <f t="shared" si="333"/>
        <v>-9.5159322152326329</v>
      </c>
      <c r="GO62" s="43">
        <f t="shared" si="334"/>
        <v>-12.432040714360872</v>
      </c>
      <c r="GP62" s="43">
        <f t="shared" si="335"/>
        <v>0</v>
      </c>
      <c r="GQ62" s="43">
        <f t="shared" si="336"/>
        <v>0</v>
      </c>
      <c r="GR62" s="43">
        <f t="shared" si="337"/>
        <v>0</v>
      </c>
      <c r="GS62" s="43">
        <f t="shared" si="338"/>
        <v>0</v>
      </c>
      <c r="GT62" s="43">
        <f t="shared" si="339"/>
        <v>0</v>
      </c>
      <c r="GU62" s="43">
        <f t="shared" si="340"/>
        <v>0</v>
      </c>
      <c r="GV62" s="43">
        <f t="shared" si="341"/>
        <v>0</v>
      </c>
      <c r="GW62" s="43">
        <f t="shared" si="342"/>
        <v>0</v>
      </c>
      <c r="GX62" s="43">
        <f t="shared" si="343"/>
        <v>-7.3867516705174294</v>
      </c>
      <c r="GY62" s="43">
        <f t="shared" si="344"/>
        <v>-8.9602422809162849</v>
      </c>
      <c r="GZ62" s="43">
        <f t="shared" si="345"/>
        <v>-10.533732891315141</v>
      </c>
      <c r="HA62" s="43">
        <f t="shared" si="346"/>
        <v>-12.107223501713998</v>
      </c>
      <c r="HB62" s="43">
        <f t="shared" si="347"/>
        <v>-13.680714112112852</v>
      </c>
      <c r="HC62" s="43">
        <f t="shared" si="348"/>
        <v>-15.254204722511707</v>
      </c>
      <c r="HD62" s="43">
        <f t="shared" si="349"/>
        <v>-16.478200950718293</v>
      </c>
      <c r="HE62" s="43">
        <f t="shared" si="350"/>
        <v>0</v>
      </c>
      <c r="HF62" s="43">
        <f t="shared" si="351"/>
        <v>0</v>
      </c>
      <c r="HG62" s="43">
        <f t="shared" si="352"/>
        <v>0</v>
      </c>
      <c r="HH62" s="47">
        <f t="shared" si="124"/>
        <v>2.160000000000001</v>
      </c>
      <c r="HI62" s="43">
        <f t="shared" si="125"/>
        <v>0</v>
      </c>
      <c r="HJ62" s="43">
        <f t="shared" si="126"/>
        <v>9.5159322152326329</v>
      </c>
      <c r="HK62" s="43">
        <f t="shared" si="127"/>
        <v>12.432040714360872</v>
      </c>
      <c r="HL62" s="43">
        <f t="shared" si="128"/>
        <v>0</v>
      </c>
      <c r="HM62" s="43">
        <f t="shared" si="129"/>
        <v>0</v>
      </c>
      <c r="HN62" s="43">
        <f t="shared" si="130"/>
        <v>0</v>
      </c>
      <c r="HO62" s="43">
        <f t="shared" si="131"/>
        <v>0</v>
      </c>
      <c r="HP62" s="43">
        <f t="shared" si="132"/>
        <v>0</v>
      </c>
      <c r="HQ62" s="43">
        <f t="shared" si="133"/>
        <v>0</v>
      </c>
      <c r="HR62" s="43">
        <f t="shared" si="134"/>
        <v>0</v>
      </c>
      <c r="HS62" s="43">
        <f t="shared" si="135"/>
        <v>0</v>
      </c>
      <c r="HT62" s="43">
        <f t="shared" si="136"/>
        <v>7.3867516705174294</v>
      </c>
      <c r="HU62" s="43">
        <f t="shared" si="137"/>
        <v>8.9602422809162849</v>
      </c>
      <c r="HV62" s="43">
        <f t="shared" si="138"/>
        <v>10.533732891315141</v>
      </c>
      <c r="HW62" s="43">
        <f t="shared" si="139"/>
        <v>12.107223501713998</v>
      </c>
      <c r="HX62" s="43">
        <f t="shared" si="140"/>
        <v>13.680714112112852</v>
      </c>
      <c r="HY62" s="43">
        <f t="shared" si="141"/>
        <v>15.254204722511707</v>
      </c>
      <c r="HZ62" s="43">
        <f t="shared" si="142"/>
        <v>16.478200950718293</v>
      </c>
      <c r="IA62" s="43">
        <f t="shared" si="143"/>
        <v>0</v>
      </c>
      <c r="IB62" s="43">
        <f t="shared" si="144"/>
        <v>0</v>
      </c>
      <c r="IC62" s="43">
        <f t="shared" si="145"/>
        <v>0</v>
      </c>
      <c r="ID62" s="47">
        <f t="shared" si="146"/>
        <v>2.160000000000001</v>
      </c>
      <c r="IE62" s="43">
        <f t="shared" si="147"/>
        <v>0</v>
      </c>
      <c r="IF62" s="43">
        <f t="shared" si="148"/>
        <v>0</v>
      </c>
      <c r="IG62" s="43">
        <f t="shared" si="149"/>
        <v>0</v>
      </c>
      <c r="IH62" s="43">
        <f t="shared" si="150"/>
        <v>0</v>
      </c>
      <c r="II62" s="43">
        <f t="shared" si="151"/>
        <v>0</v>
      </c>
      <c r="IJ62" s="43">
        <f t="shared" si="152"/>
        <v>0</v>
      </c>
      <c r="IK62" s="43">
        <f t="shared" si="153"/>
        <v>0</v>
      </c>
      <c r="IL62" s="43">
        <f t="shared" si="154"/>
        <v>0</v>
      </c>
      <c r="IM62" s="43">
        <f t="shared" si="155"/>
        <v>0</v>
      </c>
      <c r="IN62" s="43">
        <f t="shared" si="156"/>
        <v>0</v>
      </c>
      <c r="IO62" s="43">
        <f t="shared" si="157"/>
        <v>0</v>
      </c>
      <c r="IP62" s="43">
        <f t="shared" si="158"/>
        <v>2.172144205657137</v>
      </c>
      <c r="IQ62" s="43">
        <f t="shared" si="159"/>
        <v>0</v>
      </c>
      <c r="IR62" s="43">
        <f t="shared" si="160"/>
        <v>0</v>
      </c>
      <c r="IS62" s="43">
        <f t="shared" si="161"/>
        <v>0</v>
      </c>
      <c r="IT62" s="43">
        <f t="shared" si="162"/>
        <v>0</v>
      </c>
      <c r="IU62" s="43">
        <f t="shared" si="163"/>
        <v>0</v>
      </c>
      <c r="IV62" s="43">
        <f t="shared" si="164"/>
        <v>0</v>
      </c>
      <c r="IW62" s="43">
        <f t="shared" si="165"/>
        <v>0</v>
      </c>
      <c r="IX62" s="43">
        <f t="shared" si="166"/>
        <v>0</v>
      </c>
      <c r="IY62" s="43">
        <f t="shared" si="167"/>
        <v>0</v>
      </c>
      <c r="IZ62" s="47">
        <f t="shared" si="168"/>
        <v>2.160000000000001</v>
      </c>
      <c r="JA62" s="43" t="e">
        <f t="shared" si="267"/>
        <v>#N/A</v>
      </c>
      <c r="JB62" s="43" t="e">
        <f t="shared" si="268"/>
        <v>#N/A</v>
      </c>
      <c r="JC62" s="43" t="e">
        <f t="shared" si="269"/>
        <v>#N/A</v>
      </c>
      <c r="JD62" s="43" t="e">
        <f t="shared" si="270"/>
        <v>#N/A</v>
      </c>
      <c r="JE62" s="43" t="e">
        <f t="shared" si="271"/>
        <v>#N/A</v>
      </c>
      <c r="JF62" s="43" t="e">
        <f t="shared" si="272"/>
        <v>#N/A</v>
      </c>
      <c r="JG62" s="43" t="e">
        <f t="shared" si="273"/>
        <v>#N/A</v>
      </c>
      <c r="JH62" s="43" t="e">
        <f t="shared" si="274"/>
        <v>#N/A</v>
      </c>
      <c r="JI62" s="43" t="e">
        <f t="shared" si="275"/>
        <v>#N/A</v>
      </c>
      <c r="JJ62" s="43" t="e">
        <f t="shared" si="276"/>
        <v>#N/A</v>
      </c>
      <c r="JK62" s="43" t="e">
        <f t="shared" si="277"/>
        <v>#N/A</v>
      </c>
      <c r="JL62" s="43" t="e">
        <f t="shared" si="278"/>
        <v>#N/A</v>
      </c>
      <c r="JM62" s="43" t="e">
        <f t="shared" si="279"/>
        <v>#N/A</v>
      </c>
      <c r="JN62" s="43" t="e">
        <f t="shared" si="280"/>
        <v>#N/A</v>
      </c>
      <c r="JO62" s="43" t="e">
        <f t="shared" si="281"/>
        <v>#N/A</v>
      </c>
      <c r="JP62" s="43" t="e">
        <f t="shared" si="282"/>
        <v>#N/A</v>
      </c>
      <c r="JQ62" s="43" t="e">
        <f t="shared" si="283"/>
        <v>#N/A</v>
      </c>
      <c r="JR62" s="43" t="e">
        <f t="shared" si="284"/>
        <v>#N/A</v>
      </c>
      <c r="JS62" s="43" t="e">
        <f t="shared" si="285"/>
        <v>#N/A</v>
      </c>
      <c r="JT62" s="43" t="e">
        <f t="shared" si="286"/>
        <v>#N/A</v>
      </c>
      <c r="JU62" s="43" t="e">
        <f t="shared" si="287"/>
        <v>#N/A</v>
      </c>
      <c r="JV62" s="47">
        <f t="shared" si="170"/>
        <v>2.160000000000001</v>
      </c>
      <c r="JW62" s="36">
        <f t="shared" si="396"/>
        <v>0</v>
      </c>
      <c r="JX62" s="36">
        <f t="shared" si="397"/>
        <v>0</v>
      </c>
      <c r="JY62" s="36">
        <f t="shared" si="398"/>
        <v>0</v>
      </c>
      <c r="JZ62" s="36">
        <f t="shared" si="399"/>
        <v>0</v>
      </c>
      <c r="KA62" s="36">
        <f t="shared" si="400"/>
        <v>0</v>
      </c>
      <c r="KB62" s="36">
        <f t="shared" si="401"/>
        <v>0</v>
      </c>
      <c r="KC62" s="36">
        <f t="shared" si="402"/>
        <v>0</v>
      </c>
      <c r="KD62" s="36">
        <f t="shared" si="403"/>
        <v>0</v>
      </c>
      <c r="KE62" s="36">
        <f t="shared" si="404"/>
        <v>0</v>
      </c>
      <c r="KF62" s="36">
        <f t="shared" si="405"/>
        <v>0</v>
      </c>
      <c r="KG62" s="36">
        <f t="shared" si="406"/>
        <v>0</v>
      </c>
      <c r="KH62" s="36">
        <f t="shared" si="407"/>
        <v>0</v>
      </c>
      <c r="KI62" s="36">
        <f t="shared" si="408"/>
        <v>0</v>
      </c>
      <c r="KJ62" s="36">
        <f t="shared" si="409"/>
        <v>0</v>
      </c>
      <c r="KK62" s="36">
        <f t="shared" si="410"/>
        <v>0</v>
      </c>
      <c r="KL62" s="36">
        <f t="shared" si="411"/>
        <v>0</v>
      </c>
      <c r="KM62" s="36">
        <f t="shared" si="412"/>
        <v>0</v>
      </c>
      <c r="KN62" s="36">
        <f t="shared" si="413"/>
        <v>0</v>
      </c>
      <c r="KO62" s="36">
        <f t="shared" si="414"/>
        <v>0</v>
      </c>
      <c r="KP62" s="36">
        <f t="shared" si="415"/>
        <v>0</v>
      </c>
      <c r="KQ62" s="36">
        <f t="shared" si="416"/>
        <v>0</v>
      </c>
      <c r="KR62" s="47">
        <f t="shared" si="192"/>
        <v>2.160000000000001</v>
      </c>
      <c r="KS62" s="1">
        <f t="shared" si="417"/>
        <v>1</v>
      </c>
      <c r="KT62" s="1">
        <f t="shared" si="418"/>
        <v>0</v>
      </c>
      <c r="KU62" s="1">
        <f t="shared" si="419"/>
        <v>0</v>
      </c>
      <c r="KV62" s="1">
        <f t="shared" si="420"/>
        <v>1</v>
      </c>
      <c r="KW62" s="1">
        <f t="shared" si="421"/>
        <v>1</v>
      </c>
      <c r="KX62" s="1">
        <f t="shared" si="422"/>
        <v>1</v>
      </c>
      <c r="KY62" s="1">
        <f t="shared" si="423"/>
        <v>1</v>
      </c>
      <c r="KZ62" s="1">
        <f t="shared" si="424"/>
        <v>1</v>
      </c>
      <c r="LA62" s="1">
        <f t="shared" si="425"/>
        <v>1</v>
      </c>
      <c r="LB62" s="1">
        <f t="shared" si="426"/>
        <v>1</v>
      </c>
      <c r="LC62" s="1">
        <f t="shared" si="427"/>
        <v>1</v>
      </c>
      <c r="LD62" s="1">
        <f t="shared" si="428"/>
        <v>0</v>
      </c>
      <c r="LE62" s="1">
        <f t="shared" si="429"/>
        <v>0</v>
      </c>
      <c r="LF62" s="1">
        <f t="shared" si="430"/>
        <v>0</v>
      </c>
      <c r="LG62" s="1">
        <f t="shared" si="431"/>
        <v>0</v>
      </c>
      <c r="LH62" s="1">
        <f t="shared" si="432"/>
        <v>0</v>
      </c>
      <c r="LI62" s="1">
        <f t="shared" si="433"/>
        <v>0</v>
      </c>
      <c r="LJ62" s="1">
        <f t="shared" si="434"/>
        <v>1</v>
      </c>
      <c r="LK62" s="1">
        <f t="shared" si="435"/>
        <v>1</v>
      </c>
      <c r="LL62" s="1">
        <f t="shared" si="436"/>
        <v>1</v>
      </c>
      <c r="LM62" s="1">
        <f t="shared" si="437"/>
        <v>1</v>
      </c>
      <c r="LN62" s="47">
        <f t="shared" si="214"/>
        <v>2.160000000000001</v>
      </c>
      <c r="LO62" s="43">
        <f t="shared" si="215"/>
        <v>0</v>
      </c>
      <c r="LP62" s="43">
        <f t="shared" si="216"/>
        <v>6.9647648240794888</v>
      </c>
      <c r="LQ62" s="43">
        <f t="shared" si="217"/>
        <v>1.3885514039623492</v>
      </c>
      <c r="LR62" s="43">
        <f t="shared" si="218"/>
        <v>0</v>
      </c>
      <c r="LS62" s="43">
        <f t="shared" si="219"/>
        <v>0</v>
      </c>
      <c r="LT62" s="43">
        <f t="shared" si="220"/>
        <v>0</v>
      </c>
      <c r="LU62" s="43">
        <f t="shared" si="221"/>
        <v>0</v>
      </c>
      <c r="LV62" s="43">
        <f t="shared" si="222"/>
        <v>0</v>
      </c>
      <c r="LW62" s="43">
        <f t="shared" si="223"/>
        <v>0</v>
      </c>
      <c r="LX62" s="43">
        <f t="shared" si="224"/>
        <v>0</v>
      </c>
      <c r="LY62" s="43">
        <f t="shared" si="225"/>
        <v>0</v>
      </c>
      <c r="LZ62" s="43">
        <f t="shared" si="226"/>
        <v>7.6356279826046212</v>
      </c>
      <c r="MA62" s="43">
        <f t="shared" si="227"/>
        <v>6.6034994697368798</v>
      </c>
      <c r="MB62" s="43">
        <f t="shared" si="228"/>
        <v>5.6158685298773499</v>
      </c>
      <c r="MC62" s="43">
        <f t="shared" si="229"/>
        <v>3.9196038689462922</v>
      </c>
      <c r="MD62" s="43">
        <f t="shared" si="230"/>
        <v>2.965298973432434</v>
      </c>
      <c r="ME62" s="43">
        <f t="shared" si="231"/>
        <v>1.6490372307503414</v>
      </c>
      <c r="MF62" s="43">
        <f t="shared" si="232"/>
        <v>0</v>
      </c>
      <c r="MG62" s="43">
        <f t="shared" si="233"/>
        <v>0</v>
      </c>
      <c r="MH62" s="43">
        <f t="shared" si="234"/>
        <v>0</v>
      </c>
      <c r="MI62" s="43">
        <f t="shared" si="235"/>
        <v>0</v>
      </c>
      <c r="MJ62" s="47">
        <f t="shared" si="236"/>
        <v>2.160000000000001</v>
      </c>
      <c r="MK62" s="43" t="e">
        <f t="shared" si="353"/>
        <v>#N/A</v>
      </c>
      <c r="ML62" s="43" t="e">
        <f t="shared" si="288"/>
        <v>#N/A</v>
      </c>
      <c r="MM62" s="43" t="e">
        <f t="shared" si="289"/>
        <v>#N/A</v>
      </c>
      <c r="MN62" s="43" t="e">
        <f t="shared" si="290"/>
        <v>#N/A</v>
      </c>
      <c r="MO62" s="43" t="e">
        <f t="shared" si="291"/>
        <v>#N/A</v>
      </c>
      <c r="MP62" s="43" t="e">
        <f t="shared" si="292"/>
        <v>#N/A</v>
      </c>
      <c r="MQ62" s="43" t="e">
        <f t="shared" si="293"/>
        <v>#N/A</v>
      </c>
      <c r="MR62" s="43" t="e">
        <f t="shared" si="294"/>
        <v>#N/A</v>
      </c>
      <c r="MS62" s="43" t="e">
        <f t="shared" si="295"/>
        <v>#N/A</v>
      </c>
      <c r="MT62" s="43" t="e">
        <f t="shared" si="296"/>
        <v>#N/A</v>
      </c>
      <c r="MU62" s="43" t="e">
        <f t="shared" si="297"/>
        <v>#N/A</v>
      </c>
      <c r="MV62" s="43" t="e">
        <f t="shared" si="298"/>
        <v>#N/A</v>
      </c>
      <c r="MW62" s="43" t="e">
        <f t="shared" si="299"/>
        <v>#N/A</v>
      </c>
      <c r="MX62" s="43" t="e">
        <f t="shared" si="300"/>
        <v>#N/A</v>
      </c>
      <c r="MY62" s="43" t="e">
        <f t="shared" si="301"/>
        <v>#N/A</v>
      </c>
      <c r="MZ62" s="43" t="e">
        <f t="shared" si="302"/>
        <v>#N/A</v>
      </c>
      <c r="NA62" s="43" t="e">
        <f t="shared" si="303"/>
        <v>#N/A</v>
      </c>
      <c r="NB62" s="43" t="e">
        <f t="shared" si="304"/>
        <v>#N/A</v>
      </c>
      <c r="NC62" s="43" t="e">
        <f t="shared" si="305"/>
        <v>#N/A</v>
      </c>
      <c r="ND62" s="43" t="e">
        <f t="shared" si="306"/>
        <v>#N/A</v>
      </c>
      <c r="NE62" s="43" t="e">
        <f t="shared" si="307"/>
        <v>#N/A</v>
      </c>
      <c r="NF62" s="47">
        <f t="shared" si="238"/>
        <v>2.160000000000001</v>
      </c>
      <c r="NG62" s="43">
        <f>IF(OY61=0,MIN('Drive Train'!$F$35-FQ61*$C$19*'Drive Train'!$F$39,NG61+$C$39)-$C$7,IF(LO61-1&lt;=0,0,IF($C$37=Motors!$C$30,MAX(MAX(NG$8:NG61)*-1,NG61-$C$39),MAX(0,MAX(NG$8:NG61)*-1,NG61-$C$39))))</f>
        <v>0</v>
      </c>
      <c r="NH62" s="43">
        <f>IF(OZ61=0,MIN('Drive Train'!$F$35-FR61*$C$19*'Drive Train'!$F$39,NH61+$C$39)-$C$7,IF(LP61-1&lt;=0,0,IF($C$37=Motors!$C$30,MAX(MAX(NH$8:NH61)*-1,NH61-$C$39),MAX(0,MAX(NH$8:NH61)*-1,NH61-$C$39))))</f>
        <v>0</v>
      </c>
      <c r="NI62" s="43">
        <f>IF(PA61=0,MIN('Drive Train'!$F$35-FS61*$C$19*'Drive Train'!$F$39,NI61+$C$39)-$C$7,IF(LQ61-1&lt;=0,0,IF($C$37=Motors!$C$30,MAX(MAX(NI$8:NI61)*-1,NI61-$C$39),MAX(0,MAX(NI$8:NI61)*-1,NI61-$C$39))))</f>
        <v>0</v>
      </c>
      <c r="NJ62" s="43">
        <f>IF(PB61=0,MIN('Drive Train'!$F$35-FT61*$C$19*'Drive Train'!$F$39,NJ61+$C$39)-$C$7,IF(LR61-1&lt;=0,0,IF($C$37=Motors!$C$30,MAX(MAX(NJ$8:NJ61)*-1,NJ61-$C$39),MAX(0,MAX(NJ$8:NJ61)*-1,NJ61-$C$39))))</f>
        <v>0</v>
      </c>
      <c r="NK62" s="43">
        <f>IF(PC61=0,MIN('Drive Train'!$F$35-FU61*$C$19*'Drive Train'!$F$39,NK61+$C$39)-$C$7,IF(LS61-1&lt;=0,0,IF($C$37=Motors!$C$30,MAX(MAX(NK$8:NK61)*-1,NK61-$C$39),MAX(0,MAX(NK$8:NK61)*-1,NK61-$C$39))))</f>
        <v>0</v>
      </c>
      <c r="NL62" s="43">
        <f>IF(PD61=0,MIN('Drive Train'!$F$35-FV61*$C$19*'Drive Train'!$F$39,NL61+$C$39)-$C$7,IF(LT61-1&lt;=0,0,IF($C$37=Motors!$C$30,MAX(MAX(NL$8:NL61)*-1,NL61-$C$39),MAX(0,MAX(NL$8:NL61)*-1,NL61-$C$39))))</f>
        <v>0</v>
      </c>
      <c r="NM62" s="43">
        <f>IF(PE61=0,MIN('Drive Train'!$F$35-FW61*$C$19*'Drive Train'!$F$39,NM61+$C$39)-$C$7,IF(LU61-1&lt;=0,0,IF($C$37=Motors!$C$30,MAX(MAX(NM$8:NM61)*-1,NM61-$C$39),MAX(0,MAX(NM$8:NM61)*-1,NM61-$C$39))))</f>
        <v>0</v>
      </c>
      <c r="NN62" s="43">
        <f>IF(PF61=0,MIN('Drive Train'!$F$35-FX61*$C$19*'Drive Train'!$F$39,NN61+$C$39)-$C$7,IF(LV61-1&lt;=0,0,IF($C$37=Motors!$C$30,MAX(MAX(NN$8:NN61)*-1,NN61-$C$39),MAX(0,MAX(NN$8:NN61)*-1,NN61-$C$39))))</f>
        <v>0</v>
      </c>
      <c r="NO62" s="43">
        <f>IF(PG61=0,MIN('Drive Train'!$F$35-FY61*$C$19*'Drive Train'!$F$39,NO61+$C$39)-$C$7,IF(LW61-1&lt;=0,0,IF($C$37=Motors!$C$30,MAX(MAX(NO$8:NO61)*-1,NO61-$C$39),MAX(0,MAX(NO$8:NO61)*-1,NO61-$C$39))))</f>
        <v>0</v>
      </c>
      <c r="NP62" s="43">
        <f>IF(PH61=0,MIN('Drive Train'!$F$35-FZ61*$C$19*'Drive Train'!$F$39,NP61+$C$39)-$C$7,IF(LX61-1&lt;=0,0,IF($C$37=Motors!$C$30,MAX(MAX(NP$8:NP61)*-1,NP61-$C$39),MAX(0,MAX(NP$8:NP61)*-1,NP61-$C$39))))</f>
        <v>0</v>
      </c>
      <c r="NQ62" s="43">
        <f>IF(PI61=0,MIN('Drive Train'!$F$35-GA61*$C$19*'Drive Train'!$F$39,NQ61+$C$39)-$C$7,IF(LY61-1&lt;=0,0,IF($C$37=Motors!$C$30,MAX(MAX(NQ$8:NQ61)*-1,NQ61-$C$39),MAX(0,MAX(NQ$8:NQ61)*-1,NQ61-$C$39))))</f>
        <v>0</v>
      </c>
      <c r="NR62" s="43">
        <f>IF(PJ61=0,MIN('Drive Train'!$F$35-GB61*$C$19*'Drive Train'!$F$39,NR61+$C$39)-$C$7,IF(LZ61-1&lt;=0,0,IF($C$37=Motors!$C$30,MAX(MAX(NR$8:NR61)*-1,NR61-$C$39),MAX(0,MAX(NR$8:NR61)*-1,NR61-$C$39))))</f>
        <v>2.172144205657137</v>
      </c>
      <c r="NS62" s="43">
        <f>IF(PK61=0,MIN('Drive Train'!$F$35-GC61*$C$19*'Drive Train'!$F$39,NS61+$C$39)-$C$7,IF(MA61-1&lt;=0,0,IF($C$37=Motors!$C$30,MAX(MAX(NS$8:NS61)*-1,NS61-$C$39),MAX(0,MAX(NS$8:NS61)*-1,NS61-$C$39))))</f>
        <v>0</v>
      </c>
      <c r="NT62" s="43">
        <f>IF(PL61=0,MIN('Drive Train'!$F$35-GD61*$C$19*'Drive Train'!$F$39,NT61+$C$39)-$C$7,IF(MB61-1&lt;=0,0,IF($C$37=Motors!$C$30,MAX(MAX(NT$8:NT61)*-1,NT61-$C$39),MAX(0,MAX(NT$8:NT61)*-1,NT61-$C$39))))</f>
        <v>0</v>
      </c>
      <c r="NU62" s="43">
        <f>IF(PM61=0,MIN('Drive Train'!$F$35-GE61*$C$19*'Drive Train'!$F$39,NU61+$C$39)-$C$7,IF(MC61-1&lt;=0,0,IF($C$37=Motors!$C$30,MAX(MAX(NU$8:NU61)*-1,NU61-$C$39),MAX(0,MAX(NU$8:NU61)*-1,NU61-$C$39))))</f>
        <v>0</v>
      </c>
      <c r="NV62" s="43">
        <f>IF(PN61=0,MIN('Drive Train'!$F$35-GF61*$C$19*'Drive Train'!$F$39,NV61+$C$39)-$C$7,IF(MD61-1&lt;=0,0,IF($C$37=Motors!$C$30,MAX(MAX(NV$8:NV61)*-1,NV61-$C$39),MAX(0,MAX(NV$8:NV61)*-1,NV61-$C$39))))</f>
        <v>0</v>
      </c>
      <c r="NW62" s="43">
        <f>IF(PO61=0,MIN('Drive Train'!$F$35-GG61*$C$19*'Drive Train'!$F$39,NW61+$C$39)-$C$7,IF(ME61-1&lt;=0,0,IF($C$37=Motors!$C$30,MAX(MAX(NW$8:NW61)*-1,NW61-$C$39),MAX(0,MAX(NW$8:NW61)*-1,NW61-$C$39))))</f>
        <v>0</v>
      </c>
      <c r="NX62" s="43">
        <f>IF(PP61=0,MIN('Drive Train'!$F$35-GH61*$C$19*'Drive Train'!$F$39,NX61+$C$39)-$C$7,IF(MF61-1&lt;=0,0,IF($C$37=Motors!$C$30,MAX(MAX(NX$8:NX61)*-1,NX61-$C$39),MAX(0,MAX(NX$8:NX61)*-1,NX61-$C$39))))</f>
        <v>0</v>
      </c>
      <c r="NY62" s="43">
        <f>IF(PQ61=0,MIN('Drive Train'!$F$35-GI61*$C$19*'Drive Train'!$F$39,NY61+$C$39)-$C$7,IF(MG61-1&lt;=0,0,IF($C$37=Motors!$C$30,MAX(MAX(NY$8:NY61)*-1,NY61-$C$39),MAX(0,MAX(NY$8:NY61)*-1,NY61-$C$39))))</f>
        <v>0</v>
      </c>
      <c r="NZ62" s="43">
        <f>IF(PR61=0,MIN('Drive Train'!$F$35-GJ61*$C$19*'Drive Train'!$F$39,NZ61+$C$39)-$C$7,IF(MH61-1&lt;=0,0,IF($C$37=Motors!$C$30,MAX(MAX(NZ$8:NZ61)*-1,NZ61-$C$39),MAX(0,MAX(NZ$8:NZ61)*-1,NZ61-$C$39))))</f>
        <v>0</v>
      </c>
      <c r="OA62" s="43">
        <f>IF(PS61=0,MIN('Drive Train'!$F$35-GK61*$C$19*'Drive Train'!$F$39,OA61+$C$39)-$C$7,IF(MI61-1&lt;=0,0,IF($C$37=Motors!$C$30,MAX(MAX(OA$8:OA61)*-1,OA61-$C$39),MAX(0,MAX(OA$8:OA61)*-1,OA61-$C$39))))</f>
        <v>0</v>
      </c>
      <c r="OB62" s="47">
        <f t="shared" si="239"/>
        <v>2.160000000000001</v>
      </c>
      <c r="OC62" s="43">
        <f>'Drive Train'!$F$35-(FQ62*$C$13)*$C$19*'Drive Train'!$F$39</f>
        <v>12.4</v>
      </c>
      <c r="OD62" s="43">
        <f>'Drive Train'!$F$35-(FR62*$C$13)*$C$19*'Drive Train'!$F$39</f>
        <v>12.335845000000001</v>
      </c>
      <c r="OE62" s="43">
        <f>'Drive Train'!$F$35-(FS62*$C$13)*$C$19*'Drive Train'!$F$39</f>
        <v>12.335845000000001</v>
      </c>
      <c r="OF62" s="43">
        <f>'Drive Train'!$F$35-(FT62*$C$13)*$C$19*'Drive Train'!$F$39</f>
        <v>12.4</v>
      </c>
      <c r="OG62" s="43">
        <f>'Drive Train'!$F$35-(FU62*$C$13)*$C$19*'Drive Train'!$F$39</f>
        <v>12.4</v>
      </c>
      <c r="OH62" s="43">
        <f>'Drive Train'!$F$35-(FV62*$C$13)*$C$19*'Drive Train'!$F$39</f>
        <v>12.4</v>
      </c>
      <c r="OI62" s="43">
        <f>'Drive Train'!$F$35-(FW62*$C$13)*$C$19*'Drive Train'!$F$39</f>
        <v>12.4</v>
      </c>
      <c r="OJ62" s="43">
        <f>'Drive Train'!$F$35-(FX62*$C$13)*$C$19*'Drive Train'!$F$39</f>
        <v>12.4</v>
      </c>
      <c r="OK62" s="43">
        <f>'Drive Train'!$F$35-(FY62*$C$13)*$C$19*'Drive Train'!$F$39</f>
        <v>12.4</v>
      </c>
      <c r="OL62" s="43">
        <f>'Drive Train'!$F$35-(FZ62*$C$13)*$C$19*'Drive Train'!$F$39</f>
        <v>12.4</v>
      </c>
      <c r="OM62" s="43">
        <f>'Drive Train'!$F$35-(GA62*$C$13)*$C$19*'Drive Train'!$F$39</f>
        <v>12.4</v>
      </c>
      <c r="ON62" s="43">
        <f>'Drive Train'!$F$35-(GB62*$C$13)*$C$19*'Drive Train'!$F$39</f>
        <v>12.09078016900494</v>
      </c>
      <c r="OO62" s="43">
        <f>'Drive Train'!$F$35-(GC62*$C$13)*$C$19*'Drive Train'!$F$39</f>
        <v>12.335831089549918</v>
      </c>
      <c r="OP62" s="43">
        <f>'Drive Train'!$F$35-(GD62*$C$13)*$C$19*'Drive Train'!$F$39</f>
        <v>12.335844980429199</v>
      </c>
      <c r="OQ62" s="43">
        <f>'Drive Train'!$F$35-(GE62*$C$13)*$C$19*'Drive Train'!$F$39</f>
        <v>12.335844999972235</v>
      </c>
      <c r="OR62" s="43">
        <f>'Drive Train'!$F$35-(GF62*$C$13)*$C$19*'Drive Train'!$F$39</f>
        <v>12.335844999999047</v>
      </c>
      <c r="OS62" s="43">
        <f>'Drive Train'!$F$35-(GG62*$C$13)*$C$19*'Drive Train'!$F$39</f>
        <v>12.335844999999967</v>
      </c>
      <c r="OT62" s="43">
        <f>'Drive Train'!$F$35-(GH62*$C$13)*$C$19*'Drive Train'!$F$39</f>
        <v>12.4</v>
      </c>
      <c r="OU62" s="43">
        <f>'Drive Train'!$F$35-(GI62*$C$13)*$C$19*'Drive Train'!$F$39</f>
        <v>12.4</v>
      </c>
      <c r="OV62" s="43">
        <f>'Drive Train'!$F$35-(GJ62*$C$13)*$C$19*'Drive Train'!$F$39</f>
        <v>12.4</v>
      </c>
      <c r="OW62" s="43">
        <f>'Drive Train'!$F$35-(GK62*$C$13)*$C$19*'Drive Train'!$F$39</f>
        <v>12.4</v>
      </c>
      <c r="OX62" s="47">
        <f t="shared" si="240"/>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1</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190">
        <f t="shared" si="241"/>
        <v>2.160000000000001</v>
      </c>
      <c r="PU62" s="43">
        <f t="shared" si="242"/>
        <v>15.29521453649356</v>
      </c>
      <c r="PV62" s="43">
        <f t="shared" si="243"/>
        <v>20.510904808844874</v>
      </c>
      <c r="PW62" s="43">
        <f t="shared" si="244"/>
        <v>19.636448423484662</v>
      </c>
      <c r="PX62" s="43">
        <f t="shared" si="245"/>
        <v>15.922362554936914</v>
      </c>
      <c r="PY62" s="43">
        <f t="shared" si="246"/>
        <v>13.997470007769731</v>
      </c>
      <c r="PZ62" s="43">
        <f t="shared" si="247"/>
        <v>12.208295022960858</v>
      </c>
      <c r="QA62" s="43">
        <f t="shared" si="248"/>
        <v>11.812774381794295</v>
      </c>
      <c r="QB62" s="43">
        <f t="shared" si="249"/>
        <v>11.153060367918922</v>
      </c>
      <c r="QC62" s="43">
        <f t="shared" si="250"/>
        <v>10.945422930559467</v>
      </c>
      <c r="QD62" s="43">
        <f t="shared" si="251"/>
        <v>10.744299234348867</v>
      </c>
      <c r="QE62" s="43">
        <f t="shared" si="252"/>
        <v>10.598935127087987</v>
      </c>
      <c r="QF62" s="43">
        <f t="shared" si="253"/>
        <v>10.906184251442863</v>
      </c>
      <c r="QG62" s="43">
        <f t="shared" si="254"/>
        <v>12.695876807709661</v>
      </c>
      <c r="QH62" s="43">
        <f t="shared" si="255"/>
        <v>14.065784128142386</v>
      </c>
      <c r="QI62" s="43">
        <f t="shared" si="256"/>
        <v>14.74630988857675</v>
      </c>
      <c r="QJ62" s="43">
        <f t="shared" si="257"/>
        <v>15.667352468129337</v>
      </c>
      <c r="QK62" s="43">
        <f t="shared" si="258"/>
        <v>16.209646281545197</v>
      </c>
      <c r="QL62" s="43">
        <f t="shared" si="259"/>
        <v>16.322777686005129</v>
      </c>
      <c r="QM62" s="43">
        <f t="shared" si="260"/>
        <v>16.11264101882972</v>
      </c>
      <c r="QN62" s="43">
        <f t="shared" si="261"/>
        <v>16.187403996628273</v>
      </c>
      <c r="QO62" s="43">
        <f t="shared" si="262"/>
        <v>16.005121974387158</v>
      </c>
      <c r="QP62" s="47">
        <f t="shared" si="263"/>
        <v>2.160000000000001</v>
      </c>
      <c r="QQ62" s="43">
        <f t="shared" si="354"/>
        <v>0</v>
      </c>
      <c r="QR62" s="43">
        <f t="shared" si="355"/>
        <v>1.9887219367401409E-2</v>
      </c>
      <c r="QS62" s="43">
        <f t="shared" si="356"/>
        <v>1.9887219367401305E-2</v>
      </c>
      <c r="QT62" s="43">
        <f t="shared" si="357"/>
        <v>0</v>
      </c>
      <c r="QU62" s="43">
        <f t="shared" si="358"/>
        <v>0</v>
      </c>
      <c r="QV62" s="43">
        <f t="shared" si="359"/>
        <v>0</v>
      </c>
      <c r="QW62" s="43">
        <f t="shared" si="360"/>
        <v>0</v>
      </c>
      <c r="QX62" s="43">
        <f t="shared" si="361"/>
        <v>0</v>
      </c>
      <c r="QY62" s="43">
        <f t="shared" si="362"/>
        <v>0</v>
      </c>
      <c r="QZ62" s="43">
        <f t="shared" si="363"/>
        <v>0</v>
      </c>
      <c r="RA62" s="43">
        <f t="shared" si="364"/>
        <v>0</v>
      </c>
      <c r="RB62" s="43">
        <f t="shared" si="365"/>
        <v>9.5854144053456949E-2</v>
      </c>
      <c r="RC62" s="43">
        <f t="shared" si="366"/>
        <v>1.9891531426824465E-2</v>
      </c>
      <c r="RD62" s="43">
        <f t="shared" si="367"/>
        <v>1.9887225434096423E-2</v>
      </c>
      <c r="RE62" s="43">
        <f t="shared" si="368"/>
        <v>1.9887219376008278E-2</v>
      </c>
      <c r="RF62" s="43">
        <f t="shared" si="369"/>
        <v>1.9887219367697096E-2</v>
      </c>
      <c r="RG62" s="43">
        <f t="shared" si="370"/>
        <v>1.9887219367411418E-2</v>
      </c>
      <c r="RH62" s="43">
        <f t="shared" si="371"/>
        <v>0</v>
      </c>
      <c r="RI62" s="43">
        <f t="shared" si="372"/>
        <v>0</v>
      </c>
      <c r="RJ62" s="43">
        <f t="shared" si="373"/>
        <v>0</v>
      </c>
      <c r="RK62" s="43">
        <f t="shared" si="374"/>
        <v>0</v>
      </c>
      <c r="RL62" s="47">
        <f t="shared" si="264"/>
        <v>2.160000000000001</v>
      </c>
      <c r="RM62" s="2">
        <f>IF(AND(LO62&gt;=LO$6*'Drive Train'!$AA$52,LO62&lt;=LO$6*'Drive Train'!$AA$53,KS62=0,JW62=0,EU62&gt;0),$C$17,0)</f>
        <v>0</v>
      </c>
      <c r="RN62" s="2">
        <f>IF(AND(LP62&gt;=LP$6*'Drive Train'!$AA$52,LP62&lt;=LP$6*'Drive Train'!$AA$53,KT62=0,JX62=0,EV62&gt;0),$C$17,0)</f>
        <v>0</v>
      </c>
      <c r="RO62" s="2">
        <f>IF(AND(LQ62&gt;=LQ$6*'Drive Train'!$AA$52,LQ62&lt;=LQ$6*'Drive Train'!$AA$53,KU62=0,JY62=0,EW62&gt;0),$C$17,0)</f>
        <v>0</v>
      </c>
      <c r="RP62" s="2">
        <f>IF(AND(LR62&gt;=LR$6*'Drive Train'!$AA$52,LR62&lt;=LR$6*'Drive Train'!$AA$53,KV62=0,JZ62=0,EX62&gt;0),$C$17,0)</f>
        <v>0</v>
      </c>
      <c r="RQ62" s="2">
        <f>IF(AND(LS62&gt;=LS$6*'Drive Train'!$AA$52,LS62&lt;=LS$6*'Drive Train'!$AA$53,KW62=0,KA62=0,EY62&gt;0),$C$17,0)</f>
        <v>0</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v>
      </c>
      <c r="RY62" s="2">
        <f>IF(AND(MA62&gt;=MA$6*'Drive Train'!$AA$52,MA62&lt;=MA$6*'Drive Train'!$AA$53,LE62=0,KI62=0,FG62&gt;0),$C$17,0)</f>
        <v>0</v>
      </c>
      <c r="RZ62" s="2">
        <f>IF(AND(MB62&gt;=MB$6*'Drive Train'!$AA$52,MB62&lt;=MB$6*'Drive Train'!$AA$53,LF62=0,KJ62=0,FH62&gt;0),$C$17,0)</f>
        <v>0</v>
      </c>
      <c r="SA62" s="2">
        <f>IF(AND(MC62&gt;=MC$6*'Drive Train'!$AA$52,MC62&lt;=MC$6*'Drive Train'!$AA$53,LG62=0,KK62=0,FI62&gt;0),$C$17,0)</f>
        <v>0</v>
      </c>
      <c r="SB62" s="2">
        <f>IF(AND(MD62&gt;=MD$6*'Drive Train'!$AA$52,MD62&lt;=MD$6*'Drive Train'!$AA$53,LH62=0,KL62=0,FJ62&gt;0),$C$17,0)</f>
        <v>0</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265"/>
        <v>2.160000000000001</v>
      </c>
      <c r="SI62" s="2">
        <f>IF(AND(EU62&lt;0,KS62=0,LO62&gt;=LO$6*'Drive Train'!$AA$52,LO62&lt;=LO$6*'Drive Train'!$AA$53,OY62=1,JW62=0),$C$17,0)</f>
        <v>0</v>
      </c>
      <c r="SJ62" s="2">
        <f>IF(AND(EV62&lt;0,KT62=0,LP62&gt;=LP$6*'Drive Train'!$AA$52,LP62&lt;=LP$6*'Drive Train'!$AA$53,OZ62=1,JX62=0),$C$17,0)</f>
        <v>0</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0.04</v>
      </c>
      <c r="SU62" s="2">
        <f>IF(AND(FG62&lt;0,LE62=0,MA62&gt;=MA$6*'Drive Train'!$AA$52,MA62&lt;=MA$6*'Drive Train'!$AA$53,PK62=1,KI62=0),$C$17,0)</f>
        <v>0.04</v>
      </c>
      <c r="SV62" s="2">
        <f>IF(AND(FH62&lt;0,LF62=0,MB62&gt;=MB$6*'Drive Train'!$AA$52,MB62&lt;=MB$6*'Drive Train'!$AA$53,PL62=1,KJ62=0),$C$17,0)</f>
        <v>0.04</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266"/>
        <v>2.160000000000001</v>
      </c>
    </row>
    <row r="63" spans="3:524" x14ac:dyDescent="0.3">
      <c r="C63" s="3" t="s">
        <v>357</v>
      </c>
      <c r="E63" s="18">
        <f>C26</f>
        <v>1.985752459166765</v>
      </c>
      <c r="F63" s="18">
        <f>MIN($C$35*F46/$C$19,$C$12)/$C$21</f>
        <v>3.9715049183335291</v>
      </c>
      <c r="G63" s="18">
        <f t="shared" ref="G63:O63" si="447">MIN($C$35*G46/$C$19,$C$12)/$C$21</f>
        <v>2.7495034050001355</v>
      </c>
      <c r="H63" s="18">
        <f t="shared" si="447"/>
        <v>2.1025614273530451</v>
      </c>
      <c r="I63" s="18">
        <f t="shared" si="447"/>
        <v>1.7020735364286557</v>
      </c>
      <c r="J63" s="18">
        <f t="shared" si="447"/>
        <v>1.429741770600071</v>
      </c>
      <c r="K63" s="18">
        <f t="shared" si="447"/>
        <v>1.232536009137992</v>
      </c>
      <c r="L63" s="18">
        <f t="shared" si="447"/>
        <v>1.0831377050000535</v>
      </c>
      <c r="M63" s="18">
        <f t="shared" si="447"/>
        <v>0.96604173689193951</v>
      </c>
      <c r="N63" s="18">
        <f t="shared" si="447"/>
        <v>0.87179376256101859</v>
      </c>
      <c r="O63" s="18">
        <f t="shared" si="447"/>
        <v>0.79430098366670565</v>
      </c>
      <c r="R63" s="49">
        <f t="shared" si="97"/>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47">
        <f t="shared" si="98"/>
        <v>2.2000000000000011</v>
      </c>
      <c r="AO63" s="36">
        <f>LO63*12*60/(PI() * 'Drive Train'!$F$15)/S$6*ABS(S63)</f>
        <v>0</v>
      </c>
      <c r="AP63" s="36">
        <f>LP63*12*60/(PI() * 'Drive Train'!$F$15)/T$6*ABS(T63)</f>
        <v>0</v>
      </c>
      <c r="AQ63" s="36">
        <f>LQ63*12*60/(PI() * 'Drive Train'!$F$15)/U$6*ABS(U63)</f>
        <v>0</v>
      </c>
      <c r="AR63" s="36">
        <f>LR63*12*60/(PI() * 'Drive Train'!$F$15)/V$6*ABS(V63)</f>
        <v>0</v>
      </c>
      <c r="AS63" s="36">
        <f>LS63*12*60/(PI() * 'Drive Train'!$F$15)/W$6*ABS(W63)</f>
        <v>0</v>
      </c>
      <c r="AT63" s="36">
        <f>LT63*12*60/(PI() * 'Drive Train'!$F$15)/X$6*ABS(X63)</f>
        <v>0</v>
      </c>
      <c r="AU63" s="36">
        <f>LU63*12*60/(PI() * 'Drive Train'!$F$15)/Y$6*ABS(Y63)</f>
        <v>0</v>
      </c>
      <c r="AV63" s="36">
        <f>LV63*12*60/(PI() * 'Drive Train'!$F$15)/Z$6*ABS(Z63)</f>
        <v>0</v>
      </c>
      <c r="AW63" s="36">
        <f>LW63*12*60/(PI() * 'Drive Train'!$F$15)/AA$6*ABS(AA63)</f>
        <v>0</v>
      </c>
      <c r="AX63" s="36">
        <f>LX63*12*60/(PI() * 'Drive Train'!$F$15)/AB$6*ABS(AB63)</f>
        <v>0</v>
      </c>
      <c r="AY63" s="36">
        <f>LY63*12*60/(PI() * 'Drive Train'!$F$15)/AC$6*ABS(AC63)</f>
        <v>0</v>
      </c>
      <c r="AZ63" s="36">
        <f>LZ63*12*60/(PI() * 'Drive Train'!$F$15)/AD$6*ABS(AD63)</f>
        <v>0</v>
      </c>
      <c r="BA63" s="36">
        <f>MA63*12*60/(PI() * 'Drive Train'!$F$15)/AE$6*ABS(AE63)</f>
        <v>0</v>
      </c>
      <c r="BB63" s="36">
        <f>MB63*12*60/(PI() * 'Drive Train'!$F$15)/AF$6*ABS(AF63)</f>
        <v>0</v>
      </c>
      <c r="BC63" s="36">
        <f>MC63*12*60/(PI() * 'Drive Train'!$F$15)/AG$6*ABS(AG63)</f>
        <v>0</v>
      </c>
      <c r="BD63" s="36">
        <f>MD63*12*60/(PI() * 'Drive Train'!$F$15)/AH$6*ABS(AH63)</f>
        <v>0</v>
      </c>
      <c r="BE63" s="36">
        <f>ME63*12*60/(PI() * 'Drive Train'!$F$15)/AI$6*ABS(AI63)</f>
        <v>0</v>
      </c>
      <c r="BF63" s="36">
        <f>MF63*12*60/(PI() * 'Drive Train'!$F$15)/AJ$6*ABS(AJ63)</f>
        <v>0</v>
      </c>
      <c r="BG63" s="36">
        <f>MG63*12*60/(PI() * 'Drive Train'!$F$15)/AK$6*ABS(AK63)</f>
        <v>0</v>
      </c>
      <c r="BH63" s="36">
        <f>MH63*12*60/(PI() * 'Drive Train'!$F$15)/AL$6*ABS(AL63)</f>
        <v>0</v>
      </c>
      <c r="BI63" s="36">
        <f>MI63*12*60/(PI() * 'Drive Train'!$F$15)/AM$6*ABS(AM63)</f>
        <v>0</v>
      </c>
      <c r="BJ63" s="47">
        <f t="shared" si="308"/>
        <v>2.2000000000000011</v>
      </c>
      <c r="BK63" s="2">
        <f>IF(OR(KS62=1,AND($C$37=Motors!$C$32,OY62=1)),0,IF(NG63=0,-(CG62+$C$15)/($C$14-$C$15)*$C$12,($C$11*S63-AO63)/($C$11*S63)*$C$12*S63))</f>
        <v>0</v>
      </c>
      <c r="BL63" s="2">
        <f>IF(OR(KT62=1,AND($C$37=Motors!$C$32,OZ62=1)),0,IF(NH63=0,-(CH62+$C$15)/($C$14-$C$15)*$C$12,($C$11*T63-AP63)/($C$11*T63)*$C$12*T63))</f>
        <v>0</v>
      </c>
      <c r="BM63" s="2">
        <f>IF(OR(KU62=1,AND($C$37=Motors!$C$32,PA62=1)),0,IF(NI63=0,-(CI62+$C$15)/($C$14-$C$15)*$C$12,($C$11*U63-AQ63)/($C$11*U63)*$C$12*U63))</f>
        <v>0</v>
      </c>
      <c r="BN63" s="2">
        <f>IF(OR(KV62=1,AND($C$37=Motors!$C$32,PB62=1)),0,IF(NJ63=0,-(CJ62+$C$15)/($C$14-$C$15)*$C$12,($C$11*V63-AR63)/($C$11*V63)*$C$12*V63))</f>
        <v>0</v>
      </c>
      <c r="BO63" s="2">
        <f>IF(OR(KW62=1,AND($C$37=Motors!$C$32,PC62=1)),0,IF(NK63=0,-(CK62+$C$15)/($C$14-$C$15)*$C$12,($C$11*W63-AS63)/($C$11*W63)*$C$12*W63))</f>
        <v>0</v>
      </c>
      <c r="BP63" s="2">
        <f>IF(OR(KX62=1,AND($C$37=Motors!$C$32,PD62=1)),0,IF(NL63=0,-(CL62+$C$15)/($C$14-$C$15)*$C$12,($C$11*X63-AT63)/($C$11*X63)*$C$12*X63))</f>
        <v>0</v>
      </c>
      <c r="BQ63" s="2">
        <f>IF(OR(KY62=1,AND($C$37=Motors!$C$32,PE62=1)),0,IF(NM63=0,-(CM62+$C$15)/($C$14-$C$15)*$C$12,($C$11*Y63-AU63)/($C$11*Y63)*$C$12*Y63))</f>
        <v>0</v>
      </c>
      <c r="BR63" s="2">
        <f>IF(OR(KZ62=1,AND($C$37=Motors!$C$32,PF62=1)),0,IF(NN63=0,-(CN62+$C$15)/($C$14-$C$15)*$C$12,($C$11*Z63-AV63)/($C$11*Z63)*$C$12*Z63))</f>
        <v>0</v>
      </c>
      <c r="BS63" s="2">
        <f>IF(OR(LA62=1,AND($C$37=Motors!$C$32,PG62=1)),0,IF(NO63=0,-(CO62+$C$15)/($C$14-$C$15)*$C$12,($C$11*AA63-AW63)/($C$11*AA63)*$C$12*AA63))</f>
        <v>0</v>
      </c>
      <c r="BT63" s="2">
        <f>IF(OR(LB62=1,AND($C$37=Motors!$C$32,PH62=1)),0,IF(NP63=0,-(CP62+$C$15)/($C$14-$C$15)*$C$12,($C$11*AB63-AX63)/($C$11*AB63)*$C$12*AB63))</f>
        <v>0</v>
      </c>
      <c r="BU63" s="2">
        <f>IF(OR(LC62=1,AND($C$37=Motors!$C$32,PI62=1)),0,IF(NQ63=0,-(CQ62+$C$15)/($C$14-$C$15)*$C$12,($C$11*AC63-AY63)/($C$11*AC63)*$C$12*AC63))</f>
        <v>0</v>
      </c>
      <c r="BV63" s="2">
        <f>IF(OR(LD62=1,AND($C$37=Motors!$C$32,PJ62=1)),0,IF(NR63=0,-(CR62+$C$15)/($C$14-$C$15)*$C$12,($C$11*AD63-AZ63)/($C$11*AD63)*$C$12*AD63))</f>
        <v>0</v>
      </c>
      <c r="BW63" s="2">
        <f>IF(OR(LE62=1,AND($C$37=Motors!$C$32,PK62=1)),0,IF(NS63=0,-(CS62+$C$15)/($C$14-$C$15)*$C$12,($C$11*AE63-BA63)/($C$11*AE63)*$C$12*AE63))</f>
        <v>0</v>
      </c>
      <c r="BX63" s="2">
        <f>IF(OR(LF62=1,AND($C$37=Motors!$C$32,PL62=1)),0,IF(NT63=0,-(CT62+$C$15)/($C$14-$C$15)*$C$12,($C$11*AF63-BB63)/($C$11*AF63)*$C$12*AF63))</f>
        <v>0</v>
      </c>
      <c r="BY63" s="2">
        <f>IF(OR(LG62=1,AND($C$37=Motors!$C$32,PM62=1)),0,IF(NU63=0,-(CU62+$C$15)/($C$14-$C$15)*$C$12,($C$11*AG63-BC63)/($C$11*AG63)*$C$12*AG63))</f>
        <v>0</v>
      </c>
      <c r="BZ63" s="2">
        <f>IF(OR(LH62=1,AND($C$37=Motors!$C$32,PN62=1)),0,IF(NV63=0,-(CV62+$C$15)/($C$14-$C$15)*$C$12,($C$11*AH63-BD63)/($C$11*AH63)*$C$12*AH63))</f>
        <v>0</v>
      </c>
      <c r="CA63" s="2">
        <f>IF(OR(LI62=1,AND($C$37=Motors!$C$32,PO62=1)),0,IF(NW63=0,-(CW62+$C$15)/($C$14-$C$15)*$C$12,($C$11*AI63-BE63)/($C$11*AI63)*$C$12*AI63))</f>
        <v>0</v>
      </c>
      <c r="CB63" s="2">
        <f>IF(OR(LJ62=1,AND($C$37=Motors!$C$32,PP62=1)),0,IF(NX63=0,-(CX62+$C$15)/($C$14-$C$15)*$C$12,($C$11*AJ63-BF63)/($C$11*AJ63)*$C$12*AJ63))</f>
        <v>0</v>
      </c>
      <c r="CC63" s="2">
        <f>IF(OR(LK62=1,AND($C$37=Motors!$C$32,PQ62=1)),0,IF(NY63=0,-(CY62+$C$15)/($C$14-$C$15)*$C$12,($C$11*AK63-BG63)/($C$11*AK63)*$C$12*AK63))</f>
        <v>0</v>
      </c>
      <c r="CD63" s="2">
        <f>IF(OR(LL62=1,AND($C$37=Motors!$C$32,PR62=1)),0,IF(NZ63=0,-(CZ62+$C$15)/($C$14-$C$15)*$C$12,($C$11*AL63-BH63)/($C$11*AL63)*$C$12*AL63))</f>
        <v>0</v>
      </c>
      <c r="CE63" s="2">
        <f>IF(OR(LM62=1,AND($C$37=Motors!$C$32,PS62=1)),0,IF(OA63=0,-(DA62+$C$15)/($C$14-$C$15)*$C$12,($C$11*AM63-BI63)/($C$11*AM63)*$C$12*AM63))</f>
        <v>0</v>
      </c>
      <c r="CF63" s="47">
        <f t="shared" si="309"/>
        <v>2.2000000000000011</v>
      </c>
      <c r="CG63" s="43">
        <f>IF(AND(KS62=1,OY62=1),0,ABS(BK63/$C$12*($C$14-$C$15)+$C$15) *'Drive Train'!$AA$49 + CG62*(1-'Drive Train'!$AA$49))</f>
        <v>0</v>
      </c>
      <c r="CH63" s="43">
        <f>IF(AND(KT62=1,OZ62=1),0,ABS(BL63/$C$12*($C$14-$C$15)+$C$15) *'Drive Train'!$AA$49 + CH62*(1-'Drive Train'!$AA$49))</f>
        <v>1.5275000000000014</v>
      </c>
      <c r="CI63" s="43">
        <f>IF(AND(KU62=1,PA62=1),0,ABS(BM63/$C$12*($C$14-$C$15)+$C$15) *'Drive Train'!$AA$49 + CI62*(1-'Drive Train'!$AA$49))</f>
        <v>1.5274999999999999</v>
      </c>
      <c r="CJ63" s="43">
        <f>IF(AND(KV62=1,PB62=1),0,ABS(BN63/$C$12*($C$14-$C$15)+$C$15) *'Drive Train'!$AA$49 + CJ62*(1-'Drive Train'!$AA$49))</f>
        <v>0</v>
      </c>
      <c r="CK63" s="43">
        <f>IF(AND(KW62=1,PC62=1),0,ABS(BO63/$C$12*($C$14-$C$15)+$C$15) *'Drive Train'!$AA$49 + CK62*(1-'Drive Train'!$AA$49))</f>
        <v>0</v>
      </c>
      <c r="CL63" s="43">
        <f>IF(AND(KX62=1,PD62=1),0,ABS(BP63/$C$12*($C$14-$C$15)+$C$15) *'Drive Train'!$AA$49 + CL62*(1-'Drive Train'!$AA$49))</f>
        <v>0</v>
      </c>
      <c r="CM63" s="43">
        <f>IF(AND(KY62=1,PE62=1),0,ABS(BQ63/$C$12*($C$14-$C$15)+$C$15) *'Drive Train'!$AA$49 + CM62*(1-'Drive Train'!$AA$49))</f>
        <v>0</v>
      </c>
      <c r="CN63" s="43">
        <f>IF(AND(KZ62=1,PF62=1),0,ABS(BR63/$C$12*($C$14-$C$15)+$C$15) *'Drive Train'!$AA$49 + CN62*(1-'Drive Train'!$AA$49))</f>
        <v>0</v>
      </c>
      <c r="CO63" s="43">
        <f>IF(AND(LA62=1,PG62=1),0,ABS(BS63/$C$12*($C$14-$C$15)+$C$15) *'Drive Train'!$AA$49 + CO62*(1-'Drive Train'!$AA$49))</f>
        <v>0</v>
      </c>
      <c r="CP63" s="43">
        <f>IF(AND(LB62=1,PH62=1),0,ABS(BT63/$C$12*($C$14-$C$15)+$C$15) *'Drive Train'!$AA$49 + CP62*(1-'Drive Train'!$AA$49))</f>
        <v>0</v>
      </c>
      <c r="CQ63" s="43">
        <f>IF(AND(LC62=1,PI62=1),0,ABS(BU63/$C$12*($C$14-$C$15)+$C$15) *'Drive Train'!$AA$49 + CQ62*(1-'Drive Train'!$AA$49))</f>
        <v>0</v>
      </c>
      <c r="CR63" s="43">
        <f>IF(AND(LD62=1,PJ62=1),0,ABS(BV63/$C$12*($C$14-$C$15)+$C$15) *'Drive Train'!$AA$49 + CR62*(1-'Drive Train'!$AA$49))</f>
        <v>2.6944753856907653</v>
      </c>
      <c r="CS63" s="43">
        <f>IF(AND(LE62=1,PK62=1),0,ABS(BW63/$C$12*($C$14-$C$15)+$C$15) *'Drive Train'!$AA$49 + CS62*(1-'Drive Train'!$AA$49))</f>
        <v>1.5275662402384886</v>
      </c>
      <c r="CT63" s="43">
        <f>IF(AND(LF62=1,PL62=1),0,ABS(BX63/$C$12*($C$14-$C$15)+$C$15) *'Drive Train'!$AA$49 + CT62*(1-'Drive Train'!$AA$49))</f>
        <v>1.5275000931942935</v>
      </c>
      <c r="CU63" s="43">
        <f>IF(AND(LG62=1,PM62=1),0,ABS(BY63/$C$12*($C$14-$C$15)+$C$15) *'Drive Train'!$AA$49 + CU62*(1-'Drive Train'!$AA$49))</f>
        <v>1.527500000132217</v>
      </c>
      <c r="CV63" s="43">
        <f>IF(AND(LH62=1,PN62=1),0,ABS(BZ63/$C$12*($C$14-$C$15)+$C$15) *'Drive Train'!$AA$49 + CV62*(1-'Drive Train'!$AA$49))</f>
        <v>1.5275000000045438</v>
      </c>
      <c r="CW63" s="43">
        <f>IF(AND(LI62=1,PO62=1),0,ABS(CA63/$C$12*($C$14-$C$15)+$C$15) *'Drive Train'!$AA$49 + CW62*(1-'Drive Train'!$AA$49))</f>
        <v>1.5275000000001553</v>
      </c>
      <c r="CX63" s="43">
        <f>IF(AND(LJ62=1,PP62=1),0,ABS(CB63/$C$12*($C$14-$C$15)+$C$15) *'Drive Train'!$AA$49 + CX62*(1-'Drive Train'!$AA$49))</f>
        <v>0</v>
      </c>
      <c r="CY63" s="43">
        <f>IF(AND(LK62=1,PQ62=1),0,ABS(CC63/$C$12*($C$14-$C$15)+$C$15) *'Drive Train'!$AA$49 + CY62*(1-'Drive Train'!$AA$49))</f>
        <v>0</v>
      </c>
      <c r="CZ63" s="43">
        <f>IF(AND(LL62=1,PR62=1),0,ABS(CD63/$C$12*($C$14-$C$15)+$C$15) *'Drive Train'!$AA$49 + CZ62*(1-'Drive Train'!$AA$49))</f>
        <v>0</v>
      </c>
      <c r="DA63" s="43">
        <f>IF(AND(LM62=1,PS62=1),0,ABS(CE63/$C$12*($C$14-$C$15)+$C$15) *'Drive Train'!$AA$49 + DA62*(1-'Drive Train'!$AA$49))</f>
        <v>0</v>
      </c>
      <c r="DB63" s="47">
        <f t="shared" si="99"/>
        <v>2.2000000000000011</v>
      </c>
      <c r="DC63" s="43">
        <f t="shared" si="310"/>
        <v>0</v>
      </c>
      <c r="DD63" s="43">
        <f t="shared" si="311"/>
        <v>1.5275000000000014</v>
      </c>
      <c r="DE63" s="43">
        <f t="shared" si="312"/>
        <v>1.5274999999999999</v>
      </c>
      <c r="DF63" s="43">
        <f t="shared" si="313"/>
        <v>0</v>
      </c>
      <c r="DG63" s="43">
        <f t="shared" si="314"/>
        <v>0</v>
      </c>
      <c r="DH63" s="43">
        <f t="shared" si="315"/>
        <v>0</v>
      </c>
      <c r="DI63" s="43">
        <f t="shared" si="316"/>
        <v>0</v>
      </c>
      <c r="DJ63" s="43">
        <f t="shared" si="317"/>
        <v>0</v>
      </c>
      <c r="DK63" s="43">
        <f t="shared" si="318"/>
        <v>0</v>
      </c>
      <c r="DL63" s="43">
        <f t="shared" si="319"/>
        <v>0</v>
      </c>
      <c r="DM63" s="43">
        <f t="shared" si="320"/>
        <v>0</v>
      </c>
      <c r="DN63" s="43">
        <f t="shared" si="321"/>
        <v>2.6944753856907653</v>
      </c>
      <c r="DO63" s="43">
        <f t="shared" si="322"/>
        <v>1.5275662402384886</v>
      </c>
      <c r="DP63" s="43">
        <f t="shared" si="323"/>
        <v>1.5275000931942935</v>
      </c>
      <c r="DQ63" s="43">
        <f t="shared" si="324"/>
        <v>1.527500000132217</v>
      </c>
      <c r="DR63" s="43">
        <f t="shared" si="325"/>
        <v>1.5275000000045438</v>
      </c>
      <c r="DS63" s="43">
        <f t="shared" si="326"/>
        <v>1.5275000000001553</v>
      </c>
      <c r="DT63" s="43">
        <f t="shared" si="327"/>
        <v>0</v>
      </c>
      <c r="DU63" s="43">
        <f t="shared" si="328"/>
        <v>0</v>
      </c>
      <c r="DV63" s="43">
        <f t="shared" si="329"/>
        <v>0</v>
      </c>
      <c r="DW63" s="43">
        <f t="shared" si="330"/>
        <v>0</v>
      </c>
      <c r="DX63" s="47">
        <f t="shared" si="100"/>
        <v>2.2000000000000011</v>
      </c>
      <c r="DY63" s="2">
        <f>IF(OY63=0,($C$23/0.4536*IF(ISNA(MK62),'Drive Train'!$F$16,'Drive Train'!$F$17)*4.448*$C$24*S$6)*SIGN(BK63),BK63)</f>
        <v>0</v>
      </c>
      <c r="DZ63" s="2">
        <f>IF(OZ63=0,($C$23/0.4536*IF(ISNA(ML62),'Drive Train'!$F$16,'Drive Train'!$F$17)*4.448*$C$24*$C$21*T$6)*SIGN(BL63),BL63)</f>
        <v>0</v>
      </c>
      <c r="EA63" s="2">
        <f>IF(PA63=0,($C$23/0.4536*IF(ISNA(MM62),'Drive Train'!$F$16,'Drive Train'!$F$17)*4.448*$C$24*$C$21*U$6)*SIGN(BM63),BM63)</f>
        <v>0</v>
      </c>
      <c r="EB63" s="2">
        <f>IF(PB63=0,($C$23/0.4536*IF(ISNA(MN62),'Drive Train'!$F$16,'Drive Train'!$F$17)*4.448*$C$24*$C$21*V$6)*SIGN(BN63),BN63)</f>
        <v>0</v>
      </c>
      <c r="EC63" s="2">
        <f>IF(PC63=0,($C$23/0.4536*IF(ISNA(MO62),'Drive Train'!$F$16,'Drive Train'!$F$17)*4.448*$C$24*$C$21*W$6)*SIGN(BO63),BO63)</f>
        <v>0</v>
      </c>
      <c r="ED63" s="2">
        <f>IF(PD63=0,($C$23/0.4536*IF(ISNA(MP62),'Drive Train'!$F$16,'Drive Train'!$F$17)*4.448*$C$24*$C$21*X$6)*SIGN(BP63),BP63)</f>
        <v>0</v>
      </c>
      <c r="EE63" s="2">
        <f>IF(PE63=0,($C$23/0.4536*IF(ISNA(MQ62),'Drive Train'!$F$16,'Drive Train'!$F$17)*4.448*$C$24*$C$21*Y$6)*SIGN(BQ63),BQ63)</f>
        <v>0</v>
      </c>
      <c r="EF63" s="2">
        <f>IF(PF63=0,($C$23/0.4536*IF(ISNA(MR62),'Drive Train'!$F$16,'Drive Train'!$F$17)*4.448*$C$24*$C$21*Z$6)*SIGN(BR63),BR63)</f>
        <v>0</v>
      </c>
      <c r="EG63" s="2">
        <f>IF(PG63=0,($C$23/0.4536*IF(ISNA(MS62),'Drive Train'!$F$16,'Drive Train'!$F$17)*4.448*$C$24*$C$21*AA$6)*SIGN(BS63),BS63)</f>
        <v>0</v>
      </c>
      <c r="EH63" s="2">
        <f>IF(PH63=0,($C$23/0.4536*IF(ISNA(MT62),'Drive Train'!$F$16,'Drive Train'!$F$17)*4.448*$C$24*$C$21*AB$6)*SIGN(BT63),BT63)</f>
        <v>0</v>
      </c>
      <c r="EI63" s="2">
        <f>IF(PI63=0,($C$23/0.4536*IF(ISNA(MU62),'Drive Train'!$F$16,'Drive Train'!$F$17)*4.448*$C$24*$C$21*AC$6)*SIGN(BU63),BU63)</f>
        <v>0</v>
      </c>
      <c r="EJ63" s="2">
        <f>IF(PJ63=0,($C$23/0.4536*IF(ISNA(MV62),'Drive Train'!$F$16,'Drive Train'!$F$17)*4.448*$C$24*$C$21*AD$6)*SIGN(BV63),BV63)</f>
        <v>0</v>
      </c>
      <c r="EK63" s="2">
        <f>IF(PK63=0,($C$23/0.4536*IF(ISNA(MW62),'Drive Train'!$F$16,'Drive Train'!$F$17)*4.448*$C$24*$C$21*AE$6)*SIGN(BW63),BW63)</f>
        <v>0</v>
      </c>
      <c r="EL63" s="2">
        <f>IF(PL63=0,($C$23/0.4536*IF(ISNA(MX62),'Drive Train'!$F$16,'Drive Train'!$F$17)*4.448*$C$24*$C$21*AF$6)*SIGN(BX63),BX63)</f>
        <v>0</v>
      </c>
      <c r="EM63" s="2">
        <f>IF(PM63=0,($C$23/0.4536*IF(ISNA(MY62),'Drive Train'!$F$16,'Drive Train'!$F$17)*4.448*$C$24*$C$21*AG$6)*SIGN(BY63),BY63)</f>
        <v>0</v>
      </c>
      <c r="EN63" s="2">
        <f>IF(PN63=0,($C$23/0.4536*IF(ISNA(MZ62),'Drive Train'!$F$16,'Drive Train'!$F$17)*4.448*$C$24*$C$21*AH$6)*SIGN(BZ63),BZ63)</f>
        <v>0</v>
      </c>
      <c r="EO63" s="2">
        <f>IF(PO63=0,($C$23/0.4536*IF(ISNA(NA62),'Drive Train'!$F$16,'Drive Train'!$F$17)*4.448*$C$24*$C$21*AI$6)*SIGN(CA63),CA63)</f>
        <v>0</v>
      </c>
      <c r="EP63" s="2">
        <f>IF(PP63=0,($C$23/0.4536*IF(ISNA(NB62),'Drive Train'!$F$16,'Drive Train'!$F$17)*4.448*$C$24*$C$21*AJ$6)*SIGN(CB63),CB63)</f>
        <v>0</v>
      </c>
      <c r="EQ63" s="2">
        <f>IF(PQ63=0,($C$23/0.4536*IF(ISNA(NC62),'Drive Train'!$F$16,'Drive Train'!$F$17)*4.448*$C$24*$C$21*AK$6)*SIGN(CC63),CC63)</f>
        <v>0</v>
      </c>
      <c r="ER63" s="2">
        <f>IF(PR63=0,($C$23/0.4536*IF(ISNA(ND62),'Drive Train'!$F$16,'Drive Train'!$F$17)*4.448*$C$24*$C$21*AL$6)*SIGN(CD63),CD63)</f>
        <v>0</v>
      </c>
      <c r="ES63" s="2">
        <f>IF(PS63=0,($C$23/0.4536*IF(ISNA(NE62),'Drive Train'!$F$16,'Drive Train'!$F$17)*4.448*$C$24*$C$21*AM$6)*SIGN(CE63),CE63)</f>
        <v>0</v>
      </c>
      <c r="ET63" s="47">
        <f t="shared" si="331"/>
        <v>2.2000000000000011</v>
      </c>
      <c r="EU63" s="2">
        <f>MAX(MIN(IF(AND(OY62=1,NG63&lt;0),-1,1)*(DC63-$C$15)/($C$14-$C$15)*$C$12*$C$21-$C$33*LO63/AO$6 -  OY62*$C$33/$C$21,DY62/$C$19),MAX(EU$8:EU62)*-1)</f>
        <v>-0.84420937587075306</v>
      </c>
      <c r="EV63" s="2">
        <f>MAX(MIN(IF(AND(OZ62=1,NH63&lt;0),-1,1)*(DD63-$C$15)/($C$14-$C$15)*$C$12*$C$21-$C$33*LP63/AP$6 -  OZ62*$C$33/$C$21,DZ62/$C$19),MAX(EV$8:EV62)*-1)</f>
        <v>-0.94045346587564571</v>
      </c>
      <c r="EW63" s="2">
        <f>MAX(MIN(IF(AND(PA62=1,NI63&lt;0),-1,1)*(DE63-$C$15)/($C$14-$C$15)*$C$12*$C$21-$C$33*LQ63/AQ$6 -  PA62*$C$33/$C$21,EA62/$C$19),MAX(EW$8:EW62)*-1)</f>
        <v>-0.84377758871355724</v>
      </c>
      <c r="EX63" s="2">
        <f>MAX(MIN(IF(AND(PB62=1,NJ63&lt;0),-1,1)*(DF63-$C$15)/($C$14-$C$15)*$C$12*$C$21-$C$33*LR63/AR$6 -  PB62*$C$33/$C$21,EB62/$C$19),MAX(EX$8:EX62)*-1)</f>
        <v>-0.84420937587075306</v>
      </c>
      <c r="EY63" s="2">
        <f>MAX(MIN(IF(AND(PC62=1,NK63&lt;0),-1,1)*(DG63-$C$15)/($C$14-$C$15)*$C$12*$C$21-$C$33*LS63/AS$6 -  PC62*$C$33/$C$21,EC62/$C$19),MAX(EY$8:EY62)*-1)</f>
        <v>-0.84420937587075306</v>
      </c>
      <c r="EZ63" s="2">
        <f>MAX(MIN(IF(AND(PD62=1,NL63&lt;0),-1,1)*(DH63-$C$15)/($C$14-$C$15)*$C$12*$C$21-$C$33*LT63/AT$6 -  PD62*$C$33/$C$21,ED62/$C$19),MAX(EZ$8:EZ62)*-1)</f>
        <v>-0.84420937587075306</v>
      </c>
      <c r="FA63" s="2">
        <f>MAX(MIN(IF(AND(PE62=1,NM63&lt;0),-1,1)*(DI63-$C$15)/($C$14-$C$15)*$C$12*$C$21-$C$33*LU63/AU$6 -  PE62*$C$33/$C$21,EE62/$C$19),MAX(FA$8:FA62)*-1)</f>
        <v>-0.84420937587075306</v>
      </c>
      <c r="FB63" s="2">
        <f>MAX(MIN(IF(AND(PF62=1,NN63&lt;0),-1,1)*(DJ63-$C$15)/($C$14-$C$15)*$C$12*$C$21-$C$33*LV63/AV$6 -  PF62*$C$33/$C$21,EF62/$C$19),MAX(FB$8:FB62)*-1)</f>
        <v>-0.84420937587075306</v>
      </c>
      <c r="FC63" s="2">
        <f>MAX(MIN(IF(AND(PG62=1,NO63&lt;0),-1,1)*(DK63-$C$15)/($C$14-$C$15)*$C$12*$C$21-$C$33*LW63/AW$6 -  PG62*$C$33/$C$21,EG62/$C$19),MAX(FC$8:FC62)*-1)</f>
        <v>-0.82444281081081083</v>
      </c>
      <c r="FD63" s="2">
        <f>MAX(MIN(IF(AND(PH62=1,NP63&lt;0),-1,1)*(DL63-$C$15)/($C$14-$C$15)*$C$12*$C$21-$C$33*LX63/AX$6 -  PH62*$C$33/$C$21,EH62/$C$19),MAX(FD$8:FD62)*-1)</f>
        <v>-0.74400936585365862</v>
      </c>
      <c r="FE63" s="2">
        <f>MAX(MIN(IF(AND(PI62=1,NQ63&lt;0),-1,1)*(DM63-$C$15)/($C$14-$C$15)*$C$12*$C$21-$C$33*LY63/AY$6 -  PI62*$C$33/$C$21,EI62/$C$19),MAX(FE$8:FE62)*-1)</f>
        <v>-0.6778751999999999</v>
      </c>
      <c r="FF63" s="2">
        <f>MAX(MIN(IF(AND(PJ62=1,NR63&lt;0),-1,1)*(DN63-$C$15)/($C$14-$C$15)*$C$12*$C$21-$C$33*LZ63/AZ$6 -  PJ62*$C$33/$C$21,EJ62/$C$19),MAX(FF$8:FF62)*-1)</f>
        <v>-0.36771041517476449</v>
      </c>
      <c r="FG63" s="2">
        <f>MAX(MIN(IF(AND(PK62=1,NS63&lt;0),-1,1)*(DO63-$C$15)/($C$14-$C$15)*$C$12*$C$21-$C$33*MA63/BA$6 -  PK62*$C$33/$C$21,EK62/$C$19),MAX(FG$8:FG62)*-1)</f>
        <v>-0.4460383340531891</v>
      </c>
      <c r="FH63" s="2">
        <f>MAX(MIN(IF(AND(PL62=1,NT63&lt;0),-1,1)*(DP63-$C$15)/($C$14-$C$15)*$C$12*$C$21-$C$33*MB63/BB$6 -  PL62*$C$33/$C$21,EL62/$C$19),MAX(FH$8:FH62)*-1)</f>
        <v>-0.52436625293161376</v>
      </c>
      <c r="FI63" s="2">
        <f>MAX(MIN(IF(AND(PM62=1,NU63&lt;0),-1,1)*(DQ63-$C$15)/($C$14-$C$15)*$C$12*$C$21-$C$33*MC63/BC$6 -  PM62*$C$33/$C$21,EM62/$C$19),MAX(FI$8:FI62)*-1)</f>
        <v>-0.60269417181003837</v>
      </c>
      <c r="FJ63" s="2">
        <f>MAX(MIN(IF(AND(PN62=1,NV63&lt;0),-1,1)*(DR63-$C$15)/($C$14-$C$15)*$C$12*$C$21-$C$33*MD63/BD$6 -  PN62*$C$33/$C$21,EN62/$C$19),MAX(FJ$8:FJ62)*-1)</f>
        <v>-0.68102209068846309</v>
      </c>
      <c r="FK63" s="2">
        <f>MAX(MIN(IF(AND(PO62=1,NW63&lt;0),-1,1)*(DS63-$C$15)/($C$14-$C$15)*$C$12*$C$21-$C$33*ME63/BE$6 -  PO62*$C$33/$C$21,EO62/$C$19),MAX(FK$8:FK62)*-1)</f>
        <v>-0.7593500095668877</v>
      </c>
      <c r="FL63" s="2">
        <f>MAX(MIN(IF(AND(PP62=1,NX63&lt;0),-1,1)*(DT63-$C$15)/($C$14-$C$15)*$C$12*$C$21-$C$33*MF63/BF$6 -  PP62*$C$33/$C$21,EP62/$C$19),MAX(FL$8:FL62)*-1)</f>
        <v>-0.8376779284453123</v>
      </c>
      <c r="FM63" s="2">
        <f>MAX(MIN(IF(AND(PQ62=1,NY63&lt;0),-1,1)*(DU63-$C$15)/($C$14-$C$15)*$C$12*$C$21-$C$33*MG63/BG$6 -  PQ62*$C$33/$C$21,EQ62/$C$19),MAX(FM$8:FM62)*-1)</f>
        <v>-0.84420937587075306</v>
      </c>
      <c r="FN63" s="2">
        <f>MAX(MIN(IF(AND(PR62=1,NZ63&lt;0),-1,1)*(DV63-$C$15)/($C$14-$C$15)*$C$12*$C$21-$C$33*MH63/BH$6 -  PR62*$C$33/$C$21,ER62/$C$19),MAX(FN$8:FN62)*-1)</f>
        <v>-0.84420937587075306</v>
      </c>
      <c r="FO63" s="2">
        <f>MAX(MIN(IF(AND(PS62=1,OA63&lt;0),-1,1)*(DW63-$C$15)/($C$14-$C$15)*$C$12*$C$21-$C$33*MI63/BI$6 -  PS62*$C$33/$C$21,ES62/$C$19),MAX(FO$8:FO62)*-1)</f>
        <v>-0.84420937587075306</v>
      </c>
      <c r="FP63" s="47">
        <f t="shared" si="101"/>
        <v>2.2000000000000011</v>
      </c>
      <c r="FQ63" s="43">
        <f t="shared" si="375"/>
        <v>0</v>
      </c>
      <c r="FR63" s="43">
        <f t="shared" si="376"/>
        <v>1.5275000000000014</v>
      </c>
      <c r="FS63" s="43">
        <f t="shared" si="377"/>
        <v>1.5274999999999999</v>
      </c>
      <c r="FT63" s="43">
        <f t="shared" si="378"/>
        <v>0</v>
      </c>
      <c r="FU63" s="43">
        <f t="shared" si="379"/>
        <v>0</v>
      </c>
      <c r="FV63" s="43">
        <f t="shared" si="380"/>
        <v>0</v>
      </c>
      <c r="FW63" s="43">
        <f t="shared" si="381"/>
        <v>0</v>
      </c>
      <c r="FX63" s="43">
        <f t="shared" si="382"/>
        <v>0</v>
      </c>
      <c r="FY63" s="43">
        <f t="shared" si="383"/>
        <v>0</v>
      </c>
      <c r="FZ63" s="43">
        <f t="shared" si="384"/>
        <v>0</v>
      </c>
      <c r="GA63" s="43">
        <f t="shared" si="385"/>
        <v>0</v>
      </c>
      <c r="GB63" s="43">
        <f t="shared" si="386"/>
        <v>2.6944753856907653</v>
      </c>
      <c r="GC63" s="43">
        <f t="shared" si="387"/>
        <v>1.5275662402384886</v>
      </c>
      <c r="GD63" s="43">
        <f t="shared" si="388"/>
        <v>1.5275000931942935</v>
      </c>
      <c r="GE63" s="43">
        <f t="shared" si="389"/>
        <v>1.527500000132217</v>
      </c>
      <c r="GF63" s="43">
        <f t="shared" si="390"/>
        <v>1.5275000000045438</v>
      </c>
      <c r="GG63" s="43">
        <f t="shared" si="391"/>
        <v>1.5275000000001553</v>
      </c>
      <c r="GH63" s="43">
        <f t="shared" si="392"/>
        <v>0</v>
      </c>
      <c r="GI63" s="43">
        <f t="shared" si="393"/>
        <v>0</v>
      </c>
      <c r="GJ63" s="43">
        <f t="shared" si="394"/>
        <v>0</v>
      </c>
      <c r="GK63" s="43">
        <f t="shared" si="395"/>
        <v>0</v>
      </c>
      <c r="GL63" s="47">
        <f t="shared" si="123"/>
        <v>2.2000000000000011</v>
      </c>
      <c r="GM63" s="43">
        <f t="shared" si="332"/>
        <v>0</v>
      </c>
      <c r="GN63" s="43">
        <f t="shared" si="333"/>
        <v>-9.4461509973808191</v>
      </c>
      <c r="GO63" s="43">
        <f t="shared" si="334"/>
        <v>-12.241831603963801</v>
      </c>
      <c r="GP63" s="43">
        <f t="shared" si="335"/>
        <v>0</v>
      </c>
      <c r="GQ63" s="43">
        <f t="shared" si="336"/>
        <v>0</v>
      </c>
      <c r="GR63" s="43">
        <f t="shared" si="337"/>
        <v>0</v>
      </c>
      <c r="GS63" s="43">
        <f t="shared" si="338"/>
        <v>0</v>
      </c>
      <c r="GT63" s="43">
        <f t="shared" si="339"/>
        <v>0</v>
      </c>
      <c r="GU63" s="43">
        <f t="shared" si="340"/>
        <v>0</v>
      </c>
      <c r="GV63" s="43">
        <f t="shared" si="341"/>
        <v>0</v>
      </c>
      <c r="GW63" s="43">
        <f t="shared" si="342"/>
        <v>0</v>
      </c>
      <c r="GX63" s="43">
        <f t="shared" si="343"/>
        <v>-7.3867516705174294</v>
      </c>
      <c r="GY63" s="43">
        <f t="shared" si="344"/>
        <v>-8.9602422809162849</v>
      </c>
      <c r="GZ63" s="43">
        <f t="shared" si="345"/>
        <v>-10.533732891315141</v>
      </c>
      <c r="HA63" s="43">
        <f t="shared" si="346"/>
        <v>-12.107223501713998</v>
      </c>
      <c r="HB63" s="43">
        <f t="shared" si="347"/>
        <v>-13.680714112112852</v>
      </c>
      <c r="HC63" s="43">
        <f t="shared" si="348"/>
        <v>-15.254204722511707</v>
      </c>
      <c r="HD63" s="43">
        <f t="shared" si="349"/>
        <v>0</v>
      </c>
      <c r="HE63" s="43">
        <f t="shared" si="350"/>
        <v>0</v>
      </c>
      <c r="HF63" s="43">
        <f t="shared" si="351"/>
        <v>0</v>
      </c>
      <c r="HG63" s="43">
        <f t="shared" si="352"/>
        <v>0</v>
      </c>
      <c r="HH63" s="47">
        <f t="shared" si="124"/>
        <v>2.2000000000000011</v>
      </c>
      <c r="HI63" s="43">
        <f t="shared" si="125"/>
        <v>0</v>
      </c>
      <c r="HJ63" s="43">
        <f t="shared" si="126"/>
        <v>9.4461509973808191</v>
      </c>
      <c r="HK63" s="43">
        <f t="shared" si="127"/>
        <v>12.241831603963801</v>
      </c>
      <c r="HL63" s="43">
        <f t="shared" si="128"/>
        <v>0</v>
      </c>
      <c r="HM63" s="43">
        <f t="shared" si="129"/>
        <v>0</v>
      </c>
      <c r="HN63" s="43">
        <f t="shared" si="130"/>
        <v>0</v>
      </c>
      <c r="HO63" s="43">
        <f t="shared" si="131"/>
        <v>0</v>
      </c>
      <c r="HP63" s="43">
        <f t="shared" si="132"/>
        <v>0</v>
      </c>
      <c r="HQ63" s="43">
        <f t="shared" si="133"/>
        <v>0</v>
      </c>
      <c r="HR63" s="43">
        <f t="shared" si="134"/>
        <v>0</v>
      </c>
      <c r="HS63" s="43">
        <f t="shared" si="135"/>
        <v>0</v>
      </c>
      <c r="HT63" s="43">
        <f t="shared" si="136"/>
        <v>7.3867516705174294</v>
      </c>
      <c r="HU63" s="43">
        <f t="shared" si="137"/>
        <v>8.9602422809162849</v>
      </c>
      <c r="HV63" s="43">
        <f t="shared" si="138"/>
        <v>10.533732891315141</v>
      </c>
      <c r="HW63" s="43">
        <f t="shared" si="139"/>
        <v>12.107223501713998</v>
      </c>
      <c r="HX63" s="43">
        <f t="shared" si="140"/>
        <v>13.680714112112852</v>
      </c>
      <c r="HY63" s="43">
        <f t="shared" si="141"/>
        <v>15.254204722511707</v>
      </c>
      <c r="HZ63" s="43">
        <f t="shared" si="142"/>
        <v>0</v>
      </c>
      <c r="IA63" s="43">
        <f t="shared" si="143"/>
        <v>0</v>
      </c>
      <c r="IB63" s="43">
        <f t="shared" si="144"/>
        <v>0</v>
      </c>
      <c r="IC63" s="43">
        <f t="shared" si="145"/>
        <v>0</v>
      </c>
      <c r="ID63" s="47">
        <f t="shared" si="146"/>
        <v>2.2000000000000011</v>
      </c>
      <c r="IE63" s="43">
        <f t="shared" si="147"/>
        <v>0</v>
      </c>
      <c r="IF63" s="43">
        <f t="shared" si="148"/>
        <v>0</v>
      </c>
      <c r="IG63" s="43">
        <f t="shared" si="149"/>
        <v>0</v>
      </c>
      <c r="IH63" s="43">
        <f t="shared" si="150"/>
        <v>0</v>
      </c>
      <c r="II63" s="43">
        <f t="shared" si="151"/>
        <v>0</v>
      </c>
      <c r="IJ63" s="43">
        <f t="shared" si="152"/>
        <v>0</v>
      </c>
      <c r="IK63" s="43">
        <f t="shared" si="153"/>
        <v>0</v>
      </c>
      <c r="IL63" s="43">
        <f t="shared" si="154"/>
        <v>0</v>
      </c>
      <c r="IM63" s="43">
        <f t="shared" si="155"/>
        <v>0</v>
      </c>
      <c r="IN63" s="43">
        <f t="shared" si="156"/>
        <v>0</v>
      </c>
      <c r="IO63" s="43">
        <f t="shared" si="157"/>
        <v>0</v>
      </c>
      <c r="IP63" s="43">
        <f t="shared" si="158"/>
        <v>0</v>
      </c>
      <c r="IQ63" s="43">
        <f t="shared" si="159"/>
        <v>0</v>
      </c>
      <c r="IR63" s="43">
        <f t="shared" si="160"/>
        <v>0</v>
      </c>
      <c r="IS63" s="43">
        <f t="shared" si="161"/>
        <v>0</v>
      </c>
      <c r="IT63" s="43">
        <f t="shared" si="162"/>
        <v>0</v>
      </c>
      <c r="IU63" s="43">
        <f t="shared" si="163"/>
        <v>0</v>
      </c>
      <c r="IV63" s="43">
        <f t="shared" si="164"/>
        <v>0</v>
      </c>
      <c r="IW63" s="43">
        <f t="shared" si="165"/>
        <v>0</v>
      </c>
      <c r="IX63" s="43">
        <f t="shared" si="166"/>
        <v>0</v>
      </c>
      <c r="IY63" s="43">
        <f t="shared" si="167"/>
        <v>0</v>
      </c>
      <c r="IZ63" s="47">
        <f t="shared" si="168"/>
        <v>2.2000000000000011</v>
      </c>
      <c r="JA63" s="43" t="e">
        <f t="shared" si="267"/>
        <v>#N/A</v>
      </c>
      <c r="JB63" s="43" t="e">
        <f t="shared" si="268"/>
        <v>#N/A</v>
      </c>
      <c r="JC63" s="43" t="e">
        <f t="shared" si="269"/>
        <v>#N/A</v>
      </c>
      <c r="JD63" s="43" t="e">
        <f t="shared" si="270"/>
        <v>#N/A</v>
      </c>
      <c r="JE63" s="43" t="e">
        <f t="shared" si="271"/>
        <v>#N/A</v>
      </c>
      <c r="JF63" s="43" t="e">
        <f t="shared" si="272"/>
        <v>#N/A</v>
      </c>
      <c r="JG63" s="43" t="e">
        <f t="shared" si="273"/>
        <v>#N/A</v>
      </c>
      <c r="JH63" s="43" t="e">
        <f t="shared" si="274"/>
        <v>#N/A</v>
      </c>
      <c r="JI63" s="43" t="e">
        <f t="shared" si="275"/>
        <v>#N/A</v>
      </c>
      <c r="JJ63" s="43" t="e">
        <f t="shared" si="276"/>
        <v>#N/A</v>
      </c>
      <c r="JK63" s="43" t="e">
        <f t="shared" si="277"/>
        <v>#N/A</v>
      </c>
      <c r="JL63" s="43" t="e">
        <f t="shared" si="278"/>
        <v>#N/A</v>
      </c>
      <c r="JM63" s="43" t="e">
        <f t="shared" si="279"/>
        <v>#N/A</v>
      </c>
      <c r="JN63" s="43" t="e">
        <f t="shared" si="280"/>
        <v>#N/A</v>
      </c>
      <c r="JO63" s="43" t="e">
        <f t="shared" si="281"/>
        <v>#N/A</v>
      </c>
      <c r="JP63" s="43" t="e">
        <f t="shared" si="282"/>
        <v>#N/A</v>
      </c>
      <c r="JQ63" s="43" t="e">
        <f t="shared" si="283"/>
        <v>#N/A</v>
      </c>
      <c r="JR63" s="43" t="e">
        <f t="shared" si="284"/>
        <v>#N/A</v>
      </c>
      <c r="JS63" s="43" t="e">
        <f t="shared" si="285"/>
        <v>#N/A</v>
      </c>
      <c r="JT63" s="43" t="e">
        <f t="shared" si="286"/>
        <v>#N/A</v>
      </c>
      <c r="JU63" s="43" t="e">
        <f t="shared" si="287"/>
        <v>#N/A</v>
      </c>
      <c r="JV63" s="47">
        <f t="shared" si="170"/>
        <v>2.2000000000000011</v>
      </c>
      <c r="JW63" s="36">
        <f t="shared" si="396"/>
        <v>0</v>
      </c>
      <c r="JX63" s="36">
        <f t="shared" si="397"/>
        <v>0</v>
      </c>
      <c r="JY63" s="36">
        <f t="shared" si="398"/>
        <v>0</v>
      </c>
      <c r="JZ63" s="36">
        <f t="shared" si="399"/>
        <v>0</v>
      </c>
      <c r="KA63" s="36">
        <f t="shared" si="400"/>
        <v>0</v>
      </c>
      <c r="KB63" s="36">
        <f t="shared" si="401"/>
        <v>0</v>
      </c>
      <c r="KC63" s="36">
        <f t="shared" si="402"/>
        <v>0</v>
      </c>
      <c r="KD63" s="36">
        <f t="shared" si="403"/>
        <v>0</v>
      </c>
      <c r="KE63" s="36">
        <f t="shared" si="404"/>
        <v>0</v>
      </c>
      <c r="KF63" s="36">
        <f t="shared" si="405"/>
        <v>0</v>
      </c>
      <c r="KG63" s="36">
        <f t="shared" si="406"/>
        <v>0</v>
      </c>
      <c r="KH63" s="36">
        <f t="shared" si="407"/>
        <v>0</v>
      </c>
      <c r="KI63" s="36">
        <f t="shared" si="408"/>
        <v>0</v>
      </c>
      <c r="KJ63" s="36">
        <f t="shared" si="409"/>
        <v>0</v>
      </c>
      <c r="KK63" s="36">
        <f t="shared" si="410"/>
        <v>0</v>
      </c>
      <c r="KL63" s="36">
        <f t="shared" si="411"/>
        <v>0</v>
      </c>
      <c r="KM63" s="36">
        <f t="shared" si="412"/>
        <v>0</v>
      </c>
      <c r="KN63" s="36">
        <f t="shared" si="413"/>
        <v>0</v>
      </c>
      <c r="KO63" s="36">
        <f t="shared" si="414"/>
        <v>0</v>
      </c>
      <c r="KP63" s="36">
        <f t="shared" si="415"/>
        <v>0</v>
      </c>
      <c r="KQ63" s="36">
        <f t="shared" si="416"/>
        <v>0</v>
      </c>
      <c r="KR63" s="47">
        <f t="shared" si="192"/>
        <v>2.2000000000000011</v>
      </c>
      <c r="KS63" s="1">
        <f t="shared" si="417"/>
        <v>1</v>
      </c>
      <c r="KT63" s="1">
        <f t="shared" si="418"/>
        <v>0</v>
      </c>
      <c r="KU63" s="1">
        <f t="shared" si="419"/>
        <v>0</v>
      </c>
      <c r="KV63" s="1">
        <f t="shared" si="420"/>
        <v>1</v>
      </c>
      <c r="KW63" s="1">
        <f t="shared" si="421"/>
        <v>1</v>
      </c>
      <c r="KX63" s="1">
        <f t="shared" si="422"/>
        <v>1</v>
      </c>
      <c r="KY63" s="1">
        <f t="shared" si="423"/>
        <v>1</v>
      </c>
      <c r="KZ63" s="1">
        <f t="shared" si="424"/>
        <v>1</v>
      </c>
      <c r="LA63" s="1">
        <f t="shared" si="425"/>
        <v>1</v>
      </c>
      <c r="LB63" s="1">
        <f t="shared" si="426"/>
        <v>1</v>
      </c>
      <c r="LC63" s="1">
        <f t="shared" si="427"/>
        <v>1</v>
      </c>
      <c r="LD63" s="1">
        <f t="shared" si="428"/>
        <v>0</v>
      </c>
      <c r="LE63" s="1">
        <f t="shared" si="429"/>
        <v>0</v>
      </c>
      <c r="LF63" s="1">
        <f t="shared" si="430"/>
        <v>0</v>
      </c>
      <c r="LG63" s="1">
        <f t="shared" si="431"/>
        <v>0</v>
      </c>
      <c r="LH63" s="1">
        <f t="shared" si="432"/>
        <v>0</v>
      </c>
      <c r="LI63" s="1">
        <f t="shared" si="433"/>
        <v>0</v>
      </c>
      <c r="LJ63" s="1">
        <f t="shared" si="434"/>
        <v>1</v>
      </c>
      <c r="LK63" s="1">
        <f t="shared" si="435"/>
        <v>1</v>
      </c>
      <c r="LL63" s="1">
        <f t="shared" si="436"/>
        <v>1</v>
      </c>
      <c r="LM63" s="1">
        <f t="shared" si="437"/>
        <v>1</v>
      </c>
      <c r="LN63" s="47">
        <f t="shared" si="214"/>
        <v>2.2000000000000011</v>
      </c>
      <c r="LO63" s="43">
        <f t="shared" si="215"/>
        <v>0</v>
      </c>
      <c r="LP63" s="43">
        <f t="shared" si="216"/>
        <v>6.5841275354701834</v>
      </c>
      <c r="LQ63" s="43">
        <f t="shared" si="217"/>
        <v>0.89126977538791441</v>
      </c>
      <c r="LR63" s="43">
        <f t="shared" si="218"/>
        <v>0</v>
      </c>
      <c r="LS63" s="43">
        <f t="shared" si="219"/>
        <v>0</v>
      </c>
      <c r="LT63" s="43">
        <f t="shared" si="220"/>
        <v>0</v>
      </c>
      <c r="LU63" s="43">
        <f t="shared" si="221"/>
        <v>0</v>
      </c>
      <c r="LV63" s="43">
        <f t="shared" si="222"/>
        <v>0</v>
      </c>
      <c r="LW63" s="43">
        <f t="shared" si="223"/>
        <v>0</v>
      </c>
      <c r="LX63" s="43">
        <f t="shared" si="224"/>
        <v>0</v>
      </c>
      <c r="LY63" s="43">
        <f t="shared" si="225"/>
        <v>0</v>
      </c>
      <c r="LZ63" s="43">
        <f t="shared" si="226"/>
        <v>7.3401579157839238</v>
      </c>
      <c r="MA63" s="43">
        <f t="shared" si="227"/>
        <v>6.2450897785002288</v>
      </c>
      <c r="MB63" s="43">
        <f t="shared" si="228"/>
        <v>5.1945192142247443</v>
      </c>
      <c r="MC63" s="43">
        <f t="shared" si="229"/>
        <v>3.435314928877732</v>
      </c>
      <c r="MD63" s="43">
        <f t="shared" si="230"/>
        <v>2.4180704089479201</v>
      </c>
      <c r="ME63" s="43">
        <f t="shared" si="231"/>
        <v>1.0388690418498729</v>
      </c>
      <c r="MF63" s="43">
        <f t="shared" si="232"/>
        <v>0</v>
      </c>
      <c r="MG63" s="43">
        <f t="shared" si="233"/>
        <v>0</v>
      </c>
      <c r="MH63" s="43">
        <f t="shared" si="234"/>
        <v>0</v>
      </c>
      <c r="MI63" s="43">
        <f t="shared" si="235"/>
        <v>0</v>
      </c>
      <c r="MJ63" s="47">
        <f t="shared" si="236"/>
        <v>2.2000000000000011</v>
      </c>
      <c r="MK63" s="43" t="e">
        <f t="shared" si="353"/>
        <v>#N/A</v>
      </c>
      <c r="ML63" s="43" t="e">
        <f t="shared" si="288"/>
        <v>#N/A</v>
      </c>
      <c r="MM63" s="43" t="e">
        <f t="shared" si="289"/>
        <v>#N/A</v>
      </c>
      <c r="MN63" s="43" t="e">
        <f t="shared" si="290"/>
        <v>#N/A</v>
      </c>
      <c r="MO63" s="43" t="e">
        <f t="shared" si="291"/>
        <v>#N/A</v>
      </c>
      <c r="MP63" s="43" t="e">
        <f t="shared" si="292"/>
        <v>#N/A</v>
      </c>
      <c r="MQ63" s="43" t="e">
        <f t="shared" si="293"/>
        <v>#N/A</v>
      </c>
      <c r="MR63" s="43" t="e">
        <f t="shared" si="294"/>
        <v>#N/A</v>
      </c>
      <c r="MS63" s="43" t="e">
        <f t="shared" si="295"/>
        <v>#N/A</v>
      </c>
      <c r="MT63" s="43" t="e">
        <f t="shared" si="296"/>
        <v>#N/A</v>
      </c>
      <c r="MU63" s="43" t="e">
        <f t="shared" si="297"/>
        <v>#N/A</v>
      </c>
      <c r="MV63" s="43" t="e">
        <f t="shared" si="298"/>
        <v>#N/A</v>
      </c>
      <c r="MW63" s="43" t="e">
        <f t="shared" si="299"/>
        <v>#N/A</v>
      </c>
      <c r="MX63" s="43" t="e">
        <f t="shared" si="300"/>
        <v>#N/A</v>
      </c>
      <c r="MY63" s="43" t="e">
        <f t="shared" si="301"/>
        <v>#N/A</v>
      </c>
      <c r="MZ63" s="43" t="e">
        <f t="shared" si="302"/>
        <v>#N/A</v>
      </c>
      <c r="NA63" s="43" t="e">
        <f t="shared" si="303"/>
        <v>#N/A</v>
      </c>
      <c r="NB63" s="43" t="e">
        <f t="shared" si="304"/>
        <v>#N/A</v>
      </c>
      <c r="NC63" s="43" t="e">
        <f t="shared" si="305"/>
        <v>#N/A</v>
      </c>
      <c r="ND63" s="43" t="e">
        <f t="shared" si="306"/>
        <v>#N/A</v>
      </c>
      <c r="NE63" s="43" t="e">
        <f t="shared" si="307"/>
        <v>#N/A</v>
      </c>
      <c r="NF63" s="47">
        <f t="shared" si="238"/>
        <v>2.2000000000000011</v>
      </c>
      <c r="NG63" s="43">
        <f>IF(OY62=0,MIN('Drive Train'!$F$35-FQ62*$C$19*'Drive Train'!$F$39,NG62+$C$39)-$C$7,IF(LO62-1&lt;=0,0,IF($C$37=Motors!$C$30,MAX(MAX(NG$8:NG62)*-1,NG62-$C$39),MAX(0,MAX(NG$8:NG62)*-1,NG62-$C$39))))</f>
        <v>0</v>
      </c>
      <c r="NH63" s="43">
        <f>IF(OZ62=0,MIN('Drive Train'!$F$35-FR62*$C$19*'Drive Train'!$F$39,NH62+$C$39)-$C$7,IF(LP62-1&lt;=0,0,IF($C$37=Motors!$C$30,MAX(MAX(NH$8:NH62)*-1,NH62-$C$39),MAX(0,MAX(NH$8:NH62)*-1,NH62-$C$39))))</f>
        <v>0</v>
      </c>
      <c r="NI63" s="43">
        <f>IF(PA62=0,MIN('Drive Train'!$F$35-FS62*$C$19*'Drive Train'!$F$39,NI62+$C$39)-$C$7,IF(LQ62-1&lt;=0,0,IF($C$37=Motors!$C$30,MAX(MAX(NI$8:NI62)*-1,NI62-$C$39),MAX(0,MAX(NI$8:NI62)*-1,NI62-$C$39))))</f>
        <v>0</v>
      </c>
      <c r="NJ63" s="43">
        <f>IF(PB62=0,MIN('Drive Train'!$F$35-FT62*$C$19*'Drive Train'!$F$39,NJ62+$C$39)-$C$7,IF(LR62-1&lt;=0,0,IF($C$37=Motors!$C$30,MAX(MAX(NJ$8:NJ62)*-1,NJ62-$C$39),MAX(0,MAX(NJ$8:NJ62)*-1,NJ62-$C$39))))</f>
        <v>0</v>
      </c>
      <c r="NK63" s="43">
        <f>IF(PC62=0,MIN('Drive Train'!$F$35-FU62*$C$19*'Drive Train'!$F$39,NK62+$C$39)-$C$7,IF(LS62-1&lt;=0,0,IF($C$37=Motors!$C$30,MAX(MAX(NK$8:NK62)*-1,NK62-$C$39),MAX(0,MAX(NK$8:NK62)*-1,NK62-$C$39))))</f>
        <v>0</v>
      </c>
      <c r="NL63" s="43">
        <f>IF(PD62=0,MIN('Drive Train'!$F$35-FV62*$C$19*'Drive Train'!$F$39,NL62+$C$39)-$C$7,IF(LT62-1&lt;=0,0,IF($C$37=Motors!$C$30,MAX(MAX(NL$8:NL62)*-1,NL62-$C$39),MAX(0,MAX(NL$8:NL62)*-1,NL62-$C$39))))</f>
        <v>0</v>
      </c>
      <c r="NM63" s="43">
        <f>IF(PE62=0,MIN('Drive Train'!$F$35-FW62*$C$19*'Drive Train'!$F$39,NM62+$C$39)-$C$7,IF(LU62-1&lt;=0,0,IF($C$37=Motors!$C$30,MAX(MAX(NM$8:NM62)*-1,NM62-$C$39),MAX(0,MAX(NM$8:NM62)*-1,NM62-$C$39))))</f>
        <v>0</v>
      </c>
      <c r="NN63" s="43">
        <f>IF(PF62=0,MIN('Drive Train'!$F$35-FX62*$C$19*'Drive Train'!$F$39,NN62+$C$39)-$C$7,IF(LV62-1&lt;=0,0,IF($C$37=Motors!$C$30,MAX(MAX(NN$8:NN62)*-1,NN62-$C$39),MAX(0,MAX(NN$8:NN62)*-1,NN62-$C$39))))</f>
        <v>0</v>
      </c>
      <c r="NO63" s="43">
        <f>IF(PG62=0,MIN('Drive Train'!$F$35-FY62*$C$19*'Drive Train'!$F$39,NO62+$C$39)-$C$7,IF(LW62-1&lt;=0,0,IF($C$37=Motors!$C$30,MAX(MAX(NO$8:NO62)*-1,NO62-$C$39),MAX(0,MAX(NO$8:NO62)*-1,NO62-$C$39))))</f>
        <v>0</v>
      </c>
      <c r="NP63" s="43">
        <f>IF(PH62=0,MIN('Drive Train'!$F$35-FZ62*$C$19*'Drive Train'!$F$39,NP62+$C$39)-$C$7,IF(LX62-1&lt;=0,0,IF($C$37=Motors!$C$30,MAX(MAX(NP$8:NP62)*-1,NP62-$C$39),MAX(0,MAX(NP$8:NP62)*-1,NP62-$C$39))))</f>
        <v>0</v>
      </c>
      <c r="NQ63" s="43">
        <f>IF(PI62=0,MIN('Drive Train'!$F$35-GA62*$C$19*'Drive Train'!$F$39,NQ62+$C$39)-$C$7,IF(LY62-1&lt;=0,0,IF($C$37=Motors!$C$30,MAX(MAX(NQ$8:NQ62)*-1,NQ62-$C$39),MAX(0,MAX(NQ$8:NQ62)*-1,NQ62-$C$39))))</f>
        <v>0</v>
      </c>
      <c r="NR63" s="43">
        <f>IF(PJ62=0,MIN('Drive Train'!$F$35-GB62*$C$19*'Drive Train'!$F$39,NR62+$C$39)-$C$7,IF(LZ62-1&lt;=0,0,IF($C$37=Motors!$C$30,MAX(MAX(NR$8:NR62)*-1,NR62-$C$39),MAX(0,MAX(NR$8:NR62)*-1,NR62-$C$39))))</f>
        <v>0</v>
      </c>
      <c r="NS63" s="43">
        <f>IF(PK62=0,MIN('Drive Train'!$F$35-GC62*$C$19*'Drive Train'!$F$39,NS62+$C$39)-$C$7,IF(MA62-1&lt;=0,0,IF($C$37=Motors!$C$30,MAX(MAX(NS$8:NS62)*-1,NS62-$C$39),MAX(0,MAX(NS$8:NS62)*-1,NS62-$C$39))))</f>
        <v>0</v>
      </c>
      <c r="NT63" s="43">
        <f>IF(PL62=0,MIN('Drive Train'!$F$35-GD62*$C$19*'Drive Train'!$F$39,NT62+$C$39)-$C$7,IF(MB62-1&lt;=0,0,IF($C$37=Motors!$C$30,MAX(MAX(NT$8:NT62)*-1,NT62-$C$39),MAX(0,MAX(NT$8:NT62)*-1,NT62-$C$39))))</f>
        <v>0</v>
      </c>
      <c r="NU63" s="43">
        <f>IF(PM62=0,MIN('Drive Train'!$F$35-GE62*$C$19*'Drive Train'!$F$39,NU62+$C$39)-$C$7,IF(MC62-1&lt;=0,0,IF($C$37=Motors!$C$30,MAX(MAX(NU$8:NU62)*-1,NU62-$C$39),MAX(0,MAX(NU$8:NU62)*-1,NU62-$C$39))))</f>
        <v>0</v>
      </c>
      <c r="NV63" s="43">
        <f>IF(PN62=0,MIN('Drive Train'!$F$35-GF62*$C$19*'Drive Train'!$F$39,NV62+$C$39)-$C$7,IF(MD62-1&lt;=0,0,IF($C$37=Motors!$C$30,MAX(MAX(NV$8:NV62)*-1,NV62-$C$39),MAX(0,MAX(NV$8:NV62)*-1,NV62-$C$39))))</f>
        <v>0</v>
      </c>
      <c r="NW63" s="43">
        <f>IF(PO62=0,MIN('Drive Train'!$F$35-GG62*$C$19*'Drive Train'!$F$39,NW62+$C$39)-$C$7,IF(ME62-1&lt;=0,0,IF($C$37=Motors!$C$30,MAX(MAX(NW$8:NW62)*-1,NW62-$C$39),MAX(0,MAX(NW$8:NW62)*-1,NW62-$C$39))))</f>
        <v>0</v>
      </c>
      <c r="NX63" s="43">
        <f>IF(PP62=0,MIN('Drive Train'!$F$35-GH62*$C$19*'Drive Train'!$F$39,NX62+$C$39)-$C$7,IF(MF62-1&lt;=0,0,IF($C$37=Motors!$C$30,MAX(MAX(NX$8:NX62)*-1,NX62-$C$39),MAX(0,MAX(NX$8:NX62)*-1,NX62-$C$39))))</f>
        <v>0</v>
      </c>
      <c r="NY63" s="43">
        <f>IF(PQ62=0,MIN('Drive Train'!$F$35-GI62*$C$19*'Drive Train'!$F$39,NY62+$C$39)-$C$7,IF(MG62-1&lt;=0,0,IF($C$37=Motors!$C$30,MAX(MAX(NY$8:NY62)*-1,NY62-$C$39),MAX(0,MAX(NY$8:NY62)*-1,NY62-$C$39))))</f>
        <v>0</v>
      </c>
      <c r="NZ63" s="43">
        <f>IF(PR62=0,MIN('Drive Train'!$F$35-GJ62*$C$19*'Drive Train'!$F$39,NZ62+$C$39)-$C$7,IF(MH62-1&lt;=0,0,IF($C$37=Motors!$C$30,MAX(MAX(NZ$8:NZ62)*-1,NZ62-$C$39),MAX(0,MAX(NZ$8:NZ62)*-1,NZ62-$C$39))))</f>
        <v>0</v>
      </c>
      <c r="OA63" s="43">
        <f>IF(PS62=0,MIN('Drive Train'!$F$35-GK62*$C$19*'Drive Train'!$F$39,OA62+$C$39)-$C$7,IF(MI62-1&lt;=0,0,IF($C$37=Motors!$C$30,MAX(MAX(OA$8:OA62)*-1,OA62-$C$39),MAX(0,MAX(OA$8:OA62)*-1,OA62-$C$39))))</f>
        <v>0</v>
      </c>
      <c r="OB63" s="47">
        <f t="shared" si="239"/>
        <v>2.2000000000000011</v>
      </c>
      <c r="OC63" s="43">
        <f>'Drive Train'!$F$35-(FQ63*$C$13)*$C$19*'Drive Train'!$F$39</f>
        <v>12.4</v>
      </c>
      <c r="OD63" s="43">
        <f>'Drive Train'!$F$35-(FR63*$C$13)*$C$19*'Drive Train'!$F$39</f>
        <v>12.335845000000001</v>
      </c>
      <c r="OE63" s="43">
        <f>'Drive Train'!$F$35-(FS63*$C$13)*$C$19*'Drive Train'!$F$39</f>
        <v>12.335845000000001</v>
      </c>
      <c r="OF63" s="43">
        <f>'Drive Train'!$F$35-(FT63*$C$13)*$C$19*'Drive Train'!$F$39</f>
        <v>12.4</v>
      </c>
      <c r="OG63" s="43">
        <f>'Drive Train'!$F$35-(FU63*$C$13)*$C$19*'Drive Train'!$F$39</f>
        <v>12.4</v>
      </c>
      <c r="OH63" s="43">
        <f>'Drive Train'!$F$35-(FV63*$C$13)*$C$19*'Drive Train'!$F$39</f>
        <v>12.4</v>
      </c>
      <c r="OI63" s="43">
        <f>'Drive Train'!$F$35-(FW63*$C$13)*$C$19*'Drive Train'!$F$39</f>
        <v>12.4</v>
      </c>
      <c r="OJ63" s="43">
        <f>'Drive Train'!$F$35-(FX63*$C$13)*$C$19*'Drive Train'!$F$39</f>
        <v>12.4</v>
      </c>
      <c r="OK63" s="43">
        <f>'Drive Train'!$F$35-(FY63*$C$13)*$C$19*'Drive Train'!$F$39</f>
        <v>12.4</v>
      </c>
      <c r="OL63" s="43">
        <f>'Drive Train'!$F$35-(FZ63*$C$13)*$C$19*'Drive Train'!$F$39</f>
        <v>12.4</v>
      </c>
      <c r="OM63" s="43">
        <f>'Drive Train'!$F$35-(GA63*$C$13)*$C$19*'Drive Train'!$F$39</f>
        <v>12.4</v>
      </c>
      <c r="ON63" s="43">
        <f>'Drive Train'!$F$35-(GB63*$C$13)*$C$19*'Drive Train'!$F$39</f>
        <v>12.286832033800987</v>
      </c>
      <c r="OO63" s="43">
        <f>'Drive Train'!$F$35-(GC63*$C$13)*$C$19*'Drive Train'!$F$39</f>
        <v>12.335842217909985</v>
      </c>
      <c r="OP63" s="43">
        <f>'Drive Train'!$F$35-(GD63*$C$13)*$C$19*'Drive Train'!$F$39</f>
        <v>12.335844996085839</v>
      </c>
      <c r="OQ63" s="43">
        <f>'Drive Train'!$F$35-(GE63*$C$13)*$C$19*'Drive Train'!$F$39</f>
        <v>12.335844999994448</v>
      </c>
      <c r="OR63" s="43">
        <f>'Drive Train'!$F$35-(GF63*$C$13)*$C$19*'Drive Train'!$F$39</f>
        <v>12.335844999999809</v>
      </c>
      <c r="OS63" s="43">
        <f>'Drive Train'!$F$35-(GG63*$C$13)*$C$19*'Drive Train'!$F$39</f>
        <v>12.335844999999994</v>
      </c>
      <c r="OT63" s="43">
        <f>'Drive Train'!$F$35-(GH63*$C$13)*$C$19*'Drive Train'!$F$39</f>
        <v>12.4</v>
      </c>
      <c r="OU63" s="43">
        <f>'Drive Train'!$F$35-(GI63*$C$13)*$C$19*'Drive Train'!$F$39</f>
        <v>12.4</v>
      </c>
      <c r="OV63" s="43">
        <f>'Drive Train'!$F$35-(GJ63*$C$13)*$C$19*'Drive Train'!$F$39</f>
        <v>12.4</v>
      </c>
      <c r="OW63" s="43">
        <f>'Drive Train'!$F$35-(GK63*$C$13)*$C$19*'Drive Train'!$F$39</f>
        <v>12.4</v>
      </c>
      <c r="OX63" s="47">
        <f t="shared" si="240"/>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1</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190">
        <f t="shared" si="241"/>
        <v>2.2000000000000011</v>
      </c>
      <c r="PU63" s="43">
        <f t="shared" si="242"/>
        <v>15.29521453649356</v>
      </c>
      <c r="PV63" s="43">
        <f t="shared" si="243"/>
        <v>20.766712989465777</v>
      </c>
      <c r="PW63" s="43">
        <f t="shared" si="244"/>
        <v>19.662305749217008</v>
      </c>
      <c r="PX63" s="43">
        <f t="shared" si="245"/>
        <v>15.922362554936914</v>
      </c>
      <c r="PY63" s="43">
        <f t="shared" si="246"/>
        <v>13.997470007769731</v>
      </c>
      <c r="PZ63" s="43">
        <f t="shared" si="247"/>
        <v>12.208295022960858</v>
      </c>
      <c r="QA63" s="43">
        <f t="shared" si="248"/>
        <v>11.812774381794295</v>
      </c>
      <c r="QB63" s="43">
        <f t="shared" si="249"/>
        <v>11.153060367918922</v>
      </c>
      <c r="QC63" s="43">
        <f t="shared" si="250"/>
        <v>10.945422930559467</v>
      </c>
      <c r="QD63" s="43">
        <f t="shared" si="251"/>
        <v>10.744299234348867</v>
      </c>
      <c r="QE63" s="43">
        <f t="shared" si="252"/>
        <v>10.598935127087987</v>
      </c>
      <c r="QF63" s="43">
        <f t="shared" si="253"/>
        <v>11.193881166737805</v>
      </c>
      <c r="QG63" s="43">
        <f t="shared" si="254"/>
        <v>12.938512205024939</v>
      </c>
      <c r="QH63" s="43">
        <f t="shared" si="255"/>
        <v>14.265137910398323</v>
      </c>
      <c r="QI63" s="43">
        <f t="shared" si="256"/>
        <v>14.874036706930488</v>
      </c>
      <c r="QJ63" s="43">
        <f t="shared" si="257"/>
        <v>15.753130713197564</v>
      </c>
      <c r="QK63" s="43">
        <f t="shared" si="258"/>
        <v>16.238997679441184</v>
      </c>
      <c r="QL63" s="43">
        <f t="shared" si="259"/>
        <v>16.322777686005129</v>
      </c>
      <c r="QM63" s="43">
        <f t="shared" si="260"/>
        <v>16.11264101882972</v>
      </c>
      <c r="QN63" s="43">
        <f t="shared" si="261"/>
        <v>16.187403996628273</v>
      </c>
      <c r="QO63" s="43">
        <f t="shared" si="262"/>
        <v>16.005121974387158</v>
      </c>
      <c r="QP63" s="47">
        <f t="shared" si="263"/>
        <v>2.2000000000000011</v>
      </c>
      <c r="QQ63" s="43">
        <f t="shared" si="354"/>
        <v>0</v>
      </c>
      <c r="QR63" s="43">
        <f t="shared" si="355"/>
        <v>1.9887219367401322E-2</v>
      </c>
      <c r="QS63" s="43">
        <f t="shared" si="356"/>
        <v>1.9887219367401305E-2</v>
      </c>
      <c r="QT63" s="43">
        <f t="shared" si="357"/>
        <v>0</v>
      </c>
      <c r="QU63" s="43">
        <f t="shared" si="358"/>
        <v>0</v>
      </c>
      <c r="QV63" s="43">
        <f t="shared" si="359"/>
        <v>0</v>
      </c>
      <c r="QW63" s="43">
        <f t="shared" si="360"/>
        <v>0</v>
      </c>
      <c r="QX63" s="43">
        <f t="shared" si="361"/>
        <v>0</v>
      </c>
      <c r="QY63" s="43">
        <f t="shared" si="362"/>
        <v>0</v>
      </c>
      <c r="QZ63" s="43">
        <f t="shared" si="363"/>
        <v>0</v>
      </c>
      <c r="RA63" s="43">
        <f t="shared" si="364"/>
        <v>0</v>
      </c>
      <c r="RB63" s="43">
        <f t="shared" si="365"/>
        <v>3.5080604304612434E-2</v>
      </c>
      <c r="RC63" s="43">
        <f t="shared" si="366"/>
        <v>1.9888081779285936E-2</v>
      </c>
      <c r="RD63" s="43">
        <f t="shared" si="367"/>
        <v>1.9887220580740328E-2</v>
      </c>
      <c r="RE63" s="43">
        <f t="shared" si="368"/>
        <v>1.9887219369122699E-2</v>
      </c>
      <c r="RF63" s="43">
        <f t="shared" si="369"/>
        <v>1.9887219367460462E-2</v>
      </c>
      <c r="RG63" s="43">
        <f t="shared" si="370"/>
        <v>1.9887219367403328E-2</v>
      </c>
      <c r="RH63" s="43">
        <f t="shared" si="371"/>
        <v>0</v>
      </c>
      <c r="RI63" s="43">
        <f t="shared" si="372"/>
        <v>0</v>
      </c>
      <c r="RJ63" s="43">
        <f t="shared" si="373"/>
        <v>0</v>
      </c>
      <c r="RK63" s="43">
        <f t="shared" si="374"/>
        <v>0</v>
      </c>
      <c r="RL63" s="47">
        <f t="shared" si="264"/>
        <v>2.2000000000000011</v>
      </c>
      <c r="RM63" s="2">
        <f>IF(AND(LO63&gt;=LO$6*'Drive Train'!$AA$52,LO63&lt;=LO$6*'Drive Train'!$AA$53,KS63=0,JW63=0,EU63&gt;0),$C$17,0)</f>
        <v>0</v>
      </c>
      <c r="RN63" s="2">
        <f>IF(AND(LP63&gt;=LP$6*'Drive Train'!$AA$52,LP63&lt;=LP$6*'Drive Train'!$AA$53,KT63=0,JX63=0,EV63&gt;0),$C$17,0)</f>
        <v>0</v>
      </c>
      <c r="RO63" s="2">
        <f>IF(AND(LQ63&gt;=LQ$6*'Drive Train'!$AA$52,LQ63&lt;=LQ$6*'Drive Train'!$AA$53,KU63=0,JY63=0,EW63&gt;0),$C$17,0)</f>
        <v>0</v>
      </c>
      <c r="RP63" s="2">
        <f>IF(AND(LR63&gt;=LR$6*'Drive Train'!$AA$52,LR63&lt;=LR$6*'Drive Train'!$AA$53,KV63=0,JZ63=0,EX63&gt;0),$C$17,0)</f>
        <v>0</v>
      </c>
      <c r="RQ63" s="2">
        <f>IF(AND(LS63&gt;=LS$6*'Drive Train'!$AA$52,LS63&lt;=LS$6*'Drive Train'!$AA$53,KW63=0,KA63=0,EY63&gt;0),$C$17,0)</f>
        <v>0</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v>
      </c>
      <c r="RY63" s="2">
        <f>IF(AND(MA63&gt;=MA$6*'Drive Train'!$AA$52,MA63&lt;=MA$6*'Drive Train'!$AA$53,LE63=0,KI63=0,FG63&gt;0),$C$17,0)</f>
        <v>0</v>
      </c>
      <c r="RZ63" s="2">
        <f>IF(AND(MB63&gt;=MB$6*'Drive Train'!$AA$52,MB63&lt;=MB$6*'Drive Train'!$AA$53,LF63=0,KJ63=0,FH63&gt;0),$C$17,0)</f>
        <v>0</v>
      </c>
      <c r="SA63" s="2">
        <f>IF(AND(MC63&gt;=MC$6*'Drive Train'!$AA$52,MC63&lt;=MC$6*'Drive Train'!$AA$53,LG63=0,KK63=0,FI63&gt;0),$C$17,0)</f>
        <v>0</v>
      </c>
      <c r="SB63" s="2">
        <f>IF(AND(MD63&gt;=MD$6*'Drive Train'!$AA$52,MD63&lt;=MD$6*'Drive Train'!$AA$53,LH63=0,KL63=0,FJ63&gt;0),$C$17,0)</f>
        <v>0</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265"/>
        <v>2.2000000000000011</v>
      </c>
      <c r="SI63" s="2">
        <f>IF(AND(EU63&lt;0,KS63=0,LO63&gt;=LO$6*'Drive Train'!$AA$52,LO63&lt;=LO$6*'Drive Train'!$AA$53,OY63=1,JW63=0),$C$17,0)</f>
        <v>0</v>
      </c>
      <c r="SJ63" s="2">
        <f>IF(AND(EV63&lt;0,KT63=0,LP63&gt;=LP$6*'Drive Train'!$AA$52,LP63&lt;=LP$6*'Drive Train'!$AA$53,OZ63=1,JX63=0),$C$17,0)</f>
        <v>0</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0.04</v>
      </c>
      <c r="SU63" s="2">
        <f>IF(AND(FG63&lt;0,LE63=0,MA63&gt;=MA$6*'Drive Train'!$AA$52,MA63&lt;=MA$6*'Drive Train'!$AA$53,PK63=1,KI63=0),$C$17,0)</f>
        <v>0.04</v>
      </c>
      <c r="SV63" s="2">
        <f>IF(AND(FH63&lt;0,LF63=0,MB63&gt;=MB$6*'Drive Train'!$AA$52,MB63&lt;=MB$6*'Drive Train'!$AA$53,PL63=1,KJ63=0),$C$17,0)</f>
        <v>0.04</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266"/>
        <v>2.2000000000000011</v>
      </c>
    </row>
    <row r="64" spans="3:524" x14ac:dyDescent="0.3">
      <c r="C64" s="3" t="s">
        <v>358</v>
      </c>
      <c r="E64" s="18" t="e">
        <f>E26</f>
        <v>#N/A</v>
      </c>
      <c r="F64" s="18" t="e">
        <f>MIN($C$35*F46/$C$20/$C$19,$C$12)/$C$21</f>
        <v>#DIV/0!</v>
      </c>
      <c r="G64" s="18" t="e">
        <f t="shared" ref="G64:O64" si="448">MIN($C$35*G46/$C$20/$C$19,$C$12)/$C$21</f>
        <v>#DIV/0!</v>
      </c>
      <c r="H64" s="18" t="e">
        <f t="shared" si="448"/>
        <v>#DIV/0!</v>
      </c>
      <c r="I64" s="18" t="e">
        <f t="shared" si="448"/>
        <v>#DIV/0!</v>
      </c>
      <c r="J64" s="18" t="e">
        <f t="shared" si="448"/>
        <v>#DIV/0!</v>
      </c>
      <c r="K64" s="18" t="e">
        <f t="shared" si="448"/>
        <v>#DIV/0!</v>
      </c>
      <c r="L64" s="18" t="e">
        <f t="shared" si="448"/>
        <v>#DIV/0!</v>
      </c>
      <c r="M64" s="18" t="e">
        <f t="shared" si="448"/>
        <v>#DIV/0!</v>
      </c>
      <c r="N64" s="18" t="e">
        <f t="shared" si="448"/>
        <v>#DIV/0!</v>
      </c>
      <c r="O64" s="18" t="e">
        <f t="shared" si="448"/>
        <v>#DIV/0!</v>
      </c>
      <c r="R64" s="49">
        <f t="shared" si="97"/>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47">
        <f t="shared" si="98"/>
        <v>2.2400000000000011</v>
      </c>
      <c r="AO64" s="36">
        <f>LO64*12*60/(PI() * 'Drive Train'!$F$15)/S$6*ABS(S64)</f>
        <v>0</v>
      </c>
      <c r="AP64" s="36">
        <f>LP64*12*60/(PI() * 'Drive Train'!$F$15)/T$6*ABS(T64)</f>
        <v>0</v>
      </c>
      <c r="AQ64" s="36">
        <f>LQ64*12*60/(PI() * 'Drive Train'!$F$15)/U$6*ABS(U64)</f>
        <v>0</v>
      </c>
      <c r="AR64" s="36">
        <f>LR64*12*60/(PI() * 'Drive Train'!$F$15)/V$6*ABS(V64)</f>
        <v>0</v>
      </c>
      <c r="AS64" s="36">
        <f>LS64*12*60/(PI() * 'Drive Train'!$F$15)/W$6*ABS(W64)</f>
        <v>0</v>
      </c>
      <c r="AT64" s="36">
        <f>LT64*12*60/(PI() * 'Drive Train'!$F$15)/X$6*ABS(X64)</f>
        <v>0</v>
      </c>
      <c r="AU64" s="36">
        <f>LU64*12*60/(PI() * 'Drive Train'!$F$15)/Y$6*ABS(Y64)</f>
        <v>0</v>
      </c>
      <c r="AV64" s="36">
        <f>LV64*12*60/(PI() * 'Drive Train'!$F$15)/Z$6*ABS(Z64)</f>
        <v>0</v>
      </c>
      <c r="AW64" s="36">
        <f>LW64*12*60/(PI() * 'Drive Train'!$F$15)/AA$6*ABS(AA64)</f>
        <v>0</v>
      </c>
      <c r="AX64" s="36">
        <f>LX64*12*60/(PI() * 'Drive Train'!$F$15)/AB$6*ABS(AB64)</f>
        <v>0</v>
      </c>
      <c r="AY64" s="36">
        <f>LY64*12*60/(PI() * 'Drive Train'!$F$15)/AC$6*ABS(AC64)</f>
        <v>0</v>
      </c>
      <c r="AZ64" s="36">
        <f>LZ64*12*60/(PI() * 'Drive Train'!$F$15)/AD$6*ABS(AD64)</f>
        <v>0</v>
      </c>
      <c r="BA64" s="36">
        <f>MA64*12*60/(PI() * 'Drive Train'!$F$15)/AE$6*ABS(AE64)</f>
        <v>0</v>
      </c>
      <c r="BB64" s="36">
        <f>MB64*12*60/(PI() * 'Drive Train'!$F$15)/AF$6*ABS(AF64)</f>
        <v>0</v>
      </c>
      <c r="BC64" s="36">
        <f>MC64*12*60/(PI() * 'Drive Train'!$F$15)/AG$6*ABS(AG64)</f>
        <v>0</v>
      </c>
      <c r="BD64" s="36">
        <f>MD64*12*60/(PI() * 'Drive Train'!$F$15)/AH$6*ABS(AH64)</f>
        <v>0</v>
      </c>
      <c r="BE64" s="36">
        <f>ME64*12*60/(PI() * 'Drive Train'!$F$15)/AI$6*ABS(AI64)</f>
        <v>0</v>
      </c>
      <c r="BF64" s="36">
        <f>MF64*12*60/(PI() * 'Drive Train'!$F$15)/AJ$6*ABS(AJ64)</f>
        <v>0</v>
      </c>
      <c r="BG64" s="36">
        <f>MG64*12*60/(PI() * 'Drive Train'!$F$15)/AK$6*ABS(AK64)</f>
        <v>0</v>
      </c>
      <c r="BH64" s="36">
        <f>MH64*12*60/(PI() * 'Drive Train'!$F$15)/AL$6*ABS(AL64)</f>
        <v>0</v>
      </c>
      <c r="BI64" s="36">
        <f>MI64*12*60/(PI() * 'Drive Train'!$F$15)/AM$6*ABS(AM64)</f>
        <v>0</v>
      </c>
      <c r="BJ64" s="47">
        <f t="shared" si="308"/>
        <v>2.2400000000000011</v>
      </c>
      <c r="BK64" s="2">
        <f>IF(OR(KS63=1,AND($C$37=Motors!$C$32,OY63=1)),0,IF(NG64=0,-(CG63+$C$15)/($C$14-$C$15)*$C$12,($C$11*S64-AO64)/($C$11*S64)*$C$12*S64))</f>
        <v>0</v>
      </c>
      <c r="BL64" s="2">
        <f>IF(OR(KT63=1,AND($C$37=Motors!$C$32,OZ63=1)),0,IF(NH64=0,-(CH63+$C$15)/($C$14-$C$15)*$C$12,($C$11*T64-AP64)/($C$11*T64)*$C$12*T64))</f>
        <v>0</v>
      </c>
      <c r="BM64" s="2">
        <f>IF(OR(KU63=1,AND($C$37=Motors!$C$32,PA63=1)),0,IF(NI64=0,-(CI63+$C$15)/($C$14-$C$15)*$C$12,($C$11*U64-AQ64)/($C$11*U64)*$C$12*U64))</f>
        <v>0</v>
      </c>
      <c r="BN64" s="2">
        <f>IF(OR(KV63=1,AND($C$37=Motors!$C$32,PB63=1)),0,IF(NJ64=0,-(CJ63+$C$15)/($C$14-$C$15)*$C$12,($C$11*V64-AR64)/($C$11*V64)*$C$12*V64))</f>
        <v>0</v>
      </c>
      <c r="BO64" s="2">
        <f>IF(OR(KW63=1,AND($C$37=Motors!$C$32,PC63=1)),0,IF(NK64=0,-(CK63+$C$15)/($C$14-$C$15)*$C$12,($C$11*W64-AS64)/($C$11*W64)*$C$12*W64))</f>
        <v>0</v>
      </c>
      <c r="BP64" s="2">
        <f>IF(OR(KX63=1,AND($C$37=Motors!$C$32,PD63=1)),0,IF(NL64=0,-(CL63+$C$15)/($C$14-$C$15)*$C$12,($C$11*X64-AT64)/($C$11*X64)*$C$12*X64))</f>
        <v>0</v>
      </c>
      <c r="BQ64" s="2">
        <f>IF(OR(KY63=1,AND($C$37=Motors!$C$32,PE63=1)),0,IF(NM64=0,-(CM63+$C$15)/($C$14-$C$15)*$C$12,($C$11*Y64-AU64)/($C$11*Y64)*$C$12*Y64))</f>
        <v>0</v>
      </c>
      <c r="BR64" s="2">
        <f>IF(OR(KZ63=1,AND($C$37=Motors!$C$32,PF63=1)),0,IF(NN64=0,-(CN63+$C$15)/($C$14-$C$15)*$C$12,($C$11*Z64-AV64)/($C$11*Z64)*$C$12*Z64))</f>
        <v>0</v>
      </c>
      <c r="BS64" s="2">
        <f>IF(OR(LA63=1,AND($C$37=Motors!$C$32,PG63=1)),0,IF(NO64=0,-(CO63+$C$15)/($C$14-$C$15)*$C$12,($C$11*AA64-AW64)/($C$11*AA64)*$C$12*AA64))</f>
        <v>0</v>
      </c>
      <c r="BT64" s="2">
        <f>IF(OR(LB63=1,AND($C$37=Motors!$C$32,PH63=1)),0,IF(NP64=0,-(CP63+$C$15)/($C$14-$C$15)*$C$12,($C$11*AB64-AX64)/($C$11*AB64)*$C$12*AB64))</f>
        <v>0</v>
      </c>
      <c r="BU64" s="2">
        <f>IF(OR(LC63=1,AND($C$37=Motors!$C$32,PI63=1)),0,IF(NQ64=0,-(CQ63+$C$15)/($C$14-$C$15)*$C$12,($C$11*AC64-AY64)/($C$11*AC64)*$C$12*AC64))</f>
        <v>0</v>
      </c>
      <c r="BV64" s="2">
        <f>IF(OR(LD63=1,AND($C$37=Motors!$C$32,PJ63=1)),0,IF(NR64=0,-(CR63+$C$15)/($C$14-$C$15)*$C$12,($C$11*AD64-AZ64)/($C$11*AD64)*$C$12*AD64))</f>
        <v>0</v>
      </c>
      <c r="BW64" s="2">
        <f>IF(OR(LE63=1,AND($C$37=Motors!$C$32,PK63=1)),0,IF(NS64=0,-(CS63+$C$15)/($C$14-$C$15)*$C$12,($C$11*AE64-BA64)/($C$11*AE64)*$C$12*AE64))</f>
        <v>0</v>
      </c>
      <c r="BX64" s="2">
        <f>IF(OR(LF63=1,AND($C$37=Motors!$C$32,PL63=1)),0,IF(NT64=0,-(CT63+$C$15)/($C$14-$C$15)*$C$12,($C$11*AF64-BB64)/($C$11*AF64)*$C$12*AF64))</f>
        <v>0</v>
      </c>
      <c r="BY64" s="2">
        <f>IF(OR(LG63=1,AND($C$37=Motors!$C$32,PM63=1)),0,IF(NU64=0,-(CU63+$C$15)/($C$14-$C$15)*$C$12,($C$11*AG64-BC64)/($C$11*AG64)*$C$12*AG64))</f>
        <v>0</v>
      </c>
      <c r="BZ64" s="2">
        <f>IF(OR(LH63=1,AND($C$37=Motors!$C$32,PN63=1)),0,IF(NV64=0,-(CV63+$C$15)/($C$14-$C$15)*$C$12,($C$11*AH64-BD64)/($C$11*AH64)*$C$12*AH64))</f>
        <v>0</v>
      </c>
      <c r="CA64" s="2">
        <f>IF(OR(LI63=1,AND($C$37=Motors!$C$32,PO63=1)),0,IF(NW64=0,-(CW63+$C$15)/($C$14-$C$15)*$C$12,($C$11*AI64-BE64)/($C$11*AI64)*$C$12*AI64))</f>
        <v>0</v>
      </c>
      <c r="CB64" s="2">
        <f>IF(OR(LJ63=1,AND($C$37=Motors!$C$32,PP63=1)),0,IF(NX64=0,-(CX63+$C$15)/($C$14-$C$15)*$C$12,($C$11*AJ64-BF64)/($C$11*AJ64)*$C$12*AJ64))</f>
        <v>0</v>
      </c>
      <c r="CC64" s="2">
        <f>IF(OR(LK63=1,AND($C$37=Motors!$C$32,PQ63=1)),0,IF(NY64=0,-(CY63+$C$15)/($C$14-$C$15)*$C$12,($C$11*AK64-BG64)/($C$11*AK64)*$C$12*AK64))</f>
        <v>0</v>
      </c>
      <c r="CD64" s="2">
        <f>IF(OR(LL63=1,AND($C$37=Motors!$C$32,PR63=1)),0,IF(NZ64=0,-(CZ63+$C$15)/($C$14-$C$15)*$C$12,($C$11*AL64-BH64)/($C$11*AL64)*$C$12*AL64))</f>
        <v>0</v>
      </c>
      <c r="CE64" s="2">
        <f>IF(OR(LM63=1,AND($C$37=Motors!$C$32,PS63=1)),0,IF(OA64=0,-(DA63+$C$15)/($C$14-$C$15)*$C$12,($C$11*AM64-BI64)/($C$11*AM64)*$C$12*AM64))</f>
        <v>0</v>
      </c>
      <c r="CF64" s="47">
        <f t="shared" si="309"/>
        <v>2.2400000000000011</v>
      </c>
      <c r="CG64" s="43">
        <f>IF(AND(KS63=1,OY63=1),0,ABS(BK64/$C$12*($C$14-$C$15)+$C$15) *'Drive Train'!$AA$49 + CG63*(1-'Drive Train'!$AA$49))</f>
        <v>0</v>
      </c>
      <c r="CH64" s="43">
        <f>IF(AND(KT63=1,OZ63=1),0,ABS(BL64/$C$12*($C$14-$C$15)+$C$15) *'Drive Train'!$AA$49 + CH63*(1-'Drive Train'!$AA$49))</f>
        <v>1.5275000000000003</v>
      </c>
      <c r="CI64" s="43">
        <f>IF(AND(KU63=1,PA63=1),0,ABS(BM64/$C$12*($C$14-$C$15)+$C$15) *'Drive Train'!$AA$49 + CI63*(1-'Drive Train'!$AA$49))</f>
        <v>1.5274999999999999</v>
      </c>
      <c r="CJ64" s="43">
        <f>IF(AND(KV63=1,PB63=1),0,ABS(BN64/$C$12*($C$14-$C$15)+$C$15) *'Drive Train'!$AA$49 + CJ63*(1-'Drive Train'!$AA$49))</f>
        <v>0</v>
      </c>
      <c r="CK64" s="43">
        <f>IF(AND(KW63=1,PC63=1),0,ABS(BO64/$C$12*($C$14-$C$15)+$C$15) *'Drive Train'!$AA$49 + CK63*(1-'Drive Train'!$AA$49))</f>
        <v>0</v>
      </c>
      <c r="CL64" s="43">
        <f>IF(AND(KX63=1,PD63=1),0,ABS(BP64/$C$12*($C$14-$C$15)+$C$15) *'Drive Train'!$AA$49 + CL63*(1-'Drive Train'!$AA$49))</f>
        <v>0</v>
      </c>
      <c r="CM64" s="43">
        <f>IF(AND(KY63=1,PE63=1),0,ABS(BQ64/$C$12*($C$14-$C$15)+$C$15) *'Drive Train'!$AA$49 + CM63*(1-'Drive Train'!$AA$49))</f>
        <v>0</v>
      </c>
      <c r="CN64" s="43">
        <f>IF(AND(KZ63=1,PF63=1),0,ABS(BR64/$C$12*($C$14-$C$15)+$C$15) *'Drive Train'!$AA$49 + CN63*(1-'Drive Train'!$AA$49))</f>
        <v>0</v>
      </c>
      <c r="CO64" s="43">
        <f>IF(AND(LA63=1,PG63=1),0,ABS(BS64/$C$12*($C$14-$C$15)+$C$15) *'Drive Train'!$AA$49 + CO63*(1-'Drive Train'!$AA$49))</f>
        <v>0</v>
      </c>
      <c r="CP64" s="43">
        <f>IF(AND(LB63=1,PH63=1),0,ABS(BT64/$C$12*($C$14-$C$15)+$C$15) *'Drive Train'!$AA$49 + CP63*(1-'Drive Train'!$AA$49))</f>
        <v>0</v>
      </c>
      <c r="CQ64" s="43">
        <f>IF(AND(LC63=1,PI63=1),0,ABS(BU64/$C$12*($C$14-$C$15)+$C$15) *'Drive Train'!$AA$49 + CQ63*(1-'Drive Train'!$AA$49))</f>
        <v>0</v>
      </c>
      <c r="CR64" s="43">
        <f>IF(AND(LD63=1,PJ63=1),0,ABS(BV64/$C$12*($C$14-$C$15)+$C$15) *'Drive Train'!$AA$49 + CR63*(1-'Drive Train'!$AA$49))</f>
        <v>1.7608950771381529</v>
      </c>
      <c r="CS64" s="43">
        <f>IF(AND(LE63=1,PK63=1),0,ABS(BW64/$C$12*($C$14-$C$15)+$C$15) *'Drive Train'!$AA$49 + CS63*(1-'Drive Train'!$AA$49))</f>
        <v>1.5275132480476976</v>
      </c>
      <c r="CT64" s="43">
        <f>IF(AND(LF63=1,PL63=1),0,ABS(BX64/$C$12*($C$14-$C$15)+$C$15) *'Drive Train'!$AA$49 + CT63*(1-'Drive Train'!$AA$49))</f>
        <v>1.5275000186388585</v>
      </c>
      <c r="CU64" s="43">
        <f>IF(AND(LG63=1,PM63=1),0,ABS(BY64/$C$12*($C$14-$C$15)+$C$15) *'Drive Train'!$AA$49 + CU63*(1-'Drive Train'!$AA$49))</f>
        <v>1.5275000000264434</v>
      </c>
      <c r="CV64" s="43">
        <f>IF(AND(LH63=1,PN63=1),0,ABS(BZ64/$C$12*($C$14-$C$15)+$C$15) *'Drive Train'!$AA$49 + CV63*(1-'Drive Train'!$AA$49))</f>
        <v>1.5275000000009087</v>
      </c>
      <c r="CW64" s="43">
        <f>IF(AND(LI63=1,PO63=1),0,ABS(CA64/$C$12*($C$14-$C$15)+$C$15) *'Drive Train'!$AA$49 + CW63*(1-'Drive Train'!$AA$49))</f>
        <v>1.5275000000000309</v>
      </c>
      <c r="CX64" s="43">
        <f>IF(AND(LJ63=1,PP63=1),0,ABS(CB64/$C$12*($C$14-$C$15)+$C$15) *'Drive Train'!$AA$49 + CX63*(1-'Drive Train'!$AA$49))</f>
        <v>0</v>
      </c>
      <c r="CY64" s="43">
        <f>IF(AND(LK63=1,PQ63=1),0,ABS(CC64/$C$12*($C$14-$C$15)+$C$15) *'Drive Train'!$AA$49 + CY63*(1-'Drive Train'!$AA$49))</f>
        <v>0</v>
      </c>
      <c r="CZ64" s="43">
        <f>IF(AND(LL63=1,PR63=1),0,ABS(CD64/$C$12*($C$14-$C$15)+$C$15) *'Drive Train'!$AA$49 + CZ63*(1-'Drive Train'!$AA$49))</f>
        <v>0</v>
      </c>
      <c r="DA64" s="43">
        <f>IF(AND(LM63=1,PS63=1),0,ABS(CE64/$C$12*($C$14-$C$15)+$C$15) *'Drive Train'!$AA$49 + DA63*(1-'Drive Train'!$AA$49))</f>
        <v>0</v>
      </c>
      <c r="DB64" s="47">
        <f t="shared" si="99"/>
        <v>2.2400000000000011</v>
      </c>
      <c r="DC64" s="43">
        <f t="shared" si="310"/>
        <v>0</v>
      </c>
      <c r="DD64" s="43">
        <f t="shared" si="311"/>
        <v>1.5275000000000003</v>
      </c>
      <c r="DE64" s="43">
        <f t="shared" si="312"/>
        <v>1.5274999999999999</v>
      </c>
      <c r="DF64" s="43">
        <f t="shared" si="313"/>
        <v>0</v>
      </c>
      <c r="DG64" s="43">
        <f t="shared" si="314"/>
        <v>0</v>
      </c>
      <c r="DH64" s="43">
        <f t="shared" si="315"/>
        <v>0</v>
      </c>
      <c r="DI64" s="43">
        <f t="shared" si="316"/>
        <v>0</v>
      </c>
      <c r="DJ64" s="43">
        <f t="shared" si="317"/>
        <v>0</v>
      </c>
      <c r="DK64" s="43">
        <f t="shared" si="318"/>
        <v>0</v>
      </c>
      <c r="DL64" s="43">
        <f t="shared" si="319"/>
        <v>0</v>
      </c>
      <c r="DM64" s="43">
        <f t="shared" si="320"/>
        <v>0</v>
      </c>
      <c r="DN64" s="43">
        <f t="shared" si="321"/>
        <v>1.7608950771381529</v>
      </c>
      <c r="DO64" s="43">
        <f t="shared" si="322"/>
        <v>1.5275132480476976</v>
      </c>
      <c r="DP64" s="43">
        <f t="shared" si="323"/>
        <v>1.5275000186388585</v>
      </c>
      <c r="DQ64" s="43">
        <f t="shared" si="324"/>
        <v>1.5275000000264434</v>
      </c>
      <c r="DR64" s="43">
        <f t="shared" si="325"/>
        <v>1.5275000000009087</v>
      </c>
      <c r="DS64" s="43">
        <f t="shared" si="326"/>
        <v>1.5275000000000309</v>
      </c>
      <c r="DT64" s="43">
        <f t="shared" si="327"/>
        <v>0</v>
      </c>
      <c r="DU64" s="43">
        <f t="shared" si="328"/>
        <v>0</v>
      </c>
      <c r="DV64" s="43">
        <f t="shared" si="329"/>
        <v>0</v>
      </c>
      <c r="DW64" s="43">
        <f t="shared" si="330"/>
        <v>0</v>
      </c>
      <c r="DX64" s="47">
        <f t="shared" si="100"/>
        <v>2.2400000000000011</v>
      </c>
      <c r="DY64" s="2">
        <f>IF(OY64=0,($C$23/0.4536*IF(ISNA(MK63),'Drive Train'!$F$16,'Drive Train'!$F$17)*4.448*$C$24*S$6)*SIGN(BK64),BK64)</f>
        <v>0</v>
      </c>
      <c r="DZ64" s="2">
        <f>IF(OZ64=0,($C$23/0.4536*IF(ISNA(ML63),'Drive Train'!$F$16,'Drive Train'!$F$17)*4.448*$C$24*$C$21*T$6)*SIGN(BL64),BL64)</f>
        <v>0</v>
      </c>
      <c r="EA64" s="2">
        <f>IF(PA64=0,($C$23/0.4536*IF(ISNA(MM63),'Drive Train'!$F$16,'Drive Train'!$F$17)*4.448*$C$24*$C$21*U$6)*SIGN(BM64),BM64)</f>
        <v>0</v>
      </c>
      <c r="EB64" s="2">
        <f>IF(PB64=0,($C$23/0.4536*IF(ISNA(MN63),'Drive Train'!$F$16,'Drive Train'!$F$17)*4.448*$C$24*$C$21*V$6)*SIGN(BN64),BN64)</f>
        <v>0</v>
      </c>
      <c r="EC64" s="2">
        <f>IF(PC64=0,($C$23/0.4536*IF(ISNA(MO63),'Drive Train'!$F$16,'Drive Train'!$F$17)*4.448*$C$24*$C$21*W$6)*SIGN(BO64),BO64)</f>
        <v>0</v>
      </c>
      <c r="ED64" s="2">
        <f>IF(PD64=0,($C$23/0.4536*IF(ISNA(MP63),'Drive Train'!$F$16,'Drive Train'!$F$17)*4.448*$C$24*$C$21*X$6)*SIGN(BP64),BP64)</f>
        <v>0</v>
      </c>
      <c r="EE64" s="2">
        <f>IF(PE64=0,($C$23/0.4536*IF(ISNA(MQ63),'Drive Train'!$F$16,'Drive Train'!$F$17)*4.448*$C$24*$C$21*Y$6)*SIGN(BQ64),BQ64)</f>
        <v>0</v>
      </c>
      <c r="EF64" s="2">
        <f>IF(PF64=0,($C$23/0.4536*IF(ISNA(MR63),'Drive Train'!$F$16,'Drive Train'!$F$17)*4.448*$C$24*$C$21*Z$6)*SIGN(BR64),BR64)</f>
        <v>0</v>
      </c>
      <c r="EG64" s="2">
        <f>IF(PG64=0,($C$23/0.4536*IF(ISNA(MS63),'Drive Train'!$F$16,'Drive Train'!$F$17)*4.448*$C$24*$C$21*AA$6)*SIGN(BS64),BS64)</f>
        <v>0</v>
      </c>
      <c r="EH64" s="2">
        <f>IF(PH64=0,($C$23/0.4536*IF(ISNA(MT63),'Drive Train'!$F$16,'Drive Train'!$F$17)*4.448*$C$24*$C$21*AB$6)*SIGN(BT64),BT64)</f>
        <v>0</v>
      </c>
      <c r="EI64" s="2">
        <f>IF(PI64=0,($C$23/0.4536*IF(ISNA(MU63),'Drive Train'!$F$16,'Drive Train'!$F$17)*4.448*$C$24*$C$21*AC$6)*SIGN(BU64),BU64)</f>
        <v>0</v>
      </c>
      <c r="EJ64" s="2">
        <f>IF(PJ64=0,($C$23/0.4536*IF(ISNA(MV63),'Drive Train'!$F$16,'Drive Train'!$F$17)*4.448*$C$24*$C$21*AD$6)*SIGN(BV64),BV64)</f>
        <v>0</v>
      </c>
      <c r="EK64" s="2">
        <f>IF(PK64=0,($C$23/0.4536*IF(ISNA(MW63),'Drive Train'!$F$16,'Drive Train'!$F$17)*4.448*$C$24*$C$21*AE$6)*SIGN(BW64),BW64)</f>
        <v>0</v>
      </c>
      <c r="EL64" s="2">
        <f>IF(PL64=0,($C$23/0.4536*IF(ISNA(MX63),'Drive Train'!$F$16,'Drive Train'!$F$17)*4.448*$C$24*$C$21*AF$6)*SIGN(BX64),BX64)</f>
        <v>0</v>
      </c>
      <c r="EM64" s="2">
        <f>IF(PM64=0,($C$23/0.4536*IF(ISNA(MY63),'Drive Train'!$F$16,'Drive Train'!$F$17)*4.448*$C$24*$C$21*AG$6)*SIGN(BY64),BY64)</f>
        <v>0</v>
      </c>
      <c r="EN64" s="2">
        <f>IF(PN64=0,($C$23/0.4536*IF(ISNA(MZ63),'Drive Train'!$F$16,'Drive Train'!$F$17)*4.448*$C$24*$C$21*AH$6)*SIGN(BZ64),BZ64)</f>
        <v>0</v>
      </c>
      <c r="EO64" s="2">
        <f>IF(PO64=0,($C$23/0.4536*IF(ISNA(NA63),'Drive Train'!$F$16,'Drive Train'!$F$17)*4.448*$C$24*$C$21*AI$6)*SIGN(CA64),CA64)</f>
        <v>0</v>
      </c>
      <c r="EP64" s="2">
        <f>IF(PP64=0,($C$23/0.4536*IF(ISNA(NB63),'Drive Train'!$F$16,'Drive Train'!$F$17)*4.448*$C$24*$C$21*AJ$6)*SIGN(CB64),CB64)</f>
        <v>0</v>
      </c>
      <c r="EQ64" s="2">
        <f>IF(PQ64=0,($C$23/0.4536*IF(ISNA(NC63),'Drive Train'!$F$16,'Drive Train'!$F$17)*4.448*$C$24*$C$21*AK$6)*SIGN(CC64),CC64)</f>
        <v>0</v>
      </c>
      <c r="ER64" s="2">
        <f>IF(PR64=0,($C$23/0.4536*IF(ISNA(ND63),'Drive Train'!$F$16,'Drive Train'!$F$17)*4.448*$C$24*$C$21*AL$6)*SIGN(CD64),CD64)</f>
        <v>0</v>
      </c>
      <c r="ES64" s="2">
        <f>IF(PS64=0,($C$23/0.4536*IF(ISNA(NE63),'Drive Train'!$F$16,'Drive Train'!$F$17)*4.448*$C$24*$C$21*AM$6)*SIGN(CE64),CE64)</f>
        <v>0</v>
      </c>
      <c r="ET64" s="47">
        <f t="shared" si="331"/>
        <v>2.2400000000000011</v>
      </c>
      <c r="EU64" s="2">
        <f>MAX(MIN(IF(AND(OY63=1,NG64&lt;0),-1,1)*(DC64-$C$15)/($C$14-$C$15)*$C$12*$C$21-$C$33*LO64/AO$6 -  OY63*$C$33/$C$21,DY63/$C$19),MAX(EU$8:EU63)*-1)</f>
        <v>-0.84420937587075306</v>
      </c>
      <c r="EV64" s="2">
        <f>MAX(MIN(IF(AND(OZ63=1,NH64&lt;0),-1,1)*(DD64-$C$15)/($C$14-$C$15)*$C$12*$C$21-$C$33*LP64/AP$6 -  OZ63*$C$33/$C$21,DZ63/$C$19),MAX(EV$8:EV63)*-1)</f>
        <v>-0.93355703295689163</v>
      </c>
      <c r="EW64" s="2">
        <f>MAX(MIN(IF(AND(PA63=1,NI64&lt;0),-1,1)*(DE64-$C$15)/($C$14-$C$15)*$C$12*$C$21-$C$33*LQ64/AQ$6 -  PA63*$C$33/$C$21,EA63/$C$19),MAX(EW$8:EW63)*-1)</f>
        <v>-0.83086786711517213</v>
      </c>
      <c r="EX64" s="2">
        <f>MAX(MIN(IF(AND(PB63=1,NJ64&lt;0),-1,1)*(DF64-$C$15)/($C$14-$C$15)*$C$12*$C$21-$C$33*LR64/AR$6 -  PB63*$C$33/$C$21,EB63/$C$19),MAX(EX$8:EX63)*-1)</f>
        <v>-0.84420937587075306</v>
      </c>
      <c r="EY64" s="2">
        <f>MAX(MIN(IF(AND(PC63=1,NK64&lt;0),-1,1)*(DG64-$C$15)/($C$14-$C$15)*$C$12*$C$21-$C$33*LS64/AS$6 -  PC63*$C$33/$C$21,EC63/$C$19),MAX(EY$8:EY63)*-1)</f>
        <v>-0.84420937587075306</v>
      </c>
      <c r="EZ64" s="2">
        <f>MAX(MIN(IF(AND(PD63=1,NL64&lt;0),-1,1)*(DH64-$C$15)/($C$14-$C$15)*$C$12*$C$21-$C$33*LT64/AT$6 -  PD63*$C$33/$C$21,ED63/$C$19),MAX(EZ$8:EZ63)*-1)</f>
        <v>-0.84420937587075306</v>
      </c>
      <c r="FA64" s="2">
        <f>MAX(MIN(IF(AND(PE63=1,NM64&lt;0),-1,1)*(DI64-$C$15)/($C$14-$C$15)*$C$12*$C$21-$C$33*LU64/AU$6 -  PE63*$C$33/$C$21,EE63/$C$19),MAX(FA$8:FA63)*-1)</f>
        <v>-0.84420937587075306</v>
      </c>
      <c r="FB64" s="2">
        <f>MAX(MIN(IF(AND(PF63=1,NN64&lt;0),-1,1)*(DJ64-$C$15)/($C$14-$C$15)*$C$12*$C$21-$C$33*LV64/AV$6 -  PF63*$C$33/$C$21,EF63/$C$19),MAX(FB$8:FB63)*-1)</f>
        <v>-0.84420937587075306</v>
      </c>
      <c r="FC64" s="2">
        <f>MAX(MIN(IF(AND(PG63=1,NO64&lt;0),-1,1)*(DK64-$C$15)/($C$14-$C$15)*$C$12*$C$21-$C$33*LW64/AW$6 -  PG63*$C$33/$C$21,EG63/$C$19),MAX(FC$8:FC63)*-1)</f>
        <v>-0.82444281081081083</v>
      </c>
      <c r="FD64" s="2">
        <f>MAX(MIN(IF(AND(PH63=1,NP64&lt;0),-1,1)*(DL64-$C$15)/($C$14-$C$15)*$C$12*$C$21-$C$33*LX64/AX$6 -  PH63*$C$33/$C$21,EH63/$C$19),MAX(FD$8:FD63)*-1)</f>
        <v>-0.74400936585365862</v>
      </c>
      <c r="FE64" s="2">
        <f>MAX(MIN(IF(AND(PI63=1,NQ64&lt;0),-1,1)*(DM64-$C$15)/($C$14-$C$15)*$C$12*$C$21-$C$33*LY64/AY$6 -  PI63*$C$33/$C$21,EI63/$C$19),MAX(FE$8:FE63)*-1)</f>
        <v>-0.6778751999999999</v>
      </c>
      <c r="FF64" s="2">
        <f>MAX(MIN(IF(AND(PJ63=1,NR64&lt;0),-1,1)*(DN64-$C$15)/($C$14-$C$15)*$C$12*$C$21-$C$33*LZ64/AZ$6 -  PJ63*$C$33/$C$21,EJ63/$C$19),MAX(FF$8:FF63)*-1)</f>
        <v>-0.36771041517476449</v>
      </c>
      <c r="FG64" s="2">
        <f>MAX(MIN(IF(AND(PK63=1,NS64&lt;0),-1,1)*(DO64-$C$15)/($C$14-$C$15)*$C$12*$C$21-$C$33*MA64/BA$6 -  PK63*$C$33/$C$21,EK63/$C$19),MAX(FG$8:FG63)*-1)</f>
        <v>-0.4460383340531891</v>
      </c>
      <c r="FH64" s="2">
        <f>MAX(MIN(IF(AND(PL63=1,NT64&lt;0),-1,1)*(DP64-$C$15)/($C$14-$C$15)*$C$12*$C$21-$C$33*MB64/BB$6 -  PL63*$C$33/$C$21,EL63/$C$19),MAX(FH$8:FH63)*-1)</f>
        <v>-0.52436625293161376</v>
      </c>
      <c r="FI64" s="2">
        <f>MAX(MIN(IF(AND(PM63=1,NU64&lt;0),-1,1)*(DQ64-$C$15)/($C$14-$C$15)*$C$12*$C$21-$C$33*MC64/BC$6 -  PM63*$C$33/$C$21,EM63/$C$19),MAX(FI$8:FI63)*-1)</f>
        <v>-0.60269417181003837</v>
      </c>
      <c r="FJ64" s="2">
        <f>MAX(MIN(IF(AND(PN63=1,NV64&lt;0),-1,1)*(DR64-$C$15)/($C$14-$C$15)*$C$12*$C$21-$C$33*MD64/BD$6 -  PN63*$C$33/$C$21,EN63/$C$19),MAX(FJ$8:FJ63)*-1)</f>
        <v>-0.68102209068846309</v>
      </c>
      <c r="FK64" s="2">
        <f>MAX(MIN(IF(AND(PO63=1,NW64&lt;0),-1,1)*(DS64-$C$15)/($C$14-$C$15)*$C$12*$C$21-$C$33*ME64/BE$6 -  PO63*$C$33/$C$21,EO63/$C$19),MAX(FK$8:FK63)*-1)</f>
        <v>-0.7593500095668877</v>
      </c>
      <c r="FL64" s="2">
        <f>MAX(MIN(IF(AND(PP63=1,NX64&lt;0),-1,1)*(DT64-$C$15)/($C$14-$C$15)*$C$12*$C$21-$C$33*MF64/BF$6 -  PP63*$C$33/$C$21,EP63/$C$19),MAX(FL$8:FL63)*-1)</f>
        <v>-0.8376779284453123</v>
      </c>
      <c r="FM64" s="2">
        <f>MAX(MIN(IF(AND(PQ63=1,NY64&lt;0),-1,1)*(DU64-$C$15)/($C$14-$C$15)*$C$12*$C$21-$C$33*MG64/BG$6 -  PQ63*$C$33/$C$21,EQ63/$C$19),MAX(FM$8:FM63)*-1)</f>
        <v>-0.84420937587075306</v>
      </c>
      <c r="FN64" s="2">
        <f>MAX(MIN(IF(AND(PR63=1,NZ64&lt;0),-1,1)*(DV64-$C$15)/($C$14-$C$15)*$C$12*$C$21-$C$33*MH64/BH$6 -  PR63*$C$33/$C$21,ER63/$C$19),MAX(FN$8:FN63)*-1)</f>
        <v>-0.84420937587075306</v>
      </c>
      <c r="FO64" s="2">
        <f>MAX(MIN(IF(AND(PS63=1,OA64&lt;0),-1,1)*(DW64-$C$15)/($C$14-$C$15)*$C$12*$C$21-$C$33*MI64/BI$6 -  PS63*$C$33/$C$21,ES63/$C$19),MAX(FO$8:FO63)*-1)</f>
        <v>-0.84420937587075306</v>
      </c>
      <c r="FP64" s="47">
        <f t="shared" si="101"/>
        <v>2.2400000000000011</v>
      </c>
      <c r="FQ64" s="43">
        <f t="shared" si="375"/>
        <v>0</v>
      </c>
      <c r="FR64" s="43">
        <f t="shared" si="376"/>
        <v>1.5275000000000003</v>
      </c>
      <c r="FS64" s="43">
        <f t="shared" si="377"/>
        <v>1.5274999999999999</v>
      </c>
      <c r="FT64" s="43">
        <f t="shared" si="378"/>
        <v>0</v>
      </c>
      <c r="FU64" s="43">
        <f t="shared" si="379"/>
        <v>0</v>
      </c>
      <c r="FV64" s="43">
        <f t="shared" si="380"/>
        <v>0</v>
      </c>
      <c r="FW64" s="43">
        <f t="shared" si="381"/>
        <v>0</v>
      </c>
      <c r="FX64" s="43">
        <f t="shared" si="382"/>
        <v>0</v>
      </c>
      <c r="FY64" s="43">
        <f t="shared" si="383"/>
        <v>0</v>
      </c>
      <c r="FZ64" s="43">
        <f t="shared" si="384"/>
        <v>0</v>
      </c>
      <c r="GA64" s="43">
        <f t="shared" si="385"/>
        <v>0</v>
      </c>
      <c r="GB64" s="43">
        <f t="shared" si="386"/>
        <v>1.7608950771381529</v>
      </c>
      <c r="GC64" s="43">
        <f t="shared" si="387"/>
        <v>1.5275132480476976</v>
      </c>
      <c r="GD64" s="43">
        <f t="shared" si="388"/>
        <v>1.5275000186388585</v>
      </c>
      <c r="GE64" s="43">
        <f t="shared" si="389"/>
        <v>1.5275000000264434</v>
      </c>
      <c r="GF64" s="43">
        <f t="shared" si="390"/>
        <v>1.5275000000009087</v>
      </c>
      <c r="GG64" s="43">
        <f t="shared" si="391"/>
        <v>1.5275000000000309</v>
      </c>
      <c r="GH64" s="43">
        <f t="shared" si="392"/>
        <v>0</v>
      </c>
      <c r="GI64" s="43">
        <f t="shared" si="393"/>
        <v>0</v>
      </c>
      <c r="GJ64" s="43">
        <f t="shared" si="394"/>
        <v>0</v>
      </c>
      <c r="GK64" s="43">
        <f t="shared" si="395"/>
        <v>0</v>
      </c>
      <c r="GL64" s="47">
        <f t="shared" si="123"/>
        <v>2.2400000000000011</v>
      </c>
      <c r="GM64" s="43">
        <f t="shared" si="332"/>
        <v>0</v>
      </c>
      <c r="GN64" s="43">
        <f t="shared" si="333"/>
        <v>-9.3768814917033598</v>
      </c>
      <c r="GO64" s="43">
        <f t="shared" si="334"/>
        <v>-12.054532675934162</v>
      </c>
      <c r="GP64" s="43">
        <f t="shared" si="335"/>
        <v>0</v>
      </c>
      <c r="GQ64" s="43">
        <f t="shared" si="336"/>
        <v>0</v>
      </c>
      <c r="GR64" s="43">
        <f t="shared" si="337"/>
        <v>0</v>
      </c>
      <c r="GS64" s="43">
        <f t="shared" si="338"/>
        <v>0</v>
      </c>
      <c r="GT64" s="43">
        <f t="shared" si="339"/>
        <v>0</v>
      </c>
      <c r="GU64" s="43">
        <f t="shared" si="340"/>
        <v>0</v>
      </c>
      <c r="GV64" s="43">
        <f t="shared" si="341"/>
        <v>0</v>
      </c>
      <c r="GW64" s="43">
        <f t="shared" si="342"/>
        <v>0</v>
      </c>
      <c r="GX64" s="43">
        <f t="shared" si="343"/>
        <v>-7.3867516705174294</v>
      </c>
      <c r="GY64" s="43">
        <f t="shared" si="344"/>
        <v>-8.9602422809162849</v>
      </c>
      <c r="GZ64" s="43">
        <f t="shared" si="345"/>
        <v>-10.533732891315141</v>
      </c>
      <c r="HA64" s="43">
        <f t="shared" si="346"/>
        <v>-12.107223501713998</v>
      </c>
      <c r="HB64" s="43">
        <f t="shared" si="347"/>
        <v>-13.680714112112852</v>
      </c>
      <c r="HC64" s="43">
        <f t="shared" si="348"/>
        <v>-15.254204722511707</v>
      </c>
      <c r="HD64" s="43">
        <f t="shared" si="349"/>
        <v>0</v>
      </c>
      <c r="HE64" s="43">
        <f t="shared" si="350"/>
        <v>0</v>
      </c>
      <c r="HF64" s="43">
        <f t="shared" si="351"/>
        <v>0</v>
      </c>
      <c r="HG64" s="43">
        <f t="shared" si="352"/>
        <v>0</v>
      </c>
      <c r="HH64" s="47">
        <f t="shared" si="124"/>
        <v>2.2400000000000011</v>
      </c>
      <c r="HI64" s="43">
        <f t="shared" si="125"/>
        <v>0</v>
      </c>
      <c r="HJ64" s="43">
        <f t="shared" si="126"/>
        <v>9.3768814917033598</v>
      </c>
      <c r="HK64" s="43">
        <f t="shared" si="127"/>
        <v>12.054532675934162</v>
      </c>
      <c r="HL64" s="43">
        <f t="shared" si="128"/>
        <v>0</v>
      </c>
      <c r="HM64" s="43">
        <f t="shared" si="129"/>
        <v>0</v>
      </c>
      <c r="HN64" s="43">
        <f t="shared" si="130"/>
        <v>0</v>
      </c>
      <c r="HO64" s="43">
        <f t="shared" si="131"/>
        <v>0</v>
      </c>
      <c r="HP64" s="43">
        <f t="shared" si="132"/>
        <v>0</v>
      </c>
      <c r="HQ64" s="43">
        <f t="shared" si="133"/>
        <v>0</v>
      </c>
      <c r="HR64" s="43">
        <f t="shared" si="134"/>
        <v>0</v>
      </c>
      <c r="HS64" s="43">
        <f t="shared" si="135"/>
        <v>0</v>
      </c>
      <c r="HT64" s="43">
        <f t="shared" si="136"/>
        <v>7.3867516705174294</v>
      </c>
      <c r="HU64" s="43">
        <f t="shared" si="137"/>
        <v>8.9602422809162849</v>
      </c>
      <c r="HV64" s="43">
        <f t="shared" si="138"/>
        <v>10.533732891315141</v>
      </c>
      <c r="HW64" s="43">
        <f t="shared" si="139"/>
        <v>12.107223501713998</v>
      </c>
      <c r="HX64" s="43">
        <f t="shared" si="140"/>
        <v>13.680714112112852</v>
      </c>
      <c r="HY64" s="43">
        <f t="shared" si="141"/>
        <v>15.254204722511707</v>
      </c>
      <c r="HZ64" s="43">
        <f t="shared" si="142"/>
        <v>0</v>
      </c>
      <c r="IA64" s="43">
        <f t="shared" si="143"/>
        <v>0</v>
      </c>
      <c r="IB64" s="43">
        <f t="shared" si="144"/>
        <v>0</v>
      </c>
      <c r="IC64" s="43">
        <f t="shared" si="145"/>
        <v>0</v>
      </c>
      <c r="ID64" s="47">
        <f t="shared" si="146"/>
        <v>2.2400000000000011</v>
      </c>
      <c r="IE64" s="43">
        <f t="shared" si="147"/>
        <v>0</v>
      </c>
      <c r="IF64" s="43">
        <f t="shared" si="148"/>
        <v>0</v>
      </c>
      <c r="IG64" s="43">
        <f t="shared" si="149"/>
        <v>0</v>
      </c>
      <c r="IH64" s="43">
        <f t="shared" si="150"/>
        <v>0</v>
      </c>
      <c r="II64" s="43">
        <f t="shared" si="151"/>
        <v>0</v>
      </c>
      <c r="IJ64" s="43">
        <f t="shared" si="152"/>
        <v>0</v>
      </c>
      <c r="IK64" s="43">
        <f t="shared" si="153"/>
        <v>0</v>
      </c>
      <c r="IL64" s="43">
        <f t="shared" si="154"/>
        <v>0</v>
      </c>
      <c r="IM64" s="43">
        <f t="shared" si="155"/>
        <v>0</v>
      </c>
      <c r="IN64" s="43">
        <f t="shared" si="156"/>
        <v>0</v>
      </c>
      <c r="IO64" s="43">
        <f t="shared" si="157"/>
        <v>0</v>
      </c>
      <c r="IP64" s="43">
        <f t="shared" si="158"/>
        <v>0</v>
      </c>
      <c r="IQ64" s="43">
        <f t="shared" si="159"/>
        <v>0</v>
      </c>
      <c r="IR64" s="43">
        <f t="shared" si="160"/>
        <v>0</v>
      </c>
      <c r="IS64" s="43">
        <f t="shared" si="161"/>
        <v>0</v>
      </c>
      <c r="IT64" s="43">
        <f t="shared" si="162"/>
        <v>0</v>
      </c>
      <c r="IU64" s="43">
        <f t="shared" si="163"/>
        <v>0</v>
      </c>
      <c r="IV64" s="43">
        <f t="shared" si="164"/>
        <v>0</v>
      </c>
      <c r="IW64" s="43">
        <f t="shared" si="165"/>
        <v>0</v>
      </c>
      <c r="IX64" s="43">
        <f t="shared" si="166"/>
        <v>0</v>
      </c>
      <c r="IY64" s="43">
        <f t="shared" si="167"/>
        <v>0</v>
      </c>
      <c r="IZ64" s="47">
        <f t="shared" si="168"/>
        <v>2.2400000000000011</v>
      </c>
      <c r="JA64" s="43" t="e">
        <f t="shared" si="267"/>
        <v>#N/A</v>
      </c>
      <c r="JB64" s="43" t="e">
        <f t="shared" si="268"/>
        <v>#N/A</v>
      </c>
      <c r="JC64" s="43" t="e">
        <f t="shared" si="269"/>
        <v>#N/A</v>
      </c>
      <c r="JD64" s="43" t="e">
        <f t="shared" si="270"/>
        <v>#N/A</v>
      </c>
      <c r="JE64" s="43" t="e">
        <f t="shared" si="271"/>
        <v>#N/A</v>
      </c>
      <c r="JF64" s="43" t="e">
        <f t="shared" si="272"/>
        <v>#N/A</v>
      </c>
      <c r="JG64" s="43" t="e">
        <f t="shared" si="273"/>
        <v>#N/A</v>
      </c>
      <c r="JH64" s="43" t="e">
        <f t="shared" si="274"/>
        <v>#N/A</v>
      </c>
      <c r="JI64" s="43" t="e">
        <f t="shared" si="275"/>
        <v>#N/A</v>
      </c>
      <c r="JJ64" s="43" t="e">
        <f t="shared" si="276"/>
        <v>#N/A</v>
      </c>
      <c r="JK64" s="43" t="e">
        <f t="shared" si="277"/>
        <v>#N/A</v>
      </c>
      <c r="JL64" s="43" t="e">
        <f t="shared" si="278"/>
        <v>#N/A</v>
      </c>
      <c r="JM64" s="43" t="e">
        <f t="shared" si="279"/>
        <v>#N/A</v>
      </c>
      <c r="JN64" s="43" t="e">
        <f t="shared" si="280"/>
        <v>#N/A</v>
      </c>
      <c r="JO64" s="43" t="e">
        <f t="shared" si="281"/>
        <v>#N/A</v>
      </c>
      <c r="JP64" s="43" t="e">
        <f t="shared" si="282"/>
        <v>#N/A</v>
      </c>
      <c r="JQ64" s="43" t="e">
        <f t="shared" si="283"/>
        <v>#N/A</v>
      </c>
      <c r="JR64" s="43" t="e">
        <f t="shared" si="284"/>
        <v>#N/A</v>
      </c>
      <c r="JS64" s="43" t="e">
        <f t="shared" si="285"/>
        <v>#N/A</v>
      </c>
      <c r="JT64" s="43" t="e">
        <f t="shared" si="286"/>
        <v>#N/A</v>
      </c>
      <c r="JU64" s="43" t="e">
        <f t="shared" si="287"/>
        <v>#N/A</v>
      </c>
      <c r="JV64" s="47">
        <f t="shared" si="170"/>
        <v>2.2400000000000011</v>
      </c>
      <c r="JW64" s="36">
        <f t="shared" si="396"/>
        <v>0</v>
      </c>
      <c r="JX64" s="36">
        <f t="shared" si="397"/>
        <v>0</v>
      </c>
      <c r="JY64" s="36">
        <f t="shared" si="398"/>
        <v>0</v>
      </c>
      <c r="JZ64" s="36">
        <f t="shared" si="399"/>
        <v>0</v>
      </c>
      <c r="KA64" s="36">
        <f t="shared" si="400"/>
        <v>0</v>
      </c>
      <c r="KB64" s="36">
        <f t="shared" si="401"/>
        <v>0</v>
      </c>
      <c r="KC64" s="36">
        <f t="shared" si="402"/>
        <v>0</v>
      </c>
      <c r="KD64" s="36">
        <f t="shared" si="403"/>
        <v>0</v>
      </c>
      <c r="KE64" s="36">
        <f t="shared" si="404"/>
        <v>0</v>
      </c>
      <c r="KF64" s="36">
        <f t="shared" si="405"/>
        <v>0</v>
      </c>
      <c r="KG64" s="36">
        <f t="shared" si="406"/>
        <v>0</v>
      </c>
      <c r="KH64" s="36">
        <f t="shared" si="407"/>
        <v>0</v>
      </c>
      <c r="KI64" s="36">
        <f t="shared" si="408"/>
        <v>0</v>
      </c>
      <c r="KJ64" s="36">
        <f t="shared" si="409"/>
        <v>0</v>
      </c>
      <c r="KK64" s="36">
        <f t="shared" si="410"/>
        <v>0</v>
      </c>
      <c r="KL64" s="36">
        <f t="shared" si="411"/>
        <v>0</v>
      </c>
      <c r="KM64" s="36">
        <f t="shared" si="412"/>
        <v>0</v>
      </c>
      <c r="KN64" s="36">
        <f t="shared" si="413"/>
        <v>0</v>
      </c>
      <c r="KO64" s="36">
        <f t="shared" si="414"/>
        <v>0</v>
      </c>
      <c r="KP64" s="36">
        <f t="shared" si="415"/>
        <v>0</v>
      </c>
      <c r="KQ64" s="36">
        <f t="shared" si="416"/>
        <v>0</v>
      </c>
      <c r="KR64" s="47">
        <f t="shared" si="192"/>
        <v>2.2400000000000011</v>
      </c>
      <c r="KS64" s="1">
        <f t="shared" si="417"/>
        <v>1</v>
      </c>
      <c r="KT64" s="1">
        <f t="shared" si="418"/>
        <v>0</v>
      </c>
      <c r="KU64" s="1">
        <f t="shared" si="419"/>
        <v>0</v>
      </c>
      <c r="KV64" s="1">
        <f t="shared" si="420"/>
        <v>1</v>
      </c>
      <c r="KW64" s="1">
        <f t="shared" si="421"/>
        <v>1</v>
      </c>
      <c r="KX64" s="1">
        <f t="shared" si="422"/>
        <v>1</v>
      </c>
      <c r="KY64" s="1">
        <f t="shared" si="423"/>
        <v>1</v>
      </c>
      <c r="KZ64" s="1">
        <f t="shared" si="424"/>
        <v>1</v>
      </c>
      <c r="LA64" s="1">
        <f t="shared" si="425"/>
        <v>1</v>
      </c>
      <c r="LB64" s="1">
        <f t="shared" si="426"/>
        <v>1</v>
      </c>
      <c r="LC64" s="1">
        <f t="shared" si="427"/>
        <v>1</v>
      </c>
      <c r="LD64" s="1">
        <f t="shared" si="428"/>
        <v>0</v>
      </c>
      <c r="LE64" s="1">
        <f t="shared" si="429"/>
        <v>0</v>
      </c>
      <c r="LF64" s="1">
        <f t="shared" si="430"/>
        <v>0</v>
      </c>
      <c r="LG64" s="1">
        <f t="shared" si="431"/>
        <v>0</v>
      </c>
      <c r="LH64" s="1">
        <f t="shared" si="432"/>
        <v>0</v>
      </c>
      <c r="LI64" s="1">
        <f t="shared" si="433"/>
        <v>0</v>
      </c>
      <c r="LJ64" s="1">
        <f t="shared" si="434"/>
        <v>1</v>
      </c>
      <c r="LK64" s="1">
        <f t="shared" si="435"/>
        <v>1</v>
      </c>
      <c r="LL64" s="1">
        <f t="shared" si="436"/>
        <v>1</v>
      </c>
      <c r="LM64" s="1">
        <f t="shared" si="437"/>
        <v>1</v>
      </c>
      <c r="LN64" s="47">
        <f t="shared" si="214"/>
        <v>2.2400000000000011</v>
      </c>
      <c r="LO64" s="43">
        <f t="shared" si="215"/>
        <v>0</v>
      </c>
      <c r="LP64" s="43">
        <f t="shared" si="216"/>
        <v>6.2062814955749506</v>
      </c>
      <c r="LQ64" s="43">
        <f t="shared" si="217"/>
        <v>0.40159651122936235</v>
      </c>
      <c r="LR64" s="43">
        <f t="shared" si="218"/>
        <v>0</v>
      </c>
      <c r="LS64" s="43">
        <f t="shared" si="219"/>
        <v>0</v>
      </c>
      <c r="LT64" s="43">
        <f t="shared" si="220"/>
        <v>0</v>
      </c>
      <c r="LU64" s="43">
        <f t="shared" si="221"/>
        <v>0</v>
      </c>
      <c r="LV64" s="43">
        <f t="shared" si="222"/>
        <v>0</v>
      </c>
      <c r="LW64" s="43">
        <f t="shared" si="223"/>
        <v>0</v>
      </c>
      <c r="LX64" s="43">
        <f t="shared" si="224"/>
        <v>0</v>
      </c>
      <c r="LY64" s="43">
        <f t="shared" si="225"/>
        <v>0</v>
      </c>
      <c r="LZ64" s="43">
        <f t="shared" si="226"/>
        <v>7.0446878489632265</v>
      </c>
      <c r="MA64" s="43">
        <f t="shared" si="227"/>
        <v>5.8866800872635778</v>
      </c>
      <c r="MB64" s="43">
        <f t="shared" si="228"/>
        <v>4.7731698985721387</v>
      </c>
      <c r="MC64" s="43">
        <f t="shared" si="229"/>
        <v>2.9510259888091719</v>
      </c>
      <c r="MD64" s="43">
        <f t="shared" si="230"/>
        <v>1.8708418444634061</v>
      </c>
      <c r="ME64" s="43">
        <f t="shared" si="231"/>
        <v>0.42870085294940463</v>
      </c>
      <c r="MF64" s="43">
        <f t="shared" si="232"/>
        <v>0</v>
      </c>
      <c r="MG64" s="43">
        <f t="shared" si="233"/>
        <v>0</v>
      </c>
      <c r="MH64" s="43">
        <f t="shared" si="234"/>
        <v>0</v>
      </c>
      <c r="MI64" s="43">
        <f t="shared" si="235"/>
        <v>0</v>
      </c>
      <c r="MJ64" s="47">
        <f t="shared" si="236"/>
        <v>2.2400000000000011</v>
      </c>
      <c r="MK64" s="43" t="e">
        <f t="shared" si="353"/>
        <v>#N/A</v>
      </c>
      <c r="ML64" s="43" t="e">
        <f t="shared" si="288"/>
        <v>#N/A</v>
      </c>
      <c r="MM64" s="43" t="e">
        <f t="shared" si="289"/>
        <v>#N/A</v>
      </c>
      <c r="MN64" s="43" t="e">
        <f t="shared" si="290"/>
        <v>#N/A</v>
      </c>
      <c r="MO64" s="43" t="e">
        <f t="shared" si="291"/>
        <v>#N/A</v>
      </c>
      <c r="MP64" s="43" t="e">
        <f t="shared" si="292"/>
        <v>#N/A</v>
      </c>
      <c r="MQ64" s="43" t="e">
        <f t="shared" si="293"/>
        <v>#N/A</v>
      </c>
      <c r="MR64" s="43" t="e">
        <f t="shared" si="294"/>
        <v>#N/A</v>
      </c>
      <c r="MS64" s="43" t="e">
        <f t="shared" si="295"/>
        <v>#N/A</v>
      </c>
      <c r="MT64" s="43" t="e">
        <f t="shared" si="296"/>
        <v>#N/A</v>
      </c>
      <c r="MU64" s="43" t="e">
        <f t="shared" si="297"/>
        <v>#N/A</v>
      </c>
      <c r="MV64" s="43" t="e">
        <f t="shared" si="298"/>
        <v>#N/A</v>
      </c>
      <c r="MW64" s="43" t="e">
        <f t="shared" si="299"/>
        <v>#N/A</v>
      </c>
      <c r="MX64" s="43" t="e">
        <f t="shared" si="300"/>
        <v>#N/A</v>
      </c>
      <c r="MY64" s="43" t="e">
        <f t="shared" si="301"/>
        <v>#N/A</v>
      </c>
      <c r="MZ64" s="43" t="e">
        <f t="shared" si="302"/>
        <v>#N/A</v>
      </c>
      <c r="NA64" s="43" t="e">
        <f t="shared" si="303"/>
        <v>#N/A</v>
      </c>
      <c r="NB64" s="43" t="e">
        <f t="shared" si="304"/>
        <v>#N/A</v>
      </c>
      <c r="NC64" s="43" t="e">
        <f t="shared" si="305"/>
        <v>#N/A</v>
      </c>
      <c r="ND64" s="43" t="e">
        <f t="shared" si="306"/>
        <v>#N/A</v>
      </c>
      <c r="NE64" s="43" t="e">
        <f t="shared" si="307"/>
        <v>#N/A</v>
      </c>
      <c r="NF64" s="47">
        <f t="shared" si="238"/>
        <v>2.2400000000000011</v>
      </c>
      <c r="NG64" s="43">
        <f>IF(OY63=0,MIN('Drive Train'!$F$35-FQ63*$C$19*'Drive Train'!$F$39,NG63+$C$39)-$C$7,IF(LO63-1&lt;=0,0,IF($C$37=Motors!$C$30,MAX(MAX(NG$8:NG63)*-1,NG63-$C$39),MAX(0,MAX(NG$8:NG63)*-1,NG63-$C$39))))</f>
        <v>0</v>
      </c>
      <c r="NH64" s="43">
        <f>IF(OZ63=0,MIN('Drive Train'!$F$35-FR63*$C$19*'Drive Train'!$F$39,NH63+$C$39)-$C$7,IF(LP63-1&lt;=0,0,IF($C$37=Motors!$C$30,MAX(MAX(NH$8:NH63)*-1,NH63-$C$39),MAX(0,MAX(NH$8:NH63)*-1,NH63-$C$39))))</f>
        <v>0</v>
      </c>
      <c r="NI64" s="43">
        <f>IF(PA63=0,MIN('Drive Train'!$F$35-FS63*$C$19*'Drive Train'!$F$39,NI63+$C$39)-$C$7,IF(LQ63-1&lt;=0,0,IF($C$37=Motors!$C$30,MAX(MAX(NI$8:NI63)*-1,NI63-$C$39),MAX(0,MAX(NI$8:NI63)*-1,NI63-$C$39))))</f>
        <v>0</v>
      </c>
      <c r="NJ64" s="43">
        <f>IF(PB63=0,MIN('Drive Train'!$F$35-FT63*$C$19*'Drive Train'!$F$39,NJ63+$C$39)-$C$7,IF(LR63-1&lt;=0,0,IF($C$37=Motors!$C$30,MAX(MAX(NJ$8:NJ63)*-1,NJ63-$C$39),MAX(0,MAX(NJ$8:NJ63)*-1,NJ63-$C$39))))</f>
        <v>0</v>
      </c>
      <c r="NK64" s="43">
        <f>IF(PC63=0,MIN('Drive Train'!$F$35-FU63*$C$19*'Drive Train'!$F$39,NK63+$C$39)-$C$7,IF(LS63-1&lt;=0,0,IF($C$37=Motors!$C$30,MAX(MAX(NK$8:NK63)*-1,NK63-$C$39),MAX(0,MAX(NK$8:NK63)*-1,NK63-$C$39))))</f>
        <v>0</v>
      </c>
      <c r="NL64" s="43">
        <f>IF(PD63=0,MIN('Drive Train'!$F$35-FV63*$C$19*'Drive Train'!$F$39,NL63+$C$39)-$C$7,IF(LT63-1&lt;=0,0,IF($C$37=Motors!$C$30,MAX(MAX(NL$8:NL63)*-1,NL63-$C$39),MAX(0,MAX(NL$8:NL63)*-1,NL63-$C$39))))</f>
        <v>0</v>
      </c>
      <c r="NM64" s="43">
        <f>IF(PE63=0,MIN('Drive Train'!$F$35-FW63*$C$19*'Drive Train'!$F$39,NM63+$C$39)-$C$7,IF(LU63-1&lt;=0,0,IF($C$37=Motors!$C$30,MAX(MAX(NM$8:NM63)*-1,NM63-$C$39),MAX(0,MAX(NM$8:NM63)*-1,NM63-$C$39))))</f>
        <v>0</v>
      </c>
      <c r="NN64" s="43">
        <f>IF(PF63=0,MIN('Drive Train'!$F$35-FX63*$C$19*'Drive Train'!$F$39,NN63+$C$39)-$C$7,IF(LV63-1&lt;=0,0,IF($C$37=Motors!$C$30,MAX(MAX(NN$8:NN63)*-1,NN63-$C$39),MAX(0,MAX(NN$8:NN63)*-1,NN63-$C$39))))</f>
        <v>0</v>
      </c>
      <c r="NO64" s="43">
        <f>IF(PG63=0,MIN('Drive Train'!$F$35-FY63*$C$19*'Drive Train'!$F$39,NO63+$C$39)-$C$7,IF(LW63-1&lt;=0,0,IF($C$37=Motors!$C$30,MAX(MAX(NO$8:NO63)*-1,NO63-$C$39),MAX(0,MAX(NO$8:NO63)*-1,NO63-$C$39))))</f>
        <v>0</v>
      </c>
      <c r="NP64" s="43">
        <f>IF(PH63=0,MIN('Drive Train'!$F$35-FZ63*$C$19*'Drive Train'!$F$39,NP63+$C$39)-$C$7,IF(LX63-1&lt;=0,0,IF($C$37=Motors!$C$30,MAX(MAX(NP$8:NP63)*-1,NP63-$C$39),MAX(0,MAX(NP$8:NP63)*-1,NP63-$C$39))))</f>
        <v>0</v>
      </c>
      <c r="NQ64" s="43">
        <f>IF(PI63=0,MIN('Drive Train'!$F$35-GA63*$C$19*'Drive Train'!$F$39,NQ63+$C$39)-$C$7,IF(LY63-1&lt;=0,0,IF($C$37=Motors!$C$30,MAX(MAX(NQ$8:NQ63)*-1,NQ63-$C$39),MAX(0,MAX(NQ$8:NQ63)*-1,NQ63-$C$39))))</f>
        <v>0</v>
      </c>
      <c r="NR64" s="43">
        <f>IF(PJ63=0,MIN('Drive Train'!$F$35-GB63*$C$19*'Drive Train'!$F$39,NR63+$C$39)-$C$7,IF(LZ63-1&lt;=0,0,IF($C$37=Motors!$C$30,MAX(MAX(NR$8:NR63)*-1,NR63-$C$39),MAX(0,MAX(NR$8:NR63)*-1,NR63-$C$39))))</f>
        <v>0</v>
      </c>
      <c r="NS64" s="43">
        <f>IF(PK63=0,MIN('Drive Train'!$F$35-GC63*$C$19*'Drive Train'!$F$39,NS63+$C$39)-$C$7,IF(MA63-1&lt;=0,0,IF($C$37=Motors!$C$30,MAX(MAX(NS$8:NS63)*-1,NS63-$C$39),MAX(0,MAX(NS$8:NS63)*-1,NS63-$C$39))))</f>
        <v>0</v>
      </c>
      <c r="NT64" s="43">
        <f>IF(PL63=0,MIN('Drive Train'!$F$35-GD63*$C$19*'Drive Train'!$F$39,NT63+$C$39)-$C$7,IF(MB63-1&lt;=0,0,IF($C$37=Motors!$C$30,MAX(MAX(NT$8:NT63)*-1,NT63-$C$39),MAX(0,MAX(NT$8:NT63)*-1,NT63-$C$39))))</f>
        <v>0</v>
      </c>
      <c r="NU64" s="43">
        <f>IF(PM63=0,MIN('Drive Train'!$F$35-GE63*$C$19*'Drive Train'!$F$39,NU63+$C$39)-$C$7,IF(MC63-1&lt;=0,0,IF($C$37=Motors!$C$30,MAX(MAX(NU$8:NU63)*-1,NU63-$C$39),MAX(0,MAX(NU$8:NU63)*-1,NU63-$C$39))))</f>
        <v>0</v>
      </c>
      <c r="NV64" s="43">
        <f>IF(PN63=0,MIN('Drive Train'!$F$35-GF63*$C$19*'Drive Train'!$F$39,NV63+$C$39)-$C$7,IF(MD63-1&lt;=0,0,IF($C$37=Motors!$C$30,MAX(MAX(NV$8:NV63)*-1,NV63-$C$39),MAX(0,MAX(NV$8:NV63)*-1,NV63-$C$39))))</f>
        <v>0</v>
      </c>
      <c r="NW64" s="43">
        <f>IF(PO63=0,MIN('Drive Train'!$F$35-GG63*$C$19*'Drive Train'!$F$39,NW63+$C$39)-$C$7,IF(ME63-1&lt;=0,0,IF($C$37=Motors!$C$30,MAX(MAX(NW$8:NW63)*-1,NW63-$C$39),MAX(0,MAX(NW$8:NW63)*-1,NW63-$C$39))))</f>
        <v>0</v>
      </c>
      <c r="NX64" s="43">
        <f>IF(PP63=0,MIN('Drive Train'!$F$35-GH63*$C$19*'Drive Train'!$F$39,NX63+$C$39)-$C$7,IF(MF63-1&lt;=0,0,IF($C$37=Motors!$C$30,MAX(MAX(NX$8:NX63)*-1,NX63-$C$39),MAX(0,MAX(NX$8:NX63)*-1,NX63-$C$39))))</f>
        <v>0</v>
      </c>
      <c r="NY64" s="43">
        <f>IF(PQ63=0,MIN('Drive Train'!$F$35-GI63*$C$19*'Drive Train'!$F$39,NY63+$C$39)-$C$7,IF(MG63-1&lt;=0,0,IF($C$37=Motors!$C$30,MAX(MAX(NY$8:NY63)*-1,NY63-$C$39),MAX(0,MAX(NY$8:NY63)*-1,NY63-$C$39))))</f>
        <v>0</v>
      </c>
      <c r="NZ64" s="43">
        <f>IF(PR63=0,MIN('Drive Train'!$F$35-GJ63*$C$19*'Drive Train'!$F$39,NZ63+$C$39)-$C$7,IF(MH63-1&lt;=0,0,IF($C$37=Motors!$C$30,MAX(MAX(NZ$8:NZ63)*-1,NZ63-$C$39),MAX(0,MAX(NZ$8:NZ63)*-1,NZ63-$C$39))))</f>
        <v>0</v>
      </c>
      <c r="OA64" s="43">
        <f>IF(PS63=0,MIN('Drive Train'!$F$35-GK63*$C$19*'Drive Train'!$F$39,OA63+$C$39)-$C$7,IF(MI63-1&lt;=0,0,IF($C$37=Motors!$C$30,MAX(MAX(OA$8:OA63)*-1,OA63-$C$39),MAX(0,MAX(OA$8:OA63)*-1,OA63-$C$39))))</f>
        <v>0</v>
      </c>
      <c r="OB64" s="47">
        <f t="shared" si="239"/>
        <v>2.2400000000000011</v>
      </c>
      <c r="OC64" s="43">
        <f>'Drive Train'!$F$35-(FQ64*$C$13)*$C$19*'Drive Train'!$F$39</f>
        <v>12.4</v>
      </c>
      <c r="OD64" s="43">
        <f>'Drive Train'!$F$35-(FR64*$C$13)*$C$19*'Drive Train'!$F$39</f>
        <v>12.335845000000001</v>
      </c>
      <c r="OE64" s="43">
        <f>'Drive Train'!$F$35-(FS64*$C$13)*$C$19*'Drive Train'!$F$39</f>
        <v>12.335845000000001</v>
      </c>
      <c r="OF64" s="43">
        <f>'Drive Train'!$F$35-(FT64*$C$13)*$C$19*'Drive Train'!$F$39</f>
        <v>12.4</v>
      </c>
      <c r="OG64" s="43">
        <f>'Drive Train'!$F$35-(FU64*$C$13)*$C$19*'Drive Train'!$F$39</f>
        <v>12.4</v>
      </c>
      <c r="OH64" s="43">
        <f>'Drive Train'!$F$35-(FV64*$C$13)*$C$19*'Drive Train'!$F$39</f>
        <v>12.4</v>
      </c>
      <c r="OI64" s="43">
        <f>'Drive Train'!$F$35-(FW64*$C$13)*$C$19*'Drive Train'!$F$39</f>
        <v>12.4</v>
      </c>
      <c r="OJ64" s="43">
        <f>'Drive Train'!$F$35-(FX64*$C$13)*$C$19*'Drive Train'!$F$39</f>
        <v>12.4</v>
      </c>
      <c r="OK64" s="43">
        <f>'Drive Train'!$F$35-(FY64*$C$13)*$C$19*'Drive Train'!$F$39</f>
        <v>12.4</v>
      </c>
      <c r="OL64" s="43">
        <f>'Drive Train'!$F$35-(FZ64*$C$13)*$C$19*'Drive Train'!$F$39</f>
        <v>12.4</v>
      </c>
      <c r="OM64" s="43">
        <f>'Drive Train'!$F$35-(GA64*$C$13)*$C$19*'Drive Train'!$F$39</f>
        <v>12.4</v>
      </c>
      <c r="ON64" s="43">
        <f>'Drive Train'!$F$35-(GB64*$C$13)*$C$19*'Drive Train'!$F$39</f>
        <v>12.326042406760198</v>
      </c>
      <c r="OO64" s="43">
        <f>'Drive Train'!$F$35-(GC64*$C$13)*$C$19*'Drive Train'!$F$39</f>
        <v>12.335844443581998</v>
      </c>
      <c r="OP64" s="43">
        <f>'Drive Train'!$F$35-(GD64*$C$13)*$C$19*'Drive Train'!$F$39</f>
        <v>12.335844999217167</v>
      </c>
      <c r="OQ64" s="43">
        <f>'Drive Train'!$F$35-(GE64*$C$13)*$C$19*'Drive Train'!$F$39</f>
        <v>12.335844999998891</v>
      </c>
      <c r="OR64" s="43">
        <f>'Drive Train'!$F$35-(GF64*$C$13)*$C$19*'Drive Train'!$F$39</f>
        <v>12.335844999999962</v>
      </c>
      <c r="OS64" s="43">
        <f>'Drive Train'!$F$35-(GG64*$C$13)*$C$19*'Drive Train'!$F$39</f>
        <v>12.335844999999999</v>
      </c>
      <c r="OT64" s="43">
        <f>'Drive Train'!$F$35-(GH64*$C$13)*$C$19*'Drive Train'!$F$39</f>
        <v>12.4</v>
      </c>
      <c r="OU64" s="43">
        <f>'Drive Train'!$F$35-(GI64*$C$13)*$C$19*'Drive Train'!$F$39</f>
        <v>12.4</v>
      </c>
      <c r="OV64" s="43">
        <f>'Drive Train'!$F$35-(GJ64*$C$13)*$C$19*'Drive Train'!$F$39</f>
        <v>12.4</v>
      </c>
      <c r="OW64" s="43">
        <f>'Drive Train'!$F$35-(GK64*$C$13)*$C$19*'Drive Train'!$F$39</f>
        <v>12.4</v>
      </c>
      <c r="OX64" s="47">
        <f t="shared" si="240"/>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1</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190">
        <f t="shared" si="241"/>
        <v>2.2400000000000011</v>
      </c>
      <c r="PU64" s="43">
        <f t="shared" si="242"/>
        <v>15.29521453649356</v>
      </c>
      <c r="PV64" s="43">
        <f t="shared" si="243"/>
        <v>21.00746274409541</v>
      </c>
      <c r="PW64" s="43">
        <f t="shared" si="244"/>
        <v>19.668725983525437</v>
      </c>
      <c r="PX64" s="43">
        <f t="shared" si="245"/>
        <v>15.922362554936914</v>
      </c>
      <c r="PY64" s="43">
        <f t="shared" si="246"/>
        <v>13.997470007769731</v>
      </c>
      <c r="PZ64" s="43">
        <f t="shared" si="247"/>
        <v>12.208295022960858</v>
      </c>
      <c r="QA64" s="43">
        <f t="shared" si="248"/>
        <v>11.812774381794295</v>
      </c>
      <c r="QB64" s="43">
        <f t="shared" si="249"/>
        <v>11.153060367918922</v>
      </c>
      <c r="QC64" s="43">
        <f t="shared" si="250"/>
        <v>10.945422930559467</v>
      </c>
      <c r="QD64" s="43">
        <f t="shared" si="251"/>
        <v>10.744299234348867</v>
      </c>
      <c r="QE64" s="43">
        <f t="shared" si="252"/>
        <v>10.598935127087987</v>
      </c>
      <c r="QF64" s="43">
        <f t="shared" si="253"/>
        <v>11.46975927935992</v>
      </c>
      <c r="QG64" s="43">
        <f t="shared" si="254"/>
        <v>13.16681121469075</v>
      </c>
      <c r="QH64" s="43">
        <f t="shared" si="255"/>
        <v>14.447637720028156</v>
      </c>
      <c r="QI64" s="43">
        <f t="shared" si="256"/>
        <v>14.982391967681483</v>
      </c>
      <c r="QJ64" s="43">
        <f t="shared" si="257"/>
        <v>15.817019815686411</v>
      </c>
      <c r="QK64" s="43">
        <f t="shared" si="258"/>
        <v>16.24394234978115</v>
      </c>
      <c r="QL64" s="43">
        <f t="shared" si="259"/>
        <v>16.322777686005129</v>
      </c>
      <c r="QM64" s="43">
        <f t="shared" si="260"/>
        <v>16.11264101882972</v>
      </c>
      <c r="QN64" s="43">
        <f t="shared" si="261"/>
        <v>16.187403996628273</v>
      </c>
      <c r="QO64" s="43">
        <f t="shared" si="262"/>
        <v>16.005121974387158</v>
      </c>
      <c r="QP64" s="47">
        <f t="shared" si="263"/>
        <v>2.2400000000000011</v>
      </c>
      <c r="QQ64" s="43">
        <f t="shared" si="354"/>
        <v>0</v>
      </c>
      <c r="QR64" s="43">
        <f t="shared" si="355"/>
        <v>1.9887219367401312E-2</v>
      </c>
      <c r="QS64" s="43">
        <f t="shared" si="356"/>
        <v>1.9887219367401305E-2</v>
      </c>
      <c r="QT64" s="43">
        <f t="shared" si="357"/>
        <v>0</v>
      </c>
      <c r="QU64" s="43">
        <f t="shared" si="358"/>
        <v>0</v>
      </c>
      <c r="QV64" s="43">
        <f t="shared" si="359"/>
        <v>0</v>
      </c>
      <c r="QW64" s="43">
        <f t="shared" si="360"/>
        <v>0</v>
      </c>
      <c r="QX64" s="43">
        <f t="shared" si="361"/>
        <v>0</v>
      </c>
      <c r="QY64" s="43">
        <f t="shared" si="362"/>
        <v>0</v>
      </c>
      <c r="QZ64" s="43">
        <f t="shared" si="363"/>
        <v>0</v>
      </c>
      <c r="RA64" s="43">
        <f t="shared" si="364"/>
        <v>0</v>
      </c>
      <c r="RB64" s="43">
        <f t="shared" si="365"/>
        <v>2.2925896354843531E-2</v>
      </c>
      <c r="RC64" s="43">
        <f t="shared" si="366"/>
        <v>1.9887391849778231E-2</v>
      </c>
      <c r="RD64" s="43">
        <f t="shared" si="367"/>
        <v>1.9887219610069111E-2</v>
      </c>
      <c r="RE64" s="43">
        <f t="shared" si="368"/>
        <v>1.9887219367745585E-2</v>
      </c>
      <c r="RF64" s="43">
        <f t="shared" si="369"/>
        <v>1.9887219367413136E-2</v>
      </c>
      <c r="RG64" s="43">
        <f t="shared" si="370"/>
        <v>1.9887219367401707E-2</v>
      </c>
      <c r="RH64" s="43">
        <f t="shared" si="371"/>
        <v>0</v>
      </c>
      <c r="RI64" s="43">
        <f t="shared" si="372"/>
        <v>0</v>
      </c>
      <c r="RJ64" s="43">
        <f t="shared" si="373"/>
        <v>0</v>
      </c>
      <c r="RK64" s="43">
        <f t="shared" si="374"/>
        <v>0</v>
      </c>
      <c r="RL64" s="47">
        <f t="shared" si="264"/>
        <v>2.2400000000000011</v>
      </c>
      <c r="RM64" s="2">
        <f>IF(AND(LO64&gt;=LO$6*'Drive Train'!$AA$52,LO64&lt;=LO$6*'Drive Train'!$AA$53,KS64=0,JW64=0,EU64&gt;0),$C$17,0)</f>
        <v>0</v>
      </c>
      <c r="RN64" s="2">
        <f>IF(AND(LP64&gt;=LP$6*'Drive Train'!$AA$52,LP64&lt;=LP$6*'Drive Train'!$AA$53,KT64=0,JX64=0,EV64&gt;0),$C$17,0)</f>
        <v>0</v>
      </c>
      <c r="RO64" s="2">
        <f>IF(AND(LQ64&gt;=LQ$6*'Drive Train'!$AA$52,LQ64&lt;=LQ$6*'Drive Train'!$AA$53,KU64=0,JY64=0,EW64&gt;0),$C$17,0)</f>
        <v>0</v>
      </c>
      <c r="RP64" s="2">
        <f>IF(AND(LR64&gt;=LR$6*'Drive Train'!$AA$52,LR64&lt;=LR$6*'Drive Train'!$AA$53,KV64=0,JZ64=0,EX64&gt;0),$C$17,0)</f>
        <v>0</v>
      </c>
      <c r="RQ64" s="2">
        <f>IF(AND(LS64&gt;=LS$6*'Drive Train'!$AA$52,LS64&lt;=LS$6*'Drive Train'!$AA$53,KW64=0,KA64=0,EY64&gt;0),$C$17,0)</f>
        <v>0</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v>
      </c>
      <c r="RY64" s="2">
        <f>IF(AND(MA64&gt;=MA$6*'Drive Train'!$AA$52,MA64&lt;=MA$6*'Drive Train'!$AA$53,LE64=0,KI64=0,FG64&gt;0),$C$17,0)</f>
        <v>0</v>
      </c>
      <c r="RZ64" s="2">
        <f>IF(AND(MB64&gt;=MB$6*'Drive Train'!$AA$52,MB64&lt;=MB$6*'Drive Train'!$AA$53,LF64=0,KJ64=0,FH64&gt;0),$C$17,0)</f>
        <v>0</v>
      </c>
      <c r="SA64" s="2">
        <f>IF(AND(MC64&gt;=MC$6*'Drive Train'!$AA$52,MC64&lt;=MC$6*'Drive Train'!$AA$53,LG64=0,KK64=0,FI64&gt;0),$C$17,0)</f>
        <v>0</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265"/>
        <v>2.2400000000000011</v>
      </c>
      <c r="SI64" s="2">
        <f>IF(AND(EU64&lt;0,KS64=0,LO64&gt;=LO$6*'Drive Train'!$AA$52,LO64&lt;=LO$6*'Drive Train'!$AA$53,OY64=1,JW64=0),$C$17,0)</f>
        <v>0</v>
      </c>
      <c r="SJ64" s="2">
        <f>IF(AND(EV64&lt;0,KT64=0,LP64&gt;=LP$6*'Drive Train'!$AA$52,LP64&lt;=LP$6*'Drive Train'!$AA$53,OZ64=1,JX64=0),$C$17,0)</f>
        <v>0</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0.04</v>
      </c>
      <c r="SU64" s="2">
        <f>IF(AND(FG64&lt;0,LE64=0,MA64&gt;=MA$6*'Drive Train'!$AA$52,MA64&lt;=MA$6*'Drive Train'!$AA$53,PK64=1,KI64=0),$C$17,0)</f>
        <v>0.04</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266"/>
        <v>2.2400000000000011</v>
      </c>
    </row>
    <row r="65" spans="2:524" x14ac:dyDescent="0.3">
      <c r="C65" s="3" t="s">
        <v>351</v>
      </c>
      <c r="E65" s="18">
        <f t="shared" ref="E65:O65" si="449">MIN(E63,$C$25)*$C$19*E$45/$C$24/4.448*$C$21</f>
        <v>152.20183310782937</v>
      </c>
      <c r="F65" s="18">
        <f t="shared" si="449"/>
        <v>76.100916553914686</v>
      </c>
      <c r="G65" s="18">
        <f t="shared" si="449"/>
        <v>109.92354613343232</v>
      </c>
      <c r="H65" s="18">
        <f t="shared" si="449"/>
        <v>143.74617571294996</v>
      </c>
      <c r="I65" s="18">
        <f t="shared" si="449"/>
        <v>177.56880529246757</v>
      </c>
      <c r="J65" s="18">
        <f t="shared" si="449"/>
        <v>180.00000000000006</v>
      </c>
      <c r="K65" s="18">
        <f t="shared" si="449"/>
        <v>180.00000000000003</v>
      </c>
      <c r="L65" s="18">
        <f t="shared" si="449"/>
        <v>180.00000000000003</v>
      </c>
      <c r="M65" s="18">
        <f t="shared" si="449"/>
        <v>180</v>
      </c>
      <c r="N65" s="18">
        <f t="shared" si="449"/>
        <v>180.00000000000003</v>
      </c>
      <c r="O65" s="18">
        <f t="shared" si="449"/>
        <v>180</v>
      </c>
      <c r="R65" s="49">
        <f t="shared" si="97"/>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47">
        <f t="shared" si="98"/>
        <v>2.2800000000000011</v>
      </c>
      <c r="AO65" s="36">
        <f>LO65*12*60/(PI() * 'Drive Train'!$F$15)/S$6*ABS(S65)</f>
        <v>0</v>
      </c>
      <c r="AP65" s="36">
        <f>LP65*12*60/(PI() * 'Drive Train'!$F$15)/T$6*ABS(T65)</f>
        <v>0</v>
      </c>
      <c r="AQ65" s="36">
        <f>LQ65*12*60/(PI() * 'Drive Train'!$F$15)/U$6*ABS(U65)</f>
        <v>0</v>
      </c>
      <c r="AR65" s="36">
        <f>LR65*12*60/(PI() * 'Drive Train'!$F$15)/V$6*ABS(V65)</f>
        <v>0</v>
      </c>
      <c r="AS65" s="36">
        <f>LS65*12*60/(PI() * 'Drive Train'!$F$15)/W$6*ABS(W65)</f>
        <v>0</v>
      </c>
      <c r="AT65" s="36">
        <f>LT65*12*60/(PI() * 'Drive Train'!$F$15)/X$6*ABS(X65)</f>
        <v>0</v>
      </c>
      <c r="AU65" s="36">
        <f>LU65*12*60/(PI() * 'Drive Train'!$F$15)/Y$6*ABS(Y65)</f>
        <v>0</v>
      </c>
      <c r="AV65" s="36">
        <f>LV65*12*60/(PI() * 'Drive Train'!$F$15)/Z$6*ABS(Z65)</f>
        <v>0</v>
      </c>
      <c r="AW65" s="36">
        <f>LW65*12*60/(PI() * 'Drive Train'!$F$15)/AA$6*ABS(AA65)</f>
        <v>0</v>
      </c>
      <c r="AX65" s="36">
        <f>LX65*12*60/(PI() * 'Drive Train'!$F$15)/AB$6*ABS(AB65)</f>
        <v>0</v>
      </c>
      <c r="AY65" s="36">
        <f>LY65*12*60/(PI() * 'Drive Train'!$F$15)/AC$6*ABS(AC65)</f>
        <v>0</v>
      </c>
      <c r="AZ65" s="36">
        <f>LZ65*12*60/(PI() * 'Drive Train'!$F$15)/AD$6*ABS(AD65)</f>
        <v>0</v>
      </c>
      <c r="BA65" s="36">
        <f>MA65*12*60/(PI() * 'Drive Train'!$F$15)/AE$6*ABS(AE65)</f>
        <v>0</v>
      </c>
      <c r="BB65" s="36">
        <f>MB65*12*60/(PI() * 'Drive Train'!$F$15)/AF$6*ABS(AF65)</f>
        <v>0</v>
      </c>
      <c r="BC65" s="36">
        <f>MC65*12*60/(PI() * 'Drive Train'!$F$15)/AG$6*ABS(AG65)</f>
        <v>0</v>
      </c>
      <c r="BD65" s="36">
        <f>MD65*12*60/(PI() * 'Drive Train'!$F$15)/AH$6*ABS(AH65)</f>
        <v>0</v>
      </c>
      <c r="BE65" s="36">
        <f>ME65*12*60/(PI() * 'Drive Train'!$F$15)/AI$6*ABS(AI65)</f>
        <v>0</v>
      </c>
      <c r="BF65" s="36">
        <f>MF65*12*60/(PI() * 'Drive Train'!$F$15)/AJ$6*ABS(AJ65)</f>
        <v>0</v>
      </c>
      <c r="BG65" s="36">
        <f>MG65*12*60/(PI() * 'Drive Train'!$F$15)/AK$6*ABS(AK65)</f>
        <v>0</v>
      </c>
      <c r="BH65" s="36">
        <f>MH65*12*60/(PI() * 'Drive Train'!$F$15)/AL$6*ABS(AL65)</f>
        <v>0</v>
      </c>
      <c r="BI65" s="36">
        <f>MI65*12*60/(PI() * 'Drive Train'!$F$15)/AM$6*ABS(AM65)</f>
        <v>0</v>
      </c>
      <c r="BJ65" s="47">
        <f t="shared" si="308"/>
        <v>2.2800000000000011</v>
      </c>
      <c r="BK65" s="2">
        <f>IF(OR(KS64=1,AND($C$37=Motors!$C$32,OY64=1)),0,IF(NG65=0,-(CG64+$C$15)/($C$14-$C$15)*$C$12,($C$11*S65-AO65)/($C$11*S65)*$C$12*S65))</f>
        <v>0</v>
      </c>
      <c r="BL65" s="2">
        <f>IF(OR(KT64=1,AND($C$37=Motors!$C$32,OZ64=1)),0,IF(NH65=0,-(CH64+$C$15)/($C$14-$C$15)*$C$12,($C$11*T65-AP65)/($C$11*T65)*$C$12*T65))</f>
        <v>0</v>
      </c>
      <c r="BM65" s="2">
        <f>IF(OR(KU64=1,AND($C$37=Motors!$C$32,PA64=1)),0,IF(NI65=0,-(CI64+$C$15)/($C$14-$C$15)*$C$12,($C$11*U65-AQ65)/($C$11*U65)*$C$12*U65))</f>
        <v>0</v>
      </c>
      <c r="BN65" s="2">
        <f>IF(OR(KV64=1,AND($C$37=Motors!$C$32,PB64=1)),0,IF(NJ65=0,-(CJ64+$C$15)/($C$14-$C$15)*$C$12,($C$11*V65-AR65)/($C$11*V65)*$C$12*V65))</f>
        <v>0</v>
      </c>
      <c r="BO65" s="2">
        <f>IF(OR(KW64=1,AND($C$37=Motors!$C$32,PC64=1)),0,IF(NK65=0,-(CK64+$C$15)/($C$14-$C$15)*$C$12,($C$11*W65-AS65)/($C$11*W65)*$C$12*W65))</f>
        <v>0</v>
      </c>
      <c r="BP65" s="2">
        <f>IF(OR(KX64=1,AND($C$37=Motors!$C$32,PD64=1)),0,IF(NL65=0,-(CL64+$C$15)/($C$14-$C$15)*$C$12,($C$11*X65-AT65)/($C$11*X65)*$C$12*X65))</f>
        <v>0</v>
      </c>
      <c r="BQ65" s="2">
        <f>IF(OR(KY64=1,AND($C$37=Motors!$C$32,PE64=1)),0,IF(NM65=0,-(CM64+$C$15)/($C$14-$C$15)*$C$12,($C$11*Y65-AU65)/($C$11*Y65)*$C$12*Y65))</f>
        <v>0</v>
      </c>
      <c r="BR65" s="2">
        <f>IF(OR(KZ64=1,AND($C$37=Motors!$C$32,PF64=1)),0,IF(NN65=0,-(CN64+$C$15)/($C$14-$C$15)*$C$12,($C$11*Z65-AV65)/($C$11*Z65)*$C$12*Z65))</f>
        <v>0</v>
      </c>
      <c r="BS65" s="2">
        <f>IF(OR(LA64=1,AND($C$37=Motors!$C$32,PG64=1)),0,IF(NO65=0,-(CO64+$C$15)/($C$14-$C$15)*$C$12,($C$11*AA65-AW65)/($C$11*AA65)*$C$12*AA65))</f>
        <v>0</v>
      </c>
      <c r="BT65" s="2">
        <f>IF(OR(LB64=1,AND($C$37=Motors!$C$32,PH64=1)),0,IF(NP65=0,-(CP64+$C$15)/($C$14-$C$15)*$C$12,($C$11*AB65-AX65)/($C$11*AB65)*$C$12*AB65))</f>
        <v>0</v>
      </c>
      <c r="BU65" s="2">
        <f>IF(OR(LC64=1,AND($C$37=Motors!$C$32,PI64=1)),0,IF(NQ65=0,-(CQ64+$C$15)/($C$14-$C$15)*$C$12,($C$11*AC65-AY65)/($C$11*AC65)*$C$12*AC65))</f>
        <v>0</v>
      </c>
      <c r="BV65" s="2">
        <f>IF(OR(LD64=1,AND($C$37=Motors!$C$32,PJ64=1)),0,IF(NR65=0,-(CR64+$C$15)/($C$14-$C$15)*$C$12,($C$11*AD65-AZ65)/($C$11*AD65)*$C$12*AD65))</f>
        <v>0</v>
      </c>
      <c r="BW65" s="2">
        <f>IF(OR(LE64=1,AND($C$37=Motors!$C$32,PK64=1)),0,IF(NS65=0,-(CS64+$C$15)/($C$14-$C$15)*$C$12,($C$11*AE65-BA65)/($C$11*AE65)*$C$12*AE65))</f>
        <v>0</v>
      </c>
      <c r="BX65" s="2">
        <f>IF(OR(LF64=1,AND($C$37=Motors!$C$32,PL64=1)),0,IF(NT65=0,-(CT64+$C$15)/($C$14-$C$15)*$C$12,($C$11*AF65-BB65)/($C$11*AF65)*$C$12*AF65))</f>
        <v>0</v>
      </c>
      <c r="BY65" s="2">
        <f>IF(OR(LG64=1,AND($C$37=Motors!$C$32,PM64=1)),0,IF(NU65=0,-(CU64+$C$15)/($C$14-$C$15)*$C$12,($C$11*AG65-BC65)/($C$11*AG65)*$C$12*AG65))</f>
        <v>0</v>
      </c>
      <c r="BZ65" s="2">
        <f>IF(OR(LH64=1,AND($C$37=Motors!$C$32,PN64=1)),0,IF(NV65=0,-(CV64+$C$15)/($C$14-$C$15)*$C$12,($C$11*AH65-BD65)/($C$11*AH65)*$C$12*AH65))</f>
        <v>0</v>
      </c>
      <c r="CA65" s="2">
        <f>IF(OR(LI64=1,AND($C$37=Motors!$C$32,PO64=1)),0,IF(NW65=0,-(CW64+$C$15)/($C$14-$C$15)*$C$12,($C$11*AI65-BE65)/($C$11*AI65)*$C$12*AI65))</f>
        <v>0</v>
      </c>
      <c r="CB65" s="2">
        <f>IF(OR(LJ64=1,AND($C$37=Motors!$C$32,PP64=1)),0,IF(NX65=0,-(CX64+$C$15)/($C$14-$C$15)*$C$12,($C$11*AJ65-BF65)/($C$11*AJ65)*$C$12*AJ65))</f>
        <v>0</v>
      </c>
      <c r="CC65" s="2">
        <f>IF(OR(LK64=1,AND($C$37=Motors!$C$32,PQ64=1)),0,IF(NY65=0,-(CY64+$C$15)/($C$14-$C$15)*$C$12,($C$11*AK65-BG65)/($C$11*AK65)*$C$12*AK65))</f>
        <v>0</v>
      </c>
      <c r="CD65" s="2">
        <f>IF(OR(LL64=1,AND($C$37=Motors!$C$32,PR64=1)),0,IF(NZ65=0,-(CZ64+$C$15)/($C$14-$C$15)*$C$12,($C$11*AL65-BH65)/($C$11*AL65)*$C$12*AL65))</f>
        <v>0</v>
      </c>
      <c r="CE65" s="2">
        <f>IF(OR(LM64=1,AND($C$37=Motors!$C$32,PS64=1)),0,IF(OA65=0,-(DA64+$C$15)/($C$14-$C$15)*$C$12,($C$11*AM65-BI65)/($C$11*AM65)*$C$12*AM65))</f>
        <v>0</v>
      </c>
      <c r="CF65" s="47">
        <f t="shared" si="309"/>
        <v>2.2800000000000011</v>
      </c>
      <c r="CG65" s="43">
        <f>IF(AND(KS64=1,OY64=1),0,ABS(BK65/$C$12*($C$14-$C$15)+$C$15) *'Drive Train'!$AA$49 + CG64*(1-'Drive Train'!$AA$49))</f>
        <v>0</v>
      </c>
      <c r="CH65" s="43">
        <f>IF(AND(KT64=1,OZ64=1),0,ABS(BL65/$C$12*($C$14-$C$15)+$C$15) *'Drive Train'!$AA$49 + CH64*(1-'Drive Train'!$AA$49))</f>
        <v>1.5274999999999999</v>
      </c>
      <c r="CI65" s="43">
        <f>IF(AND(KU64=1,PA64=1),0,ABS(BM65/$C$12*($C$14-$C$15)+$C$15) *'Drive Train'!$AA$49 + CI64*(1-'Drive Train'!$AA$49))</f>
        <v>1.5274999999999999</v>
      </c>
      <c r="CJ65" s="43">
        <f>IF(AND(KV64=1,PB64=1),0,ABS(BN65/$C$12*($C$14-$C$15)+$C$15) *'Drive Train'!$AA$49 + CJ64*(1-'Drive Train'!$AA$49))</f>
        <v>0</v>
      </c>
      <c r="CK65" s="43">
        <f>IF(AND(KW64=1,PC64=1),0,ABS(BO65/$C$12*($C$14-$C$15)+$C$15) *'Drive Train'!$AA$49 + CK64*(1-'Drive Train'!$AA$49))</f>
        <v>0</v>
      </c>
      <c r="CL65" s="43">
        <f>IF(AND(KX64=1,PD64=1),0,ABS(BP65/$C$12*($C$14-$C$15)+$C$15) *'Drive Train'!$AA$49 + CL64*(1-'Drive Train'!$AA$49))</f>
        <v>0</v>
      </c>
      <c r="CM65" s="43">
        <f>IF(AND(KY64=1,PE64=1),0,ABS(BQ65/$C$12*($C$14-$C$15)+$C$15) *'Drive Train'!$AA$49 + CM64*(1-'Drive Train'!$AA$49))</f>
        <v>0</v>
      </c>
      <c r="CN65" s="43">
        <f>IF(AND(KZ64=1,PF64=1),0,ABS(BR65/$C$12*($C$14-$C$15)+$C$15) *'Drive Train'!$AA$49 + CN64*(1-'Drive Train'!$AA$49))</f>
        <v>0</v>
      </c>
      <c r="CO65" s="43">
        <f>IF(AND(LA64=1,PG64=1),0,ABS(BS65/$C$12*($C$14-$C$15)+$C$15) *'Drive Train'!$AA$49 + CO64*(1-'Drive Train'!$AA$49))</f>
        <v>0</v>
      </c>
      <c r="CP65" s="43">
        <f>IF(AND(LB64=1,PH64=1),0,ABS(BT65/$C$12*($C$14-$C$15)+$C$15) *'Drive Train'!$AA$49 + CP64*(1-'Drive Train'!$AA$49))</f>
        <v>0</v>
      </c>
      <c r="CQ65" s="43">
        <f>IF(AND(LC64=1,PI64=1),0,ABS(BU65/$C$12*($C$14-$C$15)+$C$15) *'Drive Train'!$AA$49 + CQ64*(1-'Drive Train'!$AA$49))</f>
        <v>0</v>
      </c>
      <c r="CR65" s="43">
        <f>IF(AND(LD64=1,PJ64=1),0,ABS(BV65/$C$12*($C$14-$C$15)+$C$15) *'Drive Train'!$AA$49 + CR64*(1-'Drive Train'!$AA$49))</f>
        <v>1.5741790154276305</v>
      </c>
      <c r="CS65" s="43">
        <f>IF(AND(LE64=1,PK64=1),0,ABS(BW65/$C$12*($C$14-$C$15)+$C$15) *'Drive Train'!$AA$49 + CS64*(1-'Drive Train'!$AA$49))</f>
        <v>1.5275026496095394</v>
      </c>
      <c r="CT65" s="43">
        <f>IF(AND(LF64=1,PL64=1),0,ABS(BX65/$C$12*($C$14-$C$15)+$C$15) *'Drive Train'!$AA$49 + CT64*(1-'Drive Train'!$AA$49))</f>
        <v>1.5275000037277717</v>
      </c>
      <c r="CU65" s="43">
        <f>IF(AND(LG64=1,PM64=1),0,ABS(BY65/$C$12*($C$14-$C$15)+$C$15) *'Drive Train'!$AA$49 + CU64*(1-'Drive Train'!$AA$49))</f>
        <v>1.5275000000052885</v>
      </c>
      <c r="CV65" s="43">
        <f>IF(AND(LH64=1,PN64=1),0,ABS(BZ65/$C$12*($C$14-$C$15)+$C$15) *'Drive Train'!$AA$49 + CV64*(1-'Drive Train'!$AA$49))</f>
        <v>1.5275000000001817</v>
      </c>
      <c r="CW65" s="43">
        <f>IF(AND(LI64=1,PO64=1),0,ABS(CA65/$C$12*($C$14-$C$15)+$C$15) *'Drive Train'!$AA$49 + CW64*(1-'Drive Train'!$AA$49))</f>
        <v>1.5275000000000061</v>
      </c>
      <c r="CX65" s="43">
        <f>IF(AND(LJ64=1,PP64=1),0,ABS(CB65/$C$12*($C$14-$C$15)+$C$15) *'Drive Train'!$AA$49 + CX64*(1-'Drive Train'!$AA$49))</f>
        <v>0</v>
      </c>
      <c r="CY65" s="43">
        <f>IF(AND(LK64=1,PQ64=1),0,ABS(CC65/$C$12*($C$14-$C$15)+$C$15) *'Drive Train'!$AA$49 + CY64*(1-'Drive Train'!$AA$49))</f>
        <v>0</v>
      </c>
      <c r="CZ65" s="43">
        <f>IF(AND(LL64=1,PR64=1),0,ABS(CD65/$C$12*($C$14-$C$15)+$C$15) *'Drive Train'!$AA$49 + CZ64*(1-'Drive Train'!$AA$49))</f>
        <v>0</v>
      </c>
      <c r="DA65" s="43">
        <f>IF(AND(LM64=1,PS64=1),0,ABS(CE65/$C$12*($C$14-$C$15)+$C$15) *'Drive Train'!$AA$49 + DA64*(1-'Drive Train'!$AA$49))</f>
        <v>0</v>
      </c>
      <c r="DB65" s="47">
        <f t="shared" si="99"/>
        <v>2.2800000000000011</v>
      </c>
      <c r="DC65" s="43">
        <f t="shared" si="310"/>
        <v>0</v>
      </c>
      <c r="DD65" s="43">
        <f t="shared" si="311"/>
        <v>1.5274999999999999</v>
      </c>
      <c r="DE65" s="43">
        <f t="shared" si="312"/>
        <v>1.5274999999999999</v>
      </c>
      <c r="DF65" s="43">
        <f t="shared" si="313"/>
        <v>0</v>
      </c>
      <c r="DG65" s="43">
        <f t="shared" si="314"/>
        <v>0</v>
      </c>
      <c r="DH65" s="43">
        <f t="shared" si="315"/>
        <v>0</v>
      </c>
      <c r="DI65" s="43">
        <f t="shared" si="316"/>
        <v>0</v>
      </c>
      <c r="DJ65" s="43">
        <f t="shared" si="317"/>
        <v>0</v>
      </c>
      <c r="DK65" s="43">
        <f t="shared" si="318"/>
        <v>0</v>
      </c>
      <c r="DL65" s="43">
        <f t="shared" si="319"/>
        <v>0</v>
      </c>
      <c r="DM65" s="43">
        <f t="shared" si="320"/>
        <v>0</v>
      </c>
      <c r="DN65" s="43">
        <f t="shared" si="321"/>
        <v>1.5741790154276305</v>
      </c>
      <c r="DO65" s="43">
        <f t="shared" si="322"/>
        <v>1.5275026496095394</v>
      </c>
      <c r="DP65" s="43">
        <f t="shared" si="323"/>
        <v>1.5275000037277717</v>
      </c>
      <c r="DQ65" s="43">
        <f t="shared" si="324"/>
        <v>1.5275000000052885</v>
      </c>
      <c r="DR65" s="43">
        <f t="shared" si="325"/>
        <v>1.5275000000001817</v>
      </c>
      <c r="DS65" s="43">
        <f t="shared" si="326"/>
        <v>1.5275000000000061</v>
      </c>
      <c r="DT65" s="43">
        <f t="shared" si="327"/>
        <v>0</v>
      </c>
      <c r="DU65" s="43">
        <f t="shared" si="328"/>
        <v>0</v>
      </c>
      <c r="DV65" s="43">
        <f t="shared" si="329"/>
        <v>0</v>
      </c>
      <c r="DW65" s="43">
        <f t="shared" si="330"/>
        <v>0</v>
      </c>
      <c r="DX65" s="47">
        <f t="shared" si="100"/>
        <v>2.2800000000000011</v>
      </c>
      <c r="DY65" s="2">
        <f>IF(OY65=0,($C$23/0.4536*IF(ISNA(MK64),'Drive Train'!$F$16,'Drive Train'!$F$17)*4.448*$C$24*S$6)*SIGN(BK65),BK65)</f>
        <v>0</v>
      </c>
      <c r="DZ65" s="2">
        <f>IF(OZ65=0,($C$23/0.4536*IF(ISNA(ML64),'Drive Train'!$F$16,'Drive Train'!$F$17)*4.448*$C$24*$C$21*T$6)*SIGN(BL65),BL65)</f>
        <v>0</v>
      </c>
      <c r="EA65" s="2">
        <f>IF(PA65=0,($C$23/0.4536*IF(ISNA(MM64),'Drive Train'!$F$16,'Drive Train'!$F$17)*4.448*$C$24*$C$21*U$6)*SIGN(BM65),BM65)</f>
        <v>0</v>
      </c>
      <c r="EB65" s="2">
        <f>IF(PB65=0,($C$23/0.4536*IF(ISNA(MN64),'Drive Train'!$F$16,'Drive Train'!$F$17)*4.448*$C$24*$C$21*V$6)*SIGN(BN65),BN65)</f>
        <v>0</v>
      </c>
      <c r="EC65" s="2">
        <f>IF(PC65=0,($C$23/0.4536*IF(ISNA(MO64),'Drive Train'!$F$16,'Drive Train'!$F$17)*4.448*$C$24*$C$21*W$6)*SIGN(BO65),BO65)</f>
        <v>0</v>
      </c>
      <c r="ED65" s="2">
        <f>IF(PD65=0,($C$23/0.4536*IF(ISNA(MP64),'Drive Train'!$F$16,'Drive Train'!$F$17)*4.448*$C$24*$C$21*X$6)*SIGN(BP65),BP65)</f>
        <v>0</v>
      </c>
      <c r="EE65" s="2">
        <f>IF(PE65=0,($C$23/0.4536*IF(ISNA(MQ64),'Drive Train'!$F$16,'Drive Train'!$F$17)*4.448*$C$24*$C$21*Y$6)*SIGN(BQ65),BQ65)</f>
        <v>0</v>
      </c>
      <c r="EF65" s="2">
        <f>IF(PF65=0,($C$23/0.4536*IF(ISNA(MR64),'Drive Train'!$F$16,'Drive Train'!$F$17)*4.448*$C$24*$C$21*Z$6)*SIGN(BR65),BR65)</f>
        <v>0</v>
      </c>
      <c r="EG65" s="2">
        <f>IF(PG65=0,($C$23/0.4536*IF(ISNA(MS64),'Drive Train'!$F$16,'Drive Train'!$F$17)*4.448*$C$24*$C$21*AA$6)*SIGN(BS65),BS65)</f>
        <v>0</v>
      </c>
      <c r="EH65" s="2">
        <f>IF(PH65=0,($C$23/0.4536*IF(ISNA(MT64),'Drive Train'!$F$16,'Drive Train'!$F$17)*4.448*$C$24*$C$21*AB$6)*SIGN(BT65),BT65)</f>
        <v>0</v>
      </c>
      <c r="EI65" s="2">
        <f>IF(PI65=0,($C$23/0.4536*IF(ISNA(MU64),'Drive Train'!$F$16,'Drive Train'!$F$17)*4.448*$C$24*$C$21*AC$6)*SIGN(BU65),BU65)</f>
        <v>0</v>
      </c>
      <c r="EJ65" s="2">
        <f>IF(PJ65=0,($C$23/0.4536*IF(ISNA(MV64),'Drive Train'!$F$16,'Drive Train'!$F$17)*4.448*$C$24*$C$21*AD$6)*SIGN(BV65),BV65)</f>
        <v>0</v>
      </c>
      <c r="EK65" s="2">
        <f>IF(PK65=0,($C$23/0.4536*IF(ISNA(MW64),'Drive Train'!$F$16,'Drive Train'!$F$17)*4.448*$C$24*$C$21*AE$6)*SIGN(BW65),BW65)</f>
        <v>0</v>
      </c>
      <c r="EL65" s="2">
        <f>IF(PL65=0,($C$23/0.4536*IF(ISNA(MX64),'Drive Train'!$F$16,'Drive Train'!$F$17)*4.448*$C$24*$C$21*AF$6)*SIGN(BX65),BX65)</f>
        <v>0</v>
      </c>
      <c r="EM65" s="2">
        <f>IF(PM65=0,($C$23/0.4536*IF(ISNA(MY64),'Drive Train'!$F$16,'Drive Train'!$F$17)*4.448*$C$24*$C$21*AG$6)*SIGN(BY65),BY65)</f>
        <v>0</v>
      </c>
      <c r="EN65" s="2">
        <f>IF(PN65=0,($C$23/0.4536*IF(ISNA(MZ64),'Drive Train'!$F$16,'Drive Train'!$F$17)*4.448*$C$24*$C$21*AH$6)*SIGN(BZ65),BZ65)</f>
        <v>0</v>
      </c>
      <c r="EO65" s="2">
        <f>IF(PO65=0,($C$23/0.4536*IF(ISNA(NA64),'Drive Train'!$F$16,'Drive Train'!$F$17)*4.448*$C$24*$C$21*AI$6)*SIGN(CA65),CA65)</f>
        <v>0</v>
      </c>
      <c r="EP65" s="2">
        <f>IF(PP65=0,($C$23/0.4536*IF(ISNA(NB64),'Drive Train'!$F$16,'Drive Train'!$F$17)*4.448*$C$24*$C$21*AJ$6)*SIGN(CB65),CB65)</f>
        <v>0</v>
      </c>
      <c r="EQ65" s="2">
        <f>IF(PQ65=0,($C$23/0.4536*IF(ISNA(NC64),'Drive Train'!$F$16,'Drive Train'!$F$17)*4.448*$C$24*$C$21*AK$6)*SIGN(CC65),CC65)</f>
        <v>0</v>
      </c>
      <c r="ER65" s="2">
        <f>IF(PR65=0,($C$23/0.4536*IF(ISNA(ND64),'Drive Train'!$F$16,'Drive Train'!$F$17)*4.448*$C$24*$C$21*AL$6)*SIGN(CD65),CD65)</f>
        <v>0</v>
      </c>
      <c r="ES65" s="2">
        <f>IF(PS65=0,($C$23/0.4536*IF(ISNA(NE64),'Drive Train'!$F$16,'Drive Train'!$F$17)*4.448*$C$24*$C$21*AM$6)*SIGN(CE65),CE65)</f>
        <v>0</v>
      </c>
      <c r="ET65" s="47">
        <f t="shared" si="331"/>
        <v>2.2800000000000011</v>
      </c>
      <c r="EU65" s="2">
        <f>MAX(MIN(IF(AND(OY64=1,NG65&lt;0),-1,1)*(DC65-$C$15)/($C$14-$C$15)*$C$12*$C$21-$C$33*LO65/AO$6 -  OY64*$C$33/$C$21,DY64/$C$19),MAX(EU$8:EU64)*-1)</f>
        <v>-0.84420937587075306</v>
      </c>
      <c r="EV65" s="2">
        <f>MAX(MIN(IF(AND(OZ64=1,NH65&lt;0),-1,1)*(DD65-$C$15)/($C$14-$C$15)*$C$12*$C$21-$C$33*LP65/AP$6 -  OZ64*$C$33/$C$21,DZ64/$C$19),MAX(EV$8:EV64)*-1)</f>
        <v>-0.92671117222350208</v>
      </c>
      <c r="EW65" s="2">
        <f>MAX(MIN(IF(AND(PA64=1,NI65&lt;0),-1,1)*(DE65-$C$15)/($C$14-$C$15)*$C$12*$C$21-$C$33*LQ65/AQ$6 -  PA64*$C$33/$C$21,EA64/$C$19),MAX(EW$8:EW64)*-1)</f>
        <v>-0.82028019665339436</v>
      </c>
      <c r="EX65" s="2">
        <f>MAX(MIN(IF(AND(PB64=1,NJ65&lt;0),-1,1)*(DF65-$C$15)/($C$14-$C$15)*$C$12*$C$21-$C$33*LR65/AR$6 -  PB64*$C$33/$C$21,EB64/$C$19),MAX(EX$8:EX64)*-1)</f>
        <v>-0.84420937587075306</v>
      </c>
      <c r="EY65" s="2">
        <f>MAX(MIN(IF(AND(PC64=1,NK65&lt;0),-1,1)*(DG65-$C$15)/($C$14-$C$15)*$C$12*$C$21-$C$33*LS65/AS$6 -  PC64*$C$33/$C$21,EC64/$C$19),MAX(EY$8:EY64)*-1)</f>
        <v>-0.84420937587075306</v>
      </c>
      <c r="EZ65" s="2">
        <f>MAX(MIN(IF(AND(PD64=1,NL65&lt;0),-1,1)*(DH65-$C$15)/($C$14-$C$15)*$C$12*$C$21-$C$33*LT65/AT$6 -  PD64*$C$33/$C$21,ED64/$C$19),MAX(EZ$8:EZ64)*-1)</f>
        <v>-0.84420937587075306</v>
      </c>
      <c r="FA65" s="2">
        <f>MAX(MIN(IF(AND(PE64=1,NM65&lt;0),-1,1)*(DI65-$C$15)/($C$14-$C$15)*$C$12*$C$21-$C$33*LU65/AU$6 -  PE64*$C$33/$C$21,EE64/$C$19),MAX(FA$8:FA64)*-1)</f>
        <v>-0.84420937587075306</v>
      </c>
      <c r="FB65" s="2">
        <f>MAX(MIN(IF(AND(PF64=1,NN65&lt;0),-1,1)*(DJ65-$C$15)/($C$14-$C$15)*$C$12*$C$21-$C$33*LV65/AV$6 -  PF64*$C$33/$C$21,EF64/$C$19),MAX(FB$8:FB64)*-1)</f>
        <v>-0.84420937587075306</v>
      </c>
      <c r="FC65" s="2">
        <f>MAX(MIN(IF(AND(PG64=1,NO65&lt;0),-1,1)*(DK65-$C$15)/($C$14-$C$15)*$C$12*$C$21-$C$33*LW65/AW$6 -  PG64*$C$33/$C$21,EG64/$C$19),MAX(FC$8:FC64)*-1)</f>
        <v>-0.82444281081081083</v>
      </c>
      <c r="FD65" s="2">
        <f>MAX(MIN(IF(AND(PH64=1,NP65&lt;0),-1,1)*(DL65-$C$15)/($C$14-$C$15)*$C$12*$C$21-$C$33*LX65/AX$6 -  PH64*$C$33/$C$21,EH64/$C$19),MAX(FD$8:FD64)*-1)</f>
        <v>-0.74400936585365862</v>
      </c>
      <c r="FE65" s="2">
        <f>MAX(MIN(IF(AND(PI64=1,NQ65&lt;0),-1,1)*(DM65-$C$15)/($C$14-$C$15)*$C$12*$C$21-$C$33*LY65/AY$6 -  PI64*$C$33/$C$21,EI64/$C$19),MAX(FE$8:FE64)*-1)</f>
        <v>-0.6778751999999999</v>
      </c>
      <c r="FF65" s="2">
        <f>MAX(MIN(IF(AND(PJ64=1,NR65&lt;0),-1,1)*(DN65-$C$15)/($C$14-$C$15)*$C$12*$C$21-$C$33*LZ65/AZ$6 -  PJ64*$C$33/$C$21,EJ64/$C$19),MAX(FF$8:FF64)*-1)</f>
        <v>-0.36771041517476449</v>
      </c>
      <c r="FG65" s="2">
        <f>MAX(MIN(IF(AND(PK64=1,NS65&lt;0),-1,1)*(DO65-$C$15)/($C$14-$C$15)*$C$12*$C$21-$C$33*MA65/BA$6 -  PK64*$C$33/$C$21,EK64/$C$19),MAX(FG$8:FG64)*-1)</f>
        <v>-0.4460383340531891</v>
      </c>
      <c r="FH65" s="2">
        <f>MAX(MIN(IF(AND(PL64=1,NT65&lt;0),-1,1)*(DP65-$C$15)/($C$14-$C$15)*$C$12*$C$21-$C$33*MB65/BB$6 -  PL64*$C$33/$C$21,EL64/$C$19),MAX(FH$8:FH64)*-1)</f>
        <v>-0.52436625293161376</v>
      </c>
      <c r="FI65" s="2">
        <f>MAX(MIN(IF(AND(PM64=1,NU65&lt;0),-1,1)*(DQ65-$C$15)/($C$14-$C$15)*$C$12*$C$21-$C$33*MC65/BC$6 -  PM64*$C$33/$C$21,EM64/$C$19),MAX(FI$8:FI64)*-1)</f>
        <v>-0.60269417181003837</v>
      </c>
      <c r="FJ65" s="2">
        <f>MAX(MIN(IF(AND(PN64=1,NV65&lt;0),-1,1)*(DR65-$C$15)/($C$14-$C$15)*$C$12*$C$21-$C$33*MD65/BD$6 -  PN64*$C$33/$C$21,EN64/$C$19),MAX(FJ$8:FJ64)*-1)</f>
        <v>-0.68102209068846309</v>
      </c>
      <c r="FK65" s="2">
        <f>MAX(MIN(IF(AND(PO64=1,NW65&lt;0),-1,1)*(DS65-$C$15)/($C$14-$C$15)*$C$12*$C$21-$C$33*ME65/BE$6 -  PO64*$C$33/$C$21,EO64/$C$19),MAX(FK$8:FK64)*-1)</f>
        <v>-0.7593500095668877</v>
      </c>
      <c r="FL65" s="2">
        <f>MAX(MIN(IF(AND(PP64=1,NX65&lt;0),-1,1)*(DT65-$C$15)/($C$14-$C$15)*$C$12*$C$21-$C$33*MF65/BF$6 -  PP64*$C$33/$C$21,EP64/$C$19),MAX(FL$8:FL64)*-1)</f>
        <v>-0.8376779284453123</v>
      </c>
      <c r="FM65" s="2">
        <f>MAX(MIN(IF(AND(PQ64=1,NY65&lt;0),-1,1)*(DU65-$C$15)/($C$14-$C$15)*$C$12*$C$21-$C$33*MG65/BG$6 -  PQ64*$C$33/$C$21,EQ64/$C$19),MAX(FM$8:FM64)*-1)</f>
        <v>-0.84420937587075306</v>
      </c>
      <c r="FN65" s="2">
        <f>MAX(MIN(IF(AND(PR64=1,NZ65&lt;0),-1,1)*(DV65-$C$15)/($C$14-$C$15)*$C$12*$C$21-$C$33*MH65/BH$6 -  PR64*$C$33/$C$21,ER64/$C$19),MAX(FN$8:FN64)*-1)</f>
        <v>-0.84420937587075306</v>
      </c>
      <c r="FO65" s="2">
        <f>MAX(MIN(IF(AND(PS64=1,OA65&lt;0),-1,1)*(DW65-$C$15)/($C$14-$C$15)*$C$12*$C$21-$C$33*MI65/BI$6 -  PS64*$C$33/$C$21,ES64/$C$19),MAX(FO$8:FO64)*-1)</f>
        <v>-0.84420937587075306</v>
      </c>
      <c r="FP65" s="47">
        <f t="shared" si="101"/>
        <v>2.2800000000000011</v>
      </c>
      <c r="FQ65" s="43">
        <f t="shared" si="375"/>
        <v>0</v>
      </c>
      <c r="FR65" s="43">
        <f t="shared" si="376"/>
        <v>1.5274999999999999</v>
      </c>
      <c r="FS65" s="43">
        <f t="shared" si="377"/>
        <v>0</v>
      </c>
      <c r="FT65" s="43">
        <f t="shared" si="378"/>
        <v>0</v>
      </c>
      <c r="FU65" s="43">
        <f t="shared" si="379"/>
        <v>0</v>
      </c>
      <c r="FV65" s="43">
        <f t="shared" si="380"/>
        <v>0</v>
      </c>
      <c r="FW65" s="43">
        <f t="shared" si="381"/>
        <v>0</v>
      </c>
      <c r="FX65" s="43">
        <f t="shared" si="382"/>
        <v>0</v>
      </c>
      <c r="FY65" s="43">
        <f t="shared" si="383"/>
        <v>0</v>
      </c>
      <c r="FZ65" s="43">
        <f t="shared" si="384"/>
        <v>0</v>
      </c>
      <c r="GA65" s="43">
        <f t="shared" si="385"/>
        <v>0</v>
      </c>
      <c r="GB65" s="43">
        <f t="shared" si="386"/>
        <v>1.5741790154276305</v>
      </c>
      <c r="GC65" s="43">
        <f t="shared" si="387"/>
        <v>1.5275026496095394</v>
      </c>
      <c r="GD65" s="43">
        <f t="shared" si="388"/>
        <v>1.5275000037277717</v>
      </c>
      <c r="GE65" s="43">
        <f t="shared" si="389"/>
        <v>1.5275000000052885</v>
      </c>
      <c r="GF65" s="43">
        <f t="shared" si="390"/>
        <v>1.5275000000001817</v>
      </c>
      <c r="GG65" s="43">
        <f t="shared" si="391"/>
        <v>0</v>
      </c>
      <c r="GH65" s="43">
        <f t="shared" si="392"/>
        <v>0</v>
      </c>
      <c r="GI65" s="43">
        <f t="shared" si="393"/>
        <v>0</v>
      </c>
      <c r="GJ65" s="43">
        <f t="shared" si="394"/>
        <v>0</v>
      </c>
      <c r="GK65" s="43">
        <f t="shared" si="395"/>
        <v>0</v>
      </c>
      <c r="GL65" s="47">
        <f t="shared" si="123"/>
        <v>2.2800000000000011</v>
      </c>
      <c r="GM65" s="43">
        <f t="shared" si="332"/>
        <v>0</v>
      </c>
      <c r="GN65" s="43">
        <f t="shared" si="333"/>
        <v>-9.3081199457671904</v>
      </c>
      <c r="GO65" s="43">
        <f t="shared" si="334"/>
        <v>-11.90092290885211</v>
      </c>
      <c r="GP65" s="43">
        <f t="shared" si="335"/>
        <v>0</v>
      </c>
      <c r="GQ65" s="43">
        <f t="shared" si="336"/>
        <v>0</v>
      </c>
      <c r="GR65" s="43">
        <f t="shared" si="337"/>
        <v>0</v>
      </c>
      <c r="GS65" s="43">
        <f t="shared" si="338"/>
        <v>0</v>
      </c>
      <c r="GT65" s="43">
        <f t="shared" si="339"/>
        <v>0</v>
      </c>
      <c r="GU65" s="43">
        <f t="shared" si="340"/>
        <v>0</v>
      </c>
      <c r="GV65" s="43">
        <f t="shared" si="341"/>
        <v>0</v>
      </c>
      <c r="GW65" s="43">
        <f t="shared" si="342"/>
        <v>0</v>
      </c>
      <c r="GX65" s="43">
        <f t="shared" si="343"/>
        <v>-7.3867516705174294</v>
      </c>
      <c r="GY65" s="43">
        <f t="shared" si="344"/>
        <v>-8.9602422809162849</v>
      </c>
      <c r="GZ65" s="43">
        <f t="shared" si="345"/>
        <v>-10.533732891315141</v>
      </c>
      <c r="HA65" s="43">
        <f t="shared" si="346"/>
        <v>-12.107223501713998</v>
      </c>
      <c r="HB65" s="43">
        <f t="shared" si="347"/>
        <v>-13.680714112112852</v>
      </c>
      <c r="HC65" s="43">
        <f t="shared" si="348"/>
        <v>-15.254204722511707</v>
      </c>
      <c r="HD65" s="43">
        <f t="shared" si="349"/>
        <v>0</v>
      </c>
      <c r="HE65" s="43">
        <f t="shared" si="350"/>
        <v>0</v>
      </c>
      <c r="HF65" s="43">
        <f t="shared" si="351"/>
        <v>0</v>
      </c>
      <c r="HG65" s="43">
        <f t="shared" si="352"/>
        <v>0</v>
      </c>
      <c r="HH65" s="47">
        <f t="shared" si="124"/>
        <v>2.2800000000000011</v>
      </c>
      <c r="HI65" s="43">
        <f t="shared" si="125"/>
        <v>0</v>
      </c>
      <c r="HJ65" s="43">
        <f t="shared" si="126"/>
        <v>9.3081199457671904</v>
      </c>
      <c r="HK65" s="43">
        <f t="shared" si="127"/>
        <v>11.90092290885211</v>
      </c>
      <c r="HL65" s="43">
        <f t="shared" si="128"/>
        <v>0</v>
      </c>
      <c r="HM65" s="43">
        <f t="shared" si="129"/>
        <v>0</v>
      </c>
      <c r="HN65" s="43">
        <f t="shared" si="130"/>
        <v>0</v>
      </c>
      <c r="HO65" s="43">
        <f t="shared" si="131"/>
        <v>0</v>
      </c>
      <c r="HP65" s="43">
        <f t="shared" si="132"/>
        <v>0</v>
      </c>
      <c r="HQ65" s="43">
        <f t="shared" si="133"/>
        <v>0</v>
      </c>
      <c r="HR65" s="43">
        <f t="shared" si="134"/>
        <v>0</v>
      </c>
      <c r="HS65" s="43">
        <f t="shared" si="135"/>
        <v>0</v>
      </c>
      <c r="HT65" s="43">
        <f t="shared" si="136"/>
        <v>7.3867516705174294</v>
      </c>
      <c r="HU65" s="43">
        <f t="shared" si="137"/>
        <v>8.9602422809162849</v>
      </c>
      <c r="HV65" s="43">
        <f t="shared" si="138"/>
        <v>10.533732891315141</v>
      </c>
      <c r="HW65" s="43">
        <f t="shared" si="139"/>
        <v>12.107223501713998</v>
      </c>
      <c r="HX65" s="43">
        <f t="shared" si="140"/>
        <v>13.680714112112852</v>
      </c>
      <c r="HY65" s="43">
        <f t="shared" si="141"/>
        <v>15.254204722511707</v>
      </c>
      <c r="HZ65" s="43">
        <f t="shared" si="142"/>
        <v>0</v>
      </c>
      <c r="IA65" s="43">
        <f t="shared" si="143"/>
        <v>0</v>
      </c>
      <c r="IB65" s="43">
        <f t="shared" si="144"/>
        <v>0</v>
      </c>
      <c r="IC65" s="43">
        <f t="shared" si="145"/>
        <v>0</v>
      </c>
      <c r="ID65" s="47">
        <f t="shared" si="146"/>
        <v>2.2800000000000011</v>
      </c>
      <c r="IE65" s="43">
        <f t="shared" si="147"/>
        <v>0</v>
      </c>
      <c r="IF65" s="43">
        <f t="shared" si="148"/>
        <v>0</v>
      </c>
      <c r="IG65" s="43">
        <f t="shared" si="149"/>
        <v>0</v>
      </c>
      <c r="IH65" s="43">
        <f t="shared" si="150"/>
        <v>0</v>
      </c>
      <c r="II65" s="43">
        <f t="shared" si="151"/>
        <v>0</v>
      </c>
      <c r="IJ65" s="43">
        <f t="shared" si="152"/>
        <v>0</v>
      </c>
      <c r="IK65" s="43">
        <f t="shared" si="153"/>
        <v>0</v>
      </c>
      <c r="IL65" s="43">
        <f t="shared" si="154"/>
        <v>0</v>
      </c>
      <c r="IM65" s="43">
        <f t="shared" si="155"/>
        <v>0</v>
      </c>
      <c r="IN65" s="43">
        <f t="shared" si="156"/>
        <v>0</v>
      </c>
      <c r="IO65" s="43">
        <f t="shared" si="157"/>
        <v>0</v>
      </c>
      <c r="IP65" s="43">
        <f t="shared" si="158"/>
        <v>0</v>
      </c>
      <c r="IQ65" s="43">
        <f t="shared" si="159"/>
        <v>0</v>
      </c>
      <c r="IR65" s="43">
        <f t="shared" si="160"/>
        <v>0</v>
      </c>
      <c r="IS65" s="43">
        <f t="shared" si="161"/>
        <v>0</v>
      </c>
      <c r="IT65" s="43">
        <f t="shared" si="162"/>
        <v>0</v>
      </c>
      <c r="IU65" s="43">
        <f t="shared" si="163"/>
        <v>0</v>
      </c>
      <c r="IV65" s="43">
        <f t="shared" si="164"/>
        <v>0</v>
      </c>
      <c r="IW65" s="43">
        <f t="shared" si="165"/>
        <v>0</v>
      </c>
      <c r="IX65" s="43">
        <f t="shared" si="166"/>
        <v>0</v>
      </c>
      <c r="IY65" s="43">
        <f t="shared" si="167"/>
        <v>0</v>
      </c>
      <c r="IZ65" s="47">
        <f t="shared" si="168"/>
        <v>2.2800000000000011</v>
      </c>
      <c r="JA65" s="43" t="e">
        <f t="shared" si="267"/>
        <v>#N/A</v>
      </c>
      <c r="JB65" s="43" t="e">
        <f t="shared" si="268"/>
        <v>#N/A</v>
      </c>
      <c r="JC65" s="43" t="e">
        <f t="shared" si="269"/>
        <v>#N/A</v>
      </c>
      <c r="JD65" s="43" t="e">
        <f t="shared" si="270"/>
        <v>#N/A</v>
      </c>
      <c r="JE65" s="43" t="e">
        <f t="shared" si="271"/>
        <v>#N/A</v>
      </c>
      <c r="JF65" s="43" t="e">
        <f t="shared" si="272"/>
        <v>#N/A</v>
      </c>
      <c r="JG65" s="43" t="e">
        <f t="shared" si="273"/>
        <v>#N/A</v>
      </c>
      <c r="JH65" s="43" t="e">
        <f t="shared" si="274"/>
        <v>#N/A</v>
      </c>
      <c r="JI65" s="43" t="e">
        <f t="shared" si="275"/>
        <v>#N/A</v>
      </c>
      <c r="JJ65" s="43" t="e">
        <f t="shared" si="276"/>
        <v>#N/A</v>
      </c>
      <c r="JK65" s="43" t="e">
        <f t="shared" si="277"/>
        <v>#N/A</v>
      </c>
      <c r="JL65" s="43" t="e">
        <f t="shared" si="278"/>
        <v>#N/A</v>
      </c>
      <c r="JM65" s="43" t="e">
        <f t="shared" si="279"/>
        <v>#N/A</v>
      </c>
      <c r="JN65" s="43" t="e">
        <f t="shared" si="280"/>
        <v>#N/A</v>
      </c>
      <c r="JO65" s="43" t="e">
        <f t="shared" si="281"/>
        <v>#N/A</v>
      </c>
      <c r="JP65" s="43" t="e">
        <f t="shared" si="282"/>
        <v>#N/A</v>
      </c>
      <c r="JQ65" s="43" t="e">
        <f t="shared" si="283"/>
        <v>#N/A</v>
      </c>
      <c r="JR65" s="43" t="e">
        <f t="shared" si="284"/>
        <v>#N/A</v>
      </c>
      <c r="JS65" s="43" t="e">
        <f t="shared" si="285"/>
        <v>#N/A</v>
      </c>
      <c r="JT65" s="43" t="e">
        <f t="shared" si="286"/>
        <v>#N/A</v>
      </c>
      <c r="JU65" s="43" t="e">
        <f t="shared" si="287"/>
        <v>#N/A</v>
      </c>
      <c r="JV65" s="47">
        <f t="shared" si="170"/>
        <v>2.2800000000000011</v>
      </c>
      <c r="JW65" s="36">
        <f t="shared" si="396"/>
        <v>0</v>
      </c>
      <c r="JX65" s="36">
        <f t="shared" si="397"/>
        <v>0</v>
      </c>
      <c r="JY65" s="36">
        <f t="shared" si="398"/>
        <v>0</v>
      </c>
      <c r="JZ65" s="36">
        <f t="shared" si="399"/>
        <v>0</v>
      </c>
      <c r="KA65" s="36">
        <f t="shared" si="400"/>
        <v>0</v>
      </c>
      <c r="KB65" s="36">
        <f t="shared" si="401"/>
        <v>0</v>
      </c>
      <c r="KC65" s="36">
        <f t="shared" si="402"/>
        <v>0</v>
      </c>
      <c r="KD65" s="36">
        <f t="shared" si="403"/>
        <v>0</v>
      </c>
      <c r="KE65" s="36">
        <f t="shared" si="404"/>
        <v>0</v>
      </c>
      <c r="KF65" s="36">
        <f t="shared" si="405"/>
        <v>0</v>
      </c>
      <c r="KG65" s="36">
        <f t="shared" si="406"/>
        <v>0</v>
      </c>
      <c r="KH65" s="36">
        <f t="shared" si="407"/>
        <v>0</v>
      </c>
      <c r="KI65" s="36">
        <f t="shared" si="408"/>
        <v>0</v>
      </c>
      <c r="KJ65" s="36">
        <f t="shared" si="409"/>
        <v>0</v>
      </c>
      <c r="KK65" s="36">
        <f t="shared" si="410"/>
        <v>0</v>
      </c>
      <c r="KL65" s="36">
        <f t="shared" si="411"/>
        <v>0</v>
      </c>
      <c r="KM65" s="36">
        <f t="shared" si="412"/>
        <v>0</v>
      </c>
      <c r="KN65" s="36">
        <f t="shared" si="413"/>
        <v>0</v>
      </c>
      <c r="KO65" s="36">
        <f t="shared" si="414"/>
        <v>0</v>
      </c>
      <c r="KP65" s="36">
        <f t="shared" si="415"/>
        <v>0</v>
      </c>
      <c r="KQ65" s="36">
        <f t="shared" si="416"/>
        <v>0</v>
      </c>
      <c r="KR65" s="47">
        <f t="shared" si="192"/>
        <v>2.2800000000000011</v>
      </c>
      <c r="KS65" s="1">
        <f t="shared" si="417"/>
        <v>1</v>
      </c>
      <c r="KT65" s="1">
        <f t="shared" si="418"/>
        <v>0</v>
      </c>
      <c r="KU65" s="1">
        <f t="shared" si="419"/>
        <v>1</v>
      </c>
      <c r="KV65" s="1">
        <f t="shared" si="420"/>
        <v>1</v>
      </c>
      <c r="KW65" s="1">
        <f t="shared" si="421"/>
        <v>1</v>
      </c>
      <c r="KX65" s="1">
        <f t="shared" si="422"/>
        <v>1</v>
      </c>
      <c r="KY65" s="1">
        <f t="shared" si="423"/>
        <v>1</v>
      </c>
      <c r="KZ65" s="1">
        <f t="shared" si="424"/>
        <v>1</v>
      </c>
      <c r="LA65" s="1">
        <f t="shared" si="425"/>
        <v>1</v>
      </c>
      <c r="LB65" s="1">
        <f t="shared" si="426"/>
        <v>1</v>
      </c>
      <c r="LC65" s="1">
        <f t="shared" si="427"/>
        <v>1</v>
      </c>
      <c r="LD65" s="1">
        <f t="shared" si="428"/>
        <v>0</v>
      </c>
      <c r="LE65" s="1">
        <f t="shared" si="429"/>
        <v>0</v>
      </c>
      <c r="LF65" s="1">
        <f t="shared" si="430"/>
        <v>0</v>
      </c>
      <c r="LG65" s="1">
        <f t="shared" si="431"/>
        <v>0</v>
      </c>
      <c r="LH65" s="1">
        <f t="shared" si="432"/>
        <v>0</v>
      </c>
      <c r="LI65" s="1">
        <f t="shared" si="433"/>
        <v>1</v>
      </c>
      <c r="LJ65" s="1">
        <f t="shared" si="434"/>
        <v>1</v>
      </c>
      <c r="LK65" s="1">
        <f t="shared" si="435"/>
        <v>1</v>
      </c>
      <c r="LL65" s="1">
        <f t="shared" si="436"/>
        <v>1</v>
      </c>
      <c r="LM65" s="1">
        <f t="shared" si="437"/>
        <v>1</v>
      </c>
      <c r="LN65" s="47">
        <f t="shared" si="214"/>
        <v>2.2800000000000011</v>
      </c>
      <c r="LO65" s="43">
        <f t="shared" si="215"/>
        <v>0</v>
      </c>
      <c r="LP65" s="43">
        <f t="shared" si="216"/>
        <v>5.8312062359068157</v>
      </c>
      <c r="LQ65" s="43">
        <f t="shared" si="217"/>
        <v>0</v>
      </c>
      <c r="LR65" s="43">
        <f t="shared" si="218"/>
        <v>0</v>
      </c>
      <c r="LS65" s="43">
        <f t="shared" si="219"/>
        <v>0</v>
      </c>
      <c r="LT65" s="43">
        <f t="shared" si="220"/>
        <v>0</v>
      </c>
      <c r="LU65" s="43">
        <f t="shared" si="221"/>
        <v>0</v>
      </c>
      <c r="LV65" s="43">
        <f t="shared" si="222"/>
        <v>0</v>
      </c>
      <c r="LW65" s="43">
        <f t="shared" si="223"/>
        <v>0</v>
      </c>
      <c r="LX65" s="43">
        <f t="shared" si="224"/>
        <v>0</v>
      </c>
      <c r="LY65" s="43">
        <f t="shared" si="225"/>
        <v>0</v>
      </c>
      <c r="LZ65" s="43">
        <f t="shared" si="226"/>
        <v>6.7492177821425292</v>
      </c>
      <c r="MA65" s="43">
        <f t="shared" si="227"/>
        <v>5.5282703960269268</v>
      </c>
      <c r="MB65" s="43">
        <f t="shared" si="228"/>
        <v>4.3518205829195331</v>
      </c>
      <c r="MC65" s="43">
        <f t="shared" si="229"/>
        <v>2.4667370487406117</v>
      </c>
      <c r="MD65" s="43">
        <f t="shared" si="230"/>
        <v>1.323613279978892</v>
      </c>
      <c r="ME65" s="43">
        <f t="shared" si="231"/>
        <v>0</v>
      </c>
      <c r="MF65" s="43">
        <f t="shared" si="232"/>
        <v>0</v>
      </c>
      <c r="MG65" s="43">
        <f t="shared" si="233"/>
        <v>0</v>
      </c>
      <c r="MH65" s="43">
        <f t="shared" si="234"/>
        <v>0</v>
      </c>
      <c r="MI65" s="43">
        <f t="shared" si="235"/>
        <v>0</v>
      </c>
      <c r="MJ65" s="47">
        <f t="shared" si="236"/>
        <v>2.2800000000000011</v>
      </c>
      <c r="MK65" s="43" t="e">
        <f t="shared" si="353"/>
        <v>#N/A</v>
      </c>
      <c r="ML65" s="43" t="e">
        <f t="shared" si="288"/>
        <v>#N/A</v>
      </c>
      <c r="MM65" s="43" t="e">
        <f t="shared" si="289"/>
        <v>#N/A</v>
      </c>
      <c r="MN65" s="43" t="e">
        <f t="shared" si="290"/>
        <v>#N/A</v>
      </c>
      <c r="MO65" s="43" t="e">
        <f t="shared" si="291"/>
        <v>#N/A</v>
      </c>
      <c r="MP65" s="43" t="e">
        <f t="shared" si="292"/>
        <v>#N/A</v>
      </c>
      <c r="MQ65" s="43" t="e">
        <f t="shared" si="293"/>
        <v>#N/A</v>
      </c>
      <c r="MR65" s="43" t="e">
        <f t="shared" si="294"/>
        <v>#N/A</v>
      </c>
      <c r="MS65" s="43" t="e">
        <f t="shared" si="295"/>
        <v>#N/A</v>
      </c>
      <c r="MT65" s="43" t="e">
        <f t="shared" si="296"/>
        <v>#N/A</v>
      </c>
      <c r="MU65" s="43" t="e">
        <f t="shared" si="297"/>
        <v>#N/A</v>
      </c>
      <c r="MV65" s="43" t="e">
        <f t="shared" si="298"/>
        <v>#N/A</v>
      </c>
      <c r="MW65" s="43" t="e">
        <f t="shared" si="299"/>
        <v>#N/A</v>
      </c>
      <c r="MX65" s="43" t="e">
        <f t="shared" si="300"/>
        <v>#N/A</v>
      </c>
      <c r="MY65" s="43" t="e">
        <f t="shared" si="301"/>
        <v>#N/A</v>
      </c>
      <c r="MZ65" s="43" t="e">
        <f t="shared" si="302"/>
        <v>#N/A</v>
      </c>
      <c r="NA65" s="43" t="e">
        <f t="shared" si="303"/>
        <v>#N/A</v>
      </c>
      <c r="NB65" s="43" t="e">
        <f t="shared" si="304"/>
        <v>#N/A</v>
      </c>
      <c r="NC65" s="43" t="e">
        <f t="shared" si="305"/>
        <v>#N/A</v>
      </c>
      <c r="ND65" s="43" t="e">
        <f t="shared" si="306"/>
        <v>#N/A</v>
      </c>
      <c r="NE65" s="43" t="e">
        <f t="shared" si="307"/>
        <v>#N/A</v>
      </c>
      <c r="NF65" s="47">
        <f t="shared" si="238"/>
        <v>2.2800000000000011</v>
      </c>
      <c r="NG65" s="43">
        <f>IF(OY64=0,MIN('Drive Train'!$F$35-FQ64*$C$19*'Drive Train'!$F$39,NG64+$C$39)-$C$7,IF(LO64-1&lt;=0,0,IF($C$37=Motors!$C$30,MAX(MAX(NG$8:NG64)*-1,NG64-$C$39),MAX(0,MAX(NG$8:NG64)*-1,NG64-$C$39))))</f>
        <v>0</v>
      </c>
      <c r="NH65" s="43">
        <f>IF(OZ64=0,MIN('Drive Train'!$F$35-FR64*$C$19*'Drive Train'!$F$39,NH64+$C$39)-$C$7,IF(LP64-1&lt;=0,0,IF($C$37=Motors!$C$30,MAX(MAX(NH$8:NH64)*-1,NH64-$C$39),MAX(0,MAX(NH$8:NH64)*-1,NH64-$C$39))))</f>
        <v>0</v>
      </c>
      <c r="NI65" s="43">
        <f>IF(PA64=0,MIN('Drive Train'!$F$35-FS64*$C$19*'Drive Train'!$F$39,NI64+$C$39)-$C$7,IF(LQ64-1&lt;=0,0,IF($C$37=Motors!$C$30,MAX(MAX(NI$8:NI64)*-1,NI64-$C$39),MAX(0,MAX(NI$8:NI64)*-1,NI64-$C$39))))</f>
        <v>0</v>
      </c>
      <c r="NJ65" s="43">
        <f>IF(PB64=0,MIN('Drive Train'!$F$35-FT64*$C$19*'Drive Train'!$F$39,NJ64+$C$39)-$C$7,IF(LR64-1&lt;=0,0,IF($C$37=Motors!$C$30,MAX(MAX(NJ$8:NJ64)*-1,NJ64-$C$39),MAX(0,MAX(NJ$8:NJ64)*-1,NJ64-$C$39))))</f>
        <v>0</v>
      </c>
      <c r="NK65" s="43">
        <f>IF(PC64=0,MIN('Drive Train'!$F$35-FU64*$C$19*'Drive Train'!$F$39,NK64+$C$39)-$C$7,IF(LS64-1&lt;=0,0,IF($C$37=Motors!$C$30,MAX(MAX(NK$8:NK64)*-1,NK64-$C$39),MAX(0,MAX(NK$8:NK64)*-1,NK64-$C$39))))</f>
        <v>0</v>
      </c>
      <c r="NL65" s="43">
        <f>IF(PD64=0,MIN('Drive Train'!$F$35-FV64*$C$19*'Drive Train'!$F$39,NL64+$C$39)-$C$7,IF(LT64-1&lt;=0,0,IF($C$37=Motors!$C$30,MAX(MAX(NL$8:NL64)*-1,NL64-$C$39),MAX(0,MAX(NL$8:NL64)*-1,NL64-$C$39))))</f>
        <v>0</v>
      </c>
      <c r="NM65" s="43">
        <f>IF(PE64=0,MIN('Drive Train'!$F$35-FW64*$C$19*'Drive Train'!$F$39,NM64+$C$39)-$C$7,IF(LU64-1&lt;=0,0,IF($C$37=Motors!$C$30,MAX(MAX(NM$8:NM64)*-1,NM64-$C$39),MAX(0,MAX(NM$8:NM64)*-1,NM64-$C$39))))</f>
        <v>0</v>
      </c>
      <c r="NN65" s="43">
        <f>IF(PF64=0,MIN('Drive Train'!$F$35-FX64*$C$19*'Drive Train'!$F$39,NN64+$C$39)-$C$7,IF(LV64-1&lt;=0,0,IF($C$37=Motors!$C$30,MAX(MAX(NN$8:NN64)*-1,NN64-$C$39),MAX(0,MAX(NN$8:NN64)*-1,NN64-$C$39))))</f>
        <v>0</v>
      </c>
      <c r="NO65" s="43">
        <f>IF(PG64=0,MIN('Drive Train'!$F$35-FY64*$C$19*'Drive Train'!$F$39,NO64+$C$39)-$C$7,IF(LW64-1&lt;=0,0,IF($C$37=Motors!$C$30,MAX(MAX(NO$8:NO64)*-1,NO64-$C$39),MAX(0,MAX(NO$8:NO64)*-1,NO64-$C$39))))</f>
        <v>0</v>
      </c>
      <c r="NP65" s="43">
        <f>IF(PH64=0,MIN('Drive Train'!$F$35-FZ64*$C$19*'Drive Train'!$F$39,NP64+$C$39)-$C$7,IF(LX64-1&lt;=0,0,IF($C$37=Motors!$C$30,MAX(MAX(NP$8:NP64)*-1,NP64-$C$39),MAX(0,MAX(NP$8:NP64)*-1,NP64-$C$39))))</f>
        <v>0</v>
      </c>
      <c r="NQ65" s="43">
        <f>IF(PI64=0,MIN('Drive Train'!$F$35-GA64*$C$19*'Drive Train'!$F$39,NQ64+$C$39)-$C$7,IF(LY64-1&lt;=0,0,IF($C$37=Motors!$C$30,MAX(MAX(NQ$8:NQ64)*-1,NQ64-$C$39),MAX(0,MAX(NQ$8:NQ64)*-1,NQ64-$C$39))))</f>
        <v>0</v>
      </c>
      <c r="NR65" s="43">
        <f>IF(PJ64=0,MIN('Drive Train'!$F$35-GB64*$C$19*'Drive Train'!$F$39,NR64+$C$39)-$C$7,IF(LZ64-1&lt;=0,0,IF($C$37=Motors!$C$30,MAX(MAX(NR$8:NR64)*-1,NR64-$C$39),MAX(0,MAX(NR$8:NR64)*-1,NR64-$C$39))))</f>
        <v>0</v>
      </c>
      <c r="NS65" s="43">
        <f>IF(PK64=0,MIN('Drive Train'!$F$35-GC64*$C$19*'Drive Train'!$F$39,NS64+$C$39)-$C$7,IF(MA64-1&lt;=0,0,IF($C$37=Motors!$C$30,MAX(MAX(NS$8:NS64)*-1,NS64-$C$39),MAX(0,MAX(NS$8:NS64)*-1,NS64-$C$39))))</f>
        <v>0</v>
      </c>
      <c r="NT65" s="43">
        <f>IF(PL64=0,MIN('Drive Train'!$F$35-GD64*$C$19*'Drive Train'!$F$39,NT64+$C$39)-$C$7,IF(MB64-1&lt;=0,0,IF($C$37=Motors!$C$30,MAX(MAX(NT$8:NT64)*-1,NT64-$C$39),MAX(0,MAX(NT$8:NT64)*-1,NT64-$C$39))))</f>
        <v>0</v>
      </c>
      <c r="NU65" s="43">
        <f>IF(PM64=0,MIN('Drive Train'!$F$35-GE64*$C$19*'Drive Train'!$F$39,NU64+$C$39)-$C$7,IF(MC64-1&lt;=0,0,IF($C$37=Motors!$C$30,MAX(MAX(NU$8:NU64)*-1,NU64-$C$39),MAX(0,MAX(NU$8:NU64)*-1,NU64-$C$39))))</f>
        <v>0</v>
      </c>
      <c r="NV65" s="43">
        <f>IF(PN64=0,MIN('Drive Train'!$F$35-GF64*$C$19*'Drive Train'!$F$39,NV64+$C$39)-$C$7,IF(MD64-1&lt;=0,0,IF($C$37=Motors!$C$30,MAX(MAX(NV$8:NV64)*-1,NV64-$C$39),MAX(0,MAX(NV$8:NV64)*-1,NV64-$C$39))))</f>
        <v>0</v>
      </c>
      <c r="NW65" s="43">
        <f>IF(PO64=0,MIN('Drive Train'!$F$35-GG64*$C$19*'Drive Train'!$F$39,NW64+$C$39)-$C$7,IF(ME64-1&lt;=0,0,IF($C$37=Motors!$C$30,MAX(MAX(NW$8:NW64)*-1,NW64-$C$39),MAX(0,MAX(NW$8:NW64)*-1,NW64-$C$39))))</f>
        <v>0</v>
      </c>
      <c r="NX65" s="43">
        <f>IF(PP64=0,MIN('Drive Train'!$F$35-GH64*$C$19*'Drive Train'!$F$39,NX64+$C$39)-$C$7,IF(MF64-1&lt;=0,0,IF($C$37=Motors!$C$30,MAX(MAX(NX$8:NX64)*-1,NX64-$C$39),MAX(0,MAX(NX$8:NX64)*-1,NX64-$C$39))))</f>
        <v>0</v>
      </c>
      <c r="NY65" s="43">
        <f>IF(PQ64=0,MIN('Drive Train'!$F$35-GI64*$C$19*'Drive Train'!$F$39,NY64+$C$39)-$C$7,IF(MG64-1&lt;=0,0,IF($C$37=Motors!$C$30,MAX(MAX(NY$8:NY64)*-1,NY64-$C$39),MAX(0,MAX(NY$8:NY64)*-1,NY64-$C$39))))</f>
        <v>0</v>
      </c>
      <c r="NZ65" s="43">
        <f>IF(PR64=0,MIN('Drive Train'!$F$35-GJ64*$C$19*'Drive Train'!$F$39,NZ64+$C$39)-$C$7,IF(MH64-1&lt;=0,0,IF($C$37=Motors!$C$30,MAX(MAX(NZ$8:NZ64)*-1,NZ64-$C$39),MAX(0,MAX(NZ$8:NZ64)*-1,NZ64-$C$39))))</f>
        <v>0</v>
      </c>
      <c r="OA65" s="43">
        <f>IF(PS64=0,MIN('Drive Train'!$F$35-GK64*$C$19*'Drive Train'!$F$39,OA64+$C$39)-$C$7,IF(MI64-1&lt;=0,0,IF($C$37=Motors!$C$30,MAX(MAX(OA$8:OA64)*-1,OA64-$C$39),MAX(0,MAX(OA$8:OA64)*-1,OA64-$C$39))))</f>
        <v>0</v>
      </c>
      <c r="OB65" s="47">
        <f t="shared" si="239"/>
        <v>2.2800000000000011</v>
      </c>
      <c r="OC65" s="43">
        <f>'Drive Train'!$F$35-(FQ65*$C$13)*$C$19*'Drive Train'!$F$39</f>
        <v>12.4</v>
      </c>
      <c r="OD65" s="43">
        <f>'Drive Train'!$F$35-(FR65*$C$13)*$C$19*'Drive Train'!$F$39</f>
        <v>12.335845000000001</v>
      </c>
      <c r="OE65" s="43">
        <f>'Drive Train'!$F$35-(FS65*$C$13)*$C$19*'Drive Train'!$F$39</f>
        <v>12.4</v>
      </c>
      <c r="OF65" s="43">
        <f>'Drive Train'!$F$35-(FT65*$C$13)*$C$19*'Drive Train'!$F$39</f>
        <v>12.4</v>
      </c>
      <c r="OG65" s="43">
        <f>'Drive Train'!$F$35-(FU65*$C$13)*$C$19*'Drive Train'!$F$39</f>
        <v>12.4</v>
      </c>
      <c r="OH65" s="43">
        <f>'Drive Train'!$F$35-(FV65*$C$13)*$C$19*'Drive Train'!$F$39</f>
        <v>12.4</v>
      </c>
      <c r="OI65" s="43">
        <f>'Drive Train'!$F$35-(FW65*$C$13)*$C$19*'Drive Train'!$F$39</f>
        <v>12.4</v>
      </c>
      <c r="OJ65" s="43">
        <f>'Drive Train'!$F$35-(FX65*$C$13)*$C$19*'Drive Train'!$F$39</f>
        <v>12.4</v>
      </c>
      <c r="OK65" s="43">
        <f>'Drive Train'!$F$35-(FY65*$C$13)*$C$19*'Drive Train'!$F$39</f>
        <v>12.4</v>
      </c>
      <c r="OL65" s="43">
        <f>'Drive Train'!$F$35-(FZ65*$C$13)*$C$19*'Drive Train'!$F$39</f>
        <v>12.4</v>
      </c>
      <c r="OM65" s="43">
        <f>'Drive Train'!$F$35-(GA65*$C$13)*$C$19*'Drive Train'!$F$39</f>
        <v>12.4</v>
      </c>
      <c r="ON65" s="43">
        <f>'Drive Train'!$F$35-(GB65*$C$13)*$C$19*'Drive Train'!$F$39</f>
        <v>12.33388448135204</v>
      </c>
      <c r="OO65" s="43">
        <f>'Drive Train'!$F$35-(GC65*$C$13)*$C$19*'Drive Train'!$F$39</f>
        <v>12.3358448887164</v>
      </c>
      <c r="OP65" s="43">
        <f>'Drive Train'!$F$35-(GD65*$C$13)*$C$19*'Drive Train'!$F$39</f>
        <v>12.335844999843435</v>
      </c>
      <c r="OQ65" s="43">
        <f>'Drive Train'!$F$35-(GE65*$C$13)*$C$19*'Drive Train'!$F$39</f>
        <v>12.335844999999779</v>
      </c>
      <c r="OR65" s="43">
        <f>'Drive Train'!$F$35-(GF65*$C$13)*$C$19*'Drive Train'!$F$39</f>
        <v>12.335844999999992</v>
      </c>
      <c r="OS65" s="43">
        <f>'Drive Train'!$F$35-(GG65*$C$13)*$C$19*'Drive Train'!$F$39</f>
        <v>12.4</v>
      </c>
      <c r="OT65" s="43">
        <f>'Drive Train'!$F$35-(GH65*$C$13)*$C$19*'Drive Train'!$F$39</f>
        <v>12.4</v>
      </c>
      <c r="OU65" s="43">
        <f>'Drive Train'!$F$35-(GI65*$C$13)*$C$19*'Drive Train'!$F$39</f>
        <v>12.4</v>
      </c>
      <c r="OV65" s="43">
        <f>'Drive Train'!$F$35-(GJ65*$C$13)*$C$19*'Drive Train'!$F$39</f>
        <v>12.4</v>
      </c>
      <c r="OW65" s="43">
        <f>'Drive Train'!$F$35-(GK65*$C$13)*$C$19*'Drive Train'!$F$39</f>
        <v>12.4</v>
      </c>
      <c r="OX65" s="47">
        <f t="shared" si="240"/>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190">
        <f t="shared" si="241"/>
        <v>2.2800000000000011</v>
      </c>
      <c r="PU65" s="43">
        <f t="shared" si="242"/>
        <v>15.29521453649356</v>
      </c>
      <c r="PV65" s="43">
        <f t="shared" si="243"/>
        <v>21.233264497575068</v>
      </c>
      <c r="PW65" s="43">
        <f t="shared" si="244"/>
        <v>19.659205245198354</v>
      </c>
      <c r="PX65" s="43">
        <f t="shared" si="245"/>
        <v>15.922362554936914</v>
      </c>
      <c r="PY65" s="43">
        <f t="shared" si="246"/>
        <v>13.997470007769731</v>
      </c>
      <c r="PZ65" s="43">
        <f t="shared" si="247"/>
        <v>12.208295022960858</v>
      </c>
      <c r="QA65" s="43">
        <f t="shared" si="248"/>
        <v>11.812774381794295</v>
      </c>
      <c r="QB65" s="43">
        <f t="shared" si="249"/>
        <v>11.153060367918922</v>
      </c>
      <c r="QC65" s="43">
        <f t="shared" si="250"/>
        <v>10.945422930559467</v>
      </c>
      <c r="QD65" s="43">
        <f t="shared" si="251"/>
        <v>10.744299234348867</v>
      </c>
      <c r="QE65" s="43">
        <f t="shared" si="252"/>
        <v>10.598935127087987</v>
      </c>
      <c r="QF65" s="43">
        <f t="shared" si="253"/>
        <v>11.733818589309207</v>
      </c>
      <c r="QG65" s="43">
        <f t="shared" si="254"/>
        <v>13.380773836707094</v>
      </c>
      <c r="QH65" s="43">
        <f t="shared" si="255"/>
        <v>14.613283557031885</v>
      </c>
      <c r="QI65" s="43">
        <f t="shared" si="256"/>
        <v>15.071375670829736</v>
      </c>
      <c r="QJ65" s="43">
        <f t="shared" si="257"/>
        <v>15.859019775595877</v>
      </c>
      <c r="QK65" s="43">
        <f t="shared" si="258"/>
        <v>16.23173898600314</v>
      </c>
      <c r="QL65" s="43">
        <f t="shared" si="259"/>
        <v>16.322777686005129</v>
      </c>
      <c r="QM65" s="43">
        <f t="shared" si="260"/>
        <v>16.11264101882972</v>
      </c>
      <c r="QN65" s="43">
        <f t="shared" si="261"/>
        <v>16.187403996628273</v>
      </c>
      <c r="QO65" s="43">
        <f t="shared" si="262"/>
        <v>16.005121974387158</v>
      </c>
      <c r="QP65" s="47">
        <f t="shared" si="263"/>
        <v>2.2800000000000011</v>
      </c>
      <c r="QQ65" s="43">
        <f t="shared" si="354"/>
        <v>0</v>
      </c>
      <c r="QR65" s="43">
        <f t="shared" si="355"/>
        <v>1.9887219367401305E-2</v>
      </c>
      <c r="QS65" s="43">
        <f t="shared" si="356"/>
        <v>0</v>
      </c>
      <c r="QT65" s="43">
        <f t="shared" si="357"/>
        <v>0</v>
      </c>
      <c r="QU65" s="43">
        <f t="shared" si="358"/>
        <v>0</v>
      </c>
      <c r="QV65" s="43">
        <f t="shared" si="359"/>
        <v>0</v>
      </c>
      <c r="QW65" s="43">
        <f t="shared" si="360"/>
        <v>0</v>
      </c>
      <c r="QX65" s="43">
        <f t="shared" si="361"/>
        <v>0</v>
      </c>
      <c r="QY65" s="43">
        <f t="shared" si="362"/>
        <v>0</v>
      </c>
      <c r="QZ65" s="43">
        <f t="shared" si="363"/>
        <v>0</v>
      </c>
      <c r="RA65" s="43">
        <f t="shared" si="364"/>
        <v>0</v>
      </c>
      <c r="RB65" s="43">
        <f t="shared" si="365"/>
        <v>2.0494954764889748E-2</v>
      </c>
      <c r="RC65" s="43">
        <f t="shared" si="366"/>
        <v>1.9887253863876693E-2</v>
      </c>
      <c r="RD65" s="43">
        <f t="shared" si="367"/>
        <v>1.9887219415934868E-2</v>
      </c>
      <c r="RE65" s="43">
        <f t="shared" si="368"/>
        <v>1.988721936747016E-2</v>
      </c>
      <c r="RF65" s="43">
        <f t="shared" si="369"/>
        <v>1.9887219367403668E-2</v>
      </c>
      <c r="RG65" s="43">
        <f t="shared" si="370"/>
        <v>0</v>
      </c>
      <c r="RH65" s="43">
        <f t="shared" si="371"/>
        <v>0</v>
      </c>
      <c r="RI65" s="43">
        <f t="shared" si="372"/>
        <v>0</v>
      </c>
      <c r="RJ65" s="43">
        <f t="shared" si="373"/>
        <v>0</v>
      </c>
      <c r="RK65" s="43">
        <f t="shared" si="374"/>
        <v>0</v>
      </c>
      <c r="RL65" s="47">
        <f t="shared" si="264"/>
        <v>2.2800000000000011</v>
      </c>
      <c r="RM65" s="2">
        <f>IF(AND(LO65&gt;=LO$6*'Drive Train'!$AA$52,LO65&lt;=LO$6*'Drive Train'!$AA$53,KS65=0,JW65=0,EU65&gt;0),$C$17,0)</f>
        <v>0</v>
      </c>
      <c r="RN65" s="2">
        <f>IF(AND(LP65&gt;=LP$6*'Drive Train'!$AA$52,LP65&lt;=LP$6*'Drive Train'!$AA$53,KT65=0,JX65=0,EV65&gt;0),$C$17,0)</f>
        <v>0</v>
      </c>
      <c r="RO65" s="2">
        <f>IF(AND(LQ65&gt;=LQ$6*'Drive Train'!$AA$52,LQ65&lt;=LQ$6*'Drive Train'!$AA$53,KU65=0,JY65=0,EW65&gt;0),$C$17,0)</f>
        <v>0</v>
      </c>
      <c r="RP65" s="2">
        <f>IF(AND(LR65&gt;=LR$6*'Drive Train'!$AA$52,LR65&lt;=LR$6*'Drive Train'!$AA$53,KV65=0,JZ65=0,EX65&gt;0),$C$17,0)</f>
        <v>0</v>
      </c>
      <c r="RQ65" s="2">
        <f>IF(AND(LS65&gt;=LS$6*'Drive Train'!$AA$52,LS65&lt;=LS$6*'Drive Train'!$AA$53,KW65=0,KA65=0,EY65&gt;0),$C$17,0)</f>
        <v>0</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v>
      </c>
      <c r="RY65" s="2">
        <f>IF(AND(MA65&gt;=MA$6*'Drive Train'!$AA$52,MA65&lt;=MA$6*'Drive Train'!$AA$53,LE65=0,KI65=0,FG65&gt;0),$C$17,0)</f>
        <v>0</v>
      </c>
      <c r="RZ65" s="2">
        <f>IF(AND(MB65&gt;=MB$6*'Drive Train'!$AA$52,MB65&lt;=MB$6*'Drive Train'!$AA$53,LF65=0,KJ65=0,FH65&gt;0),$C$17,0)</f>
        <v>0</v>
      </c>
      <c r="SA65" s="2">
        <f>IF(AND(MC65&gt;=MC$6*'Drive Train'!$AA$52,MC65&lt;=MC$6*'Drive Train'!$AA$53,LG65=0,KK65=0,FI65&gt;0),$C$17,0)</f>
        <v>0</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265"/>
        <v>2.2800000000000011</v>
      </c>
      <c r="SI65" s="2">
        <f>IF(AND(EU65&lt;0,KS65=0,LO65&gt;=LO$6*'Drive Train'!$AA$52,LO65&lt;=LO$6*'Drive Train'!$AA$53,OY65=1,JW65=0),$C$17,0)</f>
        <v>0</v>
      </c>
      <c r="SJ65" s="2">
        <f>IF(AND(EV65&lt;0,KT65=0,LP65&gt;=LP$6*'Drive Train'!$AA$52,LP65&lt;=LP$6*'Drive Train'!$AA$53,OZ65=1,JX65=0),$C$17,0)</f>
        <v>0</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0.04</v>
      </c>
      <c r="SU65" s="2">
        <f>IF(AND(FG65&lt;0,LE65=0,MA65&gt;=MA$6*'Drive Train'!$AA$52,MA65&lt;=MA$6*'Drive Train'!$AA$53,PK65=1,KI65=0),$C$17,0)</f>
        <v>0.04</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266"/>
        <v>2.2800000000000011</v>
      </c>
    </row>
    <row r="66" spans="2:524" x14ac:dyDescent="0.3">
      <c r="C66" s="3" t="s">
        <v>352</v>
      </c>
      <c r="E66" s="18" t="e">
        <f>MIN(E64,$E$25)*$C$19*E$45*$C$20/$C$24/4.448*$C$21</f>
        <v>#N/A</v>
      </c>
      <c r="F66" s="18" t="e">
        <f>MIN(F64,$E$25)*$C$19*F$45*$C$20/$C$24/4.448*$C$21</f>
        <v>#DIV/0!</v>
      </c>
      <c r="G66" s="18" t="e">
        <f t="shared" ref="G66:O66" si="450">MIN(G64,$E$25)*$C$19*G$45*$C$20/$C$24/4.448*$C$21</f>
        <v>#DIV/0!</v>
      </c>
      <c r="H66" s="18" t="e">
        <f t="shared" si="450"/>
        <v>#DIV/0!</v>
      </c>
      <c r="I66" s="18" t="e">
        <f t="shared" si="450"/>
        <v>#DIV/0!</v>
      </c>
      <c r="J66" s="18" t="e">
        <f t="shared" si="450"/>
        <v>#DIV/0!</v>
      </c>
      <c r="K66" s="18" t="e">
        <f t="shared" si="450"/>
        <v>#DIV/0!</v>
      </c>
      <c r="L66" s="18" t="e">
        <f t="shared" si="450"/>
        <v>#DIV/0!</v>
      </c>
      <c r="M66" s="18" t="e">
        <f t="shared" si="450"/>
        <v>#DIV/0!</v>
      </c>
      <c r="N66" s="18" t="e">
        <f t="shared" si="450"/>
        <v>#DIV/0!</v>
      </c>
      <c r="O66" s="18" t="e">
        <f t="shared" si="450"/>
        <v>#DIV/0!</v>
      </c>
      <c r="R66" s="49">
        <f t="shared" si="97"/>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47">
        <f t="shared" si="98"/>
        <v>2.3200000000000012</v>
      </c>
      <c r="AO66" s="36">
        <f>LO66*12*60/(PI() * 'Drive Train'!$F$15)/S$6*ABS(S66)</f>
        <v>0</v>
      </c>
      <c r="AP66" s="36">
        <f>LP66*12*60/(PI() * 'Drive Train'!$F$15)/T$6*ABS(T66)</f>
        <v>0</v>
      </c>
      <c r="AQ66" s="36">
        <f>LQ66*12*60/(PI() * 'Drive Train'!$F$15)/U$6*ABS(U66)</f>
        <v>0</v>
      </c>
      <c r="AR66" s="36">
        <f>LR66*12*60/(PI() * 'Drive Train'!$F$15)/V$6*ABS(V66)</f>
        <v>0</v>
      </c>
      <c r="AS66" s="36">
        <f>LS66*12*60/(PI() * 'Drive Train'!$F$15)/W$6*ABS(W66)</f>
        <v>0</v>
      </c>
      <c r="AT66" s="36">
        <f>LT66*12*60/(PI() * 'Drive Train'!$F$15)/X$6*ABS(X66)</f>
        <v>0</v>
      </c>
      <c r="AU66" s="36">
        <f>LU66*12*60/(PI() * 'Drive Train'!$F$15)/Y$6*ABS(Y66)</f>
        <v>0</v>
      </c>
      <c r="AV66" s="36">
        <f>LV66*12*60/(PI() * 'Drive Train'!$F$15)/Z$6*ABS(Z66)</f>
        <v>0</v>
      </c>
      <c r="AW66" s="36">
        <f>LW66*12*60/(PI() * 'Drive Train'!$F$15)/AA$6*ABS(AA66)</f>
        <v>0</v>
      </c>
      <c r="AX66" s="36">
        <f>LX66*12*60/(PI() * 'Drive Train'!$F$15)/AB$6*ABS(AB66)</f>
        <v>0</v>
      </c>
      <c r="AY66" s="36">
        <f>LY66*12*60/(PI() * 'Drive Train'!$F$15)/AC$6*ABS(AC66)</f>
        <v>0</v>
      </c>
      <c r="AZ66" s="36">
        <f>LZ66*12*60/(PI() * 'Drive Train'!$F$15)/AD$6*ABS(AD66)</f>
        <v>0</v>
      </c>
      <c r="BA66" s="36">
        <f>MA66*12*60/(PI() * 'Drive Train'!$F$15)/AE$6*ABS(AE66)</f>
        <v>0</v>
      </c>
      <c r="BB66" s="36">
        <f>MB66*12*60/(PI() * 'Drive Train'!$F$15)/AF$6*ABS(AF66)</f>
        <v>0</v>
      </c>
      <c r="BC66" s="36">
        <f>MC66*12*60/(PI() * 'Drive Train'!$F$15)/AG$6*ABS(AG66)</f>
        <v>0</v>
      </c>
      <c r="BD66" s="36">
        <f>MD66*12*60/(PI() * 'Drive Train'!$F$15)/AH$6*ABS(AH66)</f>
        <v>0</v>
      </c>
      <c r="BE66" s="36">
        <f>ME66*12*60/(PI() * 'Drive Train'!$F$15)/AI$6*ABS(AI66)</f>
        <v>0</v>
      </c>
      <c r="BF66" s="36">
        <f>MF66*12*60/(PI() * 'Drive Train'!$F$15)/AJ$6*ABS(AJ66)</f>
        <v>0</v>
      </c>
      <c r="BG66" s="36">
        <f>MG66*12*60/(PI() * 'Drive Train'!$F$15)/AK$6*ABS(AK66)</f>
        <v>0</v>
      </c>
      <c r="BH66" s="36">
        <f>MH66*12*60/(PI() * 'Drive Train'!$F$15)/AL$6*ABS(AL66)</f>
        <v>0</v>
      </c>
      <c r="BI66" s="36">
        <f>MI66*12*60/(PI() * 'Drive Train'!$F$15)/AM$6*ABS(AM66)</f>
        <v>0</v>
      </c>
      <c r="BJ66" s="47">
        <f t="shared" si="308"/>
        <v>2.3200000000000012</v>
      </c>
      <c r="BK66" s="2">
        <f>IF(OR(KS65=1,AND($C$37=Motors!$C$32,OY65=1)),0,IF(NG66=0,-(CG65+$C$15)/($C$14-$C$15)*$C$12,($C$11*S66-AO66)/($C$11*S66)*$C$12*S66))</f>
        <v>0</v>
      </c>
      <c r="BL66" s="2">
        <f>IF(OR(KT65=1,AND($C$37=Motors!$C$32,OZ65=1)),0,IF(NH66=0,-(CH65+$C$15)/($C$14-$C$15)*$C$12,($C$11*T66-AP66)/($C$11*T66)*$C$12*T66))</f>
        <v>0</v>
      </c>
      <c r="BM66" s="2">
        <f>IF(OR(KU65=1,AND($C$37=Motors!$C$32,PA65=1)),0,IF(NI66=0,-(CI65+$C$15)/($C$14-$C$15)*$C$12,($C$11*U66-AQ66)/($C$11*U66)*$C$12*U66))</f>
        <v>0</v>
      </c>
      <c r="BN66" s="2">
        <f>IF(OR(KV65=1,AND($C$37=Motors!$C$32,PB65=1)),0,IF(NJ66=0,-(CJ65+$C$15)/($C$14-$C$15)*$C$12,($C$11*V66-AR66)/($C$11*V66)*$C$12*V66))</f>
        <v>0</v>
      </c>
      <c r="BO66" s="2">
        <f>IF(OR(KW65=1,AND($C$37=Motors!$C$32,PC65=1)),0,IF(NK66=0,-(CK65+$C$15)/($C$14-$C$15)*$C$12,($C$11*W66-AS66)/($C$11*W66)*$C$12*W66))</f>
        <v>0</v>
      </c>
      <c r="BP66" s="2">
        <f>IF(OR(KX65=1,AND($C$37=Motors!$C$32,PD65=1)),0,IF(NL66=0,-(CL65+$C$15)/($C$14-$C$15)*$C$12,($C$11*X66-AT66)/($C$11*X66)*$C$12*X66))</f>
        <v>0</v>
      </c>
      <c r="BQ66" s="2">
        <f>IF(OR(KY65=1,AND($C$37=Motors!$C$32,PE65=1)),0,IF(NM66=0,-(CM65+$C$15)/($C$14-$C$15)*$C$12,($C$11*Y66-AU66)/($C$11*Y66)*$C$12*Y66))</f>
        <v>0</v>
      </c>
      <c r="BR66" s="2">
        <f>IF(OR(KZ65=1,AND($C$37=Motors!$C$32,PF65=1)),0,IF(NN66=0,-(CN65+$C$15)/($C$14-$C$15)*$C$12,($C$11*Z66-AV66)/($C$11*Z66)*$C$12*Z66))</f>
        <v>0</v>
      </c>
      <c r="BS66" s="2">
        <f>IF(OR(LA65=1,AND($C$37=Motors!$C$32,PG65=1)),0,IF(NO66=0,-(CO65+$C$15)/($C$14-$C$15)*$C$12,($C$11*AA66-AW66)/($C$11*AA66)*$C$12*AA66))</f>
        <v>0</v>
      </c>
      <c r="BT66" s="2">
        <f>IF(OR(LB65=1,AND($C$37=Motors!$C$32,PH65=1)),0,IF(NP66=0,-(CP65+$C$15)/($C$14-$C$15)*$C$12,($C$11*AB66-AX66)/($C$11*AB66)*$C$12*AB66))</f>
        <v>0</v>
      </c>
      <c r="BU66" s="2">
        <f>IF(OR(LC65=1,AND($C$37=Motors!$C$32,PI65=1)),0,IF(NQ66=0,-(CQ65+$C$15)/($C$14-$C$15)*$C$12,($C$11*AC66-AY66)/($C$11*AC66)*$C$12*AC66))</f>
        <v>0</v>
      </c>
      <c r="BV66" s="2">
        <f>IF(OR(LD65=1,AND($C$37=Motors!$C$32,PJ65=1)),0,IF(NR66=0,-(CR65+$C$15)/($C$14-$C$15)*$C$12,($C$11*AD66-AZ66)/($C$11*AD66)*$C$12*AD66))</f>
        <v>0</v>
      </c>
      <c r="BW66" s="2">
        <f>IF(OR(LE65=1,AND($C$37=Motors!$C$32,PK65=1)),0,IF(NS66=0,-(CS65+$C$15)/($C$14-$C$15)*$C$12,($C$11*AE66-BA66)/($C$11*AE66)*$C$12*AE66))</f>
        <v>0</v>
      </c>
      <c r="BX66" s="2">
        <f>IF(OR(LF65=1,AND($C$37=Motors!$C$32,PL65=1)),0,IF(NT66=0,-(CT65+$C$15)/($C$14-$C$15)*$C$12,($C$11*AF66-BB66)/($C$11*AF66)*$C$12*AF66))</f>
        <v>0</v>
      </c>
      <c r="BY66" s="2">
        <f>IF(OR(LG65=1,AND($C$37=Motors!$C$32,PM65=1)),0,IF(NU66=0,-(CU65+$C$15)/($C$14-$C$15)*$C$12,($C$11*AG66-BC66)/($C$11*AG66)*$C$12*AG66))</f>
        <v>0</v>
      </c>
      <c r="BZ66" s="2">
        <f>IF(OR(LH65=1,AND($C$37=Motors!$C$32,PN65=1)),0,IF(NV66=0,-(CV65+$C$15)/($C$14-$C$15)*$C$12,($C$11*AH66-BD66)/($C$11*AH66)*$C$12*AH66))</f>
        <v>0</v>
      </c>
      <c r="CA66" s="2">
        <f>IF(OR(LI65=1,AND($C$37=Motors!$C$32,PO65=1)),0,IF(NW66=0,-(CW65+$C$15)/($C$14-$C$15)*$C$12,($C$11*AI66-BE66)/($C$11*AI66)*$C$12*AI66))</f>
        <v>0</v>
      </c>
      <c r="CB66" s="2">
        <f>IF(OR(LJ65=1,AND($C$37=Motors!$C$32,PP65=1)),0,IF(NX66=0,-(CX65+$C$15)/($C$14-$C$15)*$C$12,($C$11*AJ66-BF66)/($C$11*AJ66)*$C$12*AJ66))</f>
        <v>0</v>
      </c>
      <c r="CC66" s="2">
        <f>IF(OR(LK65=1,AND($C$37=Motors!$C$32,PQ65=1)),0,IF(NY66=0,-(CY65+$C$15)/($C$14-$C$15)*$C$12,($C$11*AK66-BG66)/($C$11*AK66)*$C$12*AK66))</f>
        <v>0</v>
      </c>
      <c r="CD66" s="2">
        <f>IF(OR(LL65=1,AND($C$37=Motors!$C$32,PR65=1)),0,IF(NZ66=0,-(CZ65+$C$15)/($C$14-$C$15)*$C$12,($C$11*AL66-BH66)/($C$11*AL66)*$C$12*AL66))</f>
        <v>0</v>
      </c>
      <c r="CE66" s="2">
        <f>IF(OR(LM65=1,AND($C$37=Motors!$C$32,PS65=1)),0,IF(OA66=0,-(DA65+$C$15)/($C$14-$C$15)*$C$12,($C$11*AM66-BI66)/($C$11*AM66)*$C$12*AM66))</f>
        <v>0</v>
      </c>
      <c r="CF66" s="47">
        <f t="shared" si="309"/>
        <v>2.3200000000000012</v>
      </c>
      <c r="CG66" s="43">
        <f>IF(AND(KS65=1,OY65=1),0,ABS(BK66/$C$12*($C$14-$C$15)+$C$15) *'Drive Train'!$AA$49 + CG65*(1-'Drive Train'!$AA$49))</f>
        <v>0</v>
      </c>
      <c r="CH66" s="43">
        <f>IF(AND(KT65=1,OZ65=1),0,ABS(BL66/$C$12*($C$14-$C$15)+$C$15) *'Drive Train'!$AA$49 + CH65*(1-'Drive Train'!$AA$49))</f>
        <v>1.5274999999999999</v>
      </c>
      <c r="CI66" s="43">
        <f>IF(AND(KU65=1,PA65=1),0,ABS(BM66/$C$12*($C$14-$C$15)+$C$15) *'Drive Train'!$AA$49 + CI65*(1-'Drive Train'!$AA$49))</f>
        <v>0</v>
      </c>
      <c r="CJ66" s="43">
        <f>IF(AND(KV65=1,PB65=1),0,ABS(BN66/$C$12*($C$14-$C$15)+$C$15) *'Drive Train'!$AA$49 + CJ65*(1-'Drive Train'!$AA$49))</f>
        <v>0</v>
      </c>
      <c r="CK66" s="43">
        <f>IF(AND(KW65=1,PC65=1),0,ABS(BO66/$C$12*($C$14-$C$15)+$C$15) *'Drive Train'!$AA$49 + CK65*(1-'Drive Train'!$AA$49))</f>
        <v>0</v>
      </c>
      <c r="CL66" s="43">
        <f>IF(AND(KX65=1,PD65=1),0,ABS(BP66/$C$12*($C$14-$C$15)+$C$15) *'Drive Train'!$AA$49 + CL65*(1-'Drive Train'!$AA$49))</f>
        <v>0</v>
      </c>
      <c r="CM66" s="43">
        <f>IF(AND(KY65=1,PE65=1),0,ABS(BQ66/$C$12*($C$14-$C$15)+$C$15) *'Drive Train'!$AA$49 + CM65*(1-'Drive Train'!$AA$49))</f>
        <v>0</v>
      </c>
      <c r="CN66" s="43">
        <f>IF(AND(KZ65=1,PF65=1),0,ABS(BR66/$C$12*($C$14-$C$15)+$C$15) *'Drive Train'!$AA$49 + CN65*(1-'Drive Train'!$AA$49))</f>
        <v>0</v>
      </c>
      <c r="CO66" s="43">
        <f>IF(AND(LA65=1,PG65=1),0,ABS(BS66/$C$12*($C$14-$C$15)+$C$15) *'Drive Train'!$AA$49 + CO65*(1-'Drive Train'!$AA$49))</f>
        <v>0</v>
      </c>
      <c r="CP66" s="43">
        <f>IF(AND(LB65=1,PH65=1),0,ABS(BT66/$C$12*($C$14-$C$15)+$C$15) *'Drive Train'!$AA$49 + CP65*(1-'Drive Train'!$AA$49))</f>
        <v>0</v>
      </c>
      <c r="CQ66" s="43">
        <f>IF(AND(LC65=1,PI65=1),0,ABS(BU66/$C$12*($C$14-$C$15)+$C$15) *'Drive Train'!$AA$49 + CQ65*(1-'Drive Train'!$AA$49))</f>
        <v>0</v>
      </c>
      <c r="CR66" s="43">
        <f>IF(AND(LD65=1,PJ65=1),0,ABS(BV66/$C$12*($C$14-$C$15)+$C$15) *'Drive Train'!$AA$49 + CR65*(1-'Drive Train'!$AA$49))</f>
        <v>1.536835803085526</v>
      </c>
      <c r="CS66" s="43">
        <f>IF(AND(LE65=1,PK65=1),0,ABS(BW66/$C$12*($C$14-$C$15)+$C$15) *'Drive Train'!$AA$49 + CS65*(1-'Drive Train'!$AA$49))</f>
        <v>1.5275005299219078</v>
      </c>
      <c r="CT66" s="43">
        <f>IF(AND(LF65=1,PL65=1),0,ABS(BX66/$C$12*($C$14-$C$15)+$C$15) *'Drive Train'!$AA$49 + CT65*(1-'Drive Train'!$AA$49))</f>
        <v>1.5275000007455541</v>
      </c>
      <c r="CU66" s="43">
        <f>IF(AND(LG65=1,PM65=1),0,ABS(BY66/$C$12*($C$14-$C$15)+$C$15) *'Drive Train'!$AA$49 + CU65*(1-'Drive Train'!$AA$49))</f>
        <v>1.5275000000010577</v>
      </c>
      <c r="CV66" s="43">
        <f>IF(AND(LH65=1,PN65=1),0,ABS(BZ66/$C$12*($C$14-$C$15)+$C$15) *'Drive Train'!$AA$49 + CV65*(1-'Drive Train'!$AA$49))</f>
        <v>1.5275000000000363</v>
      </c>
      <c r="CW66" s="43">
        <f>IF(AND(LI65=1,PO65=1),0,ABS(CA66/$C$12*($C$14-$C$15)+$C$15) *'Drive Train'!$AA$49 + CW65*(1-'Drive Train'!$AA$49))</f>
        <v>0</v>
      </c>
      <c r="CX66" s="43">
        <f>IF(AND(LJ65=1,PP65=1),0,ABS(CB66/$C$12*($C$14-$C$15)+$C$15) *'Drive Train'!$AA$49 + CX65*(1-'Drive Train'!$AA$49))</f>
        <v>0</v>
      </c>
      <c r="CY66" s="43">
        <f>IF(AND(LK65=1,PQ65=1),0,ABS(CC66/$C$12*($C$14-$C$15)+$C$15) *'Drive Train'!$AA$49 + CY65*(1-'Drive Train'!$AA$49))</f>
        <v>0</v>
      </c>
      <c r="CZ66" s="43">
        <f>IF(AND(LL65=1,PR65=1),0,ABS(CD66/$C$12*($C$14-$C$15)+$C$15) *'Drive Train'!$AA$49 + CZ65*(1-'Drive Train'!$AA$49))</f>
        <v>0</v>
      </c>
      <c r="DA66" s="43">
        <f>IF(AND(LM65=1,PS65=1),0,ABS(CE66/$C$12*($C$14-$C$15)+$C$15) *'Drive Train'!$AA$49 + DA65*(1-'Drive Train'!$AA$49))</f>
        <v>0</v>
      </c>
      <c r="DB66" s="47">
        <f t="shared" si="99"/>
        <v>2.3200000000000012</v>
      </c>
      <c r="DC66" s="43">
        <f t="shared" si="310"/>
        <v>0</v>
      </c>
      <c r="DD66" s="43">
        <f t="shared" si="311"/>
        <v>1.5274999999999999</v>
      </c>
      <c r="DE66" s="43">
        <f t="shared" si="312"/>
        <v>0</v>
      </c>
      <c r="DF66" s="43">
        <f t="shared" si="313"/>
        <v>0</v>
      </c>
      <c r="DG66" s="43">
        <f t="shared" si="314"/>
        <v>0</v>
      </c>
      <c r="DH66" s="43">
        <f t="shared" si="315"/>
        <v>0</v>
      </c>
      <c r="DI66" s="43">
        <f t="shared" si="316"/>
        <v>0</v>
      </c>
      <c r="DJ66" s="43">
        <f t="shared" si="317"/>
        <v>0</v>
      </c>
      <c r="DK66" s="43">
        <f t="shared" si="318"/>
        <v>0</v>
      </c>
      <c r="DL66" s="43">
        <f t="shared" si="319"/>
        <v>0</v>
      </c>
      <c r="DM66" s="43">
        <f t="shared" si="320"/>
        <v>0</v>
      </c>
      <c r="DN66" s="43">
        <f t="shared" si="321"/>
        <v>1.536835803085526</v>
      </c>
      <c r="DO66" s="43">
        <f t="shared" si="322"/>
        <v>1.5275005299219078</v>
      </c>
      <c r="DP66" s="43">
        <f t="shared" si="323"/>
        <v>1.5275000007455541</v>
      </c>
      <c r="DQ66" s="43">
        <f t="shared" si="324"/>
        <v>1.5275000000010577</v>
      </c>
      <c r="DR66" s="43">
        <f t="shared" si="325"/>
        <v>1.5275000000000363</v>
      </c>
      <c r="DS66" s="43">
        <f t="shared" si="326"/>
        <v>0</v>
      </c>
      <c r="DT66" s="43">
        <f t="shared" si="327"/>
        <v>0</v>
      </c>
      <c r="DU66" s="43">
        <f t="shared" si="328"/>
        <v>0</v>
      </c>
      <c r="DV66" s="43">
        <f t="shared" si="329"/>
        <v>0</v>
      </c>
      <c r="DW66" s="43">
        <f t="shared" si="330"/>
        <v>0</v>
      </c>
      <c r="DX66" s="47">
        <f t="shared" si="100"/>
        <v>2.3200000000000012</v>
      </c>
      <c r="DY66" s="2">
        <f>IF(OY66=0,($C$23/0.4536*IF(ISNA(MK65),'Drive Train'!$F$16,'Drive Train'!$F$17)*4.448*$C$24*S$6)*SIGN(BK66),BK66)</f>
        <v>0</v>
      </c>
      <c r="DZ66" s="2">
        <f>IF(OZ66=0,($C$23/0.4536*IF(ISNA(ML65),'Drive Train'!$F$16,'Drive Train'!$F$17)*4.448*$C$24*$C$21*T$6)*SIGN(BL66),BL66)</f>
        <v>0</v>
      </c>
      <c r="EA66" s="2">
        <f>IF(PA66=0,($C$23/0.4536*IF(ISNA(MM65),'Drive Train'!$F$16,'Drive Train'!$F$17)*4.448*$C$24*$C$21*U$6)*SIGN(BM66),BM66)</f>
        <v>0</v>
      </c>
      <c r="EB66" s="2">
        <f>IF(PB66=0,($C$23/0.4536*IF(ISNA(MN65),'Drive Train'!$F$16,'Drive Train'!$F$17)*4.448*$C$24*$C$21*V$6)*SIGN(BN66),BN66)</f>
        <v>0</v>
      </c>
      <c r="EC66" s="2">
        <f>IF(PC66=0,($C$23/0.4536*IF(ISNA(MO65),'Drive Train'!$F$16,'Drive Train'!$F$17)*4.448*$C$24*$C$21*W$6)*SIGN(BO66),BO66)</f>
        <v>0</v>
      </c>
      <c r="ED66" s="2">
        <f>IF(PD66=0,($C$23/0.4536*IF(ISNA(MP65),'Drive Train'!$F$16,'Drive Train'!$F$17)*4.448*$C$24*$C$21*X$6)*SIGN(BP66),BP66)</f>
        <v>0</v>
      </c>
      <c r="EE66" s="2">
        <f>IF(PE66=0,($C$23/0.4536*IF(ISNA(MQ65),'Drive Train'!$F$16,'Drive Train'!$F$17)*4.448*$C$24*$C$21*Y$6)*SIGN(BQ66),BQ66)</f>
        <v>0</v>
      </c>
      <c r="EF66" s="2">
        <f>IF(PF66=0,($C$23/0.4536*IF(ISNA(MR65),'Drive Train'!$F$16,'Drive Train'!$F$17)*4.448*$C$24*$C$21*Z$6)*SIGN(BR66),BR66)</f>
        <v>0</v>
      </c>
      <c r="EG66" s="2">
        <f>IF(PG66=0,($C$23/0.4536*IF(ISNA(MS65),'Drive Train'!$F$16,'Drive Train'!$F$17)*4.448*$C$24*$C$21*AA$6)*SIGN(BS66),BS66)</f>
        <v>0</v>
      </c>
      <c r="EH66" s="2">
        <f>IF(PH66=0,($C$23/0.4536*IF(ISNA(MT65),'Drive Train'!$F$16,'Drive Train'!$F$17)*4.448*$C$24*$C$21*AB$6)*SIGN(BT66),BT66)</f>
        <v>0</v>
      </c>
      <c r="EI66" s="2">
        <f>IF(PI66=0,($C$23/0.4536*IF(ISNA(MU65),'Drive Train'!$F$16,'Drive Train'!$F$17)*4.448*$C$24*$C$21*AC$6)*SIGN(BU66),BU66)</f>
        <v>0</v>
      </c>
      <c r="EJ66" s="2">
        <f>IF(PJ66=0,($C$23/0.4536*IF(ISNA(MV65),'Drive Train'!$F$16,'Drive Train'!$F$17)*4.448*$C$24*$C$21*AD$6)*SIGN(BV66),BV66)</f>
        <v>0</v>
      </c>
      <c r="EK66" s="2">
        <f>IF(PK66=0,($C$23/0.4536*IF(ISNA(MW65),'Drive Train'!$F$16,'Drive Train'!$F$17)*4.448*$C$24*$C$21*AE$6)*SIGN(BW66),BW66)</f>
        <v>0</v>
      </c>
      <c r="EL66" s="2">
        <f>IF(PL66=0,($C$23/0.4536*IF(ISNA(MX65),'Drive Train'!$F$16,'Drive Train'!$F$17)*4.448*$C$24*$C$21*AF$6)*SIGN(BX66),BX66)</f>
        <v>0</v>
      </c>
      <c r="EM66" s="2">
        <f>IF(PM66=0,($C$23/0.4536*IF(ISNA(MY65),'Drive Train'!$F$16,'Drive Train'!$F$17)*4.448*$C$24*$C$21*AG$6)*SIGN(BY66),BY66)</f>
        <v>0</v>
      </c>
      <c r="EN66" s="2">
        <f>IF(PN66=0,($C$23/0.4536*IF(ISNA(MZ65),'Drive Train'!$F$16,'Drive Train'!$F$17)*4.448*$C$24*$C$21*AH$6)*SIGN(BZ66),BZ66)</f>
        <v>0</v>
      </c>
      <c r="EO66" s="2">
        <f>IF(PO66=0,($C$23/0.4536*IF(ISNA(NA65),'Drive Train'!$F$16,'Drive Train'!$F$17)*4.448*$C$24*$C$21*AI$6)*SIGN(CA66),CA66)</f>
        <v>0</v>
      </c>
      <c r="EP66" s="2">
        <f>IF(PP66=0,($C$23/0.4536*IF(ISNA(NB65),'Drive Train'!$F$16,'Drive Train'!$F$17)*4.448*$C$24*$C$21*AJ$6)*SIGN(CB66),CB66)</f>
        <v>0</v>
      </c>
      <c r="EQ66" s="2">
        <f>IF(PQ66=0,($C$23/0.4536*IF(ISNA(NC65),'Drive Train'!$F$16,'Drive Train'!$F$17)*4.448*$C$24*$C$21*AK$6)*SIGN(CC66),CC66)</f>
        <v>0</v>
      </c>
      <c r="ER66" s="2">
        <f>IF(PR66=0,($C$23/0.4536*IF(ISNA(ND65),'Drive Train'!$F$16,'Drive Train'!$F$17)*4.448*$C$24*$C$21*AL$6)*SIGN(CD66),CD66)</f>
        <v>0</v>
      </c>
      <c r="ES66" s="2">
        <f>IF(PS66=0,($C$23/0.4536*IF(ISNA(NE65),'Drive Train'!$F$16,'Drive Train'!$F$17)*4.448*$C$24*$C$21*AM$6)*SIGN(CE66),CE66)</f>
        <v>0</v>
      </c>
      <c r="ET66" s="47">
        <f t="shared" si="331"/>
        <v>2.3200000000000012</v>
      </c>
      <c r="EU66" s="2">
        <f>MAX(MIN(IF(AND(OY65=1,NG66&lt;0),-1,1)*(DC66-$C$15)/($C$14-$C$15)*$C$12*$C$21-$C$33*LO66/AO$6 -  OY65*$C$33/$C$21,DY65/$C$19),MAX(EU$8:EU65)*-1)</f>
        <v>-0.84420937587075306</v>
      </c>
      <c r="EV66" s="2">
        <f>MAX(MIN(IF(AND(OZ65=1,NH66&lt;0),-1,1)*(DD66-$C$15)/($C$14-$C$15)*$C$12*$C$21-$C$33*LP66/AP$6 -  OZ65*$C$33/$C$21,DZ65/$C$19),MAX(EV$8:EV65)*-1)</f>
        <v>-0.91991551282492812</v>
      </c>
      <c r="EW66" s="2">
        <f>MAX(MIN(IF(AND(PA65=1,NI66&lt;0),-1,1)*(DE66-$C$15)/($C$14-$C$15)*$C$12*$C$21-$C$33*LQ66/AQ$6 -  PA65*$C$33/$C$21,EA65/$C$19),MAX(EW$8:EW65)*-1)</f>
        <v>-0.84420937587075306</v>
      </c>
      <c r="EX66" s="2">
        <f>MAX(MIN(IF(AND(PB65=1,NJ66&lt;0),-1,1)*(DF66-$C$15)/($C$14-$C$15)*$C$12*$C$21-$C$33*LR66/AR$6 -  PB65*$C$33/$C$21,EB65/$C$19),MAX(EX$8:EX65)*-1)</f>
        <v>-0.84420937587075306</v>
      </c>
      <c r="EY66" s="2">
        <f>MAX(MIN(IF(AND(PC65=1,NK66&lt;0),-1,1)*(DG66-$C$15)/($C$14-$C$15)*$C$12*$C$21-$C$33*LS66/AS$6 -  PC65*$C$33/$C$21,EC65/$C$19),MAX(EY$8:EY65)*-1)</f>
        <v>-0.84420937587075306</v>
      </c>
      <c r="EZ66" s="2">
        <f>MAX(MIN(IF(AND(PD65=1,NL66&lt;0),-1,1)*(DH66-$C$15)/($C$14-$C$15)*$C$12*$C$21-$C$33*LT66/AT$6 -  PD65*$C$33/$C$21,ED65/$C$19),MAX(EZ$8:EZ65)*-1)</f>
        <v>-0.84420937587075306</v>
      </c>
      <c r="FA66" s="2">
        <f>MAX(MIN(IF(AND(PE65=1,NM66&lt;0),-1,1)*(DI66-$C$15)/($C$14-$C$15)*$C$12*$C$21-$C$33*LU66/AU$6 -  PE65*$C$33/$C$21,EE65/$C$19),MAX(FA$8:FA65)*-1)</f>
        <v>-0.84420937587075306</v>
      </c>
      <c r="FB66" s="2">
        <f>MAX(MIN(IF(AND(PF65=1,NN66&lt;0),-1,1)*(DJ66-$C$15)/($C$14-$C$15)*$C$12*$C$21-$C$33*LV66/AV$6 -  PF65*$C$33/$C$21,EF65/$C$19),MAX(FB$8:FB65)*-1)</f>
        <v>-0.84420937587075306</v>
      </c>
      <c r="FC66" s="2">
        <f>MAX(MIN(IF(AND(PG65=1,NO66&lt;0),-1,1)*(DK66-$C$15)/($C$14-$C$15)*$C$12*$C$21-$C$33*LW66/AW$6 -  PG65*$C$33/$C$21,EG65/$C$19),MAX(FC$8:FC65)*-1)</f>
        <v>-0.82444281081081083</v>
      </c>
      <c r="FD66" s="2">
        <f>MAX(MIN(IF(AND(PH65=1,NP66&lt;0),-1,1)*(DL66-$C$15)/($C$14-$C$15)*$C$12*$C$21-$C$33*LX66/AX$6 -  PH65*$C$33/$C$21,EH65/$C$19),MAX(FD$8:FD65)*-1)</f>
        <v>-0.74400936585365862</v>
      </c>
      <c r="FE66" s="2">
        <f>MAX(MIN(IF(AND(PI65=1,NQ66&lt;0),-1,1)*(DM66-$C$15)/($C$14-$C$15)*$C$12*$C$21-$C$33*LY66/AY$6 -  PI65*$C$33/$C$21,EI65/$C$19),MAX(FE$8:FE65)*-1)</f>
        <v>-0.6778751999999999</v>
      </c>
      <c r="FF66" s="2">
        <f>MAX(MIN(IF(AND(PJ65=1,NR66&lt;0),-1,1)*(DN66-$C$15)/($C$14-$C$15)*$C$12*$C$21-$C$33*LZ66/AZ$6 -  PJ65*$C$33/$C$21,EJ65/$C$19),MAX(FF$8:FF65)*-1)</f>
        <v>-0.36771041517476449</v>
      </c>
      <c r="FG66" s="2">
        <f>MAX(MIN(IF(AND(PK65=1,NS66&lt;0),-1,1)*(DO66-$C$15)/($C$14-$C$15)*$C$12*$C$21-$C$33*MA66/BA$6 -  PK65*$C$33/$C$21,EK65/$C$19),MAX(FG$8:FG65)*-1)</f>
        <v>-0.4460383340531891</v>
      </c>
      <c r="FH66" s="2">
        <f>MAX(MIN(IF(AND(PL65=1,NT66&lt;0),-1,1)*(DP66-$C$15)/($C$14-$C$15)*$C$12*$C$21-$C$33*MB66/BB$6 -  PL65*$C$33/$C$21,EL65/$C$19),MAX(FH$8:FH65)*-1)</f>
        <v>-0.52436625293161376</v>
      </c>
      <c r="FI66" s="2">
        <f>MAX(MIN(IF(AND(PM65=1,NU66&lt;0),-1,1)*(DQ66-$C$15)/($C$14-$C$15)*$C$12*$C$21-$C$33*MC66/BC$6 -  PM65*$C$33/$C$21,EM65/$C$19),MAX(FI$8:FI65)*-1)</f>
        <v>-0.60269417181003837</v>
      </c>
      <c r="FJ66" s="2">
        <f>MAX(MIN(IF(AND(PN65=1,NV66&lt;0),-1,1)*(DR66-$C$15)/($C$14-$C$15)*$C$12*$C$21-$C$33*MD66/BD$6 -  PN65*$C$33/$C$21,EN65/$C$19),MAX(FJ$8:FJ65)*-1)</f>
        <v>-0.68102209068846309</v>
      </c>
      <c r="FK66" s="2">
        <f>MAX(MIN(IF(AND(PO65=1,NW66&lt;0),-1,1)*(DS66-$C$15)/($C$14-$C$15)*$C$12*$C$21-$C$33*ME66/BE$6 -  PO65*$C$33/$C$21,EO65/$C$19),MAX(FK$8:FK65)*-1)</f>
        <v>-0.7593500095668877</v>
      </c>
      <c r="FL66" s="2">
        <f>MAX(MIN(IF(AND(PP65=1,NX66&lt;0),-1,1)*(DT66-$C$15)/($C$14-$C$15)*$C$12*$C$21-$C$33*MF66/BF$6 -  PP65*$C$33/$C$21,EP65/$C$19),MAX(FL$8:FL65)*-1)</f>
        <v>-0.8376779284453123</v>
      </c>
      <c r="FM66" s="2">
        <f>MAX(MIN(IF(AND(PQ65=1,NY66&lt;0),-1,1)*(DU66-$C$15)/($C$14-$C$15)*$C$12*$C$21-$C$33*MG66/BG$6 -  PQ65*$C$33/$C$21,EQ65/$C$19),MAX(FM$8:FM65)*-1)</f>
        <v>-0.84420937587075306</v>
      </c>
      <c r="FN66" s="2">
        <f>MAX(MIN(IF(AND(PR65=1,NZ66&lt;0),-1,1)*(DV66-$C$15)/($C$14-$C$15)*$C$12*$C$21-$C$33*MH66/BH$6 -  PR65*$C$33/$C$21,ER65/$C$19),MAX(FN$8:FN65)*-1)</f>
        <v>-0.84420937587075306</v>
      </c>
      <c r="FO66" s="2">
        <f>MAX(MIN(IF(AND(PS65=1,OA66&lt;0),-1,1)*(DW66-$C$15)/($C$14-$C$15)*$C$12*$C$21-$C$33*MI66/BI$6 -  PS65*$C$33/$C$21,ES65/$C$19),MAX(FO$8:FO65)*-1)</f>
        <v>-0.84420937587075306</v>
      </c>
      <c r="FP66" s="47">
        <f t="shared" si="101"/>
        <v>2.3200000000000012</v>
      </c>
      <c r="FQ66" s="43">
        <f t="shared" si="375"/>
        <v>0</v>
      </c>
      <c r="FR66" s="43">
        <f t="shared" si="376"/>
        <v>1.5274999999999999</v>
      </c>
      <c r="FS66" s="43">
        <f t="shared" si="377"/>
        <v>0</v>
      </c>
      <c r="FT66" s="43">
        <f t="shared" si="378"/>
        <v>0</v>
      </c>
      <c r="FU66" s="43">
        <f t="shared" si="379"/>
        <v>0</v>
      </c>
      <c r="FV66" s="43">
        <f t="shared" si="380"/>
        <v>0</v>
      </c>
      <c r="FW66" s="43">
        <f t="shared" si="381"/>
        <v>0</v>
      </c>
      <c r="FX66" s="43">
        <f t="shared" si="382"/>
        <v>0</v>
      </c>
      <c r="FY66" s="43">
        <f t="shared" si="383"/>
        <v>0</v>
      </c>
      <c r="FZ66" s="43">
        <f t="shared" si="384"/>
        <v>0</v>
      </c>
      <c r="GA66" s="43">
        <f t="shared" si="385"/>
        <v>0</v>
      </c>
      <c r="GB66" s="43">
        <f t="shared" si="386"/>
        <v>1.536835803085526</v>
      </c>
      <c r="GC66" s="43">
        <f t="shared" si="387"/>
        <v>1.5275005299219078</v>
      </c>
      <c r="GD66" s="43">
        <f t="shared" si="388"/>
        <v>1.5275000007455541</v>
      </c>
      <c r="GE66" s="43">
        <f t="shared" si="389"/>
        <v>1.5275000000010577</v>
      </c>
      <c r="GF66" s="43">
        <f t="shared" si="390"/>
        <v>1.5275000000000363</v>
      </c>
      <c r="GG66" s="43">
        <f t="shared" si="391"/>
        <v>0</v>
      </c>
      <c r="GH66" s="43">
        <f t="shared" si="392"/>
        <v>0</v>
      </c>
      <c r="GI66" s="43">
        <f t="shared" si="393"/>
        <v>0</v>
      </c>
      <c r="GJ66" s="43">
        <f t="shared" si="394"/>
        <v>0</v>
      </c>
      <c r="GK66" s="43">
        <f t="shared" si="395"/>
        <v>0</v>
      </c>
      <c r="GL66" s="47">
        <f t="shared" si="123"/>
        <v>2.3200000000000012</v>
      </c>
      <c r="GM66" s="43">
        <f t="shared" si="332"/>
        <v>0</v>
      </c>
      <c r="GN66" s="43">
        <f t="shared" si="333"/>
        <v>-9.2398626346561841</v>
      </c>
      <c r="GO66" s="43">
        <f t="shared" si="334"/>
        <v>0</v>
      </c>
      <c r="GP66" s="43">
        <f t="shared" si="335"/>
        <v>0</v>
      </c>
      <c r="GQ66" s="43">
        <f t="shared" si="336"/>
        <v>0</v>
      </c>
      <c r="GR66" s="43">
        <f t="shared" si="337"/>
        <v>0</v>
      </c>
      <c r="GS66" s="43">
        <f t="shared" si="338"/>
        <v>0</v>
      </c>
      <c r="GT66" s="43">
        <f t="shared" si="339"/>
        <v>0</v>
      </c>
      <c r="GU66" s="43">
        <f t="shared" si="340"/>
        <v>0</v>
      </c>
      <c r="GV66" s="43">
        <f t="shared" si="341"/>
        <v>0</v>
      </c>
      <c r="GW66" s="43">
        <f t="shared" si="342"/>
        <v>0</v>
      </c>
      <c r="GX66" s="43">
        <f t="shared" si="343"/>
        <v>-7.3867516705174294</v>
      </c>
      <c r="GY66" s="43">
        <f t="shared" si="344"/>
        <v>-8.9602422809162849</v>
      </c>
      <c r="GZ66" s="43">
        <f t="shared" si="345"/>
        <v>-10.533732891315141</v>
      </c>
      <c r="HA66" s="43">
        <f t="shared" si="346"/>
        <v>-12.107223501713998</v>
      </c>
      <c r="HB66" s="43">
        <f t="shared" si="347"/>
        <v>-13.680714112112852</v>
      </c>
      <c r="HC66" s="43">
        <f t="shared" si="348"/>
        <v>0</v>
      </c>
      <c r="HD66" s="43">
        <f t="shared" si="349"/>
        <v>0</v>
      </c>
      <c r="HE66" s="43">
        <f t="shared" si="350"/>
        <v>0</v>
      </c>
      <c r="HF66" s="43">
        <f t="shared" si="351"/>
        <v>0</v>
      </c>
      <c r="HG66" s="43">
        <f t="shared" si="352"/>
        <v>0</v>
      </c>
      <c r="HH66" s="47">
        <f t="shared" si="124"/>
        <v>2.3200000000000012</v>
      </c>
      <c r="HI66" s="43">
        <f t="shared" si="125"/>
        <v>0</v>
      </c>
      <c r="HJ66" s="43">
        <f t="shared" si="126"/>
        <v>9.2398626346561841</v>
      </c>
      <c r="HK66" s="43">
        <f t="shared" si="127"/>
        <v>0</v>
      </c>
      <c r="HL66" s="43">
        <f t="shared" si="128"/>
        <v>0</v>
      </c>
      <c r="HM66" s="43">
        <f t="shared" si="129"/>
        <v>0</v>
      </c>
      <c r="HN66" s="43">
        <f t="shared" si="130"/>
        <v>0</v>
      </c>
      <c r="HO66" s="43">
        <f t="shared" si="131"/>
        <v>0</v>
      </c>
      <c r="HP66" s="43">
        <f t="shared" si="132"/>
        <v>0</v>
      </c>
      <c r="HQ66" s="43">
        <f t="shared" si="133"/>
        <v>0</v>
      </c>
      <c r="HR66" s="43">
        <f t="shared" si="134"/>
        <v>0</v>
      </c>
      <c r="HS66" s="43">
        <f t="shared" si="135"/>
        <v>0</v>
      </c>
      <c r="HT66" s="43">
        <f t="shared" si="136"/>
        <v>7.3867516705174294</v>
      </c>
      <c r="HU66" s="43">
        <f t="shared" si="137"/>
        <v>8.9602422809162849</v>
      </c>
      <c r="HV66" s="43">
        <f t="shared" si="138"/>
        <v>10.533732891315141</v>
      </c>
      <c r="HW66" s="43">
        <f t="shared" si="139"/>
        <v>12.107223501713998</v>
      </c>
      <c r="HX66" s="43">
        <f t="shared" si="140"/>
        <v>13.680714112112852</v>
      </c>
      <c r="HY66" s="43">
        <f t="shared" si="141"/>
        <v>0</v>
      </c>
      <c r="HZ66" s="43">
        <f t="shared" si="142"/>
        <v>0</v>
      </c>
      <c r="IA66" s="43">
        <f t="shared" si="143"/>
        <v>0</v>
      </c>
      <c r="IB66" s="43">
        <f t="shared" si="144"/>
        <v>0</v>
      </c>
      <c r="IC66" s="43">
        <f t="shared" si="145"/>
        <v>0</v>
      </c>
      <c r="ID66" s="47">
        <f t="shared" si="146"/>
        <v>2.3200000000000012</v>
      </c>
      <c r="IE66" s="43">
        <f t="shared" si="147"/>
        <v>0</v>
      </c>
      <c r="IF66" s="43">
        <f t="shared" si="148"/>
        <v>0</v>
      </c>
      <c r="IG66" s="43">
        <f t="shared" si="149"/>
        <v>0</v>
      </c>
      <c r="IH66" s="43">
        <f t="shared" si="150"/>
        <v>0</v>
      </c>
      <c r="II66" s="43">
        <f t="shared" si="151"/>
        <v>0</v>
      </c>
      <c r="IJ66" s="43">
        <f t="shared" si="152"/>
        <v>0</v>
      </c>
      <c r="IK66" s="43">
        <f t="shared" si="153"/>
        <v>0</v>
      </c>
      <c r="IL66" s="43">
        <f t="shared" si="154"/>
        <v>0</v>
      </c>
      <c r="IM66" s="43">
        <f t="shared" si="155"/>
        <v>0</v>
      </c>
      <c r="IN66" s="43">
        <f t="shared" si="156"/>
        <v>0</v>
      </c>
      <c r="IO66" s="43">
        <f t="shared" si="157"/>
        <v>0</v>
      </c>
      <c r="IP66" s="43">
        <f t="shared" si="158"/>
        <v>0</v>
      </c>
      <c r="IQ66" s="43">
        <f t="shared" si="159"/>
        <v>0</v>
      </c>
      <c r="IR66" s="43">
        <f t="shared" si="160"/>
        <v>0</v>
      </c>
      <c r="IS66" s="43">
        <f t="shared" si="161"/>
        <v>0</v>
      </c>
      <c r="IT66" s="43">
        <f t="shared" si="162"/>
        <v>0</v>
      </c>
      <c r="IU66" s="43">
        <f t="shared" si="163"/>
        <v>0</v>
      </c>
      <c r="IV66" s="43">
        <f t="shared" si="164"/>
        <v>0</v>
      </c>
      <c r="IW66" s="43">
        <f t="shared" si="165"/>
        <v>0</v>
      </c>
      <c r="IX66" s="43">
        <f t="shared" si="166"/>
        <v>0</v>
      </c>
      <c r="IY66" s="43">
        <f t="shared" si="167"/>
        <v>0</v>
      </c>
      <c r="IZ66" s="47">
        <f t="shared" si="168"/>
        <v>2.3200000000000012</v>
      </c>
      <c r="JA66" s="43" t="e">
        <f t="shared" si="267"/>
        <v>#N/A</v>
      </c>
      <c r="JB66" s="43" t="e">
        <f t="shared" si="268"/>
        <v>#N/A</v>
      </c>
      <c r="JC66" s="43" t="e">
        <f t="shared" si="269"/>
        <v>#N/A</v>
      </c>
      <c r="JD66" s="43" t="e">
        <f t="shared" si="270"/>
        <v>#N/A</v>
      </c>
      <c r="JE66" s="43" t="e">
        <f t="shared" si="271"/>
        <v>#N/A</v>
      </c>
      <c r="JF66" s="43" t="e">
        <f t="shared" si="272"/>
        <v>#N/A</v>
      </c>
      <c r="JG66" s="43" t="e">
        <f t="shared" si="273"/>
        <v>#N/A</v>
      </c>
      <c r="JH66" s="43" t="e">
        <f t="shared" si="274"/>
        <v>#N/A</v>
      </c>
      <c r="JI66" s="43" t="e">
        <f t="shared" si="275"/>
        <v>#N/A</v>
      </c>
      <c r="JJ66" s="43" t="e">
        <f t="shared" si="276"/>
        <v>#N/A</v>
      </c>
      <c r="JK66" s="43" t="e">
        <f t="shared" si="277"/>
        <v>#N/A</v>
      </c>
      <c r="JL66" s="43" t="e">
        <f t="shared" si="278"/>
        <v>#N/A</v>
      </c>
      <c r="JM66" s="43" t="e">
        <f t="shared" si="279"/>
        <v>#N/A</v>
      </c>
      <c r="JN66" s="43" t="e">
        <f t="shared" si="280"/>
        <v>#N/A</v>
      </c>
      <c r="JO66" s="43" t="e">
        <f t="shared" si="281"/>
        <v>#N/A</v>
      </c>
      <c r="JP66" s="43" t="e">
        <f t="shared" si="282"/>
        <v>#N/A</v>
      </c>
      <c r="JQ66" s="43" t="e">
        <f t="shared" si="283"/>
        <v>#N/A</v>
      </c>
      <c r="JR66" s="43" t="e">
        <f t="shared" si="284"/>
        <v>#N/A</v>
      </c>
      <c r="JS66" s="43" t="e">
        <f t="shared" si="285"/>
        <v>#N/A</v>
      </c>
      <c r="JT66" s="43" t="e">
        <f t="shared" si="286"/>
        <v>#N/A</v>
      </c>
      <c r="JU66" s="43" t="e">
        <f t="shared" si="287"/>
        <v>#N/A</v>
      </c>
      <c r="JV66" s="47">
        <f t="shared" si="170"/>
        <v>2.3200000000000012</v>
      </c>
      <c r="JW66" s="36">
        <f t="shared" si="396"/>
        <v>0</v>
      </c>
      <c r="JX66" s="36">
        <f t="shared" si="397"/>
        <v>0</v>
      </c>
      <c r="JY66" s="36">
        <f t="shared" si="398"/>
        <v>0</v>
      </c>
      <c r="JZ66" s="36">
        <f t="shared" si="399"/>
        <v>0</v>
      </c>
      <c r="KA66" s="36">
        <f t="shared" si="400"/>
        <v>0</v>
      </c>
      <c r="KB66" s="36">
        <f t="shared" si="401"/>
        <v>0</v>
      </c>
      <c r="KC66" s="36">
        <f t="shared" si="402"/>
        <v>0</v>
      </c>
      <c r="KD66" s="36">
        <f t="shared" si="403"/>
        <v>0</v>
      </c>
      <c r="KE66" s="36">
        <f t="shared" si="404"/>
        <v>0</v>
      </c>
      <c r="KF66" s="36">
        <f t="shared" si="405"/>
        <v>0</v>
      </c>
      <c r="KG66" s="36">
        <f t="shared" si="406"/>
        <v>0</v>
      </c>
      <c r="KH66" s="36">
        <f t="shared" si="407"/>
        <v>0</v>
      </c>
      <c r="KI66" s="36">
        <f t="shared" si="408"/>
        <v>0</v>
      </c>
      <c r="KJ66" s="36">
        <f t="shared" si="409"/>
        <v>0</v>
      </c>
      <c r="KK66" s="36">
        <f t="shared" si="410"/>
        <v>0</v>
      </c>
      <c r="KL66" s="36">
        <f t="shared" si="411"/>
        <v>0</v>
      </c>
      <c r="KM66" s="36">
        <f t="shared" si="412"/>
        <v>0</v>
      </c>
      <c r="KN66" s="36">
        <f t="shared" si="413"/>
        <v>0</v>
      </c>
      <c r="KO66" s="36">
        <f t="shared" si="414"/>
        <v>0</v>
      </c>
      <c r="KP66" s="36">
        <f t="shared" si="415"/>
        <v>0</v>
      </c>
      <c r="KQ66" s="36">
        <f t="shared" si="416"/>
        <v>0</v>
      </c>
      <c r="KR66" s="47">
        <f t="shared" si="192"/>
        <v>2.3200000000000012</v>
      </c>
      <c r="KS66" s="1">
        <f t="shared" si="417"/>
        <v>1</v>
      </c>
      <c r="KT66" s="1">
        <f t="shared" si="418"/>
        <v>0</v>
      </c>
      <c r="KU66" s="1">
        <f t="shared" si="419"/>
        <v>1</v>
      </c>
      <c r="KV66" s="1">
        <f t="shared" si="420"/>
        <v>1</v>
      </c>
      <c r="KW66" s="1">
        <f t="shared" si="421"/>
        <v>1</v>
      </c>
      <c r="KX66" s="1">
        <f t="shared" si="422"/>
        <v>1</v>
      </c>
      <c r="KY66" s="1">
        <f t="shared" si="423"/>
        <v>1</v>
      </c>
      <c r="KZ66" s="1">
        <f t="shared" si="424"/>
        <v>1</v>
      </c>
      <c r="LA66" s="1">
        <f t="shared" si="425"/>
        <v>1</v>
      </c>
      <c r="LB66" s="1">
        <f t="shared" si="426"/>
        <v>1</v>
      </c>
      <c r="LC66" s="1">
        <f t="shared" si="427"/>
        <v>1</v>
      </c>
      <c r="LD66" s="1">
        <f t="shared" si="428"/>
        <v>0</v>
      </c>
      <c r="LE66" s="1">
        <f t="shared" si="429"/>
        <v>0</v>
      </c>
      <c r="LF66" s="1">
        <f t="shared" si="430"/>
        <v>0</v>
      </c>
      <c r="LG66" s="1">
        <f t="shared" si="431"/>
        <v>0</v>
      </c>
      <c r="LH66" s="1">
        <f t="shared" si="432"/>
        <v>0</v>
      </c>
      <c r="LI66" s="1">
        <f t="shared" si="433"/>
        <v>1</v>
      </c>
      <c r="LJ66" s="1">
        <f t="shared" si="434"/>
        <v>1</v>
      </c>
      <c r="LK66" s="1">
        <f t="shared" si="435"/>
        <v>1</v>
      </c>
      <c r="LL66" s="1">
        <f t="shared" si="436"/>
        <v>1</v>
      </c>
      <c r="LM66" s="1">
        <f t="shared" si="437"/>
        <v>1</v>
      </c>
      <c r="LN66" s="47">
        <f t="shared" si="214"/>
        <v>2.3200000000000012</v>
      </c>
      <c r="LO66" s="43">
        <f t="shared" si="215"/>
        <v>0</v>
      </c>
      <c r="LP66" s="43">
        <f t="shared" si="216"/>
        <v>5.4588814380761281</v>
      </c>
      <c r="LQ66" s="43">
        <f t="shared" si="217"/>
        <v>0</v>
      </c>
      <c r="LR66" s="43">
        <f t="shared" si="218"/>
        <v>0</v>
      </c>
      <c r="LS66" s="43">
        <f t="shared" si="219"/>
        <v>0</v>
      </c>
      <c r="LT66" s="43">
        <f t="shared" si="220"/>
        <v>0</v>
      </c>
      <c r="LU66" s="43">
        <f t="shared" si="221"/>
        <v>0</v>
      </c>
      <c r="LV66" s="43">
        <f t="shared" si="222"/>
        <v>0</v>
      </c>
      <c r="LW66" s="43">
        <f t="shared" si="223"/>
        <v>0</v>
      </c>
      <c r="LX66" s="43">
        <f t="shared" si="224"/>
        <v>0</v>
      </c>
      <c r="LY66" s="43">
        <f t="shared" si="225"/>
        <v>0</v>
      </c>
      <c r="LZ66" s="43">
        <f t="shared" si="226"/>
        <v>6.4537477153218319</v>
      </c>
      <c r="MA66" s="43">
        <f t="shared" si="227"/>
        <v>5.1698607047902758</v>
      </c>
      <c r="MB66" s="43">
        <f t="shared" si="228"/>
        <v>3.9304712672669275</v>
      </c>
      <c r="MC66" s="43">
        <f t="shared" si="229"/>
        <v>1.9824481086720518</v>
      </c>
      <c r="MD66" s="43">
        <f t="shared" si="230"/>
        <v>0.77638471549437793</v>
      </c>
      <c r="ME66" s="43">
        <f t="shared" si="231"/>
        <v>0</v>
      </c>
      <c r="MF66" s="43">
        <f t="shared" si="232"/>
        <v>0</v>
      </c>
      <c r="MG66" s="43">
        <f t="shared" si="233"/>
        <v>0</v>
      </c>
      <c r="MH66" s="43">
        <f t="shared" si="234"/>
        <v>0</v>
      </c>
      <c r="MI66" s="43">
        <f t="shared" si="235"/>
        <v>0</v>
      </c>
      <c r="MJ66" s="47">
        <f t="shared" si="236"/>
        <v>2.3200000000000012</v>
      </c>
      <c r="MK66" s="43" t="e">
        <f t="shared" si="353"/>
        <v>#N/A</v>
      </c>
      <c r="ML66" s="43" t="e">
        <f t="shared" si="288"/>
        <v>#N/A</v>
      </c>
      <c r="MM66" s="43" t="e">
        <f t="shared" si="289"/>
        <v>#N/A</v>
      </c>
      <c r="MN66" s="43" t="e">
        <f t="shared" si="290"/>
        <v>#N/A</v>
      </c>
      <c r="MO66" s="43" t="e">
        <f t="shared" si="291"/>
        <v>#N/A</v>
      </c>
      <c r="MP66" s="43" t="e">
        <f t="shared" si="292"/>
        <v>#N/A</v>
      </c>
      <c r="MQ66" s="43" t="e">
        <f t="shared" si="293"/>
        <v>#N/A</v>
      </c>
      <c r="MR66" s="43" t="e">
        <f t="shared" si="294"/>
        <v>#N/A</v>
      </c>
      <c r="MS66" s="43" t="e">
        <f t="shared" si="295"/>
        <v>#N/A</v>
      </c>
      <c r="MT66" s="43" t="e">
        <f t="shared" si="296"/>
        <v>#N/A</v>
      </c>
      <c r="MU66" s="43" t="e">
        <f t="shared" si="297"/>
        <v>#N/A</v>
      </c>
      <c r="MV66" s="43" t="e">
        <f t="shared" si="298"/>
        <v>#N/A</v>
      </c>
      <c r="MW66" s="43" t="e">
        <f t="shared" si="299"/>
        <v>#N/A</v>
      </c>
      <c r="MX66" s="43" t="e">
        <f t="shared" si="300"/>
        <v>#N/A</v>
      </c>
      <c r="MY66" s="43" t="e">
        <f t="shared" si="301"/>
        <v>#N/A</v>
      </c>
      <c r="MZ66" s="43" t="e">
        <f t="shared" si="302"/>
        <v>#N/A</v>
      </c>
      <c r="NA66" s="43" t="e">
        <f t="shared" si="303"/>
        <v>#N/A</v>
      </c>
      <c r="NB66" s="43" t="e">
        <f t="shared" si="304"/>
        <v>#N/A</v>
      </c>
      <c r="NC66" s="43" t="e">
        <f t="shared" si="305"/>
        <v>#N/A</v>
      </c>
      <c r="ND66" s="43" t="e">
        <f t="shared" si="306"/>
        <v>#N/A</v>
      </c>
      <c r="NE66" s="43" t="e">
        <f t="shared" si="307"/>
        <v>#N/A</v>
      </c>
      <c r="NF66" s="47">
        <f t="shared" si="238"/>
        <v>2.3200000000000012</v>
      </c>
      <c r="NG66" s="43">
        <f>IF(OY65=0,MIN('Drive Train'!$F$35-FQ65*$C$19*'Drive Train'!$F$39,NG65+$C$39)-$C$7,IF(LO65-1&lt;=0,0,IF($C$37=Motors!$C$30,MAX(MAX(NG$8:NG65)*-1,NG65-$C$39),MAX(0,MAX(NG$8:NG65)*-1,NG65-$C$39))))</f>
        <v>0</v>
      </c>
      <c r="NH66" s="43">
        <f>IF(OZ65=0,MIN('Drive Train'!$F$35-FR65*$C$19*'Drive Train'!$F$39,NH65+$C$39)-$C$7,IF(LP65-1&lt;=0,0,IF($C$37=Motors!$C$30,MAX(MAX(NH$8:NH65)*-1,NH65-$C$39),MAX(0,MAX(NH$8:NH65)*-1,NH65-$C$39))))</f>
        <v>0</v>
      </c>
      <c r="NI66" s="43">
        <f>IF(PA65=0,MIN('Drive Train'!$F$35-FS65*$C$19*'Drive Train'!$F$39,NI65+$C$39)-$C$7,IF(LQ65-1&lt;=0,0,IF($C$37=Motors!$C$30,MAX(MAX(NI$8:NI65)*-1,NI65-$C$39),MAX(0,MAX(NI$8:NI65)*-1,NI65-$C$39))))</f>
        <v>0</v>
      </c>
      <c r="NJ66" s="43">
        <f>IF(PB65=0,MIN('Drive Train'!$F$35-FT65*$C$19*'Drive Train'!$F$39,NJ65+$C$39)-$C$7,IF(LR65-1&lt;=0,0,IF($C$37=Motors!$C$30,MAX(MAX(NJ$8:NJ65)*-1,NJ65-$C$39),MAX(0,MAX(NJ$8:NJ65)*-1,NJ65-$C$39))))</f>
        <v>0</v>
      </c>
      <c r="NK66" s="43">
        <f>IF(PC65=0,MIN('Drive Train'!$F$35-FU65*$C$19*'Drive Train'!$F$39,NK65+$C$39)-$C$7,IF(LS65-1&lt;=0,0,IF($C$37=Motors!$C$30,MAX(MAX(NK$8:NK65)*-1,NK65-$C$39),MAX(0,MAX(NK$8:NK65)*-1,NK65-$C$39))))</f>
        <v>0</v>
      </c>
      <c r="NL66" s="43">
        <f>IF(PD65=0,MIN('Drive Train'!$F$35-FV65*$C$19*'Drive Train'!$F$39,NL65+$C$39)-$C$7,IF(LT65-1&lt;=0,0,IF($C$37=Motors!$C$30,MAX(MAX(NL$8:NL65)*-1,NL65-$C$39),MAX(0,MAX(NL$8:NL65)*-1,NL65-$C$39))))</f>
        <v>0</v>
      </c>
      <c r="NM66" s="43">
        <f>IF(PE65=0,MIN('Drive Train'!$F$35-FW65*$C$19*'Drive Train'!$F$39,NM65+$C$39)-$C$7,IF(LU65-1&lt;=0,0,IF($C$37=Motors!$C$30,MAX(MAX(NM$8:NM65)*-1,NM65-$C$39),MAX(0,MAX(NM$8:NM65)*-1,NM65-$C$39))))</f>
        <v>0</v>
      </c>
      <c r="NN66" s="43">
        <f>IF(PF65=0,MIN('Drive Train'!$F$35-FX65*$C$19*'Drive Train'!$F$39,NN65+$C$39)-$C$7,IF(LV65-1&lt;=0,0,IF($C$37=Motors!$C$30,MAX(MAX(NN$8:NN65)*-1,NN65-$C$39),MAX(0,MAX(NN$8:NN65)*-1,NN65-$C$39))))</f>
        <v>0</v>
      </c>
      <c r="NO66" s="43">
        <f>IF(PG65=0,MIN('Drive Train'!$F$35-FY65*$C$19*'Drive Train'!$F$39,NO65+$C$39)-$C$7,IF(LW65-1&lt;=0,0,IF($C$37=Motors!$C$30,MAX(MAX(NO$8:NO65)*-1,NO65-$C$39),MAX(0,MAX(NO$8:NO65)*-1,NO65-$C$39))))</f>
        <v>0</v>
      </c>
      <c r="NP66" s="43">
        <f>IF(PH65=0,MIN('Drive Train'!$F$35-FZ65*$C$19*'Drive Train'!$F$39,NP65+$C$39)-$C$7,IF(LX65-1&lt;=0,0,IF($C$37=Motors!$C$30,MAX(MAX(NP$8:NP65)*-1,NP65-$C$39),MAX(0,MAX(NP$8:NP65)*-1,NP65-$C$39))))</f>
        <v>0</v>
      </c>
      <c r="NQ66" s="43">
        <f>IF(PI65=0,MIN('Drive Train'!$F$35-GA65*$C$19*'Drive Train'!$F$39,NQ65+$C$39)-$C$7,IF(LY65-1&lt;=0,0,IF($C$37=Motors!$C$30,MAX(MAX(NQ$8:NQ65)*-1,NQ65-$C$39),MAX(0,MAX(NQ$8:NQ65)*-1,NQ65-$C$39))))</f>
        <v>0</v>
      </c>
      <c r="NR66" s="43">
        <f>IF(PJ65=0,MIN('Drive Train'!$F$35-GB65*$C$19*'Drive Train'!$F$39,NR65+$C$39)-$C$7,IF(LZ65-1&lt;=0,0,IF($C$37=Motors!$C$30,MAX(MAX(NR$8:NR65)*-1,NR65-$C$39),MAX(0,MAX(NR$8:NR65)*-1,NR65-$C$39))))</f>
        <v>0</v>
      </c>
      <c r="NS66" s="43">
        <f>IF(PK65=0,MIN('Drive Train'!$F$35-GC65*$C$19*'Drive Train'!$F$39,NS65+$C$39)-$C$7,IF(MA65-1&lt;=0,0,IF($C$37=Motors!$C$30,MAX(MAX(NS$8:NS65)*-1,NS65-$C$39),MAX(0,MAX(NS$8:NS65)*-1,NS65-$C$39))))</f>
        <v>0</v>
      </c>
      <c r="NT66" s="43">
        <f>IF(PL65=0,MIN('Drive Train'!$F$35-GD65*$C$19*'Drive Train'!$F$39,NT65+$C$39)-$C$7,IF(MB65-1&lt;=0,0,IF($C$37=Motors!$C$30,MAX(MAX(NT$8:NT65)*-1,NT65-$C$39),MAX(0,MAX(NT$8:NT65)*-1,NT65-$C$39))))</f>
        <v>0</v>
      </c>
      <c r="NU66" s="43">
        <f>IF(PM65=0,MIN('Drive Train'!$F$35-GE65*$C$19*'Drive Train'!$F$39,NU65+$C$39)-$C$7,IF(MC65-1&lt;=0,0,IF($C$37=Motors!$C$30,MAX(MAX(NU$8:NU65)*-1,NU65-$C$39),MAX(0,MAX(NU$8:NU65)*-1,NU65-$C$39))))</f>
        <v>0</v>
      </c>
      <c r="NV66" s="43">
        <f>IF(PN65=0,MIN('Drive Train'!$F$35-GF65*$C$19*'Drive Train'!$F$39,NV65+$C$39)-$C$7,IF(MD65-1&lt;=0,0,IF($C$37=Motors!$C$30,MAX(MAX(NV$8:NV65)*-1,NV65-$C$39),MAX(0,MAX(NV$8:NV65)*-1,NV65-$C$39))))</f>
        <v>0</v>
      </c>
      <c r="NW66" s="43">
        <f>IF(PO65=0,MIN('Drive Train'!$F$35-GG65*$C$19*'Drive Train'!$F$39,NW65+$C$39)-$C$7,IF(ME65-1&lt;=0,0,IF($C$37=Motors!$C$30,MAX(MAX(NW$8:NW65)*-1,NW65-$C$39),MAX(0,MAX(NW$8:NW65)*-1,NW65-$C$39))))</f>
        <v>0</v>
      </c>
      <c r="NX66" s="43">
        <f>IF(PP65=0,MIN('Drive Train'!$F$35-GH65*$C$19*'Drive Train'!$F$39,NX65+$C$39)-$C$7,IF(MF65-1&lt;=0,0,IF($C$37=Motors!$C$30,MAX(MAX(NX$8:NX65)*-1,NX65-$C$39),MAX(0,MAX(NX$8:NX65)*-1,NX65-$C$39))))</f>
        <v>0</v>
      </c>
      <c r="NY66" s="43">
        <f>IF(PQ65=0,MIN('Drive Train'!$F$35-GI65*$C$19*'Drive Train'!$F$39,NY65+$C$39)-$C$7,IF(MG65-1&lt;=0,0,IF($C$37=Motors!$C$30,MAX(MAX(NY$8:NY65)*-1,NY65-$C$39),MAX(0,MAX(NY$8:NY65)*-1,NY65-$C$39))))</f>
        <v>0</v>
      </c>
      <c r="NZ66" s="43">
        <f>IF(PR65=0,MIN('Drive Train'!$F$35-GJ65*$C$19*'Drive Train'!$F$39,NZ65+$C$39)-$C$7,IF(MH65-1&lt;=0,0,IF($C$37=Motors!$C$30,MAX(MAX(NZ$8:NZ65)*-1,NZ65-$C$39),MAX(0,MAX(NZ$8:NZ65)*-1,NZ65-$C$39))))</f>
        <v>0</v>
      </c>
      <c r="OA66" s="43">
        <f>IF(PS65=0,MIN('Drive Train'!$F$35-GK65*$C$19*'Drive Train'!$F$39,OA65+$C$39)-$C$7,IF(MI65-1&lt;=0,0,IF($C$37=Motors!$C$30,MAX(MAX(OA$8:OA65)*-1,OA65-$C$39),MAX(0,MAX(OA$8:OA65)*-1,OA65-$C$39))))</f>
        <v>0</v>
      </c>
      <c r="OB66" s="47">
        <f t="shared" si="239"/>
        <v>2.3200000000000012</v>
      </c>
      <c r="OC66" s="43">
        <f>'Drive Train'!$F$35-(FQ66*$C$13)*$C$19*'Drive Train'!$F$39</f>
        <v>12.4</v>
      </c>
      <c r="OD66" s="43">
        <f>'Drive Train'!$F$35-(FR66*$C$13)*$C$19*'Drive Train'!$F$39</f>
        <v>12.335845000000001</v>
      </c>
      <c r="OE66" s="43">
        <f>'Drive Train'!$F$35-(FS66*$C$13)*$C$19*'Drive Train'!$F$39</f>
        <v>12.4</v>
      </c>
      <c r="OF66" s="43">
        <f>'Drive Train'!$F$35-(FT66*$C$13)*$C$19*'Drive Train'!$F$39</f>
        <v>12.4</v>
      </c>
      <c r="OG66" s="43">
        <f>'Drive Train'!$F$35-(FU66*$C$13)*$C$19*'Drive Train'!$F$39</f>
        <v>12.4</v>
      </c>
      <c r="OH66" s="43">
        <f>'Drive Train'!$F$35-(FV66*$C$13)*$C$19*'Drive Train'!$F$39</f>
        <v>12.4</v>
      </c>
      <c r="OI66" s="43">
        <f>'Drive Train'!$F$35-(FW66*$C$13)*$C$19*'Drive Train'!$F$39</f>
        <v>12.4</v>
      </c>
      <c r="OJ66" s="43">
        <f>'Drive Train'!$F$35-(FX66*$C$13)*$C$19*'Drive Train'!$F$39</f>
        <v>12.4</v>
      </c>
      <c r="OK66" s="43">
        <f>'Drive Train'!$F$35-(FY66*$C$13)*$C$19*'Drive Train'!$F$39</f>
        <v>12.4</v>
      </c>
      <c r="OL66" s="43">
        <f>'Drive Train'!$F$35-(FZ66*$C$13)*$C$19*'Drive Train'!$F$39</f>
        <v>12.4</v>
      </c>
      <c r="OM66" s="43">
        <f>'Drive Train'!$F$35-(GA66*$C$13)*$C$19*'Drive Train'!$F$39</f>
        <v>12.4</v>
      </c>
      <c r="ON66" s="43">
        <f>'Drive Train'!$F$35-(GB66*$C$13)*$C$19*'Drive Train'!$F$39</f>
        <v>12.335452896270409</v>
      </c>
      <c r="OO66" s="43">
        <f>'Drive Train'!$F$35-(GC66*$C$13)*$C$19*'Drive Train'!$F$39</f>
        <v>12.33584497774328</v>
      </c>
      <c r="OP66" s="43">
        <f>'Drive Train'!$F$35-(GD66*$C$13)*$C$19*'Drive Train'!$F$39</f>
        <v>12.335844999968687</v>
      </c>
      <c r="OQ66" s="43">
        <f>'Drive Train'!$F$35-(GE66*$C$13)*$C$19*'Drive Train'!$F$39</f>
        <v>12.335844999999956</v>
      </c>
      <c r="OR66" s="43">
        <f>'Drive Train'!$F$35-(GF66*$C$13)*$C$19*'Drive Train'!$F$39</f>
        <v>12.335844999999999</v>
      </c>
      <c r="OS66" s="43">
        <f>'Drive Train'!$F$35-(GG66*$C$13)*$C$19*'Drive Train'!$F$39</f>
        <v>12.4</v>
      </c>
      <c r="OT66" s="43">
        <f>'Drive Train'!$F$35-(GH66*$C$13)*$C$19*'Drive Train'!$F$39</f>
        <v>12.4</v>
      </c>
      <c r="OU66" s="43">
        <f>'Drive Train'!$F$35-(GI66*$C$13)*$C$19*'Drive Train'!$F$39</f>
        <v>12.4</v>
      </c>
      <c r="OV66" s="43">
        <f>'Drive Train'!$F$35-(GJ66*$C$13)*$C$19*'Drive Train'!$F$39</f>
        <v>12.4</v>
      </c>
      <c r="OW66" s="43">
        <f>'Drive Train'!$F$35-(GK66*$C$13)*$C$19*'Drive Train'!$F$39</f>
        <v>12.4</v>
      </c>
      <c r="OX66" s="47">
        <f t="shared" si="240"/>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190">
        <f t="shared" si="241"/>
        <v>2.3200000000000012</v>
      </c>
      <c r="PU66" s="43">
        <f t="shared" si="242"/>
        <v>15.29521453649356</v>
      </c>
      <c r="PV66" s="43">
        <f t="shared" si="243"/>
        <v>21.444227864990385</v>
      </c>
      <c r="PW66" s="43">
        <f t="shared" si="244"/>
        <v>19.659205245198354</v>
      </c>
      <c r="PX66" s="43">
        <f t="shared" si="245"/>
        <v>15.922362554936914</v>
      </c>
      <c r="PY66" s="43">
        <f t="shared" si="246"/>
        <v>13.997470007769731</v>
      </c>
      <c r="PZ66" s="43">
        <f t="shared" si="247"/>
        <v>12.208295022960858</v>
      </c>
      <c r="QA66" s="43">
        <f t="shared" si="248"/>
        <v>11.812774381794295</v>
      </c>
      <c r="QB66" s="43">
        <f t="shared" si="249"/>
        <v>11.153060367918922</v>
      </c>
      <c r="QC66" s="43">
        <f t="shared" si="250"/>
        <v>10.945422930559467</v>
      </c>
      <c r="QD66" s="43">
        <f t="shared" si="251"/>
        <v>10.744299234348867</v>
      </c>
      <c r="QE66" s="43">
        <f t="shared" si="252"/>
        <v>10.598935127087987</v>
      </c>
      <c r="QF66" s="43">
        <f t="shared" si="253"/>
        <v>11.986059096585667</v>
      </c>
      <c r="QG66" s="43">
        <f t="shared" si="254"/>
        <v>13.580400071073973</v>
      </c>
      <c r="QH66" s="43">
        <f t="shared" si="255"/>
        <v>14.762075421409509</v>
      </c>
      <c r="QI66" s="43">
        <f t="shared" si="256"/>
        <v>15.140987816375247</v>
      </c>
      <c r="QJ66" s="43">
        <f t="shared" si="257"/>
        <v>15.879130592925963</v>
      </c>
      <c r="QK66" s="43">
        <f t="shared" si="258"/>
        <v>16.23173898600314</v>
      </c>
      <c r="QL66" s="43">
        <f t="shared" si="259"/>
        <v>16.322777686005129</v>
      </c>
      <c r="QM66" s="43">
        <f t="shared" si="260"/>
        <v>16.11264101882972</v>
      </c>
      <c r="QN66" s="43">
        <f t="shared" si="261"/>
        <v>16.187403996628273</v>
      </c>
      <c r="QO66" s="43">
        <f t="shared" si="262"/>
        <v>16.005121974387158</v>
      </c>
      <c r="QP66" s="47">
        <f t="shared" si="263"/>
        <v>2.3200000000000012</v>
      </c>
      <c r="QQ66" s="43">
        <f t="shared" si="354"/>
        <v>0</v>
      </c>
      <c r="QR66" s="43">
        <f t="shared" si="355"/>
        <v>1.9887219367401305E-2</v>
      </c>
      <c r="QS66" s="43">
        <f t="shared" si="356"/>
        <v>0</v>
      </c>
      <c r="QT66" s="43">
        <f t="shared" si="357"/>
        <v>0</v>
      </c>
      <c r="QU66" s="43">
        <f t="shared" si="358"/>
        <v>0</v>
      </c>
      <c r="QV66" s="43">
        <f t="shared" si="359"/>
        <v>0</v>
      </c>
      <c r="QW66" s="43">
        <f t="shared" si="360"/>
        <v>0</v>
      </c>
      <c r="QX66" s="43">
        <f t="shared" si="361"/>
        <v>0</v>
      </c>
      <c r="QY66" s="43">
        <f t="shared" si="362"/>
        <v>0</v>
      </c>
      <c r="QZ66" s="43">
        <f t="shared" si="363"/>
        <v>0</v>
      </c>
      <c r="RA66" s="43">
        <f t="shared" si="364"/>
        <v>0</v>
      </c>
      <c r="RB66" s="43">
        <f t="shared" si="365"/>
        <v>2.0008766446898998E-2</v>
      </c>
      <c r="RC66" s="43">
        <f t="shared" si="366"/>
        <v>1.9887226266696378E-2</v>
      </c>
      <c r="RD66" s="43">
        <f t="shared" si="367"/>
        <v>1.9887219377108016E-2</v>
      </c>
      <c r="RE66" s="43">
        <f t="shared" si="368"/>
        <v>1.9887219367415079E-2</v>
      </c>
      <c r="RF66" s="43">
        <f t="shared" si="369"/>
        <v>1.9887219367401777E-2</v>
      </c>
      <c r="RG66" s="43">
        <f t="shared" si="370"/>
        <v>0</v>
      </c>
      <c r="RH66" s="43">
        <f t="shared" si="371"/>
        <v>0</v>
      </c>
      <c r="RI66" s="43">
        <f t="shared" si="372"/>
        <v>0</v>
      </c>
      <c r="RJ66" s="43">
        <f t="shared" si="373"/>
        <v>0</v>
      </c>
      <c r="RK66" s="43">
        <f t="shared" si="374"/>
        <v>0</v>
      </c>
      <c r="RL66" s="47">
        <f t="shared" si="264"/>
        <v>2.3200000000000012</v>
      </c>
      <c r="RM66" s="2">
        <f>IF(AND(LO66&gt;=LO$6*'Drive Train'!$AA$52,LO66&lt;=LO$6*'Drive Train'!$AA$53,KS66=0,JW66=0,EU66&gt;0),$C$17,0)</f>
        <v>0</v>
      </c>
      <c r="RN66" s="2">
        <f>IF(AND(LP66&gt;=LP$6*'Drive Train'!$AA$52,LP66&lt;=LP$6*'Drive Train'!$AA$53,KT66=0,JX66=0,EV66&gt;0),$C$17,0)</f>
        <v>0</v>
      </c>
      <c r="RO66" s="2">
        <f>IF(AND(LQ66&gt;=LQ$6*'Drive Train'!$AA$52,LQ66&lt;=LQ$6*'Drive Train'!$AA$53,KU66=0,JY66=0,EW66&gt;0),$C$17,0)</f>
        <v>0</v>
      </c>
      <c r="RP66" s="2">
        <f>IF(AND(LR66&gt;=LR$6*'Drive Train'!$AA$52,LR66&lt;=LR$6*'Drive Train'!$AA$53,KV66=0,JZ66=0,EX66&gt;0),$C$17,0)</f>
        <v>0</v>
      </c>
      <c r="RQ66" s="2">
        <f>IF(AND(LS66&gt;=LS$6*'Drive Train'!$AA$52,LS66&lt;=LS$6*'Drive Train'!$AA$53,KW66=0,KA66=0,EY66&gt;0),$C$17,0)</f>
        <v>0</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v>
      </c>
      <c r="RY66" s="2">
        <f>IF(AND(MA66&gt;=MA$6*'Drive Train'!$AA$52,MA66&lt;=MA$6*'Drive Train'!$AA$53,LE66=0,KI66=0,FG66&gt;0),$C$17,0)</f>
        <v>0</v>
      </c>
      <c r="RZ66" s="2">
        <f>IF(AND(MB66&gt;=MB$6*'Drive Train'!$AA$52,MB66&lt;=MB$6*'Drive Train'!$AA$53,LF66=0,KJ66=0,FH66&gt;0),$C$17,0)</f>
        <v>0</v>
      </c>
      <c r="SA66" s="2">
        <f>IF(AND(MC66&gt;=MC$6*'Drive Train'!$AA$52,MC66&lt;=MC$6*'Drive Train'!$AA$53,LG66=0,KK66=0,FI66&gt;0),$C$17,0)</f>
        <v>0</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265"/>
        <v>2.3200000000000012</v>
      </c>
      <c r="SI66" s="2">
        <f>IF(AND(EU66&lt;0,KS66=0,LO66&gt;=LO$6*'Drive Train'!$AA$52,LO66&lt;=LO$6*'Drive Train'!$AA$53,OY66=1,JW66=0),$C$17,0)</f>
        <v>0</v>
      </c>
      <c r="SJ66" s="2">
        <f>IF(AND(EV66&lt;0,KT66=0,LP66&gt;=LP$6*'Drive Train'!$AA$52,LP66&lt;=LP$6*'Drive Train'!$AA$53,OZ66=1,JX66=0),$C$17,0)</f>
        <v>0</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0.04</v>
      </c>
      <c r="SU66" s="2">
        <f>IF(AND(FG66&lt;0,LE66=0,MA66&gt;=MA$6*'Drive Train'!$AA$52,MA66&lt;=MA$6*'Drive Train'!$AA$53,PK66=1,KI66=0),$C$17,0)</f>
        <v>0.04</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266"/>
        <v>2.3200000000000012</v>
      </c>
    </row>
    <row r="67" spans="2:524" x14ac:dyDescent="0.3">
      <c r="C67" s="3" t="s">
        <v>355</v>
      </c>
      <c r="E67" s="18">
        <f>(MIN(E63,$C$25)/$C$12*($C$14-$C$15)+$C$15)*$C$19*$C$13/$C$21</f>
        <v>326.91854554202735</v>
      </c>
      <c r="F67" s="18">
        <f t="shared" ref="F67:O67" si="451">(MIN(F63,$C$25)/$C$12*($C$14-$C$15)+$C$15)*$C$19*$C$13/$C$21</f>
        <v>326.91854554202735</v>
      </c>
      <c r="G67" s="18">
        <f t="shared" si="451"/>
        <v>326.91854554202735</v>
      </c>
      <c r="H67" s="18">
        <f t="shared" si="451"/>
        <v>326.91854554202735</v>
      </c>
      <c r="I67" s="18">
        <f t="shared" si="451"/>
        <v>326.91854554202735</v>
      </c>
      <c r="J67" s="18">
        <f t="shared" si="451"/>
        <v>279.16881347734346</v>
      </c>
      <c r="K67" s="18">
        <f t="shared" si="451"/>
        <v>241.4033977189786</v>
      </c>
      <c r="L67" s="18">
        <f t="shared" si="451"/>
        <v>212.79323426567188</v>
      </c>
      <c r="M67" s="18">
        <f t="shared" si="451"/>
        <v>190.3690520995666</v>
      </c>
      <c r="N67" s="18">
        <f t="shared" si="451"/>
        <v>172.32032011221364</v>
      </c>
      <c r="O67" s="18">
        <f t="shared" si="451"/>
        <v>157.48025158927891</v>
      </c>
      <c r="R67" s="49">
        <f t="shared" si="97"/>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47">
        <f t="shared" si="98"/>
        <v>2.3600000000000012</v>
      </c>
      <c r="AO67" s="36">
        <f>LO67*12*60/(PI() * 'Drive Train'!$F$15)/S$6*ABS(S67)</f>
        <v>0</v>
      </c>
      <c r="AP67" s="36">
        <f>LP67*12*60/(PI() * 'Drive Train'!$F$15)/T$6*ABS(T67)</f>
        <v>0</v>
      </c>
      <c r="AQ67" s="36">
        <f>LQ67*12*60/(PI() * 'Drive Train'!$F$15)/U$6*ABS(U67)</f>
        <v>0</v>
      </c>
      <c r="AR67" s="36">
        <f>LR67*12*60/(PI() * 'Drive Train'!$F$15)/V$6*ABS(V67)</f>
        <v>0</v>
      </c>
      <c r="AS67" s="36">
        <f>LS67*12*60/(PI() * 'Drive Train'!$F$15)/W$6*ABS(W67)</f>
        <v>0</v>
      </c>
      <c r="AT67" s="36">
        <f>LT67*12*60/(PI() * 'Drive Train'!$F$15)/X$6*ABS(X67)</f>
        <v>0</v>
      </c>
      <c r="AU67" s="36">
        <f>LU67*12*60/(PI() * 'Drive Train'!$F$15)/Y$6*ABS(Y67)</f>
        <v>0</v>
      </c>
      <c r="AV67" s="36">
        <f>LV67*12*60/(PI() * 'Drive Train'!$F$15)/Z$6*ABS(Z67)</f>
        <v>0</v>
      </c>
      <c r="AW67" s="36">
        <f>LW67*12*60/(PI() * 'Drive Train'!$F$15)/AA$6*ABS(AA67)</f>
        <v>0</v>
      </c>
      <c r="AX67" s="36">
        <f>LX67*12*60/(PI() * 'Drive Train'!$F$15)/AB$6*ABS(AB67)</f>
        <v>0</v>
      </c>
      <c r="AY67" s="36">
        <f>LY67*12*60/(PI() * 'Drive Train'!$F$15)/AC$6*ABS(AC67)</f>
        <v>0</v>
      </c>
      <c r="AZ67" s="36">
        <f>LZ67*12*60/(PI() * 'Drive Train'!$F$15)/AD$6*ABS(AD67)</f>
        <v>0</v>
      </c>
      <c r="BA67" s="36">
        <f>MA67*12*60/(PI() * 'Drive Train'!$F$15)/AE$6*ABS(AE67)</f>
        <v>0</v>
      </c>
      <c r="BB67" s="36">
        <f>MB67*12*60/(PI() * 'Drive Train'!$F$15)/AF$6*ABS(AF67)</f>
        <v>0</v>
      </c>
      <c r="BC67" s="36">
        <f>MC67*12*60/(PI() * 'Drive Train'!$F$15)/AG$6*ABS(AG67)</f>
        <v>0</v>
      </c>
      <c r="BD67" s="36">
        <f>MD67*12*60/(PI() * 'Drive Train'!$F$15)/AH$6*ABS(AH67)</f>
        <v>0</v>
      </c>
      <c r="BE67" s="36">
        <f>ME67*12*60/(PI() * 'Drive Train'!$F$15)/AI$6*ABS(AI67)</f>
        <v>0</v>
      </c>
      <c r="BF67" s="36">
        <f>MF67*12*60/(PI() * 'Drive Train'!$F$15)/AJ$6*ABS(AJ67)</f>
        <v>0</v>
      </c>
      <c r="BG67" s="36">
        <f>MG67*12*60/(PI() * 'Drive Train'!$F$15)/AK$6*ABS(AK67)</f>
        <v>0</v>
      </c>
      <c r="BH67" s="36">
        <f>MH67*12*60/(PI() * 'Drive Train'!$F$15)/AL$6*ABS(AL67)</f>
        <v>0</v>
      </c>
      <c r="BI67" s="36">
        <f>MI67*12*60/(PI() * 'Drive Train'!$F$15)/AM$6*ABS(AM67)</f>
        <v>0</v>
      </c>
      <c r="BJ67" s="47">
        <f t="shared" si="308"/>
        <v>2.3600000000000012</v>
      </c>
      <c r="BK67" s="2">
        <f>IF(OR(KS66=1,AND($C$37=Motors!$C$32,OY66=1)),0,IF(NG67=0,-(CG66+$C$15)/($C$14-$C$15)*$C$12,($C$11*S67-AO67)/($C$11*S67)*$C$12*S67))</f>
        <v>0</v>
      </c>
      <c r="BL67" s="2">
        <f>IF(OR(KT66=1,AND($C$37=Motors!$C$32,OZ66=1)),0,IF(NH67=0,-(CH66+$C$15)/($C$14-$C$15)*$C$12,($C$11*T67-AP67)/($C$11*T67)*$C$12*T67))</f>
        <v>0</v>
      </c>
      <c r="BM67" s="2">
        <f>IF(OR(KU66=1,AND($C$37=Motors!$C$32,PA66=1)),0,IF(NI67=0,-(CI66+$C$15)/($C$14-$C$15)*$C$12,($C$11*U67-AQ67)/($C$11*U67)*$C$12*U67))</f>
        <v>0</v>
      </c>
      <c r="BN67" s="2">
        <f>IF(OR(KV66=1,AND($C$37=Motors!$C$32,PB66=1)),0,IF(NJ67=0,-(CJ66+$C$15)/($C$14-$C$15)*$C$12,($C$11*V67-AR67)/($C$11*V67)*$C$12*V67))</f>
        <v>0</v>
      </c>
      <c r="BO67" s="2">
        <f>IF(OR(KW66=1,AND($C$37=Motors!$C$32,PC66=1)),0,IF(NK67=0,-(CK66+$C$15)/($C$14-$C$15)*$C$12,($C$11*W67-AS67)/($C$11*W67)*$C$12*W67))</f>
        <v>0</v>
      </c>
      <c r="BP67" s="2">
        <f>IF(OR(KX66=1,AND($C$37=Motors!$C$32,PD66=1)),0,IF(NL67=0,-(CL66+$C$15)/($C$14-$C$15)*$C$12,($C$11*X67-AT67)/($C$11*X67)*$C$12*X67))</f>
        <v>0</v>
      </c>
      <c r="BQ67" s="2">
        <f>IF(OR(KY66=1,AND($C$37=Motors!$C$32,PE66=1)),0,IF(NM67=0,-(CM66+$C$15)/($C$14-$C$15)*$C$12,($C$11*Y67-AU67)/($C$11*Y67)*$C$12*Y67))</f>
        <v>0</v>
      </c>
      <c r="BR67" s="2">
        <f>IF(OR(KZ66=1,AND($C$37=Motors!$C$32,PF66=1)),0,IF(NN67=0,-(CN66+$C$15)/($C$14-$C$15)*$C$12,($C$11*Z67-AV67)/($C$11*Z67)*$C$12*Z67))</f>
        <v>0</v>
      </c>
      <c r="BS67" s="2">
        <f>IF(OR(LA66=1,AND($C$37=Motors!$C$32,PG66=1)),0,IF(NO67=0,-(CO66+$C$15)/($C$14-$C$15)*$C$12,($C$11*AA67-AW67)/($C$11*AA67)*$C$12*AA67))</f>
        <v>0</v>
      </c>
      <c r="BT67" s="2">
        <f>IF(OR(LB66=1,AND($C$37=Motors!$C$32,PH66=1)),0,IF(NP67=0,-(CP66+$C$15)/($C$14-$C$15)*$C$12,($C$11*AB67-AX67)/($C$11*AB67)*$C$12*AB67))</f>
        <v>0</v>
      </c>
      <c r="BU67" s="2">
        <f>IF(OR(LC66=1,AND($C$37=Motors!$C$32,PI66=1)),0,IF(NQ67=0,-(CQ66+$C$15)/($C$14-$C$15)*$C$12,($C$11*AC67-AY67)/($C$11*AC67)*$C$12*AC67))</f>
        <v>0</v>
      </c>
      <c r="BV67" s="2">
        <f>IF(OR(LD66=1,AND($C$37=Motors!$C$32,PJ66=1)),0,IF(NR67=0,-(CR66+$C$15)/($C$14-$C$15)*$C$12,($C$11*AD67-AZ67)/($C$11*AD67)*$C$12*AD67))</f>
        <v>0</v>
      </c>
      <c r="BW67" s="2">
        <f>IF(OR(LE66=1,AND($C$37=Motors!$C$32,PK66=1)),0,IF(NS67=0,-(CS66+$C$15)/($C$14-$C$15)*$C$12,($C$11*AE67-BA67)/($C$11*AE67)*$C$12*AE67))</f>
        <v>0</v>
      </c>
      <c r="BX67" s="2">
        <f>IF(OR(LF66=1,AND($C$37=Motors!$C$32,PL66=1)),0,IF(NT67=0,-(CT66+$C$15)/($C$14-$C$15)*$C$12,($C$11*AF67-BB67)/($C$11*AF67)*$C$12*AF67))</f>
        <v>0</v>
      </c>
      <c r="BY67" s="2">
        <f>IF(OR(LG66=1,AND($C$37=Motors!$C$32,PM66=1)),0,IF(NU67=0,-(CU66+$C$15)/($C$14-$C$15)*$C$12,($C$11*AG67-BC67)/($C$11*AG67)*$C$12*AG67))</f>
        <v>0</v>
      </c>
      <c r="BZ67" s="2">
        <f>IF(OR(LH66=1,AND($C$37=Motors!$C$32,PN66=1)),0,IF(NV67=0,-(CV66+$C$15)/($C$14-$C$15)*$C$12,($C$11*AH67-BD67)/($C$11*AH67)*$C$12*AH67))</f>
        <v>0</v>
      </c>
      <c r="CA67" s="2">
        <f>IF(OR(LI66=1,AND($C$37=Motors!$C$32,PO66=1)),0,IF(NW67=0,-(CW66+$C$15)/($C$14-$C$15)*$C$12,($C$11*AI67-BE67)/($C$11*AI67)*$C$12*AI67))</f>
        <v>0</v>
      </c>
      <c r="CB67" s="2">
        <f>IF(OR(LJ66=1,AND($C$37=Motors!$C$32,PP66=1)),0,IF(NX67=0,-(CX66+$C$15)/($C$14-$C$15)*$C$12,($C$11*AJ67-BF67)/($C$11*AJ67)*$C$12*AJ67))</f>
        <v>0</v>
      </c>
      <c r="CC67" s="2">
        <f>IF(OR(LK66=1,AND($C$37=Motors!$C$32,PQ66=1)),0,IF(NY67=0,-(CY66+$C$15)/($C$14-$C$15)*$C$12,($C$11*AK67-BG67)/($C$11*AK67)*$C$12*AK67))</f>
        <v>0</v>
      </c>
      <c r="CD67" s="2">
        <f>IF(OR(LL66=1,AND($C$37=Motors!$C$32,PR66=1)),0,IF(NZ67=0,-(CZ66+$C$15)/($C$14-$C$15)*$C$12,($C$11*AL67-BH67)/($C$11*AL67)*$C$12*AL67))</f>
        <v>0</v>
      </c>
      <c r="CE67" s="2">
        <f>IF(OR(LM66=1,AND($C$37=Motors!$C$32,PS66=1)),0,IF(OA67=0,-(DA66+$C$15)/($C$14-$C$15)*$C$12,($C$11*AM67-BI67)/($C$11*AM67)*$C$12*AM67))</f>
        <v>0</v>
      </c>
      <c r="CF67" s="47">
        <f t="shared" si="309"/>
        <v>2.3600000000000012</v>
      </c>
      <c r="CG67" s="43">
        <f>IF(AND(KS66=1,OY66=1),0,ABS(BK67/$C$12*($C$14-$C$15)+$C$15) *'Drive Train'!$AA$49 + CG66*(1-'Drive Train'!$AA$49))</f>
        <v>0</v>
      </c>
      <c r="CH67" s="43">
        <f>IF(AND(KT66=1,OZ66=1),0,ABS(BL67/$C$12*($C$14-$C$15)+$C$15) *'Drive Train'!$AA$49 + CH66*(1-'Drive Train'!$AA$49))</f>
        <v>1.5274999999999999</v>
      </c>
      <c r="CI67" s="43">
        <f>IF(AND(KU66=1,PA66=1),0,ABS(BM67/$C$12*($C$14-$C$15)+$C$15) *'Drive Train'!$AA$49 + CI66*(1-'Drive Train'!$AA$49))</f>
        <v>0</v>
      </c>
      <c r="CJ67" s="43">
        <f>IF(AND(KV66=1,PB66=1),0,ABS(BN67/$C$12*($C$14-$C$15)+$C$15) *'Drive Train'!$AA$49 + CJ66*(1-'Drive Train'!$AA$49))</f>
        <v>0</v>
      </c>
      <c r="CK67" s="43">
        <f>IF(AND(KW66=1,PC66=1),0,ABS(BO67/$C$12*($C$14-$C$15)+$C$15) *'Drive Train'!$AA$49 + CK66*(1-'Drive Train'!$AA$49))</f>
        <v>0</v>
      </c>
      <c r="CL67" s="43">
        <f>IF(AND(KX66=1,PD66=1),0,ABS(BP67/$C$12*($C$14-$C$15)+$C$15) *'Drive Train'!$AA$49 + CL66*(1-'Drive Train'!$AA$49))</f>
        <v>0</v>
      </c>
      <c r="CM67" s="43">
        <f>IF(AND(KY66=1,PE66=1),0,ABS(BQ67/$C$12*($C$14-$C$15)+$C$15) *'Drive Train'!$AA$49 + CM66*(1-'Drive Train'!$AA$49))</f>
        <v>0</v>
      </c>
      <c r="CN67" s="43">
        <f>IF(AND(KZ66=1,PF66=1),0,ABS(BR67/$C$12*($C$14-$C$15)+$C$15) *'Drive Train'!$AA$49 + CN66*(1-'Drive Train'!$AA$49))</f>
        <v>0</v>
      </c>
      <c r="CO67" s="43">
        <f>IF(AND(LA66=1,PG66=1),0,ABS(BS67/$C$12*($C$14-$C$15)+$C$15) *'Drive Train'!$AA$49 + CO66*(1-'Drive Train'!$AA$49))</f>
        <v>0</v>
      </c>
      <c r="CP67" s="43">
        <f>IF(AND(LB66=1,PH66=1),0,ABS(BT67/$C$12*($C$14-$C$15)+$C$15) *'Drive Train'!$AA$49 + CP66*(1-'Drive Train'!$AA$49))</f>
        <v>0</v>
      </c>
      <c r="CQ67" s="43">
        <f>IF(AND(LC66=1,PI66=1),0,ABS(BU67/$C$12*($C$14-$C$15)+$C$15) *'Drive Train'!$AA$49 + CQ66*(1-'Drive Train'!$AA$49))</f>
        <v>0</v>
      </c>
      <c r="CR67" s="43">
        <f>IF(AND(LD66=1,PJ66=1),0,ABS(BV67/$C$12*($C$14-$C$15)+$C$15) *'Drive Train'!$AA$49 + CR66*(1-'Drive Train'!$AA$49))</f>
        <v>1.5293671606171051</v>
      </c>
      <c r="CS67" s="43">
        <f>IF(AND(LE66=1,PK66=1),0,ABS(BW67/$C$12*($C$14-$C$15)+$C$15) *'Drive Train'!$AA$49 + CS66*(1-'Drive Train'!$AA$49))</f>
        <v>1.5275001059843816</v>
      </c>
      <c r="CT67" s="43">
        <f>IF(AND(LF66=1,PL66=1),0,ABS(BX67/$C$12*($C$14-$C$15)+$C$15) *'Drive Train'!$AA$49 + CT66*(1-'Drive Train'!$AA$49))</f>
        <v>1.5275000001491108</v>
      </c>
      <c r="CU67" s="43">
        <f>IF(AND(LG66=1,PM66=1),0,ABS(BY67/$C$12*($C$14-$C$15)+$C$15) *'Drive Train'!$AA$49 + CU66*(1-'Drive Train'!$AA$49))</f>
        <v>1.5275000000002115</v>
      </c>
      <c r="CV67" s="43">
        <f>IF(AND(LH66=1,PN66=1),0,ABS(BZ67/$C$12*($C$14-$C$15)+$C$15) *'Drive Train'!$AA$49 + CV66*(1-'Drive Train'!$AA$49))</f>
        <v>1.5275000000000072</v>
      </c>
      <c r="CW67" s="43">
        <f>IF(AND(LI66=1,PO66=1),0,ABS(CA67/$C$12*($C$14-$C$15)+$C$15) *'Drive Train'!$AA$49 + CW66*(1-'Drive Train'!$AA$49))</f>
        <v>0</v>
      </c>
      <c r="CX67" s="43">
        <f>IF(AND(LJ66=1,PP66=1),0,ABS(CB67/$C$12*($C$14-$C$15)+$C$15) *'Drive Train'!$AA$49 + CX66*(1-'Drive Train'!$AA$49))</f>
        <v>0</v>
      </c>
      <c r="CY67" s="43">
        <f>IF(AND(LK66=1,PQ66=1),0,ABS(CC67/$C$12*($C$14-$C$15)+$C$15) *'Drive Train'!$AA$49 + CY66*(1-'Drive Train'!$AA$49))</f>
        <v>0</v>
      </c>
      <c r="CZ67" s="43">
        <f>IF(AND(LL66=1,PR66=1),0,ABS(CD67/$C$12*($C$14-$C$15)+$C$15) *'Drive Train'!$AA$49 + CZ66*(1-'Drive Train'!$AA$49))</f>
        <v>0</v>
      </c>
      <c r="DA67" s="43">
        <f>IF(AND(LM66=1,PS66=1),0,ABS(CE67/$C$12*($C$14-$C$15)+$C$15) *'Drive Train'!$AA$49 + DA66*(1-'Drive Train'!$AA$49))</f>
        <v>0</v>
      </c>
      <c r="DB67" s="47">
        <f t="shared" si="99"/>
        <v>2.3600000000000012</v>
      </c>
      <c r="DC67" s="43">
        <f t="shared" si="310"/>
        <v>0</v>
      </c>
      <c r="DD67" s="43">
        <f t="shared" si="311"/>
        <v>1.5274999999999999</v>
      </c>
      <c r="DE67" s="43">
        <f t="shared" si="312"/>
        <v>0</v>
      </c>
      <c r="DF67" s="43">
        <f t="shared" si="313"/>
        <v>0</v>
      </c>
      <c r="DG67" s="43">
        <f t="shared" si="314"/>
        <v>0</v>
      </c>
      <c r="DH67" s="43">
        <f t="shared" si="315"/>
        <v>0</v>
      </c>
      <c r="DI67" s="43">
        <f t="shared" si="316"/>
        <v>0</v>
      </c>
      <c r="DJ67" s="43">
        <f t="shared" si="317"/>
        <v>0</v>
      </c>
      <c r="DK67" s="43">
        <f t="shared" si="318"/>
        <v>0</v>
      </c>
      <c r="DL67" s="43">
        <f t="shared" si="319"/>
        <v>0</v>
      </c>
      <c r="DM67" s="43">
        <f t="shared" si="320"/>
        <v>0</v>
      </c>
      <c r="DN67" s="43">
        <f t="shared" si="321"/>
        <v>1.5293671606171051</v>
      </c>
      <c r="DO67" s="43">
        <f t="shared" si="322"/>
        <v>1.5275001059843816</v>
      </c>
      <c r="DP67" s="43">
        <f t="shared" si="323"/>
        <v>1.5275000001491108</v>
      </c>
      <c r="DQ67" s="43">
        <f t="shared" si="324"/>
        <v>1.5275000000002115</v>
      </c>
      <c r="DR67" s="43">
        <f t="shared" si="325"/>
        <v>1.5275000000000072</v>
      </c>
      <c r="DS67" s="43">
        <f t="shared" si="326"/>
        <v>0</v>
      </c>
      <c r="DT67" s="43">
        <f t="shared" si="327"/>
        <v>0</v>
      </c>
      <c r="DU67" s="43">
        <f t="shared" si="328"/>
        <v>0</v>
      </c>
      <c r="DV67" s="43">
        <f t="shared" si="329"/>
        <v>0</v>
      </c>
      <c r="DW67" s="43">
        <f t="shared" si="330"/>
        <v>0</v>
      </c>
      <c r="DX67" s="47">
        <f t="shared" si="100"/>
        <v>2.3600000000000012</v>
      </c>
      <c r="DY67" s="2">
        <f>IF(OY67=0,($C$23/0.4536*IF(ISNA(MK66),'Drive Train'!$F$16,'Drive Train'!$F$17)*4.448*$C$24*S$6)*SIGN(BK67),BK67)</f>
        <v>0</v>
      </c>
      <c r="DZ67" s="2">
        <f>IF(OZ67=0,($C$23/0.4536*IF(ISNA(ML66),'Drive Train'!$F$16,'Drive Train'!$F$17)*4.448*$C$24*$C$21*T$6)*SIGN(BL67),BL67)</f>
        <v>0</v>
      </c>
      <c r="EA67" s="2">
        <f>IF(PA67=0,($C$23/0.4536*IF(ISNA(MM66),'Drive Train'!$F$16,'Drive Train'!$F$17)*4.448*$C$24*$C$21*U$6)*SIGN(BM67),BM67)</f>
        <v>0</v>
      </c>
      <c r="EB67" s="2">
        <f>IF(PB67=0,($C$23/0.4536*IF(ISNA(MN66),'Drive Train'!$F$16,'Drive Train'!$F$17)*4.448*$C$24*$C$21*V$6)*SIGN(BN67),BN67)</f>
        <v>0</v>
      </c>
      <c r="EC67" s="2">
        <f>IF(PC67=0,($C$23/0.4536*IF(ISNA(MO66),'Drive Train'!$F$16,'Drive Train'!$F$17)*4.448*$C$24*$C$21*W$6)*SIGN(BO67),BO67)</f>
        <v>0</v>
      </c>
      <c r="ED67" s="2">
        <f>IF(PD67=0,($C$23/0.4536*IF(ISNA(MP66),'Drive Train'!$F$16,'Drive Train'!$F$17)*4.448*$C$24*$C$21*X$6)*SIGN(BP67),BP67)</f>
        <v>0</v>
      </c>
      <c r="EE67" s="2">
        <f>IF(PE67=0,($C$23/0.4536*IF(ISNA(MQ66),'Drive Train'!$F$16,'Drive Train'!$F$17)*4.448*$C$24*$C$21*Y$6)*SIGN(BQ67),BQ67)</f>
        <v>0</v>
      </c>
      <c r="EF67" s="2">
        <f>IF(PF67=0,($C$23/0.4536*IF(ISNA(MR66),'Drive Train'!$F$16,'Drive Train'!$F$17)*4.448*$C$24*$C$21*Z$6)*SIGN(BR67),BR67)</f>
        <v>0</v>
      </c>
      <c r="EG67" s="2">
        <f>IF(PG67=0,($C$23/0.4536*IF(ISNA(MS66),'Drive Train'!$F$16,'Drive Train'!$F$17)*4.448*$C$24*$C$21*AA$6)*SIGN(BS67),BS67)</f>
        <v>0</v>
      </c>
      <c r="EH67" s="2">
        <f>IF(PH67=0,($C$23/0.4536*IF(ISNA(MT66),'Drive Train'!$F$16,'Drive Train'!$F$17)*4.448*$C$24*$C$21*AB$6)*SIGN(BT67),BT67)</f>
        <v>0</v>
      </c>
      <c r="EI67" s="2">
        <f>IF(PI67=0,($C$23/0.4536*IF(ISNA(MU66),'Drive Train'!$F$16,'Drive Train'!$F$17)*4.448*$C$24*$C$21*AC$6)*SIGN(BU67),BU67)</f>
        <v>0</v>
      </c>
      <c r="EJ67" s="2">
        <f>IF(PJ67=0,($C$23/0.4536*IF(ISNA(MV66),'Drive Train'!$F$16,'Drive Train'!$F$17)*4.448*$C$24*$C$21*AD$6)*SIGN(BV67),BV67)</f>
        <v>0</v>
      </c>
      <c r="EK67" s="2">
        <f>IF(PK67=0,($C$23/0.4536*IF(ISNA(MW66),'Drive Train'!$F$16,'Drive Train'!$F$17)*4.448*$C$24*$C$21*AE$6)*SIGN(BW67),BW67)</f>
        <v>0</v>
      </c>
      <c r="EL67" s="2">
        <f>IF(PL67=0,($C$23/0.4536*IF(ISNA(MX66),'Drive Train'!$F$16,'Drive Train'!$F$17)*4.448*$C$24*$C$21*AF$6)*SIGN(BX67),BX67)</f>
        <v>0</v>
      </c>
      <c r="EM67" s="2">
        <f>IF(PM67=0,($C$23/0.4536*IF(ISNA(MY66),'Drive Train'!$F$16,'Drive Train'!$F$17)*4.448*$C$24*$C$21*AG$6)*SIGN(BY67),BY67)</f>
        <v>0</v>
      </c>
      <c r="EN67" s="2">
        <f>IF(PN67=0,($C$23/0.4536*IF(ISNA(MZ66),'Drive Train'!$F$16,'Drive Train'!$F$17)*4.448*$C$24*$C$21*AH$6)*SIGN(BZ67),BZ67)</f>
        <v>0</v>
      </c>
      <c r="EO67" s="2">
        <f>IF(PO67=0,($C$23/0.4536*IF(ISNA(NA66),'Drive Train'!$F$16,'Drive Train'!$F$17)*4.448*$C$24*$C$21*AI$6)*SIGN(CA67),CA67)</f>
        <v>0</v>
      </c>
      <c r="EP67" s="2">
        <f>IF(PP67=0,($C$23/0.4536*IF(ISNA(NB66),'Drive Train'!$F$16,'Drive Train'!$F$17)*4.448*$C$24*$C$21*AJ$6)*SIGN(CB67),CB67)</f>
        <v>0</v>
      </c>
      <c r="EQ67" s="2">
        <f>IF(PQ67=0,($C$23/0.4536*IF(ISNA(NC66),'Drive Train'!$F$16,'Drive Train'!$F$17)*4.448*$C$24*$C$21*AK$6)*SIGN(CC67),CC67)</f>
        <v>0</v>
      </c>
      <c r="ER67" s="2">
        <f>IF(PR67=0,($C$23/0.4536*IF(ISNA(ND66),'Drive Train'!$F$16,'Drive Train'!$F$17)*4.448*$C$24*$C$21*AL$6)*SIGN(CD67),CD67)</f>
        <v>0</v>
      </c>
      <c r="ES67" s="2">
        <f>IF(PS67=0,($C$23/0.4536*IF(ISNA(NE66),'Drive Train'!$F$16,'Drive Train'!$F$17)*4.448*$C$24*$C$21*AM$6)*SIGN(CE67),CE67)</f>
        <v>0</v>
      </c>
      <c r="ET67" s="47">
        <f t="shared" si="331"/>
        <v>2.3600000000000012</v>
      </c>
      <c r="EU67" s="2">
        <f>MAX(MIN(IF(AND(OY66=1,NG67&lt;0),-1,1)*(DC67-$C$15)/($C$14-$C$15)*$C$12*$C$21-$C$33*LO67/AO$6 -  OY66*$C$33/$C$21,DY66/$C$19),MAX(EU$8:EU66)*-1)</f>
        <v>-0.84420937587075306</v>
      </c>
      <c r="EV67" s="2">
        <f>MAX(MIN(IF(AND(OZ66=1,NH67&lt;0),-1,1)*(DD67-$C$15)/($C$14-$C$15)*$C$12*$C$21-$C$33*LP67/AP$6 -  OZ66*$C$33/$C$21,DZ66/$C$19),MAX(EV$8:EV66)*-1)</f>
        <v>-0.91316968663010267</v>
      </c>
      <c r="EW67" s="2">
        <f>MAX(MIN(IF(AND(PA66=1,NI67&lt;0),-1,1)*(DE67-$C$15)/($C$14-$C$15)*$C$12*$C$21-$C$33*LQ67/AQ$6 -  PA66*$C$33/$C$21,EA66/$C$19),MAX(EW$8:EW66)*-1)</f>
        <v>-0.84420937587075306</v>
      </c>
      <c r="EX67" s="2">
        <f>MAX(MIN(IF(AND(PB66=1,NJ67&lt;0),-1,1)*(DF67-$C$15)/($C$14-$C$15)*$C$12*$C$21-$C$33*LR67/AR$6 -  PB66*$C$33/$C$21,EB66/$C$19),MAX(EX$8:EX66)*-1)</f>
        <v>-0.84420937587075306</v>
      </c>
      <c r="EY67" s="2">
        <f>MAX(MIN(IF(AND(PC66=1,NK67&lt;0),-1,1)*(DG67-$C$15)/($C$14-$C$15)*$C$12*$C$21-$C$33*LS67/AS$6 -  PC66*$C$33/$C$21,EC66/$C$19),MAX(EY$8:EY66)*-1)</f>
        <v>-0.84420937587075306</v>
      </c>
      <c r="EZ67" s="2">
        <f>MAX(MIN(IF(AND(PD66=1,NL67&lt;0),-1,1)*(DH67-$C$15)/($C$14-$C$15)*$C$12*$C$21-$C$33*LT67/AT$6 -  PD66*$C$33/$C$21,ED66/$C$19),MAX(EZ$8:EZ66)*-1)</f>
        <v>-0.84420937587075306</v>
      </c>
      <c r="FA67" s="2">
        <f>MAX(MIN(IF(AND(PE66=1,NM67&lt;0),-1,1)*(DI67-$C$15)/($C$14-$C$15)*$C$12*$C$21-$C$33*LU67/AU$6 -  PE66*$C$33/$C$21,EE66/$C$19),MAX(FA$8:FA66)*-1)</f>
        <v>-0.84420937587075306</v>
      </c>
      <c r="FB67" s="2">
        <f>MAX(MIN(IF(AND(PF66=1,NN67&lt;0),-1,1)*(DJ67-$C$15)/($C$14-$C$15)*$C$12*$C$21-$C$33*LV67/AV$6 -  PF66*$C$33/$C$21,EF66/$C$19),MAX(FB$8:FB66)*-1)</f>
        <v>-0.84420937587075306</v>
      </c>
      <c r="FC67" s="2">
        <f>MAX(MIN(IF(AND(PG66=1,NO67&lt;0),-1,1)*(DK67-$C$15)/($C$14-$C$15)*$C$12*$C$21-$C$33*LW67/AW$6 -  PG66*$C$33/$C$21,EG66/$C$19),MAX(FC$8:FC66)*-1)</f>
        <v>-0.82444281081081083</v>
      </c>
      <c r="FD67" s="2">
        <f>MAX(MIN(IF(AND(PH66=1,NP67&lt;0),-1,1)*(DL67-$C$15)/($C$14-$C$15)*$C$12*$C$21-$C$33*LX67/AX$6 -  PH66*$C$33/$C$21,EH66/$C$19),MAX(FD$8:FD66)*-1)</f>
        <v>-0.74400936585365862</v>
      </c>
      <c r="FE67" s="2">
        <f>MAX(MIN(IF(AND(PI66=1,NQ67&lt;0),-1,1)*(DM67-$C$15)/($C$14-$C$15)*$C$12*$C$21-$C$33*LY67/AY$6 -  PI66*$C$33/$C$21,EI66/$C$19),MAX(FE$8:FE66)*-1)</f>
        <v>-0.6778751999999999</v>
      </c>
      <c r="FF67" s="2">
        <f>MAX(MIN(IF(AND(PJ66=1,NR67&lt;0),-1,1)*(DN67-$C$15)/($C$14-$C$15)*$C$12*$C$21-$C$33*LZ67/AZ$6 -  PJ66*$C$33/$C$21,EJ66/$C$19),MAX(FF$8:FF66)*-1)</f>
        <v>-0.36771041517476449</v>
      </c>
      <c r="FG67" s="2">
        <f>MAX(MIN(IF(AND(PK66=1,NS67&lt;0),-1,1)*(DO67-$C$15)/($C$14-$C$15)*$C$12*$C$21-$C$33*MA67/BA$6 -  PK66*$C$33/$C$21,EK66/$C$19),MAX(FG$8:FG66)*-1)</f>
        <v>-0.4460383340531891</v>
      </c>
      <c r="FH67" s="2">
        <f>MAX(MIN(IF(AND(PL66=1,NT67&lt;0),-1,1)*(DP67-$C$15)/($C$14-$C$15)*$C$12*$C$21-$C$33*MB67/BB$6 -  PL66*$C$33/$C$21,EL66/$C$19),MAX(FH$8:FH66)*-1)</f>
        <v>-0.52436625293161376</v>
      </c>
      <c r="FI67" s="2">
        <f>MAX(MIN(IF(AND(PM66=1,NU67&lt;0),-1,1)*(DQ67-$C$15)/($C$14-$C$15)*$C$12*$C$21-$C$33*MC67/BC$6 -  PM66*$C$33/$C$21,EM66/$C$19),MAX(FI$8:FI66)*-1)</f>
        <v>-0.60269417181003837</v>
      </c>
      <c r="FJ67" s="2">
        <f>MAX(MIN(IF(AND(PN66=1,NV67&lt;0),-1,1)*(DR67-$C$15)/($C$14-$C$15)*$C$12*$C$21-$C$33*MD67/BD$6 -  PN66*$C$33/$C$21,EN66/$C$19),MAX(FJ$8:FJ66)*-1)</f>
        <v>-0.68102209068846309</v>
      </c>
      <c r="FK67" s="2">
        <f>MAX(MIN(IF(AND(PO66=1,NW67&lt;0),-1,1)*(DS67-$C$15)/($C$14-$C$15)*$C$12*$C$21-$C$33*ME67/BE$6 -  PO66*$C$33/$C$21,EO66/$C$19),MAX(FK$8:FK66)*-1)</f>
        <v>-0.7593500095668877</v>
      </c>
      <c r="FL67" s="2">
        <f>MAX(MIN(IF(AND(PP66=1,NX67&lt;0),-1,1)*(DT67-$C$15)/($C$14-$C$15)*$C$12*$C$21-$C$33*MF67/BF$6 -  PP66*$C$33/$C$21,EP66/$C$19),MAX(FL$8:FL66)*-1)</f>
        <v>-0.8376779284453123</v>
      </c>
      <c r="FM67" s="2">
        <f>MAX(MIN(IF(AND(PQ66=1,NY67&lt;0),-1,1)*(DU67-$C$15)/($C$14-$C$15)*$C$12*$C$21-$C$33*MG67/BG$6 -  PQ66*$C$33/$C$21,EQ66/$C$19),MAX(FM$8:FM66)*-1)</f>
        <v>-0.84420937587075306</v>
      </c>
      <c r="FN67" s="2">
        <f>MAX(MIN(IF(AND(PR66=1,NZ67&lt;0),-1,1)*(DV67-$C$15)/($C$14-$C$15)*$C$12*$C$21-$C$33*MH67/BH$6 -  PR66*$C$33/$C$21,ER66/$C$19),MAX(FN$8:FN66)*-1)</f>
        <v>-0.84420937587075306</v>
      </c>
      <c r="FO67" s="2">
        <f>MAX(MIN(IF(AND(PS66=1,OA67&lt;0),-1,1)*(DW67-$C$15)/($C$14-$C$15)*$C$12*$C$21-$C$33*MI67/BI$6 -  PS66*$C$33/$C$21,ES66/$C$19),MAX(FO$8:FO66)*-1)</f>
        <v>-0.84420937587075306</v>
      </c>
      <c r="FP67" s="47">
        <f t="shared" si="101"/>
        <v>2.3600000000000012</v>
      </c>
      <c r="FQ67" s="43">
        <f t="shared" si="375"/>
        <v>0</v>
      </c>
      <c r="FR67" s="43">
        <f t="shared" si="376"/>
        <v>1.5274999999999999</v>
      </c>
      <c r="FS67" s="43">
        <f t="shared" si="377"/>
        <v>0</v>
      </c>
      <c r="FT67" s="43">
        <f t="shared" si="378"/>
        <v>0</v>
      </c>
      <c r="FU67" s="43">
        <f t="shared" si="379"/>
        <v>0</v>
      </c>
      <c r="FV67" s="43">
        <f t="shared" si="380"/>
        <v>0</v>
      </c>
      <c r="FW67" s="43">
        <f t="shared" si="381"/>
        <v>0</v>
      </c>
      <c r="FX67" s="43">
        <f t="shared" si="382"/>
        <v>0</v>
      </c>
      <c r="FY67" s="43">
        <f t="shared" si="383"/>
        <v>0</v>
      </c>
      <c r="FZ67" s="43">
        <f t="shared" si="384"/>
        <v>0</v>
      </c>
      <c r="GA67" s="43">
        <f t="shared" si="385"/>
        <v>0</v>
      </c>
      <c r="GB67" s="43">
        <f t="shared" si="386"/>
        <v>1.5293671606171051</v>
      </c>
      <c r="GC67" s="43">
        <f t="shared" si="387"/>
        <v>1.5275001059843816</v>
      </c>
      <c r="GD67" s="43">
        <f t="shared" si="388"/>
        <v>1.5275000001491108</v>
      </c>
      <c r="GE67" s="43">
        <f t="shared" si="389"/>
        <v>1.5275000000002115</v>
      </c>
      <c r="GF67" s="43">
        <f t="shared" si="390"/>
        <v>1.5275000000000072</v>
      </c>
      <c r="GG67" s="43">
        <f t="shared" si="391"/>
        <v>0</v>
      </c>
      <c r="GH67" s="43">
        <f t="shared" si="392"/>
        <v>0</v>
      </c>
      <c r="GI67" s="43">
        <f t="shared" si="393"/>
        <v>0</v>
      </c>
      <c r="GJ67" s="43">
        <f t="shared" si="394"/>
        <v>0</v>
      </c>
      <c r="GK67" s="43">
        <f t="shared" si="395"/>
        <v>0</v>
      </c>
      <c r="GL67" s="47">
        <f t="shared" si="123"/>
        <v>2.3600000000000012</v>
      </c>
      <c r="GM67" s="43">
        <f t="shared" si="332"/>
        <v>0</v>
      </c>
      <c r="GN67" s="43">
        <f t="shared" si="333"/>
        <v>-9.1721058607693671</v>
      </c>
      <c r="GO67" s="43">
        <f t="shared" si="334"/>
        <v>0</v>
      </c>
      <c r="GP67" s="43">
        <f t="shared" si="335"/>
        <v>0</v>
      </c>
      <c r="GQ67" s="43">
        <f t="shared" si="336"/>
        <v>0</v>
      </c>
      <c r="GR67" s="43">
        <f t="shared" si="337"/>
        <v>0</v>
      </c>
      <c r="GS67" s="43">
        <f t="shared" si="338"/>
        <v>0</v>
      </c>
      <c r="GT67" s="43">
        <f t="shared" si="339"/>
        <v>0</v>
      </c>
      <c r="GU67" s="43">
        <f t="shared" si="340"/>
        <v>0</v>
      </c>
      <c r="GV67" s="43">
        <f t="shared" si="341"/>
        <v>0</v>
      </c>
      <c r="GW67" s="43">
        <f t="shared" si="342"/>
        <v>0</v>
      </c>
      <c r="GX67" s="43">
        <f t="shared" si="343"/>
        <v>-7.3867516705174294</v>
      </c>
      <c r="GY67" s="43">
        <f t="shared" si="344"/>
        <v>-8.9602422809162849</v>
      </c>
      <c r="GZ67" s="43">
        <f t="shared" si="345"/>
        <v>-10.533732891315141</v>
      </c>
      <c r="HA67" s="43">
        <f t="shared" si="346"/>
        <v>-12.107223501713998</v>
      </c>
      <c r="HB67" s="43">
        <f t="shared" si="347"/>
        <v>-13.680714112112852</v>
      </c>
      <c r="HC67" s="43">
        <f t="shared" si="348"/>
        <v>0</v>
      </c>
      <c r="HD67" s="43">
        <f t="shared" si="349"/>
        <v>0</v>
      </c>
      <c r="HE67" s="43">
        <f t="shared" si="350"/>
        <v>0</v>
      </c>
      <c r="HF67" s="43">
        <f t="shared" si="351"/>
        <v>0</v>
      </c>
      <c r="HG67" s="43">
        <f t="shared" si="352"/>
        <v>0</v>
      </c>
      <c r="HH67" s="47">
        <f t="shared" si="124"/>
        <v>2.3600000000000012</v>
      </c>
      <c r="HI67" s="43">
        <f t="shared" si="125"/>
        <v>0</v>
      </c>
      <c r="HJ67" s="43">
        <f t="shared" si="126"/>
        <v>9.1721058607693671</v>
      </c>
      <c r="HK67" s="43">
        <f t="shared" si="127"/>
        <v>0</v>
      </c>
      <c r="HL67" s="43">
        <f t="shared" si="128"/>
        <v>0</v>
      </c>
      <c r="HM67" s="43">
        <f t="shared" si="129"/>
        <v>0</v>
      </c>
      <c r="HN67" s="43">
        <f t="shared" si="130"/>
        <v>0</v>
      </c>
      <c r="HO67" s="43">
        <f t="shared" si="131"/>
        <v>0</v>
      </c>
      <c r="HP67" s="43">
        <f t="shared" si="132"/>
        <v>0</v>
      </c>
      <c r="HQ67" s="43">
        <f t="shared" si="133"/>
        <v>0</v>
      </c>
      <c r="HR67" s="43">
        <f t="shared" si="134"/>
        <v>0</v>
      </c>
      <c r="HS67" s="43">
        <f t="shared" si="135"/>
        <v>0</v>
      </c>
      <c r="HT67" s="43">
        <f t="shared" si="136"/>
        <v>7.3867516705174294</v>
      </c>
      <c r="HU67" s="43">
        <f t="shared" si="137"/>
        <v>8.9602422809162849</v>
      </c>
      <c r="HV67" s="43">
        <f t="shared" si="138"/>
        <v>10.533732891315141</v>
      </c>
      <c r="HW67" s="43">
        <f t="shared" si="139"/>
        <v>12.107223501713998</v>
      </c>
      <c r="HX67" s="43">
        <f t="shared" si="140"/>
        <v>13.680714112112852</v>
      </c>
      <c r="HY67" s="43">
        <f t="shared" si="141"/>
        <v>0</v>
      </c>
      <c r="HZ67" s="43">
        <f t="shared" si="142"/>
        <v>0</v>
      </c>
      <c r="IA67" s="43">
        <f t="shared" si="143"/>
        <v>0</v>
      </c>
      <c r="IB67" s="43">
        <f t="shared" si="144"/>
        <v>0</v>
      </c>
      <c r="IC67" s="43">
        <f t="shared" si="145"/>
        <v>0</v>
      </c>
      <c r="ID67" s="47">
        <f t="shared" si="146"/>
        <v>2.3600000000000012</v>
      </c>
      <c r="IE67" s="43">
        <f t="shared" si="147"/>
        <v>0</v>
      </c>
      <c r="IF67" s="43">
        <f t="shared" si="148"/>
        <v>0</v>
      </c>
      <c r="IG67" s="43">
        <f t="shared" si="149"/>
        <v>0</v>
      </c>
      <c r="IH67" s="43">
        <f t="shared" si="150"/>
        <v>0</v>
      </c>
      <c r="II67" s="43">
        <f t="shared" si="151"/>
        <v>0</v>
      </c>
      <c r="IJ67" s="43">
        <f t="shared" si="152"/>
        <v>0</v>
      </c>
      <c r="IK67" s="43">
        <f t="shared" si="153"/>
        <v>0</v>
      </c>
      <c r="IL67" s="43">
        <f t="shared" si="154"/>
        <v>0</v>
      </c>
      <c r="IM67" s="43">
        <f t="shared" si="155"/>
        <v>0</v>
      </c>
      <c r="IN67" s="43">
        <f t="shared" si="156"/>
        <v>0</v>
      </c>
      <c r="IO67" s="43">
        <f t="shared" si="157"/>
        <v>0</v>
      </c>
      <c r="IP67" s="43">
        <f t="shared" si="158"/>
        <v>0</v>
      </c>
      <c r="IQ67" s="43">
        <f t="shared" si="159"/>
        <v>0</v>
      </c>
      <c r="IR67" s="43">
        <f t="shared" si="160"/>
        <v>0</v>
      </c>
      <c r="IS67" s="43">
        <f t="shared" si="161"/>
        <v>0</v>
      </c>
      <c r="IT67" s="43">
        <f t="shared" si="162"/>
        <v>0</v>
      </c>
      <c r="IU67" s="43">
        <f t="shared" si="163"/>
        <v>0</v>
      </c>
      <c r="IV67" s="43">
        <f t="shared" si="164"/>
        <v>0</v>
      </c>
      <c r="IW67" s="43">
        <f t="shared" si="165"/>
        <v>0</v>
      </c>
      <c r="IX67" s="43">
        <f t="shared" si="166"/>
        <v>0</v>
      </c>
      <c r="IY67" s="43">
        <f t="shared" si="167"/>
        <v>0</v>
      </c>
      <c r="IZ67" s="47">
        <f t="shared" si="168"/>
        <v>2.3600000000000012</v>
      </c>
      <c r="JA67" s="43" t="e">
        <f t="shared" si="267"/>
        <v>#N/A</v>
      </c>
      <c r="JB67" s="43" t="e">
        <f t="shared" si="268"/>
        <v>#N/A</v>
      </c>
      <c r="JC67" s="43" t="e">
        <f t="shared" si="269"/>
        <v>#N/A</v>
      </c>
      <c r="JD67" s="43" t="e">
        <f t="shared" si="270"/>
        <v>#N/A</v>
      </c>
      <c r="JE67" s="43" t="e">
        <f t="shared" si="271"/>
        <v>#N/A</v>
      </c>
      <c r="JF67" s="43" t="e">
        <f t="shared" si="272"/>
        <v>#N/A</v>
      </c>
      <c r="JG67" s="43" t="e">
        <f t="shared" si="273"/>
        <v>#N/A</v>
      </c>
      <c r="JH67" s="43" t="e">
        <f t="shared" si="274"/>
        <v>#N/A</v>
      </c>
      <c r="JI67" s="43" t="e">
        <f t="shared" si="275"/>
        <v>#N/A</v>
      </c>
      <c r="JJ67" s="43" t="e">
        <f t="shared" si="276"/>
        <v>#N/A</v>
      </c>
      <c r="JK67" s="43" t="e">
        <f t="shared" si="277"/>
        <v>#N/A</v>
      </c>
      <c r="JL67" s="43" t="e">
        <f t="shared" si="278"/>
        <v>#N/A</v>
      </c>
      <c r="JM67" s="43" t="e">
        <f t="shared" si="279"/>
        <v>#N/A</v>
      </c>
      <c r="JN67" s="43" t="e">
        <f t="shared" si="280"/>
        <v>#N/A</v>
      </c>
      <c r="JO67" s="43" t="e">
        <f t="shared" si="281"/>
        <v>#N/A</v>
      </c>
      <c r="JP67" s="43" t="e">
        <f t="shared" si="282"/>
        <v>#N/A</v>
      </c>
      <c r="JQ67" s="43" t="e">
        <f t="shared" si="283"/>
        <v>#N/A</v>
      </c>
      <c r="JR67" s="43" t="e">
        <f t="shared" si="284"/>
        <v>#N/A</v>
      </c>
      <c r="JS67" s="43" t="e">
        <f t="shared" si="285"/>
        <v>#N/A</v>
      </c>
      <c r="JT67" s="43" t="e">
        <f t="shared" si="286"/>
        <v>#N/A</v>
      </c>
      <c r="JU67" s="43" t="e">
        <f t="shared" si="287"/>
        <v>#N/A</v>
      </c>
      <c r="JV67" s="47">
        <f t="shared" si="170"/>
        <v>2.3600000000000012</v>
      </c>
      <c r="JW67" s="36">
        <f t="shared" si="396"/>
        <v>0</v>
      </c>
      <c r="JX67" s="36">
        <f t="shared" si="397"/>
        <v>0</v>
      </c>
      <c r="JY67" s="36">
        <f t="shared" si="398"/>
        <v>0</v>
      </c>
      <c r="JZ67" s="36">
        <f t="shared" si="399"/>
        <v>0</v>
      </c>
      <c r="KA67" s="36">
        <f t="shared" si="400"/>
        <v>0</v>
      </c>
      <c r="KB67" s="36">
        <f t="shared" si="401"/>
        <v>0</v>
      </c>
      <c r="KC67" s="36">
        <f t="shared" si="402"/>
        <v>0</v>
      </c>
      <c r="KD67" s="36">
        <f t="shared" si="403"/>
        <v>0</v>
      </c>
      <c r="KE67" s="36">
        <f t="shared" si="404"/>
        <v>0</v>
      </c>
      <c r="KF67" s="36">
        <f t="shared" si="405"/>
        <v>0</v>
      </c>
      <c r="KG67" s="36">
        <f t="shared" si="406"/>
        <v>0</v>
      </c>
      <c r="KH67" s="36">
        <f t="shared" si="407"/>
        <v>0</v>
      </c>
      <c r="KI67" s="36">
        <f t="shared" si="408"/>
        <v>0</v>
      </c>
      <c r="KJ67" s="36">
        <f t="shared" si="409"/>
        <v>0</v>
      </c>
      <c r="KK67" s="36">
        <f t="shared" si="410"/>
        <v>0</v>
      </c>
      <c r="KL67" s="36">
        <f t="shared" si="411"/>
        <v>0</v>
      </c>
      <c r="KM67" s="36">
        <f t="shared" si="412"/>
        <v>0</v>
      </c>
      <c r="KN67" s="36">
        <f t="shared" si="413"/>
        <v>0</v>
      </c>
      <c r="KO67" s="36">
        <f t="shared" si="414"/>
        <v>0</v>
      </c>
      <c r="KP67" s="36">
        <f t="shared" si="415"/>
        <v>0</v>
      </c>
      <c r="KQ67" s="36">
        <f t="shared" si="416"/>
        <v>0</v>
      </c>
      <c r="KR67" s="47">
        <f t="shared" si="192"/>
        <v>2.3600000000000012</v>
      </c>
      <c r="KS67" s="1">
        <f t="shared" si="417"/>
        <v>1</v>
      </c>
      <c r="KT67" s="1">
        <f t="shared" si="418"/>
        <v>0</v>
      </c>
      <c r="KU67" s="1">
        <f t="shared" si="419"/>
        <v>1</v>
      </c>
      <c r="KV67" s="1">
        <f t="shared" si="420"/>
        <v>1</v>
      </c>
      <c r="KW67" s="1">
        <f t="shared" si="421"/>
        <v>1</v>
      </c>
      <c r="KX67" s="1">
        <f t="shared" si="422"/>
        <v>1</v>
      </c>
      <c r="KY67" s="1">
        <f t="shared" si="423"/>
        <v>1</v>
      </c>
      <c r="KZ67" s="1">
        <f t="shared" si="424"/>
        <v>1</v>
      </c>
      <c r="LA67" s="1">
        <f t="shared" si="425"/>
        <v>1</v>
      </c>
      <c r="LB67" s="1">
        <f t="shared" si="426"/>
        <v>1</v>
      </c>
      <c r="LC67" s="1">
        <f t="shared" si="427"/>
        <v>1</v>
      </c>
      <c r="LD67" s="1">
        <f t="shared" si="428"/>
        <v>0</v>
      </c>
      <c r="LE67" s="1">
        <f t="shared" si="429"/>
        <v>0</v>
      </c>
      <c r="LF67" s="1">
        <f t="shared" si="430"/>
        <v>0</v>
      </c>
      <c r="LG67" s="1">
        <f t="shared" si="431"/>
        <v>0</v>
      </c>
      <c r="LH67" s="1">
        <f t="shared" si="432"/>
        <v>0</v>
      </c>
      <c r="LI67" s="1">
        <f t="shared" si="433"/>
        <v>1</v>
      </c>
      <c r="LJ67" s="1">
        <f t="shared" si="434"/>
        <v>1</v>
      </c>
      <c r="LK67" s="1">
        <f t="shared" si="435"/>
        <v>1</v>
      </c>
      <c r="LL67" s="1">
        <f t="shared" si="436"/>
        <v>1</v>
      </c>
      <c r="LM67" s="1">
        <f t="shared" si="437"/>
        <v>1</v>
      </c>
      <c r="LN67" s="47">
        <f t="shared" si="214"/>
        <v>2.3600000000000012</v>
      </c>
      <c r="LO67" s="43">
        <f t="shared" si="215"/>
        <v>0</v>
      </c>
      <c r="LP67" s="43">
        <f t="shared" si="216"/>
        <v>5.0892869326898804</v>
      </c>
      <c r="LQ67" s="43">
        <f t="shared" si="217"/>
        <v>0</v>
      </c>
      <c r="LR67" s="43">
        <f t="shared" si="218"/>
        <v>0</v>
      </c>
      <c r="LS67" s="43">
        <f t="shared" si="219"/>
        <v>0</v>
      </c>
      <c r="LT67" s="43">
        <f t="shared" si="220"/>
        <v>0</v>
      </c>
      <c r="LU67" s="43">
        <f t="shared" si="221"/>
        <v>0</v>
      </c>
      <c r="LV67" s="43">
        <f t="shared" si="222"/>
        <v>0</v>
      </c>
      <c r="LW67" s="43">
        <f t="shared" si="223"/>
        <v>0</v>
      </c>
      <c r="LX67" s="43">
        <f t="shared" si="224"/>
        <v>0</v>
      </c>
      <c r="LY67" s="43">
        <f t="shared" si="225"/>
        <v>0</v>
      </c>
      <c r="LZ67" s="43">
        <f t="shared" si="226"/>
        <v>6.1582776485011346</v>
      </c>
      <c r="MA67" s="43">
        <f t="shared" si="227"/>
        <v>4.8114510135536248</v>
      </c>
      <c r="MB67" s="43">
        <f t="shared" si="228"/>
        <v>3.5091219516143219</v>
      </c>
      <c r="MC67" s="43">
        <f t="shared" si="229"/>
        <v>1.4981591686034919</v>
      </c>
      <c r="MD67" s="43">
        <f t="shared" si="230"/>
        <v>0.22915615100986386</v>
      </c>
      <c r="ME67" s="43">
        <f t="shared" si="231"/>
        <v>0</v>
      </c>
      <c r="MF67" s="43">
        <f t="shared" si="232"/>
        <v>0</v>
      </c>
      <c r="MG67" s="43">
        <f t="shared" si="233"/>
        <v>0</v>
      </c>
      <c r="MH67" s="43">
        <f t="shared" si="234"/>
        <v>0</v>
      </c>
      <c r="MI67" s="43">
        <f t="shared" si="235"/>
        <v>0</v>
      </c>
      <c r="MJ67" s="47">
        <f t="shared" si="236"/>
        <v>2.3600000000000012</v>
      </c>
      <c r="MK67" s="43" t="e">
        <f t="shared" si="353"/>
        <v>#N/A</v>
      </c>
      <c r="ML67" s="43" t="e">
        <f t="shared" si="288"/>
        <v>#N/A</v>
      </c>
      <c r="MM67" s="43" t="e">
        <f t="shared" si="289"/>
        <v>#N/A</v>
      </c>
      <c r="MN67" s="43" t="e">
        <f t="shared" si="290"/>
        <v>#N/A</v>
      </c>
      <c r="MO67" s="43" t="e">
        <f t="shared" si="291"/>
        <v>#N/A</v>
      </c>
      <c r="MP67" s="43" t="e">
        <f t="shared" si="292"/>
        <v>#N/A</v>
      </c>
      <c r="MQ67" s="43" t="e">
        <f t="shared" si="293"/>
        <v>#N/A</v>
      </c>
      <c r="MR67" s="43" t="e">
        <f t="shared" si="294"/>
        <v>#N/A</v>
      </c>
      <c r="MS67" s="43" t="e">
        <f t="shared" si="295"/>
        <v>#N/A</v>
      </c>
      <c r="MT67" s="43" t="e">
        <f t="shared" si="296"/>
        <v>#N/A</v>
      </c>
      <c r="MU67" s="43" t="e">
        <f t="shared" si="297"/>
        <v>#N/A</v>
      </c>
      <c r="MV67" s="43" t="e">
        <f t="shared" si="298"/>
        <v>#N/A</v>
      </c>
      <c r="MW67" s="43" t="e">
        <f t="shared" si="299"/>
        <v>#N/A</v>
      </c>
      <c r="MX67" s="43" t="e">
        <f t="shared" si="300"/>
        <v>#N/A</v>
      </c>
      <c r="MY67" s="43" t="e">
        <f t="shared" si="301"/>
        <v>#N/A</v>
      </c>
      <c r="MZ67" s="43" t="e">
        <f t="shared" si="302"/>
        <v>#N/A</v>
      </c>
      <c r="NA67" s="43" t="e">
        <f t="shared" si="303"/>
        <v>#N/A</v>
      </c>
      <c r="NB67" s="43" t="e">
        <f t="shared" si="304"/>
        <v>#N/A</v>
      </c>
      <c r="NC67" s="43" t="e">
        <f t="shared" si="305"/>
        <v>#N/A</v>
      </c>
      <c r="ND67" s="43" t="e">
        <f t="shared" si="306"/>
        <v>#N/A</v>
      </c>
      <c r="NE67" s="43" t="e">
        <f t="shared" si="307"/>
        <v>#N/A</v>
      </c>
      <c r="NF67" s="47">
        <f t="shared" si="238"/>
        <v>2.3600000000000012</v>
      </c>
      <c r="NG67" s="43">
        <f>IF(OY66=0,MIN('Drive Train'!$F$35-FQ66*$C$19*'Drive Train'!$F$39,NG66+$C$39)-$C$7,IF(LO66-1&lt;=0,0,IF($C$37=Motors!$C$30,MAX(MAX(NG$8:NG66)*-1,NG66-$C$39),MAX(0,MAX(NG$8:NG66)*-1,NG66-$C$39))))</f>
        <v>0</v>
      </c>
      <c r="NH67" s="43">
        <f>IF(OZ66=0,MIN('Drive Train'!$F$35-FR66*$C$19*'Drive Train'!$F$39,NH66+$C$39)-$C$7,IF(LP66-1&lt;=0,0,IF($C$37=Motors!$C$30,MAX(MAX(NH$8:NH66)*-1,NH66-$C$39),MAX(0,MAX(NH$8:NH66)*-1,NH66-$C$39))))</f>
        <v>0</v>
      </c>
      <c r="NI67" s="43">
        <f>IF(PA66=0,MIN('Drive Train'!$F$35-FS66*$C$19*'Drive Train'!$F$39,NI66+$C$39)-$C$7,IF(LQ66-1&lt;=0,0,IF($C$37=Motors!$C$30,MAX(MAX(NI$8:NI66)*-1,NI66-$C$39),MAX(0,MAX(NI$8:NI66)*-1,NI66-$C$39))))</f>
        <v>0</v>
      </c>
      <c r="NJ67" s="43">
        <f>IF(PB66=0,MIN('Drive Train'!$F$35-FT66*$C$19*'Drive Train'!$F$39,NJ66+$C$39)-$C$7,IF(LR66-1&lt;=0,0,IF($C$37=Motors!$C$30,MAX(MAX(NJ$8:NJ66)*-1,NJ66-$C$39),MAX(0,MAX(NJ$8:NJ66)*-1,NJ66-$C$39))))</f>
        <v>0</v>
      </c>
      <c r="NK67" s="43">
        <f>IF(PC66=0,MIN('Drive Train'!$F$35-FU66*$C$19*'Drive Train'!$F$39,NK66+$C$39)-$C$7,IF(LS66-1&lt;=0,0,IF($C$37=Motors!$C$30,MAX(MAX(NK$8:NK66)*-1,NK66-$C$39),MAX(0,MAX(NK$8:NK66)*-1,NK66-$C$39))))</f>
        <v>0</v>
      </c>
      <c r="NL67" s="43">
        <f>IF(PD66=0,MIN('Drive Train'!$F$35-FV66*$C$19*'Drive Train'!$F$39,NL66+$C$39)-$C$7,IF(LT66-1&lt;=0,0,IF($C$37=Motors!$C$30,MAX(MAX(NL$8:NL66)*-1,NL66-$C$39),MAX(0,MAX(NL$8:NL66)*-1,NL66-$C$39))))</f>
        <v>0</v>
      </c>
      <c r="NM67" s="43">
        <f>IF(PE66=0,MIN('Drive Train'!$F$35-FW66*$C$19*'Drive Train'!$F$39,NM66+$C$39)-$C$7,IF(LU66-1&lt;=0,0,IF($C$37=Motors!$C$30,MAX(MAX(NM$8:NM66)*-1,NM66-$C$39),MAX(0,MAX(NM$8:NM66)*-1,NM66-$C$39))))</f>
        <v>0</v>
      </c>
      <c r="NN67" s="43">
        <f>IF(PF66=0,MIN('Drive Train'!$F$35-FX66*$C$19*'Drive Train'!$F$39,NN66+$C$39)-$C$7,IF(LV66-1&lt;=0,0,IF($C$37=Motors!$C$30,MAX(MAX(NN$8:NN66)*-1,NN66-$C$39),MAX(0,MAX(NN$8:NN66)*-1,NN66-$C$39))))</f>
        <v>0</v>
      </c>
      <c r="NO67" s="43">
        <f>IF(PG66=0,MIN('Drive Train'!$F$35-FY66*$C$19*'Drive Train'!$F$39,NO66+$C$39)-$C$7,IF(LW66-1&lt;=0,0,IF($C$37=Motors!$C$30,MAX(MAX(NO$8:NO66)*-1,NO66-$C$39),MAX(0,MAX(NO$8:NO66)*-1,NO66-$C$39))))</f>
        <v>0</v>
      </c>
      <c r="NP67" s="43">
        <f>IF(PH66=0,MIN('Drive Train'!$F$35-FZ66*$C$19*'Drive Train'!$F$39,NP66+$C$39)-$C$7,IF(LX66-1&lt;=0,0,IF($C$37=Motors!$C$30,MAX(MAX(NP$8:NP66)*-1,NP66-$C$39),MAX(0,MAX(NP$8:NP66)*-1,NP66-$C$39))))</f>
        <v>0</v>
      </c>
      <c r="NQ67" s="43">
        <f>IF(PI66=0,MIN('Drive Train'!$F$35-GA66*$C$19*'Drive Train'!$F$39,NQ66+$C$39)-$C$7,IF(LY66-1&lt;=0,0,IF($C$37=Motors!$C$30,MAX(MAX(NQ$8:NQ66)*-1,NQ66-$C$39),MAX(0,MAX(NQ$8:NQ66)*-1,NQ66-$C$39))))</f>
        <v>0</v>
      </c>
      <c r="NR67" s="43">
        <f>IF(PJ66=0,MIN('Drive Train'!$F$35-GB66*$C$19*'Drive Train'!$F$39,NR66+$C$39)-$C$7,IF(LZ66-1&lt;=0,0,IF($C$37=Motors!$C$30,MAX(MAX(NR$8:NR66)*-1,NR66-$C$39),MAX(0,MAX(NR$8:NR66)*-1,NR66-$C$39))))</f>
        <v>0</v>
      </c>
      <c r="NS67" s="43">
        <f>IF(PK66=0,MIN('Drive Train'!$F$35-GC66*$C$19*'Drive Train'!$F$39,NS66+$C$39)-$C$7,IF(MA66-1&lt;=0,0,IF($C$37=Motors!$C$30,MAX(MAX(NS$8:NS66)*-1,NS66-$C$39),MAX(0,MAX(NS$8:NS66)*-1,NS66-$C$39))))</f>
        <v>0</v>
      </c>
      <c r="NT67" s="43">
        <f>IF(PL66=0,MIN('Drive Train'!$F$35-GD66*$C$19*'Drive Train'!$F$39,NT66+$C$39)-$C$7,IF(MB66-1&lt;=0,0,IF($C$37=Motors!$C$30,MAX(MAX(NT$8:NT66)*-1,NT66-$C$39),MAX(0,MAX(NT$8:NT66)*-1,NT66-$C$39))))</f>
        <v>0</v>
      </c>
      <c r="NU67" s="43">
        <f>IF(PM66=0,MIN('Drive Train'!$F$35-GE66*$C$19*'Drive Train'!$F$39,NU66+$C$39)-$C$7,IF(MC66-1&lt;=0,0,IF($C$37=Motors!$C$30,MAX(MAX(NU$8:NU66)*-1,NU66-$C$39),MAX(0,MAX(NU$8:NU66)*-1,NU66-$C$39))))</f>
        <v>0</v>
      </c>
      <c r="NV67" s="43">
        <f>IF(PN66=0,MIN('Drive Train'!$F$35-GF66*$C$19*'Drive Train'!$F$39,NV66+$C$39)-$C$7,IF(MD66-1&lt;=0,0,IF($C$37=Motors!$C$30,MAX(MAX(NV$8:NV66)*-1,NV66-$C$39),MAX(0,MAX(NV$8:NV66)*-1,NV66-$C$39))))</f>
        <v>0</v>
      </c>
      <c r="NW67" s="43">
        <f>IF(PO66=0,MIN('Drive Train'!$F$35-GG66*$C$19*'Drive Train'!$F$39,NW66+$C$39)-$C$7,IF(ME66-1&lt;=0,0,IF($C$37=Motors!$C$30,MAX(MAX(NW$8:NW66)*-1,NW66-$C$39),MAX(0,MAX(NW$8:NW66)*-1,NW66-$C$39))))</f>
        <v>0</v>
      </c>
      <c r="NX67" s="43">
        <f>IF(PP66=0,MIN('Drive Train'!$F$35-GH66*$C$19*'Drive Train'!$F$39,NX66+$C$39)-$C$7,IF(MF66-1&lt;=0,0,IF($C$37=Motors!$C$30,MAX(MAX(NX$8:NX66)*-1,NX66-$C$39),MAX(0,MAX(NX$8:NX66)*-1,NX66-$C$39))))</f>
        <v>0</v>
      </c>
      <c r="NY67" s="43">
        <f>IF(PQ66=0,MIN('Drive Train'!$F$35-GI66*$C$19*'Drive Train'!$F$39,NY66+$C$39)-$C$7,IF(MG66-1&lt;=0,0,IF($C$37=Motors!$C$30,MAX(MAX(NY$8:NY66)*-1,NY66-$C$39),MAX(0,MAX(NY$8:NY66)*-1,NY66-$C$39))))</f>
        <v>0</v>
      </c>
      <c r="NZ67" s="43">
        <f>IF(PR66=0,MIN('Drive Train'!$F$35-GJ66*$C$19*'Drive Train'!$F$39,NZ66+$C$39)-$C$7,IF(MH66-1&lt;=0,0,IF($C$37=Motors!$C$30,MAX(MAX(NZ$8:NZ66)*-1,NZ66-$C$39),MAX(0,MAX(NZ$8:NZ66)*-1,NZ66-$C$39))))</f>
        <v>0</v>
      </c>
      <c r="OA67" s="43">
        <f>IF(PS66=0,MIN('Drive Train'!$F$35-GK66*$C$19*'Drive Train'!$F$39,OA66+$C$39)-$C$7,IF(MI66-1&lt;=0,0,IF($C$37=Motors!$C$30,MAX(MAX(OA$8:OA66)*-1,OA66-$C$39),MAX(0,MAX(OA$8:OA66)*-1,OA66-$C$39))))</f>
        <v>0</v>
      </c>
      <c r="OB67" s="47">
        <f t="shared" si="239"/>
        <v>2.3600000000000012</v>
      </c>
      <c r="OC67" s="43">
        <f>'Drive Train'!$F$35-(FQ67*$C$13)*$C$19*'Drive Train'!$F$39</f>
        <v>12.4</v>
      </c>
      <c r="OD67" s="43">
        <f>'Drive Train'!$F$35-(FR67*$C$13)*$C$19*'Drive Train'!$F$39</f>
        <v>12.335845000000001</v>
      </c>
      <c r="OE67" s="43">
        <f>'Drive Train'!$F$35-(FS67*$C$13)*$C$19*'Drive Train'!$F$39</f>
        <v>12.4</v>
      </c>
      <c r="OF67" s="43">
        <f>'Drive Train'!$F$35-(FT67*$C$13)*$C$19*'Drive Train'!$F$39</f>
        <v>12.4</v>
      </c>
      <c r="OG67" s="43">
        <f>'Drive Train'!$F$35-(FU67*$C$13)*$C$19*'Drive Train'!$F$39</f>
        <v>12.4</v>
      </c>
      <c r="OH67" s="43">
        <f>'Drive Train'!$F$35-(FV67*$C$13)*$C$19*'Drive Train'!$F$39</f>
        <v>12.4</v>
      </c>
      <c r="OI67" s="43">
        <f>'Drive Train'!$F$35-(FW67*$C$13)*$C$19*'Drive Train'!$F$39</f>
        <v>12.4</v>
      </c>
      <c r="OJ67" s="43">
        <f>'Drive Train'!$F$35-(FX67*$C$13)*$C$19*'Drive Train'!$F$39</f>
        <v>12.4</v>
      </c>
      <c r="OK67" s="43">
        <f>'Drive Train'!$F$35-(FY67*$C$13)*$C$19*'Drive Train'!$F$39</f>
        <v>12.4</v>
      </c>
      <c r="OL67" s="43">
        <f>'Drive Train'!$F$35-(FZ67*$C$13)*$C$19*'Drive Train'!$F$39</f>
        <v>12.4</v>
      </c>
      <c r="OM67" s="43">
        <f>'Drive Train'!$F$35-(GA67*$C$13)*$C$19*'Drive Train'!$F$39</f>
        <v>12.4</v>
      </c>
      <c r="ON67" s="43">
        <f>'Drive Train'!$F$35-(GB67*$C$13)*$C$19*'Drive Train'!$F$39</f>
        <v>12.335766579254082</v>
      </c>
      <c r="OO67" s="43">
        <f>'Drive Train'!$F$35-(GC67*$C$13)*$C$19*'Drive Train'!$F$39</f>
        <v>12.335844995548657</v>
      </c>
      <c r="OP67" s="43">
        <f>'Drive Train'!$F$35-(GD67*$C$13)*$C$19*'Drive Train'!$F$39</f>
        <v>12.335844999993737</v>
      </c>
      <c r="OQ67" s="43">
        <f>'Drive Train'!$F$35-(GE67*$C$13)*$C$19*'Drive Train'!$F$39</f>
        <v>12.335844999999992</v>
      </c>
      <c r="OR67" s="43">
        <f>'Drive Train'!$F$35-(GF67*$C$13)*$C$19*'Drive Train'!$F$39</f>
        <v>12.335845000000001</v>
      </c>
      <c r="OS67" s="43">
        <f>'Drive Train'!$F$35-(GG67*$C$13)*$C$19*'Drive Train'!$F$39</f>
        <v>12.4</v>
      </c>
      <c r="OT67" s="43">
        <f>'Drive Train'!$F$35-(GH67*$C$13)*$C$19*'Drive Train'!$F$39</f>
        <v>12.4</v>
      </c>
      <c r="OU67" s="43">
        <f>'Drive Train'!$F$35-(GI67*$C$13)*$C$19*'Drive Train'!$F$39</f>
        <v>12.4</v>
      </c>
      <c r="OV67" s="43">
        <f>'Drive Train'!$F$35-(GJ67*$C$13)*$C$19*'Drive Train'!$F$39</f>
        <v>12.4</v>
      </c>
      <c r="OW67" s="43">
        <f>'Drive Train'!$F$35-(GK67*$C$13)*$C$19*'Drive Train'!$F$39</f>
        <v>12.4</v>
      </c>
      <c r="OX67" s="47">
        <f t="shared" si="240"/>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190">
        <f t="shared" si="241"/>
        <v>2.3600000000000012</v>
      </c>
      <c r="PU67" s="43">
        <f t="shared" si="242"/>
        <v>15.29521453649356</v>
      </c>
      <c r="PV67" s="43">
        <f t="shared" si="243"/>
        <v>21.640461657609364</v>
      </c>
      <c r="PW67" s="43">
        <f t="shared" si="244"/>
        <v>19.659205245198354</v>
      </c>
      <c r="PX67" s="43">
        <f t="shared" si="245"/>
        <v>15.922362554936914</v>
      </c>
      <c r="PY67" s="43">
        <f t="shared" si="246"/>
        <v>13.997470007769731</v>
      </c>
      <c r="PZ67" s="43">
        <f t="shared" si="247"/>
        <v>12.208295022960858</v>
      </c>
      <c r="QA67" s="43">
        <f t="shared" si="248"/>
        <v>11.812774381794295</v>
      </c>
      <c r="QB67" s="43">
        <f t="shared" si="249"/>
        <v>11.153060367918922</v>
      </c>
      <c r="QC67" s="43">
        <f t="shared" si="250"/>
        <v>10.945422930559467</v>
      </c>
      <c r="QD67" s="43">
        <f t="shared" si="251"/>
        <v>10.744299234348867</v>
      </c>
      <c r="QE67" s="43">
        <f t="shared" si="252"/>
        <v>10.598935127087987</v>
      </c>
      <c r="QF67" s="43">
        <f t="shared" si="253"/>
        <v>12.226480801189298</v>
      </c>
      <c r="QG67" s="43">
        <f t="shared" si="254"/>
        <v>13.765689917791384</v>
      </c>
      <c r="QH67" s="43">
        <f t="shared" si="255"/>
        <v>14.894013313161029</v>
      </c>
      <c r="QI67" s="43">
        <f t="shared" si="256"/>
        <v>15.191228404318016</v>
      </c>
      <c r="QJ67" s="43">
        <f t="shared" si="257"/>
        <v>15.877352267676667</v>
      </c>
      <c r="QK67" s="43">
        <f t="shared" si="258"/>
        <v>16.23173898600314</v>
      </c>
      <c r="QL67" s="43">
        <f t="shared" si="259"/>
        <v>16.322777686005129</v>
      </c>
      <c r="QM67" s="43">
        <f t="shared" si="260"/>
        <v>16.11264101882972</v>
      </c>
      <c r="QN67" s="43">
        <f t="shared" si="261"/>
        <v>16.187403996628273</v>
      </c>
      <c r="QO67" s="43">
        <f t="shared" si="262"/>
        <v>16.005121974387158</v>
      </c>
      <c r="QP67" s="47">
        <f t="shared" si="263"/>
        <v>2.3600000000000012</v>
      </c>
      <c r="QQ67" s="43">
        <f t="shared" si="354"/>
        <v>0</v>
      </c>
      <c r="QR67" s="43">
        <f t="shared" si="355"/>
        <v>1.9887219367401305E-2</v>
      </c>
      <c r="QS67" s="43">
        <f t="shared" si="356"/>
        <v>0</v>
      </c>
      <c r="QT67" s="43">
        <f t="shared" si="357"/>
        <v>0</v>
      </c>
      <c r="QU67" s="43">
        <f t="shared" si="358"/>
        <v>0</v>
      </c>
      <c r="QV67" s="43">
        <f t="shared" si="359"/>
        <v>0</v>
      </c>
      <c r="QW67" s="43">
        <f t="shared" si="360"/>
        <v>0</v>
      </c>
      <c r="QX67" s="43">
        <f t="shared" si="361"/>
        <v>0</v>
      </c>
      <c r="QY67" s="43">
        <f t="shared" si="362"/>
        <v>0</v>
      </c>
      <c r="QZ67" s="43">
        <f t="shared" si="363"/>
        <v>0</v>
      </c>
      <c r="RA67" s="43">
        <f t="shared" si="364"/>
        <v>0</v>
      </c>
      <c r="RB67" s="43">
        <f t="shared" si="365"/>
        <v>1.9911528783300842E-2</v>
      </c>
      <c r="RC67" s="43">
        <f t="shared" si="366"/>
        <v>1.988722074726032E-2</v>
      </c>
      <c r="RD67" s="43">
        <f t="shared" si="367"/>
        <v>1.9887219369342648E-2</v>
      </c>
      <c r="RE67" s="43">
        <f t="shared" si="368"/>
        <v>1.988721936740406E-2</v>
      </c>
      <c r="RF67" s="43">
        <f t="shared" si="369"/>
        <v>1.9887219367401399E-2</v>
      </c>
      <c r="RG67" s="43">
        <f t="shared" si="370"/>
        <v>0</v>
      </c>
      <c r="RH67" s="43">
        <f t="shared" si="371"/>
        <v>0</v>
      </c>
      <c r="RI67" s="43">
        <f t="shared" si="372"/>
        <v>0</v>
      </c>
      <c r="RJ67" s="43">
        <f t="shared" si="373"/>
        <v>0</v>
      </c>
      <c r="RK67" s="43">
        <f t="shared" si="374"/>
        <v>0</v>
      </c>
      <c r="RL67" s="47">
        <f t="shared" si="264"/>
        <v>2.3600000000000012</v>
      </c>
      <c r="RM67" s="2">
        <f>IF(AND(LO67&gt;=LO$6*'Drive Train'!$AA$52,LO67&lt;=LO$6*'Drive Train'!$AA$53,KS67=0,JW67=0,EU67&gt;0),$C$17,0)</f>
        <v>0</v>
      </c>
      <c r="RN67" s="2">
        <f>IF(AND(LP67&gt;=LP$6*'Drive Train'!$AA$52,LP67&lt;=LP$6*'Drive Train'!$AA$53,KT67=0,JX67=0,EV67&gt;0),$C$17,0)</f>
        <v>0</v>
      </c>
      <c r="RO67" s="2">
        <f>IF(AND(LQ67&gt;=LQ$6*'Drive Train'!$AA$52,LQ67&lt;=LQ$6*'Drive Train'!$AA$53,KU67=0,JY67=0,EW67&gt;0),$C$17,0)</f>
        <v>0</v>
      </c>
      <c r="RP67" s="2">
        <f>IF(AND(LR67&gt;=LR$6*'Drive Train'!$AA$52,LR67&lt;=LR$6*'Drive Train'!$AA$53,KV67=0,JZ67=0,EX67&gt;0),$C$17,0)</f>
        <v>0</v>
      </c>
      <c r="RQ67" s="2">
        <f>IF(AND(LS67&gt;=LS$6*'Drive Train'!$AA$52,LS67&lt;=LS$6*'Drive Train'!$AA$53,KW67=0,KA67=0,EY67&gt;0),$C$17,0)</f>
        <v>0</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v>
      </c>
      <c r="RY67" s="2">
        <f>IF(AND(MA67&gt;=MA$6*'Drive Train'!$AA$52,MA67&lt;=MA$6*'Drive Train'!$AA$53,LE67=0,KI67=0,FG67&gt;0),$C$17,0)</f>
        <v>0</v>
      </c>
      <c r="RZ67" s="2">
        <f>IF(AND(MB67&gt;=MB$6*'Drive Train'!$AA$52,MB67&lt;=MB$6*'Drive Train'!$AA$53,LF67=0,KJ67=0,FH67&gt;0),$C$17,0)</f>
        <v>0</v>
      </c>
      <c r="SA67" s="2">
        <f>IF(AND(MC67&gt;=MC$6*'Drive Train'!$AA$52,MC67&lt;=MC$6*'Drive Train'!$AA$53,LG67=0,KK67=0,FI67&gt;0),$C$17,0)</f>
        <v>0</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265"/>
        <v>2.3600000000000012</v>
      </c>
      <c r="SI67" s="2">
        <f>IF(AND(EU67&lt;0,KS67=0,LO67&gt;=LO$6*'Drive Train'!$AA$52,LO67&lt;=LO$6*'Drive Train'!$AA$53,OY67=1,JW67=0),$C$17,0)</f>
        <v>0</v>
      </c>
      <c r="SJ67" s="2">
        <f>IF(AND(EV67&lt;0,KT67=0,LP67&gt;=LP$6*'Drive Train'!$AA$52,LP67&lt;=LP$6*'Drive Train'!$AA$53,OZ67=1,JX67=0),$C$17,0)</f>
        <v>0</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0.04</v>
      </c>
      <c r="SU67" s="2">
        <f>IF(AND(FG67&lt;0,LE67=0,MA67&gt;=MA$6*'Drive Train'!$AA$52,MA67&lt;=MA$6*'Drive Train'!$AA$53,PK67=1,KI67=0),$C$17,0)</f>
        <v>0.04</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266"/>
        <v>2.3600000000000012</v>
      </c>
    </row>
    <row r="68" spans="2:524" x14ac:dyDescent="0.3">
      <c r="C68" s="3" t="s">
        <v>356</v>
      </c>
      <c r="E68" s="18" t="e">
        <f>(MIN(E64,$E$25)/$C$12*($C$14-$C$15)+$C$15)*$C$19*$C$13/$C$21</f>
        <v>#N/A</v>
      </c>
      <c r="F68" s="18" t="e">
        <f t="shared" ref="F68:O68" si="452">(MIN(F64,$E$25)/$C$12*($C$14-$C$15)+$C$15)*$C$19*$C$13/$C$21</f>
        <v>#DIV/0!</v>
      </c>
      <c r="G68" s="18" t="e">
        <f t="shared" si="452"/>
        <v>#DIV/0!</v>
      </c>
      <c r="H68" s="18" t="e">
        <f t="shared" si="452"/>
        <v>#DIV/0!</v>
      </c>
      <c r="I68" s="18" t="e">
        <f t="shared" si="452"/>
        <v>#DIV/0!</v>
      </c>
      <c r="J68" s="18" t="e">
        <f t="shared" si="452"/>
        <v>#DIV/0!</v>
      </c>
      <c r="K68" s="18" t="e">
        <f t="shared" si="452"/>
        <v>#DIV/0!</v>
      </c>
      <c r="L68" s="18" t="e">
        <f t="shared" si="452"/>
        <v>#DIV/0!</v>
      </c>
      <c r="M68" s="18" t="e">
        <f t="shared" si="452"/>
        <v>#DIV/0!</v>
      </c>
      <c r="N68" s="18" t="e">
        <f t="shared" si="452"/>
        <v>#DIV/0!</v>
      </c>
      <c r="O68" s="18" t="e">
        <f t="shared" si="452"/>
        <v>#DIV/0!</v>
      </c>
      <c r="R68" s="49">
        <f t="shared" si="97"/>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47">
        <f t="shared" si="98"/>
        <v>2.4000000000000012</v>
      </c>
      <c r="AO68" s="36">
        <f>LO68*12*60/(PI() * 'Drive Train'!$F$15)/S$6*ABS(S68)</f>
        <v>0</v>
      </c>
      <c r="AP68" s="36">
        <f>LP68*12*60/(PI() * 'Drive Train'!$F$15)/T$6*ABS(T68)</f>
        <v>0</v>
      </c>
      <c r="AQ68" s="36">
        <f>LQ68*12*60/(PI() * 'Drive Train'!$F$15)/U$6*ABS(U68)</f>
        <v>0</v>
      </c>
      <c r="AR68" s="36">
        <f>LR68*12*60/(PI() * 'Drive Train'!$F$15)/V$6*ABS(V68)</f>
        <v>0</v>
      </c>
      <c r="AS68" s="36">
        <f>LS68*12*60/(PI() * 'Drive Train'!$F$15)/W$6*ABS(W68)</f>
        <v>0</v>
      </c>
      <c r="AT68" s="36">
        <f>LT68*12*60/(PI() * 'Drive Train'!$F$15)/X$6*ABS(X68)</f>
        <v>0</v>
      </c>
      <c r="AU68" s="36">
        <f>LU68*12*60/(PI() * 'Drive Train'!$F$15)/Y$6*ABS(Y68)</f>
        <v>0</v>
      </c>
      <c r="AV68" s="36">
        <f>LV68*12*60/(PI() * 'Drive Train'!$F$15)/Z$6*ABS(Z68)</f>
        <v>0</v>
      </c>
      <c r="AW68" s="36">
        <f>LW68*12*60/(PI() * 'Drive Train'!$F$15)/AA$6*ABS(AA68)</f>
        <v>0</v>
      </c>
      <c r="AX68" s="36">
        <f>LX68*12*60/(PI() * 'Drive Train'!$F$15)/AB$6*ABS(AB68)</f>
        <v>0</v>
      </c>
      <c r="AY68" s="36">
        <f>LY68*12*60/(PI() * 'Drive Train'!$F$15)/AC$6*ABS(AC68)</f>
        <v>0</v>
      </c>
      <c r="AZ68" s="36">
        <f>LZ68*12*60/(PI() * 'Drive Train'!$F$15)/AD$6*ABS(AD68)</f>
        <v>0</v>
      </c>
      <c r="BA68" s="36">
        <f>MA68*12*60/(PI() * 'Drive Train'!$F$15)/AE$6*ABS(AE68)</f>
        <v>0</v>
      </c>
      <c r="BB68" s="36">
        <f>MB68*12*60/(PI() * 'Drive Train'!$F$15)/AF$6*ABS(AF68)</f>
        <v>0</v>
      </c>
      <c r="BC68" s="36">
        <f>MC68*12*60/(PI() * 'Drive Train'!$F$15)/AG$6*ABS(AG68)</f>
        <v>0</v>
      </c>
      <c r="BD68" s="36">
        <f>MD68*12*60/(PI() * 'Drive Train'!$F$15)/AH$6*ABS(AH68)</f>
        <v>0</v>
      </c>
      <c r="BE68" s="36">
        <f>ME68*12*60/(PI() * 'Drive Train'!$F$15)/AI$6*ABS(AI68)</f>
        <v>0</v>
      </c>
      <c r="BF68" s="36">
        <f>MF68*12*60/(PI() * 'Drive Train'!$F$15)/AJ$6*ABS(AJ68)</f>
        <v>0</v>
      </c>
      <c r="BG68" s="36">
        <f>MG68*12*60/(PI() * 'Drive Train'!$F$15)/AK$6*ABS(AK68)</f>
        <v>0</v>
      </c>
      <c r="BH68" s="36">
        <f>MH68*12*60/(PI() * 'Drive Train'!$F$15)/AL$6*ABS(AL68)</f>
        <v>0</v>
      </c>
      <c r="BI68" s="36">
        <f>MI68*12*60/(PI() * 'Drive Train'!$F$15)/AM$6*ABS(AM68)</f>
        <v>0</v>
      </c>
      <c r="BJ68" s="47">
        <f t="shared" si="308"/>
        <v>2.4000000000000012</v>
      </c>
      <c r="BK68" s="2">
        <f>IF(OR(KS67=1,AND($C$37=Motors!$C$32,OY67=1)),0,IF(NG68=0,-(CG67+$C$15)/($C$14-$C$15)*$C$12,($C$11*S68-AO68)/($C$11*S68)*$C$12*S68))</f>
        <v>0</v>
      </c>
      <c r="BL68" s="2">
        <f>IF(OR(KT67=1,AND($C$37=Motors!$C$32,OZ67=1)),0,IF(NH68=0,-(CH67+$C$15)/($C$14-$C$15)*$C$12,($C$11*T68-AP68)/($C$11*T68)*$C$12*T68))</f>
        <v>0</v>
      </c>
      <c r="BM68" s="2">
        <f>IF(OR(KU67=1,AND($C$37=Motors!$C$32,PA67=1)),0,IF(NI68=0,-(CI67+$C$15)/($C$14-$C$15)*$C$12,($C$11*U68-AQ68)/($C$11*U68)*$C$12*U68))</f>
        <v>0</v>
      </c>
      <c r="BN68" s="2">
        <f>IF(OR(KV67=1,AND($C$37=Motors!$C$32,PB67=1)),0,IF(NJ68=0,-(CJ67+$C$15)/($C$14-$C$15)*$C$12,($C$11*V68-AR68)/($C$11*V68)*$C$12*V68))</f>
        <v>0</v>
      </c>
      <c r="BO68" s="2">
        <f>IF(OR(KW67=1,AND($C$37=Motors!$C$32,PC67=1)),0,IF(NK68=0,-(CK67+$C$15)/($C$14-$C$15)*$C$12,($C$11*W68-AS68)/($C$11*W68)*$C$12*W68))</f>
        <v>0</v>
      </c>
      <c r="BP68" s="2">
        <f>IF(OR(KX67=1,AND($C$37=Motors!$C$32,PD67=1)),0,IF(NL68=0,-(CL67+$C$15)/($C$14-$C$15)*$C$12,($C$11*X68-AT68)/($C$11*X68)*$C$12*X68))</f>
        <v>0</v>
      </c>
      <c r="BQ68" s="2">
        <f>IF(OR(KY67=1,AND($C$37=Motors!$C$32,PE67=1)),0,IF(NM68=0,-(CM67+$C$15)/($C$14-$C$15)*$C$12,($C$11*Y68-AU68)/($C$11*Y68)*$C$12*Y68))</f>
        <v>0</v>
      </c>
      <c r="BR68" s="2">
        <f>IF(OR(KZ67=1,AND($C$37=Motors!$C$32,PF67=1)),0,IF(NN68=0,-(CN67+$C$15)/($C$14-$C$15)*$C$12,($C$11*Z68-AV68)/($C$11*Z68)*$C$12*Z68))</f>
        <v>0</v>
      </c>
      <c r="BS68" s="2">
        <f>IF(OR(LA67=1,AND($C$37=Motors!$C$32,PG67=1)),0,IF(NO68=0,-(CO67+$C$15)/($C$14-$C$15)*$C$12,($C$11*AA68-AW68)/($C$11*AA68)*$C$12*AA68))</f>
        <v>0</v>
      </c>
      <c r="BT68" s="2">
        <f>IF(OR(LB67=1,AND($C$37=Motors!$C$32,PH67=1)),0,IF(NP68=0,-(CP67+$C$15)/($C$14-$C$15)*$C$12,($C$11*AB68-AX68)/($C$11*AB68)*$C$12*AB68))</f>
        <v>0</v>
      </c>
      <c r="BU68" s="2">
        <f>IF(OR(LC67=1,AND($C$37=Motors!$C$32,PI67=1)),0,IF(NQ68=0,-(CQ67+$C$15)/($C$14-$C$15)*$C$12,($C$11*AC68-AY68)/($C$11*AC68)*$C$12*AC68))</f>
        <v>0</v>
      </c>
      <c r="BV68" s="2">
        <f>IF(OR(LD67=1,AND($C$37=Motors!$C$32,PJ67=1)),0,IF(NR68=0,-(CR67+$C$15)/($C$14-$C$15)*$C$12,($C$11*AD68-AZ68)/($C$11*AD68)*$C$12*AD68))</f>
        <v>0</v>
      </c>
      <c r="BW68" s="2">
        <f>IF(OR(LE67=1,AND($C$37=Motors!$C$32,PK67=1)),0,IF(NS68=0,-(CS67+$C$15)/($C$14-$C$15)*$C$12,($C$11*AE68-BA68)/($C$11*AE68)*$C$12*AE68))</f>
        <v>0</v>
      </c>
      <c r="BX68" s="2">
        <f>IF(OR(LF67=1,AND($C$37=Motors!$C$32,PL67=1)),0,IF(NT68=0,-(CT67+$C$15)/($C$14-$C$15)*$C$12,($C$11*AF68-BB68)/($C$11*AF68)*$C$12*AF68))</f>
        <v>0</v>
      </c>
      <c r="BY68" s="2">
        <f>IF(OR(LG67=1,AND($C$37=Motors!$C$32,PM67=1)),0,IF(NU68=0,-(CU67+$C$15)/($C$14-$C$15)*$C$12,($C$11*AG68-BC68)/($C$11*AG68)*$C$12*AG68))</f>
        <v>0</v>
      </c>
      <c r="BZ68" s="2">
        <f>IF(OR(LH67=1,AND($C$37=Motors!$C$32,PN67=1)),0,IF(NV68=0,-(CV67+$C$15)/($C$14-$C$15)*$C$12,($C$11*AH68-BD68)/($C$11*AH68)*$C$12*AH68))</f>
        <v>0</v>
      </c>
      <c r="CA68" s="2">
        <f>IF(OR(LI67=1,AND($C$37=Motors!$C$32,PO67=1)),0,IF(NW68=0,-(CW67+$C$15)/($C$14-$C$15)*$C$12,($C$11*AI68-BE68)/($C$11*AI68)*$C$12*AI68))</f>
        <v>0</v>
      </c>
      <c r="CB68" s="2">
        <f>IF(OR(LJ67=1,AND($C$37=Motors!$C$32,PP67=1)),0,IF(NX68=0,-(CX67+$C$15)/($C$14-$C$15)*$C$12,($C$11*AJ68-BF68)/($C$11*AJ68)*$C$12*AJ68))</f>
        <v>0</v>
      </c>
      <c r="CC68" s="2">
        <f>IF(OR(LK67=1,AND($C$37=Motors!$C$32,PQ67=1)),0,IF(NY68=0,-(CY67+$C$15)/($C$14-$C$15)*$C$12,($C$11*AK68-BG68)/($C$11*AK68)*$C$12*AK68))</f>
        <v>0</v>
      </c>
      <c r="CD68" s="2">
        <f>IF(OR(LL67=1,AND($C$37=Motors!$C$32,PR67=1)),0,IF(NZ68=0,-(CZ67+$C$15)/($C$14-$C$15)*$C$12,($C$11*AL68-BH68)/($C$11*AL68)*$C$12*AL68))</f>
        <v>0</v>
      </c>
      <c r="CE68" s="2">
        <f>IF(OR(LM67=1,AND($C$37=Motors!$C$32,PS67=1)),0,IF(OA68=0,-(DA67+$C$15)/($C$14-$C$15)*$C$12,($C$11*AM68-BI68)/($C$11*AM68)*$C$12*AM68))</f>
        <v>0</v>
      </c>
      <c r="CF68" s="47">
        <f t="shared" si="309"/>
        <v>2.4000000000000012</v>
      </c>
      <c r="CG68" s="43">
        <f>IF(AND(KS67=1,OY67=1),0,ABS(BK68/$C$12*($C$14-$C$15)+$C$15) *'Drive Train'!$AA$49 + CG67*(1-'Drive Train'!$AA$49))</f>
        <v>0</v>
      </c>
      <c r="CH68" s="43">
        <f>IF(AND(KT67=1,OZ67=1),0,ABS(BL68/$C$12*($C$14-$C$15)+$C$15) *'Drive Train'!$AA$49 + CH67*(1-'Drive Train'!$AA$49))</f>
        <v>1.5274999999999999</v>
      </c>
      <c r="CI68" s="43">
        <f>IF(AND(KU67=1,PA67=1),0,ABS(BM68/$C$12*($C$14-$C$15)+$C$15) *'Drive Train'!$AA$49 + CI67*(1-'Drive Train'!$AA$49))</f>
        <v>0</v>
      </c>
      <c r="CJ68" s="43">
        <f>IF(AND(KV67=1,PB67=1),0,ABS(BN68/$C$12*($C$14-$C$15)+$C$15) *'Drive Train'!$AA$49 + CJ67*(1-'Drive Train'!$AA$49))</f>
        <v>0</v>
      </c>
      <c r="CK68" s="43">
        <f>IF(AND(KW67=1,PC67=1),0,ABS(BO68/$C$12*($C$14-$C$15)+$C$15) *'Drive Train'!$AA$49 + CK67*(1-'Drive Train'!$AA$49))</f>
        <v>0</v>
      </c>
      <c r="CL68" s="43">
        <f>IF(AND(KX67=1,PD67=1),0,ABS(BP68/$C$12*($C$14-$C$15)+$C$15) *'Drive Train'!$AA$49 + CL67*(1-'Drive Train'!$AA$49))</f>
        <v>0</v>
      </c>
      <c r="CM68" s="43">
        <f>IF(AND(KY67=1,PE67=1),0,ABS(BQ68/$C$12*($C$14-$C$15)+$C$15) *'Drive Train'!$AA$49 + CM67*(1-'Drive Train'!$AA$49))</f>
        <v>0</v>
      </c>
      <c r="CN68" s="43">
        <f>IF(AND(KZ67=1,PF67=1),0,ABS(BR68/$C$12*($C$14-$C$15)+$C$15) *'Drive Train'!$AA$49 + CN67*(1-'Drive Train'!$AA$49))</f>
        <v>0</v>
      </c>
      <c r="CO68" s="43">
        <f>IF(AND(LA67=1,PG67=1),0,ABS(BS68/$C$12*($C$14-$C$15)+$C$15) *'Drive Train'!$AA$49 + CO67*(1-'Drive Train'!$AA$49))</f>
        <v>0</v>
      </c>
      <c r="CP68" s="43">
        <f>IF(AND(LB67=1,PH67=1),0,ABS(BT68/$C$12*($C$14-$C$15)+$C$15) *'Drive Train'!$AA$49 + CP67*(1-'Drive Train'!$AA$49))</f>
        <v>0</v>
      </c>
      <c r="CQ68" s="43">
        <f>IF(AND(LC67=1,PI67=1),0,ABS(BU68/$C$12*($C$14-$C$15)+$C$15) *'Drive Train'!$AA$49 + CQ67*(1-'Drive Train'!$AA$49))</f>
        <v>0</v>
      </c>
      <c r="CR68" s="43">
        <f>IF(AND(LD67=1,PJ67=1),0,ABS(BV68/$C$12*($C$14-$C$15)+$C$15) *'Drive Train'!$AA$49 + CR67*(1-'Drive Train'!$AA$49))</f>
        <v>1.5278734321234209</v>
      </c>
      <c r="CS68" s="43">
        <f>IF(AND(LE67=1,PK67=1),0,ABS(BW68/$C$12*($C$14-$C$15)+$C$15) *'Drive Train'!$AA$49 + CS67*(1-'Drive Train'!$AA$49))</f>
        <v>1.5275000211968761</v>
      </c>
      <c r="CT68" s="43">
        <f>IF(AND(LF67=1,PL67=1),0,ABS(BX68/$C$12*($C$14-$C$15)+$C$15) *'Drive Train'!$AA$49 + CT67*(1-'Drive Train'!$AA$49))</f>
        <v>1.527500000029822</v>
      </c>
      <c r="CU68" s="43">
        <f>IF(AND(LG67=1,PM67=1),0,ABS(BY68/$C$12*($C$14-$C$15)+$C$15) *'Drive Train'!$AA$49 + CU67*(1-'Drive Train'!$AA$49))</f>
        <v>1.5275000000000423</v>
      </c>
      <c r="CV68" s="43">
        <f>IF(AND(LH67=1,PN67=1),0,ABS(BZ68/$C$12*($C$14-$C$15)+$C$15) *'Drive Train'!$AA$49 + CV67*(1-'Drive Train'!$AA$49))</f>
        <v>1.5275000000000014</v>
      </c>
      <c r="CW68" s="43">
        <f>IF(AND(LI67=1,PO67=1),0,ABS(CA68/$C$12*($C$14-$C$15)+$C$15) *'Drive Train'!$AA$49 + CW67*(1-'Drive Train'!$AA$49))</f>
        <v>0</v>
      </c>
      <c r="CX68" s="43">
        <f>IF(AND(LJ67=1,PP67=1),0,ABS(CB68/$C$12*($C$14-$C$15)+$C$15) *'Drive Train'!$AA$49 + CX67*(1-'Drive Train'!$AA$49))</f>
        <v>0</v>
      </c>
      <c r="CY68" s="43">
        <f>IF(AND(LK67=1,PQ67=1),0,ABS(CC68/$C$12*($C$14-$C$15)+$C$15) *'Drive Train'!$AA$49 + CY67*(1-'Drive Train'!$AA$49))</f>
        <v>0</v>
      </c>
      <c r="CZ68" s="43">
        <f>IF(AND(LL67=1,PR67=1),0,ABS(CD68/$C$12*($C$14-$C$15)+$C$15) *'Drive Train'!$AA$49 + CZ67*(1-'Drive Train'!$AA$49))</f>
        <v>0</v>
      </c>
      <c r="DA68" s="43">
        <f>IF(AND(LM67=1,PS67=1),0,ABS(CE68/$C$12*($C$14-$C$15)+$C$15) *'Drive Train'!$AA$49 + DA67*(1-'Drive Train'!$AA$49))</f>
        <v>0</v>
      </c>
      <c r="DB68" s="47">
        <f t="shared" si="99"/>
        <v>2.4000000000000012</v>
      </c>
      <c r="DC68" s="43">
        <f t="shared" si="310"/>
        <v>0</v>
      </c>
      <c r="DD68" s="43">
        <f t="shared" si="311"/>
        <v>1.5274999999999999</v>
      </c>
      <c r="DE68" s="43">
        <f t="shared" si="312"/>
        <v>0</v>
      </c>
      <c r="DF68" s="43">
        <f t="shared" si="313"/>
        <v>0</v>
      </c>
      <c r="DG68" s="43">
        <f t="shared" si="314"/>
        <v>0</v>
      </c>
      <c r="DH68" s="43">
        <f t="shared" si="315"/>
        <v>0</v>
      </c>
      <c r="DI68" s="43">
        <f t="shared" si="316"/>
        <v>0</v>
      </c>
      <c r="DJ68" s="43">
        <f t="shared" si="317"/>
        <v>0</v>
      </c>
      <c r="DK68" s="43">
        <f t="shared" si="318"/>
        <v>0</v>
      </c>
      <c r="DL68" s="43">
        <f t="shared" si="319"/>
        <v>0</v>
      </c>
      <c r="DM68" s="43">
        <f t="shared" si="320"/>
        <v>0</v>
      </c>
      <c r="DN68" s="43">
        <f t="shared" si="321"/>
        <v>1.5278734321234209</v>
      </c>
      <c r="DO68" s="43">
        <f t="shared" si="322"/>
        <v>1.5275000211968761</v>
      </c>
      <c r="DP68" s="43">
        <f t="shared" si="323"/>
        <v>1.527500000029822</v>
      </c>
      <c r="DQ68" s="43">
        <f t="shared" si="324"/>
        <v>1.5275000000000423</v>
      </c>
      <c r="DR68" s="43">
        <f t="shared" si="325"/>
        <v>1.5275000000000014</v>
      </c>
      <c r="DS68" s="43">
        <f t="shared" si="326"/>
        <v>0</v>
      </c>
      <c r="DT68" s="43">
        <f t="shared" si="327"/>
        <v>0</v>
      </c>
      <c r="DU68" s="43">
        <f t="shared" si="328"/>
        <v>0</v>
      </c>
      <c r="DV68" s="43">
        <f t="shared" si="329"/>
        <v>0</v>
      </c>
      <c r="DW68" s="43">
        <f t="shared" si="330"/>
        <v>0</v>
      </c>
      <c r="DX68" s="47">
        <f t="shared" si="100"/>
        <v>2.4000000000000012</v>
      </c>
      <c r="DY68" s="2">
        <f>IF(OY68=0,($C$23/0.4536*IF(ISNA(MK67),'Drive Train'!$F$16,'Drive Train'!$F$17)*4.448*$C$24*S$6)*SIGN(BK68),BK68)</f>
        <v>0</v>
      </c>
      <c r="DZ68" s="2">
        <f>IF(OZ68=0,($C$23/0.4536*IF(ISNA(ML67),'Drive Train'!$F$16,'Drive Train'!$F$17)*4.448*$C$24*$C$21*T$6)*SIGN(BL68),BL68)</f>
        <v>0</v>
      </c>
      <c r="EA68" s="2">
        <f>IF(PA68=0,($C$23/0.4536*IF(ISNA(MM67),'Drive Train'!$F$16,'Drive Train'!$F$17)*4.448*$C$24*$C$21*U$6)*SIGN(BM68),BM68)</f>
        <v>0</v>
      </c>
      <c r="EB68" s="2">
        <f>IF(PB68=0,($C$23/0.4536*IF(ISNA(MN67),'Drive Train'!$F$16,'Drive Train'!$F$17)*4.448*$C$24*$C$21*V$6)*SIGN(BN68),BN68)</f>
        <v>0</v>
      </c>
      <c r="EC68" s="2">
        <f>IF(PC68=0,($C$23/0.4536*IF(ISNA(MO67),'Drive Train'!$F$16,'Drive Train'!$F$17)*4.448*$C$24*$C$21*W$6)*SIGN(BO68),BO68)</f>
        <v>0</v>
      </c>
      <c r="ED68" s="2">
        <f>IF(PD68=0,($C$23/0.4536*IF(ISNA(MP67),'Drive Train'!$F$16,'Drive Train'!$F$17)*4.448*$C$24*$C$21*X$6)*SIGN(BP68),BP68)</f>
        <v>0</v>
      </c>
      <c r="EE68" s="2">
        <f>IF(PE68=0,($C$23/0.4536*IF(ISNA(MQ67),'Drive Train'!$F$16,'Drive Train'!$F$17)*4.448*$C$24*$C$21*Y$6)*SIGN(BQ68),BQ68)</f>
        <v>0</v>
      </c>
      <c r="EF68" s="2">
        <f>IF(PF68=0,($C$23/0.4536*IF(ISNA(MR67),'Drive Train'!$F$16,'Drive Train'!$F$17)*4.448*$C$24*$C$21*Z$6)*SIGN(BR68),BR68)</f>
        <v>0</v>
      </c>
      <c r="EG68" s="2">
        <f>IF(PG68=0,($C$23/0.4536*IF(ISNA(MS67),'Drive Train'!$F$16,'Drive Train'!$F$17)*4.448*$C$24*$C$21*AA$6)*SIGN(BS68),BS68)</f>
        <v>0</v>
      </c>
      <c r="EH68" s="2">
        <f>IF(PH68=0,($C$23/0.4536*IF(ISNA(MT67),'Drive Train'!$F$16,'Drive Train'!$F$17)*4.448*$C$24*$C$21*AB$6)*SIGN(BT68),BT68)</f>
        <v>0</v>
      </c>
      <c r="EI68" s="2">
        <f>IF(PI68=0,($C$23/0.4536*IF(ISNA(MU67),'Drive Train'!$F$16,'Drive Train'!$F$17)*4.448*$C$24*$C$21*AC$6)*SIGN(BU68),BU68)</f>
        <v>0</v>
      </c>
      <c r="EJ68" s="2">
        <f>IF(PJ68=0,($C$23/0.4536*IF(ISNA(MV67),'Drive Train'!$F$16,'Drive Train'!$F$17)*4.448*$C$24*$C$21*AD$6)*SIGN(BV68),BV68)</f>
        <v>0</v>
      </c>
      <c r="EK68" s="2">
        <f>IF(PK68=0,($C$23/0.4536*IF(ISNA(MW67),'Drive Train'!$F$16,'Drive Train'!$F$17)*4.448*$C$24*$C$21*AE$6)*SIGN(BW68),BW68)</f>
        <v>0</v>
      </c>
      <c r="EL68" s="2">
        <f>IF(PL68=0,($C$23/0.4536*IF(ISNA(MX67),'Drive Train'!$F$16,'Drive Train'!$F$17)*4.448*$C$24*$C$21*AF$6)*SIGN(BX68),BX68)</f>
        <v>0</v>
      </c>
      <c r="EM68" s="2">
        <f>IF(PM68=0,($C$23/0.4536*IF(ISNA(MY67),'Drive Train'!$F$16,'Drive Train'!$F$17)*4.448*$C$24*$C$21*AG$6)*SIGN(BY68),BY68)</f>
        <v>0</v>
      </c>
      <c r="EN68" s="2">
        <f>IF(PN68=0,($C$23/0.4536*IF(ISNA(MZ67),'Drive Train'!$F$16,'Drive Train'!$F$17)*4.448*$C$24*$C$21*AH$6)*SIGN(BZ68),BZ68)</f>
        <v>0</v>
      </c>
      <c r="EO68" s="2">
        <f>IF(PO68=0,($C$23/0.4536*IF(ISNA(NA67),'Drive Train'!$F$16,'Drive Train'!$F$17)*4.448*$C$24*$C$21*AI$6)*SIGN(CA68),CA68)</f>
        <v>0</v>
      </c>
      <c r="EP68" s="2">
        <f>IF(PP68=0,($C$23/0.4536*IF(ISNA(NB67),'Drive Train'!$F$16,'Drive Train'!$F$17)*4.448*$C$24*$C$21*AJ$6)*SIGN(CB68),CB68)</f>
        <v>0</v>
      </c>
      <c r="EQ68" s="2">
        <f>IF(PQ68=0,($C$23/0.4536*IF(ISNA(NC67),'Drive Train'!$F$16,'Drive Train'!$F$17)*4.448*$C$24*$C$21*AK$6)*SIGN(CC68),CC68)</f>
        <v>0</v>
      </c>
      <c r="ER68" s="2">
        <f>IF(PR68=0,($C$23/0.4536*IF(ISNA(ND67),'Drive Train'!$F$16,'Drive Train'!$F$17)*4.448*$C$24*$C$21*AL$6)*SIGN(CD68),CD68)</f>
        <v>0</v>
      </c>
      <c r="ES68" s="2">
        <f>IF(PS68=0,($C$23/0.4536*IF(ISNA(NE67),'Drive Train'!$F$16,'Drive Train'!$F$17)*4.448*$C$24*$C$21*AM$6)*SIGN(CE68),CE68)</f>
        <v>0</v>
      </c>
      <c r="ET68" s="47">
        <f t="shared" si="331"/>
        <v>2.4000000000000012</v>
      </c>
      <c r="EU68" s="2">
        <f>MAX(MIN(IF(AND(OY67=1,NG68&lt;0),-1,1)*(DC68-$C$15)/($C$14-$C$15)*$C$12*$C$21-$C$33*LO68/AO$6 -  OY67*$C$33/$C$21,DY67/$C$19),MAX(EU$8:EU67)*-1)</f>
        <v>-0.84420937587075306</v>
      </c>
      <c r="EV68" s="2">
        <f>MAX(MIN(IF(AND(OZ67=1,NH68&lt;0),-1,1)*(DD68-$C$15)/($C$14-$C$15)*$C$12*$C$21-$C$33*LP68/AP$6 -  OZ67*$C$33/$C$21,DZ67/$C$19),MAX(EV$8:EV67)*-1)</f>
        <v>-0.90647332820749793</v>
      </c>
      <c r="EW68" s="2">
        <f>MAX(MIN(IF(AND(PA67=1,NI68&lt;0),-1,1)*(DE68-$C$15)/($C$14-$C$15)*$C$12*$C$21-$C$33*LQ68/AQ$6 -  PA67*$C$33/$C$21,EA67/$C$19),MAX(EW$8:EW67)*-1)</f>
        <v>-0.84420937587075306</v>
      </c>
      <c r="EX68" s="2">
        <f>MAX(MIN(IF(AND(PB67=1,NJ68&lt;0),-1,1)*(DF68-$C$15)/($C$14-$C$15)*$C$12*$C$21-$C$33*LR68/AR$6 -  PB67*$C$33/$C$21,EB67/$C$19),MAX(EX$8:EX67)*-1)</f>
        <v>-0.84420937587075306</v>
      </c>
      <c r="EY68" s="2">
        <f>MAX(MIN(IF(AND(PC67=1,NK68&lt;0),-1,1)*(DG68-$C$15)/($C$14-$C$15)*$C$12*$C$21-$C$33*LS68/AS$6 -  PC67*$C$33/$C$21,EC67/$C$19),MAX(EY$8:EY67)*-1)</f>
        <v>-0.84420937587075306</v>
      </c>
      <c r="EZ68" s="2">
        <f>MAX(MIN(IF(AND(PD67=1,NL68&lt;0),-1,1)*(DH68-$C$15)/($C$14-$C$15)*$C$12*$C$21-$C$33*LT68/AT$6 -  PD67*$C$33/$C$21,ED67/$C$19),MAX(EZ$8:EZ67)*-1)</f>
        <v>-0.84420937587075306</v>
      </c>
      <c r="FA68" s="2">
        <f>MAX(MIN(IF(AND(PE67=1,NM68&lt;0),-1,1)*(DI68-$C$15)/($C$14-$C$15)*$C$12*$C$21-$C$33*LU68/AU$6 -  PE67*$C$33/$C$21,EE67/$C$19),MAX(FA$8:FA67)*-1)</f>
        <v>-0.84420937587075306</v>
      </c>
      <c r="FB68" s="2">
        <f>MAX(MIN(IF(AND(PF67=1,NN68&lt;0),-1,1)*(DJ68-$C$15)/($C$14-$C$15)*$C$12*$C$21-$C$33*LV68/AV$6 -  PF67*$C$33/$C$21,EF67/$C$19),MAX(FB$8:FB67)*-1)</f>
        <v>-0.84420937587075306</v>
      </c>
      <c r="FC68" s="2">
        <f>MAX(MIN(IF(AND(PG67=1,NO68&lt;0),-1,1)*(DK68-$C$15)/($C$14-$C$15)*$C$12*$C$21-$C$33*LW68/AW$6 -  PG67*$C$33/$C$21,EG67/$C$19),MAX(FC$8:FC67)*-1)</f>
        <v>-0.82444281081081083</v>
      </c>
      <c r="FD68" s="2">
        <f>MAX(MIN(IF(AND(PH67=1,NP68&lt;0),-1,1)*(DL68-$C$15)/($C$14-$C$15)*$C$12*$C$21-$C$33*LX68/AX$6 -  PH67*$C$33/$C$21,EH67/$C$19),MAX(FD$8:FD67)*-1)</f>
        <v>-0.74400936585365862</v>
      </c>
      <c r="FE68" s="2">
        <f>MAX(MIN(IF(AND(PI67=1,NQ68&lt;0),-1,1)*(DM68-$C$15)/($C$14-$C$15)*$C$12*$C$21-$C$33*LY68/AY$6 -  PI67*$C$33/$C$21,EI67/$C$19),MAX(FE$8:FE67)*-1)</f>
        <v>-0.6778751999999999</v>
      </c>
      <c r="FF68" s="2">
        <f>MAX(MIN(IF(AND(PJ67=1,NR68&lt;0),-1,1)*(DN68-$C$15)/($C$14-$C$15)*$C$12*$C$21-$C$33*LZ68/AZ$6 -  PJ67*$C$33/$C$21,EJ67/$C$19),MAX(FF$8:FF67)*-1)</f>
        <v>-0.36771041517476449</v>
      </c>
      <c r="FG68" s="2">
        <f>MAX(MIN(IF(AND(PK67=1,NS68&lt;0),-1,1)*(DO68-$C$15)/($C$14-$C$15)*$C$12*$C$21-$C$33*MA68/BA$6 -  PK67*$C$33/$C$21,EK67/$C$19),MAX(FG$8:FG67)*-1)</f>
        <v>-0.4460383340531891</v>
      </c>
      <c r="FH68" s="2">
        <f>MAX(MIN(IF(AND(PL67=1,NT68&lt;0),-1,1)*(DP68-$C$15)/($C$14-$C$15)*$C$12*$C$21-$C$33*MB68/BB$6 -  PL67*$C$33/$C$21,EL67/$C$19),MAX(FH$8:FH67)*-1)</f>
        <v>-0.52436625293161376</v>
      </c>
      <c r="FI68" s="2">
        <f>MAX(MIN(IF(AND(PM67=1,NU68&lt;0),-1,1)*(DQ68-$C$15)/($C$14-$C$15)*$C$12*$C$21-$C$33*MC68/BC$6 -  PM67*$C$33/$C$21,EM67/$C$19),MAX(FI$8:FI67)*-1)</f>
        <v>-0.60269417181003837</v>
      </c>
      <c r="FJ68" s="2">
        <f>MAX(MIN(IF(AND(PN67=1,NV68&lt;0),-1,1)*(DR68-$C$15)/($C$14-$C$15)*$C$12*$C$21-$C$33*MD68/BD$6 -  PN67*$C$33/$C$21,EN67/$C$19),MAX(FJ$8:FJ67)*-1)</f>
        <v>-0.68102209068846309</v>
      </c>
      <c r="FK68" s="2">
        <f>MAX(MIN(IF(AND(PO67=1,NW68&lt;0),-1,1)*(DS68-$C$15)/($C$14-$C$15)*$C$12*$C$21-$C$33*ME68/BE$6 -  PO67*$C$33/$C$21,EO67/$C$19),MAX(FK$8:FK67)*-1)</f>
        <v>-0.7593500095668877</v>
      </c>
      <c r="FL68" s="2">
        <f>MAX(MIN(IF(AND(PP67=1,NX68&lt;0),-1,1)*(DT68-$C$15)/($C$14-$C$15)*$C$12*$C$21-$C$33*MF68/BF$6 -  PP67*$C$33/$C$21,EP67/$C$19),MAX(FL$8:FL67)*-1)</f>
        <v>-0.8376779284453123</v>
      </c>
      <c r="FM68" s="2">
        <f>MAX(MIN(IF(AND(PQ67=1,NY68&lt;0),-1,1)*(DU68-$C$15)/($C$14-$C$15)*$C$12*$C$21-$C$33*MG68/BG$6 -  PQ67*$C$33/$C$21,EQ67/$C$19),MAX(FM$8:FM67)*-1)</f>
        <v>-0.84420937587075306</v>
      </c>
      <c r="FN68" s="2">
        <f>MAX(MIN(IF(AND(PR67=1,NZ68&lt;0),-1,1)*(DV68-$C$15)/($C$14-$C$15)*$C$12*$C$21-$C$33*MH68/BH$6 -  PR67*$C$33/$C$21,ER67/$C$19),MAX(FN$8:FN67)*-1)</f>
        <v>-0.84420937587075306</v>
      </c>
      <c r="FO68" s="2">
        <f>MAX(MIN(IF(AND(PS67=1,OA68&lt;0),-1,1)*(DW68-$C$15)/($C$14-$C$15)*$C$12*$C$21-$C$33*MI68/BI$6 -  PS67*$C$33/$C$21,ES67/$C$19),MAX(FO$8:FO67)*-1)</f>
        <v>-0.84420937587075306</v>
      </c>
      <c r="FP68" s="47">
        <f t="shared" si="101"/>
        <v>2.4000000000000012</v>
      </c>
      <c r="FQ68" s="43">
        <f t="shared" si="375"/>
        <v>0</v>
      </c>
      <c r="FR68" s="43">
        <f t="shared" si="376"/>
        <v>1.5274999999999999</v>
      </c>
      <c r="FS68" s="43">
        <f t="shared" si="377"/>
        <v>0</v>
      </c>
      <c r="FT68" s="43">
        <f t="shared" si="378"/>
        <v>0</v>
      </c>
      <c r="FU68" s="43">
        <f t="shared" si="379"/>
        <v>0</v>
      </c>
      <c r="FV68" s="43">
        <f t="shared" si="380"/>
        <v>0</v>
      </c>
      <c r="FW68" s="43">
        <f t="shared" si="381"/>
        <v>0</v>
      </c>
      <c r="FX68" s="43">
        <f t="shared" si="382"/>
        <v>0</v>
      </c>
      <c r="FY68" s="43">
        <f t="shared" si="383"/>
        <v>0</v>
      </c>
      <c r="FZ68" s="43">
        <f t="shared" si="384"/>
        <v>0</v>
      </c>
      <c r="GA68" s="43">
        <f t="shared" si="385"/>
        <v>0</v>
      </c>
      <c r="GB68" s="43">
        <f t="shared" si="386"/>
        <v>1.5278734321234209</v>
      </c>
      <c r="GC68" s="43">
        <f t="shared" si="387"/>
        <v>1.5275000211968761</v>
      </c>
      <c r="GD68" s="43">
        <f t="shared" si="388"/>
        <v>1.527500000029822</v>
      </c>
      <c r="GE68" s="43">
        <f t="shared" si="389"/>
        <v>1.5275000000000423</v>
      </c>
      <c r="GF68" s="43">
        <f t="shared" si="390"/>
        <v>0</v>
      </c>
      <c r="GG68" s="43">
        <f t="shared" si="391"/>
        <v>0</v>
      </c>
      <c r="GH68" s="43">
        <f t="shared" si="392"/>
        <v>0</v>
      </c>
      <c r="GI68" s="43">
        <f t="shared" si="393"/>
        <v>0</v>
      </c>
      <c r="GJ68" s="43">
        <f t="shared" si="394"/>
        <v>0</v>
      </c>
      <c r="GK68" s="43">
        <f t="shared" si="395"/>
        <v>0</v>
      </c>
      <c r="GL68" s="47">
        <f t="shared" si="123"/>
        <v>2.4000000000000012</v>
      </c>
      <c r="GM68" s="43">
        <f t="shared" si="332"/>
        <v>0</v>
      </c>
      <c r="GN68" s="43">
        <f t="shared" si="333"/>
        <v>-9.104845953620627</v>
      </c>
      <c r="GO68" s="43">
        <f t="shared" si="334"/>
        <v>0</v>
      </c>
      <c r="GP68" s="43">
        <f t="shared" si="335"/>
        <v>0</v>
      </c>
      <c r="GQ68" s="43">
        <f t="shared" si="336"/>
        <v>0</v>
      </c>
      <c r="GR68" s="43">
        <f t="shared" si="337"/>
        <v>0</v>
      </c>
      <c r="GS68" s="43">
        <f t="shared" si="338"/>
        <v>0</v>
      </c>
      <c r="GT68" s="43">
        <f t="shared" si="339"/>
        <v>0</v>
      </c>
      <c r="GU68" s="43">
        <f t="shared" si="340"/>
        <v>0</v>
      </c>
      <c r="GV68" s="43">
        <f t="shared" si="341"/>
        <v>0</v>
      </c>
      <c r="GW68" s="43">
        <f t="shared" si="342"/>
        <v>0</v>
      </c>
      <c r="GX68" s="43">
        <f t="shared" si="343"/>
        <v>-7.3867516705174294</v>
      </c>
      <c r="GY68" s="43">
        <f t="shared" si="344"/>
        <v>-8.9602422809162849</v>
      </c>
      <c r="GZ68" s="43">
        <f t="shared" si="345"/>
        <v>-10.533732891315141</v>
      </c>
      <c r="HA68" s="43">
        <f t="shared" si="346"/>
        <v>-12.107223501713998</v>
      </c>
      <c r="HB68" s="43">
        <f t="shared" si="347"/>
        <v>-13.680714112112852</v>
      </c>
      <c r="HC68" s="43">
        <f t="shared" si="348"/>
        <v>0</v>
      </c>
      <c r="HD68" s="43">
        <f t="shared" si="349"/>
        <v>0</v>
      </c>
      <c r="HE68" s="43">
        <f t="shared" si="350"/>
        <v>0</v>
      </c>
      <c r="HF68" s="43">
        <f t="shared" si="351"/>
        <v>0</v>
      </c>
      <c r="HG68" s="43">
        <f t="shared" si="352"/>
        <v>0</v>
      </c>
      <c r="HH68" s="47">
        <f t="shared" si="124"/>
        <v>2.4000000000000012</v>
      </c>
      <c r="HI68" s="43">
        <f t="shared" si="125"/>
        <v>0</v>
      </c>
      <c r="HJ68" s="43">
        <f t="shared" si="126"/>
        <v>9.104845953620627</v>
      </c>
      <c r="HK68" s="43">
        <f t="shared" si="127"/>
        <v>0</v>
      </c>
      <c r="HL68" s="43">
        <f t="shared" si="128"/>
        <v>0</v>
      </c>
      <c r="HM68" s="43">
        <f t="shared" si="129"/>
        <v>0</v>
      </c>
      <c r="HN68" s="43">
        <f t="shared" si="130"/>
        <v>0</v>
      </c>
      <c r="HO68" s="43">
        <f t="shared" si="131"/>
        <v>0</v>
      </c>
      <c r="HP68" s="43">
        <f t="shared" si="132"/>
        <v>0</v>
      </c>
      <c r="HQ68" s="43">
        <f t="shared" si="133"/>
        <v>0</v>
      </c>
      <c r="HR68" s="43">
        <f t="shared" si="134"/>
        <v>0</v>
      </c>
      <c r="HS68" s="43">
        <f t="shared" si="135"/>
        <v>0</v>
      </c>
      <c r="HT68" s="43">
        <f t="shared" si="136"/>
        <v>7.3867516705174294</v>
      </c>
      <c r="HU68" s="43">
        <f t="shared" si="137"/>
        <v>8.9602422809162849</v>
      </c>
      <c r="HV68" s="43">
        <f t="shared" si="138"/>
        <v>10.533732891315141</v>
      </c>
      <c r="HW68" s="43">
        <f t="shared" si="139"/>
        <v>12.107223501713998</v>
      </c>
      <c r="HX68" s="43">
        <f t="shared" si="140"/>
        <v>13.680714112112852</v>
      </c>
      <c r="HY68" s="43">
        <f t="shared" si="141"/>
        <v>0</v>
      </c>
      <c r="HZ68" s="43">
        <f t="shared" si="142"/>
        <v>0</v>
      </c>
      <c r="IA68" s="43">
        <f t="shared" si="143"/>
        <v>0</v>
      </c>
      <c r="IB68" s="43">
        <f t="shared" si="144"/>
        <v>0</v>
      </c>
      <c r="IC68" s="43">
        <f t="shared" si="145"/>
        <v>0</v>
      </c>
      <c r="ID68" s="47">
        <f t="shared" si="146"/>
        <v>2.4000000000000012</v>
      </c>
      <c r="IE68" s="43">
        <f t="shared" si="147"/>
        <v>0</v>
      </c>
      <c r="IF68" s="43">
        <f t="shared" si="148"/>
        <v>0</v>
      </c>
      <c r="IG68" s="43">
        <f t="shared" si="149"/>
        <v>0</v>
      </c>
      <c r="IH68" s="43">
        <f t="shared" si="150"/>
        <v>0</v>
      </c>
      <c r="II68" s="43">
        <f t="shared" si="151"/>
        <v>0</v>
      </c>
      <c r="IJ68" s="43">
        <f t="shared" si="152"/>
        <v>0</v>
      </c>
      <c r="IK68" s="43">
        <f t="shared" si="153"/>
        <v>0</v>
      </c>
      <c r="IL68" s="43">
        <f t="shared" si="154"/>
        <v>0</v>
      </c>
      <c r="IM68" s="43">
        <f t="shared" si="155"/>
        <v>0</v>
      </c>
      <c r="IN68" s="43">
        <f t="shared" si="156"/>
        <v>0</v>
      </c>
      <c r="IO68" s="43">
        <f t="shared" si="157"/>
        <v>0</v>
      </c>
      <c r="IP68" s="43">
        <f t="shared" si="158"/>
        <v>0</v>
      </c>
      <c r="IQ68" s="43">
        <f t="shared" si="159"/>
        <v>0</v>
      </c>
      <c r="IR68" s="43">
        <f t="shared" si="160"/>
        <v>0</v>
      </c>
      <c r="IS68" s="43">
        <f t="shared" si="161"/>
        <v>0</v>
      </c>
      <c r="IT68" s="43">
        <f t="shared" si="162"/>
        <v>0</v>
      </c>
      <c r="IU68" s="43">
        <f t="shared" si="163"/>
        <v>0</v>
      </c>
      <c r="IV68" s="43">
        <f t="shared" si="164"/>
        <v>0</v>
      </c>
      <c r="IW68" s="43">
        <f t="shared" si="165"/>
        <v>0</v>
      </c>
      <c r="IX68" s="43">
        <f t="shared" si="166"/>
        <v>0</v>
      </c>
      <c r="IY68" s="43">
        <f t="shared" si="167"/>
        <v>0</v>
      </c>
      <c r="IZ68" s="47">
        <f t="shared" si="168"/>
        <v>2.4000000000000012</v>
      </c>
      <c r="JA68" s="43" t="e">
        <f t="shared" si="267"/>
        <v>#N/A</v>
      </c>
      <c r="JB68" s="43" t="e">
        <f t="shared" si="268"/>
        <v>#N/A</v>
      </c>
      <c r="JC68" s="43" t="e">
        <f t="shared" si="269"/>
        <v>#N/A</v>
      </c>
      <c r="JD68" s="43" t="e">
        <f t="shared" si="270"/>
        <v>#N/A</v>
      </c>
      <c r="JE68" s="43" t="e">
        <f t="shared" si="271"/>
        <v>#N/A</v>
      </c>
      <c r="JF68" s="43" t="e">
        <f t="shared" si="272"/>
        <v>#N/A</v>
      </c>
      <c r="JG68" s="43" t="e">
        <f t="shared" si="273"/>
        <v>#N/A</v>
      </c>
      <c r="JH68" s="43" t="e">
        <f t="shared" si="274"/>
        <v>#N/A</v>
      </c>
      <c r="JI68" s="43" t="e">
        <f t="shared" si="275"/>
        <v>#N/A</v>
      </c>
      <c r="JJ68" s="43" t="e">
        <f t="shared" si="276"/>
        <v>#N/A</v>
      </c>
      <c r="JK68" s="43" t="e">
        <f t="shared" si="277"/>
        <v>#N/A</v>
      </c>
      <c r="JL68" s="43" t="e">
        <f t="shared" si="278"/>
        <v>#N/A</v>
      </c>
      <c r="JM68" s="43" t="e">
        <f t="shared" si="279"/>
        <v>#N/A</v>
      </c>
      <c r="JN68" s="43" t="e">
        <f t="shared" si="280"/>
        <v>#N/A</v>
      </c>
      <c r="JO68" s="43" t="e">
        <f t="shared" si="281"/>
        <v>#N/A</v>
      </c>
      <c r="JP68" s="43" t="e">
        <f t="shared" si="282"/>
        <v>#N/A</v>
      </c>
      <c r="JQ68" s="43" t="e">
        <f t="shared" si="283"/>
        <v>#N/A</v>
      </c>
      <c r="JR68" s="43" t="e">
        <f t="shared" si="284"/>
        <v>#N/A</v>
      </c>
      <c r="JS68" s="43" t="e">
        <f t="shared" si="285"/>
        <v>#N/A</v>
      </c>
      <c r="JT68" s="43" t="e">
        <f t="shared" si="286"/>
        <v>#N/A</v>
      </c>
      <c r="JU68" s="43" t="e">
        <f t="shared" si="287"/>
        <v>#N/A</v>
      </c>
      <c r="JV68" s="47">
        <f t="shared" si="170"/>
        <v>2.4000000000000012</v>
      </c>
      <c r="JW68" s="36">
        <f t="shared" si="396"/>
        <v>0</v>
      </c>
      <c r="JX68" s="36">
        <f t="shared" si="397"/>
        <v>0</v>
      </c>
      <c r="JY68" s="36">
        <f t="shared" si="398"/>
        <v>0</v>
      </c>
      <c r="JZ68" s="36">
        <f t="shared" si="399"/>
        <v>0</v>
      </c>
      <c r="KA68" s="36">
        <f t="shared" si="400"/>
        <v>0</v>
      </c>
      <c r="KB68" s="36">
        <f t="shared" si="401"/>
        <v>0</v>
      </c>
      <c r="KC68" s="36">
        <f t="shared" si="402"/>
        <v>0</v>
      </c>
      <c r="KD68" s="36">
        <f t="shared" si="403"/>
        <v>0</v>
      </c>
      <c r="KE68" s="36">
        <f t="shared" si="404"/>
        <v>0</v>
      </c>
      <c r="KF68" s="36">
        <f t="shared" si="405"/>
        <v>0</v>
      </c>
      <c r="KG68" s="36">
        <f t="shared" si="406"/>
        <v>0</v>
      </c>
      <c r="KH68" s="36">
        <f t="shared" si="407"/>
        <v>0</v>
      </c>
      <c r="KI68" s="36">
        <f t="shared" si="408"/>
        <v>0</v>
      </c>
      <c r="KJ68" s="36">
        <f t="shared" si="409"/>
        <v>0</v>
      </c>
      <c r="KK68" s="36">
        <f t="shared" si="410"/>
        <v>0</v>
      </c>
      <c r="KL68" s="36">
        <f t="shared" si="411"/>
        <v>0</v>
      </c>
      <c r="KM68" s="36">
        <f t="shared" si="412"/>
        <v>0</v>
      </c>
      <c r="KN68" s="36">
        <f t="shared" si="413"/>
        <v>0</v>
      </c>
      <c r="KO68" s="36">
        <f t="shared" si="414"/>
        <v>0</v>
      </c>
      <c r="KP68" s="36">
        <f t="shared" si="415"/>
        <v>0</v>
      </c>
      <c r="KQ68" s="36">
        <f t="shared" si="416"/>
        <v>0</v>
      </c>
      <c r="KR68" s="47">
        <f t="shared" si="192"/>
        <v>2.4000000000000012</v>
      </c>
      <c r="KS68" s="1">
        <f t="shared" si="417"/>
        <v>1</v>
      </c>
      <c r="KT68" s="1">
        <f t="shared" si="418"/>
        <v>0</v>
      </c>
      <c r="KU68" s="1">
        <f t="shared" si="419"/>
        <v>1</v>
      </c>
      <c r="KV68" s="1">
        <f t="shared" si="420"/>
        <v>1</v>
      </c>
      <c r="KW68" s="1">
        <f t="shared" si="421"/>
        <v>1</v>
      </c>
      <c r="KX68" s="1">
        <f t="shared" si="422"/>
        <v>1</v>
      </c>
      <c r="KY68" s="1">
        <f t="shared" si="423"/>
        <v>1</v>
      </c>
      <c r="KZ68" s="1">
        <f t="shared" si="424"/>
        <v>1</v>
      </c>
      <c r="LA68" s="1">
        <f t="shared" si="425"/>
        <v>1</v>
      </c>
      <c r="LB68" s="1">
        <f t="shared" si="426"/>
        <v>1</v>
      </c>
      <c r="LC68" s="1">
        <f t="shared" si="427"/>
        <v>1</v>
      </c>
      <c r="LD68" s="1">
        <f t="shared" si="428"/>
        <v>0</v>
      </c>
      <c r="LE68" s="1">
        <f t="shared" si="429"/>
        <v>0</v>
      </c>
      <c r="LF68" s="1">
        <f t="shared" si="430"/>
        <v>0</v>
      </c>
      <c r="LG68" s="1">
        <f t="shared" si="431"/>
        <v>0</v>
      </c>
      <c r="LH68" s="1">
        <f t="shared" si="432"/>
        <v>1</v>
      </c>
      <c r="LI68" s="1">
        <f t="shared" si="433"/>
        <v>1</v>
      </c>
      <c r="LJ68" s="1">
        <f t="shared" si="434"/>
        <v>1</v>
      </c>
      <c r="LK68" s="1">
        <f t="shared" si="435"/>
        <v>1</v>
      </c>
      <c r="LL68" s="1">
        <f t="shared" si="436"/>
        <v>1</v>
      </c>
      <c r="LM68" s="1">
        <f t="shared" si="437"/>
        <v>1</v>
      </c>
      <c r="LN68" s="47">
        <f t="shared" si="214"/>
        <v>2.4000000000000012</v>
      </c>
      <c r="LO68" s="43">
        <f t="shared" si="215"/>
        <v>0</v>
      </c>
      <c r="LP68" s="43">
        <f t="shared" si="216"/>
        <v>4.7224026982591054</v>
      </c>
      <c r="LQ68" s="43">
        <f t="shared" si="217"/>
        <v>0</v>
      </c>
      <c r="LR68" s="43">
        <f t="shared" si="218"/>
        <v>0</v>
      </c>
      <c r="LS68" s="43">
        <f t="shared" si="219"/>
        <v>0</v>
      </c>
      <c r="LT68" s="43">
        <f t="shared" si="220"/>
        <v>0</v>
      </c>
      <c r="LU68" s="43">
        <f t="shared" si="221"/>
        <v>0</v>
      </c>
      <c r="LV68" s="43">
        <f t="shared" si="222"/>
        <v>0</v>
      </c>
      <c r="LW68" s="43">
        <f t="shared" si="223"/>
        <v>0</v>
      </c>
      <c r="LX68" s="43">
        <f t="shared" si="224"/>
        <v>0</v>
      </c>
      <c r="LY68" s="43">
        <f t="shared" si="225"/>
        <v>0</v>
      </c>
      <c r="LZ68" s="43">
        <f t="shared" si="226"/>
        <v>5.8628075816804373</v>
      </c>
      <c r="MA68" s="43">
        <f t="shared" si="227"/>
        <v>4.4530413223169738</v>
      </c>
      <c r="MB68" s="43">
        <f t="shared" si="228"/>
        <v>3.0877726359617164</v>
      </c>
      <c r="MC68" s="43">
        <f t="shared" si="229"/>
        <v>1.0138702285349319</v>
      </c>
      <c r="MD68" s="43">
        <f t="shared" si="230"/>
        <v>0</v>
      </c>
      <c r="ME68" s="43">
        <f t="shared" si="231"/>
        <v>0</v>
      </c>
      <c r="MF68" s="43">
        <f t="shared" si="232"/>
        <v>0</v>
      </c>
      <c r="MG68" s="43">
        <f t="shared" si="233"/>
        <v>0</v>
      </c>
      <c r="MH68" s="43">
        <f t="shared" si="234"/>
        <v>0</v>
      </c>
      <c r="MI68" s="43">
        <f t="shared" si="235"/>
        <v>0</v>
      </c>
      <c r="MJ68" s="47">
        <f t="shared" si="236"/>
        <v>2.4000000000000012</v>
      </c>
      <c r="MK68" s="43" t="e">
        <f t="shared" si="353"/>
        <v>#N/A</v>
      </c>
      <c r="ML68" s="43" t="e">
        <f t="shared" si="288"/>
        <v>#N/A</v>
      </c>
      <c r="MM68" s="43" t="e">
        <f t="shared" si="289"/>
        <v>#N/A</v>
      </c>
      <c r="MN68" s="43" t="e">
        <f t="shared" si="290"/>
        <v>#N/A</v>
      </c>
      <c r="MO68" s="43" t="e">
        <f t="shared" si="291"/>
        <v>#N/A</v>
      </c>
      <c r="MP68" s="43" t="e">
        <f t="shared" si="292"/>
        <v>#N/A</v>
      </c>
      <c r="MQ68" s="43" t="e">
        <f t="shared" si="293"/>
        <v>#N/A</v>
      </c>
      <c r="MR68" s="43" t="e">
        <f t="shared" si="294"/>
        <v>#N/A</v>
      </c>
      <c r="MS68" s="43" t="e">
        <f t="shared" si="295"/>
        <v>#N/A</v>
      </c>
      <c r="MT68" s="43" t="e">
        <f t="shared" si="296"/>
        <v>#N/A</v>
      </c>
      <c r="MU68" s="43" t="e">
        <f t="shared" si="297"/>
        <v>#N/A</v>
      </c>
      <c r="MV68" s="43" t="e">
        <f t="shared" si="298"/>
        <v>#N/A</v>
      </c>
      <c r="MW68" s="43" t="e">
        <f t="shared" si="299"/>
        <v>#N/A</v>
      </c>
      <c r="MX68" s="43" t="e">
        <f t="shared" si="300"/>
        <v>#N/A</v>
      </c>
      <c r="MY68" s="43" t="e">
        <f t="shared" si="301"/>
        <v>#N/A</v>
      </c>
      <c r="MZ68" s="43" t="e">
        <f t="shared" si="302"/>
        <v>#N/A</v>
      </c>
      <c r="NA68" s="43" t="e">
        <f t="shared" si="303"/>
        <v>#N/A</v>
      </c>
      <c r="NB68" s="43" t="e">
        <f t="shared" si="304"/>
        <v>#N/A</v>
      </c>
      <c r="NC68" s="43" t="e">
        <f t="shared" si="305"/>
        <v>#N/A</v>
      </c>
      <c r="ND68" s="43" t="e">
        <f t="shared" si="306"/>
        <v>#N/A</v>
      </c>
      <c r="NE68" s="43" t="e">
        <f t="shared" si="307"/>
        <v>#N/A</v>
      </c>
      <c r="NF68" s="47">
        <f t="shared" si="238"/>
        <v>2.4000000000000012</v>
      </c>
      <c r="NG68" s="43">
        <f>IF(OY67=0,MIN('Drive Train'!$F$35-FQ67*$C$19*'Drive Train'!$F$39,NG67+$C$39)-$C$7,IF(LO67-1&lt;=0,0,IF($C$37=Motors!$C$30,MAX(MAX(NG$8:NG67)*-1,NG67-$C$39),MAX(0,MAX(NG$8:NG67)*-1,NG67-$C$39))))</f>
        <v>0</v>
      </c>
      <c r="NH68" s="43">
        <f>IF(OZ67=0,MIN('Drive Train'!$F$35-FR67*$C$19*'Drive Train'!$F$39,NH67+$C$39)-$C$7,IF(LP67-1&lt;=0,0,IF($C$37=Motors!$C$30,MAX(MAX(NH$8:NH67)*-1,NH67-$C$39),MAX(0,MAX(NH$8:NH67)*-1,NH67-$C$39))))</f>
        <v>0</v>
      </c>
      <c r="NI68" s="43">
        <f>IF(PA67=0,MIN('Drive Train'!$F$35-FS67*$C$19*'Drive Train'!$F$39,NI67+$C$39)-$C$7,IF(LQ67-1&lt;=0,0,IF($C$37=Motors!$C$30,MAX(MAX(NI$8:NI67)*-1,NI67-$C$39),MAX(0,MAX(NI$8:NI67)*-1,NI67-$C$39))))</f>
        <v>0</v>
      </c>
      <c r="NJ68" s="43">
        <f>IF(PB67=0,MIN('Drive Train'!$F$35-FT67*$C$19*'Drive Train'!$F$39,NJ67+$C$39)-$C$7,IF(LR67-1&lt;=0,0,IF($C$37=Motors!$C$30,MAX(MAX(NJ$8:NJ67)*-1,NJ67-$C$39),MAX(0,MAX(NJ$8:NJ67)*-1,NJ67-$C$39))))</f>
        <v>0</v>
      </c>
      <c r="NK68" s="43">
        <f>IF(PC67=0,MIN('Drive Train'!$F$35-FU67*$C$19*'Drive Train'!$F$39,NK67+$C$39)-$C$7,IF(LS67-1&lt;=0,0,IF($C$37=Motors!$C$30,MAX(MAX(NK$8:NK67)*-1,NK67-$C$39),MAX(0,MAX(NK$8:NK67)*-1,NK67-$C$39))))</f>
        <v>0</v>
      </c>
      <c r="NL68" s="43">
        <f>IF(PD67=0,MIN('Drive Train'!$F$35-FV67*$C$19*'Drive Train'!$F$39,NL67+$C$39)-$C$7,IF(LT67-1&lt;=0,0,IF($C$37=Motors!$C$30,MAX(MAX(NL$8:NL67)*-1,NL67-$C$39),MAX(0,MAX(NL$8:NL67)*-1,NL67-$C$39))))</f>
        <v>0</v>
      </c>
      <c r="NM68" s="43">
        <f>IF(PE67=0,MIN('Drive Train'!$F$35-FW67*$C$19*'Drive Train'!$F$39,NM67+$C$39)-$C$7,IF(LU67-1&lt;=0,0,IF($C$37=Motors!$C$30,MAX(MAX(NM$8:NM67)*-1,NM67-$C$39),MAX(0,MAX(NM$8:NM67)*-1,NM67-$C$39))))</f>
        <v>0</v>
      </c>
      <c r="NN68" s="43">
        <f>IF(PF67=0,MIN('Drive Train'!$F$35-FX67*$C$19*'Drive Train'!$F$39,NN67+$C$39)-$C$7,IF(LV67-1&lt;=0,0,IF($C$37=Motors!$C$30,MAX(MAX(NN$8:NN67)*-1,NN67-$C$39),MAX(0,MAX(NN$8:NN67)*-1,NN67-$C$39))))</f>
        <v>0</v>
      </c>
      <c r="NO68" s="43">
        <f>IF(PG67=0,MIN('Drive Train'!$F$35-FY67*$C$19*'Drive Train'!$F$39,NO67+$C$39)-$C$7,IF(LW67-1&lt;=0,0,IF($C$37=Motors!$C$30,MAX(MAX(NO$8:NO67)*-1,NO67-$C$39),MAX(0,MAX(NO$8:NO67)*-1,NO67-$C$39))))</f>
        <v>0</v>
      </c>
      <c r="NP68" s="43">
        <f>IF(PH67=0,MIN('Drive Train'!$F$35-FZ67*$C$19*'Drive Train'!$F$39,NP67+$C$39)-$C$7,IF(LX67-1&lt;=0,0,IF($C$37=Motors!$C$30,MAX(MAX(NP$8:NP67)*-1,NP67-$C$39),MAX(0,MAX(NP$8:NP67)*-1,NP67-$C$39))))</f>
        <v>0</v>
      </c>
      <c r="NQ68" s="43">
        <f>IF(PI67=0,MIN('Drive Train'!$F$35-GA67*$C$19*'Drive Train'!$F$39,NQ67+$C$39)-$C$7,IF(LY67-1&lt;=0,0,IF($C$37=Motors!$C$30,MAX(MAX(NQ$8:NQ67)*-1,NQ67-$C$39),MAX(0,MAX(NQ$8:NQ67)*-1,NQ67-$C$39))))</f>
        <v>0</v>
      </c>
      <c r="NR68" s="43">
        <f>IF(PJ67=0,MIN('Drive Train'!$F$35-GB67*$C$19*'Drive Train'!$F$39,NR67+$C$39)-$C$7,IF(LZ67-1&lt;=0,0,IF($C$37=Motors!$C$30,MAX(MAX(NR$8:NR67)*-1,NR67-$C$39),MAX(0,MAX(NR$8:NR67)*-1,NR67-$C$39))))</f>
        <v>0</v>
      </c>
      <c r="NS68" s="43">
        <f>IF(PK67=0,MIN('Drive Train'!$F$35-GC67*$C$19*'Drive Train'!$F$39,NS67+$C$39)-$C$7,IF(MA67-1&lt;=0,0,IF($C$37=Motors!$C$30,MAX(MAX(NS$8:NS67)*-1,NS67-$C$39),MAX(0,MAX(NS$8:NS67)*-1,NS67-$C$39))))</f>
        <v>0</v>
      </c>
      <c r="NT68" s="43">
        <f>IF(PL67=0,MIN('Drive Train'!$F$35-GD67*$C$19*'Drive Train'!$F$39,NT67+$C$39)-$C$7,IF(MB67-1&lt;=0,0,IF($C$37=Motors!$C$30,MAX(MAX(NT$8:NT67)*-1,NT67-$C$39),MAX(0,MAX(NT$8:NT67)*-1,NT67-$C$39))))</f>
        <v>0</v>
      </c>
      <c r="NU68" s="43">
        <f>IF(PM67=0,MIN('Drive Train'!$F$35-GE67*$C$19*'Drive Train'!$F$39,NU67+$C$39)-$C$7,IF(MC67-1&lt;=0,0,IF($C$37=Motors!$C$30,MAX(MAX(NU$8:NU67)*-1,NU67-$C$39),MAX(0,MAX(NU$8:NU67)*-1,NU67-$C$39))))</f>
        <v>0</v>
      </c>
      <c r="NV68" s="43">
        <f>IF(PN67=0,MIN('Drive Train'!$F$35-GF67*$C$19*'Drive Train'!$F$39,NV67+$C$39)-$C$7,IF(MD67-1&lt;=0,0,IF($C$37=Motors!$C$30,MAX(MAX(NV$8:NV67)*-1,NV67-$C$39),MAX(0,MAX(NV$8:NV67)*-1,NV67-$C$39))))</f>
        <v>0</v>
      </c>
      <c r="NW68" s="43">
        <f>IF(PO67=0,MIN('Drive Train'!$F$35-GG67*$C$19*'Drive Train'!$F$39,NW67+$C$39)-$C$7,IF(ME67-1&lt;=0,0,IF($C$37=Motors!$C$30,MAX(MAX(NW$8:NW67)*-1,NW67-$C$39),MAX(0,MAX(NW$8:NW67)*-1,NW67-$C$39))))</f>
        <v>0</v>
      </c>
      <c r="NX68" s="43">
        <f>IF(PP67=0,MIN('Drive Train'!$F$35-GH67*$C$19*'Drive Train'!$F$39,NX67+$C$39)-$C$7,IF(MF67-1&lt;=0,0,IF($C$37=Motors!$C$30,MAX(MAX(NX$8:NX67)*-1,NX67-$C$39),MAX(0,MAX(NX$8:NX67)*-1,NX67-$C$39))))</f>
        <v>0</v>
      </c>
      <c r="NY68" s="43">
        <f>IF(PQ67=0,MIN('Drive Train'!$F$35-GI67*$C$19*'Drive Train'!$F$39,NY67+$C$39)-$C$7,IF(MG67-1&lt;=0,0,IF($C$37=Motors!$C$30,MAX(MAX(NY$8:NY67)*-1,NY67-$C$39),MAX(0,MAX(NY$8:NY67)*-1,NY67-$C$39))))</f>
        <v>0</v>
      </c>
      <c r="NZ68" s="43">
        <f>IF(PR67=0,MIN('Drive Train'!$F$35-GJ67*$C$19*'Drive Train'!$F$39,NZ67+$C$39)-$C$7,IF(MH67-1&lt;=0,0,IF($C$37=Motors!$C$30,MAX(MAX(NZ$8:NZ67)*-1,NZ67-$C$39),MAX(0,MAX(NZ$8:NZ67)*-1,NZ67-$C$39))))</f>
        <v>0</v>
      </c>
      <c r="OA68" s="43">
        <f>IF(PS67=0,MIN('Drive Train'!$F$35-GK67*$C$19*'Drive Train'!$F$39,OA67+$C$39)-$C$7,IF(MI67-1&lt;=0,0,IF($C$37=Motors!$C$30,MAX(MAX(OA$8:OA67)*-1,OA67-$C$39),MAX(0,MAX(OA$8:OA67)*-1,OA67-$C$39))))</f>
        <v>0</v>
      </c>
      <c r="OB68" s="47">
        <f t="shared" si="239"/>
        <v>2.4000000000000012</v>
      </c>
      <c r="OC68" s="43">
        <f>'Drive Train'!$F$35-(FQ68*$C$13)*$C$19*'Drive Train'!$F$39</f>
        <v>12.4</v>
      </c>
      <c r="OD68" s="43">
        <f>'Drive Train'!$F$35-(FR68*$C$13)*$C$19*'Drive Train'!$F$39</f>
        <v>12.335845000000001</v>
      </c>
      <c r="OE68" s="43">
        <f>'Drive Train'!$F$35-(FS68*$C$13)*$C$19*'Drive Train'!$F$39</f>
        <v>12.4</v>
      </c>
      <c r="OF68" s="43">
        <f>'Drive Train'!$F$35-(FT68*$C$13)*$C$19*'Drive Train'!$F$39</f>
        <v>12.4</v>
      </c>
      <c r="OG68" s="43">
        <f>'Drive Train'!$F$35-(FU68*$C$13)*$C$19*'Drive Train'!$F$39</f>
        <v>12.4</v>
      </c>
      <c r="OH68" s="43">
        <f>'Drive Train'!$F$35-(FV68*$C$13)*$C$19*'Drive Train'!$F$39</f>
        <v>12.4</v>
      </c>
      <c r="OI68" s="43">
        <f>'Drive Train'!$F$35-(FW68*$C$13)*$C$19*'Drive Train'!$F$39</f>
        <v>12.4</v>
      </c>
      <c r="OJ68" s="43">
        <f>'Drive Train'!$F$35-(FX68*$C$13)*$C$19*'Drive Train'!$F$39</f>
        <v>12.4</v>
      </c>
      <c r="OK68" s="43">
        <f>'Drive Train'!$F$35-(FY68*$C$13)*$C$19*'Drive Train'!$F$39</f>
        <v>12.4</v>
      </c>
      <c r="OL68" s="43">
        <f>'Drive Train'!$F$35-(FZ68*$C$13)*$C$19*'Drive Train'!$F$39</f>
        <v>12.4</v>
      </c>
      <c r="OM68" s="43">
        <f>'Drive Train'!$F$35-(GA68*$C$13)*$C$19*'Drive Train'!$F$39</f>
        <v>12.4</v>
      </c>
      <c r="ON68" s="43">
        <f>'Drive Train'!$F$35-(GB68*$C$13)*$C$19*'Drive Train'!$F$39</f>
        <v>12.335829315850816</v>
      </c>
      <c r="OO68" s="43">
        <f>'Drive Train'!$F$35-(GC68*$C$13)*$C$19*'Drive Train'!$F$39</f>
        <v>12.335844999109732</v>
      </c>
      <c r="OP68" s="43">
        <f>'Drive Train'!$F$35-(GD68*$C$13)*$C$19*'Drive Train'!$F$39</f>
        <v>12.335844999998749</v>
      </c>
      <c r="OQ68" s="43">
        <f>'Drive Train'!$F$35-(GE68*$C$13)*$C$19*'Drive Train'!$F$39</f>
        <v>12.335844999999999</v>
      </c>
      <c r="OR68" s="43">
        <f>'Drive Train'!$F$35-(GF68*$C$13)*$C$19*'Drive Train'!$F$39</f>
        <v>12.4</v>
      </c>
      <c r="OS68" s="43">
        <f>'Drive Train'!$F$35-(GG68*$C$13)*$C$19*'Drive Train'!$F$39</f>
        <v>12.4</v>
      </c>
      <c r="OT68" s="43">
        <f>'Drive Train'!$F$35-(GH68*$C$13)*$C$19*'Drive Train'!$F$39</f>
        <v>12.4</v>
      </c>
      <c r="OU68" s="43">
        <f>'Drive Train'!$F$35-(GI68*$C$13)*$C$19*'Drive Train'!$F$39</f>
        <v>12.4</v>
      </c>
      <c r="OV68" s="43">
        <f>'Drive Train'!$F$35-(GJ68*$C$13)*$C$19*'Drive Train'!$F$39</f>
        <v>12.4</v>
      </c>
      <c r="OW68" s="43">
        <f>'Drive Train'!$F$35-(GK68*$C$13)*$C$19*'Drive Train'!$F$39</f>
        <v>12.4</v>
      </c>
      <c r="OX68" s="47">
        <f t="shared" si="240"/>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190">
        <f t="shared" si="241"/>
        <v>2.4000000000000012</v>
      </c>
      <c r="PU68" s="43">
        <f t="shared" si="242"/>
        <v>15.29521453649356</v>
      </c>
      <c r="PV68" s="43">
        <f t="shared" si="243"/>
        <v>21.822073888776831</v>
      </c>
      <c r="PW68" s="43">
        <f t="shared" si="244"/>
        <v>19.659205245198354</v>
      </c>
      <c r="PX68" s="43">
        <f t="shared" si="245"/>
        <v>15.922362554936914</v>
      </c>
      <c r="PY68" s="43">
        <f t="shared" si="246"/>
        <v>13.997470007769731</v>
      </c>
      <c r="PZ68" s="43">
        <f t="shared" si="247"/>
        <v>12.208295022960858</v>
      </c>
      <c r="QA68" s="43">
        <f t="shared" si="248"/>
        <v>11.812774381794295</v>
      </c>
      <c r="QB68" s="43">
        <f t="shared" si="249"/>
        <v>11.153060367918922</v>
      </c>
      <c r="QC68" s="43">
        <f t="shared" si="250"/>
        <v>10.945422930559467</v>
      </c>
      <c r="QD68" s="43">
        <f t="shared" si="251"/>
        <v>10.744299234348867</v>
      </c>
      <c r="QE68" s="43">
        <f t="shared" si="252"/>
        <v>10.598935127087987</v>
      </c>
      <c r="QF68" s="43">
        <f t="shared" si="253"/>
        <v>12.455083703120103</v>
      </c>
      <c r="QG68" s="43">
        <f t="shared" si="254"/>
        <v>13.936643376859331</v>
      </c>
      <c r="QH68" s="43">
        <f t="shared" si="255"/>
        <v>15.009097232286445</v>
      </c>
      <c r="QI68" s="43">
        <f t="shared" si="256"/>
        <v>15.222097434658043</v>
      </c>
      <c r="QJ68" s="43">
        <f t="shared" si="257"/>
        <v>15.866407696386977</v>
      </c>
      <c r="QK68" s="43">
        <f t="shared" si="258"/>
        <v>16.23173898600314</v>
      </c>
      <c r="QL68" s="43">
        <f t="shared" si="259"/>
        <v>16.322777686005129</v>
      </c>
      <c r="QM68" s="43">
        <f t="shared" si="260"/>
        <v>16.11264101882972</v>
      </c>
      <c r="QN68" s="43">
        <f t="shared" si="261"/>
        <v>16.187403996628273</v>
      </c>
      <c r="QO68" s="43">
        <f t="shared" si="262"/>
        <v>16.005121974387158</v>
      </c>
      <c r="QP68" s="47">
        <f t="shared" si="263"/>
        <v>2.4000000000000012</v>
      </c>
      <c r="QQ68" s="43">
        <f t="shared" si="354"/>
        <v>0</v>
      </c>
      <c r="QR68" s="43">
        <f t="shared" si="355"/>
        <v>1.9887219367401305E-2</v>
      </c>
      <c r="QS68" s="43">
        <f t="shared" si="356"/>
        <v>0</v>
      </c>
      <c r="QT68" s="43">
        <f t="shared" si="357"/>
        <v>0</v>
      </c>
      <c r="QU68" s="43">
        <f t="shared" si="358"/>
        <v>0</v>
      </c>
      <c r="QV68" s="43">
        <f t="shared" si="359"/>
        <v>0</v>
      </c>
      <c r="QW68" s="43">
        <f t="shared" si="360"/>
        <v>0</v>
      </c>
      <c r="QX68" s="43">
        <f t="shared" si="361"/>
        <v>0</v>
      </c>
      <c r="QY68" s="43">
        <f t="shared" si="362"/>
        <v>0</v>
      </c>
      <c r="QZ68" s="43">
        <f t="shared" si="363"/>
        <v>0</v>
      </c>
      <c r="RA68" s="43">
        <f t="shared" si="364"/>
        <v>0</v>
      </c>
      <c r="RB68" s="43">
        <f t="shared" si="365"/>
        <v>1.9892081250581211E-2</v>
      </c>
      <c r="RC68" s="43">
        <f t="shared" si="366"/>
        <v>1.9887219643373106E-2</v>
      </c>
      <c r="RD68" s="43">
        <f t="shared" si="367"/>
        <v>1.9887219367789574E-2</v>
      </c>
      <c r="RE68" s="43">
        <f t="shared" si="368"/>
        <v>1.9887219367401857E-2</v>
      </c>
      <c r="RF68" s="43">
        <f t="shared" si="369"/>
        <v>0</v>
      </c>
      <c r="RG68" s="43">
        <f t="shared" si="370"/>
        <v>0</v>
      </c>
      <c r="RH68" s="43">
        <f t="shared" si="371"/>
        <v>0</v>
      </c>
      <c r="RI68" s="43">
        <f t="shared" si="372"/>
        <v>0</v>
      </c>
      <c r="RJ68" s="43">
        <f t="shared" si="373"/>
        <v>0</v>
      </c>
      <c r="RK68" s="43">
        <f t="shared" si="374"/>
        <v>0</v>
      </c>
      <c r="RL68" s="47">
        <f t="shared" si="264"/>
        <v>2.4000000000000012</v>
      </c>
      <c r="RM68" s="2">
        <f>IF(AND(LO68&gt;=LO$6*'Drive Train'!$AA$52,LO68&lt;=LO$6*'Drive Train'!$AA$53,KS68=0,JW68=0,EU68&gt;0),$C$17,0)</f>
        <v>0</v>
      </c>
      <c r="RN68" s="2">
        <f>IF(AND(LP68&gt;=LP$6*'Drive Train'!$AA$52,LP68&lt;=LP$6*'Drive Train'!$AA$53,KT68=0,JX68=0,EV68&gt;0),$C$17,0)</f>
        <v>0</v>
      </c>
      <c r="RO68" s="2">
        <f>IF(AND(LQ68&gt;=LQ$6*'Drive Train'!$AA$52,LQ68&lt;=LQ$6*'Drive Train'!$AA$53,KU68=0,JY68=0,EW68&gt;0),$C$17,0)</f>
        <v>0</v>
      </c>
      <c r="RP68" s="2">
        <f>IF(AND(LR68&gt;=LR$6*'Drive Train'!$AA$52,LR68&lt;=LR$6*'Drive Train'!$AA$53,KV68=0,JZ68=0,EX68&gt;0),$C$17,0)</f>
        <v>0</v>
      </c>
      <c r="RQ68" s="2">
        <f>IF(AND(LS68&gt;=LS$6*'Drive Train'!$AA$52,LS68&lt;=LS$6*'Drive Train'!$AA$53,KW68=0,KA68=0,EY68&gt;0),$C$17,0)</f>
        <v>0</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v>
      </c>
      <c r="RY68" s="2">
        <f>IF(AND(MA68&gt;=MA$6*'Drive Train'!$AA$52,MA68&lt;=MA$6*'Drive Train'!$AA$53,LE68=0,KI68=0,FG68&gt;0),$C$17,0)</f>
        <v>0</v>
      </c>
      <c r="RZ68" s="2">
        <f>IF(AND(MB68&gt;=MB$6*'Drive Train'!$AA$52,MB68&lt;=MB$6*'Drive Train'!$AA$53,LF68=0,KJ68=0,FH68&gt;0),$C$17,0)</f>
        <v>0</v>
      </c>
      <c r="SA68" s="2">
        <f>IF(AND(MC68&gt;=MC$6*'Drive Train'!$AA$52,MC68&lt;=MC$6*'Drive Train'!$AA$53,LG68=0,KK68=0,FI68&gt;0),$C$17,0)</f>
        <v>0</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265"/>
        <v>2.4000000000000012</v>
      </c>
      <c r="SI68" s="2">
        <f>IF(AND(EU68&lt;0,KS68=0,LO68&gt;=LO$6*'Drive Train'!$AA$52,LO68&lt;=LO$6*'Drive Train'!$AA$53,OY68=1,JW68=0),$C$17,0)</f>
        <v>0</v>
      </c>
      <c r="SJ68" s="2">
        <f>IF(AND(EV68&lt;0,KT68=0,LP68&gt;=LP$6*'Drive Train'!$AA$52,LP68&lt;=LP$6*'Drive Train'!$AA$53,OZ68=1,JX68=0),$C$17,0)</f>
        <v>0</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0.04</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266"/>
        <v>2.4000000000000012</v>
      </c>
    </row>
    <row r="69" spans="2:524" x14ac:dyDescent="0.3">
      <c r="C69" s="3" t="s">
        <v>323</v>
      </c>
      <c r="E69" s="225">
        <f t="shared" ref="E69:O69" si="453">E65/MAX($E$65:$O$65)</f>
        <v>0.84556573948794067</v>
      </c>
      <c r="F69" s="225">
        <f t="shared" si="453"/>
        <v>0.42278286974397034</v>
      </c>
      <c r="G69" s="225">
        <f t="shared" si="453"/>
        <v>0.61068636740795712</v>
      </c>
      <c r="H69" s="225">
        <f t="shared" si="453"/>
        <v>0.79858986507194396</v>
      </c>
      <c r="I69" s="225">
        <f t="shared" si="453"/>
        <v>0.98649336273593069</v>
      </c>
      <c r="J69" s="225">
        <f t="shared" si="453"/>
        <v>1</v>
      </c>
      <c r="K69" s="225">
        <f t="shared" si="453"/>
        <v>0.99999999999999989</v>
      </c>
      <c r="L69" s="225">
        <f t="shared" si="453"/>
        <v>0.99999999999999989</v>
      </c>
      <c r="M69" s="225">
        <f t="shared" si="453"/>
        <v>0.99999999999999967</v>
      </c>
      <c r="N69" s="225">
        <f t="shared" si="453"/>
        <v>0.99999999999999989</v>
      </c>
      <c r="O69" s="225">
        <f t="shared" si="453"/>
        <v>0.99999999999999967</v>
      </c>
      <c r="R69" s="49">
        <f t="shared" si="97"/>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47">
        <f t="shared" si="98"/>
        <v>2.4400000000000013</v>
      </c>
      <c r="AO69" s="36">
        <f>LO69*12*60/(PI() * 'Drive Train'!$F$15)/S$6*ABS(S69)</f>
        <v>0</v>
      </c>
      <c r="AP69" s="36">
        <f>LP69*12*60/(PI() * 'Drive Train'!$F$15)/T$6*ABS(T69)</f>
        <v>0</v>
      </c>
      <c r="AQ69" s="36">
        <f>LQ69*12*60/(PI() * 'Drive Train'!$F$15)/U$6*ABS(U69)</f>
        <v>0</v>
      </c>
      <c r="AR69" s="36">
        <f>LR69*12*60/(PI() * 'Drive Train'!$F$15)/V$6*ABS(V69)</f>
        <v>0</v>
      </c>
      <c r="AS69" s="36">
        <f>LS69*12*60/(PI() * 'Drive Train'!$F$15)/W$6*ABS(W69)</f>
        <v>0</v>
      </c>
      <c r="AT69" s="36">
        <f>LT69*12*60/(PI() * 'Drive Train'!$F$15)/X$6*ABS(X69)</f>
        <v>0</v>
      </c>
      <c r="AU69" s="36">
        <f>LU69*12*60/(PI() * 'Drive Train'!$F$15)/Y$6*ABS(Y69)</f>
        <v>0</v>
      </c>
      <c r="AV69" s="36">
        <f>LV69*12*60/(PI() * 'Drive Train'!$F$15)/Z$6*ABS(Z69)</f>
        <v>0</v>
      </c>
      <c r="AW69" s="36">
        <f>LW69*12*60/(PI() * 'Drive Train'!$F$15)/AA$6*ABS(AA69)</f>
        <v>0</v>
      </c>
      <c r="AX69" s="36">
        <f>LX69*12*60/(PI() * 'Drive Train'!$F$15)/AB$6*ABS(AB69)</f>
        <v>0</v>
      </c>
      <c r="AY69" s="36">
        <f>LY69*12*60/(PI() * 'Drive Train'!$F$15)/AC$6*ABS(AC69)</f>
        <v>0</v>
      </c>
      <c r="AZ69" s="36">
        <f>LZ69*12*60/(PI() * 'Drive Train'!$F$15)/AD$6*ABS(AD69)</f>
        <v>0</v>
      </c>
      <c r="BA69" s="36">
        <f>MA69*12*60/(PI() * 'Drive Train'!$F$15)/AE$6*ABS(AE69)</f>
        <v>0</v>
      </c>
      <c r="BB69" s="36">
        <f>MB69*12*60/(PI() * 'Drive Train'!$F$15)/AF$6*ABS(AF69)</f>
        <v>0</v>
      </c>
      <c r="BC69" s="36">
        <f>MC69*12*60/(PI() * 'Drive Train'!$F$15)/AG$6*ABS(AG69)</f>
        <v>0</v>
      </c>
      <c r="BD69" s="36">
        <f>MD69*12*60/(PI() * 'Drive Train'!$F$15)/AH$6*ABS(AH69)</f>
        <v>0</v>
      </c>
      <c r="BE69" s="36">
        <f>ME69*12*60/(PI() * 'Drive Train'!$F$15)/AI$6*ABS(AI69)</f>
        <v>0</v>
      </c>
      <c r="BF69" s="36">
        <f>MF69*12*60/(PI() * 'Drive Train'!$F$15)/AJ$6*ABS(AJ69)</f>
        <v>0</v>
      </c>
      <c r="BG69" s="36">
        <f>MG69*12*60/(PI() * 'Drive Train'!$F$15)/AK$6*ABS(AK69)</f>
        <v>0</v>
      </c>
      <c r="BH69" s="36">
        <f>MH69*12*60/(PI() * 'Drive Train'!$F$15)/AL$6*ABS(AL69)</f>
        <v>0</v>
      </c>
      <c r="BI69" s="36">
        <f>MI69*12*60/(PI() * 'Drive Train'!$F$15)/AM$6*ABS(AM69)</f>
        <v>0</v>
      </c>
      <c r="BJ69" s="47">
        <f t="shared" si="308"/>
        <v>2.4400000000000013</v>
      </c>
      <c r="BK69" s="2">
        <f>IF(OR(KS68=1,AND($C$37=Motors!$C$32,OY68=1)),0,IF(NG69=0,-(CG68+$C$15)/($C$14-$C$15)*$C$12,($C$11*S69-AO69)/($C$11*S69)*$C$12*S69))</f>
        <v>0</v>
      </c>
      <c r="BL69" s="2">
        <f>IF(OR(KT68=1,AND($C$37=Motors!$C$32,OZ68=1)),0,IF(NH69=0,-(CH68+$C$15)/($C$14-$C$15)*$C$12,($C$11*T69-AP69)/($C$11*T69)*$C$12*T69))</f>
        <v>0</v>
      </c>
      <c r="BM69" s="2">
        <f>IF(OR(KU68=1,AND($C$37=Motors!$C$32,PA68=1)),0,IF(NI69=0,-(CI68+$C$15)/($C$14-$C$15)*$C$12,($C$11*U69-AQ69)/($C$11*U69)*$C$12*U69))</f>
        <v>0</v>
      </c>
      <c r="BN69" s="2">
        <f>IF(OR(KV68=1,AND($C$37=Motors!$C$32,PB68=1)),0,IF(NJ69=0,-(CJ68+$C$15)/($C$14-$C$15)*$C$12,($C$11*V69-AR69)/($C$11*V69)*$C$12*V69))</f>
        <v>0</v>
      </c>
      <c r="BO69" s="2">
        <f>IF(OR(KW68=1,AND($C$37=Motors!$C$32,PC68=1)),0,IF(NK69=0,-(CK68+$C$15)/($C$14-$C$15)*$C$12,($C$11*W69-AS69)/($C$11*W69)*$C$12*W69))</f>
        <v>0</v>
      </c>
      <c r="BP69" s="2">
        <f>IF(OR(KX68=1,AND($C$37=Motors!$C$32,PD68=1)),0,IF(NL69=0,-(CL68+$C$15)/($C$14-$C$15)*$C$12,($C$11*X69-AT69)/($C$11*X69)*$C$12*X69))</f>
        <v>0</v>
      </c>
      <c r="BQ69" s="2">
        <f>IF(OR(KY68=1,AND($C$37=Motors!$C$32,PE68=1)),0,IF(NM69=0,-(CM68+$C$15)/($C$14-$C$15)*$C$12,($C$11*Y69-AU69)/($C$11*Y69)*$C$12*Y69))</f>
        <v>0</v>
      </c>
      <c r="BR69" s="2">
        <f>IF(OR(KZ68=1,AND($C$37=Motors!$C$32,PF68=1)),0,IF(NN69=0,-(CN68+$C$15)/($C$14-$C$15)*$C$12,($C$11*Z69-AV69)/($C$11*Z69)*$C$12*Z69))</f>
        <v>0</v>
      </c>
      <c r="BS69" s="2">
        <f>IF(OR(LA68=1,AND($C$37=Motors!$C$32,PG68=1)),0,IF(NO69=0,-(CO68+$C$15)/($C$14-$C$15)*$C$12,($C$11*AA69-AW69)/($C$11*AA69)*$C$12*AA69))</f>
        <v>0</v>
      </c>
      <c r="BT69" s="2">
        <f>IF(OR(LB68=1,AND($C$37=Motors!$C$32,PH68=1)),0,IF(NP69=0,-(CP68+$C$15)/($C$14-$C$15)*$C$12,($C$11*AB69-AX69)/($C$11*AB69)*$C$12*AB69))</f>
        <v>0</v>
      </c>
      <c r="BU69" s="2">
        <f>IF(OR(LC68=1,AND($C$37=Motors!$C$32,PI68=1)),0,IF(NQ69=0,-(CQ68+$C$15)/($C$14-$C$15)*$C$12,($C$11*AC69-AY69)/($C$11*AC69)*$C$12*AC69))</f>
        <v>0</v>
      </c>
      <c r="BV69" s="2">
        <f>IF(OR(LD68=1,AND($C$37=Motors!$C$32,PJ68=1)),0,IF(NR69=0,-(CR68+$C$15)/($C$14-$C$15)*$C$12,($C$11*AD69-AZ69)/($C$11*AD69)*$C$12*AD69))</f>
        <v>0</v>
      </c>
      <c r="BW69" s="2">
        <f>IF(OR(LE68=1,AND($C$37=Motors!$C$32,PK68=1)),0,IF(NS69=0,-(CS68+$C$15)/($C$14-$C$15)*$C$12,($C$11*AE69-BA69)/($C$11*AE69)*$C$12*AE69))</f>
        <v>0</v>
      </c>
      <c r="BX69" s="2">
        <f>IF(OR(LF68=1,AND($C$37=Motors!$C$32,PL68=1)),0,IF(NT69=0,-(CT68+$C$15)/($C$14-$C$15)*$C$12,($C$11*AF69-BB69)/($C$11*AF69)*$C$12*AF69))</f>
        <v>0</v>
      </c>
      <c r="BY69" s="2">
        <f>IF(OR(LG68=1,AND($C$37=Motors!$C$32,PM68=1)),0,IF(NU69=0,-(CU68+$C$15)/($C$14-$C$15)*$C$12,($C$11*AG69-BC69)/($C$11*AG69)*$C$12*AG69))</f>
        <v>0</v>
      </c>
      <c r="BZ69" s="2">
        <f>IF(OR(LH68=1,AND($C$37=Motors!$C$32,PN68=1)),0,IF(NV69=0,-(CV68+$C$15)/($C$14-$C$15)*$C$12,($C$11*AH69-BD69)/($C$11*AH69)*$C$12*AH69))</f>
        <v>0</v>
      </c>
      <c r="CA69" s="2">
        <f>IF(OR(LI68=1,AND($C$37=Motors!$C$32,PO68=1)),0,IF(NW69=0,-(CW68+$C$15)/($C$14-$C$15)*$C$12,($C$11*AI69-BE69)/($C$11*AI69)*$C$12*AI69))</f>
        <v>0</v>
      </c>
      <c r="CB69" s="2">
        <f>IF(OR(LJ68=1,AND($C$37=Motors!$C$32,PP68=1)),0,IF(NX69=0,-(CX68+$C$15)/($C$14-$C$15)*$C$12,($C$11*AJ69-BF69)/($C$11*AJ69)*$C$12*AJ69))</f>
        <v>0</v>
      </c>
      <c r="CC69" s="2">
        <f>IF(OR(LK68=1,AND($C$37=Motors!$C$32,PQ68=1)),0,IF(NY69=0,-(CY68+$C$15)/($C$14-$C$15)*$C$12,($C$11*AK69-BG69)/($C$11*AK69)*$C$12*AK69))</f>
        <v>0</v>
      </c>
      <c r="CD69" s="2">
        <f>IF(OR(LL68=1,AND($C$37=Motors!$C$32,PR68=1)),0,IF(NZ69=0,-(CZ68+$C$15)/($C$14-$C$15)*$C$12,($C$11*AL69-BH69)/($C$11*AL69)*$C$12*AL69))</f>
        <v>0</v>
      </c>
      <c r="CE69" s="2">
        <f>IF(OR(LM68=1,AND($C$37=Motors!$C$32,PS68=1)),0,IF(OA69=0,-(DA68+$C$15)/($C$14-$C$15)*$C$12,($C$11*AM69-BI69)/($C$11*AM69)*$C$12*AM69))</f>
        <v>0</v>
      </c>
      <c r="CF69" s="47">
        <f t="shared" si="309"/>
        <v>2.4400000000000013</v>
      </c>
      <c r="CG69" s="43">
        <f>IF(AND(KS68=1,OY68=1),0,ABS(BK69/$C$12*($C$14-$C$15)+$C$15) *'Drive Train'!$AA$49 + CG68*(1-'Drive Train'!$AA$49))</f>
        <v>0</v>
      </c>
      <c r="CH69" s="43">
        <f>IF(AND(KT68=1,OZ68=1),0,ABS(BL69/$C$12*($C$14-$C$15)+$C$15) *'Drive Train'!$AA$49 + CH68*(1-'Drive Train'!$AA$49))</f>
        <v>1.5274999999999999</v>
      </c>
      <c r="CI69" s="43">
        <f>IF(AND(KU68=1,PA68=1),0,ABS(BM69/$C$12*($C$14-$C$15)+$C$15) *'Drive Train'!$AA$49 + CI68*(1-'Drive Train'!$AA$49))</f>
        <v>0</v>
      </c>
      <c r="CJ69" s="43">
        <f>IF(AND(KV68=1,PB68=1),0,ABS(BN69/$C$12*($C$14-$C$15)+$C$15) *'Drive Train'!$AA$49 + CJ68*(1-'Drive Train'!$AA$49))</f>
        <v>0</v>
      </c>
      <c r="CK69" s="43">
        <f>IF(AND(KW68=1,PC68=1),0,ABS(BO69/$C$12*($C$14-$C$15)+$C$15) *'Drive Train'!$AA$49 + CK68*(1-'Drive Train'!$AA$49))</f>
        <v>0</v>
      </c>
      <c r="CL69" s="43">
        <f>IF(AND(KX68=1,PD68=1),0,ABS(BP69/$C$12*($C$14-$C$15)+$C$15) *'Drive Train'!$AA$49 + CL68*(1-'Drive Train'!$AA$49))</f>
        <v>0</v>
      </c>
      <c r="CM69" s="43">
        <f>IF(AND(KY68=1,PE68=1),0,ABS(BQ69/$C$12*($C$14-$C$15)+$C$15) *'Drive Train'!$AA$49 + CM68*(1-'Drive Train'!$AA$49))</f>
        <v>0</v>
      </c>
      <c r="CN69" s="43">
        <f>IF(AND(KZ68=1,PF68=1),0,ABS(BR69/$C$12*($C$14-$C$15)+$C$15) *'Drive Train'!$AA$49 + CN68*(1-'Drive Train'!$AA$49))</f>
        <v>0</v>
      </c>
      <c r="CO69" s="43">
        <f>IF(AND(LA68=1,PG68=1),0,ABS(BS69/$C$12*($C$14-$C$15)+$C$15) *'Drive Train'!$AA$49 + CO68*(1-'Drive Train'!$AA$49))</f>
        <v>0</v>
      </c>
      <c r="CP69" s="43">
        <f>IF(AND(LB68=1,PH68=1),0,ABS(BT69/$C$12*($C$14-$C$15)+$C$15) *'Drive Train'!$AA$49 + CP68*(1-'Drive Train'!$AA$49))</f>
        <v>0</v>
      </c>
      <c r="CQ69" s="43">
        <f>IF(AND(LC68=1,PI68=1),0,ABS(BU69/$C$12*($C$14-$C$15)+$C$15) *'Drive Train'!$AA$49 + CQ68*(1-'Drive Train'!$AA$49))</f>
        <v>0</v>
      </c>
      <c r="CR69" s="43">
        <f>IF(AND(LD68=1,PJ68=1),0,ABS(BV69/$C$12*($C$14-$C$15)+$C$15) *'Drive Train'!$AA$49 + CR68*(1-'Drive Train'!$AA$49))</f>
        <v>1.5275746864246842</v>
      </c>
      <c r="CS69" s="43">
        <f>IF(AND(LE68=1,PK68=1),0,ABS(BW69/$C$12*($C$14-$C$15)+$C$15) *'Drive Train'!$AA$49 + CS68*(1-'Drive Train'!$AA$49))</f>
        <v>1.5275000042393752</v>
      </c>
      <c r="CT69" s="43">
        <f>IF(AND(LF68=1,PL68=1),0,ABS(BX69/$C$12*($C$14-$C$15)+$C$15) *'Drive Train'!$AA$49 + CT68*(1-'Drive Train'!$AA$49))</f>
        <v>1.5275000000059644</v>
      </c>
      <c r="CU69" s="43">
        <f>IF(AND(LG68=1,PM68=1),0,ABS(BY69/$C$12*($C$14-$C$15)+$C$15) *'Drive Train'!$AA$49 + CU68*(1-'Drive Train'!$AA$49))</f>
        <v>1.5275000000000083</v>
      </c>
      <c r="CV69" s="43">
        <f>IF(AND(LH68=1,PN68=1),0,ABS(BZ69/$C$12*($C$14-$C$15)+$C$15) *'Drive Train'!$AA$49 + CV68*(1-'Drive Train'!$AA$49))</f>
        <v>0</v>
      </c>
      <c r="CW69" s="43">
        <f>IF(AND(LI68=1,PO68=1),0,ABS(CA69/$C$12*($C$14-$C$15)+$C$15) *'Drive Train'!$AA$49 + CW68*(1-'Drive Train'!$AA$49))</f>
        <v>0</v>
      </c>
      <c r="CX69" s="43">
        <f>IF(AND(LJ68=1,PP68=1),0,ABS(CB69/$C$12*($C$14-$C$15)+$C$15) *'Drive Train'!$AA$49 + CX68*(1-'Drive Train'!$AA$49))</f>
        <v>0</v>
      </c>
      <c r="CY69" s="43">
        <f>IF(AND(LK68=1,PQ68=1),0,ABS(CC69/$C$12*($C$14-$C$15)+$C$15) *'Drive Train'!$AA$49 + CY68*(1-'Drive Train'!$AA$49))</f>
        <v>0</v>
      </c>
      <c r="CZ69" s="43">
        <f>IF(AND(LL68=1,PR68=1),0,ABS(CD69/$C$12*($C$14-$C$15)+$C$15) *'Drive Train'!$AA$49 + CZ68*(1-'Drive Train'!$AA$49))</f>
        <v>0</v>
      </c>
      <c r="DA69" s="43">
        <f>IF(AND(LM68=1,PS68=1),0,ABS(CE69/$C$12*($C$14-$C$15)+$C$15) *'Drive Train'!$AA$49 + DA68*(1-'Drive Train'!$AA$49))</f>
        <v>0</v>
      </c>
      <c r="DB69" s="47">
        <f t="shared" si="99"/>
        <v>2.4400000000000013</v>
      </c>
      <c r="DC69" s="43">
        <f t="shared" si="310"/>
        <v>0</v>
      </c>
      <c r="DD69" s="43">
        <f t="shared" si="311"/>
        <v>1.5274999999999999</v>
      </c>
      <c r="DE69" s="43">
        <f t="shared" si="312"/>
        <v>0</v>
      </c>
      <c r="DF69" s="43">
        <f t="shared" si="313"/>
        <v>0</v>
      </c>
      <c r="DG69" s="43">
        <f t="shared" si="314"/>
        <v>0</v>
      </c>
      <c r="DH69" s="43">
        <f t="shared" si="315"/>
        <v>0</v>
      </c>
      <c r="DI69" s="43">
        <f t="shared" si="316"/>
        <v>0</v>
      </c>
      <c r="DJ69" s="43">
        <f t="shared" si="317"/>
        <v>0</v>
      </c>
      <c r="DK69" s="43">
        <f t="shared" si="318"/>
        <v>0</v>
      </c>
      <c r="DL69" s="43">
        <f t="shared" si="319"/>
        <v>0</v>
      </c>
      <c r="DM69" s="43">
        <f t="shared" si="320"/>
        <v>0</v>
      </c>
      <c r="DN69" s="43">
        <f t="shared" si="321"/>
        <v>1.5275746864246842</v>
      </c>
      <c r="DO69" s="43">
        <f t="shared" si="322"/>
        <v>1.5275000042393752</v>
      </c>
      <c r="DP69" s="43">
        <f t="shared" si="323"/>
        <v>1.5275000000059644</v>
      </c>
      <c r="DQ69" s="43">
        <f t="shared" si="324"/>
        <v>1.5275000000000083</v>
      </c>
      <c r="DR69" s="43">
        <f t="shared" si="325"/>
        <v>0</v>
      </c>
      <c r="DS69" s="43">
        <f t="shared" si="326"/>
        <v>0</v>
      </c>
      <c r="DT69" s="43">
        <f t="shared" si="327"/>
        <v>0</v>
      </c>
      <c r="DU69" s="43">
        <f t="shared" si="328"/>
        <v>0</v>
      </c>
      <c r="DV69" s="43">
        <f t="shared" si="329"/>
        <v>0</v>
      </c>
      <c r="DW69" s="43">
        <f t="shared" si="330"/>
        <v>0</v>
      </c>
      <c r="DX69" s="47">
        <f t="shared" si="100"/>
        <v>2.4400000000000013</v>
      </c>
      <c r="DY69" s="2">
        <f>IF(OY69=0,($C$23/0.4536*IF(ISNA(MK68),'Drive Train'!$F$16,'Drive Train'!$F$17)*4.448*$C$24*S$6)*SIGN(BK69),BK69)</f>
        <v>0</v>
      </c>
      <c r="DZ69" s="2">
        <f>IF(OZ69=0,($C$23/0.4536*IF(ISNA(ML68),'Drive Train'!$F$16,'Drive Train'!$F$17)*4.448*$C$24*$C$21*T$6)*SIGN(BL69),BL69)</f>
        <v>0</v>
      </c>
      <c r="EA69" s="2">
        <f>IF(PA69=0,($C$23/0.4536*IF(ISNA(MM68),'Drive Train'!$F$16,'Drive Train'!$F$17)*4.448*$C$24*$C$21*U$6)*SIGN(BM69),BM69)</f>
        <v>0</v>
      </c>
      <c r="EB69" s="2">
        <f>IF(PB69=0,($C$23/0.4536*IF(ISNA(MN68),'Drive Train'!$F$16,'Drive Train'!$F$17)*4.448*$C$24*$C$21*V$6)*SIGN(BN69),BN69)</f>
        <v>0</v>
      </c>
      <c r="EC69" s="2">
        <f>IF(PC69=0,($C$23/0.4536*IF(ISNA(MO68),'Drive Train'!$F$16,'Drive Train'!$F$17)*4.448*$C$24*$C$21*W$6)*SIGN(BO69),BO69)</f>
        <v>0</v>
      </c>
      <c r="ED69" s="2">
        <f>IF(PD69=0,($C$23/0.4536*IF(ISNA(MP68),'Drive Train'!$F$16,'Drive Train'!$F$17)*4.448*$C$24*$C$21*X$6)*SIGN(BP69),BP69)</f>
        <v>0</v>
      </c>
      <c r="EE69" s="2">
        <f>IF(PE69=0,($C$23/0.4536*IF(ISNA(MQ68),'Drive Train'!$F$16,'Drive Train'!$F$17)*4.448*$C$24*$C$21*Y$6)*SIGN(BQ69),BQ69)</f>
        <v>0</v>
      </c>
      <c r="EF69" s="2">
        <f>IF(PF69=0,($C$23/0.4536*IF(ISNA(MR68),'Drive Train'!$F$16,'Drive Train'!$F$17)*4.448*$C$24*$C$21*Z$6)*SIGN(BR69),BR69)</f>
        <v>0</v>
      </c>
      <c r="EG69" s="2">
        <f>IF(PG69=0,($C$23/0.4536*IF(ISNA(MS68),'Drive Train'!$F$16,'Drive Train'!$F$17)*4.448*$C$24*$C$21*AA$6)*SIGN(BS69),BS69)</f>
        <v>0</v>
      </c>
      <c r="EH69" s="2">
        <f>IF(PH69=0,($C$23/0.4536*IF(ISNA(MT68),'Drive Train'!$F$16,'Drive Train'!$F$17)*4.448*$C$24*$C$21*AB$6)*SIGN(BT69),BT69)</f>
        <v>0</v>
      </c>
      <c r="EI69" s="2">
        <f>IF(PI69=0,($C$23/0.4536*IF(ISNA(MU68),'Drive Train'!$F$16,'Drive Train'!$F$17)*4.448*$C$24*$C$21*AC$6)*SIGN(BU69),BU69)</f>
        <v>0</v>
      </c>
      <c r="EJ69" s="2">
        <f>IF(PJ69=0,($C$23/0.4536*IF(ISNA(MV68),'Drive Train'!$F$16,'Drive Train'!$F$17)*4.448*$C$24*$C$21*AD$6)*SIGN(BV69),BV69)</f>
        <v>0</v>
      </c>
      <c r="EK69" s="2">
        <f>IF(PK69=0,($C$23/0.4536*IF(ISNA(MW68),'Drive Train'!$F$16,'Drive Train'!$F$17)*4.448*$C$24*$C$21*AE$6)*SIGN(BW69),BW69)</f>
        <v>0</v>
      </c>
      <c r="EL69" s="2">
        <f>IF(PL69=0,($C$23/0.4536*IF(ISNA(MX68),'Drive Train'!$F$16,'Drive Train'!$F$17)*4.448*$C$24*$C$21*AF$6)*SIGN(BX69),BX69)</f>
        <v>0</v>
      </c>
      <c r="EM69" s="2">
        <f>IF(PM69=0,($C$23/0.4536*IF(ISNA(MY68),'Drive Train'!$F$16,'Drive Train'!$F$17)*4.448*$C$24*$C$21*AG$6)*SIGN(BY69),BY69)</f>
        <v>0</v>
      </c>
      <c r="EN69" s="2">
        <f>IF(PN69=0,($C$23/0.4536*IF(ISNA(MZ68),'Drive Train'!$F$16,'Drive Train'!$F$17)*4.448*$C$24*$C$21*AH$6)*SIGN(BZ69),BZ69)</f>
        <v>0</v>
      </c>
      <c r="EO69" s="2">
        <f>IF(PO69=0,($C$23/0.4536*IF(ISNA(NA68),'Drive Train'!$F$16,'Drive Train'!$F$17)*4.448*$C$24*$C$21*AI$6)*SIGN(CA69),CA69)</f>
        <v>0</v>
      </c>
      <c r="EP69" s="2">
        <f>IF(PP69=0,($C$23/0.4536*IF(ISNA(NB68),'Drive Train'!$F$16,'Drive Train'!$F$17)*4.448*$C$24*$C$21*AJ$6)*SIGN(CB69),CB69)</f>
        <v>0</v>
      </c>
      <c r="EQ69" s="2">
        <f>IF(PQ69=0,($C$23/0.4536*IF(ISNA(NC68),'Drive Train'!$F$16,'Drive Train'!$F$17)*4.448*$C$24*$C$21*AK$6)*SIGN(CC69),CC69)</f>
        <v>0</v>
      </c>
      <c r="ER69" s="2">
        <f>IF(PR69=0,($C$23/0.4536*IF(ISNA(ND68),'Drive Train'!$F$16,'Drive Train'!$F$17)*4.448*$C$24*$C$21*AL$6)*SIGN(CD69),CD69)</f>
        <v>0</v>
      </c>
      <c r="ES69" s="2">
        <f>IF(PS69=0,($C$23/0.4536*IF(ISNA(NE68),'Drive Train'!$F$16,'Drive Train'!$F$17)*4.448*$C$24*$C$21*AM$6)*SIGN(CE69),CE69)</f>
        <v>0</v>
      </c>
      <c r="ET69" s="47">
        <f t="shared" si="331"/>
        <v>2.4400000000000013</v>
      </c>
      <c r="EU69" s="2">
        <f>MAX(MIN(IF(AND(OY68=1,NG69&lt;0),-1,1)*(DC69-$C$15)/($C$14-$C$15)*$C$12*$C$21-$C$33*LO69/AO$6 -  OY68*$C$33/$C$21,DY68/$C$19),MAX(EU$8:EU68)*-1)</f>
        <v>-0.84420937587075306</v>
      </c>
      <c r="EV69" s="2">
        <f>MAX(MIN(IF(AND(OZ68=1,NH69&lt;0),-1,1)*(DD69-$C$15)/($C$14-$C$15)*$C$12*$C$21-$C$33*LP69/AP$6 -  OZ68*$C$33/$C$21,DZ68/$C$19),MAX(EV$8:EV68)*-1)</f>
        <v>-0.89982607480532983</v>
      </c>
      <c r="EW69" s="2">
        <f>MAX(MIN(IF(AND(PA68=1,NI69&lt;0),-1,1)*(DE69-$C$15)/($C$14-$C$15)*$C$12*$C$21-$C$33*LQ69/AQ$6 -  PA68*$C$33/$C$21,EA68/$C$19),MAX(EW$8:EW68)*-1)</f>
        <v>-0.84420937587075306</v>
      </c>
      <c r="EX69" s="2">
        <f>MAX(MIN(IF(AND(PB68=1,NJ69&lt;0),-1,1)*(DF69-$C$15)/($C$14-$C$15)*$C$12*$C$21-$C$33*LR69/AR$6 -  PB68*$C$33/$C$21,EB68/$C$19),MAX(EX$8:EX68)*-1)</f>
        <v>-0.84420937587075306</v>
      </c>
      <c r="EY69" s="2">
        <f>MAX(MIN(IF(AND(PC68=1,NK69&lt;0),-1,1)*(DG69-$C$15)/($C$14-$C$15)*$C$12*$C$21-$C$33*LS69/AS$6 -  PC68*$C$33/$C$21,EC68/$C$19),MAX(EY$8:EY68)*-1)</f>
        <v>-0.84420937587075306</v>
      </c>
      <c r="EZ69" s="2">
        <f>MAX(MIN(IF(AND(PD68=1,NL69&lt;0),-1,1)*(DH69-$C$15)/($C$14-$C$15)*$C$12*$C$21-$C$33*LT69/AT$6 -  PD68*$C$33/$C$21,ED68/$C$19),MAX(EZ$8:EZ68)*-1)</f>
        <v>-0.84420937587075306</v>
      </c>
      <c r="FA69" s="2">
        <f>MAX(MIN(IF(AND(PE68=1,NM69&lt;0),-1,1)*(DI69-$C$15)/($C$14-$C$15)*$C$12*$C$21-$C$33*LU69/AU$6 -  PE68*$C$33/$C$21,EE68/$C$19),MAX(FA$8:FA68)*-1)</f>
        <v>-0.84420937587075306</v>
      </c>
      <c r="FB69" s="2">
        <f>MAX(MIN(IF(AND(PF68=1,NN69&lt;0),-1,1)*(DJ69-$C$15)/($C$14-$C$15)*$C$12*$C$21-$C$33*LV69/AV$6 -  PF68*$C$33/$C$21,EF68/$C$19),MAX(FB$8:FB68)*-1)</f>
        <v>-0.84420937587075306</v>
      </c>
      <c r="FC69" s="2">
        <f>MAX(MIN(IF(AND(PG68=1,NO69&lt;0),-1,1)*(DK69-$C$15)/($C$14-$C$15)*$C$12*$C$21-$C$33*LW69/AW$6 -  PG68*$C$33/$C$21,EG68/$C$19),MAX(FC$8:FC68)*-1)</f>
        <v>-0.82444281081081083</v>
      </c>
      <c r="FD69" s="2">
        <f>MAX(MIN(IF(AND(PH68=1,NP69&lt;0),-1,1)*(DL69-$C$15)/($C$14-$C$15)*$C$12*$C$21-$C$33*LX69/AX$6 -  PH68*$C$33/$C$21,EH68/$C$19),MAX(FD$8:FD68)*-1)</f>
        <v>-0.74400936585365862</v>
      </c>
      <c r="FE69" s="2">
        <f>MAX(MIN(IF(AND(PI68=1,NQ69&lt;0),-1,1)*(DM69-$C$15)/($C$14-$C$15)*$C$12*$C$21-$C$33*LY69/AY$6 -  PI68*$C$33/$C$21,EI68/$C$19),MAX(FE$8:FE68)*-1)</f>
        <v>-0.6778751999999999</v>
      </c>
      <c r="FF69" s="2">
        <f>MAX(MIN(IF(AND(PJ68=1,NR69&lt;0),-1,1)*(DN69-$C$15)/($C$14-$C$15)*$C$12*$C$21-$C$33*LZ69/AZ$6 -  PJ68*$C$33/$C$21,EJ68/$C$19),MAX(FF$8:FF68)*-1)</f>
        <v>-0.36771041517476449</v>
      </c>
      <c r="FG69" s="2">
        <f>MAX(MIN(IF(AND(PK68=1,NS69&lt;0),-1,1)*(DO69-$C$15)/($C$14-$C$15)*$C$12*$C$21-$C$33*MA69/BA$6 -  PK68*$C$33/$C$21,EK68/$C$19),MAX(FG$8:FG68)*-1)</f>
        <v>-0.4460383340531891</v>
      </c>
      <c r="FH69" s="2">
        <f>MAX(MIN(IF(AND(PL68=1,NT69&lt;0),-1,1)*(DP69-$C$15)/($C$14-$C$15)*$C$12*$C$21-$C$33*MB69/BB$6 -  PL68*$C$33/$C$21,EL68/$C$19),MAX(FH$8:FH68)*-1)</f>
        <v>-0.52436625293161376</v>
      </c>
      <c r="FI69" s="2">
        <f>MAX(MIN(IF(AND(PM68=1,NU69&lt;0),-1,1)*(DQ69-$C$15)/($C$14-$C$15)*$C$12*$C$21-$C$33*MC69/BC$6 -  PM68*$C$33/$C$21,EM68/$C$19),MAX(FI$8:FI68)*-1)</f>
        <v>-0.60269417181003837</v>
      </c>
      <c r="FJ69" s="2">
        <f>MAX(MIN(IF(AND(PN68=1,NV69&lt;0),-1,1)*(DR69-$C$15)/($C$14-$C$15)*$C$12*$C$21-$C$33*MD69/BD$6 -  PN68*$C$33/$C$21,EN68/$C$19),MAX(FJ$8:FJ68)*-1)</f>
        <v>-0.68102209068846309</v>
      </c>
      <c r="FK69" s="2">
        <f>MAX(MIN(IF(AND(PO68=1,NW69&lt;0),-1,1)*(DS69-$C$15)/($C$14-$C$15)*$C$12*$C$21-$C$33*ME69/BE$6 -  PO68*$C$33/$C$21,EO68/$C$19),MAX(FK$8:FK68)*-1)</f>
        <v>-0.7593500095668877</v>
      </c>
      <c r="FL69" s="2">
        <f>MAX(MIN(IF(AND(PP68=1,NX69&lt;0),-1,1)*(DT69-$C$15)/($C$14-$C$15)*$C$12*$C$21-$C$33*MF69/BF$6 -  PP68*$C$33/$C$21,EP68/$C$19),MAX(FL$8:FL68)*-1)</f>
        <v>-0.8376779284453123</v>
      </c>
      <c r="FM69" s="2">
        <f>MAX(MIN(IF(AND(PQ68=1,NY69&lt;0),-1,1)*(DU69-$C$15)/($C$14-$C$15)*$C$12*$C$21-$C$33*MG69/BG$6 -  PQ68*$C$33/$C$21,EQ68/$C$19),MAX(FM$8:FM68)*-1)</f>
        <v>-0.84420937587075306</v>
      </c>
      <c r="FN69" s="2">
        <f>MAX(MIN(IF(AND(PR68=1,NZ69&lt;0),-1,1)*(DV69-$C$15)/($C$14-$C$15)*$C$12*$C$21-$C$33*MH69/BH$6 -  PR68*$C$33/$C$21,ER68/$C$19),MAX(FN$8:FN68)*-1)</f>
        <v>-0.84420937587075306</v>
      </c>
      <c r="FO69" s="2">
        <f>MAX(MIN(IF(AND(PS68=1,OA69&lt;0),-1,1)*(DW69-$C$15)/($C$14-$C$15)*$C$12*$C$21-$C$33*MI69/BI$6 -  PS68*$C$33/$C$21,ES68/$C$19),MAX(FO$8:FO68)*-1)</f>
        <v>-0.84420937587075306</v>
      </c>
      <c r="FP69" s="47">
        <f t="shared" si="101"/>
        <v>2.4400000000000013</v>
      </c>
      <c r="FQ69" s="43">
        <f t="shared" si="375"/>
        <v>0</v>
      </c>
      <c r="FR69" s="43">
        <f t="shared" si="376"/>
        <v>1.5274999999999999</v>
      </c>
      <c r="FS69" s="43">
        <f t="shared" si="377"/>
        <v>0</v>
      </c>
      <c r="FT69" s="43">
        <f t="shared" si="378"/>
        <v>0</v>
      </c>
      <c r="FU69" s="43">
        <f t="shared" si="379"/>
        <v>0</v>
      </c>
      <c r="FV69" s="43">
        <f t="shared" si="380"/>
        <v>0</v>
      </c>
      <c r="FW69" s="43">
        <f t="shared" si="381"/>
        <v>0</v>
      </c>
      <c r="FX69" s="43">
        <f t="shared" si="382"/>
        <v>0</v>
      </c>
      <c r="FY69" s="43">
        <f t="shared" si="383"/>
        <v>0</v>
      </c>
      <c r="FZ69" s="43">
        <f t="shared" si="384"/>
        <v>0</v>
      </c>
      <c r="GA69" s="43">
        <f t="shared" si="385"/>
        <v>0</v>
      </c>
      <c r="GB69" s="43">
        <f t="shared" si="386"/>
        <v>1.5275746864246842</v>
      </c>
      <c r="GC69" s="43">
        <f t="shared" si="387"/>
        <v>1.5275000042393752</v>
      </c>
      <c r="GD69" s="43">
        <f t="shared" si="388"/>
        <v>1.5275000000059644</v>
      </c>
      <c r="GE69" s="43">
        <f t="shared" si="389"/>
        <v>1.5275000000000083</v>
      </c>
      <c r="GF69" s="43">
        <f t="shared" si="390"/>
        <v>0</v>
      </c>
      <c r="GG69" s="43">
        <f t="shared" si="391"/>
        <v>0</v>
      </c>
      <c r="GH69" s="43">
        <f t="shared" si="392"/>
        <v>0</v>
      </c>
      <c r="GI69" s="43">
        <f t="shared" si="393"/>
        <v>0</v>
      </c>
      <c r="GJ69" s="43">
        <f t="shared" si="394"/>
        <v>0</v>
      </c>
      <c r="GK69" s="43">
        <f t="shared" si="395"/>
        <v>0</v>
      </c>
      <c r="GL69" s="47">
        <f t="shared" si="123"/>
        <v>2.4400000000000013</v>
      </c>
      <c r="GM69" s="43">
        <f t="shared" si="332"/>
        <v>0</v>
      </c>
      <c r="GN69" s="43">
        <f t="shared" si="333"/>
        <v>-9.038079269639864</v>
      </c>
      <c r="GO69" s="43">
        <f t="shared" si="334"/>
        <v>0</v>
      </c>
      <c r="GP69" s="43">
        <f t="shared" si="335"/>
        <v>0</v>
      </c>
      <c r="GQ69" s="43">
        <f t="shared" si="336"/>
        <v>0</v>
      </c>
      <c r="GR69" s="43">
        <f t="shared" si="337"/>
        <v>0</v>
      </c>
      <c r="GS69" s="43">
        <f t="shared" si="338"/>
        <v>0</v>
      </c>
      <c r="GT69" s="43">
        <f t="shared" si="339"/>
        <v>0</v>
      </c>
      <c r="GU69" s="43">
        <f t="shared" si="340"/>
        <v>0</v>
      </c>
      <c r="GV69" s="43">
        <f t="shared" si="341"/>
        <v>0</v>
      </c>
      <c r="GW69" s="43">
        <f t="shared" si="342"/>
        <v>0</v>
      </c>
      <c r="GX69" s="43">
        <f t="shared" si="343"/>
        <v>-7.3867516705174294</v>
      </c>
      <c r="GY69" s="43">
        <f t="shared" si="344"/>
        <v>-8.9602422809162849</v>
      </c>
      <c r="GZ69" s="43">
        <f t="shared" si="345"/>
        <v>-10.533732891315141</v>
      </c>
      <c r="HA69" s="43">
        <f t="shared" si="346"/>
        <v>-12.107223501713998</v>
      </c>
      <c r="HB69" s="43">
        <f t="shared" si="347"/>
        <v>0</v>
      </c>
      <c r="HC69" s="43">
        <f t="shared" si="348"/>
        <v>0</v>
      </c>
      <c r="HD69" s="43">
        <f t="shared" si="349"/>
        <v>0</v>
      </c>
      <c r="HE69" s="43">
        <f t="shared" si="350"/>
        <v>0</v>
      </c>
      <c r="HF69" s="43">
        <f t="shared" si="351"/>
        <v>0</v>
      </c>
      <c r="HG69" s="43">
        <f t="shared" si="352"/>
        <v>0</v>
      </c>
      <c r="HH69" s="47">
        <f t="shared" si="124"/>
        <v>2.4400000000000013</v>
      </c>
      <c r="HI69" s="43">
        <f t="shared" si="125"/>
        <v>0</v>
      </c>
      <c r="HJ69" s="43">
        <f t="shared" si="126"/>
        <v>9.038079269639864</v>
      </c>
      <c r="HK69" s="43">
        <f t="shared" si="127"/>
        <v>0</v>
      </c>
      <c r="HL69" s="43">
        <f t="shared" si="128"/>
        <v>0</v>
      </c>
      <c r="HM69" s="43">
        <f t="shared" si="129"/>
        <v>0</v>
      </c>
      <c r="HN69" s="43">
        <f t="shared" si="130"/>
        <v>0</v>
      </c>
      <c r="HO69" s="43">
        <f t="shared" si="131"/>
        <v>0</v>
      </c>
      <c r="HP69" s="43">
        <f t="shared" si="132"/>
        <v>0</v>
      </c>
      <c r="HQ69" s="43">
        <f t="shared" si="133"/>
        <v>0</v>
      </c>
      <c r="HR69" s="43">
        <f t="shared" si="134"/>
        <v>0</v>
      </c>
      <c r="HS69" s="43">
        <f t="shared" si="135"/>
        <v>0</v>
      </c>
      <c r="HT69" s="43">
        <f t="shared" si="136"/>
        <v>7.3867516705174294</v>
      </c>
      <c r="HU69" s="43">
        <f t="shared" si="137"/>
        <v>8.9602422809162849</v>
      </c>
      <c r="HV69" s="43">
        <f t="shared" si="138"/>
        <v>10.533732891315141</v>
      </c>
      <c r="HW69" s="43">
        <f t="shared" si="139"/>
        <v>12.107223501713998</v>
      </c>
      <c r="HX69" s="43">
        <f t="shared" si="140"/>
        <v>0</v>
      </c>
      <c r="HY69" s="43">
        <f t="shared" si="141"/>
        <v>0</v>
      </c>
      <c r="HZ69" s="43">
        <f t="shared" si="142"/>
        <v>0</v>
      </c>
      <c r="IA69" s="43">
        <f t="shared" si="143"/>
        <v>0</v>
      </c>
      <c r="IB69" s="43">
        <f t="shared" si="144"/>
        <v>0</v>
      </c>
      <c r="IC69" s="43">
        <f t="shared" si="145"/>
        <v>0</v>
      </c>
      <c r="ID69" s="47">
        <f t="shared" si="146"/>
        <v>2.4400000000000013</v>
      </c>
      <c r="IE69" s="43">
        <f t="shared" si="147"/>
        <v>0</v>
      </c>
      <c r="IF69" s="43">
        <f t="shared" si="148"/>
        <v>0</v>
      </c>
      <c r="IG69" s="43">
        <f t="shared" si="149"/>
        <v>0</v>
      </c>
      <c r="IH69" s="43">
        <f t="shared" si="150"/>
        <v>0</v>
      </c>
      <c r="II69" s="43">
        <f t="shared" si="151"/>
        <v>0</v>
      </c>
      <c r="IJ69" s="43">
        <f t="shared" si="152"/>
        <v>0</v>
      </c>
      <c r="IK69" s="43">
        <f t="shared" si="153"/>
        <v>0</v>
      </c>
      <c r="IL69" s="43">
        <f t="shared" si="154"/>
        <v>0</v>
      </c>
      <c r="IM69" s="43">
        <f t="shared" si="155"/>
        <v>0</v>
      </c>
      <c r="IN69" s="43">
        <f t="shared" si="156"/>
        <v>0</v>
      </c>
      <c r="IO69" s="43">
        <f t="shared" si="157"/>
        <v>0</v>
      </c>
      <c r="IP69" s="43">
        <f t="shared" si="158"/>
        <v>0</v>
      </c>
      <c r="IQ69" s="43">
        <f t="shared" si="159"/>
        <v>0</v>
      </c>
      <c r="IR69" s="43">
        <f t="shared" si="160"/>
        <v>0</v>
      </c>
      <c r="IS69" s="43">
        <f t="shared" si="161"/>
        <v>0</v>
      </c>
      <c r="IT69" s="43">
        <f t="shared" si="162"/>
        <v>0</v>
      </c>
      <c r="IU69" s="43">
        <f t="shared" si="163"/>
        <v>0</v>
      </c>
      <c r="IV69" s="43">
        <f t="shared" si="164"/>
        <v>0</v>
      </c>
      <c r="IW69" s="43">
        <f t="shared" si="165"/>
        <v>0</v>
      </c>
      <c r="IX69" s="43">
        <f t="shared" si="166"/>
        <v>0</v>
      </c>
      <c r="IY69" s="43">
        <f t="shared" si="167"/>
        <v>0</v>
      </c>
      <c r="IZ69" s="47">
        <f t="shared" si="168"/>
        <v>2.4400000000000013</v>
      </c>
      <c r="JA69" s="43" t="e">
        <f t="shared" si="267"/>
        <v>#N/A</v>
      </c>
      <c r="JB69" s="43" t="e">
        <f t="shared" si="268"/>
        <v>#N/A</v>
      </c>
      <c r="JC69" s="43" t="e">
        <f t="shared" si="269"/>
        <v>#N/A</v>
      </c>
      <c r="JD69" s="43" t="e">
        <f t="shared" si="270"/>
        <v>#N/A</v>
      </c>
      <c r="JE69" s="43" t="e">
        <f t="shared" si="271"/>
        <v>#N/A</v>
      </c>
      <c r="JF69" s="43" t="e">
        <f t="shared" si="272"/>
        <v>#N/A</v>
      </c>
      <c r="JG69" s="43" t="e">
        <f t="shared" si="273"/>
        <v>#N/A</v>
      </c>
      <c r="JH69" s="43" t="e">
        <f t="shared" si="274"/>
        <v>#N/A</v>
      </c>
      <c r="JI69" s="43" t="e">
        <f t="shared" si="275"/>
        <v>#N/A</v>
      </c>
      <c r="JJ69" s="43" t="e">
        <f t="shared" si="276"/>
        <v>#N/A</v>
      </c>
      <c r="JK69" s="43" t="e">
        <f t="shared" si="277"/>
        <v>#N/A</v>
      </c>
      <c r="JL69" s="43" t="e">
        <f t="shared" si="278"/>
        <v>#N/A</v>
      </c>
      <c r="JM69" s="43" t="e">
        <f t="shared" si="279"/>
        <v>#N/A</v>
      </c>
      <c r="JN69" s="43" t="e">
        <f t="shared" si="280"/>
        <v>#N/A</v>
      </c>
      <c r="JO69" s="43" t="e">
        <f t="shared" si="281"/>
        <v>#N/A</v>
      </c>
      <c r="JP69" s="43" t="e">
        <f t="shared" si="282"/>
        <v>#N/A</v>
      </c>
      <c r="JQ69" s="43" t="e">
        <f t="shared" si="283"/>
        <v>#N/A</v>
      </c>
      <c r="JR69" s="43" t="e">
        <f t="shared" si="284"/>
        <v>#N/A</v>
      </c>
      <c r="JS69" s="43" t="e">
        <f t="shared" si="285"/>
        <v>#N/A</v>
      </c>
      <c r="JT69" s="43" t="e">
        <f t="shared" si="286"/>
        <v>#N/A</v>
      </c>
      <c r="JU69" s="43" t="e">
        <f t="shared" si="287"/>
        <v>#N/A</v>
      </c>
      <c r="JV69" s="47">
        <f t="shared" si="170"/>
        <v>2.4400000000000013</v>
      </c>
      <c r="JW69" s="36">
        <f t="shared" si="396"/>
        <v>0</v>
      </c>
      <c r="JX69" s="36">
        <f t="shared" si="397"/>
        <v>0</v>
      </c>
      <c r="JY69" s="36">
        <f t="shared" si="398"/>
        <v>0</v>
      </c>
      <c r="JZ69" s="36">
        <f t="shared" si="399"/>
        <v>0</v>
      </c>
      <c r="KA69" s="36">
        <f t="shared" si="400"/>
        <v>0</v>
      </c>
      <c r="KB69" s="36">
        <f t="shared" si="401"/>
        <v>0</v>
      </c>
      <c r="KC69" s="36">
        <f t="shared" si="402"/>
        <v>0</v>
      </c>
      <c r="KD69" s="36">
        <f t="shared" si="403"/>
        <v>0</v>
      </c>
      <c r="KE69" s="36">
        <f t="shared" si="404"/>
        <v>0</v>
      </c>
      <c r="KF69" s="36">
        <f t="shared" si="405"/>
        <v>0</v>
      </c>
      <c r="KG69" s="36">
        <f t="shared" si="406"/>
        <v>0</v>
      </c>
      <c r="KH69" s="36">
        <f t="shared" si="407"/>
        <v>0</v>
      </c>
      <c r="KI69" s="36">
        <f t="shared" si="408"/>
        <v>0</v>
      </c>
      <c r="KJ69" s="36">
        <f t="shared" si="409"/>
        <v>0</v>
      </c>
      <c r="KK69" s="36">
        <f t="shared" si="410"/>
        <v>0</v>
      </c>
      <c r="KL69" s="36">
        <f t="shared" si="411"/>
        <v>0</v>
      </c>
      <c r="KM69" s="36">
        <f t="shared" si="412"/>
        <v>0</v>
      </c>
      <c r="KN69" s="36">
        <f t="shared" si="413"/>
        <v>0</v>
      </c>
      <c r="KO69" s="36">
        <f t="shared" si="414"/>
        <v>0</v>
      </c>
      <c r="KP69" s="36">
        <f t="shared" si="415"/>
        <v>0</v>
      </c>
      <c r="KQ69" s="36">
        <f t="shared" si="416"/>
        <v>0</v>
      </c>
      <c r="KR69" s="47">
        <f t="shared" si="192"/>
        <v>2.4400000000000013</v>
      </c>
      <c r="KS69" s="1">
        <f t="shared" si="417"/>
        <v>1</v>
      </c>
      <c r="KT69" s="1">
        <f t="shared" si="418"/>
        <v>0</v>
      </c>
      <c r="KU69" s="1">
        <f t="shared" si="419"/>
        <v>1</v>
      </c>
      <c r="KV69" s="1">
        <f t="shared" si="420"/>
        <v>1</v>
      </c>
      <c r="KW69" s="1">
        <f t="shared" si="421"/>
        <v>1</v>
      </c>
      <c r="KX69" s="1">
        <f t="shared" si="422"/>
        <v>1</v>
      </c>
      <c r="KY69" s="1">
        <f t="shared" si="423"/>
        <v>1</v>
      </c>
      <c r="KZ69" s="1">
        <f t="shared" si="424"/>
        <v>1</v>
      </c>
      <c r="LA69" s="1">
        <f t="shared" si="425"/>
        <v>1</v>
      </c>
      <c r="LB69" s="1">
        <f t="shared" si="426"/>
        <v>1</v>
      </c>
      <c r="LC69" s="1">
        <f t="shared" si="427"/>
        <v>1</v>
      </c>
      <c r="LD69" s="1">
        <f t="shared" si="428"/>
        <v>0</v>
      </c>
      <c r="LE69" s="1">
        <f t="shared" si="429"/>
        <v>0</v>
      </c>
      <c r="LF69" s="1">
        <f t="shared" si="430"/>
        <v>0</v>
      </c>
      <c r="LG69" s="1">
        <f t="shared" si="431"/>
        <v>0</v>
      </c>
      <c r="LH69" s="1">
        <f t="shared" si="432"/>
        <v>1</v>
      </c>
      <c r="LI69" s="1">
        <f t="shared" si="433"/>
        <v>1</v>
      </c>
      <c r="LJ69" s="1">
        <f t="shared" si="434"/>
        <v>1</v>
      </c>
      <c r="LK69" s="1">
        <f t="shared" si="435"/>
        <v>1</v>
      </c>
      <c r="LL69" s="1">
        <f t="shared" si="436"/>
        <v>1</v>
      </c>
      <c r="LM69" s="1">
        <f t="shared" si="437"/>
        <v>1</v>
      </c>
      <c r="LN69" s="47">
        <f t="shared" si="214"/>
        <v>2.4400000000000013</v>
      </c>
      <c r="LO69" s="43">
        <f t="shared" si="215"/>
        <v>0</v>
      </c>
      <c r="LP69" s="43">
        <f t="shared" si="216"/>
        <v>4.3582088601142805</v>
      </c>
      <c r="LQ69" s="43">
        <f t="shared" si="217"/>
        <v>0</v>
      </c>
      <c r="LR69" s="43">
        <f t="shared" si="218"/>
        <v>0</v>
      </c>
      <c r="LS69" s="43">
        <f t="shared" si="219"/>
        <v>0</v>
      </c>
      <c r="LT69" s="43">
        <f t="shared" si="220"/>
        <v>0</v>
      </c>
      <c r="LU69" s="43">
        <f t="shared" si="221"/>
        <v>0</v>
      </c>
      <c r="LV69" s="43">
        <f t="shared" si="222"/>
        <v>0</v>
      </c>
      <c r="LW69" s="43">
        <f t="shared" si="223"/>
        <v>0</v>
      </c>
      <c r="LX69" s="43">
        <f t="shared" si="224"/>
        <v>0</v>
      </c>
      <c r="LY69" s="43">
        <f t="shared" si="225"/>
        <v>0</v>
      </c>
      <c r="LZ69" s="43">
        <f t="shared" si="226"/>
        <v>5.5673375148597399</v>
      </c>
      <c r="MA69" s="43">
        <f t="shared" si="227"/>
        <v>4.0946316310803228</v>
      </c>
      <c r="MB69" s="43">
        <f t="shared" si="228"/>
        <v>2.6664233203091108</v>
      </c>
      <c r="MC69" s="43">
        <f t="shared" si="229"/>
        <v>0.52958128846637198</v>
      </c>
      <c r="MD69" s="43">
        <f t="shared" si="230"/>
        <v>0</v>
      </c>
      <c r="ME69" s="43">
        <f t="shared" si="231"/>
        <v>0</v>
      </c>
      <c r="MF69" s="43">
        <f t="shared" si="232"/>
        <v>0</v>
      </c>
      <c r="MG69" s="43">
        <f t="shared" si="233"/>
        <v>0</v>
      </c>
      <c r="MH69" s="43">
        <f t="shared" si="234"/>
        <v>0</v>
      </c>
      <c r="MI69" s="43">
        <f t="shared" si="235"/>
        <v>0</v>
      </c>
      <c r="MJ69" s="47">
        <f t="shared" si="236"/>
        <v>2.4400000000000013</v>
      </c>
      <c r="MK69" s="43" t="e">
        <f t="shared" si="353"/>
        <v>#N/A</v>
      </c>
      <c r="ML69" s="43" t="e">
        <f t="shared" si="288"/>
        <v>#N/A</v>
      </c>
      <c r="MM69" s="43" t="e">
        <f t="shared" si="289"/>
        <v>#N/A</v>
      </c>
      <c r="MN69" s="43" t="e">
        <f t="shared" si="290"/>
        <v>#N/A</v>
      </c>
      <c r="MO69" s="43" t="e">
        <f t="shared" si="291"/>
        <v>#N/A</v>
      </c>
      <c r="MP69" s="43" t="e">
        <f t="shared" si="292"/>
        <v>#N/A</v>
      </c>
      <c r="MQ69" s="43" t="e">
        <f t="shared" si="293"/>
        <v>#N/A</v>
      </c>
      <c r="MR69" s="43" t="e">
        <f t="shared" si="294"/>
        <v>#N/A</v>
      </c>
      <c r="MS69" s="43" t="e">
        <f t="shared" si="295"/>
        <v>#N/A</v>
      </c>
      <c r="MT69" s="43" t="e">
        <f t="shared" si="296"/>
        <v>#N/A</v>
      </c>
      <c r="MU69" s="43" t="e">
        <f t="shared" si="297"/>
        <v>#N/A</v>
      </c>
      <c r="MV69" s="43" t="e">
        <f t="shared" si="298"/>
        <v>#N/A</v>
      </c>
      <c r="MW69" s="43" t="e">
        <f t="shared" si="299"/>
        <v>#N/A</v>
      </c>
      <c r="MX69" s="43" t="e">
        <f t="shared" si="300"/>
        <v>#N/A</v>
      </c>
      <c r="MY69" s="43" t="e">
        <f t="shared" si="301"/>
        <v>#N/A</v>
      </c>
      <c r="MZ69" s="43" t="e">
        <f t="shared" si="302"/>
        <v>#N/A</v>
      </c>
      <c r="NA69" s="43" t="e">
        <f t="shared" si="303"/>
        <v>#N/A</v>
      </c>
      <c r="NB69" s="43" t="e">
        <f t="shared" si="304"/>
        <v>#N/A</v>
      </c>
      <c r="NC69" s="43" t="e">
        <f t="shared" si="305"/>
        <v>#N/A</v>
      </c>
      <c r="ND69" s="43" t="e">
        <f t="shared" si="306"/>
        <v>#N/A</v>
      </c>
      <c r="NE69" s="43" t="e">
        <f t="shared" si="307"/>
        <v>#N/A</v>
      </c>
      <c r="NF69" s="47">
        <f t="shared" si="238"/>
        <v>2.4400000000000013</v>
      </c>
      <c r="NG69" s="43">
        <f>IF(OY68=0,MIN('Drive Train'!$F$35-FQ68*$C$19*'Drive Train'!$F$39,NG68+$C$39)-$C$7,IF(LO68-1&lt;=0,0,IF($C$37=Motors!$C$30,MAX(MAX(NG$8:NG68)*-1,NG68-$C$39),MAX(0,MAX(NG$8:NG68)*-1,NG68-$C$39))))</f>
        <v>0</v>
      </c>
      <c r="NH69" s="43">
        <f>IF(OZ68=0,MIN('Drive Train'!$F$35-FR68*$C$19*'Drive Train'!$F$39,NH68+$C$39)-$C$7,IF(LP68-1&lt;=0,0,IF($C$37=Motors!$C$30,MAX(MAX(NH$8:NH68)*-1,NH68-$C$39),MAX(0,MAX(NH$8:NH68)*-1,NH68-$C$39))))</f>
        <v>0</v>
      </c>
      <c r="NI69" s="43">
        <f>IF(PA68=0,MIN('Drive Train'!$F$35-FS68*$C$19*'Drive Train'!$F$39,NI68+$C$39)-$C$7,IF(LQ68-1&lt;=0,0,IF($C$37=Motors!$C$30,MAX(MAX(NI$8:NI68)*-1,NI68-$C$39),MAX(0,MAX(NI$8:NI68)*-1,NI68-$C$39))))</f>
        <v>0</v>
      </c>
      <c r="NJ69" s="43">
        <f>IF(PB68=0,MIN('Drive Train'!$F$35-FT68*$C$19*'Drive Train'!$F$39,NJ68+$C$39)-$C$7,IF(LR68-1&lt;=0,0,IF($C$37=Motors!$C$30,MAX(MAX(NJ$8:NJ68)*-1,NJ68-$C$39),MAX(0,MAX(NJ$8:NJ68)*-1,NJ68-$C$39))))</f>
        <v>0</v>
      </c>
      <c r="NK69" s="43">
        <f>IF(PC68=0,MIN('Drive Train'!$F$35-FU68*$C$19*'Drive Train'!$F$39,NK68+$C$39)-$C$7,IF(LS68-1&lt;=0,0,IF($C$37=Motors!$C$30,MAX(MAX(NK$8:NK68)*-1,NK68-$C$39),MAX(0,MAX(NK$8:NK68)*-1,NK68-$C$39))))</f>
        <v>0</v>
      </c>
      <c r="NL69" s="43">
        <f>IF(PD68=0,MIN('Drive Train'!$F$35-FV68*$C$19*'Drive Train'!$F$39,NL68+$C$39)-$C$7,IF(LT68-1&lt;=0,0,IF($C$37=Motors!$C$30,MAX(MAX(NL$8:NL68)*-1,NL68-$C$39),MAX(0,MAX(NL$8:NL68)*-1,NL68-$C$39))))</f>
        <v>0</v>
      </c>
      <c r="NM69" s="43">
        <f>IF(PE68=0,MIN('Drive Train'!$F$35-FW68*$C$19*'Drive Train'!$F$39,NM68+$C$39)-$C$7,IF(LU68-1&lt;=0,0,IF($C$37=Motors!$C$30,MAX(MAX(NM$8:NM68)*-1,NM68-$C$39),MAX(0,MAX(NM$8:NM68)*-1,NM68-$C$39))))</f>
        <v>0</v>
      </c>
      <c r="NN69" s="43">
        <f>IF(PF68=0,MIN('Drive Train'!$F$35-FX68*$C$19*'Drive Train'!$F$39,NN68+$C$39)-$C$7,IF(LV68-1&lt;=0,0,IF($C$37=Motors!$C$30,MAX(MAX(NN$8:NN68)*-1,NN68-$C$39),MAX(0,MAX(NN$8:NN68)*-1,NN68-$C$39))))</f>
        <v>0</v>
      </c>
      <c r="NO69" s="43">
        <f>IF(PG68=0,MIN('Drive Train'!$F$35-FY68*$C$19*'Drive Train'!$F$39,NO68+$C$39)-$C$7,IF(LW68-1&lt;=0,0,IF($C$37=Motors!$C$30,MAX(MAX(NO$8:NO68)*-1,NO68-$C$39),MAX(0,MAX(NO$8:NO68)*-1,NO68-$C$39))))</f>
        <v>0</v>
      </c>
      <c r="NP69" s="43">
        <f>IF(PH68=0,MIN('Drive Train'!$F$35-FZ68*$C$19*'Drive Train'!$F$39,NP68+$C$39)-$C$7,IF(LX68-1&lt;=0,0,IF($C$37=Motors!$C$30,MAX(MAX(NP$8:NP68)*-1,NP68-$C$39),MAX(0,MAX(NP$8:NP68)*-1,NP68-$C$39))))</f>
        <v>0</v>
      </c>
      <c r="NQ69" s="43">
        <f>IF(PI68=0,MIN('Drive Train'!$F$35-GA68*$C$19*'Drive Train'!$F$39,NQ68+$C$39)-$C$7,IF(LY68-1&lt;=0,0,IF($C$37=Motors!$C$30,MAX(MAX(NQ$8:NQ68)*-1,NQ68-$C$39),MAX(0,MAX(NQ$8:NQ68)*-1,NQ68-$C$39))))</f>
        <v>0</v>
      </c>
      <c r="NR69" s="43">
        <f>IF(PJ68=0,MIN('Drive Train'!$F$35-GB68*$C$19*'Drive Train'!$F$39,NR68+$C$39)-$C$7,IF(LZ68-1&lt;=0,0,IF($C$37=Motors!$C$30,MAX(MAX(NR$8:NR68)*-1,NR68-$C$39),MAX(0,MAX(NR$8:NR68)*-1,NR68-$C$39))))</f>
        <v>0</v>
      </c>
      <c r="NS69" s="43">
        <f>IF(PK68=0,MIN('Drive Train'!$F$35-GC68*$C$19*'Drive Train'!$F$39,NS68+$C$39)-$C$7,IF(MA68-1&lt;=0,0,IF($C$37=Motors!$C$30,MAX(MAX(NS$8:NS68)*-1,NS68-$C$39),MAX(0,MAX(NS$8:NS68)*-1,NS68-$C$39))))</f>
        <v>0</v>
      </c>
      <c r="NT69" s="43">
        <f>IF(PL68=0,MIN('Drive Train'!$F$35-GD68*$C$19*'Drive Train'!$F$39,NT68+$C$39)-$C$7,IF(MB68-1&lt;=0,0,IF($C$37=Motors!$C$30,MAX(MAX(NT$8:NT68)*-1,NT68-$C$39),MAX(0,MAX(NT$8:NT68)*-1,NT68-$C$39))))</f>
        <v>0</v>
      </c>
      <c r="NU69" s="43">
        <f>IF(PM68=0,MIN('Drive Train'!$F$35-GE68*$C$19*'Drive Train'!$F$39,NU68+$C$39)-$C$7,IF(MC68-1&lt;=0,0,IF($C$37=Motors!$C$30,MAX(MAX(NU$8:NU68)*-1,NU68-$C$39),MAX(0,MAX(NU$8:NU68)*-1,NU68-$C$39))))</f>
        <v>0</v>
      </c>
      <c r="NV69" s="43">
        <f>IF(PN68=0,MIN('Drive Train'!$F$35-GF68*$C$19*'Drive Train'!$F$39,NV68+$C$39)-$C$7,IF(MD68-1&lt;=0,0,IF($C$37=Motors!$C$30,MAX(MAX(NV$8:NV68)*-1,NV68-$C$39),MAX(0,MAX(NV$8:NV68)*-1,NV68-$C$39))))</f>
        <v>0</v>
      </c>
      <c r="NW69" s="43">
        <f>IF(PO68=0,MIN('Drive Train'!$F$35-GG68*$C$19*'Drive Train'!$F$39,NW68+$C$39)-$C$7,IF(ME68-1&lt;=0,0,IF($C$37=Motors!$C$30,MAX(MAX(NW$8:NW68)*-1,NW68-$C$39),MAX(0,MAX(NW$8:NW68)*-1,NW68-$C$39))))</f>
        <v>0</v>
      </c>
      <c r="NX69" s="43">
        <f>IF(PP68=0,MIN('Drive Train'!$F$35-GH68*$C$19*'Drive Train'!$F$39,NX68+$C$39)-$C$7,IF(MF68-1&lt;=0,0,IF($C$37=Motors!$C$30,MAX(MAX(NX$8:NX68)*-1,NX68-$C$39),MAX(0,MAX(NX$8:NX68)*-1,NX68-$C$39))))</f>
        <v>0</v>
      </c>
      <c r="NY69" s="43">
        <f>IF(PQ68=0,MIN('Drive Train'!$F$35-GI68*$C$19*'Drive Train'!$F$39,NY68+$C$39)-$C$7,IF(MG68-1&lt;=0,0,IF($C$37=Motors!$C$30,MAX(MAX(NY$8:NY68)*-1,NY68-$C$39),MAX(0,MAX(NY$8:NY68)*-1,NY68-$C$39))))</f>
        <v>0</v>
      </c>
      <c r="NZ69" s="43">
        <f>IF(PR68=0,MIN('Drive Train'!$F$35-GJ68*$C$19*'Drive Train'!$F$39,NZ68+$C$39)-$C$7,IF(MH68-1&lt;=0,0,IF($C$37=Motors!$C$30,MAX(MAX(NZ$8:NZ68)*-1,NZ68-$C$39),MAX(0,MAX(NZ$8:NZ68)*-1,NZ68-$C$39))))</f>
        <v>0</v>
      </c>
      <c r="OA69" s="43">
        <f>IF(PS68=0,MIN('Drive Train'!$F$35-GK68*$C$19*'Drive Train'!$F$39,OA68+$C$39)-$C$7,IF(MI68-1&lt;=0,0,IF($C$37=Motors!$C$30,MAX(MAX(OA$8:OA68)*-1,OA68-$C$39),MAX(0,MAX(OA$8:OA68)*-1,OA68-$C$39))))</f>
        <v>0</v>
      </c>
      <c r="OB69" s="47">
        <f t="shared" si="239"/>
        <v>2.4400000000000013</v>
      </c>
      <c r="OC69" s="43">
        <f>'Drive Train'!$F$35-(FQ69*$C$13)*$C$19*'Drive Train'!$F$39</f>
        <v>12.4</v>
      </c>
      <c r="OD69" s="43">
        <f>'Drive Train'!$F$35-(FR69*$C$13)*$C$19*'Drive Train'!$F$39</f>
        <v>12.335845000000001</v>
      </c>
      <c r="OE69" s="43">
        <f>'Drive Train'!$F$35-(FS69*$C$13)*$C$19*'Drive Train'!$F$39</f>
        <v>12.4</v>
      </c>
      <c r="OF69" s="43">
        <f>'Drive Train'!$F$35-(FT69*$C$13)*$C$19*'Drive Train'!$F$39</f>
        <v>12.4</v>
      </c>
      <c r="OG69" s="43">
        <f>'Drive Train'!$F$35-(FU69*$C$13)*$C$19*'Drive Train'!$F$39</f>
        <v>12.4</v>
      </c>
      <c r="OH69" s="43">
        <f>'Drive Train'!$F$35-(FV69*$C$13)*$C$19*'Drive Train'!$F$39</f>
        <v>12.4</v>
      </c>
      <c r="OI69" s="43">
        <f>'Drive Train'!$F$35-(FW69*$C$13)*$C$19*'Drive Train'!$F$39</f>
        <v>12.4</v>
      </c>
      <c r="OJ69" s="43">
        <f>'Drive Train'!$F$35-(FX69*$C$13)*$C$19*'Drive Train'!$F$39</f>
        <v>12.4</v>
      </c>
      <c r="OK69" s="43">
        <f>'Drive Train'!$F$35-(FY69*$C$13)*$C$19*'Drive Train'!$F$39</f>
        <v>12.4</v>
      </c>
      <c r="OL69" s="43">
        <f>'Drive Train'!$F$35-(FZ69*$C$13)*$C$19*'Drive Train'!$F$39</f>
        <v>12.4</v>
      </c>
      <c r="OM69" s="43">
        <f>'Drive Train'!$F$35-(GA69*$C$13)*$C$19*'Drive Train'!$F$39</f>
        <v>12.4</v>
      </c>
      <c r="ON69" s="43">
        <f>'Drive Train'!$F$35-(GB69*$C$13)*$C$19*'Drive Train'!$F$39</f>
        <v>12.335841863170163</v>
      </c>
      <c r="OO69" s="43">
        <f>'Drive Train'!$F$35-(GC69*$C$13)*$C$19*'Drive Train'!$F$39</f>
        <v>12.335844999821946</v>
      </c>
      <c r="OP69" s="43">
        <f>'Drive Train'!$F$35-(GD69*$C$13)*$C$19*'Drive Train'!$F$39</f>
        <v>12.33584499999975</v>
      </c>
      <c r="OQ69" s="43">
        <f>'Drive Train'!$F$35-(GE69*$C$13)*$C$19*'Drive Train'!$F$39</f>
        <v>12.335845000000001</v>
      </c>
      <c r="OR69" s="43">
        <f>'Drive Train'!$F$35-(GF69*$C$13)*$C$19*'Drive Train'!$F$39</f>
        <v>12.4</v>
      </c>
      <c r="OS69" s="43">
        <f>'Drive Train'!$F$35-(GG69*$C$13)*$C$19*'Drive Train'!$F$39</f>
        <v>12.4</v>
      </c>
      <c r="OT69" s="43">
        <f>'Drive Train'!$F$35-(GH69*$C$13)*$C$19*'Drive Train'!$F$39</f>
        <v>12.4</v>
      </c>
      <c r="OU69" s="43">
        <f>'Drive Train'!$F$35-(GI69*$C$13)*$C$19*'Drive Train'!$F$39</f>
        <v>12.4</v>
      </c>
      <c r="OV69" s="43">
        <f>'Drive Train'!$F$35-(GJ69*$C$13)*$C$19*'Drive Train'!$F$39</f>
        <v>12.4</v>
      </c>
      <c r="OW69" s="43">
        <f>'Drive Train'!$F$35-(GK69*$C$13)*$C$19*'Drive Train'!$F$39</f>
        <v>12.4</v>
      </c>
      <c r="OX69" s="47">
        <f t="shared" si="240"/>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190">
        <f t="shared" si="241"/>
        <v>2.4400000000000013</v>
      </c>
      <c r="PU69" s="43">
        <f t="shared" si="242"/>
        <v>15.29521453649356</v>
      </c>
      <c r="PV69" s="43">
        <f t="shared" si="243"/>
        <v>21.989171779765691</v>
      </c>
      <c r="PW69" s="43">
        <f t="shared" si="244"/>
        <v>19.659205245198354</v>
      </c>
      <c r="PX69" s="43">
        <f t="shared" si="245"/>
        <v>15.922362554936914</v>
      </c>
      <c r="PY69" s="43">
        <f t="shared" si="246"/>
        <v>13.997470007769731</v>
      </c>
      <c r="PZ69" s="43">
        <f t="shared" si="247"/>
        <v>12.208295022960858</v>
      </c>
      <c r="QA69" s="43">
        <f t="shared" si="248"/>
        <v>11.812774381794295</v>
      </c>
      <c r="QB69" s="43">
        <f t="shared" si="249"/>
        <v>11.153060367918922</v>
      </c>
      <c r="QC69" s="43">
        <f t="shared" si="250"/>
        <v>10.945422930559467</v>
      </c>
      <c r="QD69" s="43">
        <f t="shared" si="251"/>
        <v>10.744299234348867</v>
      </c>
      <c r="QE69" s="43">
        <f t="shared" si="252"/>
        <v>10.598935127087987</v>
      </c>
      <c r="QF69" s="43">
        <f t="shared" si="253"/>
        <v>12.671867802378079</v>
      </c>
      <c r="QG69" s="43">
        <f t="shared" si="254"/>
        <v>14.093260448277812</v>
      </c>
      <c r="QH69" s="43">
        <f t="shared" si="255"/>
        <v>15.107327178785757</v>
      </c>
      <c r="QI69" s="43">
        <f t="shared" si="256"/>
        <v>15.233594907395327</v>
      </c>
      <c r="QJ69" s="43">
        <f t="shared" si="257"/>
        <v>15.866407696386977</v>
      </c>
      <c r="QK69" s="43">
        <f t="shared" si="258"/>
        <v>16.23173898600314</v>
      </c>
      <c r="QL69" s="43">
        <f t="shared" si="259"/>
        <v>16.322777686005129</v>
      </c>
      <c r="QM69" s="43">
        <f t="shared" si="260"/>
        <v>16.11264101882972</v>
      </c>
      <c r="QN69" s="43">
        <f t="shared" si="261"/>
        <v>16.187403996628273</v>
      </c>
      <c r="QO69" s="43">
        <f t="shared" si="262"/>
        <v>16.005121974387158</v>
      </c>
      <c r="QP69" s="47">
        <f t="shared" si="263"/>
        <v>2.4400000000000013</v>
      </c>
      <c r="QQ69" s="43">
        <f t="shared" si="354"/>
        <v>0</v>
      </c>
      <c r="QR69" s="43">
        <f t="shared" si="355"/>
        <v>1.9887219367401305E-2</v>
      </c>
      <c r="QS69" s="43">
        <f t="shared" si="356"/>
        <v>0</v>
      </c>
      <c r="QT69" s="43">
        <f t="shared" si="357"/>
        <v>0</v>
      </c>
      <c r="QU69" s="43">
        <f t="shared" si="358"/>
        <v>0</v>
      </c>
      <c r="QV69" s="43">
        <f t="shared" si="359"/>
        <v>0</v>
      </c>
      <c r="QW69" s="43">
        <f t="shared" si="360"/>
        <v>0</v>
      </c>
      <c r="QX69" s="43">
        <f t="shared" si="361"/>
        <v>0</v>
      </c>
      <c r="QY69" s="43">
        <f t="shared" si="362"/>
        <v>0</v>
      </c>
      <c r="QZ69" s="43">
        <f t="shared" si="363"/>
        <v>0</v>
      </c>
      <c r="RA69" s="43">
        <f t="shared" si="364"/>
        <v>0</v>
      </c>
      <c r="RB69" s="43">
        <f t="shared" si="365"/>
        <v>1.988819174403729E-2</v>
      </c>
      <c r="RC69" s="43">
        <f t="shared" si="366"/>
        <v>1.9887219422595664E-2</v>
      </c>
      <c r="RD69" s="43">
        <f t="shared" si="367"/>
        <v>1.9887219367478962E-2</v>
      </c>
      <c r="RE69" s="43">
        <f t="shared" si="368"/>
        <v>1.9887219367401416E-2</v>
      </c>
      <c r="RF69" s="43">
        <f t="shared" si="369"/>
        <v>0</v>
      </c>
      <c r="RG69" s="43">
        <f t="shared" si="370"/>
        <v>0</v>
      </c>
      <c r="RH69" s="43">
        <f t="shared" si="371"/>
        <v>0</v>
      </c>
      <c r="RI69" s="43">
        <f t="shared" si="372"/>
        <v>0</v>
      </c>
      <c r="RJ69" s="43">
        <f t="shared" si="373"/>
        <v>0</v>
      </c>
      <c r="RK69" s="43">
        <f t="shared" si="374"/>
        <v>0</v>
      </c>
      <c r="RL69" s="47">
        <f t="shared" si="264"/>
        <v>2.4400000000000013</v>
      </c>
      <c r="RM69" s="2">
        <f>IF(AND(LO69&gt;=LO$6*'Drive Train'!$AA$52,LO69&lt;=LO$6*'Drive Train'!$AA$53,KS69=0,JW69=0,EU69&gt;0),$C$17,0)</f>
        <v>0</v>
      </c>
      <c r="RN69" s="2">
        <f>IF(AND(LP69&gt;=LP$6*'Drive Train'!$AA$52,LP69&lt;=LP$6*'Drive Train'!$AA$53,KT69=0,JX69=0,EV69&gt;0),$C$17,0)</f>
        <v>0</v>
      </c>
      <c r="RO69" s="2">
        <f>IF(AND(LQ69&gt;=LQ$6*'Drive Train'!$AA$52,LQ69&lt;=LQ$6*'Drive Train'!$AA$53,KU69=0,JY69=0,EW69&gt;0),$C$17,0)</f>
        <v>0</v>
      </c>
      <c r="RP69" s="2">
        <f>IF(AND(LR69&gt;=LR$6*'Drive Train'!$AA$52,LR69&lt;=LR$6*'Drive Train'!$AA$53,KV69=0,JZ69=0,EX69&gt;0),$C$17,0)</f>
        <v>0</v>
      </c>
      <c r="RQ69" s="2">
        <f>IF(AND(LS69&gt;=LS$6*'Drive Train'!$AA$52,LS69&lt;=LS$6*'Drive Train'!$AA$53,KW69=0,KA69=0,EY69&gt;0),$C$17,0)</f>
        <v>0</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v>
      </c>
      <c r="RY69" s="2">
        <f>IF(AND(MA69&gt;=MA$6*'Drive Train'!$AA$52,MA69&lt;=MA$6*'Drive Train'!$AA$53,LE69=0,KI69=0,FG69&gt;0),$C$17,0)</f>
        <v>0</v>
      </c>
      <c r="RZ69" s="2">
        <f>IF(AND(MB69&gt;=MB$6*'Drive Train'!$AA$52,MB69&lt;=MB$6*'Drive Train'!$AA$53,LF69=0,KJ69=0,FH69&gt;0),$C$17,0)</f>
        <v>0</v>
      </c>
      <c r="SA69" s="2">
        <f>IF(AND(MC69&gt;=MC$6*'Drive Train'!$AA$52,MC69&lt;=MC$6*'Drive Train'!$AA$53,LG69=0,KK69=0,FI69&gt;0),$C$17,0)</f>
        <v>0</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265"/>
        <v>2.4400000000000013</v>
      </c>
      <c r="SI69" s="2">
        <f>IF(AND(EU69&lt;0,KS69=0,LO69&gt;=LO$6*'Drive Train'!$AA$52,LO69&lt;=LO$6*'Drive Train'!$AA$53,OY69=1,JW69=0),$C$17,0)</f>
        <v>0</v>
      </c>
      <c r="SJ69" s="2">
        <f>IF(AND(EV69&lt;0,KT69=0,LP69&gt;=LP$6*'Drive Train'!$AA$52,LP69&lt;=LP$6*'Drive Train'!$AA$53,OZ69=1,JX69=0),$C$17,0)</f>
        <v>0</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0.04</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266"/>
        <v>2.4400000000000013</v>
      </c>
    </row>
    <row r="70" spans="2:524" x14ac:dyDescent="0.3">
      <c r="B70" s="1"/>
      <c r="C70" s="3" t="s">
        <v>65</v>
      </c>
      <c r="E70" s="15">
        <f>MIN(((E71/$C$12)*($C$14-$C$15)+$C$15)*$C$19,'Drive Train'!$F$37)</f>
        <v>82.564974873032696</v>
      </c>
      <c r="F70" s="15">
        <f>MIN(((F71)/$C$12*($C$14-$C$15)+$C$15)*$C$19,'Drive Train'!$F$37)</f>
        <v>100</v>
      </c>
      <c r="G70" s="15">
        <f>MIN(((G71)/$C$12*($C$14-$C$15)+$C$15)*$C$19,'Drive Train'!$F$37)</f>
        <v>100</v>
      </c>
      <c r="H70" s="15">
        <f>MIN(((H71)/$C$12*($C$14-$C$15)+$C$15)*$C$19,'Drive Train'!$F$37)</f>
        <v>87.062326336152267</v>
      </c>
      <c r="I70" s="15">
        <f>MIN(((I71)/$C$12*($C$14-$C$15)+$C$15)*$C$19,'Drive Train'!$F$37)</f>
        <v>71.642835605456611</v>
      </c>
      <c r="J70" s="15">
        <f>MIN(((J71)/$C$12*($C$14-$C$15)+$C$15)*$C$19,'Drive Train'!$F$37)</f>
        <v>61.157581908583566</v>
      </c>
      <c r="K70" s="15">
        <f>MIN(((K71)/$C$12*($C$14-$C$15)+$C$15)*$C$19,'Drive Train'!$F$37)</f>
        <v>53.564811990158226</v>
      </c>
      <c r="L70" s="15">
        <f>MIN(((L71)/$C$12*($C$14-$C$15)+$C$15)*$C$19,'Drive Train'!$F$37)</f>
        <v>47.812713567108744</v>
      </c>
      <c r="M70" s="15">
        <f>MIN(((M71)/$C$12*($C$14-$C$15)+$C$15)*$C$19,'Drive Train'!$F$37)</f>
        <v>43.304312100394277</v>
      </c>
      <c r="N70" s="15">
        <f>MIN(((N71)/$C$12*($C$14-$C$15)+$C$15)*$C$19,'Drive Train'!$F$37)</f>
        <v>39.675598724746067</v>
      </c>
      <c r="O70" s="15">
        <f>MIN(((O71)/$C$12*($C$14-$C$15)+$C$15)*$C$19,'Drive Train'!$F$37)</f>
        <v>36.691989949213074</v>
      </c>
      <c r="R70" s="49">
        <f t="shared" si="97"/>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47">
        <f t="shared" si="98"/>
        <v>2.4800000000000013</v>
      </c>
      <c r="AO70" s="36">
        <f>LO70*12*60/(PI() * 'Drive Train'!$F$15)/S$6*ABS(S70)</f>
        <v>0</v>
      </c>
      <c r="AP70" s="36">
        <f>LP70*12*60/(PI() * 'Drive Train'!$F$15)/T$6*ABS(T70)</f>
        <v>0</v>
      </c>
      <c r="AQ70" s="36">
        <f>LQ70*12*60/(PI() * 'Drive Train'!$F$15)/U$6*ABS(U70)</f>
        <v>0</v>
      </c>
      <c r="AR70" s="36">
        <f>LR70*12*60/(PI() * 'Drive Train'!$F$15)/V$6*ABS(V70)</f>
        <v>0</v>
      </c>
      <c r="AS70" s="36">
        <f>LS70*12*60/(PI() * 'Drive Train'!$F$15)/W$6*ABS(W70)</f>
        <v>0</v>
      </c>
      <c r="AT70" s="36">
        <f>LT70*12*60/(PI() * 'Drive Train'!$F$15)/X$6*ABS(X70)</f>
        <v>0</v>
      </c>
      <c r="AU70" s="36">
        <f>LU70*12*60/(PI() * 'Drive Train'!$F$15)/Y$6*ABS(Y70)</f>
        <v>0</v>
      </c>
      <c r="AV70" s="36">
        <f>LV70*12*60/(PI() * 'Drive Train'!$F$15)/Z$6*ABS(Z70)</f>
        <v>0</v>
      </c>
      <c r="AW70" s="36">
        <f>LW70*12*60/(PI() * 'Drive Train'!$F$15)/AA$6*ABS(AA70)</f>
        <v>0</v>
      </c>
      <c r="AX70" s="36">
        <f>LX70*12*60/(PI() * 'Drive Train'!$F$15)/AB$6*ABS(AB70)</f>
        <v>0</v>
      </c>
      <c r="AY70" s="36">
        <f>LY70*12*60/(PI() * 'Drive Train'!$F$15)/AC$6*ABS(AC70)</f>
        <v>0</v>
      </c>
      <c r="AZ70" s="36">
        <f>LZ70*12*60/(PI() * 'Drive Train'!$F$15)/AD$6*ABS(AD70)</f>
        <v>0</v>
      </c>
      <c r="BA70" s="36">
        <f>MA70*12*60/(PI() * 'Drive Train'!$F$15)/AE$6*ABS(AE70)</f>
        <v>0</v>
      </c>
      <c r="BB70" s="36">
        <f>MB70*12*60/(PI() * 'Drive Train'!$F$15)/AF$6*ABS(AF70)</f>
        <v>0</v>
      </c>
      <c r="BC70" s="36">
        <f>MC70*12*60/(PI() * 'Drive Train'!$F$15)/AG$6*ABS(AG70)</f>
        <v>0</v>
      </c>
      <c r="BD70" s="36">
        <f>MD70*12*60/(PI() * 'Drive Train'!$F$15)/AH$6*ABS(AH70)</f>
        <v>0</v>
      </c>
      <c r="BE70" s="36">
        <f>ME70*12*60/(PI() * 'Drive Train'!$F$15)/AI$6*ABS(AI70)</f>
        <v>0</v>
      </c>
      <c r="BF70" s="36">
        <f>MF70*12*60/(PI() * 'Drive Train'!$F$15)/AJ$6*ABS(AJ70)</f>
        <v>0</v>
      </c>
      <c r="BG70" s="36">
        <f>MG70*12*60/(PI() * 'Drive Train'!$F$15)/AK$6*ABS(AK70)</f>
        <v>0</v>
      </c>
      <c r="BH70" s="36">
        <f>MH70*12*60/(PI() * 'Drive Train'!$F$15)/AL$6*ABS(AL70)</f>
        <v>0</v>
      </c>
      <c r="BI70" s="36">
        <f>MI70*12*60/(PI() * 'Drive Train'!$F$15)/AM$6*ABS(AM70)</f>
        <v>0</v>
      </c>
      <c r="BJ70" s="47">
        <f t="shared" si="308"/>
        <v>2.4800000000000013</v>
      </c>
      <c r="BK70" s="2">
        <f>IF(OR(KS69=1,AND($C$37=Motors!$C$32,OY69=1)),0,IF(NG70=0,-(CG69+$C$15)/($C$14-$C$15)*$C$12,($C$11*S70-AO70)/($C$11*S70)*$C$12*S70))</f>
        <v>0</v>
      </c>
      <c r="BL70" s="2">
        <f>IF(OR(KT69=1,AND($C$37=Motors!$C$32,OZ69=1)),0,IF(NH70=0,-(CH69+$C$15)/($C$14-$C$15)*$C$12,($C$11*T70-AP70)/($C$11*T70)*$C$12*T70))</f>
        <v>0</v>
      </c>
      <c r="BM70" s="2">
        <f>IF(OR(KU69=1,AND($C$37=Motors!$C$32,PA69=1)),0,IF(NI70=0,-(CI69+$C$15)/($C$14-$C$15)*$C$12,($C$11*U70-AQ70)/($C$11*U70)*$C$12*U70))</f>
        <v>0</v>
      </c>
      <c r="BN70" s="2">
        <f>IF(OR(KV69=1,AND($C$37=Motors!$C$32,PB69=1)),0,IF(NJ70=0,-(CJ69+$C$15)/($C$14-$C$15)*$C$12,($C$11*V70-AR70)/($C$11*V70)*$C$12*V70))</f>
        <v>0</v>
      </c>
      <c r="BO70" s="2">
        <f>IF(OR(KW69=1,AND($C$37=Motors!$C$32,PC69=1)),0,IF(NK70=0,-(CK69+$C$15)/($C$14-$C$15)*$C$12,($C$11*W70-AS70)/($C$11*W70)*$C$12*W70))</f>
        <v>0</v>
      </c>
      <c r="BP70" s="2">
        <f>IF(OR(KX69=1,AND($C$37=Motors!$C$32,PD69=1)),0,IF(NL70=0,-(CL69+$C$15)/($C$14-$C$15)*$C$12,($C$11*X70-AT70)/($C$11*X70)*$C$12*X70))</f>
        <v>0</v>
      </c>
      <c r="BQ70" s="2">
        <f>IF(OR(KY69=1,AND($C$37=Motors!$C$32,PE69=1)),0,IF(NM70=0,-(CM69+$C$15)/($C$14-$C$15)*$C$12,($C$11*Y70-AU70)/($C$11*Y70)*$C$12*Y70))</f>
        <v>0</v>
      </c>
      <c r="BR70" s="2">
        <f>IF(OR(KZ69=1,AND($C$37=Motors!$C$32,PF69=1)),0,IF(NN70=0,-(CN69+$C$15)/($C$14-$C$15)*$C$12,($C$11*Z70-AV70)/($C$11*Z70)*$C$12*Z70))</f>
        <v>0</v>
      </c>
      <c r="BS70" s="2">
        <f>IF(OR(LA69=1,AND($C$37=Motors!$C$32,PG69=1)),0,IF(NO70=0,-(CO69+$C$15)/($C$14-$C$15)*$C$12,($C$11*AA70-AW70)/($C$11*AA70)*$C$12*AA70))</f>
        <v>0</v>
      </c>
      <c r="BT70" s="2">
        <f>IF(OR(LB69=1,AND($C$37=Motors!$C$32,PH69=1)),0,IF(NP70=0,-(CP69+$C$15)/($C$14-$C$15)*$C$12,($C$11*AB70-AX70)/($C$11*AB70)*$C$12*AB70))</f>
        <v>0</v>
      </c>
      <c r="BU70" s="2">
        <f>IF(OR(LC69=1,AND($C$37=Motors!$C$32,PI69=1)),0,IF(NQ70=0,-(CQ69+$C$15)/($C$14-$C$15)*$C$12,($C$11*AC70-AY70)/($C$11*AC70)*$C$12*AC70))</f>
        <v>0</v>
      </c>
      <c r="BV70" s="2">
        <f>IF(OR(LD69=1,AND($C$37=Motors!$C$32,PJ69=1)),0,IF(NR70=0,-(CR69+$C$15)/($C$14-$C$15)*$C$12,($C$11*AD70-AZ70)/($C$11*AD70)*$C$12*AD70))</f>
        <v>0</v>
      </c>
      <c r="BW70" s="2">
        <f>IF(OR(LE69=1,AND($C$37=Motors!$C$32,PK69=1)),0,IF(NS70=0,-(CS69+$C$15)/($C$14-$C$15)*$C$12,($C$11*AE70-BA70)/($C$11*AE70)*$C$12*AE70))</f>
        <v>0</v>
      </c>
      <c r="BX70" s="2">
        <f>IF(OR(LF69=1,AND($C$37=Motors!$C$32,PL69=1)),0,IF(NT70=0,-(CT69+$C$15)/($C$14-$C$15)*$C$12,($C$11*AF70-BB70)/($C$11*AF70)*$C$12*AF70))</f>
        <v>0</v>
      </c>
      <c r="BY70" s="2">
        <f>IF(OR(LG69=1,AND($C$37=Motors!$C$32,PM69=1)),0,IF(NU70=0,-(CU69+$C$15)/($C$14-$C$15)*$C$12,($C$11*AG70-BC70)/($C$11*AG70)*$C$12*AG70))</f>
        <v>0</v>
      </c>
      <c r="BZ70" s="2">
        <f>IF(OR(LH69=1,AND($C$37=Motors!$C$32,PN69=1)),0,IF(NV70=0,-(CV69+$C$15)/($C$14-$C$15)*$C$12,($C$11*AH70-BD70)/($C$11*AH70)*$C$12*AH70))</f>
        <v>0</v>
      </c>
      <c r="CA70" s="2">
        <f>IF(OR(LI69=1,AND($C$37=Motors!$C$32,PO69=1)),0,IF(NW70=0,-(CW69+$C$15)/($C$14-$C$15)*$C$12,($C$11*AI70-BE70)/($C$11*AI70)*$C$12*AI70))</f>
        <v>0</v>
      </c>
      <c r="CB70" s="2">
        <f>IF(OR(LJ69=1,AND($C$37=Motors!$C$32,PP69=1)),0,IF(NX70=0,-(CX69+$C$15)/($C$14-$C$15)*$C$12,($C$11*AJ70-BF70)/($C$11*AJ70)*$C$12*AJ70))</f>
        <v>0</v>
      </c>
      <c r="CC70" s="2">
        <f>IF(OR(LK69=1,AND($C$37=Motors!$C$32,PQ69=1)),0,IF(NY70=0,-(CY69+$C$15)/($C$14-$C$15)*$C$12,($C$11*AK70-BG70)/($C$11*AK70)*$C$12*AK70))</f>
        <v>0</v>
      </c>
      <c r="CD70" s="2">
        <f>IF(OR(LL69=1,AND($C$37=Motors!$C$32,PR69=1)),0,IF(NZ70=0,-(CZ69+$C$15)/($C$14-$C$15)*$C$12,($C$11*AL70-BH70)/($C$11*AL70)*$C$12*AL70))</f>
        <v>0</v>
      </c>
      <c r="CE70" s="2">
        <f>IF(OR(LM69=1,AND($C$37=Motors!$C$32,PS69=1)),0,IF(OA70=0,-(DA69+$C$15)/($C$14-$C$15)*$C$12,($C$11*AM70-BI70)/($C$11*AM70)*$C$12*AM70))</f>
        <v>0</v>
      </c>
      <c r="CF70" s="47">
        <f t="shared" si="309"/>
        <v>2.4800000000000013</v>
      </c>
      <c r="CG70" s="43">
        <f>IF(AND(KS69=1,OY69=1),0,ABS(BK70/$C$12*($C$14-$C$15)+$C$15) *'Drive Train'!$AA$49 + CG69*(1-'Drive Train'!$AA$49))</f>
        <v>0</v>
      </c>
      <c r="CH70" s="43">
        <f>IF(AND(KT69=1,OZ69=1),0,ABS(BL70/$C$12*($C$14-$C$15)+$C$15) *'Drive Train'!$AA$49 + CH69*(1-'Drive Train'!$AA$49))</f>
        <v>1.5274999999999999</v>
      </c>
      <c r="CI70" s="43">
        <f>IF(AND(KU69=1,PA69=1),0,ABS(BM70/$C$12*($C$14-$C$15)+$C$15) *'Drive Train'!$AA$49 + CI69*(1-'Drive Train'!$AA$49))</f>
        <v>0</v>
      </c>
      <c r="CJ70" s="43">
        <f>IF(AND(KV69=1,PB69=1),0,ABS(BN70/$C$12*($C$14-$C$15)+$C$15) *'Drive Train'!$AA$49 + CJ69*(1-'Drive Train'!$AA$49))</f>
        <v>0</v>
      </c>
      <c r="CK70" s="43">
        <f>IF(AND(KW69=1,PC69=1),0,ABS(BO70/$C$12*($C$14-$C$15)+$C$15) *'Drive Train'!$AA$49 + CK69*(1-'Drive Train'!$AA$49))</f>
        <v>0</v>
      </c>
      <c r="CL70" s="43">
        <f>IF(AND(KX69=1,PD69=1),0,ABS(BP70/$C$12*($C$14-$C$15)+$C$15) *'Drive Train'!$AA$49 + CL69*(1-'Drive Train'!$AA$49))</f>
        <v>0</v>
      </c>
      <c r="CM70" s="43">
        <f>IF(AND(KY69=1,PE69=1),0,ABS(BQ70/$C$12*($C$14-$C$15)+$C$15) *'Drive Train'!$AA$49 + CM69*(1-'Drive Train'!$AA$49))</f>
        <v>0</v>
      </c>
      <c r="CN70" s="43">
        <f>IF(AND(KZ69=1,PF69=1),0,ABS(BR70/$C$12*($C$14-$C$15)+$C$15) *'Drive Train'!$AA$49 + CN69*(1-'Drive Train'!$AA$49))</f>
        <v>0</v>
      </c>
      <c r="CO70" s="43">
        <f>IF(AND(LA69=1,PG69=1),0,ABS(BS70/$C$12*($C$14-$C$15)+$C$15) *'Drive Train'!$AA$49 + CO69*(1-'Drive Train'!$AA$49))</f>
        <v>0</v>
      </c>
      <c r="CP70" s="43">
        <f>IF(AND(LB69=1,PH69=1),0,ABS(BT70/$C$12*($C$14-$C$15)+$C$15) *'Drive Train'!$AA$49 + CP69*(1-'Drive Train'!$AA$49))</f>
        <v>0</v>
      </c>
      <c r="CQ70" s="43">
        <f>IF(AND(LC69=1,PI69=1),0,ABS(BU70/$C$12*($C$14-$C$15)+$C$15) *'Drive Train'!$AA$49 + CQ69*(1-'Drive Train'!$AA$49))</f>
        <v>0</v>
      </c>
      <c r="CR70" s="43">
        <f>IF(AND(LD69=1,PJ69=1),0,ABS(BV70/$C$12*($C$14-$C$15)+$C$15) *'Drive Train'!$AA$49 + CR69*(1-'Drive Train'!$AA$49))</f>
        <v>1.5275149372849368</v>
      </c>
      <c r="CS70" s="43">
        <f>IF(AND(LE69=1,PK69=1),0,ABS(BW70/$C$12*($C$14-$C$15)+$C$15) *'Drive Train'!$AA$49 + CS69*(1-'Drive Train'!$AA$49))</f>
        <v>1.527500000847875</v>
      </c>
      <c r="CT70" s="43">
        <f>IF(AND(LF69=1,PL69=1),0,ABS(BX70/$C$12*($C$14-$C$15)+$C$15) *'Drive Train'!$AA$49 + CT69*(1-'Drive Train'!$AA$49))</f>
        <v>1.5275000000011927</v>
      </c>
      <c r="CU70" s="43">
        <f>IF(AND(LG69=1,PM69=1),0,ABS(BY70/$C$12*($C$14-$C$15)+$C$15) *'Drive Train'!$AA$49 + CU69*(1-'Drive Train'!$AA$49))</f>
        <v>1.5275000000000016</v>
      </c>
      <c r="CV70" s="43">
        <f>IF(AND(LH69=1,PN69=1),0,ABS(BZ70/$C$12*($C$14-$C$15)+$C$15) *'Drive Train'!$AA$49 + CV69*(1-'Drive Train'!$AA$49))</f>
        <v>0</v>
      </c>
      <c r="CW70" s="43">
        <f>IF(AND(LI69=1,PO69=1),0,ABS(CA70/$C$12*($C$14-$C$15)+$C$15) *'Drive Train'!$AA$49 + CW69*(1-'Drive Train'!$AA$49))</f>
        <v>0</v>
      </c>
      <c r="CX70" s="43">
        <f>IF(AND(LJ69=1,PP69=1),0,ABS(CB70/$C$12*($C$14-$C$15)+$C$15) *'Drive Train'!$AA$49 + CX69*(1-'Drive Train'!$AA$49))</f>
        <v>0</v>
      </c>
      <c r="CY70" s="43">
        <f>IF(AND(LK69=1,PQ69=1),0,ABS(CC70/$C$12*($C$14-$C$15)+$C$15) *'Drive Train'!$AA$49 + CY69*(1-'Drive Train'!$AA$49))</f>
        <v>0</v>
      </c>
      <c r="CZ70" s="43">
        <f>IF(AND(LL69=1,PR69=1),0,ABS(CD70/$C$12*($C$14-$C$15)+$C$15) *'Drive Train'!$AA$49 + CZ69*(1-'Drive Train'!$AA$49))</f>
        <v>0</v>
      </c>
      <c r="DA70" s="43">
        <f>IF(AND(LM69=1,PS69=1),0,ABS(CE70/$C$12*($C$14-$C$15)+$C$15) *'Drive Train'!$AA$49 + DA69*(1-'Drive Train'!$AA$49))</f>
        <v>0</v>
      </c>
      <c r="DB70" s="47">
        <f t="shared" si="99"/>
        <v>2.4800000000000013</v>
      </c>
      <c r="DC70" s="43">
        <f t="shared" si="310"/>
        <v>0</v>
      </c>
      <c r="DD70" s="43">
        <f t="shared" si="311"/>
        <v>1.5274999999999999</v>
      </c>
      <c r="DE70" s="43">
        <f t="shared" si="312"/>
        <v>0</v>
      </c>
      <c r="DF70" s="43">
        <f t="shared" si="313"/>
        <v>0</v>
      </c>
      <c r="DG70" s="43">
        <f t="shared" si="314"/>
        <v>0</v>
      </c>
      <c r="DH70" s="43">
        <f t="shared" si="315"/>
        <v>0</v>
      </c>
      <c r="DI70" s="43">
        <f t="shared" si="316"/>
        <v>0</v>
      </c>
      <c r="DJ70" s="43">
        <f t="shared" si="317"/>
        <v>0</v>
      </c>
      <c r="DK70" s="43">
        <f t="shared" si="318"/>
        <v>0</v>
      </c>
      <c r="DL70" s="43">
        <f t="shared" si="319"/>
        <v>0</v>
      </c>
      <c r="DM70" s="43">
        <f t="shared" si="320"/>
        <v>0</v>
      </c>
      <c r="DN70" s="43">
        <f t="shared" si="321"/>
        <v>1.5275149372849368</v>
      </c>
      <c r="DO70" s="43">
        <f t="shared" si="322"/>
        <v>1.527500000847875</v>
      </c>
      <c r="DP70" s="43">
        <f t="shared" si="323"/>
        <v>1.5275000000011927</v>
      </c>
      <c r="DQ70" s="43">
        <f t="shared" si="324"/>
        <v>1.5275000000000016</v>
      </c>
      <c r="DR70" s="43">
        <f t="shared" si="325"/>
        <v>0</v>
      </c>
      <c r="DS70" s="43">
        <f t="shared" si="326"/>
        <v>0</v>
      </c>
      <c r="DT70" s="43">
        <f t="shared" si="327"/>
        <v>0</v>
      </c>
      <c r="DU70" s="43">
        <f t="shared" si="328"/>
        <v>0</v>
      </c>
      <c r="DV70" s="43">
        <f t="shared" si="329"/>
        <v>0</v>
      </c>
      <c r="DW70" s="43">
        <f t="shared" si="330"/>
        <v>0</v>
      </c>
      <c r="DX70" s="47">
        <f t="shared" si="100"/>
        <v>2.4800000000000013</v>
      </c>
      <c r="DY70" s="2">
        <f>IF(OY70=0,($C$23/0.4536*IF(ISNA(MK69),'Drive Train'!$F$16,'Drive Train'!$F$17)*4.448*$C$24*S$6)*SIGN(BK70),BK70)</f>
        <v>0</v>
      </c>
      <c r="DZ70" s="2">
        <f>IF(OZ70=0,($C$23/0.4536*IF(ISNA(ML69),'Drive Train'!$F$16,'Drive Train'!$F$17)*4.448*$C$24*$C$21*T$6)*SIGN(BL70),BL70)</f>
        <v>0</v>
      </c>
      <c r="EA70" s="2">
        <f>IF(PA70=0,($C$23/0.4536*IF(ISNA(MM69),'Drive Train'!$F$16,'Drive Train'!$F$17)*4.448*$C$24*$C$21*U$6)*SIGN(BM70),BM70)</f>
        <v>0</v>
      </c>
      <c r="EB70" s="2">
        <f>IF(PB70=0,($C$23/0.4536*IF(ISNA(MN69),'Drive Train'!$F$16,'Drive Train'!$F$17)*4.448*$C$24*$C$21*V$6)*SIGN(BN70),BN70)</f>
        <v>0</v>
      </c>
      <c r="EC70" s="2">
        <f>IF(PC70=0,($C$23/0.4536*IF(ISNA(MO69),'Drive Train'!$F$16,'Drive Train'!$F$17)*4.448*$C$24*$C$21*W$6)*SIGN(BO70),BO70)</f>
        <v>0</v>
      </c>
      <c r="ED70" s="2">
        <f>IF(PD70=0,($C$23/0.4536*IF(ISNA(MP69),'Drive Train'!$F$16,'Drive Train'!$F$17)*4.448*$C$24*$C$21*X$6)*SIGN(BP70),BP70)</f>
        <v>0</v>
      </c>
      <c r="EE70" s="2">
        <f>IF(PE70=0,($C$23/0.4536*IF(ISNA(MQ69),'Drive Train'!$F$16,'Drive Train'!$F$17)*4.448*$C$24*$C$21*Y$6)*SIGN(BQ70),BQ70)</f>
        <v>0</v>
      </c>
      <c r="EF70" s="2">
        <f>IF(PF70=0,($C$23/0.4536*IF(ISNA(MR69),'Drive Train'!$F$16,'Drive Train'!$F$17)*4.448*$C$24*$C$21*Z$6)*SIGN(BR70),BR70)</f>
        <v>0</v>
      </c>
      <c r="EG70" s="2">
        <f>IF(PG70=0,($C$23/0.4536*IF(ISNA(MS69),'Drive Train'!$F$16,'Drive Train'!$F$17)*4.448*$C$24*$C$21*AA$6)*SIGN(BS70),BS70)</f>
        <v>0</v>
      </c>
      <c r="EH70" s="2">
        <f>IF(PH70=0,($C$23/0.4536*IF(ISNA(MT69),'Drive Train'!$F$16,'Drive Train'!$F$17)*4.448*$C$24*$C$21*AB$6)*SIGN(BT70),BT70)</f>
        <v>0</v>
      </c>
      <c r="EI70" s="2">
        <f>IF(PI70=0,($C$23/0.4536*IF(ISNA(MU69),'Drive Train'!$F$16,'Drive Train'!$F$17)*4.448*$C$24*$C$21*AC$6)*SIGN(BU70),BU70)</f>
        <v>0</v>
      </c>
      <c r="EJ70" s="2">
        <f>IF(PJ70=0,($C$23/0.4536*IF(ISNA(MV69),'Drive Train'!$F$16,'Drive Train'!$F$17)*4.448*$C$24*$C$21*AD$6)*SIGN(BV70),BV70)</f>
        <v>0</v>
      </c>
      <c r="EK70" s="2">
        <f>IF(PK70=0,($C$23/0.4536*IF(ISNA(MW69),'Drive Train'!$F$16,'Drive Train'!$F$17)*4.448*$C$24*$C$21*AE$6)*SIGN(BW70),BW70)</f>
        <v>0</v>
      </c>
      <c r="EL70" s="2">
        <f>IF(PL70=0,($C$23/0.4536*IF(ISNA(MX69),'Drive Train'!$F$16,'Drive Train'!$F$17)*4.448*$C$24*$C$21*AF$6)*SIGN(BX70),BX70)</f>
        <v>0</v>
      </c>
      <c r="EM70" s="2">
        <f>IF(PM70=0,($C$23/0.4536*IF(ISNA(MY69),'Drive Train'!$F$16,'Drive Train'!$F$17)*4.448*$C$24*$C$21*AG$6)*SIGN(BY70),BY70)</f>
        <v>0</v>
      </c>
      <c r="EN70" s="2">
        <f>IF(PN70=0,($C$23/0.4536*IF(ISNA(MZ69),'Drive Train'!$F$16,'Drive Train'!$F$17)*4.448*$C$24*$C$21*AH$6)*SIGN(BZ70),BZ70)</f>
        <v>0</v>
      </c>
      <c r="EO70" s="2">
        <f>IF(PO70=0,($C$23/0.4536*IF(ISNA(NA69),'Drive Train'!$F$16,'Drive Train'!$F$17)*4.448*$C$24*$C$21*AI$6)*SIGN(CA70),CA70)</f>
        <v>0</v>
      </c>
      <c r="EP70" s="2">
        <f>IF(PP70=0,($C$23/0.4536*IF(ISNA(NB69),'Drive Train'!$F$16,'Drive Train'!$F$17)*4.448*$C$24*$C$21*AJ$6)*SIGN(CB70),CB70)</f>
        <v>0</v>
      </c>
      <c r="EQ70" s="2">
        <f>IF(PQ70=0,($C$23/0.4536*IF(ISNA(NC69),'Drive Train'!$F$16,'Drive Train'!$F$17)*4.448*$C$24*$C$21*AK$6)*SIGN(CC70),CC70)</f>
        <v>0</v>
      </c>
      <c r="ER70" s="2">
        <f>IF(PR70=0,($C$23/0.4536*IF(ISNA(ND69),'Drive Train'!$F$16,'Drive Train'!$F$17)*4.448*$C$24*$C$21*AL$6)*SIGN(CD70),CD70)</f>
        <v>0</v>
      </c>
      <c r="ES70" s="2">
        <f>IF(PS70=0,($C$23/0.4536*IF(ISNA(NE69),'Drive Train'!$F$16,'Drive Train'!$F$17)*4.448*$C$24*$C$21*AM$6)*SIGN(CE70),CE70)</f>
        <v>0</v>
      </c>
      <c r="ET70" s="47">
        <f t="shared" si="331"/>
        <v>2.4800000000000013</v>
      </c>
      <c r="EU70" s="2">
        <f>MAX(MIN(IF(AND(OY69=1,NG70&lt;0),-1,1)*(DC70-$C$15)/($C$14-$C$15)*$C$12*$C$21-$C$33*LO70/AO$6 -  OY69*$C$33/$C$21,DY69/$C$19),MAX(EU$8:EU69)*-1)</f>
        <v>-0.84420937587075306</v>
      </c>
      <c r="EV70" s="2">
        <f>MAX(MIN(IF(AND(OZ69=1,NH70&lt;0),-1,1)*(DD70-$C$15)/($C$14-$C$15)*$C$12*$C$21-$C$33*LP70/AP$6 -  OZ69*$C$33/$C$21,DZ69/$C$19),MAX(EV$8:EV69)*-1)</f>
        <v>-0.89322756633190659</v>
      </c>
      <c r="EW70" s="2">
        <f>MAX(MIN(IF(AND(PA69=1,NI70&lt;0),-1,1)*(DE70-$C$15)/($C$14-$C$15)*$C$12*$C$21-$C$33*LQ70/AQ$6 -  PA69*$C$33/$C$21,EA69/$C$19),MAX(EW$8:EW69)*-1)</f>
        <v>-0.84420937587075306</v>
      </c>
      <c r="EX70" s="2">
        <f>MAX(MIN(IF(AND(PB69=1,NJ70&lt;0),-1,1)*(DF70-$C$15)/($C$14-$C$15)*$C$12*$C$21-$C$33*LR70/AR$6 -  PB69*$C$33/$C$21,EB69/$C$19),MAX(EX$8:EX69)*-1)</f>
        <v>-0.84420937587075306</v>
      </c>
      <c r="EY70" s="2">
        <f>MAX(MIN(IF(AND(PC69=1,NK70&lt;0),-1,1)*(DG70-$C$15)/($C$14-$C$15)*$C$12*$C$21-$C$33*LS70/AS$6 -  PC69*$C$33/$C$21,EC69/$C$19),MAX(EY$8:EY69)*-1)</f>
        <v>-0.84420937587075306</v>
      </c>
      <c r="EZ70" s="2">
        <f>MAX(MIN(IF(AND(PD69=1,NL70&lt;0),-1,1)*(DH70-$C$15)/($C$14-$C$15)*$C$12*$C$21-$C$33*LT70/AT$6 -  PD69*$C$33/$C$21,ED69/$C$19),MAX(EZ$8:EZ69)*-1)</f>
        <v>-0.84420937587075306</v>
      </c>
      <c r="FA70" s="2">
        <f>MAX(MIN(IF(AND(PE69=1,NM70&lt;0),-1,1)*(DI70-$C$15)/($C$14-$C$15)*$C$12*$C$21-$C$33*LU70/AU$6 -  PE69*$C$33/$C$21,EE69/$C$19),MAX(FA$8:FA69)*-1)</f>
        <v>-0.84420937587075306</v>
      </c>
      <c r="FB70" s="2">
        <f>MAX(MIN(IF(AND(PF69=1,NN70&lt;0),-1,1)*(DJ70-$C$15)/($C$14-$C$15)*$C$12*$C$21-$C$33*LV70/AV$6 -  PF69*$C$33/$C$21,EF69/$C$19),MAX(FB$8:FB69)*-1)</f>
        <v>-0.84420937587075306</v>
      </c>
      <c r="FC70" s="2">
        <f>MAX(MIN(IF(AND(PG69=1,NO70&lt;0),-1,1)*(DK70-$C$15)/($C$14-$C$15)*$C$12*$C$21-$C$33*LW70/AW$6 -  PG69*$C$33/$C$21,EG69/$C$19),MAX(FC$8:FC69)*-1)</f>
        <v>-0.82444281081081083</v>
      </c>
      <c r="FD70" s="2">
        <f>MAX(MIN(IF(AND(PH69=1,NP70&lt;0),-1,1)*(DL70-$C$15)/($C$14-$C$15)*$C$12*$C$21-$C$33*LX70/AX$6 -  PH69*$C$33/$C$21,EH69/$C$19),MAX(FD$8:FD69)*-1)</f>
        <v>-0.74400936585365862</v>
      </c>
      <c r="FE70" s="2">
        <f>MAX(MIN(IF(AND(PI69=1,NQ70&lt;0),-1,1)*(DM70-$C$15)/($C$14-$C$15)*$C$12*$C$21-$C$33*LY70/AY$6 -  PI69*$C$33/$C$21,EI69/$C$19),MAX(FE$8:FE69)*-1)</f>
        <v>-0.6778751999999999</v>
      </c>
      <c r="FF70" s="2">
        <f>MAX(MIN(IF(AND(PJ69=1,NR70&lt;0),-1,1)*(DN70-$C$15)/($C$14-$C$15)*$C$12*$C$21-$C$33*LZ70/AZ$6 -  PJ69*$C$33/$C$21,EJ69/$C$19),MAX(FF$8:FF69)*-1)</f>
        <v>-0.36771041517476449</v>
      </c>
      <c r="FG70" s="2">
        <f>MAX(MIN(IF(AND(PK69=1,NS70&lt;0),-1,1)*(DO70-$C$15)/($C$14-$C$15)*$C$12*$C$21-$C$33*MA70/BA$6 -  PK69*$C$33/$C$21,EK69/$C$19),MAX(FG$8:FG69)*-1)</f>
        <v>-0.4460383340531891</v>
      </c>
      <c r="FH70" s="2">
        <f>MAX(MIN(IF(AND(PL69=1,NT70&lt;0),-1,1)*(DP70-$C$15)/($C$14-$C$15)*$C$12*$C$21-$C$33*MB70/BB$6 -  PL69*$C$33/$C$21,EL69/$C$19),MAX(FH$8:FH69)*-1)</f>
        <v>-0.52436625293161376</v>
      </c>
      <c r="FI70" s="2">
        <f>MAX(MIN(IF(AND(PM69=1,NU70&lt;0),-1,1)*(DQ70-$C$15)/($C$14-$C$15)*$C$12*$C$21-$C$33*MC70/BC$6 -  PM69*$C$33/$C$21,EM69/$C$19),MAX(FI$8:FI69)*-1)</f>
        <v>-0.60269417181003837</v>
      </c>
      <c r="FJ70" s="2">
        <f>MAX(MIN(IF(AND(PN69=1,NV70&lt;0),-1,1)*(DR70-$C$15)/($C$14-$C$15)*$C$12*$C$21-$C$33*MD70/BD$6 -  PN69*$C$33/$C$21,EN69/$C$19),MAX(FJ$8:FJ69)*-1)</f>
        <v>-0.68102209068846309</v>
      </c>
      <c r="FK70" s="2">
        <f>MAX(MIN(IF(AND(PO69=1,NW70&lt;0),-1,1)*(DS70-$C$15)/($C$14-$C$15)*$C$12*$C$21-$C$33*ME70/BE$6 -  PO69*$C$33/$C$21,EO69/$C$19),MAX(FK$8:FK69)*-1)</f>
        <v>-0.7593500095668877</v>
      </c>
      <c r="FL70" s="2">
        <f>MAX(MIN(IF(AND(PP69=1,NX70&lt;0),-1,1)*(DT70-$C$15)/($C$14-$C$15)*$C$12*$C$21-$C$33*MF70/BF$6 -  PP69*$C$33/$C$21,EP69/$C$19),MAX(FL$8:FL69)*-1)</f>
        <v>-0.8376779284453123</v>
      </c>
      <c r="FM70" s="2">
        <f>MAX(MIN(IF(AND(PQ69=1,NY70&lt;0),-1,1)*(DU70-$C$15)/($C$14-$C$15)*$C$12*$C$21-$C$33*MG70/BG$6 -  PQ69*$C$33/$C$21,EQ69/$C$19),MAX(FM$8:FM69)*-1)</f>
        <v>-0.84420937587075306</v>
      </c>
      <c r="FN70" s="2">
        <f>MAX(MIN(IF(AND(PR69=1,NZ70&lt;0),-1,1)*(DV70-$C$15)/($C$14-$C$15)*$C$12*$C$21-$C$33*MH70/BH$6 -  PR69*$C$33/$C$21,ER69/$C$19),MAX(FN$8:FN69)*-1)</f>
        <v>-0.84420937587075306</v>
      </c>
      <c r="FO70" s="2">
        <f>MAX(MIN(IF(AND(PS69=1,OA70&lt;0),-1,1)*(DW70-$C$15)/($C$14-$C$15)*$C$12*$C$21-$C$33*MI70/BI$6 -  PS69*$C$33/$C$21,ES69/$C$19),MAX(FO$8:FO69)*-1)</f>
        <v>-0.84420937587075306</v>
      </c>
      <c r="FP70" s="47">
        <f t="shared" si="101"/>
        <v>2.4800000000000013</v>
      </c>
      <c r="FQ70" s="43">
        <f t="shared" si="375"/>
        <v>0</v>
      </c>
      <c r="FR70" s="43">
        <f t="shared" si="376"/>
        <v>1.5274999999999999</v>
      </c>
      <c r="FS70" s="43">
        <f t="shared" si="377"/>
        <v>0</v>
      </c>
      <c r="FT70" s="43">
        <f t="shared" si="378"/>
        <v>0</v>
      </c>
      <c r="FU70" s="43">
        <f t="shared" si="379"/>
        <v>0</v>
      </c>
      <c r="FV70" s="43">
        <f t="shared" si="380"/>
        <v>0</v>
      </c>
      <c r="FW70" s="43">
        <f t="shared" si="381"/>
        <v>0</v>
      </c>
      <c r="FX70" s="43">
        <f t="shared" si="382"/>
        <v>0</v>
      </c>
      <c r="FY70" s="43">
        <f t="shared" si="383"/>
        <v>0</v>
      </c>
      <c r="FZ70" s="43">
        <f t="shared" si="384"/>
        <v>0</v>
      </c>
      <c r="GA70" s="43">
        <f t="shared" si="385"/>
        <v>0</v>
      </c>
      <c r="GB70" s="43">
        <f t="shared" si="386"/>
        <v>1.5275149372849368</v>
      </c>
      <c r="GC70" s="43">
        <f t="shared" si="387"/>
        <v>1.527500000847875</v>
      </c>
      <c r="GD70" s="43">
        <f t="shared" si="388"/>
        <v>1.5275000000011927</v>
      </c>
      <c r="GE70" s="43">
        <f t="shared" si="389"/>
        <v>0</v>
      </c>
      <c r="GF70" s="43">
        <f t="shared" si="390"/>
        <v>0</v>
      </c>
      <c r="GG70" s="43">
        <f t="shared" si="391"/>
        <v>0</v>
      </c>
      <c r="GH70" s="43">
        <f t="shared" si="392"/>
        <v>0</v>
      </c>
      <c r="GI70" s="43">
        <f t="shared" si="393"/>
        <v>0</v>
      </c>
      <c r="GJ70" s="43">
        <f t="shared" si="394"/>
        <v>0</v>
      </c>
      <c r="GK70" s="43">
        <f t="shared" si="395"/>
        <v>0</v>
      </c>
      <c r="GL70" s="47">
        <f t="shared" si="123"/>
        <v>2.4800000000000013</v>
      </c>
      <c r="GM70" s="43">
        <f t="shared" si="332"/>
        <v>0</v>
      </c>
      <c r="GN70" s="43">
        <f t="shared" si="333"/>
        <v>-8.9718021919756143</v>
      </c>
      <c r="GO70" s="43">
        <f t="shared" si="334"/>
        <v>0</v>
      </c>
      <c r="GP70" s="43">
        <f t="shared" si="335"/>
        <v>0</v>
      </c>
      <c r="GQ70" s="43">
        <f t="shared" si="336"/>
        <v>0</v>
      </c>
      <c r="GR70" s="43">
        <f t="shared" si="337"/>
        <v>0</v>
      </c>
      <c r="GS70" s="43">
        <f t="shared" si="338"/>
        <v>0</v>
      </c>
      <c r="GT70" s="43">
        <f t="shared" si="339"/>
        <v>0</v>
      </c>
      <c r="GU70" s="43">
        <f t="shared" si="340"/>
        <v>0</v>
      </c>
      <c r="GV70" s="43">
        <f t="shared" si="341"/>
        <v>0</v>
      </c>
      <c r="GW70" s="43">
        <f t="shared" si="342"/>
        <v>0</v>
      </c>
      <c r="GX70" s="43">
        <f t="shared" si="343"/>
        <v>-7.3867516705174294</v>
      </c>
      <c r="GY70" s="43">
        <f t="shared" si="344"/>
        <v>-8.9602422809162849</v>
      </c>
      <c r="GZ70" s="43">
        <f t="shared" si="345"/>
        <v>-10.533732891315141</v>
      </c>
      <c r="HA70" s="43">
        <f t="shared" si="346"/>
        <v>-12.107223501713998</v>
      </c>
      <c r="HB70" s="43">
        <f t="shared" si="347"/>
        <v>0</v>
      </c>
      <c r="HC70" s="43">
        <f t="shared" si="348"/>
        <v>0</v>
      </c>
      <c r="HD70" s="43">
        <f t="shared" si="349"/>
        <v>0</v>
      </c>
      <c r="HE70" s="43">
        <f t="shared" si="350"/>
        <v>0</v>
      </c>
      <c r="HF70" s="43">
        <f t="shared" si="351"/>
        <v>0</v>
      </c>
      <c r="HG70" s="43">
        <f t="shared" si="352"/>
        <v>0</v>
      </c>
      <c r="HH70" s="47">
        <f t="shared" si="124"/>
        <v>2.4800000000000013</v>
      </c>
      <c r="HI70" s="43">
        <f t="shared" si="125"/>
        <v>0</v>
      </c>
      <c r="HJ70" s="43">
        <f t="shared" si="126"/>
        <v>8.9718021919756143</v>
      </c>
      <c r="HK70" s="43">
        <f t="shared" si="127"/>
        <v>0</v>
      </c>
      <c r="HL70" s="43">
        <f t="shared" si="128"/>
        <v>0</v>
      </c>
      <c r="HM70" s="43">
        <f t="shared" si="129"/>
        <v>0</v>
      </c>
      <c r="HN70" s="43">
        <f t="shared" si="130"/>
        <v>0</v>
      </c>
      <c r="HO70" s="43">
        <f t="shared" si="131"/>
        <v>0</v>
      </c>
      <c r="HP70" s="43">
        <f t="shared" si="132"/>
        <v>0</v>
      </c>
      <c r="HQ70" s="43">
        <f t="shared" si="133"/>
        <v>0</v>
      </c>
      <c r="HR70" s="43">
        <f t="shared" si="134"/>
        <v>0</v>
      </c>
      <c r="HS70" s="43">
        <f t="shared" si="135"/>
        <v>0</v>
      </c>
      <c r="HT70" s="43">
        <f t="shared" si="136"/>
        <v>7.3867516705174294</v>
      </c>
      <c r="HU70" s="43">
        <f t="shared" si="137"/>
        <v>8.9602422809162849</v>
      </c>
      <c r="HV70" s="43">
        <f t="shared" si="138"/>
        <v>10.533732891315141</v>
      </c>
      <c r="HW70" s="43">
        <f t="shared" si="139"/>
        <v>12.107223501713998</v>
      </c>
      <c r="HX70" s="43">
        <f t="shared" si="140"/>
        <v>0</v>
      </c>
      <c r="HY70" s="43">
        <f t="shared" si="141"/>
        <v>0</v>
      </c>
      <c r="HZ70" s="43">
        <f t="shared" si="142"/>
        <v>0</v>
      </c>
      <c r="IA70" s="43">
        <f t="shared" si="143"/>
        <v>0</v>
      </c>
      <c r="IB70" s="43">
        <f t="shared" si="144"/>
        <v>0</v>
      </c>
      <c r="IC70" s="43">
        <f t="shared" si="145"/>
        <v>0</v>
      </c>
      <c r="ID70" s="47">
        <f t="shared" si="146"/>
        <v>2.4800000000000013</v>
      </c>
      <c r="IE70" s="43">
        <f t="shared" si="147"/>
        <v>0</v>
      </c>
      <c r="IF70" s="43">
        <f t="shared" si="148"/>
        <v>0</v>
      </c>
      <c r="IG70" s="43">
        <f t="shared" si="149"/>
        <v>0</v>
      </c>
      <c r="IH70" s="43">
        <f t="shared" si="150"/>
        <v>0</v>
      </c>
      <c r="II70" s="43">
        <f t="shared" si="151"/>
        <v>0</v>
      </c>
      <c r="IJ70" s="43">
        <f t="shared" si="152"/>
        <v>0</v>
      </c>
      <c r="IK70" s="43">
        <f t="shared" si="153"/>
        <v>0</v>
      </c>
      <c r="IL70" s="43">
        <f t="shared" si="154"/>
        <v>0</v>
      </c>
      <c r="IM70" s="43">
        <f t="shared" si="155"/>
        <v>0</v>
      </c>
      <c r="IN70" s="43">
        <f t="shared" si="156"/>
        <v>0</v>
      </c>
      <c r="IO70" s="43">
        <f t="shared" si="157"/>
        <v>0</v>
      </c>
      <c r="IP70" s="43">
        <f t="shared" si="158"/>
        <v>0</v>
      </c>
      <c r="IQ70" s="43">
        <f t="shared" si="159"/>
        <v>0</v>
      </c>
      <c r="IR70" s="43">
        <f t="shared" si="160"/>
        <v>0</v>
      </c>
      <c r="IS70" s="43">
        <f t="shared" si="161"/>
        <v>0</v>
      </c>
      <c r="IT70" s="43">
        <f t="shared" si="162"/>
        <v>0</v>
      </c>
      <c r="IU70" s="43">
        <f t="shared" si="163"/>
        <v>0</v>
      </c>
      <c r="IV70" s="43">
        <f t="shared" si="164"/>
        <v>0</v>
      </c>
      <c r="IW70" s="43">
        <f t="shared" si="165"/>
        <v>0</v>
      </c>
      <c r="IX70" s="43">
        <f t="shared" si="166"/>
        <v>0</v>
      </c>
      <c r="IY70" s="43">
        <f t="shared" si="167"/>
        <v>0</v>
      </c>
      <c r="IZ70" s="47">
        <f t="shared" si="168"/>
        <v>2.4800000000000013</v>
      </c>
      <c r="JA70" s="43" t="e">
        <f t="shared" si="267"/>
        <v>#N/A</v>
      </c>
      <c r="JB70" s="43" t="e">
        <f t="shared" si="268"/>
        <v>#N/A</v>
      </c>
      <c r="JC70" s="43" t="e">
        <f t="shared" si="269"/>
        <v>#N/A</v>
      </c>
      <c r="JD70" s="43" t="e">
        <f t="shared" si="270"/>
        <v>#N/A</v>
      </c>
      <c r="JE70" s="43" t="e">
        <f t="shared" si="271"/>
        <v>#N/A</v>
      </c>
      <c r="JF70" s="43" t="e">
        <f t="shared" si="272"/>
        <v>#N/A</v>
      </c>
      <c r="JG70" s="43" t="e">
        <f t="shared" si="273"/>
        <v>#N/A</v>
      </c>
      <c r="JH70" s="43" t="e">
        <f t="shared" si="274"/>
        <v>#N/A</v>
      </c>
      <c r="JI70" s="43" t="e">
        <f t="shared" si="275"/>
        <v>#N/A</v>
      </c>
      <c r="JJ70" s="43" t="e">
        <f t="shared" si="276"/>
        <v>#N/A</v>
      </c>
      <c r="JK70" s="43" t="e">
        <f t="shared" si="277"/>
        <v>#N/A</v>
      </c>
      <c r="JL70" s="43" t="e">
        <f t="shared" si="278"/>
        <v>#N/A</v>
      </c>
      <c r="JM70" s="43" t="e">
        <f t="shared" si="279"/>
        <v>#N/A</v>
      </c>
      <c r="JN70" s="43" t="e">
        <f t="shared" si="280"/>
        <v>#N/A</v>
      </c>
      <c r="JO70" s="43" t="e">
        <f t="shared" si="281"/>
        <v>#N/A</v>
      </c>
      <c r="JP70" s="43" t="e">
        <f t="shared" si="282"/>
        <v>#N/A</v>
      </c>
      <c r="JQ70" s="43" t="e">
        <f t="shared" si="283"/>
        <v>#N/A</v>
      </c>
      <c r="JR70" s="43" t="e">
        <f t="shared" si="284"/>
        <v>#N/A</v>
      </c>
      <c r="JS70" s="43" t="e">
        <f t="shared" si="285"/>
        <v>#N/A</v>
      </c>
      <c r="JT70" s="43" t="e">
        <f t="shared" si="286"/>
        <v>#N/A</v>
      </c>
      <c r="JU70" s="43" t="e">
        <f t="shared" si="287"/>
        <v>#N/A</v>
      </c>
      <c r="JV70" s="47">
        <f t="shared" si="170"/>
        <v>2.4800000000000013</v>
      </c>
      <c r="JW70" s="36">
        <f t="shared" si="396"/>
        <v>0</v>
      </c>
      <c r="JX70" s="36">
        <f t="shared" si="397"/>
        <v>0</v>
      </c>
      <c r="JY70" s="36">
        <f t="shared" si="398"/>
        <v>0</v>
      </c>
      <c r="JZ70" s="36">
        <f t="shared" si="399"/>
        <v>0</v>
      </c>
      <c r="KA70" s="36">
        <f t="shared" si="400"/>
        <v>0</v>
      </c>
      <c r="KB70" s="36">
        <f t="shared" si="401"/>
        <v>0</v>
      </c>
      <c r="KC70" s="36">
        <f t="shared" si="402"/>
        <v>0</v>
      </c>
      <c r="KD70" s="36">
        <f t="shared" si="403"/>
        <v>0</v>
      </c>
      <c r="KE70" s="36">
        <f t="shared" si="404"/>
        <v>0</v>
      </c>
      <c r="KF70" s="36">
        <f t="shared" si="405"/>
        <v>0</v>
      </c>
      <c r="KG70" s="36">
        <f t="shared" si="406"/>
        <v>0</v>
      </c>
      <c r="KH70" s="36">
        <f t="shared" si="407"/>
        <v>0</v>
      </c>
      <c r="KI70" s="36">
        <f t="shared" si="408"/>
        <v>0</v>
      </c>
      <c r="KJ70" s="36">
        <f t="shared" si="409"/>
        <v>0</v>
      </c>
      <c r="KK70" s="36">
        <f t="shared" si="410"/>
        <v>0</v>
      </c>
      <c r="KL70" s="36">
        <f t="shared" si="411"/>
        <v>0</v>
      </c>
      <c r="KM70" s="36">
        <f t="shared" si="412"/>
        <v>0</v>
      </c>
      <c r="KN70" s="36">
        <f t="shared" si="413"/>
        <v>0</v>
      </c>
      <c r="KO70" s="36">
        <f t="shared" si="414"/>
        <v>0</v>
      </c>
      <c r="KP70" s="36">
        <f t="shared" si="415"/>
        <v>0</v>
      </c>
      <c r="KQ70" s="36">
        <f t="shared" si="416"/>
        <v>0</v>
      </c>
      <c r="KR70" s="47">
        <f t="shared" si="192"/>
        <v>2.4800000000000013</v>
      </c>
      <c r="KS70" s="1">
        <f t="shared" si="417"/>
        <v>1</v>
      </c>
      <c r="KT70" s="1">
        <f t="shared" si="418"/>
        <v>0</v>
      </c>
      <c r="KU70" s="1">
        <f t="shared" si="419"/>
        <v>1</v>
      </c>
      <c r="KV70" s="1">
        <f t="shared" si="420"/>
        <v>1</v>
      </c>
      <c r="KW70" s="1">
        <f t="shared" si="421"/>
        <v>1</v>
      </c>
      <c r="KX70" s="1">
        <f t="shared" si="422"/>
        <v>1</v>
      </c>
      <c r="KY70" s="1">
        <f t="shared" si="423"/>
        <v>1</v>
      </c>
      <c r="KZ70" s="1">
        <f t="shared" si="424"/>
        <v>1</v>
      </c>
      <c r="LA70" s="1">
        <f t="shared" si="425"/>
        <v>1</v>
      </c>
      <c r="LB70" s="1">
        <f t="shared" si="426"/>
        <v>1</v>
      </c>
      <c r="LC70" s="1">
        <f t="shared" si="427"/>
        <v>1</v>
      </c>
      <c r="LD70" s="1">
        <f t="shared" si="428"/>
        <v>0</v>
      </c>
      <c r="LE70" s="1">
        <f t="shared" si="429"/>
        <v>0</v>
      </c>
      <c r="LF70" s="1">
        <f t="shared" si="430"/>
        <v>0</v>
      </c>
      <c r="LG70" s="1">
        <f t="shared" si="431"/>
        <v>1</v>
      </c>
      <c r="LH70" s="1">
        <f t="shared" si="432"/>
        <v>1</v>
      </c>
      <c r="LI70" s="1">
        <f t="shared" si="433"/>
        <v>1</v>
      </c>
      <c r="LJ70" s="1">
        <f t="shared" si="434"/>
        <v>1</v>
      </c>
      <c r="LK70" s="1">
        <f t="shared" si="435"/>
        <v>1</v>
      </c>
      <c r="LL70" s="1">
        <f t="shared" si="436"/>
        <v>1</v>
      </c>
      <c r="LM70" s="1">
        <f t="shared" si="437"/>
        <v>1</v>
      </c>
      <c r="LN70" s="47">
        <f t="shared" si="214"/>
        <v>2.4800000000000013</v>
      </c>
      <c r="LO70" s="43">
        <f t="shared" si="215"/>
        <v>0</v>
      </c>
      <c r="LP70" s="43">
        <f t="shared" si="216"/>
        <v>3.996685689328686</v>
      </c>
      <c r="LQ70" s="43">
        <f t="shared" si="217"/>
        <v>0</v>
      </c>
      <c r="LR70" s="43">
        <f t="shared" si="218"/>
        <v>0</v>
      </c>
      <c r="LS70" s="43">
        <f t="shared" si="219"/>
        <v>0</v>
      </c>
      <c r="LT70" s="43">
        <f t="shared" si="220"/>
        <v>0</v>
      </c>
      <c r="LU70" s="43">
        <f t="shared" si="221"/>
        <v>0</v>
      </c>
      <c r="LV70" s="43">
        <f t="shared" si="222"/>
        <v>0</v>
      </c>
      <c r="LW70" s="43">
        <f t="shared" si="223"/>
        <v>0</v>
      </c>
      <c r="LX70" s="43">
        <f t="shared" si="224"/>
        <v>0</v>
      </c>
      <c r="LY70" s="43">
        <f t="shared" si="225"/>
        <v>0</v>
      </c>
      <c r="LZ70" s="43">
        <f t="shared" si="226"/>
        <v>5.2718674480390426</v>
      </c>
      <c r="MA70" s="43">
        <f t="shared" si="227"/>
        <v>3.7362219398436713</v>
      </c>
      <c r="MB70" s="43">
        <f t="shared" si="228"/>
        <v>2.2450740046565052</v>
      </c>
      <c r="MC70" s="43">
        <f t="shared" si="229"/>
        <v>4.5292348397812043E-2</v>
      </c>
      <c r="MD70" s="43">
        <f t="shared" si="230"/>
        <v>0</v>
      </c>
      <c r="ME70" s="43">
        <f t="shared" si="231"/>
        <v>0</v>
      </c>
      <c r="MF70" s="43">
        <f t="shared" si="232"/>
        <v>0</v>
      </c>
      <c r="MG70" s="43">
        <f t="shared" si="233"/>
        <v>0</v>
      </c>
      <c r="MH70" s="43">
        <f t="shared" si="234"/>
        <v>0</v>
      </c>
      <c r="MI70" s="43">
        <f t="shared" si="235"/>
        <v>0</v>
      </c>
      <c r="MJ70" s="47">
        <f t="shared" si="236"/>
        <v>2.4800000000000013</v>
      </c>
      <c r="MK70" s="43" t="e">
        <f t="shared" si="353"/>
        <v>#N/A</v>
      </c>
      <c r="ML70" s="43" t="e">
        <f t="shared" si="288"/>
        <v>#N/A</v>
      </c>
      <c r="MM70" s="43" t="e">
        <f t="shared" si="289"/>
        <v>#N/A</v>
      </c>
      <c r="MN70" s="43" t="e">
        <f t="shared" si="290"/>
        <v>#N/A</v>
      </c>
      <c r="MO70" s="43" t="e">
        <f t="shared" si="291"/>
        <v>#N/A</v>
      </c>
      <c r="MP70" s="43" t="e">
        <f t="shared" si="292"/>
        <v>#N/A</v>
      </c>
      <c r="MQ70" s="43" t="e">
        <f t="shared" si="293"/>
        <v>#N/A</v>
      </c>
      <c r="MR70" s="43" t="e">
        <f t="shared" si="294"/>
        <v>#N/A</v>
      </c>
      <c r="MS70" s="43" t="e">
        <f t="shared" si="295"/>
        <v>#N/A</v>
      </c>
      <c r="MT70" s="43" t="e">
        <f t="shared" si="296"/>
        <v>#N/A</v>
      </c>
      <c r="MU70" s="43" t="e">
        <f t="shared" si="297"/>
        <v>#N/A</v>
      </c>
      <c r="MV70" s="43" t="e">
        <f t="shared" si="298"/>
        <v>#N/A</v>
      </c>
      <c r="MW70" s="43" t="e">
        <f t="shared" si="299"/>
        <v>#N/A</v>
      </c>
      <c r="MX70" s="43" t="e">
        <f t="shared" si="300"/>
        <v>#N/A</v>
      </c>
      <c r="MY70" s="43" t="e">
        <f t="shared" si="301"/>
        <v>#N/A</v>
      </c>
      <c r="MZ70" s="43" t="e">
        <f t="shared" si="302"/>
        <v>#N/A</v>
      </c>
      <c r="NA70" s="43" t="e">
        <f t="shared" si="303"/>
        <v>#N/A</v>
      </c>
      <c r="NB70" s="43" t="e">
        <f t="shared" si="304"/>
        <v>#N/A</v>
      </c>
      <c r="NC70" s="43" t="e">
        <f t="shared" si="305"/>
        <v>#N/A</v>
      </c>
      <c r="ND70" s="43" t="e">
        <f t="shared" si="306"/>
        <v>#N/A</v>
      </c>
      <c r="NE70" s="43" t="e">
        <f t="shared" si="307"/>
        <v>#N/A</v>
      </c>
      <c r="NF70" s="47">
        <f t="shared" si="238"/>
        <v>2.4800000000000013</v>
      </c>
      <c r="NG70" s="43">
        <f>IF(OY69=0,MIN('Drive Train'!$F$35-FQ69*$C$19*'Drive Train'!$F$39,NG69+$C$39)-$C$7,IF(LO69-1&lt;=0,0,IF($C$37=Motors!$C$30,MAX(MAX(NG$8:NG69)*-1,NG69-$C$39),MAX(0,MAX(NG$8:NG69)*-1,NG69-$C$39))))</f>
        <v>0</v>
      </c>
      <c r="NH70" s="43">
        <f>IF(OZ69=0,MIN('Drive Train'!$F$35-FR69*$C$19*'Drive Train'!$F$39,NH69+$C$39)-$C$7,IF(LP69-1&lt;=0,0,IF($C$37=Motors!$C$30,MAX(MAX(NH$8:NH69)*-1,NH69-$C$39),MAX(0,MAX(NH$8:NH69)*-1,NH69-$C$39))))</f>
        <v>0</v>
      </c>
      <c r="NI70" s="43">
        <f>IF(PA69=0,MIN('Drive Train'!$F$35-FS69*$C$19*'Drive Train'!$F$39,NI69+$C$39)-$C$7,IF(LQ69-1&lt;=0,0,IF($C$37=Motors!$C$30,MAX(MAX(NI$8:NI69)*-1,NI69-$C$39),MAX(0,MAX(NI$8:NI69)*-1,NI69-$C$39))))</f>
        <v>0</v>
      </c>
      <c r="NJ70" s="43">
        <f>IF(PB69=0,MIN('Drive Train'!$F$35-FT69*$C$19*'Drive Train'!$F$39,NJ69+$C$39)-$C$7,IF(LR69-1&lt;=0,0,IF($C$37=Motors!$C$30,MAX(MAX(NJ$8:NJ69)*-1,NJ69-$C$39),MAX(0,MAX(NJ$8:NJ69)*-1,NJ69-$C$39))))</f>
        <v>0</v>
      </c>
      <c r="NK70" s="43">
        <f>IF(PC69=0,MIN('Drive Train'!$F$35-FU69*$C$19*'Drive Train'!$F$39,NK69+$C$39)-$C$7,IF(LS69-1&lt;=0,0,IF($C$37=Motors!$C$30,MAX(MAX(NK$8:NK69)*-1,NK69-$C$39),MAX(0,MAX(NK$8:NK69)*-1,NK69-$C$39))))</f>
        <v>0</v>
      </c>
      <c r="NL70" s="43">
        <f>IF(PD69=0,MIN('Drive Train'!$F$35-FV69*$C$19*'Drive Train'!$F$39,NL69+$C$39)-$C$7,IF(LT69-1&lt;=0,0,IF($C$37=Motors!$C$30,MAX(MAX(NL$8:NL69)*-1,NL69-$C$39),MAX(0,MAX(NL$8:NL69)*-1,NL69-$C$39))))</f>
        <v>0</v>
      </c>
      <c r="NM70" s="43">
        <f>IF(PE69=0,MIN('Drive Train'!$F$35-FW69*$C$19*'Drive Train'!$F$39,NM69+$C$39)-$C$7,IF(LU69-1&lt;=0,0,IF($C$37=Motors!$C$30,MAX(MAX(NM$8:NM69)*-1,NM69-$C$39),MAX(0,MAX(NM$8:NM69)*-1,NM69-$C$39))))</f>
        <v>0</v>
      </c>
      <c r="NN70" s="43">
        <f>IF(PF69=0,MIN('Drive Train'!$F$35-FX69*$C$19*'Drive Train'!$F$39,NN69+$C$39)-$C$7,IF(LV69-1&lt;=0,0,IF($C$37=Motors!$C$30,MAX(MAX(NN$8:NN69)*-1,NN69-$C$39),MAX(0,MAX(NN$8:NN69)*-1,NN69-$C$39))))</f>
        <v>0</v>
      </c>
      <c r="NO70" s="43">
        <f>IF(PG69=0,MIN('Drive Train'!$F$35-FY69*$C$19*'Drive Train'!$F$39,NO69+$C$39)-$C$7,IF(LW69-1&lt;=0,0,IF($C$37=Motors!$C$30,MAX(MAX(NO$8:NO69)*-1,NO69-$C$39),MAX(0,MAX(NO$8:NO69)*-1,NO69-$C$39))))</f>
        <v>0</v>
      </c>
      <c r="NP70" s="43">
        <f>IF(PH69=0,MIN('Drive Train'!$F$35-FZ69*$C$19*'Drive Train'!$F$39,NP69+$C$39)-$C$7,IF(LX69-1&lt;=0,0,IF($C$37=Motors!$C$30,MAX(MAX(NP$8:NP69)*-1,NP69-$C$39),MAX(0,MAX(NP$8:NP69)*-1,NP69-$C$39))))</f>
        <v>0</v>
      </c>
      <c r="NQ70" s="43">
        <f>IF(PI69=0,MIN('Drive Train'!$F$35-GA69*$C$19*'Drive Train'!$F$39,NQ69+$C$39)-$C$7,IF(LY69-1&lt;=0,0,IF($C$37=Motors!$C$30,MAX(MAX(NQ$8:NQ69)*-1,NQ69-$C$39),MAX(0,MAX(NQ$8:NQ69)*-1,NQ69-$C$39))))</f>
        <v>0</v>
      </c>
      <c r="NR70" s="43">
        <f>IF(PJ69=0,MIN('Drive Train'!$F$35-GB69*$C$19*'Drive Train'!$F$39,NR69+$C$39)-$C$7,IF(LZ69-1&lt;=0,0,IF($C$37=Motors!$C$30,MAX(MAX(NR$8:NR69)*-1,NR69-$C$39),MAX(0,MAX(NR$8:NR69)*-1,NR69-$C$39))))</f>
        <v>0</v>
      </c>
      <c r="NS70" s="43">
        <f>IF(PK69=0,MIN('Drive Train'!$F$35-GC69*$C$19*'Drive Train'!$F$39,NS69+$C$39)-$C$7,IF(MA69-1&lt;=0,0,IF($C$37=Motors!$C$30,MAX(MAX(NS$8:NS69)*-1,NS69-$C$39),MAX(0,MAX(NS$8:NS69)*-1,NS69-$C$39))))</f>
        <v>0</v>
      </c>
      <c r="NT70" s="43">
        <f>IF(PL69=0,MIN('Drive Train'!$F$35-GD69*$C$19*'Drive Train'!$F$39,NT69+$C$39)-$C$7,IF(MB69-1&lt;=0,0,IF($C$37=Motors!$C$30,MAX(MAX(NT$8:NT69)*-1,NT69-$C$39),MAX(0,MAX(NT$8:NT69)*-1,NT69-$C$39))))</f>
        <v>0</v>
      </c>
      <c r="NU70" s="43">
        <f>IF(PM69=0,MIN('Drive Train'!$F$35-GE69*$C$19*'Drive Train'!$F$39,NU69+$C$39)-$C$7,IF(MC69-1&lt;=0,0,IF($C$37=Motors!$C$30,MAX(MAX(NU$8:NU69)*-1,NU69-$C$39),MAX(0,MAX(NU$8:NU69)*-1,NU69-$C$39))))</f>
        <v>0</v>
      </c>
      <c r="NV70" s="43">
        <f>IF(PN69=0,MIN('Drive Train'!$F$35-GF69*$C$19*'Drive Train'!$F$39,NV69+$C$39)-$C$7,IF(MD69-1&lt;=0,0,IF($C$37=Motors!$C$30,MAX(MAX(NV$8:NV69)*-1,NV69-$C$39),MAX(0,MAX(NV$8:NV69)*-1,NV69-$C$39))))</f>
        <v>0</v>
      </c>
      <c r="NW70" s="43">
        <f>IF(PO69=0,MIN('Drive Train'!$F$35-GG69*$C$19*'Drive Train'!$F$39,NW69+$C$39)-$C$7,IF(ME69-1&lt;=0,0,IF($C$37=Motors!$C$30,MAX(MAX(NW$8:NW69)*-1,NW69-$C$39),MAX(0,MAX(NW$8:NW69)*-1,NW69-$C$39))))</f>
        <v>0</v>
      </c>
      <c r="NX70" s="43">
        <f>IF(PP69=0,MIN('Drive Train'!$F$35-GH69*$C$19*'Drive Train'!$F$39,NX69+$C$39)-$C$7,IF(MF69-1&lt;=0,0,IF($C$37=Motors!$C$30,MAX(MAX(NX$8:NX69)*-1,NX69-$C$39),MAX(0,MAX(NX$8:NX69)*-1,NX69-$C$39))))</f>
        <v>0</v>
      </c>
      <c r="NY70" s="43">
        <f>IF(PQ69=0,MIN('Drive Train'!$F$35-GI69*$C$19*'Drive Train'!$F$39,NY69+$C$39)-$C$7,IF(MG69-1&lt;=0,0,IF($C$37=Motors!$C$30,MAX(MAX(NY$8:NY69)*-1,NY69-$C$39),MAX(0,MAX(NY$8:NY69)*-1,NY69-$C$39))))</f>
        <v>0</v>
      </c>
      <c r="NZ70" s="43">
        <f>IF(PR69=0,MIN('Drive Train'!$F$35-GJ69*$C$19*'Drive Train'!$F$39,NZ69+$C$39)-$C$7,IF(MH69-1&lt;=0,0,IF($C$37=Motors!$C$30,MAX(MAX(NZ$8:NZ69)*-1,NZ69-$C$39),MAX(0,MAX(NZ$8:NZ69)*-1,NZ69-$C$39))))</f>
        <v>0</v>
      </c>
      <c r="OA70" s="43">
        <f>IF(PS69=0,MIN('Drive Train'!$F$35-GK69*$C$19*'Drive Train'!$F$39,OA69+$C$39)-$C$7,IF(MI69-1&lt;=0,0,IF($C$37=Motors!$C$30,MAX(MAX(OA$8:OA69)*-1,OA69-$C$39),MAX(0,MAX(OA$8:OA69)*-1,OA69-$C$39))))</f>
        <v>0</v>
      </c>
      <c r="OB70" s="47">
        <f t="shared" si="239"/>
        <v>2.4800000000000013</v>
      </c>
      <c r="OC70" s="43">
        <f>'Drive Train'!$F$35-(FQ70*$C$13)*$C$19*'Drive Train'!$F$39</f>
        <v>12.4</v>
      </c>
      <c r="OD70" s="43">
        <f>'Drive Train'!$F$35-(FR70*$C$13)*$C$19*'Drive Train'!$F$39</f>
        <v>12.335845000000001</v>
      </c>
      <c r="OE70" s="43">
        <f>'Drive Train'!$F$35-(FS70*$C$13)*$C$19*'Drive Train'!$F$39</f>
        <v>12.4</v>
      </c>
      <c r="OF70" s="43">
        <f>'Drive Train'!$F$35-(FT70*$C$13)*$C$19*'Drive Train'!$F$39</f>
        <v>12.4</v>
      </c>
      <c r="OG70" s="43">
        <f>'Drive Train'!$F$35-(FU70*$C$13)*$C$19*'Drive Train'!$F$39</f>
        <v>12.4</v>
      </c>
      <c r="OH70" s="43">
        <f>'Drive Train'!$F$35-(FV70*$C$13)*$C$19*'Drive Train'!$F$39</f>
        <v>12.4</v>
      </c>
      <c r="OI70" s="43">
        <f>'Drive Train'!$F$35-(FW70*$C$13)*$C$19*'Drive Train'!$F$39</f>
        <v>12.4</v>
      </c>
      <c r="OJ70" s="43">
        <f>'Drive Train'!$F$35-(FX70*$C$13)*$C$19*'Drive Train'!$F$39</f>
        <v>12.4</v>
      </c>
      <c r="OK70" s="43">
        <f>'Drive Train'!$F$35-(FY70*$C$13)*$C$19*'Drive Train'!$F$39</f>
        <v>12.4</v>
      </c>
      <c r="OL70" s="43">
        <f>'Drive Train'!$F$35-(FZ70*$C$13)*$C$19*'Drive Train'!$F$39</f>
        <v>12.4</v>
      </c>
      <c r="OM70" s="43">
        <f>'Drive Train'!$F$35-(GA70*$C$13)*$C$19*'Drive Train'!$F$39</f>
        <v>12.4</v>
      </c>
      <c r="ON70" s="43">
        <f>'Drive Train'!$F$35-(GB70*$C$13)*$C$19*'Drive Train'!$F$39</f>
        <v>12.335844372634034</v>
      </c>
      <c r="OO70" s="43">
        <f>'Drive Train'!$F$35-(GC70*$C$13)*$C$19*'Drive Train'!$F$39</f>
        <v>12.33584499996439</v>
      </c>
      <c r="OP70" s="43">
        <f>'Drive Train'!$F$35-(GD70*$C$13)*$C$19*'Drive Train'!$F$39</f>
        <v>12.335844999999951</v>
      </c>
      <c r="OQ70" s="43">
        <f>'Drive Train'!$F$35-(GE70*$C$13)*$C$19*'Drive Train'!$F$39</f>
        <v>12.4</v>
      </c>
      <c r="OR70" s="43">
        <f>'Drive Train'!$F$35-(GF70*$C$13)*$C$19*'Drive Train'!$F$39</f>
        <v>12.4</v>
      </c>
      <c r="OS70" s="43">
        <f>'Drive Train'!$F$35-(GG70*$C$13)*$C$19*'Drive Train'!$F$39</f>
        <v>12.4</v>
      </c>
      <c r="OT70" s="43">
        <f>'Drive Train'!$F$35-(GH70*$C$13)*$C$19*'Drive Train'!$F$39</f>
        <v>12.4</v>
      </c>
      <c r="OU70" s="43">
        <f>'Drive Train'!$F$35-(GI70*$C$13)*$C$19*'Drive Train'!$F$39</f>
        <v>12.4</v>
      </c>
      <c r="OV70" s="43">
        <f>'Drive Train'!$F$35-(GJ70*$C$13)*$C$19*'Drive Train'!$F$39</f>
        <v>12.4</v>
      </c>
      <c r="OW70" s="43">
        <f>'Drive Train'!$F$35-(GK70*$C$13)*$C$19*'Drive Train'!$F$39</f>
        <v>12.4</v>
      </c>
      <c r="OX70" s="47">
        <f t="shared" si="240"/>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190">
        <f t="shared" si="241"/>
        <v>2.4800000000000013</v>
      </c>
      <c r="PU70" s="43">
        <f t="shared" si="242"/>
        <v>15.29521453649356</v>
      </c>
      <c r="PV70" s="43">
        <f t="shared" si="243"/>
        <v>22.141861765585258</v>
      </c>
      <c r="PW70" s="43">
        <f t="shared" si="244"/>
        <v>19.659205245198354</v>
      </c>
      <c r="PX70" s="43">
        <f t="shared" si="245"/>
        <v>15.922362554936914</v>
      </c>
      <c r="PY70" s="43">
        <f t="shared" si="246"/>
        <v>13.997470007769731</v>
      </c>
      <c r="PZ70" s="43">
        <f t="shared" si="247"/>
        <v>12.208295022960858</v>
      </c>
      <c r="QA70" s="43">
        <f t="shared" si="248"/>
        <v>11.812774381794295</v>
      </c>
      <c r="QB70" s="43">
        <f t="shared" si="249"/>
        <v>11.153060367918922</v>
      </c>
      <c r="QC70" s="43">
        <f t="shared" si="250"/>
        <v>10.945422930559467</v>
      </c>
      <c r="QD70" s="43">
        <f t="shared" si="251"/>
        <v>10.744299234348867</v>
      </c>
      <c r="QE70" s="43">
        <f t="shared" si="252"/>
        <v>10.598935127087987</v>
      </c>
      <c r="QF70" s="43">
        <f t="shared" si="253"/>
        <v>12.876833098963226</v>
      </c>
      <c r="QG70" s="43">
        <f t="shared" si="254"/>
        <v>14.235541132046826</v>
      </c>
      <c r="QH70" s="43">
        <f t="shared" si="255"/>
        <v>15.188703152658965</v>
      </c>
      <c r="QI70" s="43">
        <f t="shared" si="256"/>
        <v>15.225720822529869</v>
      </c>
      <c r="QJ70" s="43">
        <f t="shared" si="257"/>
        <v>15.866407696386977</v>
      </c>
      <c r="QK70" s="43">
        <f t="shared" si="258"/>
        <v>16.23173898600314</v>
      </c>
      <c r="QL70" s="43">
        <f t="shared" si="259"/>
        <v>16.322777686005129</v>
      </c>
      <c r="QM70" s="43">
        <f t="shared" si="260"/>
        <v>16.11264101882972</v>
      </c>
      <c r="QN70" s="43">
        <f t="shared" si="261"/>
        <v>16.187403996628273</v>
      </c>
      <c r="QO70" s="43">
        <f t="shared" si="262"/>
        <v>16.005121974387158</v>
      </c>
      <c r="QP70" s="47">
        <f t="shared" si="263"/>
        <v>2.4800000000000013</v>
      </c>
      <c r="QQ70" s="43">
        <f t="shared" si="354"/>
        <v>0</v>
      </c>
      <c r="QR70" s="43">
        <f t="shared" si="355"/>
        <v>1.9887219367401305E-2</v>
      </c>
      <c r="QS70" s="43">
        <f t="shared" si="356"/>
        <v>0</v>
      </c>
      <c r="QT70" s="43">
        <f t="shared" si="357"/>
        <v>0</v>
      </c>
      <c r="QU70" s="43">
        <f t="shared" si="358"/>
        <v>0</v>
      </c>
      <c r="QV70" s="43">
        <f t="shared" si="359"/>
        <v>0</v>
      </c>
      <c r="QW70" s="43">
        <f t="shared" si="360"/>
        <v>0</v>
      </c>
      <c r="QX70" s="43">
        <f t="shared" si="361"/>
        <v>0</v>
      </c>
      <c r="QY70" s="43">
        <f t="shared" si="362"/>
        <v>0</v>
      </c>
      <c r="QZ70" s="43">
        <f t="shared" si="363"/>
        <v>0</v>
      </c>
      <c r="RA70" s="43">
        <f t="shared" si="364"/>
        <v>0</v>
      </c>
      <c r="RB70" s="43">
        <f t="shared" si="365"/>
        <v>1.9887413842728505E-2</v>
      </c>
      <c r="RC70" s="43">
        <f t="shared" si="366"/>
        <v>1.9887219378440176E-2</v>
      </c>
      <c r="RD70" s="43">
        <f t="shared" si="367"/>
        <v>1.9887219367416834E-2</v>
      </c>
      <c r="RE70" s="43">
        <f t="shared" si="368"/>
        <v>0</v>
      </c>
      <c r="RF70" s="43">
        <f t="shared" si="369"/>
        <v>0</v>
      </c>
      <c r="RG70" s="43">
        <f t="shared" si="370"/>
        <v>0</v>
      </c>
      <c r="RH70" s="43">
        <f t="shared" si="371"/>
        <v>0</v>
      </c>
      <c r="RI70" s="43">
        <f t="shared" si="372"/>
        <v>0</v>
      </c>
      <c r="RJ70" s="43">
        <f t="shared" si="373"/>
        <v>0</v>
      </c>
      <c r="RK70" s="43">
        <f t="shared" si="374"/>
        <v>0</v>
      </c>
      <c r="RL70" s="47">
        <f t="shared" si="264"/>
        <v>2.4800000000000013</v>
      </c>
      <c r="RM70" s="2">
        <f>IF(AND(LO70&gt;=LO$6*'Drive Train'!$AA$52,LO70&lt;=LO$6*'Drive Train'!$AA$53,KS70=0,JW70=0,EU70&gt;0),$C$17,0)</f>
        <v>0</v>
      </c>
      <c r="RN70" s="2">
        <f>IF(AND(LP70&gt;=LP$6*'Drive Train'!$AA$52,LP70&lt;=LP$6*'Drive Train'!$AA$53,KT70=0,JX70=0,EV70&gt;0),$C$17,0)</f>
        <v>0</v>
      </c>
      <c r="RO70" s="2">
        <f>IF(AND(LQ70&gt;=LQ$6*'Drive Train'!$AA$52,LQ70&lt;=LQ$6*'Drive Train'!$AA$53,KU70=0,JY70=0,EW70&gt;0),$C$17,0)</f>
        <v>0</v>
      </c>
      <c r="RP70" s="2">
        <f>IF(AND(LR70&gt;=LR$6*'Drive Train'!$AA$52,LR70&lt;=LR$6*'Drive Train'!$AA$53,KV70=0,JZ70=0,EX70&gt;0),$C$17,0)</f>
        <v>0</v>
      </c>
      <c r="RQ70" s="2">
        <f>IF(AND(LS70&gt;=LS$6*'Drive Train'!$AA$52,LS70&lt;=LS$6*'Drive Train'!$AA$53,KW70=0,KA70=0,EY70&gt;0),$C$17,0)</f>
        <v>0</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v>
      </c>
      <c r="RY70" s="2">
        <f>IF(AND(MA70&gt;=MA$6*'Drive Train'!$AA$52,MA70&lt;=MA$6*'Drive Train'!$AA$53,LE70=0,KI70=0,FG70&gt;0),$C$17,0)</f>
        <v>0</v>
      </c>
      <c r="RZ70" s="2">
        <f>IF(AND(MB70&gt;=MB$6*'Drive Train'!$AA$52,MB70&lt;=MB$6*'Drive Train'!$AA$53,LF70=0,KJ70=0,FH70&gt;0),$C$17,0)</f>
        <v>0</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265"/>
        <v>2.4800000000000013</v>
      </c>
      <c r="SI70" s="2">
        <f>IF(AND(EU70&lt;0,KS70=0,LO70&gt;=LO$6*'Drive Train'!$AA$52,LO70&lt;=LO$6*'Drive Train'!$AA$53,OY70=1,JW70=0),$C$17,0)</f>
        <v>0</v>
      </c>
      <c r="SJ70" s="2">
        <f>IF(AND(EV70&lt;0,KT70=0,LP70&gt;=LP$6*'Drive Train'!$AA$52,LP70&lt;=LP$6*'Drive Train'!$AA$53,OZ70=1,JX70=0),$C$17,0)</f>
        <v>0</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0.04</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266"/>
        <v>2.4800000000000013</v>
      </c>
    </row>
    <row r="71" spans="2:524" x14ac:dyDescent="0.3">
      <c r="B71" s="1"/>
      <c r="C71" s="3" t="s">
        <v>45</v>
      </c>
      <c r="E71" s="17">
        <f t="shared" ref="E71:O71" si="454">$C$32*E46/$C$19+$C$33*E46</f>
        <v>0.35085502167761584</v>
      </c>
      <c r="F71" s="17">
        <f t="shared" si="454"/>
        <v>0.70171004335523168</v>
      </c>
      <c r="G71" s="17">
        <f t="shared" si="454"/>
        <v>0.48579926078439117</v>
      </c>
      <c r="H71" s="17">
        <f t="shared" si="454"/>
        <v>0.37149355236453441</v>
      </c>
      <c r="I71" s="17">
        <f t="shared" si="454"/>
        <v>0.30073287572367075</v>
      </c>
      <c r="J71" s="17">
        <f t="shared" si="454"/>
        <v>0.25261561560788348</v>
      </c>
      <c r="K71" s="17">
        <f t="shared" si="454"/>
        <v>0.21777208242058915</v>
      </c>
      <c r="L71" s="17">
        <f t="shared" si="454"/>
        <v>0.19137546636960864</v>
      </c>
      <c r="M71" s="17">
        <f t="shared" si="454"/>
        <v>0.17068622676208334</v>
      </c>
      <c r="N71" s="17">
        <f t="shared" si="454"/>
        <v>0.15403391195602645</v>
      </c>
      <c r="O71" s="17">
        <f t="shared" si="454"/>
        <v>0.14034200867104629</v>
      </c>
      <c r="R71" s="49">
        <f t="shared" si="9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47">
        <f t="shared" si="98"/>
        <v>2.5200000000000014</v>
      </c>
      <c r="AO71" s="36">
        <f>LO71*12*60/(PI() * 'Drive Train'!$F$15)/S$6*ABS(S71)</f>
        <v>0</v>
      </c>
      <c r="AP71" s="36">
        <f>LP71*12*60/(PI() * 'Drive Train'!$F$15)/T$6*ABS(T71)</f>
        <v>0</v>
      </c>
      <c r="AQ71" s="36">
        <f>LQ71*12*60/(PI() * 'Drive Train'!$F$15)/U$6*ABS(U71)</f>
        <v>0</v>
      </c>
      <c r="AR71" s="36">
        <f>LR71*12*60/(PI() * 'Drive Train'!$F$15)/V$6*ABS(V71)</f>
        <v>0</v>
      </c>
      <c r="AS71" s="36">
        <f>LS71*12*60/(PI() * 'Drive Train'!$F$15)/W$6*ABS(W71)</f>
        <v>0</v>
      </c>
      <c r="AT71" s="36">
        <f>LT71*12*60/(PI() * 'Drive Train'!$F$15)/X$6*ABS(X71)</f>
        <v>0</v>
      </c>
      <c r="AU71" s="36">
        <f>LU71*12*60/(PI() * 'Drive Train'!$F$15)/Y$6*ABS(Y71)</f>
        <v>0</v>
      </c>
      <c r="AV71" s="36">
        <f>LV71*12*60/(PI() * 'Drive Train'!$F$15)/Z$6*ABS(Z71)</f>
        <v>0</v>
      </c>
      <c r="AW71" s="36">
        <f>LW71*12*60/(PI() * 'Drive Train'!$F$15)/AA$6*ABS(AA71)</f>
        <v>0</v>
      </c>
      <c r="AX71" s="36">
        <f>LX71*12*60/(PI() * 'Drive Train'!$F$15)/AB$6*ABS(AB71)</f>
        <v>0</v>
      </c>
      <c r="AY71" s="36">
        <f>LY71*12*60/(PI() * 'Drive Train'!$F$15)/AC$6*ABS(AC71)</f>
        <v>0</v>
      </c>
      <c r="AZ71" s="36">
        <f>LZ71*12*60/(PI() * 'Drive Train'!$F$15)/AD$6*ABS(AD71)</f>
        <v>0</v>
      </c>
      <c r="BA71" s="36">
        <f>MA71*12*60/(PI() * 'Drive Train'!$F$15)/AE$6*ABS(AE71)</f>
        <v>0</v>
      </c>
      <c r="BB71" s="36">
        <f>MB71*12*60/(PI() * 'Drive Train'!$F$15)/AF$6*ABS(AF71)</f>
        <v>0</v>
      </c>
      <c r="BC71" s="36">
        <f>MC71*12*60/(PI() * 'Drive Train'!$F$15)/AG$6*ABS(AG71)</f>
        <v>0</v>
      </c>
      <c r="BD71" s="36">
        <f>MD71*12*60/(PI() * 'Drive Train'!$F$15)/AH$6*ABS(AH71)</f>
        <v>0</v>
      </c>
      <c r="BE71" s="36">
        <f>ME71*12*60/(PI() * 'Drive Train'!$F$15)/AI$6*ABS(AI71)</f>
        <v>0</v>
      </c>
      <c r="BF71" s="36">
        <f>MF71*12*60/(PI() * 'Drive Train'!$F$15)/AJ$6*ABS(AJ71)</f>
        <v>0</v>
      </c>
      <c r="BG71" s="36">
        <f>MG71*12*60/(PI() * 'Drive Train'!$F$15)/AK$6*ABS(AK71)</f>
        <v>0</v>
      </c>
      <c r="BH71" s="36">
        <f>MH71*12*60/(PI() * 'Drive Train'!$F$15)/AL$6*ABS(AL71)</f>
        <v>0</v>
      </c>
      <c r="BI71" s="36">
        <f>MI71*12*60/(PI() * 'Drive Train'!$F$15)/AM$6*ABS(AM71)</f>
        <v>0</v>
      </c>
      <c r="BJ71" s="47">
        <f t="shared" si="308"/>
        <v>2.5200000000000014</v>
      </c>
      <c r="BK71" s="2">
        <f>IF(OR(KS70=1,AND($C$37=Motors!$C$32,OY70=1)),0,IF(NG71=0,-(CG70+$C$15)/($C$14-$C$15)*$C$12,($C$11*S71-AO71)/($C$11*S71)*$C$12*S71))</f>
        <v>0</v>
      </c>
      <c r="BL71" s="2">
        <f>IF(OR(KT70=1,AND($C$37=Motors!$C$32,OZ70=1)),0,IF(NH71=0,-(CH70+$C$15)/($C$14-$C$15)*$C$12,($C$11*T71-AP71)/($C$11*T71)*$C$12*T71))</f>
        <v>0</v>
      </c>
      <c r="BM71" s="2">
        <f>IF(OR(KU70=1,AND($C$37=Motors!$C$32,PA70=1)),0,IF(NI71=0,-(CI70+$C$15)/($C$14-$C$15)*$C$12,($C$11*U71-AQ71)/($C$11*U71)*$C$12*U71))</f>
        <v>0</v>
      </c>
      <c r="BN71" s="2">
        <f>IF(OR(KV70=1,AND($C$37=Motors!$C$32,PB70=1)),0,IF(NJ71=0,-(CJ70+$C$15)/($C$14-$C$15)*$C$12,($C$11*V71-AR71)/($C$11*V71)*$C$12*V71))</f>
        <v>0</v>
      </c>
      <c r="BO71" s="2">
        <f>IF(OR(KW70=1,AND($C$37=Motors!$C$32,PC70=1)),0,IF(NK71=0,-(CK70+$C$15)/($C$14-$C$15)*$C$12,($C$11*W71-AS71)/($C$11*W71)*$C$12*W71))</f>
        <v>0</v>
      </c>
      <c r="BP71" s="2">
        <f>IF(OR(KX70=1,AND($C$37=Motors!$C$32,PD70=1)),0,IF(NL71=0,-(CL70+$C$15)/($C$14-$C$15)*$C$12,($C$11*X71-AT71)/($C$11*X71)*$C$12*X71))</f>
        <v>0</v>
      </c>
      <c r="BQ71" s="2">
        <f>IF(OR(KY70=1,AND($C$37=Motors!$C$32,PE70=1)),0,IF(NM71=0,-(CM70+$C$15)/($C$14-$C$15)*$C$12,($C$11*Y71-AU71)/($C$11*Y71)*$C$12*Y71))</f>
        <v>0</v>
      </c>
      <c r="BR71" s="2">
        <f>IF(OR(KZ70=1,AND($C$37=Motors!$C$32,PF70=1)),0,IF(NN71=0,-(CN70+$C$15)/($C$14-$C$15)*$C$12,($C$11*Z71-AV71)/($C$11*Z71)*$C$12*Z71))</f>
        <v>0</v>
      </c>
      <c r="BS71" s="2">
        <f>IF(OR(LA70=1,AND($C$37=Motors!$C$32,PG70=1)),0,IF(NO71=0,-(CO70+$C$15)/($C$14-$C$15)*$C$12,($C$11*AA71-AW71)/($C$11*AA71)*$C$12*AA71))</f>
        <v>0</v>
      </c>
      <c r="BT71" s="2">
        <f>IF(OR(LB70=1,AND($C$37=Motors!$C$32,PH70=1)),0,IF(NP71=0,-(CP70+$C$15)/($C$14-$C$15)*$C$12,($C$11*AB71-AX71)/($C$11*AB71)*$C$12*AB71))</f>
        <v>0</v>
      </c>
      <c r="BU71" s="2">
        <f>IF(OR(LC70=1,AND($C$37=Motors!$C$32,PI70=1)),0,IF(NQ71=0,-(CQ70+$C$15)/($C$14-$C$15)*$C$12,($C$11*AC71-AY71)/($C$11*AC71)*$C$12*AC71))</f>
        <v>0</v>
      </c>
      <c r="BV71" s="2">
        <f>IF(OR(LD70=1,AND($C$37=Motors!$C$32,PJ70=1)),0,IF(NR71=0,-(CR70+$C$15)/($C$14-$C$15)*$C$12,($C$11*AD71-AZ71)/($C$11*AD71)*$C$12*AD71))</f>
        <v>0</v>
      </c>
      <c r="BW71" s="2">
        <f>IF(OR(LE70=1,AND($C$37=Motors!$C$32,PK70=1)),0,IF(NS71=0,-(CS70+$C$15)/($C$14-$C$15)*$C$12,($C$11*AE71-BA71)/($C$11*AE71)*$C$12*AE71))</f>
        <v>0</v>
      </c>
      <c r="BX71" s="2">
        <f>IF(OR(LF70=1,AND($C$37=Motors!$C$32,PL70=1)),0,IF(NT71=0,-(CT70+$C$15)/($C$14-$C$15)*$C$12,($C$11*AF71-BB71)/($C$11*AF71)*$C$12*AF71))</f>
        <v>0</v>
      </c>
      <c r="BY71" s="2">
        <f>IF(OR(LG70=1,AND($C$37=Motors!$C$32,PM70=1)),0,IF(NU71=0,-(CU70+$C$15)/($C$14-$C$15)*$C$12,($C$11*AG71-BC71)/($C$11*AG71)*$C$12*AG71))</f>
        <v>0</v>
      </c>
      <c r="BZ71" s="2">
        <f>IF(OR(LH70=1,AND($C$37=Motors!$C$32,PN70=1)),0,IF(NV71=0,-(CV70+$C$15)/($C$14-$C$15)*$C$12,($C$11*AH71-BD71)/($C$11*AH71)*$C$12*AH71))</f>
        <v>0</v>
      </c>
      <c r="CA71" s="2">
        <f>IF(OR(LI70=1,AND($C$37=Motors!$C$32,PO70=1)),0,IF(NW71=0,-(CW70+$C$15)/($C$14-$C$15)*$C$12,($C$11*AI71-BE71)/($C$11*AI71)*$C$12*AI71))</f>
        <v>0</v>
      </c>
      <c r="CB71" s="2">
        <f>IF(OR(LJ70=1,AND($C$37=Motors!$C$32,PP70=1)),0,IF(NX71=0,-(CX70+$C$15)/($C$14-$C$15)*$C$12,($C$11*AJ71-BF71)/($C$11*AJ71)*$C$12*AJ71))</f>
        <v>0</v>
      </c>
      <c r="CC71" s="2">
        <f>IF(OR(LK70=1,AND($C$37=Motors!$C$32,PQ70=1)),0,IF(NY71=0,-(CY70+$C$15)/($C$14-$C$15)*$C$12,($C$11*AK71-BG71)/($C$11*AK71)*$C$12*AK71))</f>
        <v>0</v>
      </c>
      <c r="CD71" s="2">
        <f>IF(OR(LL70=1,AND($C$37=Motors!$C$32,PR70=1)),0,IF(NZ71=0,-(CZ70+$C$15)/($C$14-$C$15)*$C$12,($C$11*AL71-BH71)/($C$11*AL71)*$C$12*AL71))</f>
        <v>0</v>
      </c>
      <c r="CE71" s="2">
        <f>IF(OR(LM70=1,AND($C$37=Motors!$C$32,PS70=1)),0,IF(OA71=0,-(DA70+$C$15)/($C$14-$C$15)*$C$12,($C$11*AM71-BI71)/($C$11*AM71)*$C$12*AM71))</f>
        <v>0</v>
      </c>
      <c r="CF71" s="47">
        <f t="shared" si="309"/>
        <v>2.5200000000000014</v>
      </c>
      <c r="CG71" s="43">
        <f>IF(AND(KS70=1,OY70=1),0,ABS(BK71/$C$12*($C$14-$C$15)+$C$15) *'Drive Train'!$AA$49 + CG70*(1-'Drive Train'!$AA$49))</f>
        <v>0</v>
      </c>
      <c r="CH71" s="43">
        <f>IF(AND(KT70=1,OZ70=1),0,ABS(BL71/$C$12*($C$14-$C$15)+$C$15) *'Drive Train'!$AA$49 + CH70*(1-'Drive Train'!$AA$49))</f>
        <v>1.5274999999999999</v>
      </c>
      <c r="CI71" s="43">
        <f>IF(AND(KU70=1,PA70=1),0,ABS(BM71/$C$12*($C$14-$C$15)+$C$15) *'Drive Train'!$AA$49 + CI70*(1-'Drive Train'!$AA$49))</f>
        <v>0</v>
      </c>
      <c r="CJ71" s="43">
        <f>IF(AND(KV70=1,PB70=1),0,ABS(BN71/$C$12*($C$14-$C$15)+$C$15) *'Drive Train'!$AA$49 + CJ70*(1-'Drive Train'!$AA$49))</f>
        <v>0</v>
      </c>
      <c r="CK71" s="43">
        <f>IF(AND(KW70=1,PC70=1),0,ABS(BO71/$C$12*($C$14-$C$15)+$C$15) *'Drive Train'!$AA$49 + CK70*(1-'Drive Train'!$AA$49))</f>
        <v>0</v>
      </c>
      <c r="CL71" s="43">
        <f>IF(AND(KX70=1,PD70=1),0,ABS(BP71/$C$12*($C$14-$C$15)+$C$15) *'Drive Train'!$AA$49 + CL70*(1-'Drive Train'!$AA$49))</f>
        <v>0</v>
      </c>
      <c r="CM71" s="43">
        <f>IF(AND(KY70=1,PE70=1),0,ABS(BQ71/$C$12*($C$14-$C$15)+$C$15) *'Drive Train'!$AA$49 + CM70*(1-'Drive Train'!$AA$49))</f>
        <v>0</v>
      </c>
      <c r="CN71" s="43">
        <f>IF(AND(KZ70=1,PF70=1),0,ABS(BR71/$C$12*($C$14-$C$15)+$C$15) *'Drive Train'!$AA$49 + CN70*(1-'Drive Train'!$AA$49))</f>
        <v>0</v>
      </c>
      <c r="CO71" s="43">
        <f>IF(AND(LA70=1,PG70=1),0,ABS(BS71/$C$12*($C$14-$C$15)+$C$15) *'Drive Train'!$AA$49 + CO70*(1-'Drive Train'!$AA$49))</f>
        <v>0</v>
      </c>
      <c r="CP71" s="43">
        <f>IF(AND(LB70=1,PH70=1),0,ABS(BT71/$C$12*($C$14-$C$15)+$C$15) *'Drive Train'!$AA$49 + CP70*(1-'Drive Train'!$AA$49))</f>
        <v>0</v>
      </c>
      <c r="CQ71" s="43">
        <f>IF(AND(LC70=1,PI70=1),0,ABS(BU71/$C$12*($C$14-$C$15)+$C$15) *'Drive Train'!$AA$49 + CQ70*(1-'Drive Train'!$AA$49))</f>
        <v>0</v>
      </c>
      <c r="CR71" s="43">
        <f>IF(AND(LD70=1,PJ70=1),0,ABS(BV71/$C$12*($C$14-$C$15)+$C$15) *'Drive Train'!$AA$49 + CR70*(1-'Drive Train'!$AA$49))</f>
        <v>1.5275029874569872</v>
      </c>
      <c r="CS71" s="43">
        <f>IF(AND(LE70=1,PK70=1),0,ABS(BW71/$C$12*($C$14-$C$15)+$C$15) *'Drive Train'!$AA$49 + CS70*(1-'Drive Train'!$AA$49))</f>
        <v>1.5275000001695749</v>
      </c>
      <c r="CT71" s="43">
        <f>IF(AND(LF70=1,PL70=1),0,ABS(BX71/$C$12*($C$14-$C$15)+$C$15) *'Drive Train'!$AA$49 + CT70*(1-'Drive Train'!$AA$49))</f>
        <v>1.5275000000002383</v>
      </c>
      <c r="CU71" s="43">
        <f>IF(AND(LG70=1,PM70=1),0,ABS(BY71/$C$12*($C$14-$C$15)+$C$15) *'Drive Train'!$AA$49 + CU70*(1-'Drive Train'!$AA$49))</f>
        <v>0</v>
      </c>
      <c r="CV71" s="43">
        <f>IF(AND(LH70=1,PN70=1),0,ABS(BZ71/$C$12*($C$14-$C$15)+$C$15) *'Drive Train'!$AA$49 + CV70*(1-'Drive Train'!$AA$49))</f>
        <v>0</v>
      </c>
      <c r="CW71" s="43">
        <f>IF(AND(LI70=1,PO70=1),0,ABS(CA71/$C$12*($C$14-$C$15)+$C$15) *'Drive Train'!$AA$49 + CW70*(1-'Drive Train'!$AA$49))</f>
        <v>0</v>
      </c>
      <c r="CX71" s="43">
        <f>IF(AND(LJ70=1,PP70=1),0,ABS(CB71/$C$12*($C$14-$C$15)+$C$15) *'Drive Train'!$AA$49 + CX70*(1-'Drive Train'!$AA$49))</f>
        <v>0</v>
      </c>
      <c r="CY71" s="43">
        <f>IF(AND(LK70=1,PQ70=1),0,ABS(CC71/$C$12*($C$14-$C$15)+$C$15) *'Drive Train'!$AA$49 + CY70*(1-'Drive Train'!$AA$49))</f>
        <v>0</v>
      </c>
      <c r="CZ71" s="43">
        <f>IF(AND(LL70=1,PR70=1),0,ABS(CD71/$C$12*($C$14-$C$15)+$C$15) *'Drive Train'!$AA$49 + CZ70*(1-'Drive Train'!$AA$49))</f>
        <v>0</v>
      </c>
      <c r="DA71" s="43">
        <f>IF(AND(LM70=1,PS70=1),0,ABS(CE71/$C$12*($C$14-$C$15)+$C$15) *'Drive Train'!$AA$49 + DA70*(1-'Drive Train'!$AA$49))</f>
        <v>0</v>
      </c>
      <c r="DB71" s="47">
        <f t="shared" si="99"/>
        <v>2.5200000000000014</v>
      </c>
      <c r="DC71" s="43">
        <f t="shared" si="310"/>
        <v>0</v>
      </c>
      <c r="DD71" s="43">
        <f t="shared" si="311"/>
        <v>1.5274999999999999</v>
      </c>
      <c r="DE71" s="43">
        <f t="shared" si="312"/>
        <v>0</v>
      </c>
      <c r="DF71" s="43">
        <f t="shared" si="313"/>
        <v>0</v>
      </c>
      <c r="DG71" s="43">
        <f t="shared" si="314"/>
        <v>0</v>
      </c>
      <c r="DH71" s="43">
        <f t="shared" si="315"/>
        <v>0</v>
      </c>
      <c r="DI71" s="43">
        <f t="shared" si="316"/>
        <v>0</v>
      </c>
      <c r="DJ71" s="43">
        <f t="shared" si="317"/>
        <v>0</v>
      </c>
      <c r="DK71" s="43">
        <f t="shared" si="318"/>
        <v>0</v>
      </c>
      <c r="DL71" s="43">
        <f t="shared" si="319"/>
        <v>0</v>
      </c>
      <c r="DM71" s="43">
        <f t="shared" si="320"/>
        <v>0</v>
      </c>
      <c r="DN71" s="43">
        <f t="shared" si="321"/>
        <v>1.5275029874569872</v>
      </c>
      <c r="DO71" s="43">
        <f t="shared" si="322"/>
        <v>1.5275000001695749</v>
      </c>
      <c r="DP71" s="43">
        <f t="shared" si="323"/>
        <v>1.5275000000002383</v>
      </c>
      <c r="DQ71" s="43">
        <f t="shared" si="324"/>
        <v>0</v>
      </c>
      <c r="DR71" s="43">
        <f t="shared" si="325"/>
        <v>0</v>
      </c>
      <c r="DS71" s="43">
        <f t="shared" si="326"/>
        <v>0</v>
      </c>
      <c r="DT71" s="43">
        <f t="shared" si="327"/>
        <v>0</v>
      </c>
      <c r="DU71" s="43">
        <f t="shared" si="328"/>
        <v>0</v>
      </c>
      <c r="DV71" s="43">
        <f t="shared" si="329"/>
        <v>0</v>
      </c>
      <c r="DW71" s="43">
        <f t="shared" si="330"/>
        <v>0</v>
      </c>
      <c r="DX71" s="47">
        <f t="shared" si="100"/>
        <v>2.5200000000000014</v>
      </c>
      <c r="DY71" s="2">
        <f>IF(OY71=0,($C$23/0.4536*IF(ISNA(MK70),'Drive Train'!$F$16,'Drive Train'!$F$17)*4.448*$C$24*S$6)*SIGN(BK71),BK71)</f>
        <v>0</v>
      </c>
      <c r="DZ71" s="2">
        <f>IF(OZ71=0,($C$23/0.4536*IF(ISNA(ML70),'Drive Train'!$F$16,'Drive Train'!$F$17)*4.448*$C$24*$C$21*T$6)*SIGN(BL71),BL71)</f>
        <v>0</v>
      </c>
      <c r="EA71" s="2">
        <f>IF(PA71=0,($C$23/0.4536*IF(ISNA(MM70),'Drive Train'!$F$16,'Drive Train'!$F$17)*4.448*$C$24*$C$21*U$6)*SIGN(BM71),BM71)</f>
        <v>0</v>
      </c>
      <c r="EB71" s="2">
        <f>IF(PB71=0,($C$23/0.4536*IF(ISNA(MN70),'Drive Train'!$F$16,'Drive Train'!$F$17)*4.448*$C$24*$C$21*V$6)*SIGN(BN71),BN71)</f>
        <v>0</v>
      </c>
      <c r="EC71" s="2">
        <f>IF(PC71=0,($C$23/0.4536*IF(ISNA(MO70),'Drive Train'!$F$16,'Drive Train'!$F$17)*4.448*$C$24*$C$21*W$6)*SIGN(BO71),BO71)</f>
        <v>0</v>
      </c>
      <c r="ED71" s="2">
        <f>IF(PD71=0,($C$23/0.4536*IF(ISNA(MP70),'Drive Train'!$F$16,'Drive Train'!$F$17)*4.448*$C$24*$C$21*X$6)*SIGN(BP71),BP71)</f>
        <v>0</v>
      </c>
      <c r="EE71" s="2">
        <f>IF(PE71=0,($C$23/0.4536*IF(ISNA(MQ70),'Drive Train'!$F$16,'Drive Train'!$F$17)*4.448*$C$24*$C$21*Y$6)*SIGN(BQ71),BQ71)</f>
        <v>0</v>
      </c>
      <c r="EF71" s="2">
        <f>IF(PF71=0,($C$23/0.4536*IF(ISNA(MR70),'Drive Train'!$F$16,'Drive Train'!$F$17)*4.448*$C$24*$C$21*Z$6)*SIGN(BR71),BR71)</f>
        <v>0</v>
      </c>
      <c r="EG71" s="2">
        <f>IF(PG71=0,($C$23/0.4536*IF(ISNA(MS70),'Drive Train'!$F$16,'Drive Train'!$F$17)*4.448*$C$24*$C$21*AA$6)*SIGN(BS71),BS71)</f>
        <v>0</v>
      </c>
      <c r="EH71" s="2">
        <f>IF(PH71=0,($C$23/0.4536*IF(ISNA(MT70),'Drive Train'!$F$16,'Drive Train'!$F$17)*4.448*$C$24*$C$21*AB$6)*SIGN(BT71),BT71)</f>
        <v>0</v>
      </c>
      <c r="EI71" s="2">
        <f>IF(PI71=0,($C$23/0.4536*IF(ISNA(MU70),'Drive Train'!$F$16,'Drive Train'!$F$17)*4.448*$C$24*$C$21*AC$6)*SIGN(BU71),BU71)</f>
        <v>0</v>
      </c>
      <c r="EJ71" s="2">
        <f>IF(PJ71=0,($C$23/0.4536*IF(ISNA(MV70),'Drive Train'!$F$16,'Drive Train'!$F$17)*4.448*$C$24*$C$21*AD$6)*SIGN(BV71),BV71)</f>
        <v>0</v>
      </c>
      <c r="EK71" s="2">
        <f>IF(PK71=0,($C$23/0.4536*IF(ISNA(MW70),'Drive Train'!$F$16,'Drive Train'!$F$17)*4.448*$C$24*$C$21*AE$6)*SIGN(BW71),BW71)</f>
        <v>0</v>
      </c>
      <c r="EL71" s="2">
        <f>IF(PL71=0,($C$23/0.4536*IF(ISNA(MX70),'Drive Train'!$F$16,'Drive Train'!$F$17)*4.448*$C$24*$C$21*AF$6)*SIGN(BX71),BX71)</f>
        <v>0</v>
      </c>
      <c r="EM71" s="2">
        <f>IF(PM71=0,($C$23/0.4536*IF(ISNA(MY70),'Drive Train'!$F$16,'Drive Train'!$F$17)*4.448*$C$24*$C$21*AG$6)*SIGN(BY71),BY71)</f>
        <v>0</v>
      </c>
      <c r="EN71" s="2">
        <f>IF(PN71=0,($C$23/0.4536*IF(ISNA(MZ70),'Drive Train'!$F$16,'Drive Train'!$F$17)*4.448*$C$24*$C$21*AH$6)*SIGN(BZ71),BZ71)</f>
        <v>0</v>
      </c>
      <c r="EO71" s="2">
        <f>IF(PO71=0,($C$23/0.4536*IF(ISNA(NA70),'Drive Train'!$F$16,'Drive Train'!$F$17)*4.448*$C$24*$C$21*AI$6)*SIGN(CA71),CA71)</f>
        <v>0</v>
      </c>
      <c r="EP71" s="2">
        <f>IF(PP71=0,($C$23/0.4536*IF(ISNA(NB70),'Drive Train'!$F$16,'Drive Train'!$F$17)*4.448*$C$24*$C$21*AJ$6)*SIGN(CB71),CB71)</f>
        <v>0</v>
      </c>
      <c r="EQ71" s="2">
        <f>IF(PQ71=0,($C$23/0.4536*IF(ISNA(NC70),'Drive Train'!$F$16,'Drive Train'!$F$17)*4.448*$C$24*$C$21*AK$6)*SIGN(CC71),CC71)</f>
        <v>0</v>
      </c>
      <c r="ER71" s="2">
        <f>IF(PR71=0,($C$23/0.4536*IF(ISNA(ND70),'Drive Train'!$F$16,'Drive Train'!$F$17)*4.448*$C$24*$C$21*AL$6)*SIGN(CD71),CD71)</f>
        <v>0</v>
      </c>
      <c r="ES71" s="2">
        <f>IF(PS71=0,($C$23/0.4536*IF(ISNA(NE70),'Drive Train'!$F$16,'Drive Train'!$F$17)*4.448*$C$24*$C$21*AM$6)*SIGN(CE71),CE71)</f>
        <v>0</v>
      </c>
      <c r="ET71" s="47">
        <f t="shared" si="331"/>
        <v>2.5200000000000014</v>
      </c>
      <c r="EU71" s="2">
        <f>MAX(MIN(IF(AND(OY70=1,NG71&lt;0),-1,1)*(DC71-$C$15)/($C$14-$C$15)*$C$12*$C$21-$C$33*LO71/AO$6 -  OY70*$C$33/$C$21,DY70/$C$19),MAX(EU$8:EU70)*-1)</f>
        <v>-0.84420937587075306</v>
      </c>
      <c r="EV71" s="2">
        <f>MAX(MIN(IF(AND(OZ70=1,NH71&lt;0),-1,1)*(DD71-$C$15)/($C$14-$C$15)*$C$12*$C$21-$C$33*LP71/AP$6 -  OZ70*$C$33/$C$21,DZ70/$C$19),MAX(EV$8:EV70)*-1)</f>
        <v>-0.88667744533612258</v>
      </c>
      <c r="EW71" s="2">
        <f>MAX(MIN(IF(AND(PA70=1,NI71&lt;0),-1,1)*(DE71-$C$15)/($C$14-$C$15)*$C$12*$C$21-$C$33*LQ71/AQ$6 -  PA70*$C$33/$C$21,EA70/$C$19),MAX(EW$8:EW70)*-1)</f>
        <v>-0.84420937587075306</v>
      </c>
      <c r="EX71" s="2">
        <f>MAX(MIN(IF(AND(PB70=1,NJ71&lt;0),-1,1)*(DF71-$C$15)/($C$14-$C$15)*$C$12*$C$21-$C$33*LR71/AR$6 -  PB70*$C$33/$C$21,EB70/$C$19),MAX(EX$8:EX70)*-1)</f>
        <v>-0.84420937587075306</v>
      </c>
      <c r="EY71" s="2">
        <f>MAX(MIN(IF(AND(PC70=1,NK71&lt;0),-1,1)*(DG71-$C$15)/($C$14-$C$15)*$C$12*$C$21-$C$33*LS71/AS$6 -  PC70*$C$33/$C$21,EC70/$C$19),MAX(EY$8:EY70)*-1)</f>
        <v>-0.84420937587075306</v>
      </c>
      <c r="EZ71" s="2">
        <f>MAX(MIN(IF(AND(PD70=1,NL71&lt;0),-1,1)*(DH71-$C$15)/($C$14-$C$15)*$C$12*$C$21-$C$33*LT71/AT$6 -  PD70*$C$33/$C$21,ED70/$C$19),MAX(EZ$8:EZ70)*-1)</f>
        <v>-0.84420937587075306</v>
      </c>
      <c r="FA71" s="2">
        <f>MAX(MIN(IF(AND(PE70=1,NM71&lt;0),-1,1)*(DI71-$C$15)/($C$14-$C$15)*$C$12*$C$21-$C$33*LU71/AU$6 -  PE70*$C$33/$C$21,EE70/$C$19),MAX(FA$8:FA70)*-1)</f>
        <v>-0.84420937587075306</v>
      </c>
      <c r="FB71" s="2">
        <f>MAX(MIN(IF(AND(PF70=1,NN71&lt;0),-1,1)*(DJ71-$C$15)/($C$14-$C$15)*$C$12*$C$21-$C$33*LV71/AV$6 -  PF70*$C$33/$C$21,EF70/$C$19),MAX(FB$8:FB70)*-1)</f>
        <v>-0.84420937587075306</v>
      </c>
      <c r="FC71" s="2">
        <f>MAX(MIN(IF(AND(PG70=1,NO71&lt;0),-1,1)*(DK71-$C$15)/($C$14-$C$15)*$C$12*$C$21-$C$33*LW71/AW$6 -  PG70*$C$33/$C$21,EG70/$C$19),MAX(FC$8:FC70)*-1)</f>
        <v>-0.82444281081081083</v>
      </c>
      <c r="FD71" s="2">
        <f>MAX(MIN(IF(AND(PH70=1,NP71&lt;0),-1,1)*(DL71-$C$15)/($C$14-$C$15)*$C$12*$C$21-$C$33*LX71/AX$6 -  PH70*$C$33/$C$21,EH70/$C$19),MAX(FD$8:FD70)*-1)</f>
        <v>-0.74400936585365862</v>
      </c>
      <c r="FE71" s="2">
        <f>MAX(MIN(IF(AND(PI70=1,NQ71&lt;0),-1,1)*(DM71-$C$15)/($C$14-$C$15)*$C$12*$C$21-$C$33*LY71/AY$6 -  PI70*$C$33/$C$21,EI70/$C$19),MAX(FE$8:FE70)*-1)</f>
        <v>-0.6778751999999999</v>
      </c>
      <c r="FF71" s="2">
        <f>MAX(MIN(IF(AND(PJ70=1,NR71&lt;0),-1,1)*(DN71-$C$15)/($C$14-$C$15)*$C$12*$C$21-$C$33*LZ71/AZ$6 -  PJ70*$C$33/$C$21,EJ70/$C$19),MAX(FF$8:FF70)*-1)</f>
        <v>-0.36771041517476449</v>
      </c>
      <c r="FG71" s="2">
        <f>MAX(MIN(IF(AND(PK70=1,NS71&lt;0),-1,1)*(DO71-$C$15)/($C$14-$C$15)*$C$12*$C$21-$C$33*MA71/BA$6 -  PK70*$C$33/$C$21,EK70/$C$19),MAX(FG$8:FG70)*-1)</f>
        <v>-0.4460383340531891</v>
      </c>
      <c r="FH71" s="2">
        <f>MAX(MIN(IF(AND(PL70=1,NT71&lt;0),-1,1)*(DP71-$C$15)/($C$14-$C$15)*$C$12*$C$21-$C$33*MB71/BB$6 -  PL70*$C$33/$C$21,EL70/$C$19),MAX(FH$8:FH70)*-1)</f>
        <v>-0.52436625293161376</v>
      </c>
      <c r="FI71" s="2">
        <f>MAX(MIN(IF(AND(PM70=1,NU71&lt;0),-1,1)*(DQ71-$C$15)/($C$14-$C$15)*$C$12*$C$21-$C$33*MC71/BC$6 -  PM70*$C$33/$C$21,EM70/$C$19),MAX(FI$8:FI70)*-1)</f>
        <v>-0.60269417181003837</v>
      </c>
      <c r="FJ71" s="2">
        <f>MAX(MIN(IF(AND(PN70=1,NV71&lt;0),-1,1)*(DR71-$C$15)/($C$14-$C$15)*$C$12*$C$21-$C$33*MD71/BD$6 -  PN70*$C$33/$C$21,EN70/$C$19),MAX(FJ$8:FJ70)*-1)</f>
        <v>-0.68102209068846309</v>
      </c>
      <c r="FK71" s="2">
        <f>MAX(MIN(IF(AND(PO70=1,NW71&lt;0),-1,1)*(DS71-$C$15)/($C$14-$C$15)*$C$12*$C$21-$C$33*ME71/BE$6 -  PO70*$C$33/$C$21,EO70/$C$19),MAX(FK$8:FK70)*-1)</f>
        <v>-0.7593500095668877</v>
      </c>
      <c r="FL71" s="2">
        <f>MAX(MIN(IF(AND(PP70=1,NX71&lt;0),-1,1)*(DT71-$C$15)/($C$14-$C$15)*$C$12*$C$21-$C$33*MF71/BF$6 -  PP70*$C$33/$C$21,EP70/$C$19),MAX(FL$8:FL70)*-1)</f>
        <v>-0.8376779284453123</v>
      </c>
      <c r="FM71" s="2">
        <f>MAX(MIN(IF(AND(PQ70=1,NY71&lt;0),-1,1)*(DU71-$C$15)/($C$14-$C$15)*$C$12*$C$21-$C$33*MG71/BG$6 -  PQ70*$C$33/$C$21,EQ70/$C$19),MAX(FM$8:FM70)*-1)</f>
        <v>-0.84420937587075306</v>
      </c>
      <c r="FN71" s="2">
        <f>MAX(MIN(IF(AND(PR70=1,NZ71&lt;0),-1,1)*(DV71-$C$15)/($C$14-$C$15)*$C$12*$C$21-$C$33*MH71/BH$6 -  PR70*$C$33/$C$21,ER70/$C$19),MAX(FN$8:FN70)*-1)</f>
        <v>-0.84420937587075306</v>
      </c>
      <c r="FO71" s="2">
        <f>MAX(MIN(IF(AND(PS70=1,OA71&lt;0),-1,1)*(DW71-$C$15)/($C$14-$C$15)*$C$12*$C$21-$C$33*MI71/BI$6 -  PS70*$C$33/$C$21,ES70/$C$19),MAX(FO$8:FO70)*-1)</f>
        <v>-0.84420937587075306</v>
      </c>
      <c r="FP71" s="47">
        <f t="shared" si="101"/>
        <v>2.5200000000000014</v>
      </c>
      <c r="FQ71" s="43">
        <f t="shared" si="375"/>
        <v>0</v>
      </c>
      <c r="FR71" s="43">
        <f t="shared" si="376"/>
        <v>1.5274999999999999</v>
      </c>
      <c r="FS71" s="43">
        <f t="shared" si="377"/>
        <v>0</v>
      </c>
      <c r="FT71" s="43">
        <f t="shared" si="378"/>
        <v>0</v>
      </c>
      <c r="FU71" s="43">
        <f t="shared" si="379"/>
        <v>0</v>
      </c>
      <c r="FV71" s="43">
        <f t="shared" si="380"/>
        <v>0</v>
      </c>
      <c r="FW71" s="43">
        <f t="shared" si="381"/>
        <v>0</v>
      </c>
      <c r="FX71" s="43">
        <f t="shared" si="382"/>
        <v>0</v>
      </c>
      <c r="FY71" s="43">
        <f t="shared" si="383"/>
        <v>0</v>
      </c>
      <c r="FZ71" s="43">
        <f t="shared" si="384"/>
        <v>0</v>
      </c>
      <c r="GA71" s="43">
        <f t="shared" si="385"/>
        <v>0</v>
      </c>
      <c r="GB71" s="43">
        <f t="shared" si="386"/>
        <v>1.5275029874569872</v>
      </c>
      <c r="GC71" s="43">
        <f t="shared" si="387"/>
        <v>1.5275000001695749</v>
      </c>
      <c r="GD71" s="43">
        <f t="shared" si="388"/>
        <v>1.5275000000002383</v>
      </c>
      <c r="GE71" s="43">
        <f t="shared" si="389"/>
        <v>0</v>
      </c>
      <c r="GF71" s="43">
        <f t="shared" si="390"/>
        <v>0</v>
      </c>
      <c r="GG71" s="43">
        <f t="shared" si="391"/>
        <v>0</v>
      </c>
      <c r="GH71" s="43">
        <f t="shared" si="392"/>
        <v>0</v>
      </c>
      <c r="GI71" s="43">
        <f t="shared" si="393"/>
        <v>0</v>
      </c>
      <c r="GJ71" s="43">
        <f t="shared" si="394"/>
        <v>0</v>
      </c>
      <c r="GK71" s="43">
        <f t="shared" si="395"/>
        <v>0</v>
      </c>
      <c r="GL71" s="47">
        <f t="shared" si="123"/>
        <v>2.5200000000000014</v>
      </c>
      <c r="GM71" s="43">
        <f t="shared" si="332"/>
        <v>0</v>
      </c>
      <c r="GN71" s="43">
        <f t="shared" si="333"/>
        <v>-8.9060111302991274</v>
      </c>
      <c r="GO71" s="43">
        <f t="shared" si="334"/>
        <v>0</v>
      </c>
      <c r="GP71" s="43">
        <f t="shared" si="335"/>
        <v>0</v>
      </c>
      <c r="GQ71" s="43">
        <f t="shared" si="336"/>
        <v>0</v>
      </c>
      <c r="GR71" s="43">
        <f t="shared" si="337"/>
        <v>0</v>
      </c>
      <c r="GS71" s="43">
        <f t="shared" si="338"/>
        <v>0</v>
      </c>
      <c r="GT71" s="43">
        <f t="shared" si="339"/>
        <v>0</v>
      </c>
      <c r="GU71" s="43">
        <f t="shared" si="340"/>
        <v>0</v>
      </c>
      <c r="GV71" s="43">
        <f t="shared" si="341"/>
        <v>0</v>
      </c>
      <c r="GW71" s="43">
        <f t="shared" si="342"/>
        <v>0</v>
      </c>
      <c r="GX71" s="43">
        <f t="shared" si="343"/>
        <v>-7.3867516705174294</v>
      </c>
      <c r="GY71" s="43">
        <f t="shared" si="344"/>
        <v>-8.9602422809162849</v>
      </c>
      <c r="GZ71" s="43">
        <f t="shared" si="345"/>
        <v>-10.533732891315141</v>
      </c>
      <c r="HA71" s="43">
        <f t="shared" si="346"/>
        <v>0</v>
      </c>
      <c r="HB71" s="43">
        <f t="shared" si="347"/>
        <v>0</v>
      </c>
      <c r="HC71" s="43">
        <f t="shared" si="348"/>
        <v>0</v>
      </c>
      <c r="HD71" s="43">
        <f t="shared" si="349"/>
        <v>0</v>
      </c>
      <c r="HE71" s="43">
        <f t="shared" si="350"/>
        <v>0</v>
      </c>
      <c r="HF71" s="43">
        <f t="shared" si="351"/>
        <v>0</v>
      </c>
      <c r="HG71" s="43">
        <f t="shared" si="352"/>
        <v>0</v>
      </c>
      <c r="HH71" s="47">
        <f t="shared" si="124"/>
        <v>2.5200000000000014</v>
      </c>
      <c r="HI71" s="43">
        <f t="shared" si="125"/>
        <v>0</v>
      </c>
      <c r="HJ71" s="43">
        <f t="shared" si="126"/>
        <v>8.9060111302991274</v>
      </c>
      <c r="HK71" s="43">
        <f t="shared" si="127"/>
        <v>0</v>
      </c>
      <c r="HL71" s="43">
        <f t="shared" si="128"/>
        <v>0</v>
      </c>
      <c r="HM71" s="43">
        <f t="shared" si="129"/>
        <v>0</v>
      </c>
      <c r="HN71" s="43">
        <f t="shared" si="130"/>
        <v>0</v>
      </c>
      <c r="HO71" s="43">
        <f t="shared" si="131"/>
        <v>0</v>
      </c>
      <c r="HP71" s="43">
        <f t="shared" si="132"/>
        <v>0</v>
      </c>
      <c r="HQ71" s="43">
        <f t="shared" si="133"/>
        <v>0</v>
      </c>
      <c r="HR71" s="43">
        <f t="shared" si="134"/>
        <v>0</v>
      </c>
      <c r="HS71" s="43">
        <f t="shared" si="135"/>
        <v>0</v>
      </c>
      <c r="HT71" s="43">
        <f t="shared" si="136"/>
        <v>7.3867516705174294</v>
      </c>
      <c r="HU71" s="43">
        <f t="shared" si="137"/>
        <v>8.9602422809162849</v>
      </c>
      <c r="HV71" s="43">
        <f t="shared" si="138"/>
        <v>10.533732891315141</v>
      </c>
      <c r="HW71" s="43">
        <f t="shared" si="139"/>
        <v>0</v>
      </c>
      <c r="HX71" s="43">
        <f t="shared" si="140"/>
        <v>0</v>
      </c>
      <c r="HY71" s="43">
        <f t="shared" si="141"/>
        <v>0</v>
      </c>
      <c r="HZ71" s="43">
        <f t="shared" si="142"/>
        <v>0</v>
      </c>
      <c r="IA71" s="43">
        <f t="shared" si="143"/>
        <v>0</v>
      </c>
      <c r="IB71" s="43">
        <f t="shared" si="144"/>
        <v>0</v>
      </c>
      <c r="IC71" s="43">
        <f t="shared" si="145"/>
        <v>0</v>
      </c>
      <c r="ID71" s="47">
        <f t="shared" si="146"/>
        <v>2.5200000000000014</v>
      </c>
      <c r="IE71" s="43">
        <f t="shared" si="147"/>
        <v>0</v>
      </c>
      <c r="IF71" s="43">
        <f t="shared" si="148"/>
        <v>0</v>
      </c>
      <c r="IG71" s="43">
        <f t="shared" si="149"/>
        <v>0</v>
      </c>
      <c r="IH71" s="43">
        <f t="shared" si="150"/>
        <v>0</v>
      </c>
      <c r="II71" s="43">
        <f t="shared" si="151"/>
        <v>0</v>
      </c>
      <c r="IJ71" s="43">
        <f t="shared" si="152"/>
        <v>0</v>
      </c>
      <c r="IK71" s="43">
        <f t="shared" si="153"/>
        <v>0</v>
      </c>
      <c r="IL71" s="43">
        <f t="shared" si="154"/>
        <v>0</v>
      </c>
      <c r="IM71" s="43">
        <f t="shared" si="155"/>
        <v>0</v>
      </c>
      <c r="IN71" s="43">
        <f t="shared" si="156"/>
        <v>0</v>
      </c>
      <c r="IO71" s="43">
        <f t="shared" si="157"/>
        <v>0</v>
      </c>
      <c r="IP71" s="43">
        <f t="shared" si="158"/>
        <v>0</v>
      </c>
      <c r="IQ71" s="43">
        <f t="shared" si="159"/>
        <v>0</v>
      </c>
      <c r="IR71" s="43">
        <f t="shared" si="160"/>
        <v>0</v>
      </c>
      <c r="IS71" s="43">
        <f t="shared" si="161"/>
        <v>0</v>
      </c>
      <c r="IT71" s="43">
        <f t="shared" si="162"/>
        <v>0</v>
      </c>
      <c r="IU71" s="43">
        <f t="shared" si="163"/>
        <v>0</v>
      </c>
      <c r="IV71" s="43">
        <f t="shared" si="164"/>
        <v>0</v>
      </c>
      <c r="IW71" s="43">
        <f t="shared" si="165"/>
        <v>0</v>
      </c>
      <c r="IX71" s="43">
        <f t="shared" si="166"/>
        <v>0</v>
      </c>
      <c r="IY71" s="43">
        <f t="shared" si="167"/>
        <v>0</v>
      </c>
      <c r="IZ71" s="47">
        <f t="shared" si="168"/>
        <v>2.5200000000000014</v>
      </c>
      <c r="JA71" s="43" t="e">
        <f t="shared" si="267"/>
        <v>#N/A</v>
      </c>
      <c r="JB71" s="43" t="e">
        <f t="shared" si="268"/>
        <v>#N/A</v>
      </c>
      <c r="JC71" s="43" t="e">
        <f t="shared" si="269"/>
        <v>#N/A</v>
      </c>
      <c r="JD71" s="43" t="e">
        <f t="shared" si="270"/>
        <v>#N/A</v>
      </c>
      <c r="JE71" s="43" t="e">
        <f t="shared" si="271"/>
        <v>#N/A</v>
      </c>
      <c r="JF71" s="43" t="e">
        <f t="shared" si="272"/>
        <v>#N/A</v>
      </c>
      <c r="JG71" s="43" t="e">
        <f t="shared" si="273"/>
        <v>#N/A</v>
      </c>
      <c r="JH71" s="43" t="e">
        <f t="shared" si="274"/>
        <v>#N/A</v>
      </c>
      <c r="JI71" s="43" t="e">
        <f t="shared" si="275"/>
        <v>#N/A</v>
      </c>
      <c r="JJ71" s="43" t="e">
        <f t="shared" si="276"/>
        <v>#N/A</v>
      </c>
      <c r="JK71" s="43" t="e">
        <f t="shared" si="277"/>
        <v>#N/A</v>
      </c>
      <c r="JL71" s="43" t="e">
        <f t="shared" si="278"/>
        <v>#N/A</v>
      </c>
      <c r="JM71" s="43" t="e">
        <f t="shared" si="279"/>
        <v>#N/A</v>
      </c>
      <c r="JN71" s="43" t="e">
        <f t="shared" si="280"/>
        <v>#N/A</v>
      </c>
      <c r="JO71" s="43" t="e">
        <f t="shared" si="281"/>
        <v>#N/A</v>
      </c>
      <c r="JP71" s="43" t="e">
        <f t="shared" si="282"/>
        <v>#N/A</v>
      </c>
      <c r="JQ71" s="43" t="e">
        <f t="shared" si="283"/>
        <v>#N/A</v>
      </c>
      <c r="JR71" s="43" t="e">
        <f t="shared" si="284"/>
        <v>#N/A</v>
      </c>
      <c r="JS71" s="43" t="e">
        <f t="shared" si="285"/>
        <v>#N/A</v>
      </c>
      <c r="JT71" s="43" t="e">
        <f t="shared" si="286"/>
        <v>#N/A</v>
      </c>
      <c r="JU71" s="43" t="e">
        <f t="shared" si="287"/>
        <v>#N/A</v>
      </c>
      <c r="JV71" s="47">
        <f t="shared" si="170"/>
        <v>2.5200000000000014</v>
      </c>
      <c r="JW71" s="36">
        <f t="shared" si="396"/>
        <v>0</v>
      </c>
      <c r="JX71" s="36">
        <f t="shared" si="397"/>
        <v>0</v>
      </c>
      <c r="JY71" s="36">
        <f t="shared" si="398"/>
        <v>0</v>
      </c>
      <c r="JZ71" s="36">
        <f t="shared" si="399"/>
        <v>0</v>
      </c>
      <c r="KA71" s="36">
        <f t="shared" si="400"/>
        <v>0</v>
      </c>
      <c r="KB71" s="36">
        <f t="shared" si="401"/>
        <v>0</v>
      </c>
      <c r="KC71" s="36">
        <f t="shared" si="402"/>
        <v>0</v>
      </c>
      <c r="KD71" s="36">
        <f t="shared" si="403"/>
        <v>0</v>
      </c>
      <c r="KE71" s="36">
        <f t="shared" si="404"/>
        <v>0</v>
      </c>
      <c r="KF71" s="36">
        <f t="shared" si="405"/>
        <v>0</v>
      </c>
      <c r="KG71" s="36">
        <f t="shared" si="406"/>
        <v>0</v>
      </c>
      <c r="KH71" s="36">
        <f t="shared" si="407"/>
        <v>0</v>
      </c>
      <c r="KI71" s="36">
        <f t="shared" si="408"/>
        <v>0</v>
      </c>
      <c r="KJ71" s="36">
        <f t="shared" si="409"/>
        <v>0</v>
      </c>
      <c r="KK71" s="36">
        <f t="shared" si="410"/>
        <v>0</v>
      </c>
      <c r="KL71" s="36">
        <f t="shared" si="411"/>
        <v>0</v>
      </c>
      <c r="KM71" s="36">
        <f t="shared" si="412"/>
        <v>0</v>
      </c>
      <c r="KN71" s="36">
        <f t="shared" si="413"/>
        <v>0</v>
      </c>
      <c r="KO71" s="36">
        <f t="shared" si="414"/>
        <v>0</v>
      </c>
      <c r="KP71" s="36">
        <f t="shared" si="415"/>
        <v>0</v>
      </c>
      <c r="KQ71" s="36">
        <f t="shared" si="416"/>
        <v>0</v>
      </c>
      <c r="KR71" s="47">
        <f t="shared" si="192"/>
        <v>2.5200000000000014</v>
      </c>
      <c r="KS71" s="1">
        <f t="shared" si="417"/>
        <v>1</v>
      </c>
      <c r="KT71" s="1">
        <f t="shared" si="418"/>
        <v>0</v>
      </c>
      <c r="KU71" s="1">
        <f t="shared" si="419"/>
        <v>1</v>
      </c>
      <c r="KV71" s="1">
        <f t="shared" si="420"/>
        <v>1</v>
      </c>
      <c r="KW71" s="1">
        <f t="shared" si="421"/>
        <v>1</v>
      </c>
      <c r="KX71" s="1">
        <f t="shared" si="422"/>
        <v>1</v>
      </c>
      <c r="KY71" s="1">
        <f t="shared" si="423"/>
        <v>1</v>
      </c>
      <c r="KZ71" s="1">
        <f t="shared" si="424"/>
        <v>1</v>
      </c>
      <c r="LA71" s="1">
        <f t="shared" si="425"/>
        <v>1</v>
      </c>
      <c r="LB71" s="1">
        <f t="shared" si="426"/>
        <v>1</v>
      </c>
      <c r="LC71" s="1">
        <f t="shared" si="427"/>
        <v>1</v>
      </c>
      <c r="LD71" s="1">
        <f t="shared" si="428"/>
        <v>0</v>
      </c>
      <c r="LE71" s="1">
        <f t="shared" si="429"/>
        <v>0</v>
      </c>
      <c r="LF71" s="1">
        <f t="shared" si="430"/>
        <v>0</v>
      </c>
      <c r="LG71" s="1">
        <f t="shared" si="431"/>
        <v>1</v>
      </c>
      <c r="LH71" s="1">
        <f t="shared" si="432"/>
        <v>1</v>
      </c>
      <c r="LI71" s="1">
        <f t="shared" si="433"/>
        <v>1</v>
      </c>
      <c r="LJ71" s="1">
        <f t="shared" si="434"/>
        <v>1</v>
      </c>
      <c r="LK71" s="1">
        <f t="shared" si="435"/>
        <v>1</v>
      </c>
      <c r="LL71" s="1">
        <f t="shared" si="436"/>
        <v>1</v>
      </c>
      <c r="LM71" s="1">
        <f t="shared" si="437"/>
        <v>1</v>
      </c>
      <c r="LN71" s="47">
        <f t="shared" si="214"/>
        <v>2.5200000000000014</v>
      </c>
      <c r="LO71" s="43">
        <f t="shared" si="215"/>
        <v>0</v>
      </c>
      <c r="LP71" s="43">
        <f t="shared" si="216"/>
        <v>3.6378136016496612</v>
      </c>
      <c r="LQ71" s="43">
        <f t="shared" si="217"/>
        <v>0</v>
      </c>
      <c r="LR71" s="43">
        <f t="shared" si="218"/>
        <v>0</v>
      </c>
      <c r="LS71" s="43">
        <f t="shared" si="219"/>
        <v>0</v>
      </c>
      <c r="LT71" s="43">
        <f t="shared" si="220"/>
        <v>0</v>
      </c>
      <c r="LU71" s="43">
        <f t="shared" si="221"/>
        <v>0</v>
      </c>
      <c r="LV71" s="43">
        <f t="shared" si="222"/>
        <v>0</v>
      </c>
      <c r="LW71" s="43">
        <f t="shared" si="223"/>
        <v>0</v>
      </c>
      <c r="LX71" s="43">
        <f t="shared" si="224"/>
        <v>0</v>
      </c>
      <c r="LY71" s="43">
        <f t="shared" si="225"/>
        <v>0</v>
      </c>
      <c r="LZ71" s="43">
        <f t="shared" si="226"/>
        <v>4.9763973812183453</v>
      </c>
      <c r="MA71" s="43">
        <f t="shared" si="227"/>
        <v>3.3778122486070199</v>
      </c>
      <c r="MB71" s="43">
        <f t="shared" si="228"/>
        <v>1.8237246890038996</v>
      </c>
      <c r="MC71" s="43">
        <f t="shared" si="229"/>
        <v>0</v>
      </c>
      <c r="MD71" s="43">
        <f t="shared" si="230"/>
        <v>0</v>
      </c>
      <c r="ME71" s="43">
        <f t="shared" si="231"/>
        <v>0</v>
      </c>
      <c r="MF71" s="43">
        <f t="shared" si="232"/>
        <v>0</v>
      </c>
      <c r="MG71" s="43">
        <f t="shared" si="233"/>
        <v>0</v>
      </c>
      <c r="MH71" s="43">
        <f t="shared" si="234"/>
        <v>0</v>
      </c>
      <c r="MI71" s="43">
        <f t="shared" si="235"/>
        <v>0</v>
      </c>
      <c r="MJ71" s="47">
        <f t="shared" si="236"/>
        <v>2.5200000000000014</v>
      </c>
      <c r="MK71" s="43" t="e">
        <f t="shared" si="353"/>
        <v>#N/A</v>
      </c>
      <c r="ML71" s="43" t="e">
        <f t="shared" si="288"/>
        <v>#N/A</v>
      </c>
      <c r="MM71" s="43" t="e">
        <f t="shared" si="289"/>
        <v>#N/A</v>
      </c>
      <c r="MN71" s="43" t="e">
        <f t="shared" si="290"/>
        <v>#N/A</v>
      </c>
      <c r="MO71" s="43" t="e">
        <f t="shared" si="291"/>
        <v>#N/A</v>
      </c>
      <c r="MP71" s="43" t="e">
        <f t="shared" si="292"/>
        <v>#N/A</v>
      </c>
      <c r="MQ71" s="43" t="e">
        <f t="shared" si="293"/>
        <v>#N/A</v>
      </c>
      <c r="MR71" s="43" t="e">
        <f t="shared" si="294"/>
        <v>#N/A</v>
      </c>
      <c r="MS71" s="43" t="e">
        <f t="shared" si="295"/>
        <v>#N/A</v>
      </c>
      <c r="MT71" s="43" t="e">
        <f t="shared" si="296"/>
        <v>#N/A</v>
      </c>
      <c r="MU71" s="43" t="e">
        <f t="shared" si="297"/>
        <v>#N/A</v>
      </c>
      <c r="MV71" s="43" t="e">
        <f t="shared" si="298"/>
        <v>#N/A</v>
      </c>
      <c r="MW71" s="43" t="e">
        <f t="shared" si="299"/>
        <v>#N/A</v>
      </c>
      <c r="MX71" s="43" t="e">
        <f t="shared" si="300"/>
        <v>#N/A</v>
      </c>
      <c r="MY71" s="43" t="e">
        <f t="shared" si="301"/>
        <v>#N/A</v>
      </c>
      <c r="MZ71" s="43" t="e">
        <f t="shared" si="302"/>
        <v>#N/A</v>
      </c>
      <c r="NA71" s="43" t="e">
        <f t="shared" si="303"/>
        <v>#N/A</v>
      </c>
      <c r="NB71" s="43" t="e">
        <f t="shared" si="304"/>
        <v>#N/A</v>
      </c>
      <c r="NC71" s="43" t="e">
        <f t="shared" si="305"/>
        <v>#N/A</v>
      </c>
      <c r="ND71" s="43" t="e">
        <f t="shared" si="306"/>
        <v>#N/A</v>
      </c>
      <c r="NE71" s="43" t="e">
        <f t="shared" si="307"/>
        <v>#N/A</v>
      </c>
      <c r="NF71" s="47">
        <f t="shared" si="238"/>
        <v>2.5200000000000014</v>
      </c>
      <c r="NG71" s="43">
        <f>IF(OY70=0,MIN('Drive Train'!$F$35-FQ70*$C$19*'Drive Train'!$F$39,NG70+$C$39)-$C$7,IF(LO70-1&lt;=0,0,IF($C$37=Motors!$C$30,MAX(MAX(NG$8:NG70)*-1,NG70-$C$39),MAX(0,MAX(NG$8:NG70)*-1,NG70-$C$39))))</f>
        <v>0</v>
      </c>
      <c r="NH71" s="43">
        <f>IF(OZ70=0,MIN('Drive Train'!$F$35-FR70*$C$19*'Drive Train'!$F$39,NH70+$C$39)-$C$7,IF(LP70-1&lt;=0,0,IF($C$37=Motors!$C$30,MAX(MAX(NH$8:NH70)*-1,NH70-$C$39),MAX(0,MAX(NH$8:NH70)*-1,NH70-$C$39))))</f>
        <v>0</v>
      </c>
      <c r="NI71" s="43">
        <f>IF(PA70=0,MIN('Drive Train'!$F$35-FS70*$C$19*'Drive Train'!$F$39,NI70+$C$39)-$C$7,IF(LQ70-1&lt;=0,0,IF($C$37=Motors!$C$30,MAX(MAX(NI$8:NI70)*-1,NI70-$C$39),MAX(0,MAX(NI$8:NI70)*-1,NI70-$C$39))))</f>
        <v>0</v>
      </c>
      <c r="NJ71" s="43">
        <f>IF(PB70=0,MIN('Drive Train'!$F$35-FT70*$C$19*'Drive Train'!$F$39,NJ70+$C$39)-$C$7,IF(LR70-1&lt;=0,0,IF($C$37=Motors!$C$30,MAX(MAX(NJ$8:NJ70)*-1,NJ70-$C$39),MAX(0,MAX(NJ$8:NJ70)*-1,NJ70-$C$39))))</f>
        <v>0</v>
      </c>
      <c r="NK71" s="43">
        <f>IF(PC70=0,MIN('Drive Train'!$F$35-FU70*$C$19*'Drive Train'!$F$39,NK70+$C$39)-$C$7,IF(LS70-1&lt;=0,0,IF($C$37=Motors!$C$30,MAX(MAX(NK$8:NK70)*-1,NK70-$C$39),MAX(0,MAX(NK$8:NK70)*-1,NK70-$C$39))))</f>
        <v>0</v>
      </c>
      <c r="NL71" s="43">
        <f>IF(PD70=0,MIN('Drive Train'!$F$35-FV70*$C$19*'Drive Train'!$F$39,NL70+$C$39)-$C$7,IF(LT70-1&lt;=0,0,IF($C$37=Motors!$C$30,MAX(MAX(NL$8:NL70)*-1,NL70-$C$39),MAX(0,MAX(NL$8:NL70)*-1,NL70-$C$39))))</f>
        <v>0</v>
      </c>
      <c r="NM71" s="43">
        <f>IF(PE70=0,MIN('Drive Train'!$F$35-FW70*$C$19*'Drive Train'!$F$39,NM70+$C$39)-$C$7,IF(LU70-1&lt;=0,0,IF($C$37=Motors!$C$30,MAX(MAX(NM$8:NM70)*-1,NM70-$C$39),MAX(0,MAX(NM$8:NM70)*-1,NM70-$C$39))))</f>
        <v>0</v>
      </c>
      <c r="NN71" s="43">
        <f>IF(PF70=0,MIN('Drive Train'!$F$35-FX70*$C$19*'Drive Train'!$F$39,NN70+$C$39)-$C$7,IF(LV70-1&lt;=0,0,IF($C$37=Motors!$C$30,MAX(MAX(NN$8:NN70)*-1,NN70-$C$39),MAX(0,MAX(NN$8:NN70)*-1,NN70-$C$39))))</f>
        <v>0</v>
      </c>
      <c r="NO71" s="43">
        <f>IF(PG70=0,MIN('Drive Train'!$F$35-FY70*$C$19*'Drive Train'!$F$39,NO70+$C$39)-$C$7,IF(LW70-1&lt;=0,0,IF($C$37=Motors!$C$30,MAX(MAX(NO$8:NO70)*-1,NO70-$C$39),MAX(0,MAX(NO$8:NO70)*-1,NO70-$C$39))))</f>
        <v>0</v>
      </c>
      <c r="NP71" s="43">
        <f>IF(PH70=0,MIN('Drive Train'!$F$35-FZ70*$C$19*'Drive Train'!$F$39,NP70+$C$39)-$C$7,IF(LX70-1&lt;=0,0,IF($C$37=Motors!$C$30,MAX(MAX(NP$8:NP70)*-1,NP70-$C$39),MAX(0,MAX(NP$8:NP70)*-1,NP70-$C$39))))</f>
        <v>0</v>
      </c>
      <c r="NQ71" s="43">
        <f>IF(PI70=0,MIN('Drive Train'!$F$35-GA70*$C$19*'Drive Train'!$F$39,NQ70+$C$39)-$C$7,IF(LY70-1&lt;=0,0,IF($C$37=Motors!$C$30,MAX(MAX(NQ$8:NQ70)*-1,NQ70-$C$39),MAX(0,MAX(NQ$8:NQ70)*-1,NQ70-$C$39))))</f>
        <v>0</v>
      </c>
      <c r="NR71" s="43">
        <f>IF(PJ70=0,MIN('Drive Train'!$F$35-GB70*$C$19*'Drive Train'!$F$39,NR70+$C$39)-$C$7,IF(LZ70-1&lt;=0,0,IF($C$37=Motors!$C$30,MAX(MAX(NR$8:NR70)*-1,NR70-$C$39),MAX(0,MAX(NR$8:NR70)*-1,NR70-$C$39))))</f>
        <v>0</v>
      </c>
      <c r="NS71" s="43">
        <f>IF(PK70=0,MIN('Drive Train'!$F$35-GC70*$C$19*'Drive Train'!$F$39,NS70+$C$39)-$C$7,IF(MA70-1&lt;=0,0,IF($C$37=Motors!$C$30,MAX(MAX(NS$8:NS70)*-1,NS70-$C$39),MAX(0,MAX(NS$8:NS70)*-1,NS70-$C$39))))</f>
        <v>0</v>
      </c>
      <c r="NT71" s="43">
        <f>IF(PL70=0,MIN('Drive Train'!$F$35-GD70*$C$19*'Drive Train'!$F$39,NT70+$C$39)-$C$7,IF(MB70-1&lt;=0,0,IF($C$37=Motors!$C$30,MAX(MAX(NT$8:NT70)*-1,NT70-$C$39),MAX(0,MAX(NT$8:NT70)*-1,NT70-$C$39))))</f>
        <v>0</v>
      </c>
      <c r="NU71" s="43">
        <f>IF(PM70=0,MIN('Drive Train'!$F$35-GE70*$C$19*'Drive Train'!$F$39,NU70+$C$39)-$C$7,IF(MC70-1&lt;=0,0,IF($C$37=Motors!$C$30,MAX(MAX(NU$8:NU70)*-1,NU70-$C$39),MAX(0,MAX(NU$8:NU70)*-1,NU70-$C$39))))</f>
        <v>0</v>
      </c>
      <c r="NV71" s="43">
        <f>IF(PN70=0,MIN('Drive Train'!$F$35-GF70*$C$19*'Drive Train'!$F$39,NV70+$C$39)-$C$7,IF(MD70-1&lt;=0,0,IF($C$37=Motors!$C$30,MAX(MAX(NV$8:NV70)*-1,NV70-$C$39),MAX(0,MAX(NV$8:NV70)*-1,NV70-$C$39))))</f>
        <v>0</v>
      </c>
      <c r="NW71" s="43">
        <f>IF(PO70=0,MIN('Drive Train'!$F$35-GG70*$C$19*'Drive Train'!$F$39,NW70+$C$39)-$C$7,IF(ME70-1&lt;=0,0,IF($C$37=Motors!$C$30,MAX(MAX(NW$8:NW70)*-1,NW70-$C$39),MAX(0,MAX(NW$8:NW70)*-1,NW70-$C$39))))</f>
        <v>0</v>
      </c>
      <c r="NX71" s="43">
        <f>IF(PP70=0,MIN('Drive Train'!$F$35-GH70*$C$19*'Drive Train'!$F$39,NX70+$C$39)-$C$7,IF(MF70-1&lt;=0,0,IF($C$37=Motors!$C$30,MAX(MAX(NX$8:NX70)*-1,NX70-$C$39),MAX(0,MAX(NX$8:NX70)*-1,NX70-$C$39))))</f>
        <v>0</v>
      </c>
      <c r="NY71" s="43">
        <f>IF(PQ70=0,MIN('Drive Train'!$F$35-GI70*$C$19*'Drive Train'!$F$39,NY70+$C$39)-$C$7,IF(MG70-1&lt;=0,0,IF($C$37=Motors!$C$30,MAX(MAX(NY$8:NY70)*-1,NY70-$C$39),MAX(0,MAX(NY$8:NY70)*-1,NY70-$C$39))))</f>
        <v>0</v>
      </c>
      <c r="NZ71" s="43">
        <f>IF(PR70=0,MIN('Drive Train'!$F$35-GJ70*$C$19*'Drive Train'!$F$39,NZ70+$C$39)-$C$7,IF(MH70-1&lt;=0,0,IF($C$37=Motors!$C$30,MAX(MAX(NZ$8:NZ70)*-1,NZ70-$C$39),MAX(0,MAX(NZ$8:NZ70)*-1,NZ70-$C$39))))</f>
        <v>0</v>
      </c>
      <c r="OA71" s="43">
        <f>IF(PS70=0,MIN('Drive Train'!$F$35-GK70*$C$19*'Drive Train'!$F$39,OA70+$C$39)-$C$7,IF(MI70-1&lt;=0,0,IF($C$37=Motors!$C$30,MAX(MAX(OA$8:OA70)*-1,OA70-$C$39),MAX(0,MAX(OA$8:OA70)*-1,OA70-$C$39))))</f>
        <v>0</v>
      </c>
      <c r="OB71" s="47">
        <f t="shared" si="239"/>
        <v>2.5200000000000014</v>
      </c>
      <c r="OC71" s="43">
        <f>'Drive Train'!$F$35-(FQ71*$C$13)*$C$19*'Drive Train'!$F$39</f>
        <v>12.4</v>
      </c>
      <c r="OD71" s="43">
        <f>'Drive Train'!$F$35-(FR71*$C$13)*$C$19*'Drive Train'!$F$39</f>
        <v>12.335845000000001</v>
      </c>
      <c r="OE71" s="43">
        <f>'Drive Train'!$F$35-(FS71*$C$13)*$C$19*'Drive Train'!$F$39</f>
        <v>12.4</v>
      </c>
      <c r="OF71" s="43">
        <f>'Drive Train'!$F$35-(FT71*$C$13)*$C$19*'Drive Train'!$F$39</f>
        <v>12.4</v>
      </c>
      <c r="OG71" s="43">
        <f>'Drive Train'!$F$35-(FU71*$C$13)*$C$19*'Drive Train'!$F$39</f>
        <v>12.4</v>
      </c>
      <c r="OH71" s="43">
        <f>'Drive Train'!$F$35-(FV71*$C$13)*$C$19*'Drive Train'!$F$39</f>
        <v>12.4</v>
      </c>
      <c r="OI71" s="43">
        <f>'Drive Train'!$F$35-(FW71*$C$13)*$C$19*'Drive Train'!$F$39</f>
        <v>12.4</v>
      </c>
      <c r="OJ71" s="43">
        <f>'Drive Train'!$F$35-(FX71*$C$13)*$C$19*'Drive Train'!$F$39</f>
        <v>12.4</v>
      </c>
      <c r="OK71" s="43">
        <f>'Drive Train'!$F$35-(FY71*$C$13)*$C$19*'Drive Train'!$F$39</f>
        <v>12.4</v>
      </c>
      <c r="OL71" s="43">
        <f>'Drive Train'!$F$35-(FZ71*$C$13)*$C$19*'Drive Train'!$F$39</f>
        <v>12.4</v>
      </c>
      <c r="OM71" s="43">
        <f>'Drive Train'!$F$35-(GA71*$C$13)*$C$19*'Drive Train'!$F$39</f>
        <v>12.4</v>
      </c>
      <c r="ON71" s="43">
        <f>'Drive Train'!$F$35-(GB71*$C$13)*$C$19*'Drive Train'!$F$39</f>
        <v>12.335844874526806</v>
      </c>
      <c r="OO71" s="43">
        <f>'Drive Train'!$F$35-(GC71*$C$13)*$C$19*'Drive Train'!$F$39</f>
        <v>12.335844999992878</v>
      </c>
      <c r="OP71" s="43">
        <f>'Drive Train'!$F$35-(GD71*$C$13)*$C$19*'Drive Train'!$F$39</f>
        <v>12.33584499999999</v>
      </c>
      <c r="OQ71" s="43">
        <f>'Drive Train'!$F$35-(GE71*$C$13)*$C$19*'Drive Train'!$F$39</f>
        <v>12.4</v>
      </c>
      <c r="OR71" s="43">
        <f>'Drive Train'!$F$35-(GF71*$C$13)*$C$19*'Drive Train'!$F$39</f>
        <v>12.4</v>
      </c>
      <c r="OS71" s="43">
        <f>'Drive Train'!$F$35-(GG71*$C$13)*$C$19*'Drive Train'!$F$39</f>
        <v>12.4</v>
      </c>
      <c r="OT71" s="43">
        <f>'Drive Train'!$F$35-(GH71*$C$13)*$C$19*'Drive Train'!$F$39</f>
        <v>12.4</v>
      </c>
      <c r="OU71" s="43">
        <f>'Drive Train'!$F$35-(GI71*$C$13)*$C$19*'Drive Train'!$F$39</f>
        <v>12.4</v>
      </c>
      <c r="OV71" s="43">
        <f>'Drive Train'!$F$35-(GJ71*$C$13)*$C$19*'Drive Train'!$F$39</f>
        <v>12.4</v>
      </c>
      <c r="OW71" s="43">
        <f>'Drive Train'!$F$35-(GK71*$C$13)*$C$19*'Drive Train'!$F$39</f>
        <v>12.4</v>
      </c>
      <c r="OX71" s="47">
        <f t="shared" si="240"/>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190">
        <f t="shared" si="241"/>
        <v>2.5200000000000014</v>
      </c>
      <c r="PU71" s="43">
        <f t="shared" si="242"/>
        <v>15.29521453649356</v>
      </c>
      <c r="PV71" s="43">
        <f t="shared" si="243"/>
        <v>22.280249500747004</v>
      </c>
      <c r="PW71" s="43">
        <f t="shared" si="244"/>
        <v>19.659205245198354</v>
      </c>
      <c r="PX71" s="43">
        <f t="shared" si="245"/>
        <v>15.922362554936914</v>
      </c>
      <c r="PY71" s="43">
        <f t="shared" si="246"/>
        <v>13.997470007769731</v>
      </c>
      <c r="PZ71" s="43">
        <f t="shared" si="247"/>
        <v>12.208295022960858</v>
      </c>
      <c r="QA71" s="43">
        <f t="shared" si="248"/>
        <v>11.812774381794295</v>
      </c>
      <c r="QB71" s="43">
        <f t="shared" si="249"/>
        <v>11.153060367918922</v>
      </c>
      <c r="QC71" s="43">
        <f t="shared" si="250"/>
        <v>10.945422930559467</v>
      </c>
      <c r="QD71" s="43">
        <f t="shared" si="251"/>
        <v>10.744299234348867</v>
      </c>
      <c r="QE71" s="43">
        <f t="shared" si="252"/>
        <v>10.598935127087987</v>
      </c>
      <c r="QF71" s="43">
        <f t="shared" si="253"/>
        <v>13.069979592875546</v>
      </c>
      <c r="QG71" s="43">
        <f t="shared" si="254"/>
        <v>14.363485428166374</v>
      </c>
      <c r="QH71" s="43">
        <f t="shared" si="255"/>
        <v>15.253225153906069</v>
      </c>
      <c r="QI71" s="43">
        <f t="shared" si="256"/>
        <v>15.225720822529869</v>
      </c>
      <c r="QJ71" s="43">
        <f t="shared" si="257"/>
        <v>15.866407696386977</v>
      </c>
      <c r="QK71" s="43">
        <f t="shared" si="258"/>
        <v>16.23173898600314</v>
      </c>
      <c r="QL71" s="43">
        <f t="shared" si="259"/>
        <v>16.322777686005129</v>
      </c>
      <c r="QM71" s="43">
        <f t="shared" si="260"/>
        <v>16.11264101882972</v>
      </c>
      <c r="QN71" s="43">
        <f t="shared" si="261"/>
        <v>16.187403996628273</v>
      </c>
      <c r="QO71" s="43">
        <f t="shared" si="262"/>
        <v>16.005121974387158</v>
      </c>
      <c r="QP71" s="47">
        <f t="shared" si="263"/>
        <v>2.5200000000000014</v>
      </c>
      <c r="QQ71" s="43">
        <f t="shared" si="354"/>
        <v>0</v>
      </c>
      <c r="QR71" s="43">
        <f t="shared" si="355"/>
        <v>1.9887219367401305E-2</v>
      </c>
      <c r="QS71" s="43">
        <f t="shared" si="356"/>
        <v>0</v>
      </c>
      <c r="QT71" s="43">
        <f t="shared" si="357"/>
        <v>0</v>
      </c>
      <c r="QU71" s="43">
        <f t="shared" si="358"/>
        <v>0</v>
      </c>
      <c r="QV71" s="43">
        <f t="shared" si="359"/>
        <v>0</v>
      </c>
      <c r="QW71" s="43">
        <f t="shared" si="360"/>
        <v>0</v>
      </c>
      <c r="QX71" s="43">
        <f t="shared" si="361"/>
        <v>0</v>
      </c>
      <c r="QY71" s="43">
        <f t="shared" si="362"/>
        <v>0</v>
      </c>
      <c r="QZ71" s="43">
        <f t="shared" si="363"/>
        <v>0</v>
      </c>
      <c r="RA71" s="43">
        <f t="shared" si="364"/>
        <v>0</v>
      </c>
      <c r="RB71" s="43">
        <f t="shared" si="365"/>
        <v>1.9887258262466741E-2</v>
      </c>
      <c r="RC71" s="43">
        <f t="shared" si="366"/>
        <v>1.9887219369609081E-2</v>
      </c>
      <c r="RD71" s="43">
        <f t="shared" si="367"/>
        <v>1.9887219367404414E-2</v>
      </c>
      <c r="RE71" s="43">
        <f t="shared" si="368"/>
        <v>0</v>
      </c>
      <c r="RF71" s="43">
        <f t="shared" si="369"/>
        <v>0</v>
      </c>
      <c r="RG71" s="43">
        <f t="shared" si="370"/>
        <v>0</v>
      </c>
      <c r="RH71" s="43">
        <f t="shared" si="371"/>
        <v>0</v>
      </c>
      <c r="RI71" s="43">
        <f t="shared" si="372"/>
        <v>0</v>
      </c>
      <c r="RJ71" s="43">
        <f t="shared" si="373"/>
        <v>0</v>
      </c>
      <c r="RK71" s="43">
        <f t="shared" si="374"/>
        <v>0</v>
      </c>
      <c r="RL71" s="47">
        <f t="shared" si="264"/>
        <v>2.5200000000000014</v>
      </c>
      <c r="RM71" s="2">
        <f>IF(AND(LO71&gt;=LO$6*'Drive Train'!$AA$52,LO71&lt;=LO$6*'Drive Train'!$AA$53,KS71=0,JW71=0,EU71&gt;0),$C$17,0)</f>
        <v>0</v>
      </c>
      <c r="RN71" s="2">
        <f>IF(AND(LP71&gt;=LP$6*'Drive Train'!$AA$52,LP71&lt;=LP$6*'Drive Train'!$AA$53,KT71=0,JX71=0,EV71&gt;0),$C$17,0)</f>
        <v>0</v>
      </c>
      <c r="RO71" s="2">
        <f>IF(AND(LQ71&gt;=LQ$6*'Drive Train'!$AA$52,LQ71&lt;=LQ$6*'Drive Train'!$AA$53,KU71=0,JY71=0,EW71&gt;0),$C$17,0)</f>
        <v>0</v>
      </c>
      <c r="RP71" s="2">
        <f>IF(AND(LR71&gt;=LR$6*'Drive Train'!$AA$52,LR71&lt;=LR$6*'Drive Train'!$AA$53,KV71=0,JZ71=0,EX71&gt;0),$C$17,0)</f>
        <v>0</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v>
      </c>
      <c r="RY71" s="2">
        <f>IF(AND(MA71&gt;=MA$6*'Drive Train'!$AA$52,MA71&lt;=MA$6*'Drive Train'!$AA$53,LE71=0,KI71=0,FG71&gt;0),$C$17,0)</f>
        <v>0</v>
      </c>
      <c r="RZ71" s="2">
        <f>IF(AND(MB71&gt;=MB$6*'Drive Train'!$AA$52,MB71&lt;=MB$6*'Drive Train'!$AA$53,LF71=0,KJ71=0,FH71&gt;0),$C$17,0)</f>
        <v>0</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265"/>
        <v>2.5200000000000014</v>
      </c>
      <c r="SI71" s="2">
        <f>IF(AND(EU71&lt;0,KS71=0,LO71&gt;=LO$6*'Drive Train'!$AA$52,LO71&lt;=LO$6*'Drive Train'!$AA$53,OY71=1,JW71=0),$C$17,0)</f>
        <v>0</v>
      </c>
      <c r="SJ71" s="2">
        <f>IF(AND(EV71&lt;0,KT71=0,LP71&gt;=LP$6*'Drive Train'!$AA$52,LP71&lt;=LP$6*'Drive Train'!$AA$53,OZ71=1,JX71=0),$C$17,0)</f>
        <v>0</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0.04</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266"/>
        <v>2.5200000000000014</v>
      </c>
    </row>
    <row r="72" spans="2:524" x14ac:dyDescent="0.3">
      <c r="B72" s="1"/>
      <c r="C72" s="3" t="s">
        <v>296</v>
      </c>
      <c r="E72" s="17">
        <f>E71/$C$12</f>
        <v>7.3462363075865525E-2</v>
      </c>
      <c r="F72" s="17" t="e">
        <f>F71/$C$12*VLOOKUP('Drive Train'!$AK$20,$E$98:$F$99,2,FALSE)</f>
        <v>#N/A</v>
      </c>
      <c r="G72" s="17" t="e">
        <f>G71/$C$12*VLOOKUP('Drive Train'!$AK$20,$E$98:$F$99,2,FALSE)</f>
        <v>#N/A</v>
      </c>
      <c r="H72" s="17" t="e">
        <f>H71/$C$12*VLOOKUP('Drive Train'!$AK$20,$E$98:$F$99,2,FALSE)</f>
        <v>#N/A</v>
      </c>
      <c r="I72" s="17" t="e">
        <f>I71/$C$12*VLOOKUP('Drive Train'!$AK$20,$E$98:$F$99,2,FALSE)</f>
        <v>#N/A</v>
      </c>
      <c r="J72" s="17" t="e">
        <f>J71/$C$12*VLOOKUP('Drive Train'!$AK$20,$E$98:$F$99,2,FALSE)</f>
        <v>#N/A</v>
      </c>
      <c r="K72" s="17" t="e">
        <f>K71/$C$12*VLOOKUP('Drive Train'!$AK$20,$E$98:$F$99,2,FALSE)</f>
        <v>#N/A</v>
      </c>
      <c r="L72" s="17" t="e">
        <f>L71/$C$12*VLOOKUP('Drive Train'!$AK$20,$E$98:$F$99,2,FALSE)</f>
        <v>#N/A</v>
      </c>
      <c r="M72" s="17" t="e">
        <f>M71/$C$12*VLOOKUP('Drive Train'!$AK$20,$E$98:$F$99,2,FALSE)</f>
        <v>#N/A</v>
      </c>
      <c r="N72" s="17" t="e">
        <f>N71/$C$12*VLOOKUP('Drive Train'!$AK$20,$E$98:$F$99,2,FALSE)</f>
        <v>#N/A</v>
      </c>
      <c r="O72" s="17" t="e">
        <f>O71/$C$12*VLOOKUP('Drive Train'!$AK$20,$E$98:$F$99,2,FALSE)</f>
        <v>#N/A</v>
      </c>
      <c r="R72" s="49">
        <f t="shared" si="9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47">
        <f t="shared" si="98"/>
        <v>2.5600000000000014</v>
      </c>
      <c r="AO72" s="36">
        <f>LO72*12*60/(PI() * 'Drive Train'!$F$15)/S$6*ABS(S72)</f>
        <v>0</v>
      </c>
      <c r="AP72" s="36">
        <f>LP72*12*60/(PI() * 'Drive Train'!$F$15)/T$6*ABS(T72)</f>
        <v>0</v>
      </c>
      <c r="AQ72" s="36">
        <f>LQ72*12*60/(PI() * 'Drive Train'!$F$15)/U$6*ABS(U72)</f>
        <v>0</v>
      </c>
      <c r="AR72" s="36">
        <f>LR72*12*60/(PI() * 'Drive Train'!$F$15)/V$6*ABS(V72)</f>
        <v>0</v>
      </c>
      <c r="AS72" s="36">
        <f>LS72*12*60/(PI() * 'Drive Train'!$F$15)/W$6*ABS(W72)</f>
        <v>0</v>
      </c>
      <c r="AT72" s="36">
        <f>LT72*12*60/(PI() * 'Drive Train'!$F$15)/X$6*ABS(X72)</f>
        <v>0</v>
      </c>
      <c r="AU72" s="36">
        <f>LU72*12*60/(PI() * 'Drive Train'!$F$15)/Y$6*ABS(Y72)</f>
        <v>0</v>
      </c>
      <c r="AV72" s="36">
        <f>LV72*12*60/(PI() * 'Drive Train'!$F$15)/Z$6*ABS(Z72)</f>
        <v>0</v>
      </c>
      <c r="AW72" s="36">
        <f>LW72*12*60/(PI() * 'Drive Train'!$F$15)/AA$6*ABS(AA72)</f>
        <v>0</v>
      </c>
      <c r="AX72" s="36">
        <f>LX72*12*60/(PI() * 'Drive Train'!$F$15)/AB$6*ABS(AB72)</f>
        <v>0</v>
      </c>
      <c r="AY72" s="36">
        <f>LY72*12*60/(PI() * 'Drive Train'!$F$15)/AC$6*ABS(AC72)</f>
        <v>0</v>
      </c>
      <c r="AZ72" s="36">
        <f>LZ72*12*60/(PI() * 'Drive Train'!$F$15)/AD$6*ABS(AD72)</f>
        <v>0</v>
      </c>
      <c r="BA72" s="36">
        <f>MA72*12*60/(PI() * 'Drive Train'!$F$15)/AE$6*ABS(AE72)</f>
        <v>0</v>
      </c>
      <c r="BB72" s="36">
        <f>MB72*12*60/(PI() * 'Drive Train'!$F$15)/AF$6*ABS(AF72)</f>
        <v>0</v>
      </c>
      <c r="BC72" s="36">
        <f>MC72*12*60/(PI() * 'Drive Train'!$F$15)/AG$6*ABS(AG72)</f>
        <v>0</v>
      </c>
      <c r="BD72" s="36">
        <f>MD72*12*60/(PI() * 'Drive Train'!$F$15)/AH$6*ABS(AH72)</f>
        <v>0</v>
      </c>
      <c r="BE72" s="36">
        <f>ME72*12*60/(PI() * 'Drive Train'!$F$15)/AI$6*ABS(AI72)</f>
        <v>0</v>
      </c>
      <c r="BF72" s="36">
        <f>MF72*12*60/(PI() * 'Drive Train'!$F$15)/AJ$6*ABS(AJ72)</f>
        <v>0</v>
      </c>
      <c r="BG72" s="36">
        <f>MG72*12*60/(PI() * 'Drive Train'!$F$15)/AK$6*ABS(AK72)</f>
        <v>0</v>
      </c>
      <c r="BH72" s="36">
        <f>MH72*12*60/(PI() * 'Drive Train'!$F$15)/AL$6*ABS(AL72)</f>
        <v>0</v>
      </c>
      <c r="BI72" s="36">
        <f>MI72*12*60/(PI() * 'Drive Train'!$F$15)/AM$6*ABS(AM72)</f>
        <v>0</v>
      </c>
      <c r="BJ72" s="47">
        <f t="shared" ref="BJ72:BJ108" si="455">AN72</f>
        <v>2.5600000000000014</v>
      </c>
      <c r="BK72" s="2">
        <f>IF(OR(KS71=1,AND($C$37=Motors!$C$32,OY71=1)),0,IF(NG72=0,-(CG71+$C$15)/($C$14-$C$15)*$C$12,($C$11*S72-AO72)/($C$11*S72)*$C$12*S72))</f>
        <v>0</v>
      </c>
      <c r="BL72" s="2">
        <f>IF(OR(KT71=1,AND($C$37=Motors!$C$32,OZ71=1)),0,IF(NH72=0,-(CH71+$C$15)/($C$14-$C$15)*$C$12,($C$11*T72-AP72)/($C$11*T72)*$C$12*T72))</f>
        <v>0</v>
      </c>
      <c r="BM72" s="2">
        <f>IF(OR(KU71=1,AND($C$37=Motors!$C$32,PA71=1)),0,IF(NI72=0,-(CI71+$C$15)/($C$14-$C$15)*$C$12,($C$11*U72-AQ72)/($C$11*U72)*$C$12*U72))</f>
        <v>0</v>
      </c>
      <c r="BN72" s="2">
        <f>IF(OR(KV71=1,AND($C$37=Motors!$C$32,PB71=1)),0,IF(NJ72=0,-(CJ71+$C$15)/($C$14-$C$15)*$C$12,($C$11*V72-AR72)/($C$11*V72)*$C$12*V72))</f>
        <v>0</v>
      </c>
      <c r="BO72" s="2">
        <f>IF(OR(KW71=1,AND($C$37=Motors!$C$32,PC71=1)),0,IF(NK72=0,-(CK71+$C$15)/($C$14-$C$15)*$C$12,($C$11*W72-AS72)/($C$11*W72)*$C$12*W72))</f>
        <v>0</v>
      </c>
      <c r="BP72" s="2">
        <f>IF(OR(KX71=1,AND($C$37=Motors!$C$32,PD71=1)),0,IF(NL72=0,-(CL71+$C$15)/($C$14-$C$15)*$C$12,($C$11*X72-AT72)/($C$11*X72)*$C$12*X72))</f>
        <v>0</v>
      </c>
      <c r="BQ72" s="2">
        <f>IF(OR(KY71=1,AND($C$37=Motors!$C$32,PE71=1)),0,IF(NM72=0,-(CM71+$C$15)/($C$14-$C$15)*$C$12,($C$11*Y72-AU72)/($C$11*Y72)*$C$12*Y72))</f>
        <v>0</v>
      </c>
      <c r="BR72" s="2">
        <f>IF(OR(KZ71=1,AND($C$37=Motors!$C$32,PF71=1)),0,IF(NN72=0,-(CN71+$C$15)/($C$14-$C$15)*$C$12,($C$11*Z72-AV72)/($C$11*Z72)*$C$12*Z72))</f>
        <v>0</v>
      </c>
      <c r="BS72" s="2">
        <f>IF(OR(LA71=1,AND($C$37=Motors!$C$32,PG71=1)),0,IF(NO72=0,-(CO71+$C$15)/($C$14-$C$15)*$C$12,($C$11*AA72-AW72)/($C$11*AA72)*$C$12*AA72))</f>
        <v>0</v>
      </c>
      <c r="BT72" s="2">
        <f>IF(OR(LB71=1,AND($C$37=Motors!$C$32,PH71=1)),0,IF(NP72=0,-(CP71+$C$15)/($C$14-$C$15)*$C$12,($C$11*AB72-AX72)/($C$11*AB72)*$C$12*AB72))</f>
        <v>0</v>
      </c>
      <c r="BU72" s="2">
        <f>IF(OR(LC71=1,AND($C$37=Motors!$C$32,PI71=1)),0,IF(NQ72=0,-(CQ71+$C$15)/($C$14-$C$15)*$C$12,($C$11*AC72-AY72)/($C$11*AC72)*$C$12*AC72))</f>
        <v>0</v>
      </c>
      <c r="BV72" s="2">
        <f>IF(OR(LD71=1,AND($C$37=Motors!$C$32,PJ71=1)),0,IF(NR72=0,-(CR71+$C$15)/($C$14-$C$15)*$C$12,($C$11*AD72-AZ72)/($C$11*AD72)*$C$12*AD72))</f>
        <v>0</v>
      </c>
      <c r="BW72" s="2">
        <f>IF(OR(LE71=1,AND($C$37=Motors!$C$32,PK71=1)),0,IF(NS72=0,-(CS71+$C$15)/($C$14-$C$15)*$C$12,($C$11*AE72-BA72)/($C$11*AE72)*$C$12*AE72))</f>
        <v>0</v>
      </c>
      <c r="BX72" s="2">
        <f>IF(OR(LF71=1,AND($C$37=Motors!$C$32,PL71=1)),0,IF(NT72=0,-(CT71+$C$15)/($C$14-$C$15)*$C$12,($C$11*AF72-BB72)/($C$11*AF72)*$C$12*AF72))</f>
        <v>0</v>
      </c>
      <c r="BY72" s="2">
        <f>IF(OR(LG71=1,AND($C$37=Motors!$C$32,PM71=1)),0,IF(NU72=0,-(CU71+$C$15)/($C$14-$C$15)*$C$12,($C$11*AG72-BC72)/($C$11*AG72)*$C$12*AG72))</f>
        <v>0</v>
      </c>
      <c r="BZ72" s="2">
        <f>IF(OR(LH71=1,AND($C$37=Motors!$C$32,PN71=1)),0,IF(NV72=0,-(CV71+$C$15)/($C$14-$C$15)*$C$12,($C$11*AH72-BD72)/($C$11*AH72)*$C$12*AH72))</f>
        <v>0</v>
      </c>
      <c r="CA72" s="2">
        <f>IF(OR(LI71=1,AND($C$37=Motors!$C$32,PO71=1)),0,IF(NW72=0,-(CW71+$C$15)/($C$14-$C$15)*$C$12,($C$11*AI72-BE72)/($C$11*AI72)*$C$12*AI72))</f>
        <v>0</v>
      </c>
      <c r="CB72" s="2">
        <f>IF(OR(LJ71=1,AND($C$37=Motors!$C$32,PP71=1)),0,IF(NX72=0,-(CX71+$C$15)/($C$14-$C$15)*$C$12,($C$11*AJ72-BF72)/($C$11*AJ72)*$C$12*AJ72))</f>
        <v>0</v>
      </c>
      <c r="CC72" s="2">
        <f>IF(OR(LK71=1,AND($C$37=Motors!$C$32,PQ71=1)),0,IF(NY72=0,-(CY71+$C$15)/($C$14-$C$15)*$C$12,($C$11*AK72-BG72)/($C$11*AK72)*$C$12*AK72))</f>
        <v>0</v>
      </c>
      <c r="CD72" s="2">
        <f>IF(OR(LL71=1,AND($C$37=Motors!$C$32,PR71=1)),0,IF(NZ72=0,-(CZ71+$C$15)/($C$14-$C$15)*$C$12,($C$11*AL72-BH72)/($C$11*AL72)*$C$12*AL72))</f>
        <v>0</v>
      </c>
      <c r="CE72" s="2">
        <f>IF(OR(LM71=1,AND($C$37=Motors!$C$32,PS71=1)),0,IF(OA72=0,-(DA71+$C$15)/($C$14-$C$15)*$C$12,($C$11*AM72-BI72)/($C$11*AM72)*$C$12*AM72))</f>
        <v>0</v>
      </c>
      <c r="CF72" s="47">
        <f t="shared" ref="CF72:CF108" si="456">BJ72</f>
        <v>2.5600000000000014</v>
      </c>
      <c r="CG72" s="43">
        <f>IF(AND(KS71=1,OY71=1),0,ABS(BK72/$C$12*($C$14-$C$15)+$C$15) *'Drive Train'!$AA$49 + CG71*(1-'Drive Train'!$AA$49))</f>
        <v>0</v>
      </c>
      <c r="CH72" s="43">
        <f>IF(AND(KT71=1,OZ71=1),0,ABS(BL72/$C$12*($C$14-$C$15)+$C$15) *'Drive Train'!$AA$49 + CH71*(1-'Drive Train'!$AA$49))</f>
        <v>1.5274999999999999</v>
      </c>
      <c r="CI72" s="43">
        <f>IF(AND(KU71=1,PA71=1),0,ABS(BM72/$C$12*($C$14-$C$15)+$C$15) *'Drive Train'!$AA$49 + CI71*(1-'Drive Train'!$AA$49))</f>
        <v>0</v>
      </c>
      <c r="CJ72" s="43">
        <f>IF(AND(KV71=1,PB71=1),0,ABS(BN72/$C$12*($C$14-$C$15)+$C$15) *'Drive Train'!$AA$49 + CJ71*(1-'Drive Train'!$AA$49))</f>
        <v>0</v>
      </c>
      <c r="CK72" s="43">
        <f>IF(AND(KW71=1,PC71=1),0,ABS(BO72/$C$12*($C$14-$C$15)+$C$15) *'Drive Train'!$AA$49 + CK71*(1-'Drive Train'!$AA$49))</f>
        <v>0</v>
      </c>
      <c r="CL72" s="43">
        <f>IF(AND(KX71=1,PD71=1),0,ABS(BP72/$C$12*($C$14-$C$15)+$C$15) *'Drive Train'!$AA$49 + CL71*(1-'Drive Train'!$AA$49))</f>
        <v>0</v>
      </c>
      <c r="CM72" s="43">
        <f>IF(AND(KY71=1,PE71=1),0,ABS(BQ72/$C$12*($C$14-$C$15)+$C$15) *'Drive Train'!$AA$49 + CM71*(1-'Drive Train'!$AA$49))</f>
        <v>0</v>
      </c>
      <c r="CN72" s="43">
        <f>IF(AND(KZ71=1,PF71=1),0,ABS(BR72/$C$12*($C$14-$C$15)+$C$15) *'Drive Train'!$AA$49 + CN71*(1-'Drive Train'!$AA$49))</f>
        <v>0</v>
      </c>
      <c r="CO72" s="43">
        <f>IF(AND(LA71=1,PG71=1),0,ABS(BS72/$C$12*($C$14-$C$15)+$C$15) *'Drive Train'!$AA$49 + CO71*(1-'Drive Train'!$AA$49))</f>
        <v>0</v>
      </c>
      <c r="CP72" s="43">
        <f>IF(AND(LB71=1,PH71=1),0,ABS(BT72/$C$12*($C$14-$C$15)+$C$15) *'Drive Train'!$AA$49 + CP71*(1-'Drive Train'!$AA$49))</f>
        <v>0</v>
      </c>
      <c r="CQ72" s="43">
        <f>IF(AND(LC71=1,PI71=1),0,ABS(BU72/$C$12*($C$14-$C$15)+$C$15) *'Drive Train'!$AA$49 + CQ71*(1-'Drive Train'!$AA$49))</f>
        <v>0</v>
      </c>
      <c r="CR72" s="43">
        <f>IF(AND(LD71=1,PJ71=1),0,ABS(BV72/$C$12*($C$14-$C$15)+$C$15) *'Drive Train'!$AA$49 + CR71*(1-'Drive Train'!$AA$49))</f>
        <v>1.5275005974913973</v>
      </c>
      <c r="CS72" s="43">
        <f>IF(AND(LE71=1,PK71=1),0,ABS(BW72/$C$12*($C$14-$C$15)+$C$15) *'Drive Train'!$AA$49 + CS71*(1-'Drive Train'!$AA$49))</f>
        <v>1.527500000033915</v>
      </c>
      <c r="CT72" s="43">
        <f>IF(AND(LF71=1,PL71=1),0,ABS(BX72/$C$12*($C$14-$C$15)+$C$15) *'Drive Train'!$AA$49 + CT71*(1-'Drive Train'!$AA$49))</f>
        <v>1.5275000000000476</v>
      </c>
      <c r="CU72" s="43">
        <f>IF(AND(LG71=1,PM71=1),0,ABS(BY72/$C$12*($C$14-$C$15)+$C$15) *'Drive Train'!$AA$49 + CU71*(1-'Drive Train'!$AA$49))</f>
        <v>0</v>
      </c>
      <c r="CV72" s="43">
        <f>IF(AND(LH71=1,PN71=1),0,ABS(BZ72/$C$12*($C$14-$C$15)+$C$15) *'Drive Train'!$AA$49 + CV71*(1-'Drive Train'!$AA$49))</f>
        <v>0</v>
      </c>
      <c r="CW72" s="43">
        <f>IF(AND(LI71=1,PO71=1),0,ABS(CA72/$C$12*($C$14-$C$15)+$C$15) *'Drive Train'!$AA$49 + CW71*(1-'Drive Train'!$AA$49))</f>
        <v>0</v>
      </c>
      <c r="CX72" s="43">
        <f>IF(AND(LJ71=1,PP71=1),0,ABS(CB72/$C$12*($C$14-$C$15)+$C$15) *'Drive Train'!$AA$49 + CX71*(1-'Drive Train'!$AA$49))</f>
        <v>0</v>
      </c>
      <c r="CY72" s="43">
        <f>IF(AND(LK71=1,PQ71=1),0,ABS(CC72/$C$12*($C$14-$C$15)+$C$15) *'Drive Train'!$AA$49 + CY71*(1-'Drive Train'!$AA$49))</f>
        <v>0</v>
      </c>
      <c r="CZ72" s="43">
        <f>IF(AND(LL71=1,PR71=1),0,ABS(CD72/$C$12*($C$14-$C$15)+$C$15) *'Drive Train'!$AA$49 + CZ71*(1-'Drive Train'!$AA$49))</f>
        <v>0</v>
      </c>
      <c r="DA72" s="43">
        <f>IF(AND(LM71=1,PS71=1),0,ABS(CE72/$C$12*($C$14-$C$15)+$C$15) *'Drive Train'!$AA$49 + DA71*(1-'Drive Train'!$AA$49))</f>
        <v>0</v>
      </c>
      <c r="DB72" s="47">
        <f t="shared" si="99"/>
        <v>2.5600000000000014</v>
      </c>
      <c r="DC72" s="43">
        <f t="shared" ref="DC72:DC108" si="457">MIN(ABS(CG72),S$5) * SIGN(CG72)</f>
        <v>0</v>
      </c>
      <c r="DD72" s="43">
        <f t="shared" ref="DD72:DD108" si="458">MIN(ABS(CH72),T$5) * SIGN(CH72)</f>
        <v>1.5274999999999999</v>
      </c>
      <c r="DE72" s="43">
        <f t="shared" ref="DE72:DE108" si="459">MIN(ABS(CI72),U$5) * SIGN(CI72)</f>
        <v>0</v>
      </c>
      <c r="DF72" s="43">
        <f t="shared" ref="DF72:DF108" si="460">MIN(ABS(CJ72),V$5) * SIGN(CJ72)</f>
        <v>0</v>
      </c>
      <c r="DG72" s="43">
        <f t="shared" ref="DG72:DG108" si="461">MIN(ABS(CK72),W$5) * SIGN(CK72)</f>
        <v>0</v>
      </c>
      <c r="DH72" s="43">
        <f t="shared" ref="DH72:DH108" si="462">MIN(ABS(CL72),X$5) * SIGN(CL72)</f>
        <v>0</v>
      </c>
      <c r="DI72" s="43">
        <f t="shared" ref="DI72:DI108" si="463">MIN(ABS(CM72),Y$5) * SIGN(CM72)</f>
        <v>0</v>
      </c>
      <c r="DJ72" s="43">
        <f t="shared" ref="DJ72:DJ108" si="464">MIN(ABS(CN72),Z$5) * SIGN(CN72)</f>
        <v>0</v>
      </c>
      <c r="DK72" s="43">
        <f t="shared" ref="DK72:DK108" si="465">MIN(ABS(CO72),AA$5) * SIGN(CO72)</f>
        <v>0</v>
      </c>
      <c r="DL72" s="43">
        <f t="shared" ref="DL72:DL108" si="466">MIN(ABS(CP72),AB$5) * SIGN(CP72)</f>
        <v>0</v>
      </c>
      <c r="DM72" s="43">
        <f t="shared" ref="DM72:DM108" si="467">MIN(ABS(CQ72),AC$5) * SIGN(CQ72)</f>
        <v>0</v>
      </c>
      <c r="DN72" s="43">
        <f t="shared" ref="DN72:DN108" si="468">MIN(ABS(CR72),AD$5) * SIGN(CR72)</f>
        <v>1.5275005974913973</v>
      </c>
      <c r="DO72" s="43">
        <f t="shared" ref="DO72:DO108" si="469">MIN(ABS(CS72),AE$5) * SIGN(CS72)</f>
        <v>1.527500000033915</v>
      </c>
      <c r="DP72" s="43">
        <f t="shared" ref="DP72:DP108" si="470">MIN(ABS(CT72),AF$5) * SIGN(CT72)</f>
        <v>1.5275000000000476</v>
      </c>
      <c r="DQ72" s="43">
        <f t="shared" ref="DQ72:DQ108" si="471">MIN(ABS(CU72),AG$5) * SIGN(CU72)</f>
        <v>0</v>
      </c>
      <c r="DR72" s="43">
        <f t="shared" ref="DR72:DR108" si="472">MIN(ABS(CV72),AH$5) * SIGN(CV72)</f>
        <v>0</v>
      </c>
      <c r="DS72" s="43">
        <f t="shared" ref="DS72:DS108" si="473">MIN(ABS(CW72),AI$5) * SIGN(CW72)</f>
        <v>0</v>
      </c>
      <c r="DT72" s="43">
        <f t="shared" ref="DT72:DT108" si="474">MIN(ABS(CX72),AJ$5) * SIGN(CX72)</f>
        <v>0</v>
      </c>
      <c r="DU72" s="43">
        <f t="shared" ref="DU72:DU108" si="475">MIN(ABS(CY72),AK$5) * SIGN(CY72)</f>
        <v>0</v>
      </c>
      <c r="DV72" s="43">
        <f t="shared" ref="DV72:DV108" si="476">MIN(ABS(CZ72),AL$5) * SIGN(CZ72)</f>
        <v>0</v>
      </c>
      <c r="DW72" s="43">
        <f t="shared" ref="DW72:DW108" si="477">MIN(ABS(DA72),AM$5) * SIGN(DA72)</f>
        <v>0</v>
      </c>
      <c r="DX72" s="47">
        <f t="shared" si="100"/>
        <v>2.5600000000000014</v>
      </c>
      <c r="DY72" s="2">
        <f>IF(OY72=0,($C$23/0.4536*IF(ISNA(MK71),'Drive Train'!$F$16,'Drive Train'!$F$17)*4.448*$C$24*S$6)*SIGN(BK72),BK72)</f>
        <v>0</v>
      </c>
      <c r="DZ72" s="2">
        <f>IF(OZ72=0,($C$23/0.4536*IF(ISNA(ML71),'Drive Train'!$F$16,'Drive Train'!$F$17)*4.448*$C$24*$C$21*T$6)*SIGN(BL72),BL72)</f>
        <v>0</v>
      </c>
      <c r="EA72" s="2">
        <f>IF(PA72=0,($C$23/0.4536*IF(ISNA(MM71),'Drive Train'!$F$16,'Drive Train'!$F$17)*4.448*$C$24*$C$21*U$6)*SIGN(BM72),BM72)</f>
        <v>0</v>
      </c>
      <c r="EB72" s="2">
        <f>IF(PB72=0,($C$23/0.4536*IF(ISNA(MN71),'Drive Train'!$F$16,'Drive Train'!$F$17)*4.448*$C$24*$C$21*V$6)*SIGN(BN72),BN72)</f>
        <v>0</v>
      </c>
      <c r="EC72" s="2">
        <f>IF(PC72=0,($C$23/0.4536*IF(ISNA(MO71),'Drive Train'!$F$16,'Drive Train'!$F$17)*4.448*$C$24*$C$21*W$6)*SIGN(BO72),BO72)</f>
        <v>0</v>
      </c>
      <c r="ED72" s="2">
        <f>IF(PD72=0,($C$23/0.4536*IF(ISNA(MP71),'Drive Train'!$F$16,'Drive Train'!$F$17)*4.448*$C$24*$C$21*X$6)*SIGN(BP72),BP72)</f>
        <v>0</v>
      </c>
      <c r="EE72" s="2">
        <f>IF(PE72=0,($C$23/0.4536*IF(ISNA(MQ71),'Drive Train'!$F$16,'Drive Train'!$F$17)*4.448*$C$24*$C$21*Y$6)*SIGN(BQ72),BQ72)</f>
        <v>0</v>
      </c>
      <c r="EF72" s="2">
        <f>IF(PF72=0,($C$23/0.4536*IF(ISNA(MR71),'Drive Train'!$F$16,'Drive Train'!$F$17)*4.448*$C$24*$C$21*Z$6)*SIGN(BR72),BR72)</f>
        <v>0</v>
      </c>
      <c r="EG72" s="2">
        <f>IF(PG72=0,($C$23/0.4536*IF(ISNA(MS71),'Drive Train'!$F$16,'Drive Train'!$F$17)*4.448*$C$24*$C$21*AA$6)*SIGN(BS72),BS72)</f>
        <v>0</v>
      </c>
      <c r="EH72" s="2">
        <f>IF(PH72=0,($C$23/0.4536*IF(ISNA(MT71),'Drive Train'!$F$16,'Drive Train'!$F$17)*4.448*$C$24*$C$21*AB$6)*SIGN(BT72),BT72)</f>
        <v>0</v>
      </c>
      <c r="EI72" s="2">
        <f>IF(PI72=0,($C$23/0.4536*IF(ISNA(MU71),'Drive Train'!$F$16,'Drive Train'!$F$17)*4.448*$C$24*$C$21*AC$6)*SIGN(BU72),BU72)</f>
        <v>0</v>
      </c>
      <c r="EJ72" s="2">
        <f>IF(PJ72=0,($C$23/0.4536*IF(ISNA(MV71),'Drive Train'!$F$16,'Drive Train'!$F$17)*4.448*$C$24*$C$21*AD$6)*SIGN(BV72),BV72)</f>
        <v>0</v>
      </c>
      <c r="EK72" s="2">
        <f>IF(PK72=0,($C$23/0.4536*IF(ISNA(MW71),'Drive Train'!$F$16,'Drive Train'!$F$17)*4.448*$C$24*$C$21*AE$6)*SIGN(BW72),BW72)</f>
        <v>0</v>
      </c>
      <c r="EL72" s="2">
        <f>IF(PL72=0,($C$23/0.4536*IF(ISNA(MX71),'Drive Train'!$F$16,'Drive Train'!$F$17)*4.448*$C$24*$C$21*AF$6)*SIGN(BX72),BX72)</f>
        <v>0</v>
      </c>
      <c r="EM72" s="2">
        <f>IF(PM72=0,($C$23/0.4536*IF(ISNA(MY71),'Drive Train'!$F$16,'Drive Train'!$F$17)*4.448*$C$24*$C$21*AG$6)*SIGN(BY72),BY72)</f>
        <v>0</v>
      </c>
      <c r="EN72" s="2">
        <f>IF(PN72=0,($C$23/0.4536*IF(ISNA(MZ71),'Drive Train'!$F$16,'Drive Train'!$F$17)*4.448*$C$24*$C$21*AH$6)*SIGN(BZ72),BZ72)</f>
        <v>0</v>
      </c>
      <c r="EO72" s="2">
        <f>IF(PO72=0,($C$23/0.4536*IF(ISNA(NA71),'Drive Train'!$F$16,'Drive Train'!$F$17)*4.448*$C$24*$C$21*AI$6)*SIGN(CA72),CA72)</f>
        <v>0</v>
      </c>
      <c r="EP72" s="2">
        <f>IF(PP72=0,($C$23/0.4536*IF(ISNA(NB71),'Drive Train'!$F$16,'Drive Train'!$F$17)*4.448*$C$24*$C$21*AJ$6)*SIGN(CB72),CB72)</f>
        <v>0</v>
      </c>
      <c r="EQ72" s="2">
        <f>IF(PQ72=0,($C$23/0.4536*IF(ISNA(NC71),'Drive Train'!$F$16,'Drive Train'!$F$17)*4.448*$C$24*$C$21*AK$6)*SIGN(CC72),CC72)</f>
        <v>0</v>
      </c>
      <c r="ER72" s="2">
        <f>IF(PR72=0,($C$23/0.4536*IF(ISNA(ND71),'Drive Train'!$F$16,'Drive Train'!$F$17)*4.448*$C$24*$C$21*AL$6)*SIGN(CD72),CD72)</f>
        <v>0</v>
      </c>
      <c r="ES72" s="2">
        <f>IF(PS72=0,($C$23/0.4536*IF(ISNA(NE71),'Drive Train'!$F$16,'Drive Train'!$F$17)*4.448*$C$24*$C$21*AM$6)*SIGN(CE72),CE72)</f>
        <v>0</v>
      </c>
      <c r="ET72" s="47">
        <f t="shared" ref="ET72:ET108" si="478">BJ72</f>
        <v>2.5600000000000014</v>
      </c>
      <c r="EU72" s="2">
        <f>MAX(MIN(IF(AND(OY71=1,NG72&lt;0),-1,1)*(DC72-$C$15)/($C$14-$C$15)*$C$12*$C$21-$C$33*LO72/AO$6 -  OY71*$C$33/$C$21,DY71/$C$19),MAX(EU$8:EU71)*-1)</f>
        <v>-0.84420937587075306</v>
      </c>
      <c r="EV72" s="2">
        <f>MAX(MIN(IF(AND(OZ71=1,NH72&lt;0),-1,1)*(DD72-$C$15)/($C$14-$C$15)*$C$12*$C$21-$C$33*LP72/AP$6 -  OZ71*$C$33/$C$21,DZ71/$C$19),MAX(EV$8:EV71)*-1)</f>
        <v>-0.88017535698809446</v>
      </c>
      <c r="EW72" s="2">
        <f>MAX(MIN(IF(AND(PA71=1,NI72&lt;0),-1,1)*(DE72-$C$15)/($C$14-$C$15)*$C$12*$C$21-$C$33*LQ72/AQ$6 -  PA71*$C$33/$C$21,EA71/$C$19),MAX(EW$8:EW71)*-1)</f>
        <v>-0.84420937587075306</v>
      </c>
      <c r="EX72" s="2">
        <f>MAX(MIN(IF(AND(PB71=1,NJ72&lt;0),-1,1)*(DF72-$C$15)/($C$14-$C$15)*$C$12*$C$21-$C$33*LR72/AR$6 -  PB71*$C$33/$C$21,EB71/$C$19),MAX(EX$8:EX71)*-1)</f>
        <v>-0.84420937587075306</v>
      </c>
      <c r="EY72" s="2">
        <f>MAX(MIN(IF(AND(PC71=1,NK72&lt;0),-1,1)*(DG72-$C$15)/($C$14-$C$15)*$C$12*$C$21-$C$33*LS72/AS$6 -  PC71*$C$33/$C$21,EC71/$C$19),MAX(EY$8:EY71)*-1)</f>
        <v>-0.84420937587075306</v>
      </c>
      <c r="EZ72" s="2">
        <f>MAX(MIN(IF(AND(PD71=1,NL72&lt;0),-1,1)*(DH72-$C$15)/($C$14-$C$15)*$C$12*$C$21-$C$33*LT72/AT$6 -  PD71*$C$33/$C$21,ED71/$C$19),MAX(EZ$8:EZ71)*-1)</f>
        <v>-0.84420937587075306</v>
      </c>
      <c r="FA72" s="2">
        <f>MAX(MIN(IF(AND(PE71=1,NM72&lt;0),-1,1)*(DI72-$C$15)/($C$14-$C$15)*$C$12*$C$21-$C$33*LU72/AU$6 -  PE71*$C$33/$C$21,EE71/$C$19),MAX(FA$8:FA71)*-1)</f>
        <v>-0.84420937587075306</v>
      </c>
      <c r="FB72" s="2">
        <f>MAX(MIN(IF(AND(PF71=1,NN72&lt;0),-1,1)*(DJ72-$C$15)/($C$14-$C$15)*$C$12*$C$21-$C$33*LV72/AV$6 -  PF71*$C$33/$C$21,EF71/$C$19),MAX(FB$8:FB71)*-1)</f>
        <v>-0.84420937587075306</v>
      </c>
      <c r="FC72" s="2">
        <f>MAX(MIN(IF(AND(PG71=1,NO72&lt;0),-1,1)*(DK72-$C$15)/($C$14-$C$15)*$C$12*$C$21-$C$33*LW72/AW$6 -  PG71*$C$33/$C$21,EG71/$C$19),MAX(FC$8:FC71)*-1)</f>
        <v>-0.82444281081081083</v>
      </c>
      <c r="FD72" s="2">
        <f>MAX(MIN(IF(AND(PH71=1,NP72&lt;0),-1,1)*(DL72-$C$15)/($C$14-$C$15)*$C$12*$C$21-$C$33*LX72/AX$6 -  PH71*$C$33/$C$21,EH71/$C$19),MAX(FD$8:FD71)*-1)</f>
        <v>-0.74400936585365862</v>
      </c>
      <c r="FE72" s="2">
        <f>MAX(MIN(IF(AND(PI71=1,NQ72&lt;0),-1,1)*(DM72-$C$15)/($C$14-$C$15)*$C$12*$C$21-$C$33*LY72/AY$6 -  PI71*$C$33/$C$21,EI71/$C$19),MAX(FE$8:FE71)*-1)</f>
        <v>-0.6778751999999999</v>
      </c>
      <c r="FF72" s="2">
        <f>MAX(MIN(IF(AND(PJ71=1,NR72&lt;0),-1,1)*(DN72-$C$15)/($C$14-$C$15)*$C$12*$C$21-$C$33*LZ72/AZ$6 -  PJ71*$C$33/$C$21,EJ71/$C$19),MAX(FF$8:FF71)*-1)</f>
        <v>-0.36771041517476449</v>
      </c>
      <c r="FG72" s="2">
        <f>MAX(MIN(IF(AND(PK71=1,NS72&lt;0),-1,1)*(DO72-$C$15)/($C$14-$C$15)*$C$12*$C$21-$C$33*MA72/BA$6 -  PK71*$C$33/$C$21,EK71/$C$19),MAX(FG$8:FG71)*-1)</f>
        <v>-0.4460383340531891</v>
      </c>
      <c r="FH72" s="2">
        <f>MAX(MIN(IF(AND(PL71=1,NT72&lt;0),-1,1)*(DP72-$C$15)/($C$14-$C$15)*$C$12*$C$21-$C$33*MB72/BB$6 -  PL71*$C$33/$C$21,EL71/$C$19),MAX(FH$8:FH71)*-1)</f>
        <v>-0.52436625293161376</v>
      </c>
      <c r="FI72" s="2">
        <f>MAX(MIN(IF(AND(PM71=1,NU72&lt;0),-1,1)*(DQ72-$C$15)/($C$14-$C$15)*$C$12*$C$21-$C$33*MC72/BC$6 -  PM71*$C$33/$C$21,EM71/$C$19),MAX(FI$8:FI71)*-1)</f>
        <v>-0.60269417181003837</v>
      </c>
      <c r="FJ72" s="2">
        <f>MAX(MIN(IF(AND(PN71=1,NV72&lt;0),-1,1)*(DR72-$C$15)/($C$14-$C$15)*$C$12*$C$21-$C$33*MD72/BD$6 -  PN71*$C$33/$C$21,EN71/$C$19),MAX(FJ$8:FJ71)*-1)</f>
        <v>-0.68102209068846309</v>
      </c>
      <c r="FK72" s="2">
        <f>MAX(MIN(IF(AND(PO71=1,NW72&lt;0),-1,1)*(DS72-$C$15)/($C$14-$C$15)*$C$12*$C$21-$C$33*ME72/BE$6 -  PO71*$C$33/$C$21,EO71/$C$19),MAX(FK$8:FK71)*-1)</f>
        <v>-0.7593500095668877</v>
      </c>
      <c r="FL72" s="2">
        <f>MAX(MIN(IF(AND(PP71=1,NX72&lt;0),-1,1)*(DT72-$C$15)/($C$14-$C$15)*$C$12*$C$21-$C$33*MF72/BF$6 -  PP71*$C$33/$C$21,EP71/$C$19),MAX(FL$8:FL71)*-1)</f>
        <v>-0.8376779284453123</v>
      </c>
      <c r="FM72" s="2">
        <f>MAX(MIN(IF(AND(PQ71=1,NY72&lt;0),-1,1)*(DU72-$C$15)/($C$14-$C$15)*$C$12*$C$21-$C$33*MG72/BG$6 -  PQ71*$C$33/$C$21,EQ71/$C$19),MAX(FM$8:FM71)*-1)</f>
        <v>-0.84420937587075306</v>
      </c>
      <c r="FN72" s="2">
        <f>MAX(MIN(IF(AND(PR71=1,NZ72&lt;0),-1,1)*(DV72-$C$15)/($C$14-$C$15)*$C$12*$C$21-$C$33*MH72/BH$6 -  PR71*$C$33/$C$21,ER71/$C$19),MAX(FN$8:FN71)*-1)</f>
        <v>-0.84420937587075306</v>
      </c>
      <c r="FO72" s="2">
        <f>MAX(MIN(IF(AND(PS71=1,OA72&lt;0),-1,1)*(DW72-$C$15)/($C$14-$C$15)*$C$12*$C$21-$C$33*MI72/BI$6 -  PS71*$C$33/$C$21,ES71/$C$19),MAX(FO$8:FO71)*-1)</f>
        <v>-0.84420937587075306</v>
      </c>
      <c r="FP72" s="47">
        <f t="shared" si="101"/>
        <v>2.5600000000000014</v>
      </c>
      <c r="FQ72" s="43">
        <f t="shared" si="375"/>
        <v>0</v>
      </c>
      <c r="FR72" s="43">
        <f t="shared" si="376"/>
        <v>1.5274999999999999</v>
      </c>
      <c r="FS72" s="43">
        <f t="shared" si="377"/>
        <v>0</v>
      </c>
      <c r="FT72" s="43">
        <f t="shared" si="378"/>
        <v>0</v>
      </c>
      <c r="FU72" s="43">
        <f t="shared" si="379"/>
        <v>0</v>
      </c>
      <c r="FV72" s="43">
        <f t="shared" si="380"/>
        <v>0</v>
      </c>
      <c r="FW72" s="43">
        <f t="shared" si="381"/>
        <v>0</v>
      </c>
      <c r="FX72" s="43">
        <f t="shared" si="382"/>
        <v>0</v>
      </c>
      <c r="FY72" s="43">
        <f t="shared" si="383"/>
        <v>0</v>
      </c>
      <c r="FZ72" s="43">
        <f t="shared" si="384"/>
        <v>0</v>
      </c>
      <c r="GA72" s="43">
        <f t="shared" si="385"/>
        <v>0</v>
      </c>
      <c r="GB72" s="43">
        <f t="shared" si="386"/>
        <v>1.5275005974913973</v>
      </c>
      <c r="GC72" s="43">
        <f t="shared" si="387"/>
        <v>1.527500000033915</v>
      </c>
      <c r="GD72" s="43">
        <f t="shared" si="388"/>
        <v>1.5275000000000476</v>
      </c>
      <c r="GE72" s="43">
        <f t="shared" si="389"/>
        <v>0</v>
      </c>
      <c r="GF72" s="43">
        <f t="shared" si="390"/>
        <v>0</v>
      </c>
      <c r="GG72" s="43">
        <f t="shared" si="391"/>
        <v>0</v>
      </c>
      <c r="GH72" s="43">
        <f t="shared" si="392"/>
        <v>0</v>
      </c>
      <c r="GI72" s="43">
        <f t="shared" si="393"/>
        <v>0</v>
      </c>
      <c r="GJ72" s="43">
        <f t="shared" si="394"/>
        <v>0</v>
      </c>
      <c r="GK72" s="43">
        <f t="shared" si="395"/>
        <v>0</v>
      </c>
      <c r="GL72" s="47">
        <f t="shared" si="123"/>
        <v>2.5600000000000014</v>
      </c>
      <c r="GM72" s="43">
        <f t="shared" ref="GM72:GM108" si="479">IF(AND(KS71=1,OY71=1),0,EU72*$C$19/S$6/$C$24/$C$23*3.39*$C$21)</f>
        <v>0</v>
      </c>
      <c r="GN72" s="43">
        <f t="shared" ref="GN72:GN108" si="480">IF(AND(KT71=1,OZ71=1),0,EV72*$C$19/T$6/$C$24/$C$23*3.39*$C$21)</f>
        <v>-8.8407025206098684</v>
      </c>
      <c r="GO72" s="43">
        <f t="shared" ref="GO72:GO108" si="481">IF(AND(KU71=1,PA71=1),0,EW72*$C$19/U$6/$C$24/$C$23*3.39*$C$21)</f>
        <v>0</v>
      </c>
      <c r="GP72" s="43">
        <f t="shared" ref="GP72:GP108" si="482">IF(AND(KV71=1,PB71=1),0,EX72*$C$19/V$6/$C$24/$C$23*3.39*$C$21)</f>
        <v>0</v>
      </c>
      <c r="GQ72" s="43">
        <f t="shared" ref="GQ72:GQ108" si="483">IF(AND(KW71=1,PC71=1),0,EY72*$C$19/W$6/$C$24/$C$23*3.39*$C$21)</f>
        <v>0</v>
      </c>
      <c r="GR72" s="43">
        <f t="shared" ref="GR72:GR108" si="484">IF(AND(KX71=1,PD71=1),0,EZ72*$C$19/X$6/$C$24/$C$23*3.39*$C$21)</f>
        <v>0</v>
      </c>
      <c r="GS72" s="43">
        <f t="shared" ref="GS72:GS108" si="485">IF(AND(KY71=1,PE71=1),0,FA72*$C$19/Y$6/$C$24/$C$23*3.39*$C$21)</f>
        <v>0</v>
      </c>
      <c r="GT72" s="43">
        <f t="shared" ref="GT72:GT108" si="486">IF(AND(KZ71=1,PF71=1),0,FB72*$C$19/Z$6/$C$24/$C$23*3.39*$C$21)</f>
        <v>0</v>
      </c>
      <c r="GU72" s="43">
        <f t="shared" ref="GU72:GU108" si="487">IF(AND(LA71=1,PG71=1),0,FC72*$C$19/AA$6/$C$24/$C$23*3.39*$C$21)</f>
        <v>0</v>
      </c>
      <c r="GV72" s="43">
        <f t="shared" ref="GV72:GV108" si="488">IF(AND(LB71=1,PH71=1),0,FD72*$C$19/AB$6/$C$24/$C$23*3.39*$C$21)</f>
        <v>0</v>
      </c>
      <c r="GW72" s="43">
        <f t="shared" ref="GW72:GW108" si="489">IF(AND(LC71=1,PI71=1),0,FE72*$C$19/AC$6/$C$24/$C$23*3.39*$C$21)</f>
        <v>0</v>
      </c>
      <c r="GX72" s="43">
        <f t="shared" ref="GX72:GX108" si="490">IF(AND(LD71=1,PJ71=1),0,FF72*$C$19/AD$6/$C$24/$C$23*3.39*$C$21)</f>
        <v>-7.3867516705174294</v>
      </c>
      <c r="GY72" s="43">
        <f t="shared" ref="GY72:GY108" si="491">IF(AND(LE71=1,PK71=1),0,FG72*$C$19/AE$6/$C$24/$C$23*3.39*$C$21)</f>
        <v>-8.9602422809162849</v>
      </c>
      <c r="GZ72" s="43">
        <f t="shared" ref="GZ72:GZ108" si="492">IF(AND(LF71=1,PL71=1),0,FH72*$C$19/AF$6/$C$24/$C$23*3.39*$C$21)</f>
        <v>-10.533732891315141</v>
      </c>
      <c r="HA72" s="43">
        <f t="shared" ref="HA72:HA108" si="493">IF(AND(LG71=1,PM71=1),0,FI72*$C$19/AG$6/$C$24/$C$23*3.39*$C$21)</f>
        <v>0</v>
      </c>
      <c r="HB72" s="43">
        <f t="shared" ref="HB72:HB108" si="494">IF(AND(LH71=1,PN71=1),0,FJ72*$C$19/AH$6/$C$24/$C$23*3.39*$C$21)</f>
        <v>0</v>
      </c>
      <c r="HC72" s="43">
        <f t="shared" ref="HC72:HC108" si="495">IF(AND(LI71=1,PO71=1),0,FK72*$C$19/AI$6/$C$24/$C$23*3.39*$C$21)</f>
        <v>0</v>
      </c>
      <c r="HD72" s="43">
        <f t="shared" ref="HD72:HD108" si="496">IF(AND(LJ71=1,PP71=1),0,FL72*$C$19/AJ$6/$C$24/$C$23*3.39*$C$21)</f>
        <v>0</v>
      </c>
      <c r="HE72" s="43">
        <f t="shared" ref="HE72:HE108" si="497">IF(AND(LK71=1,PQ71=1),0,FM72*$C$19/AK$6/$C$24/$C$23*3.39*$C$21)</f>
        <v>0</v>
      </c>
      <c r="HF72" s="43">
        <f t="shared" ref="HF72:HF108" si="498">IF(AND(LL71=1,PR71=1),0,FN72*$C$19/AL$6/$C$24/$C$23*3.39*$C$21)</f>
        <v>0</v>
      </c>
      <c r="HG72" s="43">
        <f t="shared" ref="HG72:HG108" si="499">IF(AND(LM71=1,PS71=1),0,FO72*$C$19/AM$6/$C$24/$C$23*3.39*$C$21)</f>
        <v>0</v>
      </c>
      <c r="HH72" s="47">
        <f t="shared" si="124"/>
        <v>2.5600000000000014</v>
      </c>
      <c r="HI72" s="43">
        <f t="shared" si="125"/>
        <v>0</v>
      </c>
      <c r="HJ72" s="43">
        <f t="shared" si="126"/>
        <v>8.8407025206098684</v>
      </c>
      <c r="HK72" s="43">
        <f t="shared" si="127"/>
        <v>0</v>
      </c>
      <c r="HL72" s="43">
        <f t="shared" si="128"/>
        <v>0</v>
      </c>
      <c r="HM72" s="43">
        <f t="shared" si="129"/>
        <v>0</v>
      </c>
      <c r="HN72" s="43">
        <f t="shared" si="130"/>
        <v>0</v>
      </c>
      <c r="HO72" s="43">
        <f t="shared" si="131"/>
        <v>0</v>
      </c>
      <c r="HP72" s="43">
        <f t="shared" si="132"/>
        <v>0</v>
      </c>
      <c r="HQ72" s="43">
        <f t="shared" si="133"/>
        <v>0</v>
      </c>
      <c r="HR72" s="43">
        <f t="shared" si="134"/>
        <v>0</v>
      </c>
      <c r="HS72" s="43">
        <f t="shared" si="135"/>
        <v>0</v>
      </c>
      <c r="HT72" s="43">
        <f t="shared" si="136"/>
        <v>7.3867516705174294</v>
      </c>
      <c r="HU72" s="43">
        <f t="shared" si="137"/>
        <v>8.9602422809162849</v>
      </c>
      <c r="HV72" s="43">
        <f t="shared" si="138"/>
        <v>10.533732891315141</v>
      </c>
      <c r="HW72" s="43">
        <f t="shared" si="139"/>
        <v>0</v>
      </c>
      <c r="HX72" s="43">
        <f t="shared" si="140"/>
        <v>0</v>
      </c>
      <c r="HY72" s="43">
        <f t="shared" si="141"/>
        <v>0</v>
      </c>
      <c r="HZ72" s="43">
        <f t="shared" si="142"/>
        <v>0</v>
      </c>
      <c r="IA72" s="43">
        <f t="shared" si="143"/>
        <v>0</v>
      </c>
      <c r="IB72" s="43">
        <f t="shared" si="144"/>
        <v>0</v>
      </c>
      <c r="IC72" s="43">
        <f t="shared" si="145"/>
        <v>0</v>
      </c>
      <c r="ID72" s="47">
        <f t="shared" si="146"/>
        <v>2.5600000000000014</v>
      </c>
      <c r="IE72" s="43">
        <f t="shared" si="147"/>
        <v>0</v>
      </c>
      <c r="IF72" s="43">
        <f t="shared" si="148"/>
        <v>0</v>
      </c>
      <c r="IG72" s="43">
        <f t="shared" si="149"/>
        <v>0</v>
      </c>
      <c r="IH72" s="43">
        <f t="shared" si="150"/>
        <v>0</v>
      </c>
      <c r="II72" s="43">
        <f t="shared" si="151"/>
        <v>0</v>
      </c>
      <c r="IJ72" s="43">
        <f t="shared" si="152"/>
        <v>0</v>
      </c>
      <c r="IK72" s="43">
        <f t="shared" si="153"/>
        <v>0</v>
      </c>
      <c r="IL72" s="43">
        <f t="shared" si="154"/>
        <v>0</v>
      </c>
      <c r="IM72" s="43">
        <f t="shared" si="155"/>
        <v>0</v>
      </c>
      <c r="IN72" s="43">
        <f t="shared" si="156"/>
        <v>0</v>
      </c>
      <c r="IO72" s="43">
        <f t="shared" si="157"/>
        <v>0</v>
      </c>
      <c r="IP72" s="43">
        <f t="shared" si="158"/>
        <v>0</v>
      </c>
      <c r="IQ72" s="43">
        <f t="shared" si="159"/>
        <v>0</v>
      </c>
      <c r="IR72" s="43">
        <f t="shared" si="160"/>
        <v>0</v>
      </c>
      <c r="IS72" s="43">
        <f t="shared" si="161"/>
        <v>0</v>
      </c>
      <c r="IT72" s="43">
        <f t="shared" si="162"/>
        <v>0</v>
      </c>
      <c r="IU72" s="43">
        <f t="shared" si="163"/>
        <v>0</v>
      </c>
      <c r="IV72" s="43">
        <f t="shared" si="164"/>
        <v>0</v>
      </c>
      <c r="IW72" s="43">
        <f t="shared" si="165"/>
        <v>0</v>
      </c>
      <c r="IX72" s="43">
        <f t="shared" si="166"/>
        <v>0</v>
      </c>
      <c r="IY72" s="43">
        <f t="shared" si="167"/>
        <v>0</v>
      </c>
      <c r="IZ72" s="47">
        <f t="shared" si="168"/>
        <v>2.5600000000000014</v>
      </c>
      <c r="JA72" s="43" t="e">
        <f t="shared" si="267"/>
        <v>#N/A</v>
      </c>
      <c r="JB72" s="43" t="e">
        <f t="shared" si="268"/>
        <v>#N/A</v>
      </c>
      <c r="JC72" s="43" t="e">
        <f t="shared" si="269"/>
        <v>#N/A</v>
      </c>
      <c r="JD72" s="43" t="e">
        <f t="shared" si="270"/>
        <v>#N/A</v>
      </c>
      <c r="JE72" s="43" t="e">
        <f t="shared" si="271"/>
        <v>#N/A</v>
      </c>
      <c r="JF72" s="43" t="e">
        <f t="shared" si="272"/>
        <v>#N/A</v>
      </c>
      <c r="JG72" s="43" t="e">
        <f t="shared" si="273"/>
        <v>#N/A</v>
      </c>
      <c r="JH72" s="43" t="e">
        <f t="shared" si="274"/>
        <v>#N/A</v>
      </c>
      <c r="JI72" s="43" t="e">
        <f t="shared" si="275"/>
        <v>#N/A</v>
      </c>
      <c r="JJ72" s="43" t="e">
        <f t="shared" si="276"/>
        <v>#N/A</v>
      </c>
      <c r="JK72" s="43" t="e">
        <f t="shared" si="277"/>
        <v>#N/A</v>
      </c>
      <c r="JL72" s="43" t="e">
        <f t="shared" si="278"/>
        <v>#N/A</v>
      </c>
      <c r="JM72" s="43" t="e">
        <f t="shared" si="279"/>
        <v>#N/A</v>
      </c>
      <c r="JN72" s="43" t="e">
        <f t="shared" si="280"/>
        <v>#N/A</v>
      </c>
      <c r="JO72" s="43" t="e">
        <f t="shared" si="281"/>
        <v>#N/A</v>
      </c>
      <c r="JP72" s="43" t="e">
        <f t="shared" si="282"/>
        <v>#N/A</v>
      </c>
      <c r="JQ72" s="43" t="e">
        <f t="shared" si="283"/>
        <v>#N/A</v>
      </c>
      <c r="JR72" s="43" t="e">
        <f t="shared" si="284"/>
        <v>#N/A</v>
      </c>
      <c r="JS72" s="43" t="e">
        <f t="shared" si="285"/>
        <v>#N/A</v>
      </c>
      <c r="JT72" s="43" t="e">
        <f t="shared" si="286"/>
        <v>#N/A</v>
      </c>
      <c r="JU72" s="43" t="e">
        <f t="shared" si="287"/>
        <v>#N/A</v>
      </c>
      <c r="JV72" s="47">
        <f t="shared" si="170"/>
        <v>2.5600000000000014</v>
      </c>
      <c r="JW72" s="36">
        <f t="shared" si="396"/>
        <v>0</v>
      </c>
      <c r="JX72" s="36">
        <f t="shared" si="397"/>
        <v>0</v>
      </c>
      <c r="JY72" s="36">
        <f t="shared" si="398"/>
        <v>0</v>
      </c>
      <c r="JZ72" s="36">
        <f t="shared" si="399"/>
        <v>0</v>
      </c>
      <c r="KA72" s="36">
        <f t="shared" si="400"/>
        <v>0</v>
      </c>
      <c r="KB72" s="36">
        <f t="shared" si="401"/>
        <v>0</v>
      </c>
      <c r="KC72" s="36">
        <f t="shared" si="402"/>
        <v>0</v>
      </c>
      <c r="KD72" s="36">
        <f t="shared" si="403"/>
        <v>0</v>
      </c>
      <c r="KE72" s="36">
        <f t="shared" si="404"/>
        <v>0</v>
      </c>
      <c r="KF72" s="36">
        <f t="shared" si="405"/>
        <v>0</v>
      </c>
      <c r="KG72" s="36">
        <f t="shared" si="406"/>
        <v>0</v>
      </c>
      <c r="KH72" s="36">
        <f t="shared" si="407"/>
        <v>0</v>
      </c>
      <c r="KI72" s="36">
        <f t="shared" si="408"/>
        <v>0</v>
      </c>
      <c r="KJ72" s="36">
        <f t="shared" si="409"/>
        <v>0</v>
      </c>
      <c r="KK72" s="36">
        <f t="shared" si="410"/>
        <v>0</v>
      </c>
      <c r="KL72" s="36">
        <f t="shared" si="411"/>
        <v>0</v>
      </c>
      <c r="KM72" s="36">
        <f t="shared" si="412"/>
        <v>0</v>
      </c>
      <c r="KN72" s="36">
        <f t="shared" si="413"/>
        <v>0</v>
      </c>
      <c r="KO72" s="36">
        <f t="shared" si="414"/>
        <v>0</v>
      </c>
      <c r="KP72" s="36">
        <f t="shared" si="415"/>
        <v>0</v>
      </c>
      <c r="KQ72" s="36">
        <f t="shared" si="416"/>
        <v>0</v>
      </c>
      <c r="KR72" s="47">
        <f t="shared" si="192"/>
        <v>2.5600000000000014</v>
      </c>
      <c r="KS72" s="1">
        <f t="shared" si="417"/>
        <v>1</v>
      </c>
      <c r="KT72" s="1">
        <f t="shared" si="418"/>
        <v>0</v>
      </c>
      <c r="KU72" s="1">
        <f t="shared" si="419"/>
        <v>1</v>
      </c>
      <c r="KV72" s="1">
        <f t="shared" si="420"/>
        <v>1</v>
      </c>
      <c r="KW72" s="1">
        <f t="shared" si="421"/>
        <v>1</v>
      </c>
      <c r="KX72" s="1">
        <f t="shared" si="422"/>
        <v>1</v>
      </c>
      <c r="KY72" s="1">
        <f t="shared" si="423"/>
        <v>1</v>
      </c>
      <c r="KZ72" s="1">
        <f t="shared" si="424"/>
        <v>1</v>
      </c>
      <c r="LA72" s="1">
        <f t="shared" si="425"/>
        <v>1</v>
      </c>
      <c r="LB72" s="1">
        <f t="shared" si="426"/>
        <v>1</v>
      </c>
      <c r="LC72" s="1">
        <f t="shared" si="427"/>
        <v>1</v>
      </c>
      <c r="LD72" s="1">
        <f t="shared" si="428"/>
        <v>0</v>
      </c>
      <c r="LE72" s="1">
        <f t="shared" si="429"/>
        <v>0</v>
      </c>
      <c r="LF72" s="1">
        <f t="shared" si="430"/>
        <v>0</v>
      </c>
      <c r="LG72" s="1">
        <f t="shared" si="431"/>
        <v>1</v>
      </c>
      <c r="LH72" s="1">
        <f t="shared" si="432"/>
        <v>1</v>
      </c>
      <c r="LI72" s="1">
        <f t="shared" si="433"/>
        <v>1</v>
      </c>
      <c r="LJ72" s="1">
        <f t="shared" si="434"/>
        <v>1</v>
      </c>
      <c r="LK72" s="1">
        <f t="shared" si="435"/>
        <v>1</v>
      </c>
      <c r="LL72" s="1">
        <f t="shared" si="436"/>
        <v>1</v>
      </c>
      <c r="LM72" s="1">
        <f t="shared" si="437"/>
        <v>1</v>
      </c>
      <c r="LN72" s="47">
        <f t="shared" si="214"/>
        <v>2.5600000000000014</v>
      </c>
      <c r="LO72" s="43">
        <f t="shared" si="215"/>
        <v>0</v>
      </c>
      <c r="LP72" s="43">
        <f t="shared" si="216"/>
        <v>3.281573156437696</v>
      </c>
      <c r="LQ72" s="43">
        <f t="shared" si="217"/>
        <v>0</v>
      </c>
      <c r="LR72" s="43">
        <f t="shared" si="218"/>
        <v>0</v>
      </c>
      <c r="LS72" s="43">
        <f t="shared" si="219"/>
        <v>0</v>
      </c>
      <c r="LT72" s="43">
        <f t="shared" si="220"/>
        <v>0</v>
      </c>
      <c r="LU72" s="43">
        <f t="shared" si="221"/>
        <v>0</v>
      </c>
      <c r="LV72" s="43">
        <f t="shared" si="222"/>
        <v>0</v>
      </c>
      <c r="LW72" s="43">
        <f t="shared" si="223"/>
        <v>0</v>
      </c>
      <c r="LX72" s="43">
        <f t="shared" si="224"/>
        <v>0</v>
      </c>
      <c r="LY72" s="43">
        <f t="shared" si="225"/>
        <v>0</v>
      </c>
      <c r="LZ72" s="43">
        <f t="shared" si="226"/>
        <v>4.680927314397648</v>
      </c>
      <c r="MA72" s="43">
        <f t="shared" si="227"/>
        <v>3.0194025573703684</v>
      </c>
      <c r="MB72" s="43">
        <f t="shared" si="228"/>
        <v>1.402375373351294</v>
      </c>
      <c r="MC72" s="43">
        <f t="shared" si="229"/>
        <v>0</v>
      </c>
      <c r="MD72" s="43">
        <f t="shared" si="230"/>
        <v>0</v>
      </c>
      <c r="ME72" s="43">
        <f t="shared" si="231"/>
        <v>0</v>
      </c>
      <c r="MF72" s="43">
        <f t="shared" si="232"/>
        <v>0</v>
      </c>
      <c r="MG72" s="43">
        <f t="shared" si="233"/>
        <v>0</v>
      </c>
      <c r="MH72" s="43">
        <f t="shared" si="234"/>
        <v>0</v>
      </c>
      <c r="MI72" s="43">
        <f t="shared" si="235"/>
        <v>0</v>
      </c>
      <c r="MJ72" s="47">
        <f t="shared" si="236"/>
        <v>2.5600000000000014</v>
      </c>
      <c r="MK72" s="43" t="e">
        <f t="shared" ref="MK72:MK108" si="500">IF(AND(ABS(CG72)&gt;0,EU72*$C$19&gt;=DY71,NG72&lt;&gt;0),3,NA())</f>
        <v>#N/A</v>
      </c>
      <c r="ML72" s="43" t="e">
        <f t="shared" si="288"/>
        <v>#N/A</v>
      </c>
      <c r="MM72" s="43" t="e">
        <f t="shared" si="289"/>
        <v>#N/A</v>
      </c>
      <c r="MN72" s="43" t="e">
        <f t="shared" si="290"/>
        <v>#N/A</v>
      </c>
      <c r="MO72" s="43" t="e">
        <f t="shared" si="291"/>
        <v>#N/A</v>
      </c>
      <c r="MP72" s="43" t="e">
        <f t="shared" si="292"/>
        <v>#N/A</v>
      </c>
      <c r="MQ72" s="43" t="e">
        <f t="shared" si="293"/>
        <v>#N/A</v>
      </c>
      <c r="MR72" s="43" t="e">
        <f t="shared" si="294"/>
        <v>#N/A</v>
      </c>
      <c r="MS72" s="43" t="e">
        <f t="shared" si="295"/>
        <v>#N/A</v>
      </c>
      <c r="MT72" s="43" t="e">
        <f t="shared" si="296"/>
        <v>#N/A</v>
      </c>
      <c r="MU72" s="43" t="e">
        <f t="shared" si="297"/>
        <v>#N/A</v>
      </c>
      <c r="MV72" s="43" t="e">
        <f t="shared" si="298"/>
        <v>#N/A</v>
      </c>
      <c r="MW72" s="43" t="e">
        <f t="shared" si="299"/>
        <v>#N/A</v>
      </c>
      <c r="MX72" s="43" t="e">
        <f t="shared" si="300"/>
        <v>#N/A</v>
      </c>
      <c r="MY72" s="43" t="e">
        <f t="shared" si="301"/>
        <v>#N/A</v>
      </c>
      <c r="MZ72" s="43" t="e">
        <f t="shared" si="302"/>
        <v>#N/A</v>
      </c>
      <c r="NA72" s="43" t="e">
        <f t="shared" si="303"/>
        <v>#N/A</v>
      </c>
      <c r="NB72" s="43" t="e">
        <f t="shared" si="304"/>
        <v>#N/A</v>
      </c>
      <c r="NC72" s="43" t="e">
        <f t="shared" si="305"/>
        <v>#N/A</v>
      </c>
      <c r="ND72" s="43" t="e">
        <f t="shared" si="306"/>
        <v>#N/A</v>
      </c>
      <c r="NE72" s="43" t="e">
        <f t="shared" si="307"/>
        <v>#N/A</v>
      </c>
      <c r="NF72" s="47">
        <f t="shared" si="238"/>
        <v>2.5600000000000014</v>
      </c>
      <c r="NG72" s="43">
        <f>IF(OY71=0,MIN('Drive Train'!$F$35-FQ71*$C$19*'Drive Train'!$F$39,NG71+$C$39)-$C$7,IF(LO71-1&lt;=0,0,IF($C$37=Motors!$C$30,MAX(MAX(NG$8:NG71)*-1,NG71-$C$39),MAX(0,MAX(NG$8:NG71)*-1,NG71-$C$39))))</f>
        <v>0</v>
      </c>
      <c r="NH72" s="43">
        <f>IF(OZ71=0,MIN('Drive Train'!$F$35-FR71*$C$19*'Drive Train'!$F$39,NH71+$C$39)-$C$7,IF(LP71-1&lt;=0,0,IF($C$37=Motors!$C$30,MAX(MAX(NH$8:NH71)*-1,NH71-$C$39),MAX(0,MAX(NH$8:NH71)*-1,NH71-$C$39))))</f>
        <v>0</v>
      </c>
      <c r="NI72" s="43">
        <f>IF(PA71=0,MIN('Drive Train'!$F$35-FS71*$C$19*'Drive Train'!$F$39,NI71+$C$39)-$C$7,IF(LQ71-1&lt;=0,0,IF($C$37=Motors!$C$30,MAX(MAX(NI$8:NI71)*-1,NI71-$C$39),MAX(0,MAX(NI$8:NI71)*-1,NI71-$C$39))))</f>
        <v>0</v>
      </c>
      <c r="NJ72" s="43">
        <f>IF(PB71=0,MIN('Drive Train'!$F$35-FT71*$C$19*'Drive Train'!$F$39,NJ71+$C$39)-$C$7,IF(LR71-1&lt;=0,0,IF($C$37=Motors!$C$30,MAX(MAX(NJ$8:NJ71)*-1,NJ71-$C$39),MAX(0,MAX(NJ$8:NJ71)*-1,NJ71-$C$39))))</f>
        <v>0</v>
      </c>
      <c r="NK72" s="43">
        <f>IF(PC71=0,MIN('Drive Train'!$F$35-FU71*$C$19*'Drive Train'!$F$39,NK71+$C$39)-$C$7,IF(LS71-1&lt;=0,0,IF($C$37=Motors!$C$30,MAX(MAX(NK$8:NK71)*-1,NK71-$C$39),MAX(0,MAX(NK$8:NK71)*-1,NK71-$C$39))))</f>
        <v>0</v>
      </c>
      <c r="NL72" s="43">
        <f>IF(PD71=0,MIN('Drive Train'!$F$35-FV71*$C$19*'Drive Train'!$F$39,NL71+$C$39)-$C$7,IF(LT71-1&lt;=0,0,IF($C$37=Motors!$C$30,MAX(MAX(NL$8:NL71)*-1,NL71-$C$39),MAX(0,MAX(NL$8:NL71)*-1,NL71-$C$39))))</f>
        <v>0</v>
      </c>
      <c r="NM72" s="43">
        <f>IF(PE71=0,MIN('Drive Train'!$F$35-FW71*$C$19*'Drive Train'!$F$39,NM71+$C$39)-$C$7,IF(LU71-1&lt;=0,0,IF($C$37=Motors!$C$30,MAX(MAX(NM$8:NM71)*-1,NM71-$C$39),MAX(0,MAX(NM$8:NM71)*-1,NM71-$C$39))))</f>
        <v>0</v>
      </c>
      <c r="NN72" s="43">
        <f>IF(PF71=0,MIN('Drive Train'!$F$35-FX71*$C$19*'Drive Train'!$F$39,NN71+$C$39)-$C$7,IF(LV71-1&lt;=0,0,IF($C$37=Motors!$C$30,MAX(MAX(NN$8:NN71)*-1,NN71-$C$39),MAX(0,MAX(NN$8:NN71)*-1,NN71-$C$39))))</f>
        <v>0</v>
      </c>
      <c r="NO72" s="43">
        <f>IF(PG71=0,MIN('Drive Train'!$F$35-FY71*$C$19*'Drive Train'!$F$39,NO71+$C$39)-$C$7,IF(LW71-1&lt;=0,0,IF($C$37=Motors!$C$30,MAX(MAX(NO$8:NO71)*-1,NO71-$C$39),MAX(0,MAX(NO$8:NO71)*-1,NO71-$C$39))))</f>
        <v>0</v>
      </c>
      <c r="NP72" s="43">
        <f>IF(PH71=0,MIN('Drive Train'!$F$35-FZ71*$C$19*'Drive Train'!$F$39,NP71+$C$39)-$C$7,IF(LX71-1&lt;=0,0,IF($C$37=Motors!$C$30,MAX(MAX(NP$8:NP71)*-1,NP71-$C$39),MAX(0,MAX(NP$8:NP71)*-1,NP71-$C$39))))</f>
        <v>0</v>
      </c>
      <c r="NQ72" s="43">
        <f>IF(PI71=0,MIN('Drive Train'!$F$35-GA71*$C$19*'Drive Train'!$F$39,NQ71+$C$39)-$C$7,IF(LY71-1&lt;=0,0,IF($C$37=Motors!$C$30,MAX(MAX(NQ$8:NQ71)*-1,NQ71-$C$39),MAX(0,MAX(NQ$8:NQ71)*-1,NQ71-$C$39))))</f>
        <v>0</v>
      </c>
      <c r="NR72" s="43">
        <f>IF(PJ71=0,MIN('Drive Train'!$F$35-GB71*$C$19*'Drive Train'!$F$39,NR71+$C$39)-$C$7,IF(LZ71-1&lt;=0,0,IF($C$37=Motors!$C$30,MAX(MAX(NR$8:NR71)*-1,NR71-$C$39),MAX(0,MAX(NR$8:NR71)*-1,NR71-$C$39))))</f>
        <v>0</v>
      </c>
      <c r="NS72" s="43">
        <f>IF(PK71=0,MIN('Drive Train'!$F$35-GC71*$C$19*'Drive Train'!$F$39,NS71+$C$39)-$C$7,IF(MA71-1&lt;=0,0,IF($C$37=Motors!$C$30,MAX(MAX(NS$8:NS71)*-1,NS71-$C$39),MAX(0,MAX(NS$8:NS71)*-1,NS71-$C$39))))</f>
        <v>0</v>
      </c>
      <c r="NT72" s="43">
        <f>IF(PL71=0,MIN('Drive Train'!$F$35-GD71*$C$19*'Drive Train'!$F$39,NT71+$C$39)-$C$7,IF(MB71-1&lt;=0,0,IF($C$37=Motors!$C$30,MAX(MAX(NT$8:NT71)*-1,NT71-$C$39),MAX(0,MAX(NT$8:NT71)*-1,NT71-$C$39))))</f>
        <v>0</v>
      </c>
      <c r="NU72" s="43">
        <f>IF(PM71=0,MIN('Drive Train'!$F$35-GE71*$C$19*'Drive Train'!$F$39,NU71+$C$39)-$C$7,IF(MC71-1&lt;=0,0,IF($C$37=Motors!$C$30,MAX(MAX(NU$8:NU71)*-1,NU71-$C$39),MAX(0,MAX(NU$8:NU71)*-1,NU71-$C$39))))</f>
        <v>0</v>
      </c>
      <c r="NV72" s="43">
        <f>IF(PN71=0,MIN('Drive Train'!$F$35-GF71*$C$19*'Drive Train'!$F$39,NV71+$C$39)-$C$7,IF(MD71-1&lt;=0,0,IF($C$37=Motors!$C$30,MAX(MAX(NV$8:NV71)*-1,NV71-$C$39),MAX(0,MAX(NV$8:NV71)*-1,NV71-$C$39))))</f>
        <v>0</v>
      </c>
      <c r="NW72" s="43">
        <f>IF(PO71=0,MIN('Drive Train'!$F$35-GG71*$C$19*'Drive Train'!$F$39,NW71+$C$39)-$C$7,IF(ME71-1&lt;=0,0,IF($C$37=Motors!$C$30,MAX(MAX(NW$8:NW71)*-1,NW71-$C$39),MAX(0,MAX(NW$8:NW71)*-1,NW71-$C$39))))</f>
        <v>0</v>
      </c>
      <c r="NX72" s="43">
        <f>IF(PP71=0,MIN('Drive Train'!$F$35-GH71*$C$19*'Drive Train'!$F$39,NX71+$C$39)-$C$7,IF(MF71-1&lt;=0,0,IF($C$37=Motors!$C$30,MAX(MAX(NX$8:NX71)*-1,NX71-$C$39),MAX(0,MAX(NX$8:NX71)*-1,NX71-$C$39))))</f>
        <v>0</v>
      </c>
      <c r="NY72" s="43">
        <f>IF(PQ71=0,MIN('Drive Train'!$F$35-GI71*$C$19*'Drive Train'!$F$39,NY71+$C$39)-$C$7,IF(MG71-1&lt;=0,0,IF($C$37=Motors!$C$30,MAX(MAX(NY$8:NY71)*-1,NY71-$C$39),MAX(0,MAX(NY$8:NY71)*-1,NY71-$C$39))))</f>
        <v>0</v>
      </c>
      <c r="NZ72" s="43">
        <f>IF(PR71=0,MIN('Drive Train'!$F$35-GJ71*$C$19*'Drive Train'!$F$39,NZ71+$C$39)-$C$7,IF(MH71-1&lt;=0,0,IF($C$37=Motors!$C$30,MAX(MAX(NZ$8:NZ71)*-1,NZ71-$C$39),MAX(0,MAX(NZ$8:NZ71)*-1,NZ71-$C$39))))</f>
        <v>0</v>
      </c>
      <c r="OA72" s="43">
        <f>IF(PS71=0,MIN('Drive Train'!$F$35-GK71*$C$19*'Drive Train'!$F$39,OA71+$C$39)-$C$7,IF(MI71-1&lt;=0,0,IF($C$37=Motors!$C$30,MAX(MAX(OA$8:OA71)*-1,OA71-$C$39),MAX(0,MAX(OA$8:OA71)*-1,OA71-$C$39))))</f>
        <v>0</v>
      </c>
      <c r="OB72" s="47">
        <f t="shared" si="239"/>
        <v>2.5600000000000014</v>
      </c>
      <c r="OC72" s="43">
        <f>'Drive Train'!$F$35-(FQ72*$C$13)*$C$19*'Drive Train'!$F$39</f>
        <v>12.4</v>
      </c>
      <c r="OD72" s="43">
        <f>'Drive Train'!$F$35-(FR72*$C$13)*$C$19*'Drive Train'!$F$39</f>
        <v>12.335845000000001</v>
      </c>
      <c r="OE72" s="43">
        <f>'Drive Train'!$F$35-(FS72*$C$13)*$C$19*'Drive Train'!$F$39</f>
        <v>12.4</v>
      </c>
      <c r="OF72" s="43">
        <f>'Drive Train'!$F$35-(FT72*$C$13)*$C$19*'Drive Train'!$F$39</f>
        <v>12.4</v>
      </c>
      <c r="OG72" s="43">
        <f>'Drive Train'!$F$35-(FU72*$C$13)*$C$19*'Drive Train'!$F$39</f>
        <v>12.4</v>
      </c>
      <c r="OH72" s="43">
        <f>'Drive Train'!$F$35-(FV72*$C$13)*$C$19*'Drive Train'!$F$39</f>
        <v>12.4</v>
      </c>
      <c r="OI72" s="43">
        <f>'Drive Train'!$F$35-(FW72*$C$13)*$C$19*'Drive Train'!$F$39</f>
        <v>12.4</v>
      </c>
      <c r="OJ72" s="43">
        <f>'Drive Train'!$F$35-(FX72*$C$13)*$C$19*'Drive Train'!$F$39</f>
        <v>12.4</v>
      </c>
      <c r="OK72" s="43">
        <f>'Drive Train'!$F$35-(FY72*$C$13)*$C$19*'Drive Train'!$F$39</f>
        <v>12.4</v>
      </c>
      <c r="OL72" s="43">
        <f>'Drive Train'!$F$35-(FZ72*$C$13)*$C$19*'Drive Train'!$F$39</f>
        <v>12.4</v>
      </c>
      <c r="OM72" s="43">
        <f>'Drive Train'!$F$35-(GA72*$C$13)*$C$19*'Drive Train'!$F$39</f>
        <v>12.4</v>
      </c>
      <c r="ON72" s="43">
        <f>'Drive Train'!$F$35-(GB72*$C$13)*$C$19*'Drive Train'!$F$39</f>
        <v>12.335844974905362</v>
      </c>
      <c r="OO72" s="43">
        <f>'Drive Train'!$F$35-(GC72*$C$13)*$C$19*'Drive Train'!$F$39</f>
        <v>12.335844999998576</v>
      </c>
      <c r="OP72" s="43">
        <f>'Drive Train'!$F$35-(GD72*$C$13)*$C$19*'Drive Train'!$F$39</f>
        <v>12.335844999999999</v>
      </c>
      <c r="OQ72" s="43">
        <f>'Drive Train'!$F$35-(GE72*$C$13)*$C$19*'Drive Train'!$F$39</f>
        <v>12.4</v>
      </c>
      <c r="OR72" s="43">
        <f>'Drive Train'!$F$35-(GF72*$C$13)*$C$19*'Drive Train'!$F$39</f>
        <v>12.4</v>
      </c>
      <c r="OS72" s="43">
        <f>'Drive Train'!$F$35-(GG72*$C$13)*$C$19*'Drive Train'!$F$39</f>
        <v>12.4</v>
      </c>
      <c r="OT72" s="43">
        <f>'Drive Train'!$F$35-(GH72*$C$13)*$C$19*'Drive Train'!$F$39</f>
        <v>12.4</v>
      </c>
      <c r="OU72" s="43">
        <f>'Drive Train'!$F$35-(GI72*$C$13)*$C$19*'Drive Train'!$F$39</f>
        <v>12.4</v>
      </c>
      <c r="OV72" s="43">
        <f>'Drive Train'!$F$35-(GJ72*$C$13)*$C$19*'Drive Train'!$F$39</f>
        <v>12.4</v>
      </c>
      <c r="OW72" s="43">
        <f>'Drive Train'!$F$35-(GK72*$C$13)*$C$19*'Drive Train'!$F$39</f>
        <v>12.4</v>
      </c>
      <c r="OX72" s="47">
        <f t="shared" si="240"/>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190">
        <f t="shared" si="241"/>
        <v>2.5600000000000014</v>
      </c>
      <c r="PU72" s="43">
        <f t="shared" si="242"/>
        <v>15.29521453649356</v>
      </c>
      <c r="PV72" s="43">
        <f t="shared" si="243"/>
        <v>22.404439864988024</v>
      </c>
      <c r="PW72" s="43">
        <f t="shared" si="244"/>
        <v>19.659205245198354</v>
      </c>
      <c r="PX72" s="43">
        <f t="shared" si="245"/>
        <v>15.922362554936914</v>
      </c>
      <c r="PY72" s="43">
        <f t="shared" si="246"/>
        <v>13.997470007769731</v>
      </c>
      <c r="PZ72" s="43">
        <f t="shared" si="247"/>
        <v>12.208295022960858</v>
      </c>
      <c r="QA72" s="43">
        <f t="shared" si="248"/>
        <v>11.812774381794295</v>
      </c>
      <c r="QB72" s="43">
        <f t="shared" si="249"/>
        <v>11.153060367918922</v>
      </c>
      <c r="QC72" s="43">
        <f t="shared" si="250"/>
        <v>10.945422930559467</v>
      </c>
      <c r="QD72" s="43">
        <f t="shared" si="251"/>
        <v>10.744299234348867</v>
      </c>
      <c r="QE72" s="43">
        <f t="shared" si="252"/>
        <v>10.598935127087987</v>
      </c>
      <c r="QF72" s="43">
        <f t="shared" si="253"/>
        <v>13.251307284115038</v>
      </c>
      <c r="QG72" s="43">
        <f t="shared" si="254"/>
        <v>14.477093336636457</v>
      </c>
      <c r="QH72" s="43">
        <f t="shared" si="255"/>
        <v>15.300893182527068</v>
      </c>
      <c r="QI72" s="43">
        <f t="shared" si="256"/>
        <v>15.225720822529869</v>
      </c>
      <c r="QJ72" s="43">
        <f t="shared" si="257"/>
        <v>15.866407696386977</v>
      </c>
      <c r="QK72" s="43">
        <f t="shared" si="258"/>
        <v>16.23173898600314</v>
      </c>
      <c r="QL72" s="43">
        <f t="shared" si="259"/>
        <v>16.322777686005129</v>
      </c>
      <c r="QM72" s="43">
        <f t="shared" si="260"/>
        <v>16.11264101882972</v>
      </c>
      <c r="QN72" s="43">
        <f t="shared" si="261"/>
        <v>16.187403996628273</v>
      </c>
      <c r="QO72" s="43">
        <f t="shared" si="262"/>
        <v>16.005121974387158</v>
      </c>
      <c r="QP72" s="47">
        <f t="shared" si="263"/>
        <v>2.5600000000000014</v>
      </c>
      <c r="QQ72" s="43">
        <f t="shared" ref="QQ72:QQ108" si="501">MIN(FQ72,$C$16)*$C$17*1000/60/60/$C$21</f>
        <v>0</v>
      </c>
      <c r="QR72" s="43">
        <f t="shared" ref="QR72:QR108" si="502">MIN(FR72,$C$16)*$C$17*1000/60/60/$C$21</f>
        <v>1.9887219367401305E-2</v>
      </c>
      <c r="QS72" s="43">
        <f t="shared" ref="QS72:QS108" si="503">MIN(FS72,$C$16)*$C$17*1000/60/60/$C$21</f>
        <v>0</v>
      </c>
      <c r="QT72" s="43">
        <f t="shared" ref="QT72:QT108" si="504">MIN(FT72,$C$16)*$C$17*1000/60/60/$C$21</f>
        <v>0</v>
      </c>
      <c r="QU72" s="43">
        <f t="shared" ref="QU72:QU108" si="505">MIN(FU72,$C$16)*$C$17*1000/60/60/$C$21</f>
        <v>0</v>
      </c>
      <c r="QV72" s="43">
        <f t="shared" ref="QV72:QV108" si="506">MIN(FV72,$C$16)*$C$17*1000/60/60/$C$21</f>
        <v>0</v>
      </c>
      <c r="QW72" s="43">
        <f t="shared" ref="QW72:QW108" si="507">MIN(FW72,$C$16)*$C$17*1000/60/60/$C$21</f>
        <v>0</v>
      </c>
      <c r="QX72" s="43">
        <f t="shared" ref="QX72:QX108" si="508">MIN(FX72,$C$16)*$C$17*1000/60/60/$C$21</f>
        <v>0</v>
      </c>
      <c r="QY72" s="43">
        <f t="shared" ref="QY72:QY108" si="509">MIN(FY72,$C$16)*$C$17*1000/60/60/$C$21</f>
        <v>0</v>
      </c>
      <c r="QZ72" s="43">
        <f t="shared" ref="QZ72:QZ108" si="510">MIN(FZ72,$C$16)*$C$17*1000/60/60/$C$21</f>
        <v>0</v>
      </c>
      <c r="RA72" s="43">
        <f t="shared" ref="RA72:RA108" si="511">MIN(GA72,$C$16)*$C$17*1000/60/60/$C$21</f>
        <v>0</v>
      </c>
      <c r="RB72" s="43">
        <f t="shared" ref="RB72:RB108" si="512">MIN(GB72,$C$16)*$C$17*1000/60/60/$C$21</f>
        <v>1.9887227146414391E-2</v>
      </c>
      <c r="RC72" s="43">
        <f t="shared" ref="RC72:RC108" si="513">MIN(GC72,$C$16)*$C$17*1000/60/60/$C$21</f>
        <v>1.9887219367842858E-2</v>
      </c>
      <c r="RD72" s="43">
        <f t="shared" ref="RD72:RD108" si="514">MIN(GD72,$C$16)*$C$17*1000/60/60/$C$21</f>
        <v>1.9887219367401929E-2</v>
      </c>
      <c r="RE72" s="43">
        <f t="shared" ref="RE72:RE108" si="515">MIN(GE72,$C$16)*$C$17*1000/60/60/$C$21</f>
        <v>0</v>
      </c>
      <c r="RF72" s="43">
        <f t="shared" ref="RF72:RF108" si="516">MIN(GF72,$C$16)*$C$17*1000/60/60/$C$21</f>
        <v>0</v>
      </c>
      <c r="RG72" s="43">
        <f t="shared" ref="RG72:RG108" si="517">MIN(GG72,$C$16)*$C$17*1000/60/60/$C$21</f>
        <v>0</v>
      </c>
      <c r="RH72" s="43">
        <f t="shared" ref="RH72:RH108" si="518">MIN(GH72,$C$16)*$C$17*1000/60/60/$C$21</f>
        <v>0</v>
      </c>
      <c r="RI72" s="43">
        <f t="shared" ref="RI72:RI108" si="519">MIN(GI72,$C$16)*$C$17*1000/60/60/$C$21</f>
        <v>0</v>
      </c>
      <c r="RJ72" s="43">
        <f t="shared" ref="RJ72:RJ108" si="520">MIN(GJ72,$C$16)*$C$17*1000/60/60/$C$21</f>
        <v>0</v>
      </c>
      <c r="RK72" s="43">
        <f t="shared" ref="RK72:RK108" si="521">MIN(GK72,$C$16)*$C$17*1000/60/60/$C$21</f>
        <v>0</v>
      </c>
      <c r="RL72" s="47">
        <f t="shared" si="264"/>
        <v>2.5600000000000014</v>
      </c>
      <c r="RM72" s="2">
        <f>IF(AND(LO72&gt;=LO$6*'Drive Train'!$AA$52,LO72&lt;=LO$6*'Drive Train'!$AA$53,KS72=0,JW72=0,EU72&gt;0),$C$17,0)</f>
        <v>0</v>
      </c>
      <c r="RN72" s="2">
        <f>IF(AND(LP72&gt;=LP$6*'Drive Train'!$AA$52,LP72&lt;=LP$6*'Drive Train'!$AA$53,KT72=0,JX72=0,EV72&gt;0),$C$17,0)</f>
        <v>0</v>
      </c>
      <c r="RO72" s="2">
        <f>IF(AND(LQ72&gt;=LQ$6*'Drive Train'!$AA$52,LQ72&lt;=LQ$6*'Drive Train'!$AA$53,KU72=0,JY72=0,EW72&gt;0),$C$17,0)</f>
        <v>0</v>
      </c>
      <c r="RP72" s="2">
        <f>IF(AND(LR72&gt;=LR$6*'Drive Train'!$AA$52,LR72&lt;=LR$6*'Drive Train'!$AA$53,KV72=0,JZ72=0,EX72&gt;0),$C$17,0)</f>
        <v>0</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v>
      </c>
      <c r="RY72" s="2">
        <f>IF(AND(MA72&gt;=MA$6*'Drive Train'!$AA$52,MA72&lt;=MA$6*'Drive Train'!$AA$53,LE72=0,KI72=0,FG72&gt;0),$C$17,0)</f>
        <v>0</v>
      </c>
      <c r="RZ72" s="2">
        <f>IF(AND(MB72&gt;=MB$6*'Drive Train'!$AA$52,MB72&lt;=MB$6*'Drive Train'!$AA$53,LF72=0,KJ72=0,FH72&gt;0),$C$17,0)</f>
        <v>0</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265"/>
        <v>2.5600000000000014</v>
      </c>
      <c r="SI72" s="2">
        <f>IF(AND(EU72&lt;0,KS72=0,LO72&gt;=LO$6*'Drive Train'!$AA$52,LO72&lt;=LO$6*'Drive Train'!$AA$53,OY72=1,JW72=0),$C$17,0)</f>
        <v>0</v>
      </c>
      <c r="SJ72" s="2">
        <f>IF(AND(EV72&lt;0,KT72=0,LP72&gt;=LP$6*'Drive Train'!$AA$52,LP72&lt;=LP$6*'Drive Train'!$AA$53,OZ72=1,JX72=0),$C$17,0)</f>
        <v>0</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0.04</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266"/>
        <v>2.5600000000000014</v>
      </c>
    </row>
    <row r="73" spans="2:524" x14ac:dyDescent="0.3">
      <c r="B73" s="1"/>
      <c r="C73" s="3" t="s">
        <v>259</v>
      </c>
      <c r="E73" s="17">
        <f>(E70*1000/60/60*'Drive Train'!$F$31)/1000</f>
        <v>0.34402072863763622</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52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47">
        <f t="shared" ref="AN73:AN108" si="523">R73</f>
        <v>2.6000000000000014</v>
      </c>
      <c r="AO73" s="36">
        <f>LO73*12*60/(PI() * 'Drive Train'!$F$15)/S$6*ABS(S73)</f>
        <v>0</v>
      </c>
      <c r="AP73" s="36">
        <f>LP73*12*60/(PI() * 'Drive Train'!$F$15)/T$6*ABS(T73)</f>
        <v>0</v>
      </c>
      <c r="AQ73" s="36">
        <f>LQ73*12*60/(PI() * 'Drive Train'!$F$15)/U$6*ABS(U73)</f>
        <v>0</v>
      </c>
      <c r="AR73" s="36">
        <f>LR73*12*60/(PI() * 'Drive Train'!$F$15)/V$6*ABS(V73)</f>
        <v>0</v>
      </c>
      <c r="AS73" s="36">
        <f>LS73*12*60/(PI() * 'Drive Train'!$F$15)/W$6*ABS(W73)</f>
        <v>0</v>
      </c>
      <c r="AT73" s="36">
        <f>LT73*12*60/(PI() * 'Drive Train'!$F$15)/X$6*ABS(X73)</f>
        <v>0</v>
      </c>
      <c r="AU73" s="36">
        <f>LU73*12*60/(PI() * 'Drive Train'!$F$15)/Y$6*ABS(Y73)</f>
        <v>0</v>
      </c>
      <c r="AV73" s="36">
        <f>LV73*12*60/(PI() * 'Drive Train'!$F$15)/Z$6*ABS(Z73)</f>
        <v>0</v>
      </c>
      <c r="AW73" s="36">
        <f>LW73*12*60/(PI() * 'Drive Train'!$F$15)/AA$6*ABS(AA73)</f>
        <v>0</v>
      </c>
      <c r="AX73" s="36">
        <f>LX73*12*60/(PI() * 'Drive Train'!$F$15)/AB$6*ABS(AB73)</f>
        <v>0</v>
      </c>
      <c r="AY73" s="36">
        <f>LY73*12*60/(PI() * 'Drive Train'!$F$15)/AC$6*ABS(AC73)</f>
        <v>0</v>
      </c>
      <c r="AZ73" s="36">
        <f>LZ73*12*60/(PI() * 'Drive Train'!$F$15)/AD$6*ABS(AD73)</f>
        <v>0</v>
      </c>
      <c r="BA73" s="36">
        <f>MA73*12*60/(PI() * 'Drive Train'!$F$15)/AE$6*ABS(AE73)</f>
        <v>0</v>
      </c>
      <c r="BB73" s="36">
        <f>MB73*12*60/(PI() * 'Drive Train'!$F$15)/AF$6*ABS(AF73)</f>
        <v>0</v>
      </c>
      <c r="BC73" s="36">
        <f>MC73*12*60/(PI() * 'Drive Train'!$F$15)/AG$6*ABS(AG73)</f>
        <v>0</v>
      </c>
      <c r="BD73" s="36">
        <f>MD73*12*60/(PI() * 'Drive Train'!$F$15)/AH$6*ABS(AH73)</f>
        <v>0</v>
      </c>
      <c r="BE73" s="36">
        <f>ME73*12*60/(PI() * 'Drive Train'!$F$15)/AI$6*ABS(AI73)</f>
        <v>0</v>
      </c>
      <c r="BF73" s="36">
        <f>MF73*12*60/(PI() * 'Drive Train'!$F$15)/AJ$6*ABS(AJ73)</f>
        <v>0</v>
      </c>
      <c r="BG73" s="36">
        <f>MG73*12*60/(PI() * 'Drive Train'!$F$15)/AK$6*ABS(AK73)</f>
        <v>0</v>
      </c>
      <c r="BH73" s="36">
        <f>MH73*12*60/(PI() * 'Drive Train'!$F$15)/AL$6*ABS(AL73)</f>
        <v>0</v>
      </c>
      <c r="BI73" s="36">
        <f>MI73*12*60/(PI() * 'Drive Train'!$F$15)/AM$6*ABS(AM73)</f>
        <v>0</v>
      </c>
      <c r="BJ73" s="47">
        <f t="shared" si="455"/>
        <v>2.6000000000000014</v>
      </c>
      <c r="BK73" s="2">
        <f>IF(OR(KS72=1,AND($C$37=Motors!$C$32,OY72=1)),0,IF(NG73=0,-(CG72+$C$15)/($C$14-$C$15)*$C$12,($C$11*S73-AO73)/($C$11*S73)*$C$12*S73))</f>
        <v>0</v>
      </c>
      <c r="BL73" s="2">
        <f>IF(OR(KT72=1,AND($C$37=Motors!$C$32,OZ72=1)),0,IF(NH73=0,-(CH72+$C$15)/($C$14-$C$15)*$C$12,($C$11*T73-AP73)/($C$11*T73)*$C$12*T73))</f>
        <v>0</v>
      </c>
      <c r="BM73" s="2">
        <f>IF(OR(KU72=1,AND($C$37=Motors!$C$32,PA72=1)),0,IF(NI73=0,-(CI72+$C$15)/($C$14-$C$15)*$C$12,($C$11*U73-AQ73)/($C$11*U73)*$C$12*U73))</f>
        <v>0</v>
      </c>
      <c r="BN73" s="2">
        <f>IF(OR(KV72=1,AND($C$37=Motors!$C$32,PB72=1)),0,IF(NJ73=0,-(CJ72+$C$15)/($C$14-$C$15)*$C$12,($C$11*V73-AR73)/($C$11*V73)*$C$12*V73))</f>
        <v>0</v>
      </c>
      <c r="BO73" s="2">
        <f>IF(OR(KW72=1,AND($C$37=Motors!$C$32,PC72=1)),0,IF(NK73=0,-(CK72+$C$15)/($C$14-$C$15)*$C$12,($C$11*W73-AS73)/($C$11*W73)*$C$12*W73))</f>
        <v>0</v>
      </c>
      <c r="BP73" s="2">
        <f>IF(OR(KX72=1,AND($C$37=Motors!$C$32,PD72=1)),0,IF(NL73=0,-(CL72+$C$15)/($C$14-$C$15)*$C$12,($C$11*X73-AT73)/($C$11*X73)*$C$12*X73))</f>
        <v>0</v>
      </c>
      <c r="BQ73" s="2">
        <f>IF(OR(KY72=1,AND($C$37=Motors!$C$32,PE72=1)),0,IF(NM73=0,-(CM72+$C$15)/($C$14-$C$15)*$C$12,($C$11*Y73-AU73)/($C$11*Y73)*$C$12*Y73))</f>
        <v>0</v>
      </c>
      <c r="BR73" s="2">
        <f>IF(OR(KZ72=1,AND($C$37=Motors!$C$32,PF72=1)),0,IF(NN73=0,-(CN72+$C$15)/($C$14-$C$15)*$C$12,($C$11*Z73-AV73)/($C$11*Z73)*$C$12*Z73))</f>
        <v>0</v>
      </c>
      <c r="BS73" s="2">
        <f>IF(OR(LA72=1,AND($C$37=Motors!$C$32,PG72=1)),0,IF(NO73=0,-(CO72+$C$15)/($C$14-$C$15)*$C$12,($C$11*AA73-AW73)/($C$11*AA73)*$C$12*AA73))</f>
        <v>0</v>
      </c>
      <c r="BT73" s="2">
        <f>IF(OR(LB72=1,AND($C$37=Motors!$C$32,PH72=1)),0,IF(NP73=0,-(CP72+$C$15)/($C$14-$C$15)*$C$12,($C$11*AB73-AX73)/($C$11*AB73)*$C$12*AB73))</f>
        <v>0</v>
      </c>
      <c r="BU73" s="2">
        <f>IF(OR(LC72=1,AND($C$37=Motors!$C$32,PI72=1)),0,IF(NQ73=0,-(CQ72+$C$15)/($C$14-$C$15)*$C$12,($C$11*AC73-AY73)/($C$11*AC73)*$C$12*AC73))</f>
        <v>0</v>
      </c>
      <c r="BV73" s="2">
        <f>IF(OR(LD72=1,AND($C$37=Motors!$C$32,PJ72=1)),0,IF(NR73=0,-(CR72+$C$15)/($C$14-$C$15)*$C$12,($C$11*AD73-AZ73)/($C$11*AD73)*$C$12*AD73))</f>
        <v>0</v>
      </c>
      <c r="BW73" s="2">
        <f>IF(OR(LE72=1,AND($C$37=Motors!$C$32,PK72=1)),0,IF(NS73=0,-(CS72+$C$15)/($C$14-$C$15)*$C$12,($C$11*AE73-BA73)/($C$11*AE73)*$C$12*AE73))</f>
        <v>0</v>
      </c>
      <c r="BX73" s="2">
        <f>IF(OR(LF72=1,AND($C$37=Motors!$C$32,PL72=1)),0,IF(NT73=0,-(CT72+$C$15)/($C$14-$C$15)*$C$12,($C$11*AF73-BB73)/($C$11*AF73)*$C$12*AF73))</f>
        <v>0</v>
      </c>
      <c r="BY73" s="2">
        <f>IF(OR(LG72=1,AND($C$37=Motors!$C$32,PM72=1)),0,IF(NU73=0,-(CU72+$C$15)/($C$14-$C$15)*$C$12,($C$11*AG73-BC73)/($C$11*AG73)*$C$12*AG73))</f>
        <v>0</v>
      </c>
      <c r="BZ73" s="2">
        <f>IF(OR(LH72=1,AND($C$37=Motors!$C$32,PN72=1)),0,IF(NV73=0,-(CV72+$C$15)/($C$14-$C$15)*$C$12,($C$11*AH73-BD73)/($C$11*AH73)*$C$12*AH73))</f>
        <v>0</v>
      </c>
      <c r="CA73" s="2">
        <f>IF(OR(LI72=1,AND($C$37=Motors!$C$32,PO72=1)),0,IF(NW73=0,-(CW72+$C$15)/($C$14-$C$15)*$C$12,($C$11*AI73-BE73)/($C$11*AI73)*$C$12*AI73))</f>
        <v>0</v>
      </c>
      <c r="CB73" s="2">
        <f>IF(OR(LJ72=1,AND($C$37=Motors!$C$32,PP72=1)),0,IF(NX73=0,-(CX72+$C$15)/($C$14-$C$15)*$C$12,($C$11*AJ73-BF73)/($C$11*AJ73)*$C$12*AJ73))</f>
        <v>0</v>
      </c>
      <c r="CC73" s="2">
        <f>IF(OR(LK72=1,AND($C$37=Motors!$C$32,PQ72=1)),0,IF(NY73=0,-(CY72+$C$15)/($C$14-$C$15)*$C$12,($C$11*AK73-BG73)/($C$11*AK73)*$C$12*AK73))</f>
        <v>0</v>
      </c>
      <c r="CD73" s="2">
        <f>IF(OR(LL72=1,AND($C$37=Motors!$C$32,PR72=1)),0,IF(NZ73=0,-(CZ72+$C$15)/($C$14-$C$15)*$C$12,($C$11*AL73-BH73)/($C$11*AL73)*$C$12*AL73))</f>
        <v>0</v>
      </c>
      <c r="CE73" s="2">
        <f>IF(OR(LM72=1,AND($C$37=Motors!$C$32,PS72=1)),0,IF(OA73=0,-(DA72+$C$15)/($C$14-$C$15)*$C$12,($C$11*AM73-BI73)/($C$11*AM73)*$C$12*AM73))</f>
        <v>0</v>
      </c>
      <c r="CF73" s="47">
        <f t="shared" si="456"/>
        <v>2.6000000000000014</v>
      </c>
      <c r="CG73" s="43">
        <f>IF(AND(KS72=1,OY72=1),0,ABS(BK73/$C$12*($C$14-$C$15)+$C$15) *'Drive Train'!$AA$49 + CG72*(1-'Drive Train'!$AA$49))</f>
        <v>0</v>
      </c>
      <c r="CH73" s="43">
        <f>IF(AND(KT72=1,OZ72=1),0,ABS(BL73/$C$12*($C$14-$C$15)+$C$15) *'Drive Train'!$AA$49 + CH72*(1-'Drive Train'!$AA$49))</f>
        <v>1.5274999999999999</v>
      </c>
      <c r="CI73" s="43">
        <f>IF(AND(KU72=1,PA72=1),0,ABS(BM73/$C$12*($C$14-$C$15)+$C$15) *'Drive Train'!$AA$49 + CI72*(1-'Drive Train'!$AA$49))</f>
        <v>0</v>
      </c>
      <c r="CJ73" s="43">
        <f>IF(AND(KV72=1,PB72=1),0,ABS(BN73/$C$12*($C$14-$C$15)+$C$15) *'Drive Train'!$AA$49 + CJ72*(1-'Drive Train'!$AA$49))</f>
        <v>0</v>
      </c>
      <c r="CK73" s="43">
        <f>IF(AND(KW72=1,PC72=1),0,ABS(BO73/$C$12*($C$14-$C$15)+$C$15) *'Drive Train'!$AA$49 + CK72*(1-'Drive Train'!$AA$49))</f>
        <v>0</v>
      </c>
      <c r="CL73" s="43">
        <f>IF(AND(KX72=1,PD72=1),0,ABS(BP73/$C$12*($C$14-$C$15)+$C$15) *'Drive Train'!$AA$49 + CL72*(1-'Drive Train'!$AA$49))</f>
        <v>0</v>
      </c>
      <c r="CM73" s="43">
        <f>IF(AND(KY72=1,PE72=1),0,ABS(BQ73/$C$12*($C$14-$C$15)+$C$15) *'Drive Train'!$AA$49 + CM72*(1-'Drive Train'!$AA$49))</f>
        <v>0</v>
      </c>
      <c r="CN73" s="43">
        <f>IF(AND(KZ72=1,PF72=1),0,ABS(BR73/$C$12*($C$14-$C$15)+$C$15) *'Drive Train'!$AA$49 + CN72*(1-'Drive Train'!$AA$49))</f>
        <v>0</v>
      </c>
      <c r="CO73" s="43">
        <f>IF(AND(LA72=1,PG72=1),0,ABS(BS73/$C$12*($C$14-$C$15)+$C$15) *'Drive Train'!$AA$49 + CO72*(1-'Drive Train'!$AA$49))</f>
        <v>0</v>
      </c>
      <c r="CP73" s="43">
        <f>IF(AND(LB72=1,PH72=1),0,ABS(BT73/$C$12*($C$14-$C$15)+$C$15) *'Drive Train'!$AA$49 + CP72*(1-'Drive Train'!$AA$49))</f>
        <v>0</v>
      </c>
      <c r="CQ73" s="43">
        <f>IF(AND(LC72=1,PI72=1),0,ABS(BU73/$C$12*($C$14-$C$15)+$C$15) *'Drive Train'!$AA$49 + CQ72*(1-'Drive Train'!$AA$49))</f>
        <v>0</v>
      </c>
      <c r="CR73" s="43">
        <f>IF(AND(LD72=1,PJ72=1),0,ABS(BV73/$C$12*($C$14-$C$15)+$C$15) *'Drive Train'!$AA$49 + CR72*(1-'Drive Train'!$AA$49))</f>
        <v>1.5275001194982794</v>
      </c>
      <c r="CS73" s="43">
        <f>IF(AND(LE72=1,PK72=1),0,ABS(BW73/$C$12*($C$14-$C$15)+$C$15) *'Drive Train'!$AA$49 + CS72*(1-'Drive Train'!$AA$49))</f>
        <v>1.5275000000067829</v>
      </c>
      <c r="CT73" s="43">
        <f>IF(AND(LF72=1,PL72=1),0,ABS(BX73/$C$12*($C$14-$C$15)+$C$15) *'Drive Train'!$AA$49 + CT72*(1-'Drive Train'!$AA$49))</f>
        <v>1.5275000000000094</v>
      </c>
      <c r="CU73" s="43">
        <f>IF(AND(LG72=1,PM72=1),0,ABS(BY73/$C$12*($C$14-$C$15)+$C$15) *'Drive Train'!$AA$49 + CU72*(1-'Drive Train'!$AA$49))</f>
        <v>0</v>
      </c>
      <c r="CV73" s="43">
        <f>IF(AND(LH72=1,PN72=1),0,ABS(BZ73/$C$12*($C$14-$C$15)+$C$15) *'Drive Train'!$AA$49 + CV72*(1-'Drive Train'!$AA$49))</f>
        <v>0</v>
      </c>
      <c r="CW73" s="43">
        <f>IF(AND(LI72=1,PO72=1),0,ABS(CA73/$C$12*($C$14-$C$15)+$C$15) *'Drive Train'!$AA$49 + CW72*(1-'Drive Train'!$AA$49))</f>
        <v>0</v>
      </c>
      <c r="CX73" s="43">
        <f>IF(AND(LJ72=1,PP72=1),0,ABS(CB73/$C$12*($C$14-$C$15)+$C$15) *'Drive Train'!$AA$49 + CX72*(1-'Drive Train'!$AA$49))</f>
        <v>0</v>
      </c>
      <c r="CY73" s="43">
        <f>IF(AND(LK72=1,PQ72=1),0,ABS(CC73/$C$12*($C$14-$C$15)+$C$15) *'Drive Train'!$AA$49 + CY72*(1-'Drive Train'!$AA$49))</f>
        <v>0</v>
      </c>
      <c r="CZ73" s="43">
        <f>IF(AND(LL72=1,PR72=1),0,ABS(CD73/$C$12*($C$14-$C$15)+$C$15) *'Drive Train'!$AA$49 + CZ72*(1-'Drive Train'!$AA$49))</f>
        <v>0</v>
      </c>
      <c r="DA73" s="43">
        <f>IF(AND(LM72=1,PS72=1),0,ABS(CE73/$C$12*($C$14-$C$15)+$C$15) *'Drive Train'!$AA$49 + DA72*(1-'Drive Train'!$AA$49))</f>
        <v>0</v>
      </c>
      <c r="DB73" s="47">
        <f t="shared" ref="DB73:DB108" si="524">CF73</f>
        <v>2.6000000000000014</v>
      </c>
      <c r="DC73" s="43">
        <f t="shared" si="457"/>
        <v>0</v>
      </c>
      <c r="DD73" s="43">
        <f t="shared" si="458"/>
        <v>1.5274999999999999</v>
      </c>
      <c r="DE73" s="43">
        <f t="shared" si="459"/>
        <v>0</v>
      </c>
      <c r="DF73" s="43">
        <f t="shared" si="460"/>
        <v>0</v>
      </c>
      <c r="DG73" s="43">
        <f t="shared" si="461"/>
        <v>0</v>
      </c>
      <c r="DH73" s="43">
        <f t="shared" si="462"/>
        <v>0</v>
      </c>
      <c r="DI73" s="43">
        <f t="shared" si="463"/>
        <v>0</v>
      </c>
      <c r="DJ73" s="43">
        <f t="shared" si="464"/>
        <v>0</v>
      </c>
      <c r="DK73" s="43">
        <f t="shared" si="465"/>
        <v>0</v>
      </c>
      <c r="DL73" s="43">
        <f t="shared" si="466"/>
        <v>0</v>
      </c>
      <c r="DM73" s="43">
        <f t="shared" si="467"/>
        <v>0</v>
      </c>
      <c r="DN73" s="43">
        <f t="shared" si="468"/>
        <v>1.5275001194982794</v>
      </c>
      <c r="DO73" s="43">
        <f t="shared" si="469"/>
        <v>1.5275000000067829</v>
      </c>
      <c r="DP73" s="43">
        <f t="shared" si="470"/>
        <v>1.5275000000000094</v>
      </c>
      <c r="DQ73" s="43">
        <f t="shared" si="471"/>
        <v>0</v>
      </c>
      <c r="DR73" s="43">
        <f t="shared" si="472"/>
        <v>0</v>
      </c>
      <c r="DS73" s="43">
        <f t="shared" si="473"/>
        <v>0</v>
      </c>
      <c r="DT73" s="43">
        <f t="shared" si="474"/>
        <v>0</v>
      </c>
      <c r="DU73" s="43">
        <f t="shared" si="475"/>
        <v>0</v>
      </c>
      <c r="DV73" s="43">
        <f t="shared" si="476"/>
        <v>0</v>
      </c>
      <c r="DW73" s="43">
        <f t="shared" si="477"/>
        <v>0</v>
      </c>
      <c r="DX73" s="47">
        <f t="shared" ref="DX73:DX108" si="525">DB73</f>
        <v>2.6000000000000014</v>
      </c>
      <c r="DY73" s="2">
        <f>IF(OY73=0,($C$23/0.4536*IF(ISNA(MK72),'Drive Train'!$F$16,'Drive Train'!$F$17)*4.448*$C$24*S$6)*SIGN(BK73),BK73)</f>
        <v>0</v>
      </c>
      <c r="DZ73" s="2">
        <f>IF(OZ73=0,($C$23/0.4536*IF(ISNA(ML72),'Drive Train'!$F$16,'Drive Train'!$F$17)*4.448*$C$24*$C$21*T$6)*SIGN(BL73),BL73)</f>
        <v>0</v>
      </c>
      <c r="EA73" s="2">
        <f>IF(PA73=0,($C$23/0.4536*IF(ISNA(MM72),'Drive Train'!$F$16,'Drive Train'!$F$17)*4.448*$C$24*$C$21*U$6)*SIGN(BM73),BM73)</f>
        <v>0</v>
      </c>
      <c r="EB73" s="2">
        <f>IF(PB73=0,($C$23/0.4536*IF(ISNA(MN72),'Drive Train'!$F$16,'Drive Train'!$F$17)*4.448*$C$24*$C$21*V$6)*SIGN(BN73),BN73)</f>
        <v>0</v>
      </c>
      <c r="EC73" s="2">
        <f>IF(PC73=0,($C$23/0.4536*IF(ISNA(MO72),'Drive Train'!$F$16,'Drive Train'!$F$17)*4.448*$C$24*$C$21*W$6)*SIGN(BO73),BO73)</f>
        <v>0</v>
      </c>
      <c r="ED73" s="2">
        <f>IF(PD73=0,($C$23/0.4536*IF(ISNA(MP72),'Drive Train'!$F$16,'Drive Train'!$F$17)*4.448*$C$24*$C$21*X$6)*SIGN(BP73),BP73)</f>
        <v>0</v>
      </c>
      <c r="EE73" s="2">
        <f>IF(PE73=0,($C$23/0.4536*IF(ISNA(MQ72),'Drive Train'!$F$16,'Drive Train'!$F$17)*4.448*$C$24*$C$21*Y$6)*SIGN(BQ73),BQ73)</f>
        <v>0</v>
      </c>
      <c r="EF73" s="2">
        <f>IF(PF73=0,($C$23/0.4536*IF(ISNA(MR72),'Drive Train'!$F$16,'Drive Train'!$F$17)*4.448*$C$24*$C$21*Z$6)*SIGN(BR73),BR73)</f>
        <v>0</v>
      </c>
      <c r="EG73" s="2">
        <f>IF(PG73=0,($C$23/0.4536*IF(ISNA(MS72),'Drive Train'!$F$16,'Drive Train'!$F$17)*4.448*$C$24*$C$21*AA$6)*SIGN(BS73),BS73)</f>
        <v>0</v>
      </c>
      <c r="EH73" s="2">
        <f>IF(PH73=0,($C$23/0.4536*IF(ISNA(MT72),'Drive Train'!$F$16,'Drive Train'!$F$17)*4.448*$C$24*$C$21*AB$6)*SIGN(BT73),BT73)</f>
        <v>0</v>
      </c>
      <c r="EI73" s="2">
        <f>IF(PI73=0,($C$23/0.4536*IF(ISNA(MU72),'Drive Train'!$F$16,'Drive Train'!$F$17)*4.448*$C$24*$C$21*AC$6)*SIGN(BU73),BU73)</f>
        <v>0</v>
      </c>
      <c r="EJ73" s="2">
        <f>IF(PJ73=0,($C$23/0.4536*IF(ISNA(MV72),'Drive Train'!$F$16,'Drive Train'!$F$17)*4.448*$C$24*$C$21*AD$6)*SIGN(BV73),BV73)</f>
        <v>0</v>
      </c>
      <c r="EK73" s="2">
        <f>IF(PK73=0,($C$23/0.4536*IF(ISNA(MW72),'Drive Train'!$F$16,'Drive Train'!$F$17)*4.448*$C$24*$C$21*AE$6)*SIGN(BW73),BW73)</f>
        <v>0</v>
      </c>
      <c r="EL73" s="2">
        <f>IF(PL73=0,($C$23/0.4536*IF(ISNA(MX72),'Drive Train'!$F$16,'Drive Train'!$F$17)*4.448*$C$24*$C$21*AF$6)*SIGN(BX73),BX73)</f>
        <v>0</v>
      </c>
      <c r="EM73" s="2">
        <f>IF(PM73=0,($C$23/0.4536*IF(ISNA(MY72),'Drive Train'!$F$16,'Drive Train'!$F$17)*4.448*$C$24*$C$21*AG$6)*SIGN(BY73),BY73)</f>
        <v>0</v>
      </c>
      <c r="EN73" s="2">
        <f>IF(PN73=0,($C$23/0.4536*IF(ISNA(MZ72),'Drive Train'!$F$16,'Drive Train'!$F$17)*4.448*$C$24*$C$21*AH$6)*SIGN(BZ73),BZ73)</f>
        <v>0</v>
      </c>
      <c r="EO73" s="2">
        <f>IF(PO73=0,($C$23/0.4536*IF(ISNA(NA72),'Drive Train'!$F$16,'Drive Train'!$F$17)*4.448*$C$24*$C$21*AI$6)*SIGN(CA73),CA73)</f>
        <v>0</v>
      </c>
      <c r="EP73" s="2">
        <f>IF(PP73=0,($C$23/0.4536*IF(ISNA(NB72),'Drive Train'!$F$16,'Drive Train'!$F$17)*4.448*$C$24*$C$21*AJ$6)*SIGN(CB73),CB73)</f>
        <v>0</v>
      </c>
      <c r="EQ73" s="2">
        <f>IF(PQ73=0,($C$23/0.4536*IF(ISNA(NC72),'Drive Train'!$F$16,'Drive Train'!$F$17)*4.448*$C$24*$C$21*AK$6)*SIGN(CC73),CC73)</f>
        <v>0</v>
      </c>
      <c r="ER73" s="2">
        <f>IF(PR73=0,($C$23/0.4536*IF(ISNA(ND72),'Drive Train'!$F$16,'Drive Train'!$F$17)*4.448*$C$24*$C$21*AL$6)*SIGN(CD73),CD73)</f>
        <v>0</v>
      </c>
      <c r="ES73" s="2">
        <f>IF(PS73=0,($C$23/0.4536*IF(ISNA(NE72),'Drive Train'!$F$16,'Drive Train'!$F$17)*4.448*$C$24*$C$21*AM$6)*SIGN(CE73),CE73)</f>
        <v>0</v>
      </c>
      <c r="ET73" s="47">
        <f t="shared" si="478"/>
        <v>2.6000000000000014</v>
      </c>
      <c r="EU73" s="2">
        <f>MAX(MIN(IF(AND(OY72=1,NG73&lt;0),-1,1)*(DC73-$C$15)/($C$14-$C$15)*$C$12*$C$21-$C$33*LO73/AO$6 -  OY72*$C$33/$C$21,DY72/$C$19),MAX(EU$8:EU72)*-1)</f>
        <v>-0.84420937587075306</v>
      </c>
      <c r="EV73" s="2">
        <f>MAX(MIN(IF(AND(OZ72=1,NH73&lt;0),-1,1)*(DD73-$C$15)/($C$14-$C$15)*$C$12*$C$21-$C$33*LP73/AP$6 -  OZ72*$C$33/$C$21,DZ72/$C$19),MAX(EV$8:EV72)*-1)</f>
        <v>-0.87372094905993924</v>
      </c>
      <c r="EW73" s="2">
        <f>MAX(MIN(IF(AND(PA72=1,NI73&lt;0),-1,1)*(DE73-$C$15)/($C$14-$C$15)*$C$12*$C$21-$C$33*LQ73/AQ$6 -  PA72*$C$33/$C$21,EA72/$C$19),MAX(EW$8:EW72)*-1)</f>
        <v>-0.84420937587075306</v>
      </c>
      <c r="EX73" s="2">
        <f>MAX(MIN(IF(AND(PB72=1,NJ73&lt;0),-1,1)*(DF73-$C$15)/($C$14-$C$15)*$C$12*$C$21-$C$33*LR73/AR$6 -  PB72*$C$33/$C$21,EB72/$C$19),MAX(EX$8:EX72)*-1)</f>
        <v>-0.84420937587075306</v>
      </c>
      <c r="EY73" s="2">
        <f>MAX(MIN(IF(AND(PC72=1,NK73&lt;0),-1,1)*(DG73-$C$15)/($C$14-$C$15)*$C$12*$C$21-$C$33*LS73/AS$6 -  PC72*$C$33/$C$21,EC72/$C$19),MAX(EY$8:EY72)*-1)</f>
        <v>-0.84420937587075306</v>
      </c>
      <c r="EZ73" s="2">
        <f>MAX(MIN(IF(AND(PD72=1,NL73&lt;0),-1,1)*(DH73-$C$15)/($C$14-$C$15)*$C$12*$C$21-$C$33*LT73/AT$6 -  PD72*$C$33/$C$21,ED72/$C$19),MAX(EZ$8:EZ72)*-1)</f>
        <v>-0.84420937587075306</v>
      </c>
      <c r="FA73" s="2">
        <f>MAX(MIN(IF(AND(PE72=1,NM73&lt;0),-1,1)*(DI73-$C$15)/($C$14-$C$15)*$C$12*$C$21-$C$33*LU73/AU$6 -  PE72*$C$33/$C$21,EE72/$C$19),MAX(FA$8:FA72)*-1)</f>
        <v>-0.84420937587075306</v>
      </c>
      <c r="FB73" s="2">
        <f>MAX(MIN(IF(AND(PF72=1,NN73&lt;0),-1,1)*(DJ73-$C$15)/($C$14-$C$15)*$C$12*$C$21-$C$33*LV73/AV$6 -  PF72*$C$33/$C$21,EF72/$C$19),MAX(FB$8:FB72)*-1)</f>
        <v>-0.84420937587075306</v>
      </c>
      <c r="FC73" s="2">
        <f>MAX(MIN(IF(AND(PG72=1,NO73&lt;0),-1,1)*(DK73-$C$15)/($C$14-$C$15)*$C$12*$C$21-$C$33*LW73/AW$6 -  PG72*$C$33/$C$21,EG72/$C$19),MAX(FC$8:FC72)*-1)</f>
        <v>-0.82444281081081083</v>
      </c>
      <c r="FD73" s="2">
        <f>MAX(MIN(IF(AND(PH72=1,NP73&lt;0),-1,1)*(DL73-$C$15)/($C$14-$C$15)*$C$12*$C$21-$C$33*LX73/AX$6 -  PH72*$C$33/$C$21,EH72/$C$19),MAX(FD$8:FD72)*-1)</f>
        <v>-0.74400936585365862</v>
      </c>
      <c r="FE73" s="2">
        <f>MAX(MIN(IF(AND(PI72=1,NQ73&lt;0),-1,1)*(DM73-$C$15)/($C$14-$C$15)*$C$12*$C$21-$C$33*LY73/AY$6 -  PI72*$C$33/$C$21,EI72/$C$19),MAX(FE$8:FE72)*-1)</f>
        <v>-0.6778751999999999</v>
      </c>
      <c r="FF73" s="2">
        <f>MAX(MIN(IF(AND(PJ72=1,NR73&lt;0),-1,1)*(DN73-$C$15)/($C$14-$C$15)*$C$12*$C$21-$C$33*LZ73/AZ$6 -  PJ72*$C$33/$C$21,EJ72/$C$19),MAX(FF$8:FF72)*-1)</f>
        <v>-0.36771041517476449</v>
      </c>
      <c r="FG73" s="2">
        <f>MAX(MIN(IF(AND(PK72=1,NS73&lt;0),-1,1)*(DO73-$C$15)/($C$14-$C$15)*$C$12*$C$21-$C$33*MA73/BA$6 -  PK72*$C$33/$C$21,EK72/$C$19),MAX(FG$8:FG72)*-1)</f>
        <v>-0.4460383340531891</v>
      </c>
      <c r="FH73" s="2">
        <f>MAX(MIN(IF(AND(PL72=1,NT73&lt;0),-1,1)*(DP73-$C$15)/($C$14-$C$15)*$C$12*$C$21-$C$33*MB73/BB$6 -  PL72*$C$33/$C$21,EL72/$C$19),MAX(FH$8:FH72)*-1)</f>
        <v>-0.52436625293161376</v>
      </c>
      <c r="FI73" s="2">
        <f>MAX(MIN(IF(AND(PM72=1,NU73&lt;0),-1,1)*(DQ73-$C$15)/($C$14-$C$15)*$C$12*$C$21-$C$33*MC73/BC$6 -  PM72*$C$33/$C$21,EM72/$C$19),MAX(FI$8:FI72)*-1)</f>
        <v>-0.60269417181003837</v>
      </c>
      <c r="FJ73" s="2">
        <f>MAX(MIN(IF(AND(PN72=1,NV73&lt;0),-1,1)*(DR73-$C$15)/($C$14-$C$15)*$C$12*$C$21-$C$33*MD73/BD$6 -  PN72*$C$33/$C$21,EN72/$C$19),MAX(FJ$8:FJ72)*-1)</f>
        <v>-0.68102209068846309</v>
      </c>
      <c r="FK73" s="2">
        <f>MAX(MIN(IF(AND(PO72=1,NW73&lt;0),-1,1)*(DS73-$C$15)/($C$14-$C$15)*$C$12*$C$21-$C$33*ME73/BE$6 -  PO72*$C$33/$C$21,EO72/$C$19),MAX(FK$8:FK72)*-1)</f>
        <v>-0.7593500095668877</v>
      </c>
      <c r="FL73" s="2">
        <f>MAX(MIN(IF(AND(PP72=1,NX73&lt;0),-1,1)*(DT73-$C$15)/($C$14-$C$15)*$C$12*$C$21-$C$33*MF73/BF$6 -  PP72*$C$33/$C$21,EP72/$C$19),MAX(FL$8:FL72)*-1)</f>
        <v>-0.8376779284453123</v>
      </c>
      <c r="FM73" s="2">
        <f>MAX(MIN(IF(AND(PQ72=1,NY73&lt;0),-1,1)*(DU73-$C$15)/($C$14-$C$15)*$C$12*$C$21-$C$33*MG73/BG$6 -  PQ72*$C$33/$C$21,EQ72/$C$19),MAX(FM$8:FM72)*-1)</f>
        <v>-0.84420937587075306</v>
      </c>
      <c r="FN73" s="2">
        <f>MAX(MIN(IF(AND(PR72=1,NZ73&lt;0),-1,1)*(DV73-$C$15)/($C$14-$C$15)*$C$12*$C$21-$C$33*MH73/BH$6 -  PR72*$C$33/$C$21,ER72/$C$19),MAX(FN$8:FN72)*-1)</f>
        <v>-0.84420937587075306</v>
      </c>
      <c r="FO73" s="2">
        <f>MAX(MIN(IF(AND(PS72=1,OA73&lt;0),-1,1)*(DW73-$C$15)/($C$14-$C$15)*$C$12*$C$21-$C$33*MI73/BI$6 -  PS72*$C$33/$C$21,ES72/$C$19),MAX(FO$8:FO72)*-1)</f>
        <v>-0.84420937587075306</v>
      </c>
      <c r="FP73" s="47">
        <f t="shared" ref="FP73:FP108" si="526">DX73</f>
        <v>2.6000000000000014</v>
      </c>
      <c r="FQ73" s="43">
        <f t="shared" ref="FQ73:FQ108" si="527">IF(AND(KS73=1,OY73=1),0,MIN((ABS(($C$14-$C$15)*EU73/$C$12/$C$21)+$C$15)/$C$21,DC73))</f>
        <v>0</v>
      </c>
      <c r="FR73" s="43">
        <f t="shared" ref="FR73:FR108" si="528">IF(AND(KT73=1,OZ73=1),0,MIN((ABS(($C$14-$C$15)*EV73/$C$12/$C$21)+$C$15)/$C$21,DD73))</f>
        <v>1.5274999999999999</v>
      </c>
      <c r="FS73" s="43">
        <f t="shared" ref="FS73:FS108" si="529">IF(AND(KU73=1,PA73=1),0,MIN((ABS(($C$14-$C$15)*EW73/$C$12/$C$21)+$C$15)/$C$21,DE73))</f>
        <v>0</v>
      </c>
      <c r="FT73" s="43">
        <f t="shared" ref="FT73:FT108" si="530">IF(AND(KV73=1,PB73=1),0,MIN((ABS(($C$14-$C$15)*EX73/$C$12/$C$21)+$C$15)/$C$21,DF73))</f>
        <v>0</v>
      </c>
      <c r="FU73" s="43">
        <f t="shared" ref="FU73:FU108" si="531">IF(AND(KW73=1,PC73=1),0,MIN((ABS(($C$14-$C$15)*EY73/$C$12/$C$21)+$C$15)/$C$21,DG73))</f>
        <v>0</v>
      </c>
      <c r="FV73" s="43">
        <f t="shared" ref="FV73:FV108" si="532">IF(AND(KX73=1,PD73=1),0,MIN((ABS(($C$14-$C$15)*EZ73/$C$12/$C$21)+$C$15)/$C$21,DH73))</f>
        <v>0</v>
      </c>
      <c r="FW73" s="43">
        <f t="shared" ref="FW73:FW108" si="533">IF(AND(KY73=1,PE73=1),0,MIN((ABS(($C$14-$C$15)*FA73/$C$12/$C$21)+$C$15)/$C$21,DI73))</f>
        <v>0</v>
      </c>
      <c r="FX73" s="43">
        <f t="shared" ref="FX73:FX108" si="534">IF(AND(KZ73=1,PF73=1),0,MIN((ABS(($C$14-$C$15)*FB73/$C$12/$C$21)+$C$15)/$C$21,DJ73))</f>
        <v>0</v>
      </c>
      <c r="FY73" s="43">
        <f t="shared" ref="FY73:FY108" si="535">IF(AND(LA73=1,PG73=1),0,MIN((ABS(($C$14-$C$15)*FC73/$C$12/$C$21)+$C$15)/$C$21,DK73))</f>
        <v>0</v>
      </c>
      <c r="FZ73" s="43">
        <f t="shared" ref="FZ73:FZ108" si="536">IF(AND(LB73=1,PH73=1),0,MIN((ABS(($C$14-$C$15)*FD73/$C$12/$C$21)+$C$15)/$C$21,DL73))</f>
        <v>0</v>
      </c>
      <c r="GA73" s="43">
        <f t="shared" ref="GA73:GA108" si="537">IF(AND(LC73=1,PI73=1),0,MIN((ABS(($C$14-$C$15)*FE73/$C$12/$C$21)+$C$15)/$C$21,DM73))</f>
        <v>0</v>
      </c>
      <c r="GB73" s="43">
        <f t="shared" ref="GB73:GB108" si="538">IF(AND(LD73=1,PJ73=1),0,MIN((ABS(($C$14-$C$15)*FF73/$C$12/$C$21)+$C$15)/$C$21,DN73))</f>
        <v>1.5275001194982794</v>
      </c>
      <c r="GC73" s="43">
        <f t="shared" ref="GC73:GC108" si="539">IF(AND(LE73=1,PK73=1),0,MIN((ABS(($C$14-$C$15)*FG73/$C$12/$C$21)+$C$15)/$C$21,DO73))</f>
        <v>1.5275000000067829</v>
      </c>
      <c r="GD73" s="43">
        <f t="shared" ref="GD73:GD108" si="540">IF(AND(LF73=1,PL73=1),0,MIN((ABS(($C$14-$C$15)*FH73/$C$12/$C$21)+$C$15)/$C$21,DP73))</f>
        <v>1.5275000000000094</v>
      </c>
      <c r="GE73" s="43">
        <f t="shared" ref="GE73:GE108" si="541">IF(AND(LG73=1,PM73=1),0,MIN((ABS(($C$14-$C$15)*FI73/$C$12/$C$21)+$C$15)/$C$21,DQ73))</f>
        <v>0</v>
      </c>
      <c r="GF73" s="43">
        <f t="shared" ref="GF73:GF108" si="542">IF(AND(LH73=1,PN73=1),0,MIN((ABS(($C$14-$C$15)*FJ73/$C$12/$C$21)+$C$15)/$C$21,DR73))</f>
        <v>0</v>
      </c>
      <c r="GG73" s="43">
        <f t="shared" ref="GG73:GG108" si="543">IF(AND(LI73=1,PO73=1),0,MIN((ABS(($C$14-$C$15)*FK73/$C$12/$C$21)+$C$15)/$C$21,DS73))</f>
        <v>0</v>
      </c>
      <c r="GH73" s="43">
        <f t="shared" ref="GH73:GH108" si="544">IF(AND(LJ73=1,PP73=1),0,MIN((ABS(($C$14-$C$15)*FL73/$C$12/$C$21)+$C$15)/$C$21,DT73))</f>
        <v>0</v>
      </c>
      <c r="GI73" s="43">
        <f t="shared" ref="GI73:GI108" si="545">IF(AND(LK73=1,PQ73=1),0,MIN((ABS(($C$14-$C$15)*FM73/$C$12/$C$21)+$C$15)/$C$21,DU73))</f>
        <v>0</v>
      </c>
      <c r="GJ73" s="43">
        <f t="shared" ref="GJ73:GJ108" si="546">IF(AND(LL73=1,PR73=1),0,MIN((ABS(($C$14-$C$15)*FN73/$C$12/$C$21)+$C$15)/$C$21,DV73))</f>
        <v>0</v>
      </c>
      <c r="GK73" s="43">
        <f t="shared" ref="GK73:GK108" si="547">IF(AND(LM73=1,PS73=1),0,MIN((ABS(($C$14-$C$15)*FO73/$C$12/$C$21)+$C$15)/$C$21,DW73))</f>
        <v>0</v>
      </c>
      <c r="GL73" s="47">
        <f t="shared" ref="GL73:GL108" si="548">ET73</f>
        <v>2.6000000000000014</v>
      </c>
      <c r="GM73" s="43">
        <f t="shared" si="479"/>
        <v>0</v>
      </c>
      <c r="GN73" s="43">
        <f t="shared" si="480"/>
        <v>-8.7758728250424447</v>
      </c>
      <c r="GO73" s="43">
        <f t="shared" si="481"/>
        <v>0</v>
      </c>
      <c r="GP73" s="43">
        <f t="shared" si="482"/>
        <v>0</v>
      </c>
      <c r="GQ73" s="43">
        <f t="shared" si="483"/>
        <v>0</v>
      </c>
      <c r="GR73" s="43">
        <f t="shared" si="484"/>
        <v>0</v>
      </c>
      <c r="GS73" s="43">
        <f t="shared" si="485"/>
        <v>0</v>
      </c>
      <c r="GT73" s="43">
        <f t="shared" si="486"/>
        <v>0</v>
      </c>
      <c r="GU73" s="43">
        <f t="shared" si="487"/>
        <v>0</v>
      </c>
      <c r="GV73" s="43">
        <f t="shared" si="488"/>
        <v>0</v>
      </c>
      <c r="GW73" s="43">
        <f t="shared" si="489"/>
        <v>0</v>
      </c>
      <c r="GX73" s="43">
        <f t="shared" si="490"/>
        <v>-7.3867516705174294</v>
      </c>
      <c r="GY73" s="43">
        <f t="shared" si="491"/>
        <v>-8.9602422809162849</v>
      </c>
      <c r="GZ73" s="43">
        <f t="shared" si="492"/>
        <v>-10.533732891315141</v>
      </c>
      <c r="HA73" s="43">
        <f t="shared" si="493"/>
        <v>0</v>
      </c>
      <c r="HB73" s="43">
        <f t="shared" si="494"/>
        <v>0</v>
      </c>
      <c r="HC73" s="43">
        <f t="shared" si="495"/>
        <v>0</v>
      </c>
      <c r="HD73" s="43">
        <f t="shared" si="496"/>
        <v>0</v>
      </c>
      <c r="HE73" s="43">
        <f t="shared" si="497"/>
        <v>0</v>
      </c>
      <c r="HF73" s="43">
        <f t="shared" si="498"/>
        <v>0</v>
      </c>
      <c r="HG73" s="43">
        <f t="shared" si="499"/>
        <v>0</v>
      </c>
      <c r="HH73" s="47">
        <f t="shared" ref="HH73:HH108" si="549">FP73</f>
        <v>2.6000000000000014</v>
      </c>
      <c r="HI73" s="43">
        <f t="shared" ref="HI73:HI108" si="550">ABS(GM73)</f>
        <v>0</v>
      </c>
      <c r="HJ73" s="43">
        <f t="shared" ref="HJ73:HJ108" si="551">ABS(GN73)</f>
        <v>8.7758728250424447</v>
      </c>
      <c r="HK73" s="43">
        <f t="shared" ref="HK73:HK108" si="552">ABS(GO73)</f>
        <v>0</v>
      </c>
      <c r="HL73" s="43">
        <f t="shared" ref="HL73:HL108" si="553">ABS(GP73)</f>
        <v>0</v>
      </c>
      <c r="HM73" s="43">
        <f t="shared" ref="HM73:HM108" si="554">ABS(GQ73)</f>
        <v>0</v>
      </c>
      <c r="HN73" s="43">
        <f t="shared" ref="HN73:HN108" si="555">ABS(GR73)</f>
        <v>0</v>
      </c>
      <c r="HO73" s="43">
        <f t="shared" ref="HO73:HO108" si="556">ABS(GS73)</f>
        <v>0</v>
      </c>
      <c r="HP73" s="43">
        <f t="shared" ref="HP73:HP108" si="557">ABS(GT73)</f>
        <v>0</v>
      </c>
      <c r="HQ73" s="43">
        <f t="shared" ref="HQ73:HQ108" si="558">ABS(GU73)</f>
        <v>0</v>
      </c>
      <c r="HR73" s="43">
        <f t="shared" ref="HR73:HR108" si="559">ABS(GV73)</f>
        <v>0</v>
      </c>
      <c r="HS73" s="43">
        <f t="shared" ref="HS73:HS108" si="560">ABS(GW73)</f>
        <v>0</v>
      </c>
      <c r="HT73" s="43">
        <f t="shared" ref="HT73:HT108" si="561">ABS(GX73)</f>
        <v>7.3867516705174294</v>
      </c>
      <c r="HU73" s="43">
        <f t="shared" ref="HU73:HU108" si="562">ABS(GY73)</f>
        <v>8.9602422809162849</v>
      </c>
      <c r="HV73" s="43">
        <f t="shared" ref="HV73:HV108" si="563">ABS(GZ73)</f>
        <v>10.533732891315141</v>
      </c>
      <c r="HW73" s="43">
        <f t="shared" ref="HW73:HW108" si="564">ABS(HA73)</f>
        <v>0</v>
      </c>
      <c r="HX73" s="43">
        <f t="shared" ref="HX73:HX108" si="565">ABS(HB73)</f>
        <v>0</v>
      </c>
      <c r="HY73" s="43">
        <f t="shared" ref="HY73:HY108" si="566">ABS(HC73)</f>
        <v>0</v>
      </c>
      <c r="HZ73" s="43">
        <f t="shared" ref="HZ73:HZ108" si="567">ABS(HD73)</f>
        <v>0</v>
      </c>
      <c r="IA73" s="43">
        <f t="shared" ref="IA73:IA108" si="568">ABS(HE73)</f>
        <v>0</v>
      </c>
      <c r="IB73" s="43">
        <f t="shared" ref="IB73:IB108" si="569">ABS(HF73)</f>
        <v>0</v>
      </c>
      <c r="IC73" s="43">
        <f t="shared" ref="IC73:IC108" si="570">ABS(HG73)</f>
        <v>0</v>
      </c>
      <c r="ID73" s="47">
        <f t="shared" ref="ID73:ID108" si="571">HH73</f>
        <v>2.6000000000000014</v>
      </c>
      <c r="IE73" s="43">
        <f t="shared" ref="IE73:IE108" si="572">ABS(NG73)</f>
        <v>0</v>
      </c>
      <c r="IF73" s="43">
        <f t="shared" ref="IF73:IF108" si="573">ABS(NH73)</f>
        <v>0</v>
      </c>
      <c r="IG73" s="43">
        <f t="shared" ref="IG73:IG108" si="574">ABS(NI73)</f>
        <v>0</v>
      </c>
      <c r="IH73" s="43">
        <f t="shared" ref="IH73:IH108" si="575">ABS(NJ73)</f>
        <v>0</v>
      </c>
      <c r="II73" s="43">
        <f t="shared" ref="II73:II108" si="576">ABS(NK73)</f>
        <v>0</v>
      </c>
      <c r="IJ73" s="43">
        <f t="shared" ref="IJ73:IJ108" si="577">ABS(NL73)</f>
        <v>0</v>
      </c>
      <c r="IK73" s="43">
        <f t="shared" ref="IK73:IK108" si="578">ABS(NM73)</f>
        <v>0</v>
      </c>
      <c r="IL73" s="43">
        <f t="shared" ref="IL73:IL108" si="579">ABS(NN73)</f>
        <v>0</v>
      </c>
      <c r="IM73" s="43">
        <f t="shared" ref="IM73:IM108" si="580">ABS(NO73)</f>
        <v>0</v>
      </c>
      <c r="IN73" s="43">
        <f t="shared" ref="IN73:IN108" si="581">ABS(NP73)</f>
        <v>0</v>
      </c>
      <c r="IO73" s="43">
        <f t="shared" ref="IO73:IO108" si="582">ABS(NQ73)</f>
        <v>0</v>
      </c>
      <c r="IP73" s="43">
        <f t="shared" ref="IP73:IP108" si="583">ABS(NR73)</f>
        <v>0</v>
      </c>
      <c r="IQ73" s="43">
        <f t="shared" ref="IQ73:IQ108" si="584">ABS(NS73)</f>
        <v>0</v>
      </c>
      <c r="IR73" s="43">
        <f t="shared" ref="IR73:IR108" si="585">ABS(NT73)</f>
        <v>0</v>
      </c>
      <c r="IS73" s="43">
        <f t="shared" ref="IS73:IS108" si="586">ABS(NU73)</f>
        <v>0</v>
      </c>
      <c r="IT73" s="43">
        <f t="shared" ref="IT73:IT108" si="587">ABS(NV73)</f>
        <v>0</v>
      </c>
      <c r="IU73" s="43">
        <f t="shared" ref="IU73:IU108" si="588">ABS(NW73)</f>
        <v>0</v>
      </c>
      <c r="IV73" s="43">
        <f t="shared" ref="IV73:IV108" si="589">ABS(NX73)</f>
        <v>0</v>
      </c>
      <c r="IW73" s="43">
        <f t="shared" ref="IW73:IW108" si="590">ABS(NY73)</f>
        <v>0</v>
      </c>
      <c r="IX73" s="43">
        <f t="shared" ref="IX73:IX108" si="591">ABS(NZ73)</f>
        <v>0</v>
      </c>
      <c r="IY73" s="43">
        <f t="shared" ref="IY73:IY108" si="592">ABS(OA73)</f>
        <v>0</v>
      </c>
      <c r="IZ73" s="47">
        <f t="shared" ref="IZ73:IZ108" si="593">ID73</f>
        <v>2.6000000000000014</v>
      </c>
      <c r="JA73" s="43" t="e">
        <f t="shared" si="267"/>
        <v>#N/A</v>
      </c>
      <c r="JB73" s="43" t="e">
        <f t="shared" si="268"/>
        <v>#N/A</v>
      </c>
      <c r="JC73" s="43" t="e">
        <f t="shared" si="269"/>
        <v>#N/A</v>
      </c>
      <c r="JD73" s="43" t="e">
        <f t="shared" si="270"/>
        <v>#N/A</v>
      </c>
      <c r="JE73" s="43" t="e">
        <f t="shared" si="271"/>
        <v>#N/A</v>
      </c>
      <c r="JF73" s="43" t="e">
        <f t="shared" si="272"/>
        <v>#N/A</v>
      </c>
      <c r="JG73" s="43" t="e">
        <f t="shared" si="273"/>
        <v>#N/A</v>
      </c>
      <c r="JH73" s="43" t="e">
        <f t="shared" si="274"/>
        <v>#N/A</v>
      </c>
      <c r="JI73" s="43" t="e">
        <f t="shared" si="275"/>
        <v>#N/A</v>
      </c>
      <c r="JJ73" s="43" t="e">
        <f t="shared" si="276"/>
        <v>#N/A</v>
      </c>
      <c r="JK73" s="43" t="e">
        <f t="shared" si="277"/>
        <v>#N/A</v>
      </c>
      <c r="JL73" s="43" t="e">
        <f t="shared" si="278"/>
        <v>#N/A</v>
      </c>
      <c r="JM73" s="43" t="e">
        <f t="shared" si="279"/>
        <v>#N/A</v>
      </c>
      <c r="JN73" s="43" t="e">
        <f t="shared" si="280"/>
        <v>#N/A</v>
      </c>
      <c r="JO73" s="43" t="e">
        <f t="shared" si="281"/>
        <v>#N/A</v>
      </c>
      <c r="JP73" s="43" t="e">
        <f t="shared" si="282"/>
        <v>#N/A</v>
      </c>
      <c r="JQ73" s="43" t="e">
        <f t="shared" si="283"/>
        <v>#N/A</v>
      </c>
      <c r="JR73" s="43" t="e">
        <f t="shared" si="284"/>
        <v>#N/A</v>
      </c>
      <c r="JS73" s="43" t="e">
        <f t="shared" si="285"/>
        <v>#N/A</v>
      </c>
      <c r="JT73" s="43" t="e">
        <f t="shared" si="286"/>
        <v>#N/A</v>
      </c>
      <c r="JU73" s="43" t="e">
        <f t="shared" si="287"/>
        <v>#N/A</v>
      </c>
      <c r="JV73" s="47">
        <f t="shared" ref="JV73:JV108" si="594">IZ73</f>
        <v>2.6000000000000014</v>
      </c>
      <c r="JW73" s="36">
        <f t="shared" ref="JW73:JW108" si="595">IF(AND(KS73=0,HI73&lt;=$C$40),1,0)</f>
        <v>0</v>
      </c>
      <c r="JX73" s="36">
        <f t="shared" ref="JX73:JX108" si="596">IF(AND(KT73=0,HJ73&lt;=$C$40),1,0)</f>
        <v>0</v>
      </c>
      <c r="JY73" s="36">
        <f t="shared" ref="JY73:JY108" si="597">IF(AND(KU73=0,HK73&lt;=$C$40),1,0)</f>
        <v>0</v>
      </c>
      <c r="JZ73" s="36">
        <f t="shared" ref="JZ73:JZ108" si="598">IF(AND(KV73=0,HL73&lt;=$C$40),1,0)</f>
        <v>0</v>
      </c>
      <c r="KA73" s="36">
        <f t="shared" ref="KA73:KA108" si="599">IF(AND(KW73=0,HM73&lt;=$C$40),1,0)</f>
        <v>0</v>
      </c>
      <c r="KB73" s="36">
        <f t="shared" ref="KB73:KB108" si="600">IF(AND(KX73=0,HN73&lt;=$C$40),1,0)</f>
        <v>0</v>
      </c>
      <c r="KC73" s="36">
        <f t="shared" ref="KC73:KC108" si="601">IF(AND(KY73=0,HO73&lt;=$C$40),1,0)</f>
        <v>0</v>
      </c>
      <c r="KD73" s="36">
        <f t="shared" ref="KD73:KD108" si="602">IF(AND(KZ73=0,HP73&lt;=$C$40),1,0)</f>
        <v>0</v>
      </c>
      <c r="KE73" s="36">
        <f t="shared" ref="KE73:KE108" si="603">IF(AND(LA73=0,HQ73&lt;=$C$40),1,0)</f>
        <v>0</v>
      </c>
      <c r="KF73" s="36">
        <f t="shared" ref="KF73:KF108" si="604">IF(AND(LB73=0,HR73&lt;=$C$40),1,0)</f>
        <v>0</v>
      </c>
      <c r="KG73" s="36">
        <f t="shared" ref="KG73:KG108" si="605">IF(AND(LC73=0,HS73&lt;=$C$40),1,0)</f>
        <v>0</v>
      </c>
      <c r="KH73" s="36">
        <f t="shared" ref="KH73:KH108" si="606">IF(AND(LD73=0,HT73&lt;=$C$40),1,0)</f>
        <v>0</v>
      </c>
      <c r="KI73" s="36">
        <f t="shared" ref="KI73:KI108" si="607">IF(AND(LE73=0,HU73&lt;=$C$40),1,0)</f>
        <v>0</v>
      </c>
      <c r="KJ73" s="36">
        <f t="shared" ref="KJ73:KJ108" si="608">IF(AND(LF73=0,HV73&lt;=$C$40),1,0)</f>
        <v>0</v>
      </c>
      <c r="KK73" s="36">
        <f t="shared" ref="KK73:KK108" si="609">IF(AND(LG73=0,HW73&lt;=$C$40),1,0)</f>
        <v>0</v>
      </c>
      <c r="KL73" s="36">
        <f t="shared" ref="KL73:KL108" si="610">IF(AND(LH73=0,HX73&lt;=$C$40),1,0)</f>
        <v>0</v>
      </c>
      <c r="KM73" s="36">
        <f t="shared" ref="KM73:KM108" si="611">IF(AND(LI73=0,HY73&lt;=$C$40),1,0)</f>
        <v>0</v>
      </c>
      <c r="KN73" s="36">
        <f t="shared" ref="KN73:KN108" si="612">IF(AND(LJ73=0,HZ73&lt;=$C$40),1,0)</f>
        <v>0</v>
      </c>
      <c r="KO73" s="36">
        <f t="shared" ref="KO73:KO108" si="613">IF(AND(LK73=0,IA73&lt;=$C$40),1,0)</f>
        <v>0</v>
      </c>
      <c r="KP73" s="36">
        <f t="shared" ref="KP73:KP108" si="614">IF(AND(LL73=0,IB73&lt;=$C$40),1,0)</f>
        <v>0</v>
      </c>
      <c r="KQ73" s="36">
        <f t="shared" ref="KQ73:KQ108" si="615">IF(AND(LM73=0,IC73&lt;=$C$40),1,0)</f>
        <v>0</v>
      </c>
      <c r="KR73" s="47">
        <f t="shared" ref="KR73:KR108" si="616">JV73</f>
        <v>2.6000000000000014</v>
      </c>
      <c r="KS73" s="1">
        <f t="shared" ref="KS73:KS108" si="617">IF(OR(KS72=1,AND(OY73=1,LO73&lt;=$C$41)),1,0)</f>
        <v>1</v>
      </c>
      <c r="KT73" s="1">
        <f t="shared" ref="KT73:KT108" si="618">IF(OR(KT72=1,AND(OZ73=1,LP73&lt;=$C$41)),1,0)</f>
        <v>0</v>
      </c>
      <c r="KU73" s="1">
        <f t="shared" ref="KU73:KU108" si="619">IF(OR(KU72=1,AND(PA73=1,LQ73&lt;=$C$41)),1,0)</f>
        <v>1</v>
      </c>
      <c r="KV73" s="1">
        <f t="shared" ref="KV73:KV108" si="620">IF(OR(KV72=1,AND(PB73=1,LR73&lt;=$C$41)),1,0)</f>
        <v>1</v>
      </c>
      <c r="KW73" s="1">
        <f t="shared" ref="KW73:KW108" si="621">IF(OR(KW72=1,AND(PC73=1,LS73&lt;=$C$41)),1,0)</f>
        <v>1</v>
      </c>
      <c r="KX73" s="1">
        <f t="shared" ref="KX73:KX108" si="622">IF(OR(KX72=1,AND(PD73=1,LT73&lt;=$C$41)),1,0)</f>
        <v>1</v>
      </c>
      <c r="KY73" s="1">
        <f t="shared" ref="KY73:KY108" si="623">IF(OR(KY72=1,AND(PE73=1,LU73&lt;=$C$41)),1,0)</f>
        <v>1</v>
      </c>
      <c r="KZ73" s="1">
        <f t="shared" ref="KZ73:KZ108" si="624">IF(OR(KZ72=1,AND(PF73=1,LV73&lt;=$C$41)),1,0)</f>
        <v>1</v>
      </c>
      <c r="LA73" s="1">
        <f t="shared" ref="LA73:LA108" si="625">IF(OR(LA72=1,AND(PG73=1,LW73&lt;=$C$41)),1,0)</f>
        <v>1</v>
      </c>
      <c r="LB73" s="1">
        <f t="shared" ref="LB73:LB108" si="626">IF(OR(LB72=1,AND(PH73=1,LX73&lt;=$C$41)),1,0)</f>
        <v>1</v>
      </c>
      <c r="LC73" s="1">
        <f t="shared" ref="LC73:LC108" si="627">IF(OR(LC72=1,AND(PI73=1,LY73&lt;=$C$41)),1,0)</f>
        <v>1</v>
      </c>
      <c r="LD73" s="1">
        <f t="shared" ref="LD73:LD108" si="628">IF(OR(LD72=1,AND(PJ73=1,LZ73&lt;=$C$41)),1,0)</f>
        <v>0</v>
      </c>
      <c r="LE73" s="1">
        <f t="shared" ref="LE73:LE108" si="629">IF(OR(LE72=1,AND(PK73=1,MA73&lt;=$C$41)),1,0)</f>
        <v>0</v>
      </c>
      <c r="LF73" s="1">
        <f t="shared" ref="LF73:LF108" si="630">IF(OR(LF72=1,AND(PL73=1,MB73&lt;=$C$41)),1,0)</f>
        <v>0</v>
      </c>
      <c r="LG73" s="1">
        <f t="shared" ref="LG73:LG108" si="631">IF(OR(LG72=1,AND(PM73=1,MC73&lt;=$C$41)),1,0)</f>
        <v>1</v>
      </c>
      <c r="LH73" s="1">
        <f t="shared" ref="LH73:LH108" si="632">IF(OR(LH72=1,AND(PN73=1,MD73&lt;=$C$41)),1,0)</f>
        <v>1</v>
      </c>
      <c r="LI73" s="1">
        <f t="shared" ref="LI73:LI108" si="633">IF(OR(LI72=1,AND(PO73=1,ME73&lt;=$C$41)),1,0)</f>
        <v>1</v>
      </c>
      <c r="LJ73" s="1">
        <f t="shared" ref="LJ73:LJ108" si="634">IF(OR(LJ72=1,AND(PP73=1,MF73&lt;=$C$41)),1,0)</f>
        <v>1</v>
      </c>
      <c r="LK73" s="1">
        <f t="shared" ref="LK73:LK108" si="635">IF(OR(LK72=1,AND(PQ73=1,MG73&lt;=$C$41)),1,0)</f>
        <v>1</v>
      </c>
      <c r="LL73" s="1">
        <f t="shared" ref="LL73:LL108" si="636">IF(OR(LL72=1,AND(PR73=1,MH73&lt;=$C$41)),1,0)</f>
        <v>1</v>
      </c>
      <c r="LM73" s="1">
        <f t="shared" ref="LM73:LM108" si="637">IF(OR(LM72=1,AND(PS73=1,MI73&lt;=$C$41)),1,0)</f>
        <v>1</v>
      </c>
      <c r="LN73" s="47">
        <f t="shared" ref="LN73:LN108" si="638">KR73</f>
        <v>2.6000000000000014</v>
      </c>
      <c r="LO73" s="43">
        <f t="shared" ref="LO73:LO108" si="639">MAX(GM72*$C$17+LO72,0)</f>
        <v>0</v>
      </c>
      <c r="LP73" s="43">
        <f t="shared" ref="LP73:LP108" si="640">MAX(GN72*$C$17+LP72,0)</f>
        <v>2.9279450556133013</v>
      </c>
      <c r="LQ73" s="43">
        <f t="shared" ref="LQ73:LQ108" si="641">MAX(GO72*$C$17+LQ72,0)</f>
        <v>0</v>
      </c>
      <c r="LR73" s="43">
        <f t="shared" ref="LR73:LR108" si="642">MAX(GP72*$C$17+LR72,0)</f>
        <v>0</v>
      </c>
      <c r="LS73" s="43">
        <f t="shared" ref="LS73:LS108" si="643">MAX(GQ72*$C$17+LS72,0)</f>
        <v>0</v>
      </c>
      <c r="LT73" s="43">
        <f t="shared" ref="LT73:LT108" si="644">MAX(GR72*$C$17+LT72,0)</f>
        <v>0</v>
      </c>
      <c r="LU73" s="43">
        <f t="shared" ref="LU73:LU108" si="645">MAX(GS72*$C$17+LU72,0)</f>
        <v>0</v>
      </c>
      <c r="LV73" s="43">
        <f t="shared" ref="LV73:LV108" si="646">MAX(GT72*$C$17+LV72,0)</f>
        <v>0</v>
      </c>
      <c r="LW73" s="43">
        <f t="shared" ref="LW73:LW108" si="647">MAX(GU72*$C$17+LW72,0)</f>
        <v>0</v>
      </c>
      <c r="LX73" s="43">
        <f t="shared" ref="LX73:LX108" si="648">MAX(GV72*$C$17+LX72,0)</f>
        <v>0</v>
      </c>
      <c r="LY73" s="43">
        <f t="shared" ref="LY73:LY108" si="649">MAX(GW72*$C$17+LY72,0)</f>
        <v>0</v>
      </c>
      <c r="LZ73" s="43">
        <f t="shared" ref="LZ73:LZ108" si="650">MAX(GX72*$C$17+LZ72,0)</f>
        <v>4.3854572475769507</v>
      </c>
      <c r="MA73" s="43">
        <f t="shared" ref="MA73:MA108" si="651">MAX(GY72*$C$17+MA72,0)</f>
        <v>2.660992866133717</v>
      </c>
      <c r="MB73" s="43">
        <f t="shared" ref="MB73:MB108" si="652">MAX(GZ72*$C$17+MB72,0)</f>
        <v>0.98102605769868845</v>
      </c>
      <c r="MC73" s="43">
        <f t="shared" ref="MC73:MC108" si="653">MAX(HA72*$C$17+MC72,0)</f>
        <v>0</v>
      </c>
      <c r="MD73" s="43">
        <f t="shared" ref="MD73:MD108" si="654">MAX(HB72*$C$17+MD72,0)</f>
        <v>0</v>
      </c>
      <c r="ME73" s="43">
        <f t="shared" ref="ME73:ME108" si="655">MAX(HC72*$C$17+ME72,0)</f>
        <v>0</v>
      </c>
      <c r="MF73" s="43">
        <f t="shared" ref="MF73:MF108" si="656">MAX(HD72*$C$17+MF72,0)</f>
        <v>0</v>
      </c>
      <c r="MG73" s="43">
        <f t="shared" ref="MG73:MG108" si="657">MAX(HE72*$C$17+MG72,0)</f>
        <v>0</v>
      </c>
      <c r="MH73" s="43">
        <f t="shared" ref="MH73:MH108" si="658">MAX(HF72*$C$17+MH72,0)</f>
        <v>0</v>
      </c>
      <c r="MI73" s="43">
        <f t="shared" ref="MI73:MI108" si="659">MAX(HG72*$C$17+MI72,0)</f>
        <v>0</v>
      </c>
      <c r="MJ73" s="47">
        <f t="shared" ref="MJ73:MJ108" si="660">LN73</f>
        <v>2.6000000000000014</v>
      </c>
      <c r="MK73" s="43" t="e">
        <f t="shared" si="500"/>
        <v>#N/A</v>
      </c>
      <c r="ML73" s="43" t="e">
        <f t="shared" si="288"/>
        <v>#N/A</v>
      </c>
      <c r="MM73" s="43" t="e">
        <f t="shared" si="289"/>
        <v>#N/A</v>
      </c>
      <c r="MN73" s="43" t="e">
        <f t="shared" si="290"/>
        <v>#N/A</v>
      </c>
      <c r="MO73" s="43" t="e">
        <f t="shared" si="291"/>
        <v>#N/A</v>
      </c>
      <c r="MP73" s="43" t="e">
        <f t="shared" si="292"/>
        <v>#N/A</v>
      </c>
      <c r="MQ73" s="43" t="e">
        <f t="shared" si="293"/>
        <v>#N/A</v>
      </c>
      <c r="MR73" s="43" t="e">
        <f t="shared" si="294"/>
        <v>#N/A</v>
      </c>
      <c r="MS73" s="43" t="e">
        <f t="shared" si="295"/>
        <v>#N/A</v>
      </c>
      <c r="MT73" s="43" t="e">
        <f t="shared" si="296"/>
        <v>#N/A</v>
      </c>
      <c r="MU73" s="43" t="e">
        <f t="shared" si="297"/>
        <v>#N/A</v>
      </c>
      <c r="MV73" s="43" t="e">
        <f t="shared" si="298"/>
        <v>#N/A</v>
      </c>
      <c r="MW73" s="43" t="e">
        <f t="shared" si="299"/>
        <v>#N/A</v>
      </c>
      <c r="MX73" s="43" t="e">
        <f t="shared" si="300"/>
        <v>#N/A</v>
      </c>
      <c r="MY73" s="43" t="e">
        <f t="shared" si="301"/>
        <v>#N/A</v>
      </c>
      <c r="MZ73" s="43" t="e">
        <f t="shared" si="302"/>
        <v>#N/A</v>
      </c>
      <c r="NA73" s="43" t="e">
        <f t="shared" si="303"/>
        <v>#N/A</v>
      </c>
      <c r="NB73" s="43" t="e">
        <f t="shared" si="304"/>
        <v>#N/A</v>
      </c>
      <c r="NC73" s="43" t="e">
        <f t="shared" si="305"/>
        <v>#N/A</v>
      </c>
      <c r="ND73" s="43" t="e">
        <f t="shared" si="306"/>
        <v>#N/A</v>
      </c>
      <c r="NE73" s="43" t="e">
        <f t="shared" si="307"/>
        <v>#N/A</v>
      </c>
      <c r="NF73" s="47">
        <f t="shared" ref="NF73:NF108" si="661">MJ73</f>
        <v>2.6000000000000014</v>
      </c>
      <c r="NG73" s="43">
        <f>IF(OY72=0,MIN('Drive Train'!$F$35-FQ72*$C$19*'Drive Train'!$F$39,NG72+$C$39)-$C$7,IF(LO72-1&lt;=0,0,IF($C$37=Motors!$C$30,MAX(MAX(NG$8:NG72)*-1,NG72-$C$39),MAX(0,MAX(NG$8:NG72)*-1,NG72-$C$39))))</f>
        <v>0</v>
      </c>
      <c r="NH73" s="43">
        <f>IF(OZ72=0,MIN('Drive Train'!$F$35-FR72*$C$19*'Drive Train'!$F$39,NH72+$C$39)-$C$7,IF(LP72-1&lt;=0,0,IF($C$37=Motors!$C$30,MAX(MAX(NH$8:NH72)*-1,NH72-$C$39),MAX(0,MAX(NH$8:NH72)*-1,NH72-$C$39))))</f>
        <v>0</v>
      </c>
      <c r="NI73" s="43">
        <f>IF(PA72=0,MIN('Drive Train'!$F$35-FS72*$C$19*'Drive Train'!$F$39,NI72+$C$39)-$C$7,IF(LQ72-1&lt;=0,0,IF($C$37=Motors!$C$30,MAX(MAX(NI$8:NI72)*-1,NI72-$C$39),MAX(0,MAX(NI$8:NI72)*-1,NI72-$C$39))))</f>
        <v>0</v>
      </c>
      <c r="NJ73" s="43">
        <f>IF(PB72=0,MIN('Drive Train'!$F$35-FT72*$C$19*'Drive Train'!$F$39,NJ72+$C$39)-$C$7,IF(LR72-1&lt;=0,0,IF($C$37=Motors!$C$30,MAX(MAX(NJ$8:NJ72)*-1,NJ72-$C$39),MAX(0,MAX(NJ$8:NJ72)*-1,NJ72-$C$39))))</f>
        <v>0</v>
      </c>
      <c r="NK73" s="43">
        <f>IF(PC72=0,MIN('Drive Train'!$F$35-FU72*$C$19*'Drive Train'!$F$39,NK72+$C$39)-$C$7,IF(LS72-1&lt;=0,0,IF($C$37=Motors!$C$30,MAX(MAX(NK$8:NK72)*-1,NK72-$C$39),MAX(0,MAX(NK$8:NK72)*-1,NK72-$C$39))))</f>
        <v>0</v>
      </c>
      <c r="NL73" s="43">
        <f>IF(PD72=0,MIN('Drive Train'!$F$35-FV72*$C$19*'Drive Train'!$F$39,NL72+$C$39)-$C$7,IF(LT72-1&lt;=0,0,IF($C$37=Motors!$C$30,MAX(MAX(NL$8:NL72)*-1,NL72-$C$39),MAX(0,MAX(NL$8:NL72)*-1,NL72-$C$39))))</f>
        <v>0</v>
      </c>
      <c r="NM73" s="43">
        <f>IF(PE72=0,MIN('Drive Train'!$F$35-FW72*$C$19*'Drive Train'!$F$39,NM72+$C$39)-$C$7,IF(LU72-1&lt;=0,0,IF($C$37=Motors!$C$30,MAX(MAX(NM$8:NM72)*-1,NM72-$C$39),MAX(0,MAX(NM$8:NM72)*-1,NM72-$C$39))))</f>
        <v>0</v>
      </c>
      <c r="NN73" s="43">
        <f>IF(PF72=0,MIN('Drive Train'!$F$35-FX72*$C$19*'Drive Train'!$F$39,NN72+$C$39)-$C$7,IF(LV72-1&lt;=0,0,IF($C$37=Motors!$C$30,MAX(MAX(NN$8:NN72)*-1,NN72-$C$39),MAX(0,MAX(NN$8:NN72)*-1,NN72-$C$39))))</f>
        <v>0</v>
      </c>
      <c r="NO73" s="43">
        <f>IF(PG72=0,MIN('Drive Train'!$F$35-FY72*$C$19*'Drive Train'!$F$39,NO72+$C$39)-$C$7,IF(LW72-1&lt;=0,0,IF($C$37=Motors!$C$30,MAX(MAX(NO$8:NO72)*-1,NO72-$C$39),MAX(0,MAX(NO$8:NO72)*-1,NO72-$C$39))))</f>
        <v>0</v>
      </c>
      <c r="NP73" s="43">
        <f>IF(PH72=0,MIN('Drive Train'!$F$35-FZ72*$C$19*'Drive Train'!$F$39,NP72+$C$39)-$C$7,IF(LX72-1&lt;=0,0,IF($C$37=Motors!$C$30,MAX(MAX(NP$8:NP72)*-1,NP72-$C$39),MAX(0,MAX(NP$8:NP72)*-1,NP72-$C$39))))</f>
        <v>0</v>
      </c>
      <c r="NQ73" s="43">
        <f>IF(PI72=0,MIN('Drive Train'!$F$35-GA72*$C$19*'Drive Train'!$F$39,NQ72+$C$39)-$C$7,IF(LY72-1&lt;=0,0,IF($C$37=Motors!$C$30,MAX(MAX(NQ$8:NQ72)*-1,NQ72-$C$39),MAX(0,MAX(NQ$8:NQ72)*-1,NQ72-$C$39))))</f>
        <v>0</v>
      </c>
      <c r="NR73" s="43">
        <f>IF(PJ72=0,MIN('Drive Train'!$F$35-GB72*$C$19*'Drive Train'!$F$39,NR72+$C$39)-$C$7,IF(LZ72-1&lt;=0,0,IF($C$37=Motors!$C$30,MAX(MAX(NR$8:NR72)*-1,NR72-$C$39),MAX(0,MAX(NR$8:NR72)*-1,NR72-$C$39))))</f>
        <v>0</v>
      </c>
      <c r="NS73" s="43">
        <f>IF(PK72=0,MIN('Drive Train'!$F$35-GC72*$C$19*'Drive Train'!$F$39,NS72+$C$39)-$C$7,IF(MA72-1&lt;=0,0,IF($C$37=Motors!$C$30,MAX(MAX(NS$8:NS72)*-1,NS72-$C$39),MAX(0,MAX(NS$8:NS72)*-1,NS72-$C$39))))</f>
        <v>0</v>
      </c>
      <c r="NT73" s="43">
        <f>IF(PL72=0,MIN('Drive Train'!$F$35-GD72*$C$19*'Drive Train'!$F$39,NT72+$C$39)-$C$7,IF(MB72-1&lt;=0,0,IF($C$37=Motors!$C$30,MAX(MAX(NT$8:NT72)*-1,NT72-$C$39),MAX(0,MAX(NT$8:NT72)*-1,NT72-$C$39))))</f>
        <v>0</v>
      </c>
      <c r="NU73" s="43">
        <f>IF(PM72=0,MIN('Drive Train'!$F$35-GE72*$C$19*'Drive Train'!$F$39,NU72+$C$39)-$C$7,IF(MC72-1&lt;=0,0,IF($C$37=Motors!$C$30,MAX(MAX(NU$8:NU72)*-1,NU72-$C$39),MAX(0,MAX(NU$8:NU72)*-1,NU72-$C$39))))</f>
        <v>0</v>
      </c>
      <c r="NV73" s="43">
        <f>IF(PN72=0,MIN('Drive Train'!$F$35-GF72*$C$19*'Drive Train'!$F$39,NV72+$C$39)-$C$7,IF(MD72-1&lt;=0,0,IF($C$37=Motors!$C$30,MAX(MAX(NV$8:NV72)*-1,NV72-$C$39),MAX(0,MAX(NV$8:NV72)*-1,NV72-$C$39))))</f>
        <v>0</v>
      </c>
      <c r="NW73" s="43">
        <f>IF(PO72=0,MIN('Drive Train'!$F$35-GG72*$C$19*'Drive Train'!$F$39,NW72+$C$39)-$C$7,IF(ME72-1&lt;=0,0,IF($C$37=Motors!$C$30,MAX(MAX(NW$8:NW72)*-1,NW72-$C$39),MAX(0,MAX(NW$8:NW72)*-1,NW72-$C$39))))</f>
        <v>0</v>
      </c>
      <c r="NX73" s="43">
        <f>IF(PP72=0,MIN('Drive Train'!$F$35-GH72*$C$19*'Drive Train'!$F$39,NX72+$C$39)-$C$7,IF(MF72-1&lt;=0,0,IF($C$37=Motors!$C$30,MAX(MAX(NX$8:NX72)*-1,NX72-$C$39),MAX(0,MAX(NX$8:NX72)*-1,NX72-$C$39))))</f>
        <v>0</v>
      </c>
      <c r="NY73" s="43">
        <f>IF(PQ72=0,MIN('Drive Train'!$F$35-GI72*$C$19*'Drive Train'!$F$39,NY72+$C$39)-$C$7,IF(MG72-1&lt;=0,0,IF($C$37=Motors!$C$30,MAX(MAX(NY$8:NY72)*-1,NY72-$C$39),MAX(0,MAX(NY$8:NY72)*-1,NY72-$C$39))))</f>
        <v>0</v>
      </c>
      <c r="NZ73" s="43">
        <f>IF(PR72=0,MIN('Drive Train'!$F$35-GJ72*$C$19*'Drive Train'!$F$39,NZ72+$C$39)-$C$7,IF(MH72-1&lt;=0,0,IF($C$37=Motors!$C$30,MAX(MAX(NZ$8:NZ72)*-1,NZ72-$C$39),MAX(0,MAX(NZ$8:NZ72)*-1,NZ72-$C$39))))</f>
        <v>0</v>
      </c>
      <c r="OA73" s="43">
        <f>IF(PS72=0,MIN('Drive Train'!$F$35-GK72*$C$19*'Drive Train'!$F$39,OA72+$C$39)-$C$7,IF(MI72-1&lt;=0,0,IF($C$37=Motors!$C$30,MAX(MAX(OA$8:OA72)*-1,OA72-$C$39),MAX(0,MAX(OA$8:OA72)*-1,OA72-$C$39))))</f>
        <v>0</v>
      </c>
      <c r="OB73" s="47">
        <f t="shared" ref="OB73:OB108" si="662">NF73</f>
        <v>2.6000000000000014</v>
      </c>
      <c r="OC73" s="43">
        <f>'Drive Train'!$F$35-(FQ73*$C$13)*$C$19*'Drive Train'!$F$39</f>
        <v>12.4</v>
      </c>
      <c r="OD73" s="43">
        <f>'Drive Train'!$F$35-(FR73*$C$13)*$C$19*'Drive Train'!$F$39</f>
        <v>12.335845000000001</v>
      </c>
      <c r="OE73" s="43">
        <f>'Drive Train'!$F$35-(FS73*$C$13)*$C$19*'Drive Train'!$F$39</f>
        <v>12.4</v>
      </c>
      <c r="OF73" s="43">
        <f>'Drive Train'!$F$35-(FT73*$C$13)*$C$19*'Drive Train'!$F$39</f>
        <v>12.4</v>
      </c>
      <c r="OG73" s="43">
        <f>'Drive Train'!$F$35-(FU73*$C$13)*$C$19*'Drive Train'!$F$39</f>
        <v>12.4</v>
      </c>
      <c r="OH73" s="43">
        <f>'Drive Train'!$F$35-(FV73*$C$13)*$C$19*'Drive Train'!$F$39</f>
        <v>12.4</v>
      </c>
      <c r="OI73" s="43">
        <f>'Drive Train'!$F$35-(FW73*$C$13)*$C$19*'Drive Train'!$F$39</f>
        <v>12.4</v>
      </c>
      <c r="OJ73" s="43">
        <f>'Drive Train'!$F$35-(FX73*$C$13)*$C$19*'Drive Train'!$F$39</f>
        <v>12.4</v>
      </c>
      <c r="OK73" s="43">
        <f>'Drive Train'!$F$35-(FY73*$C$13)*$C$19*'Drive Train'!$F$39</f>
        <v>12.4</v>
      </c>
      <c r="OL73" s="43">
        <f>'Drive Train'!$F$35-(FZ73*$C$13)*$C$19*'Drive Train'!$F$39</f>
        <v>12.4</v>
      </c>
      <c r="OM73" s="43">
        <f>'Drive Train'!$F$35-(GA73*$C$13)*$C$19*'Drive Train'!$F$39</f>
        <v>12.4</v>
      </c>
      <c r="ON73" s="43">
        <f>'Drive Train'!$F$35-(GB73*$C$13)*$C$19*'Drive Train'!$F$39</f>
        <v>12.335844994981073</v>
      </c>
      <c r="OO73" s="43">
        <f>'Drive Train'!$F$35-(GC73*$C$13)*$C$19*'Drive Train'!$F$39</f>
        <v>12.335844999999715</v>
      </c>
      <c r="OP73" s="43">
        <f>'Drive Train'!$F$35-(GD73*$C$13)*$C$19*'Drive Train'!$F$39</f>
        <v>12.335845000000001</v>
      </c>
      <c r="OQ73" s="43">
        <f>'Drive Train'!$F$35-(GE73*$C$13)*$C$19*'Drive Train'!$F$39</f>
        <v>12.4</v>
      </c>
      <c r="OR73" s="43">
        <f>'Drive Train'!$F$35-(GF73*$C$13)*$C$19*'Drive Train'!$F$39</f>
        <v>12.4</v>
      </c>
      <c r="OS73" s="43">
        <f>'Drive Train'!$F$35-(GG73*$C$13)*$C$19*'Drive Train'!$F$39</f>
        <v>12.4</v>
      </c>
      <c r="OT73" s="43">
        <f>'Drive Train'!$F$35-(GH73*$C$13)*$C$19*'Drive Train'!$F$39</f>
        <v>12.4</v>
      </c>
      <c r="OU73" s="43">
        <f>'Drive Train'!$F$35-(GI73*$C$13)*$C$19*'Drive Train'!$F$39</f>
        <v>12.4</v>
      </c>
      <c r="OV73" s="43">
        <f>'Drive Train'!$F$35-(GJ73*$C$13)*$C$19*'Drive Train'!$F$39</f>
        <v>12.4</v>
      </c>
      <c r="OW73" s="43">
        <f>'Drive Train'!$F$35-(GK73*$C$13)*$C$19*'Drive Train'!$F$39</f>
        <v>12.4</v>
      </c>
      <c r="OX73" s="47">
        <f t="shared" ref="OX73:OX108" si="663">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190">
        <f t="shared" ref="PT73:PT108" si="664">OX73</f>
        <v>2.6000000000000014</v>
      </c>
      <c r="PU73" s="43">
        <f t="shared" ref="PU73:PU108" si="665">PU72+0.5*GM73*$C$17^2+LO73*$C$17</f>
        <v>15.29521453649356</v>
      </c>
      <c r="PV73" s="43">
        <f t="shared" ref="PV73:PV108" si="666">PV72+0.5*GN73*$C$17^2+LP73*$C$17</f>
        <v>22.51453696895252</v>
      </c>
      <c r="PW73" s="43">
        <f t="shared" ref="PW73:PW108" si="667">PW72+0.5*GO73*$C$17^2+LQ73*$C$17</f>
        <v>19.659205245198354</v>
      </c>
      <c r="PX73" s="43">
        <f t="shared" ref="PX73:PX108" si="668">PX72+0.5*GP73*$C$17^2+LR73*$C$17</f>
        <v>15.922362554936914</v>
      </c>
      <c r="PY73" s="43">
        <f t="shared" ref="PY73:PY108" si="669">PY72+0.5*GQ73*$C$17^2+LS73*$C$17</f>
        <v>13.997470007769731</v>
      </c>
      <c r="PZ73" s="43">
        <f t="shared" ref="PZ73:PZ108" si="670">PZ72+0.5*GR73*$C$17^2+LT73*$C$17</f>
        <v>12.208295022960858</v>
      </c>
      <c r="QA73" s="43">
        <f t="shared" ref="QA73:QA108" si="671">QA72+0.5*GS73*$C$17^2+LU73*$C$17</f>
        <v>11.812774381794295</v>
      </c>
      <c r="QB73" s="43">
        <f t="shared" ref="QB73:QB108" si="672">QB72+0.5*GT73*$C$17^2+LV73*$C$17</f>
        <v>11.153060367918922</v>
      </c>
      <c r="QC73" s="43">
        <f t="shared" ref="QC73:QC108" si="673">QC72+0.5*GU73*$C$17^2+LW73*$C$17</f>
        <v>10.945422930559467</v>
      </c>
      <c r="QD73" s="43">
        <f t="shared" ref="QD73:QD108" si="674">QD72+0.5*GV73*$C$17^2+LX73*$C$17</f>
        <v>10.744299234348867</v>
      </c>
      <c r="QE73" s="43">
        <f t="shared" ref="QE73:QE108" si="675">QE72+0.5*GW73*$C$17^2+LY73*$C$17</f>
        <v>10.598935127087987</v>
      </c>
      <c r="QF73" s="43">
        <f t="shared" ref="QF73:QF108" si="676">QF72+0.5*GX73*$C$17^2+LZ73*$C$17</f>
        <v>13.420816172681702</v>
      </c>
      <c r="QG73" s="43">
        <f t="shared" ref="QG73:QG108" si="677">QG72+0.5*GY73*$C$17^2+MA73*$C$17</f>
        <v>14.576364857457074</v>
      </c>
      <c r="QH73" s="43">
        <f t="shared" ref="QH73:QH108" si="678">QH72+0.5*GZ73*$C$17^2+MB73*$C$17</f>
        <v>15.331707238521963</v>
      </c>
      <c r="QI73" s="43">
        <f t="shared" ref="QI73:QI108" si="679">QI72+0.5*HA73*$C$17^2+MC73*$C$17</f>
        <v>15.225720822529869</v>
      </c>
      <c r="QJ73" s="43">
        <f t="shared" ref="QJ73:QJ108" si="680">QJ72+0.5*HB73*$C$17^2+MD73*$C$17</f>
        <v>15.866407696386977</v>
      </c>
      <c r="QK73" s="43">
        <f t="shared" ref="QK73:QK108" si="681">QK72+0.5*HC73*$C$17^2+ME73*$C$17</f>
        <v>16.23173898600314</v>
      </c>
      <c r="QL73" s="43">
        <f t="shared" ref="QL73:QL108" si="682">QL72+0.5*HD73*$C$17^2+MF73*$C$17</f>
        <v>16.322777686005129</v>
      </c>
      <c r="QM73" s="43">
        <f t="shared" ref="QM73:QM108" si="683">QM72+0.5*HE73*$C$17^2+MG73*$C$17</f>
        <v>16.11264101882972</v>
      </c>
      <c r="QN73" s="43">
        <f t="shared" ref="QN73:QN108" si="684">QN72+0.5*HF73*$C$17^2+MH73*$C$17</f>
        <v>16.187403996628273</v>
      </c>
      <c r="QO73" s="43">
        <f t="shared" ref="QO73:QO108" si="685">QO72+0.5*HG73*$C$17^2+MI73*$C$17</f>
        <v>16.005121974387158</v>
      </c>
      <c r="QP73" s="47">
        <f t="shared" ref="QP73:QP108" si="686">PT73</f>
        <v>2.6000000000000014</v>
      </c>
      <c r="QQ73" s="43">
        <f t="shared" si="501"/>
        <v>0</v>
      </c>
      <c r="QR73" s="43">
        <f t="shared" si="502"/>
        <v>1.9887219367401305E-2</v>
      </c>
      <c r="QS73" s="43">
        <f t="shared" si="503"/>
        <v>0</v>
      </c>
      <c r="QT73" s="43">
        <f t="shared" si="504"/>
        <v>0</v>
      </c>
      <c r="QU73" s="43">
        <f t="shared" si="505"/>
        <v>0</v>
      </c>
      <c r="QV73" s="43">
        <f t="shared" si="506"/>
        <v>0</v>
      </c>
      <c r="QW73" s="43">
        <f t="shared" si="507"/>
        <v>0</v>
      </c>
      <c r="QX73" s="43">
        <f t="shared" si="508"/>
        <v>0</v>
      </c>
      <c r="QY73" s="43">
        <f t="shared" si="509"/>
        <v>0</v>
      </c>
      <c r="QZ73" s="43">
        <f t="shared" si="510"/>
        <v>0</v>
      </c>
      <c r="RA73" s="43">
        <f t="shared" si="511"/>
        <v>0</v>
      </c>
      <c r="RB73" s="43">
        <f t="shared" si="512"/>
        <v>1.9887220923203924E-2</v>
      </c>
      <c r="RC73" s="43">
        <f t="shared" si="513"/>
        <v>1.988721936748962E-2</v>
      </c>
      <c r="RD73" s="43">
        <f t="shared" si="514"/>
        <v>1.988721936740143E-2</v>
      </c>
      <c r="RE73" s="43">
        <f t="shared" si="515"/>
        <v>0</v>
      </c>
      <c r="RF73" s="43">
        <f t="shared" si="516"/>
        <v>0</v>
      </c>
      <c r="RG73" s="43">
        <f t="shared" si="517"/>
        <v>0</v>
      </c>
      <c r="RH73" s="43">
        <f t="shared" si="518"/>
        <v>0</v>
      </c>
      <c r="RI73" s="43">
        <f t="shared" si="519"/>
        <v>0</v>
      </c>
      <c r="RJ73" s="43">
        <f t="shared" si="520"/>
        <v>0</v>
      </c>
      <c r="RK73" s="43">
        <f t="shared" si="521"/>
        <v>0</v>
      </c>
      <c r="RL73" s="47">
        <f t="shared" ref="RL73:RL108" si="687">QP73</f>
        <v>2.6000000000000014</v>
      </c>
      <c r="RM73" s="2">
        <f>IF(AND(LO73&gt;=LO$6*'Drive Train'!$AA$52,LO73&lt;=LO$6*'Drive Train'!$AA$53,KS73=0,JW73=0,EU73&gt;0),$C$17,0)</f>
        <v>0</v>
      </c>
      <c r="RN73" s="2">
        <f>IF(AND(LP73&gt;=LP$6*'Drive Train'!$AA$52,LP73&lt;=LP$6*'Drive Train'!$AA$53,KT73=0,JX73=0,EV73&gt;0),$C$17,0)</f>
        <v>0</v>
      </c>
      <c r="RO73" s="2">
        <f>IF(AND(LQ73&gt;=LQ$6*'Drive Train'!$AA$52,LQ73&lt;=LQ$6*'Drive Train'!$AA$53,KU73=0,JY73=0,EW73&gt;0),$C$17,0)</f>
        <v>0</v>
      </c>
      <c r="RP73" s="2">
        <f>IF(AND(LR73&gt;=LR$6*'Drive Train'!$AA$52,LR73&lt;=LR$6*'Drive Train'!$AA$53,KV73=0,JZ73=0,EX73&gt;0),$C$17,0)</f>
        <v>0</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v>
      </c>
      <c r="RY73" s="2">
        <f>IF(AND(MA73&gt;=MA$6*'Drive Train'!$AA$52,MA73&lt;=MA$6*'Drive Train'!$AA$53,LE73=0,KI73=0,FG73&gt;0),$C$17,0)</f>
        <v>0</v>
      </c>
      <c r="RZ73" s="2">
        <f>IF(AND(MB73&gt;=MB$6*'Drive Train'!$AA$52,MB73&lt;=MB$6*'Drive Train'!$AA$53,LF73=0,KJ73=0,FH73&gt;0),$C$17,0)</f>
        <v>0</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688">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0.04</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689">SH73</f>
        <v>2.6000000000000014</v>
      </c>
    </row>
    <row r="74" spans="2:524" x14ac:dyDescent="0.3">
      <c r="B74" s="1"/>
      <c r="C74" s="3" t="s">
        <v>215</v>
      </c>
      <c r="E74" s="17">
        <f>(QQ6*'Drive Train'!$F$31)/1000</f>
        <v>0.2901792467560062</v>
      </c>
      <c r="F74" s="17">
        <f>(QR6*'Drive Train'!$F$31)/1000*VLOOKUP('Drive Train'!$AK$36,$E$98:$F$99,2,FALSE)</f>
        <v>0.5723449279394982</v>
      </c>
      <c r="G74" s="17">
        <f>(QS6*'Drive Train'!$F$31)/1000*VLOOKUP('Drive Train'!$AK$36,$E$98:$F$99,2,FALSE)</f>
        <v>0.43832446768949951</v>
      </c>
      <c r="H74" s="17">
        <f>(QT6*'Drive Train'!$F$31)/1000*VLOOKUP('Drive Train'!$AK$36,$E$98:$F$99,2,FALSE)</f>
        <v>0.31601699710836068</v>
      </c>
      <c r="I74" s="17">
        <f>(QU6*'Drive Train'!$F$31)/1000*VLOOKUP('Drive Train'!$AK$36,$E$98:$F$99,2,FALSE)</f>
        <v>0.22777142216438315</v>
      </c>
      <c r="J74" s="17">
        <f>(QV6*'Drive Train'!$F$31)/1000*VLOOKUP('Drive Train'!$AK$36,$E$98:$F$99,2,FALSE)</f>
        <v>0.16530848626054831</v>
      </c>
      <c r="K74" s="17">
        <f>(QW6*'Drive Train'!$F$31)/1000*VLOOKUP('Drive Train'!$AK$36,$E$98:$F$99,2,FALSE)</f>
        <v>0.1286318414848478</v>
      </c>
      <c r="L74" s="17">
        <f>(QX6*'Drive Train'!$F$31)/1000*VLOOKUP('Drive Train'!$AK$36,$E$98:$F$99,2,FALSE)</f>
        <v>0.10334874808762202</v>
      </c>
      <c r="M74" s="17">
        <f>(QY6*'Drive Train'!$F$31)/1000*VLOOKUP('Drive Train'!$AK$36,$E$98:$F$99,2,FALSE)</f>
        <v>8.6055526358426185E-2</v>
      </c>
      <c r="N74" s="17">
        <f>(QZ6*'Drive Train'!$F$31)/1000*VLOOKUP('Drive Train'!$AK$36,$E$98:$F$99,2,FALSE)</f>
        <v>7.4079199901787809E-2</v>
      </c>
      <c r="O74" s="17">
        <f>(RA6*'Drive Train'!$F$31)/1000*VLOOKUP('Drive Train'!$AK$36,$E$98:$F$99,2,FALSE)</f>
        <v>6.5331180827409588E-2</v>
      </c>
      <c r="R74" s="49">
        <f t="shared" si="52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47">
        <f t="shared" si="523"/>
        <v>2.6400000000000015</v>
      </c>
      <c r="AO74" s="36">
        <f>LO74*12*60/(PI() * 'Drive Train'!$F$15)/S$6*ABS(S74)</f>
        <v>0</v>
      </c>
      <c r="AP74" s="36">
        <f>LP74*12*60/(PI() * 'Drive Train'!$F$15)/T$6*ABS(T74)</f>
        <v>0</v>
      </c>
      <c r="AQ74" s="36">
        <f>LQ74*12*60/(PI() * 'Drive Train'!$F$15)/U$6*ABS(U74)</f>
        <v>0</v>
      </c>
      <c r="AR74" s="36">
        <f>LR74*12*60/(PI() * 'Drive Train'!$F$15)/V$6*ABS(V74)</f>
        <v>0</v>
      </c>
      <c r="AS74" s="36">
        <f>LS74*12*60/(PI() * 'Drive Train'!$F$15)/W$6*ABS(W74)</f>
        <v>0</v>
      </c>
      <c r="AT74" s="36">
        <f>LT74*12*60/(PI() * 'Drive Train'!$F$15)/X$6*ABS(X74)</f>
        <v>0</v>
      </c>
      <c r="AU74" s="36">
        <f>LU74*12*60/(PI() * 'Drive Train'!$F$15)/Y$6*ABS(Y74)</f>
        <v>0</v>
      </c>
      <c r="AV74" s="36">
        <f>LV74*12*60/(PI() * 'Drive Train'!$F$15)/Z$6*ABS(Z74)</f>
        <v>0</v>
      </c>
      <c r="AW74" s="36">
        <f>LW74*12*60/(PI() * 'Drive Train'!$F$15)/AA$6*ABS(AA74)</f>
        <v>0</v>
      </c>
      <c r="AX74" s="36">
        <f>LX74*12*60/(PI() * 'Drive Train'!$F$15)/AB$6*ABS(AB74)</f>
        <v>0</v>
      </c>
      <c r="AY74" s="36">
        <f>LY74*12*60/(PI() * 'Drive Train'!$F$15)/AC$6*ABS(AC74)</f>
        <v>0</v>
      </c>
      <c r="AZ74" s="36">
        <f>LZ74*12*60/(PI() * 'Drive Train'!$F$15)/AD$6*ABS(AD74)</f>
        <v>0</v>
      </c>
      <c r="BA74" s="36">
        <f>MA74*12*60/(PI() * 'Drive Train'!$F$15)/AE$6*ABS(AE74)</f>
        <v>0</v>
      </c>
      <c r="BB74" s="36">
        <f>MB74*12*60/(PI() * 'Drive Train'!$F$15)/AF$6*ABS(AF74)</f>
        <v>0</v>
      </c>
      <c r="BC74" s="36">
        <f>MC74*12*60/(PI() * 'Drive Train'!$F$15)/AG$6*ABS(AG74)</f>
        <v>0</v>
      </c>
      <c r="BD74" s="36">
        <f>MD74*12*60/(PI() * 'Drive Train'!$F$15)/AH$6*ABS(AH74)</f>
        <v>0</v>
      </c>
      <c r="BE74" s="36">
        <f>ME74*12*60/(PI() * 'Drive Train'!$F$15)/AI$6*ABS(AI74)</f>
        <v>0</v>
      </c>
      <c r="BF74" s="36">
        <f>MF74*12*60/(PI() * 'Drive Train'!$F$15)/AJ$6*ABS(AJ74)</f>
        <v>0</v>
      </c>
      <c r="BG74" s="36">
        <f>MG74*12*60/(PI() * 'Drive Train'!$F$15)/AK$6*ABS(AK74)</f>
        <v>0</v>
      </c>
      <c r="BH74" s="36">
        <f>MH74*12*60/(PI() * 'Drive Train'!$F$15)/AL$6*ABS(AL74)</f>
        <v>0</v>
      </c>
      <c r="BI74" s="36">
        <f>MI74*12*60/(PI() * 'Drive Train'!$F$15)/AM$6*ABS(AM74)</f>
        <v>0</v>
      </c>
      <c r="BJ74" s="47">
        <f t="shared" si="455"/>
        <v>2.6400000000000015</v>
      </c>
      <c r="BK74" s="2">
        <f>IF(OR(KS73=1,AND($C$37=Motors!$C$32,OY73=1)),0,IF(NG74=0,-(CG73+$C$15)/($C$14-$C$15)*$C$12,($C$11*S74-AO74)/($C$11*S74)*$C$12*S74))</f>
        <v>0</v>
      </c>
      <c r="BL74" s="2">
        <f>IF(OR(KT73=1,AND($C$37=Motors!$C$32,OZ73=1)),0,IF(NH74=0,-(CH73+$C$15)/($C$14-$C$15)*$C$12,($C$11*T74-AP74)/($C$11*T74)*$C$12*T74))</f>
        <v>0</v>
      </c>
      <c r="BM74" s="2">
        <f>IF(OR(KU73=1,AND($C$37=Motors!$C$32,PA73=1)),0,IF(NI74=0,-(CI73+$C$15)/($C$14-$C$15)*$C$12,($C$11*U74-AQ74)/($C$11*U74)*$C$12*U74))</f>
        <v>0</v>
      </c>
      <c r="BN74" s="2">
        <f>IF(OR(KV73=1,AND($C$37=Motors!$C$32,PB73=1)),0,IF(NJ74=0,-(CJ73+$C$15)/($C$14-$C$15)*$C$12,($C$11*V74-AR74)/($C$11*V74)*$C$12*V74))</f>
        <v>0</v>
      </c>
      <c r="BO74" s="2">
        <f>IF(OR(KW73=1,AND($C$37=Motors!$C$32,PC73=1)),0,IF(NK74=0,-(CK73+$C$15)/($C$14-$C$15)*$C$12,($C$11*W74-AS74)/($C$11*W74)*$C$12*W74))</f>
        <v>0</v>
      </c>
      <c r="BP74" s="2">
        <f>IF(OR(KX73=1,AND($C$37=Motors!$C$32,PD73=1)),0,IF(NL74=0,-(CL73+$C$15)/($C$14-$C$15)*$C$12,($C$11*X74-AT74)/($C$11*X74)*$C$12*X74))</f>
        <v>0</v>
      </c>
      <c r="BQ74" s="2">
        <f>IF(OR(KY73=1,AND($C$37=Motors!$C$32,PE73=1)),0,IF(NM74=0,-(CM73+$C$15)/($C$14-$C$15)*$C$12,($C$11*Y74-AU74)/($C$11*Y74)*$C$12*Y74))</f>
        <v>0</v>
      </c>
      <c r="BR74" s="2">
        <f>IF(OR(KZ73=1,AND($C$37=Motors!$C$32,PF73=1)),0,IF(NN74=0,-(CN73+$C$15)/($C$14-$C$15)*$C$12,($C$11*Z74-AV74)/($C$11*Z74)*$C$12*Z74))</f>
        <v>0</v>
      </c>
      <c r="BS74" s="2">
        <f>IF(OR(LA73=1,AND($C$37=Motors!$C$32,PG73=1)),0,IF(NO74=0,-(CO73+$C$15)/($C$14-$C$15)*$C$12,($C$11*AA74-AW74)/($C$11*AA74)*$C$12*AA74))</f>
        <v>0</v>
      </c>
      <c r="BT74" s="2">
        <f>IF(OR(LB73=1,AND($C$37=Motors!$C$32,PH73=1)),0,IF(NP74=0,-(CP73+$C$15)/($C$14-$C$15)*$C$12,($C$11*AB74-AX74)/($C$11*AB74)*$C$12*AB74))</f>
        <v>0</v>
      </c>
      <c r="BU74" s="2">
        <f>IF(OR(LC73=1,AND($C$37=Motors!$C$32,PI73=1)),0,IF(NQ74=0,-(CQ73+$C$15)/($C$14-$C$15)*$C$12,($C$11*AC74-AY74)/($C$11*AC74)*$C$12*AC74))</f>
        <v>0</v>
      </c>
      <c r="BV74" s="2">
        <f>IF(OR(LD73=1,AND($C$37=Motors!$C$32,PJ73=1)),0,IF(NR74=0,-(CR73+$C$15)/($C$14-$C$15)*$C$12,($C$11*AD74-AZ74)/($C$11*AD74)*$C$12*AD74))</f>
        <v>0</v>
      </c>
      <c r="BW74" s="2">
        <f>IF(OR(LE73=1,AND($C$37=Motors!$C$32,PK73=1)),0,IF(NS74=0,-(CS73+$C$15)/($C$14-$C$15)*$C$12,($C$11*AE74-BA74)/($C$11*AE74)*$C$12*AE74))</f>
        <v>0</v>
      </c>
      <c r="BX74" s="2">
        <f>IF(OR(LF73=1,AND($C$37=Motors!$C$32,PL73=1)),0,IF(NT74=0,-(CT73+$C$15)/($C$14-$C$15)*$C$12,($C$11*AF74-BB74)/($C$11*AF74)*$C$12*AF74))</f>
        <v>0</v>
      </c>
      <c r="BY74" s="2">
        <f>IF(OR(LG73=1,AND($C$37=Motors!$C$32,PM73=1)),0,IF(NU74=0,-(CU73+$C$15)/($C$14-$C$15)*$C$12,($C$11*AG74-BC74)/($C$11*AG74)*$C$12*AG74))</f>
        <v>0</v>
      </c>
      <c r="BZ74" s="2">
        <f>IF(OR(LH73=1,AND($C$37=Motors!$C$32,PN73=1)),0,IF(NV74=0,-(CV73+$C$15)/($C$14-$C$15)*$C$12,($C$11*AH74-BD74)/($C$11*AH74)*$C$12*AH74))</f>
        <v>0</v>
      </c>
      <c r="CA74" s="2">
        <f>IF(OR(LI73=1,AND($C$37=Motors!$C$32,PO73=1)),0,IF(NW74=0,-(CW73+$C$15)/($C$14-$C$15)*$C$12,($C$11*AI74-BE74)/($C$11*AI74)*$C$12*AI74))</f>
        <v>0</v>
      </c>
      <c r="CB74" s="2">
        <f>IF(OR(LJ73=1,AND($C$37=Motors!$C$32,PP73=1)),0,IF(NX74=0,-(CX73+$C$15)/($C$14-$C$15)*$C$12,($C$11*AJ74-BF74)/($C$11*AJ74)*$C$12*AJ74))</f>
        <v>0</v>
      </c>
      <c r="CC74" s="2">
        <f>IF(OR(LK73=1,AND($C$37=Motors!$C$32,PQ73=1)),0,IF(NY74=0,-(CY73+$C$15)/($C$14-$C$15)*$C$12,($C$11*AK74-BG74)/($C$11*AK74)*$C$12*AK74))</f>
        <v>0</v>
      </c>
      <c r="CD74" s="2">
        <f>IF(OR(LL73=1,AND($C$37=Motors!$C$32,PR73=1)),0,IF(NZ74=0,-(CZ73+$C$15)/($C$14-$C$15)*$C$12,($C$11*AL74-BH74)/($C$11*AL74)*$C$12*AL74))</f>
        <v>0</v>
      </c>
      <c r="CE74" s="2">
        <f>IF(OR(LM73=1,AND($C$37=Motors!$C$32,PS73=1)),0,IF(OA74=0,-(DA73+$C$15)/($C$14-$C$15)*$C$12,($C$11*AM74-BI74)/($C$11*AM74)*$C$12*AM74))</f>
        <v>0</v>
      </c>
      <c r="CF74" s="47">
        <f t="shared" si="456"/>
        <v>2.6400000000000015</v>
      </c>
      <c r="CG74" s="43">
        <f>IF(AND(KS73=1,OY73=1),0,ABS(BK74/$C$12*($C$14-$C$15)+$C$15) *'Drive Train'!$AA$49 + CG73*(1-'Drive Train'!$AA$49))</f>
        <v>0</v>
      </c>
      <c r="CH74" s="43">
        <f>IF(AND(KT73=1,OZ73=1),0,ABS(BL74/$C$12*($C$14-$C$15)+$C$15) *'Drive Train'!$AA$49 + CH73*(1-'Drive Train'!$AA$49))</f>
        <v>1.5274999999999999</v>
      </c>
      <c r="CI74" s="43">
        <f>IF(AND(KU73=1,PA73=1),0,ABS(BM74/$C$12*($C$14-$C$15)+$C$15) *'Drive Train'!$AA$49 + CI73*(1-'Drive Train'!$AA$49))</f>
        <v>0</v>
      </c>
      <c r="CJ74" s="43">
        <f>IF(AND(KV73=1,PB73=1),0,ABS(BN74/$C$12*($C$14-$C$15)+$C$15) *'Drive Train'!$AA$49 + CJ73*(1-'Drive Train'!$AA$49))</f>
        <v>0</v>
      </c>
      <c r="CK74" s="43">
        <f>IF(AND(KW73=1,PC73=1),0,ABS(BO74/$C$12*($C$14-$C$15)+$C$15) *'Drive Train'!$AA$49 + CK73*(1-'Drive Train'!$AA$49))</f>
        <v>0</v>
      </c>
      <c r="CL74" s="43">
        <f>IF(AND(KX73=1,PD73=1),0,ABS(BP74/$C$12*($C$14-$C$15)+$C$15) *'Drive Train'!$AA$49 + CL73*(1-'Drive Train'!$AA$49))</f>
        <v>0</v>
      </c>
      <c r="CM74" s="43">
        <f>IF(AND(KY73=1,PE73=1),0,ABS(BQ74/$C$12*($C$14-$C$15)+$C$15) *'Drive Train'!$AA$49 + CM73*(1-'Drive Train'!$AA$49))</f>
        <v>0</v>
      </c>
      <c r="CN74" s="43">
        <f>IF(AND(KZ73=1,PF73=1),0,ABS(BR74/$C$12*($C$14-$C$15)+$C$15) *'Drive Train'!$AA$49 + CN73*(1-'Drive Train'!$AA$49))</f>
        <v>0</v>
      </c>
      <c r="CO74" s="43">
        <f>IF(AND(LA73=1,PG73=1),0,ABS(BS74/$C$12*($C$14-$C$15)+$C$15) *'Drive Train'!$AA$49 + CO73*(1-'Drive Train'!$AA$49))</f>
        <v>0</v>
      </c>
      <c r="CP74" s="43">
        <f>IF(AND(LB73=1,PH73=1),0,ABS(BT74/$C$12*($C$14-$C$15)+$C$15) *'Drive Train'!$AA$49 + CP73*(1-'Drive Train'!$AA$49))</f>
        <v>0</v>
      </c>
      <c r="CQ74" s="43">
        <f>IF(AND(LC73=1,PI73=1),0,ABS(BU74/$C$12*($C$14-$C$15)+$C$15) *'Drive Train'!$AA$49 + CQ73*(1-'Drive Train'!$AA$49))</f>
        <v>0</v>
      </c>
      <c r="CR74" s="43">
        <f>IF(AND(LD73=1,PJ73=1),0,ABS(BV74/$C$12*($C$14-$C$15)+$C$15) *'Drive Train'!$AA$49 + CR73*(1-'Drive Train'!$AA$49))</f>
        <v>1.5275000238996559</v>
      </c>
      <c r="CS74" s="43">
        <f>IF(AND(LE73=1,PK73=1),0,ABS(BW74/$C$12*($C$14-$C$15)+$C$15) *'Drive Train'!$AA$49 + CS73*(1-'Drive Train'!$AA$49))</f>
        <v>1.5275000000013566</v>
      </c>
      <c r="CT74" s="43">
        <f>IF(AND(LF73=1,PL73=1),0,ABS(BX74/$C$12*($C$14-$C$15)+$C$15) *'Drive Train'!$AA$49 + CT73*(1-'Drive Train'!$AA$49))</f>
        <v>1.5275000000000019</v>
      </c>
      <c r="CU74" s="43">
        <f>IF(AND(LG73=1,PM73=1),0,ABS(BY74/$C$12*($C$14-$C$15)+$C$15) *'Drive Train'!$AA$49 + CU73*(1-'Drive Train'!$AA$49))</f>
        <v>0</v>
      </c>
      <c r="CV74" s="43">
        <f>IF(AND(LH73=1,PN73=1),0,ABS(BZ74/$C$12*($C$14-$C$15)+$C$15) *'Drive Train'!$AA$49 + CV73*(1-'Drive Train'!$AA$49))</f>
        <v>0</v>
      </c>
      <c r="CW74" s="43">
        <f>IF(AND(LI73=1,PO73=1),0,ABS(CA74/$C$12*($C$14-$C$15)+$C$15) *'Drive Train'!$AA$49 + CW73*(1-'Drive Train'!$AA$49))</f>
        <v>0</v>
      </c>
      <c r="CX74" s="43">
        <f>IF(AND(LJ73=1,PP73=1),0,ABS(CB74/$C$12*($C$14-$C$15)+$C$15) *'Drive Train'!$AA$49 + CX73*(1-'Drive Train'!$AA$49))</f>
        <v>0</v>
      </c>
      <c r="CY74" s="43">
        <f>IF(AND(LK73=1,PQ73=1),0,ABS(CC74/$C$12*($C$14-$C$15)+$C$15) *'Drive Train'!$AA$49 + CY73*(1-'Drive Train'!$AA$49))</f>
        <v>0</v>
      </c>
      <c r="CZ74" s="43">
        <f>IF(AND(LL73=1,PR73=1),0,ABS(CD74/$C$12*($C$14-$C$15)+$C$15) *'Drive Train'!$AA$49 + CZ73*(1-'Drive Train'!$AA$49))</f>
        <v>0</v>
      </c>
      <c r="DA74" s="43">
        <f>IF(AND(LM73=1,PS73=1),0,ABS(CE74/$C$12*($C$14-$C$15)+$C$15) *'Drive Train'!$AA$49 + DA73*(1-'Drive Train'!$AA$49))</f>
        <v>0</v>
      </c>
      <c r="DB74" s="47">
        <f t="shared" si="524"/>
        <v>2.6400000000000015</v>
      </c>
      <c r="DC74" s="43">
        <f t="shared" si="457"/>
        <v>0</v>
      </c>
      <c r="DD74" s="43">
        <f t="shared" si="458"/>
        <v>1.5274999999999999</v>
      </c>
      <c r="DE74" s="43">
        <f t="shared" si="459"/>
        <v>0</v>
      </c>
      <c r="DF74" s="43">
        <f t="shared" si="460"/>
        <v>0</v>
      </c>
      <c r="DG74" s="43">
        <f t="shared" si="461"/>
        <v>0</v>
      </c>
      <c r="DH74" s="43">
        <f t="shared" si="462"/>
        <v>0</v>
      </c>
      <c r="DI74" s="43">
        <f t="shared" si="463"/>
        <v>0</v>
      </c>
      <c r="DJ74" s="43">
        <f t="shared" si="464"/>
        <v>0</v>
      </c>
      <c r="DK74" s="43">
        <f t="shared" si="465"/>
        <v>0</v>
      </c>
      <c r="DL74" s="43">
        <f t="shared" si="466"/>
        <v>0</v>
      </c>
      <c r="DM74" s="43">
        <f t="shared" si="467"/>
        <v>0</v>
      </c>
      <c r="DN74" s="43">
        <f t="shared" si="468"/>
        <v>1.5275000238996559</v>
      </c>
      <c r="DO74" s="43">
        <f t="shared" si="469"/>
        <v>1.5275000000013566</v>
      </c>
      <c r="DP74" s="43">
        <f t="shared" si="470"/>
        <v>1.5275000000000019</v>
      </c>
      <c r="DQ74" s="43">
        <f t="shared" si="471"/>
        <v>0</v>
      </c>
      <c r="DR74" s="43">
        <f t="shared" si="472"/>
        <v>0</v>
      </c>
      <c r="DS74" s="43">
        <f t="shared" si="473"/>
        <v>0</v>
      </c>
      <c r="DT74" s="43">
        <f t="shared" si="474"/>
        <v>0</v>
      </c>
      <c r="DU74" s="43">
        <f t="shared" si="475"/>
        <v>0</v>
      </c>
      <c r="DV74" s="43">
        <f t="shared" si="476"/>
        <v>0</v>
      </c>
      <c r="DW74" s="43">
        <f t="shared" si="477"/>
        <v>0</v>
      </c>
      <c r="DX74" s="47">
        <f t="shared" si="525"/>
        <v>2.6400000000000015</v>
      </c>
      <c r="DY74" s="2">
        <f>IF(OY74=0,($C$23/0.4536*IF(ISNA(MK73),'Drive Train'!$F$16,'Drive Train'!$F$17)*4.448*$C$24*S$6)*SIGN(BK74),BK74)</f>
        <v>0</v>
      </c>
      <c r="DZ74" s="2">
        <f>IF(OZ74=0,($C$23/0.4536*IF(ISNA(ML73),'Drive Train'!$F$16,'Drive Train'!$F$17)*4.448*$C$24*$C$21*T$6)*SIGN(BL74),BL74)</f>
        <v>0</v>
      </c>
      <c r="EA74" s="2">
        <f>IF(PA74=0,($C$23/0.4536*IF(ISNA(MM73),'Drive Train'!$F$16,'Drive Train'!$F$17)*4.448*$C$24*$C$21*U$6)*SIGN(BM74),BM74)</f>
        <v>0</v>
      </c>
      <c r="EB74" s="2">
        <f>IF(PB74=0,($C$23/0.4536*IF(ISNA(MN73),'Drive Train'!$F$16,'Drive Train'!$F$17)*4.448*$C$24*$C$21*V$6)*SIGN(BN74),BN74)</f>
        <v>0</v>
      </c>
      <c r="EC74" s="2">
        <f>IF(PC74=0,($C$23/0.4536*IF(ISNA(MO73),'Drive Train'!$F$16,'Drive Train'!$F$17)*4.448*$C$24*$C$21*W$6)*SIGN(BO74),BO74)</f>
        <v>0</v>
      </c>
      <c r="ED74" s="2">
        <f>IF(PD74=0,($C$23/0.4536*IF(ISNA(MP73),'Drive Train'!$F$16,'Drive Train'!$F$17)*4.448*$C$24*$C$21*X$6)*SIGN(BP74),BP74)</f>
        <v>0</v>
      </c>
      <c r="EE74" s="2">
        <f>IF(PE74=0,($C$23/0.4536*IF(ISNA(MQ73),'Drive Train'!$F$16,'Drive Train'!$F$17)*4.448*$C$24*$C$21*Y$6)*SIGN(BQ74),BQ74)</f>
        <v>0</v>
      </c>
      <c r="EF74" s="2">
        <f>IF(PF74=0,($C$23/0.4536*IF(ISNA(MR73),'Drive Train'!$F$16,'Drive Train'!$F$17)*4.448*$C$24*$C$21*Z$6)*SIGN(BR74),BR74)</f>
        <v>0</v>
      </c>
      <c r="EG74" s="2">
        <f>IF(PG74=0,($C$23/0.4536*IF(ISNA(MS73),'Drive Train'!$F$16,'Drive Train'!$F$17)*4.448*$C$24*$C$21*AA$6)*SIGN(BS74),BS74)</f>
        <v>0</v>
      </c>
      <c r="EH74" s="2">
        <f>IF(PH74=0,($C$23/0.4536*IF(ISNA(MT73),'Drive Train'!$F$16,'Drive Train'!$F$17)*4.448*$C$24*$C$21*AB$6)*SIGN(BT74),BT74)</f>
        <v>0</v>
      </c>
      <c r="EI74" s="2">
        <f>IF(PI74=0,($C$23/0.4536*IF(ISNA(MU73),'Drive Train'!$F$16,'Drive Train'!$F$17)*4.448*$C$24*$C$21*AC$6)*SIGN(BU74),BU74)</f>
        <v>0</v>
      </c>
      <c r="EJ74" s="2">
        <f>IF(PJ74=0,($C$23/0.4536*IF(ISNA(MV73),'Drive Train'!$F$16,'Drive Train'!$F$17)*4.448*$C$24*$C$21*AD$6)*SIGN(BV74),BV74)</f>
        <v>0</v>
      </c>
      <c r="EK74" s="2">
        <f>IF(PK74=0,($C$23/0.4536*IF(ISNA(MW73),'Drive Train'!$F$16,'Drive Train'!$F$17)*4.448*$C$24*$C$21*AE$6)*SIGN(BW74),BW74)</f>
        <v>0</v>
      </c>
      <c r="EL74" s="2">
        <f>IF(PL74=0,($C$23/0.4536*IF(ISNA(MX73),'Drive Train'!$F$16,'Drive Train'!$F$17)*4.448*$C$24*$C$21*AF$6)*SIGN(BX74),BX74)</f>
        <v>0</v>
      </c>
      <c r="EM74" s="2">
        <f>IF(PM74=0,($C$23/0.4536*IF(ISNA(MY73),'Drive Train'!$F$16,'Drive Train'!$F$17)*4.448*$C$24*$C$21*AG$6)*SIGN(BY74),BY74)</f>
        <v>0</v>
      </c>
      <c r="EN74" s="2">
        <f>IF(PN74=0,($C$23/0.4536*IF(ISNA(MZ73),'Drive Train'!$F$16,'Drive Train'!$F$17)*4.448*$C$24*$C$21*AH$6)*SIGN(BZ74),BZ74)</f>
        <v>0</v>
      </c>
      <c r="EO74" s="2">
        <f>IF(PO74=0,($C$23/0.4536*IF(ISNA(NA73),'Drive Train'!$F$16,'Drive Train'!$F$17)*4.448*$C$24*$C$21*AI$6)*SIGN(CA74),CA74)</f>
        <v>0</v>
      </c>
      <c r="EP74" s="2">
        <f>IF(PP74=0,($C$23/0.4536*IF(ISNA(NB73),'Drive Train'!$F$16,'Drive Train'!$F$17)*4.448*$C$24*$C$21*AJ$6)*SIGN(CB74),CB74)</f>
        <v>0</v>
      </c>
      <c r="EQ74" s="2">
        <f>IF(PQ74=0,($C$23/0.4536*IF(ISNA(NC73),'Drive Train'!$F$16,'Drive Train'!$F$17)*4.448*$C$24*$C$21*AK$6)*SIGN(CC74),CC74)</f>
        <v>0</v>
      </c>
      <c r="ER74" s="2">
        <f>IF(PR74=0,($C$23/0.4536*IF(ISNA(ND73),'Drive Train'!$F$16,'Drive Train'!$F$17)*4.448*$C$24*$C$21*AL$6)*SIGN(CD74),CD74)</f>
        <v>0</v>
      </c>
      <c r="ES74" s="2">
        <f>IF(PS74=0,($C$23/0.4536*IF(ISNA(NE73),'Drive Train'!$F$16,'Drive Train'!$F$17)*4.448*$C$24*$C$21*AM$6)*SIGN(CE74),CE74)</f>
        <v>0</v>
      </c>
      <c r="ET74" s="47">
        <f t="shared" si="478"/>
        <v>2.6400000000000015</v>
      </c>
      <c r="EU74" s="2">
        <f>MAX(MIN(IF(AND(OY73=1,NG74&lt;0),-1,1)*(DC74-$C$15)/($C$14-$C$15)*$C$12*$C$21-$C$33*LO74/AO$6 -  OY73*$C$33/$C$21,DY73/$C$19),MAX(EU$8:EU73)*-1)</f>
        <v>-0.84420937587075306</v>
      </c>
      <c r="EV74" s="2">
        <f>MAX(MIN(IF(AND(OZ73=1,NH74&lt;0),-1,1)*(DD74-$C$15)/($C$14-$C$15)*$C$12*$C$21-$C$33*LP74/AP$6 -  OZ73*$C$33/$C$21,DZ73/$C$19),MAX(EV$8:EV73)*-1)</f>
        <v>-0.86731387190669429</v>
      </c>
      <c r="EW74" s="2">
        <f>MAX(MIN(IF(AND(PA73=1,NI74&lt;0),-1,1)*(DE74-$C$15)/($C$14-$C$15)*$C$12*$C$21-$C$33*LQ74/AQ$6 -  PA73*$C$33/$C$21,EA73/$C$19),MAX(EW$8:EW73)*-1)</f>
        <v>-0.84420937587075306</v>
      </c>
      <c r="EX74" s="2">
        <f>MAX(MIN(IF(AND(PB73=1,NJ74&lt;0),-1,1)*(DF74-$C$15)/($C$14-$C$15)*$C$12*$C$21-$C$33*LR74/AR$6 -  PB73*$C$33/$C$21,EB73/$C$19),MAX(EX$8:EX73)*-1)</f>
        <v>-0.84420937587075306</v>
      </c>
      <c r="EY74" s="2">
        <f>MAX(MIN(IF(AND(PC73=1,NK74&lt;0),-1,1)*(DG74-$C$15)/($C$14-$C$15)*$C$12*$C$21-$C$33*LS74/AS$6 -  PC73*$C$33/$C$21,EC73/$C$19),MAX(EY$8:EY73)*-1)</f>
        <v>-0.84420937587075306</v>
      </c>
      <c r="EZ74" s="2">
        <f>MAX(MIN(IF(AND(PD73=1,NL74&lt;0),-1,1)*(DH74-$C$15)/($C$14-$C$15)*$C$12*$C$21-$C$33*LT74/AT$6 -  PD73*$C$33/$C$21,ED73/$C$19),MAX(EZ$8:EZ73)*-1)</f>
        <v>-0.84420937587075306</v>
      </c>
      <c r="FA74" s="2">
        <f>MAX(MIN(IF(AND(PE73=1,NM74&lt;0),-1,1)*(DI74-$C$15)/($C$14-$C$15)*$C$12*$C$21-$C$33*LU74/AU$6 -  PE73*$C$33/$C$21,EE73/$C$19),MAX(FA$8:FA73)*-1)</f>
        <v>-0.84420937587075306</v>
      </c>
      <c r="FB74" s="2">
        <f>MAX(MIN(IF(AND(PF73=1,NN74&lt;0),-1,1)*(DJ74-$C$15)/($C$14-$C$15)*$C$12*$C$21-$C$33*LV74/AV$6 -  PF73*$C$33/$C$21,EF73/$C$19),MAX(FB$8:FB73)*-1)</f>
        <v>-0.84420937587075306</v>
      </c>
      <c r="FC74" s="2">
        <f>MAX(MIN(IF(AND(PG73=1,NO74&lt;0),-1,1)*(DK74-$C$15)/($C$14-$C$15)*$C$12*$C$21-$C$33*LW74/AW$6 -  PG73*$C$33/$C$21,EG73/$C$19),MAX(FC$8:FC73)*-1)</f>
        <v>-0.82444281081081083</v>
      </c>
      <c r="FD74" s="2">
        <f>MAX(MIN(IF(AND(PH73=1,NP74&lt;0),-1,1)*(DL74-$C$15)/($C$14-$C$15)*$C$12*$C$21-$C$33*LX74/AX$6 -  PH73*$C$33/$C$21,EH73/$C$19),MAX(FD$8:FD73)*-1)</f>
        <v>-0.74400936585365862</v>
      </c>
      <c r="FE74" s="2">
        <f>MAX(MIN(IF(AND(PI73=1,NQ74&lt;0),-1,1)*(DM74-$C$15)/($C$14-$C$15)*$C$12*$C$21-$C$33*LY74/AY$6 -  PI73*$C$33/$C$21,EI73/$C$19),MAX(FE$8:FE73)*-1)</f>
        <v>-0.6778751999999999</v>
      </c>
      <c r="FF74" s="2">
        <f>MAX(MIN(IF(AND(PJ73=1,NR74&lt;0),-1,1)*(DN74-$C$15)/($C$14-$C$15)*$C$12*$C$21-$C$33*LZ74/AZ$6 -  PJ73*$C$33/$C$21,EJ73/$C$19),MAX(FF$8:FF73)*-1)</f>
        <v>-0.36771041517476449</v>
      </c>
      <c r="FG74" s="2">
        <f>MAX(MIN(IF(AND(PK73=1,NS74&lt;0),-1,1)*(DO74-$C$15)/($C$14-$C$15)*$C$12*$C$21-$C$33*MA74/BA$6 -  PK73*$C$33/$C$21,EK73/$C$19),MAX(FG$8:FG73)*-1)</f>
        <v>-0.4460383340531891</v>
      </c>
      <c r="FH74" s="2">
        <f>MAX(MIN(IF(AND(PL73=1,NT74&lt;0),-1,1)*(DP74-$C$15)/($C$14-$C$15)*$C$12*$C$21-$C$33*MB74/BB$6 -  PL73*$C$33/$C$21,EL73/$C$19),MAX(FH$8:FH73)*-1)</f>
        <v>-0.52436625293161376</v>
      </c>
      <c r="FI74" s="2">
        <f>MAX(MIN(IF(AND(PM73=1,NU74&lt;0),-1,1)*(DQ74-$C$15)/($C$14-$C$15)*$C$12*$C$21-$C$33*MC74/BC$6 -  PM73*$C$33/$C$21,EM73/$C$19),MAX(FI$8:FI73)*-1)</f>
        <v>-0.60269417181003837</v>
      </c>
      <c r="FJ74" s="2">
        <f>MAX(MIN(IF(AND(PN73=1,NV74&lt;0),-1,1)*(DR74-$C$15)/($C$14-$C$15)*$C$12*$C$21-$C$33*MD74/BD$6 -  PN73*$C$33/$C$21,EN73/$C$19),MAX(FJ$8:FJ73)*-1)</f>
        <v>-0.68102209068846309</v>
      </c>
      <c r="FK74" s="2">
        <f>MAX(MIN(IF(AND(PO73=1,NW74&lt;0),-1,1)*(DS74-$C$15)/($C$14-$C$15)*$C$12*$C$21-$C$33*ME74/BE$6 -  PO73*$C$33/$C$21,EO73/$C$19),MAX(FK$8:FK73)*-1)</f>
        <v>-0.7593500095668877</v>
      </c>
      <c r="FL74" s="2">
        <f>MAX(MIN(IF(AND(PP73=1,NX74&lt;0),-1,1)*(DT74-$C$15)/($C$14-$C$15)*$C$12*$C$21-$C$33*MF74/BF$6 -  PP73*$C$33/$C$21,EP73/$C$19),MAX(FL$8:FL73)*-1)</f>
        <v>-0.8376779284453123</v>
      </c>
      <c r="FM74" s="2">
        <f>MAX(MIN(IF(AND(PQ73=1,NY74&lt;0),-1,1)*(DU74-$C$15)/($C$14-$C$15)*$C$12*$C$21-$C$33*MG74/BG$6 -  PQ73*$C$33/$C$21,EQ73/$C$19),MAX(FM$8:FM73)*-1)</f>
        <v>-0.84420937587075306</v>
      </c>
      <c r="FN74" s="2">
        <f>MAX(MIN(IF(AND(PR73=1,NZ74&lt;0),-1,1)*(DV74-$C$15)/($C$14-$C$15)*$C$12*$C$21-$C$33*MH74/BH$6 -  PR73*$C$33/$C$21,ER73/$C$19),MAX(FN$8:FN73)*-1)</f>
        <v>-0.84420937587075306</v>
      </c>
      <c r="FO74" s="2">
        <f>MAX(MIN(IF(AND(PS73=1,OA74&lt;0),-1,1)*(DW74-$C$15)/($C$14-$C$15)*$C$12*$C$21-$C$33*MI74/BI$6 -  PS73*$C$33/$C$21,ES73/$C$19),MAX(FO$8:FO73)*-1)</f>
        <v>-0.84420937587075306</v>
      </c>
      <c r="FP74" s="47">
        <f t="shared" si="526"/>
        <v>2.6400000000000015</v>
      </c>
      <c r="FQ74" s="43">
        <f t="shared" si="527"/>
        <v>0</v>
      </c>
      <c r="FR74" s="43">
        <f t="shared" si="528"/>
        <v>1.5274999999999999</v>
      </c>
      <c r="FS74" s="43">
        <f t="shared" si="529"/>
        <v>0</v>
      </c>
      <c r="FT74" s="43">
        <f t="shared" si="530"/>
        <v>0</v>
      </c>
      <c r="FU74" s="43">
        <f t="shared" si="531"/>
        <v>0</v>
      </c>
      <c r="FV74" s="43">
        <f t="shared" si="532"/>
        <v>0</v>
      </c>
      <c r="FW74" s="43">
        <f t="shared" si="533"/>
        <v>0</v>
      </c>
      <c r="FX74" s="43">
        <f t="shared" si="534"/>
        <v>0</v>
      </c>
      <c r="FY74" s="43">
        <f t="shared" si="535"/>
        <v>0</v>
      </c>
      <c r="FZ74" s="43">
        <f t="shared" si="536"/>
        <v>0</v>
      </c>
      <c r="GA74" s="43">
        <f t="shared" si="537"/>
        <v>0</v>
      </c>
      <c r="GB74" s="43">
        <f t="shared" si="538"/>
        <v>1.5275000238996559</v>
      </c>
      <c r="GC74" s="43">
        <f t="shared" si="539"/>
        <v>1.5275000000013566</v>
      </c>
      <c r="GD74" s="43">
        <f t="shared" si="540"/>
        <v>1.5275000000000019</v>
      </c>
      <c r="GE74" s="43">
        <f t="shared" si="541"/>
        <v>0</v>
      </c>
      <c r="GF74" s="43">
        <f t="shared" si="542"/>
        <v>0</v>
      </c>
      <c r="GG74" s="43">
        <f t="shared" si="543"/>
        <v>0</v>
      </c>
      <c r="GH74" s="43">
        <f t="shared" si="544"/>
        <v>0</v>
      </c>
      <c r="GI74" s="43">
        <f t="shared" si="545"/>
        <v>0</v>
      </c>
      <c r="GJ74" s="43">
        <f t="shared" si="546"/>
        <v>0</v>
      </c>
      <c r="GK74" s="43">
        <f t="shared" si="547"/>
        <v>0</v>
      </c>
      <c r="GL74" s="47">
        <f t="shared" si="548"/>
        <v>2.6400000000000015</v>
      </c>
      <c r="GM74" s="43">
        <f t="shared" si="479"/>
        <v>0</v>
      </c>
      <c r="GN74" s="43">
        <f t="shared" si="480"/>
        <v>-8.7115185316749688</v>
      </c>
      <c r="GO74" s="43">
        <f t="shared" si="481"/>
        <v>0</v>
      </c>
      <c r="GP74" s="43">
        <f t="shared" si="482"/>
        <v>0</v>
      </c>
      <c r="GQ74" s="43">
        <f t="shared" si="483"/>
        <v>0</v>
      </c>
      <c r="GR74" s="43">
        <f t="shared" si="484"/>
        <v>0</v>
      </c>
      <c r="GS74" s="43">
        <f t="shared" si="485"/>
        <v>0</v>
      </c>
      <c r="GT74" s="43">
        <f t="shared" si="486"/>
        <v>0</v>
      </c>
      <c r="GU74" s="43">
        <f t="shared" si="487"/>
        <v>0</v>
      </c>
      <c r="GV74" s="43">
        <f t="shared" si="488"/>
        <v>0</v>
      </c>
      <c r="GW74" s="43">
        <f t="shared" si="489"/>
        <v>0</v>
      </c>
      <c r="GX74" s="43">
        <f t="shared" si="490"/>
        <v>-7.3867516705174294</v>
      </c>
      <c r="GY74" s="43">
        <f t="shared" si="491"/>
        <v>-8.9602422809162849</v>
      </c>
      <c r="GZ74" s="43">
        <f t="shared" si="492"/>
        <v>-10.533732891315141</v>
      </c>
      <c r="HA74" s="43">
        <f t="shared" si="493"/>
        <v>0</v>
      </c>
      <c r="HB74" s="43">
        <f t="shared" si="494"/>
        <v>0</v>
      </c>
      <c r="HC74" s="43">
        <f t="shared" si="495"/>
        <v>0</v>
      </c>
      <c r="HD74" s="43">
        <f t="shared" si="496"/>
        <v>0</v>
      </c>
      <c r="HE74" s="43">
        <f t="shared" si="497"/>
        <v>0</v>
      </c>
      <c r="HF74" s="43">
        <f t="shared" si="498"/>
        <v>0</v>
      </c>
      <c r="HG74" s="43">
        <f t="shared" si="499"/>
        <v>0</v>
      </c>
      <c r="HH74" s="47">
        <f t="shared" si="549"/>
        <v>2.6400000000000015</v>
      </c>
      <c r="HI74" s="43">
        <f t="shared" si="550"/>
        <v>0</v>
      </c>
      <c r="HJ74" s="43">
        <f t="shared" si="551"/>
        <v>8.7115185316749688</v>
      </c>
      <c r="HK74" s="43">
        <f t="shared" si="552"/>
        <v>0</v>
      </c>
      <c r="HL74" s="43">
        <f t="shared" si="553"/>
        <v>0</v>
      </c>
      <c r="HM74" s="43">
        <f t="shared" si="554"/>
        <v>0</v>
      </c>
      <c r="HN74" s="43">
        <f t="shared" si="555"/>
        <v>0</v>
      </c>
      <c r="HO74" s="43">
        <f t="shared" si="556"/>
        <v>0</v>
      </c>
      <c r="HP74" s="43">
        <f t="shared" si="557"/>
        <v>0</v>
      </c>
      <c r="HQ74" s="43">
        <f t="shared" si="558"/>
        <v>0</v>
      </c>
      <c r="HR74" s="43">
        <f t="shared" si="559"/>
        <v>0</v>
      </c>
      <c r="HS74" s="43">
        <f t="shared" si="560"/>
        <v>0</v>
      </c>
      <c r="HT74" s="43">
        <f t="shared" si="561"/>
        <v>7.3867516705174294</v>
      </c>
      <c r="HU74" s="43">
        <f t="shared" si="562"/>
        <v>8.9602422809162849</v>
      </c>
      <c r="HV74" s="43">
        <f t="shared" si="563"/>
        <v>10.533732891315141</v>
      </c>
      <c r="HW74" s="43">
        <f t="shared" si="564"/>
        <v>0</v>
      </c>
      <c r="HX74" s="43">
        <f t="shared" si="565"/>
        <v>0</v>
      </c>
      <c r="HY74" s="43">
        <f t="shared" si="566"/>
        <v>0</v>
      </c>
      <c r="HZ74" s="43">
        <f t="shared" si="567"/>
        <v>0</v>
      </c>
      <c r="IA74" s="43">
        <f t="shared" si="568"/>
        <v>0</v>
      </c>
      <c r="IB74" s="43">
        <f t="shared" si="569"/>
        <v>0</v>
      </c>
      <c r="IC74" s="43">
        <f t="shared" si="570"/>
        <v>0</v>
      </c>
      <c r="ID74" s="47">
        <f t="shared" si="571"/>
        <v>2.6400000000000015</v>
      </c>
      <c r="IE74" s="43">
        <f t="shared" si="572"/>
        <v>0</v>
      </c>
      <c r="IF74" s="43">
        <f t="shared" si="573"/>
        <v>0</v>
      </c>
      <c r="IG74" s="43">
        <f t="shared" si="574"/>
        <v>0</v>
      </c>
      <c r="IH74" s="43">
        <f t="shared" si="575"/>
        <v>0</v>
      </c>
      <c r="II74" s="43">
        <f t="shared" si="576"/>
        <v>0</v>
      </c>
      <c r="IJ74" s="43">
        <f t="shared" si="577"/>
        <v>0</v>
      </c>
      <c r="IK74" s="43">
        <f t="shared" si="578"/>
        <v>0</v>
      </c>
      <c r="IL74" s="43">
        <f t="shared" si="579"/>
        <v>0</v>
      </c>
      <c r="IM74" s="43">
        <f t="shared" si="580"/>
        <v>0</v>
      </c>
      <c r="IN74" s="43">
        <f t="shared" si="581"/>
        <v>0</v>
      </c>
      <c r="IO74" s="43">
        <f t="shared" si="582"/>
        <v>0</v>
      </c>
      <c r="IP74" s="43">
        <f t="shared" si="583"/>
        <v>0</v>
      </c>
      <c r="IQ74" s="43">
        <f t="shared" si="584"/>
        <v>0</v>
      </c>
      <c r="IR74" s="43">
        <f t="shared" si="585"/>
        <v>0</v>
      </c>
      <c r="IS74" s="43">
        <f t="shared" si="586"/>
        <v>0</v>
      </c>
      <c r="IT74" s="43">
        <f t="shared" si="587"/>
        <v>0</v>
      </c>
      <c r="IU74" s="43">
        <f t="shared" si="588"/>
        <v>0</v>
      </c>
      <c r="IV74" s="43">
        <f t="shared" si="589"/>
        <v>0</v>
      </c>
      <c r="IW74" s="43">
        <f t="shared" si="590"/>
        <v>0</v>
      </c>
      <c r="IX74" s="43">
        <f t="shared" si="591"/>
        <v>0</v>
      </c>
      <c r="IY74" s="43">
        <f t="shared" si="592"/>
        <v>0</v>
      </c>
      <c r="IZ74" s="47">
        <f t="shared" si="593"/>
        <v>2.6400000000000015</v>
      </c>
      <c r="JA74" s="43" t="e">
        <f t="shared" ref="JA74:JA108" si="690">IF(ABS(CG74)&gt;=$S$5,6,NA())</f>
        <v>#N/A</v>
      </c>
      <c r="JB74" s="43" t="e">
        <f t="shared" ref="JB74:JB108" si="691">IF(ABS(CH74)&gt;=$S$5,6,NA())</f>
        <v>#N/A</v>
      </c>
      <c r="JC74" s="43" t="e">
        <f t="shared" ref="JC74:JC108" si="692">IF(ABS(CI74)&gt;=$S$5,6,NA())</f>
        <v>#N/A</v>
      </c>
      <c r="JD74" s="43" t="e">
        <f t="shared" ref="JD74:JD108" si="693">IF(ABS(CJ74)&gt;=$S$5,6,NA())</f>
        <v>#N/A</v>
      </c>
      <c r="JE74" s="43" t="e">
        <f t="shared" ref="JE74:JE108" si="694">IF(ABS(CK74)&gt;=$S$5,6,NA())</f>
        <v>#N/A</v>
      </c>
      <c r="JF74" s="43" t="e">
        <f t="shared" ref="JF74:JF108" si="695">IF(ABS(CL74)&gt;=$S$5,6,NA())</f>
        <v>#N/A</v>
      </c>
      <c r="JG74" s="43" t="e">
        <f t="shared" ref="JG74:JG108" si="696">IF(ABS(CM74)&gt;=$S$5,6,NA())</f>
        <v>#N/A</v>
      </c>
      <c r="JH74" s="43" t="e">
        <f t="shared" ref="JH74:JH108" si="697">IF(ABS(CN74)&gt;=$S$5,6,NA())</f>
        <v>#N/A</v>
      </c>
      <c r="JI74" s="43" t="e">
        <f t="shared" ref="JI74:JI108" si="698">IF(ABS(CO74)&gt;=$S$5,6,NA())</f>
        <v>#N/A</v>
      </c>
      <c r="JJ74" s="43" t="e">
        <f t="shared" ref="JJ74:JJ108" si="699">IF(ABS(CP74)&gt;=$S$5,6,NA())</f>
        <v>#N/A</v>
      </c>
      <c r="JK74" s="43" t="e">
        <f t="shared" ref="JK74:JK108" si="700">IF(ABS(CQ74)&gt;=$S$5,6,NA())</f>
        <v>#N/A</v>
      </c>
      <c r="JL74" s="43" t="e">
        <f t="shared" ref="JL74:JL108" si="701">IF(ABS(CR74)&gt;=$S$5,6,NA())</f>
        <v>#N/A</v>
      </c>
      <c r="JM74" s="43" t="e">
        <f t="shared" ref="JM74:JM108" si="702">IF(ABS(CS74)&gt;=$S$5,6,NA())</f>
        <v>#N/A</v>
      </c>
      <c r="JN74" s="43" t="e">
        <f t="shared" ref="JN74:JN108" si="703">IF(ABS(CT74)&gt;=$S$5,6,NA())</f>
        <v>#N/A</v>
      </c>
      <c r="JO74" s="43" t="e">
        <f t="shared" ref="JO74:JO108" si="704">IF(ABS(CU74)&gt;=$S$5,6,NA())</f>
        <v>#N/A</v>
      </c>
      <c r="JP74" s="43" t="e">
        <f t="shared" ref="JP74:JP108" si="705">IF(ABS(CV74)&gt;=$S$5,6,NA())</f>
        <v>#N/A</v>
      </c>
      <c r="JQ74" s="43" t="e">
        <f t="shared" ref="JQ74:JQ108" si="706">IF(ABS(CW74)&gt;=$S$5,6,NA())</f>
        <v>#N/A</v>
      </c>
      <c r="JR74" s="43" t="e">
        <f t="shared" ref="JR74:JR108" si="707">IF(ABS(CX74)&gt;=$S$5,6,NA())</f>
        <v>#N/A</v>
      </c>
      <c r="JS74" s="43" t="e">
        <f t="shared" ref="JS74:JS108" si="708">IF(ABS(CY74)&gt;=$S$5,6,NA())</f>
        <v>#N/A</v>
      </c>
      <c r="JT74" s="43" t="e">
        <f t="shared" ref="JT74:JT108" si="709">IF(ABS(CZ74)&gt;=$S$5,6,NA())</f>
        <v>#N/A</v>
      </c>
      <c r="JU74" s="43" t="e">
        <f t="shared" ref="JU74:JU108" si="710">IF(ABS(DA74)&gt;=$S$5,6,NA())</f>
        <v>#N/A</v>
      </c>
      <c r="JV74" s="47">
        <f t="shared" si="594"/>
        <v>2.6400000000000015</v>
      </c>
      <c r="JW74" s="36">
        <f t="shared" si="595"/>
        <v>0</v>
      </c>
      <c r="JX74" s="36">
        <f t="shared" si="596"/>
        <v>0</v>
      </c>
      <c r="JY74" s="36">
        <f t="shared" si="597"/>
        <v>0</v>
      </c>
      <c r="JZ74" s="36">
        <f t="shared" si="598"/>
        <v>0</v>
      </c>
      <c r="KA74" s="36">
        <f t="shared" si="599"/>
        <v>0</v>
      </c>
      <c r="KB74" s="36">
        <f t="shared" si="600"/>
        <v>0</v>
      </c>
      <c r="KC74" s="36">
        <f t="shared" si="601"/>
        <v>0</v>
      </c>
      <c r="KD74" s="36">
        <f t="shared" si="602"/>
        <v>0</v>
      </c>
      <c r="KE74" s="36">
        <f t="shared" si="603"/>
        <v>0</v>
      </c>
      <c r="KF74" s="36">
        <f t="shared" si="604"/>
        <v>0</v>
      </c>
      <c r="KG74" s="36">
        <f t="shared" si="605"/>
        <v>0</v>
      </c>
      <c r="KH74" s="36">
        <f t="shared" si="606"/>
        <v>0</v>
      </c>
      <c r="KI74" s="36">
        <f t="shared" si="607"/>
        <v>0</v>
      </c>
      <c r="KJ74" s="36">
        <f t="shared" si="608"/>
        <v>0</v>
      </c>
      <c r="KK74" s="36">
        <f t="shared" si="609"/>
        <v>0</v>
      </c>
      <c r="KL74" s="36">
        <f t="shared" si="610"/>
        <v>0</v>
      </c>
      <c r="KM74" s="36">
        <f t="shared" si="611"/>
        <v>0</v>
      </c>
      <c r="KN74" s="36">
        <f t="shared" si="612"/>
        <v>0</v>
      </c>
      <c r="KO74" s="36">
        <f t="shared" si="613"/>
        <v>0</v>
      </c>
      <c r="KP74" s="36">
        <f t="shared" si="614"/>
        <v>0</v>
      </c>
      <c r="KQ74" s="36">
        <f t="shared" si="615"/>
        <v>0</v>
      </c>
      <c r="KR74" s="47">
        <f t="shared" si="616"/>
        <v>2.6400000000000015</v>
      </c>
      <c r="KS74" s="1">
        <f t="shared" si="617"/>
        <v>1</v>
      </c>
      <c r="KT74" s="1">
        <f t="shared" si="618"/>
        <v>0</v>
      </c>
      <c r="KU74" s="1">
        <f t="shared" si="619"/>
        <v>1</v>
      </c>
      <c r="KV74" s="1">
        <f t="shared" si="620"/>
        <v>1</v>
      </c>
      <c r="KW74" s="1">
        <f t="shared" si="621"/>
        <v>1</v>
      </c>
      <c r="KX74" s="1">
        <f t="shared" si="622"/>
        <v>1</v>
      </c>
      <c r="KY74" s="1">
        <f t="shared" si="623"/>
        <v>1</v>
      </c>
      <c r="KZ74" s="1">
        <f t="shared" si="624"/>
        <v>1</v>
      </c>
      <c r="LA74" s="1">
        <f t="shared" si="625"/>
        <v>1</v>
      </c>
      <c r="LB74" s="1">
        <f t="shared" si="626"/>
        <v>1</v>
      </c>
      <c r="LC74" s="1">
        <f t="shared" si="627"/>
        <v>1</v>
      </c>
      <c r="LD74" s="1">
        <f t="shared" si="628"/>
        <v>0</v>
      </c>
      <c r="LE74" s="1">
        <f t="shared" si="629"/>
        <v>0</v>
      </c>
      <c r="LF74" s="1">
        <f t="shared" si="630"/>
        <v>0</v>
      </c>
      <c r="LG74" s="1">
        <f t="shared" si="631"/>
        <v>1</v>
      </c>
      <c r="LH74" s="1">
        <f t="shared" si="632"/>
        <v>1</v>
      </c>
      <c r="LI74" s="1">
        <f t="shared" si="633"/>
        <v>1</v>
      </c>
      <c r="LJ74" s="1">
        <f t="shared" si="634"/>
        <v>1</v>
      </c>
      <c r="LK74" s="1">
        <f t="shared" si="635"/>
        <v>1</v>
      </c>
      <c r="LL74" s="1">
        <f t="shared" si="636"/>
        <v>1</v>
      </c>
      <c r="LM74" s="1">
        <f t="shared" si="637"/>
        <v>1</v>
      </c>
      <c r="LN74" s="47">
        <f t="shared" si="638"/>
        <v>2.6400000000000015</v>
      </c>
      <c r="LO74" s="43">
        <f t="shared" si="639"/>
        <v>0</v>
      </c>
      <c r="LP74" s="43">
        <f t="shared" si="640"/>
        <v>2.5769101426116037</v>
      </c>
      <c r="LQ74" s="43">
        <f t="shared" si="641"/>
        <v>0</v>
      </c>
      <c r="LR74" s="43">
        <f t="shared" si="642"/>
        <v>0</v>
      </c>
      <c r="LS74" s="43">
        <f t="shared" si="643"/>
        <v>0</v>
      </c>
      <c r="LT74" s="43">
        <f t="shared" si="644"/>
        <v>0</v>
      </c>
      <c r="LU74" s="43">
        <f t="shared" si="645"/>
        <v>0</v>
      </c>
      <c r="LV74" s="43">
        <f t="shared" si="646"/>
        <v>0</v>
      </c>
      <c r="LW74" s="43">
        <f t="shared" si="647"/>
        <v>0</v>
      </c>
      <c r="LX74" s="43">
        <f t="shared" si="648"/>
        <v>0</v>
      </c>
      <c r="LY74" s="43">
        <f t="shared" si="649"/>
        <v>0</v>
      </c>
      <c r="LZ74" s="43">
        <f t="shared" si="650"/>
        <v>4.0899871807562533</v>
      </c>
      <c r="MA74" s="43">
        <f t="shared" si="651"/>
        <v>2.3025831748970655</v>
      </c>
      <c r="MB74" s="43">
        <f t="shared" si="652"/>
        <v>0.55967674204608286</v>
      </c>
      <c r="MC74" s="43">
        <f t="shared" si="653"/>
        <v>0</v>
      </c>
      <c r="MD74" s="43">
        <f t="shared" si="654"/>
        <v>0</v>
      </c>
      <c r="ME74" s="43">
        <f t="shared" si="655"/>
        <v>0</v>
      </c>
      <c r="MF74" s="43">
        <f t="shared" si="656"/>
        <v>0</v>
      </c>
      <c r="MG74" s="43">
        <f t="shared" si="657"/>
        <v>0</v>
      </c>
      <c r="MH74" s="43">
        <f t="shared" si="658"/>
        <v>0</v>
      </c>
      <c r="MI74" s="43">
        <f t="shared" si="659"/>
        <v>0</v>
      </c>
      <c r="MJ74" s="47">
        <f t="shared" si="660"/>
        <v>2.6400000000000015</v>
      </c>
      <c r="MK74" s="43" t="e">
        <f t="shared" si="500"/>
        <v>#N/A</v>
      </c>
      <c r="ML74" s="43" t="e">
        <f t="shared" ref="ML74:ML108" si="711">IF(AND(ABS(CH74)&gt;0,EV74&gt;=DZ73,NH74&lt;&gt;0),3,NA())</f>
        <v>#N/A</v>
      </c>
      <c r="MM74" s="43" t="e">
        <f t="shared" ref="MM74:MM108" si="712">IF(AND(ABS(CI74)&gt;0,EW74&gt;=EA73,NI74&lt;&gt;0),3,NA())</f>
        <v>#N/A</v>
      </c>
      <c r="MN74" s="43" t="e">
        <f t="shared" ref="MN74:MN108" si="713">IF(AND(ABS(CJ74)&gt;0,EX74&gt;=EB73,NJ74&lt;&gt;0),3,NA())</f>
        <v>#N/A</v>
      </c>
      <c r="MO74" s="43" t="e">
        <f t="shared" ref="MO74:MO108" si="714">IF(AND(ABS(CK74)&gt;0,EY74&gt;=EC73,NK74&lt;&gt;0),3,NA())</f>
        <v>#N/A</v>
      </c>
      <c r="MP74" s="43" t="e">
        <f t="shared" ref="MP74:MP108" si="715">IF(AND(ABS(CL74)&gt;0,EZ74&gt;=ED73,NL74&lt;&gt;0),3,NA())</f>
        <v>#N/A</v>
      </c>
      <c r="MQ74" s="43" t="e">
        <f t="shared" ref="MQ74:MQ108" si="716">IF(AND(ABS(CM74)&gt;0,FA74&gt;=EE73,NM74&lt;&gt;0),3,NA())</f>
        <v>#N/A</v>
      </c>
      <c r="MR74" s="43" t="e">
        <f t="shared" ref="MR74:MR108" si="717">IF(AND(ABS(CN74)&gt;0,FB74&gt;=EF73,NN74&lt;&gt;0),3,NA())</f>
        <v>#N/A</v>
      </c>
      <c r="MS74" s="43" t="e">
        <f t="shared" ref="MS74:MS108" si="718">IF(AND(ABS(CO74)&gt;0,FC74&gt;=EG73,NO74&lt;&gt;0),3,NA())</f>
        <v>#N/A</v>
      </c>
      <c r="MT74" s="43" t="e">
        <f t="shared" ref="MT74:MT108" si="719">IF(AND(ABS(CP74)&gt;0,FD74&gt;=EH73,NP74&lt;&gt;0),3,NA())</f>
        <v>#N/A</v>
      </c>
      <c r="MU74" s="43" t="e">
        <f t="shared" ref="MU74:MU108" si="720">IF(AND(ABS(CQ74)&gt;0,FE74&gt;=EI73,NQ74&lt;&gt;0),3,NA())</f>
        <v>#N/A</v>
      </c>
      <c r="MV74" s="43" t="e">
        <f t="shared" ref="MV74:MV108" si="721">IF(AND(ABS(CR74)&gt;0,FF74&gt;=EJ73,NR74&lt;&gt;0),3,NA())</f>
        <v>#N/A</v>
      </c>
      <c r="MW74" s="43" t="e">
        <f t="shared" ref="MW74:MW108" si="722">IF(AND(ABS(CS74)&gt;0,FG74&gt;=EK73,NS74&lt;&gt;0),3,NA())</f>
        <v>#N/A</v>
      </c>
      <c r="MX74" s="43" t="e">
        <f t="shared" ref="MX74:MX108" si="723">IF(AND(ABS(CT74)&gt;0,FH74&gt;=EL73,NT74&lt;&gt;0),3,NA())</f>
        <v>#N/A</v>
      </c>
      <c r="MY74" s="43" t="e">
        <f t="shared" ref="MY74:MY108" si="724">IF(AND(ABS(CU74)&gt;0,FI74&gt;=EM73,NU74&lt;&gt;0),3,NA())</f>
        <v>#N/A</v>
      </c>
      <c r="MZ74" s="43" t="e">
        <f t="shared" ref="MZ74:MZ108" si="725">IF(AND(ABS(CV74)&gt;0,FJ74&gt;=EN73,NV74&lt;&gt;0),3,NA())</f>
        <v>#N/A</v>
      </c>
      <c r="NA74" s="43" t="e">
        <f t="shared" ref="NA74:NA108" si="726">IF(AND(ABS(CW74)&gt;0,FK74&gt;=EO73,NW74&lt;&gt;0),3,NA())</f>
        <v>#N/A</v>
      </c>
      <c r="NB74" s="43" t="e">
        <f t="shared" ref="NB74:NB108" si="727">IF(AND(ABS(CX74)&gt;0,FL74&gt;=EP73,NX74&lt;&gt;0),3,NA())</f>
        <v>#N/A</v>
      </c>
      <c r="NC74" s="43" t="e">
        <f t="shared" ref="NC74:NC108" si="728">IF(AND(ABS(CY74)&gt;0,FM74&gt;=EQ73,NY74&lt;&gt;0),3,NA())</f>
        <v>#N/A</v>
      </c>
      <c r="ND74" s="43" t="e">
        <f t="shared" ref="ND74:ND108" si="729">IF(AND(ABS(CZ74)&gt;0,FN74&gt;=ER73,NZ74&lt;&gt;0),3,NA())</f>
        <v>#N/A</v>
      </c>
      <c r="NE74" s="43" t="e">
        <f t="shared" ref="NE74:NE108" si="730">IF(AND(ABS(DA74)&gt;0,FO74&gt;=ES73,OA74&lt;&gt;0),3,NA())</f>
        <v>#N/A</v>
      </c>
      <c r="NF74" s="47">
        <f t="shared" si="661"/>
        <v>2.6400000000000015</v>
      </c>
      <c r="NG74" s="43">
        <f>IF(OY73=0,MIN('Drive Train'!$F$35-FQ73*$C$19*'Drive Train'!$F$39,NG73+$C$39)-$C$7,IF(LO73-1&lt;=0,0,IF($C$37=Motors!$C$30,MAX(MAX(NG$8:NG73)*-1,NG73-$C$39),MAX(0,MAX(NG$8:NG73)*-1,NG73-$C$39))))</f>
        <v>0</v>
      </c>
      <c r="NH74" s="43">
        <f>IF(OZ73=0,MIN('Drive Train'!$F$35-FR73*$C$19*'Drive Train'!$F$39,NH73+$C$39)-$C$7,IF(LP73-1&lt;=0,0,IF($C$37=Motors!$C$30,MAX(MAX(NH$8:NH73)*-1,NH73-$C$39),MAX(0,MAX(NH$8:NH73)*-1,NH73-$C$39))))</f>
        <v>0</v>
      </c>
      <c r="NI74" s="43">
        <f>IF(PA73=0,MIN('Drive Train'!$F$35-FS73*$C$19*'Drive Train'!$F$39,NI73+$C$39)-$C$7,IF(LQ73-1&lt;=0,0,IF($C$37=Motors!$C$30,MAX(MAX(NI$8:NI73)*-1,NI73-$C$39),MAX(0,MAX(NI$8:NI73)*-1,NI73-$C$39))))</f>
        <v>0</v>
      </c>
      <c r="NJ74" s="43">
        <f>IF(PB73=0,MIN('Drive Train'!$F$35-FT73*$C$19*'Drive Train'!$F$39,NJ73+$C$39)-$C$7,IF(LR73-1&lt;=0,0,IF($C$37=Motors!$C$30,MAX(MAX(NJ$8:NJ73)*-1,NJ73-$C$39),MAX(0,MAX(NJ$8:NJ73)*-1,NJ73-$C$39))))</f>
        <v>0</v>
      </c>
      <c r="NK74" s="43">
        <f>IF(PC73=0,MIN('Drive Train'!$F$35-FU73*$C$19*'Drive Train'!$F$39,NK73+$C$39)-$C$7,IF(LS73-1&lt;=0,0,IF($C$37=Motors!$C$30,MAX(MAX(NK$8:NK73)*-1,NK73-$C$39),MAX(0,MAX(NK$8:NK73)*-1,NK73-$C$39))))</f>
        <v>0</v>
      </c>
      <c r="NL74" s="43">
        <f>IF(PD73=0,MIN('Drive Train'!$F$35-FV73*$C$19*'Drive Train'!$F$39,NL73+$C$39)-$C$7,IF(LT73-1&lt;=0,0,IF($C$37=Motors!$C$30,MAX(MAX(NL$8:NL73)*-1,NL73-$C$39),MAX(0,MAX(NL$8:NL73)*-1,NL73-$C$39))))</f>
        <v>0</v>
      </c>
      <c r="NM74" s="43">
        <f>IF(PE73=0,MIN('Drive Train'!$F$35-FW73*$C$19*'Drive Train'!$F$39,NM73+$C$39)-$C$7,IF(LU73-1&lt;=0,0,IF($C$37=Motors!$C$30,MAX(MAX(NM$8:NM73)*-1,NM73-$C$39),MAX(0,MAX(NM$8:NM73)*-1,NM73-$C$39))))</f>
        <v>0</v>
      </c>
      <c r="NN74" s="43">
        <f>IF(PF73=0,MIN('Drive Train'!$F$35-FX73*$C$19*'Drive Train'!$F$39,NN73+$C$39)-$C$7,IF(LV73-1&lt;=0,0,IF($C$37=Motors!$C$30,MAX(MAX(NN$8:NN73)*-1,NN73-$C$39),MAX(0,MAX(NN$8:NN73)*-1,NN73-$C$39))))</f>
        <v>0</v>
      </c>
      <c r="NO74" s="43">
        <f>IF(PG73=0,MIN('Drive Train'!$F$35-FY73*$C$19*'Drive Train'!$F$39,NO73+$C$39)-$C$7,IF(LW73-1&lt;=0,0,IF($C$37=Motors!$C$30,MAX(MAX(NO$8:NO73)*-1,NO73-$C$39),MAX(0,MAX(NO$8:NO73)*-1,NO73-$C$39))))</f>
        <v>0</v>
      </c>
      <c r="NP74" s="43">
        <f>IF(PH73=0,MIN('Drive Train'!$F$35-FZ73*$C$19*'Drive Train'!$F$39,NP73+$C$39)-$C$7,IF(LX73-1&lt;=0,0,IF($C$37=Motors!$C$30,MAX(MAX(NP$8:NP73)*-1,NP73-$C$39),MAX(0,MAX(NP$8:NP73)*-1,NP73-$C$39))))</f>
        <v>0</v>
      </c>
      <c r="NQ74" s="43">
        <f>IF(PI73=0,MIN('Drive Train'!$F$35-GA73*$C$19*'Drive Train'!$F$39,NQ73+$C$39)-$C$7,IF(LY73-1&lt;=0,0,IF($C$37=Motors!$C$30,MAX(MAX(NQ$8:NQ73)*-1,NQ73-$C$39),MAX(0,MAX(NQ$8:NQ73)*-1,NQ73-$C$39))))</f>
        <v>0</v>
      </c>
      <c r="NR74" s="43">
        <f>IF(PJ73=0,MIN('Drive Train'!$F$35-GB73*$C$19*'Drive Train'!$F$39,NR73+$C$39)-$C$7,IF(LZ73-1&lt;=0,0,IF($C$37=Motors!$C$30,MAX(MAX(NR$8:NR73)*-1,NR73-$C$39),MAX(0,MAX(NR$8:NR73)*-1,NR73-$C$39))))</f>
        <v>0</v>
      </c>
      <c r="NS74" s="43">
        <f>IF(PK73=0,MIN('Drive Train'!$F$35-GC73*$C$19*'Drive Train'!$F$39,NS73+$C$39)-$C$7,IF(MA73-1&lt;=0,0,IF($C$37=Motors!$C$30,MAX(MAX(NS$8:NS73)*-1,NS73-$C$39),MAX(0,MAX(NS$8:NS73)*-1,NS73-$C$39))))</f>
        <v>0</v>
      </c>
      <c r="NT74" s="43">
        <f>IF(PL73=0,MIN('Drive Train'!$F$35-GD73*$C$19*'Drive Train'!$F$39,NT73+$C$39)-$C$7,IF(MB73-1&lt;=0,0,IF($C$37=Motors!$C$30,MAX(MAX(NT$8:NT73)*-1,NT73-$C$39),MAX(0,MAX(NT$8:NT73)*-1,NT73-$C$39))))</f>
        <v>0</v>
      </c>
      <c r="NU74" s="43">
        <f>IF(PM73=0,MIN('Drive Train'!$F$35-GE73*$C$19*'Drive Train'!$F$39,NU73+$C$39)-$C$7,IF(MC73-1&lt;=0,0,IF($C$37=Motors!$C$30,MAX(MAX(NU$8:NU73)*-1,NU73-$C$39),MAX(0,MAX(NU$8:NU73)*-1,NU73-$C$39))))</f>
        <v>0</v>
      </c>
      <c r="NV74" s="43">
        <f>IF(PN73=0,MIN('Drive Train'!$F$35-GF73*$C$19*'Drive Train'!$F$39,NV73+$C$39)-$C$7,IF(MD73-1&lt;=0,0,IF($C$37=Motors!$C$30,MAX(MAX(NV$8:NV73)*-1,NV73-$C$39),MAX(0,MAX(NV$8:NV73)*-1,NV73-$C$39))))</f>
        <v>0</v>
      </c>
      <c r="NW74" s="43">
        <f>IF(PO73=0,MIN('Drive Train'!$F$35-GG73*$C$19*'Drive Train'!$F$39,NW73+$C$39)-$C$7,IF(ME73-1&lt;=0,0,IF($C$37=Motors!$C$30,MAX(MAX(NW$8:NW73)*-1,NW73-$C$39),MAX(0,MAX(NW$8:NW73)*-1,NW73-$C$39))))</f>
        <v>0</v>
      </c>
      <c r="NX74" s="43">
        <f>IF(PP73=0,MIN('Drive Train'!$F$35-GH73*$C$19*'Drive Train'!$F$39,NX73+$C$39)-$C$7,IF(MF73-1&lt;=0,0,IF($C$37=Motors!$C$30,MAX(MAX(NX$8:NX73)*-1,NX73-$C$39),MAX(0,MAX(NX$8:NX73)*-1,NX73-$C$39))))</f>
        <v>0</v>
      </c>
      <c r="NY74" s="43">
        <f>IF(PQ73=0,MIN('Drive Train'!$F$35-GI73*$C$19*'Drive Train'!$F$39,NY73+$C$39)-$C$7,IF(MG73-1&lt;=0,0,IF($C$37=Motors!$C$30,MAX(MAX(NY$8:NY73)*-1,NY73-$C$39),MAX(0,MAX(NY$8:NY73)*-1,NY73-$C$39))))</f>
        <v>0</v>
      </c>
      <c r="NZ74" s="43">
        <f>IF(PR73=0,MIN('Drive Train'!$F$35-GJ73*$C$19*'Drive Train'!$F$39,NZ73+$C$39)-$C$7,IF(MH73-1&lt;=0,0,IF($C$37=Motors!$C$30,MAX(MAX(NZ$8:NZ73)*-1,NZ73-$C$39),MAX(0,MAX(NZ$8:NZ73)*-1,NZ73-$C$39))))</f>
        <v>0</v>
      </c>
      <c r="OA74" s="43">
        <f>IF(PS73=0,MIN('Drive Train'!$F$35-GK73*$C$19*'Drive Train'!$F$39,OA73+$C$39)-$C$7,IF(MI73-1&lt;=0,0,IF($C$37=Motors!$C$30,MAX(MAX(OA$8:OA73)*-1,OA73-$C$39),MAX(0,MAX(OA$8:OA73)*-1,OA73-$C$39))))</f>
        <v>0</v>
      </c>
      <c r="OB74" s="47">
        <f t="shared" si="662"/>
        <v>2.6400000000000015</v>
      </c>
      <c r="OC74" s="43">
        <f>'Drive Train'!$F$35-(FQ74*$C$13)*$C$19*'Drive Train'!$F$39</f>
        <v>12.4</v>
      </c>
      <c r="OD74" s="43">
        <f>'Drive Train'!$F$35-(FR74*$C$13)*$C$19*'Drive Train'!$F$39</f>
        <v>12.335845000000001</v>
      </c>
      <c r="OE74" s="43">
        <f>'Drive Train'!$F$35-(FS74*$C$13)*$C$19*'Drive Train'!$F$39</f>
        <v>12.4</v>
      </c>
      <c r="OF74" s="43">
        <f>'Drive Train'!$F$35-(FT74*$C$13)*$C$19*'Drive Train'!$F$39</f>
        <v>12.4</v>
      </c>
      <c r="OG74" s="43">
        <f>'Drive Train'!$F$35-(FU74*$C$13)*$C$19*'Drive Train'!$F$39</f>
        <v>12.4</v>
      </c>
      <c r="OH74" s="43">
        <f>'Drive Train'!$F$35-(FV74*$C$13)*$C$19*'Drive Train'!$F$39</f>
        <v>12.4</v>
      </c>
      <c r="OI74" s="43">
        <f>'Drive Train'!$F$35-(FW74*$C$13)*$C$19*'Drive Train'!$F$39</f>
        <v>12.4</v>
      </c>
      <c r="OJ74" s="43">
        <f>'Drive Train'!$F$35-(FX74*$C$13)*$C$19*'Drive Train'!$F$39</f>
        <v>12.4</v>
      </c>
      <c r="OK74" s="43">
        <f>'Drive Train'!$F$35-(FY74*$C$13)*$C$19*'Drive Train'!$F$39</f>
        <v>12.4</v>
      </c>
      <c r="OL74" s="43">
        <f>'Drive Train'!$F$35-(FZ74*$C$13)*$C$19*'Drive Train'!$F$39</f>
        <v>12.4</v>
      </c>
      <c r="OM74" s="43">
        <f>'Drive Train'!$F$35-(GA74*$C$13)*$C$19*'Drive Train'!$F$39</f>
        <v>12.4</v>
      </c>
      <c r="ON74" s="43">
        <f>'Drive Train'!$F$35-(GB74*$C$13)*$C$19*'Drive Train'!$F$39</f>
        <v>12.335844998996215</v>
      </c>
      <c r="OO74" s="43">
        <f>'Drive Train'!$F$35-(GC74*$C$13)*$C$19*'Drive Train'!$F$39</f>
        <v>12.335844999999944</v>
      </c>
      <c r="OP74" s="43">
        <f>'Drive Train'!$F$35-(GD74*$C$13)*$C$19*'Drive Train'!$F$39</f>
        <v>12.335845000000001</v>
      </c>
      <c r="OQ74" s="43">
        <f>'Drive Train'!$F$35-(GE74*$C$13)*$C$19*'Drive Train'!$F$39</f>
        <v>12.4</v>
      </c>
      <c r="OR74" s="43">
        <f>'Drive Train'!$F$35-(GF74*$C$13)*$C$19*'Drive Train'!$F$39</f>
        <v>12.4</v>
      </c>
      <c r="OS74" s="43">
        <f>'Drive Train'!$F$35-(GG74*$C$13)*$C$19*'Drive Train'!$F$39</f>
        <v>12.4</v>
      </c>
      <c r="OT74" s="43">
        <f>'Drive Train'!$F$35-(GH74*$C$13)*$C$19*'Drive Train'!$F$39</f>
        <v>12.4</v>
      </c>
      <c r="OU74" s="43">
        <f>'Drive Train'!$F$35-(GI74*$C$13)*$C$19*'Drive Train'!$F$39</f>
        <v>12.4</v>
      </c>
      <c r="OV74" s="43">
        <f>'Drive Train'!$F$35-(GJ74*$C$13)*$C$19*'Drive Train'!$F$39</f>
        <v>12.4</v>
      </c>
      <c r="OW74" s="43">
        <f>'Drive Train'!$F$35-(GK74*$C$13)*$C$19*'Drive Train'!$F$39</f>
        <v>12.4</v>
      </c>
      <c r="OX74" s="47">
        <f t="shared" si="663"/>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190">
        <f t="shared" si="664"/>
        <v>2.6400000000000015</v>
      </c>
      <c r="PU74" s="43">
        <f t="shared" si="665"/>
        <v>15.29521453649356</v>
      </c>
      <c r="PV74" s="43">
        <f t="shared" si="666"/>
        <v>22.610644159831644</v>
      </c>
      <c r="PW74" s="43">
        <f t="shared" si="667"/>
        <v>19.659205245198354</v>
      </c>
      <c r="PX74" s="43">
        <f t="shared" si="668"/>
        <v>15.922362554936914</v>
      </c>
      <c r="PY74" s="43">
        <f t="shared" si="669"/>
        <v>13.997470007769731</v>
      </c>
      <c r="PZ74" s="43">
        <f t="shared" si="670"/>
        <v>12.208295022960858</v>
      </c>
      <c r="QA74" s="43">
        <f t="shared" si="671"/>
        <v>11.812774381794295</v>
      </c>
      <c r="QB74" s="43">
        <f t="shared" si="672"/>
        <v>11.153060367918922</v>
      </c>
      <c r="QC74" s="43">
        <f t="shared" si="673"/>
        <v>10.945422930559467</v>
      </c>
      <c r="QD74" s="43">
        <f t="shared" si="674"/>
        <v>10.744299234348867</v>
      </c>
      <c r="QE74" s="43">
        <f t="shared" si="675"/>
        <v>10.598935127087987</v>
      </c>
      <c r="QF74" s="43">
        <f t="shared" si="676"/>
        <v>13.578506258575539</v>
      </c>
      <c r="QG74" s="43">
        <f t="shared" si="677"/>
        <v>14.661299990628224</v>
      </c>
      <c r="QH74" s="43">
        <f t="shared" si="678"/>
        <v>15.345667321890753</v>
      </c>
      <c r="QI74" s="43">
        <f t="shared" si="679"/>
        <v>15.225720822529869</v>
      </c>
      <c r="QJ74" s="43">
        <f t="shared" si="680"/>
        <v>15.866407696386977</v>
      </c>
      <c r="QK74" s="43">
        <f t="shared" si="681"/>
        <v>16.23173898600314</v>
      </c>
      <c r="QL74" s="43">
        <f t="shared" si="682"/>
        <v>16.322777686005129</v>
      </c>
      <c r="QM74" s="43">
        <f t="shared" si="683"/>
        <v>16.11264101882972</v>
      </c>
      <c r="QN74" s="43">
        <f t="shared" si="684"/>
        <v>16.187403996628273</v>
      </c>
      <c r="QO74" s="43">
        <f t="shared" si="685"/>
        <v>16.005121974387158</v>
      </c>
      <c r="QP74" s="47">
        <f t="shared" si="686"/>
        <v>2.6400000000000015</v>
      </c>
      <c r="QQ74" s="43">
        <f t="shared" si="501"/>
        <v>0</v>
      </c>
      <c r="QR74" s="43">
        <f t="shared" si="502"/>
        <v>1.9887219367401305E-2</v>
      </c>
      <c r="QS74" s="43">
        <f t="shared" si="503"/>
        <v>0</v>
      </c>
      <c r="QT74" s="43">
        <f t="shared" si="504"/>
        <v>0</v>
      </c>
      <c r="QU74" s="43">
        <f t="shared" si="505"/>
        <v>0</v>
      </c>
      <c r="QV74" s="43">
        <f t="shared" si="506"/>
        <v>0</v>
      </c>
      <c r="QW74" s="43">
        <f t="shared" si="507"/>
        <v>0</v>
      </c>
      <c r="QX74" s="43">
        <f t="shared" si="508"/>
        <v>0</v>
      </c>
      <c r="QY74" s="43">
        <f t="shared" si="509"/>
        <v>0</v>
      </c>
      <c r="QZ74" s="43">
        <f t="shared" si="510"/>
        <v>0</v>
      </c>
      <c r="RA74" s="43">
        <f t="shared" si="511"/>
        <v>0</v>
      </c>
      <c r="RB74" s="43">
        <f t="shared" si="512"/>
        <v>1.9887219678561829E-2</v>
      </c>
      <c r="RC74" s="43">
        <f t="shared" si="513"/>
        <v>1.9887219367418971E-2</v>
      </c>
      <c r="RD74" s="43">
        <f t="shared" si="514"/>
        <v>1.9887219367401329E-2</v>
      </c>
      <c r="RE74" s="43">
        <f t="shared" si="515"/>
        <v>0</v>
      </c>
      <c r="RF74" s="43">
        <f t="shared" si="516"/>
        <v>0</v>
      </c>
      <c r="RG74" s="43">
        <f t="shared" si="517"/>
        <v>0</v>
      </c>
      <c r="RH74" s="43">
        <f t="shared" si="518"/>
        <v>0</v>
      </c>
      <c r="RI74" s="43">
        <f t="shared" si="519"/>
        <v>0</v>
      </c>
      <c r="RJ74" s="43">
        <f t="shared" si="520"/>
        <v>0</v>
      </c>
      <c r="RK74" s="43">
        <f t="shared" si="521"/>
        <v>0</v>
      </c>
      <c r="RL74" s="47">
        <f t="shared" si="687"/>
        <v>2.6400000000000015</v>
      </c>
      <c r="RM74" s="2">
        <f>IF(AND(LO74&gt;=LO$6*'Drive Train'!$AA$52,LO74&lt;=LO$6*'Drive Train'!$AA$53,KS74=0,JW74=0,EU74&gt;0),$C$17,0)</f>
        <v>0</v>
      </c>
      <c r="RN74" s="2">
        <f>IF(AND(LP74&gt;=LP$6*'Drive Train'!$AA$52,LP74&lt;=LP$6*'Drive Train'!$AA$53,KT74=0,JX74=0,EV74&gt;0),$C$17,0)</f>
        <v>0</v>
      </c>
      <c r="RO74" s="2">
        <f>IF(AND(LQ74&gt;=LQ$6*'Drive Train'!$AA$52,LQ74&lt;=LQ$6*'Drive Train'!$AA$53,KU74=0,JY74=0,EW74&gt;0),$C$17,0)</f>
        <v>0</v>
      </c>
      <c r="RP74" s="2">
        <f>IF(AND(LR74&gt;=LR$6*'Drive Train'!$AA$52,LR74&lt;=LR$6*'Drive Train'!$AA$53,KV74=0,JZ74=0,EX74&gt;0),$C$17,0)</f>
        <v>0</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v>
      </c>
      <c r="RY74" s="2">
        <f>IF(AND(MA74&gt;=MA$6*'Drive Train'!$AA$52,MA74&lt;=MA$6*'Drive Train'!$AA$53,LE74=0,KI74=0,FG74&gt;0),$C$17,0)</f>
        <v>0</v>
      </c>
      <c r="RZ74" s="2">
        <f>IF(AND(MB74&gt;=MB$6*'Drive Train'!$AA$52,MB74&lt;=MB$6*'Drive Train'!$AA$53,LF74=0,KJ74=0,FH74&gt;0),$C$17,0)</f>
        <v>0</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688"/>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0.04</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689"/>
        <v>2.6400000000000015</v>
      </c>
    </row>
    <row r="75" spans="2:524" x14ac:dyDescent="0.3">
      <c r="B75" s="1"/>
      <c r="C75" s="16"/>
      <c r="F75" s="39" t="s">
        <v>136</v>
      </c>
      <c r="G75" s="39">
        <v>25</v>
      </c>
      <c r="H75" s="39" t="s">
        <v>137</v>
      </c>
      <c r="I75" s="36">
        <f>'Drive Train'!AA50</f>
        <v>60</v>
      </c>
      <c r="J75" s="39" t="s">
        <v>138</v>
      </c>
      <c r="K75" s="39">
        <f>(I75-G75)/9</f>
        <v>3.8888888888888888</v>
      </c>
      <c r="R75" s="49">
        <f t="shared" si="52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47">
        <f t="shared" si="523"/>
        <v>2.6800000000000015</v>
      </c>
      <c r="AO75" s="36">
        <f>LO75*12*60/(PI() * 'Drive Train'!$F$15)/S$6*ABS(S75)</f>
        <v>0</v>
      </c>
      <c r="AP75" s="36">
        <f>LP75*12*60/(PI() * 'Drive Train'!$F$15)/T$6*ABS(T75)</f>
        <v>0</v>
      </c>
      <c r="AQ75" s="36">
        <f>LQ75*12*60/(PI() * 'Drive Train'!$F$15)/U$6*ABS(U75)</f>
        <v>0</v>
      </c>
      <c r="AR75" s="36">
        <f>LR75*12*60/(PI() * 'Drive Train'!$F$15)/V$6*ABS(V75)</f>
        <v>0</v>
      </c>
      <c r="AS75" s="36">
        <f>LS75*12*60/(PI() * 'Drive Train'!$F$15)/W$6*ABS(W75)</f>
        <v>0</v>
      </c>
      <c r="AT75" s="36">
        <f>LT75*12*60/(PI() * 'Drive Train'!$F$15)/X$6*ABS(X75)</f>
        <v>0</v>
      </c>
      <c r="AU75" s="36">
        <f>LU75*12*60/(PI() * 'Drive Train'!$F$15)/Y$6*ABS(Y75)</f>
        <v>0</v>
      </c>
      <c r="AV75" s="36">
        <f>LV75*12*60/(PI() * 'Drive Train'!$F$15)/Z$6*ABS(Z75)</f>
        <v>0</v>
      </c>
      <c r="AW75" s="36">
        <f>LW75*12*60/(PI() * 'Drive Train'!$F$15)/AA$6*ABS(AA75)</f>
        <v>0</v>
      </c>
      <c r="AX75" s="36">
        <f>LX75*12*60/(PI() * 'Drive Train'!$F$15)/AB$6*ABS(AB75)</f>
        <v>0</v>
      </c>
      <c r="AY75" s="36">
        <f>LY75*12*60/(PI() * 'Drive Train'!$F$15)/AC$6*ABS(AC75)</f>
        <v>0</v>
      </c>
      <c r="AZ75" s="36">
        <f>LZ75*12*60/(PI() * 'Drive Train'!$F$15)/AD$6*ABS(AD75)</f>
        <v>0</v>
      </c>
      <c r="BA75" s="36">
        <f>MA75*12*60/(PI() * 'Drive Train'!$F$15)/AE$6*ABS(AE75)</f>
        <v>0</v>
      </c>
      <c r="BB75" s="36">
        <f>MB75*12*60/(PI() * 'Drive Train'!$F$15)/AF$6*ABS(AF75)</f>
        <v>0</v>
      </c>
      <c r="BC75" s="36">
        <f>MC75*12*60/(PI() * 'Drive Train'!$F$15)/AG$6*ABS(AG75)</f>
        <v>0</v>
      </c>
      <c r="BD75" s="36">
        <f>MD75*12*60/(PI() * 'Drive Train'!$F$15)/AH$6*ABS(AH75)</f>
        <v>0</v>
      </c>
      <c r="BE75" s="36">
        <f>ME75*12*60/(PI() * 'Drive Train'!$F$15)/AI$6*ABS(AI75)</f>
        <v>0</v>
      </c>
      <c r="BF75" s="36">
        <f>MF75*12*60/(PI() * 'Drive Train'!$F$15)/AJ$6*ABS(AJ75)</f>
        <v>0</v>
      </c>
      <c r="BG75" s="36">
        <f>MG75*12*60/(PI() * 'Drive Train'!$F$15)/AK$6*ABS(AK75)</f>
        <v>0</v>
      </c>
      <c r="BH75" s="36">
        <f>MH75*12*60/(PI() * 'Drive Train'!$F$15)/AL$6*ABS(AL75)</f>
        <v>0</v>
      </c>
      <c r="BI75" s="36">
        <f>MI75*12*60/(PI() * 'Drive Train'!$F$15)/AM$6*ABS(AM75)</f>
        <v>0</v>
      </c>
      <c r="BJ75" s="47">
        <f t="shared" si="455"/>
        <v>2.6800000000000015</v>
      </c>
      <c r="BK75" s="2">
        <f>IF(OR(KS74=1,AND($C$37=Motors!$C$32,OY74=1)),0,IF(NG75=0,-(CG74+$C$15)/($C$14-$C$15)*$C$12,($C$11*S75-AO75)/($C$11*S75)*$C$12*S75))</f>
        <v>0</v>
      </c>
      <c r="BL75" s="2">
        <f>IF(OR(KT74=1,AND($C$37=Motors!$C$32,OZ74=1)),0,IF(NH75=0,-(CH74+$C$15)/($C$14-$C$15)*$C$12,($C$11*T75-AP75)/($C$11*T75)*$C$12*T75))</f>
        <v>0</v>
      </c>
      <c r="BM75" s="2">
        <f>IF(OR(KU74=1,AND($C$37=Motors!$C$32,PA74=1)),0,IF(NI75=0,-(CI74+$C$15)/($C$14-$C$15)*$C$12,($C$11*U75-AQ75)/($C$11*U75)*$C$12*U75))</f>
        <v>0</v>
      </c>
      <c r="BN75" s="2">
        <f>IF(OR(KV74=1,AND($C$37=Motors!$C$32,PB74=1)),0,IF(NJ75=0,-(CJ74+$C$15)/($C$14-$C$15)*$C$12,($C$11*V75-AR75)/($C$11*V75)*$C$12*V75))</f>
        <v>0</v>
      </c>
      <c r="BO75" s="2">
        <f>IF(OR(KW74=1,AND($C$37=Motors!$C$32,PC74=1)),0,IF(NK75=0,-(CK74+$C$15)/($C$14-$C$15)*$C$12,($C$11*W75-AS75)/($C$11*W75)*$C$12*W75))</f>
        <v>0</v>
      </c>
      <c r="BP75" s="2">
        <f>IF(OR(KX74=1,AND($C$37=Motors!$C$32,PD74=1)),0,IF(NL75=0,-(CL74+$C$15)/($C$14-$C$15)*$C$12,($C$11*X75-AT75)/($C$11*X75)*$C$12*X75))</f>
        <v>0</v>
      </c>
      <c r="BQ75" s="2">
        <f>IF(OR(KY74=1,AND($C$37=Motors!$C$32,PE74=1)),0,IF(NM75=0,-(CM74+$C$15)/($C$14-$C$15)*$C$12,($C$11*Y75-AU75)/($C$11*Y75)*$C$12*Y75))</f>
        <v>0</v>
      </c>
      <c r="BR75" s="2">
        <f>IF(OR(KZ74=1,AND($C$37=Motors!$C$32,PF74=1)),0,IF(NN75=0,-(CN74+$C$15)/($C$14-$C$15)*$C$12,($C$11*Z75-AV75)/($C$11*Z75)*$C$12*Z75))</f>
        <v>0</v>
      </c>
      <c r="BS75" s="2">
        <f>IF(OR(LA74=1,AND($C$37=Motors!$C$32,PG74=1)),0,IF(NO75=0,-(CO74+$C$15)/($C$14-$C$15)*$C$12,($C$11*AA75-AW75)/($C$11*AA75)*$C$12*AA75))</f>
        <v>0</v>
      </c>
      <c r="BT75" s="2">
        <f>IF(OR(LB74=1,AND($C$37=Motors!$C$32,PH74=1)),0,IF(NP75=0,-(CP74+$C$15)/($C$14-$C$15)*$C$12,($C$11*AB75-AX75)/($C$11*AB75)*$C$12*AB75))</f>
        <v>0</v>
      </c>
      <c r="BU75" s="2">
        <f>IF(OR(LC74=1,AND($C$37=Motors!$C$32,PI74=1)),0,IF(NQ75=0,-(CQ74+$C$15)/($C$14-$C$15)*$C$12,($C$11*AC75-AY75)/($C$11*AC75)*$C$12*AC75))</f>
        <v>0</v>
      </c>
      <c r="BV75" s="2">
        <f>IF(OR(LD74=1,AND($C$37=Motors!$C$32,PJ74=1)),0,IF(NR75=0,-(CR74+$C$15)/($C$14-$C$15)*$C$12,($C$11*AD75-AZ75)/($C$11*AD75)*$C$12*AD75))</f>
        <v>0</v>
      </c>
      <c r="BW75" s="2">
        <f>IF(OR(LE74=1,AND($C$37=Motors!$C$32,PK74=1)),0,IF(NS75=0,-(CS74+$C$15)/($C$14-$C$15)*$C$12,($C$11*AE75-BA75)/($C$11*AE75)*$C$12*AE75))</f>
        <v>0</v>
      </c>
      <c r="BX75" s="2">
        <f>IF(OR(LF74=1,AND($C$37=Motors!$C$32,PL74=1)),0,IF(NT75=0,-(CT74+$C$15)/($C$14-$C$15)*$C$12,($C$11*AF75-BB75)/($C$11*AF75)*$C$12*AF75))</f>
        <v>0</v>
      </c>
      <c r="BY75" s="2">
        <f>IF(OR(LG74=1,AND($C$37=Motors!$C$32,PM74=1)),0,IF(NU75=0,-(CU74+$C$15)/($C$14-$C$15)*$C$12,($C$11*AG75-BC75)/($C$11*AG75)*$C$12*AG75))</f>
        <v>0</v>
      </c>
      <c r="BZ75" s="2">
        <f>IF(OR(LH74=1,AND($C$37=Motors!$C$32,PN74=1)),0,IF(NV75=0,-(CV74+$C$15)/($C$14-$C$15)*$C$12,($C$11*AH75-BD75)/($C$11*AH75)*$C$12*AH75))</f>
        <v>0</v>
      </c>
      <c r="CA75" s="2">
        <f>IF(OR(LI74=1,AND($C$37=Motors!$C$32,PO74=1)),0,IF(NW75=0,-(CW74+$C$15)/($C$14-$C$15)*$C$12,($C$11*AI75-BE75)/($C$11*AI75)*$C$12*AI75))</f>
        <v>0</v>
      </c>
      <c r="CB75" s="2">
        <f>IF(OR(LJ74=1,AND($C$37=Motors!$C$32,PP74=1)),0,IF(NX75=0,-(CX74+$C$15)/($C$14-$C$15)*$C$12,($C$11*AJ75-BF75)/($C$11*AJ75)*$C$12*AJ75))</f>
        <v>0</v>
      </c>
      <c r="CC75" s="2">
        <f>IF(OR(LK74=1,AND($C$37=Motors!$C$32,PQ74=1)),0,IF(NY75=0,-(CY74+$C$15)/($C$14-$C$15)*$C$12,($C$11*AK75-BG75)/($C$11*AK75)*$C$12*AK75))</f>
        <v>0</v>
      </c>
      <c r="CD75" s="2">
        <f>IF(OR(LL74=1,AND($C$37=Motors!$C$32,PR74=1)),0,IF(NZ75=0,-(CZ74+$C$15)/($C$14-$C$15)*$C$12,($C$11*AL75-BH75)/($C$11*AL75)*$C$12*AL75))</f>
        <v>0</v>
      </c>
      <c r="CE75" s="2">
        <f>IF(OR(LM74=1,AND($C$37=Motors!$C$32,PS74=1)),0,IF(OA75=0,-(DA74+$C$15)/($C$14-$C$15)*$C$12,($C$11*AM75-BI75)/($C$11*AM75)*$C$12*AM75))</f>
        <v>0</v>
      </c>
      <c r="CF75" s="47">
        <f t="shared" si="456"/>
        <v>2.6800000000000015</v>
      </c>
      <c r="CG75" s="43">
        <f>IF(AND(KS74=1,OY74=1),0,ABS(BK75/$C$12*($C$14-$C$15)+$C$15) *'Drive Train'!$AA$49 + CG74*(1-'Drive Train'!$AA$49))</f>
        <v>0</v>
      </c>
      <c r="CH75" s="43">
        <f>IF(AND(KT74=1,OZ74=1),0,ABS(BL75/$C$12*($C$14-$C$15)+$C$15) *'Drive Train'!$AA$49 + CH74*(1-'Drive Train'!$AA$49))</f>
        <v>1.5274999999999999</v>
      </c>
      <c r="CI75" s="43">
        <f>IF(AND(KU74=1,PA74=1),0,ABS(BM75/$C$12*($C$14-$C$15)+$C$15) *'Drive Train'!$AA$49 + CI74*(1-'Drive Train'!$AA$49))</f>
        <v>0</v>
      </c>
      <c r="CJ75" s="43">
        <f>IF(AND(KV74=1,PB74=1),0,ABS(BN75/$C$12*($C$14-$C$15)+$C$15) *'Drive Train'!$AA$49 + CJ74*(1-'Drive Train'!$AA$49))</f>
        <v>0</v>
      </c>
      <c r="CK75" s="43">
        <f>IF(AND(KW74=1,PC74=1),0,ABS(BO75/$C$12*($C$14-$C$15)+$C$15) *'Drive Train'!$AA$49 + CK74*(1-'Drive Train'!$AA$49))</f>
        <v>0</v>
      </c>
      <c r="CL75" s="43">
        <f>IF(AND(KX74=1,PD74=1),0,ABS(BP75/$C$12*($C$14-$C$15)+$C$15) *'Drive Train'!$AA$49 + CL74*(1-'Drive Train'!$AA$49))</f>
        <v>0</v>
      </c>
      <c r="CM75" s="43">
        <f>IF(AND(KY74=1,PE74=1),0,ABS(BQ75/$C$12*($C$14-$C$15)+$C$15) *'Drive Train'!$AA$49 + CM74*(1-'Drive Train'!$AA$49))</f>
        <v>0</v>
      </c>
      <c r="CN75" s="43">
        <f>IF(AND(KZ74=1,PF74=1),0,ABS(BR75/$C$12*($C$14-$C$15)+$C$15) *'Drive Train'!$AA$49 + CN74*(1-'Drive Train'!$AA$49))</f>
        <v>0</v>
      </c>
      <c r="CO75" s="43">
        <f>IF(AND(LA74=1,PG74=1),0,ABS(BS75/$C$12*($C$14-$C$15)+$C$15) *'Drive Train'!$AA$49 + CO74*(1-'Drive Train'!$AA$49))</f>
        <v>0</v>
      </c>
      <c r="CP75" s="43">
        <f>IF(AND(LB74=1,PH74=1),0,ABS(BT75/$C$12*($C$14-$C$15)+$C$15) *'Drive Train'!$AA$49 + CP74*(1-'Drive Train'!$AA$49))</f>
        <v>0</v>
      </c>
      <c r="CQ75" s="43">
        <f>IF(AND(LC74=1,PI74=1),0,ABS(BU75/$C$12*($C$14-$C$15)+$C$15) *'Drive Train'!$AA$49 + CQ74*(1-'Drive Train'!$AA$49))</f>
        <v>0</v>
      </c>
      <c r="CR75" s="43">
        <f>IF(AND(LD74=1,PJ74=1),0,ABS(BV75/$C$12*($C$14-$C$15)+$C$15) *'Drive Train'!$AA$49 + CR74*(1-'Drive Train'!$AA$49))</f>
        <v>1.527500004779931</v>
      </c>
      <c r="CS75" s="43">
        <f>IF(AND(LE74=1,PK74=1),0,ABS(BW75/$C$12*($C$14-$C$15)+$C$15) *'Drive Train'!$AA$49 + CS74*(1-'Drive Train'!$AA$49))</f>
        <v>1.5275000000002712</v>
      </c>
      <c r="CT75" s="43">
        <f>IF(AND(LF74=1,PL74=1),0,ABS(BX75/$C$12*($C$14-$C$15)+$C$15) *'Drive Train'!$AA$49 + CT74*(1-'Drive Train'!$AA$49))</f>
        <v>1.5275000000000003</v>
      </c>
      <c r="CU75" s="43">
        <f>IF(AND(LG74=1,PM74=1),0,ABS(BY75/$C$12*($C$14-$C$15)+$C$15) *'Drive Train'!$AA$49 + CU74*(1-'Drive Train'!$AA$49))</f>
        <v>0</v>
      </c>
      <c r="CV75" s="43">
        <f>IF(AND(LH74=1,PN74=1),0,ABS(BZ75/$C$12*($C$14-$C$15)+$C$15) *'Drive Train'!$AA$49 + CV74*(1-'Drive Train'!$AA$49))</f>
        <v>0</v>
      </c>
      <c r="CW75" s="43">
        <f>IF(AND(LI74=1,PO74=1),0,ABS(CA75/$C$12*($C$14-$C$15)+$C$15) *'Drive Train'!$AA$49 + CW74*(1-'Drive Train'!$AA$49))</f>
        <v>0</v>
      </c>
      <c r="CX75" s="43">
        <f>IF(AND(LJ74=1,PP74=1),0,ABS(CB75/$C$12*($C$14-$C$15)+$C$15) *'Drive Train'!$AA$49 + CX74*(1-'Drive Train'!$AA$49))</f>
        <v>0</v>
      </c>
      <c r="CY75" s="43">
        <f>IF(AND(LK74=1,PQ74=1),0,ABS(CC75/$C$12*($C$14-$C$15)+$C$15) *'Drive Train'!$AA$49 + CY74*(1-'Drive Train'!$AA$49))</f>
        <v>0</v>
      </c>
      <c r="CZ75" s="43">
        <f>IF(AND(LL74=1,PR74=1),0,ABS(CD75/$C$12*($C$14-$C$15)+$C$15) *'Drive Train'!$AA$49 + CZ74*(1-'Drive Train'!$AA$49))</f>
        <v>0</v>
      </c>
      <c r="DA75" s="43">
        <f>IF(AND(LM74=1,PS74=1),0,ABS(CE75/$C$12*($C$14-$C$15)+$C$15) *'Drive Train'!$AA$49 + DA74*(1-'Drive Train'!$AA$49))</f>
        <v>0</v>
      </c>
      <c r="DB75" s="47">
        <f t="shared" si="524"/>
        <v>2.6800000000000015</v>
      </c>
      <c r="DC75" s="43">
        <f t="shared" si="457"/>
        <v>0</v>
      </c>
      <c r="DD75" s="43">
        <f t="shared" si="458"/>
        <v>1.5274999999999999</v>
      </c>
      <c r="DE75" s="43">
        <f t="shared" si="459"/>
        <v>0</v>
      </c>
      <c r="DF75" s="43">
        <f t="shared" si="460"/>
        <v>0</v>
      </c>
      <c r="DG75" s="43">
        <f t="shared" si="461"/>
        <v>0</v>
      </c>
      <c r="DH75" s="43">
        <f t="shared" si="462"/>
        <v>0</v>
      </c>
      <c r="DI75" s="43">
        <f t="shared" si="463"/>
        <v>0</v>
      </c>
      <c r="DJ75" s="43">
        <f t="shared" si="464"/>
        <v>0</v>
      </c>
      <c r="DK75" s="43">
        <f t="shared" si="465"/>
        <v>0</v>
      </c>
      <c r="DL75" s="43">
        <f t="shared" si="466"/>
        <v>0</v>
      </c>
      <c r="DM75" s="43">
        <f t="shared" si="467"/>
        <v>0</v>
      </c>
      <c r="DN75" s="43">
        <f t="shared" si="468"/>
        <v>1.527500004779931</v>
      </c>
      <c r="DO75" s="43">
        <f t="shared" si="469"/>
        <v>1.5275000000002712</v>
      </c>
      <c r="DP75" s="43">
        <f t="shared" si="470"/>
        <v>1.5275000000000003</v>
      </c>
      <c r="DQ75" s="43">
        <f t="shared" si="471"/>
        <v>0</v>
      </c>
      <c r="DR75" s="43">
        <f t="shared" si="472"/>
        <v>0</v>
      </c>
      <c r="DS75" s="43">
        <f t="shared" si="473"/>
        <v>0</v>
      </c>
      <c r="DT75" s="43">
        <f t="shared" si="474"/>
        <v>0</v>
      </c>
      <c r="DU75" s="43">
        <f t="shared" si="475"/>
        <v>0</v>
      </c>
      <c r="DV75" s="43">
        <f t="shared" si="476"/>
        <v>0</v>
      </c>
      <c r="DW75" s="43">
        <f t="shared" si="477"/>
        <v>0</v>
      </c>
      <c r="DX75" s="47">
        <f t="shared" si="525"/>
        <v>2.6800000000000015</v>
      </c>
      <c r="DY75" s="2">
        <f>IF(OY75=0,($C$23/0.4536*IF(ISNA(MK74),'Drive Train'!$F$16,'Drive Train'!$F$17)*4.448*$C$24*S$6)*SIGN(BK75),BK75)</f>
        <v>0</v>
      </c>
      <c r="DZ75" s="2">
        <f>IF(OZ75=0,($C$23/0.4536*IF(ISNA(ML74),'Drive Train'!$F$16,'Drive Train'!$F$17)*4.448*$C$24*$C$21*T$6)*SIGN(BL75),BL75)</f>
        <v>0</v>
      </c>
      <c r="EA75" s="2">
        <f>IF(PA75=0,($C$23/0.4536*IF(ISNA(MM74),'Drive Train'!$F$16,'Drive Train'!$F$17)*4.448*$C$24*$C$21*U$6)*SIGN(BM75),BM75)</f>
        <v>0</v>
      </c>
      <c r="EB75" s="2">
        <f>IF(PB75=0,($C$23/0.4536*IF(ISNA(MN74),'Drive Train'!$F$16,'Drive Train'!$F$17)*4.448*$C$24*$C$21*V$6)*SIGN(BN75),BN75)</f>
        <v>0</v>
      </c>
      <c r="EC75" s="2">
        <f>IF(PC75=0,($C$23/0.4536*IF(ISNA(MO74),'Drive Train'!$F$16,'Drive Train'!$F$17)*4.448*$C$24*$C$21*W$6)*SIGN(BO75),BO75)</f>
        <v>0</v>
      </c>
      <c r="ED75" s="2">
        <f>IF(PD75=0,($C$23/0.4536*IF(ISNA(MP74),'Drive Train'!$F$16,'Drive Train'!$F$17)*4.448*$C$24*$C$21*X$6)*SIGN(BP75),BP75)</f>
        <v>0</v>
      </c>
      <c r="EE75" s="2">
        <f>IF(PE75=0,($C$23/0.4536*IF(ISNA(MQ74),'Drive Train'!$F$16,'Drive Train'!$F$17)*4.448*$C$24*$C$21*Y$6)*SIGN(BQ75),BQ75)</f>
        <v>0</v>
      </c>
      <c r="EF75" s="2">
        <f>IF(PF75=0,($C$23/0.4536*IF(ISNA(MR74),'Drive Train'!$F$16,'Drive Train'!$F$17)*4.448*$C$24*$C$21*Z$6)*SIGN(BR75),BR75)</f>
        <v>0</v>
      </c>
      <c r="EG75" s="2">
        <f>IF(PG75=0,($C$23/0.4536*IF(ISNA(MS74),'Drive Train'!$F$16,'Drive Train'!$F$17)*4.448*$C$24*$C$21*AA$6)*SIGN(BS75),BS75)</f>
        <v>0</v>
      </c>
      <c r="EH75" s="2">
        <f>IF(PH75=0,($C$23/0.4536*IF(ISNA(MT74),'Drive Train'!$F$16,'Drive Train'!$F$17)*4.448*$C$24*$C$21*AB$6)*SIGN(BT75),BT75)</f>
        <v>0</v>
      </c>
      <c r="EI75" s="2">
        <f>IF(PI75=0,($C$23/0.4536*IF(ISNA(MU74),'Drive Train'!$F$16,'Drive Train'!$F$17)*4.448*$C$24*$C$21*AC$6)*SIGN(BU75),BU75)</f>
        <v>0</v>
      </c>
      <c r="EJ75" s="2">
        <f>IF(PJ75=0,($C$23/0.4536*IF(ISNA(MV74),'Drive Train'!$F$16,'Drive Train'!$F$17)*4.448*$C$24*$C$21*AD$6)*SIGN(BV75),BV75)</f>
        <v>0</v>
      </c>
      <c r="EK75" s="2">
        <f>IF(PK75=0,($C$23/0.4536*IF(ISNA(MW74),'Drive Train'!$F$16,'Drive Train'!$F$17)*4.448*$C$24*$C$21*AE$6)*SIGN(BW75),BW75)</f>
        <v>0</v>
      </c>
      <c r="EL75" s="2">
        <f>IF(PL75=0,($C$23/0.4536*IF(ISNA(MX74),'Drive Train'!$F$16,'Drive Train'!$F$17)*4.448*$C$24*$C$21*AF$6)*SIGN(BX75),BX75)</f>
        <v>0</v>
      </c>
      <c r="EM75" s="2">
        <f>IF(PM75=0,($C$23/0.4536*IF(ISNA(MY74),'Drive Train'!$F$16,'Drive Train'!$F$17)*4.448*$C$24*$C$21*AG$6)*SIGN(BY75),BY75)</f>
        <v>0</v>
      </c>
      <c r="EN75" s="2">
        <f>IF(PN75=0,($C$23/0.4536*IF(ISNA(MZ74),'Drive Train'!$F$16,'Drive Train'!$F$17)*4.448*$C$24*$C$21*AH$6)*SIGN(BZ75),BZ75)</f>
        <v>0</v>
      </c>
      <c r="EO75" s="2">
        <f>IF(PO75=0,($C$23/0.4536*IF(ISNA(NA74),'Drive Train'!$F$16,'Drive Train'!$F$17)*4.448*$C$24*$C$21*AI$6)*SIGN(CA75),CA75)</f>
        <v>0</v>
      </c>
      <c r="EP75" s="2">
        <f>IF(PP75=0,($C$23/0.4536*IF(ISNA(NB74),'Drive Train'!$F$16,'Drive Train'!$F$17)*4.448*$C$24*$C$21*AJ$6)*SIGN(CB75),CB75)</f>
        <v>0</v>
      </c>
      <c r="EQ75" s="2">
        <f>IF(PQ75=0,($C$23/0.4536*IF(ISNA(NC74),'Drive Train'!$F$16,'Drive Train'!$F$17)*4.448*$C$24*$C$21*AK$6)*SIGN(CC75),CC75)</f>
        <v>0</v>
      </c>
      <c r="ER75" s="2">
        <f>IF(PR75=0,($C$23/0.4536*IF(ISNA(ND74),'Drive Train'!$F$16,'Drive Train'!$F$17)*4.448*$C$24*$C$21*AL$6)*SIGN(CD75),CD75)</f>
        <v>0</v>
      </c>
      <c r="ES75" s="2">
        <f>IF(PS75=0,($C$23/0.4536*IF(ISNA(NE74),'Drive Train'!$F$16,'Drive Train'!$F$17)*4.448*$C$24*$C$21*AM$6)*SIGN(CE75),CE75)</f>
        <v>0</v>
      </c>
      <c r="ET75" s="47">
        <f t="shared" si="478"/>
        <v>2.6800000000000015</v>
      </c>
      <c r="EU75" s="2">
        <f>MAX(MIN(IF(AND(OY74=1,NG75&lt;0),-1,1)*(DC75-$C$15)/($C$14-$C$15)*$C$12*$C$21-$C$33*LO75/AO$6 -  OY74*$C$33/$C$21,DY74/$C$19),MAX(EU$8:EU74)*-1)</f>
        <v>-0.84420937587075306</v>
      </c>
      <c r="EV75" s="2">
        <f>MAX(MIN(IF(AND(OZ74=1,NH75&lt;0),-1,1)*(DD75-$C$15)/($C$14-$C$15)*$C$12*$C$21-$C$33*LP75/AP$6 -  OZ74*$C$33/$C$21,DZ74/$C$19),MAX(EV$8:EV74)*-1)</f>
        <v>-0.86095377844737553</v>
      </c>
      <c r="EW75" s="2">
        <f>MAX(MIN(IF(AND(PA74=1,NI75&lt;0),-1,1)*(DE75-$C$15)/($C$14-$C$15)*$C$12*$C$21-$C$33*LQ75/AQ$6 -  PA74*$C$33/$C$21,EA74/$C$19),MAX(EW$8:EW74)*-1)</f>
        <v>-0.84420937587075306</v>
      </c>
      <c r="EX75" s="2">
        <f>MAX(MIN(IF(AND(PB74=1,NJ75&lt;0),-1,1)*(DF75-$C$15)/($C$14-$C$15)*$C$12*$C$21-$C$33*LR75/AR$6 -  PB74*$C$33/$C$21,EB74/$C$19),MAX(EX$8:EX74)*-1)</f>
        <v>-0.84420937587075306</v>
      </c>
      <c r="EY75" s="2">
        <f>MAX(MIN(IF(AND(PC74=1,NK75&lt;0),-1,1)*(DG75-$C$15)/($C$14-$C$15)*$C$12*$C$21-$C$33*LS75/AS$6 -  PC74*$C$33/$C$21,EC74/$C$19),MAX(EY$8:EY74)*-1)</f>
        <v>-0.84420937587075306</v>
      </c>
      <c r="EZ75" s="2">
        <f>MAX(MIN(IF(AND(PD74=1,NL75&lt;0),-1,1)*(DH75-$C$15)/($C$14-$C$15)*$C$12*$C$21-$C$33*LT75/AT$6 -  PD74*$C$33/$C$21,ED74/$C$19),MAX(EZ$8:EZ74)*-1)</f>
        <v>-0.84420937587075306</v>
      </c>
      <c r="FA75" s="2">
        <f>MAX(MIN(IF(AND(PE74=1,NM75&lt;0),-1,1)*(DI75-$C$15)/($C$14-$C$15)*$C$12*$C$21-$C$33*LU75/AU$6 -  PE74*$C$33/$C$21,EE74/$C$19),MAX(FA$8:FA74)*-1)</f>
        <v>-0.84420937587075306</v>
      </c>
      <c r="FB75" s="2">
        <f>MAX(MIN(IF(AND(PF74=1,NN75&lt;0),-1,1)*(DJ75-$C$15)/($C$14-$C$15)*$C$12*$C$21-$C$33*LV75/AV$6 -  PF74*$C$33/$C$21,EF74/$C$19),MAX(FB$8:FB74)*-1)</f>
        <v>-0.84420937587075306</v>
      </c>
      <c r="FC75" s="2">
        <f>MAX(MIN(IF(AND(PG74=1,NO75&lt;0),-1,1)*(DK75-$C$15)/($C$14-$C$15)*$C$12*$C$21-$C$33*LW75/AW$6 -  PG74*$C$33/$C$21,EG74/$C$19),MAX(FC$8:FC74)*-1)</f>
        <v>-0.82444281081081083</v>
      </c>
      <c r="FD75" s="2">
        <f>MAX(MIN(IF(AND(PH74=1,NP75&lt;0),-1,1)*(DL75-$C$15)/($C$14-$C$15)*$C$12*$C$21-$C$33*LX75/AX$6 -  PH74*$C$33/$C$21,EH74/$C$19),MAX(FD$8:FD74)*-1)</f>
        <v>-0.74400936585365862</v>
      </c>
      <c r="FE75" s="2">
        <f>MAX(MIN(IF(AND(PI74=1,NQ75&lt;0),-1,1)*(DM75-$C$15)/($C$14-$C$15)*$C$12*$C$21-$C$33*LY75/AY$6 -  PI74*$C$33/$C$21,EI74/$C$19),MAX(FE$8:FE74)*-1)</f>
        <v>-0.6778751999999999</v>
      </c>
      <c r="FF75" s="2">
        <f>MAX(MIN(IF(AND(PJ74=1,NR75&lt;0),-1,1)*(DN75-$C$15)/($C$14-$C$15)*$C$12*$C$21-$C$33*LZ75/AZ$6 -  PJ74*$C$33/$C$21,EJ74/$C$19),MAX(FF$8:FF74)*-1)</f>
        <v>-0.36771041517476449</v>
      </c>
      <c r="FG75" s="2">
        <f>MAX(MIN(IF(AND(PK74=1,NS75&lt;0),-1,1)*(DO75-$C$15)/($C$14-$C$15)*$C$12*$C$21-$C$33*MA75/BA$6 -  PK74*$C$33/$C$21,EK74/$C$19),MAX(FG$8:FG74)*-1)</f>
        <v>-0.4460383340531891</v>
      </c>
      <c r="FH75" s="2">
        <f>MAX(MIN(IF(AND(PL74=1,NT75&lt;0),-1,1)*(DP75-$C$15)/($C$14-$C$15)*$C$12*$C$21-$C$33*MB75/BB$6 -  PL74*$C$33/$C$21,EL74/$C$19),MAX(FH$8:FH74)*-1)</f>
        <v>-0.52436625293161376</v>
      </c>
      <c r="FI75" s="2">
        <f>MAX(MIN(IF(AND(PM74=1,NU75&lt;0),-1,1)*(DQ75-$C$15)/($C$14-$C$15)*$C$12*$C$21-$C$33*MC75/BC$6 -  PM74*$C$33/$C$21,EM74/$C$19),MAX(FI$8:FI74)*-1)</f>
        <v>-0.60269417181003837</v>
      </c>
      <c r="FJ75" s="2">
        <f>MAX(MIN(IF(AND(PN74=1,NV75&lt;0),-1,1)*(DR75-$C$15)/($C$14-$C$15)*$C$12*$C$21-$C$33*MD75/BD$6 -  PN74*$C$33/$C$21,EN74/$C$19),MAX(FJ$8:FJ74)*-1)</f>
        <v>-0.68102209068846309</v>
      </c>
      <c r="FK75" s="2">
        <f>MAX(MIN(IF(AND(PO74=1,NW75&lt;0),-1,1)*(DS75-$C$15)/($C$14-$C$15)*$C$12*$C$21-$C$33*ME75/BE$6 -  PO74*$C$33/$C$21,EO74/$C$19),MAX(FK$8:FK74)*-1)</f>
        <v>-0.7593500095668877</v>
      </c>
      <c r="FL75" s="2">
        <f>MAX(MIN(IF(AND(PP74=1,NX75&lt;0),-1,1)*(DT75-$C$15)/($C$14-$C$15)*$C$12*$C$21-$C$33*MF75/BF$6 -  PP74*$C$33/$C$21,EP74/$C$19),MAX(FL$8:FL74)*-1)</f>
        <v>-0.8376779284453123</v>
      </c>
      <c r="FM75" s="2">
        <f>MAX(MIN(IF(AND(PQ74=1,NY75&lt;0),-1,1)*(DU75-$C$15)/($C$14-$C$15)*$C$12*$C$21-$C$33*MG75/BG$6 -  PQ74*$C$33/$C$21,EQ74/$C$19),MAX(FM$8:FM74)*-1)</f>
        <v>-0.84420937587075306</v>
      </c>
      <c r="FN75" s="2">
        <f>MAX(MIN(IF(AND(PR74=1,NZ75&lt;0),-1,1)*(DV75-$C$15)/($C$14-$C$15)*$C$12*$C$21-$C$33*MH75/BH$6 -  PR74*$C$33/$C$21,ER74/$C$19),MAX(FN$8:FN74)*-1)</f>
        <v>-0.84420937587075306</v>
      </c>
      <c r="FO75" s="2">
        <f>MAX(MIN(IF(AND(PS74=1,OA75&lt;0),-1,1)*(DW75-$C$15)/($C$14-$C$15)*$C$12*$C$21-$C$33*MI75/BI$6 -  PS74*$C$33/$C$21,ES74/$C$19),MAX(FO$8:FO74)*-1)</f>
        <v>-0.84420937587075306</v>
      </c>
      <c r="FP75" s="47">
        <f t="shared" si="526"/>
        <v>2.6800000000000015</v>
      </c>
      <c r="FQ75" s="43">
        <f t="shared" si="527"/>
        <v>0</v>
      </c>
      <c r="FR75" s="43">
        <f t="shared" si="528"/>
        <v>1.5274999999999999</v>
      </c>
      <c r="FS75" s="43">
        <f t="shared" si="529"/>
        <v>0</v>
      </c>
      <c r="FT75" s="43">
        <f t="shared" si="530"/>
        <v>0</v>
      </c>
      <c r="FU75" s="43">
        <f t="shared" si="531"/>
        <v>0</v>
      </c>
      <c r="FV75" s="43">
        <f t="shared" si="532"/>
        <v>0</v>
      </c>
      <c r="FW75" s="43">
        <f t="shared" si="533"/>
        <v>0</v>
      </c>
      <c r="FX75" s="43">
        <f t="shared" si="534"/>
        <v>0</v>
      </c>
      <c r="FY75" s="43">
        <f t="shared" si="535"/>
        <v>0</v>
      </c>
      <c r="FZ75" s="43">
        <f t="shared" si="536"/>
        <v>0</v>
      </c>
      <c r="GA75" s="43">
        <f t="shared" si="537"/>
        <v>0</v>
      </c>
      <c r="GB75" s="43">
        <f t="shared" si="538"/>
        <v>1.527500004779931</v>
      </c>
      <c r="GC75" s="43">
        <f t="shared" si="539"/>
        <v>1.5275000000002712</v>
      </c>
      <c r="GD75" s="43">
        <f t="shared" si="540"/>
        <v>0</v>
      </c>
      <c r="GE75" s="43">
        <f t="shared" si="541"/>
        <v>0</v>
      </c>
      <c r="GF75" s="43">
        <f t="shared" si="542"/>
        <v>0</v>
      </c>
      <c r="GG75" s="43">
        <f t="shared" si="543"/>
        <v>0</v>
      </c>
      <c r="GH75" s="43">
        <f t="shared" si="544"/>
        <v>0</v>
      </c>
      <c r="GI75" s="43">
        <f t="shared" si="545"/>
        <v>0</v>
      </c>
      <c r="GJ75" s="43">
        <f t="shared" si="546"/>
        <v>0</v>
      </c>
      <c r="GK75" s="43">
        <f t="shared" si="547"/>
        <v>0</v>
      </c>
      <c r="GL75" s="47">
        <f t="shared" si="548"/>
        <v>2.6800000000000015</v>
      </c>
      <c r="GM75" s="43">
        <f t="shared" si="479"/>
        <v>0</v>
      </c>
      <c r="GN75" s="43">
        <f t="shared" si="480"/>
        <v>-8.6476361543387963</v>
      </c>
      <c r="GO75" s="43">
        <f t="shared" si="481"/>
        <v>0</v>
      </c>
      <c r="GP75" s="43">
        <f t="shared" si="482"/>
        <v>0</v>
      </c>
      <c r="GQ75" s="43">
        <f t="shared" si="483"/>
        <v>0</v>
      </c>
      <c r="GR75" s="43">
        <f t="shared" si="484"/>
        <v>0</v>
      </c>
      <c r="GS75" s="43">
        <f t="shared" si="485"/>
        <v>0</v>
      </c>
      <c r="GT75" s="43">
        <f t="shared" si="486"/>
        <v>0</v>
      </c>
      <c r="GU75" s="43">
        <f t="shared" si="487"/>
        <v>0</v>
      </c>
      <c r="GV75" s="43">
        <f t="shared" si="488"/>
        <v>0</v>
      </c>
      <c r="GW75" s="43">
        <f t="shared" si="489"/>
        <v>0</v>
      </c>
      <c r="GX75" s="43">
        <f t="shared" si="490"/>
        <v>-7.3867516705174294</v>
      </c>
      <c r="GY75" s="43">
        <f t="shared" si="491"/>
        <v>-8.9602422809162849</v>
      </c>
      <c r="GZ75" s="43">
        <f t="shared" si="492"/>
        <v>-10.533732891315141</v>
      </c>
      <c r="HA75" s="43">
        <f t="shared" si="493"/>
        <v>0</v>
      </c>
      <c r="HB75" s="43">
        <f t="shared" si="494"/>
        <v>0</v>
      </c>
      <c r="HC75" s="43">
        <f t="shared" si="495"/>
        <v>0</v>
      </c>
      <c r="HD75" s="43">
        <f t="shared" si="496"/>
        <v>0</v>
      </c>
      <c r="HE75" s="43">
        <f t="shared" si="497"/>
        <v>0</v>
      </c>
      <c r="HF75" s="43">
        <f t="shared" si="498"/>
        <v>0</v>
      </c>
      <c r="HG75" s="43">
        <f t="shared" si="499"/>
        <v>0</v>
      </c>
      <c r="HH75" s="47">
        <f t="shared" si="549"/>
        <v>2.6800000000000015</v>
      </c>
      <c r="HI75" s="43">
        <f t="shared" si="550"/>
        <v>0</v>
      </c>
      <c r="HJ75" s="43">
        <f t="shared" si="551"/>
        <v>8.6476361543387963</v>
      </c>
      <c r="HK75" s="43">
        <f t="shared" si="552"/>
        <v>0</v>
      </c>
      <c r="HL75" s="43">
        <f t="shared" si="553"/>
        <v>0</v>
      </c>
      <c r="HM75" s="43">
        <f t="shared" si="554"/>
        <v>0</v>
      </c>
      <c r="HN75" s="43">
        <f t="shared" si="555"/>
        <v>0</v>
      </c>
      <c r="HO75" s="43">
        <f t="shared" si="556"/>
        <v>0</v>
      </c>
      <c r="HP75" s="43">
        <f t="shared" si="557"/>
        <v>0</v>
      </c>
      <c r="HQ75" s="43">
        <f t="shared" si="558"/>
        <v>0</v>
      </c>
      <c r="HR75" s="43">
        <f t="shared" si="559"/>
        <v>0</v>
      </c>
      <c r="HS75" s="43">
        <f t="shared" si="560"/>
        <v>0</v>
      </c>
      <c r="HT75" s="43">
        <f t="shared" si="561"/>
        <v>7.3867516705174294</v>
      </c>
      <c r="HU75" s="43">
        <f t="shared" si="562"/>
        <v>8.9602422809162849</v>
      </c>
      <c r="HV75" s="43">
        <f t="shared" si="563"/>
        <v>10.533732891315141</v>
      </c>
      <c r="HW75" s="43">
        <f t="shared" si="564"/>
        <v>0</v>
      </c>
      <c r="HX75" s="43">
        <f t="shared" si="565"/>
        <v>0</v>
      </c>
      <c r="HY75" s="43">
        <f t="shared" si="566"/>
        <v>0</v>
      </c>
      <c r="HZ75" s="43">
        <f t="shared" si="567"/>
        <v>0</v>
      </c>
      <c r="IA75" s="43">
        <f t="shared" si="568"/>
        <v>0</v>
      </c>
      <c r="IB75" s="43">
        <f t="shared" si="569"/>
        <v>0</v>
      </c>
      <c r="IC75" s="43">
        <f t="shared" si="570"/>
        <v>0</v>
      </c>
      <c r="ID75" s="47">
        <f t="shared" si="571"/>
        <v>2.6800000000000015</v>
      </c>
      <c r="IE75" s="43">
        <f t="shared" si="572"/>
        <v>0</v>
      </c>
      <c r="IF75" s="43">
        <f t="shared" si="573"/>
        <v>0</v>
      </c>
      <c r="IG75" s="43">
        <f t="shared" si="574"/>
        <v>0</v>
      </c>
      <c r="IH75" s="43">
        <f t="shared" si="575"/>
        <v>0</v>
      </c>
      <c r="II75" s="43">
        <f t="shared" si="576"/>
        <v>0</v>
      </c>
      <c r="IJ75" s="43">
        <f t="shared" si="577"/>
        <v>0</v>
      </c>
      <c r="IK75" s="43">
        <f t="shared" si="578"/>
        <v>0</v>
      </c>
      <c r="IL75" s="43">
        <f t="shared" si="579"/>
        <v>0</v>
      </c>
      <c r="IM75" s="43">
        <f t="shared" si="580"/>
        <v>0</v>
      </c>
      <c r="IN75" s="43">
        <f t="shared" si="581"/>
        <v>0</v>
      </c>
      <c r="IO75" s="43">
        <f t="shared" si="582"/>
        <v>0</v>
      </c>
      <c r="IP75" s="43">
        <f t="shared" si="583"/>
        <v>0</v>
      </c>
      <c r="IQ75" s="43">
        <f t="shared" si="584"/>
        <v>0</v>
      </c>
      <c r="IR75" s="43">
        <f t="shared" si="585"/>
        <v>0</v>
      </c>
      <c r="IS75" s="43">
        <f t="shared" si="586"/>
        <v>0</v>
      </c>
      <c r="IT75" s="43">
        <f t="shared" si="587"/>
        <v>0</v>
      </c>
      <c r="IU75" s="43">
        <f t="shared" si="588"/>
        <v>0</v>
      </c>
      <c r="IV75" s="43">
        <f t="shared" si="589"/>
        <v>0</v>
      </c>
      <c r="IW75" s="43">
        <f t="shared" si="590"/>
        <v>0</v>
      </c>
      <c r="IX75" s="43">
        <f t="shared" si="591"/>
        <v>0</v>
      </c>
      <c r="IY75" s="43">
        <f t="shared" si="592"/>
        <v>0</v>
      </c>
      <c r="IZ75" s="47">
        <f t="shared" si="593"/>
        <v>2.6800000000000015</v>
      </c>
      <c r="JA75" s="43" t="e">
        <f t="shared" si="690"/>
        <v>#N/A</v>
      </c>
      <c r="JB75" s="43" t="e">
        <f t="shared" si="691"/>
        <v>#N/A</v>
      </c>
      <c r="JC75" s="43" t="e">
        <f t="shared" si="692"/>
        <v>#N/A</v>
      </c>
      <c r="JD75" s="43" t="e">
        <f t="shared" si="693"/>
        <v>#N/A</v>
      </c>
      <c r="JE75" s="43" t="e">
        <f t="shared" si="694"/>
        <v>#N/A</v>
      </c>
      <c r="JF75" s="43" t="e">
        <f t="shared" si="695"/>
        <v>#N/A</v>
      </c>
      <c r="JG75" s="43" t="e">
        <f t="shared" si="696"/>
        <v>#N/A</v>
      </c>
      <c r="JH75" s="43" t="e">
        <f t="shared" si="697"/>
        <v>#N/A</v>
      </c>
      <c r="JI75" s="43" t="e">
        <f t="shared" si="698"/>
        <v>#N/A</v>
      </c>
      <c r="JJ75" s="43" t="e">
        <f t="shared" si="699"/>
        <v>#N/A</v>
      </c>
      <c r="JK75" s="43" t="e">
        <f t="shared" si="700"/>
        <v>#N/A</v>
      </c>
      <c r="JL75" s="43" t="e">
        <f t="shared" si="701"/>
        <v>#N/A</v>
      </c>
      <c r="JM75" s="43" t="e">
        <f t="shared" si="702"/>
        <v>#N/A</v>
      </c>
      <c r="JN75" s="43" t="e">
        <f t="shared" si="703"/>
        <v>#N/A</v>
      </c>
      <c r="JO75" s="43" t="e">
        <f t="shared" si="704"/>
        <v>#N/A</v>
      </c>
      <c r="JP75" s="43" t="e">
        <f t="shared" si="705"/>
        <v>#N/A</v>
      </c>
      <c r="JQ75" s="43" t="e">
        <f t="shared" si="706"/>
        <v>#N/A</v>
      </c>
      <c r="JR75" s="43" t="e">
        <f t="shared" si="707"/>
        <v>#N/A</v>
      </c>
      <c r="JS75" s="43" t="e">
        <f t="shared" si="708"/>
        <v>#N/A</v>
      </c>
      <c r="JT75" s="43" t="e">
        <f t="shared" si="709"/>
        <v>#N/A</v>
      </c>
      <c r="JU75" s="43" t="e">
        <f t="shared" si="710"/>
        <v>#N/A</v>
      </c>
      <c r="JV75" s="47">
        <f t="shared" si="594"/>
        <v>2.6800000000000015</v>
      </c>
      <c r="JW75" s="36">
        <f t="shared" si="595"/>
        <v>0</v>
      </c>
      <c r="JX75" s="36">
        <f t="shared" si="596"/>
        <v>0</v>
      </c>
      <c r="JY75" s="36">
        <f t="shared" si="597"/>
        <v>0</v>
      </c>
      <c r="JZ75" s="36">
        <f t="shared" si="598"/>
        <v>0</v>
      </c>
      <c r="KA75" s="36">
        <f t="shared" si="599"/>
        <v>0</v>
      </c>
      <c r="KB75" s="36">
        <f t="shared" si="600"/>
        <v>0</v>
      </c>
      <c r="KC75" s="36">
        <f t="shared" si="601"/>
        <v>0</v>
      </c>
      <c r="KD75" s="36">
        <f t="shared" si="602"/>
        <v>0</v>
      </c>
      <c r="KE75" s="36">
        <f t="shared" si="603"/>
        <v>0</v>
      </c>
      <c r="KF75" s="36">
        <f t="shared" si="604"/>
        <v>0</v>
      </c>
      <c r="KG75" s="36">
        <f t="shared" si="605"/>
        <v>0</v>
      </c>
      <c r="KH75" s="36">
        <f t="shared" si="606"/>
        <v>0</v>
      </c>
      <c r="KI75" s="36">
        <f t="shared" si="607"/>
        <v>0</v>
      </c>
      <c r="KJ75" s="36">
        <f t="shared" si="608"/>
        <v>0</v>
      </c>
      <c r="KK75" s="36">
        <f t="shared" si="609"/>
        <v>0</v>
      </c>
      <c r="KL75" s="36">
        <f t="shared" si="610"/>
        <v>0</v>
      </c>
      <c r="KM75" s="36">
        <f t="shared" si="611"/>
        <v>0</v>
      </c>
      <c r="KN75" s="36">
        <f t="shared" si="612"/>
        <v>0</v>
      </c>
      <c r="KO75" s="36">
        <f t="shared" si="613"/>
        <v>0</v>
      </c>
      <c r="KP75" s="36">
        <f t="shared" si="614"/>
        <v>0</v>
      </c>
      <c r="KQ75" s="36">
        <f t="shared" si="615"/>
        <v>0</v>
      </c>
      <c r="KR75" s="47">
        <f t="shared" si="616"/>
        <v>2.6800000000000015</v>
      </c>
      <c r="KS75" s="1">
        <f t="shared" si="617"/>
        <v>1</v>
      </c>
      <c r="KT75" s="1">
        <f t="shared" si="618"/>
        <v>0</v>
      </c>
      <c r="KU75" s="1">
        <f t="shared" si="619"/>
        <v>1</v>
      </c>
      <c r="KV75" s="1">
        <f t="shared" si="620"/>
        <v>1</v>
      </c>
      <c r="KW75" s="1">
        <f t="shared" si="621"/>
        <v>1</v>
      </c>
      <c r="KX75" s="1">
        <f t="shared" si="622"/>
        <v>1</v>
      </c>
      <c r="KY75" s="1">
        <f t="shared" si="623"/>
        <v>1</v>
      </c>
      <c r="KZ75" s="1">
        <f t="shared" si="624"/>
        <v>1</v>
      </c>
      <c r="LA75" s="1">
        <f t="shared" si="625"/>
        <v>1</v>
      </c>
      <c r="LB75" s="1">
        <f t="shared" si="626"/>
        <v>1</v>
      </c>
      <c r="LC75" s="1">
        <f t="shared" si="627"/>
        <v>1</v>
      </c>
      <c r="LD75" s="1">
        <f t="shared" si="628"/>
        <v>0</v>
      </c>
      <c r="LE75" s="1">
        <f t="shared" si="629"/>
        <v>0</v>
      </c>
      <c r="LF75" s="1">
        <f t="shared" si="630"/>
        <v>1</v>
      </c>
      <c r="LG75" s="1">
        <f t="shared" si="631"/>
        <v>1</v>
      </c>
      <c r="LH75" s="1">
        <f t="shared" si="632"/>
        <v>1</v>
      </c>
      <c r="LI75" s="1">
        <f t="shared" si="633"/>
        <v>1</v>
      </c>
      <c r="LJ75" s="1">
        <f t="shared" si="634"/>
        <v>1</v>
      </c>
      <c r="LK75" s="1">
        <f t="shared" si="635"/>
        <v>1</v>
      </c>
      <c r="LL75" s="1">
        <f t="shared" si="636"/>
        <v>1</v>
      </c>
      <c r="LM75" s="1">
        <f t="shared" si="637"/>
        <v>1</v>
      </c>
      <c r="LN75" s="47">
        <f t="shared" si="638"/>
        <v>2.6800000000000015</v>
      </c>
      <c r="LO75" s="43">
        <f t="shared" si="639"/>
        <v>0</v>
      </c>
      <c r="LP75" s="43">
        <f t="shared" si="640"/>
        <v>2.228449401344605</v>
      </c>
      <c r="LQ75" s="43">
        <f t="shared" si="641"/>
        <v>0</v>
      </c>
      <c r="LR75" s="43">
        <f t="shared" si="642"/>
        <v>0</v>
      </c>
      <c r="LS75" s="43">
        <f t="shared" si="643"/>
        <v>0</v>
      </c>
      <c r="LT75" s="43">
        <f t="shared" si="644"/>
        <v>0</v>
      </c>
      <c r="LU75" s="43">
        <f t="shared" si="645"/>
        <v>0</v>
      </c>
      <c r="LV75" s="43">
        <f t="shared" si="646"/>
        <v>0</v>
      </c>
      <c r="LW75" s="43">
        <f t="shared" si="647"/>
        <v>0</v>
      </c>
      <c r="LX75" s="43">
        <f t="shared" si="648"/>
        <v>0</v>
      </c>
      <c r="LY75" s="43">
        <f t="shared" si="649"/>
        <v>0</v>
      </c>
      <c r="LZ75" s="43">
        <f t="shared" si="650"/>
        <v>3.794517113935556</v>
      </c>
      <c r="MA75" s="43">
        <f t="shared" si="651"/>
        <v>1.9441734836604141</v>
      </c>
      <c r="MB75" s="43">
        <f t="shared" si="652"/>
        <v>0.13832742639347723</v>
      </c>
      <c r="MC75" s="43">
        <f t="shared" si="653"/>
        <v>0</v>
      </c>
      <c r="MD75" s="43">
        <f t="shared" si="654"/>
        <v>0</v>
      </c>
      <c r="ME75" s="43">
        <f t="shared" si="655"/>
        <v>0</v>
      </c>
      <c r="MF75" s="43">
        <f t="shared" si="656"/>
        <v>0</v>
      </c>
      <c r="MG75" s="43">
        <f t="shared" si="657"/>
        <v>0</v>
      </c>
      <c r="MH75" s="43">
        <f t="shared" si="658"/>
        <v>0</v>
      </c>
      <c r="MI75" s="43">
        <f t="shared" si="659"/>
        <v>0</v>
      </c>
      <c r="MJ75" s="47">
        <f t="shared" si="660"/>
        <v>2.6800000000000015</v>
      </c>
      <c r="MK75" s="43" t="e">
        <f t="shared" si="500"/>
        <v>#N/A</v>
      </c>
      <c r="ML75" s="43" t="e">
        <f t="shared" si="711"/>
        <v>#N/A</v>
      </c>
      <c r="MM75" s="43" t="e">
        <f t="shared" si="712"/>
        <v>#N/A</v>
      </c>
      <c r="MN75" s="43" t="e">
        <f t="shared" si="713"/>
        <v>#N/A</v>
      </c>
      <c r="MO75" s="43" t="e">
        <f t="shared" si="714"/>
        <v>#N/A</v>
      </c>
      <c r="MP75" s="43" t="e">
        <f t="shared" si="715"/>
        <v>#N/A</v>
      </c>
      <c r="MQ75" s="43" t="e">
        <f t="shared" si="716"/>
        <v>#N/A</v>
      </c>
      <c r="MR75" s="43" t="e">
        <f t="shared" si="717"/>
        <v>#N/A</v>
      </c>
      <c r="MS75" s="43" t="e">
        <f t="shared" si="718"/>
        <v>#N/A</v>
      </c>
      <c r="MT75" s="43" t="e">
        <f t="shared" si="719"/>
        <v>#N/A</v>
      </c>
      <c r="MU75" s="43" t="e">
        <f t="shared" si="720"/>
        <v>#N/A</v>
      </c>
      <c r="MV75" s="43" t="e">
        <f t="shared" si="721"/>
        <v>#N/A</v>
      </c>
      <c r="MW75" s="43" t="e">
        <f t="shared" si="722"/>
        <v>#N/A</v>
      </c>
      <c r="MX75" s="43" t="e">
        <f t="shared" si="723"/>
        <v>#N/A</v>
      </c>
      <c r="MY75" s="43" t="e">
        <f t="shared" si="724"/>
        <v>#N/A</v>
      </c>
      <c r="MZ75" s="43" t="e">
        <f t="shared" si="725"/>
        <v>#N/A</v>
      </c>
      <c r="NA75" s="43" t="e">
        <f t="shared" si="726"/>
        <v>#N/A</v>
      </c>
      <c r="NB75" s="43" t="e">
        <f t="shared" si="727"/>
        <v>#N/A</v>
      </c>
      <c r="NC75" s="43" t="e">
        <f t="shared" si="728"/>
        <v>#N/A</v>
      </c>
      <c r="ND75" s="43" t="e">
        <f t="shared" si="729"/>
        <v>#N/A</v>
      </c>
      <c r="NE75" s="43" t="e">
        <f t="shared" si="730"/>
        <v>#N/A</v>
      </c>
      <c r="NF75" s="47">
        <f t="shared" si="661"/>
        <v>2.6800000000000015</v>
      </c>
      <c r="NG75" s="43">
        <f>IF(OY74=0,MIN('Drive Train'!$F$35-FQ74*$C$19*'Drive Train'!$F$39,NG74+$C$39)-$C$7,IF(LO74-1&lt;=0,0,IF($C$37=Motors!$C$30,MAX(MAX(NG$8:NG74)*-1,NG74-$C$39),MAX(0,MAX(NG$8:NG74)*-1,NG74-$C$39))))</f>
        <v>0</v>
      </c>
      <c r="NH75" s="43">
        <f>IF(OZ74=0,MIN('Drive Train'!$F$35-FR74*$C$19*'Drive Train'!$F$39,NH74+$C$39)-$C$7,IF(LP74-1&lt;=0,0,IF($C$37=Motors!$C$30,MAX(MAX(NH$8:NH74)*-1,NH74-$C$39),MAX(0,MAX(NH$8:NH74)*-1,NH74-$C$39))))</f>
        <v>0</v>
      </c>
      <c r="NI75" s="43">
        <f>IF(PA74=0,MIN('Drive Train'!$F$35-FS74*$C$19*'Drive Train'!$F$39,NI74+$C$39)-$C$7,IF(LQ74-1&lt;=0,0,IF($C$37=Motors!$C$30,MAX(MAX(NI$8:NI74)*-1,NI74-$C$39),MAX(0,MAX(NI$8:NI74)*-1,NI74-$C$39))))</f>
        <v>0</v>
      </c>
      <c r="NJ75" s="43">
        <f>IF(PB74=0,MIN('Drive Train'!$F$35-FT74*$C$19*'Drive Train'!$F$39,NJ74+$C$39)-$C$7,IF(LR74-1&lt;=0,0,IF($C$37=Motors!$C$30,MAX(MAX(NJ$8:NJ74)*-1,NJ74-$C$39),MAX(0,MAX(NJ$8:NJ74)*-1,NJ74-$C$39))))</f>
        <v>0</v>
      </c>
      <c r="NK75" s="43">
        <f>IF(PC74=0,MIN('Drive Train'!$F$35-FU74*$C$19*'Drive Train'!$F$39,NK74+$C$39)-$C$7,IF(LS74-1&lt;=0,0,IF($C$37=Motors!$C$30,MAX(MAX(NK$8:NK74)*-1,NK74-$C$39),MAX(0,MAX(NK$8:NK74)*-1,NK74-$C$39))))</f>
        <v>0</v>
      </c>
      <c r="NL75" s="43">
        <f>IF(PD74=0,MIN('Drive Train'!$F$35-FV74*$C$19*'Drive Train'!$F$39,NL74+$C$39)-$C$7,IF(LT74-1&lt;=0,0,IF($C$37=Motors!$C$30,MAX(MAX(NL$8:NL74)*-1,NL74-$C$39),MAX(0,MAX(NL$8:NL74)*-1,NL74-$C$39))))</f>
        <v>0</v>
      </c>
      <c r="NM75" s="43">
        <f>IF(PE74=0,MIN('Drive Train'!$F$35-FW74*$C$19*'Drive Train'!$F$39,NM74+$C$39)-$C$7,IF(LU74-1&lt;=0,0,IF($C$37=Motors!$C$30,MAX(MAX(NM$8:NM74)*-1,NM74-$C$39),MAX(0,MAX(NM$8:NM74)*-1,NM74-$C$39))))</f>
        <v>0</v>
      </c>
      <c r="NN75" s="43">
        <f>IF(PF74=0,MIN('Drive Train'!$F$35-FX74*$C$19*'Drive Train'!$F$39,NN74+$C$39)-$C$7,IF(LV74-1&lt;=0,0,IF($C$37=Motors!$C$30,MAX(MAX(NN$8:NN74)*-1,NN74-$C$39),MAX(0,MAX(NN$8:NN74)*-1,NN74-$C$39))))</f>
        <v>0</v>
      </c>
      <c r="NO75" s="43">
        <f>IF(PG74=0,MIN('Drive Train'!$F$35-FY74*$C$19*'Drive Train'!$F$39,NO74+$C$39)-$C$7,IF(LW74-1&lt;=0,0,IF($C$37=Motors!$C$30,MAX(MAX(NO$8:NO74)*-1,NO74-$C$39),MAX(0,MAX(NO$8:NO74)*-1,NO74-$C$39))))</f>
        <v>0</v>
      </c>
      <c r="NP75" s="43">
        <f>IF(PH74=0,MIN('Drive Train'!$F$35-FZ74*$C$19*'Drive Train'!$F$39,NP74+$C$39)-$C$7,IF(LX74-1&lt;=0,0,IF($C$37=Motors!$C$30,MAX(MAX(NP$8:NP74)*-1,NP74-$C$39),MAX(0,MAX(NP$8:NP74)*-1,NP74-$C$39))))</f>
        <v>0</v>
      </c>
      <c r="NQ75" s="43">
        <f>IF(PI74=0,MIN('Drive Train'!$F$35-GA74*$C$19*'Drive Train'!$F$39,NQ74+$C$39)-$C$7,IF(LY74-1&lt;=0,0,IF($C$37=Motors!$C$30,MAX(MAX(NQ$8:NQ74)*-1,NQ74-$C$39),MAX(0,MAX(NQ$8:NQ74)*-1,NQ74-$C$39))))</f>
        <v>0</v>
      </c>
      <c r="NR75" s="43">
        <f>IF(PJ74=0,MIN('Drive Train'!$F$35-GB74*$C$19*'Drive Train'!$F$39,NR74+$C$39)-$C$7,IF(LZ74-1&lt;=0,0,IF($C$37=Motors!$C$30,MAX(MAX(NR$8:NR74)*-1,NR74-$C$39),MAX(0,MAX(NR$8:NR74)*-1,NR74-$C$39))))</f>
        <v>0</v>
      </c>
      <c r="NS75" s="43">
        <f>IF(PK74=0,MIN('Drive Train'!$F$35-GC74*$C$19*'Drive Train'!$F$39,NS74+$C$39)-$C$7,IF(MA74-1&lt;=0,0,IF($C$37=Motors!$C$30,MAX(MAX(NS$8:NS74)*-1,NS74-$C$39),MAX(0,MAX(NS$8:NS74)*-1,NS74-$C$39))))</f>
        <v>0</v>
      </c>
      <c r="NT75" s="43">
        <f>IF(PL74=0,MIN('Drive Train'!$F$35-GD74*$C$19*'Drive Train'!$F$39,NT74+$C$39)-$C$7,IF(MB74-1&lt;=0,0,IF($C$37=Motors!$C$30,MAX(MAX(NT$8:NT74)*-1,NT74-$C$39),MAX(0,MAX(NT$8:NT74)*-1,NT74-$C$39))))</f>
        <v>0</v>
      </c>
      <c r="NU75" s="43">
        <f>IF(PM74=0,MIN('Drive Train'!$F$35-GE74*$C$19*'Drive Train'!$F$39,NU74+$C$39)-$C$7,IF(MC74-1&lt;=0,0,IF($C$37=Motors!$C$30,MAX(MAX(NU$8:NU74)*-1,NU74-$C$39),MAX(0,MAX(NU$8:NU74)*-1,NU74-$C$39))))</f>
        <v>0</v>
      </c>
      <c r="NV75" s="43">
        <f>IF(PN74=0,MIN('Drive Train'!$F$35-GF74*$C$19*'Drive Train'!$F$39,NV74+$C$39)-$C$7,IF(MD74-1&lt;=0,0,IF($C$37=Motors!$C$30,MAX(MAX(NV$8:NV74)*-1,NV74-$C$39),MAX(0,MAX(NV$8:NV74)*-1,NV74-$C$39))))</f>
        <v>0</v>
      </c>
      <c r="NW75" s="43">
        <f>IF(PO74=0,MIN('Drive Train'!$F$35-GG74*$C$19*'Drive Train'!$F$39,NW74+$C$39)-$C$7,IF(ME74-1&lt;=0,0,IF($C$37=Motors!$C$30,MAX(MAX(NW$8:NW74)*-1,NW74-$C$39),MAX(0,MAX(NW$8:NW74)*-1,NW74-$C$39))))</f>
        <v>0</v>
      </c>
      <c r="NX75" s="43">
        <f>IF(PP74=0,MIN('Drive Train'!$F$35-GH74*$C$19*'Drive Train'!$F$39,NX74+$C$39)-$C$7,IF(MF74-1&lt;=0,0,IF($C$37=Motors!$C$30,MAX(MAX(NX$8:NX74)*-1,NX74-$C$39),MAX(0,MAX(NX$8:NX74)*-1,NX74-$C$39))))</f>
        <v>0</v>
      </c>
      <c r="NY75" s="43">
        <f>IF(PQ74=0,MIN('Drive Train'!$F$35-GI74*$C$19*'Drive Train'!$F$39,NY74+$C$39)-$C$7,IF(MG74-1&lt;=0,0,IF($C$37=Motors!$C$30,MAX(MAX(NY$8:NY74)*-1,NY74-$C$39),MAX(0,MAX(NY$8:NY74)*-1,NY74-$C$39))))</f>
        <v>0</v>
      </c>
      <c r="NZ75" s="43">
        <f>IF(PR74=0,MIN('Drive Train'!$F$35-GJ74*$C$19*'Drive Train'!$F$39,NZ74+$C$39)-$C$7,IF(MH74-1&lt;=0,0,IF($C$37=Motors!$C$30,MAX(MAX(NZ$8:NZ74)*-1,NZ74-$C$39),MAX(0,MAX(NZ$8:NZ74)*-1,NZ74-$C$39))))</f>
        <v>0</v>
      </c>
      <c r="OA75" s="43">
        <f>IF(PS74=0,MIN('Drive Train'!$F$35-GK74*$C$19*'Drive Train'!$F$39,OA74+$C$39)-$C$7,IF(MI74-1&lt;=0,0,IF($C$37=Motors!$C$30,MAX(MAX(OA$8:OA74)*-1,OA74-$C$39),MAX(0,MAX(OA$8:OA74)*-1,OA74-$C$39))))</f>
        <v>0</v>
      </c>
      <c r="OB75" s="47">
        <f t="shared" si="662"/>
        <v>2.6800000000000015</v>
      </c>
      <c r="OC75" s="43">
        <f>'Drive Train'!$F$35-(FQ75*$C$13)*$C$19*'Drive Train'!$F$39</f>
        <v>12.4</v>
      </c>
      <c r="OD75" s="43">
        <f>'Drive Train'!$F$35-(FR75*$C$13)*$C$19*'Drive Train'!$F$39</f>
        <v>12.335845000000001</v>
      </c>
      <c r="OE75" s="43">
        <f>'Drive Train'!$F$35-(FS75*$C$13)*$C$19*'Drive Train'!$F$39</f>
        <v>12.4</v>
      </c>
      <c r="OF75" s="43">
        <f>'Drive Train'!$F$35-(FT75*$C$13)*$C$19*'Drive Train'!$F$39</f>
        <v>12.4</v>
      </c>
      <c r="OG75" s="43">
        <f>'Drive Train'!$F$35-(FU75*$C$13)*$C$19*'Drive Train'!$F$39</f>
        <v>12.4</v>
      </c>
      <c r="OH75" s="43">
        <f>'Drive Train'!$F$35-(FV75*$C$13)*$C$19*'Drive Train'!$F$39</f>
        <v>12.4</v>
      </c>
      <c r="OI75" s="43">
        <f>'Drive Train'!$F$35-(FW75*$C$13)*$C$19*'Drive Train'!$F$39</f>
        <v>12.4</v>
      </c>
      <c r="OJ75" s="43">
        <f>'Drive Train'!$F$35-(FX75*$C$13)*$C$19*'Drive Train'!$F$39</f>
        <v>12.4</v>
      </c>
      <c r="OK75" s="43">
        <f>'Drive Train'!$F$35-(FY75*$C$13)*$C$19*'Drive Train'!$F$39</f>
        <v>12.4</v>
      </c>
      <c r="OL75" s="43">
        <f>'Drive Train'!$F$35-(FZ75*$C$13)*$C$19*'Drive Train'!$F$39</f>
        <v>12.4</v>
      </c>
      <c r="OM75" s="43">
        <f>'Drive Train'!$F$35-(GA75*$C$13)*$C$19*'Drive Train'!$F$39</f>
        <v>12.4</v>
      </c>
      <c r="ON75" s="43">
        <f>'Drive Train'!$F$35-(GB75*$C$13)*$C$19*'Drive Train'!$F$39</f>
        <v>12.335844999799244</v>
      </c>
      <c r="OO75" s="43">
        <f>'Drive Train'!$F$35-(GC75*$C$13)*$C$19*'Drive Train'!$F$39</f>
        <v>12.335844999999988</v>
      </c>
      <c r="OP75" s="43">
        <f>'Drive Train'!$F$35-(GD75*$C$13)*$C$19*'Drive Train'!$F$39</f>
        <v>12.4</v>
      </c>
      <c r="OQ75" s="43">
        <f>'Drive Train'!$F$35-(GE75*$C$13)*$C$19*'Drive Train'!$F$39</f>
        <v>12.4</v>
      </c>
      <c r="OR75" s="43">
        <f>'Drive Train'!$F$35-(GF75*$C$13)*$C$19*'Drive Train'!$F$39</f>
        <v>12.4</v>
      </c>
      <c r="OS75" s="43">
        <f>'Drive Train'!$F$35-(GG75*$C$13)*$C$19*'Drive Train'!$F$39</f>
        <v>12.4</v>
      </c>
      <c r="OT75" s="43">
        <f>'Drive Train'!$F$35-(GH75*$C$13)*$C$19*'Drive Train'!$F$39</f>
        <v>12.4</v>
      </c>
      <c r="OU75" s="43">
        <f>'Drive Train'!$F$35-(GI75*$C$13)*$C$19*'Drive Train'!$F$39</f>
        <v>12.4</v>
      </c>
      <c r="OV75" s="43">
        <f>'Drive Train'!$F$35-(GJ75*$C$13)*$C$19*'Drive Train'!$F$39</f>
        <v>12.4</v>
      </c>
      <c r="OW75" s="43">
        <f>'Drive Train'!$F$35-(GK75*$C$13)*$C$19*'Drive Train'!$F$39</f>
        <v>12.4</v>
      </c>
      <c r="OX75" s="47">
        <f t="shared" si="663"/>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190">
        <f t="shared" si="664"/>
        <v>2.6800000000000015</v>
      </c>
      <c r="PU75" s="43">
        <f t="shared" si="665"/>
        <v>15.29521453649356</v>
      </c>
      <c r="PV75" s="43">
        <f t="shared" si="666"/>
        <v>22.692864026961956</v>
      </c>
      <c r="PW75" s="43">
        <f t="shared" si="667"/>
        <v>19.659205245198354</v>
      </c>
      <c r="PX75" s="43">
        <f t="shared" si="668"/>
        <v>15.922362554936914</v>
      </c>
      <c r="PY75" s="43">
        <f t="shared" si="669"/>
        <v>13.997470007769731</v>
      </c>
      <c r="PZ75" s="43">
        <f t="shared" si="670"/>
        <v>12.208295022960858</v>
      </c>
      <c r="QA75" s="43">
        <f t="shared" si="671"/>
        <v>11.812774381794295</v>
      </c>
      <c r="QB75" s="43">
        <f t="shared" si="672"/>
        <v>11.153060367918922</v>
      </c>
      <c r="QC75" s="43">
        <f t="shared" si="673"/>
        <v>10.945422930559467</v>
      </c>
      <c r="QD75" s="43">
        <f t="shared" si="674"/>
        <v>10.744299234348867</v>
      </c>
      <c r="QE75" s="43">
        <f t="shared" si="675"/>
        <v>10.598935127087987</v>
      </c>
      <c r="QF75" s="43">
        <f t="shared" si="676"/>
        <v>13.724377541796548</v>
      </c>
      <c r="QG75" s="43">
        <f t="shared" si="677"/>
        <v>14.731898736149908</v>
      </c>
      <c r="QH75" s="43">
        <f t="shared" si="678"/>
        <v>15.34277343263344</v>
      </c>
      <c r="QI75" s="43">
        <f t="shared" si="679"/>
        <v>15.225720822529869</v>
      </c>
      <c r="QJ75" s="43">
        <f t="shared" si="680"/>
        <v>15.866407696386977</v>
      </c>
      <c r="QK75" s="43">
        <f t="shared" si="681"/>
        <v>16.23173898600314</v>
      </c>
      <c r="QL75" s="43">
        <f t="shared" si="682"/>
        <v>16.322777686005129</v>
      </c>
      <c r="QM75" s="43">
        <f t="shared" si="683"/>
        <v>16.11264101882972</v>
      </c>
      <c r="QN75" s="43">
        <f t="shared" si="684"/>
        <v>16.187403996628273</v>
      </c>
      <c r="QO75" s="43">
        <f t="shared" si="685"/>
        <v>16.005121974387158</v>
      </c>
      <c r="QP75" s="47">
        <f t="shared" si="686"/>
        <v>2.6800000000000015</v>
      </c>
      <c r="QQ75" s="43">
        <f t="shared" si="501"/>
        <v>0</v>
      </c>
      <c r="QR75" s="43">
        <f t="shared" si="502"/>
        <v>1.9887219367401305E-2</v>
      </c>
      <c r="QS75" s="43">
        <f t="shared" si="503"/>
        <v>0</v>
      </c>
      <c r="QT75" s="43">
        <f t="shared" si="504"/>
        <v>0</v>
      </c>
      <c r="QU75" s="43">
        <f t="shared" si="505"/>
        <v>0</v>
      </c>
      <c r="QV75" s="43">
        <f t="shared" si="506"/>
        <v>0</v>
      </c>
      <c r="QW75" s="43">
        <f t="shared" si="507"/>
        <v>0</v>
      </c>
      <c r="QX75" s="43">
        <f t="shared" si="508"/>
        <v>0</v>
      </c>
      <c r="QY75" s="43">
        <f t="shared" si="509"/>
        <v>0</v>
      </c>
      <c r="QZ75" s="43">
        <f t="shared" si="510"/>
        <v>0</v>
      </c>
      <c r="RA75" s="43">
        <f t="shared" si="511"/>
        <v>0</v>
      </c>
      <c r="RB75" s="43">
        <f t="shared" si="512"/>
        <v>1.988721942963341E-2</v>
      </c>
      <c r="RC75" s="43">
        <f t="shared" si="513"/>
        <v>1.9887219367404833E-2</v>
      </c>
      <c r="RD75" s="43">
        <f t="shared" si="514"/>
        <v>0</v>
      </c>
      <c r="RE75" s="43">
        <f t="shared" si="515"/>
        <v>0</v>
      </c>
      <c r="RF75" s="43">
        <f t="shared" si="516"/>
        <v>0</v>
      </c>
      <c r="RG75" s="43">
        <f t="shared" si="517"/>
        <v>0</v>
      </c>
      <c r="RH75" s="43">
        <f t="shared" si="518"/>
        <v>0</v>
      </c>
      <c r="RI75" s="43">
        <f t="shared" si="519"/>
        <v>0</v>
      </c>
      <c r="RJ75" s="43">
        <f t="shared" si="520"/>
        <v>0</v>
      </c>
      <c r="RK75" s="43">
        <f t="shared" si="521"/>
        <v>0</v>
      </c>
      <c r="RL75" s="47">
        <f t="shared" si="687"/>
        <v>2.6800000000000015</v>
      </c>
      <c r="RM75" s="2">
        <f>IF(AND(LO75&gt;=LO$6*'Drive Train'!$AA$52,LO75&lt;=LO$6*'Drive Train'!$AA$53,KS75=0,JW75=0,EU75&gt;0),$C$17,0)</f>
        <v>0</v>
      </c>
      <c r="RN75" s="2">
        <f>IF(AND(LP75&gt;=LP$6*'Drive Train'!$AA$52,LP75&lt;=LP$6*'Drive Train'!$AA$53,KT75=0,JX75=0,EV75&gt;0),$C$17,0)</f>
        <v>0</v>
      </c>
      <c r="RO75" s="2">
        <f>IF(AND(LQ75&gt;=LQ$6*'Drive Train'!$AA$52,LQ75&lt;=LQ$6*'Drive Train'!$AA$53,KU75=0,JY75=0,EW75&gt;0),$C$17,0)</f>
        <v>0</v>
      </c>
      <c r="RP75" s="2">
        <f>IF(AND(LR75&gt;=LR$6*'Drive Train'!$AA$52,LR75&lt;=LR$6*'Drive Train'!$AA$53,KV75=0,JZ75=0,EX75&gt;0),$C$17,0)</f>
        <v>0</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v>
      </c>
      <c r="RY75" s="2">
        <f>IF(AND(MA75&gt;=MA$6*'Drive Train'!$AA$52,MA75&lt;=MA$6*'Drive Train'!$AA$53,LE75=0,KI75=0,FG75&gt;0),$C$17,0)</f>
        <v>0</v>
      </c>
      <c r="RZ75" s="2">
        <f>IF(AND(MB75&gt;=MB$6*'Drive Train'!$AA$52,MB75&lt;=MB$6*'Drive Train'!$AA$53,LF75=0,KJ75=0,FH75&gt;0),$C$17,0)</f>
        <v>0</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688"/>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689"/>
        <v>2.6800000000000015</v>
      </c>
    </row>
    <row r="76" spans="2:524" x14ac:dyDescent="0.3">
      <c r="B76" s="1"/>
      <c r="C76" s="16"/>
      <c r="F76" s="324" t="s">
        <v>129</v>
      </c>
      <c r="G76" s="325"/>
      <c r="H76" s="325"/>
      <c r="I76" s="325"/>
      <c r="J76" s="325"/>
      <c r="K76" s="325"/>
      <c r="L76" s="325"/>
      <c r="M76" s="325"/>
      <c r="N76" s="325"/>
      <c r="O76" s="326"/>
      <c r="R76" s="49">
        <f t="shared" si="52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47">
        <f t="shared" si="523"/>
        <v>2.7200000000000015</v>
      </c>
      <c r="AO76" s="36">
        <f>LO76*12*60/(PI() * 'Drive Train'!$F$15)/S$6*ABS(S76)</f>
        <v>0</v>
      </c>
      <c r="AP76" s="36">
        <f>LP76*12*60/(PI() * 'Drive Train'!$F$15)/T$6*ABS(T76)</f>
        <v>0</v>
      </c>
      <c r="AQ76" s="36">
        <f>LQ76*12*60/(PI() * 'Drive Train'!$F$15)/U$6*ABS(U76)</f>
        <v>0</v>
      </c>
      <c r="AR76" s="36">
        <f>LR76*12*60/(PI() * 'Drive Train'!$F$15)/V$6*ABS(V76)</f>
        <v>0</v>
      </c>
      <c r="AS76" s="36">
        <f>LS76*12*60/(PI() * 'Drive Train'!$F$15)/W$6*ABS(W76)</f>
        <v>0</v>
      </c>
      <c r="AT76" s="36">
        <f>LT76*12*60/(PI() * 'Drive Train'!$F$15)/X$6*ABS(X76)</f>
        <v>0</v>
      </c>
      <c r="AU76" s="36">
        <f>LU76*12*60/(PI() * 'Drive Train'!$F$15)/Y$6*ABS(Y76)</f>
        <v>0</v>
      </c>
      <c r="AV76" s="36">
        <f>LV76*12*60/(PI() * 'Drive Train'!$F$15)/Z$6*ABS(Z76)</f>
        <v>0</v>
      </c>
      <c r="AW76" s="36">
        <f>LW76*12*60/(PI() * 'Drive Train'!$F$15)/AA$6*ABS(AA76)</f>
        <v>0</v>
      </c>
      <c r="AX76" s="36">
        <f>LX76*12*60/(PI() * 'Drive Train'!$F$15)/AB$6*ABS(AB76)</f>
        <v>0</v>
      </c>
      <c r="AY76" s="36">
        <f>LY76*12*60/(PI() * 'Drive Train'!$F$15)/AC$6*ABS(AC76)</f>
        <v>0</v>
      </c>
      <c r="AZ76" s="36">
        <f>LZ76*12*60/(PI() * 'Drive Train'!$F$15)/AD$6*ABS(AD76)</f>
        <v>0</v>
      </c>
      <c r="BA76" s="36">
        <f>MA76*12*60/(PI() * 'Drive Train'!$F$15)/AE$6*ABS(AE76)</f>
        <v>0</v>
      </c>
      <c r="BB76" s="36">
        <f>MB76*12*60/(PI() * 'Drive Train'!$F$15)/AF$6*ABS(AF76)</f>
        <v>0</v>
      </c>
      <c r="BC76" s="36">
        <f>MC76*12*60/(PI() * 'Drive Train'!$F$15)/AG$6*ABS(AG76)</f>
        <v>0</v>
      </c>
      <c r="BD76" s="36">
        <f>MD76*12*60/(PI() * 'Drive Train'!$F$15)/AH$6*ABS(AH76)</f>
        <v>0</v>
      </c>
      <c r="BE76" s="36">
        <f>ME76*12*60/(PI() * 'Drive Train'!$F$15)/AI$6*ABS(AI76)</f>
        <v>0</v>
      </c>
      <c r="BF76" s="36">
        <f>MF76*12*60/(PI() * 'Drive Train'!$F$15)/AJ$6*ABS(AJ76)</f>
        <v>0</v>
      </c>
      <c r="BG76" s="36">
        <f>MG76*12*60/(PI() * 'Drive Train'!$F$15)/AK$6*ABS(AK76)</f>
        <v>0</v>
      </c>
      <c r="BH76" s="36">
        <f>MH76*12*60/(PI() * 'Drive Train'!$F$15)/AL$6*ABS(AL76)</f>
        <v>0</v>
      </c>
      <c r="BI76" s="36">
        <f>MI76*12*60/(PI() * 'Drive Train'!$F$15)/AM$6*ABS(AM76)</f>
        <v>0</v>
      </c>
      <c r="BJ76" s="47">
        <f t="shared" si="455"/>
        <v>2.7200000000000015</v>
      </c>
      <c r="BK76" s="2">
        <f>IF(OR(KS75=1,AND($C$37=Motors!$C$32,OY75=1)),0,IF(NG76=0,-(CG75+$C$15)/($C$14-$C$15)*$C$12,($C$11*S76-AO76)/($C$11*S76)*$C$12*S76))</f>
        <v>0</v>
      </c>
      <c r="BL76" s="2">
        <f>IF(OR(KT75=1,AND($C$37=Motors!$C$32,OZ75=1)),0,IF(NH76=0,-(CH75+$C$15)/($C$14-$C$15)*$C$12,($C$11*T76-AP76)/($C$11*T76)*$C$12*T76))</f>
        <v>0</v>
      </c>
      <c r="BM76" s="2">
        <f>IF(OR(KU75=1,AND($C$37=Motors!$C$32,PA75=1)),0,IF(NI76=0,-(CI75+$C$15)/($C$14-$C$15)*$C$12,($C$11*U76-AQ76)/($C$11*U76)*$C$12*U76))</f>
        <v>0</v>
      </c>
      <c r="BN76" s="2">
        <f>IF(OR(KV75=1,AND($C$37=Motors!$C$32,PB75=1)),0,IF(NJ76=0,-(CJ75+$C$15)/($C$14-$C$15)*$C$12,($C$11*V76-AR76)/($C$11*V76)*$C$12*V76))</f>
        <v>0</v>
      </c>
      <c r="BO76" s="2">
        <f>IF(OR(KW75=1,AND($C$37=Motors!$C$32,PC75=1)),0,IF(NK76=0,-(CK75+$C$15)/($C$14-$C$15)*$C$12,($C$11*W76-AS76)/($C$11*W76)*$C$12*W76))</f>
        <v>0</v>
      </c>
      <c r="BP76" s="2">
        <f>IF(OR(KX75=1,AND($C$37=Motors!$C$32,PD75=1)),0,IF(NL76=0,-(CL75+$C$15)/($C$14-$C$15)*$C$12,($C$11*X76-AT76)/($C$11*X76)*$C$12*X76))</f>
        <v>0</v>
      </c>
      <c r="BQ76" s="2">
        <f>IF(OR(KY75=1,AND($C$37=Motors!$C$32,PE75=1)),0,IF(NM76=0,-(CM75+$C$15)/($C$14-$C$15)*$C$12,($C$11*Y76-AU76)/($C$11*Y76)*$C$12*Y76))</f>
        <v>0</v>
      </c>
      <c r="BR76" s="2">
        <f>IF(OR(KZ75=1,AND($C$37=Motors!$C$32,PF75=1)),0,IF(NN76=0,-(CN75+$C$15)/($C$14-$C$15)*$C$12,($C$11*Z76-AV76)/($C$11*Z76)*$C$12*Z76))</f>
        <v>0</v>
      </c>
      <c r="BS76" s="2">
        <f>IF(OR(LA75=1,AND($C$37=Motors!$C$32,PG75=1)),0,IF(NO76=0,-(CO75+$C$15)/($C$14-$C$15)*$C$12,($C$11*AA76-AW76)/($C$11*AA76)*$C$12*AA76))</f>
        <v>0</v>
      </c>
      <c r="BT76" s="2">
        <f>IF(OR(LB75=1,AND($C$37=Motors!$C$32,PH75=1)),0,IF(NP76=0,-(CP75+$C$15)/($C$14-$C$15)*$C$12,($C$11*AB76-AX76)/($C$11*AB76)*$C$12*AB76))</f>
        <v>0</v>
      </c>
      <c r="BU76" s="2">
        <f>IF(OR(LC75=1,AND($C$37=Motors!$C$32,PI75=1)),0,IF(NQ76=0,-(CQ75+$C$15)/($C$14-$C$15)*$C$12,($C$11*AC76-AY76)/($C$11*AC76)*$C$12*AC76))</f>
        <v>0</v>
      </c>
      <c r="BV76" s="2">
        <f>IF(OR(LD75=1,AND($C$37=Motors!$C$32,PJ75=1)),0,IF(NR76=0,-(CR75+$C$15)/($C$14-$C$15)*$C$12,($C$11*AD76-AZ76)/($C$11*AD76)*$C$12*AD76))</f>
        <v>0</v>
      </c>
      <c r="BW76" s="2">
        <f>IF(OR(LE75=1,AND($C$37=Motors!$C$32,PK75=1)),0,IF(NS76=0,-(CS75+$C$15)/($C$14-$C$15)*$C$12,($C$11*AE76-BA76)/($C$11*AE76)*$C$12*AE76))</f>
        <v>0</v>
      </c>
      <c r="BX76" s="2">
        <f>IF(OR(LF75=1,AND($C$37=Motors!$C$32,PL75=1)),0,IF(NT76=0,-(CT75+$C$15)/($C$14-$C$15)*$C$12,($C$11*AF76-BB76)/($C$11*AF76)*$C$12*AF76))</f>
        <v>0</v>
      </c>
      <c r="BY76" s="2">
        <f>IF(OR(LG75=1,AND($C$37=Motors!$C$32,PM75=1)),0,IF(NU76=0,-(CU75+$C$15)/($C$14-$C$15)*$C$12,($C$11*AG76-BC76)/($C$11*AG76)*$C$12*AG76))</f>
        <v>0</v>
      </c>
      <c r="BZ76" s="2">
        <f>IF(OR(LH75=1,AND($C$37=Motors!$C$32,PN75=1)),0,IF(NV76=0,-(CV75+$C$15)/($C$14-$C$15)*$C$12,($C$11*AH76-BD76)/($C$11*AH76)*$C$12*AH76))</f>
        <v>0</v>
      </c>
      <c r="CA76" s="2">
        <f>IF(OR(LI75=1,AND($C$37=Motors!$C$32,PO75=1)),0,IF(NW76=0,-(CW75+$C$15)/($C$14-$C$15)*$C$12,($C$11*AI76-BE76)/($C$11*AI76)*$C$12*AI76))</f>
        <v>0</v>
      </c>
      <c r="CB76" s="2">
        <f>IF(OR(LJ75=1,AND($C$37=Motors!$C$32,PP75=1)),0,IF(NX76=0,-(CX75+$C$15)/($C$14-$C$15)*$C$12,($C$11*AJ76-BF76)/($C$11*AJ76)*$C$12*AJ76))</f>
        <v>0</v>
      </c>
      <c r="CC76" s="2">
        <f>IF(OR(LK75=1,AND($C$37=Motors!$C$32,PQ75=1)),0,IF(NY76=0,-(CY75+$C$15)/($C$14-$C$15)*$C$12,($C$11*AK76-BG76)/($C$11*AK76)*$C$12*AK76))</f>
        <v>0</v>
      </c>
      <c r="CD76" s="2">
        <f>IF(OR(LL75=1,AND($C$37=Motors!$C$32,PR75=1)),0,IF(NZ76=0,-(CZ75+$C$15)/($C$14-$C$15)*$C$12,($C$11*AL76-BH76)/($C$11*AL76)*$C$12*AL76))</f>
        <v>0</v>
      </c>
      <c r="CE76" s="2">
        <f>IF(OR(LM75=1,AND($C$37=Motors!$C$32,PS75=1)),0,IF(OA76=0,-(DA75+$C$15)/($C$14-$C$15)*$C$12,($C$11*AM76-BI76)/($C$11*AM76)*$C$12*AM76))</f>
        <v>0</v>
      </c>
      <c r="CF76" s="47">
        <f t="shared" si="456"/>
        <v>2.7200000000000015</v>
      </c>
      <c r="CG76" s="43">
        <f>IF(AND(KS75=1,OY75=1),0,ABS(BK76/$C$12*($C$14-$C$15)+$C$15) *'Drive Train'!$AA$49 + CG75*(1-'Drive Train'!$AA$49))</f>
        <v>0</v>
      </c>
      <c r="CH76" s="43">
        <f>IF(AND(KT75=1,OZ75=1),0,ABS(BL76/$C$12*($C$14-$C$15)+$C$15) *'Drive Train'!$AA$49 + CH75*(1-'Drive Train'!$AA$49))</f>
        <v>1.5274999999999999</v>
      </c>
      <c r="CI76" s="43">
        <f>IF(AND(KU75=1,PA75=1),0,ABS(BM76/$C$12*($C$14-$C$15)+$C$15) *'Drive Train'!$AA$49 + CI75*(1-'Drive Train'!$AA$49))</f>
        <v>0</v>
      </c>
      <c r="CJ76" s="43">
        <f>IF(AND(KV75=1,PB75=1),0,ABS(BN76/$C$12*($C$14-$C$15)+$C$15) *'Drive Train'!$AA$49 + CJ75*(1-'Drive Train'!$AA$49))</f>
        <v>0</v>
      </c>
      <c r="CK76" s="43">
        <f>IF(AND(KW75=1,PC75=1),0,ABS(BO76/$C$12*($C$14-$C$15)+$C$15) *'Drive Train'!$AA$49 + CK75*(1-'Drive Train'!$AA$49))</f>
        <v>0</v>
      </c>
      <c r="CL76" s="43">
        <f>IF(AND(KX75=1,PD75=1),0,ABS(BP76/$C$12*($C$14-$C$15)+$C$15) *'Drive Train'!$AA$49 + CL75*(1-'Drive Train'!$AA$49))</f>
        <v>0</v>
      </c>
      <c r="CM76" s="43">
        <f>IF(AND(KY75=1,PE75=1),0,ABS(BQ76/$C$12*($C$14-$C$15)+$C$15) *'Drive Train'!$AA$49 + CM75*(1-'Drive Train'!$AA$49))</f>
        <v>0</v>
      </c>
      <c r="CN76" s="43">
        <f>IF(AND(KZ75=1,PF75=1),0,ABS(BR76/$C$12*($C$14-$C$15)+$C$15) *'Drive Train'!$AA$49 + CN75*(1-'Drive Train'!$AA$49))</f>
        <v>0</v>
      </c>
      <c r="CO76" s="43">
        <f>IF(AND(LA75=1,PG75=1),0,ABS(BS76/$C$12*($C$14-$C$15)+$C$15) *'Drive Train'!$AA$49 + CO75*(1-'Drive Train'!$AA$49))</f>
        <v>0</v>
      </c>
      <c r="CP76" s="43">
        <f>IF(AND(LB75=1,PH75=1),0,ABS(BT76/$C$12*($C$14-$C$15)+$C$15) *'Drive Train'!$AA$49 + CP75*(1-'Drive Train'!$AA$49))</f>
        <v>0</v>
      </c>
      <c r="CQ76" s="43">
        <f>IF(AND(LC75=1,PI75=1),0,ABS(BU76/$C$12*($C$14-$C$15)+$C$15) *'Drive Train'!$AA$49 + CQ75*(1-'Drive Train'!$AA$49))</f>
        <v>0</v>
      </c>
      <c r="CR76" s="43">
        <f>IF(AND(LD75=1,PJ75=1),0,ABS(BV76/$C$12*($C$14-$C$15)+$C$15) *'Drive Train'!$AA$49 + CR75*(1-'Drive Train'!$AA$49))</f>
        <v>1.527500000955986</v>
      </c>
      <c r="CS76" s="43">
        <f>IF(AND(LE75=1,PK75=1),0,ABS(BW76/$C$12*($C$14-$C$15)+$C$15) *'Drive Train'!$AA$49 + CS75*(1-'Drive Train'!$AA$49))</f>
        <v>1.527500000000054</v>
      </c>
      <c r="CT76" s="43">
        <f>IF(AND(LF75=1,PL75=1),0,ABS(BX76/$C$12*($C$14-$C$15)+$C$15) *'Drive Train'!$AA$49 + CT75*(1-'Drive Train'!$AA$49))</f>
        <v>0</v>
      </c>
      <c r="CU76" s="43">
        <f>IF(AND(LG75=1,PM75=1),0,ABS(BY76/$C$12*($C$14-$C$15)+$C$15) *'Drive Train'!$AA$49 + CU75*(1-'Drive Train'!$AA$49))</f>
        <v>0</v>
      </c>
      <c r="CV76" s="43">
        <f>IF(AND(LH75=1,PN75=1),0,ABS(BZ76/$C$12*($C$14-$C$15)+$C$15) *'Drive Train'!$AA$49 + CV75*(1-'Drive Train'!$AA$49))</f>
        <v>0</v>
      </c>
      <c r="CW76" s="43">
        <f>IF(AND(LI75=1,PO75=1),0,ABS(CA76/$C$12*($C$14-$C$15)+$C$15) *'Drive Train'!$AA$49 + CW75*(1-'Drive Train'!$AA$49))</f>
        <v>0</v>
      </c>
      <c r="CX76" s="43">
        <f>IF(AND(LJ75=1,PP75=1),0,ABS(CB76/$C$12*($C$14-$C$15)+$C$15) *'Drive Train'!$AA$49 + CX75*(1-'Drive Train'!$AA$49))</f>
        <v>0</v>
      </c>
      <c r="CY76" s="43">
        <f>IF(AND(LK75=1,PQ75=1),0,ABS(CC76/$C$12*($C$14-$C$15)+$C$15) *'Drive Train'!$AA$49 + CY75*(1-'Drive Train'!$AA$49))</f>
        <v>0</v>
      </c>
      <c r="CZ76" s="43">
        <f>IF(AND(LL75=1,PR75=1),0,ABS(CD76/$C$12*($C$14-$C$15)+$C$15) *'Drive Train'!$AA$49 + CZ75*(1-'Drive Train'!$AA$49))</f>
        <v>0</v>
      </c>
      <c r="DA76" s="43">
        <f>IF(AND(LM75=1,PS75=1),0,ABS(CE76/$C$12*($C$14-$C$15)+$C$15) *'Drive Train'!$AA$49 + DA75*(1-'Drive Train'!$AA$49))</f>
        <v>0</v>
      </c>
      <c r="DB76" s="47">
        <f t="shared" si="524"/>
        <v>2.7200000000000015</v>
      </c>
      <c r="DC76" s="43">
        <f t="shared" si="457"/>
        <v>0</v>
      </c>
      <c r="DD76" s="43">
        <f t="shared" si="458"/>
        <v>1.5274999999999999</v>
      </c>
      <c r="DE76" s="43">
        <f t="shared" si="459"/>
        <v>0</v>
      </c>
      <c r="DF76" s="43">
        <f t="shared" si="460"/>
        <v>0</v>
      </c>
      <c r="DG76" s="43">
        <f t="shared" si="461"/>
        <v>0</v>
      </c>
      <c r="DH76" s="43">
        <f t="shared" si="462"/>
        <v>0</v>
      </c>
      <c r="DI76" s="43">
        <f t="shared" si="463"/>
        <v>0</v>
      </c>
      <c r="DJ76" s="43">
        <f t="shared" si="464"/>
        <v>0</v>
      </c>
      <c r="DK76" s="43">
        <f t="shared" si="465"/>
        <v>0</v>
      </c>
      <c r="DL76" s="43">
        <f t="shared" si="466"/>
        <v>0</v>
      </c>
      <c r="DM76" s="43">
        <f t="shared" si="467"/>
        <v>0</v>
      </c>
      <c r="DN76" s="43">
        <f t="shared" si="468"/>
        <v>1.527500000955986</v>
      </c>
      <c r="DO76" s="43">
        <f t="shared" si="469"/>
        <v>1.527500000000054</v>
      </c>
      <c r="DP76" s="43">
        <f t="shared" si="470"/>
        <v>0</v>
      </c>
      <c r="DQ76" s="43">
        <f t="shared" si="471"/>
        <v>0</v>
      </c>
      <c r="DR76" s="43">
        <f t="shared" si="472"/>
        <v>0</v>
      </c>
      <c r="DS76" s="43">
        <f t="shared" si="473"/>
        <v>0</v>
      </c>
      <c r="DT76" s="43">
        <f t="shared" si="474"/>
        <v>0</v>
      </c>
      <c r="DU76" s="43">
        <f t="shared" si="475"/>
        <v>0</v>
      </c>
      <c r="DV76" s="43">
        <f t="shared" si="476"/>
        <v>0</v>
      </c>
      <c r="DW76" s="43">
        <f t="shared" si="477"/>
        <v>0</v>
      </c>
      <c r="DX76" s="47">
        <f t="shared" si="525"/>
        <v>2.7200000000000015</v>
      </c>
      <c r="DY76" s="2">
        <f>IF(OY76=0,($C$23/0.4536*IF(ISNA(MK75),'Drive Train'!$F$16,'Drive Train'!$F$17)*4.448*$C$24*S$6)*SIGN(BK76),BK76)</f>
        <v>0</v>
      </c>
      <c r="DZ76" s="2">
        <f>IF(OZ76=0,($C$23/0.4536*IF(ISNA(ML75),'Drive Train'!$F$16,'Drive Train'!$F$17)*4.448*$C$24*$C$21*T$6)*SIGN(BL76),BL76)</f>
        <v>0</v>
      </c>
      <c r="EA76" s="2">
        <f>IF(PA76=0,($C$23/0.4536*IF(ISNA(MM75),'Drive Train'!$F$16,'Drive Train'!$F$17)*4.448*$C$24*$C$21*U$6)*SIGN(BM76),BM76)</f>
        <v>0</v>
      </c>
      <c r="EB76" s="2">
        <f>IF(PB76=0,($C$23/0.4536*IF(ISNA(MN75),'Drive Train'!$F$16,'Drive Train'!$F$17)*4.448*$C$24*$C$21*V$6)*SIGN(BN76),BN76)</f>
        <v>0</v>
      </c>
      <c r="EC76" s="2">
        <f>IF(PC76=0,($C$23/0.4536*IF(ISNA(MO75),'Drive Train'!$F$16,'Drive Train'!$F$17)*4.448*$C$24*$C$21*W$6)*SIGN(BO76),BO76)</f>
        <v>0</v>
      </c>
      <c r="ED76" s="2">
        <f>IF(PD76=0,($C$23/0.4536*IF(ISNA(MP75),'Drive Train'!$F$16,'Drive Train'!$F$17)*4.448*$C$24*$C$21*X$6)*SIGN(BP76),BP76)</f>
        <v>0</v>
      </c>
      <c r="EE76" s="2">
        <f>IF(PE76=0,($C$23/0.4536*IF(ISNA(MQ75),'Drive Train'!$F$16,'Drive Train'!$F$17)*4.448*$C$24*$C$21*Y$6)*SIGN(BQ76),BQ76)</f>
        <v>0</v>
      </c>
      <c r="EF76" s="2">
        <f>IF(PF76=0,($C$23/0.4536*IF(ISNA(MR75),'Drive Train'!$F$16,'Drive Train'!$F$17)*4.448*$C$24*$C$21*Z$6)*SIGN(BR76),BR76)</f>
        <v>0</v>
      </c>
      <c r="EG76" s="2">
        <f>IF(PG76=0,($C$23/0.4536*IF(ISNA(MS75),'Drive Train'!$F$16,'Drive Train'!$F$17)*4.448*$C$24*$C$21*AA$6)*SIGN(BS76),BS76)</f>
        <v>0</v>
      </c>
      <c r="EH76" s="2">
        <f>IF(PH76=0,($C$23/0.4536*IF(ISNA(MT75),'Drive Train'!$F$16,'Drive Train'!$F$17)*4.448*$C$24*$C$21*AB$6)*SIGN(BT76),BT76)</f>
        <v>0</v>
      </c>
      <c r="EI76" s="2">
        <f>IF(PI76=0,($C$23/0.4536*IF(ISNA(MU75),'Drive Train'!$F$16,'Drive Train'!$F$17)*4.448*$C$24*$C$21*AC$6)*SIGN(BU76),BU76)</f>
        <v>0</v>
      </c>
      <c r="EJ76" s="2">
        <f>IF(PJ76=0,($C$23/0.4536*IF(ISNA(MV75),'Drive Train'!$F$16,'Drive Train'!$F$17)*4.448*$C$24*$C$21*AD$6)*SIGN(BV76),BV76)</f>
        <v>0</v>
      </c>
      <c r="EK76" s="2">
        <f>IF(PK76=0,($C$23/0.4536*IF(ISNA(MW75),'Drive Train'!$F$16,'Drive Train'!$F$17)*4.448*$C$24*$C$21*AE$6)*SIGN(BW76),BW76)</f>
        <v>0</v>
      </c>
      <c r="EL76" s="2">
        <f>IF(PL76=0,($C$23/0.4536*IF(ISNA(MX75),'Drive Train'!$F$16,'Drive Train'!$F$17)*4.448*$C$24*$C$21*AF$6)*SIGN(BX76),BX76)</f>
        <v>0</v>
      </c>
      <c r="EM76" s="2">
        <f>IF(PM76=0,($C$23/0.4536*IF(ISNA(MY75),'Drive Train'!$F$16,'Drive Train'!$F$17)*4.448*$C$24*$C$21*AG$6)*SIGN(BY76),BY76)</f>
        <v>0</v>
      </c>
      <c r="EN76" s="2">
        <f>IF(PN76=0,($C$23/0.4536*IF(ISNA(MZ75),'Drive Train'!$F$16,'Drive Train'!$F$17)*4.448*$C$24*$C$21*AH$6)*SIGN(BZ76),BZ76)</f>
        <v>0</v>
      </c>
      <c r="EO76" s="2">
        <f>IF(PO76=0,($C$23/0.4536*IF(ISNA(NA75),'Drive Train'!$F$16,'Drive Train'!$F$17)*4.448*$C$24*$C$21*AI$6)*SIGN(CA76),CA76)</f>
        <v>0</v>
      </c>
      <c r="EP76" s="2">
        <f>IF(PP76=0,($C$23/0.4536*IF(ISNA(NB75),'Drive Train'!$F$16,'Drive Train'!$F$17)*4.448*$C$24*$C$21*AJ$6)*SIGN(CB76),CB76)</f>
        <v>0</v>
      </c>
      <c r="EQ76" s="2">
        <f>IF(PQ76=0,($C$23/0.4536*IF(ISNA(NC75),'Drive Train'!$F$16,'Drive Train'!$F$17)*4.448*$C$24*$C$21*AK$6)*SIGN(CC76),CC76)</f>
        <v>0</v>
      </c>
      <c r="ER76" s="2">
        <f>IF(PR76=0,($C$23/0.4536*IF(ISNA(ND75),'Drive Train'!$F$16,'Drive Train'!$F$17)*4.448*$C$24*$C$21*AL$6)*SIGN(CD76),CD76)</f>
        <v>0</v>
      </c>
      <c r="ES76" s="2">
        <f>IF(PS76=0,($C$23/0.4536*IF(ISNA(NE75),'Drive Train'!$F$16,'Drive Train'!$F$17)*4.448*$C$24*$C$21*AM$6)*SIGN(CE76),CE76)</f>
        <v>0</v>
      </c>
      <c r="ET76" s="47">
        <f t="shared" si="478"/>
        <v>2.7200000000000015</v>
      </c>
      <c r="EU76" s="2">
        <f>MAX(MIN(IF(AND(OY75=1,NG76&lt;0),-1,1)*(DC76-$C$15)/($C$14-$C$15)*$C$12*$C$21-$C$33*LO76/AO$6 -  OY75*$C$33/$C$21,DY75/$C$19),MAX(EU$8:EU75)*-1)</f>
        <v>-0.84420937587075306</v>
      </c>
      <c r="EV76" s="2">
        <f>MAX(MIN(IF(AND(OZ75=1,NH76&lt;0),-1,1)*(DD76-$C$15)/($C$14-$C$15)*$C$12*$C$21-$C$33*LP76/AP$6 -  OZ75*$C$33/$C$21,DZ75/$C$19),MAX(EV$8:EV75)*-1)</f>
        <v>-0.85464032414617652</v>
      </c>
      <c r="EW76" s="2">
        <f>MAX(MIN(IF(AND(PA75=1,NI76&lt;0),-1,1)*(DE76-$C$15)/($C$14-$C$15)*$C$12*$C$21-$C$33*LQ76/AQ$6 -  PA75*$C$33/$C$21,EA75/$C$19),MAX(EW$8:EW75)*-1)</f>
        <v>-0.84420937587075306</v>
      </c>
      <c r="EX76" s="2">
        <f>MAX(MIN(IF(AND(PB75=1,NJ76&lt;0),-1,1)*(DF76-$C$15)/($C$14-$C$15)*$C$12*$C$21-$C$33*LR76/AR$6 -  PB75*$C$33/$C$21,EB75/$C$19),MAX(EX$8:EX75)*-1)</f>
        <v>-0.84420937587075306</v>
      </c>
      <c r="EY76" s="2">
        <f>MAX(MIN(IF(AND(PC75=1,NK76&lt;0),-1,1)*(DG76-$C$15)/($C$14-$C$15)*$C$12*$C$21-$C$33*LS76/AS$6 -  PC75*$C$33/$C$21,EC75/$C$19),MAX(EY$8:EY75)*-1)</f>
        <v>-0.84420937587075306</v>
      </c>
      <c r="EZ76" s="2">
        <f>MAX(MIN(IF(AND(PD75=1,NL76&lt;0),-1,1)*(DH76-$C$15)/($C$14-$C$15)*$C$12*$C$21-$C$33*LT76/AT$6 -  PD75*$C$33/$C$21,ED75/$C$19),MAX(EZ$8:EZ75)*-1)</f>
        <v>-0.84420937587075306</v>
      </c>
      <c r="FA76" s="2">
        <f>MAX(MIN(IF(AND(PE75=1,NM76&lt;0),-1,1)*(DI76-$C$15)/($C$14-$C$15)*$C$12*$C$21-$C$33*LU76/AU$6 -  PE75*$C$33/$C$21,EE75/$C$19),MAX(FA$8:FA75)*-1)</f>
        <v>-0.84420937587075306</v>
      </c>
      <c r="FB76" s="2">
        <f>MAX(MIN(IF(AND(PF75=1,NN76&lt;0),-1,1)*(DJ76-$C$15)/($C$14-$C$15)*$C$12*$C$21-$C$33*LV76/AV$6 -  PF75*$C$33/$C$21,EF75/$C$19),MAX(FB$8:FB75)*-1)</f>
        <v>-0.84420937587075306</v>
      </c>
      <c r="FC76" s="2">
        <f>MAX(MIN(IF(AND(PG75=1,NO76&lt;0),-1,1)*(DK76-$C$15)/($C$14-$C$15)*$C$12*$C$21-$C$33*LW76/AW$6 -  PG75*$C$33/$C$21,EG75/$C$19),MAX(FC$8:FC75)*-1)</f>
        <v>-0.82444281081081083</v>
      </c>
      <c r="FD76" s="2">
        <f>MAX(MIN(IF(AND(PH75=1,NP76&lt;0),-1,1)*(DL76-$C$15)/($C$14-$C$15)*$C$12*$C$21-$C$33*LX76/AX$6 -  PH75*$C$33/$C$21,EH75/$C$19),MAX(FD$8:FD75)*-1)</f>
        <v>-0.74400936585365862</v>
      </c>
      <c r="FE76" s="2">
        <f>MAX(MIN(IF(AND(PI75=1,NQ76&lt;0),-1,1)*(DM76-$C$15)/($C$14-$C$15)*$C$12*$C$21-$C$33*LY76/AY$6 -  PI75*$C$33/$C$21,EI75/$C$19),MAX(FE$8:FE75)*-1)</f>
        <v>-0.6778751999999999</v>
      </c>
      <c r="FF76" s="2">
        <f>MAX(MIN(IF(AND(PJ75=1,NR76&lt;0),-1,1)*(DN76-$C$15)/($C$14-$C$15)*$C$12*$C$21-$C$33*LZ76/AZ$6 -  PJ75*$C$33/$C$21,EJ75/$C$19),MAX(FF$8:FF75)*-1)</f>
        <v>-0.36771041517476449</v>
      </c>
      <c r="FG76" s="2">
        <f>MAX(MIN(IF(AND(PK75=1,NS76&lt;0),-1,1)*(DO76-$C$15)/($C$14-$C$15)*$C$12*$C$21-$C$33*MA76/BA$6 -  PK75*$C$33/$C$21,EK75/$C$19),MAX(FG$8:FG75)*-1)</f>
        <v>-0.4460383340531891</v>
      </c>
      <c r="FH76" s="2">
        <f>MAX(MIN(IF(AND(PL75=1,NT76&lt;0),-1,1)*(DP76-$C$15)/($C$14-$C$15)*$C$12*$C$21-$C$33*MB76/BB$6 -  PL75*$C$33/$C$21,EL75/$C$19),MAX(FH$8:FH75)*-1)</f>
        <v>-0.52436625293161376</v>
      </c>
      <c r="FI76" s="2">
        <f>MAX(MIN(IF(AND(PM75=1,NU76&lt;0),-1,1)*(DQ76-$C$15)/($C$14-$C$15)*$C$12*$C$21-$C$33*MC76/BC$6 -  PM75*$C$33/$C$21,EM75/$C$19),MAX(FI$8:FI75)*-1)</f>
        <v>-0.60269417181003837</v>
      </c>
      <c r="FJ76" s="2">
        <f>MAX(MIN(IF(AND(PN75=1,NV76&lt;0),-1,1)*(DR76-$C$15)/($C$14-$C$15)*$C$12*$C$21-$C$33*MD76/BD$6 -  PN75*$C$33/$C$21,EN75/$C$19),MAX(FJ$8:FJ75)*-1)</f>
        <v>-0.68102209068846309</v>
      </c>
      <c r="FK76" s="2">
        <f>MAX(MIN(IF(AND(PO75=1,NW76&lt;0),-1,1)*(DS76-$C$15)/($C$14-$C$15)*$C$12*$C$21-$C$33*ME76/BE$6 -  PO75*$C$33/$C$21,EO75/$C$19),MAX(FK$8:FK75)*-1)</f>
        <v>-0.7593500095668877</v>
      </c>
      <c r="FL76" s="2">
        <f>MAX(MIN(IF(AND(PP75=1,NX76&lt;0),-1,1)*(DT76-$C$15)/($C$14-$C$15)*$C$12*$C$21-$C$33*MF76/BF$6 -  PP75*$C$33/$C$21,EP75/$C$19),MAX(FL$8:FL75)*-1)</f>
        <v>-0.8376779284453123</v>
      </c>
      <c r="FM76" s="2">
        <f>MAX(MIN(IF(AND(PQ75=1,NY76&lt;0),-1,1)*(DU76-$C$15)/($C$14-$C$15)*$C$12*$C$21-$C$33*MG76/BG$6 -  PQ75*$C$33/$C$21,EQ75/$C$19),MAX(FM$8:FM75)*-1)</f>
        <v>-0.84420937587075306</v>
      </c>
      <c r="FN76" s="2">
        <f>MAX(MIN(IF(AND(PR75=1,NZ76&lt;0),-1,1)*(DV76-$C$15)/($C$14-$C$15)*$C$12*$C$21-$C$33*MH76/BH$6 -  PR75*$C$33/$C$21,ER75/$C$19),MAX(FN$8:FN75)*-1)</f>
        <v>-0.84420937587075306</v>
      </c>
      <c r="FO76" s="2">
        <f>MAX(MIN(IF(AND(PS75=1,OA76&lt;0),-1,1)*(DW76-$C$15)/($C$14-$C$15)*$C$12*$C$21-$C$33*MI76/BI$6 -  PS75*$C$33/$C$21,ES75/$C$19),MAX(FO$8:FO75)*-1)</f>
        <v>-0.84420937587075306</v>
      </c>
      <c r="FP76" s="47">
        <f t="shared" si="526"/>
        <v>2.7200000000000015</v>
      </c>
      <c r="FQ76" s="43">
        <f t="shared" si="527"/>
        <v>0</v>
      </c>
      <c r="FR76" s="43">
        <f t="shared" si="528"/>
        <v>1.5274999999999999</v>
      </c>
      <c r="FS76" s="43">
        <f t="shared" si="529"/>
        <v>0</v>
      </c>
      <c r="FT76" s="43">
        <f t="shared" si="530"/>
        <v>0</v>
      </c>
      <c r="FU76" s="43">
        <f t="shared" si="531"/>
        <v>0</v>
      </c>
      <c r="FV76" s="43">
        <f t="shared" si="532"/>
        <v>0</v>
      </c>
      <c r="FW76" s="43">
        <f t="shared" si="533"/>
        <v>0</v>
      </c>
      <c r="FX76" s="43">
        <f t="shared" si="534"/>
        <v>0</v>
      </c>
      <c r="FY76" s="43">
        <f t="shared" si="535"/>
        <v>0</v>
      </c>
      <c r="FZ76" s="43">
        <f t="shared" si="536"/>
        <v>0</v>
      </c>
      <c r="GA76" s="43">
        <f t="shared" si="537"/>
        <v>0</v>
      </c>
      <c r="GB76" s="43">
        <f t="shared" si="538"/>
        <v>1.527500000955986</v>
      </c>
      <c r="GC76" s="43">
        <f t="shared" si="539"/>
        <v>1.527500000000054</v>
      </c>
      <c r="GD76" s="43">
        <f t="shared" si="540"/>
        <v>0</v>
      </c>
      <c r="GE76" s="43">
        <f t="shared" si="541"/>
        <v>0</v>
      </c>
      <c r="GF76" s="43">
        <f t="shared" si="542"/>
        <v>0</v>
      </c>
      <c r="GG76" s="43">
        <f t="shared" si="543"/>
        <v>0</v>
      </c>
      <c r="GH76" s="43">
        <f t="shared" si="544"/>
        <v>0</v>
      </c>
      <c r="GI76" s="43">
        <f t="shared" si="545"/>
        <v>0</v>
      </c>
      <c r="GJ76" s="43">
        <f t="shared" si="546"/>
        <v>0</v>
      </c>
      <c r="GK76" s="43">
        <f t="shared" si="547"/>
        <v>0</v>
      </c>
      <c r="GL76" s="47">
        <f t="shared" si="548"/>
        <v>2.7200000000000015</v>
      </c>
      <c r="GM76" s="43">
        <f t="shared" si="479"/>
        <v>0</v>
      </c>
      <c r="GN76" s="43">
        <f t="shared" si="480"/>
        <v>-8.5842222324296884</v>
      </c>
      <c r="GO76" s="43">
        <f t="shared" si="481"/>
        <v>0</v>
      </c>
      <c r="GP76" s="43">
        <f t="shared" si="482"/>
        <v>0</v>
      </c>
      <c r="GQ76" s="43">
        <f t="shared" si="483"/>
        <v>0</v>
      </c>
      <c r="GR76" s="43">
        <f t="shared" si="484"/>
        <v>0</v>
      </c>
      <c r="GS76" s="43">
        <f t="shared" si="485"/>
        <v>0</v>
      </c>
      <c r="GT76" s="43">
        <f t="shared" si="486"/>
        <v>0</v>
      </c>
      <c r="GU76" s="43">
        <f t="shared" si="487"/>
        <v>0</v>
      </c>
      <c r="GV76" s="43">
        <f t="shared" si="488"/>
        <v>0</v>
      </c>
      <c r="GW76" s="43">
        <f t="shared" si="489"/>
        <v>0</v>
      </c>
      <c r="GX76" s="43">
        <f t="shared" si="490"/>
        <v>-7.3867516705174294</v>
      </c>
      <c r="GY76" s="43">
        <f t="shared" si="491"/>
        <v>-8.9602422809162849</v>
      </c>
      <c r="GZ76" s="43">
        <f t="shared" si="492"/>
        <v>0</v>
      </c>
      <c r="HA76" s="43">
        <f t="shared" si="493"/>
        <v>0</v>
      </c>
      <c r="HB76" s="43">
        <f t="shared" si="494"/>
        <v>0</v>
      </c>
      <c r="HC76" s="43">
        <f t="shared" si="495"/>
        <v>0</v>
      </c>
      <c r="HD76" s="43">
        <f t="shared" si="496"/>
        <v>0</v>
      </c>
      <c r="HE76" s="43">
        <f t="shared" si="497"/>
        <v>0</v>
      </c>
      <c r="HF76" s="43">
        <f t="shared" si="498"/>
        <v>0</v>
      </c>
      <c r="HG76" s="43">
        <f t="shared" si="499"/>
        <v>0</v>
      </c>
      <c r="HH76" s="47">
        <f t="shared" si="549"/>
        <v>2.7200000000000015</v>
      </c>
      <c r="HI76" s="43">
        <f t="shared" si="550"/>
        <v>0</v>
      </c>
      <c r="HJ76" s="43">
        <f t="shared" si="551"/>
        <v>8.5842222324296884</v>
      </c>
      <c r="HK76" s="43">
        <f t="shared" si="552"/>
        <v>0</v>
      </c>
      <c r="HL76" s="43">
        <f t="shared" si="553"/>
        <v>0</v>
      </c>
      <c r="HM76" s="43">
        <f t="shared" si="554"/>
        <v>0</v>
      </c>
      <c r="HN76" s="43">
        <f t="shared" si="555"/>
        <v>0</v>
      </c>
      <c r="HO76" s="43">
        <f t="shared" si="556"/>
        <v>0</v>
      </c>
      <c r="HP76" s="43">
        <f t="shared" si="557"/>
        <v>0</v>
      </c>
      <c r="HQ76" s="43">
        <f t="shared" si="558"/>
        <v>0</v>
      </c>
      <c r="HR76" s="43">
        <f t="shared" si="559"/>
        <v>0</v>
      </c>
      <c r="HS76" s="43">
        <f t="shared" si="560"/>
        <v>0</v>
      </c>
      <c r="HT76" s="43">
        <f t="shared" si="561"/>
        <v>7.3867516705174294</v>
      </c>
      <c r="HU76" s="43">
        <f t="shared" si="562"/>
        <v>8.9602422809162849</v>
      </c>
      <c r="HV76" s="43">
        <f t="shared" si="563"/>
        <v>0</v>
      </c>
      <c r="HW76" s="43">
        <f t="shared" si="564"/>
        <v>0</v>
      </c>
      <c r="HX76" s="43">
        <f t="shared" si="565"/>
        <v>0</v>
      </c>
      <c r="HY76" s="43">
        <f t="shared" si="566"/>
        <v>0</v>
      </c>
      <c r="HZ76" s="43">
        <f t="shared" si="567"/>
        <v>0</v>
      </c>
      <c r="IA76" s="43">
        <f t="shared" si="568"/>
        <v>0</v>
      </c>
      <c r="IB76" s="43">
        <f t="shared" si="569"/>
        <v>0</v>
      </c>
      <c r="IC76" s="43">
        <f t="shared" si="570"/>
        <v>0</v>
      </c>
      <c r="ID76" s="47">
        <f t="shared" si="571"/>
        <v>2.7200000000000015</v>
      </c>
      <c r="IE76" s="43">
        <f t="shared" si="572"/>
        <v>0</v>
      </c>
      <c r="IF76" s="43">
        <f t="shared" si="573"/>
        <v>0</v>
      </c>
      <c r="IG76" s="43">
        <f t="shared" si="574"/>
        <v>0</v>
      </c>
      <c r="IH76" s="43">
        <f t="shared" si="575"/>
        <v>0</v>
      </c>
      <c r="II76" s="43">
        <f t="shared" si="576"/>
        <v>0</v>
      </c>
      <c r="IJ76" s="43">
        <f t="shared" si="577"/>
        <v>0</v>
      </c>
      <c r="IK76" s="43">
        <f t="shared" si="578"/>
        <v>0</v>
      </c>
      <c r="IL76" s="43">
        <f t="shared" si="579"/>
        <v>0</v>
      </c>
      <c r="IM76" s="43">
        <f t="shared" si="580"/>
        <v>0</v>
      </c>
      <c r="IN76" s="43">
        <f t="shared" si="581"/>
        <v>0</v>
      </c>
      <c r="IO76" s="43">
        <f t="shared" si="582"/>
        <v>0</v>
      </c>
      <c r="IP76" s="43">
        <f t="shared" si="583"/>
        <v>0</v>
      </c>
      <c r="IQ76" s="43">
        <f t="shared" si="584"/>
        <v>0</v>
      </c>
      <c r="IR76" s="43">
        <f t="shared" si="585"/>
        <v>0</v>
      </c>
      <c r="IS76" s="43">
        <f t="shared" si="586"/>
        <v>0</v>
      </c>
      <c r="IT76" s="43">
        <f t="shared" si="587"/>
        <v>0</v>
      </c>
      <c r="IU76" s="43">
        <f t="shared" si="588"/>
        <v>0</v>
      </c>
      <c r="IV76" s="43">
        <f t="shared" si="589"/>
        <v>0</v>
      </c>
      <c r="IW76" s="43">
        <f t="shared" si="590"/>
        <v>0</v>
      </c>
      <c r="IX76" s="43">
        <f t="shared" si="591"/>
        <v>0</v>
      </c>
      <c r="IY76" s="43">
        <f t="shared" si="592"/>
        <v>0</v>
      </c>
      <c r="IZ76" s="47">
        <f t="shared" si="593"/>
        <v>2.7200000000000015</v>
      </c>
      <c r="JA76" s="43" t="e">
        <f t="shared" si="690"/>
        <v>#N/A</v>
      </c>
      <c r="JB76" s="43" t="e">
        <f t="shared" si="691"/>
        <v>#N/A</v>
      </c>
      <c r="JC76" s="43" t="e">
        <f t="shared" si="692"/>
        <v>#N/A</v>
      </c>
      <c r="JD76" s="43" t="e">
        <f t="shared" si="693"/>
        <v>#N/A</v>
      </c>
      <c r="JE76" s="43" t="e">
        <f t="shared" si="694"/>
        <v>#N/A</v>
      </c>
      <c r="JF76" s="43" t="e">
        <f t="shared" si="695"/>
        <v>#N/A</v>
      </c>
      <c r="JG76" s="43" t="e">
        <f t="shared" si="696"/>
        <v>#N/A</v>
      </c>
      <c r="JH76" s="43" t="e">
        <f t="shared" si="697"/>
        <v>#N/A</v>
      </c>
      <c r="JI76" s="43" t="e">
        <f t="shared" si="698"/>
        <v>#N/A</v>
      </c>
      <c r="JJ76" s="43" t="e">
        <f t="shared" si="699"/>
        <v>#N/A</v>
      </c>
      <c r="JK76" s="43" t="e">
        <f t="shared" si="700"/>
        <v>#N/A</v>
      </c>
      <c r="JL76" s="43" t="e">
        <f t="shared" si="701"/>
        <v>#N/A</v>
      </c>
      <c r="JM76" s="43" t="e">
        <f t="shared" si="702"/>
        <v>#N/A</v>
      </c>
      <c r="JN76" s="43" t="e">
        <f t="shared" si="703"/>
        <v>#N/A</v>
      </c>
      <c r="JO76" s="43" t="e">
        <f t="shared" si="704"/>
        <v>#N/A</v>
      </c>
      <c r="JP76" s="43" t="e">
        <f t="shared" si="705"/>
        <v>#N/A</v>
      </c>
      <c r="JQ76" s="43" t="e">
        <f t="shared" si="706"/>
        <v>#N/A</v>
      </c>
      <c r="JR76" s="43" t="e">
        <f t="shared" si="707"/>
        <v>#N/A</v>
      </c>
      <c r="JS76" s="43" t="e">
        <f t="shared" si="708"/>
        <v>#N/A</v>
      </c>
      <c r="JT76" s="43" t="e">
        <f t="shared" si="709"/>
        <v>#N/A</v>
      </c>
      <c r="JU76" s="43" t="e">
        <f t="shared" si="710"/>
        <v>#N/A</v>
      </c>
      <c r="JV76" s="47">
        <f t="shared" si="594"/>
        <v>2.7200000000000015</v>
      </c>
      <c r="JW76" s="36">
        <f t="shared" si="595"/>
        <v>0</v>
      </c>
      <c r="JX76" s="36">
        <f t="shared" si="596"/>
        <v>0</v>
      </c>
      <c r="JY76" s="36">
        <f t="shared" si="597"/>
        <v>0</v>
      </c>
      <c r="JZ76" s="36">
        <f t="shared" si="598"/>
        <v>0</v>
      </c>
      <c r="KA76" s="36">
        <f t="shared" si="599"/>
        <v>0</v>
      </c>
      <c r="KB76" s="36">
        <f t="shared" si="600"/>
        <v>0</v>
      </c>
      <c r="KC76" s="36">
        <f t="shared" si="601"/>
        <v>0</v>
      </c>
      <c r="KD76" s="36">
        <f t="shared" si="602"/>
        <v>0</v>
      </c>
      <c r="KE76" s="36">
        <f t="shared" si="603"/>
        <v>0</v>
      </c>
      <c r="KF76" s="36">
        <f t="shared" si="604"/>
        <v>0</v>
      </c>
      <c r="KG76" s="36">
        <f t="shared" si="605"/>
        <v>0</v>
      </c>
      <c r="KH76" s="36">
        <f t="shared" si="606"/>
        <v>0</v>
      </c>
      <c r="KI76" s="36">
        <f t="shared" si="607"/>
        <v>0</v>
      </c>
      <c r="KJ76" s="36">
        <f t="shared" si="608"/>
        <v>0</v>
      </c>
      <c r="KK76" s="36">
        <f t="shared" si="609"/>
        <v>0</v>
      </c>
      <c r="KL76" s="36">
        <f t="shared" si="610"/>
        <v>0</v>
      </c>
      <c r="KM76" s="36">
        <f t="shared" si="611"/>
        <v>0</v>
      </c>
      <c r="KN76" s="36">
        <f t="shared" si="612"/>
        <v>0</v>
      </c>
      <c r="KO76" s="36">
        <f t="shared" si="613"/>
        <v>0</v>
      </c>
      <c r="KP76" s="36">
        <f t="shared" si="614"/>
        <v>0</v>
      </c>
      <c r="KQ76" s="36">
        <f t="shared" si="615"/>
        <v>0</v>
      </c>
      <c r="KR76" s="47">
        <f t="shared" si="616"/>
        <v>2.7200000000000015</v>
      </c>
      <c r="KS76" s="1">
        <f t="shared" si="617"/>
        <v>1</v>
      </c>
      <c r="KT76" s="1">
        <f t="shared" si="618"/>
        <v>0</v>
      </c>
      <c r="KU76" s="1">
        <f t="shared" si="619"/>
        <v>1</v>
      </c>
      <c r="KV76" s="1">
        <f t="shared" si="620"/>
        <v>1</v>
      </c>
      <c r="KW76" s="1">
        <f t="shared" si="621"/>
        <v>1</v>
      </c>
      <c r="KX76" s="1">
        <f t="shared" si="622"/>
        <v>1</v>
      </c>
      <c r="KY76" s="1">
        <f t="shared" si="623"/>
        <v>1</v>
      </c>
      <c r="KZ76" s="1">
        <f t="shared" si="624"/>
        <v>1</v>
      </c>
      <c r="LA76" s="1">
        <f t="shared" si="625"/>
        <v>1</v>
      </c>
      <c r="LB76" s="1">
        <f t="shared" si="626"/>
        <v>1</v>
      </c>
      <c r="LC76" s="1">
        <f t="shared" si="627"/>
        <v>1</v>
      </c>
      <c r="LD76" s="1">
        <f t="shared" si="628"/>
        <v>0</v>
      </c>
      <c r="LE76" s="1">
        <f t="shared" si="629"/>
        <v>0</v>
      </c>
      <c r="LF76" s="1">
        <f t="shared" si="630"/>
        <v>1</v>
      </c>
      <c r="LG76" s="1">
        <f t="shared" si="631"/>
        <v>1</v>
      </c>
      <c r="LH76" s="1">
        <f t="shared" si="632"/>
        <v>1</v>
      </c>
      <c r="LI76" s="1">
        <f t="shared" si="633"/>
        <v>1</v>
      </c>
      <c r="LJ76" s="1">
        <f t="shared" si="634"/>
        <v>1</v>
      </c>
      <c r="LK76" s="1">
        <f t="shared" si="635"/>
        <v>1</v>
      </c>
      <c r="LL76" s="1">
        <f t="shared" si="636"/>
        <v>1</v>
      </c>
      <c r="LM76" s="1">
        <f t="shared" si="637"/>
        <v>1</v>
      </c>
      <c r="LN76" s="47">
        <f t="shared" si="638"/>
        <v>2.7200000000000015</v>
      </c>
      <c r="LO76" s="43">
        <f t="shared" si="639"/>
        <v>0</v>
      </c>
      <c r="LP76" s="43">
        <f t="shared" si="640"/>
        <v>1.8825439551710532</v>
      </c>
      <c r="LQ76" s="43">
        <f t="shared" si="641"/>
        <v>0</v>
      </c>
      <c r="LR76" s="43">
        <f t="shared" si="642"/>
        <v>0</v>
      </c>
      <c r="LS76" s="43">
        <f t="shared" si="643"/>
        <v>0</v>
      </c>
      <c r="LT76" s="43">
        <f t="shared" si="644"/>
        <v>0</v>
      </c>
      <c r="LU76" s="43">
        <f t="shared" si="645"/>
        <v>0</v>
      </c>
      <c r="LV76" s="43">
        <f t="shared" si="646"/>
        <v>0</v>
      </c>
      <c r="LW76" s="43">
        <f t="shared" si="647"/>
        <v>0</v>
      </c>
      <c r="LX76" s="43">
        <f t="shared" si="648"/>
        <v>0</v>
      </c>
      <c r="LY76" s="43">
        <f t="shared" si="649"/>
        <v>0</v>
      </c>
      <c r="LZ76" s="43">
        <f t="shared" si="650"/>
        <v>3.4990470471148587</v>
      </c>
      <c r="MA76" s="43">
        <f t="shared" si="651"/>
        <v>1.5857637924237626</v>
      </c>
      <c r="MB76" s="43">
        <f t="shared" si="652"/>
        <v>0</v>
      </c>
      <c r="MC76" s="43">
        <f t="shared" si="653"/>
        <v>0</v>
      </c>
      <c r="MD76" s="43">
        <f t="shared" si="654"/>
        <v>0</v>
      </c>
      <c r="ME76" s="43">
        <f t="shared" si="655"/>
        <v>0</v>
      </c>
      <c r="MF76" s="43">
        <f t="shared" si="656"/>
        <v>0</v>
      </c>
      <c r="MG76" s="43">
        <f t="shared" si="657"/>
        <v>0</v>
      </c>
      <c r="MH76" s="43">
        <f t="shared" si="658"/>
        <v>0</v>
      </c>
      <c r="MI76" s="43">
        <f t="shared" si="659"/>
        <v>0</v>
      </c>
      <c r="MJ76" s="47">
        <f t="shared" si="660"/>
        <v>2.7200000000000015</v>
      </c>
      <c r="MK76" s="43" t="e">
        <f t="shared" si="500"/>
        <v>#N/A</v>
      </c>
      <c r="ML76" s="43" t="e">
        <f t="shared" si="711"/>
        <v>#N/A</v>
      </c>
      <c r="MM76" s="43" t="e">
        <f t="shared" si="712"/>
        <v>#N/A</v>
      </c>
      <c r="MN76" s="43" t="e">
        <f t="shared" si="713"/>
        <v>#N/A</v>
      </c>
      <c r="MO76" s="43" t="e">
        <f t="shared" si="714"/>
        <v>#N/A</v>
      </c>
      <c r="MP76" s="43" t="e">
        <f t="shared" si="715"/>
        <v>#N/A</v>
      </c>
      <c r="MQ76" s="43" t="e">
        <f t="shared" si="716"/>
        <v>#N/A</v>
      </c>
      <c r="MR76" s="43" t="e">
        <f t="shared" si="717"/>
        <v>#N/A</v>
      </c>
      <c r="MS76" s="43" t="e">
        <f t="shared" si="718"/>
        <v>#N/A</v>
      </c>
      <c r="MT76" s="43" t="e">
        <f t="shared" si="719"/>
        <v>#N/A</v>
      </c>
      <c r="MU76" s="43" t="e">
        <f t="shared" si="720"/>
        <v>#N/A</v>
      </c>
      <c r="MV76" s="43" t="e">
        <f t="shared" si="721"/>
        <v>#N/A</v>
      </c>
      <c r="MW76" s="43" t="e">
        <f t="shared" si="722"/>
        <v>#N/A</v>
      </c>
      <c r="MX76" s="43" t="e">
        <f t="shared" si="723"/>
        <v>#N/A</v>
      </c>
      <c r="MY76" s="43" t="e">
        <f t="shared" si="724"/>
        <v>#N/A</v>
      </c>
      <c r="MZ76" s="43" t="e">
        <f t="shared" si="725"/>
        <v>#N/A</v>
      </c>
      <c r="NA76" s="43" t="e">
        <f t="shared" si="726"/>
        <v>#N/A</v>
      </c>
      <c r="NB76" s="43" t="e">
        <f t="shared" si="727"/>
        <v>#N/A</v>
      </c>
      <c r="NC76" s="43" t="e">
        <f t="shared" si="728"/>
        <v>#N/A</v>
      </c>
      <c r="ND76" s="43" t="e">
        <f t="shared" si="729"/>
        <v>#N/A</v>
      </c>
      <c r="NE76" s="43" t="e">
        <f t="shared" si="730"/>
        <v>#N/A</v>
      </c>
      <c r="NF76" s="47">
        <f t="shared" si="661"/>
        <v>2.7200000000000015</v>
      </c>
      <c r="NG76" s="43">
        <f>IF(OY75=0,MIN('Drive Train'!$F$35-FQ75*$C$19*'Drive Train'!$F$39,NG75+$C$39)-$C$7,IF(LO75-1&lt;=0,0,IF($C$37=Motors!$C$30,MAX(MAX(NG$8:NG75)*-1,NG75-$C$39),MAX(0,MAX(NG$8:NG75)*-1,NG75-$C$39))))</f>
        <v>0</v>
      </c>
      <c r="NH76" s="43">
        <f>IF(OZ75=0,MIN('Drive Train'!$F$35-FR75*$C$19*'Drive Train'!$F$39,NH75+$C$39)-$C$7,IF(LP75-1&lt;=0,0,IF($C$37=Motors!$C$30,MAX(MAX(NH$8:NH75)*-1,NH75-$C$39),MAX(0,MAX(NH$8:NH75)*-1,NH75-$C$39))))</f>
        <v>0</v>
      </c>
      <c r="NI76" s="43">
        <f>IF(PA75=0,MIN('Drive Train'!$F$35-FS75*$C$19*'Drive Train'!$F$39,NI75+$C$39)-$C$7,IF(LQ75-1&lt;=0,0,IF($C$37=Motors!$C$30,MAX(MAX(NI$8:NI75)*-1,NI75-$C$39),MAX(0,MAX(NI$8:NI75)*-1,NI75-$C$39))))</f>
        <v>0</v>
      </c>
      <c r="NJ76" s="43">
        <f>IF(PB75=0,MIN('Drive Train'!$F$35-FT75*$C$19*'Drive Train'!$F$39,NJ75+$C$39)-$C$7,IF(LR75-1&lt;=0,0,IF($C$37=Motors!$C$30,MAX(MAX(NJ$8:NJ75)*-1,NJ75-$C$39),MAX(0,MAX(NJ$8:NJ75)*-1,NJ75-$C$39))))</f>
        <v>0</v>
      </c>
      <c r="NK76" s="43">
        <f>IF(PC75=0,MIN('Drive Train'!$F$35-FU75*$C$19*'Drive Train'!$F$39,NK75+$C$39)-$C$7,IF(LS75-1&lt;=0,0,IF($C$37=Motors!$C$30,MAX(MAX(NK$8:NK75)*-1,NK75-$C$39),MAX(0,MAX(NK$8:NK75)*-1,NK75-$C$39))))</f>
        <v>0</v>
      </c>
      <c r="NL76" s="43">
        <f>IF(PD75=0,MIN('Drive Train'!$F$35-FV75*$C$19*'Drive Train'!$F$39,NL75+$C$39)-$C$7,IF(LT75-1&lt;=0,0,IF($C$37=Motors!$C$30,MAX(MAX(NL$8:NL75)*-1,NL75-$C$39),MAX(0,MAX(NL$8:NL75)*-1,NL75-$C$39))))</f>
        <v>0</v>
      </c>
      <c r="NM76" s="43">
        <f>IF(PE75=0,MIN('Drive Train'!$F$35-FW75*$C$19*'Drive Train'!$F$39,NM75+$C$39)-$C$7,IF(LU75-1&lt;=0,0,IF($C$37=Motors!$C$30,MAX(MAX(NM$8:NM75)*-1,NM75-$C$39),MAX(0,MAX(NM$8:NM75)*-1,NM75-$C$39))))</f>
        <v>0</v>
      </c>
      <c r="NN76" s="43">
        <f>IF(PF75=0,MIN('Drive Train'!$F$35-FX75*$C$19*'Drive Train'!$F$39,NN75+$C$39)-$C$7,IF(LV75-1&lt;=0,0,IF($C$37=Motors!$C$30,MAX(MAX(NN$8:NN75)*-1,NN75-$C$39),MAX(0,MAX(NN$8:NN75)*-1,NN75-$C$39))))</f>
        <v>0</v>
      </c>
      <c r="NO76" s="43">
        <f>IF(PG75=0,MIN('Drive Train'!$F$35-FY75*$C$19*'Drive Train'!$F$39,NO75+$C$39)-$C$7,IF(LW75-1&lt;=0,0,IF($C$37=Motors!$C$30,MAX(MAX(NO$8:NO75)*-1,NO75-$C$39),MAX(0,MAX(NO$8:NO75)*-1,NO75-$C$39))))</f>
        <v>0</v>
      </c>
      <c r="NP76" s="43">
        <f>IF(PH75=0,MIN('Drive Train'!$F$35-FZ75*$C$19*'Drive Train'!$F$39,NP75+$C$39)-$C$7,IF(LX75-1&lt;=0,0,IF($C$37=Motors!$C$30,MAX(MAX(NP$8:NP75)*-1,NP75-$C$39),MAX(0,MAX(NP$8:NP75)*-1,NP75-$C$39))))</f>
        <v>0</v>
      </c>
      <c r="NQ76" s="43">
        <f>IF(PI75=0,MIN('Drive Train'!$F$35-GA75*$C$19*'Drive Train'!$F$39,NQ75+$C$39)-$C$7,IF(LY75-1&lt;=0,0,IF($C$37=Motors!$C$30,MAX(MAX(NQ$8:NQ75)*-1,NQ75-$C$39),MAX(0,MAX(NQ$8:NQ75)*-1,NQ75-$C$39))))</f>
        <v>0</v>
      </c>
      <c r="NR76" s="43">
        <f>IF(PJ75=0,MIN('Drive Train'!$F$35-GB75*$C$19*'Drive Train'!$F$39,NR75+$C$39)-$C$7,IF(LZ75-1&lt;=0,0,IF($C$37=Motors!$C$30,MAX(MAX(NR$8:NR75)*-1,NR75-$C$39),MAX(0,MAX(NR$8:NR75)*-1,NR75-$C$39))))</f>
        <v>0</v>
      </c>
      <c r="NS76" s="43">
        <f>IF(PK75=0,MIN('Drive Train'!$F$35-GC75*$C$19*'Drive Train'!$F$39,NS75+$C$39)-$C$7,IF(MA75-1&lt;=0,0,IF($C$37=Motors!$C$30,MAX(MAX(NS$8:NS75)*-1,NS75-$C$39),MAX(0,MAX(NS$8:NS75)*-1,NS75-$C$39))))</f>
        <v>0</v>
      </c>
      <c r="NT76" s="43">
        <f>IF(PL75=0,MIN('Drive Train'!$F$35-GD75*$C$19*'Drive Train'!$F$39,NT75+$C$39)-$C$7,IF(MB75-1&lt;=0,0,IF($C$37=Motors!$C$30,MAX(MAX(NT$8:NT75)*-1,NT75-$C$39),MAX(0,MAX(NT$8:NT75)*-1,NT75-$C$39))))</f>
        <v>0</v>
      </c>
      <c r="NU76" s="43">
        <f>IF(PM75=0,MIN('Drive Train'!$F$35-GE75*$C$19*'Drive Train'!$F$39,NU75+$C$39)-$C$7,IF(MC75-1&lt;=0,0,IF($C$37=Motors!$C$30,MAX(MAX(NU$8:NU75)*-1,NU75-$C$39),MAX(0,MAX(NU$8:NU75)*-1,NU75-$C$39))))</f>
        <v>0</v>
      </c>
      <c r="NV76" s="43">
        <f>IF(PN75=0,MIN('Drive Train'!$F$35-GF75*$C$19*'Drive Train'!$F$39,NV75+$C$39)-$C$7,IF(MD75-1&lt;=0,0,IF($C$37=Motors!$C$30,MAX(MAX(NV$8:NV75)*-1,NV75-$C$39),MAX(0,MAX(NV$8:NV75)*-1,NV75-$C$39))))</f>
        <v>0</v>
      </c>
      <c r="NW76" s="43">
        <f>IF(PO75=0,MIN('Drive Train'!$F$35-GG75*$C$19*'Drive Train'!$F$39,NW75+$C$39)-$C$7,IF(ME75-1&lt;=0,0,IF($C$37=Motors!$C$30,MAX(MAX(NW$8:NW75)*-1,NW75-$C$39),MAX(0,MAX(NW$8:NW75)*-1,NW75-$C$39))))</f>
        <v>0</v>
      </c>
      <c r="NX76" s="43">
        <f>IF(PP75=0,MIN('Drive Train'!$F$35-GH75*$C$19*'Drive Train'!$F$39,NX75+$C$39)-$C$7,IF(MF75-1&lt;=0,0,IF($C$37=Motors!$C$30,MAX(MAX(NX$8:NX75)*-1,NX75-$C$39),MAX(0,MAX(NX$8:NX75)*-1,NX75-$C$39))))</f>
        <v>0</v>
      </c>
      <c r="NY76" s="43">
        <f>IF(PQ75=0,MIN('Drive Train'!$F$35-GI75*$C$19*'Drive Train'!$F$39,NY75+$C$39)-$C$7,IF(MG75-1&lt;=0,0,IF($C$37=Motors!$C$30,MAX(MAX(NY$8:NY75)*-1,NY75-$C$39),MAX(0,MAX(NY$8:NY75)*-1,NY75-$C$39))))</f>
        <v>0</v>
      </c>
      <c r="NZ76" s="43">
        <f>IF(PR75=0,MIN('Drive Train'!$F$35-GJ75*$C$19*'Drive Train'!$F$39,NZ75+$C$39)-$C$7,IF(MH75-1&lt;=0,0,IF($C$37=Motors!$C$30,MAX(MAX(NZ$8:NZ75)*-1,NZ75-$C$39),MAX(0,MAX(NZ$8:NZ75)*-1,NZ75-$C$39))))</f>
        <v>0</v>
      </c>
      <c r="OA76" s="43">
        <f>IF(PS75=0,MIN('Drive Train'!$F$35-GK75*$C$19*'Drive Train'!$F$39,OA75+$C$39)-$C$7,IF(MI75-1&lt;=0,0,IF($C$37=Motors!$C$30,MAX(MAX(OA$8:OA75)*-1,OA75-$C$39),MAX(0,MAX(OA$8:OA75)*-1,OA75-$C$39))))</f>
        <v>0</v>
      </c>
      <c r="OB76" s="47">
        <f t="shared" si="662"/>
        <v>2.7200000000000015</v>
      </c>
      <c r="OC76" s="43">
        <f>'Drive Train'!$F$35-(FQ76*$C$13)*$C$19*'Drive Train'!$F$39</f>
        <v>12.4</v>
      </c>
      <c r="OD76" s="43">
        <f>'Drive Train'!$F$35-(FR76*$C$13)*$C$19*'Drive Train'!$F$39</f>
        <v>12.335845000000001</v>
      </c>
      <c r="OE76" s="43">
        <f>'Drive Train'!$F$35-(FS76*$C$13)*$C$19*'Drive Train'!$F$39</f>
        <v>12.4</v>
      </c>
      <c r="OF76" s="43">
        <f>'Drive Train'!$F$35-(FT76*$C$13)*$C$19*'Drive Train'!$F$39</f>
        <v>12.4</v>
      </c>
      <c r="OG76" s="43">
        <f>'Drive Train'!$F$35-(FU76*$C$13)*$C$19*'Drive Train'!$F$39</f>
        <v>12.4</v>
      </c>
      <c r="OH76" s="43">
        <f>'Drive Train'!$F$35-(FV76*$C$13)*$C$19*'Drive Train'!$F$39</f>
        <v>12.4</v>
      </c>
      <c r="OI76" s="43">
        <f>'Drive Train'!$F$35-(FW76*$C$13)*$C$19*'Drive Train'!$F$39</f>
        <v>12.4</v>
      </c>
      <c r="OJ76" s="43">
        <f>'Drive Train'!$F$35-(FX76*$C$13)*$C$19*'Drive Train'!$F$39</f>
        <v>12.4</v>
      </c>
      <c r="OK76" s="43">
        <f>'Drive Train'!$F$35-(FY76*$C$13)*$C$19*'Drive Train'!$F$39</f>
        <v>12.4</v>
      </c>
      <c r="OL76" s="43">
        <f>'Drive Train'!$F$35-(FZ76*$C$13)*$C$19*'Drive Train'!$F$39</f>
        <v>12.4</v>
      </c>
      <c r="OM76" s="43">
        <f>'Drive Train'!$F$35-(GA76*$C$13)*$C$19*'Drive Train'!$F$39</f>
        <v>12.4</v>
      </c>
      <c r="ON76" s="43">
        <f>'Drive Train'!$F$35-(GB76*$C$13)*$C$19*'Drive Train'!$F$39</f>
        <v>12.335844999959848</v>
      </c>
      <c r="OO76" s="43">
        <f>'Drive Train'!$F$35-(GC76*$C$13)*$C$19*'Drive Train'!$F$39</f>
        <v>12.335844999999997</v>
      </c>
      <c r="OP76" s="43">
        <f>'Drive Train'!$F$35-(GD76*$C$13)*$C$19*'Drive Train'!$F$39</f>
        <v>12.4</v>
      </c>
      <c r="OQ76" s="43">
        <f>'Drive Train'!$F$35-(GE76*$C$13)*$C$19*'Drive Train'!$F$39</f>
        <v>12.4</v>
      </c>
      <c r="OR76" s="43">
        <f>'Drive Train'!$F$35-(GF76*$C$13)*$C$19*'Drive Train'!$F$39</f>
        <v>12.4</v>
      </c>
      <c r="OS76" s="43">
        <f>'Drive Train'!$F$35-(GG76*$C$13)*$C$19*'Drive Train'!$F$39</f>
        <v>12.4</v>
      </c>
      <c r="OT76" s="43">
        <f>'Drive Train'!$F$35-(GH76*$C$13)*$C$19*'Drive Train'!$F$39</f>
        <v>12.4</v>
      </c>
      <c r="OU76" s="43">
        <f>'Drive Train'!$F$35-(GI76*$C$13)*$C$19*'Drive Train'!$F$39</f>
        <v>12.4</v>
      </c>
      <c r="OV76" s="43">
        <f>'Drive Train'!$F$35-(GJ76*$C$13)*$C$19*'Drive Train'!$F$39</f>
        <v>12.4</v>
      </c>
      <c r="OW76" s="43">
        <f>'Drive Train'!$F$35-(GK76*$C$13)*$C$19*'Drive Train'!$F$39</f>
        <v>12.4</v>
      </c>
      <c r="OX76" s="47">
        <f t="shared" si="663"/>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190">
        <f t="shared" si="664"/>
        <v>2.7200000000000015</v>
      </c>
      <c r="PU76" s="43">
        <f t="shared" si="665"/>
        <v>15.29521453649356</v>
      </c>
      <c r="PV76" s="43">
        <f t="shared" si="666"/>
        <v>22.761298407382853</v>
      </c>
      <c r="PW76" s="43">
        <f t="shared" si="667"/>
        <v>19.659205245198354</v>
      </c>
      <c r="PX76" s="43">
        <f t="shared" si="668"/>
        <v>15.922362554936914</v>
      </c>
      <c r="PY76" s="43">
        <f t="shared" si="669"/>
        <v>13.997470007769731</v>
      </c>
      <c r="PZ76" s="43">
        <f t="shared" si="670"/>
        <v>12.208295022960858</v>
      </c>
      <c r="QA76" s="43">
        <f t="shared" si="671"/>
        <v>11.812774381794295</v>
      </c>
      <c r="QB76" s="43">
        <f t="shared" si="672"/>
        <v>11.153060367918922</v>
      </c>
      <c r="QC76" s="43">
        <f t="shared" si="673"/>
        <v>10.945422930559467</v>
      </c>
      <c r="QD76" s="43">
        <f t="shared" si="674"/>
        <v>10.744299234348867</v>
      </c>
      <c r="QE76" s="43">
        <f t="shared" si="675"/>
        <v>10.598935127087987</v>
      </c>
      <c r="QF76" s="43">
        <f t="shared" si="676"/>
        <v>13.858430022344729</v>
      </c>
      <c r="QG76" s="43">
        <f t="shared" si="677"/>
        <v>14.788161094022126</v>
      </c>
      <c r="QH76" s="43">
        <f t="shared" si="678"/>
        <v>15.34277343263344</v>
      </c>
      <c r="QI76" s="43">
        <f t="shared" si="679"/>
        <v>15.225720822529869</v>
      </c>
      <c r="QJ76" s="43">
        <f t="shared" si="680"/>
        <v>15.866407696386977</v>
      </c>
      <c r="QK76" s="43">
        <f t="shared" si="681"/>
        <v>16.23173898600314</v>
      </c>
      <c r="QL76" s="43">
        <f t="shared" si="682"/>
        <v>16.322777686005129</v>
      </c>
      <c r="QM76" s="43">
        <f t="shared" si="683"/>
        <v>16.11264101882972</v>
      </c>
      <c r="QN76" s="43">
        <f t="shared" si="684"/>
        <v>16.187403996628273</v>
      </c>
      <c r="QO76" s="43">
        <f t="shared" si="685"/>
        <v>16.005121974387158</v>
      </c>
      <c r="QP76" s="47">
        <f t="shared" si="686"/>
        <v>2.7200000000000015</v>
      </c>
      <c r="QQ76" s="43">
        <f t="shared" si="501"/>
        <v>0</v>
      </c>
      <c r="QR76" s="43">
        <f t="shared" si="502"/>
        <v>1.9887219367401305E-2</v>
      </c>
      <c r="QS76" s="43">
        <f t="shared" si="503"/>
        <v>0</v>
      </c>
      <c r="QT76" s="43">
        <f t="shared" si="504"/>
        <v>0</v>
      </c>
      <c r="QU76" s="43">
        <f t="shared" si="505"/>
        <v>0</v>
      </c>
      <c r="QV76" s="43">
        <f t="shared" si="506"/>
        <v>0</v>
      </c>
      <c r="QW76" s="43">
        <f t="shared" si="507"/>
        <v>0</v>
      </c>
      <c r="QX76" s="43">
        <f t="shared" si="508"/>
        <v>0</v>
      </c>
      <c r="QY76" s="43">
        <f t="shared" si="509"/>
        <v>0</v>
      </c>
      <c r="QZ76" s="43">
        <f t="shared" si="510"/>
        <v>0</v>
      </c>
      <c r="RA76" s="43">
        <f t="shared" si="511"/>
        <v>0</v>
      </c>
      <c r="RB76" s="43">
        <f t="shared" si="512"/>
        <v>1.9887219379847724E-2</v>
      </c>
      <c r="RC76" s="43">
        <f t="shared" si="513"/>
        <v>1.9887219367402009E-2</v>
      </c>
      <c r="RD76" s="43">
        <f t="shared" si="514"/>
        <v>0</v>
      </c>
      <c r="RE76" s="43">
        <f t="shared" si="515"/>
        <v>0</v>
      </c>
      <c r="RF76" s="43">
        <f t="shared" si="516"/>
        <v>0</v>
      </c>
      <c r="RG76" s="43">
        <f t="shared" si="517"/>
        <v>0</v>
      </c>
      <c r="RH76" s="43">
        <f t="shared" si="518"/>
        <v>0</v>
      </c>
      <c r="RI76" s="43">
        <f t="shared" si="519"/>
        <v>0</v>
      </c>
      <c r="RJ76" s="43">
        <f t="shared" si="520"/>
        <v>0</v>
      </c>
      <c r="RK76" s="43">
        <f t="shared" si="521"/>
        <v>0</v>
      </c>
      <c r="RL76" s="47">
        <f t="shared" si="687"/>
        <v>2.7200000000000015</v>
      </c>
      <c r="RM76" s="2">
        <f>IF(AND(LO76&gt;=LO$6*'Drive Train'!$AA$52,LO76&lt;=LO$6*'Drive Train'!$AA$53,KS76=0,JW76=0,EU76&gt;0),$C$17,0)</f>
        <v>0</v>
      </c>
      <c r="RN76" s="2">
        <f>IF(AND(LP76&gt;=LP$6*'Drive Train'!$AA$52,LP76&lt;=LP$6*'Drive Train'!$AA$53,KT76=0,JX76=0,EV76&gt;0),$C$17,0)</f>
        <v>0</v>
      </c>
      <c r="RO76" s="2">
        <f>IF(AND(LQ76&gt;=LQ$6*'Drive Train'!$AA$52,LQ76&lt;=LQ$6*'Drive Train'!$AA$53,KU76=0,JY76=0,EW76&gt;0),$C$17,0)</f>
        <v>0</v>
      </c>
      <c r="RP76" s="2">
        <f>IF(AND(LR76&gt;=LR$6*'Drive Train'!$AA$52,LR76&lt;=LR$6*'Drive Train'!$AA$53,KV76=0,JZ76=0,EX76&gt;0),$C$17,0)</f>
        <v>0</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v>
      </c>
      <c r="RY76" s="2">
        <f>IF(AND(MA76&gt;=MA$6*'Drive Train'!$AA$52,MA76&lt;=MA$6*'Drive Train'!$AA$53,LE76=0,KI76=0,FG76&gt;0),$C$17,0)</f>
        <v>0</v>
      </c>
      <c r="RZ76" s="2">
        <f>IF(AND(MB76&gt;=MB$6*'Drive Train'!$AA$52,MB76&lt;=MB$6*'Drive Train'!$AA$53,LF76=0,KJ76=0,FH76&gt;0),$C$17,0)</f>
        <v>0</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688"/>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689"/>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52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47">
        <f t="shared" si="523"/>
        <v>2.7600000000000016</v>
      </c>
      <c r="AO77" s="36">
        <f>LO77*12*60/(PI() * 'Drive Train'!$F$15)/S$6*ABS(S77)</f>
        <v>0</v>
      </c>
      <c r="AP77" s="36">
        <f>LP77*12*60/(PI() * 'Drive Train'!$F$15)/T$6*ABS(T77)</f>
        <v>0</v>
      </c>
      <c r="AQ77" s="36">
        <f>LQ77*12*60/(PI() * 'Drive Train'!$F$15)/U$6*ABS(U77)</f>
        <v>0</v>
      </c>
      <c r="AR77" s="36">
        <f>LR77*12*60/(PI() * 'Drive Train'!$F$15)/V$6*ABS(V77)</f>
        <v>0</v>
      </c>
      <c r="AS77" s="36">
        <f>LS77*12*60/(PI() * 'Drive Train'!$F$15)/W$6*ABS(W77)</f>
        <v>0</v>
      </c>
      <c r="AT77" s="36">
        <f>LT77*12*60/(PI() * 'Drive Train'!$F$15)/X$6*ABS(X77)</f>
        <v>0</v>
      </c>
      <c r="AU77" s="36">
        <f>LU77*12*60/(PI() * 'Drive Train'!$F$15)/Y$6*ABS(Y77)</f>
        <v>0</v>
      </c>
      <c r="AV77" s="36">
        <f>LV77*12*60/(PI() * 'Drive Train'!$F$15)/Z$6*ABS(Z77)</f>
        <v>0</v>
      </c>
      <c r="AW77" s="36">
        <f>LW77*12*60/(PI() * 'Drive Train'!$F$15)/AA$6*ABS(AA77)</f>
        <v>0</v>
      </c>
      <c r="AX77" s="36">
        <f>LX77*12*60/(PI() * 'Drive Train'!$F$15)/AB$6*ABS(AB77)</f>
        <v>0</v>
      </c>
      <c r="AY77" s="36">
        <f>LY77*12*60/(PI() * 'Drive Train'!$F$15)/AC$6*ABS(AC77)</f>
        <v>0</v>
      </c>
      <c r="AZ77" s="36">
        <f>LZ77*12*60/(PI() * 'Drive Train'!$F$15)/AD$6*ABS(AD77)</f>
        <v>0</v>
      </c>
      <c r="BA77" s="36">
        <f>MA77*12*60/(PI() * 'Drive Train'!$F$15)/AE$6*ABS(AE77)</f>
        <v>0</v>
      </c>
      <c r="BB77" s="36">
        <f>MB77*12*60/(PI() * 'Drive Train'!$F$15)/AF$6*ABS(AF77)</f>
        <v>0</v>
      </c>
      <c r="BC77" s="36">
        <f>MC77*12*60/(PI() * 'Drive Train'!$F$15)/AG$6*ABS(AG77)</f>
        <v>0</v>
      </c>
      <c r="BD77" s="36">
        <f>MD77*12*60/(PI() * 'Drive Train'!$F$15)/AH$6*ABS(AH77)</f>
        <v>0</v>
      </c>
      <c r="BE77" s="36">
        <f>ME77*12*60/(PI() * 'Drive Train'!$F$15)/AI$6*ABS(AI77)</f>
        <v>0</v>
      </c>
      <c r="BF77" s="36">
        <f>MF77*12*60/(PI() * 'Drive Train'!$F$15)/AJ$6*ABS(AJ77)</f>
        <v>0</v>
      </c>
      <c r="BG77" s="36">
        <f>MG77*12*60/(PI() * 'Drive Train'!$F$15)/AK$6*ABS(AK77)</f>
        <v>0</v>
      </c>
      <c r="BH77" s="36">
        <f>MH77*12*60/(PI() * 'Drive Train'!$F$15)/AL$6*ABS(AL77)</f>
        <v>0</v>
      </c>
      <c r="BI77" s="36">
        <f>MI77*12*60/(PI() * 'Drive Train'!$F$15)/AM$6*ABS(AM77)</f>
        <v>0</v>
      </c>
      <c r="BJ77" s="47">
        <f t="shared" si="455"/>
        <v>2.7600000000000016</v>
      </c>
      <c r="BK77" s="2">
        <f>IF(OR(KS76=1,AND($C$37=Motors!$C$32,OY76=1)),0,IF(NG77=0,-(CG76+$C$15)/($C$14-$C$15)*$C$12,($C$11*S77-AO77)/($C$11*S77)*$C$12*S77))</f>
        <v>0</v>
      </c>
      <c r="BL77" s="2">
        <f>IF(OR(KT76=1,AND($C$37=Motors!$C$32,OZ76=1)),0,IF(NH77=0,-(CH76+$C$15)/($C$14-$C$15)*$C$12,($C$11*T77-AP77)/($C$11*T77)*$C$12*T77))</f>
        <v>0</v>
      </c>
      <c r="BM77" s="2">
        <f>IF(OR(KU76=1,AND($C$37=Motors!$C$32,PA76=1)),0,IF(NI77=0,-(CI76+$C$15)/($C$14-$C$15)*$C$12,($C$11*U77-AQ77)/($C$11*U77)*$C$12*U77))</f>
        <v>0</v>
      </c>
      <c r="BN77" s="2">
        <f>IF(OR(KV76=1,AND($C$37=Motors!$C$32,PB76=1)),0,IF(NJ77=0,-(CJ76+$C$15)/($C$14-$C$15)*$C$12,($C$11*V77-AR77)/($C$11*V77)*$C$12*V77))</f>
        <v>0</v>
      </c>
      <c r="BO77" s="2">
        <f>IF(OR(KW76=1,AND($C$37=Motors!$C$32,PC76=1)),0,IF(NK77=0,-(CK76+$C$15)/($C$14-$C$15)*$C$12,($C$11*W77-AS77)/($C$11*W77)*$C$12*W77))</f>
        <v>0</v>
      </c>
      <c r="BP77" s="2">
        <f>IF(OR(KX76=1,AND($C$37=Motors!$C$32,PD76=1)),0,IF(NL77=0,-(CL76+$C$15)/($C$14-$C$15)*$C$12,($C$11*X77-AT77)/($C$11*X77)*$C$12*X77))</f>
        <v>0</v>
      </c>
      <c r="BQ77" s="2">
        <f>IF(OR(KY76=1,AND($C$37=Motors!$C$32,PE76=1)),0,IF(NM77=0,-(CM76+$C$15)/($C$14-$C$15)*$C$12,($C$11*Y77-AU77)/($C$11*Y77)*$C$12*Y77))</f>
        <v>0</v>
      </c>
      <c r="BR77" s="2">
        <f>IF(OR(KZ76=1,AND($C$37=Motors!$C$32,PF76=1)),0,IF(NN77=0,-(CN76+$C$15)/($C$14-$C$15)*$C$12,($C$11*Z77-AV77)/($C$11*Z77)*$C$12*Z77))</f>
        <v>0</v>
      </c>
      <c r="BS77" s="2">
        <f>IF(OR(LA76=1,AND($C$37=Motors!$C$32,PG76=1)),0,IF(NO77=0,-(CO76+$C$15)/($C$14-$C$15)*$C$12,($C$11*AA77-AW77)/($C$11*AA77)*$C$12*AA77))</f>
        <v>0</v>
      </c>
      <c r="BT77" s="2">
        <f>IF(OR(LB76=1,AND($C$37=Motors!$C$32,PH76=1)),0,IF(NP77=0,-(CP76+$C$15)/($C$14-$C$15)*$C$12,($C$11*AB77-AX77)/($C$11*AB77)*$C$12*AB77))</f>
        <v>0</v>
      </c>
      <c r="BU77" s="2">
        <f>IF(OR(LC76=1,AND($C$37=Motors!$C$32,PI76=1)),0,IF(NQ77=0,-(CQ76+$C$15)/($C$14-$C$15)*$C$12,($C$11*AC77-AY77)/($C$11*AC77)*$C$12*AC77))</f>
        <v>0</v>
      </c>
      <c r="BV77" s="2">
        <f>IF(OR(LD76=1,AND($C$37=Motors!$C$32,PJ76=1)),0,IF(NR77=0,-(CR76+$C$15)/($C$14-$C$15)*$C$12,($C$11*AD77-AZ77)/($C$11*AD77)*$C$12*AD77))</f>
        <v>0</v>
      </c>
      <c r="BW77" s="2">
        <f>IF(OR(LE76=1,AND($C$37=Motors!$C$32,PK76=1)),0,IF(NS77=0,-(CS76+$C$15)/($C$14-$C$15)*$C$12,($C$11*AE77-BA77)/($C$11*AE77)*$C$12*AE77))</f>
        <v>0</v>
      </c>
      <c r="BX77" s="2">
        <f>IF(OR(LF76=1,AND($C$37=Motors!$C$32,PL76=1)),0,IF(NT77=0,-(CT76+$C$15)/($C$14-$C$15)*$C$12,($C$11*AF77-BB77)/($C$11*AF77)*$C$12*AF77))</f>
        <v>0</v>
      </c>
      <c r="BY77" s="2">
        <f>IF(OR(LG76=1,AND($C$37=Motors!$C$32,PM76=1)),0,IF(NU77=0,-(CU76+$C$15)/($C$14-$C$15)*$C$12,($C$11*AG77-BC77)/($C$11*AG77)*$C$12*AG77))</f>
        <v>0</v>
      </c>
      <c r="BZ77" s="2">
        <f>IF(OR(LH76=1,AND($C$37=Motors!$C$32,PN76=1)),0,IF(NV77=0,-(CV76+$C$15)/($C$14-$C$15)*$C$12,($C$11*AH77-BD77)/($C$11*AH77)*$C$12*AH77))</f>
        <v>0</v>
      </c>
      <c r="CA77" s="2">
        <f>IF(OR(LI76=1,AND($C$37=Motors!$C$32,PO76=1)),0,IF(NW77=0,-(CW76+$C$15)/($C$14-$C$15)*$C$12,($C$11*AI77-BE77)/($C$11*AI77)*$C$12*AI77))</f>
        <v>0</v>
      </c>
      <c r="CB77" s="2">
        <f>IF(OR(LJ76=1,AND($C$37=Motors!$C$32,PP76=1)),0,IF(NX77=0,-(CX76+$C$15)/($C$14-$C$15)*$C$12,($C$11*AJ77-BF77)/($C$11*AJ77)*$C$12*AJ77))</f>
        <v>0</v>
      </c>
      <c r="CC77" s="2">
        <f>IF(OR(LK76=1,AND($C$37=Motors!$C$32,PQ76=1)),0,IF(NY77=0,-(CY76+$C$15)/($C$14-$C$15)*$C$12,($C$11*AK77-BG77)/($C$11*AK77)*$C$12*AK77))</f>
        <v>0</v>
      </c>
      <c r="CD77" s="2">
        <f>IF(OR(LL76=1,AND($C$37=Motors!$C$32,PR76=1)),0,IF(NZ77=0,-(CZ76+$C$15)/($C$14-$C$15)*$C$12,($C$11*AL77-BH77)/($C$11*AL77)*$C$12*AL77))</f>
        <v>0</v>
      </c>
      <c r="CE77" s="2">
        <f>IF(OR(LM76=1,AND($C$37=Motors!$C$32,PS76=1)),0,IF(OA77=0,-(DA76+$C$15)/($C$14-$C$15)*$C$12,($C$11*AM77-BI77)/($C$11*AM77)*$C$12*AM77))</f>
        <v>0</v>
      </c>
      <c r="CF77" s="47">
        <f t="shared" si="456"/>
        <v>2.7600000000000016</v>
      </c>
      <c r="CG77" s="43">
        <f>IF(AND(KS76=1,OY76=1),0,ABS(BK77/$C$12*($C$14-$C$15)+$C$15) *'Drive Train'!$AA$49 + CG76*(1-'Drive Train'!$AA$49))</f>
        <v>0</v>
      </c>
      <c r="CH77" s="43">
        <f>IF(AND(KT76=1,OZ76=1),0,ABS(BL77/$C$12*($C$14-$C$15)+$C$15) *'Drive Train'!$AA$49 + CH76*(1-'Drive Train'!$AA$49))</f>
        <v>1.5274999999999999</v>
      </c>
      <c r="CI77" s="43">
        <f>IF(AND(KU76=1,PA76=1),0,ABS(BM77/$C$12*($C$14-$C$15)+$C$15) *'Drive Train'!$AA$49 + CI76*(1-'Drive Train'!$AA$49))</f>
        <v>0</v>
      </c>
      <c r="CJ77" s="43">
        <f>IF(AND(KV76=1,PB76=1),0,ABS(BN77/$C$12*($C$14-$C$15)+$C$15) *'Drive Train'!$AA$49 + CJ76*(1-'Drive Train'!$AA$49))</f>
        <v>0</v>
      </c>
      <c r="CK77" s="43">
        <f>IF(AND(KW76=1,PC76=1),0,ABS(BO77/$C$12*($C$14-$C$15)+$C$15) *'Drive Train'!$AA$49 + CK76*(1-'Drive Train'!$AA$49))</f>
        <v>0</v>
      </c>
      <c r="CL77" s="43">
        <f>IF(AND(KX76=1,PD76=1),0,ABS(BP77/$C$12*($C$14-$C$15)+$C$15) *'Drive Train'!$AA$49 + CL76*(1-'Drive Train'!$AA$49))</f>
        <v>0</v>
      </c>
      <c r="CM77" s="43">
        <f>IF(AND(KY76=1,PE76=1),0,ABS(BQ77/$C$12*($C$14-$C$15)+$C$15) *'Drive Train'!$AA$49 + CM76*(1-'Drive Train'!$AA$49))</f>
        <v>0</v>
      </c>
      <c r="CN77" s="43">
        <f>IF(AND(KZ76=1,PF76=1),0,ABS(BR77/$C$12*($C$14-$C$15)+$C$15) *'Drive Train'!$AA$49 + CN76*(1-'Drive Train'!$AA$49))</f>
        <v>0</v>
      </c>
      <c r="CO77" s="43">
        <f>IF(AND(LA76=1,PG76=1),0,ABS(BS77/$C$12*($C$14-$C$15)+$C$15) *'Drive Train'!$AA$49 + CO76*(1-'Drive Train'!$AA$49))</f>
        <v>0</v>
      </c>
      <c r="CP77" s="43">
        <f>IF(AND(LB76=1,PH76=1),0,ABS(BT77/$C$12*($C$14-$C$15)+$C$15) *'Drive Train'!$AA$49 + CP76*(1-'Drive Train'!$AA$49))</f>
        <v>0</v>
      </c>
      <c r="CQ77" s="43">
        <f>IF(AND(LC76=1,PI76=1),0,ABS(BU77/$C$12*($C$14-$C$15)+$C$15) *'Drive Train'!$AA$49 + CQ76*(1-'Drive Train'!$AA$49))</f>
        <v>0</v>
      </c>
      <c r="CR77" s="43">
        <f>IF(AND(LD76=1,PJ76=1),0,ABS(BV77/$C$12*($C$14-$C$15)+$C$15) *'Drive Train'!$AA$49 + CR76*(1-'Drive Train'!$AA$49))</f>
        <v>1.5275000001911971</v>
      </c>
      <c r="CS77" s="43">
        <f>IF(AND(LE76=1,PK76=1),0,ABS(BW77/$C$12*($C$14-$C$15)+$C$15) *'Drive Train'!$AA$49 + CS76*(1-'Drive Train'!$AA$49))</f>
        <v>1.5275000000000107</v>
      </c>
      <c r="CT77" s="43">
        <f>IF(AND(LF76=1,PL76=1),0,ABS(BX77/$C$12*($C$14-$C$15)+$C$15) *'Drive Train'!$AA$49 + CT76*(1-'Drive Train'!$AA$49))</f>
        <v>0</v>
      </c>
      <c r="CU77" s="43">
        <f>IF(AND(LG76=1,PM76=1),0,ABS(BY77/$C$12*($C$14-$C$15)+$C$15) *'Drive Train'!$AA$49 + CU76*(1-'Drive Train'!$AA$49))</f>
        <v>0</v>
      </c>
      <c r="CV77" s="43">
        <f>IF(AND(LH76=1,PN76=1),0,ABS(BZ77/$C$12*($C$14-$C$15)+$C$15) *'Drive Train'!$AA$49 + CV76*(1-'Drive Train'!$AA$49))</f>
        <v>0</v>
      </c>
      <c r="CW77" s="43">
        <f>IF(AND(LI76=1,PO76=1),0,ABS(CA77/$C$12*($C$14-$C$15)+$C$15) *'Drive Train'!$AA$49 + CW76*(1-'Drive Train'!$AA$49))</f>
        <v>0</v>
      </c>
      <c r="CX77" s="43">
        <f>IF(AND(LJ76=1,PP76=1),0,ABS(CB77/$C$12*($C$14-$C$15)+$C$15) *'Drive Train'!$AA$49 + CX76*(1-'Drive Train'!$AA$49))</f>
        <v>0</v>
      </c>
      <c r="CY77" s="43">
        <f>IF(AND(LK76=1,PQ76=1),0,ABS(CC77/$C$12*($C$14-$C$15)+$C$15) *'Drive Train'!$AA$49 + CY76*(1-'Drive Train'!$AA$49))</f>
        <v>0</v>
      </c>
      <c r="CZ77" s="43">
        <f>IF(AND(LL76=1,PR76=1),0,ABS(CD77/$C$12*($C$14-$C$15)+$C$15) *'Drive Train'!$AA$49 + CZ76*(1-'Drive Train'!$AA$49))</f>
        <v>0</v>
      </c>
      <c r="DA77" s="43">
        <f>IF(AND(LM76=1,PS76=1),0,ABS(CE77/$C$12*($C$14-$C$15)+$C$15) *'Drive Train'!$AA$49 + DA76*(1-'Drive Train'!$AA$49))</f>
        <v>0</v>
      </c>
      <c r="DB77" s="47">
        <f t="shared" si="524"/>
        <v>2.7600000000000016</v>
      </c>
      <c r="DC77" s="43">
        <f t="shared" si="457"/>
        <v>0</v>
      </c>
      <c r="DD77" s="43">
        <f t="shared" si="458"/>
        <v>1.5274999999999999</v>
      </c>
      <c r="DE77" s="43">
        <f t="shared" si="459"/>
        <v>0</v>
      </c>
      <c r="DF77" s="43">
        <f t="shared" si="460"/>
        <v>0</v>
      </c>
      <c r="DG77" s="43">
        <f t="shared" si="461"/>
        <v>0</v>
      </c>
      <c r="DH77" s="43">
        <f t="shared" si="462"/>
        <v>0</v>
      </c>
      <c r="DI77" s="43">
        <f t="shared" si="463"/>
        <v>0</v>
      </c>
      <c r="DJ77" s="43">
        <f t="shared" si="464"/>
        <v>0</v>
      </c>
      <c r="DK77" s="43">
        <f t="shared" si="465"/>
        <v>0</v>
      </c>
      <c r="DL77" s="43">
        <f t="shared" si="466"/>
        <v>0</v>
      </c>
      <c r="DM77" s="43">
        <f t="shared" si="467"/>
        <v>0</v>
      </c>
      <c r="DN77" s="43">
        <f t="shared" si="468"/>
        <v>1.5275000001911971</v>
      </c>
      <c r="DO77" s="43">
        <f t="shared" si="469"/>
        <v>1.5275000000000107</v>
      </c>
      <c r="DP77" s="43">
        <f t="shared" si="470"/>
        <v>0</v>
      </c>
      <c r="DQ77" s="43">
        <f t="shared" si="471"/>
        <v>0</v>
      </c>
      <c r="DR77" s="43">
        <f t="shared" si="472"/>
        <v>0</v>
      </c>
      <c r="DS77" s="43">
        <f t="shared" si="473"/>
        <v>0</v>
      </c>
      <c r="DT77" s="43">
        <f t="shared" si="474"/>
        <v>0</v>
      </c>
      <c r="DU77" s="43">
        <f t="shared" si="475"/>
        <v>0</v>
      </c>
      <c r="DV77" s="43">
        <f t="shared" si="476"/>
        <v>0</v>
      </c>
      <c r="DW77" s="43">
        <f t="shared" si="477"/>
        <v>0</v>
      </c>
      <c r="DX77" s="47">
        <f t="shared" si="525"/>
        <v>2.7600000000000016</v>
      </c>
      <c r="DY77" s="2">
        <f>IF(OY77=0,($C$23/0.4536*IF(ISNA(MK76),'Drive Train'!$F$16,'Drive Train'!$F$17)*4.448*$C$24*S$6)*SIGN(BK77),BK77)</f>
        <v>0</v>
      </c>
      <c r="DZ77" s="2">
        <f>IF(OZ77=0,($C$23/0.4536*IF(ISNA(ML76),'Drive Train'!$F$16,'Drive Train'!$F$17)*4.448*$C$24*$C$21*T$6)*SIGN(BL77),BL77)</f>
        <v>0</v>
      </c>
      <c r="EA77" s="2">
        <f>IF(PA77=0,($C$23/0.4536*IF(ISNA(MM76),'Drive Train'!$F$16,'Drive Train'!$F$17)*4.448*$C$24*$C$21*U$6)*SIGN(BM77),BM77)</f>
        <v>0</v>
      </c>
      <c r="EB77" s="2">
        <f>IF(PB77=0,($C$23/0.4536*IF(ISNA(MN76),'Drive Train'!$F$16,'Drive Train'!$F$17)*4.448*$C$24*$C$21*V$6)*SIGN(BN77),BN77)</f>
        <v>0</v>
      </c>
      <c r="EC77" s="2">
        <f>IF(PC77=0,($C$23/0.4536*IF(ISNA(MO76),'Drive Train'!$F$16,'Drive Train'!$F$17)*4.448*$C$24*$C$21*W$6)*SIGN(BO77),BO77)</f>
        <v>0</v>
      </c>
      <c r="ED77" s="2">
        <f>IF(PD77=0,($C$23/0.4536*IF(ISNA(MP76),'Drive Train'!$F$16,'Drive Train'!$F$17)*4.448*$C$24*$C$21*X$6)*SIGN(BP77),BP77)</f>
        <v>0</v>
      </c>
      <c r="EE77" s="2">
        <f>IF(PE77=0,($C$23/0.4536*IF(ISNA(MQ76),'Drive Train'!$F$16,'Drive Train'!$F$17)*4.448*$C$24*$C$21*Y$6)*SIGN(BQ77),BQ77)</f>
        <v>0</v>
      </c>
      <c r="EF77" s="2">
        <f>IF(PF77=0,($C$23/0.4536*IF(ISNA(MR76),'Drive Train'!$F$16,'Drive Train'!$F$17)*4.448*$C$24*$C$21*Z$6)*SIGN(BR77),BR77)</f>
        <v>0</v>
      </c>
      <c r="EG77" s="2">
        <f>IF(PG77=0,($C$23/0.4536*IF(ISNA(MS76),'Drive Train'!$F$16,'Drive Train'!$F$17)*4.448*$C$24*$C$21*AA$6)*SIGN(BS77),BS77)</f>
        <v>0</v>
      </c>
      <c r="EH77" s="2">
        <f>IF(PH77=0,($C$23/0.4536*IF(ISNA(MT76),'Drive Train'!$F$16,'Drive Train'!$F$17)*4.448*$C$24*$C$21*AB$6)*SIGN(BT77),BT77)</f>
        <v>0</v>
      </c>
      <c r="EI77" s="2">
        <f>IF(PI77=0,($C$23/0.4536*IF(ISNA(MU76),'Drive Train'!$F$16,'Drive Train'!$F$17)*4.448*$C$24*$C$21*AC$6)*SIGN(BU77),BU77)</f>
        <v>0</v>
      </c>
      <c r="EJ77" s="2">
        <f>IF(PJ77=0,($C$23/0.4536*IF(ISNA(MV76),'Drive Train'!$F$16,'Drive Train'!$F$17)*4.448*$C$24*$C$21*AD$6)*SIGN(BV77),BV77)</f>
        <v>0</v>
      </c>
      <c r="EK77" s="2">
        <f>IF(PK77=0,($C$23/0.4536*IF(ISNA(MW76),'Drive Train'!$F$16,'Drive Train'!$F$17)*4.448*$C$24*$C$21*AE$6)*SIGN(BW77),BW77)</f>
        <v>0</v>
      </c>
      <c r="EL77" s="2">
        <f>IF(PL77=0,($C$23/0.4536*IF(ISNA(MX76),'Drive Train'!$F$16,'Drive Train'!$F$17)*4.448*$C$24*$C$21*AF$6)*SIGN(BX77),BX77)</f>
        <v>0</v>
      </c>
      <c r="EM77" s="2">
        <f>IF(PM77=0,($C$23/0.4536*IF(ISNA(MY76),'Drive Train'!$F$16,'Drive Train'!$F$17)*4.448*$C$24*$C$21*AG$6)*SIGN(BY77),BY77)</f>
        <v>0</v>
      </c>
      <c r="EN77" s="2">
        <f>IF(PN77=0,($C$23/0.4536*IF(ISNA(MZ76),'Drive Train'!$F$16,'Drive Train'!$F$17)*4.448*$C$24*$C$21*AH$6)*SIGN(BZ77),BZ77)</f>
        <v>0</v>
      </c>
      <c r="EO77" s="2">
        <f>IF(PO77=0,($C$23/0.4536*IF(ISNA(NA76),'Drive Train'!$F$16,'Drive Train'!$F$17)*4.448*$C$24*$C$21*AI$6)*SIGN(CA77),CA77)</f>
        <v>0</v>
      </c>
      <c r="EP77" s="2">
        <f>IF(PP77=0,($C$23/0.4536*IF(ISNA(NB76),'Drive Train'!$F$16,'Drive Train'!$F$17)*4.448*$C$24*$C$21*AJ$6)*SIGN(CB77),CB77)</f>
        <v>0</v>
      </c>
      <c r="EQ77" s="2">
        <f>IF(PQ77=0,($C$23/0.4536*IF(ISNA(NC76),'Drive Train'!$F$16,'Drive Train'!$F$17)*4.448*$C$24*$C$21*AK$6)*SIGN(CC77),CC77)</f>
        <v>0</v>
      </c>
      <c r="ER77" s="2">
        <f>IF(PR77=0,($C$23/0.4536*IF(ISNA(ND76),'Drive Train'!$F$16,'Drive Train'!$F$17)*4.448*$C$24*$C$21*AL$6)*SIGN(CD77),CD77)</f>
        <v>0</v>
      </c>
      <c r="ES77" s="2">
        <f>IF(PS77=0,($C$23/0.4536*IF(ISNA(NE76),'Drive Train'!$F$16,'Drive Train'!$F$17)*4.448*$C$24*$C$21*AM$6)*SIGN(CE77),CE77)</f>
        <v>0</v>
      </c>
      <c r="ET77" s="47">
        <f t="shared" si="478"/>
        <v>2.7600000000000016</v>
      </c>
      <c r="EU77" s="2">
        <f>MAX(MIN(IF(AND(OY76=1,NG77&lt;0),-1,1)*(DC77-$C$15)/($C$14-$C$15)*$C$12*$C$21-$C$33*LO77/AO$6 -  OY76*$C$33/$C$21,DY76/$C$19),MAX(EU$8:EU76)*-1)</f>
        <v>-0.84420937587075306</v>
      </c>
      <c r="EV77" s="2">
        <f>MAX(MIN(IF(AND(OZ76=1,NH77&lt;0),-1,1)*(DD77-$C$15)/($C$14-$C$15)*$C$12*$C$21-$C$33*LP77/AP$6 -  OZ76*$C$33/$C$21,DZ76/$C$19),MAX(EV$8:EV76)*-1)</f>
        <v>-0.84837316699380372</v>
      </c>
      <c r="EW77" s="2">
        <f>MAX(MIN(IF(AND(PA76=1,NI77&lt;0),-1,1)*(DE77-$C$15)/($C$14-$C$15)*$C$12*$C$21-$C$33*LQ77/AQ$6 -  PA76*$C$33/$C$21,EA76/$C$19),MAX(EW$8:EW76)*-1)</f>
        <v>-0.84420937587075306</v>
      </c>
      <c r="EX77" s="2">
        <f>MAX(MIN(IF(AND(PB76=1,NJ77&lt;0),-1,1)*(DF77-$C$15)/($C$14-$C$15)*$C$12*$C$21-$C$33*LR77/AR$6 -  PB76*$C$33/$C$21,EB76/$C$19),MAX(EX$8:EX76)*-1)</f>
        <v>-0.84420937587075306</v>
      </c>
      <c r="EY77" s="2">
        <f>MAX(MIN(IF(AND(PC76=1,NK77&lt;0),-1,1)*(DG77-$C$15)/($C$14-$C$15)*$C$12*$C$21-$C$33*LS77/AS$6 -  PC76*$C$33/$C$21,EC76/$C$19),MAX(EY$8:EY76)*-1)</f>
        <v>-0.84420937587075306</v>
      </c>
      <c r="EZ77" s="2">
        <f>MAX(MIN(IF(AND(PD76=1,NL77&lt;0),-1,1)*(DH77-$C$15)/($C$14-$C$15)*$C$12*$C$21-$C$33*LT77/AT$6 -  PD76*$C$33/$C$21,ED76/$C$19),MAX(EZ$8:EZ76)*-1)</f>
        <v>-0.84420937587075306</v>
      </c>
      <c r="FA77" s="2">
        <f>MAX(MIN(IF(AND(PE76=1,NM77&lt;0),-1,1)*(DI77-$C$15)/($C$14-$C$15)*$C$12*$C$21-$C$33*LU77/AU$6 -  PE76*$C$33/$C$21,EE76/$C$19),MAX(FA$8:FA76)*-1)</f>
        <v>-0.84420937587075306</v>
      </c>
      <c r="FB77" s="2">
        <f>MAX(MIN(IF(AND(PF76=1,NN77&lt;0),-1,1)*(DJ77-$C$15)/($C$14-$C$15)*$C$12*$C$21-$C$33*LV77/AV$6 -  PF76*$C$33/$C$21,EF76/$C$19),MAX(FB$8:FB76)*-1)</f>
        <v>-0.84420937587075306</v>
      </c>
      <c r="FC77" s="2">
        <f>MAX(MIN(IF(AND(PG76=1,NO77&lt;0),-1,1)*(DK77-$C$15)/($C$14-$C$15)*$C$12*$C$21-$C$33*LW77/AW$6 -  PG76*$C$33/$C$21,EG76/$C$19),MAX(FC$8:FC76)*-1)</f>
        <v>-0.82444281081081083</v>
      </c>
      <c r="FD77" s="2">
        <f>MAX(MIN(IF(AND(PH76=1,NP77&lt;0),-1,1)*(DL77-$C$15)/($C$14-$C$15)*$C$12*$C$21-$C$33*LX77/AX$6 -  PH76*$C$33/$C$21,EH76/$C$19),MAX(FD$8:FD76)*-1)</f>
        <v>-0.74400936585365862</v>
      </c>
      <c r="FE77" s="2">
        <f>MAX(MIN(IF(AND(PI76=1,NQ77&lt;0),-1,1)*(DM77-$C$15)/($C$14-$C$15)*$C$12*$C$21-$C$33*LY77/AY$6 -  PI76*$C$33/$C$21,EI76/$C$19),MAX(FE$8:FE76)*-1)</f>
        <v>-0.6778751999999999</v>
      </c>
      <c r="FF77" s="2">
        <f>MAX(MIN(IF(AND(PJ76=1,NR77&lt;0),-1,1)*(DN77-$C$15)/($C$14-$C$15)*$C$12*$C$21-$C$33*LZ77/AZ$6 -  PJ76*$C$33/$C$21,EJ76/$C$19),MAX(FF$8:FF76)*-1)</f>
        <v>-0.36771041517476449</v>
      </c>
      <c r="FG77" s="2">
        <f>MAX(MIN(IF(AND(PK76=1,NS77&lt;0),-1,1)*(DO77-$C$15)/($C$14-$C$15)*$C$12*$C$21-$C$33*MA77/BA$6 -  PK76*$C$33/$C$21,EK76/$C$19),MAX(FG$8:FG76)*-1)</f>
        <v>-0.4460383340531891</v>
      </c>
      <c r="FH77" s="2">
        <f>MAX(MIN(IF(AND(PL76=1,NT77&lt;0),-1,1)*(DP77-$C$15)/($C$14-$C$15)*$C$12*$C$21-$C$33*MB77/BB$6 -  PL76*$C$33/$C$21,EL76/$C$19),MAX(FH$8:FH76)*-1)</f>
        <v>-0.52436625293161376</v>
      </c>
      <c r="FI77" s="2">
        <f>MAX(MIN(IF(AND(PM76=1,NU77&lt;0),-1,1)*(DQ77-$C$15)/($C$14-$C$15)*$C$12*$C$21-$C$33*MC77/BC$6 -  PM76*$C$33/$C$21,EM76/$C$19),MAX(FI$8:FI76)*-1)</f>
        <v>-0.60269417181003837</v>
      </c>
      <c r="FJ77" s="2">
        <f>MAX(MIN(IF(AND(PN76=1,NV77&lt;0),-1,1)*(DR77-$C$15)/($C$14-$C$15)*$C$12*$C$21-$C$33*MD77/BD$6 -  PN76*$C$33/$C$21,EN76/$C$19),MAX(FJ$8:FJ76)*-1)</f>
        <v>-0.68102209068846309</v>
      </c>
      <c r="FK77" s="2">
        <f>MAX(MIN(IF(AND(PO76=1,NW77&lt;0),-1,1)*(DS77-$C$15)/($C$14-$C$15)*$C$12*$C$21-$C$33*ME77/BE$6 -  PO76*$C$33/$C$21,EO76/$C$19),MAX(FK$8:FK76)*-1)</f>
        <v>-0.7593500095668877</v>
      </c>
      <c r="FL77" s="2">
        <f>MAX(MIN(IF(AND(PP76=1,NX77&lt;0),-1,1)*(DT77-$C$15)/($C$14-$C$15)*$C$12*$C$21-$C$33*MF77/BF$6 -  PP76*$C$33/$C$21,EP76/$C$19),MAX(FL$8:FL76)*-1)</f>
        <v>-0.8376779284453123</v>
      </c>
      <c r="FM77" s="2">
        <f>MAX(MIN(IF(AND(PQ76=1,NY77&lt;0),-1,1)*(DU77-$C$15)/($C$14-$C$15)*$C$12*$C$21-$C$33*MG77/BG$6 -  PQ76*$C$33/$C$21,EQ76/$C$19),MAX(FM$8:FM76)*-1)</f>
        <v>-0.84420937587075306</v>
      </c>
      <c r="FN77" s="2">
        <f>MAX(MIN(IF(AND(PR76=1,NZ77&lt;0),-1,1)*(DV77-$C$15)/($C$14-$C$15)*$C$12*$C$21-$C$33*MH77/BH$6 -  PR76*$C$33/$C$21,ER76/$C$19),MAX(FN$8:FN76)*-1)</f>
        <v>-0.84420937587075306</v>
      </c>
      <c r="FO77" s="2">
        <f>MAX(MIN(IF(AND(PS76=1,OA77&lt;0),-1,1)*(DW77-$C$15)/($C$14-$C$15)*$C$12*$C$21-$C$33*MI77/BI$6 -  PS76*$C$33/$C$21,ES76/$C$19),MAX(FO$8:FO76)*-1)</f>
        <v>-0.84420937587075306</v>
      </c>
      <c r="FP77" s="47">
        <f t="shared" si="526"/>
        <v>2.7600000000000016</v>
      </c>
      <c r="FQ77" s="43">
        <f t="shared" si="527"/>
        <v>0</v>
      </c>
      <c r="FR77" s="43">
        <f t="shared" si="528"/>
        <v>1.5274999999999999</v>
      </c>
      <c r="FS77" s="43">
        <f t="shared" si="529"/>
        <v>0</v>
      </c>
      <c r="FT77" s="43">
        <f t="shared" si="530"/>
        <v>0</v>
      </c>
      <c r="FU77" s="43">
        <f t="shared" si="531"/>
        <v>0</v>
      </c>
      <c r="FV77" s="43">
        <f t="shared" si="532"/>
        <v>0</v>
      </c>
      <c r="FW77" s="43">
        <f t="shared" si="533"/>
        <v>0</v>
      </c>
      <c r="FX77" s="43">
        <f t="shared" si="534"/>
        <v>0</v>
      </c>
      <c r="FY77" s="43">
        <f t="shared" si="535"/>
        <v>0</v>
      </c>
      <c r="FZ77" s="43">
        <f t="shared" si="536"/>
        <v>0</v>
      </c>
      <c r="GA77" s="43">
        <f t="shared" si="537"/>
        <v>0</v>
      </c>
      <c r="GB77" s="43">
        <f t="shared" si="538"/>
        <v>1.5275000001911971</v>
      </c>
      <c r="GC77" s="43">
        <f t="shared" si="539"/>
        <v>1.5275000000000107</v>
      </c>
      <c r="GD77" s="43">
        <f t="shared" si="540"/>
        <v>0</v>
      </c>
      <c r="GE77" s="43">
        <f t="shared" si="541"/>
        <v>0</v>
      </c>
      <c r="GF77" s="43">
        <f t="shared" si="542"/>
        <v>0</v>
      </c>
      <c r="GG77" s="43">
        <f t="shared" si="543"/>
        <v>0</v>
      </c>
      <c r="GH77" s="43">
        <f t="shared" si="544"/>
        <v>0</v>
      </c>
      <c r="GI77" s="43">
        <f t="shared" si="545"/>
        <v>0</v>
      </c>
      <c r="GJ77" s="43">
        <f t="shared" si="546"/>
        <v>0</v>
      </c>
      <c r="GK77" s="43">
        <f t="shared" si="547"/>
        <v>0</v>
      </c>
      <c r="GL77" s="47">
        <f t="shared" si="548"/>
        <v>2.7600000000000016</v>
      </c>
      <c r="GM77" s="43">
        <f t="shared" si="479"/>
        <v>0</v>
      </c>
      <c r="GN77" s="43">
        <f t="shared" si="480"/>
        <v>-8.5212733307203319</v>
      </c>
      <c r="GO77" s="43">
        <f t="shared" si="481"/>
        <v>0</v>
      </c>
      <c r="GP77" s="43">
        <f t="shared" si="482"/>
        <v>0</v>
      </c>
      <c r="GQ77" s="43">
        <f t="shared" si="483"/>
        <v>0</v>
      </c>
      <c r="GR77" s="43">
        <f t="shared" si="484"/>
        <v>0</v>
      </c>
      <c r="GS77" s="43">
        <f t="shared" si="485"/>
        <v>0</v>
      </c>
      <c r="GT77" s="43">
        <f t="shared" si="486"/>
        <v>0</v>
      </c>
      <c r="GU77" s="43">
        <f t="shared" si="487"/>
        <v>0</v>
      </c>
      <c r="GV77" s="43">
        <f t="shared" si="488"/>
        <v>0</v>
      </c>
      <c r="GW77" s="43">
        <f t="shared" si="489"/>
        <v>0</v>
      </c>
      <c r="GX77" s="43">
        <f t="shared" si="490"/>
        <v>-7.3867516705174294</v>
      </c>
      <c r="GY77" s="43">
        <f t="shared" si="491"/>
        <v>-8.9602422809162849</v>
      </c>
      <c r="GZ77" s="43">
        <f t="shared" si="492"/>
        <v>0</v>
      </c>
      <c r="HA77" s="43">
        <f t="shared" si="493"/>
        <v>0</v>
      </c>
      <c r="HB77" s="43">
        <f t="shared" si="494"/>
        <v>0</v>
      </c>
      <c r="HC77" s="43">
        <f t="shared" si="495"/>
        <v>0</v>
      </c>
      <c r="HD77" s="43">
        <f t="shared" si="496"/>
        <v>0</v>
      </c>
      <c r="HE77" s="43">
        <f t="shared" si="497"/>
        <v>0</v>
      </c>
      <c r="HF77" s="43">
        <f t="shared" si="498"/>
        <v>0</v>
      </c>
      <c r="HG77" s="43">
        <f t="shared" si="499"/>
        <v>0</v>
      </c>
      <c r="HH77" s="47">
        <f t="shared" si="549"/>
        <v>2.7600000000000016</v>
      </c>
      <c r="HI77" s="43">
        <f t="shared" si="550"/>
        <v>0</v>
      </c>
      <c r="HJ77" s="43">
        <f t="shared" si="551"/>
        <v>8.5212733307203319</v>
      </c>
      <c r="HK77" s="43">
        <f t="shared" si="552"/>
        <v>0</v>
      </c>
      <c r="HL77" s="43">
        <f t="shared" si="553"/>
        <v>0</v>
      </c>
      <c r="HM77" s="43">
        <f t="shared" si="554"/>
        <v>0</v>
      </c>
      <c r="HN77" s="43">
        <f t="shared" si="555"/>
        <v>0</v>
      </c>
      <c r="HO77" s="43">
        <f t="shared" si="556"/>
        <v>0</v>
      </c>
      <c r="HP77" s="43">
        <f t="shared" si="557"/>
        <v>0</v>
      </c>
      <c r="HQ77" s="43">
        <f t="shared" si="558"/>
        <v>0</v>
      </c>
      <c r="HR77" s="43">
        <f t="shared" si="559"/>
        <v>0</v>
      </c>
      <c r="HS77" s="43">
        <f t="shared" si="560"/>
        <v>0</v>
      </c>
      <c r="HT77" s="43">
        <f t="shared" si="561"/>
        <v>7.3867516705174294</v>
      </c>
      <c r="HU77" s="43">
        <f t="shared" si="562"/>
        <v>8.9602422809162849</v>
      </c>
      <c r="HV77" s="43">
        <f t="shared" si="563"/>
        <v>0</v>
      </c>
      <c r="HW77" s="43">
        <f t="shared" si="564"/>
        <v>0</v>
      </c>
      <c r="HX77" s="43">
        <f t="shared" si="565"/>
        <v>0</v>
      </c>
      <c r="HY77" s="43">
        <f t="shared" si="566"/>
        <v>0</v>
      </c>
      <c r="HZ77" s="43">
        <f t="shared" si="567"/>
        <v>0</v>
      </c>
      <c r="IA77" s="43">
        <f t="shared" si="568"/>
        <v>0</v>
      </c>
      <c r="IB77" s="43">
        <f t="shared" si="569"/>
        <v>0</v>
      </c>
      <c r="IC77" s="43">
        <f t="shared" si="570"/>
        <v>0</v>
      </c>
      <c r="ID77" s="47">
        <f t="shared" si="571"/>
        <v>2.7600000000000016</v>
      </c>
      <c r="IE77" s="43">
        <f t="shared" si="572"/>
        <v>0</v>
      </c>
      <c r="IF77" s="43">
        <f t="shared" si="573"/>
        <v>0</v>
      </c>
      <c r="IG77" s="43">
        <f t="shared" si="574"/>
        <v>0</v>
      </c>
      <c r="IH77" s="43">
        <f t="shared" si="575"/>
        <v>0</v>
      </c>
      <c r="II77" s="43">
        <f t="shared" si="576"/>
        <v>0</v>
      </c>
      <c r="IJ77" s="43">
        <f t="shared" si="577"/>
        <v>0</v>
      </c>
      <c r="IK77" s="43">
        <f t="shared" si="578"/>
        <v>0</v>
      </c>
      <c r="IL77" s="43">
        <f t="shared" si="579"/>
        <v>0</v>
      </c>
      <c r="IM77" s="43">
        <f t="shared" si="580"/>
        <v>0</v>
      </c>
      <c r="IN77" s="43">
        <f t="shared" si="581"/>
        <v>0</v>
      </c>
      <c r="IO77" s="43">
        <f t="shared" si="582"/>
        <v>0</v>
      </c>
      <c r="IP77" s="43">
        <f t="shared" si="583"/>
        <v>0</v>
      </c>
      <c r="IQ77" s="43">
        <f t="shared" si="584"/>
        <v>0</v>
      </c>
      <c r="IR77" s="43">
        <f t="shared" si="585"/>
        <v>0</v>
      </c>
      <c r="IS77" s="43">
        <f t="shared" si="586"/>
        <v>0</v>
      </c>
      <c r="IT77" s="43">
        <f t="shared" si="587"/>
        <v>0</v>
      </c>
      <c r="IU77" s="43">
        <f t="shared" si="588"/>
        <v>0</v>
      </c>
      <c r="IV77" s="43">
        <f t="shared" si="589"/>
        <v>0</v>
      </c>
      <c r="IW77" s="43">
        <f t="shared" si="590"/>
        <v>0</v>
      </c>
      <c r="IX77" s="43">
        <f t="shared" si="591"/>
        <v>0</v>
      </c>
      <c r="IY77" s="43">
        <f t="shared" si="592"/>
        <v>0</v>
      </c>
      <c r="IZ77" s="47">
        <f t="shared" si="593"/>
        <v>2.7600000000000016</v>
      </c>
      <c r="JA77" s="43" t="e">
        <f t="shared" si="690"/>
        <v>#N/A</v>
      </c>
      <c r="JB77" s="43" t="e">
        <f t="shared" si="691"/>
        <v>#N/A</v>
      </c>
      <c r="JC77" s="43" t="e">
        <f t="shared" si="692"/>
        <v>#N/A</v>
      </c>
      <c r="JD77" s="43" t="e">
        <f t="shared" si="693"/>
        <v>#N/A</v>
      </c>
      <c r="JE77" s="43" t="e">
        <f t="shared" si="694"/>
        <v>#N/A</v>
      </c>
      <c r="JF77" s="43" t="e">
        <f t="shared" si="695"/>
        <v>#N/A</v>
      </c>
      <c r="JG77" s="43" t="e">
        <f t="shared" si="696"/>
        <v>#N/A</v>
      </c>
      <c r="JH77" s="43" t="e">
        <f t="shared" si="697"/>
        <v>#N/A</v>
      </c>
      <c r="JI77" s="43" t="e">
        <f t="shared" si="698"/>
        <v>#N/A</v>
      </c>
      <c r="JJ77" s="43" t="e">
        <f t="shared" si="699"/>
        <v>#N/A</v>
      </c>
      <c r="JK77" s="43" t="e">
        <f t="shared" si="700"/>
        <v>#N/A</v>
      </c>
      <c r="JL77" s="43" t="e">
        <f t="shared" si="701"/>
        <v>#N/A</v>
      </c>
      <c r="JM77" s="43" t="e">
        <f t="shared" si="702"/>
        <v>#N/A</v>
      </c>
      <c r="JN77" s="43" t="e">
        <f t="shared" si="703"/>
        <v>#N/A</v>
      </c>
      <c r="JO77" s="43" t="e">
        <f t="shared" si="704"/>
        <v>#N/A</v>
      </c>
      <c r="JP77" s="43" t="e">
        <f t="shared" si="705"/>
        <v>#N/A</v>
      </c>
      <c r="JQ77" s="43" t="e">
        <f t="shared" si="706"/>
        <v>#N/A</v>
      </c>
      <c r="JR77" s="43" t="e">
        <f t="shared" si="707"/>
        <v>#N/A</v>
      </c>
      <c r="JS77" s="43" t="e">
        <f t="shared" si="708"/>
        <v>#N/A</v>
      </c>
      <c r="JT77" s="43" t="e">
        <f t="shared" si="709"/>
        <v>#N/A</v>
      </c>
      <c r="JU77" s="43" t="e">
        <f t="shared" si="710"/>
        <v>#N/A</v>
      </c>
      <c r="JV77" s="47">
        <f t="shared" si="594"/>
        <v>2.7600000000000016</v>
      </c>
      <c r="JW77" s="36">
        <f t="shared" si="595"/>
        <v>0</v>
      </c>
      <c r="JX77" s="36">
        <f t="shared" si="596"/>
        <v>0</v>
      </c>
      <c r="JY77" s="36">
        <f t="shared" si="597"/>
        <v>0</v>
      </c>
      <c r="JZ77" s="36">
        <f t="shared" si="598"/>
        <v>0</v>
      </c>
      <c r="KA77" s="36">
        <f t="shared" si="599"/>
        <v>0</v>
      </c>
      <c r="KB77" s="36">
        <f t="shared" si="600"/>
        <v>0</v>
      </c>
      <c r="KC77" s="36">
        <f t="shared" si="601"/>
        <v>0</v>
      </c>
      <c r="KD77" s="36">
        <f t="shared" si="602"/>
        <v>0</v>
      </c>
      <c r="KE77" s="36">
        <f t="shared" si="603"/>
        <v>0</v>
      </c>
      <c r="KF77" s="36">
        <f t="shared" si="604"/>
        <v>0</v>
      </c>
      <c r="KG77" s="36">
        <f t="shared" si="605"/>
        <v>0</v>
      </c>
      <c r="KH77" s="36">
        <f t="shared" si="606"/>
        <v>0</v>
      </c>
      <c r="KI77" s="36">
        <f t="shared" si="607"/>
        <v>0</v>
      </c>
      <c r="KJ77" s="36">
        <f t="shared" si="608"/>
        <v>0</v>
      </c>
      <c r="KK77" s="36">
        <f t="shared" si="609"/>
        <v>0</v>
      </c>
      <c r="KL77" s="36">
        <f t="shared" si="610"/>
        <v>0</v>
      </c>
      <c r="KM77" s="36">
        <f t="shared" si="611"/>
        <v>0</v>
      </c>
      <c r="KN77" s="36">
        <f t="shared" si="612"/>
        <v>0</v>
      </c>
      <c r="KO77" s="36">
        <f t="shared" si="613"/>
        <v>0</v>
      </c>
      <c r="KP77" s="36">
        <f t="shared" si="614"/>
        <v>0</v>
      </c>
      <c r="KQ77" s="36">
        <f t="shared" si="615"/>
        <v>0</v>
      </c>
      <c r="KR77" s="47">
        <f t="shared" si="616"/>
        <v>2.7600000000000016</v>
      </c>
      <c r="KS77" s="1">
        <f t="shared" si="617"/>
        <v>1</v>
      </c>
      <c r="KT77" s="1">
        <f t="shared" si="618"/>
        <v>0</v>
      </c>
      <c r="KU77" s="1">
        <f t="shared" si="619"/>
        <v>1</v>
      </c>
      <c r="KV77" s="1">
        <f t="shared" si="620"/>
        <v>1</v>
      </c>
      <c r="KW77" s="1">
        <f t="shared" si="621"/>
        <v>1</v>
      </c>
      <c r="KX77" s="1">
        <f t="shared" si="622"/>
        <v>1</v>
      </c>
      <c r="KY77" s="1">
        <f t="shared" si="623"/>
        <v>1</v>
      </c>
      <c r="KZ77" s="1">
        <f t="shared" si="624"/>
        <v>1</v>
      </c>
      <c r="LA77" s="1">
        <f t="shared" si="625"/>
        <v>1</v>
      </c>
      <c r="LB77" s="1">
        <f t="shared" si="626"/>
        <v>1</v>
      </c>
      <c r="LC77" s="1">
        <f t="shared" si="627"/>
        <v>1</v>
      </c>
      <c r="LD77" s="1">
        <f t="shared" si="628"/>
        <v>0</v>
      </c>
      <c r="LE77" s="1">
        <f t="shared" si="629"/>
        <v>0</v>
      </c>
      <c r="LF77" s="1">
        <f t="shared" si="630"/>
        <v>1</v>
      </c>
      <c r="LG77" s="1">
        <f t="shared" si="631"/>
        <v>1</v>
      </c>
      <c r="LH77" s="1">
        <f t="shared" si="632"/>
        <v>1</v>
      </c>
      <c r="LI77" s="1">
        <f t="shared" si="633"/>
        <v>1</v>
      </c>
      <c r="LJ77" s="1">
        <f t="shared" si="634"/>
        <v>1</v>
      </c>
      <c r="LK77" s="1">
        <f t="shared" si="635"/>
        <v>1</v>
      </c>
      <c r="LL77" s="1">
        <f t="shared" si="636"/>
        <v>1</v>
      </c>
      <c r="LM77" s="1">
        <f t="shared" si="637"/>
        <v>1</v>
      </c>
      <c r="LN77" s="47">
        <f t="shared" si="638"/>
        <v>2.7600000000000016</v>
      </c>
      <c r="LO77" s="43">
        <f t="shared" si="639"/>
        <v>0</v>
      </c>
      <c r="LP77" s="43">
        <f t="shared" si="640"/>
        <v>1.5391750658738657</v>
      </c>
      <c r="LQ77" s="43">
        <f t="shared" si="641"/>
        <v>0</v>
      </c>
      <c r="LR77" s="43">
        <f t="shared" si="642"/>
        <v>0</v>
      </c>
      <c r="LS77" s="43">
        <f t="shared" si="643"/>
        <v>0</v>
      </c>
      <c r="LT77" s="43">
        <f t="shared" si="644"/>
        <v>0</v>
      </c>
      <c r="LU77" s="43">
        <f t="shared" si="645"/>
        <v>0</v>
      </c>
      <c r="LV77" s="43">
        <f t="shared" si="646"/>
        <v>0</v>
      </c>
      <c r="LW77" s="43">
        <f t="shared" si="647"/>
        <v>0</v>
      </c>
      <c r="LX77" s="43">
        <f t="shared" si="648"/>
        <v>0</v>
      </c>
      <c r="LY77" s="43">
        <f t="shared" si="649"/>
        <v>0</v>
      </c>
      <c r="LZ77" s="43">
        <f t="shared" si="650"/>
        <v>3.2035769802941614</v>
      </c>
      <c r="MA77" s="43">
        <f t="shared" si="651"/>
        <v>1.2273541011871112</v>
      </c>
      <c r="MB77" s="43">
        <f t="shared" si="652"/>
        <v>0</v>
      </c>
      <c r="MC77" s="43">
        <f t="shared" si="653"/>
        <v>0</v>
      </c>
      <c r="MD77" s="43">
        <f t="shared" si="654"/>
        <v>0</v>
      </c>
      <c r="ME77" s="43">
        <f t="shared" si="655"/>
        <v>0</v>
      </c>
      <c r="MF77" s="43">
        <f t="shared" si="656"/>
        <v>0</v>
      </c>
      <c r="MG77" s="43">
        <f t="shared" si="657"/>
        <v>0</v>
      </c>
      <c r="MH77" s="43">
        <f t="shared" si="658"/>
        <v>0</v>
      </c>
      <c r="MI77" s="43">
        <f t="shared" si="659"/>
        <v>0</v>
      </c>
      <c r="MJ77" s="47">
        <f t="shared" si="660"/>
        <v>2.7600000000000016</v>
      </c>
      <c r="MK77" s="43" t="e">
        <f t="shared" si="500"/>
        <v>#N/A</v>
      </c>
      <c r="ML77" s="43" t="e">
        <f t="shared" si="711"/>
        <v>#N/A</v>
      </c>
      <c r="MM77" s="43" t="e">
        <f t="shared" si="712"/>
        <v>#N/A</v>
      </c>
      <c r="MN77" s="43" t="e">
        <f t="shared" si="713"/>
        <v>#N/A</v>
      </c>
      <c r="MO77" s="43" t="e">
        <f t="shared" si="714"/>
        <v>#N/A</v>
      </c>
      <c r="MP77" s="43" t="e">
        <f t="shared" si="715"/>
        <v>#N/A</v>
      </c>
      <c r="MQ77" s="43" t="e">
        <f t="shared" si="716"/>
        <v>#N/A</v>
      </c>
      <c r="MR77" s="43" t="e">
        <f t="shared" si="717"/>
        <v>#N/A</v>
      </c>
      <c r="MS77" s="43" t="e">
        <f t="shared" si="718"/>
        <v>#N/A</v>
      </c>
      <c r="MT77" s="43" t="e">
        <f t="shared" si="719"/>
        <v>#N/A</v>
      </c>
      <c r="MU77" s="43" t="e">
        <f t="shared" si="720"/>
        <v>#N/A</v>
      </c>
      <c r="MV77" s="43" t="e">
        <f t="shared" si="721"/>
        <v>#N/A</v>
      </c>
      <c r="MW77" s="43" t="e">
        <f t="shared" si="722"/>
        <v>#N/A</v>
      </c>
      <c r="MX77" s="43" t="e">
        <f t="shared" si="723"/>
        <v>#N/A</v>
      </c>
      <c r="MY77" s="43" t="e">
        <f t="shared" si="724"/>
        <v>#N/A</v>
      </c>
      <c r="MZ77" s="43" t="e">
        <f t="shared" si="725"/>
        <v>#N/A</v>
      </c>
      <c r="NA77" s="43" t="e">
        <f t="shared" si="726"/>
        <v>#N/A</v>
      </c>
      <c r="NB77" s="43" t="e">
        <f t="shared" si="727"/>
        <v>#N/A</v>
      </c>
      <c r="NC77" s="43" t="e">
        <f t="shared" si="728"/>
        <v>#N/A</v>
      </c>
      <c r="ND77" s="43" t="e">
        <f t="shared" si="729"/>
        <v>#N/A</v>
      </c>
      <c r="NE77" s="43" t="e">
        <f t="shared" si="730"/>
        <v>#N/A</v>
      </c>
      <c r="NF77" s="47">
        <f t="shared" si="661"/>
        <v>2.7600000000000016</v>
      </c>
      <c r="NG77" s="43">
        <f>IF(OY76=0,MIN('Drive Train'!$F$35-FQ76*$C$19*'Drive Train'!$F$39,NG76+$C$39)-$C$7,IF(LO76-1&lt;=0,0,IF($C$37=Motors!$C$30,MAX(MAX(NG$8:NG76)*-1,NG76-$C$39),MAX(0,MAX(NG$8:NG76)*-1,NG76-$C$39))))</f>
        <v>0</v>
      </c>
      <c r="NH77" s="43">
        <f>IF(OZ76=0,MIN('Drive Train'!$F$35-FR76*$C$19*'Drive Train'!$F$39,NH76+$C$39)-$C$7,IF(LP76-1&lt;=0,0,IF($C$37=Motors!$C$30,MAX(MAX(NH$8:NH76)*-1,NH76-$C$39),MAX(0,MAX(NH$8:NH76)*-1,NH76-$C$39))))</f>
        <v>0</v>
      </c>
      <c r="NI77" s="43">
        <f>IF(PA76=0,MIN('Drive Train'!$F$35-FS76*$C$19*'Drive Train'!$F$39,NI76+$C$39)-$C$7,IF(LQ76-1&lt;=0,0,IF($C$37=Motors!$C$30,MAX(MAX(NI$8:NI76)*-1,NI76-$C$39),MAX(0,MAX(NI$8:NI76)*-1,NI76-$C$39))))</f>
        <v>0</v>
      </c>
      <c r="NJ77" s="43">
        <f>IF(PB76=0,MIN('Drive Train'!$F$35-FT76*$C$19*'Drive Train'!$F$39,NJ76+$C$39)-$C$7,IF(LR76-1&lt;=0,0,IF($C$37=Motors!$C$30,MAX(MAX(NJ$8:NJ76)*-1,NJ76-$C$39),MAX(0,MAX(NJ$8:NJ76)*-1,NJ76-$C$39))))</f>
        <v>0</v>
      </c>
      <c r="NK77" s="43">
        <f>IF(PC76=0,MIN('Drive Train'!$F$35-FU76*$C$19*'Drive Train'!$F$39,NK76+$C$39)-$C$7,IF(LS76-1&lt;=0,0,IF($C$37=Motors!$C$30,MAX(MAX(NK$8:NK76)*-1,NK76-$C$39),MAX(0,MAX(NK$8:NK76)*-1,NK76-$C$39))))</f>
        <v>0</v>
      </c>
      <c r="NL77" s="43">
        <f>IF(PD76=0,MIN('Drive Train'!$F$35-FV76*$C$19*'Drive Train'!$F$39,NL76+$C$39)-$C$7,IF(LT76-1&lt;=0,0,IF($C$37=Motors!$C$30,MAX(MAX(NL$8:NL76)*-1,NL76-$C$39),MAX(0,MAX(NL$8:NL76)*-1,NL76-$C$39))))</f>
        <v>0</v>
      </c>
      <c r="NM77" s="43">
        <f>IF(PE76=0,MIN('Drive Train'!$F$35-FW76*$C$19*'Drive Train'!$F$39,NM76+$C$39)-$C$7,IF(LU76-1&lt;=0,0,IF($C$37=Motors!$C$30,MAX(MAX(NM$8:NM76)*-1,NM76-$C$39),MAX(0,MAX(NM$8:NM76)*-1,NM76-$C$39))))</f>
        <v>0</v>
      </c>
      <c r="NN77" s="43">
        <f>IF(PF76=0,MIN('Drive Train'!$F$35-FX76*$C$19*'Drive Train'!$F$39,NN76+$C$39)-$C$7,IF(LV76-1&lt;=0,0,IF($C$37=Motors!$C$30,MAX(MAX(NN$8:NN76)*-1,NN76-$C$39),MAX(0,MAX(NN$8:NN76)*-1,NN76-$C$39))))</f>
        <v>0</v>
      </c>
      <c r="NO77" s="43">
        <f>IF(PG76=0,MIN('Drive Train'!$F$35-FY76*$C$19*'Drive Train'!$F$39,NO76+$C$39)-$C$7,IF(LW76-1&lt;=0,0,IF($C$37=Motors!$C$30,MAX(MAX(NO$8:NO76)*-1,NO76-$C$39),MAX(0,MAX(NO$8:NO76)*-1,NO76-$C$39))))</f>
        <v>0</v>
      </c>
      <c r="NP77" s="43">
        <f>IF(PH76=0,MIN('Drive Train'!$F$35-FZ76*$C$19*'Drive Train'!$F$39,NP76+$C$39)-$C$7,IF(LX76-1&lt;=0,0,IF($C$37=Motors!$C$30,MAX(MAX(NP$8:NP76)*-1,NP76-$C$39),MAX(0,MAX(NP$8:NP76)*-1,NP76-$C$39))))</f>
        <v>0</v>
      </c>
      <c r="NQ77" s="43">
        <f>IF(PI76=0,MIN('Drive Train'!$F$35-GA76*$C$19*'Drive Train'!$F$39,NQ76+$C$39)-$C$7,IF(LY76-1&lt;=0,0,IF($C$37=Motors!$C$30,MAX(MAX(NQ$8:NQ76)*-1,NQ76-$C$39),MAX(0,MAX(NQ$8:NQ76)*-1,NQ76-$C$39))))</f>
        <v>0</v>
      </c>
      <c r="NR77" s="43">
        <f>IF(PJ76=0,MIN('Drive Train'!$F$35-GB76*$C$19*'Drive Train'!$F$39,NR76+$C$39)-$C$7,IF(LZ76-1&lt;=0,0,IF($C$37=Motors!$C$30,MAX(MAX(NR$8:NR76)*-1,NR76-$C$39),MAX(0,MAX(NR$8:NR76)*-1,NR76-$C$39))))</f>
        <v>0</v>
      </c>
      <c r="NS77" s="43">
        <f>IF(PK76=0,MIN('Drive Train'!$F$35-GC76*$C$19*'Drive Train'!$F$39,NS76+$C$39)-$C$7,IF(MA76-1&lt;=0,0,IF($C$37=Motors!$C$30,MAX(MAX(NS$8:NS76)*-1,NS76-$C$39),MAX(0,MAX(NS$8:NS76)*-1,NS76-$C$39))))</f>
        <v>0</v>
      </c>
      <c r="NT77" s="43">
        <f>IF(PL76=0,MIN('Drive Train'!$F$35-GD76*$C$19*'Drive Train'!$F$39,NT76+$C$39)-$C$7,IF(MB76-1&lt;=0,0,IF($C$37=Motors!$C$30,MAX(MAX(NT$8:NT76)*-1,NT76-$C$39),MAX(0,MAX(NT$8:NT76)*-1,NT76-$C$39))))</f>
        <v>0</v>
      </c>
      <c r="NU77" s="43">
        <f>IF(PM76=0,MIN('Drive Train'!$F$35-GE76*$C$19*'Drive Train'!$F$39,NU76+$C$39)-$C$7,IF(MC76-1&lt;=0,0,IF($C$37=Motors!$C$30,MAX(MAX(NU$8:NU76)*-1,NU76-$C$39),MAX(0,MAX(NU$8:NU76)*-1,NU76-$C$39))))</f>
        <v>0</v>
      </c>
      <c r="NV77" s="43">
        <f>IF(PN76=0,MIN('Drive Train'!$F$35-GF76*$C$19*'Drive Train'!$F$39,NV76+$C$39)-$C$7,IF(MD76-1&lt;=0,0,IF($C$37=Motors!$C$30,MAX(MAX(NV$8:NV76)*-1,NV76-$C$39),MAX(0,MAX(NV$8:NV76)*-1,NV76-$C$39))))</f>
        <v>0</v>
      </c>
      <c r="NW77" s="43">
        <f>IF(PO76=0,MIN('Drive Train'!$F$35-GG76*$C$19*'Drive Train'!$F$39,NW76+$C$39)-$C$7,IF(ME76-1&lt;=0,0,IF($C$37=Motors!$C$30,MAX(MAX(NW$8:NW76)*-1,NW76-$C$39),MAX(0,MAX(NW$8:NW76)*-1,NW76-$C$39))))</f>
        <v>0</v>
      </c>
      <c r="NX77" s="43">
        <f>IF(PP76=0,MIN('Drive Train'!$F$35-GH76*$C$19*'Drive Train'!$F$39,NX76+$C$39)-$C$7,IF(MF76-1&lt;=0,0,IF($C$37=Motors!$C$30,MAX(MAX(NX$8:NX76)*-1,NX76-$C$39),MAX(0,MAX(NX$8:NX76)*-1,NX76-$C$39))))</f>
        <v>0</v>
      </c>
      <c r="NY77" s="43">
        <f>IF(PQ76=0,MIN('Drive Train'!$F$35-GI76*$C$19*'Drive Train'!$F$39,NY76+$C$39)-$C$7,IF(MG76-1&lt;=0,0,IF($C$37=Motors!$C$30,MAX(MAX(NY$8:NY76)*-1,NY76-$C$39),MAX(0,MAX(NY$8:NY76)*-1,NY76-$C$39))))</f>
        <v>0</v>
      </c>
      <c r="NZ77" s="43">
        <f>IF(PR76=0,MIN('Drive Train'!$F$35-GJ76*$C$19*'Drive Train'!$F$39,NZ76+$C$39)-$C$7,IF(MH76-1&lt;=0,0,IF($C$37=Motors!$C$30,MAX(MAX(NZ$8:NZ76)*-1,NZ76-$C$39),MAX(0,MAX(NZ$8:NZ76)*-1,NZ76-$C$39))))</f>
        <v>0</v>
      </c>
      <c r="OA77" s="43">
        <f>IF(PS76=0,MIN('Drive Train'!$F$35-GK76*$C$19*'Drive Train'!$F$39,OA76+$C$39)-$C$7,IF(MI76-1&lt;=0,0,IF($C$37=Motors!$C$30,MAX(MAX(OA$8:OA76)*-1,OA76-$C$39),MAX(0,MAX(OA$8:OA76)*-1,OA76-$C$39))))</f>
        <v>0</v>
      </c>
      <c r="OB77" s="47">
        <f t="shared" si="662"/>
        <v>2.7600000000000016</v>
      </c>
      <c r="OC77" s="43">
        <f>'Drive Train'!$F$35-(FQ77*$C$13)*$C$19*'Drive Train'!$F$39</f>
        <v>12.4</v>
      </c>
      <c r="OD77" s="43">
        <f>'Drive Train'!$F$35-(FR77*$C$13)*$C$19*'Drive Train'!$F$39</f>
        <v>12.335845000000001</v>
      </c>
      <c r="OE77" s="43">
        <f>'Drive Train'!$F$35-(FS77*$C$13)*$C$19*'Drive Train'!$F$39</f>
        <v>12.4</v>
      </c>
      <c r="OF77" s="43">
        <f>'Drive Train'!$F$35-(FT77*$C$13)*$C$19*'Drive Train'!$F$39</f>
        <v>12.4</v>
      </c>
      <c r="OG77" s="43">
        <f>'Drive Train'!$F$35-(FU77*$C$13)*$C$19*'Drive Train'!$F$39</f>
        <v>12.4</v>
      </c>
      <c r="OH77" s="43">
        <f>'Drive Train'!$F$35-(FV77*$C$13)*$C$19*'Drive Train'!$F$39</f>
        <v>12.4</v>
      </c>
      <c r="OI77" s="43">
        <f>'Drive Train'!$F$35-(FW77*$C$13)*$C$19*'Drive Train'!$F$39</f>
        <v>12.4</v>
      </c>
      <c r="OJ77" s="43">
        <f>'Drive Train'!$F$35-(FX77*$C$13)*$C$19*'Drive Train'!$F$39</f>
        <v>12.4</v>
      </c>
      <c r="OK77" s="43">
        <f>'Drive Train'!$F$35-(FY77*$C$13)*$C$19*'Drive Train'!$F$39</f>
        <v>12.4</v>
      </c>
      <c r="OL77" s="43">
        <f>'Drive Train'!$F$35-(FZ77*$C$13)*$C$19*'Drive Train'!$F$39</f>
        <v>12.4</v>
      </c>
      <c r="OM77" s="43">
        <f>'Drive Train'!$F$35-(GA77*$C$13)*$C$19*'Drive Train'!$F$39</f>
        <v>12.4</v>
      </c>
      <c r="ON77" s="43">
        <f>'Drive Train'!$F$35-(GB77*$C$13)*$C$19*'Drive Train'!$F$39</f>
        <v>12.33584499999197</v>
      </c>
      <c r="OO77" s="43">
        <f>'Drive Train'!$F$35-(GC77*$C$13)*$C$19*'Drive Train'!$F$39</f>
        <v>12.335844999999999</v>
      </c>
      <c r="OP77" s="43">
        <f>'Drive Train'!$F$35-(GD77*$C$13)*$C$19*'Drive Train'!$F$39</f>
        <v>12.4</v>
      </c>
      <c r="OQ77" s="43">
        <f>'Drive Train'!$F$35-(GE77*$C$13)*$C$19*'Drive Train'!$F$39</f>
        <v>12.4</v>
      </c>
      <c r="OR77" s="43">
        <f>'Drive Train'!$F$35-(GF77*$C$13)*$C$19*'Drive Train'!$F$39</f>
        <v>12.4</v>
      </c>
      <c r="OS77" s="43">
        <f>'Drive Train'!$F$35-(GG77*$C$13)*$C$19*'Drive Train'!$F$39</f>
        <v>12.4</v>
      </c>
      <c r="OT77" s="43">
        <f>'Drive Train'!$F$35-(GH77*$C$13)*$C$19*'Drive Train'!$F$39</f>
        <v>12.4</v>
      </c>
      <c r="OU77" s="43">
        <f>'Drive Train'!$F$35-(GI77*$C$13)*$C$19*'Drive Train'!$F$39</f>
        <v>12.4</v>
      </c>
      <c r="OV77" s="43">
        <f>'Drive Train'!$F$35-(GJ77*$C$13)*$C$19*'Drive Train'!$F$39</f>
        <v>12.4</v>
      </c>
      <c r="OW77" s="43">
        <f>'Drive Train'!$F$35-(GK77*$C$13)*$C$19*'Drive Train'!$F$39</f>
        <v>12.4</v>
      </c>
      <c r="OX77" s="47">
        <f t="shared" si="663"/>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190">
        <f t="shared" si="664"/>
        <v>2.7600000000000016</v>
      </c>
      <c r="PU77" s="43">
        <f t="shared" si="665"/>
        <v>15.29521453649356</v>
      </c>
      <c r="PV77" s="43">
        <f t="shared" si="666"/>
        <v>22.816048391353231</v>
      </c>
      <c r="PW77" s="43">
        <f t="shared" si="667"/>
        <v>19.659205245198354</v>
      </c>
      <c r="PX77" s="43">
        <f t="shared" si="668"/>
        <v>15.922362554936914</v>
      </c>
      <c r="PY77" s="43">
        <f t="shared" si="669"/>
        <v>13.997470007769731</v>
      </c>
      <c r="PZ77" s="43">
        <f t="shared" si="670"/>
        <v>12.208295022960858</v>
      </c>
      <c r="QA77" s="43">
        <f t="shared" si="671"/>
        <v>11.812774381794295</v>
      </c>
      <c r="QB77" s="43">
        <f t="shared" si="672"/>
        <v>11.153060367918922</v>
      </c>
      <c r="QC77" s="43">
        <f t="shared" si="673"/>
        <v>10.945422930559467</v>
      </c>
      <c r="QD77" s="43">
        <f t="shared" si="674"/>
        <v>10.744299234348867</v>
      </c>
      <c r="QE77" s="43">
        <f t="shared" si="675"/>
        <v>10.598935127087987</v>
      </c>
      <c r="QF77" s="43">
        <f t="shared" si="676"/>
        <v>13.980663700220081</v>
      </c>
      <c r="QG77" s="43">
        <f t="shared" si="677"/>
        <v>14.830087064244879</v>
      </c>
      <c r="QH77" s="43">
        <f t="shared" si="678"/>
        <v>15.34277343263344</v>
      </c>
      <c r="QI77" s="43">
        <f t="shared" si="679"/>
        <v>15.225720822529869</v>
      </c>
      <c r="QJ77" s="43">
        <f t="shared" si="680"/>
        <v>15.866407696386977</v>
      </c>
      <c r="QK77" s="43">
        <f t="shared" si="681"/>
        <v>16.23173898600314</v>
      </c>
      <c r="QL77" s="43">
        <f t="shared" si="682"/>
        <v>16.322777686005129</v>
      </c>
      <c r="QM77" s="43">
        <f t="shared" si="683"/>
        <v>16.11264101882972</v>
      </c>
      <c r="QN77" s="43">
        <f t="shared" si="684"/>
        <v>16.187403996628273</v>
      </c>
      <c r="QO77" s="43">
        <f t="shared" si="685"/>
        <v>16.005121974387158</v>
      </c>
      <c r="QP77" s="47">
        <f t="shared" si="686"/>
        <v>2.7600000000000016</v>
      </c>
      <c r="QQ77" s="43">
        <f t="shared" si="501"/>
        <v>0</v>
      </c>
      <c r="QR77" s="43">
        <f t="shared" si="502"/>
        <v>1.9887219367401305E-2</v>
      </c>
      <c r="QS77" s="43">
        <f t="shared" si="503"/>
        <v>0</v>
      </c>
      <c r="QT77" s="43">
        <f t="shared" si="504"/>
        <v>0</v>
      </c>
      <c r="QU77" s="43">
        <f t="shared" si="505"/>
        <v>0</v>
      </c>
      <c r="QV77" s="43">
        <f t="shared" si="506"/>
        <v>0</v>
      </c>
      <c r="QW77" s="43">
        <f t="shared" si="507"/>
        <v>0</v>
      </c>
      <c r="QX77" s="43">
        <f t="shared" si="508"/>
        <v>0</v>
      </c>
      <c r="QY77" s="43">
        <f t="shared" si="509"/>
        <v>0</v>
      </c>
      <c r="QZ77" s="43">
        <f t="shared" si="510"/>
        <v>0</v>
      </c>
      <c r="RA77" s="43">
        <f t="shared" si="511"/>
        <v>0</v>
      </c>
      <c r="RB77" s="43">
        <f t="shared" si="512"/>
        <v>1.9887219369890588E-2</v>
      </c>
      <c r="RC77" s="43">
        <f t="shared" si="513"/>
        <v>1.9887219367401447E-2</v>
      </c>
      <c r="RD77" s="43">
        <f t="shared" si="514"/>
        <v>0</v>
      </c>
      <c r="RE77" s="43">
        <f t="shared" si="515"/>
        <v>0</v>
      </c>
      <c r="RF77" s="43">
        <f t="shared" si="516"/>
        <v>0</v>
      </c>
      <c r="RG77" s="43">
        <f t="shared" si="517"/>
        <v>0</v>
      </c>
      <c r="RH77" s="43">
        <f t="shared" si="518"/>
        <v>0</v>
      </c>
      <c r="RI77" s="43">
        <f t="shared" si="519"/>
        <v>0</v>
      </c>
      <c r="RJ77" s="43">
        <f t="shared" si="520"/>
        <v>0</v>
      </c>
      <c r="RK77" s="43">
        <f t="shared" si="521"/>
        <v>0</v>
      </c>
      <c r="RL77" s="47">
        <f t="shared" si="687"/>
        <v>2.7600000000000016</v>
      </c>
      <c r="RM77" s="2">
        <f>IF(AND(LO77&gt;=LO$6*'Drive Train'!$AA$52,LO77&lt;=LO$6*'Drive Train'!$AA$53,KS77=0,JW77=0,EU77&gt;0),$C$17,0)</f>
        <v>0</v>
      </c>
      <c r="RN77" s="2">
        <f>IF(AND(LP77&gt;=LP$6*'Drive Train'!$AA$52,LP77&lt;=LP$6*'Drive Train'!$AA$53,KT77=0,JX77=0,EV77&gt;0),$C$17,0)</f>
        <v>0</v>
      </c>
      <c r="RO77" s="2">
        <f>IF(AND(LQ77&gt;=LQ$6*'Drive Train'!$AA$52,LQ77&lt;=LQ$6*'Drive Train'!$AA$53,KU77=0,JY77=0,EW77&gt;0),$C$17,0)</f>
        <v>0</v>
      </c>
      <c r="RP77" s="2">
        <f>IF(AND(LR77&gt;=LR$6*'Drive Train'!$AA$52,LR77&lt;=LR$6*'Drive Train'!$AA$53,KV77=0,JZ77=0,EX77&gt;0),$C$17,0)</f>
        <v>0</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v>
      </c>
      <c r="RY77" s="2">
        <f>IF(AND(MA77&gt;=MA$6*'Drive Train'!$AA$52,MA77&lt;=MA$6*'Drive Train'!$AA$53,LE77=0,KI77=0,FG77&gt;0),$C$17,0)</f>
        <v>0</v>
      </c>
      <c r="RZ77" s="2">
        <f>IF(AND(MB77&gt;=MB$6*'Drive Train'!$AA$52,MB77&lt;=MB$6*'Drive Train'!$AA$53,LF77=0,KJ77=0,FH77&gt;0),$C$17,0)</f>
        <v>0</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688"/>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689"/>
        <v>2.7600000000000016</v>
      </c>
    </row>
    <row r="78" spans="2:524" x14ac:dyDescent="0.3">
      <c r="B78" s="1"/>
      <c r="C78" s="3" t="s">
        <v>126</v>
      </c>
      <c r="E78" s="13"/>
      <c r="F78" s="14">
        <v>25</v>
      </c>
      <c r="G78" s="14">
        <f>+F78+5</f>
        <v>30</v>
      </c>
      <c r="H78" s="14">
        <f t="shared" ref="H78:O78" si="731">+G78+5</f>
        <v>35</v>
      </c>
      <c r="I78" s="14">
        <f t="shared" si="731"/>
        <v>40</v>
      </c>
      <c r="J78" s="14">
        <f t="shared" si="731"/>
        <v>45</v>
      </c>
      <c r="K78" s="14">
        <f t="shared" si="731"/>
        <v>50</v>
      </c>
      <c r="L78" s="14">
        <f t="shared" si="731"/>
        <v>55</v>
      </c>
      <c r="M78" s="14">
        <f t="shared" si="731"/>
        <v>60</v>
      </c>
      <c r="N78" s="14">
        <f t="shared" si="731"/>
        <v>65</v>
      </c>
      <c r="O78" s="14">
        <f t="shared" si="731"/>
        <v>70</v>
      </c>
      <c r="R78" s="49">
        <f t="shared" si="52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47">
        <f t="shared" si="523"/>
        <v>2.8000000000000016</v>
      </c>
      <c r="AO78" s="36">
        <f>LO78*12*60/(PI() * 'Drive Train'!$F$15)/S$6*ABS(S78)</f>
        <v>0</v>
      </c>
      <c r="AP78" s="36">
        <f>LP78*12*60/(PI() * 'Drive Train'!$F$15)/T$6*ABS(T78)</f>
        <v>0</v>
      </c>
      <c r="AQ78" s="36">
        <f>LQ78*12*60/(PI() * 'Drive Train'!$F$15)/U$6*ABS(U78)</f>
        <v>0</v>
      </c>
      <c r="AR78" s="36">
        <f>LR78*12*60/(PI() * 'Drive Train'!$F$15)/V$6*ABS(V78)</f>
        <v>0</v>
      </c>
      <c r="AS78" s="36">
        <f>LS78*12*60/(PI() * 'Drive Train'!$F$15)/W$6*ABS(W78)</f>
        <v>0</v>
      </c>
      <c r="AT78" s="36">
        <f>LT78*12*60/(PI() * 'Drive Train'!$F$15)/X$6*ABS(X78)</f>
        <v>0</v>
      </c>
      <c r="AU78" s="36">
        <f>LU78*12*60/(PI() * 'Drive Train'!$F$15)/Y$6*ABS(Y78)</f>
        <v>0</v>
      </c>
      <c r="AV78" s="36">
        <f>LV78*12*60/(PI() * 'Drive Train'!$F$15)/Z$6*ABS(Z78)</f>
        <v>0</v>
      </c>
      <c r="AW78" s="36">
        <f>LW78*12*60/(PI() * 'Drive Train'!$F$15)/AA$6*ABS(AA78)</f>
        <v>0</v>
      </c>
      <c r="AX78" s="36">
        <f>LX78*12*60/(PI() * 'Drive Train'!$F$15)/AB$6*ABS(AB78)</f>
        <v>0</v>
      </c>
      <c r="AY78" s="36">
        <f>LY78*12*60/(PI() * 'Drive Train'!$F$15)/AC$6*ABS(AC78)</f>
        <v>0</v>
      </c>
      <c r="AZ78" s="36">
        <f>LZ78*12*60/(PI() * 'Drive Train'!$F$15)/AD$6*ABS(AD78)</f>
        <v>0</v>
      </c>
      <c r="BA78" s="36">
        <f>MA78*12*60/(PI() * 'Drive Train'!$F$15)/AE$6*ABS(AE78)</f>
        <v>0</v>
      </c>
      <c r="BB78" s="36">
        <f>MB78*12*60/(PI() * 'Drive Train'!$F$15)/AF$6*ABS(AF78)</f>
        <v>0</v>
      </c>
      <c r="BC78" s="36">
        <f>MC78*12*60/(PI() * 'Drive Train'!$F$15)/AG$6*ABS(AG78)</f>
        <v>0</v>
      </c>
      <c r="BD78" s="36">
        <f>MD78*12*60/(PI() * 'Drive Train'!$F$15)/AH$6*ABS(AH78)</f>
        <v>0</v>
      </c>
      <c r="BE78" s="36">
        <f>ME78*12*60/(PI() * 'Drive Train'!$F$15)/AI$6*ABS(AI78)</f>
        <v>0</v>
      </c>
      <c r="BF78" s="36">
        <f>MF78*12*60/(PI() * 'Drive Train'!$F$15)/AJ$6*ABS(AJ78)</f>
        <v>0</v>
      </c>
      <c r="BG78" s="36">
        <f>MG78*12*60/(PI() * 'Drive Train'!$F$15)/AK$6*ABS(AK78)</f>
        <v>0</v>
      </c>
      <c r="BH78" s="36">
        <f>MH78*12*60/(PI() * 'Drive Train'!$F$15)/AL$6*ABS(AL78)</f>
        <v>0</v>
      </c>
      <c r="BI78" s="36">
        <f>MI78*12*60/(PI() * 'Drive Train'!$F$15)/AM$6*ABS(AM78)</f>
        <v>0</v>
      </c>
      <c r="BJ78" s="47">
        <f t="shared" si="455"/>
        <v>2.8000000000000016</v>
      </c>
      <c r="BK78" s="2">
        <f>IF(OR(KS77=1,AND($C$37=Motors!$C$32,OY77=1)),0,IF(NG78=0,-(CG77+$C$15)/($C$14-$C$15)*$C$12,($C$11*S78-AO78)/($C$11*S78)*$C$12*S78))</f>
        <v>0</v>
      </c>
      <c r="BL78" s="2">
        <f>IF(OR(KT77=1,AND($C$37=Motors!$C$32,OZ77=1)),0,IF(NH78=0,-(CH77+$C$15)/($C$14-$C$15)*$C$12,($C$11*T78-AP78)/($C$11*T78)*$C$12*T78))</f>
        <v>0</v>
      </c>
      <c r="BM78" s="2">
        <f>IF(OR(KU77=1,AND($C$37=Motors!$C$32,PA77=1)),0,IF(NI78=0,-(CI77+$C$15)/($C$14-$C$15)*$C$12,($C$11*U78-AQ78)/($C$11*U78)*$C$12*U78))</f>
        <v>0</v>
      </c>
      <c r="BN78" s="2">
        <f>IF(OR(KV77=1,AND($C$37=Motors!$C$32,PB77=1)),0,IF(NJ78=0,-(CJ77+$C$15)/($C$14-$C$15)*$C$12,($C$11*V78-AR78)/($C$11*V78)*$C$12*V78))</f>
        <v>0</v>
      </c>
      <c r="BO78" s="2">
        <f>IF(OR(KW77=1,AND($C$37=Motors!$C$32,PC77=1)),0,IF(NK78=0,-(CK77+$C$15)/($C$14-$C$15)*$C$12,($C$11*W78-AS78)/($C$11*W78)*$C$12*W78))</f>
        <v>0</v>
      </c>
      <c r="BP78" s="2">
        <f>IF(OR(KX77=1,AND($C$37=Motors!$C$32,PD77=1)),0,IF(NL78=0,-(CL77+$C$15)/($C$14-$C$15)*$C$12,($C$11*X78-AT78)/($C$11*X78)*$C$12*X78))</f>
        <v>0</v>
      </c>
      <c r="BQ78" s="2">
        <f>IF(OR(KY77=1,AND($C$37=Motors!$C$32,PE77=1)),0,IF(NM78=0,-(CM77+$C$15)/($C$14-$C$15)*$C$12,($C$11*Y78-AU78)/($C$11*Y78)*$C$12*Y78))</f>
        <v>0</v>
      </c>
      <c r="BR78" s="2">
        <f>IF(OR(KZ77=1,AND($C$37=Motors!$C$32,PF77=1)),0,IF(NN78=0,-(CN77+$C$15)/($C$14-$C$15)*$C$12,($C$11*Z78-AV78)/($C$11*Z78)*$C$12*Z78))</f>
        <v>0</v>
      </c>
      <c r="BS78" s="2">
        <f>IF(OR(LA77=1,AND($C$37=Motors!$C$32,PG77=1)),0,IF(NO78=0,-(CO77+$C$15)/($C$14-$C$15)*$C$12,($C$11*AA78-AW78)/($C$11*AA78)*$C$12*AA78))</f>
        <v>0</v>
      </c>
      <c r="BT78" s="2">
        <f>IF(OR(LB77=1,AND($C$37=Motors!$C$32,PH77=1)),0,IF(NP78=0,-(CP77+$C$15)/($C$14-$C$15)*$C$12,($C$11*AB78-AX78)/($C$11*AB78)*$C$12*AB78))</f>
        <v>0</v>
      </c>
      <c r="BU78" s="2">
        <f>IF(OR(LC77=1,AND($C$37=Motors!$C$32,PI77=1)),0,IF(NQ78=0,-(CQ77+$C$15)/($C$14-$C$15)*$C$12,($C$11*AC78-AY78)/($C$11*AC78)*$C$12*AC78))</f>
        <v>0</v>
      </c>
      <c r="BV78" s="2">
        <f>IF(OR(LD77=1,AND($C$37=Motors!$C$32,PJ77=1)),0,IF(NR78=0,-(CR77+$C$15)/($C$14-$C$15)*$C$12,($C$11*AD78-AZ78)/($C$11*AD78)*$C$12*AD78))</f>
        <v>0</v>
      </c>
      <c r="BW78" s="2">
        <f>IF(OR(LE77=1,AND($C$37=Motors!$C$32,PK77=1)),0,IF(NS78=0,-(CS77+$C$15)/($C$14-$C$15)*$C$12,($C$11*AE78-BA78)/($C$11*AE78)*$C$12*AE78))</f>
        <v>0</v>
      </c>
      <c r="BX78" s="2">
        <f>IF(OR(LF77=1,AND($C$37=Motors!$C$32,PL77=1)),0,IF(NT78=0,-(CT77+$C$15)/($C$14-$C$15)*$C$12,($C$11*AF78-BB78)/($C$11*AF78)*$C$12*AF78))</f>
        <v>0</v>
      </c>
      <c r="BY78" s="2">
        <f>IF(OR(LG77=1,AND($C$37=Motors!$C$32,PM77=1)),0,IF(NU78=0,-(CU77+$C$15)/($C$14-$C$15)*$C$12,($C$11*AG78-BC78)/($C$11*AG78)*$C$12*AG78))</f>
        <v>0</v>
      </c>
      <c r="BZ78" s="2">
        <f>IF(OR(LH77=1,AND($C$37=Motors!$C$32,PN77=1)),0,IF(NV78=0,-(CV77+$C$15)/($C$14-$C$15)*$C$12,($C$11*AH78-BD78)/($C$11*AH78)*$C$12*AH78))</f>
        <v>0</v>
      </c>
      <c r="CA78" s="2">
        <f>IF(OR(LI77=1,AND($C$37=Motors!$C$32,PO77=1)),0,IF(NW78=0,-(CW77+$C$15)/($C$14-$C$15)*$C$12,($C$11*AI78-BE78)/($C$11*AI78)*$C$12*AI78))</f>
        <v>0</v>
      </c>
      <c r="CB78" s="2">
        <f>IF(OR(LJ77=1,AND($C$37=Motors!$C$32,PP77=1)),0,IF(NX78=0,-(CX77+$C$15)/($C$14-$C$15)*$C$12,($C$11*AJ78-BF78)/($C$11*AJ78)*$C$12*AJ78))</f>
        <v>0</v>
      </c>
      <c r="CC78" s="2">
        <f>IF(OR(LK77=1,AND($C$37=Motors!$C$32,PQ77=1)),0,IF(NY78=0,-(CY77+$C$15)/($C$14-$C$15)*$C$12,($C$11*AK78-BG78)/($C$11*AK78)*$C$12*AK78))</f>
        <v>0</v>
      </c>
      <c r="CD78" s="2">
        <f>IF(OR(LL77=1,AND($C$37=Motors!$C$32,PR77=1)),0,IF(NZ78=0,-(CZ77+$C$15)/($C$14-$C$15)*$C$12,($C$11*AL78-BH78)/($C$11*AL78)*$C$12*AL78))</f>
        <v>0</v>
      </c>
      <c r="CE78" s="2">
        <f>IF(OR(LM77=1,AND($C$37=Motors!$C$32,PS77=1)),0,IF(OA78=0,-(DA77+$C$15)/($C$14-$C$15)*$C$12,($C$11*AM78-BI78)/($C$11*AM78)*$C$12*AM78))</f>
        <v>0</v>
      </c>
      <c r="CF78" s="47">
        <f t="shared" si="456"/>
        <v>2.8000000000000016</v>
      </c>
      <c r="CG78" s="43">
        <f>IF(AND(KS77=1,OY77=1),0,ABS(BK78/$C$12*($C$14-$C$15)+$C$15) *'Drive Train'!$AA$49 + CG77*(1-'Drive Train'!$AA$49))</f>
        <v>0</v>
      </c>
      <c r="CH78" s="43">
        <f>IF(AND(KT77=1,OZ77=1),0,ABS(BL78/$C$12*($C$14-$C$15)+$C$15) *'Drive Train'!$AA$49 + CH77*(1-'Drive Train'!$AA$49))</f>
        <v>1.5274999999999999</v>
      </c>
      <c r="CI78" s="43">
        <f>IF(AND(KU77=1,PA77=1),0,ABS(BM78/$C$12*($C$14-$C$15)+$C$15) *'Drive Train'!$AA$49 + CI77*(1-'Drive Train'!$AA$49))</f>
        <v>0</v>
      </c>
      <c r="CJ78" s="43">
        <f>IF(AND(KV77=1,PB77=1),0,ABS(BN78/$C$12*($C$14-$C$15)+$C$15) *'Drive Train'!$AA$49 + CJ77*(1-'Drive Train'!$AA$49))</f>
        <v>0</v>
      </c>
      <c r="CK78" s="43">
        <f>IF(AND(KW77=1,PC77=1),0,ABS(BO78/$C$12*($C$14-$C$15)+$C$15) *'Drive Train'!$AA$49 + CK77*(1-'Drive Train'!$AA$49))</f>
        <v>0</v>
      </c>
      <c r="CL78" s="43">
        <f>IF(AND(KX77=1,PD77=1),0,ABS(BP78/$C$12*($C$14-$C$15)+$C$15) *'Drive Train'!$AA$49 + CL77*(1-'Drive Train'!$AA$49))</f>
        <v>0</v>
      </c>
      <c r="CM78" s="43">
        <f>IF(AND(KY77=1,PE77=1),0,ABS(BQ78/$C$12*($C$14-$C$15)+$C$15) *'Drive Train'!$AA$49 + CM77*(1-'Drive Train'!$AA$49))</f>
        <v>0</v>
      </c>
      <c r="CN78" s="43">
        <f>IF(AND(KZ77=1,PF77=1),0,ABS(BR78/$C$12*($C$14-$C$15)+$C$15) *'Drive Train'!$AA$49 + CN77*(1-'Drive Train'!$AA$49))</f>
        <v>0</v>
      </c>
      <c r="CO78" s="43">
        <f>IF(AND(LA77=1,PG77=1),0,ABS(BS78/$C$12*($C$14-$C$15)+$C$15) *'Drive Train'!$AA$49 + CO77*(1-'Drive Train'!$AA$49))</f>
        <v>0</v>
      </c>
      <c r="CP78" s="43">
        <f>IF(AND(LB77=1,PH77=1),0,ABS(BT78/$C$12*($C$14-$C$15)+$C$15) *'Drive Train'!$AA$49 + CP77*(1-'Drive Train'!$AA$49))</f>
        <v>0</v>
      </c>
      <c r="CQ78" s="43">
        <f>IF(AND(LC77=1,PI77=1),0,ABS(BU78/$C$12*($C$14-$C$15)+$C$15) *'Drive Train'!$AA$49 + CQ77*(1-'Drive Train'!$AA$49))</f>
        <v>0</v>
      </c>
      <c r="CR78" s="43">
        <f>IF(AND(LD77=1,PJ77=1),0,ABS(BV78/$C$12*($C$14-$C$15)+$C$15) *'Drive Train'!$AA$49 + CR77*(1-'Drive Train'!$AA$49))</f>
        <v>1.5275000000382393</v>
      </c>
      <c r="CS78" s="43">
        <f>IF(AND(LE77=1,PK77=1),0,ABS(BW78/$C$12*($C$14-$C$15)+$C$15) *'Drive Train'!$AA$49 + CS77*(1-'Drive Train'!$AA$49))</f>
        <v>1.5275000000000021</v>
      </c>
      <c r="CT78" s="43">
        <f>IF(AND(LF77=1,PL77=1),0,ABS(BX78/$C$12*($C$14-$C$15)+$C$15) *'Drive Train'!$AA$49 + CT77*(1-'Drive Train'!$AA$49))</f>
        <v>0</v>
      </c>
      <c r="CU78" s="43">
        <f>IF(AND(LG77=1,PM77=1),0,ABS(BY78/$C$12*($C$14-$C$15)+$C$15) *'Drive Train'!$AA$49 + CU77*(1-'Drive Train'!$AA$49))</f>
        <v>0</v>
      </c>
      <c r="CV78" s="43">
        <f>IF(AND(LH77=1,PN77=1),0,ABS(BZ78/$C$12*($C$14-$C$15)+$C$15) *'Drive Train'!$AA$49 + CV77*(1-'Drive Train'!$AA$49))</f>
        <v>0</v>
      </c>
      <c r="CW78" s="43">
        <f>IF(AND(LI77=1,PO77=1),0,ABS(CA78/$C$12*($C$14-$C$15)+$C$15) *'Drive Train'!$AA$49 + CW77*(1-'Drive Train'!$AA$49))</f>
        <v>0</v>
      </c>
      <c r="CX78" s="43">
        <f>IF(AND(LJ77=1,PP77=1),0,ABS(CB78/$C$12*($C$14-$C$15)+$C$15) *'Drive Train'!$AA$49 + CX77*(1-'Drive Train'!$AA$49))</f>
        <v>0</v>
      </c>
      <c r="CY78" s="43">
        <f>IF(AND(LK77=1,PQ77=1),0,ABS(CC78/$C$12*($C$14-$C$15)+$C$15) *'Drive Train'!$AA$49 + CY77*(1-'Drive Train'!$AA$49))</f>
        <v>0</v>
      </c>
      <c r="CZ78" s="43">
        <f>IF(AND(LL77=1,PR77=1),0,ABS(CD78/$C$12*($C$14-$C$15)+$C$15) *'Drive Train'!$AA$49 + CZ77*(1-'Drive Train'!$AA$49))</f>
        <v>0</v>
      </c>
      <c r="DA78" s="43">
        <f>IF(AND(LM77=1,PS77=1),0,ABS(CE78/$C$12*($C$14-$C$15)+$C$15) *'Drive Train'!$AA$49 + DA77*(1-'Drive Train'!$AA$49))</f>
        <v>0</v>
      </c>
      <c r="DB78" s="47">
        <f t="shared" si="524"/>
        <v>2.8000000000000016</v>
      </c>
      <c r="DC78" s="43">
        <f t="shared" si="457"/>
        <v>0</v>
      </c>
      <c r="DD78" s="43">
        <f t="shared" si="458"/>
        <v>1.5274999999999999</v>
      </c>
      <c r="DE78" s="43">
        <f t="shared" si="459"/>
        <v>0</v>
      </c>
      <c r="DF78" s="43">
        <f t="shared" si="460"/>
        <v>0</v>
      </c>
      <c r="DG78" s="43">
        <f t="shared" si="461"/>
        <v>0</v>
      </c>
      <c r="DH78" s="43">
        <f t="shared" si="462"/>
        <v>0</v>
      </c>
      <c r="DI78" s="43">
        <f t="shared" si="463"/>
        <v>0</v>
      </c>
      <c r="DJ78" s="43">
        <f t="shared" si="464"/>
        <v>0</v>
      </c>
      <c r="DK78" s="43">
        <f t="shared" si="465"/>
        <v>0</v>
      </c>
      <c r="DL78" s="43">
        <f t="shared" si="466"/>
        <v>0</v>
      </c>
      <c r="DM78" s="43">
        <f t="shared" si="467"/>
        <v>0</v>
      </c>
      <c r="DN78" s="43">
        <f t="shared" si="468"/>
        <v>1.5275000000382393</v>
      </c>
      <c r="DO78" s="43">
        <f t="shared" si="469"/>
        <v>1.5275000000000021</v>
      </c>
      <c r="DP78" s="43">
        <f t="shared" si="470"/>
        <v>0</v>
      </c>
      <c r="DQ78" s="43">
        <f t="shared" si="471"/>
        <v>0</v>
      </c>
      <c r="DR78" s="43">
        <f t="shared" si="472"/>
        <v>0</v>
      </c>
      <c r="DS78" s="43">
        <f t="shared" si="473"/>
        <v>0</v>
      </c>
      <c r="DT78" s="43">
        <f t="shared" si="474"/>
        <v>0</v>
      </c>
      <c r="DU78" s="43">
        <f t="shared" si="475"/>
        <v>0</v>
      </c>
      <c r="DV78" s="43">
        <f t="shared" si="476"/>
        <v>0</v>
      </c>
      <c r="DW78" s="43">
        <f t="shared" si="477"/>
        <v>0</v>
      </c>
      <c r="DX78" s="47">
        <f t="shared" si="525"/>
        <v>2.8000000000000016</v>
      </c>
      <c r="DY78" s="2">
        <f>IF(OY78=0,($C$23/0.4536*IF(ISNA(MK77),'Drive Train'!$F$16,'Drive Train'!$F$17)*4.448*$C$24*S$6)*SIGN(BK78),BK78)</f>
        <v>0</v>
      </c>
      <c r="DZ78" s="2">
        <f>IF(OZ78=0,($C$23/0.4536*IF(ISNA(ML77),'Drive Train'!$F$16,'Drive Train'!$F$17)*4.448*$C$24*$C$21*T$6)*SIGN(BL78),BL78)</f>
        <v>0</v>
      </c>
      <c r="EA78" s="2">
        <f>IF(PA78=0,($C$23/0.4536*IF(ISNA(MM77),'Drive Train'!$F$16,'Drive Train'!$F$17)*4.448*$C$24*$C$21*U$6)*SIGN(BM78),BM78)</f>
        <v>0</v>
      </c>
      <c r="EB78" s="2">
        <f>IF(PB78=0,($C$23/0.4536*IF(ISNA(MN77),'Drive Train'!$F$16,'Drive Train'!$F$17)*4.448*$C$24*$C$21*V$6)*SIGN(BN78),BN78)</f>
        <v>0</v>
      </c>
      <c r="EC78" s="2">
        <f>IF(PC78=0,($C$23/0.4536*IF(ISNA(MO77),'Drive Train'!$F$16,'Drive Train'!$F$17)*4.448*$C$24*$C$21*W$6)*SIGN(BO78),BO78)</f>
        <v>0</v>
      </c>
      <c r="ED78" s="2">
        <f>IF(PD78=0,($C$23/0.4536*IF(ISNA(MP77),'Drive Train'!$F$16,'Drive Train'!$F$17)*4.448*$C$24*$C$21*X$6)*SIGN(BP78),BP78)</f>
        <v>0</v>
      </c>
      <c r="EE78" s="2">
        <f>IF(PE78=0,($C$23/0.4536*IF(ISNA(MQ77),'Drive Train'!$F$16,'Drive Train'!$F$17)*4.448*$C$24*$C$21*Y$6)*SIGN(BQ78),BQ78)</f>
        <v>0</v>
      </c>
      <c r="EF78" s="2">
        <f>IF(PF78=0,($C$23/0.4536*IF(ISNA(MR77),'Drive Train'!$F$16,'Drive Train'!$F$17)*4.448*$C$24*$C$21*Z$6)*SIGN(BR78),BR78)</f>
        <v>0</v>
      </c>
      <c r="EG78" s="2">
        <f>IF(PG78=0,($C$23/0.4536*IF(ISNA(MS77),'Drive Train'!$F$16,'Drive Train'!$F$17)*4.448*$C$24*$C$21*AA$6)*SIGN(BS78),BS78)</f>
        <v>0</v>
      </c>
      <c r="EH78" s="2">
        <f>IF(PH78=0,($C$23/0.4536*IF(ISNA(MT77),'Drive Train'!$F$16,'Drive Train'!$F$17)*4.448*$C$24*$C$21*AB$6)*SIGN(BT78),BT78)</f>
        <v>0</v>
      </c>
      <c r="EI78" s="2">
        <f>IF(PI78=0,($C$23/0.4536*IF(ISNA(MU77),'Drive Train'!$F$16,'Drive Train'!$F$17)*4.448*$C$24*$C$21*AC$6)*SIGN(BU78),BU78)</f>
        <v>0</v>
      </c>
      <c r="EJ78" s="2">
        <f>IF(PJ78=0,($C$23/0.4536*IF(ISNA(MV77),'Drive Train'!$F$16,'Drive Train'!$F$17)*4.448*$C$24*$C$21*AD$6)*SIGN(BV78),BV78)</f>
        <v>0</v>
      </c>
      <c r="EK78" s="2">
        <f>IF(PK78=0,($C$23/0.4536*IF(ISNA(MW77),'Drive Train'!$F$16,'Drive Train'!$F$17)*4.448*$C$24*$C$21*AE$6)*SIGN(BW78),BW78)</f>
        <v>0</v>
      </c>
      <c r="EL78" s="2">
        <f>IF(PL78=0,($C$23/0.4536*IF(ISNA(MX77),'Drive Train'!$F$16,'Drive Train'!$F$17)*4.448*$C$24*$C$21*AF$6)*SIGN(BX78),BX78)</f>
        <v>0</v>
      </c>
      <c r="EM78" s="2">
        <f>IF(PM78=0,($C$23/0.4536*IF(ISNA(MY77),'Drive Train'!$F$16,'Drive Train'!$F$17)*4.448*$C$24*$C$21*AG$6)*SIGN(BY78),BY78)</f>
        <v>0</v>
      </c>
      <c r="EN78" s="2">
        <f>IF(PN78=0,($C$23/0.4536*IF(ISNA(MZ77),'Drive Train'!$F$16,'Drive Train'!$F$17)*4.448*$C$24*$C$21*AH$6)*SIGN(BZ78),BZ78)</f>
        <v>0</v>
      </c>
      <c r="EO78" s="2">
        <f>IF(PO78=0,($C$23/0.4536*IF(ISNA(NA77),'Drive Train'!$F$16,'Drive Train'!$F$17)*4.448*$C$24*$C$21*AI$6)*SIGN(CA78),CA78)</f>
        <v>0</v>
      </c>
      <c r="EP78" s="2">
        <f>IF(PP78=0,($C$23/0.4536*IF(ISNA(NB77),'Drive Train'!$F$16,'Drive Train'!$F$17)*4.448*$C$24*$C$21*AJ$6)*SIGN(CB78),CB78)</f>
        <v>0</v>
      </c>
      <c r="EQ78" s="2">
        <f>IF(PQ78=0,($C$23/0.4536*IF(ISNA(NC77),'Drive Train'!$F$16,'Drive Train'!$F$17)*4.448*$C$24*$C$21*AK$6)*SIGN(CC78),CC78)</f>
        <v>0</v>
      </c>
      <c r="ER78" s="2">
        <f>IF(PR78=0,($C$23/0.4536*IF(ISNA(ND77),'Drive Train'!$F$16,'Drive Train'!$F$17)*4.448*$C$24*$C$21*AL$6)*SIGN(CD78),CD78)</f>
        <v>0</v>
      </c>
      <c r="ES78" s="2">
        <f>IF(PS78=0,($C$23/0.4536*IF(ISNA(NE77),'Drive Train'!$F$16,'Drive Train'!$F$17)*4.448*$C$24*$C$21*AM$6)*SIGN(CE78),CE78)</f>
        <v>0</v>
      </c>
      <c r="ET78" s="47">
        <f t="shared" si="478"/>
        <v>2.8000000000000016</v>
      </c>
      <c r="EU78" s="2">
        <f>MAX(MIN(IF(AND(OY77=1,NG78&lt;0),-1,1)*(DC78-$C$15)/($C$14-$C$15)*$C$12*$C$21-$C$33*LO78/AO$6 -  OY77*$C$33/$C$21,DY77/$C$19),MAX(EU$8:EU77)*-1)</f>
        <v>-0.84420937587075306</v>
      </c>
      <c r="EV78" s="2">
        <f>MAX(MIN(IF(AND(OZ77=1,NH78&lt;0),-1,1)*(DD78-$C$15)/($C$14-$C$15)*$C$12*$C$21-$C$33*LP78/AP$6 -  OZ77*$C$33/$C$21,DZ77/$C$19),MAX(EV$8:EV77)*-1)</f>
        <v>-0.84215196748894983</v>
      </c>
      <c r="EW78" s="2">
        <f>MAX(MIN(IF(AND(PA77=1,NI78&lt;0),-1,1)*(DE78-$C$15)/($C$14-$C$15)*$C$12*$C$21-$C$33*LQ78/AQ$6 -  PA77*$C$33/$C$21,EA77/$C$19),MAX(EW$8:EW77)*-1)</f>
        <v>-0.84420937587075306</v>
      </c>
      <c r="EX78" s="2">
        <f>MAX(MIN(IF(AND(PB77=1,NJ78&lt;0),-1,1)*(DF78-$C$15)/($C$14-$C$15)*$C$12*$C$21-$C$33*LR78/AR$6 -  PB77*$C$33/$C$21,EB77/$C$19),MAX(EX$8:EX77)*-1)</f>
        <v>-0.84420937587075306</v>
      </c>
      <c r="EY78" s="2">
        <f>MAX(MIN(IF(AND(PC77=1,NK78&lt;0),-1,1)*(DG78-$C$15)/($C$14-$C$15)*$C$12*$C$21-$C$33*LS78/AS$6 -  PC77*$C$33/$C$21,EC77/$C$19),MAX(EY$8:EY77)*-1)</f>
        <v>-0.84420937587075306</v>
      </c>
      <c r="EZ78" s="2">
        <f>MAX(MIN(IF(AND(PD77=1,NL78&lt;0),-1,1)*(DH78-$C$15)/($C$14-$C$15)*$C$12*$C$21-$C$33*LT78/AT$6 -  PD77*$C$33/$C$21,ED77/$C$19),MAX(EZ$8:EZ77)*-1)</f>
        <v>-0.84420937587075306</v>
      </c>
      <c r="FA78" s="2">
        <f>MAX(MIN(IF(AND(PE77=1,NM78&lt;0),-1,1)*(DI78-$C$15)/($C$14-$C$15)*$C$12*$C$21-$C$33*LU78/AU$6 -  PE77*$C$33/$C$21,EE77/$C$19),MAX(FA$8:FA77)*-1)</f>
        <v>-0.84420937587075306</v>
      </c>
      <c r="FB78" s="2">
        <f>MAX(MIN(IF(AND(PF77=1,NN78&lt;0),-1,1)*(DJ78-$C$15)/($C$14-$C$15)*$C$12*$C$21-$C$33*LV78/AV$6 -  PF77*$C$33/$C$21,EF77/$C$19),MAX(FB$8:FB77)*-1)</f>
        <v>-0.84420937587075306</v>
      </c>
      <c r="FC78" s="2">
        <f>MAX(MIN(IF(AND(PG77=1,NO78&lt;0),-1,1)*(DK78-$C$15)/($C$14-$C$15)*$C$12*$C$21-$C$33*LW78/AW$6 -  PG77*$C$33/$C$21,EG77/$C$19),MAX(FC$8:FC77)*-1)</f>
        <v>-0.82444281081081083</v>
      </c>
      <c r="FD78" s="2">
        <f>MAX(MIN(IF(AND(PH77=1,NP78&lt;0),-1,1)*(DL78-$C$15)/($C$14-$C$15)*$C$12*$C$21-$C$33*LX78/AX$6 -  PH77*$C$33/$C$21,EH77/$C$19),MAX(FD$8:FD77)*-1)</f>
        <v>-0.74400936585365862</v>
      </c>
      <c r="FE78" s="2">
        <f>MAX(MIN(IF(AND(PI77=1,NQ78&lt;0),-1,1)*(DM78-$C$15)/($C$14-$C$15)*$C$12*$C$21-$C$33*LY78/AY$6 -  PI77*$C$33/$C$21,EI77/$C$19),MAX(FE$8:FE77)*-1)</f>
        <v>-0.6778751999999999</v>
      </c>
      <c r="FF78" s="2">
        <f>MAX(MIN(IF(AND(PJ77=1,NR78&lt;0),-1,1)*(DN78-$C$15)/($C$14-$C$15)*$C$12*$C$21-$C$33*LZ78/AZ$6 -  PJ77*$C$33/$C$21,EJ77/$C$19),MAX(FF$8:FF77)*-1)</f>
        <v>-0.36771041517476449</v>
      </c>
      <c r="FG78" s="2">
        <f>MAX(MIN(IF(AND(PK77=1,NS78&lt;0),-1,1)*(DO78-$C$15)/($C$14-$C$15)*$C$12*$C$21-$C$33*MA78/BA$6 -  PK77*$C$33/$C$21,EK77/$C$19),MAX(FG$8:FG77)*-1)</f>
        <v>-0.4460383340531891</v>
      </c>
      <c r="FH78" s="2">
        <f>MAX(MIN(IF(AND(PL77=1,NT78&lt;0),-1,1)*(DP78-$C$15)/($C$14-$C$15)*$C$12*$C$21-$C$33*MB78/BB$6 -  PL77*$C$33/$C$21,EL77/$C$19),MAX(FH$8:FH77)*-1)</f>
        <v>-0.52436625293161376</v>
      </c>
      <c r="FI78" s="2">
        <f>MAX(MIN(IF(AND(PM77=1,NU78&lt;0),-1,1)*(DQ78-$C$15)/($C$14-$C$15)*$C$12*$C$21-$C$33*MC78/BC$6 -  PM77*$C$33/$C$21,EM77/$C$19),MAX(FI$8:FI77)*-1)</f>
        <v>-0.60269417181003837</v>
      </c>
      <c r="FJ78" s="2">
        <f>MAX(MIN(IF(AND(PN77=1,NV78&lt;0),-1,1)*(DR78-$C$15)/($C$14-$C$15)*$C$12*$C$21-$C$33*MD78/BD$6 -  PN77*$C$33/$C$21,EN77/$C$19),MAX(FJ$8:FJ77)*-1)</f>
        <v>-0.68102209068846309</v>
      </c>
      <c r="FK78" s="2">
        <f>MAX(MIN(IF(AND(PO77=1,NW78&lt;0),-1,1)*(DS78-$C$15)/($C$14-$C$15)*$C$12*$C$21-$C$33*ME78/BE$6 -  PO77*$C$33/$C$21,EO77/$C$19),MAX(FK$8:FK77)*-1)</f>
        <v>-0.7593500095668877</v>
      </c>
      <c r="FL78" s="2">
        <f>MAX(MIN(IF(AND(PP77=1,NX78&lt;0),-1,1)*(DT78-$C$15)/($C$14-$C$15)*$C$12*$C$21-$C$33*MF78/BF$6 -  PP77*$C$33/$C$21,EP77/$C$19),MAX(FL$8:FL77)*-1)</f>
        <v>-0.8376779284453123</v>
      </c>
      <c r="FM78" s="2">
        <f>MAX(MIN(IF(AND(PQ77=1,NY78&lt;0),-1,1)*(DU78-$C$15)/($C$14-$C$15)*$C$12*$C$21-$C$33*MG78/BG$6 -  PQ77*$C$33/$C$21,EQ77/$C$19),MAX(FM$8:FM77)*-1)</f>
        <v>-0.84420937587075306</v>
      </c>
      <c r="FN78" s="2">
        <f>MAX(MIN(IF(AND(PR77=1,NZ78&lt;0),-1,1)*(DV78-$C$15)/($C$14-$C$15)*$C$12*$C$21-$C$33*MH78/BH$6 -  PR77*$C$33/$C$21,ER77/$C$19),MAX(FN$8:FN77)*-1)</f>
        <v>-0.84420937587075306</v>
      </c>
      <c r="FO78" s="2">
        <f>MAX(MIN(IF(AND(PS77=1,OA78&lt;0),-1,1)*(DW78-$C$15)/($C$14-$C$15)*$C$12*$C$21-$C$33*MI78/BI$6 -  PS77*$C$33/$C$21,ES77/$C$19),MAX(FO$8:FO77)*-1)</f>
        <v>-0.84420937587075306</v>
      </c>
      <c r="FP78" s="47">
        <f t="shared" si="526"/>
        <v>2.8000000000000016</v>
      </c>
      <c r="FQ78" s="43">
        <f t="shared" si="527"/>
        <v>0</v>
      </c>
      <c r="FR78" s="43">
        <f t="shared" si="528"/>
        <v>1.5274999999999999</v>
      </c>
      <c r="FS78" s="43">
        <f t="shared" si="529"/>
        <v>0</v>
      </c>
      <c r="FT78" s="43">
        <f t="shared" si="530"/>
        <v>0</v>
      </c>
      <c r="FU78" s="43">
        <f t="shared" si="531"/>
        <v>0</v>
      </c>
      <c r="FV78" s="43">
        <f t="shared" si="532"/>
        <v>0</v>
      </c>
      <c r="FW78" s="43">
        <f t="shared" si="533"/>
        <v>0</v>
      </c>
      <c r="FX78" s="43">
        <f t="shared" si="534"/>
        <v>0</v>
      </c>
      <c r="FY78" s="43">
        <f t="shared" si="535"/>
        <v>0</v>
      </c>
      <c r="FZ78" s="43">
        <f t="shared" si="536"/>
        <v>0</v>
      </c>
      <c r="GA78" s="43">
        <f t="shared" si="537"/>
        <v>0</v>
      </c>
      <c r="GB78" s="43">
        <f t="shared" si="538"/>
        <v>1.5275000000382393</v>
      </c>
      <c r="GC78" s="43">
        <f t="shared" si="539"/>
        <v>1.5275000000000021</v>
      </c>
      <c r="GD78" s="43">
        <f t="shared" si="540"/>
        <v>0</v>
      </c>
      <c r="GE78" s="43">
        <f t="shared" si="541"/>
        <v>0</v>
      </c>
      <c r="GF78" s="43">
        <f t="shared" si="542"/>
        <v>0</v>
      </c>
      <c r="GG78" s="43">
        <f t="shared" si="543"/>
        <v>0</v>
      </c>
      <c r="GH78" s="43">
        <f t="shared" si="544"/>
        <v>0</v>
      </c>
      <c r="GI78" s="43">
        <f t="shared" si="545"/>
        <v>0</v>
      </c>
      <c r="GJ78" s="43">
        <f t="shared" si="546"/>
        <v>0</v>
      </c>
      <c r="GK78" s="43">
        <f t="shared" si="547"/>
        <v>0</v>
      </c>
      <c r="GL78" s="47">
        <f t="shared" si="548"/>
        <v>2.8000000000000016</v>
      </c>
      <c r="GM78" s="43">
        <f t="shared" si="479"/>
        <v>0</v>
      </c>
      <c r="GN78" s="43">
        <f t="shared" si="480"/>
        <v>-8.4587860391742655</v>
      </c>
      <c r="GO78" s="43">
        <f t="shared" si="481"/>
        <v>0</v>
      </c>
      <c r="GP78" s="43">
        <f t="shared" si="482"/>
        <v>0</v>
      </c>
      <c r="GQ78" s="43">
        <f t="shared" si="483"/>
        <v>0</v>
      </c>
      <c r="GR78" s="43">
        <f t="shared" si="484"/>
        <v>0</v>
      </c>
      <c r="GS78" s="43">
        <f t="shared" si="485"/>
        <v>0</v>
      </c>
      <c r="GT78" s="43">
        <f t="shared" si="486"/>
        <v>0</v>
      </c>
      <c r="GU78" s="43">
        <f t="shared" si="487"/>
        <v>0</v>
      </c>
      <c r="GV78" s="43">
        <f t="shared" si="488"/>
        <v>0</v>
      </c>
      <c r="GW78" s="43">
        <f t="shared" si="489"/>
        <v>0</v>
      </c>
      <c r="GX78" s="43">
        <f t="shared" si="490"/>
        <v>-7.3867516705174294</v>
      </c>
      <c r="GY78" s="43">
        <f t="shared" si="491"/>
        <v>-8.9602422809162849</v>
      </c>
      <c r="GZ78" s="43">
        <f t="shared" si="492"/>
        <v>0</v>
      </c>
      <c r="HA78" s="43">
        <f t="shared" si="493"/>
        <v>0</v>
      </c>
      <c r="HB78" s="43">
        <f t="shared" si="494"/>
        <v>0</v>
      </c>
      <c r="HC78" s="43">
        <f t="shared" si="495"/>
        <v>0</v>
      </c>
      <c r="HD78" s="43">
        <f t="shared" si="496"/>
        <v>0</v>
      </c>
      <c r="HE78" s="43">
        <f t="shared" si="497"/>
        <v>0</v>
      </c>
      <c r="HF78" s="43">
        <f t="shared" si="498"/>
        <v>0</v>
      </c>
      <c r="HG78" s="43">
        <f t="shared" si="499"/>
        <v>0</v>
      </c>
      <c r="HH78" s="47">
        <f t="shared" si="549"/>
        <v>2.8000000000000016</v>
      </c>
      <c r="HI78" s="43">
        <f t="shared" si="550"/>
        <v>0</v>
      </c>
      <c r="HJ78" s="43">
        <f t="shared" si="551"/>
        <v>8.4587860391742655</v>
      </c>
      <c r="HK78" s="43">
        <f t="shared" si="552"/>
        <v>0</v>
      </c>
      <c r="HL78" s="43">
        <f t="shared" si="553"/>
        <v>0</v>
      </c>
      <c r="HM78" s="43">
        <f t="shared" si="554"/>
        <v>0</v>
      </c>
      <c r="HN78" s="43">
        <f t="shared" si="555"/>
        <v>0</v>
      </c>
      <c r="HO78" s="43">
        <f t="shared" si="556"/>
        <v>0</v>
      </c>
      <c r="HP78" s="43">
        <f t="shared" si="557"/>
        <v>0</v>
      </c>
      <c r="HQ78" s="43">
        <f t="shared" si="558"/>
        <v>0</v>
      </c>
      <c r="HR78" s="43">
        <f t="shared" si="559"/>
        <v>0</v>
      </c>
      <c r="HS78" s="43">
        <f t="shared" si="560"/>
        <v>0</v>
      </c>
      <c r="HT78" s="43">
        <f t="shared" si="561"/>
        <v>7.3867516705174294</v>
      </c>
      <c r="HU78" s="43">
        <f t="shared" si="562"/>
        <v>8.9602422809162849</v>
      </c>
      <c r="HV78" s="43">
        <f t="shared" si="563"/>
        <v>0</v>
      </c>
      <c r="HW78" s="43">
        <f t="shared" si="564"/>
        <v>0</v>
      </c>
      <c r="HX78" s="43">
        <f t="shared" si="565"/>
        <v>0</v>
      </c>
      <c r="HY78" s="43">
        <f t="shared" si="566"/>
        <v>0</v>
      </c>
      <c r="HZ78" s="43">
        <f t="shared" si="567"/>
        <v>0</v>
      </c>
      <c r="IA78" s="43">
        <f t="shared" si="568"/>
        <v>0</v>
      </c>
      <c r="IB78" s="43">
        <f t="shared" si="569"/>
        <v>0</v>
      </c>
      <c r="IC78" s="43">
        <f t="shared" si="570"/>
        <v>0</v>
      </c>
      <c r="ID78" s="47">
        <f t="shared" si="571"/>
        <v>2.8000000000000016</v>
      </c>
      <c r="IE78" s="43">
        <f t="shared" si="572"/>
        <v>0</v>
      </c>
      <c r="IF78" s="43">
        <f t="shared" si="573"/>
        <v>0</v>
      </c>
      <c r="IG78" s="43">
        <f t="shared" si="574"/>
        <v>0</v>
      </c>
      <c r="IH78" s="43">
        <f t="shared" si="575"/>
        <v>0</v>
      </c>
      <c r="II78" s="43">
        <f t="shared" si="576"/>
        <v>0</v>
      </c>
      <c r="IJ78" s="43">
        <f t="shared" si="577"/>
        <v>0</v>
      </c>
      <c r="IK78" s="43">
        <f t="shared" si="578"/>
        <v>0</v>
      </c>
      <c r="IL78" s="43">
        <f t="shared" si="579"/>
        <v>0</v>
      </c>
      <c r="IM78" s="43">
        <f t="shared" si="580"/>
        <v>0</v>
      </c>
      <c r="IN78" s="43">
        <f t="shared" si="581"/>
        <v>0</v>
      </c>
      <c r="IO78" s="43">
        <f t="shared" si="582"/>
        <v>0</v>
      </c>
      <c r="IP78" s="43">
        <f t="shared" si="583"/>
        <v>0</v>
      </c>
      <c r="IQ78" s="43">
        <f t="shared" si="584"/>
        <v>0</v>
      </c>
      <c r="IR78" s="43">
        <f t="shared" si="585"/>
        <v>0</v>
      </c>
      <c r="IS78" s="43">
        <f t="shared" si="586"/>
        <v>0</v>
      </c>
      <c r="IT78" s="43">
        <f t="shared" si="587"/>
        <v>0</v>
      </c>
      <c r="IU78" s="43">
        <f t="shared" si="588"/>
        <v>0</v>
      </c>
      <c r="IV78" s="43">
        <f t="shared" si="589"/>
        <v>0</v>
      </c>
      <c r="IW78" s="43">
        <f t="shared" si="590"/>
        <v>0</v>
      </c>
      <c r="IX78" s="43">
        <f t="shared" si="591"/>
        <v>0</v>
      </c>
      <c r="IY78" s="43">
        <f t="shared" si="592"/>
        <v>0</v>
      </c>
      <c r="IZ78" s="47">
        <f t="shared" si="593"/>
        <v>2.8000000000000016</v>
      </c>
      <c r="JA78" s="43" t="e">
        <f t="shared" si="690"/>
        <v>#N/A</v>
      </c>
      <c r="JB78" s="43" t="e">
        <f t="shared" si="691"/>
        <v>#N/A</v>
      </c>
      <c r="JC78" s="43" t="e">
        <f t="shared" si="692"/>
        <v>#N/A</v>
      </c>
      <c r="JD78" s="43" t="e">
        <f t="shared" si="693"/>
        <v>#N/A</v>
      </c>
      <c r="JE78" s="43" t="e">
        <f t="shared" si="694"/>
        <v>#N/A</v>
      </c>
      <c r="JF78" s="43" t="e">
        <f t="shared" si="695"/>
        <v>#N/A</v>
      </c>
      <c r="JG78" s="43" t="e">
        <f t="shared" si="696"/>
        <v>#N/A</v>
      </c>
      <c r="JH78" s="43" t="e">
        <f t="shared" si="697"/>
        <v>#N/A</v>
      </c>
      <c r="JI78" s="43" t="e">
        <f t="shared" si="698"/>
        <v>#N/A</v>
      </c>
      <c r="JJ78" s="43" t="e">
        <f t="shared" si="699"/>
        <v>#N/A</v>
      </c>
      <c r="JK78" s="43" t="e">
        <f t="shared" si="700"/>
        <v>#N/A</v>
      </c>
      <c r="JL78" s="43" t="e">
        <f t="shared" si="701"/>
        <v>#N/A</v>
      </c>
      <c r="JM78" s="43" t="e">
        <f t="shared" si="702"/>
        <v>#N/A</v>
      </c>
      <c r="JN78" s="43" t="e">
        <f t="shared" si="703"/>
        <v>#N/A</v>
      </c>
      <c r="JO78" s="43" t="e">
        <f t="shared" si="704"/>
        <v>#N/A</v>
      </c>
      <c r="JP78" s="43" t="e">
        <f t="shared" si="705"/>
        <v>#N/A</v>
      </c>
      <c r="JQ78" s="43" t="e">
        <f t="shared" si="706"/>
        <v>#N/A</v>
      </c>
      <c r="JR78" s="43" t="e">
        <f t="shared" si="707"/>
        <v>#N/A</v>
      </c>
      <c r="JS78" s="43" t="e">
        <f t="shared" si="708"/>
        <v>#N/A</v>
      </c>
      <c r="JT78" s="43" t="e">
        <f t="shared" si="709"/>
        <v>#N/A</v>
      </c>
      <c r="JU78" s="43" t="e">
        <f t="shared" si="710"/>
        <v>#N/A</v>
      </c>
      <c r="JV78" s="47">
        <f t="shared" si="594"/>
        <v>2.8000000000000016</v>
      </c>
      <c r="JW78" s="36">
        <f t="shared" si="595"/>
        <v>0</v>
      </c>
      <c r="JX78" s="36">
        <f t="shared" si="596"/>
        <v>0</v>
      </c>
      <c r="JY78" s="36">
        <f t="shared" si="597"/>
        <v>0</v>
      </c>
      <c r="JZ78" s="36">
        <f t="shared" si="598"/>
        <v>0</v>
      </c>
      <c r="KA78" s="36">
        <f t="shared" si="599"/>
        <v>0</v>
      </c>
      <c r="KB78" s="36">
        <f t="shared" si="600"/>
        <v>0</v>
      </c>
      <c r="KC78" s="36">
        <f t="shared" si="601"/>
        <v>0</v>
      </c>
      <c r="KD78" s="36">
        <f t="shared" si="602"/>
        <v>0</v>
      </c>
      <c r="KE78" s="36">
        <f t="shared" si="603"/>
        <v>0</v>
      </c>
      <c r="KF78" s="36">
        <f t="shared" si="604"/>
        <v>0</v>
      </c>
      <c r="KG78" s="36">
        <f t="shared" si="605"/>
        <v>0</v>
      </c>
      <c r="KH78" s="36">
        <f t="shared" si="606"/>
        <v>0</v>
      </c>
      <c r="KI78" s="36">
        <f t="shared" si="607"/>
        <v>0</v>
      </c>
      <c r="KJ78" s="36">
        <f t="shared" si="608"/>
        <v>0</v>
      </c>
      <c r="KK78" s="36">
        <f t="shared" si="609"/>
        <v>0</v>
      </c>
      <c r="KL78" s="36">
        <f t="shared" si="610"/>
        <v>0</v>
      </c>
      <c r="KM78" s="36">
        <f t="shared" si="611"/>
        <v>0</v>
      </c>
      <c r="KN78" s="36">
        <f t="shared" si="612"/>
        <v>0</v>
      </c>
      <c r="KO78" s="36">
        <f t="shared" si="613"/>
        <v>0</v>
      </c>
      <c r="KP78" s="36">
        <f t="shared" si="614"/>
        <v>0</v>
      </c>
      <c r="KQ78" s="36">
        <f t="shared" si="615"/>
        <v>0</v>
      </c>
      <c r="KR78" s="47">
        <f t="shared" si="616"/>
        <v>2.8000000000000016</v>
      </c>
      <c r="KS78" s="1">
        <f t="shared" si="617"/>
        <v>1</v>
      </c>
      <c r="KT78" s="1">
        <f t="shared" si="618"/>
        <v>0</v>
      </c>
      <c r="KU78" s="1">
        <f t="shared" si="619"/>
        <v>1</v>
      </c>
      <c r="KV78" s="1">
        <f t="shared" si="620"/>
        <v>1</v>
      </c>
      <c r="KW78" s="1">
        <f t="shared" si="621"/>
        <v>1</v>
      </c>
      <c r="KX78" s="1">
        <f t="shared" si="622"/>
        <v>1</v>
      </c>
      <c r="KY78" s="1">
        <f t="shared" si="623"/>
        <v>1</v>
      </c>
      <c r="KZ78" s="1">
        <f t="shared" si="624"/>
        <v>1</v>
      </c>
      <c r="LA78" s="1">
        <f t="shared" si="625"/>
        <v>1</v>
      </c>
      <c r="LB78" s="1">
        <f t="shared" si="626"/>
        <v>1</v>
      </c>
      <c r="LC78" s="1">
        <f t="shared" si="627"/>
        <v>1</v>
      </c>
      <c r="LD78" s="1">
        <f t="shared" si="628"/>
        <v>0</v>
      </c>
      <c r="LE78" s="1">
        <f t="shared" si="629"/>
        <v>0</v>
      </c>
      <c r="LF78" s="1">
        <f t="shared" si="630"/>
        <v>1</v>
      </c>
      <c r="LG78" s="1">
        <f t="shared" si="631"/>
        <v>1</v>
      </c>
      <c r="LH78" s="1">
        <f t="shared" si="632"/>
        <v>1</v>
      </c>
      <c r="LI78" s="1">
        <f t="shared" si="633"/>
        <v>1</v>
      </c>
      <c r="LJ78" s="1">
        <f t="shared" si="634"/>
        <v>1</v>
      </c>
      <c r="LK78" s="1">
        <f t="shared" si="635"/>
        <v>1</v>
      </c>
      <c r="LL78" s="1">
        <f t="shared" si="636"/>
        <v>1</v>
      </c>
      <c r="LM78" s="1">
        <f t="shared" si="637"/>
        <v>1</v>
      </c>
      <c r="LN78" s="47">
        <f t="shared" si="638"/>
        <v>2.8000000000000016</v>
      </c>
      <c r="LO78" s="43">
        <f t="shared" si="639"/>
        <v>0</v>
      </c>
      <c r="LP78" s="43">
        <f t="shared" si="640"/>
        <v>1.1983241326450524</v>
      </c>
      <c r="LQ78" s="43">
        <f t="shared" si="641"/>
        <v>0</v>
      </c>
      <c r="LR78" s="43">
        <f t="shared" si="642"/>
        <v>0</v>
      </c>
      <c r="LS78" s="43">
        <f t="shared" si="643"/>
        <v>0</v>
      </c>
      <c r="LT78" s="43">
        <f t="shared" si="644"/>
        <v>0</v>
      </c>
      <c r="LU78" s="43">
        <f t="shared" si="645"/>
        <v>0</v>
      </c>
      <c r="LV78" s="43">
        <f t="shared" si="646"/>
        <v>0</v>
      </c>
      <c r="LW78" s="43">
        <f t="shared" si="647"/>
        <v>0</v>
      </c>
      <c r="LX78" s="43">
        <f t="shared" si="648"/>
        <v>0</v>
      </c>
      <c r="LY78" s="43">
        <f t="shared" si="649"/>
        <v>0</v>
      </c>
      <c r="LZ78" s="43">
        <f t="shared" si="650"/>
        <v>2.9081069134734641</v>
      </c>
      <c r="MA78" s="43">
        <f t="shared" si="651"/>
        <v>0.86894440995045974</v>
      </c>
      <c r="MB78" s="43">
        <f t="shared" si="652"/>
        <v>0</v>
      </c>
      <c r="MC78" s="43">
        <f t="shared" si="653"/>
        <v>0</v>
      </c>
      <c r="MD78" s="43">
        <f t="shared" si="654"/>
        <v>0</v>
      </c>
      <c r="ME78" s="43">
        <f t="shared" si="655"/>
        <v>0</v>
      </c>
      <c r="MF78" s="43">
        <f t="shared" si="656"/>
        <v>0</v>
      </c>
      <c r="MG78" s="43">
        <f t="shared" si="657"/>
        <v>0</v>
      </c>
      <c r="MH78" s="43">
        <f t="shared" si="658"/>
        <v>0</v>
      </c>
      <c r="MI78" s="43">
        <f t="shared" si="659"/>
        <v>0</v>
      </c>
      <c r="MJ78" s="47">
        <f t="shared" si="660"/>
        <v>2.8000000000000016</v>
      </c>
      <c r="MK78" s="43" t="e">
        <f t="shared" si="500"/>
        <v>#N/A</v>
      </c>
      <c r="ML78" s="43" t="e">
        <f t="shared" si="711"/>
        <v>#N/A</v>
      </c>
      <c r="MM78" s="43" t="e">
        <f t="shared" si="712"/>
        <v>#N/A</v>
      </c>
      <c r="MN78" s="43" t="e">
        <f t="shared" si="713"/>
        <v>#N/A</v>
      </c>
      <c r="MO78" s="43" t="e">
        <f t="shared" si="714"/>
        <v>#N/A</v>
      </c>
      <c r="MP78" s="43" t="e">
        <f t="shared" si="715"/>
        <v>#N/A</v>
      </c>
      <c r="MQ78" s="43" t="e">
        <f t="shared" si="716"/>
        <v>#N/A</v>
      </c>
      <c r="MR78" s="43" t="e">
        <f t="shared" si="717"/>
        <v>#N/A</v>
      </c>
      <c r="MS78" s="43" t="e">
        <f t="shared" si="718"/>
        <v>#N/A</v>
      </c>
      <c r="MT78" s="43" t="e">
        <f t="shared" si="719"/>
        <v>#N/A</v>
      </c>
      <c r="MU78" s="43" t="e">
        <f t="shared" si="720"/>
        <v>#N/A</v>
      </c>
      <c r="MV78" s="43" t="e">
        <f t="shared" si="721"/>
        <v>#N/A</v>
      </c>
      <c r="MW78" s="43" t="e">
        <f t="shared" si="722"/>
        <v>#N/A</v>
      </c>
      <c r="MX78" s="43" t="e">
        <f t="shared" si="723"/>
        <v>#N/A</v>
      </c>
      <c r="MY78" s="43" t="e">
        <f t="shared" si="724"/>
        <v>#N/A</v>
      </c>
      <c r="MZ78" s="43" t="e">
        <f t="shared" si="725"/>
        <v>#N/A</v>
      </c>
      <c r="NA78" s="43" t="e">
        <f t="shared" si="726"/>
        <v>#N/A</v>
      </c>
      <c r="NB78" s="43" t="e">
        <f t="shared" si="727"/>
        <v>#N/A</v>
      </c>
      <c r="NC78" s="43" t="e">
        <f t="shared" si="728"/>
        <v>#N/A</v>
      </c>
      <c r="ND78" s="43" t="e">
        <f t="shared" si="729"/>
        <v>#N/A</v>
      </c>
      <c r="NE78" s="43" t="e">
        <f t="shared" si="730"/>
        <v>#N/A</v>
      </c>
      <c r="NF78" s="47">
        <f t="shared" si="661"/>
        <v>2.8000000000000016</v>
      </c>
      <c r="NG78" s="43">
        <f>IF(OY77=0,MIN('Drive Train'!$F$35-FQ77*$C$19*'Drive Train'!$F$39,NG77+$C$39)-$C$7,IF(LO77-1&lt;=0,0,IF($C$37=Motors!$C$30,MAX(MAX(NG$8:NG77)*-1,NG77-$C$39),MAX(0,MAX(NG$8:NG77)*-1,NG77-$C$39))))</f>
        <v>0</v>
      </c>
      <c r="NH78" s="43">
        <f>IF(OZ77=0,MIN('Drive Train'!$F$35-FR77*$C$19*'Drive Train'!$F$39,NH77+$C$39)-$C$7,IF(LP77-1&lt;=0,0,IF($C$37=Motors!$C$30,MAX(MAX(NH$8:NH77)*-1,NH77-$C$39),MAX(0,MAX(NH$8:NH77)*-1,NH77-$C$39))))</f>
        <v>0</v>
      </c>
      <c r="NI78" s="43">
        <f>IF(PA77=0,MIN('Drive Train'!$F$35-FS77*$C$19*'Drive Train'!$F$39,NI77+$C$39)-$C$7,IF(LQ77-1&lt;=0,0,IF($C$37=Motors!$C$30,MAX(MAX(NI$8:NI77)*-1,NI77-$C$39),MAX(0,MAX(NI$8:NI77)*-1,NI77-$C$39))))</f>
        <v>0</v>
      </c>
      <c r="NJ78" s="43">
        <f>IF(PB77=0,MIN('Drive Train'!$F$35-FT77*$C$19*'Drive Train'!$F$39,NJ77+$C$39)-$C$7,IF(LR77-1&lt;=0,0,IF($C$37=Motors!$C$30,MAX(MAX(NJ$8:NJ77)*-1,NJ77-$C$39),MAX(0,MAX(NJ$8:NJ77)*-1,NJ77-$C$39))))</f>
        <v>0</v>
      </c>
      <c r="NK78" s="43">
        <f>IF(PC77=0,MIN('Drive Train'!$F$35-FU77*$C$19*'Drive Train'!$F$39,NK77+$C$39)-$C$7,IF(LS77-1&lt;=0,0,IF($C$37=Motors!$C$30,MAX(MAX(NK$8:NK77)*-1,NK77-$C$39),MAX(0,MAX(NK$8:NK77)*-1,NK77-$C$39))))</f>
        <v>0</v>
      </c>
      <c r="NL78" s="43">
        <f>IF(PD77=0,MIN('Drive Train'!$F$35-FV77*$C$19*'Drive Train'!$F$39,NL77+$C$39)-$C$7,IF(LT77-1&lt;=0,0,IF($C$37=Motors!$C$30,MAX(MAX(NL$8:NL77)*-1,NL77-$C$39),MAX(0,MAX(NL$8:NL77)*-1,NL77-$C$39))))</f>
        <v>0</v>
      </c>
      <c r="NM78" s="43">
        <f>IF(PE77=0,MIN('Drive Train'!$F$35-FW77*$C$19*'Drive Train'!$F$39,NM77+$C$39)-$C$7,IF(LU77-1&lt;=0,0,IF($C$37=Motors!$C$30,MAX(MAX(NM$8:NM77)*-1,NM77-$C$39),MAX(0,MAX(NM$8:NM77)*-1,NM77-$C$39))))</f>
        <v>0</v>
      </c>
      <c r="NN78" s="43">
        <f>IF(PF77=0,MIN('Drive Train'!$F$35-FX77*$C$19*'Drive Train'!$F$39,NN77+$C$39)-$C$7,IF(LV77-1&lt;=0,0,IF($C$37=Motors!$C$30,MAX(MAX(NN$8:NN77)*-1,NN77-$C$39),MAX(0,MAX(NN$8:NN77)*-1,NN77-$C$39))))</f>
        <v>0</v>
      </c>
      <c r="NO78" s="43">
        <f>IF(PG77=0,MIN('Drive Train'!$F$35-FY77*$C$19*'Drive Train'!$F$39,NO77+$C$39)-$C$7,IF(LW77-1&lt;=0,0,IF($C$37=Motors!$C$30,MAX(MAX(NO$8:NO77)*-1,NO77-$C$39),MAX(0,MAX(NO$8:NO77)*-1,NO77-$C$39))))</f>
        <v>0</v>
      </c>
      <c r="NP78" s="43">
        <f>IF(PH77=0,MIN('Drive Train'!$F$35-FZ77*$C$19*'Drive Train'!$F$39,NP77+$C$39)-$C$7,IF(LX77-1&lt;=0,0,IF($C$37=Motors!$C$30,MAX(MAX(NP$8:NP77)*-1,NP77-$C$39),MAX(0,MAX(NP$8:NP77)*-1,NP77-$C$39))))</f>
        <v>0</v>
      </c>
      <c r="NQ78" s="43">
        <f>IF(PI77=0,MIN('Drive Train'!$F$35-GA77*$C$19*'Drive Train'!$F$39,NQ77+$C$39)-$C$7,IF(LY77-1&lt;=0,0,IF($C$37=Motors!$C$30,MAX(MAX(NQ$8:NQ77)*-1,NQ77-$C$39),MAX(0,MAX(NQ$8:NQ77)*-1,NQ77-$C$39))))</f>
        <v>0</v>
      </c>
      <c r="NR78" s="43">
        <f>IF(PJ77=0,MIN('Drive Train'!$F$35-GB77*$C$19*'Drive Train'!$F$39,NR77+$C$39)-$C$7,IF(LZ77-1&lt;=0,0,IF($C$37=Motors!$C$30,MAX(MAX(NR$8:NR77)*-1,NR77-$C$39),MAX(0,MAX(NR$8:NR77)*-1,NR77-$C$39))))</f>
        <v>0</v>
      </c>
      <c r="NS78" s="43">
        <f>IF(PK77=0,MIN('Drive Train'!$F$35-GC77*$C$19*'Drive Train'!$F$39,NS77+$C$39)-$C$7,IF(MA77-1&lt;=0,0,IF($C$37=Motors!$C$30,MAX(MAX(NS$8:NS77)*-1,NS77-$C$39),MAX(0,MAX(NS$8:NS77)*-1,NS77-$C$39))))</f>
        <v>0</v>
      </c>
      <c r="NT78" s="43">
        <f>IF(PL77=0,MIN('Drive Train'!$F$35-GD77*$C$19*'Drive Train'!$F$39,NT77+$C$39)-$C$7,IF(MB77-1&lt;=0,0,IF($C$37=Motors!$C$30,MAX(MAX(NT$8:NT77)*-1,NT77-$C$39),MAX(0,MAX(NT$8:NT77)*-1,NT77-$C$39))))</f>
        <v>0</v>
      </c>
      <c r="NU78" s="43">
        <f>IF(PM77=0,MIN('Drive Train'!$F$35-GE77*$C$19*'Drive Train'!$F$39,NU77+$C$39)-$C$7,IF(MC77-1&lt;=0,0,IF($C$37=Motors!$C$30,MAX(MAX(NU$8:NU77)*-1,NU77-$C$39),MAX(0,MAX(NU$8:NU77)*-1,NU77-$C$39))))</f>
        <v>0</v>
      </c>
      <c r="NV78" s="43">
        <f>IF(PN77=0,MIN('Drive Train'!$F$35-GF77*$C$19*'Drive Train'!$F$39,NV77+$C$39)-$C$7,IF(MD77-1&lt;=0,0,IF($C$37=Motors!$C$30,MAX(MAX(NV$8:NV77)*-1,NV77-$C$39),MAX(0,MAX(NV$8:NV77)*-1,NV77-$C$39))))</f>
        <v>0</v>
      </c>
      <c r="NW78" s="43">
        <f>IF(PO77=0,MIN('Drive Train'!$F$35-GG77*$C$19*'Drive Train'!$F$39,NW77+$C$39)-$C$7,IF(ME77-1&lt;=0,0,IF($C$37=Motors!$C$30,MAX(MAX(NW$8:NW77)*-1,NW77-$C$39),MAX(0,MAX(NW$8:NW77)*-1,NW77-$C$39))))</f>
        <v>0</v>
      </c>
      <c r="NX78" s="43">
        <f>IF(PP77=0,MIN('Drive Train'!$F$35-GH77*$C$19*'Drive Train'!$F$39,NX77+$C$39)-$C$7,IF(MF77-1&lt;=0,0,IF($C$37=Motors!$C$30,MAX(MAX(NX$8:NX77)*-1,NX77-$C$39),MAX(0,MAX(NX$8:NX77)*-1,NX77-$C$39))))</f>
        <v>0</v>
      </c>
      <c r="NY78" s="43">
        <f>IF(PQ77=0,MIN('Drive Train'!$F$35-GI77*$C$19*'Drive Train'!$F$39,NY77+$C$39)-$C$7,IF(MG77-1&lt;=0,0,IF($C$37=Motors!$C$30,MAX(MAX(NY$8:NY77)*-1,NY77-$C$39),MAX(0,MAX(NY$8:NY77)*-1,NY77-$C$39))))</f>
        <v>0</v>
      </c>
      <c r="NZ78" s="43">
        <f>IF(PR77=0,MIN('Drive Train'!$F$35-GJ77*$C$19*'Drive Train'!$F$39,NZ77+$C$39)-$C$7,IF(MH77-1&lt;=0,0,IF($C$37=Motors!$C$30,MAX(MAX(NZ$8:NZ77)*-1,NZ77-$C$39),MAX(0,MAX(NZ$8:NZ77)*-1,NZ77-$C$39))))</f>
        <v>0</v>
      </c>
      <c r="OA78" s="43">
        <f>IF(PS77=0,MIN('Drive Train'!$F$35-GK77*$C$19*'Drive Train'!$F$39,OA77+$C$39)-$C$7,IF(MI77-1&lt;=0,0,IF($C$37=Motors!$C$30,MAX(MAX(OA$8:OA77)*-1,OA77-$C$39),MAX(0,MAX(OA$8:OA77)*-1,OA77-$C$39))))</f>
        <v>0</v>
      </c>
      <c r="OB78" s="47">
        <f t="shared" si="662"/>
        <v>2.8000000000000016</v>
      </c>
      <c r="OC78" s="43">
        <f>'Drive Train'!$F$35-(FQ78*$C$13)*$C$19*'Drive Train'!$F$39</f>
        <v>12.4</v>
      </c>
      <c r="OD78" s="43">
        <f>'Drive Train'!$F$35-(FR78*$C$13)*$C$19*'Drive Train'!$F$39</f>
        <v>12.335845000000001</v>
      </c>
      <c r="OE78" s="43">
        <f>'Drive Train'!$F$35-(FS78*$C$13)*$C$19*'Drive Train'!$F$39</f>
        <v>12.4</v>
      </c>
      <c r="OF78" s="43">
        <f>'Drive Train'!$F$35-(FT78*$C$13)*$C$19*'Drive Train'!$F$39</f>
        <v>12.4</v>
      </c>
      <c r="OG78" s="43">
        <f>'Drive Train'!$F$35-(FU78*$C$13)*$C$19*'Drive Train'!$F$39</f>
        <v>12.4</v>
      </c>
      <c r="OH78" s="43">
        <f>'Drive Train'!$F$35-(FV78*$C$13)*$C$19*'Drive Train'!$F$39</f>
        <v>12.4</v>
      </c>
      <c r="OI78" s="43">
        <f>'Drive Train'!$F$35-(FW78*$C$13)*$C$19*'Drive Train'!$F$39</f>
        <v>12.4</v>
      </c>
      <c r="OJ78" s="43">
        <f>'Drive Train'!$F$35-(FX78*$C$13)*$C$19*'Drive Train'!$F$39</f>
        <v>12.4</v>
      </c>
      <c r="OK78" s="43">
        <f>'Drive Train'!$F$35-(FY78*$C$13)*$C$19*'Drive Train'!$F$39</f>
        <v>12.4</v>
      </c>
      <c r="OL78" s="43">
        <f>'Drive Train'!$F$35-(FZ78*$C$13)*$C$19*'Drive Train'!$F$39</f>
        <v>12.4</v>
      </c>
      <c r="OM78" s="43">
        <f>'Drive Train'!$F$35-(GA78*$C$13)*$C$19*'Drive Train'!$F$39</f>
        <v>12.4</v>
      </c>
      <c r="ON78" s="43">
        <f>'Drive Train'!$F$35-(GB78*$C$13)*$C$19*'Drive Train'!$F$39</f>
        <v>12.335844999998395</v>
      </c>
      <c r="OO78" s="43">
        <f>'Drive Train'!$F$35-(GC78*$C$13)*$C$19*'Drive Train'!$F$39</f>
        <v>12.335845000000001</v>
      </c>
      <c r="OP78" s="43">
        <f>'Drive Train'!$F$35-(GD78*$C$13)*$C$19*'Drive Train'!$F$39</f>
        <v>12.4</v>
      </c>
      <c r="OQ78" s="43">
        <f>'Drive Train'!$F$35-(GE78*$C$13)*$C$19*'Drive Train'!$F$39</f>
        <v>12.4</v>
      </c>
      <c r="OR78" s="43">
        <f>'Drive Train'!$F$35-(GF78*$C$13)*$C$19*'Drive Train'!$F$39</f>
        <v>12.4</v>
      </c>
      <c r="OS78" s="43">
        <f>'Drive Train'!$F$35-(GG78*$C$13)*$C$19*'Drive Train'!$F$39</f>
        <v>12.4</v>
      </c>
      <c r="OT78" s="43">
        <f>'Drive Train'!$F$35-(GH78*$C$13)*$C$19*'Drive Train'!$F$39</f>
        <v>12.4</v>
      </c>
      <c r="OU78" s="43">
        <f>'Drive Train'!$F$35-(GI78*$C$13)*$C$19*'Drive Train'!$F$39</f>
        <v>12.4</v>
      </c>
      <c r="OV78" s="43">
        <f>'Drive Train'!$F$35-(GJ78*$C$13)*$C$19*'Drive Train'!$F$39</f>
        <v>12.4</v>
      </c>
      <c r="OW78" s="43">
        <f>'Drive Train'!$F$35-(GK78*$C$13)*$C$19*'Drive Train'!$F$39</f>
        <v>12.4</v>
      </c>
      <c r="OX78" s="47">
        <f t="shared" si="663"/>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190">
        <f t="shared" si="664"/>
        <v>2.8000000000000016</v>
      </c>
      <c r="PU78" s="43">
        <f t="shared" si="665"/>
        <v>15.29521453649356</v>
      </c>
      <c r="PV78" s="43">
        <f t="shared" si="666"/>
        <v>22.857214327827691</v>
      </c>
      <c r="PW78" s="43">
        <f t="shared" si="667"/>
        <v>19.659205245198354</v>
      </c>
      <c r="PX78" s="43">
        <f t="shared" si="668"/>
        <v>15.922362554936914</v>
      </c>
      <c r="PY78" s="43">
        <f t="shared" si="669"/>
        <v>13.997470007769731</v>
      </c>
      <c r="PZ78" s="43">
        <f t="shared" si="670"/>
        <v>12.208295022960858</v>
      </c>
      <c r="QA78" s="43">
        <f t="shared" si="671"/>
        <v>11.812774381794295</v>
      </c>
      <c r="QB78" s="43">
        <f t="shared" si="672"/>
        <v>11.153060367918922</v>
      </c>
      <c r="QC78" s="43">
        <f t="shared" si="673"/>
        <v>10.945422930559467</v>
      </c>
      <c r="QD78" s="43">
        <f t="shared" si="674"/>
        <v>10.744299234348867</v>
      </c>
      <c r="QE78" s="43">
        <f t="shared" si="675"/>
        <v>10.598935127087987</v>
      </c>
      <c r="QF78" s="43">
        <f t="shared" si="676"/>
        <v>14.091078575422605</v>
      </c>
      <c r="QG78" s="43">
        <f t="shared" si="677"/>
        <v>14.857676646818165</v>
      </c>
      <c r="QH78" s="43">
        <f t="shared" si="678"/>
        <v>15.34277343263344</v>
      </c>
      <c r="QI78" s="43">
        <f t="shared" si="679"/>
        <v>15.225720822529869</v>
      </c>
      <c r="QJ78" s="43">
        <f t="shared" si="680"/>
        <v>15.866407696386977</v>
      </c>
      <c r="QK78" s="43">
        <f t="shared" si="681"/>
        <v>16.23173898600314</v>
      </c>
      <c r="QL78" s="43">
        <f t="shared" si="682"/>
        <v>16.322777686005129</v>
      </c>
      <c r="QM78" s="43">
        <f t="shared" si="683"/>
        <v>16.11264101882972</v>
      </c>
      <c r="QN78" s="43">
        <f t="shared" si="684"/>
        <v>16.187403996628273</v>
      </c>
      <c r="QO78" s="43">
        <f t="shared" si="685"/>
        <v>16.005121974387158</v>
      </c>
      <c r="QP78" s="47">
        <f t="shared" si="686"/>
        <v>2.8000000000000016</v>
      </c>
      <c r="QQ78" s="43">
        <f t="shared" si="501"/>
        <v>0</v>
      </c>
      <c r="QR78" s="43">
        <f t="shared" si="502"/>
        <v>1.9887219367401305E-2</v>
      </c>
      <c r="QS78" s="43">
        <f t="shared" si="503"/>
        <v>0</v>
      </c>
      <c r="QT78" s="43">
        <f t="shared" si="504"/>
        <v>0</v>
      </c>
      <c r="QU78" s="43">
        <f t="shared" si="505"/>
        <v>0</v>
      </c>
      <c r="QV78" s="43">
        <f t="shared" si="506"/>
        <v>0</v>
      </c>
      <c r="QW78" s="43">
        <f t="shared" si="507"/>
        <v>0</v>
      </c>
      <c r="QX78" s="43">
        <f t="shared" si="508"/>
        <v>0</v>
      </c>
      <c r="QY78" s="43">
        <f t="shared" si="509"/>
        <v>0</v>
      </c>
      <c r="QZ78" s="43">
        <f t="shared" si="510"/>
        <v>0</v>
      </c>
      <c r="RA78" s="43">
        <f t="shared" si="511"/>
        <v>0</v>
      </c>
      <c r="RB78" s="43">
        <f t="shared" si="512"/>
        <v>1.9887219367899164E-2</v>
      </c>
      <c r="RC78" s="43">
        <f t="shared" si="513"/>
        <v>1.9887219367401336E-2</v>
      </c>
      <c r="RD78" s="43">
        <f t="shared" si="514"/>
        <v>0</v>
      </c>
      <c r="RE78" s="43">
        <f t="shared" si="515"/>
        <v>0</v>
      </c>
      <c r="RF78" s="43">
        <f t="shared" si="516"/>
        <v>0</v>
      </c>
      <c r="RG78" s="43">
        <f t="shared" si="517"/>
        <v>0</v>
      </c>
      <c r="RH78" s="43">
        <f t="shared" si="518"/>
        <v>0</v>
      </c>
      <c r="RI78" s="43">
        <f t="shared" si="519"/>
        <v>0</v>
      </c>
      <c r="RJ78" s="43">
        <f t="shared" si="520"/>
        <v>0</v>
      </c>
      <c r="RK78" s="43">
        <f t="shared" si="521"/>
        <v>0</v>
      </c>
      <c r="RL78" s="47">
        <f t="shared" si="687"/>
        <v>2.8000000000000016</v>
      </c>
      <c r="RM78" s="2">
        <f>IF(AND(LO78&gt;=LO$6*'Drive Train'!$AA$52,LO78&lt;=LO$6*'Drive Train'!$AA$53,KS78=0,JW78=0,EU78&gt;0),$C$17,0)</f>
        <v>0</v>
      </c>
      <c r="RN78" s="2">
        <f>IF(AND(LP78&gt;=LP$6*'Drive Train'!$AA$52,LP78&lt;=LP$6*'Drive Train'!$AA$53,KT78=0,JX78=0,EV78&gt;0),$C$17,0)</f>
        <v>0</v>
      </c>
      <c r="RO78" s="2">
        <f>IF(AND(LQ78&gt;=LQ$6*'Drive Train'!$AA$52,LQ78&lt;=LQ$6*'Drive Train'!$AA$53,KU78=0,JY78=0,EW78&gt;0),$C$17,0)</f>
        <v>0</v>
      </c>
      <c r="RP78" s="2">
        <f>IF(AND(LR78&gt;=LR$6*'Drive Train'!$AA$52,LR78&lt;=LR$6*'Drive Train'!$AA$53,KV78=0,JZ78=0,EX78&gt;0),$C$17,0)</f>
        <v>0</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v>
      </c>
      <c r="RY78" s="2">
        <f>IF(AND(MA78&gt;=MA$6*'Drive Train'!$AA$52,MA78&lt;=MA$6*'Drive Train'!$AA$53,LE78=0,KI78=0,FG78&gt;0),$C$17,0)</f>
        <v>0</v>
      </c>
      <c r="RZ78" s="2">
        <f>IF(AND(MB78&gt;=MB$6*'Drive Train'!$AA$52,MB78&lt;=MB$6*'Drive Train'!$AA$53,LF78=0,KJ78=0,FH78&gt;0),$C$17,0)</f>
        <v>0</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688"/>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689"/>
        <v>2.8000000000000016</v>
      </c>
    </row>
    <row r="79" spans="2:524" x14ac:dyDescent="0.3">
      <c r="B79" s="1"/>
      <c r="C79" s="3" t="str">
        <f>C49</f>
        <v>Time to Goal (s)</v>
      </c>
      <c r="E79" s="14">
        <f>E49</f>
        <v>1.0000000000000002</v>
      </c>
      <c r="F79" s="14">
        <f>PJ6</f>
        <v>2.080000000000001</v>
      </c>
      <c r="G79" s="14">
        <f t="shared" ref="G79:O79" si="732">PK6</f>
        <v>1.840000000000001</v>
      </c>
      <c r="H79" s="14">
        <f t="shared" si="732"/>
        <v>1.6800000000000008</v>
      </c>
      <c r="I79" s="14">
        <f t="shared" si="732"/>
        <v>1.5200000000000007</v>
      </c>
      <c r="J79" s="14">
        <f t="shared" si="732"/>
        <v>1.4400000000000006</v>
      </c>
      <c r="K79" s="14">
        <f t="shared" si="732"/>
        <v>1.3600000000000005</v>
      </c>
      <c r="L79" s="14">
        <f t="shared" si="732"/>
        <v>1.2800000000000005</v>
      </c>
      <c r="M79" s="14">
        <f t="shared" si="732"/>
        <v>1.2000000000000004</v>
      </c>
      <c r="N79" s="14">
        <f t="shared" si="732"/>
        <v>1.1600000000000004</v>
      </c>
      <c r="O79" s="14">
        <f t="shared" si="732"/>
        <v>1.1200000000000003</v>
      </c>
      <c r="R79" s="49">
        <f t="shared" si="52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47">
        <f t="shared" si="523"/>
        <v>2.8400000000000016</v>
      </c>
      <c r="AO79" s="36">
        <f>LO79*12*60/(PI() * 'Drive Train'!$F$15)/S$6*ABS(S79)</f>
        <v>0</v>
      </c>
      <c r="AP79" s="36">
        <f>LP79*12*60/(PI() * 'Drive Train'!$F$15)/T$6*ABS(T79)</f>
        <v>0</v>
      </c>
      <c r="AQ79" s="36">
        <f>LQ79*12*60/(PI() * 'Drive Train'!$F$15)/U$6*ABS(U79)</f>
        <v>0</v>
      </c>
      <c r="AR79" s="36">
        <f>LR79*12*60/(PI() * 'Drive Train'!$F$15)/V$6*ABS(V79)</f>
        <v>0</v>
      </c>
      <c r="AS79" s="36">
        <f>LS79*12*60/(PI() * 'Drive Train'!$F$15)/W$6*ABS(W79)</f>
        <v>0</v>
      </c>
      <c r="AT79" s="36">
        <f>LT79*12*60/(PI() * 'Drive Train'!$F$15)/X$6*ABS(X79)</f>
        <v>0</v>
      </c>
      <c r="AU79" s="36">
        <f>LU79*12*60/(PI() * 'Drive Train'!$F$15)/Y$6*ABS(Y79)</f>
        <v>0</v>
      </c>
      <c r="AV79" s="36">
        <f>LV79*12*60/(PI() * 'Drive Train'!$F$15)/Z$6*ABS(Z79)</f>
        <v>0</v>
      </c>
      <c r="AW79" s="36">
        <f>LW79*12*60/(PI() * 'Drive Train'!$F$15)/AA$6*ABS(AA79)</f>
        <v>0</v>
      </c>
      <c r="AX79" s="36">
        <f>LX79*12*60/(PI() * 'Drive Train'!$F$15)/AB$6*ABS(AB79)</f>
        <v>0</v>
      </c>
      <c r="AY79" s="36">
        <f>LY79*12*60/(PI() * 'Drive Train'!$F$15)/AC$6*ABS(AC79)</f>
        <v>0</v>
      </c>
      <c r="AZ79" s="36">
        <f>LZ79*12*60/(PI() * 'Drive Train'!$F$15)/AD$6*ABS(AD79)</f>
        <v>0</v>
      </c>
      <c r="BA79" s="36">
        <f>MA79*12*60/(PI() * 'Drive Train'!$F$15)/AE$6*ABS(AE79)</f>
        <v>0</v>
      </c>
      <c r="BB79" s="36">
        <f>MB79*12*60/(PI() * 'Drive Train'!$F$15)/AF$6*ABS(AF79)</f>
        <v>0</v>
      </c>
      <c r="BC79" s="36">
        <f>MC79*12*60/(PI() * 'Drive Train'!$F$15)/AG$6*ABS(AG79)</f>
        <v>0</v>
      </c>
      <c r="BD79" s="36">
        <f>MD79*12*60/(PI() * 'Drive Train'!$F$15)/AH$6*ABS(AH79)</f>
        <v>0</v>
      </c>
      <c r="BE79" s="36">
        <f>ME79*12*60/(PI() * 'Drive Train'!$F$15)/AI$6*ABS(AI79)</f>
        <v>0</v>
      </c>
      <c r="BF79" s="36">
        <f>MF79*12*60/(PI() * 'Drive Train'!$F$15)/AJ$6*ABS(AJ79)</f>
        <v>0</v>
      </c>
      <c r="BG79" s="36">
        <f>MG79*12*60/(PI() * 'Drive Train'!$F$15)/AK$6*ABS(AK79)</f>
        <v>0</v>
      </c>
      <c r="BH79" s="36">
        <f>MH79*12*60/(PI() * 'Drive Train'!$F$15)/AL$6*ABS(AL79)</f>
        <v>0</v>
      </c>
      <c r="BI79" s="36">
        <f>MI79*12*60/(PI() * 'Drive Train'!$F$15)/AM$6*ABS(AM79)</f>
        <v>0</v>
      </c>
      <c r="BJ79" s="47">
        <f t="shared" si="455"/>
        <v>2.8400000000000016</v>
      </c>
      <c r="BK79" s="2">
        <f>IF(OR(KS78=1,AND($C$37=Motors!$C$32,OY78=1)),0,IF(NG79=0,-(CG78+$C$15)/($C$14-$C$15)*$C$12,($C$11*S79-AO79)/($C$11*S79)*$C$12*S79))</f>
        <v>0</v>
      </c>
      <c r="BL79" s="2">
        <f>IF(OR(KT78=1,AND($C$37=Motors!$C$32,OZ78=1)),0,IF(NH79=0,-(CH78+$C$15)/($C$14-$C$15)*$C$12,($C$11*T79-AP79)/($C$11*T79)*$C$12*T79))</f>
        <v>0</v>
      </c>
      <c r="BM79" s="2">
        <f>IF(OR(KU78=1,AND($C$37=Motors!$C$32,PA78=1)),0,IF(NI79=0,-(CI78+$C$15)/($C$14-$C$15)*$C$12,($C$11*U79-AQ79)/($C$11*U79)*$C$12*U79))</f>
        <v>0</v>
      </c>
      <c r="BN79" s="2">
        <f>IF(OR(KV78=1,AND($C$37=Motors!$C$32,PB78=1)),0,IF(NJ79=0,-(CJ78+$C$15)/($C$14-$C$15)*$C$12,($C$11*V79-AR79)/($C$11*V79)*$C$12*V79))</f>
        <v>0</v>
      </c>
      <c r="BO79" s="2">
        <f>IF(OR(KW78=1,AND($C$37=Motors!$C$32,PC78=1)),0,IF(NK79=0,-(CK78+$C$15)/($C$14-$C$15)*$C$12,($C$11*W79-AS79)/($C$11*W79)*$C$12*W79))</f>
        <v>0</v>
      </c>
      <c r="BP79" s="2">
        <f>IF(OR(KX78=1,AND($C$37=Motors!$C$32,PD78=1)),0,IF(NL79=0,-(CL78+$C$15)/($C$14-$C$15)*$C$12,($C$11*X79-AT79)/($C$11*X79)*$C$12*X79))</f>
        <v>0</v>
      </c>
      <c r="BQ79" s="2">
        <f>IF(OR(KY78=1,AND($C$37=Motors!$C$32,PE78=1)),0,IF(NM79=0,-(CM78+$C$15)/($C$14-$C$15)*$C$12,($C$11*Y79-AU79)/($C$11*Y79)*$C$12*Y79))</f>
        <v>0</v>
      </c>
      <c r="BR79" s="2">
        <f>IF(OR(KZ78=1,AND($C$37=Motors!$C$32,PF78=1)),0,IF(NN79=0,-(CN78+$C$15)/($C$14-$C$15)*$C$12,($C$11*Z79-AV79)/($C$11*Z79)*$C$12*Z79))</f>
        <v>0</v>
      </c>
      <c r="BS79" s="2">
        <f>IF(OR(LA78=1,AND($C$37=Motors!$C$32,PG78=1)),0,IF(NO79=0,-(CO78+$C$15)/($C$14-$C$15)*$C$12,($C$11*AA79-AW79)/($C$11*AA79)*$C$12*AA79))</f>
        <v>0</v>
      </c>
      <c r="BT79" s="2">
        <f>IF(OR(LB78=1,AND($C$37=Motors!$C$32,PH78=1)),0,IF(NP79=0,-(CP78+$C$15)/($C$14-$C$15)*$C$12,($C$11*AB79-AX79)/($C$11*AB79)*$C$12*AB79))</f>
        <v>0</v>
      </c>
      <c r="BU79" s="2">
        <f>IF(OR(LC78=1,AND($C$37=Motors!$C$32,PI78=1)),0,IF(NQ79=0,-(CQ78+$C$15)/($C$14-$C$15)*$C$12,($C$11*AC79-AY79)/($C$11*AC79)*$C$12*AC79))</f>
        <v>0</v>
      </c>
      <c r="BV79" s="2">
        <f>IF(OR(LD78=1,AND($C$37=Motors!$C$32,PJ78=1)),0,IF(NR79=0,-(CR78+$C$15)/($C$14-$C$15)*$C$12,($C$11*AD79-AZ79)/($C$11*AD79)*$C$12*AD79))</f>
        <v>0</v>
      </c>
      <c r="BW79" s="2">
        <f>IF(OR(LE78=1,AND($C$37=Motors!$C$32,PK78=1)),0,IF(NS79=0,-(CS78+$C$15)/($C$14-$C$15)*$C$12,($C$11*AE79-BA79)/($C$11*AE79)*$C$12*AE79))</f>
        <v>0</v>
      </c>
      <c r="BX79" s="2">
        <f>IF(OR(LF78=1,AND($C$37=Motors!$C$32,PL78=1)),0,IF(NT79=0,-(CT78+$C$15)/($C$14-$C$15)*$C$12,($C$11*AF79-BB79)/($C$11*AF79)*$C$12*AF79))</f>
        <v>0</v>
      </c>
      <c r="BY79" s="2">
        <f>IF(OR(LG78=1,AND($C$37=Motors!$C$32,PM78=1)),0,IF(NU79=0,-(CU78+$C$15)/($C$14-$C$15)*$C$12,($C$11*AG79-BC79)/($C$11*AG79)*$C$12*AG79))</f>
        <v>0</v>
      </c>
      <c r="BZ79" s="2">
        <f>IF(OR(LH78=1,AND($C$37=Motors!$C$32,PN78=1)),0,IF(NV79=0,-(CV78+$C$15)/($C$14-$C$15)*$C$12,($C$11*AH79-BD79)/($C$11*AH79)*$C$12*AH79))</f>
        <v>0</v>
      </c>
      <c r="CA79" s="2">
        <f>IF(OR(LI78=1,AND($C$37=Motors!$C$32,PO78=1)),0,IF(NW79=0,-(CW78+$C$15)/($C$14-$C$15)*$C$12,($C$11*AI79-BE79)/($C$11*AI79)*$C$12*AI79))</f>
        <v>0</v>
      </c>
      <c r="CB79" s="2">
        <f>IF(OR(LJ78=1,AND($C$37=Motors!$C$32,PP78=1)),0,IF(NX79=0,-(CX78+$C$15)/($C$14-$C$15)*$C$12,($C$11*AJ79-BF79)/($C$11*AJ79)*$C$12*AJ79))</f>
        <v>0</v>
      </c>
      <c r="CC79" s="2">
        <f>IF(OR(LK78=1,AND($C$37=Motors!$C$32,PQ78=1)),0,IF(NY79=0,-(CY78+$C$15)/($C$14-$C$15)*$C$12,($C$11*AK79-BG79)/($C$11*AK79)*$C$12*AK79))</f>
        <v>0</v>
      </c>
      <c r="CD79" s="2">
        <f>IF(OR(LL78=1,AND($C$37=Motors!$C$32,PR78=1)),0,IF(NZ79=0,-(CZ78+$C$15)/($C$14-$C$15)*$C$12,($C$11*AL79-BH79)/($C$11*AL79)*$C$12*AL79))</f>
        <v>0</v>
      </c>
      <c r="CE79" s="2">
        <f>IF(OR(LM78=1,AND($C$37=Motors!$C$32,PS78=1)),0,IF(OA79=0,-(DA78+$C$15)/($C$14-$C$15)*$C$12,($C$11*AM79-BI79)/($C$11*AM79)*$C$12*AM79))</f>
        <v>0</v>
      </c>
      <c r="CF79" s="47">
        <f t="shared" si="456"/>
        <v>2.8400000000000016</v>
      </c>
      <c r="CG79" s="43">
        <f>IF(AND(KS78=1,OY78=1),0,ABS(BK79/$C$12*($C$14-$C$15)+$C$15) *'Drive Train'!$AA$49 + CG78*(1-'Drive Train'!$AA$49))</f>
        <v>0</v>
      </c>
      <c r="CH79" s="43">
        <f>IF(AND(KT78=1,OZ78=1),0,ABS(BL79/$C$12*($C$14-$C$15)+$C$15) *'Drive Train'!$AA$49 + CH78*(1-'Drive Train'!$AA$49))</f>
        <v>1.5274999999999999</v>
      </c>
      <c r="CI79" s="43">
        <f>IF(AND(KU78=1,PA78=1),0,ABS(BM79/$C$12*($C$14-$C$15)+$C$15) *'Drive Train'!$AA$49 + CI78*(1-'Drive Train'!$AA$49))</f>
        <v>0</v>
      </c>
      <c r="CJ79" s="43">
        <f>IF(AND(KV78=1,PB78=1),0,ABS(BN79/$C$12*($C$14-$C$15)+$C$15) *'Drive Train'!$AA$49 + CJ78*(1-'Drive Train'!$AA$49))</f>
        <v>0</v>
      </c>
      <c r="CK79" s="43">
        <f>IF(AND(KW78=1,PC78=1),0,ABS(BO79/$C$12*($C$14-$C$15)+$C$15) *'Drive Train'!$AA$49 + CK78*(1-'Drive Train'!$AA$49))</f>
        <v>0</v>
      </c>
      <c r="CL79" s="43">
        <f>IF(AND(KX78=1,PD78=1),0,ABS(BP79/$C$12*($C$14-$C$15)+$C$15) *'Drive Train'!$AA$49 + CL78*(1-'Drive Train'!$AA$49))</f>
        <v>0</v>
      </c>
      <c r="CM79" s="43">
        <f>IF(AND(KY78=1,PE78=1),0,ABS(BQ79/$C$12*($C$14-$C$15)+$C$15) *'Drive Train'!$AA$49 + CM78*(1-'Drive Train'!$AA$49))</f>
        <v>0</v>
      </c>
      <c r="CN79" s="43">
        <f>IF(AND(KZ78=1,PF78=1),0,ABS(BR79/$C$12*($C$14-$C$15)+$C$15) *'Drive Train'!$AA$49 + CN78*(1-'Drive Train'!$AA$49))</f>
        <v>0</v>
      </c>
      <c r="CO79" s="43">
        <f>IF(AND(LA78=1,PG78=1),0,ABS(BS79/$C$12*($C$14-$C$15)+$C$15) *'Drive Train'!$AA$49 + CO78*(1-'Drive Train'!$AA$49))</f>
        <v>0</v>
      </c>
      <c r="CP79" s="43">
        <f>IF(AND(LB78=1,PH78=1),0,ABS(BT79/$C$12*($C$14-$C$15)+$C$15) *'Drive Train'!$AA$49 + CP78*(1-'Drive Train'!$AA$49))</f>
        <v>0</v>
      </c>
      <c r="CQ79" s="43">
        <f>IF(AND(LC78=1,PI78=1),0,ABS(BU79/$C$12*($C$14-$C$15)+$C$15) *'Drive Train'!$AA$49 + CQ78*(1-'Drive Train'!$AA$49))</f>
        <v>0</v>
      </c>
      <c r="CR79" s="43">
        <f>IF(AND(LD78=1,PJ78=1),0,ABS(BV79/$C$12*($C$14-$C$15)+$C$15) *'Drive Train'!$AA$49 + CR78*(1-'Drive Train'!$AA$49))</f>
        <v>1.5275000000076477</v>
      </c>
      <c r="CS79" s="43">
        <f>IF(AND(LE78=1,PK78=1),0,ABS(BW79/$C$12*($C$14-$C$15)+$C$15) *'Drive Train'!$AA$49 + CS78*(1-'Drive Train'!$AA$49))</f>
        <v>1.5275000000000003</v>
      </c>
      <c r="CT79" s="43">
        <f>IF(AND(LF78=1,PL78=1),0,ABS(BX79/$C$12*($C$14-$C$15)+$C$15) *'Drive Train'!$AA$49 + CT78*(1-'Drive Train'!$AA$49))</f>
        <v>0</v>
      </c>
      <c r="CU79" s="43">
        <f>IF(AND(LG78=1,PM78=1),0,ABS(BY79/$C$12*($C$14-$C$15)+$C$15) *'Drive Train'!$AA$49 + CU78*(1-'Drive Train'!$AA$49))</f>
        <v>0</v>
      </c>
      <c r="CV79" s="43">
        <f>IF(AND(LH78=1,PN78=1),0,ABS(BZ79/$C$12*($C$14-$C$15)+$C$15) *'Drive Train'!$AA$49 + CV78*(1-'Drive Train'!$AA$49))</f>
        <v>0</v>
      </c>
      <c r="CW79" s="43">
        <f>IF(AND(LI78=1,PO78=1),0,ABS(CA79/$C$12*($C$14-$C$15)+$C$15) *'Drive Train'!$AA$49 + CW78*(1-'Drive Train'!$AA$49))</f>
        <v>0</v>
      </c>
      <c r="CX79" s="43">
        <f>IF(AND(LJ78=1,PP78=1),0,ABS(CB79/$C$12*($C$14-$C$15)+$C$15) *'Drive Train'!$AA$49 + CX78*(1-'Drive Train'!$AA$49))</f>
        <v>0</v>
      </c>
      <c r="CY79" s="43">
        <f>IF(AND(LK78=1,PQ78=1),0,ABS(CC79/$C$12*($C$14-$C$15)+$C$15) *'Drive Train'!$AA$49 + CY78*(1-'Drive Train'!$AA$49))</f>
        <v>0</v>
      </c>
      <c r="CZ79" s="43">
        <f>IF(AND(LL78=1,PR78=1),0,ABS(CD79/$C$12*($C$14-$C$15)+$C$15) *'Drive Train'!$AA$49 + CZ78*(1-'Drive Train'!$AA$49))</f>
        <v>0</v>
      </c>
      <c r="DA79" s="43">
        <f>IF(AND(LM78=1,PS78=1),0,ABS(CE79/$C$12*($C$14-$C$15)+$C$15) *'Drive Train'!$AA$49 + DA78*(1-'Drive Train'!$AA$49))</f>
        <v>0</v>
      </c>
      <c r="DB79" s="47">
        <f t="shared" si="524"/>
        <v>2.8400000000000016</v>
      </c>
      <c r="DC79" s="43">
        <f t="shared" si="457"/>
        <v>0</v>
      </c>
      <c r="DD79" s="43">
        <f t="shared" si="458"/>
        <v>1.5274999999999999</v>
      </c>
      <c r="DE79" s="43">
        <f t="shared" si="459"/>
        <v>0</v>
      </c>
      <c r="DF79" s="43">
        <f t="shared" si="460"/>
        <v>0</v>
      </c>
      <c r="DG79" s="43">
        <f t="shared" si="461"/>
        <v>0</v>
      </c>
      <c r="DH79" s="43">
        <f t="shared" si="462"/>
        <v>0</v>
      </c>
      <c r="DI79" s="43">
        <f t="shared" si="463"/>
        <v>0</v>
      </c>
      <c r="DJ79" s="43">
        <f t="shared" si="464"/>
        <v>0</v>
      </c>
      <c r="DK79" s="43">
        <f t="shared" si="465"/>
        <v>0</v>
      </c>
      <c r="DL79" s="43">
        <f t="shared" si="466"/>
        <v>0</v>
      </c>
      <c r="DM79" s="43">
        <f t="shared" si="467"/>
        <v>0</v>
      </c>
      <c r="DN79" s="43">
        <f t="shared" si="468"/>
        <v>1.5275000000076477</v>
      </c>
      <c r="DO79" s="43">
        <f t="shared" si="469"/>
        <v>1.5275000000000003</v>
      </c>
      <c r="DP79" s="43">
        <f t="shared" si="470"/>
        <v>0</v>
      </c>
      <c r="DQ79" s="43">
        <f t="shared" si="471"/>
        <v>0</v>
      </c>
      <c r="DR79" s="43">
        <f t="shared" si="472"/>
        <v>0</v>
      </c>
      <c r="DS79" s="43">
        <f t="shared" si="473"/>
        <v>0</v>
      </c>
      <c r="DT79" s="43">
        <f t="shared" si="474"/>
        <v>0</v>
      </c>
      <c r="DU79" s="43">
        <f t="shared" si="475"/>
        <v>0</v>
      </c>
      <c r="DV79" s="43">
        <f t="shared" si="476"/>
        <v>0</v>
      </c>
      <c r="DW79" s="43">
        <f t="shared" si="477"/>
        <v>0</v>
      </c>
      <c r="DX79" s="47">
        <f t="shared" si="525"/>
        <v>2.8400000000000016</v>
      </c>
      <c r="DY79" s="2">
        <f>IF(OY79=0,($C$23/0.4536*IF(ISNA(MK78),'Drive Train'!$F$16,'Drive Train'!$F$17)*4.448*$C$24*S$6)*SIGN(BK79),BK79)</f>
        <v>0</v>
      </c>
      <c r="DZ79" s="2">
        <f>IF(OZ79=0,($C$23/0.4536*IF(ISNA(ML78),'Drive Train'!$F$16,'Drive Train'!$F$17)*4.448*$C$24*$C$21*T$6)*SIGN(BL79),BL79)</f>
        <v>0</v>
      </c>
      <c r="EA79" s="2">
        <f>IF(PA79=0,($C$23/0.4536*IF(ISNA(MM78),'Drive Train'!$F$16,'Drive Train'!$F$17)*4.448*$C$24*$C$21*U$6)*SIGN(BM79),BM79)</f>
        <v>0</v>
      </c>
      <c r="EB79" s="2">
        <f>IF(PB79=0,($C$23/0.4536*IF(ISNA(MN78),'Drive Train'!$F$16,'Drive Train'!$F$17)*4.448*$C$24*$C$21*V$6)*SIGN(BN79),BN79)</f>
        <v>0</v>
      </c>
      <c r="EC79" s="2">
        <f>IF(PC79=0,($C$23/0.4536*IF(ISNA(MO78),'Drive Train'!$F$16,'Drive Train'!$F$17)*4.448*$C$24*$C$21*W$6)*SIGN(BO79),BO79)</f>
        <v>0</v>
      </c>
      <c r="ED79" s="2">
        <f>IF(PD79=0,($C$23/0.4536*IF(ISNA(MP78),'Drive Train'!$F$16,'Drive Train'!$F$17)*4.448*$C$24*$C$21*X$6)*SIGN(BP79),BP79)</f>
        <v>0</v>
      </c>
      <c r="EE79" s="2">
        <f>IF(PE79=0,($C$23/0.4536*IF(ISNA(MQ78),'Drive Train'!$F$16,'Drive Train'!$F$17)*4.448*$C$24*$C$21*Y$6)*SIGN(BQ79),BQ79)</f>
        <v>0</v>
      </c>
      <c r="EF79" s="2">
        <f>IF(PF79=0,($C$23/0.4536*IF(ISNA(MR78),'Drive Train'!$F$16,'Drive Train'!$F$17)*4.448*$C$24*$C$21*Z$6)*SIGN(BR79),BR79)</f>
        <v>0</v>
      </c>
      <c r="EG79" s="2">
        <f>IF(PG79=0,($C$23/0.4536*IF(ISNA(MS78),'Drive Train'!$F$16,'Drive Train'!$F$17)*4.448*$C$24*$C$21*AA$6)*SIGN(BS79),BS79)</f>
        <v>0</v>
      </c>
      <c r="EH79" s="2">
        <f>IF(PH79=0,($C$23/0.4536*IF(ISNA(MT78),'Drive Train'!$F$16,'Drive Train'!$F$17)*4.448*$C$24*$C$21*AB$6)*SIGN(BT79),BT79)</f>
        <v>0</v>
      </c>
      <c r="EI79" s="2">
        <f>IF(PI79=0,($C$23/0.4536*IF(ISNA(MU78),'Drive Train'!$F$16,'Drive Train'!$F$17)*4.448*$C$24*$C$21*AC$6)*SIGN(BU79),BU79)</f>
        <v>0</v>
      </c>
      <c r="EJ79" s="2">
        <f>IF(PJ79=0,($C$23/0.4536*IF(ISNA(MV78),'Drive Train'!$F$16,'Drive Train'!$F$17)*4.448*$C$24*$C$21*AD$6)*SIGN(BV79),BV79)</f>
        <v>0</v>
      </c>
      <c r="EK79" s="2">
        <f>IF(PK79=0,($C$23/0.4536*IF(ISNA(MW78),'Drive Train'!$F$16,'Drive Train'!$F$17)*4.448*$C$24*$C$21*AE$6)*SIGN(BW79),BW79)</f>
        <v>0</v>
      </c>
      <c r="EL79" s="2">
        <f>IF(PL79=0,($C$23/0.4536*IF(ISNA(MX78),'Drive Train'!$F$16,'Drive Train'!$F$17)*4.448*$C$24*$C$21*AF$6)*SIGN(BX79),BX79)</f>
        <v>0</v>
      </c>
      <c r="EM79" s="2">
        <f>IF(PM79=0,($C$23/0.4536*IF(ISNA(MY78),'Drive Train'!$F$16,'Drive Train'!$F$17)*4.448*$C$24*$C$21*AG$6)*SIGN(BY79),BY79)</f>
        <v>0</v>
      </c>
      <c r="EN79" s="2">
        <f>IF(PN79=0,($C$23/0.4536*IF(ISNA(MZ78),'Drive Train'!$F$16,'Drive Train'!$F$17)*4.448*$C$24*$C$21*AH$6)*SIGN(BZ79),BZ79)</f>
        <v>0</v>
      </c>
      <c r="EO79" s="2">
        <f>IF(PO79=0,($C$23/0.4536*IF(ISNA(NA78),'Drive Train'!$F$16,'Drive Train'!$F$17)*4.448*$C$24*$C$21*AI$6)*SIGN(CA79),CA79)</f>
        <v>0</v>
      </c>
      <c r="EP79" s="2">
        <f>IF(PP79=0,($C$23/0.4536*IF(ISNA(NB78),'Drive Train'!$F$16,'Drive Train'!$F$17)*4.448*$C$24*$C$21*AJ$6)*SIGN(CB79),CB79)</f>
        <v>0</v>
      </c>
      <c r="EQ79" s="2">
        <f>IF(PQ79=0,($C$23/0.4536*IF(ISNA(NC78),'Drive Train'!$F$16,'Drive Train'!$F$17)*4.448*$C$24*$C$21*AK$6)*SIGN(CC79),CC79)</f>
        <v>0</v>
      </c>
      <c r="ER79" s="2">
        <f>IF(PR79=0,($C$23/0.4536*IF(ISNA(ND78),'Drive Train'!$F$16,'Drive Train'!$F$17)*4.448*$C$24*$C$21*AL$6)*SIGN(CD79),CD79)</f>
        <v>0</v>
      </c>
      <c r="ES79" s="2">
        <f>IF(PS79=0,($C$23/0.4536*IF(ISNA(NE78),'Drive Train'!$F$16,'Drive Train'!$F$17)*4.448*$C$24*$C$21*AM$6)*SIGN(CE79),CE79)</f>
        <v>0</v>
      </c>
      <c r="ET79" s="47">
        <f t="shared" si="478"/>
        <v>2.8400000000000016</v>
      </c>
      <c r="EU79" s="2">
        <f>MAX(MIN(IF(AND(OY78=1,NG79&lt;0),-1,1)*(DC79-$C$15)/($C$14-$C$15)*$C$12*$C$21-$C$33*LO79/AO$6 -  OY78*$C$33/$C$21,DY78/$C$19),MAX(EU$8:EU78)*-1)</f>
        <v>-0.84420937587075306</v>
      </c>
      <c r="EV79" s="2">
        <f>MAX(MIN(IF(AND(OZ78=1,NH79&lt;0),-1,1)*(DD79-$C$15)/($C$14-$C$15)*$C$12*$C$21-$C$33*LP79/AP$6 -  OZ78*$C$33/$C$21,DZ78/$C$19),MAX(EV$8:EV78)*-1)</f>
        <v>-0.8359763886199022</v>
      </c>
      <c r="EW79" s="2">
        <f>MAX(MIN(IF(AND(PA78=1,NI79&lt;0),-1,1)*(DE79-$C$15)/($C$14-$C$15)*$C$12*$C$21-$C$33*LQ79/AQ$6 -  PA78*$C$33/$C$21,EA78/$C$19),MAX(EW$8:EW78)*-1)</f>
        <v>-0.84420937587075306</v>
      </c>
      <c r="EX79" s="2">
        <f>MAX(MIN(IF(AND(PB78=1,NJ79&lt;0),-1,1)*(DF79-$C$15)/($C$14-$C$15)*$C$12*$C$21-$C$33*LR79/AR$6 -  PB78*$C$33/$C$21,EB78/$C$19),MAX(EX$8:EX78)*-1)</f>
        <v>-0.84420937587075306</v>
      </c>
      <c r="EY79" s="2">
        <f>MAX(MIN(IF(AND(PC78=1,NK79&lt;0),-1,1)*(DG79-$C$15)/($C$14-$C$15)*$C$12*$C$21-$C$33*LS79/AS$6 -  PC78*$C$33/$C$21,EC78/$C$19),MAX(EY$8:EY78)*-1)</f>
        <v>-0.84420937587075306</v>
      </c>
      <c r="EZ79" s="2">
        <f>MAX(MIN(IF(AND(PD78=1,NL79&lt;0),-1,1)*(DH79-$C$15)/($C$14-$C$15)*$C$12*$C$21-$C$33*LT79/AT$6 -  PD78*$C$33/$C$21,ED78/$C$19),MAX(EZ$8:EZ78)*-1)</f>
        <v>-0.84420937587075306</v>
      </c>
      <c r="FA79" s="2">
        <f>MAX(MIN(IF(AND(PE78=1,NM79&lt;0),-1,1)*(DI79-$C$15)/($C$14-$C$15)*$C$12*$C$21-$C$33*LU79/AU$6 -  PE78*$C$33/$C$21,EE78/$C$19),MAX(FA$8:FA78)*-1)</f>
        <v>-0.84420937587075306</v>
      </c>
      <c r="FB79" s="2">
        <f>MAX(MIN(IF(AND(PF78=1,NN79&lt;0),-1,1)*(DJ79-$C$15)/($C$14-$C$15)*$C$12*$C$21-$C$33*LV79/AV$6 -  PF78*$C$33/$C$21,EF78/$C$19),MAX(FB$8:FB78)*-1)</f>
        <v>-0.84420937587075306</v>
      </c>
      <c r="FC79" s="2">
        <f>MAX(MIN(IF(AND(PG78=1,NO79&lt;0),-1,1)*(DK79-$C$15)/($C$14-$C$15)*$C$12*$C$21-$C$33*LW79/AW$6 -  PG78*$C$33/$C$21,EG78/$C$19),MAX(FC$8:FC78)*-1)</f>
        <v>-0.82444281081081083</v>
      </c>
      <c r="FD79" s="2">
        <f>MAX(MIN(IF(AND(PH78=1,NP79&lt;0),-1,1)*(DL79-$C$15)/($C$14-$C$15)*$C$12*$C$21-$C$33*LX79/AX$6 -  PH78*$C$33/$C$21,EH78/$C$19),MAX(FD$8:FD78)*-1)</f>
        <v>-0.74400936585365862</v>
      </c>
      <c r="FE79" s="2">
        <f>MAX(MIN(IF(AND(PI78=1,NQ79&lt;0),-1,1)*(DM79-$C$15)/($C$14-$C$15)*$C$12*$C$21-$C$33*LY79/AY$6 -  PI78*$C$33/$C$21,EI78/$C$19),MAX(FE$8:FE78)*-1)</f>
        <v>-0.6778751999999999</v>
      </c>
      <c r="FF79" s="2">
        <f>MAX(MIN(IF(AND(PJ78=1,NR79&lt;0),-1,1)*(DN79-$C$15)/($C$14-$C$15)*$C$12*$C$21-$C$33*LZ79/AZ$6 -  PJ78*$C$33/$C$21,EJ78/$C$19),MAX(FF$8:FF78)*-1)</f>
        <v>-0.36771041517476449</v>
      </c>
      <c r="FG79" s="2">
        <f>MAX(MIN(IF(AND(PK78=1,NS79&lt;0),-1,1)*(DO79-$C$15)/($C$14-$C$15)*$C$12*$C$21-$C$33*MA79/BA$6 -  PK78*$C$33/$C$21,EK78/$C$19),MAX(FG$8:FG78)*-1)</f>
        <v>-0.4460383340531891</v>
      </c>
      <c r="FH79" s="2">
        <f>MAX(MIN(IF(AND(PL78=1,NT79&lt;0),-1,1)*(DP79-$C$15)/($C$14-$C$15)*$C$12*$C$21-$C$33*MB79/BB$6 -  PL78*$C$33/$C$21,EL78/$C$19),MAX(FH$8:FH78)*-1)</f>
        <v>-0.52436625293161376</v>
      </c>
      <c r="FI79" s="2">
        <f>MAX(MIN(IF(AND(PM78=1,NU79&lt;0),-1,1)*(DQ79-$C$15)/($C$14-$C$15)*$C$12*$C$21-$C$33*MC79/BC$6 -  PM78*$C$33/$C$21,EM78/$C$19),MAX(FI$8:FI78)*-1)</f>
        <v>-0.60269417181003837</v>
      </c>
      <c r="FJ79" s="2">
        <f>MAX(MIN(IF(AND(PN78=1,NV79&lt;0),-1,1)*(DR79-$C$15)/($C$14-$C$15)*$C$12*$C$21-$C$33*MD79/BD$6 -  PN78*$C$33/$C$21,EN78/$C$19),MAX(FJ$8:FJ78)*-1)</f>
        <v>-0.68102209068846309</v>
      </c>
      <c r="FK79" s="2">
        <f>MAX(MIN(IF(AND(PO78=1,NW79&lt;0),-1,1)*(DS79-$C$15)/($C$14-$C$15)*$C$12*$C$21-$C$33*ME79/BE$6 -  PO78*$C$33/$C$21,EO78/$C$19),MAX(FK$8:FK78)*-1)</f>
        <v>-0.7593500095668877</v>
      </c>
      <c r="FL79" s="2">
        <f>MAX(MIN(IF(AND(PP78=1,NX79&lt;0),-1,1)*(DT79-$C$15)/($C$14-$C$15)*$C$12*$C$21-$C$33*MF79/BF$6 -  PP78*$C$33/$C$21,EP78/$C$19),MAX(FL$8:FL78)*-1)</f>
        <v>-0.8376779284453123</v>
      </c>
      <c r="FM79" s="2">
        <f>MAX(MIN(IF(AND(PQ78=1,NY79&lt;0),-1,1)*(DU79-$C$15)/($C$14-$C$15)*$C$12*$C$21-$C$33*MG79/BG$6 -  PQ78*$C$33/$C$21,EQ78/$C$19),MAX(FM$8:FM78)*-1)</f>
        <v>-0.84420937587075306</v>
      </c>
      <c r="FN79" s="2">
        <f>MAX(MIN(IF(AND(PR78=1,NZ79&lt;0),-1,1)*(DV79-$C$15)/($C$14-$C$15)*$C$12*$C$21-$C$33*MH79/BH$6 -  PR78*$C$33/$C$21,ER78/$C$19),MAX(FN$8:FN78)*-1)</f>
        <v>-0.84420937587075306</v>
      </c>
      <c r="FO79" s="2">
        <f>MAX(MIN(IF(AND(PS78=1,OA79&lt;0),-1,1)*(DW79-$C$15)/($C$14-$C$15)*$C$12*$C$21-$C$33*MI79/BI$6 -  PS78*$C$33/$C$21,ES78/$C$19),MAX(FO$8:FO78)*-1)</f>
        <v>-0.84420937587075306</v>
      </c>
      <c r="FP79" s="47">
        <f t="shared" si="526"/>
        <v>2.8400000000000016</v>
      </c>
      <c r="FQ79" s="43">
        <f t="shared" si="527"/>
        <v>0</v>
      </c>
      <c r="FR79" s="43">
        <f t="shared" si="528"/>
        <v>1.5274999999999999</v>
      </c>
      <c r="FS79" s="43">
        <f t="shared" si="529"/>
        <v>0</v>
      </c>
      <c r="FT79" s="43">
        <f t="shared" si="530"/>
        <v>0</v>
      </c>
      <c r="FU79" s="43">
        <f t="shared" si="531"/>
        <v>0</v>
      </c>
      <c r="FV79" s="43">
        <f t="shared" si="532"/>
        <v>0</v>
      </c>
      <c r="FW79" s="43">
        <f t="shared" si="533"/>
        <v>0</v>
      </c>
      <c r="FX79" s="43">
        <f t="shared" si="534"/>
        <v>0</v>
      </c>
      <c r="FY79" s="43">
        <f t="shared" si="535"/>
        <v>0</v>
      </c>
      <c r="FZ79" s="43">
        <f t="shared" si="536"/>
        <v>0</v>
      </c>
      <c r="GA79" s="43">
        <f t="shared" si="537"/>
        <v>0</v>
      </c>
      <c r="GB79" s="43">
        <f t="shared" si="538"/>
        <v>1.5275000000076477</v>
      </c>
      <c r="GC79" s="43">
        <f t="shared" si="539"/>
        <v>1.5275000000000003</v>
      </c>
      <c r="GD79" s="43">
        <f t="shared" si="540"/>
        <v>0</v>
      </c>
      <c r="GE79" s="43">
        <f t="shared" si="541"/>
        <v>0</v>
      </c>
      <c r="GF79" s="43">
        <f t="shared" si="542"/>
        <v>0</v>
      </c>
      <c r="GG79" s="43">
        <f t="shared" si="543"/>
        <v>0</v>
      </c>
      <c r="GH79" s="43">
        <f t="shared" si="544"/>
        <v>0</v>
      </c>
      <c r="GI79" s="43">
        <f t="shared" si="545"/>
        <v>0</v>
      </c>
      <c r="GJ79" s="43">
        <f t="shared" si="546"/>
        <v>0</v>
      </c>
      <c r="GK79" s="43">
        <f t="shared" si="547"/>
        <v>0</v>
      </c>
      <c r="GL79" s="47">
        <f t="shared" si="548"/>
        <v>2.8400000000000016</v>
      </c>
      <c r="GM79" s="43">
        <f t="shared" si="479"/>
        <v>0</v>
      </c>
      <c r="GN79" s="43">
        <f t="shared" si="480"/>
        <v>-8.3967569727611355</v>
      </c>
      <c r="GO79" s="43">
        <f t="shared" si="481"/>
        <v>0</v>
      </c>
      <c r="GP79" s="43">
        <f t="shared" si="482"/>
        <v>0</v>
      </c>
      <c r="GQ79" s="43">
        <f t="shared" si="483"/>
        <v>0</v>
      </c>
      <c r="GR79" s="43">
        <f t="shared" si="484"/>
        <v>0</v>
      </c>
      <c r="GS79" s="43">
        <f t="shared" si="485"/>
        <v>0</v>
      </c>
      <c r="GT79" s="43">
        <f t="shared" si="486"/>
        <v>0</v>
      </c>
      <c r="GU79" s="43">
        <f t="shared" si="487"/>
        <v>0</v>
      </c>
      <c r="GV79" s="43">
        <f t="shared" si="488"/>
        <v>0</v>
      </c>
      <c r="GW79" s="43">
        <f t="shared" si="489"/>
        <v>0</v>
      </c>
      <c r="GX79" s="43">
        <f t="shared" si="490"/>
        <v>-7.3867516705174294</v>
      </c>
      <c r="GY79" s="43">
        <f t="shared" si="491"/>
        <v>-8.9602422809162849</v>
      </c>
      <c r="GZ79" s="43">
        <f t="shared" si="492"/>
        <v>0</v>
      </c>
      <c r="HA79" s="43">
        <f t="shared" si="493"/>
        <v>0</v>
      </c>
      <c r="HB79" s="43">
        <f t="shared" si="494"/>
        <v>0</v>
      </c>
      <c r="HC79" s="43">
        <f t="shared" si="495"/>
        <v>0</v>
      </c>
      <c r="HD79" s="43">
        <f t="shared" si="496"/>
        <v>0</v>
      </c>
      <c r="HE79" s="43">
        <f t="shared" si="497"/>
        <v>0</v>
      </c>
      <c r="HF79" s="43">
        <f t="shared" si="498"/>
        <v>0</v>
      </c>
      <c r="HG79" s="43">
        <f t="shared" si="499"/>
        <v>0</v>
      </c>
      <c r="HH79" s="47">
        <f t="shared" si="549"/>
        <v>2.8400000000000016</v>
      </c>
      <c r="HI79" s="43">
        <f t="shared" si="550"/>
        <v>0</v>
      </c>
      <c r="HJ79" s="43">
        <f t="shared" si="551"/>
        <v>8.3967569727611355</v>
      </c>
      <c r="HK79" s="43">
        <f t="shared" si="552"/>
        <v>0</v>
      </c>
      <c r="HL79" s="43">
        <f t="shared" si="553"/>
        <v>0</v>
      </c>
      <c r="HM79" s="43">
        <f t="shared" si="554"/>
        <v>0</v>
      </c>
      <c r="HN79" s="43">
        <f t="shared" si="555"/>
        <v>0</v>
      </c>
      <c r="HO79" s="43">
        <f t="shared" si="556"/>
        <v>0</v>
      </c>
      <c r="HP79" s="43">
        <f t="shared" si="557"/>
        <v>0</v>
      </c>
      <c r="HQ79" s="43">
        <f t="shared" si="558"/>
        <v>0</v>
      </c>
      <c r="HR79" s="43">
        <f t="shared" si="559"/>
        <v>0</v>
      </c>
      <c r="HS79" s="43">
        <f t="shared" si="560"/>
        <v>0</v>
      </c>
      <c r="HT79" s="43">
        <f t="shared" si="561"/>
        <v>7.3867516705174294</v>
      </c>
      <c r="HU79" s="43">
        <f t="shared" si="562"/>
        <v>8.9602422809162849</v>
      </c>
      <c r="HV79" s="43">
        <f t="shared" si="563"/>
        <v>0</v>
      </c>
      <c r="HW79" s="43">
        <f t="shared" si="564"/>
        <v>0</v>
      </c>
      <c r="HX79" s="43">
        <f t="shared" si="565"/>
        <v>0</v>
      </c>
      <c r="HY79" s="43">
        <f t="shared" si="566"/>
        <v>0</v>
      </c>
      <c r="HZ79" s="43">
        <f t="shared" si="567"/>
        <v>0</v>
      </c>
      <c r="IA79" s="43">
        <f t="shared" si="568"/>
        <v>0</v>
      </c>
      <c r="IB79" s="43">
        <f t="shared" si="569"/>
        <v>0</v>
      </c>
      <c r="IC79" s="43">
        <f t="shared" si="570"/>
        <v>0</v>
      </c>
      <c r="ID79" s="47">
        <f t="shared" si="571"/>
        <v>2.8400000000000016</v>
      </c>
      <c r="IE79" s="43">
        <f t="shared" si="572"/>
        <v>0</v>
      </c>
      <c r="IF79" s="43">
        <f t="shared" si="573"/>
        <v>0</v>
      </c>
      <c r="IG79" s="43">
        <f t="shared" si="574"/>
        <v>0</v>
      </c>
      <c r="IH79" s="43">
        <f t="shared" si="575"/>
        <v>0</v>
      </c>
      <c r="II79" s="43">
        <f t="shared" si="576"/>
        <v>0</v>
      </c>
      <c r="IJ79" s="43">
        <f t="shared" si="577"/>
        <v>0</v>
      </c>
      <c r="IK79" s="43">
        <f t="shared" si="578"/>
        <v>0</v>
      </c>
      <c r="IL79" s="43">
        <f t="shared" si="579"/>
        <v>0</v>
      </c>
      <c r="IM79" s="43">
        <f t="shared" si="580"/>
        <v>0</v>
      </c>
      <c r="IN79" s="43">
        <f t="shared" si="581"/>
        <v>0</v>
      </c>
      <c r="IO79" s="43">
        <f t="shared" si="582"/>
        <v>0</v>
      </c>
      <c r="IP79" s="43">
        <f t="shared" si="583"/>
        <v>0</v>
      </c>
      <c r="IQ79" s="43">
        <f t="shared" si="584"/>
        <v>0</v>
      </c>
      <c r="IR79" s="43">
        <f t="shared" si="585"/>
        <v>0</v>
      </c>
      <c r="IS79" s="43">
        <f t="shared" si="586"/>
        <v>0</v>
      </c>
      <c r="IT79" s="43">
        <f t="shared" si="587"/>
        <v>0</v>
      </c>
      <c r="IU79" s="43">
        <f t="shared" si="588"/>
        <v>0</v>
      </c>
      <c r="IV79" s="43">
        <f t="shared" si="589"/>
        <v>0</v>
      </c>
      <c r="IW79" s="43">
        <f t="shared" si="590"/>
        <v>0</v>
      </c>
      <c r="IX79" s="43">
        <f t="shared" si="591"/>
        <v>0</v>
      </c>
      <c r="IY79" s="43">
        <f t="shared" si="592"/>
        <v>0</v>
      </c>
      <c r="IZ79" s="47">
        <f t="shared" si="593"/>
        <v>2.8400000000000016</v>
      </c>
      <c r="JA79" s="43" t="e">
        <f t="shared" si="690"/>
        <v>#N/A</v>
      </c>
      <c r="JB79" s="43" t="e">
        <f t="shared" si="691"/>
        <v>#N/A</v>
      </c>
      <c r="JC79" s="43" t="e">
        <f t="shared" si="692"/>
        <v>#N/A</v>
      </c>
      <c r="JD79" s="43" t="e">
        <f t="shared" si="693"/>
        <v>#N/A</v>
      </c>
      <c r="JE79" s="43" t="e">
        <f t="shared" si="694"/>
        <v>#N/A</v>
      </c>
      <c r="JF79" s="43" t="e">
        <f t="shared" si="695"/>
        <v>#N/A</v>
      </c>
      <c r="JG79" s="43" t="e">
        <f t="shared" si="696"/>
        <v>#N/A</v>
      </c>
      <c r="JH79" s="43" t="e">
        <f t="shared" si="697"/>
        <v>#N/A</v>
      </c>
      <c r="JI79" s="43" t="e">
        <f t="shared" si="698"/>
        <v>#N/A</v>
      </c>
      <c r="JJ79" s="43" t="e">
        <f t="shared" si="699"/>
        <v>#N/A</v>
      </c>
      <c r="JK79" s="43" t="e">
        <f t="shared" si="700"/>
        <v>#N/A</v>
      </c>
      <c r="JL79" s="43" t="e">
        <f t="shared" si="701"/>
        <v>#N/A</v>
      </c>
      <c r="JM79" s="43" t="e">
        <f t="shared" si="702"/>
        <v>#N/A</v>
      </c>
      <c r="JN79" s="43" t="e">
        <f t="shared" si="703"/>
        <v>#N/A</v>
      </c>
      <c r="JO79" s="43" t="e">
        <f t="shared" si="704"/>
        <v>#N/A</v>
      </c>
      <c r="JP79" s="43" t="e">
        <f t="shared" si="705"/>
        <v>#N/A</v>
      </c>
      <c r="JQ79" s="43" t="e">
        <f t="shared" si="706"/>
        <v>#N/A</v>
      </c>
      <c r="JR79" s="43" t="e">
        <f t="shared" si="707"/>
        <v>#N/A</v>
      </c>
      <c r="JS79" s="43" t="e">
        <f t="shared" si="708"/>
        <v>#N/A</v>
      </c>
      <c r="JT79" s="43" t="e">
        <f t="shared" si="709"/>
        <v>#N/A</v>
      </c>
      <c r="JU79" s="43" t="e">
        <f t="shared" si="710"/>
        <v>#N/A</v>
      </c>
      <c r="JV79" s="47">
        <f t="shared" si="594"/>
        <v>2.8400000000000016</v>
      </c>
      <c r="JW79" s="36">
        <f t="shared" si="595"/>
        <v>0</v>
      </c>
      <c r="JX79" s="36">
        <f t="shared" si="596"/>
        <v>0</v>
      </c>
      <c r="JY79" s="36">
        <f t="shared" si="597"/>
        <v>0</v>
      </c>
      <c r="JZ79" s="36">
        <f t="shared" si="598"/>
        <v>0</v>
      </c>
      <c r="KA79" s="36">
        <f t="shared" si="599"/>
        <v>0</v>
      </c>
      <c r="KB79" s="36">
        <f t="shared" si="600"/>
        <v>0</v>
      </c>
      <c r="KC79" s="36">
        <f t="shared" si="601"/>
        <v>0</v>
      </c>
      <c r="KD79" s="36">
        <f t="shared" si="602"/>
        <v>0</v>
      </c>
      <c r="KE79" s="36">
        <f t="shared" si="603"/>
        <v>0</v>
      </c>
      <c r="KF79" s="36">
        <f t="shared" si="604"/>
        <v>0</v>
      </c>
      <c r="KG79" s="36">
        <f t="shared" si="605"/>
        <v>0</v>
      </c>
      <c r="KH79" s="36">
        <f t="shared" si="606"/>
        <v>0</v>
      </c>
      <c r="KI79" s="36">
        <f t="shared" si="607"/>
        <v>0</v>
      </c>
      <c r="KJ79" s="36">
        <f t="shared" si="608"/>
        <v>0</v>
      </c>
      <c r="KK79" s="36">
        <f t="shared" si="609"/>
        <v>0</v>
      </c>
      <c r="KL79" s="36">
        <f t="shared" si="610"/>
        <v>0</v>
      </c>
      <c r="KM79" s="36">
        <f t="shared" si="611"/>
        <v>0</v>
      </c>
      <c r="KN79" s="36">
        <f t="shared" si="612"/>
        <v>0</v>
      </c>
      <c r="KO79" s="36">
        <f t="shared" si="613"/>
        <v>0</v>
      </c>
      <c r="KP79" s="36">
        <f t="shared" si="614"/>
        <v>0</v>
      </c>
      <c r="KQ79" s="36">
        <f t="shared" si="615"/>
        <v>0</v>
      </c>
      <c r="KR79" s="47">
        <f t="shared" si="616"/>
        <v>2.8400000000000016</v>
      </c>
      <c r="KS79" s="1">
        <f t="shared" si="617"/>
        <v>1</v>
      </c>
      <c r="KT79" s="1">
        <f t="shared" si="618"/>
        <v>0</v>
      </c>
      <c r="KU79" s="1">
        <f t="shared" si="619"/>
        <v>1</v>
      </c>
      <c r="KV79" s="1">
        <f t="shared" si="620"/>
        <v>1</v>
      </c>
      <c r="KW79" s="1">
        <f t="shared" si="621"/>
        <v>1</v>
      </c>
      <c r="KX79" s="1">
        <f t="shared" si="622"/>
        <v>1</v>
      </c>
      <c r="KY79" s="1">
        <f t="shared" si="623"/>
        <v>1</v>
      </c>
      <c r="KZ79" s="1">
        <f t="shared" si="624"/>
        <v>1</v>
      </c>
      <c r="LA79" s="1">
        <f t="shared" si="625"/>
        <v>1</v>
      </c>
      <c r="LB79" s="1">
        <f t="shared" si="626"/>
        <v>1</v>
      </c>
      <c r="LC79" s="1">
        <f t="shared" si="627"/>
        <v>1</v>
      </c>
      <c r="LD79" s="1">
        <f t="shared" si="628"/>
        <v>0</v>
      </c>
      <c r="LE79" s="1">
        <f t="shared" si="629"/>
        <v>0</v>
      </c>
      <c r="LF79" s="1">
        <f t="shared" si="630"/>
        <v>1</v>
      </c>
      <c r="LG79" s="1">
        <f t="shared" si="631"/>
        <v>1</v>
      </c>
      <c r="LH79" s="1">
        <f t="shared" si="632"/>
        <v>1</v>
      </c>
      <c r="LI79" s="1">
        <f t="shared" si="633"/>
        <v>1</v>
      </c>
      <c r="LJ79" s="1">
        <f t="shared" si="634"/>
        <v>1</v>
      </c>
      <c r="LK79" s="1">
        <f t="shared" si="635"/>
        <v>1</v>
      </c>
      <c r="LL79" s="1">
        <f t="shared" si="636"/>
        <v>1</v>
      </c>
      <c r="LM79" s="1">
        <f t="shared" si="637"/>
        <v>1</v>
      </c>
      <c r="LN79" s="47">
        <f t="shared" si="638"/>
        <v>2.8400000000000016</v>
      </c>
      <c r="LO79" s="43">
        <f t="shared" si="639"/>
        <v>0</v>
      </c>
      <c r="LP79" s="43">
        <f t="shared" si="640"/>
        <v>0.85997269107808183</v>
      </c>
      <c r="LQ79" s="43">
        <f t="shared" si="641"/>
        <v>0</v>
      </c>
      <c r="LR79" s="43">
        <f t="shared" si="642"/>
        <v>0</v>
      </c>
      <c r="LS79" s="43">
        <f t="shared" si="643"/>
        <v>0</v>
      </c>
      <c r="LT79" s="43">
        <f t="shared" si="644"/>
        <v>0</v>
      </c>
      <c r="LU79" s="43">
        <f t="shared" si="645"/>
        <v>0</v>
      </c>
      <c r="LV79" s="43">
        <f t="shared" si="646"/>
        <v>0</v>
      </c>
      <c r="LW79" s="43">
        <f t="shared" si="647"/>
        <v>0</v>
      </c>
      <c r="LX79" s="43">
        <f t="shared" si="648"/>
        <v>0</v>
      </c>
      <c r="LY79" s="43">
        <f t="shared" si="649"/>
        <v>0</v>
      </c>
      <c r="LZ79" s="43">
        <f t="shared" si="650"/>
        <v>2.6126368466527667</v>
      </c>
      <c r="MA79" s="43">
        <f t="shared" si="651"/>
        <v>0.51053471871380829</v>
      </c>
      <c r="MB79" s="43">
        <f t="shared" si="652"/>
        <v>0</v>
      </c>
      <c r="MC79" s="43">
        <f t="shared" si="653"/>
        <v>0</v>
      </c>
      <c r="MD79" s="43">
        <f t="shared" si="654"/>
        <v>0</v>
      </c>
      <c r="ME79" s="43">
        <f t="shared" si="655"/>
        <v>0</v>
      </c>
      <c r="MF79" s="43">
        <f t="shared" si="656"/>
        <v>0</v>
      </c>
      <c r="MG79" s="43">
        <f t="shared" si="657"/>
        <v>0</v>
      </c>
      <c r="MH79" s="43">
        <f t="shared" si="658"/>
        <v>0</v>
      </c>
      <c r="MI79" s="43">
        <f t="shared" si="659"/>
        <v>0</v>
      </c>
      <c r="MJ79" s="47">
        <f t="shared" si="660"/>
        <v>2.8400000000000016</v>
      </c>
      <c r="MK79" s="43" t="e">
        <f t="shared" si="500"/>
        <v>#N/A</v>
      </c>
      <c r="ML79" s="43" t="e">
        <f t="shared" si="711"/>
        <v>#N/A</v>
      </c>
      <c r="MM79" s="43" t="e">
        <f t="shared" si="712"/>
        <v>#N/A</v>
      </c>
      <c r="MN79" s="43" t="e">
        <f t="shared" si="713"/>
        <v>#N/A</v>
      </c>
      <c r="MO79" s="43" t="e">
        <f t="shared" si="714"/>
        <v>#N/A</v>
      </c>
      <c r="MP79" s="43" t="e">
        <f t="shared" si="715"/>
        <v>#N/A</v>
      </c>
      <c r="MQ79" s="43" t="e">
        <f t="shared" si="716"/>
        <v>#N/A</v>
      </c>
      <c r="MR79" s="43" t="e">
        <f t="shared" si="717"/>
        <v>#N/A</v>
      </c>
      <c r="MS79" s="43" t="e">
        <f t="shared" si="718"/>
        <v>#N/A</v>
      </c>
      <c r="MT79" s="43" t="e">
        <f t="shared" si="719"/>
        <v>#N/A</v>
      </c>
      <c r="MU79" s="43" t="e">
        <f t="shared" si="720"/>
        <v>#N/A</v>
      </c>
      <c r="MV79" s="43" t="e">
        <f t="shared" si="721"/>
        <v>#N/A</v>
      </c>
      <c r="MW79" s="43" t="e">
        <f t="shared" si="722"/>
        <v>#N/A</v>
      </c>
      <c r="MX79" s="43" t="e">
        <f t="shared" si="723"/>
        <v>#N/A</v>
      </c>
      <c r="MY79" s="43" t="e">
        <f t="shared" si="724"/>
        <v>#N/A</v>
      </c>
      <c r="MZ79" s="43" t="e">
        <f t="shared" si="725"/>
        <v>#N/A</v>
      </c>
      <c r="NA79" s="43" t="e">
        <f t="shared" si="726"/>
        <v>#N/A</v>
      </c>
      <c r="NB79" s="43" t="e">
        <f t="shared" si="727"/>
        <v>#N/A</v>
      </c>
      <c r="NC79" s="43" t="e">
        <f t="shared" si="728"/>
        <v>#N/A</v>
      </c>
      <c r="ND79" s="43" t="e">
        <f t="shared" si="729"/>
        <v>#N/A</v>
      </c>
      <c r="NE79" s="43" t="e">
        <f t="shared" si="730"/>
        <v>#N/A</v>
      </c>
      <c r="NF79" s="47">
        <f t="shared" si="661"/>
        <v>2.8400000000000016</v>
      </c>
      <c r="NG79" s="43">
        <f>IF(OY78=0,MIN('Drive Train'!$F$35-FQ78*$C$19*'Drive Train'!$F$39,NG78+$C$39)-$C$7,IF(LO78-1&lt;=0,0,IF($C$37=Motors!$C$30,MAX(MAX(NG$8:NG78)*-1,NG78-$C$39),MAX(0,MAX(NG$8:NG78)*-1,NG78-$C$39))))</f>
        <v>0</v>
      </c>
      <c r="NH79" s="43">
        <f>IF(OZ78=0,MIN('Drive Train'!$F$35-FR78*$C$19*'Drive Train'!$F$39,NH78+$C$39)-$C$7,IF(LP78-1&lt;=0,0,IF($C$37=Motors!$C$30,MAX(MAX(NH$8:NH78)*-1,NH78-$C$39),MAX(0,MAX(NH$8:NH78)*-1,NH78-$C$39))))</f>
        <v>0</v>
      </c>
      <c r="NI79" s="43">
        <f>IF(PA78=0,MIN('Drive Train'!$F$35-FS78*$C$19*'Drive Train'!$F$39,NI78+$C$39)-$C$7,IF(LQ78-1&lt;=0,0,IF($C$37=Motors!$C$30,MAX(MAX(NI$8:NI78)*-1,NI78-$C$39),MAX(0,MAX(NI$8:NI78)*-1,NI78-$C$39))))</f>
        <v>0</v>
      </c>
      <c r="NJ79" s="43">
        <f>IF(PB78=0,MIN('Drive Train'!$F$35-FT78*$C$19*'Drive Train'!$F$39,NJ78+$C$39)-$C$7,IF(LR78-1&lt;=0,0,IF($C$37=Motors!$C$30,MAX(MAX(NJ$8:NJ78)*-1,NJ78-$C$39),MAX(0,MAX(NJ$8:NJ78)*-1,NJ78-$C$39))))</f>
        <v>0</v>
      </c>
      <c r="NK79" s="43">
        <f>IF(PC78=0,MIN('Drive Train'!$F$35-FU78*$C$19*'Drive Train'!$F$39,NK78+$C$39)-$C$7,IF(LS78-1&lt;=0,0,IF($C$37=Motors!$C$30,MAX(MAX(NK$8:NK78)*-1,NK78-$C$39),MAX(0,MAX(NK$8:NK78)*-1,NK78-$C$39))))</f>
        <v>0</v>
      </c>
      <c r="NL79" s="43">
        <f>IF(PD78=0,MIN('Drive Train'!$F$35-FV78*$C$19*'Drive Train'!$F$39,NL78+$C$39)-$C$7,IF(LT78-1&lt;=0,0,IF($C$37=Motors!$C$30,MAX(MAX(NL$8:NL78)*-1,NL78-$C$39),MAX(0,MAX(NL$8:NL78)*-1,NL78-$C$39))))</f>
        <v>0</v>
      </c>
      <c r="NM79" s="43">
        <f>IF(PE78=0,MIN('Drive Train'!$F$35-FW78*$C$19*'Drive Train'!$F$39,NM78+$C$39)-$C$7,IF(LU78-1&lt;=0,0,IF($C$37=Motors!$C$30,MAX(MAX(NM$8:NM78)*-1,NM78-$C$39),MAX(0,MAX(NM$8:NM78)*-1,NM78-$C$39))))</f>
        <v>0</v>
      </c>
      <c r="NN79" s="43">
        <f>IF(PF78=0,MIN('Drive Train'!$F$35-FX78*$C$19*'Drive Train'!$F$39,NN78+$C$39)-$C$7,IF(LV78-1&lt;=0,0,IF($C$37=Motors!$C$30,MAX(MAX(NN$8:NN78)*-1,NN78-$C$39),MAX(0,MAX(NN$8:NN78)*-1,NN78-$C$39))))</f>
        <v>0</v>
      </c>
      <c r="NO79" s="43">
        <f>IF(PG78=0,MIN('Drive Train'!$F$35-FY78*$C$19*'Drive Train'!$F$39,NO78+$C$39)-$C$7,IF(LW78-1&lt;=0,0,IF($C$37=Motors!$C$30,MAX(MAX(NO$8:NO78)*-1,NO78-$C$39),MAX(0,MAX(NO$8:NO78)*-1,NO78-$C$39))))</f>
        <v>0</v>
      </c>
      <c r="NP79" s="43">
        <f>IF(PH78=0,MIN('Drive Train'!$F$35-FZ78*$C$19*'Drive Train'!$F$39,NP78+$C$39)-$C$7,IF(LX78-1&lt;=0,0,IF($C$37=Motors!$C$30,MAX(MAX(NP$8:NP78)*-1,NP78-$C$39),MAX(0,MAX(NP$8:NP78)*-1,NP78-$C$39))))</f>
        <v>0</v>
      </c>
      <c r="NQ79" s="43">
        <f>IF(PI78=0,MIN('Drive Train'!$F$35-GA78*$C$19*'Drive Train'!$F$39,NQ78+$C$39)-$C$7,IF(LY78-1&lt;=0,0,IF($C$37=Motors!$C$30,MAX(MAX(NQ$8:NQ78)*-1,NQ78-$C$39),MAX(0,MAX(NQ$8:NQ78)*-1,NQ78-$C$39))))</f>
        <v>0</v>
      </c>
      <c r="NR79" s="43">
        <f>IF(PJ78=0,MIN('Drive Train'!$F$35-GB78*$C$19*'Drive Train'!$F$39,NR78+$C$39)-$C$7,IF(LZ78-1&lt;=0,0,IF($C$37=Motors!$C$30,MAX(MAX(NR$8:NR78)*-1,NR78-$C$39),MAX(0,MAX(NR$8:NR78)*-1,NR78-$C$39))))</f>
        <v>0</v>
      </c>
      <c r="NS79" s="43">
        <f>IF(PK78=0,MIN('Drive Train'!$F$35-GC78*$C$19*'Drive Train'!$F$39,NS78+$C$39)-$C$7,IF(MA78-1&lt;=0,0,IF($C$37=Motors!$C$30,MAX(MAX(NS$8:NS78)*-1,NS78-$C$39),MAX(0,MAX(NS$8:NS78)*-1,NS78-$C$39))))</f>
        <v>0</v>
      </c>
      <c r="NT79" s="43">
        <f>IF(PL78=0,MIN('Drive Train'!$F$35-GD78*$C$19*'Drive Train'!$F$39,NT78+$C$39)-$C$7,IF(MB78-1&lt;=0,0,IF($C$37=Motors!$C$30,MAX(MAX(NT$8:NT78)*-1,NT78-$C$39),MAX(0,MAX(NT$8:NT78)*-1,NT78-$C$39))))</f>
        <v>0</v>
      </c>
      <c r="NU79" s="43">
        <f>IF(PM78=0,MIN('Drive Train'!$F$35-GE78*$C$19*'Drive Train'!$F$39,NU78+$C$39)-$C$7,IF(MC78-1&lt;=0,0,IF($C$37=Motors!$C$30,MAX(MAX(NU$8:NU78)*-1,NU78-$C$39),MAX(0,MAX(NU$8:NU78)*-1,NU78-$C$39))))</f>
        <v>0</v>
      </c>
      <c r="NV79" s="43">
        <f>IF(PN78=0,MIN('Drive Train'!$F$35-GF78*$C$19*'Drive Train'!$F$39,NV78+$C$39)-$C$7,IF(MD78-1&lt;=0,0,IF($C$37=Motors!$C$30,MAX(MAX(NV$8:NV78)*-1,NV78-$C$39),MAX(0,MAX(NV$8:NV78)*-1,NV78-$C$39))))</f>
        <v>0</v>
      </c>
      <c r="NW79" s="43">
        <f>IF(PO78=0,MIN('Drive Train'!$F$35-GG78*$C$19*'Drive Train'!$F$39,NW78+$C$39)-$C$7,IF(ME78-1&lt;=0,0,IF($C$37=Motors!$C$30,MAX(MAX(NW$8:NW78)*-1,NW78-$C$39),MAX(0,MAX(NW$8:NW78)*-1,NW78-$C$39))))</f>
        <v>0</v>
      </c>
      <c r="NX79" s="43">
        <f>IF(PP78=0,MIN('Drive Train'!$F$35-GH78*$C$19*'Drive Train'!$F$39,NX78+$C$39)-$C$7,IF(MF78-1&lt;=0,0,IF($C$37=Motors!$C$30,MAX(MAX(NX$8:NX78)*-1,NX78-$C$39),MAX(0,MAX(NX$8:NX78)*-1,NX78-$C$39))))</f>
        <v>0</v>
      </c>
      <c r="NY79" s="43">
        <f>IF(PQ78=0,MIN('Drive Train'!$F$35-GI78*$C$19*'Drive Train'!$F$39,NY78+$C$39)-$C$7,IF(MG78-1&lt;=0,0,IF($C$37=Motors!$C$30,MAX(MAX(NY$8:NY78)*-1,NY78-$C$39),MAX(0,MAX(NY$8:NY78)*-1,NY78-$C$39))))</f>
        <v>0</v>
      </c>
      <c r="NZ79" s="43">
        <f>IF(PR78=0,MIN('Drive Train'!$F$35-GJ78*$C$19*'Drive Train'!$F$39,NZ78+$C$39)-$C$7,IF(MH78-1&lt;=0,0,IF($C$37=Motors!$C$30,MAX(MAX(NZ$8:NZ78)*-1,NZ78-$C$39),MAX(0,MAX(NZ$8:NZ78)*-1,NZ78-$C$39))))</f>
        <v>0</v>
      </c>
      <c r="OA79" s="43">
        <f>IF(PS78=0,MIN('Drive Train'!$F$35-GK78*$C$19*'Drive Train'!$F$39,OA78+$C$39)-$C$7,IF(MI78-1&lt;=0,0,IF($C$37=Motors!$C$30,MAX(MAX(OA$8:OA78)*-1,OA78-$C$39),MAX(0,MAX(OA$8:OA78)*-1,OA78-$C$39))))</f>
        <v>0</v>
      </c>
      <c r="OB79" s="47">
        <f t="shared" si="662"/>
        <v>2.8400000000000016</v>
      </c>
      <c r="OC79" s="43">
        <f>'Drive Train'!$F$35-(FQ79*$C$13)*$C$19*'Drive Train'!$F$39</f>
        <v>12.4</v>
      </c>
      <c r="OD79" s="43">
        <f>'Drive Train'!$F$35-(FR79*$C$13)*$C$19*'Drive Train'!$F$39</f>
        <v>12.335845000000001</v>
      </c>
      <c r="OE79" s="43">
        <f>'Drive Train'!$F$35-(FS79*$C$13)*$C$19*'Drive Train'!$F$39</f>
        <v>12.4</v>
      </c>
      <c r="OF79" s="43">
        <f>'Drive Train'!$F$35-(FT79*$C$13)*$C$19*'Drive Train'!$F$39</f>
        <v>12.4</v>
      </c>
      <c r="OG79" s="43">
        <f>'Drive Train'!$F$35-(FU79*$C$13)*$C$19*'Drive Train'!$F$39</f>
        <v>12.4</v>
      </c>
      <c r="OH79" s="43">
        <f>'Drive Train'!$F$35-(FV79*$C$13)*$C$19*'Drive Train'!$F$39</f>
        <v>12.4</v>
      </c>
      <c r="OI79" s="43">
        <f>'Drive Train'!$F$35-(FW79*$C$13)*$C$19*'Drive Train'!$F$39</f>
        <v>12.4</v>
      </c>
      <c r="OJ79" s="43">
        <f>'Drive Train'!$F$35-(FX79*$C$13)*$C$19*'Drive Train'!$F$39</f>
        <v>12.4</v>
      </c>
      <c r="OK79" s="43">
        <f>'Drive Train'!$F$35-(FY79*$C$13)*$C$19*'Drive Train'!$F$39</f>
        <v>12.4</v>
      </c>
      <c r="OL79" s="43">
        <f>'Drive Train'!$F$35-(FZ79*$C$13)*$C$19*'Drive Train'!$F$39</f>
        <v>12.4</v>
      </c>
      <c r="OM79" s="43">
        <f>'Drive Train'!$F$35-(GA79*$C$13)*$C$19*'Drive Train'!$F$39</f>
        <v>12.4</v>
      </c>
      <c r="ON79" s="43">
        <f>'Drive Train'!$F$35-(GB79*$C$13)*$C$19*'Drive Train'!$F$39</f>
        <v>12.335844999999679</v>
      </c>
      <c r="OO79" s="43">
        <f>'Drive Train'!$F$35-(GC79*$C$13)*$C$19*'Drive Train'!$F$39</f>
        <v>12.335845000000001</v>
      </c>
      <c r="OP79" s="43">
        <f>'Drive Train'!$F$35-(GD79*$C$13)*$C$19*'Drive Train'!$F$39</f>
        <v>12.4</v>
      </c>
      <c r="OQ79" s="43">
        <f>'Drive Train'!$F$35-(GE79*$C$13)*$C$19*'Drive Train'!$F$39</f>
        <v>12.4</v>
      </c>
      <c r="OR79" s="43">
        <f>'Drive Train'!$F$35-(GF79*$C$13)*$C$19*'Drive Train'!$F$39</f>
        <v>12.4</v>
      </c>
      <c r="OS79" s="43">
        <f>'Drive Train'!$F$35-(GG79*$C$13)*$C$19*'Drive Train'!$F$39</f>
        <v>12.4</v>
      </c>
      <c r="OT79" s="43">
        <f>'Drive Train'!$F$35-(GH79*$C$13)*$C$19*'Drive Train'!$F$39</f>
        <v>12.4</v>
      </c>
      <c r="OU79" s="43">
        <f>'Drive Train'!$F$35-(GI79*$C$13)*$C$19*'Drive Train'!$F$39</f>
        <v>12.4</v>
      </c>
      <c r="OV79" s="43">
        <f>'Drive Train'!$F$35-(GJ79*$C$13)*$C$19*'Drive Train'!$F$39</f>
        <v>12.4</v>
      </c>
      <c r="OW79" s="43">
        <f>'Drive Train'!$F$35-(GK79*$C$13)*$C$19*'Drive Train'!$F$39</f>
        <v>12.4</v>
      </c>
      <c r="OX79" s="47">
        <f t="shared" si="663"/>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190">
        <f t="shared" si="664"/>
        <v>2.8400000000000016</v>
      </c>
      <c r="PU79" s="43">
        <f t="shared" si="665"/>
        <v>15.29521453649356</v>
      </c>
      <c r="PV79" s="43">
        <f t="shared" si="666"/>
        <v>22.884895829892606</v>
      </c>
      <c r="PW79" s="43">
        <f t="shared" si="667"/>
        <v>19.659205245198354</v>
      </c>
      <c r="PX79" s="43">
        <f t="shared" si="668"/>
        <v>15.922362554936914</v>
      </c>
      <c r="PY79" s="43">
        <f t="shared" si="669"/>
        <v>13.997470007769731</v>
      </c>
      <c r="PZ79" s="43">
        <f t="shared" si="670"/>
        <v>12.208295022960858</v>
      </c>
      <c r="QA79" s="43">
        <f t="shared" si="671"/>
        <v>11.812774381794295</v>
      </c>
      <c r="QB79" s="43">
        <f t="shared" si="672"/>
        <v>11.153060367918922</v>
      </c>
      <c r="QC79" s="43">
        <f t="shared" si="673"/>
        <v>10.945422930559467</v>
      </c>
      <c r="QD79" s="43">
        <f t="shared" si="674"/>
        <v>10.744299234348867</v>
      </c>
      <c r="QE79" s="43">
        <f t="shared" si="675"/>
        <v>10.598935127087987</v>
      </c>
      <c r="QF79" s="43">
        <f t="shared" si="676"/>
        <v>14.189674647952302</v>
      </c>
      <c r="QG79" s="43">
        <f t="shared" si="677"/>
        <v>14.870929841741985</v>
      </c>
      <c r="QH79" s="43">
        <f t="shared" si="678"/>
        <v>15.34277343263344</v>
      </c>
      <c r="QI79" s="43">
        <f t="shared" si="679"/>
        <v>15.225720822529869</v>
      </c>
      <c r="QJ79" s="43">
        <f t="shared" si="680"/>
        <v>15.866407696386977</v>
      </c>
      <c r="QK79" s="43">
        <f t="shared" si="681"/>
        <v>16.23173898600314</v>
      </c>
      <c r="QL79" s="43">
        <f t="shared" si="682"/>
        <v>16.322777686005129</v>
      </c>
      <c r="QM79" s="43">
        <f t="shared" si="683"/>
        <v>16.11264101882972</v>
      </c>
      <c r="QN79" s="43">
        <f t="shared" si="684"/>
        <v>16.187403996628273</v>
      </c>
      <c r="QO79" s="43">
        <f t="shared" si="685"/>
        <v>16.005121974387158</v>
      </c>
      <c r="QP79" s="47">
        <f t="shared" si="686"/>
        <v>2.8400000000000016</v>
      </c>
      <c r="QQ79" s="43">
        <f t="shared" si="501"/>
        <v>0</v>
      </c>
      <c r="QR79" s="43">
        <f t="shared" si="502"/>
        <v>1.9887219367401305E-2</v>
      </c>
      <c r="QS79" s="43">
        <f t="shared" si="503"/>
        <v>0</v>
      </c>
      <c r="QT79" s="43">
        <f t="shared" si="504"/>
        <v>0</v>
      </c>
      <c r="QU79" s="43">
        <f t="shared" si="505"/>
        <v>0</v>
      </c>
      <c r="QV79" s="43">
        <f t="shared" si="506"/>
        <v>0</v>
      </c>
      <c r="QW79" s="43">
        <f t="shared" si="507"/>
        <v>0</v>
      </c>
      <c r="QX79" s="43">
        <f t="shared" si="508"/>
        <v>0</v>
      </c>
      <c r="QY79" s="43">
        <f t="shared" si="509"/>
        <v>0</v>
      </c>
      <c r="QZ79" s="43">
        <f t="shared" si="510"/>
        <v>0</v>
      </c>
      <c r="RA79" s="43">
        <f t="shared" si="511"/>
        <v>0</v>
      </c>
      <c r="RB79" s="43">
        <f t="shared" si="512"/>
        <v>1.9887219367500878E-2</v>
      </c>
      <c r="RC79" s="43">
        <f t="shared" si="513"/>
        <v>1.9887219367401312E-2</v>
      </c>
      <c r="RD79" s="43">
        <f t="shared" si="514"/>
        <v>0</v>
      </c>
      <c r="RE79" s="43">
        <f t="shared" si="515"/>
        <v>0</v>
      </c>
      <c r="RF79" s="43">
        <f t="shared" si="516"/>
        <v>0</v>
      </c>
      <c r="RG79" s="43">
        <f t="shared" si="517"/>
        <v>0</v>
      </c>
      <c r="RH79" s="43">
        <f t="shared" si="518"/>
        <v>0</v>
      </c>
      <c r="RI79" s="43">
        <f t="shared" si="519"/>
        <v>0</v>
      </c>
      <c r="RJ79" s="43">
        <f t="shared" si="520"/>
        <v>0</v>
      </c>
      <c r="RK79" s="43">
        <f t="shared" si="521"/>
        <v>0</v>
      </c>
      <c r="RL79" s="47">
        <f t="shared" si="687"/>
        <v>2.8400000000000016</v>
      </c>
      <c r="RM79" s="2">
        <f>IF(AND(LO79&gt;=LO$6*'Drive Train'!$AA$52,LO79&lt;=LO$6*'Drive Train'!$AA$53,KS79=0,JW79=0,EU79&gt;0),$C$17,0)</f>
        <v>0</v>
      </c>
      <c r="RN79" s="2">
        <f>IF(AND(LP79&gt;=LP$6*'Drive Train'!$AA$52,LP79&lt;=LP$6*'Drive Train'!$AA$53,KT79=0,JX79=0,EV79&gt;0),$C$17,0)</f>
        <v>0</v>
      </c>
      <c r="RO79" s="2">
        <f>IF(AND(LQ79&gt;=LQ$6*'Drive Train'!$AA$52,LQ79&lt;=LQ$6*'Drive Train'!$AA$53,KU79=0,JY79=0,EW79&gt;0),$C$17,0)</f>
        <v>0</v>
      </c>
      <c r="RP79" s="2">
        <f>IF(AND(LR79&gt;=LR$6*'Drive Train'!$AA$52,LR79&lt;=LR$6*'Drive Train'!$AA$53,KV79=0,JZ79=0,EX79&gt;0),$C$17,0)</f>
        <v>0</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v>
      </c>
      <c r="RY79" s="2">
        <f>IF(AND(MA79&gt;=MA$6*'Drive Train'!$AA$52,MA79&lt;=MA$6*'Drive Train'!$AA$53,LE79=0,KI79=0,FG79&gt;0),$C$17,0)</f>
        <v>0</v>
      </c>
      <c r="RZ79" s="2">
        <f>IF(AND(MB79&gt;=MB$6*'Drive Train'!$AA$52,MB79&lt;=MB$6*'Drive Train'!$AA$53,LF79=0,KJ79=0,FH79&gt;0),$C$17,0)</f>
        <v>0</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688"/>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689"/>
        <v>2.8400000000000016</v>
      </c>
    </row>
    <row r="80" spans="2:524" x14ac:dyDescent="0.3">
      <c r="B80" s="1"/>
      <c r="C80" s="44" t="s">
        <v>201</v>
      </c>
      <c r="E80" s="14">
        <f>PU6</f>
        <v>1.7600000000000009</v>
      </c>
      <c r="F80" s="14">
        <f>QF6*VLOOKUP('Drive Train'!$AK$3,$E$98:$F$99,2,FALSE)</f>
        <v>3.200000000000002</v>
      </c>
      <c r="G80" s="14">
        <f>QG6*VLOOKUP('Drive Train'!$AK$3,$E$98:$F$99,2,FALSE)</f>
        <v>2.8800000000000017</v>
      </c>
      <c r="H80" s="14">
        <f>QH6*VLOOKUP('Drive Train'!$AK$3,$E$98:$F$99,2,FALSE)</f>
        <v>2.6800000000000015</v>
      </c>
      <c r="I80" s="14">
        <f>QI6*VLOOKUP('Drive Train'!$AK$3,$E$98:$F$99,2,FALSE)</f>
        <v>2.4800000000000013</v>
      </c>
      <c r="J80" s="14">
        <f>QJ6*VLOOKUP('Drive Train'!$AK$3,$E$98:$F$99,2,FALSE)</f>
        <v>2.4000000000000012</v>
      </c>
      <c r="K80" s="14">
        <f>QK6*VLOOKUP('Drive Train'!$AK$3,$E$98:$F$99,2,FALSE)</f>
        <v>2.2800000000000011</v>
      </c>
      <c r="L80" s="14">
        <f>QL6*VLOOKUP('Drive Train'!$AK$3,$E$98:$F$99,2,FALSE)</f>
        <v>2.160000000000001</v>
      </c>
      <c r="M80" s="14">
        <f>QM6*VLOOKUP('Drive Train'!$AK$3,$E$98:$F$99,2,FALSE)</f>
        <v>2.0400000000000009</v>
      </c>
      <c r="N80" s="14">
        <f>QN6*VLOOKUP('Drive Train'!$AK$3,$E$98:$F$99,2,FALSE)</f>
        <v>2.0000000000000009</v>
      </c>
      <c r="O80" s="14">
        <f>QO6*VLOOKUP('Drive Train'!$AK$3,$E$98:$F$99,2,FALSE)</f>
        <v>1.920000000000001</v>
      </c>
      <c r="R80" s="49">
        <f t="shared" si="52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47">
        <f t="shared" si="523"/>
        <v>2.8800000000000017</v>
      </c>
      <c r="AO80" s="36">
        <f>LO80*12*60/(PI() * 'Drive Train'!$F$15)/S$6*ABS(S80)</f>
        <v>0</v>
      </c>
      <c r="AP80" s="36">
        <f>LP80*12*60/(PI() * 'Drive Train'!$F$15)/T$6*ABS(T80)</f>
        <v>0</v>
      </c>
      <c r="AQ80" s="36">
        <f>LQ80*12*60/(PI() * 'Drive Train'!$F$15)/U$6*ABS(U80)</f>
        <v>0</v>
      </c>
      <c r="AR80" s="36">
        <f>LR80*12*60/(PI() * 'Drive Train'!$F$15)/V$6*ABS(V80)</f>
        <v>0</v>
      </c>
      <c r="AS80" s="36">
        <f>LS80*12*60/(PI() * 'Drive Train'!$F$15)/W$6*ABS(W80)</f>
        <v>0</v>
      </c>
      <c r="AT80" s="36">
        <f>LT80*12*60/(PI() * 'Drive Train'!$F$15)/X$6*ABS(X80)</f>
        <v>0</v>
      </c>
      <c r="AU80" s="36">
        <f>LU80*12*60/(PI() * 'Drive Train'!$F$15)/Y$6*ABS(Y80)</f>
        <v>0</v>
      </c>
      <c r="AV80" s="36">
        <f>LV80*12*60/(PI() * 'Drive Train'!$F$15)/Z$6*ABS(Z80)</f>
        <v>0</v>
      </c>
      <c r="AW80" s="36">
        <f>LW80*12*60/(PI() * 'Drive Train'!$F$15)/AA$6*ABS(AA80)</f>
        <v>0</v>
      </c>
      <c r="AX80" s="36">
        <f>LX80*12*60/(PI() * 'Drive Train'!$F$15)/AB$6*ABS(AB80)</f>
        <v>0</v>
      </c>
      <c r="AY80" s="36">
        <f>LY80*12*60/(PI() * 'Drive Train'!$F$15)/AC$6*ABS(AC80)</f>
        <v>0</v>
      </c>
      <c r="AZ80" s="36">
        <f>LZ80*12*60/(PI() * 'Drive Train'!$F$15)/AD$6*ABS(AD80)</f>
        <v>0</v>
      </c>
      <c r="BA80" s="36">
        <f>MA80*12*60/(PI() * 'Drive Train'!$F$15)/AE$6*ABS(AE80)</f>
        <v>0</v>
      </c>
      <c r="BB80" s="36">
        <f>MB80*12*60/(PI() * 'Drive Train'!$F$15)/AF$6*ABS(AF80)</f>
        <v>0</v>
      </c>
      <c r="BC80" s="36">
        <f>MC80*12*60/(PI() * 'Drive Train'!$F$15)/AG$6*ABS(AG80)</f>
        <v>0</v>
      </c>
      <c r="BD80" s="36">
        <f>MD80*12*60/(PI() * 'Drive Train'!$F$15)/AH$6*ABS(AH80)</f>
        <v>0</v>
      </c>
      <c r="BE80" s="36">
        <f>ME80*12*60/(PI() * 'Drive Train'!$F$15)/AI$6*ABS(AI80)</f>
        <v>0</v>
      </c>
      <c r="BF80" s="36">
        <f>MF80*12*60/(PI() * 'Drive Train'!$F$15)/AJ$6*ABS(AJ80)</f>
        <v>0</v>
      </c>
      <c r="BG80" s="36">
        <f>MG80*12*60/(PI() * 'Drive Train'!$F$15)/AK$6*ABS(AK80)</f>
        <v>0</v>
      </c>
      <c r="BH80" s="36">
        <f>MH80*12*60/(PI() * 'Drive Train'!$F$15)/AL$6*ABS(AL80)</f>
        <v>0</v>
      </c>
      <c r="BI80" s="36">
        <f>MI80*12*60/(PI() * 'Drive Train'!$F$15)/AM$6*ABS(AM80)</f>
        <v>0</v>
      </c>
      <c r="BJ80" s="47">
        <f t="shared" si="455"/>
        <v>2.8800000000000017</v>
      </c>
      <c r="BK80" s="2">
        <f>IF(OR(KS79=1,AND($C$37=Motors!$C$32,OY79=1)),0,IF(NG80=0,-(CG79+$C$15)/($C$14-$C$15)*$C$12,($C$11*S80-AO80)/($C$11*S80)*$C$12*S80))</f>
        <v>0</v>
      </c>
      <c r="BL80" s="2">
        <f>IF(OR(KT79=1,AND($C$37=Motors!$C$32,OZ79=1)),0,IF(NH80=0,-(CH79+$C$15)/($C$14-$C$15)*$C$12,($C$11*T80-AP80)/($C$11*T80)*$C$12*T80))</f>
        <v>0</v>
      </c>
      <c r="BM80" s="2">
        <f>IF(OR(KU79=1,AND($C$37=Motors!$C$32,PA79=1)),0,IF(NI80=0,-(CI79+$C$15)/($C$14-$C$15)*$C$12,($C$11*U80-AQ80)/($C$11*U80)*$C$12*U80))</f>
        <v>0</v>
      </c>
      <c r="BN80" s="2">
        <f>IF(OR(KV79=1,AND($C$37=Motors!$C$32,PB79=1)),0,IF(NJ80=0,-(CJ79+$C$15)/($C$14-$C$15)*$C$12,($C$11*V80-AR80)/($C$11*V80)*$C$12*V80))</f>
        <v>0</v>
      </c>
      <c r="BO80" s="2">
        <f>IF(OR(KW79=1,AND($C$37=Motors!$C$32,PC79=1)),0,IF(NK80=0,-(CK79+$C$15)/($C$14-$C$15)*$C$12,($C$11*W80-AS80)/($C$11*W80)*$C$12*W80))</f>
        <v>0</v>
      </c>
      <c r="BP80" s="2">
        <f>IF(OR(KX79=1,AND($C$37=Motors!$C$32,PD79=1)),0,IF(NL80=0,-(CL79+$C$15)/($C$14-$C$15)*$C$12,($C$11*X80-AT80)/($C$11*X80)*$C$12*X80))</f>
        <v>0</v>
      </c>
      <c r="BQ80" s="2">
        <f>IF(OR(KY79=1,AND($C$37=Motors!$C$32,PE79=1)),0,IF(NM80=0,-(CM79+$C$15)/($C$14-$C$15)*$C$12,($C$11*Y80-AU80)/($C$11*Y80)*$C$12*Y80))</f>
        <v>0</v>
      </c>
      <c r="BR80" s="2">
        <f>IF(OR(KZ79=1,AND($C$37=Motors!$C$32,PF79=1)),0,IF(NN80=0,-(CN79+$C$15)/($C$14-$C$15)*$C$12,($C$11*Z80-AV80)/($C$11*Z80)*$C$12*Z80))</f>
        <v>0</v>
      </c>
      <c r="BS80" s="2">
        <f>IF(OR(LA79=1,AND($C$37=Motors!$C$32,PG79=1)),0,IF(NO80=0,-(CO79+$C$15)/($C$14-$C$15)*$C$12,($C$11*AA80-AW80)/($C$11*AA80)*$C$12*AA80))</f>
        <v>0</v>
      </c>
      <c r="BT80" s="2">
        <f>IF(OR(LB79=1,AND($C$37=Motors!$C$32,PH79=1)),0,IF(NP80=0,-(CP79+$C$15)/($C$14-$C$15)*$C$12,($C$11*AB80-AX80)/($C$11*AB80)*$C$12*AB80))</f>
        <v>0</v>
      </c>
      <c r="BU80" s="2">
        <f>IF(OR(LC79=1,AND($C$37=Motors!$C$32,PI79=1)),0,IF(NQ80=0,-(CQ79+$C$15)/($C$14-$C$15)*$C$12,($C$11*AC80-AY80)/($C$11*AC80)*$C$12*AC80))</f>
        <v>0</v>
      </c>
      <c r="BV80" s="2">
        <f>IF(OR(LD79=1,AND($C$37=Motors!$C$32,PJ79=1)),0,IF(NR80=0,-(CR79+$C$15)/($C$14-$C$15)*$C$12,($C$11*AD80-AZ80)/($C$11*AD80)*$C$12*AD80))</f>
        <v>0</v>
      </c>
      <c r="BW80" s="2">
        <f>IF(OR(LE79=1,AND($C$37=Motors!$C$32,PK79=1)),0,IF(NS80=0,-(CS79+$C$15)/($C$14-$C$15)*$C$12,($C$11*AE80-BA80)/($C$11*AE80)*$C$12*AE80))</f>
        <v>0</v>
      </c>
      <c r="BX80" s="2">
        <f>IF(OR(LF79=1,AND($C$37=Motors!$C$32,PL79=1)),0,IF(NT80=0,-(CT79+$C$15)/($C$14-$C$15)*$C$12,($C$11*AF80-BB80)/($C$11*AF80)*$C$12*AF80))</f>
        <v>0</v>
      </c>
      <c r="BY80" s="2">
        <f>IF(OR(LG79=1,AND($C$37=Motors!$C$32,PM79=1)),0,IF(NU80=0,-(CU79+$C$15)/($C$14-$C$15)*$C$12,($C$11*AG80-BC80)/($C$11*AG80)*$C$12*AG80))</f>
        <v>0</v>
      </c>
      <c r="BZ80" s="2">
        <f>IF(OR(LH79=1,AND($C$37=Motors!$C$32,PN79=1)),0,IF(NV80=0,-(CV79+$C$15)/($C$14-$C$15)*$C$12,($C$11*AH80-BD80)/($C$11*AH80)*$C$12*AH80))</f>
        <v>0</v>
      </c>
      <c r="CA80" s="2">
        <f>IF(OR(LI79=1,AND($C$37=Motors!$C$32,PO79=1)),0,IF(NW80=0,-(CW79+$C$15)/($C$14-$C$15)*$C$12,($C$11*AI80-BE80)/($C$11*AI80)*$C$12*AI80))</f>
        <v>0</v>
      </c>
      <c r="CB80" s="2">
        <f>IF(OR(LJ79=1,AND($C$37=Motors!$C$32,PP79=1)),0,IF(NX80=0,-(CX79+$C$15)/($C$14-$C$15)*$C$12,($C$11*AJ80-BF80)/($C$11*AJ80)*$C$12*AJ80))</f>
        <v>0</v>
      </c>
      <c r="CC80" s="2">
        <f>IF(OR(LK79=1,AND($C$37=Motors!$C$32,PQ79=1)),0,IF(NY80=0,-(CY79+$C$15)/($C$14-$C$15)*$C$12,($C$11*AK80-BG80)/($C$11*AK80)*$C$12*AK80))</f>
        <v>0</v>
      </c>
      <c r="CD80" s="2">
        <f>IF(OR(LL79=1,AND($C$37=Motors!$C$32,PR79=1)),0,IF(NZ80=0,-(CZ79+$C$15)/($C$14-$C$15)*$C$12,($C$11*AL80-BH80)/($C$11*AL80)*$C$12*AL80))</f>
        <v>0</v>
      </c>
      <c r="CE80" s="2">
        <f>IF(OR(LM79=1,AND($C$37=Motors!$C$32,PS79=1)),0,IF(OA80=0,-(DA79+$C$15)/($C$14-$C$15)*$C$12,($C$11*AM80-BI80)/($C$11*AM80)*$C$12*AM80))</f>
        <v>0</v>
      </c>
      <c r="CF80" s="47">
        <f t="shared" si="456"/>
        <v>2.8800000000000017</v>
      </c>
      <c r="CG80" s="43">
        <f>IF(AND(KS79=1,OY79=1),0,ABS(BK80/$C$12*($C$14-$C$15)+$C$15) *'Drive Train'!$AA$49 + CG79*(1-'Drive Train'!$AA$49))</f>
        <v>0</v>
      </c>
      <c r="CH80" s="43">
        <f>IF(AND(KT79=1,OZ79=1),0,ABS(BL80/$C$12*($C$14-$C$15)+$C$15) *'Drive Train'!$AA$49 + CH79*(1-'Drive Train'!$AA$49))</f>
        <v>1.5274999999999999</v>
      </c>
      <c r="CI80" s="43">
        <f>IF(AND(KU79=1,PA79=1),0,ABS(BM80/$C$12*($C$14-$C$15)+$C$15) *'Drive Train'!$AA$49 + CI79*(1-'Drive Train'!$AA$49))</f>
        <v>0</v>
      </c>
      <c r="CJ80" s="43">
        <f>IF(AND(KV79=1,PB79=1),0,ABS(BN80/$C$12*($C$14-$C$15)+$C$15) *'Drive Train'!$AA$49 + CJ79*(1-'Drive Train'!$AA$49))</f>
        <v>0</v>
      </c>
      <c r="CK80" s="43">
        <f>IF(AND(KW79=1,PC79=1),0,ABS(BO80/$C$12*($C$14-$C$15)+$C$15) *'Drive Train'!$AA$49 + CK79*(1-'Drive Train'!$AA$49))</f>
        <v>0</v>
      </c>
      <c r="CL80" s="43">
        <f>IF(AND(KX79=1,PD79=1),0,ABS(BP80/$C$12*($C$14-$C$15)+$C$15) *'Drive Train'!$AA$49 + CL79*(1-'Drive Train'!$AA$49))</f>
        <v>0</v>
      </c>
      <c r="CM80" s="43">
        <f>IF(AND(KY79=1,PE79=1),0,ABS(BQ80/$C$12*($C$14-$C$15)+$C$15) *'Drive Train'!$AA$49 + CM79*(1-'Drive Train'!$AA$49))</f>
        <v>0</v>
      </c>
      <c r="CN80" s="43">
        <f>IF(AND(KZ79=1,PF79=1),0,ABS(BR80/$C$12*($C$14-$C$15)+$C$15) *'Drive Train'!$AA$49 + CN79*(1-'Drive Train'!$AA$49))</f>
        <v>0</v>
      </c>
      <c r="CO80" s="43">
        <f>IF(AND(LA79=1,PG79=1),0,ABS(BS80/$C$12*($C$14-$C$15)+$C$15) *'Drive Train'!$AA$49 + CO79*(1-'Drive Train'!$AA$49))</f>
        <v>0</v>
      </c>
      <c r="CP80" s="43">
        <f>IF(AND(LB79=1,PH79=1),0,ABS(BT80/$C$12*($C$14-$C$15)+$C$15) *'Drive Train'!$AA$49 + CP79*(1-'Drive Train'!$AA$49))</f>
        <v>0</v>
      </c>
      <c r="CQ80" s="43">
        <f>IF(AND(LC79=1,PI79=1),0,ABS(BU80/$C$12*($C$14-$C$15)+$C$15) *'Drive Train'!$AA$49 + CQ79*(1-'Drive Train'!$AA$49))</f>
        <v>0</v>
      </c>
      <c r="CR80" s="43">
        <f>IF(AND(LD79=1,PJ79=1),0,ABS(BV80/$C$12*($C$14-$C$15)+$C$15) *'Drive Train'!$AA$49 + CR79*(1-'Drive Train'!$AA$49))</f>
        <v>1.5275000000015295</v>
      </c>
      <c r="CS80" s="43">
        <f>IF(AND(LE79=1,PK79=1),0,ABS(BW80/$C$12*($C$14-$C$15)+$C$15) *'Drive Train'!$AA$49 + CS79*(1-'Drive Train'!$AA$49))</f>
        <v>1.5274999999999999</v>
      </c>
      <c r="CT80" s="43">
        <f>IF(AND(LF79=1,PL79=1),0,ABS(BX80/$C$12*($C$14-$C$15)+$C$15) *'Drive Train'!$AA$49 + CT79*(1-'Drive Train'!$AA$49))</f>
        <v>0</v>
      </c>
      <c r="CU80" s="43">
        <f>IF(AND(LG79=1,PM79=1),0,ABS(BY80/$C$12*($C$14-$C$15)+$C$15) *'Drive Train'!$AA$49 + CU79*(1-'Drive Train'!$AA$49))</f>
        <v>0</v>
      </c>
      <c r="CV80" s="43">
        <f>IF(AND(LH79=1,PN79=1),0,ABS(BZ80/$C$12*($C$14-$C$15)+$C$15) *'Drive Train'!$AA$49 + CV79*(1-'Drive Train'!$AA$49))</f>
        <v>0</v>
      </c>
      <c r="CW80" s="43">
        <f>IF(AND(LI79=1,PO79=1),0,ABS(CA80/$C$12*($C$14-$C$15)+$C$15) *'Drive Train'!$AA$49 + CW79*(1-'Drive Train'!$AA$49))</f>
        <v>0</v>
      </c>
      <c r="CX80" s="43">
        <f>IF(AND(LJ79=1,PP79=1),0,ABS(CB80/$C$12*($C$14-$C$15)+$C$15) *'Drive Train'!$AA$49 + CX79*(1-'Drive Train'!$AA$49))</f>
        <v>0</v>
      </c>
      <c r="CY80" s="43">
        <f>IF(AND(LK79=1,PQ79=1),0,ABS(CC80/$C$12*($C$14-$C$15)+$C$15) *'Drive Train'!$AA$49 + CY79*(1-'Drive Train'!$AA$49))</f>
        <v>0</v>
      </c>
      <c r="CZ80" s="43">
        <f>IF(AND(LL79=1,PR79=1),0,ABS(CD80/$C$12*($C$14-$C$15)+$C$15) *'Drive Train'!$AA$49 + CZ79*(1-'Drive Train'!$AA$49))</f>
        <v>0</v>
      </c>
      <c r="DA80" s="43">
        <f>IF(AND(LM79=1,PS79=1),0,ABS(CE80/$C$12*($C$14-$C$15)+$C$15) *'Drive Train'!$AA$49 + DA79*(1-'Drive Train'!$AA$49))</f>
        <v>0</v>
      </c>
      <c r="DB80" s="47">
        <f t="shared" si="524"/>
        <v>2.8800000000000017</v>
      </c>
      <c r="DC80" s="43">
        <f t="shared" si="457"/>
        <v>0</v>
      </c>
      <c r="DD80" s="43">
        <f t="shared" si="458"/>
        <v>1.5274999999999999</v>
      </c>
      <c r="DE80" s="43">
        <f t="shared" si="459"/>
        <v>0</v>
      </c>
      <c r="DF80" s="43">
        <f t="shared" si="460"/>
        <v>0</v>
      </c>
      <c r="DG80" s="43">
        <f t="shared" si="461"/>
        <v>0</v>
      </c>
      <c r="DH80" s="43">
        <f t="shared" si="462"/>
        <v>0</v>
      </c>
      <c r="DI80" s="43">
        <f t="shared" si="463"/>
        <v>0</v>
      </c>
      <c r="DJ80" s="43">
        <f t="shared" si="464"/>
        <v>0</v>
      </c>
      <c r="DK80" s="43">
        <f t="shared" si="465"/>
        <v>0</v>
      </c>
      <c r="DL80" s="43">
        <f t="shared" si="466"/>
        <v>0</v>
      </c>
      <c r="DM80" s="43">
        <f t="shared" si="467"/>
        <v>0</v>
      </c>
      <c r="DN80" s="43">
        <f t="shared" si="468"/>
        <v>1.5275000000015295</v>
      </c>
      <c r="DO80" s="43">
        <f t="shared" si="469"/>
        <v>1.5274999999999999</v>
      </c>
      <c r="DP80" s="43">
        <f t="shared" si="470"/>
        <v>0</v>
      </c>
      <c r="DQ80" s="43">
        <f t="shared" si="471"/>
        <v>0</v>
      </c>
      <c r="DR80" s="43">
        <f t="shared" si="472"/>
        <v>0</v>
      </c>
      <c r="DS80" s="43">
        <f t="shared" si="473"/>
        <v>0</v>
      </c>
      <c r="DT80" s="43">
        <f t="shared" si="474"/>
        <v>0</v>
      </c>
      <c r="DU80" s="43">
        <f t="shared" si="475"/>
        <v>0</v>
      </c>
      <c r="DV80" s="43">
        <f t="shared" si="476"/>
        <v>0</v>
      </c>
      <c r="DW80" s="43">
        <f t="shared" si="477"/>
        <v>0</v>
      </c>
      <c r="DX80" s="47">
        <f t="shared" si="525"/>
        <v>2.8800000000000017</v>
      </c>
      <c r="DY80" s="2">
        <f>IF(OY80=0,($C$23/0.4536*IF(ISNA(MK79),'Drive Train'!$F$16,'Drive Train'!$F$17)*4.448*$C$24*S$6)*SIGN(BK80),BK80)</f>
        <v>0</v>
      </c>
      <c r="DZ80" s="2">
        <f>IF(OZ80=0,($C$23/0.4536*IF(ISNA(ML79),'Drive Train'!$F$16,'Drive Train'!$F$17)*4.448*$C$24*$C$21*T$6)*SIGN(BL80),BL80)</f>
        <v>0</v>
      </c>
      <c r="EA80" s="2">
        <f>IF(PA80=0,($C$23/0.4536*IF(ISNA(MM79),'Drive Train'!$F$16,'Drive Train'!$F$17)*4.448*$C$24*$C$21*U$6)*SIGN(BM80),BM80)</f>
        <v>0</v>
      </c>
      <c r="EB80" s="2">
        <f>IF(PB80=0,($C$23/0.4536*IF(ISNA(MN79),'Drive Train'!$F$16,'Drive Train'!$F$17)*4.448*$C$24*$C$21*V$6)*SIGN(BN80),BN80)</f>
        <v>0</v>
      </c>
      <c r="EC80" s="2">
        <f>IF(PC80=0,($C$23/0.4536*IF(ISNA(MO79),'Drive Train'!$F$16,'Drive Train'!$F$17)*4.448*$C$24*$C$21*W$6)*SIGN(BO80),BO80)</f>
        <v>0</v>
      </c>
      <c r="ED80" s="2">
        <f>IF(PD80=0,($C$23/0.4536*IF(ISNA(MP79),'Drive Train'!$F$16,'Drive Train'!$F$17)*4.448*$C$24*$C$21*X$6)*SIGN(BP80),BP80)</f>
        <v>0</v>
      </c>
      <c r="EE80" s="2">
        <f>IF(PE80=0,($C$23/0.4536*IF(ISNA(MQ79),'Drive Train'!$F$16,'Drive Train'!$F$17)*4.448*$C$24*$C$21*Y$6)*SIGN(BQ80),BQ80)</f>
        <v>0</v>
      </c>
      <c r="EF80" s="2">
        <f>IF(PF80=0,($C$23/0.4536*IF(ISNA(MR79),'Drive Train'!$F$16,'Drive Train'!$F$17)*4.448*$C$24*$C$21*Z$6)*SIGN(BR80),BR80)</f>
        <v>0</v>
      </c>
      <c r="EG80" s="2">
        <f>IF(PG80=0,($C$23/0.4536*IF(ISNA(MS79),'Drive Train'!$F$16,'Drive Train'!$F$17)*4.448*$C$24*$C$21*AA$6)*SIGN(BS80),BS80)</f>
        <v>0</v>
      </c>
      <c r="EH80" s="2">
        <f>IF(PH80=0,($C$23/0.4536*IF(ISNA(MT79),'Drive Train'!$F$16,'Drive Train'!$F$17)*4.448*$C$24*$C$21*AB$6)*SIGN(BT80),BT80)</f>
        <v>0</v>
      </c>
      <c r="EI80" s="2">
        <f>IF(PI80=0,($C$23/0.4536*IF(ISNA(MU79),'Drive Train'!$F$16,'Drive Train'!$F$17)*4.448*$C$24*$C$21*AC$6)*SIGN(BU80),BU80)</f>
        <v>0</v>
      </c>
      <c r="EJ80" s="2">
        <f>IF(PJ80=0,($C$23/0.4536*IF(ISNA(MV79),'Drive Train'!$F$16,'Drive Train'!$F$17)*4.448*$C$24*$C$21*AD$6)*SIGN(BV80),BV80)</f>
        <v>0</v>
      </c>
      <c r="EK80" s="2">
        <f>IF(PK80=0,($C$23/0.4536*IF(ISNA(MW79),'Drive Train'!$F$16,'Drive Train'!$F$17)*4.448*$C$24*$C$21*AE$6)*SIGN(BW80),BW80)</f>
        <v>0</v>
      </c>
      <c r="EL80" s="2">
        <f>IF(PL80=0,($C$23/0.4536*IF(ISNA(MX79),'Drive Train'!$F$16,'Drive Train'!$F$17)*4.448*$C$24*$C$21*AF$6)*SIGN(BX80),BX80)</f>
        <v>0</v>
      </c>
      <c r="EM80" s="2">
        <f>IF(PM80=0,($C$23/0.4536*IF(ISNA(MY79),'Drive Train'!$F$16,'Drive Train'!$F$17)*4.448*$C$24*$C$21*AG$6)*SIGN(BY80),BY80)</f>
        <v>0</v>
      </c>
      <c r="EN80" s="2">
        <f>IF(PN80=0,($C$23/0.4536*IF(ISNA(MZ79),'Drive Train'!$F$16,'Drive Train'!$F$17)*4.448*$C$24*$C$21*AH$6)*SIGN(BZ80),BZ80)</f>
        <v>0</v>
      </c>
      <c r="EO80" s="2">
        <f>IF(PO80=0,($C$23/0.4536*IF(ISNA(NA79),'Drive Train'!$F$16,'Drive Train'!$F$17)*4.448*$C$24*$C$21*AI$6)*SIGN(CA80),CA80)</f>
        <v>0</v>
      </c>
      <c r="EP80" s="2">
        <f>IF(PP80=0,($C$23/0.4536*IF(ISNA(NB79),'Drive Train'!$F$16,'Drive Train'!$F$17)*4.448*$C$24*$C$21*AJ$6)*SIGN(CB80),CB80)</f>
        <v>0</v>
      </c>
      <c r="EQ80" s="2">
        <f>IF(PQ80=0,($C$23/0.4536*IF(ISNA(NC79),'Drive Train'!$F$16,'Drive Train'!$F$17)*4.448*$C$24*$C$21*AK$6)*SIGN(CC80),CC80)</f>
        <v>0</v>
      </c>
      <c r="ER80" s="2">
        <f>IF(PR80=0,($C$23/0.4536*IF(ISNA(ND79),'Drive Train'!$F$16,'Drive Train'!$F$17)*4.448*$C$24*$C$21*AL$6)*SIGN(CD80),CD80)</f>
        <v>0</v>
      </c>
      <c r="ES80" s="2">
        <f>IF(PS80=0,($C$23/0.4536*IF(ISNA(NE79),'Drive Train'!$F$16,'Drive Train'!$F$17)*4.448*$C$24*$C$21*AM$6)*SIGN(CE80),CE80)</f>
        <v>0</v>
      </c>
      <c r="ET80" s="47">
        <f t="shared" si="478"/>
        <v>2.8800000000000017</v>
      </c>
      <c r="EU80" s="2">
        <f>MAX(MIN(IF(AND(OY79=1,NG80&lt;0),-1,1)*(DC80-$C$15)/($C$14-$C$15)*$C$12*$C$21-$C$33*LO80/AO$6 -  OY79*$C$33/$C$21,DY79/$C$19),MAX(EU$8:EU79)*-1)</f>
        <v>-0.84420937587075306</v>
      </c>
      <c r="EV80" s="2">
        <f>MAX(MIN(IF(AND(OZ79=1,NH80&lt;0),-1,1)*(DD80-$C$15)/($C$14-$C$15)*$C$12*$C$21-$C$33*LP80/AP$6 -  OZ79*$C$33/$C$21,DZ79/$C$19),MAX(EV$8:EV79)*-1)</f>
        <v>-0.82984609584628644</v>
      </c>
      <c r="EW80" s="2">
        <f>MAX(MIN(IF(AND(PA79=1,NI80&lt;0),-1,1)*(DE80-$C$15)/($C$14-$C$15)*$C$12*$C$21-$C$33*LQ80/AQ$6 -  PA79*$C$33/$C$21,EA79/$C$19),MAX(EW$8:EW79)*-1)</f>
        <v>-0.84420937587075306</v>
      </c>
      <c r="EX80" s="2">
        <f>MAX(MIN(IF(AND(PB79=1,NJ80&lt;0),-1,1)*(DF80-$C$15)/($C$14-$C$15)*$C$12*$C$21-$C$33*LR80/AR$6 -  PB79*$C$33/$C$21,EB79/$C$19),MAX(EX$8:EX79)*-1)</f>
        <v>-0.84420937587075306</v>
      </c>
      <c r="EY80" s="2">
        <f>MAX(MIN(IF(AND(PC79=1,NK80&lt;0),-1,1)*(DG80-$C$15)/($C$14-$C$15)*$C$12*$C$21-$C$33*LS80/AS$6 -  PC79*$C$33/$C$21,EC79/$C$19),MAX(EY$8:EY79)*-1)</f>
        <v>-0.84420937587075306</v>
      </c>
      <c r="EZ80" s="2">
        <f>MAX(MIN(IF(AND(PD79=1,NL80&lt;0),-1,1)*(DH80-$C$15)/($C$14-$C$15)*$C$12*$C$21-$C$33*LT80/AT$6 -  PD79*$C$33/$C$21,ED79/$C$19),MAX(EZ$8:EZ79)*-1)</f>
        <v>-0.84420937587075306</v>
      </c>
      <c r="FA80" s="2">
        <f>MAX(MIN(IF(AND(PE79=1,NM80&lt;0),-1,1)*(DI80-$C$15)/($C$14-$C$15)*$C$12*$C$21-$C$33*LU80/AU$6 -  PE79*$C$33/$C$21,EE79/$C$19),MAX(FA$8:FA79)*-1)</f>
        <v>-0.84420937587075306</v>
      </c>
      <c r="FB80" s="2">
        <f>MAX(MIN(IF(AND(PF79=1,NN80&lt;0),-1,1)*(DJ80-$C$15)/($C$14-$C$15)*$C$12*$C$21-$C$33*LV80/AV$6 -  PF79*$C$33/$C$21,EF79/$C$19),MAX(FB$8:FB79)*-1)</f>
        <v>-0.84420937587075306</v>
      </c>
      <c r="FC80" s="2">
        <f>MAX(MIN(IF(AND(PG79=1,NO80&lt;0),-1,1)*(DK80-$C$15)/($C$14-$C$15)*$C$12*$C$21-$C$33*LW80/AW$6 -  PG79*$C$33/$C$21,EG79/$C$19),MAX(FC$8:FC79)*-1)</f>
        <v>-0.82444281081081083</v>
      </c>
      <c r="FD80" s="2">
        <f>MAX(MIN(IF(AND(PH79=1,NP80&lt;0),-1,1)*(DL80-$C$15)/($C$14-$C$15)*$C$12*$C$21-$C$33*LX80/AX$6 -  PH79*$C$33/$C$21,EH79/$C$19),MAX(FD$8:FD79)*-1)</f>
        <v>-0.74400936585365862</v>
      </c>
      <c r="FE80" s="2">
        <f>MAX(MIN(IF(AND(PI79=1,NQ80&lt;0),-1,1)*(DM80-$C$15)/($C$14-$C$15)*$C$12*$C$21-$C$33*LY80/AY$6 -  PI79*$C$33/$C$21,EI79/$C$19),MAX(FE$8:FE79)*-1)</f>
        <v>-0.6778751999999999</v>
      </c>
      <c r="FF80" s="2">
        <f>MAX(MIN(IF(AND(PJ79=1,NR80&lt;0),-1,1)*(DN80-$C$15)/($C$14-$C$15)*$C$12*$C$21-$C$33*LZ80/AZ$6 -  PJ79*$C$33/$C$21,EJ79/$C$19),MAX(FF$8:FF79)*-1)</f>
        <v>-0.36771041517476449</v>
      </c>
      <c r="FG80" s="2">
        <f>MAX(MIN(IF(AND(PK79=1,NS80&lt;0),-1,1)*(DO80-$C$15)/($C$14-$C$15)*$C$12*$C$21-$C$33*MA80/BA$6 -  PK79*$C$33/$C$21,EK79/$C$19),MAX(FG$8:FG79)*-1)</f>
        <v>-0.4460383340531891</v>
      </c>
      <c r="FH80" s="2">
        <f>MAX(MIN(IF(AND(PL79=1,NT80&lt;0),-1,1)*(DP80-$C$15)/($C$14-$C$15)*$C$12*$C$21-$C$33*MB80/BB$6 -  PL79*$C$33/$C$21,EL79/$C$19),MAX(FH$8:FH79)*-1)</f>
        <v>-0.52436625293161376</v>
      </c>
      <c r="FI80" s="2">
        <f>MAX(MIN(IF(AND(PM79=1,NU80&lt;0),-1,1)*(DQ80-$C$15)/($C$14-$C$15)*$C$12*$C$21-$C$33*MC80/BC$6 -  PM79*$C$33/$C$21,EM79/$C$19),MAX(FI$8:FI79)*-1)</f>
        <v>-0.60269417181003837</v>
      </c>
      <c r="FJ80" s="2">
        <f>MAX(MIN(IF(AND(PN79=1,NV80&lt;0),-1,1)*(DR80-$C$15)/($C$14-$C$15)*$C$12*$C$21-$C$33*MD80/BD$6 -  PN79*$C$33/$C$21,EN79/$C$19),MAX(FJ$8:FJ79)*-1)</f>
        <v>-0.68102209068846309</v>
      </c>
      <c r="FK80" s="2">
        <f>MAX(MIN(IF(AND(PO79=1,NW80&lt;0),-1,1)*(DS80-$C$15)/($C$14-$C$15)*$C$12*$C$21-$C$33*ME80/BE$6 -  PO79*$C$33/$C$21,EO79/$C$19),MAX(FK$8:FK79)*-1)</f>
        <v>-0.7593500095668877</v>
      </c>
      <c r="FL80" s="2">
        <f>MAX(MIN(IF(AND(PP79=1,NX80&lt;0),-1,1)*(DT80-$C$15)/($C$14-$C$15)*$C$12*$C$21-$C$33*MF80/BF$6 -  PP79*$C$33/$C$21,EP79/$C$19),MAX(FL$8:FL79)*-1)</f>
        <v>-0.8376779284453123</v>
      </c>
      <c r="FM80" s="2">
        <f>MAX(MIN(IF(AND(PQ79=1,NY80&lt;0),-1,1)*(DU80-$C$15)/($C$14-$C$15)*$C$12*$C$21-$C$33*MG80/BG$6 -  PQ79*$C$33/$C$21,EQ79/$C$19),MAX(FM$8:FM79)*-1)</f>
        <v>-0.84420937587075306</v>
      </c>
      <c r="FN80" s="2">
        <f>MAX(MIN(IF(AND(PR79=1,NZ80&lt;0),-1,1)*(DV80-$C$15)/($C$14-$C$15)*$C$12*$C$21-$C$33*MH80/BH$6 -  PR79*$C$33/$C$21,ER79/$C$19),MAX(FN$8:FN79)*-1)</f>
        <v>-0.84420937587075306</v>
      </c>
      <c r="FO80" s="2">
        <f>MAX(MIN(IF(AND(PS79=1,OA80&lt;0),-1,1)*(DW80-$C$15)/($C$14-$C$15)*$C$12*$C$21-$C$33*MI80/BI$6 -  PS79*$C$33/$C$21,ES79/$C$19),MAX(FO$8:FO79)*-1)</f>
        <v>-0.84420937587075306</v>
      </c>
      <c r="FP80" s="47">
        <f t="shared" si="526"/>
        <v>2.8800000000000017</v>
      </c>
      <c r="FQ80" s="43">
        <f t="shared" si="527"/>
        <v>0</v>
      </c>
      <c r="FR80" s="43">
        <f t="shared" si="528"/>
        <v>1.5274999999999999</v>
      </c>
      <c r="FS80" s="43">
        <f t="shared" si="529"/>
        <v>0</v>
      </c>
      <c r="FT80" s="43">
        <f t="shared" si="530"/>
        <v>0</v>
      </c>
      <c r="FU80" s="43">
        <f t="shared" si="531"/>
        <v>0</v>
      </c>
      <c r="FV80" s="43">
        <f t="shared" si="532"/>
        <v>0</v>
      </c>
      <c r="FW80" s="43">
        <f t="shared" si="533"/>
        <v>0</v>
      </c>
      <c r="FX80" s="43">
        <f t="shared" si="534"/>
        <v>0</v>
      </c>
      <c r="FY80" s="43">
        <f t="shared" si="535"/>
        <v>0</v>
      </c>
      <c r="FZ80" s="43">
        <f t="shared" si="536"/>
        <v>0</v>
      </c>
      <c r="GA80" s="43">
        <f t="shared" si="537"/>
        <v>0</v>
      </c>
      <c r="GB80" s="43">
        <f t="shared" si="538"/>
        <v>1.5275000000015295</v>
      </c>
      <c r="GC80" s="43">
        <f t="shared" si="539"/>
        <v>0</v>
      </c>
      <c r="GD80" s="43">
        <f t="shared" si="540"/>
        <v>0</v>
      </c>
      <c r="GE80" s="43">
        <f t="shared" si="541"/>
        <v>0</v>
      </c>
      <c r="GF80" s="43">
        <f t="shared" si="542"/>
        <v>0</v>
      </c>
      <c r="GG80" s="43">
        <f t="shared" si="543"/>
        <v>0</v>
      </c>
      <c r="GH80" s="43">
        <f t="shared" si="544"/>
        <v>0</v>
      </c>
      <c r="GI80" s="43">
        <f t="shared" si="545"/>
        <v>0</v>
      </c>
      <c r="GJ80" s="43">
        <f t="shared" si="546"/>
        <v>0</v>
      </c>
      <c r="GK80" s="43">
        <f t="shared" si="547"/>
        <v>0</v>
      </c>
      <c r="GL80" s="47">
        <f t="shared" si="548"/>
        <v>2.8800000000000017</v>
      </c>
      <c r="GM80" s="43">
        <f t="shared" si="479"/>
        <v>0</v>
      </c>
      <c r="GN80" s="43">
        <f t="shared" si="480"/>
        <v>-8.3351827712733328</v>
      </c>
      <c r="GO80" s="43">
        <f t="shared" si="481"/>
        <v>0</v>
      </c>
      <c r="GP80" s="43">
        <f t="shared" si="482"/>
        <v>0</v>
      </c>
      <c r="GQ80" s="43">
        <f t="shared" si="483"/>
        <v>0</v>
      </c>
      <c r="GR80" s="43">
        <f t="shared" si="484"/>
        <v>0</v>
      </c>
      <c r="GS80" s="43">
        <f t="shared" si="485"/>
        <v>0</v>
      </c>
      <c r="GT80" s="43">
        <f t="shared" si="486"/>
        <v>0</v>
      </c>
      <c r="GU80" s="43">
        <f t="shared" si="487"/>
        <v>0</v>
      </c>
      <c r="GV80" s="43">
        <f t="shared" si="488"/>
        <v>0</v>
      </c>
      <c r="GW80" s="43">
        <f t="shared" si="489"/>
        <v>0</v>
      </c>
      <c r="GX80" s="43">
        <f t="shared" si="490"/>
        <v>-7.3867516705174294</v>
      </c>
      <c r="GY80" s="43">
        <f t="shared" si="491"/>
        <v>-8.9602422809162849</v>
      </c>
      <c r="GZ80" s="43">
        <f t="shared" si="492"/>
        <v>0</v>
      </c>
      <c r="HA80" s="43">
        <f t="shared" si="493"/>
        <v>0</v>
      </c>
      <c r="HB80" s="43">
        <f t="shared" si="494"/>
        <v>0</v>
      </c>
      <c r="HC80" s="43">
        <f t="shared" si="495"/>
        <v>0</v>
      </c>
      <c r="HD80" s="43">
        <f t="shared" si="496"/>
        <v>0</v>
      </c>
      <c r="HE80" s="43">
        <f t="shared" si="497"/>
        <v>0</v>
      </c>
      <c r="HF80" s="43">
        <f t="shared" si="498"/>
        <v>0</v>
      </c>
      <c r="HG80" s="43">
        <f t="shared" si="499"/>
        <v>0</v>
      </c>
      <c r="HH80" s="47">
        <f t="shared" si="549"/>
        <v>2.8800000000000017</v>
      </c>
      <c r="HI80" s="43">
        <f t="shared" si="550"/>
        <v>0</v>
      </c>
      <c r="HJ80" s="43">
        <f t="shared" si="551"/>
        <v>8.3351827712733328</v>
      </c>
      <c r="HK80" s="43">
        <f t="shared" si="552"/>
        <v>0</v>
      </c>
      <c r="HL80" s="43">
        <f t="shared" si="553"/>
        <v>0</v>
      </c>
      <c r="HM80" s="43">
        <f t="shared" si="554"/>
        <v>0</v>
      </c>
      <c r="HN80" s="43">
        <f t="shared" si="555"/>
        <v>0</v>
      </c>
      <c r="HO80" s="43">
        <f t="shared" si="556"/>
        <v>0</v>
      </c>
      <c r="HP80" s="43">
        <f t="shared" si="557"/>
        <v>0</v>
      </c>
      <c r="HQ80" s="43">
        <f t="shared" si="558"/>
        <v>0</v>
      </c>
      <c r="HR80" s="43">
        <f t="shared" si="559"/>
        <v>0</v>
      </c>
      <c r="HS80" s="43">
        <f t="shared" si="560"/>
        <v>0</v>
      </c>
      <c r="HT80" s="43">
        <f t="shared" si="561"/>
        <v>7.3867516705174294</v>
      </c>
      <c r="HU80" s="43">
        <f t="shared" si="562"/>
        <v>8.9602422809162849</v>
      </c>
      <c r="HV80" s="43">
        <f t="shared" si="563"/>
        <v>0</v>
      </c>
      <c r="HW80" s="43">
        <f t="shared" si="564"/>
        <v>0</v>
      </c>
      <c r="HX80" s="43">
        <f t="shared" si="565"/>
        <v>0</v>
      </c>
      <c r="HY80" s="43">
        <f t="shared" si="566"/>
        <v>0</v>
      </c>
      <c r="HZ80" s="43">
        <f t="shared" si="567"/>
        <v>0</v>
      </c>
      <c r="IA80" s="43">
        <f t="shared" si="568"/>
        <v>0</v>
      </c>
      <c r="IB80" s="43">
        <f t="shared" si="569"/>
        <v>0</v>
      </c>
      <c r="IC80" s="43">
        <f t="shared" si="570"/>
        <v>0</v>
      </c>
      <c r="ID80" s="47">
        <f t="shared" si="571"/>
        <v>2.8800000000000017</v>
      </c>
      <c r="IE80" s="43">
        <f t="shared" si="572"/>
        <v>0</v>
      </c>
      <c r="IF80" s="43">
        <f t="shared" si="573"/>
        <v>0</v>
      </c>
      <c r="IG80" s="43">
        <f t="shared" si="574"/>
        <v>0</v>
      </c>
      <c r="IH80" s="43">
        <f t="shared" si="575"/>
        <v>0</v>
      </c>
      <c r="II80" s="43">
        <f t="shared" si="576"/>
        <v>0</v>
      </c>
      <c r="IJ80" s="43">
        <f t="shared" si="577"/>
        <v>0</v>
      </c>
      <c r="IK80" s="43">
        <f t="shared" si="578"/>
        <v>0</v>
      </c>
      <c r="IL80" s="43">
        <f t="shared" si="579"/>
        <v>0</v>
      </c>
      <c r="IM80" s="43">
        <f t="shared" si="580"/>
        <v>0</v>
      </c>
      <c r="IN80" s="43">
        <f t="shared" si="581"/>
        <v>0</v>
      </c>
      <c r="IO80" s="43">
        <f t="shared" si="582"/>
        <v>0</v>
      </c>
      <c r="IP80" s="43">
        <f t="shared" si="583"/>
        <v>0</v>
      </c>
      <c r="IQ80" s="43">
        <f t="shared" si="584"/>
        <v>0</v>
      </c>
      <c r="IR80" s="43">
        <f t="shared" si="585"/>
        <v>0</v>
      </c>
      <c r="IS80" s="43">
        <f t="shared" si="586"/>
        <v>0</v>
      </c>
      <c r="IT80" s="43">
        <f t="shared" si="587"/>
        <v>0</v>
      </c>
      <c r="IU80" s="43">
        <f t="shared" si="588"/>
        <v>0</v>
      </c>
      <c r="IV80" s="43">
        <f t="shared" si="589"/>
        <v>0</v>
      </c>
      <c r="IW80" s="43">
        <f t="shared" si="590"/>
        <v>0</v>
      </c>
      <c r="IX80" s="43">
        <f t="shared" si="591"/>
        <v>0</v>
      </c>
      <c r="IY80" s="43">
        <f t="shared" si="592"/>
        <v>0</v>
      </c>
      <c r="IZ80" s="47">
        <f t="shared" si="593"/>
        <v>2.8800000000000017</v>
      </c>
      <c r="JA80" s="43" t="e">
        <f t="shared" si="690"/>
        <v>#N/A</v>
      </c>
      <c r="JB80" s="43" t="e">
        <f t="shared" si="691"/>
        <v>#N/A</v>
      </c>
      <c r="JC80" s="43" t="e">
        <f t="shared" si="692"/>
        <v>#N/A</v>
      </c>
      <c r="JD80" s="43" t="e">
        <f t="shared" si="693"/>
        <v>#N/A</v>
      </c>
      <c r="JE80" s="43" t="e">
        <f t="shared" si="694"/>
        <v>#N/A</v>
      </c>
      <c r="JF80" s="43" t="e">
        <f t="shared" si="695"/>
        <v>#N/A</v>
      </c>
      <c r="JG80" s="43" t="e">
        <f t="shared" si="696"/>
        <v>#N/A</v>
      </c>
      <c r="JH80" s="43" t="e">
        <f t="shared" si="697"/>
        <v>#N/A</v>
      </c>
      <c r="JI80" s="43" t="e">
        <f t="shared" si="698"/>
        <v>#N/A</v>
      </c>
      <c r="JJ80" s="43" t="e">
        <f t="shared" si="699"/>
        <v>#N/A</v>
      </c>
      <c r="JK80" s="43" t="e">
        <f t="shared" si="700"/>
        <v>#N/A</v>
      </c>
      <c r="JL80" s="43" t="e">
        <f t="shared" si="701"/>
        <v>#N/A</v>
      </c>
      <c r="JM80" s="43" t="e">
        <f t="shared" si="702"/>
        <v>#N/A</v>
      </c>
      <c r="JN80" s="43" t="e">
        <f t="shared" si="703"/>
        <v>#N/A</v>
      </c>
      <c r="JO80" s="43" t="e">
        <f t="shared" si="704"/>
        <v>#N/A</v>
      </c>
      <c r="JP80" s="43" t="e">
        <f t="shared" si="705"/>
        <v>#N/A</v>
      </c>
      <c r="JQ80" s="43" t="e">
        <f t="shared" si="706"/>
        <v>#N/A</v>
      </c>
      <c r="JR80" s="43" t="e">
        <f t="shared" si="707"/>
        <v>#N/A</v>
      </c>
      <c r="JS80" s="43" t="e">
        <f t="shared" si="708"/>
        <v>#N/A</v>
      </c>
      <c r="JT80" s="43" t="e">
        <f t="shared" si="709"/>
        <v>#N/A</v>
      </c>
      <c r="JU80" s="43" t="e">
        <f t="shared" si="710"/>
        <v>#N/A</v>
      </c>
      <c r="JV80" s="47">
        <f t="shared" si="594"/>
        <v>2.8800000000000017</v>
      </c>
      <c r="JW80" s="36">
        <f t="shared" si="595"/>
        <v>0</v>
      </c>
      <c r="JX80" s="36">
        <f t="shared" si="596"/>
        <v>0</v>
      </c>
      <c r="JY80" s="36">
        <f t="shared" si="597"/>
        <v>0</v>
      </c>
      <c r="JZ80" s="36">
        <f t="shared" si="598"/>
        <v>0</v>
      </c>
      <c r="KA80" s="36">
        <f t="shared" si="599"/>
        <v>0</v>
      </c>
      <c r="KB80" s="36">
        <f t="shared" si="600"/>
        <v>0</v>
      </c>
      <c r="KC80" s="36">
        <f t="shared" si="601"/>
        <v>0</v>
      </c>
      <c r="KD80" s="36">
        <f t="shared" si="602"/>
        <v>0</v>
      </c>
      <c r="KE80" s="36">
        <f t="shared" si="603"/>
        <v>0</v>
      </c>
      <c r="KF80" s="36">
        <f t="shared" si="604"/>
        <v>0</v>
      </c>
      <c r="KG80" s="36">
        <f t="shared" si="605"/>
        <v>0</v>
      </c>
      <c r="KH80" s="36">
        <f t="shared" si="606"/>
        <v>0</v>
      </c>
      <c r="KI80" s="36">
        <f t="shared" si="607"/>
        <v>0</v>
      </c>
      <c r="KJ80" s="36">
        <f t="shared" si="608"/>
        <v>0</v>
      </c>
      <c r="KK80" s="36">
        <f t="shared" si="609"/>
        <v>0</v>
      </c>
      <c r="KL80" s="36">
        <f t="shared" si="610"/>
        <v>0</v>
      </c>
      <c r="KM80" s="36">
        <f t="shared" si="611"/>
        <v>0</v>
      </c>
      <c r="KN80" s="36">
        <f t="shared" si="612"/>
        <v>0</v>
      </c>
      <c r="KO80" s="36">
        <f t="shared" si="613"/>
        <v>0</v>
      </c>
      <c r="KP80" s="36">
        <f t="shared" si="614"/>
        <v>0</v>
      </c>
      <c r="KQ80" s="36">
        <f t="shared" si="615"/>
        <v>0</v>
      </c>
      <c r="KR80" s="47">
        <f t="shared" si="616"/>
        <v>2.8800000000000017</v>
      </c>
      <c r="KS80" s="1">
        <f t="shared" si="617"/>
        <v>1</v>
      </c>
      <c r="KT80" s="1">
        <f t="shared" si="618"/>
        <v>0</v>
      </c>
      <c r="KU80" s="1">
        <f t="shared" si="619"/>
        <v>1</v>
      </c>
      <c r="KV80" s="1">
        <f t="shared" si="620"/>
        <v>1</v>
      </c>
      <c r="KW80" s="1">
        <f t="shared" si="621"/>
        <v>1</v>
      </c>
      <c r="KX80" s="1">
        <f t="shared" si="622"/>
        <v>1</v>
      </c>
      <c r="KY80" s="1">
        <f t="shared" si="623"/>
        <v>1</v>
      </c>
      <c r="KZ80" s="1">
        <f t="shared" si="624"/>
        <v>1</v>
      </c>
      <c r="LA80" s="1">
        <f t="shared" si="625"/>
        <v>1</v>
      </c>
      <c r="LB80" s="1">
        <f t="shared" si="626"/>
        <v>1</v>
      </c>
      <c r="LC80" s="1">
        <f t="shared" si="627"/>
        <v>1</v>
      </c>
      <c r="LD80" s="1">
        <f t="shared" si="628"/>
        <v>0</v>
      </c>
      <c r="LE80" s="1">
        <f t="shared" si="629"/>
        <v>1</v>
      </c>
      <c r="LF80" s="1">
        <f t="shared" si="630"/>
        <v>1</v>
      </c>
      <c r="LG80" s="1">
        <f t="shared" si="631"/>
        <v>1</v>
      </c>
      <c r="LH80" s="1">
        <f t="shared" si="632"/>
        <v>1</v>
      </c>
      <c r="LI80" s="1">
        <f t="shared" si="633"/>
        <v>1</v>
      </c>
      <c r="LJ80" s="1">
        <f t="shared" si="634"/>
        <v>1</v>
      </c>
      <c r="LK80" s="1">
        <f t="shared" si="635"/>
        <v>1</v>
      </c>
      <c r="LL80" s="1">
        <f t="shared" si="636"/>
        <v>1</v>
      </c>
      <c r="LM80" s="1">
        <f t="shared" si="637"/>
        <v>1</v>
      </c>
      <c r="LN80" s="47">
        <f t="shared" si="638"/>
        <v>2.8800000000000017</v>
      </c>
      <c r="LO80" s="43">
        <f t="shared" si="639"/>
        <v>0</v>
      </c>
      <c r="LP80" s="43">
        <f t="shared" si="640"/>
        <v>0.52410241216763642</v>
      </c>
      <c r="LQ80" s="43">
        <f t="shared" si="641"/>
        <v>0</v>
      </c>
      <c r="LR80" s="43">
        <f t="shared" si="642"/>
        <v>0</v>
      </c>
      <c r="LS80" s="43">
        <f t="shared" si="643"/>
        <v>0</v>
      </c>
      <c r="LT80" s="43">
        <f t="shared" si="644"/>
        <v>0</v>
      </c>
      <c r="LU80" s="43">
        <f t="shared" si="645"/>
        <v>0</v>
      </c>
      <c r="LV80" s="43">
        <f t="shared" si="646"/>
        <v>0</v>
      </c>
      <c r="LW80" s="43">
        <f t="shared" si="647"/>
        <v>0</v>
      </c>
      <c r="LX80" s="43">
        <f t="shared" si="648"/>
        <v>0</v>
      </c>
      <c r="LY80" s="43">
        <f t="shared" si="649"/>
        <v>0</v>
      </c>
      <c r="LZ80" s="43">
        <f t="shared" si="650"/>
        <v>2.3171667798320694</v>
      </c>
      <c r="MA80" s="43">
        <f t="shared" si="651"/>
        <v>0.15212502747715689</v>
      </c>
      <c r="MB80" s="43">
        <f t="shared" si="652"/>
        <v>0</v>
      </c>
      <c r="MC80" s="43">
        <f t="shared" si="653"/>
        <v>0</v>
      </c>
      <c r="MD80" s="43">
        <f t="shared" si="654"/>
        <v>0</v>
      </c>
      <c r="ME80" s="43">
        <f t="shared" si="655"/>
        <v>0</v>
      </c>
      <c r="MF80" s="43">
        <f t="shared" si="656"/>
        <v>0</v>
      </c>
      <c r="MG80" s="43">
        <f t="shared" si="657"/>
        <v>0</v>
      </c>
      <c r="MH80" s="43">
        <f t="shared" si="658"/>
        <v>0</v>
      </c>
      <c r="MI80" s="43">
        <f t="shared" si="659"/>
        <v>0</v>
      </c>
      <c r="MJ80" s="47">
        <f t="shared" si="660"/>
        <v>2.8800000000000017</v>
      </c>
      <c r="MK80" s="43" t="e">
        <f t="shared" si="500"/>
        <v>#N/A</v>
      </c>
      <c r="ML80" s="43" t="e">
        <f t="shared" si="711"/>
        <v>#N/A</v>
      </c>
      <c r="MM80" s="43" t="e">
        <f t="shared" si="712"/>
        <v>#N/A</v>
      </c>
      <c r="MN80" s="43" t="e">
        <f t="shared" si="713"/>
        <v>#N/A</v>
      </c>
      <c r="MO80" s="43" t="e">
        <f t="shared" si="714"/>
        <v>#N/A</v>
      </c>
      <c r="MP80" s="43" t="e">
        <f t="shared" si="715"/>
        <v>#N/A</v>
      </c>
      <c r="MQ80" s="43" t="e">
        <f t="shared" si="716"/>
        <v>#N/A</v>
      </c>
      <c r="MR80" s="43" t="e">
        <f t="shared" si="717"/>
        <v>#N/A</v>
      </c>
      <c r="MS80" s="43" t="e">
        <f t="shared" si="718"/>
        <v>#N/A</v>
      </c>
      <c r="MT80" s="43" t="e">
        <f t="shared" si="719"/>
        <v>#N/A</v>
      </c>
      <c r="MU80" s="43" t="e">
        <f t="shared" si="720"/>
        <v>#N/A</v>
      </c>
      <c r="MV80" s="43" t="e">
        <f t="shared" si="721"/>
        <v>#N/A</v>
      </c>
      <c r="MW80" s="43" t="e">
        <f t="shared" si="722"/>
        <v>#N/A</v>
      </c>
      <c r="MX80" s="43" t="e">
        <f t="shared" si="723"/>
        <v>#N/A</v>
      </c>
      <c r="MY80" s="43" t="e">
        <f t="shared" si="724"/>
        <v>#N/A</v>
      </c>
      <c r="MZ80" s="43" t="e">
        <f t="shared" si="725"/>
        <v>#N/A</v>
      </c>
      <c r="NA80" s="43" t="e">
        <f t="shared" si="726"/>
        <v>#N/A</v>
      </c>
      <c r="NB80" s="43" t="e">
        <f t="shared" si="727"/>
        <v>#N/A</v>
      </c>
      <c r="NC80" s="43" t="e">
        <f t="shared" si="728"/>
        <v>#N/A</v>
      </c>
      <c r="ND80" s="43" t="e">
        <f t="shared" si="729"/>
        <v>#N/A</v>
      </c>
      <c r="NE80" s="43" t="e">
        <f t="shared" si="730"/>
        <v>#N/A</v>
      </c>
      <c r="NF80" s="47">
        <f t="shared" si="661"/>
        <v>2.8800000000000017</v>
      </c>
      <c r="NG80" s="43">
        <f>IF(OY79=0,MIN('Drive Train'!$F$35-FQ79*$C$19*'Drive Train'!$F$39,NG79+$C$39)-$C$7,IF(LO79-1&lt;=0,0,IF($C$37=Motors!$C$30,MAX(MAX(NG$8:NG79)*-1,NG79-$C$39),MAX(0,MAX(NG$8:NG79)*-1,NG79-$C$39))))</f>
        <v>0</v>
      </c>
      <c r="NH80" s="43">
        <f>IF(OZ79=0,MIN('Drive Train'!$F$35-FR79*$C$19*'Drive Train'!$F$39,NH79+$C$39)-$C$7,IF(LP79-1&lt;=0,0,IF($C$37=Motors!$C$30,MAX(MAX(NH$8:NH79)*-1,NH79-$C$39),MAX(0,MAX(NH$8:NH79)*-1,NH79-$C$39))))</f>
        <v>0</v>
      </c>
      <c r="NI80" s="43">
        <f>IF(PA79=0,MIN('Drive Train'!$F$35-FS79*$C$19*'Drive Train'!$F$39,NI79+$C$39)-$C$7,IF(LQ79-1&lt;=0,0,IF($C$37=Motors!$C$30,MAX(MAX(NI$8:NI79)*-1,NI79-$C$39),MAX(0,MAX(NI$8:NI79)*-1,NI79-$C$39))))</f>
        <v>0</v>
      </c>
      <c r="NJ80" s="43">
        <f>IF(PB79=0,MIN('Drive Train'!$F$35-FT79*$C$19*'Drive Train'!$F$39,NJ79+$C$39)-$C$7,IF(LR79-1&lt;=0,0,IF($C$37=Motors!$C$30,MAX(MAX(NJ$8:NJ79)*-1,NJ79-$C$39),MAX(0,MAX(NJ$8:NJ79)*-1,NJ79-$C$39))))</f>
        <v>0</v>
      </c>
      <c r="NK80" s="43">
        <f>IF(PC79=0,MIN('Drive Train'!$F$35-FU79*$C$19*'Drive Train'!$F$39,NK79+$C$39)-$C$7,IF(LS79-1&lt;=0,0,IF($C$37=Motors!$C$30,MAX(MAX(NK$8:NK79)*-1,NK79-$C$39),MAX(0,MAX(NK$8:NK79)*-1,NK79-$C$39))))</f>
        <v>0</v>
      </c>
      <c r="NL80" s="43">
        <f>IF(PD79=0,MIN('Drive Train'!$F$35-FV79*$C$19*'Drive Train'!$F$39,NL79+$C$39)-$C$7,IF(LT79-1&lt;=0,0,IF($C$37=Motors!$C$30,MAX(MAX(NL$8:NL79)*-1,NL79-$C$39),MAX(0,MAX(NL$8:NL79)*-1,NL79-$C$39))))</f>
        <v>0</v>
      </c>
      <c r="NM80" s="43">
        <f>IF(PE79=0,MIN('Drive Train'!$F$35-FW79*$C$19*'Drive Train'!$F$39,NM79+$C$39)-$C$7,IF(LU79-1&lt;=0,0,IF($C$37=Motors!$C$30,MAX(MAX(NM$8:NM79)*-1,NM79-$C$39),MAX(0,MAX(NM$8:NM79)*-1,NM79-$C$39))))</f>
        <v>0</v>
      </c>
      <c r="NN80" s="43">
        <f>IF(PF79=0,MIN('Drive Train'!$F$35-FX79*$C$19*'Drive Train'!$F$39,NN79+$C$39)-$C$7,IF(LV79-1&lt;=0,0,IF($C$37=Motors!$C$30,MAX(MAX(NN$8:NN79)*-1,NN79-$C$39),MAX(0,MAX(NN$8:NN79)*-1,NN79-$C$39))))</f>
        <v>0</v>
      </c>
      <c r="NO80" s="43">
        <f>IF(PG79=0,MIN('Drive Train'!$F$35-FY79*$C$19*'Drive Train'!$F$39,NO79+$C$39)-$C$7,IF(LW79-1&lt;=0,0,IF($C$37=Motors!$C$30,MAX(MAX(NO$8:NO79)*-1,NO79-$C$39),MAX(0,MAX(NO$8:NO79)*-1,NO79-$C$39))))</f>
        <v>0</v>
      </c>
      <c r="NP80" s="43">
        <f>IF(PH79=0,MIN('Drive Train'!$F$35-FZ79*$C$19*'Drive Train'!$F$39,NP79+$C$39)-$C$7,IF(LX79-1&lt;=0,0,IF($C$37=Motors!$C$30,MAX(MAX(NP$8:NP79)*-1,NP79-$C$39),MAX(0,MAX(NP$8:NP79)*-1,NP79-$C$39))))</f>
        <v>0</v>
      </c>
      <c r="NQ80" s="43">
        <f>IF(PI79=0,MIN('Drive Train'!$F$35-GA79*$C$19*'Drive Train'!$F$39,NQ79+$C$39)-$C$7,IF(LY79-1&lt;=0,0,IF($C$37=Motors!$C$30,MAX(MAX(NQ$8:NQ79)*-1,NQ79-$C$39),MAX(0,MAX(NQ$8:NQ79)*-1,NQ79-$C$39))))</f>
        <v>0</v>
      </c>
      <c r="NR80" s="43">
        <f>IF(PJ79=0,MIN('Drive Train'!$F$35-GB79*$C$19*'Drive Train'!$F$39,NR79+$C$39)-$C$7,IF(LZ79-1&lt;=0,0,IF($C$37=Motors!$C$30,MAX(MAX(NR$8:NR79)*-1,NR79-$C$39),MAX(0,MAX(NR$8:NR79)*-1,NR79-$C$39))))</f>
        <v>0</v>
      </c>
      <c r="NS80" s="43">
        <f>IF(PK79=0,MIN('Drive Train'!$F$35-GC79*$C$19*'Drive Train'!$F$39,NS79+$C$39)-$C$7,IF(MA79-1&lt;=0,0,IF($C$37=Motors!$C$30,MAX(MAX(NS$8:NS79)*-1,NS79-$C$39),MAX(0,MAX(NS$8:NS79)*-1,NS79-$C$39))))</f>
        <v>0</v>
      </c>
      <c r="NT80" s="43">
        <f>IF(PL79=0,MIN('Drive Train'!$F$35-GD79*$C$19*'Drive Train'!$F$39,NT79+$C$39)-$C$7,IF(MB79-1&lt;=0,0,IF($C$37=Motors!$C$30,MAX(MAX(NT$8:NT79)*-1,NT79-$C$39),MAX(0,MAX(NT$8:NT79)*-1,NT79-$C$39))))</f>
        <v>0</v>
      </c>
      <c r="NU80" s="43">
        <f>IF(PM79=0,MIN('Drive Train'!$F$35-GE79*$C$19*'Drive Train'!$F$39,NU79+$C$39)-$C$7,IF(MC79-1&lt;=0,0,IF($C$37=Motors!$C$30,MAX(MAX(NU$8:NU79)*-1,NU79-$C$39),MAX(0,MAX(NU$8:NU79)*-1,NU79-$C$39))))</f>
        <v>0</v>
      </c>
      <c r="NV80" s="43">
        <f>IF(PN79=0,MIN('Drive Train'!$F$35-GF79*$C$19*'Drive Train'!$F$39,NV79+$C$39)-$C$7,IF(MD79-1&lt;=0,0,IF($C$37=Motors!$C$30,MAX(MAX(NV$8:NV79)*-1,NV79-$C$39),MAX(0,MAX(NV$8:NV79)*-1,NV79-$C$39))))</f>
        <v>0</v>
      </c>
      <c r="NW80" s="43">
        <f>IF(PO79=0,MIN('Drive Train'!$F$35-GG79*$C$19*'Drive Train'!$F$39,NW79+$C$39)-$C$7,IF(ME79-1&lt;=0,0,IF($C$37=Motors!$C$30,MAX(MAX(NW$8:NW79)*-1,NW79-$C$39),MAX(0,MAX(NW$8:NW79)*-1,NW79-$C$39))))</f>
        <v>0</v>
      </c>
      <c r="NX80" s="43">
        <f>IF(PP79=0,MIN('Drive Train'!$F$35-GH79*$C$19*'Drive Train'!$F$39,NX79+$C$39)-$C$7,IF(MF79-1&lt;=0,0,IF($C$37=Motors!$C$30,MAX(MAX(NX$8:NX79)*-1,NX79-$C$39),MAX(0,MAX(NX$8:NX79)*-1,NX79-$C$39))))</f>
        <v>0</v>
      </c>
      <c r="NY80" s="43">
        <f>IF(PQ79=0,MIN('Drive Train'!$F$35-GI79*$C$19*'Drive Train'!$F$39,NY79+$C$39)-$C$7,IF(MG79-1&lt;=0,0,IF($C$37=Motors!$C$30,MAX(MAX(NY$8:NY79)*-1,NY79-$C$39),MAX(0,MAX(NY$8:NY79)*-1,NY79-$C$39))))</f>
        <v>0</v>
      </c>
      <c r="NZ80" s="43">
        <f>IF(PR79=0,MIN('Drive Train'!$F$35-GJ79*$C$19*'Drive Train'!$F$39,NZ79+$C$39)-$C$7,IF(MH79-1&lt;=0,0,IF($C$37=Motors!$C$30,MAX(MAX(NZ$8:NZ79)*-1,NZ79-$C$39),MAX(0,MAX(NZ$8:NZ79)*-1,NZ79-$C$39))))</f>
        <v>0</v>
      </c>
      <c r="OA80" s="43">
        <f>IF(PS79=0,MIN('Drive Train'!$F$35-GK79*$C$19*'Drive Train'!$F$39,OA79+$C$39)-$C$7,IF(MI79-1&lt;=0,0,IF($C$37=Motors!$C$30,MAX(MAX(OA$8:OA79)*-1,OA79-$C$39),MAX(0,MAX(OA$8:OA79)*-1,OA79-$C$39))))</f>
        <v>0</v>
      </c>
      <c r="OB80" s="47">
        <f t="shared" si="662"/>
        <v>2.8800000000000017</v>
      </c>
      <c r="OC80" s="43">
        <f>'Drive Train'!$F$35-(FQ80*$C$13)*$C$19*'Drive Train'!$F$39</f>
        <v>12.4</v>
      </c>
      <c r="OD80" s="43">
        <f>'Drive Train'!$F$35-(FR80*$C$13)*$C$19*'Drive Train'!$F$39</f>
        <v>12.335845000000001</v>
      </c>
      <c r="OE80" s="43">
        <f>'Drive Train'!$F$35-(FS80*$C$13)*$C$19*'Drive Train'!$F$39</f>
        <v>12.4</v>
      </c>
      <c r="OF80" s="43">
        <f>'Drive Train'!$F$35-(FT80*$C$13)*$C$19*'Drive Train'!$F$39</f>
        <v>12.4</v>
      </c>
      <c r="OG80" s="43">
        <f>'Drive Train'!$F$35-(FU80*$C$13)*$C$19*'Drive Train'!$F$39</f>
        <v>12.4</v>
      </c>
      <c r="OH80" s="43">
        <f>'Drive Train'!$F$35-(FV80*$C$13)*$C$19*'Drive Train'!$F$39</f>
        <v>12.4</v>
      </c>
      <c r="OI80" s="43">
        <f>'Drive Train'!$F$35-(FW80*$C$13)*$C$19*'Drive Train'!$F$39</f>
        <v>12.4</v>
      </c>
      <c r="OJ80" s="43">
        <f>'Drive Train'!$F$35-(FX80*$C$13)*$C$19*'Drive Train'!$F$39</f>
        <v>12.4</v>
      </c>
      <c r="OK80" s="43">
        <f>'Drive Train'!$F$35-(FY80*$C$13)*$C$19*'Drive Train'!$F$39</f>
        <v>12.4</v>
      </c>
      <c r="OL80" s="43">
        <f>'Drive Train'!$F$35-(FZ80*$C$13)*$C$19*'Drive Train'!$F$39</f>
        <v>12.4</v>
      </c>
      <c r="OM80" s="43">
        <f>'Drive Train'!$F$35-(GA80*$C$13)*$C$19*'Drive Train'!$F$39</f>
        <v>12.4</v>
      </c>
      <c r="ON80" s="43">
        <f>'Drive Train'!$F$35-(GB80*$C$13)*$C$19*'Drive Train'!$F$39</f>
        <v>12.335844999999937</v>
      </c>
      <c r="OO80" s="43">
        <f>'Drive Train'!$F$35-(GC80*$C$13)*$C$19*'Drive Train'!$F$39</f>
        <v>12.4</v>
      </c>
      <c r="OP80" s="43">
        <f>'Drive Train'!$F$35-(GD80*$C$13)*$C$19*'Drive Train'!$F$39</f>
        <v>12.4</v>
      </c>
      <c r="OQ80" s="43">
        <f>'Drive Train'!$F$35-(GE80*$C$13)*$C$19*'Drive Train'!$F$39</f>
        <v>12.4</v>
      </c>
      <c r="OR80" s="43">
        <f>'Drive Train'!$F$35-(GF80*$C$13)*$C$19*'Drive Train'!$F$39</f>
        <v>12.4</v>
      </c>
      <c r="OS80" s="43">
        <f>'Drive Train'!$F$35-(GG80*$C$13)*$C$19*'Drive Train'!$F$39</f>
        <v>12.4</v>
      </c>
      <c r="OT80" s="43">
        <f>'Drive Train'!$F$35-(GH80*$C$13)*$C$19*'Drive Train'!$F$39</f>
        <v>12.4</v>
      </c>
      <c r="OU80" s="43">
        <f>'Drive Train'!$F$35-(GI80*$C$13)*$C$19*'Drive Train'!$F$39</f>
        <v>12.4</v>
      </c>
      <c r="OV80" s="43">
        <f>'Drive Train'!$F$35-(GJ80*$C$13)*$C$19*'Drive Train'!$F$39</f>
        <v>12.4</v>
      </c>
      <c r="OW80" s="43">
        <f>'Drive Train'!$F$35-(GK80*$C$13)*$C$19*'Drive Train'!$F$39</f>
        <v>12.4</v>
      </c>
      <c r="OX80" s="47">
        <f t="shared" si="663"/>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190">
        <f t="shared" si="664"/>
        <v>2.8800000000000017</v>
      </c>
      <c r="PU80" s="43">
        <f t="shared" si="665"/>
        <v>15.29521453649356</v>
      </c>
      <c r="PV80" s="43">
        <f t="shared" si="666"/>
        <v>22.89919178016229</v>
      </c>
      <c r="PW80" s="43">
        <f t="shared" si="667"/>
        <v>19.659205245198354</v>
      </c>
      <c r="PX80" s="43">
        <f t="shared" si="668"/>
        <v>15.922362554936914</v>
      </c>
      <c r="PY80" s="43">
        <f t="shared" si="669"/>
        <v>13.997470007769731</v>
      </c>
      <c r="PZ80" s="43">
        <f t="shared" si="670"/>
        <v>12.208295022960858</v>
      </c>
      <c r="QA80" s="43">
        <f t="shared" si="671"/>
        <v>11.812774381794295</v>
      </c>
      <c r="QB80" s="43">
        <f t="shared" si="672"/>
        <v>11.153060367918922</v>
      </c>
      <c r="QC80" s="43">
        <f t="shared" si="673"/>
        <v>10.945422930559467</v>
      </c>
      <c r="QD80" s="43">
        <f t="shared" si="674"/>
        <v>10.744299234348867</v>
      </c>
      <c r="QE80" s="43">
        <f t="shared" si="675"/>
        <v>10.598935127087987</v>
      </c>
      <c r="QF80" s="43">
        <f t="shared" si="676"/>
        <v>14.276451917809171</v>
      </c>
      <c r="QG80" s="43">
        <f t="shared" si="677"/>
        <v>14.869846649016338</v>
      </c>
      <c r="QH80" s="43">
        <f t="shared" si="678"/>
        <v>15.34277343263344</v>
      </c>
      <c r="QI80" s="43">
        <f t="shared" si="679"/>
        <v>15.225720822529869</v>
      </c>
      <c r="QJ80" s="43">
        <f t="shared" si="680"/>
        <v>15.866407696386977</v>
      </c>
      <c r="QK80" s="43">
        <f t="shared" si="681"/>
        <v>16.23173898600314</v>
      </c>
      <c r="QL80" s="43">
        <f t="shared" si="682"/>
        <v>16.322777686005129</v>
      </c>
      <c r="QM80" s="43">
        <f t="shared" si="683"/>
        <v>16.11264101882972</v>
      </c>
      <c r="QN80" s="43">
        <f t="shared" si="684"/>
        <v>16.187403996628273</v>
      </c>
      <c r="QO80" s="43">
        <f t="shared" si="685"/>
        <v>16.005121974387158</v>
      </c>
      <c r="QP80" s="47">
        <f t="shared" si="686"/>
        <v>2.8800000000000017</v>
      </c>
      <c r="QQ80" s="43">
        <f t="shared" si="501"/>
        <v>0</v>
      </c>
      <c r="QR80" s="43">
        <f t="shared" si="502"/>
        <v>1.9887219367401305E-2</v>
      </c>
      <c r="QS80" s="43">
        <f t="shared" si="503"/>
        <v>0</v>
      </c>
      <c r="QT80" s="43">
        <f t="shared" si="504"/>
        <v>0</v>
      </c>
      <c r="QU80" s="43">
        <f t="shared" si="505"/>
        <v>0</v>
      </c>
      <c r="QV80" s="43">
        <f t="shared" si="506"/>
        <v>0</v>
      </c>
      <c r="QW80" s="43">
        <f t="shared" si="507"/>
        <v>0</v>
      </c>
      <c r="QX80" s="43">
        <f t="shared" si="508"/>
        <v>0</v>
      </c>
      <c r="QY80" s="43">
        <f t="shared" si="509"/>
        <v>0</v>
      </c>
      <c r="QZ80" s="43">
        <f t="shared" si="510"/>
        <v>0</v>
      </c>
      <c r="RA80" s="43">
        <f t="shared" si="511"/>
        <v>0</v>
      </c>
      <c r="RB80" s="43">
        <f t="shared" si="512"/>
        <v>1.988721936742122E-2</v>
      </c>
      <c r="RC80" s="43">
        <f t="shared" si="513"/>
        <v>0</v>
      </c>
      <c r="RD80" s="43">
        <f t="shared" si="514"/>
        <v>0</v>
      </c>
      <c r="RE80" s="43">
        <f t="shared" si="515"/>
        <v>0</v>
      </c>
      <c r="RF80" s="43">
        <f t="shared" si="516"/>
        <v>0</v>
      </c>
      <c r="RG80" s="43">
        <f t="shared" si="517"/>
        <v>0</v>
      </c>
      <c r="RH80" s="43">
        <f t="shared" si="518"/>
        <v>0</v>
      </c>
      <c r="RI80" s="43">
        <f t="shared" si="519"/>
        <v>0</v>
      </c>
      <c r="RJ80" s="43">
        <f t="shared" si="520"/>
        <v>0</v>
      </c>
      <c r="RK80" s="43">
        <f t="shared" si="521"/>
        <v>0</v>
      </c>
      <c r="RL80" s="47">
        <f t="shared" si="687"/>
        <v>2.8800000000000017</v>
      </c>
      <c r="RM80" s="2">
        <f>IF(AND(LO80&gt;=LO$6*'Drive Train'!$AA$52,LO80&lt;=LO$6*'Drive Train'!$AA$53,KS80=0,JW80=0,EU80&gt;0),$C$17,0)</f>
        <v>0</v>
      </c>
      <c r="RN80" s="2">
        <f>IF(AND(LP80&gt;=LP$6*'Drive Train'!$AA$52,LP80&lt;=LP$6*'Drive Train'!$AA$53,KT80=0,JX80=0,EV80&gt;0),$C$17,0)</f>
        <v>0</v>
      </c>
      <c r="RO80" s="2">
        <f>IF(AND(LQ80&gt;=LQ$6*'Drive Train'!$AA$52,LQ80&lt;=LQ$6*'Drive Train'!$AA$53,KU80=0,JY80=0,EW80&gt;0),$C$17,0)</f>
        <v>0</v>
      </c>
      <c r="RP80" s="2">
        <f>IF(AND(LR80&gt;=LR$6*'Drive Train'!$AA$52,LR80&lt;=LR$6*'Drive Train'!$AA$53,KV80=0,JZ80=0,EX80&gt;0),$C$17,0)</f>
        <v>0</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v>
      </c>
      <c r="RY80" s="2">
        <f>IF(AND(MA80&gt;=MA$6*'Drive Train'!$AA$52,MA80&lt;=MA$6*'Drive Train'!$AA$53,LE80=0,KI80=0,FG80&gt;0),$C$17,0)</f>
        <v>0</v>
      </c>
      <c r="RZ80" s="2">
        <f>IF(AND(MB80&gt;=MB$6*'Drive Train'!$AA$52,MB80&lt;=MB$6*'Drive Train'!$AA$53,LF80=0,KJ80=0,FH80&gt;0),$C$17,0)</f>
        <v>0</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688"/>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689"/>
        <v>2.8800000000000017</v>
      </c>
    </row>
    <row r="81" spans="2:524" x14ac:dyDescent="0.3">
      <c r="B81" s="1"/>
      <c r="C81" s="3" t="str">
        <f>C51</f>
        <v>Acceleration Distance (ft)</v>
      </c>
      <c r="E81" s="14" t="e">
        <f>E52</f>
        <v>#N/A</v>
      </c>
      <c r="F81" s="14" t="e">
        <f>KH6</f>
        <v>#N/A</v>
      </c>
      <c r="G81" s="14" t="e">
        <f t="shared" ref="G81:O81" si="733">KI6</f>
        <v>#N/A</v>
      </c>
      <c r="H81" s="14" t="e">
        <f t="shared" si="733"/>
        <v>#N/A</v>
      </c>
      <c r="I81" s="14" t="e">
        <f t="shared" si="733"/>
        <v>#N/A</v>
      </c>
      <c r="J81" s="14" t="e">
        <f t="shared" si="733"/>
        <v>#N/A</v>
      </c>
      <c r="K81" s="14" t="e">
        <f t="shared" si="733"/>
        <v>#N/A</v>
      </c>
      <c r="L81" s="14" t="e">
        <f t="shared" si="733"/>
        <v>#N/A</v>
      </c>
      <c r="M81" s="14" t="e">
        <f t="shared" si="733"/>
        <v>#N/A</v>
      </c>
      <c r="N81" s="14" t="e">
        <f t="shared" si="733"/>
        <v>#N/A</v>
      </c>
      <c r="O81" s="14" t="e">
        <f t="shared" si="733"/>
        <v>#N/A</v>
      </c>
      <c r="R81" s="49">
        <f t="shared" si="52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47">
        <f t="shared" si="523"/>
        <v>2.9200000000000017</v>
      </c>
      <c r="AO81" s="36">
        <f>LO81*12*60/(PI() * 'Drive Train'!$F$15)/S$6*ABS(S81)</f>
        <v>0</v>
      </c>
      <c r="AP81" s="36">
        <f>LP81*12*60/(PI() * 'Drive Train'!$F$15)/T$6*ABS(T81)</f>
        <v>0</v>
      </c>
      <c r="AQ81" s="36">
        <f>LQ81*12*60/(PI() * 'Drive Train'!$F$15)/U$6*ABS(U81)</f>
        <v>0</v>
      </c>
      <c r="AR81" s="36">
        <f>LR81*12*60/(PI() * 'Drive Train'!$F$15)/V$6*ABS(V81)</f>
        <v>0</v>
      </c>
      <c r="AS81" s="36">
        <f>LS81*12*60/(PI() * 'Drive Train'!$F$15)/W$6*ABS(W81)</f>
        <v>0</v>
      </c>
      <c r="AT81" s="36">
        <f>LT81*12*60/(PI() * 'Drive Train'!$F$15)/X$6*ABS(X81)</f>
        <v>0</v>
      </c>
      <c r="AU81" s="36">
        <f>LU81*12*60/(PI() * 'Drive Train'!$F$15)/Y$6*ABS(Y81)</f>
        <v>0</v>
      </c>
      <c r="AV81" s="36">
        <f>LV81*12*60/(PI() * 'Drive Train'!$F$15)/Z$6*ABS(Z81)</f>
        <v>0</v>
      </c>
      <c r="AW81" s="36">
        <f>LW81*12*60/(PI() * 'Drive Train'!$F$15)/AA$6*ABS(AA81)</f>
        <v>0</v>
      </c>
      <c r="AX81" s="36">
        <f>LX81*12*60/(PI() * 'Drive Train'!$F$15)/AB$6*ABS(AB81)</f>
        <v>0</v>
      </c>
      <c r="AY81" s="36">
        <f>LY81*12*60/(PI() * 'Drive Train'!$F$15)/AC$6*ABS(AC81)</f>
        <v>0</v>
      </c>
      <c r="AZ81" s="36">
        <f>LZ81*12*60/(PI() * 'Drive Train'!$F$15)/AD$6*ABS(AD81)</f>
        <v>0</v>
      </c>
      <c r="BA81" s="36">
        <f>MA81*12*60/(PI() * 'Drive Train'!$F$15)/AE$6*ABS(AE81)</f>
        <v>0</v>
      </c>
      <c r="BB81" s="36">
        <f>MB81*12*60/(PI() * 'Drive Train'!$F$15)/AF$6*ABS(AF81)</f>
        <v>0</v>
      </c>
      <c r="BC81" s="36">
        <f>MC81*12*60/(PI() * 'Drive Train'!$F$15)/AG$6*ABS(AG81)</f>
        <v>0</v>
      </c>
      <c r="BD81" s="36">
        <f>MD81*12*60/(PI() * 'Drive Train'!$F$15)/AH$6*ABS(AH81)</f>
        <v>0</v>
      </c>
      <c r="BE81" s="36">
        <f>ME81*12*60/(PI() * 'Drive Train'!$F$15)/AI$6*ABS(AI81)</f>
        <v>0</v>
      </c>
      <c r="BF81" s="36">
        <f>MF81*12*60/(PI() * 'Drive Train'!$F$15)/AJ$6*ABS(AJ81)</f>
        <v>0</v>
      </c>
      <c r="BG81" s="36">
        <f>MG81*12*60/(PI() * 'Drive Train'!$F$15)/AK$6*ABS(AK81)</f>
        <v>0</v>
      </c>
      <c r="BH81" s="36">
        <f>MH81*12*60/(PI() * 'Drive Train'!$F$15)/AL$6*ABS(AL81)</f>
        <v>0</v>
      </c>
      <c r="BI81" s="36">
        <f>MI81*12*60/(PI() * 'Drive Train'!$F$15)/AM$6*ABS(AM81)</f>
        <v>0</v>
      </c>
      <c r="BJ81" s="47">
        <f t="shared" si="455"/>
        <v>2.9200000000000017</v>
      </c>
      <c r="BK81" s="2">
        <f>IF(OR(KS80=1,AND($C$37=Motors!$C$32,OY80=1)),0,IF(NG81=0,-(CG80+$C$15)/($C$14-$C$15)*$C$12,($C$11*S81-AO81)/($C$11*S81)*$C$12*S81))</f>
        <v>0</v>
      </c>
      <c r="BL81" s="2">
        <f>IF(OR(KT80=1,AND($C$37=Motors!$C$32,OZ80=1)),0,IF(NH81=0,-(CH80+$C$15)/($C$14-$C$15)*$C$12,($C$11*T81-AP81)/($C$11*T81)*$C$12*T81))</f>
        <v>0</v>
      </c>
      <c r="BM81" s="2">
        <f>IF(OR(KU80=1,AND($C$37=Motors!$C$32,PA80=1)),0,IF(NI81=0,-(CI80+$C$15)/($C$14-$C$15)*$C$12,($C$11*U81-AQ81)/($C$11*U81)*$C$12*U81))</f>
        <v>0</v>
      </c>
      <c r="BN81" s="2">
        <f>IF(OR(KV80=1,AND($C$37=Motors!$C$32,PB80=1)),0,IF(NJ81=0,-(CJ80+$C$15)/($C$14-$C$15)*$C$12,($C$11*V81-AR81)/($C$11*V81)*$C$12*V81))</f>
        <v>0</v>
      </c>
      <c r="BO81" s="2">
        <f>IF(OR(KW80=1,AND($C$37=Motors!$C$32,PC80=1)),0,IF(NK81=0,-(CK80+$C$15)/($C$14-$C$15)*$C$12,($C$11*W81-AS81)/($C$11*W81)*$C$12*W81))</f>
        <v>0</v>
      </c>
      <c r="BP81" s="2">
        <f>IF(OR(KX80=1,AND($C$37=Motors!$C$32,PD80=1)),0,IF(NL81=0,-(CL80+$C$15)/($C$14-$C$15)*$C$12,($C$11*X81-AT81)/($C$11*X81)*$C$12*X81))</f>
        <v>0</v>
      </c>
      <c r="BQ81" s="2">
        <f>IF(OR(KY80=1,AND($C$37=Motors!$C$32,PE80=1)),0,IF(NM81=0,-(CM80+$C$15)/($C$14-$C$15)*$C$12,($C$11*Y81-AU81)/($C$11*Y81)*$C$12*Y81))</f>
        <v>0</v>
      </c>
      <c r="BR81" s="2">
        <f>IF(OR(KZ80=1,AND($C$37=Motors!$C$32,PF80=1)),0,IF(NN81=0,-(CN80+$C$15)/($C$14-$C$15)*$C$12,($C$11*Z81-AV81)/($C$11*Z81)*$C$12*Z81))</f>
        <v>0</v>
      </c>
      <c r="BS81" s="2">
        <f>IF(OR(LA80=1,AND($C$37=Motors!$C$32,PG80=1)),0,IF(NO81=0,-(CO80+$C$15)/($C$14-$C$15)*$C$12,($C$11*AA81-AW81)/($C$11*AA81)*$C$12*AA81))</f>
        <v>0</v>
      </c>
      <c r="BT81" s="2">
        <f>IF(OR(LB80=1,AND($C$37=Motors!$C$32,PH80=1)),0,IF(NP81=0,-(CP80+$C$15)/($C$14-$C$15)*$C$12,($C$11*AB81-AX81)/($C$11*AB81)*$C$12*AB81))</f>
        <v>0</v>
      </c>
      <c r="BU81" s="2">
        <f>IF(OR(LC80=1,AND($C$37=Motors!$C$32,PI80=1)),0,IF(NQ81=0,-(CQ80+$C$15)/($C$14-$C$15)*$C$12,($C$11*AC81-AY81)/($C$11*AC81)*$C$12*AC81))</f>
        <v>0</v>
      </c>
      <c r="BV81" s="2">
        <f>IF(OR(LD80=1,AND($C$37=Motors!$C$32,PJ80=1)),0,IF(NR81=0,-(CR80+$C$15)/($C$14-$C$15)*$C$12,($C$11*AD81-AZ81)/($C$11*AD81)*$C$12*AD81))</f>
        <v>0</v>
      </c>
      <c r="BW81" s="2">
        <f>IF(OR(LE80=1,AND($C$37=Motors!$C$32,PK80=1)),0,IF(NS81=0,-(CS80+$C$15)/($C$14-$C$15)*$C$12,($C$11*AE81-BA81)/($C$11*AE81)*$C$12*AE81))</f>
        <v>0</v>
      </c>
      <c r="BX81" s="2">
        <f>IF(OR(LF80=1,AND($C$37=Motors!$C$32,PL80=1)),0,IF(NT81=0,-(CT80+$C$15)/($C$14-$C$15)*$C$12,($C$11*AF81-BB81)/($C$11*AF81)*$C$12*AF81))</f>
        <v>0</v>
      </c>
      <c r="BY81" s="2">
        <f>IF(OR(LG80=1,AND($C$37=Motors!$C$32,PM80=1)),0,IF(NU81=0,-(CU80+$C$15)/($C$14-$C$15)*$C$12,($C$11*AG81-BC81)/($C$11*AG81)*$C$12*AG81))</f>
        <v>0</v>
      </c>
      <c r="BZ81" s="2">
        <f>IF(OR(LH80=1,AND($C$37=Motors!$C$32,PN80=1)),0,IF(NV81=0,-(CV80+$C$15)/($C$14-$C$15)*$C$12,($C$11*AH81-BD81)/($C$11*AH81)*$C$12*AH81))</f>
        <v>0</v>
      </c>
      <c r="CA81" s="2">
        <f>IF(OR(LI80=1,AND($C$37=Motors!$C$32,PO80=1)),0,IF(NW81=0,-(CW80+$C$15)/($C$14-$C$15)*$C$12,($C$11*AI81-BE81)/($C$11*AI81)*$C$12*AI81))</f>
        <v>0</v>
      </c>
      <c r="CB81" s="2">
        <f>IF(OR(LJ80=1,AND($C$37=Motors!$C$32,PP80=1)),0,IF(NX81=0,-(CX80+$C$15)/($C$14-$C$15)*$C$12,($C$11*AJ81-BF81)/($C$11*AJ81)*$C$12*AJ81))</f>
        <v>0</v>
      </c>
      <c r="CC81" s="2">
        <f>IF(OR(LK80=1,AND($C$37=Motors!$C$32,PQ80=1)),0,IF(NY81=0,-(CY80+$C$15)/($C$14-$C$15)*$C$12,($C$11*AK81-BG81)/($C$11*AK81)*$C$12*AK81))</f>
        <v>0</v>
      </c>
      <c r="CD81" s="2">
        <f>IF(OR(LL80=1,AND($C$37=Motors!$C$32,PR80=1)),0,IF(NZ81=0,-(CZ80+$C$15)/($C$14-$C$15)*$C$12,($C$11*AL81-BH81)/($C$11*AL81)*$C$12*AL81))</f>
        <v>0</v>
      </c>
      <c r="CE81" s="2">
        <f>IF(OR(LM80=1,AND($C$37=Motors!$C$32,PS80=1)),0,IF(OA81=0,-(DA80+$C$15)/($C$14-$C$15)*$C$12,($C$11*AM81-BI81)/($C$11*AM81)*$C$12*AM81))</f>
        <v>0</v>
      </c>
      <c r="CF81" s="47">
        <f t="shared" si="456"/>
        <v>2.9200000000000017</v>
      </c>
      <c r="CG81" s="43">
        <f>IF(AND(KS80=1,OY80=1),0,ABS(BK81/$C$12*($C$14-$C$15)+$C$15) *'Drive Train'!$AA$49 + CG80*(1-'Drive Train'!$AA$49))</f>
        <v>0</v>
      </c>
      <c r="CH81" s="43">
        <f>IF(AND(KT80=1,OZ80=1),0,ABS(BL81/$C$12*($C$14-$C$15)+$C$15) *'Drive Train'!$AA$49 + CH80*(1-'Drive Train'!$AA$49))</f>
        <v>1.5274999999999999</v>
      </c>
      <c r="CI81" s="43">
        <f>IF(AND(KU80=1,PA80=1),0,ABS(BM81/$C$12*($C$14-$C$15)+$C$15) *'Drive Train'!$AA$49 + CI80*(1-'Drive Train'!$AA$49))</f>
        <v>0</v>
      </c>
      <c r="CJ81" s="43">
        <f>IF(AND(KV80=1,PB80=1),0,ABS(BN81/$C$12*($C$14-$C$15)+$C$15) *'Drive Train'!$AA$49 + CJ80*(1-'Drive Train'!$AA$49))</f>
        <v>0</v>
      </c>
      <c r="CK81" s="43">
        <f>IF(AND(KW80=1,PC80=1),0,ABS(BO81/$C$12*($C$14-$C$15)+$C$15) *'Drive Train'!$AA$49 + CK80*(1-'Drive Train'!$AA$49))</f>
        <v>0</v>
      </c>
      <c r="CL81" s="43">
        <f>IF(AND(KX80=1,PD80=1),0,ABS(BP81/$C$12*($C$14-$C$15)+$C$15) *'Drive Train'!$AA$49 + CL80*(1-'Drive Train'!$AA$49))</f>
        <v>0</v>
      </c>
      <c r="CM81" s="43">
        <f>IF(AND(KY80=1,PE80=1),0,ABS(BQ81/$C$12*($C$14-$C$15)+$C$15) *'Drive Train'!$AA$49 + CM80*(1-'Drive Train'!$AA$49))</f>
        <v>0</v>
      </c>
      <c r="CN81" s="43">
        <f>IF(AND(KZ80=1,PF80=1),0,ABS(BR81/$C$12*($C$14-$C$15)+$C$15) *'Drive Train'!$AA$49 + CN80*(1-'Drive Train'!$AA$49))</f>
        <v>0</v>
      </c>
      <c r="CO81" s="43">
        <f>IF(AND(LA80=1,PG80=1),0,ABS(BS81/$C$12*($C$14-$C$15)+$C$15) *'Drive Train'!$AA$49 + CO80*(1-'Drive Train'!$AA$49))</f>
        <v>0</v>
      </c>
      <c r="CP81" s="43">
        <f>IF(AND(LB80=1,PH80=1),0,ABS(BT81/$C$12*($C$14-$C$15)+$C$15) *'Drive Train'!$AA$49 + CP80*(1-'Drive Train'!$AA$49))</f>
        <v>0</v>
      </c>
      <c r="CQ81" s="43">
        <f>IF(AND(LC80=1,PI80=1),0,ABS(BU81/$C$12*($C$14-$C$15)+$C$15) *'Drive Train'!$AA$49 + CQ80*(1-'Drive Train'!$AA$49))</f>
        <v>0</v>
      </c>
      <c r="CR81" s="43">
        <f>IF(AND(LD80=1,PJ80=1),0,ABS(BV81/$C$12*($C$14-$C$15)+$C$15) *'Drive Train'!$AA$49 + CR80*(1-'Drive Train'!$AA$49))</f>
        <v>1.5275000000003058</v>
      </c>
      <c r="CS81" s="43">
        <f>IF(AND(LE80=1,PK80=1),0,ABS(BW81/$C$12*($C$14-$C$15)+$C$15) *'Drive Train'!$AA$49 + CS80*(1-'Drive Train'!$AA$49))</f>
        <v>0</v>
      </c>
      <c r="CT81" s="43">
        <f>IF(AND(LF80=1,PL80=1),0,ABS(BX81/$C$12*($C$14-$C$15)+$C$15) *'Drive Train'!$AA$49 + CT80*(1-'Drive Train'!$AA$49))</f>
        <v>0</v>
      </c>
      <c r="CU81" s="43">
        <f>IF(AND(LG80=1,PM80=1),0,ABS(BY81/$C$12*($C$14-$C$15)+$C$15) *'Drive Train'!$AA$49 + CU80*(1-'Drive Train'!$AA$49))</f>
        <v>0</v>
      </c>
      <c r="CV81" s="43">
        <f>IF(AND(LH80=1,PN80=1),0,ABS(BZ81/$C$12*($C$14-$C$15)+$C$15) *'Drive Train'!$AA$49 + CV80*(1-'Drive Train'!$AA$49))</f>
        <v>0</v>
      </c>
      <c r="CW81" s="43">
        <f>IF(AND(LI80=1,PO80=1),0,ABS(CA81/$C$12*($C$14-$C$15)+$C$15) *'Drive Train'!$AA$49 + CW80*(1-'Drive Train'!$AA$49))</f>
        <v>0</v>
      </c>
      <c r="CX81" s="43">
        <f>IF(AND(LJ80=1,PP80=1),0,ABS(CB81/$C$12*($C$14-$C$15)+$C$15) *'Drive Train'!$AA$49 + CX80*(1-'Drive Train'!$AA$49))</f>
        <v>0</v>
      </c>
      <c r="CY81" s="43">
        <f>IF(AND(LK80=1,PQ80=1),0,ABS(CC81/$C$12*($C$14-$C$15)+$C$15) *'Drive Train'!$AA$49 + CY80*(1-'Drive Train'!$AA$49))</f>
        <v>0</v>
      </c>
      <c r="CZ81" s="43">
        <f>IF(AND(LL80=1,PR80=1),0,ABS(CD81/$C$12*($C$14-$C$15)+$C$15) *'Drive Train'!$AA$49 + CZ80*(1-'Drive Train'!$AA$49))</f>
        <v>0</v>
      </c>
      <c r="DA81" s="43">
        <f>IF(AND(LM80=1,PS80=1),0,ABS(CE81/$C$12*($C$14-$C$15)+$C$15) *'Drive Train'!$AA$49 + DA80*(1-'Drive Train'!$AA$49))</f>
        <v>0</v>
      </c>
      <c r="DB81" s="47">
        <f t="shared" si="524"/>
        <v>2.9200000000000017</v>
      </c>
      <c r="DC81" s="43">
        <f t="shared" si="457"/>
        <v>0</v>
      </c>
      <c r="DD81" s="43">
        <f t="shared" si="458"/>
        <v>1.5274999999999999</v>
      </c>
      <c r="DE81" s="43">
        <f t="shared" si="459"/>
        <v>0</v>
      </c>
      <c r="DF81" s="43">
        <f t="shared" si="460"/>
        <v>0</v>
      </c>
      <c r="DG81" s="43">
        <f t="shared" si="461"/>
        <v>0</v>
      </c>
      <c r="DH81" s="43">
        <f t="shared" si="462"/>
        <v>0</v>
      </c>
      <c r="DI81" s="43">
        <f t="shared" si="463"/>
        <v>0</v>
      </c>
      <c r="DJ81" s="43">
        <f t="shared" si="464"/>
        <v>0</v>
      </c>
      <c r="DK81" s="43">
        <f t="shared" si="465"/>
        <v>0</v>
      </c>
      <c r="DL81" s="43">
        <f t="shared" si="466"/>
        <v>0</v>
      </c>
      <c r="DM81" s="43">
        <f t="shared" si="467"/>
        <v>0</v>
      </c>
      <c r="DN81" s="43">
        <f t="shared" si="468"/>
        <v>1.5275000000003058</v>
      </c>
      <c r="DO81" s="43">
        <f t="shared" si="469"/>
        <v>0</v>
      </c>
      <c r="DP81" s="43">
        <f t="shared" si="470"/>
        <v>0</v>
      </c>
      <c r="DQ81" s="43">
        <f t="shared" si="471"/>
        <v>0</v>
      </c>
      <c r="DR81" s="43">
        <f t="shared" si="472"/>
        <v>0</v>
      </c>
      <c r="DS81" s="43">
        <f t="shared" si="473"/>
        <v>0</v>
      </c>
      <c r="DT81" s="43">
        <f t="shared" si="474"/>
        <v>0</v>
      </c>
      <c r="DU81" s="43">
        <f t="shared" si="475"/>
        <v>0</v>
      </c>
      <c r="DV81" s="43">
        <f t="shared" si="476"/>
        <v>0</v>
      </c>
      <c r="DW81" s="43">
        <f t="shared" si="477"/>
        <v>0</v>
      </c>
      <c r="DX81" s="47">
        <f t="shared" si="525"/>
        <v>2.9200000000000017</v>
      </c>
      <c r="DY81" s="2">
        <f>IF(OY81=0,($C$23/0.4536*IF(ISNA(MK80),'Drive Train'!$F$16,'Drive Train'!$F$17)*4.448*$C$24*S$6)*SIGN(BK81),BK81)</f>
        <v>0</v>
      </c>
      <c r="DZ81" s="2">
        <f>IF(OZ81=0,($C$23/0.4536*IF(ISNA(ML80),'Drive Train'!$F$16,'Drive Train'!$F$17)*4.448*$C$24*$C$21*T$6)*SIGN(BL81),BL81)</f>
        <v>0</v>
      </c>
      <c r="EA81" s="2">
        <f>IF(PA81=0,($C$23/0.4536*IF(ISNA(MM80),'Drive Train'!$F$16,'Drive Train'!$F$17)*4.448*$C$24*$C$21*U$6)*SIGN(BM81),BM81)</f>
        <v>0</v>
      </c>
      <c r="EB81" s="2">
        <f>IF(PB81=0,($C$23/0.4536*IF(ISNA(MN80),'Drive Train'!$F$16,'Drive Train'!$F$17)*4.448*$C$24*$C$21*V$6)*SIGN(BN81),BN81)</f>
        <v>0</v>
      </c>
      <c r="EC81" s="2">
        <f>IF(PC81=0,($C$23/0.4536*IF(ISNA(MO80),'Drive Train'!$F$16,'Drive Train'!$F$17)*4.448*$C$24*$C$21*W$6)*SIGN(BO81),BO81)</f>
        <v>0</v>
      </c>
      <c r="ED81" s="2">
        <f>IF(PD81=0,($C$23/0.4536*IF(ISNA(MP80),'Drive Train'!$F$16,'Drive Train'!$F$17)*4.448*$C$24*$C$21*X$6)*SIGN(BP81),BP81)</f>
        <v>0</v>
      </c>
      <c r="EE81" s="2">
        <f>IF(PE81=0,($C$23/0.4536*IF(ISNA(MQ80),'Drive Train'!$F$16,'Drive Train'!$F$17)*4.448*$C$24*$C$21*Y$6)*SIGN(BQ81),BQ81)</f>
        <v>0</v>
      </c>
      <c r="EF81" s="2">
        <f>IF(PF81=0,($C$23/0.4536*IF(ISNA(MR80),'Drive Train'!$F$16,'Drive Train'!$F$17)*4.448*$C$24*$C$21*Z$6)*SIGN(BR81),BR81)</f>
        <v>0</v>
      </c>
      <c r="EG81" s="2">
        <f>IF(PG81=0,($C$23/0.4536*IF(ISNA(MS80),'Drive Train'!$F$16,'Drive Train'!$F$17)*4.448*$C$24*$C$21*AA$6)*SIGN(BS81),BS81)</f>
        <v>0</v>
      </c>
      <c r="EH81" s="2">
        <f>IF(PH81=0,($C$23/0.4536*IF(ISNA(MT80),'Drive Train'!$F$16,'Drive Train'!$F$17)*4.448*$C$24*$C$21*AB$6)*SIGN(BT81),BT81)</f>
        <v>0</v>
      </c>
      <c r="EI81" s="2">
        <f>IF(PI81=0,($C$23/0.4536*IF(ISNA(MU80),'Drive Train'!$F$16,'Drive Train'!$F$17)*4.448*$C$24*$C$21*AC$6)*SIGN(BU81),BU81)</f>
        <v>0</v>
      </c>
      <c r="EJ81" s="2">
        <f>IF(PJ81=0,($C$23/0.4536*IF(ISNA(MV80),'Drive Train'!$F$16,'Drive Train'!$F$17)*4.448*$C$24*$C$21*AD$6)*SIGN(BV81),BV81)</f>
        <v>0</v>
      </c>
      <c r="EK81" s="2">
        <f>IF(PK81=0,($C$23/0.4536*IF(ISNA(MW80),'Drive Train'!$F$16,'Drive Train'!$F$17)*4.448*$C$24*$C$21*AE$6)*SIGN(BW81),BW81)</f>
        <v>0</v>
      </c>
      <c r="EL81" s="2">
        <f>IF(PL81=0,($C$23/0.4536*IF(ISNA(MX80),'Drive Train'!$F$16,'Drive Train'!$F$17)*4.448*$C$24*$C$21*AF$6)*SIGN(BX81),BX81)</f>
        <v>0</v>
      </c>
      <c r="EM81" s="2">
        <f>IF(PM81=0,($C$23/0.4536*IF(ISNA(MY80),'Drive Train'!$F$16,'Drive Train'!$F$17)*4.448*$C$24*$C$21*AG$6)*SIGN(BY81),BY81)</f>
        <v>0</v>
      </c>
      <c r="EN81" s="2">
        <f>IF(PN81=0,($C$23/0.4536*IF(ISNA(MZ80),'Drive Train'!$F$16,'Drive Train'!$F$17)*4.448*$C$24*$C$21*AH$6)*SIGN(BZ81),BZ81)</f>
        <v>0</v>
      </c>
      <c r="EO81" s="2">
        <f>IF(PO81=0,($C$23/0.4536*IF(ISNA(NA80),'Drive Train'!$F$16,'Drive Train'!$F$17)*4.448*$C$24*$C$21*AI$6)*SIGN(CA81),CA81)</f>
        <v>0</v>
      </c>
      <c r="EP81" s="2">
        <f>IF(PP81=0,($C$23/0.4536*IF(ISNA(NB80),'Drive Train'!$F$16,'Drive Train'!$F$17)*4.448*$C$24*$C$21*AJ$6)*SIGN(CB81),CB81)</f>
        <v>0</v>
      </c>
      <c r="EQ81" s="2">
        <f>IF(PQ81=0,($C$23/0.4536*IF(ISNA(NC80),'Drive Train'!$F$16,'Drive Train'!$F$17)*4.448*$C$24*$C$21*AK$6)*SIGN(CC81),CC81)</f>
        <v>0</v>
      </c>
      <c r="ER81" s="2">
        <f>IF(PR81=0,($C$23/0.4536*IF(ISNA(ND80),'Drive Train'!$F$16,'Drive Train'!$F$17)*4.448*$C$24*$C$21*AL$6)*SIGN(CD81),CD81)</f>
        <v>0</v>
      </c>
      <c r="ES81" s="2">
        <f>IF(PS81=0,($C$23/0.4536*IF(ISNA(NE80),'Drive Train'!$F$16,'Drive Train'!$F$17)*4.448*$C$24*$C$21*AM$6)*SIGN(CE81),CE81)</f>
        <v>0</v>
      </c>
      <c r="ET81" s="47">
        <f t="shared" si="478"/>
        <v>2.9200000000000017</v>
      </c>
      <c r="EU81" s="2">
        <f>MAX(MIN(IF(AND(OY80=1,NG81&lt;0),-1,1)*(DC81-$C$15)/($C$14-$C$15)*$C$12*$C$21-$C$33*LO81/AO$6 -  OY80*$C$33/$C$21,DY80/$C$19),MAX(EU$8:EU80)*-1)</f>
        <v>-0.84420937587075306</v>
      </c>
      <c r="EV81" s="2">
        <f>MAX(MIN(IF(AND(OZ80=1,NH81&lt;0),-1,1)*(DD81-$C$15)/($C$14-$C$15)*$C$12*$C$21-$C$33*LP81/AP$6 -  OZ80*$C$33/$C$21,DZ80/$C$19),MAX(EV$8:EV80)*-1)</f>
        <v>-0.82376075708094387</v>
      </c>
      <c r="EW81" s="2">
        <f>MAX(MIN(IF(AND(PA80=1,NI81&lt;0),-1,1)*(DE81-$C$15)/($C$14-$C$15)*$C$12*$C$21-$C$33*LQ81/AQ$6 -  PA80*$C$33/$C$21,EA80/$C$19),MAX(EW$8:EW80)*-1)</f>
        <v>-0.84420937587075306</v>
      </c>
      <c r="EX81" s="2">
        <f>MAX(MIN(IF(AND(PB80=1,NJ81&lt;0),-1,1)*(DF81-$C$15)/($C$14-$C$15)*$C$12*$C$21-$C$33*LR81/AR$6 -  PB80*$C$33/$C$21,EB80/$C$19),MAX(EX$8:EX80)*-1)</f>
        <v>-0.84420937587075306</v>
      </c>
      <c r="EY81" s="2">
        <f>MAX(MIN(IF(AND(PC80=1,NK81&lt;0),-1,1)*(DG81-$C$15)/($C$14-$C$15)*$C$12*$C$21-$C$33*LS81/AS$6 -  PC80*$C$33/$C$21,EC80/$C$19),MAX(EY$8:EY80)*-1)</f>
        <v>-0.84420937587075306</v>
      </c>
      <c r="EZ81" s="2">
        <f>MAX(MIN(IF(AND(PD80=1,NL81&lt;0),-1,1)*(DH81-$C$15)/($C$14-$C$15)*$C$12*$C$21-$C$33*LT81/AT$6 -  PD80*$C$33/$C$21,ED80/$C$19),MAX(EZ$8:EZ80)*-1)</f>
        <v>-0.84420937587075306</v>
      </c>
      <c r="FA81" s="2">
        <f>MAX(MIN(IF(AND(PE80=1,NM81&lt;0),-1,1)*(DI81-$C$15)/($C$14-$C$15)*$C$12*$C$21-$C$33*LU81/AU$6 -  PE80*$C$33/$C$21,EE80/$C$19),MAX(FA$8:FA80)*-1)</f>
        <v>-0.84420937587075306</v>
      </c>
      <c r="FB81" s="2">
        <f>MAX(MIN(IF(AND(PF80=1,NN81&lt;0),-1,1)*(DJ81-$C$15)/($C$14-$C$15)*$C$12*$C$21-$C$33*LV81/AV$6 -  PF80*$C$33/$C$21,EF80/$C$19),MAX(FB$8:FB80)*-1)</f>
        <v>-0.84420937587075306</v>
      </c>
      <c r="FC81" s="2">
        <f>MAX(MIN(IF(AND(PG80=1,NO81&lt;0),-1,1)*(DK81-$C$15)/($C$14-$C$15)*$C$12*$C$21-$C$33*LW81/AW$6 -  PG80*$C$33/$C$21,EG80/$C$19),MAX(FC$8:FC80)*-1)</f>
        <v>-0.82444281081081083</v>
      </c>
      <c r="FD81" s="2">
        <f>MAX(MIN(IF(AND(PH80=1,NP81&lt;0),-1,1)*(DL81-$C$15)/($C$14-$C$15)*$C$12*$C$21-$C$33*LX81/AX$6 -  PH80*$C$33/$C$21,EH80/$C$19),MAX(FD$8:FD80)*-1)</f>
        <v>-0.74400936585365862</v>
      </c>
      <c r="FE81" s="2">
        <f>MAX(MIN(IF(AND(PI80=1,NQ81&lt;0),-1,1)*(DM81-$C$15)/($C$14-$C$15)*$C$12*$C$21-$C$33*LY81/AY$6 -  PI80*$C$33/$C$21,EI80/$C$19),MAX(FE$8:FE80)*-1)</f>
        <v>-0.6778751999999999</v>
      </c>
      <c r="FF81" s="2">
        <f>MAX(MIN(IF(AND(PJ80=1,NR81&lt;0),-1,1)*(DN81-$C$15)/($C$14-$C$15)*$C$12*$C$21-$C$33*LZ81/AZ$6 -  PJ80*$C$33/$C$21,EJ80/$C$19),MAX(FF$8:FF80)*-1)</f>
        <v>-0.36771041517476449</v>
      </c>
      <c r="FG81" s="2">
        <f>MAX(MIN(IF(AND(PK80=1,NS81&lt;0),-1,1)*(DO81-$C$15)/($C$14-$C$15)*$C$12*$C$21-$C$33*MA81/BA$6 -  PK80*$C$33/$C$21,EK80/$C$19),MAX(FG$8:FG80)*-1)</f>
        <v>-0.4460383340531891</v>
      </c>
      <c r="FH81" s="2">
        <f>MAX(MIN(IF(AND(PL80=1,NT81&lt;0),-1,1)*(DP81-$C$15)/($C$14-$C$15)*$C$12*$C$21-$C$33*MB81/BB$6 -  PL80*$C$33/$C$21,EL80/$C$19),MAX(FH$8:FH80)*-1)</f>
        <v>-0.52436625293161376</v>
      </c>
      <c r="FI81" s="2">
        <f>MAX(MIN(IF(AND(PM80=1,NU81&lt;0),-1,1)*(DQ81-$C$15)/($C$14-$C$15)*$C$12*$C$21-$C$33*MC81/BC$6 -  PM80*$C$33/$C$21,EM80/$C$19),MAX(FI$8:FI80)*-1)</f>
        <v>-0.60269417181003837</v>
      </c>
      <c r="FJ81" s="2">
        <f>MAX(MIN(IF(AND(PN80=1,NV81&lt;0),-1,1)*(DR81-$C$15)/($C$14-$C$15)*$C$12*$C$21-$C$33*MD81/BD$6 -  PN80*$C$33/$C$21,EN80/$C$19),MAX(FJ$8:FJ80)*-1)</f>
        <v>-0.68102209068846309</v>
      </c>
      <c r="FK81" s="2">
        <f>MAX(MIN(IF(AND(PO80=1,NW81&lt;0),-1,1)*(DS81-$C$15)/($C$14-$C$15)*$C$12*$C$21-$C$33*ME81/BE$6 -  PO80*$C$33/$C$21,EO80/$C$19),MAX(FK$8:FK80)*-1)</f>
        <v>-0.7593500095668877</v>
      </c>
      <c r="FL81" s="2">
        <f>MAX(MIN(IF(AND(PP80=1,NX81&lt;0),-1,1)*(DT81-$C$15)/($C$14-$C$15)*$C$12*$C$21-$C$33*MF81/BF$6 -  PP80*$C$33/$C$21,EP80/$C$19),MAX(FL$8:FL80)*-1)</f>
        <v>-0.8376779284453123</v>
      </c>
      <c r="FM81" s="2">
        <f>MAX(MIN(IF(AND(PQ80=1,NY81&lt;0),-1,1)*(DU81-$C$15)/($C$14-$C$15)*$C$12*$C$21-$C$33*MG81/BG$6 -  PQ80*$C$33/$C$21,EQ80/$C$19),MAX(FM$8:FM80)*-1)</f>
        <v>-0.84420937587075306</v>
      </c>
      <c r="FN81" s="2">
        <f>MAX(MIN(IF(AND(PR80=1,NZ81&lt;0),-1,1)*(DV81-$C$15)/($C$14-$C$15)*$C$12*$C$21-$C$33*MH81/BH$6 -  PR80*$C$33/$C$21,ER80/$C$19),MAX(FN$8:FN80)*-1)</f>
        <v>-0.84420937587075306</v>
      </c>
      <c r="FO81" s="2">
        <f>MAX(MIN(IF(AND(PS80=1,OA81&lt;0),-1,1)*(DW81-$C$15)/($C$14-$C$15)*$C$12*$C$21-$C$33*MI81/BI$6 -  PS80*$C$33/$C$21,ES80/$C$19),MAX(FO$8:FO80)*-1)</f>
        <v>-0.84420937587075306</v>
      </c>
      <c r="FP81" s="47">
        <f t="shared" si="526"/>
        <v>2.9200000000000017</v>
      </c>
      <c r="FQ81" s="43">
        <f t="shared" si="527"/>
        <v>0</v>
      </c>
      <c r="FR81" s="43">
        <f t="shared" si="528"/>
        <v>0</v>
      </c>
      <c r="FS81" s="43">
        <f t="shared" si="529"/>
        <v>0</v>
      </c>
      <c r="FT81" s="43">
        <f t="shared" si="530"/>
        <v>0</v>
      </c>
      <c r="FU81" s="43">
        <f t="shared" si="531"/>
        <v>0</v>
      </c>
      <c r="FV81" s="43">
        <f t="shared" si="532"/>
        <v>0</v>
      </c>
      <c r="FW81" s="43">
        <f t="shared" si="533"/>
        <v>0</v>
      </c>
      <c r="FX81" s="43">
        <f t="shared" si="534"/>
        <v>0</v>
      </c>
      <c r="FY81" s="43">
        <f t="shared" si="535"/>
        <v>0</v>
      </c>
      <c r="FZ81" s="43">
        <f t="shared" si="536"/>
        <v>0</v>
      </c>
      <c r="GA81" s="43">
        <f t="shared" si="537"/>
        <v>0</v>
      </c>
      <c r="GB81" s="43">
        <f t="shared" si="538"/>
        <v>1.5275000000003058</v>
      </c>
      <c r="GC81" s="43">
        <f t="shared" si="539"/>
        <v>0</v>
      </c>
      <c r="GD81" s="43">
        <f t="shared" si="540"/>
        <v>0</v>
      </c>
      <c r="GE81" s="43">
        <f t="shared" si="541"/>
        <v>0</v>
      </c>
      <c r="GF81" s="43">
        <f t="shared" si="542"/>
        <v>0</v>
      </c>
      <c r="GG81" s="43">
        <f t="shared" si="543"/>
        <v>0</v>
      </c>
      <c r="GH81" s="43">
        <f t="shared" si="544"/>
        <v>0</v>
      </c>
      <c r="GI81" s="43">
        <f t="shared" si="545"/>
        <v>0</v>
      </c>
      <c r="GJ81" s="43">
        <f t="shared" si="546"/>
        <v>0</v>
      </c>
      <c r="GK81" s="43">
        <f t="shared" si="547"/>
        <v>0</v>
      </c>
      <c r="GL81" s="47">
        <f t="shared" si="548"/>
        <v>2.9200000000000017</v>
      </c>
      <c r="GM81" s="43">
        <f t="shared" si="479"/>
        <v>0</v>
      </c>
      <c r="GN81" s="43">
        <f t="shared" si="480"/>
        <v>-8.2740600991439717</v>
      </c>
      <c r="GO81" s="43">
        <f t="shared" si="481"/>
        <v>0</v>
      </c>
      <c r="GP81" s="43">
        <f t="shared" si="482"/>
        <v>0</v>
      </c>
      <c r="GQ81" s="43">
        <f t="shared" si="483"/>
        <v>0</v>
      </c>
      <c r="GR81" s="43">
        <f t="shared" si="484"/>
        <v>0</v>
      </c>
      <c r="GS81" s="43">
        <f t="shared" si="485"/>
        <v>0</v>
      </c>
      <c r="GT81" s="43">
        <f t="shared" si="486"/>
        <v>0</v>
      </c>
      <c r="GU81" s="43">
        <f t="shared" si="487"/>
        <v>0</v>
      </c>
      <c r="GV81" s="43">
        <f t="shared" si="488"/>
        <v>0</v>
      </c>
      <c r="GW81" s="43">
        <f t="shared" si="489"/>
        <v>0</v>
      </c>
      <c r="GX81" s="43">
        <f t="shared" si="490"/>
        <v>-7.3867516705174294</v>
      </c>
      <c r="GY81" s="43">
        <f t="shared" si="491"/>
        <v>0</v>
      </c>
      <c r="GZ81" s="43">
        <f t="shared" si="492"/>
        <v>0</v>
      </c>
      <c r="HA81" s="43">
        <f t="shared" si="493"/>
        <v>0</v>
      </c>
      <c r="HB81" s="43">
        <f t="shared" si="494"/>
        <v>0</v>
      </c>
      <c r="HC81" s="43">
        <f t="shared" si="495"/>
        <v>0</v>
      </c>
      <c r="HD81" s="43">
        <f t="shared" si="496"/>
        <v>0</v>
      </c>
      <c r="HE81" s="43">
        <f t="shared" si="497"/>
        <v>0</v>
      </c>
      <c r="HF81" s="43">
        <f t="shared" si="498"/>
        <v>0</v>
      </c>
      <c r="HG81" s="43">
        <f t="shared" si="499"/>
        <v>0</v>
      </c>
      <c r="HH81" s="47">
        <f t="shared" si="549"/>
        <v>2.9200000000000017</v>
      </c>
      <c r="HI81" s="43">
        <f t="shared" si="550"/>
        <v>0</v>
      </c>
      <c r="HJ81" s="43">
        <f t="shared" si="551"/>
        <v>8.2740600991439717</v>
      </c>
      <c r="HK81" s="43">
        <f t="shared" si="552"/>
        <v>0</v>
      </c>
      <c r="HL81" s="43">
        <f t="shared" si="553"/>
        <v>0</v>
      </c>
      <c r="HM81" s="43">
        <f t="shared" si="554"/>
        <v>0</v>
      </c>
      <c r="HN81" s="43">
        <f t="shared" si="555"/>
        <v>0</v>
      </c>
      <c r="HO81" s="43">
        <f t="shared" si="556"/>
        <v>0</v>
      </c>
      <c r="HP81" s="43">
        <f t="shared" si="557"/>
        <v>0</v>
      </c>
      <c r="HQ81" s="43">
        <f t="shared" si="558"/>
        <v>0</v>
      </c>
      <c r="HR81" s="43">
        <f t="shared" si="559"/>
        <v>0</v>
      </c>
      <c r="HS81" s="43">
        <f t="shared" si="560"/>
        <v>0</v>
      </c>
      <c r="HT81" s="43">
        <f t="shared" si="561"/>
        <v>7.3867516705174294</v>
      </c>
      <c r="HU81" s="43">
        <f t="shared" si="562"/>
        <v>0</v>
      </c>
      <c r="HV81" s="43">
        <f t="shared" si="563"/>
        <v>0</v>
      </c>
      <c r="HW81" s="43">
        <f t="shared" si="564"/>
        <v>0</v>
      </c>
      <c r="HX81" s="43">
        <f t="shared" si="565"/>
        <v>0</v>
      </c>
      <c r="HY81" s="43">
        <f t="shared" si="566"/>
        <v>0</v>
      </c>
      <c r="HZ81" s="43">
        <f t="shared" si="567"/>
        <v>0</v>
      </c>
      <c r="IA81" s="43">
        <f t="shared" si="568"/>
        <v>0</v>
      </c>
      <c r="IB81" s="43">
        <f t="shared" si="569"/>
        <v>0</v>
      </c>
      <c r="IC81" s="43">
        <f t="shared" si="570"/>
        <v>0</v>
      </c>
      <c r="ID81" s="47">
        <f t="shared" si="571"/>
        <v>2.9200000000000017</v>
      </c>
      <c r="IE81" s="43">
        <f t="shared" si="572"/>
        <v>0</v>
      </c>
      <c r="IF81" s="43">
        <f t="shared" si="573"/>
        <v>0</v>
      </c>
      <c r="IG81" s="43">
        <f t="shared" si="574"/>
        <v>0</v>
      </c>
      <c r="IH81" s="43">
        <f t="shared" si="575"/>
        <v>0</v>
      </c>
      <c r="II81" s="43">
        <f t="shared" si="576"/>
        <v>0</v>
      </c>
      <c r="IJ81" s="43">
        <f t="shared" si="577"/>
        <v>0</v>
      </c>
      <c r="IK81" s="43">
        <f t="shared" si="578"/>
        <v>0</v>
      </c>
      <c r="IL81" s="43">
        <f t="shared" si="579"/>
        <v>0</v>
      </c>
      <c r="IM81" s="43">
        <f t="shared" si="580"/>
        <v>0</v>
      </c>
      <c r="IN81" s="43">
        <f t="shared" si="581"/>
        <v>0</v>
      </c>
      <c r="IO81" s="43">
        <f t="shared" si="582"/>
        <v>0</v>
      </c>
      <c r="IP81" s="43">
        <f t="shared" si="583"/>
        <v>0</v>
      </c>
      <c r="IQ81" s="43">
        <f t="shared" si="584"/>
        <v>0</v>
      </c>
      <c r="IR81" s="43">
        <f t="shared" si="585"/>
        <v>0</v>
      </c>
      <c r="IS81" s="43">
        <f t="shared" si="586"/>
        <v>0</v>
      </c>
      <c r="IT81" s="43">
        <f t="shared" si="587"/>
        <v>0</v>
      </c>
      <c r="IU81" s="43">
        <f t="shared" si="588"/>
        <v>0</v>
      </c>
      <c r="IV81" s="43">
        <f t="shared" si="589"/>
        <v>0</v>
      </c>
      <c r="IW81" s="43">
        <f t="shared" si="590"/>
        <v>0</v>
      </c>
      <c r="IX81" s="43">
        <f t="shared" si="591"/>
        <v>0</v>
      </c>
      <c r="IY81" s="43">
        <f t="shared" si="592"/>
        <v>0</v>
      </c>
      <c r="IZ81" s="47">
        <f t="shared" si="593"/>
        <v>2.9200000000000017</v>
      </c>
      <c r="JA81" s="43" t="e">
        <f t="shared" si="690"/>
        <v>#N/A</v>
      </c>
      <c r="JB81" s="43" t="e">
        <f t="shared" si="691"/>
        <v>#N/A</v>
      </c>
      <c r="JC81" s="43" t="e">
        <f t="shared" si="692"/>
        <v>#N/A</v>
      </c>
      <c r="JD81" s="43" t="e">
        <f t="shared" si="693"/>
        <v>#N/A</v>
      </c>
      <c r="JE81" s="43" t="e">
        <f t="shared" si="694"/>
        <v>#N/A</v>
      </c>
      <c r="JF81" s="43" t="e">
        <f t="shared" si="695"/>
        <v>#N/A</v>
      </c>
      <c r="JG81" s="43" t="e">
        <f t="shared" si="696"/>
        <v>#N/A</v>
      </c>
      <c r="JH81" s="43" t="e">
        <f t="shared" si="697"/>
        <v>#N/A</v>
      </c>
      <c r="JI81" s="43" t="e">
        <f t="shared" si="698"/>
        <v>#N/A</v>
      </c>
      <c r="JJ81" s="43" t="e">
        <f t="shared" si="699"/>
        <v>#N/A</v>
      </c>
      <c r="JK81" s="43" t="e">
        <f t="shared" si="700"/>
        <v>#N/A</v>
      </c>
      <c r="JL81" s="43" t="e">
        <f t="shared" si="701"/>
        <v>#N/A</v>
      </c>
      <c r="JM81" s="43" t="e">
        <f t="shared" si="702"/>
        <v>#N/A</v>
      </c>
      <c r="JN81" s="43" t="e">
        <f t="shared" si="703"/>
        <v>#N/A</v>
      </c>
      <c r="JO81" s="43" t="e">
        <f t="shared" si="704"/>
        <v>#N/A</v>
      </c>
      <c r="JP81" s="43" t="e">
        <f t="shared" si="705"/>
        <v>#N/A</v>
      </c>
      <c r="JQ81" s="43" t="e">
        <f t="shared" si="706"/>
        <v>#N/A</v>
      </c>
      <c r="JR81" s="43" t="e">
        <f t="shared" si="707"/>
        <v>#N/A</v>
      </c>
      <c r="JS81" s="43" t="e">
        <f t="shared" si="708"/>
        <v>#N/A</v>
      </c>
      <c r="JT81" s="43" t="e">
        <f t="shared" si="709"/>
        <v>#N/A</v>
      </c>
      <c r="JU81" s="43" t="e">
        <f t="shared" si="710"/>
        <v>#N/A</v>
      </c>
      <c r="JV81" s="47">
        <f t="shared" si="594"/>
        <v>2.9200000000000017</v>
      </c>
      <c r="JW81" s="36">
        <f t="shared" si="595"/>
        <v>0</v>
      </c>
      <c r="JX81" s="36">
        <f t="shared" si="596"/>
        <v>0</v>
      </c>
      <c r="JY81" s="36">
        <f t="shared" si="597"/>
        <v>0</v>
      </c>
      <c r="JZ81" s="36">
        <f t="shared" si="598"/>
        <v>0</v>
      </c>
      <c r="KA81" s="36">
        <f t="shared" si="599"/>
        <v>0</v>
      </c>
      <c r="KB81" s="36">
        <f t="shared" si="600"/>
        <v>0</v>
      </c>
      <c r="KC81" s="36">
        <f t="shared" si="601"/>
        <v>0</v>
      </c>
      <c r="KD81" s="36">
        <f t="shared" si="602"/>
        <v>0</v>
      </c>
      <c r="KE81" s="36">
        <f t="shared" si="603"/>
        <v>0</v>
      </c>
      <c r="KF81" s="36">
        <f t="shared" si="604"/>
        <v>0</v>
      </c>
      <c r="KG81" s="36">
        <f t="shared" si="605"/>
        <v>0</v>
      </c>
      <c r="KH81" s="36">
        <f t="shared" si="606"/>
        <v>0</v>
      </c>
      <c r="KI81" s="36">
        <f t="shared" si="607"/>
        <v>0</v>
      </c>
      <c r="KJ81" s="36">
        <f t="shared" si="608"/>
        <v>0</v>
      </c>
      <c r="KK81" s="36">
        <f t="shared" si="609"/>
        <v>0</v>
      </c>
      <c r="KL81" s="36">
        <f t="shared" si="610"/>
        <v>0</v>
      </c>
      <c r="KM81" s="36">
        <f t="shared" si="611"/>
        <v>0</v>
      </c>
      <c r="KN81" s="36">
        <f t="shared" si="612"/>
        <v>0</v>
      </c>
      <c r="KO81" s="36">
        <f t="shared" si="613"/>
        <v>0</v>
      </c>
      <c r="KP81" s="36">
        <f t="shared" si="614"/>
        <v>0</v>
      </c>
      <c r="KQ81" s="36">
        <f t="shared" si="615"/>
        <v>0</v>
      </c>
      <c r="KR81" s="47">
        <f t="shared" si="616"/>
        <v>2.9200000000000017</v>
      </c>
      <c r="KS81" s="1">
        <f t="shared" si="617"/>
        <v>1</v>
      </c>
      <c r="KT81" s="1">
        <f t="shared" si="618"/>
        <v>1</v>
      </c>
      <c r="KU81" s="1">
        <f t="shared" si="619"/>
        <v>1</v>
      </c>
      <c r="KV81" s="1">
        <f t="shared" si="620"/>
        <v>1</v>
      </c>
      <c r="KW81" s="1">
        <f t="shared" si="621"/>
        <v>1</v>
      </c>
      <c r="KX81" s="1">
        <f t="shared" si="622"/>
        <v>1</v>
      </c>
      <c r="KY81" s="1">
        <f t="shared" si="623"/>
        <v>1</v>
      </c>
      <c r="KZ81" s="1">
        <f t="shared" si="624"/>
        <v>1</v>
      </c>
      <c r="LA81" s="1">
        <f t="shared" si="625"/>
        <v>1</v>
      </c>
      <c r="LB81" s="1">
        <f t="shared" si="626"/>
        <v>1</v>
      </c>
      <c r="LC81" s="1">
        <f t="shared" si="627"/>
        <v>1</v>
      </c>
      <c r="LD81" s="1">
        <f t="shared" si="628"/>
        <v>0</v>
      </c>
      <c r="LE81" s="1">
        <f t="shared" si="629"/>
        <v>1</v>
      </c>
      <c r="LF81" s="1">
        <f t="shared" si="630"/>
        <v>1</v>
      </c>
      <c r="LG81" s="1">
        <f t="shared" si="631"/>
        <v>1</v>
      </c>
      <c r="LH81" s="1">
        <f t="shared" si="632"/>
        <v>1</v>
      </c>
      <c r="LI81" s="1">
        <f t="shared" si="633"/>
        <v>1</v>
      </c>
      <c r="LJ81" s="1">
        <f t="shared" si="634"/>
        <v>1</v>
      </c>
      <c r="LK81" s="1">
        <f t="shared" si="635"/>
        <v>1</v>
      </c>
      <c r="LL81" s="1">
        <f t="shared" si="636"/>
        <v>1</v>
      </c>
      <c r="LM81" s="1">
        <f t="shared" si="637"/>
        <v>1</v>
      </c>
      <c r="LN81" s="47">
        <f t="shared" si="638"/>
        <v>2.9200000000000017</v>
      </c>
      <c r="LO81" s="43">
        <f t="shared" si="639"/>
        <v>0</v>
      </c>
      <c r="LP81" s="43">
        <f t="shared" si="640"/>
        <v>0.19069510131670309</v>
      </c>
      <c r="LQ81" s="43">
        <f t="shared" si="641"/>
        <v>0</v>
      </c>
      <c r="LR81" s="43">
        <f t="shared" si="642"/>
        <v>0</v>
      </c>
      <c r="LS81" s="43">
        <f t="shared" si="643"/>
        <v>0</v>
      </c>
      <c r="LT81" s="43">
        <f t="shared" si="644"/>
        <v>0</v>
      </c>
      <c r="LU81" s="43">
        <f t="shared" si="645"/>
        <v>0</v>
      </c>
      <c r="LV81" s="43">
        <f t="shared" si="646"/>
        <v>0</v>
      </c>
      <c r="LW81" s="43">
        <f t="shared" si="647"/>
        <v>0</v>
      </c>
      <c r="LX81" s="43">
        <f t="shared" si="648"/>
        <v>0</v>
      </c>
      <c r="LY81" s="43">
        <f t="shared" si="649"/>
        <v>0</v>
      </c>
      <c r="LZ81" s="43">
        <f t="shared" si="650"/>
        <v>2.0216967130113721</v>
      </c>
      <c r="MA81" s="43">
        <f t="shared" si="651"/>
        <v>0</v>
      </c>
      <c r="MB81" s="43">
        <f t="shared" si="652"/>
        <v>0</v>
      </c>
      <c r="MC81" s="43">
        <f t="shared" si="653"/>
        <v>0</v>
      </c>
      <c r="MD81" s="43">
        <f t="shared" si="654"/>
        <v>0</v>
      </c>
      <c r="ME81" s="43">
        <f t="shared" si="655"/>
        <v>0</v>
      </c>
      <c r="MF81" s="43">
        <f t="shared" si="656"/>
        <v>0</v>
      </c>
      <c r="MG81" s="43">
        <f t="shared" si="657"/>
        <v>0</v>
      </c>
      <c r="MH81" s="43">
        <f t="shared" si="658"/>
        <v>0</v>
      </c>
      <c r="MI81" s="43">
        <f t="shared" si="659"/>
        <v>0</v>
      </c>
      <c r="MJ81" s="47">
        <f t="shared" si="660"/>
        <v>2.9200000000000017</v>
      </c>
      <c r="MK81" s="43" t="e">
        <f t="shared" si="500"/>
        <v>#N/A</v>
      </c>
      <c r="ML81" s="43" t="e">
        <f t="shared" si="711"/>
        <v>#N/A</v>
      </c>
      <c r="MM81" s="43" t="e">
        <f t="shared" si="712"/>
        <v>#N/A</v>
      </c>
      <c r="MN81" s="43" t="e">
        <f t="shared" si="713"/>
        <v>#N/A</v>
      </c>
      <c r="MO81" s="43" t="e">
        <f t="shared" si="714"/>
        <v>#N/A</v>
      </c>
      <c r="MP81" s="43" t="e">
        <f t="shared" si="715"/>
        <v>#N/A</v>
      </c>
      <c r="MQ81" s="43" t="e">
        <f t="shared" si="716"/>
        <v>#N/A</v>
      </c>
      <c r="MR81" s="43" t="e">
        <f t="shared" si="717"/>
        <v>#N/A</v>
      </c>
      <c r="MS81" s="43" t="e">
        <f t="shared" si="718"/>
        <v>#N/A</v>
      </c>
      <c r="MT81" s="43" t="e">
        <f t="shared" si="719"/>
        <v>#N/A</v>
      </c>
      <c r="MU81" s="43" t="e">
        <f t="shared" si="720"/>
        <v>#N/A</v>
      </c>
      <c r="MV81" s="43" t="e">
        <f t="shared" si="721"/>
        <v>#N/A</v>
      </c>
      <c r="MW81" s="43" t="e">
        <f t="shared" si="722"/>
        <v>#N/A</v>
      </c>
      <c r="MX81" s="43" t="e">
        <f t="shared" si="723"/>
        <v>#N/A</v>
      </c>
      <c r="MY81" s="43" t="e">
        <f t="shared" si="724"/>
        <v>#N/A</v>
      </c>
      <c r="MZ81" s="43" t="e">
        <f t="shared" si="725"/>
        <v>#N/A</v>
      </c>
      <c r="NA81" s="43" t="e">
        <f t="shared" si="726"/>
        <v>#N/A</v>
      </c>
      <c r="NB81" s="43" t="e">
        <f t="shared" si="727"/>
        <v>#N/A</v>
      </c>
      <c r="NC81" s="43" t="e">
        <f t="shared" si="728"/>
        <v>#N/A</v>
      </c>
      <c r="ND81" s="43" t="e">
        <f t="shared" si="729"/>
        <v>#N/A</v>
      </c>
      <c r="NE81" s="43" t="e">
        <f t="shared" si="730"/>
        <v>#N/A</v>
      </c>
      <c r="NF81" s="47">
        <f t="shared" si="661"/>
        <v>2.9200000000000017</v>
      </c>
      <c r="NG81" s="43">
        <f>IF(OY80=0,MIN('Drive Train'!$F$35-FQ80*$C$19*'Drive Train'!$F$39,NG80+$C$39)-$C$7,IF(LO80-1&lt;=0,0,IF($C$37=Motors!$C$30,MAX(MAX(NG$8:NG80)*-1,NG80-$C$39),MAX(0,MAX(NG$8:NG80)*-1,NG80-$C$39))))</f>
        <v>0</v>
      </c>
      <c r="NH81" s="43">
        <f>IF(OZ80=0,MIN('Drive Train'!$F$35-FR80*$C$19*'Drive Train'!$F$39,NH80+$C$39)-$C$7,IF(LP80-1&lt;=0,0,IF($C$37=Motors!$C$30,MAX(MAX(NH$8:NH80)*-1,NH80-$C$39),MAX(0,MAX(NH$8:NH80)*-1,NH80-$C$39))))</f>
        <v>0</v>
      </c>
      <c r="NI81" s="43">
        <f>IF(PA80=0,MIN('Drive Train'!$F$35-FS80*$C$19*'Drive Train'!$F$39,NI80+$C$39)-$C$7,IF(LQ80-1&lt;=0,0,IF($C$37=Motors!$C$30,MAX(MAX(NI$8:NI80)*-1,NI80-$C$39),MAX(0,MAX(NI$8:NI80)*-1,NI80-$C$39))))</f>
        <v>0</v>
      </c>
      <c r="NJ81" s="43">
        <f>IF(PB80=0,MIN('Drive Train'!$F$35-FT80*$C$19*'Drive Train'!$F$39,NJ80+$C$39)-$C$7,IF(LR80-1&lt;=0,0,IF($C$37=Motors!$C$30,MAX(MAX(NJ$8:NJ80)*-1,NJ80-$C$39),MAX(0,MAX(NJ$8:NJ80)*-1,NJ80-$C$39))))</f>
        <v>0</v>
      </c>
      <c r="NK81" s="43">
        <f>IF(PC80=0,MIN('Drive Train'!$F$35-FU80*$C$19*'Drive Train'!$F$39,NK80+$C$39)-$C$7,IF(LS80-1&lt;=0,0,IF($C$37=Motors!$C$30,MAX(MAX(NK$8:NK80)*-1,NK80-$C$39),MAX(0,MAX(NK$8:NK80)*-1,NK80-$C$39))))</f>
        <v>0</v>
      </c>
      <c r="NL81" s="43">
        <f>IF(PD80=0,MIN('Drive Train'!$F$35-FV80*$C$19*'Drive Train'!$F$39,NL80+$C$39)-$C$7,IF(LT80-1&lt;=0,0,IF($C$37=Motors!$C$30,MAX(MAX(NL$8:NL80)*-1,NL80-$C$39),MAX(0,MAX(NL$8:NL80)*-1,NL80-$C$39))))</f>
        <v>0</v>
      </c>
      <c r="NM81" s="43">
        <f>IF(PE80=0,MIN('Drive Train'!$F$35-FW80*$C$19*'Drive Train'!$F$39,NM80+$C$39)-$C$7,IF(LU80-1&lt;=0,0,IF($C$37=Motors!$C$30,MAX(MAX(NM$8:NM80)*-1,NM80-$C$39),MAX(0,MAX(NM$8:NM80)*-1,NM80-$C$39))))</f>
        <v>0</v>
      </c>
      <c r="NN81" s="43">
        <f>IF(PF80=0,MIN('Drive Train'!$F$35-FX80*$C$19*'Drive Train'!$F$39,NN80+$C$39)-$C$7,IF(LV80-1&lt;=0,0,IF($C$37=Motors!$C$30,MAX(MAX(NN$8:NN80)*-1,NN80-$C$39),MAX(0,MAX(NN$8:NN80)*-1,NN80-$C$39))))</f>
        <v>0</v>
      </c>
      <c r="NO81" s="43">
        <f>IF(PG80=0,MIN('Drive Train'!$F$35-FY80*$C$19*'Drive Train'!$F$39,NO80+$C$39)-$C$7,IF(LW80-1&lt;=0,0,IF($C$37=Motors!$C$30,MAX(MAX(NO$8:NO80)*-1,NO80-$C$39),MAX(0,MAX(NO$8:NO80)*-1,NO80-$C$39))))</f>
        <v>0</v>
      </c>
      <c r="NP81" s="43">
        <f>IF(PH80=0,MIN('Drive Train'!$F$35-FZ80*$C$19*'Drive Train'!$F$39,NP80+$C$39)-$C$7,IF(LX80-1&lt;=0,0,IF($C$37=Motors!$C$30,MAX(MAX(NP$8:NP80)*-1,NP80-$C$39),MAX(0,MAX(NP$8:NP80)*-1,NP80-$C$39))))</f>
        <v>0</v>
      </c>
      <c r="NQ81" s="43">
        <f>IF(PI80=0,MIN('Drive Train'!$F$35-GA80*$C$19*'Drive Train'!$F$39,NQ80+$C$39)-$C$7,IF(LY80-1&lt;=0,0,IF($C$37=Motors!$C$30,MAX(MAX(NQ$8:NQ80)*-1,NQ80-$C$39),MAX(0,MAX(NQ$8:NQ80)*-1,NQ80-$C$39))))</f>
        <v>0</v>
      </c>
      <c r="NR81" s="43">
        <f>IF(PJ80=0,MIN('Drive Train'!$F$35-GB80*$C$19*'Drive Train'!$F$39,NR80+$C$39)-$C$7,IF(LZ80-1&lt;=0,0,IF($C$37=Motors!$C$30,MAX(MAX(NR$8:NR80)*-1,NR80-$C$39),MAX(0,MAX(NR$8:NR80)*-1,NR80-$C$39))))</f>
        <v>0</v>
      </c>
      <c r="NS81" s="43">
        <f>IF(PK80=0,MIN('Drive Train'!$F$35-GC80*$C$19*'Drive Train'!$F$39,NS80+$C$39)-$C$7,IF(MA80-1&lt;=0,0,IF($C$37=Motors!$C$30,MAX(MAX(NS$8:NS80)*-1,NS80-$C$39),MAX(0,MAX(NS$8:NS80)*-1,NS80-$C$39))))</f>
        <v>0</v>
      </c>
      <c r="NT81" s="43">
        <f>IF(PL80=0,MIN('Drive Train'!$F$35-GD80*$C$19*'Drive Train'!$F$39,NT80+$C$39)-$C$7,IF(MB80-1&lt;=0,0,IF($C$37=Motors!$C$30,MAX(MAX(NT$8:NT80)*-1,NT80-$C$39),MAX(0,MAX(NT$8:NT80)*-1,NT80-$C$39))))</f>
        <v>0</v>
      </c>
      <c r="NU81" s="43">
        <f>IF(PM80=0,MIN('Drive Train'!$F$35-GE80*$C$19*'Drive Train'!$F$39,NU80+$C$39)-$C$7,IF(MC80-1&lt;=0,0,IF($C$37=Motors!$C$30,MAX(MAX(NU$8:NU80)*-1,NU80-$C$39),MAX(0,MAX(NU$8:NU80)*-1,NU80-$C$39))))</f>
        <v>0</v>
      </c>
      <c r="NV81" s="43">
        <f>IF(PN80=0,MIN('Drive Train'!$F$35-GF80*$C$19*'Drive Train'!$F$39,NV80+$C$39)-$C$7,IF(MD80-1&lt;=0,0,IF($C$37=Motors!$C$30,MAX(MAX(NV$8:NV80)*-1,NV80-$C$39),MAX(0,MAX(NV$8:NV80)*-1,NV80-$C$39))))</f>
        <v>0</v>
      </c>
      <c r="NW81" s="43">
        <f>IF(PO80=0,MIN('Drive Train'!$F$35-GG80*$C$19*'Drive Train'!$F$39,NW80+$C$39)-$C$7,IF(ME80-1&lt;=0,0,IF($C$37=Motors!$C$30,MAX(MAX(NW$8:NW80)*-1,NW80-$C$39),MAX(0,MAX(NW$8:NW80)*-1,NW80-$C$39))))</f>
        <v>0</v>
      </c>
      <c r="NX81" s="43">
        <f>IF(PP80=0,MIN('Drive Train'!$F$35-GH80*$C$19*'Drive Train'!$F$39,NX80+$C$39)-$C$7,IF(MF80-1&lt;=0,0,IF($C$37=Motors!$C$30,MAX(MAX(NX$8:NX80)*-1,NX80-$C$39),MAX(0,MAX(NX$8:NX80)*-1,NX80-$C$39))))</f>
        <v>0</v>
      </c>
      <c r="NY81" s="43">
        <f>IF(PQ80=0,MIN('Drive Train'!$F$35-GI80*$C$19*'Drive Train'!$F$39,NY80+$C$39)-$C$7,IF(MG80-1&lt;=0,0,IF($C$37=Motors!$C$30,MAX(MAX(NY$8:NY80)*-1,NY80-$C$39),MAX(0,MAX(NY$8:NY80)*-1,NY80-$C$39))))</f>
        <v>0</v>
      </c>
      <c r="NZ81" s="43">
        <f>IF(PR80=0,MIN('Drive Train'!$F$35-GJ80*$C$19*'Drive Train'!$F$39,NZ80+$C$39)-$C$7,IF(MH80-1&lt;=0,0,IF($C$37=Motors!$C$30,MAX(MAX(NZ$8:NZ80)*-1,NZ80-$C$39),MAX(0,MAX(NZ$8:NZ80)*-1,NZ80-$C$39))))</f>
        <v>0</v>
      </c>
      <c r="OA81" s="43">
        <f>IF(PS80=0,MIN('Drive Train'!$F$35-GK80*$C$19*'Drive Train'!$F$39,OA80+$C$39)-$C$7,IF(MI80-1&lt;=0,0,IF($C$37=Motors!$C$30,MAX(MAX(OA$8:OA80)*-1,OA80-$C$39),MAX(0,MAX(OA$8:OA80)*-1,OA80-$C$39))))</f>
        <v>0</v>
      </c>
      <c r="OB81" s="47">
        <f t="shared" si="662"/>
        <v>2.9200000000000017</v>
      </c>
      <c r="OC81" s="43">
        <f>'Drive Train'!$F$35-(FQ81*$C$13)*$C$19*'Drive Train'!$F$39</f>
        <v>12.4</v>
      </c>
      <c r="OD81" s="43">
        <f>'Drive Train'!$F$35-(FR81*$C$13)*$C$19*'Drive Train'!$F$39</f>
        <v>12.4</v>
      </c>
      <c r="OE81" s="43">
        <f>'Drive Train'!$F$35-(FS81*$C$13)*$C$19*'Drive Train'!$F$39</f>
        <v>12.4</v>
      </c>
      <c r="OF81" s="43">
        <f>'Drive Train'!$F$35-(FT81*$C$13)*$C$19*'Drive Train'!$F$39</f>
        <v>12.4</v>
      </c>
      <c r="OG81" s="43">
        <f>'Drive Train'!$F$35-(FU81*$C$13)*$C$19*'Drive Train'!$F$39</f>
        <v>12.4</v>
      </c>
      <c r="OH81" s="43">
        <f>'Drive Train'!$F$35-(FV81*$C$13)*$C$19*'Drive Train'!$F$39</f>
        <v>12.4</v>
      </c>
      <c r="OI81" s="43">
        <f>'Drive Train'!$F$35-(FW81*$C$13)*$C$19*'Drive Train'!$F$39</f>
        <v>12.4</v>
      </c>
      <c r="OJ81" s="43">
        <f>'Drive Train'!$F$35-(FX81*$C$13)*$C$19*'Drive Train'!$F$39</f>
        <v>12.4</v>
      </c>
      <c r="OK81" s="43">
        <f>'Drive Train'!$F$35-(FY81*$C$13)*$C$19*'Drive Train'!$F$39</f>
        <v>12.4</v>
      </c>
      <c r="OL81" s="43">
        <f>'Drive Train'!$F$35-(FZ81*$C$13)*$C$19*'Drive Train'!$F$39</f>
        <v>12.4</v>
      </c>
      <c r="OM81" s="43">
        <f>'Drive Train'!$F$35-(GA81*$C$13)*$C$19*'Drive Train'!$F$39</f>
        <v>12.4</v>
      </c>
      <c r="ON81" s="43">
        <f>'Drive Train'!$F$35-(GB81*$C$13)*$C$19*'Drive Train'!$F$39</f>
        <v>12.335844999999987</v>
      </c>
      <c r="OO81" s="43">
        <f>'Drive Train'!$F$35-(GC81*$C$13)*$C$19*'Drive Train'!$F$39</f>
        <v>12.4</v>
      </c>
      <c r="OP81" s="43">
        <f>'Drive Train'!$F$35-(GD81*$C$13)*$C$19*'Drive Train'!$F$39</f>
        <v>12.4</v>
      </c>
      <c r="OQ81" s="43">
        <f>'Drive Train'!$F$35-(GE81*$C$13)*$C$19*'Drive Train'!$F$39</f>
        <v>12.4</v>
      </c>
      <c r="OR81" s="43">
        <f>'Drive Train'!$F$35-(GF81*$C$13)*$C$19*'Drive Train'!$F$39</f>
        <v>12.4</v>
      </c>
      <c r="OS81" s="43">
        <f>'Drive Train'!$F$35-(GG81*$C$13)*$C$19*'Drive Train'!$F$39</f>
        <v>12.4</v>
      </c>
      <c r="OT81" s="43">
        <f>'Drive Train'!$F$35-(GH81*$C$13)*$C$19*'Drive Train'!$F$39</f>
        <v>12.4</v>
      </c>
      <c r="OU81" s="43">
        <f>'Drive Train'!$F$35-(GI81*$C$13)*$C$19*'Drive Train'!$F$39</f>
        <v>12.4</v>
      </c>
      <c r="OV81" s="43">
        <f>'Drive Train'!$F$35-(GJ81*$C$13)*$C$19*'Drive Train'!$F$39</f>
        <v>12.4</v>
      </c>
      <c r="OW81" s="43">
        <f>'Drive Train'!$F$35-(GK81*$C$13)*$C$19*'Drive Train'!$F$39</f>
        <v>12.4</v>
      </c>
      <c r="OX81" s="47">
        <f t="shared" si="663"/>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190">
        <f t="shared" si="664"/>
        <v>2.9200000000000017</v>
      </c>
      <c r="PU81" s="43">
        <f t="shared" si="665"/>
        <v>15.29521453649356</v>
      </c>
      <c r="PV81" s="43">
        <f t="shared" si="666"/>
        <v>22.900200336135644</v>
      </c>
      <c r="PW81" s="43">
        <f t="shared" si="667"/>
        <v>19.659205245198354</v>
      </c>
      <c r="PX81" s="43">
        <f t="shared" si="668"/>
        <v>15.922362554936914</v>
      </c>
      <c r="PY81" s="43">
        <f t="shared" si="669"/>
        <v>13.997470007769731</v>
      </c>
      <c r="PZ81" s="43">
        <f t="shared" si="670"/>
        <v>12.208295022960858</v>
      </c>
      <c r="QA81" s="43">
        <f t="shared" si="671"/>
        <v>11.812774381794295</v>
      </c>
      <c r="QB81" s="43">
        <f t="shared" si="672"/>
        <v>11.153060367918922</v>
      </c>
      <c r="QC81" s="43">
        <f t="shared" si="673"/>
        <v>10.945422930559467</v>
      </c>
      <c r="QD81" s="43">
        <f t="shared" si="674"/>
        <v>10.744299234348867</v>
      </c>
      <c r="QE81" s="43">
        <f t="shared" si="675"/>
        <v>10.598935127087987</v>
      </c>
      <c r="QF81" s="43">
        <f t="shared" si="676"/>
        <v>14.351410384993212</v>
      </c>
      <c r="QG81" s="43">
        <f t="shared" si="677"/>
        <v>14.869846649016338</v>
      </c>
      <c r="QH81" s="43">
        <f t="shared" si="678"/>
        <v>15.34277343263344</v>
      </c>
      <c r="QI81" s="43">
        <f t="shared" si="679"/>
        <v>15.225720822529869</v>
      </c>
      <c r="QJ81" s="43">
        <f t="shared" si="680"/>
        <v>15.866407696386977</v>
      </c>
      <c r="QK81" s="43">
        <f t="shared" si="681"/>
        <v>16.23173898600314</v>
      </c>
      <c r="QL81" s="43">
        <f t="shared" si="682"/>
        <v>16.322777686005129</v>
      </c>
      <c r="QM81" s="43">
        <f t="shared" si="683"/>
        <v>16.11264101882972</v>
      </c>
      <c r="QN81" s="43">
        <f t="shared" si="684"/>
        <v>16.187403996628273</v>
      </c>
      <c r="QO81" s="43">
        <f t="shared" si="685"/>
        <v>16.005121974387158</v>
      </c>
      <c r="QP81" s="47">
        <f t="shared" si="686"/>
        <v>2.9200000000000017</v>
      </c>
      <c r="QQ81" s="43">
        <f t="shared" si="501"/>
        <v>0</v>
      </c>
      <c r="QR81" s="43">
        <f t="shared" si="502"/>
        <v>0</v>
      </c>
      <c r="QS81" s="43">
        <f t="shared" si="503"/>
        <v>0</v>
      </c>
      <c r="QT81" s="43">
        <f t="shared" si="504"/>
        <v>0</v>
      </c>
      <c r="QU81" s="43">
        <f t="shared" si="505"/>
        <v>0</v>
      </c>
      <c r="QV81" s="43">
        <f t="shared" si="506"/>
        <v>0</v>
      </c>
      <c r="QW81" s="43">
        <f t="shared" si="507"/>
        <v>0</v>
      </c>
      <c r="QX81" s="43">
        <f t="shared" si="508"/>
        <v>0</v>
      </c>
      <c r="QY81" s="43">
        <f t="shared" si="509"/>
        <v>0</v>
      </c>
      <c r="QZ81" s="43">
        <f t="shared" si="510"/>
        <v>0</v>
      </c>
      <c r="RA81" s="43">
        <f t="shared" si="511"/>
        <v>0</v>
      </c>
      <c r="RB81" s="43">
        <f t="shared" si="512"/>
        <v>1.9887219367405291E-2</v>
      </c>
      <c r="RC81" s="43">
        <f t="shared" si="513"/>
        <v>0</v>
      </c>
      <c r="RD81" s="43">
        <f t="shared" si="514"/>
        <v>0</v>
      </c>
      <c r="RE81" s="43">
        <f t="shared" si="515"/>
        <v>0</v>
      </c>
      <c r="RF81" s="43">
        <f t="shared" si="516"/>
        <v>0</v>
      </c>
      <c r="RG81" s="43">
        <f t="shared" si="517"/>
        <v>0</v>
      </c>
      <c r="RH81" s="43">
        <f t="shared" si="518"/>
        <v>0</v>
      </c>
      <c r="RI81" s="43">
        <f t="shared" si="519"/>
        <v>0</v>
      </c>
      <c r="RJ81" s="43">
        <f t="shared" si="520"/>
        <v>0</v>
      </c>
      <c r="RK81" s="43">
        <f t="shared" si="521"/>
        <v>0</v>
      </c>
      <c r="RL81" s="47">
        <f t="shared" si="687"/>
        <v>2.9200000000000017</v>
      </c>
      <c r="RM81" s="2">
        <f>IF(AND(LO81&gt;=LO$6*'Drive Train'!$AA$52,LO81&lt;=LO$6*'Drive Train'!$AA$53,KS81=0,JW81=0,EU81&gt;0),$C$17,0)</f>
        <v>0</v>
      </c>
      <c r="RN81" s="2">
        <f>IF(AND(LP81&gt;=LP$6*'Drive Train'!$AA$52,LP81&lt;=LP$6*'Drive Train'!$AA$53,KT81=0,JX81=0,EV81&gt;0),$C$17,0)</f>
        <v>0</v>
      </c>
      <c r="RO81" s="2">
        <f>IF(AND(LQ81&gt;=LQ$6*'Drive Train'!$AA$52,LQ81&lt;=LQ$6*'Drive Train'!$AA$53,KU81=0,JY81=0,EW81&gt;0),$C$17,0)</f>
        <v>0</v>
      </c>
      <c r="RP81" s="2">
        <f>IF(AND(LR81&gt;=LR$6*'Drive Train'!$AA$52,LR81&lt;=LR$6*'Drive Train'!$AA$53,KV81=0,JZ81=0,EX81&gt;0),$C$17,0)</f>
        <v>0</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v>
      </c>
      <c r="RY81" s="2">
        <f>IF(AND(MA81&gt;=MA$6*'Drive Train'!$AA$52,MA81&lt;=MA$6*'Drive Train'!$AA$53,LE81=0,KI81=0,FG81&gt;0),$C$17,0)</f>
        <v>0</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688"/>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689"/>
        <v>2.9200000000000017</v>
      </c>
    </row>
    <row r="82" spans="2:524" x14ac:dyDescent="0.3">
      <c r="C82" s="3" t="str">
        <f>C57</f>
        <v>Min Voltage (V)</v>
      </c>
      <c r="E82" s="13">
        <f>E57</f>
        <v>8.4939999999999998</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52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47">
        <f t="shared" si="523"/>
        <v>2.9600000000000017</v>
      </c>
      <c r="AO82" s="36">
        <f>LO82*12*60/(PI() * 'Drive Train'!$F$15)/S$6*ABS(S82)</f>
        <v>0</v>
      </c>
      <c r="AP82" s="36">
        <f>LP82*12*60/(PI() * 'Drive Train'!$F$15)/T$6*ABS(T82)</f>
        <v>0</v>
      </c>
      <c r="AQ82" s="36">
        <f>LQ82*12*60/(PI() * 'Drive Train'!$F$15)/U$6*ABS(U82)</f>
        <v>0</v>
      </c>
      <c r="AR82" s="36">
        <f>LR82*12*60/(PI() * 'Drive Train'!$F$15)/V$6*ABS(V82)</f>
        <v>0</v>
      </c>
      <c r="AS82" s="36">
        <f>LS82*12*60/(PI() * 'Drive Train'!$F$15)/W$6*ABS(W82)</f>
        <v>0</v>
      </c>
      <c r="AT82" s="36">
        <f>LT82*12*60/(PI() * 'Drive Train'!$F$15)/X$6*ABS(X82)</f>
        <v>0</v>
      </c>
      <c r="AU82" s="36">
        <f>LU82*12*60/(PI() * 'Drive Train'!$F$15)/Y$6*ABS(Y82)</f>
        <v>0</v>
      </c>
      <c r="AV82" s="36">
        <f>LV82*12*60/(PI() * 'Drive Train'!$F$15)/Z$6*ABS(Z82)</f>
        <v>0</v>
      </c>
      <c r="AW82" s="36">
        <f>LW82*12*60/(PI() * 'Drive Train'!$F$15)/AA$6*ABS(AA82)</f>
        <v>0</v>
      </c>
      <c r="AX82" s="36">
        <f>LX82*12*60/(PI() * 'Drive Train'!$F$15)/AB$6*ABS(AB82)</f>
        <v>0</v>
      </c>
      <c r="AY82" s="36">
        <f>LY82*12*60/(PI() * 'Drive Train'!$F$15)/AC$6*ABS(AC82)</f>
        <v>0</v>
      </c>
      <c r="AZ82" s="36">
        <f>LZ82*12*60/(PI() * 'Drive Train'!$F$15)/AD$6*ABS(AD82)</f>
        <v>0</v>
      </c>
      <c r="BA82" s="36">
        <f>MA82*12*60/(PI() * 'Drive Train'!$F$15)/AE$6*ABS(AE82)</f>
        <v>0</v>
      </c>
      <c r="BB82" s="36">
        <f>MB82*12*60/(PI() * 'Drive Train'!$F$15)/AF$6*ABS(AF82)</f>
        <v>0</v>
      </c>
      <c r="BC82" s="36">
        <f>MC82*12*60/(PI() * 'Drive Train'!$F$15)/AG$6*ABS(AG82)</f>
        <v>0</v>
      </c>
      <c r="BD82" s="36">
        <f>MD82*12*60/(PI() * 'Drive Train'!$F$15)/AH$6*ABS(AH82)</f>
        <v>0</v>
      </c>
      <c r="BE82" s="36">
        <f>ME82*12*60/(PI() * 'Drive Train'!$F$15)/AI$6*ABS(AI82)</f>
        <v>0</v>
      </c>
      <c r="BF82" s="36">
        <f>MF82*12*60/(PI() * 'Drive Train'!$F$15)/AJ$6*ABS(AJ82)</f>
        <v>0</v>
      </c>
      <c r="BG82" s="36">
        <f>MG82*12*60/(PI() * 'Drive Train'!$F$15)/AK$6*ABS(AK82)</f>
        <v>0</v>
      </c>
      <c r="BH82" s="36">
        <f>MH82*12*60/(PI() * 'Drive Train'!$F$15)/AL$6*ABS(AL82)</f>
        <v>0</v>
      </c>
      <c r="BI82" s="36">
        <f>MI82*12*60/(PI() * 'Drive Train'!$F$15)/AM$6*ABS(AM82)</f>
        <v>0</v>
      </c>
      <c r="BJ82" s="47">
        <f t="shared" si="455"/>
        <v>2.9600000000000017</v>
      </c>
      <c r="BK82" s="2">
        <f>IF(OR(KS81=1,AND($C$37=Motors!$C$32,OY81=1)),0,IF(NG82=0,-(CG81+$C$15)/($C$14-$C$15)*$C$12,($C$11*S82-AO82)/($C$11*S82)*$C$12*S82))</f>
        <v>0</v>
      </c>
      <c r="BL82" s="2">
        <f>IF(OR(KT81=1,AND($C$37=Motors!$C$32,OZ81=1)),0,IF(NH82=0,-(CH81+$C$15)/($C$14-$C$15)*$C$12,($C$11*T82-AP82)/($C$11*T82)*$C$12*T82))</f>
        <v>0</v>
      </c>
      <c r="BM82" s="2">
        <f>IF(OR(KU81=1,AND($C$37=Motors!$C$32,PA81=1)),0,IF(NI82=0,-(CI81+$C$15)/($C$14-$C$15)*$C$12,($C$11*U82-AQ82)/($C$11*U82)*$C$12*U82))</f>
        <v>0</v>
      </c>
      <c r="BN82" s="2">
        <f>IF(OR(KV81=1,AND($C$37=Motors!$C$32,PB81=1)),0,IF(NJ82=0,-(CJ81+$C$15)/($C$14-$C$15)*$C$12,($C$11*V82-AR82)/($C$11*V82)*$C$12*V82))</f>
        <v>0</v>
      </c>
      <c r="BO82" s="2">
        <f>IF(OR(KW81=1,AND($C$37=Motors!$C$32,PC81=1)),0,IF(NK82=0,-(CK81+$C$15)/($C$14-$C$15)*$C$12,($C$11*W82-AS82)/($C$11*W82)*$C$12*W82))</f>
        <v>0</v>
      </c>
      <c r="BP82" s="2">
        <f>IF(OR(KX81=1,AND($C$37=Motors!$C$32,PD81=1)),0,IF(NL82=0,-(CL81+$C$15)/($C$14-$C$15)*$C$12,($C$11*X82-AT82)/($C$11*X82)*$C$12*X82))</f>
        <v>0</v>
      </c>
      <c r="BQ82" s="2">
        <f>IF(OR(KY81=1,AND($C$37=Motors!$C$32,PE81=1)),0,IF(NM82=0,-(CM81+$C$15)/($C$14-$C$15)*$C$12,($C$11*Y82-AU82)/($C$11*Y82)*$C$12*Y82))</f>
        <v>0</v>
      </c>
      <c r="BR82" s="2">
        <f>IF(OR(KZ81=1,AND($C$37=Motors!$C$32,PF81=1)),0,IF(NN82=0,-(CN81+$C$15)/($C$14-$C$15)*$C$12,($C$11*Z82-AV82)/($C$11*Z82)*$C$12*Z82))</f>
        <v>0</v>
      </c>
      <c r="BS82" s="2">
        <f>IF(OR(LA81=1,AND($C$37=Motors!$C$32,PG81=1)),0,IF(NO82=0,-(CO81+$C$15)/($C$14-$C$15)*$C$12,($C$11*AA82-AW82)/($C$11*AA82)*$C$12*AA82))</f>
        <v>0</v>
      </c>
      <c r="BT82" s="2">
        <f>IF(OR(LB81=1,AND($C$37=Motors!$C$32,PH81=1)),0,IF(NP82=0,-(CP81+$C$15)/($C$14-$C$15)*$C$12,($C$11*AB82-AX82)/($C$11*AB82)*$C$12*AB82))</f>
        <v>0</v>
      </c>
      <c r="BU82" s="2">
        <f>IF(OR(LC81=1,AND($C$37=Motors!$C$32,PI81=1)),0,IF(NQ82=0,-(CQ81+$C$15)/($C$14-$C$15)*$C$12,($C$11*AC82-AY82)/($C$11*AC82)*$C$12*AC82))</f>
        <v>0</v>
      </c>
      <c r="BV82" s="2">
        <f>IF(OR(LD81=1,AND($C$37=Motors!$C$32,PJ81=1)),0,IF(NR82=0,-(CR81+$C$15)/($C$14-$C$15)*$C$12,($C$11*AD82-AZ82)/($C$11*AD82)*$C$12*AD82))</f>
        <v>0</v>
      </c>
      <c r="BW82" s="2">
        <f>IF(OR(LE81=1,AND($C$37=Motors!$C$32,PK81=1)),0,IF(NS82=0,-(CS81+$C$15)/($C$14-$C$15)*$C$12,($C$11*AE82-BA82)/($C$11*AE82)*$C$12*AE82))</f>
        <v>0</v>
      </c>
      <c r="BX82" s="2">
        <f>IF(OR(LF81=1,AND($C$37=Motors!$C$32,PL81=1)),0,IF(NT82=0,-(CT81+$C$15)/($C$14-$C$15)*$C$12,($C$11*AF82-BB82)/($C$11*AF82)*$C$12*AF82))</f>
        <v>0</v>
      </c>
      <c r="BY82" s="2">
        <f>IF(OR(LG81=1,AND($C$37=Motors!$C$32,PM81=1)),0,IF(NU82=0,-(CU81+$C$15)/($C$14-$C$15)*$C$12,($C$11*AG82-BC82)/($C$11*AG82)*$C$12*AG82))</f>
        <v>0</v>
      </c>
      <c r="BZ82" s="2">
        <f>IF(OR(LH81=1,AND($C$37=Motors!$C$32,PN81=1)),0,IF(NV82=0,-(CV81+$C$15)/($C$14-$C$15)*$C$12,($C$11*AH82-BD82)/($C$11*AH82)*$C$12*AH82))</f>
        <v>0</v>
      </c>
      <c r="CA82" s="2">
        <f>IF(OR(LI81=1,AND($C$37=Motors!$C$32,PO81=1)),0,IF(NW82=0,-(CW81+$C$15)/($C$14-$C$15)*$C$12,($C$11*AI82-BE82)/($C$11*AI82)*$C$12*AI82))</f>
        <v>0</v>
      </c>
      <c r="CB82" s="2">
        <f>IF(OR(LJ81=1,AND($C$37=Motors!$C$32,PP81=1)),0,IF(NX82=0,-(CX81+$C$15)/($C$14-$C$15)*$C$12,($C$11*AJ82-BF82)/($C$11*AJ82)*$C$12*AJ82))</f>
        <v>0</v>
      </c>
      <c r="CC82" s="2">
        <f>IF(OR(LK81=1,AND($C$37=Motors!$C$32,PQ81=1)),0,IF(NY82=0,-(CY81+$C$15)/($C$14-$C$15)*$C$12,($C$11*AK82-BG82)/($C$11*AK82)*$C$12*AK82))</f>
        <v>0</v>
      </c>
      <c r="CD82" s="2">
        <f>IF(OR(LL81=1,AND($C$37=Motors!$C$32,PR81=1)),0,IF(NZ82=0,-(CZ81+$C$15)/($C$14-$C$15)*$C$12,($C$11*AL82-BH82)/($C$11*AL82)*$C$12*AL82))</f>
        <v>0</v>
      </c>
      <c r="CE82" s="2">
        <f>IF(OR(LM81=1,AND($C$37=Motors!$C$32,PS81=1)),0,IF(OA82=0,-(DA81+$C$15)/($C$14-$C$15)*$C$12,($C$11*AM82-BI82)/($C$11*AM82)*$C$12*AM82))</f>
        <v>0</v>
      </c>
      <c r="CF82" s="47">
        <f t="shared" si="456"/>
        <v>2.9600000000000017</v>
      </c>
      <c r="CG82" s="43">
        <f>IF(AND(KS81=1,OY81=1),0,ABS(BK82/$C$12*($C$14-$C$15)+$C$15) *'Drive Train'!$AA$49 + CG81*(1-'Drive Train'!$AA$49))</f>
        <v>0</v>
      </c>
      <c r="CH82" s="43">
        <f>IF(AND(KT81=1,OZ81=1),0,ABS(BL82/$C$12*($C$14-$C$15)+$C$15) *'Drive Train'!$AA$49 + CH81*(1-'Drive Train'!$AA$49))</f>
        <v>0</v>
      </c>
      <c r="CI82" s="43">
        <f>IF(AND(KU81=1,PA81=1),0,ABS(BM82/$C$12*($C$14-$C$15)+$C$15) *'Drive Train'!$AA$49 + CI81*(1-'Drive Train'!$AA$49))</f>
        <v>0</v>
      </c>
      <c r="CJ82" s="43">
        <f>IF(AND(KV81=1,PB81=1),0,ABS(BN82/$C$12*($C$14-$C$15)+$C$15) *'Drive Train'!$AA$49 + CJ81*(1-'Drive Train'!$AA$49))</f>
        <v>0</v>
      </c>
      <c r="CK82" s="43">
        <f>IF(AND(KW81=1,PC81=1),0,ABS(BO82/$C$12*($C$14-$C$15)+$C$15) *'Drive Train'!$AA$49 + CK81*(1-'Drive Train'!$AA$49))</f>
        <v>0</v>
      </c>
      <c r="CL82" s="43">
        <f>IF(AND(KX81=1,PD81=1),0,ABS(BP82/$C$12*($C$14-$C$15)+$C$15) *'Drive Train'!$AA$49 + CL81*(1-'Drive Train'!$AA$49))</f>
        <v>0</v>
      </c>
      <c r="CM82" s="43">
        <f>IF(AND(KY81=1,PE81=1),0,ABS(BQ82/$C$12*($C$14-$C$15)+$C$15) *'Drive Train'!$AA$49 + CM81*(1-'Drive Train'!$AA$49))</f>
        <v>0</v>
      </c>
      <c r="CN82" s="43">
        <f>IF(AND(KZ81=1,PF81=1),0,ABS(BR82/$C$12*($C$14-$C$15)+$C$15) *'Drive Train'!$AA$49 + CN81*(1-'Drive Train'!$AA$49))</f>
        <v>0</v>
      </c>
      <c r="CO82" s="43">
        <f>IF(AND(LA81=1,PG81=1),0,ABS(BS82/$C$12*($C$14-$C$15)+$C$15) *'Drive Train'!$AA$49 + CO81*(1-'Drive Train'!$AA$49))</f>
        <v>0</v>
      </c>
      <c r="CP82" s="43">
        <f>IF(AND(LB81=1,PH81=1),0,ABS(BT82/$C$12*($C$14-$C$15)+$C$15) *'Drive Train'!$AA$49 + CP81*(1-'Drive Train'!$AA$49))</f>
        <v>0</v>
      </c>
      <c r="CQ82" s="43">
        <f>IF(AND(LC81=1,PI81=1),0,ABS(BU82/$C$12*($C$14-$C$15)+$C$15) *'Drive Train'!$AA$49 + CQ81*(1-'Drive Train'!$AA$49))</f>
        <v>0</v>
      </c>
      <c r="CR82" s="43">
        <f>IF(AND(LD81=1,PJ81=1),0,ABS(BV82/$C$12*($C$14-$C$15)+$C$15) *'Drive Train'!$AA$49 + CR81*(1-'Drive Train'!$AA$49))</f>
        <v>1.5275000000000611</v>
      </c>
      <c r="CS82" s="43">
        <f>IF(AND(LE81=1,PK81=1),0,ABS(BW82/$C$12*($C$14-$C$15)+$C$15) *'Drive Train'!$AA$49 + CS81*(1-'Drive Train'!$AA$49))</f>
        <v>0</v>
      </c>
      <c r="CT82" s="43">
        <f>IF(AND(LF81=1,PL81=1),0,ABS(BX82/$C$12*($C$14-$C$15)+$C$15) *'Drive Train'!$AA$49 + CT81*(1-'Drive Train'!$AA$49))</f>
        <v>0</v>
      </c>
      <c r="CU82" s="43">
        <f>IF(AND(LG81=1,PM81=1),0,ABS(BY82/$C$12*($C$14-$C$15)+$C$15) *'Drive Train'!$AA$49 + CU81*(1-'Drive Train'!$AA$49))</f>
        <v>0</v>
      </c>
      <c r="CV82" s="43">
        <f>IF(AND(LH81=1,PN81=1),0,ABS(BZ82/$C$12*($C$14-$C$15)+$C$15) *'Drive Train'!$AA$49 + CV81*(1-'Drive Train'!$AA$49))</f>
        <v>0</v>
      </c>
      <c r="CW82" s="43">
        <f>IF(AND(LI81=1,PO81=1),0,ABS(CA82/$C$12*($C$14-$C$15)+$C$15) *'Drive Train'!$AA$49 + CW81*(1-'Drive Train'!$AA$49))</f>
        <v>0</v>
      </c>
      <c r="CX82" s="43">
        <f>IF(AND(LJ81=1,PP81=1),0,ABS(CB82/$C$12*($C$14-$C$15)+$C$15) *'Drive Train'!$AA$49 + CX81*(1-'Drive Train'!$AA$49))</f>
        <v>0</v>
      </c>
      <c r="CY82" s="43">
        <f>IF(AND(LK81=1,PQ81=1),0,ABS(CC82/$C$12*($C$14-$C$15)+$C$15) *'Drive Train'!$AA$49 + CY81*(1-'Drive Train'!$AA$49))</f>
        <v>0</v>
      </c>
      <c r="CZ82" s="43">
        <f>IF(AND(LL81=1,PR81=1),0,ABS(CD82/$C$12*($C$14-$C$15)+$C$15) *'Drive Train'!$AA$49 + CZ81*(1-'Drive Train'!$AA$49))</f>
        <v>0</v>
      </c>
      <c r="DA82" s="43">
        <f>IF(AND(LM81=1,PS81=1),0,ABS(CE82/$C$12*($C$14-$C$15)+$C$15) *'Drive Train'!$AA$49 + DA81*(1-'Drive Train'!$AA$49))</f>
        <v>0</v>
      </c>
      <c r="DB82" s="47">
        <f t="shared" si="524"/>
        <v>2.9600000000000017</v>
      </c>
      <c r="DC82" s="43">
        <f t="shared" si="457"/>
        <v>0</v>
      </c>
      <c r="DD82" s="43">
        <f t="shared" si="458"/>
        <v>0</v>
      </c>
      <c r="DE82" s="43">
        <f t="shared" si="459"/>
        <v>0</v>
      </c>
      <c r="DF82" s="43">
        <f t="shared" si="460"/>
        <v>0</v>
      </c>
      <c r="DG82" s="43">
        <f t="shared" si="461"/>
        <v>0</v>
      </c>
      <c r="DH82" s="43">
        <f t="shared" si="462"/>
        <v>0</v>
      </c>
      <c r="DI82" s="43">
        <f t="shared" si="463"/>
        <v>0</v>
      </c>
      <c r="DJ82" s="43">
        <f t="shared" si="464"/>
        <v>0</v>
      </c>
      <c r="DK82" s="43">
        <f t="shared" si="465"/>
        <v>0</v>
      </c>
      <c r="DL82" s="43">
        <f t="shared" si="466"/>
        <v>0</v>
      </c>
      <c r="DM82" s="43">
        <f t="shared" si="467"/>
        <v>0</v>
      </c>
      <c r="DN82" s="43">
        <f t="shared" si="468"/>
        <v>1.5275000000000611</v>
      </c>
      <c r="DO82" s="43">
        <f t="shared" si="469"/>
        <v>0</v>
      </c>
      <c r="DP82" s="43">
        <f t="shared" si="470"/>
        <v>0</v>
      </c>
      <c r="DQ82" s="43">
        <f t="shared" si="471"/>
        <v>0</v>
      </c>
      <c r="DR82" s="43">
        <f t="shared" si="472"/>
        <v>0</v>
      </c>
      <c r="DS82" s="43">
        <f t="shared" si="473"/>
        <v>0</v>
      </c>
      <c r="DT82" s="43">
        <f t="shared" si="474"/>
        <v>0</v>
      </c>
      <c r="DU82" s="43">
        <f t="shared" si="475"/>
        <v>0</v>
      </c>
      <c r="DV82" s="43">
        <f t="shared" si="476"/>
        <v>0</v>
      </c>
      <c r="DW82" s="43">
        <f t="shared" si="477"/>
        <v>0</v>
      </c>
      <c r="DX82" s="47">
        <f t="shared" si="525"/>
        <v>2.9600000000000017</v>
      </c>
      <c r="DY82" s="2">
        <f>IF(OY82=0,($C$23/0.4536*IF(ISNA(MK81),'Drive Train'!$F$16,'Drive Train'!$F$17)*4.448*$C$24*S$6)*SIGN(BK82),BK82)</f>
        <v>0</v>
      </c>
      <c r="DZ82" s="2">
        <f>IF(OZ82=0,($C$23/0.4536*IF(ISNA(ML81),'Drive Train'!$F$16,'Drive Train'!$F$17)*4.448*$C$24*$C$21*T$6)*SIGN(BL82),BL82)</f>
        <v>0</v>
      </c>
      <c r="EA82" s="2">
        <f>IF(PA82=0,($C$23/0.4536*IF(ISNA(MM81),'Drive Train'!$F$16,'Drive Train'!$F$17)*4.448*$C$24*$C$21*U$6)*SIGN(BM82),BM82)</f>
        <v>0</v>
      </c>
      <c r="EB82" s="2">
        <f>IF(PB82=0,($C$23/0.4536*IF(ISNA(MN81),'Drive Train'!$F$16,'Drive Train'!$F$17)*4.448*$C$24*$C$21*V$6)*SIGN(BN82),BN82)</f>
        <v>0</v>
      </c>
      <c r="EC82" s="2">
        <f>IF(PC82=0,($C$23/0.4536*IF(ISNA(MO81),'Drive Train'!$F$16,'Drive Train'!$F$17)*4.448*$C$24*$C$21*W$6)*SIGN(BO82),BO82)</f>
        <v>0</v>
      </c>
      <c r="ED82" s="2">
        <f>IF(PD82=0,($C$23/0.4536*IF(ISNA(MP81),'Drive Train'!$F$16,'Drive Train'!$F$17)*4.448*$C$24*$C$21*X$6)*SIGN(BP82),BP82)</f>
        <v>0</v>
      </c>
      <c r="EE82" s="2">
        <f>IF(PE82=0,($C$23/0.4536*IF(ISNA(MQ81),'Drive Train'!$F$16,'Drive Train'!$F$17)*4.448*$C$24*$C$21*Y$6)*SIGN(BQ82),BQ82)</f>
        <v>0</v>
      </c>
      <c r="EF82" s="2">
        <f>IF(PF82=0,($C$23/0.4536*IF(ISNA(MR81),'Drive Train'!$F$16,'Drive Train'!$F$17)*4.448*$C$24*$C$21*Z$6)*SIGN(BR82),BR82)</f>
        <v>0</v>
      </c>
      <c r="EG82" s="2">
        <f>IF(PG82=0,($C$23/0.4536*IF(ISNA(MS81),'Drive Train'!$F$16,'Drive Train'!$F$17)*4.448*$C$24*$C$21*AA$6)*SIGN(BS82),BS82)</f>
        <v>0</v>
      </c>
      <c r="EH82" s="2">
        <f>IF(PH82=0,($C$23/0.4536*IF(ISNA(MT81),'Drive Train'!$F$16,'Drive Train'!$F$17)*4.448*$C$24*$C$21*AB$6)*SIGN(BT82),BT82)</f>
        <v>0</v>
      </c>
      <c r="EI82" s="2">
        <f>IF(PI82=0,($C$23/0.4536*IF(ISNA(MU81),'Drive Train'!$F$16,'Drive Train'!$F$17)*4.448*$C$24*$C$21*AC$6)*SIGN(BU82),BU82)</f>
        <v>0</v>
      </c>
      <c r="EJ82" s="2">
        <f>IF(PJ82=0,($C$23/0.4536*IF(ISNA(MV81),'Drive Train'!$F$16,'Drive Train'!$F$17)*4.448*$C$24*$C$21*AD$6)*SIGN(BV82),BV82)</f>
        <v>0</v>
      </c>
      <c r="EK82" s="2">
        <f>IF(PK82=0,($C$23/0.4536*IF(ISNA(MW81),'Drive Train'!$F$16,'Drive Train'!$F$17)*4.448*$C$24*$C$21*AE$6)*SIGN(BW82),BW82)</f>
        <v>0</v>
      </c>
      <c r="EL82" s="2">
        <f>IF(PL82=0,($C$23/0.4536*IF(ISNA(MX81),'Drive Train'!$F$16,'Drive Train'!$F$17)*4.448*$C$24*$C$21*AF$6)*SIGN(BX82),BX82)</f>
        <v>0</v>
      </c>
      <c r="EM82" s="2">
        <f>IF(PM82=0,($C$23/0.4536*IF(ISNA(MY81),'Drive Train'!$F$16,'Drive Train'!$F$17)*4.448*$C$24*$C$21*AG$6)*SIGN(BY82),BY82)</f>
        <v>0</v>
      </c>
      <c r="EN82" s="2">
        <f>IF(PN82=0,($C$23/0.4536*IF(ISNA(MZ81),'Drive Train'!$F$16,'Drive Train'!$F$17)*4.448*$C$24*$C$21*AH$6)*SIGN(BZ82),BZ82)</f>
        <v>0</v>
      </c>
      <c r="EO82" s="2">
        <f>IF(PO82=0,($C$23/0.4536*IF(ISNA(NA81),'Drive Train'!$F$16,'Drive Train'!$F$17)*4.448*$C$24*$C$21*AI$6)*SIGN(CA82),CA82)</f>
        <v>0</v>
      </c>
      <c r="EP82" s="2">
        <f>IF(PP82=0,($C$23/0.4536*IF(ISNA(NB81),'Drive Train'!$F$16,'Drive Train'!$F$17)*4.448*$C$24*$C$21*AJ$6)*SIGN(CB82),CB82)</f>
        <v>0</v>
      </c>
      <c r="EQ82" s="2">
        <f>IF(PQ82=0,($C$23/0.4536*IF(ISNA(NC81),'Drive Train'!$F$16,'Drive Train'!$F$17)*4.448*$C$24*$C$21*AK$6)*SIGN(CC82),CC82)</f>
        <v>0</v>
      </c>
      <c r="ER82" s="2">
        <f>IF(PR82=0,($C$23/0.4536*IF(ISNA(ND81),'Drive Train'!$F$16,'Drive Train'!$F$17)*4.448*$C$24*$C$21*AL$6)*SIGN(CD82),CD82)</f>
        <v>0</v>
      </c>
      <c r="ES82" s="2">
        <f>IF(PS82=0,($C$23/0.4536*IF(ISNA(NE81),'Drive Train'!$F$16,'Drive Train'!$F$17)*4.448*$C$24*$C$21*AM$6)*SIGN(CE82),CE82)</f>
        <v>0</v>
      </c>
      <c r="ET82" s="47">
        <f t="shared" si="478"/>
        <v>2.9600000000000017</v>
      </c>
      <c r="EU82" s="2">
        <f>MAX(MIN(IF(AND(OY81=1,NG82&lt;0),-1,1)*(DC82-$C$15)/($C$14-$C$15)*$C$12*$C$21-$C$33*LO82/AO$6 -  OY81*$C$33/$C$21,DY81/$C$19),MAX(EU$8:EU81)*-1)</f>
        <v>-0.84420937587075306</v>
      </c>
      <c r="EV82" s="2">
        <f>MAX(MIN(IF(AND(OZ81=1,NH82&lt;0),-1,1)*(DD82-$C$15)/($C$14-$C$15)*$C$12*$C$21-$C$33*LP82/AP$6 -  OZ81*$C$33/$C$21,DZ81/$C$19),MAX(EV$8:EV81)*-1)</f>
        <v>-0.84420937587075306</v>
      </c>
      <c r="EW82" s="2">
        <f>MAX(MIN(IF(AND(PA81=1,NI82&lt;0),-1,1)*(DE82-$C$15)/($C$14-$C$15)*$C$12*$C$21-$C$33*LQ82/AQ$6 -  PA81*$C$33/$C$21,EA81/$C$19),MAX(EW$8:EW81)*-1)</f>
        <v>-0.84420937587075306</v>
      </c>
      <c r="EX82" s="2">
        <f>MAX(MIN(IF(AND(PB81=1,NJ82&lt;0),-1,1)*(DF82-$C$15)/($C$14-$C$15)*$C$12*$C$21-$C$33*LR82/AR$6 -  PB81*$C$33/$C$21,EB81/$C$19),MAX(EX$8:EX81)*-1)</f>
        <v>-0.84420937587075306</v>
      </c>
      <c r="EY82" s="2">
        <f>MAX(MIN(IF(AND(PC81=1,NK82&lt;0),-1,1)*(DG82-$C$15)/($C$14-$C$15)*$C$12*$C$21-$C$33*LS82/AS$6 -  PC81*$C$33/$C$21,EC81/$C$19),MAX(EY$8:EY81)*-1)</f>
        <v>-0.84420937587075306</v>
      </c>
      <c r="EZ82" s="2">
        <f>MAX(MIN(IF(AND(PD81=1,NL82&lt;0),-1,1)*(DH82-$C$15)/($C$14-$C$15)*$C$12*$C$21-$C$33*LT82/AT$6 -  PD81*$C$33/$C$21,ED81/$C$19),MAX(EZ$8:EZ81)*-1)</f>
        <v>-0.84420937587075306</v>
      </c>
      <c r="FA82" s="2">
        <f>MAX(MIN(IF(AND(PE81=1,NM82&lt;0),-1,1)*(DI82-$C$15)/($C$14-$C$15)*$C$12*$C$21-$C$33*LU82/AU$6 -  PE81*$C$33/$C$21,EE81/$C$19),MAX(FA$8:FA81)*-1)</f>
        <v>-0.84420937587075306</v>
      </c>
      <c r="FB82" s="2">
        <f>MAX(MIN(IF(AND(PF81=1,NN82&lt;0),-1,1)*(DJ82-$C$15)/($C$14-$C$15)*$C$12*$C$21-$C$33*LV82/AV$6 -  PF81*$C$33/$C$21,EF81/$C$19),MAX(FB$8:FB81)*-1)</f>
        <v>-0.84420937587075306</v>
      </c>
      <c r="FC82" s="2">
        <f>MAX(MIN(IF(AND(PG81=1,NO82&lt;0),-1,1)*(DK82-$C$15)/($C$14-$C$15)*$C$12*$C$21-$C$33*LW82/AW$6 -  PG81*$C$33/$C$21,EG81/$C$19),MAX(FC$8:FC81)*-1)</f>
        <v>-0.82444281081081083</v>
      </c>
      <c r="FD82" s="2">
        <f>MAX(MIN(IF(AND(PH81=1,NP82&lt;0),-1,1)*(DL82-$C$15)/($C$14-$C$15)*$C$12*$C$21-$C$33*LX82/AX$6 -  PH81*$C$33/$C$21,EH81/$C$19),MAX(FD$8:FD81)*-1)</f>
        <v>-0.74400936585365862</v>
      </c>
      <c r="FE82" s="2">
        <f>MAX(MIN(IF(AND(PI81=1,NQ82&lt;0),-1,1)*(DM82-$C$15)/($C$14-$C$15)*$C$12*$C$21-$C$33*LY82/AY$6 -  PI81*$C$33/$C$21,EI81/$C$19),MAX(FE$8:FE81)*-1)</f>
        <v>-0.6778751999999999</v>
      </c>
      <c r="FF82" s="2">
        <f>MAX(MIN(IF(AND(PJ81=1,NR82&lt;0),-1,1)*(DN82-$C$15)/($C$14-$C$15)*$C$12*$C$21-$C$33*LZ82/AZ$6 -  PJ81*$C$33/$C$21,EJ81/$C$19),MAX(FF$8:FF81)*-1)</f>
        <v>-0.36771041517476449</v>
      </c>
      <c r="FG82" s="2">
        <f>MAX(MIN(IF(AND(PK81=1,NS82&lt;0),-1,1)*(DO82-$C$15)/($C$14-$C$15)*$C$12*$C$21-$C$33*MA82/BA$6 -  PK81*$C$33/$C$21,EK81/$C$19),MAX(FG$8:FG81)*-1)</f>
        <v>-0.4460383340531891</v>
      </c>
      <c r="FH82" s="2">
        <f>MAX(MIN(IF(AND(PL81=1,NT82&lt;0),-1,1)*(DP82-$C$15)/($C$14-$C$15)*$C$12*$C$21-$C$33*MB82/BB$6 -  PL81*$C$33/$C$21,EL81/$C$19),MAX(FH$8:FH81)*-1)</f>
        <v>-0.52436625293161376</v>
      </c>
      <c r="FI82" s="2">
        <f>MAX(MIN(IF(AND(PM81=1,NU82&lt;0),-1,1)*(DQ82-$C$15)/($C$14-$C$15)*$C$12*$C$21-$C$33*MC82/BC$6 -  PM81*$C$33/$C$21,EM81/$C$19),MAX(FI$8:FI81)*-1)</f>
        <v>-0.60269417181003837</v>
      </c>
      <c r="FJ82" s="2">
        <f>MAX(MIN(IF(AND(PN81=1,NV82&lt;0),-1,1)*(DR82-$C$15)/($C$14-$C$15)*$C$12*$C$21-$C$33*MD82/BD$6 -  PN81*$C$33/$C$21,EN81/$C$19),MAX(FJ$8:FJ81)*-1)</f>
        <v>-0.68102209068846309</v>
      </c>
      <c r="FK82" s="2">
        <f>MAX(MIN(IF(AND(PO81=1,NW82&lt;0),-1,1)*(DS82-$C$15)/($C$14-$C$15)*$C$12*$C$21-$C$33*ME82/BE$6 -  PO81*$C$33/$C$21,EO81/$C$19),MAX(FK$8:FK81)*-1)</f>
        <v>-0.7593500095668877</v>
      </c>
      <c r="FL82" s="2">
        <f>MAX(MIN(IF(AND(PP81=1,NX82&lt;0),-1,1)*(DT82-$C$15)/($C$14-$C$15)*$C$12*$C$21-$C$33*MF82/BF$6 -  PP81*$C$33/$C$21,EP81/$C$19),MAX(FL$8:FL81)*-1)</f>
        <v>-0.8376779284453123</v>
      </c>
      <c r="FM82" s="2">
        <f>MAX(MIN(IF(AND(PQ81=1,NY82&lt;0),-1,1)*(DU82-$C$15)/($C$14-$C$15)*$C$12*$C$21-$C$33*MG82/BG$6 -  PQ81*$C$33/$C$21,EQ81/$C$19),MAX(FM$8:FM81)*-1)</f>
        <v>-0.84420937587075306</v>
      </c>
      <c r="FN82" s="2">
        <f>MAX(MIN(IF(AND(PR81=1,NZ82&lt;0),-1,1)*(DV82-$C$15)/($C$14-$C$15)*$C$12*$C$21-$C$33*MH82/BH$6 -  PR81*$C$33/$C$21,ER81/$C$19),MAX(FN$8:FN81)*-1)</f>
        <v>-0.84420937587075306</v>
      </c>
      <c r="FO82" s="2">
        <f>MAX(MIN(IF(AND(PS81=1,OA82&lt;0),-1,1)*(DW82-$C$15)/($C$14-$C$15)*$C$12*$C$21-$C$33*MI82/BI$6 -  PS81*$C$33/$C$21,ES81/$C$19),MAX(FO$8:FO81)*-1)</f>
        <v>-0.84420937587075306</v>
      </c>
      <c r="FP82" s="47">
        <f t="shared" si="526"/>
        <v>2.9600000000000017</v>
      </c>
      <c r="FQ82" s="43">
        <f t="shared" si="527"/>
        <v>0</v>
      </c>
      <c r="FR82" s="43">
        <f t="shared" si="528"/>
        <v>0</v>
      </c>
      <c r="FS82" s="43">
        <f t="shared" si="529"/>
        <v>0</v>
      </c>
      <c r="FT82" s="43">
        <f t="shared" si="530"/>
        <v>0</v>
      </c>
      <c r="FU82" s="43">
        <f t="shared" si="531"/>
        <v>0</v>
      </c>
      <c r="FV82" s="43">
        <f t="shared" si="532"/>
        <v>0</v>
      </c>
      <c r="FW82" s="43">
        <f t="shared" si="533"/>
        <v>0</v>
      </c>
      <c r="FX82" s="43">
        <f t="shared" si="534"/>
        <v>0</v>
      </c>
      <c r="FY82" s="43">
        <f t="shared" si="535"/>
        <v>0</v>
      </c>
      <c r="FZ82" s="43">
        <f t="shared" si="536"/>
        <v>0</v>
      </c>
      <c r="GA82" s="43">
        <f t="shared" si="537"/>
        <v>0</v>
      </c>
      <c r="GB82" s="43">
        <f t="shared" si="538"/>
        <v>1.5275000000000611</v>
      </c>
      <c r="GC82" s="43">
        <f t="shared" si="539"/>
        <v>0</v>
      </c>
      <c r="GD82" s="43">
        <f t="shared" si="540"/>
        <v>0</v>
      </c>
      <c r="GE82" s="43">
        <f t="shared" si="541"/>
        <v>0</v>
      </c>
      <c r="GF82" s="43">
        <f t="shared" si="542"/>
        <v>0</v>
      </c>
      <c r="GG82" s="43">
        <f t="shared" si="543"/>
        <v>0</v>
      </c>
      <c r="GH82" s="43">
        <f t="shared" si="544"/>
        <v>0</v>
      </c>
      <c r="GI82" s="43">
        <f t="shared" si="545"/>
        <v>0</v>
      </c>
      <c r="GJ82" s="43">
        <f t="shared" si="546"/>
        <v>0</v>
      </c>
      <c r="GK82" s="43">
        <f t="shared" si="547"/>
        <v>0</v>
      </c>
      <c r="GL82" s="47">
        <f t="shared" si="548"/>
        <v>2.9600000000000017</v>
      </c>
      <c r="GM82" s="43">
        <f t="shared" si="479"/>
        <v>0</v>
      </c>
      <c r="GN82" s="43">
        <f t="shared" si="480"/>
        <v>0</v>
      </c>
      <c r="GO82" s="43">
        <f t="shared" si="481"/>
        <v>0</v>
      </c>
      <c r="GP82" s="43">
        <f t="shared" si="482"/>
        <v>0</v>
      </c>
      <c r="GQ82" s="43">
        <f t="shared" si="483"/>
        <v>0</v>
      </c>
      <c r="GR82" s="43">
        <f t="shared" si="484"/>
        <v>0</v>
      </c>
      <c r="GS82" s="43">
        <f t="shared" si="485"/>
        <v>0</v>
      </c>
      <c r="GT82" s="43">
        <f t="shared" si="486"/>
        <v>0</v>
      </c>
      <c r="GU82" s="43">
        <f t="shared" si="487"/>
        <v>0</v>
      </c>
      <c r="GV82" s="43">
        <f t="shared" si="488"/>
        <v>0</v>
      </c>
      <c r="GW82" s="43">
        <f t="shared" si="489"/>
        <v>0</v>
      </c>
      <c r="GX82" s="43">
        <f t="shared" si="490"/>
        <v>-7.3867516705174294</v>
      </c>
      <c r="GY82" s="43">
        <f t="shared" si="491"/>
        <v>0</v>
      </c>
      <c r="GZ82" s="43">
        <f t="shared" si="492"/>
        <v>0</v>
      </c>
      <c r="HA82" s="43">
        <f t="shared" si="493"/>
        <v>0</v>
      </c>
      <c r="HB82" s="43">
        <f t="shared" si="494"/>
        <v>0</v>
      </c>
      <c r="HC82" s="43">
        <f t="shared" si="495"/>
        <v>0</v>
      </c>
      <c r="HD82" s="43">
        <f t="shared" si="496"/>
        <v>0</v>
      </c>
      <c r="HE82" s="43">
        <f t="shared" si="497"/>
        <v>0</v>
      </c>
      <c r="HF82" s="43">
        <f t="shared" si="498"/>
        <v>0</v>
      </c>
      <c r="HG82" s="43">
        <f t="shared" si="499"/>
        <v>0</v>
      </c>
      <c r="HH82" s="47">
        <f t="shared" si="549"/>
        <v>2.9600000000000017</v>
      </c>
      <c r="HI82" s="43">
        <f t="shared" si="550"/>
        <v>0</v>
      </c>
      <c r="HJ82" s="43">
        <f t="shared" si="551"/>
        <v>0</v>
      </c>
      <c r="HK82" s="43">
        <f t="shared" si="552"/>
        <v>0</v>
      </c>
      <c r="HL82" s="43">
        <f t="shared" si="553"/>
        <v>0</v>
      </c>
      <c r="HM82" s="43">
        <f t="shared" si="554"/>
        <v>0</v>
      </c>
      <c r="HN82" s="43">
        <f t="shared" si="555"/>
        <v>0</v>
      </c>
      <c r="HO82" s="43">
        <f t="shared" si="556"/>
        <v>0</v>
      </c>
      <c r="HP82" s="43">
        <f t="shared" si="557"/>
        <v>0</v>
      </c>
      <c r="HQ82" s="43">
        <f t="shared" si="558"/>
        <v>0</v>
      </c>
      <c r="HR82" s="43">
        <f t="shared" si="559"/>
        <v>0</v>
      </c>
      <c r="HS82" s="43">
        <f t="shared" si="560"/>
        <v>0</v>
      </c>
      <c r="HT82" s="43">
        <f t="shared" si="561"/>
        <v>7.3867516705174294</v>
      </c>
      <c r="HU82" s="43">
        <f t="shared" si="562"/>
        <v>0</v>
      </c>
      <c r="HV82" s="43">
        <f t="shared" si="563"/>
        <v>0</v>
      </c>
      <c r="HW82" s="43">
        <f t="shared" si="564"/>
        <v>0</v>
      </c>
      <c r="HX82" s="43">
        <f t="shared" si="565"/>
        <v>0</v>
      </c>
      <c r="HY82" s="43">
        <f t="shared" si="566"/>
        <v>0</v>
      </c>
      <c r="HZ82" s="43">
        <f t="shared" si="567"/>
        <v>0</v>
      </c>
      <c r="IA82" s="43">
        <f t="shared" si="568"/>
        <v>0</v>
      </c>
      <c r="IB82" s="43">
        <f t="shared" si="569"/>
        <v>0</v>
      </c>
      <c r="IC82" s="43">
        <f t="shared" si="570"/>
        <v>0</v>
      </c>
      <c r="ID82" s="47">
        <f t="shared" si="571"/>
        <v>2.9600000000000017</v>
      </c>
      <c r="IE82" s="43">
        <f t="shared" si="572"/>
        <v>0</v>
      </c>
      <c r="IF82" s="43">
        <f t="shared" si="573"/>
        <v>0</v>
      </c>
      <c r="IG82" s="43">
        <f t="shared" si="574"/>
        <v>0</v>
      </c>
      <c r="IH82" s="43">
        <f t="shared" si="575"/>
        <v>0</v>
      </c>
      <c r="II82" s="43">
        <f t="shared" si="576"/>
        <v>0</v>
      </c>
      <c r="IJ82" s="43">
        <f t="shared" si="577"/>
        <v>0</v>
      </c>
      <c r="IK82" s="43">
        <f t="shared" si="578"/>
        <v>0</v>
      </c>
      <c r="IL82" s="43">
        <f t="shared" si="579"/>
        <v>0</v>
      </c>
      <c r="IM82" s="43">
        <f t="shared" si="580"/>
        <v>0</v>
      </c>
      <c r="IN82" s="43">
        <f t="shared" si="581"/>
        <v>0</v>
      </c>
      <c r="IO82" s="43">
        <f t="shared" si="582"/>
        <v>0</v>
      </c>
      <c r="IP82" s="43">
        <f t="shared" si="583"/>
        <v>0</v>
      </c>
      <c r="IQ82" s="43">
        <f t="shared" si="584"/>
        <v>0</v>
      </c>
      <c r="IR82" s="43">
        <f t="shared" si="585"/>
        <v>0</v>
      </c>
      <c r="IS82" s="43">
        <f t="shared" si="586"/>
        <v>0</v>
      </c>
      <c r="IT82" s="43">
        <f t="shared" si="587"/>
        <v>0</v>
      </c>
      <c r="IU82" s="43">
        <f t="shared" si="588"/>
        <v>0</v>
      </c>
      <c r="IV82" s="43">
        <f t="shared" si="589"/>
        <v>0</v>
      </c>
      <c r="IW82" s="43">
        <f t="shared" si="590"/>
        <v>0</v>
      </c>
      <c r="IX82" s="43">
        <f t="shared" si="591"/>
        <v>0</v>
      </c>
      <c r="IY82" s="43">
        <f t="shared" si="592"/>
        <v>0</v>
      </c>
      <c r="IZ82" s="47">
        <f t="shared" si="593"/>
        <v>2.9600000000000017</v>
      </c>
      <c r="JA82" s="43" t="e">
        <f t="shared" si="690"/>
        <v>#N/A</v>
      </c>
      <c r="JB82" s="43" t="e">
        <f t="shared" si="691"/>
        <v>#N/A</v>
      </c>
      <c r="JC82" s="43" t="e">
        <f t="shared" si="692"/>
        <v>#N/A</v>
      </c>
      <c r="JD82" s="43" t="e">
        <f t="shared" si="693"/>
        <v>#N/A</v>
      </c>
      <c r="JE82" s="43" t="e">
        <f t="shared" si="694"/>
        <v>#N/A</v>
      </c>
      <c r="JF82" s="43" t="e">
        <f t="shared" si="695"/>
        <v>#N/A</v>
      </c>
      <c r="JG82" s="43" t="e">
        <f t="shared" si="696"/>
        <v>#N/A</v>
      </c>
      <c r="JH82" s="43" t="e">
        <f t="shared" si="697"/>
        <v>#N/A</v>
      </c>
      <c r="JI82" s="43" t="e">
        <f t="shared" si="698"/>
        <v>#N/A</v>
      </c>
      <c r="JJ82" s="43" t="e">
        <f t="shared" si="699"/>
        <v>#N/A</v>
      </c>
      <c r="JK82" s="43" t="e">
        <f t="shared" si="700"/>
        <v>#N/A</v>
      </c>
      <c r="JL82" s="43" t="e">
        <f t="shared" si="701"/>
        <v>#N/A</v>
      </c>
      <c r="JM82" s="43" t="e">
        <f t="shared" si="702"/>
        <v>#N/A</v>
      </c>
      <c r="JN82" s="43" t="e">
        <f t="shared" si="703"/>
        <v>#N/A</v>
      </c>
      <c r="JO82" s="43" t="e">
        <f t="shared" si="704"/>
        <v>#N/A</v>
      </c>
      <c r="JP82" s="43" t="e">
        <f t="shared" si="705"/>
        <v>#N/A</v>
      </c>
      <c r="JQ82" s="43" t="e">
        <f t="shared" si="706"/>
        <v>#N/A</v>
      </c>
      <c r="JR82" s="43" t="e">
        <f t="shared" si="707"/>
        <v>#N/A</v>
      </c>
      <c r="JS82" s="43" t="e">
        <f t="shared" si="708"/>
        <v>#N/A</v>
      </c>
      <c r="JT82" s="43" t="e">
        <f t="shared" si="709"/>
        <v>#N/A</v>
      </c>
      <c r="JU82" s="43" t="e">
        <f t="shared" si="710"/>
        <v>#N/A</v>
      </c>
      <c r="JV82" s="47">
        <f t="shared" si="594"/>
        <v>2.9600000000000017</v>
      </c>
      <c r="JW82" s="36">
        <f t="shared" si="595"/>
        <v>0</v>
      </c>
      <c r="JX82" s="36">
        <f t="shared" si="596"/>
        <v>0</v>
      </c>
      <c r="JY82" s="36">
        <f t="shared" si="597"/>
        <v>0</v>
      </c>
      <c r="JZ82" s="36">
        <f t="shared" si="598"/>
        <v>0</v>
      </c>
      <c r="KA82" s="36">
        <f t="shared" si="599"/>
        <v>0</v>
      </c>
      <c r="KB82" s="36">
        <f t="shared" si="600"/>
        <v>0</v>
      </c>
      <c r="KC82" s="36">
        <f t="shared" si="601"/>
        <v>0</v>
      </c>
      <c r="KD82" s="36">
        <f t="shared" si="602"/>
        <v>0</v>
      </c>
      <c r="KE82" s="36">
        <f t="shared" si="603"/>
        <v>0</v>
      </c>
      <c r="KF82" s="36">
        <f t="shared" si="604"/>
        <v>0</v>
      </c>
      <c r="KG82" s="36">
        <f t="shared" si="605"/>
        <v>0</v>
      </c>
      <c r="KH82" s="36">
        <f t="shared" si="606"/>
        <v>0</v>
      </c>
      <c r="KI82" s="36">
        <f t="shared" si="607"/>
        <v>0</v>
      </c>
      <c r="KJ82" s="36">
        <f t="shared" si="608"/>
        <v>0</v>
      </c>
      <c r="KK82" s="36">
        <f t="shared" si="609"/>
        <v>0</v>
      </c>
      <c r="KL82" s="36">
        <f t="shared" si="610"/>
        <v>0</v>
      </c>
      <c r="KM82" s="36">
        <f t="shared" si="611"/>
        <v>0</v>
      </c>
      <c r="KN82" s="36">
        <f t="shared" si="612"/>
        <v>0</v>
      </c>
      <c r="KO82" s="36">
        <f t="shared" si="613"/>
        <v>0</v>
      </c>
      <c r="KP82" s="36">
        <f t="shared" si="614"/>
        <v>0</v>
      </c>
      <c r="KQ82" s="36">
        <f t="shared" si="615"/>
        <v>0</v>
      </c>
      <c r="KR82" s="47">
        <f t="shared" si="616"/>
        <v>2.9600000000000017</v>
      </c>
      <c r="KS82" s="1">
        <f t="shared" si="617"/>
        <v>1</v>
      </c>
      <c r="KT82" s="1">
        <f t="shared" si="618"/>
        <v>1</v>
      </c>
      <c r="KU82" s="1">
        <f t="shared" si="619"/>
        <v>1</v>
      </c>
      <c r="KV82" s="1">
        <f t="shared" si="620"/>
        <v>1</v>
      </c>
      <c r="KW82" s="1">
        <f t="shared" si="621"/>
        <v>1</v>
      </c>
      <c r="KX82" s="1">
        <f t="shared" si="622"/>
        <v>1</v>
      </c>
      <c r="KY82" s="1">
        <f t="shared" si="623"/>
        <v>1</v>
      </c>
      <c r="KZ82" s="1">
        <f t="shared" si="624"/>
        <v>1</v>
      </c>
      <c r="LA82" s="1">
        <f t="shared" si="625"/>
        <v>1</v>
      </c>
      <c r="LB82" s="1">
        <f t="shared" si="626"/>
        <v>1</v>
      </c>
      <c r="LC82" s="1">
        <f t="shared" si="627"/>
        <v>1</v>
      </c>
      <c r="LD82" s="1">
        <f t="shared" si="628"/>
        <v>0</v>
      </c>
      <c r="LE82" s="1">
        <f t="shared" si="629"/>
        <v>1</v>
      </c>
      <c r="LF82" s="1">
        <f t="shared" si="630"/>
        <v>1</v>
      </c>
      <c r="LG82" s="1">
        <f t="shared" si="631"/>
        <v>1</v>
      </c>
      <c r="LH82" s="1">
        <f t="shared" si="632"/>
        <v>1</v>
      </c>
      <c r="LI82" s="1">
        <f t="shared" si="633"/>
        <v>1</v>
      </c>
      <c r="LJ82" s="1">
        <f t="shared" si="634"/>
        <v>1</v>
      </c>
      <c r="LK82" s="1">
        <f t="shared" si="635"/>
        <v>1</v>
      </c>
      <c r="LL82" s="1">
        <f t="shared" si="636"/>
        <v>1</v>
      </c>
      <c r="LM82" s="1">
        <f t="shared" si="637"/>
        <v>1</v>
      </c>
      <c r="LN82" s="47">
        <f t="shared" si="638"/>
        <v>2.9600000000000017</v>
      </c>
      <c r="LO82" s="43">
        <f t="shared" si="639"/>
        <v>0</v>
      </c>
      <c r="LP82" s="43">
        <f t="shared" si="640"/>
        <v>0</v>
      </c>
      <c r="LQ82" s="43">
        <f t="shared" si="641"/>
        <v>0</v>
      </c>
      <c r="LR82" s="43">
        <f t="shared" si="642"/>
        <v>0</v>
      </c>
      <c r="LS82" s="43">
        <f t="shared" si="643"/>
        <v>0</v>
      </c>
      <c r="LT82" s="43">
        <f t="shared" si="644"/>
        <v>0</v>
      </c>
      <c r="LU82" s="43">
        <f t="shared" si="645"/>
        <v>0</v>
      </c>
      <c r="LV82" s="43">
        <f t="shared" si="646"/>
        <v>0</v>
      </c>
      <c r="LW82" s="43">
        <f t="shared" si="647"/>
        <v>0</v>
      </c>
      <c r="LX82" s="43">
        <f t="shared" si="648"/>
        <v>0</v>
      </c>
      <c r="LY82" s="43">
        <f t="shared" si="649"/>
        <v>0</v>
      </c>
      <c r="LZ82" s="43">
        <f t="shared" si="650"/>
        <v>1.7262266461906748</v>
      </c>
      <c r="MA82" s="43">
        <f t="shared" si="651"/>
        <v>0</v>
      </c>
      <c r="MB82" s="43">
        <f t="shared" si="652"/>
        <v>0</v>
      </c>
      <c r="MC82" s="43">
        <f t="shared" si="653"/>
        <v>0</v>
      </c>
      <c r="MD82" s="43">
        <f t="shared" si="654"/>
        <v>0</v>
      </c>
      <c r="ME82" s="43">
        <f t="shared" si="655"/>
        <v>0</v>
      </c>
      <c r="MF82" s="43">
        <f t="shared" si="656"/>
        <v>0</v>
      </c>
      <c r="MG82" s="43">
        <f t="shared" si="657"/>
        <v>0</v>
      </c>
      <c r="MH82" s="43">
        <f t="shared" si="658"/>
        <v>0</v>
      </c>
      <c r="MI82" s="43">
        <f t="shared" si="659"/>
        <v>0</v>
      </c>
      <c r="MJ82" s="47">
        <f t="shared" si="660"/>
        <v>2.9600000000000017</v>
      </c>
      <c r="MK82" s="43" t="e">
        <f t="shared" si="500"/>
        <v>#N/A</v>
      </c>
      <c r="ML82" s="43" t="e">
        <f t="shared" si="711"/>
        <v>#N/A</v>
      </c>
      <c r="MM82" s="43" t="e">
        <f t="shared" si="712"/>
        <v>#N/A</v>
      </c>
      <c r="MN82" s="43" t="e">
        <f t="shared" si="713"/>
        <v>#N/A</v>
      </c>
      <c r="MO82" s="43" t="e">
        <f t="shared" si="714"/>
        <v>#N/A</v>
      </c>
      <c r="MP82" s="43" t="e">
        <f t="shared" si="715"/>
        <v>#N/A</v>
      </c>
      <c r="MQ82" s="43" t="e">
        <f t="shared" si="716"/>
        <v>#N/A</v>
      </c>
      <c r="MR82" s="43" t="e">
        <f t="shared" si="717"/>
        <v>#N/A</v>
      </c>
      <c r="MS82" s="43" t="e">
        <f t="shared" si="718"/>
        <v>#N/A</v>
      </c>
      <c r="MT82" s="43" t="e">
        <f t="shared" si="719"/>
        <v>#N/A</v>
      </c>
      <c r="MU82" s="43" t="e">
        <f t="shared" si="720"/>
        <v>#N/A</v>
      </c>
      <c r="MV82" s="43" t="e">
        <f t="shared" si="721"/>
        <v>#N/A</v>
      </c>
      <c r="MW82" s="43" t="e">
        <f t="shared" si="722"/>
        <v>#N/A</v>
      </c>
      <c r="MX82" s="43" t="e">
        <f t="shared" si="723"/>
        <v>#N/A</v>
      </c>
      <c r="MY82" s="43" t="e">
        <f t="shared" si="724"/>
        <v>#N/A</v>
      </c>
      <c r="MZ82" s="43" t="e">
        <f t="shared" si="725"/>
        <v>#N/A</v>
      </c>
      <c r="NA82" s="43" t="e">
        <f t="shared" si="726"/>
        <v>#N/A</v>
      </c>
      <c r="NB82" s="43" t="e">
        <f t="shared" si="727"/>
        <v>#N/A</v>
      </c>
      <c r="NC82" s="43" t="e">
        <f t="shared" si="728"/>
        <v>#N/A</v>
      </c>
      <c r="ND82" s="43" t="e">
        <f t="shared" si="729"/>
        <v>#N/A</v>
      </c>
      <c r="NE82" s="43" t="e">
        <f t="shared" si="730"/>
        <v>#N/A</v>
      </c>
      <c r="NF82" s="47">
        <f t="shared" si="661"/>
        <v>2.9600000000000017</v>
      </c>
      <c r="NG82" s="43">
        <f>IF(OY81=0,MIN('Drive Train'!$F$35-FQ81*$C$19*'Drive Train'!$F$39,NG81+$C$39)-$C$7,IF(LO81-1&lt;=0,0,IF($C$37=Motors!$C$30,MAX(MAX(NG$8:NG81)*-1,NG81-$C$39),MAX(0,MAX(NG$8:NG81)*-1,NG81-$C$39))))</f>
        <v>0</v>
      </c>
      <c r="NH82" s="43">
        <f>IF(OZ81=0,MIN('Drive Train'!$F$35-FR81*$C$19*'Drive Train'!$F$39,NH81+$C$39)-$C$7,IF(LP81-1&lt;=0,0,IF($C$37=Motors!$C$30,MAX(MAX(NH$8:NH81)*-1,NH81-$C$39),MAX(0,MAX(NH$8:NH81)*-1,NH81-$C$39))))</f>
        <v>0</v>
      </c>
      <c r="NI82" s="43">
        <f>IF(PA81=0,MIN('Drive Train'!$F$35-FS81*$C$19*'Drive Train'!$F$39,NI81+$C$39)-$C$7,IF(LQ81-1&lt;=0,0,IF($C$37=Motors!$C$30,MAX(MAX(NI$8:NI81)*-1,NI81-$C$39),MAX(0,MAX(NI$8:NI81)*-1,NI81-$C$39))))</f>
        <v>0</v>
      </c>
      <c r="NJ82" s="43">
        <f>IF(PB81=0,MIN('Drive Train'!$F$35-FT81*$C$19*'Drive Train'!$F$39,NJ81+$C$39)-$C$7,IF(LR81-1&lt;=0,0,IF($C$37=Motors!$C$30,MAX(MAX(NJ$8:NJ81)*-1,NJ81-$C$39),MAX(0,MAX(NJ$8:NJ81)*-1,NJ81-$C$39))))</f>
        <v>0</v>
      </c>
      <c r="NK82" s="43">
        <f>IF(PC81=0,MIN('Drive Train'!$F$35-FU81*$C$19*'Drive Train'!$F$39,NK81+$C$39)-$C$7,IF(LS81-1&lt;=0,0,IF($C$37=Motors!$C$30,MAX(MAX(NK$8:NK81)*-1,NK81-$C$39),MAX(0,MAX(NK$8:NK81)*-1,NK81-$C$39))))</f>
        <v>0</v>
      </c>
      <c r="NL82" s="43">
        <f>IF(PD81=0,MIN('Drive Train'!$F$35-FV81*$C$19*'Drive Train'!$F$39,NL81+$C$39)-$C$7,IF(LT81-1&lt;=0,0,IF($C$37=Motors!$C$30,MAX(MAX(NL$8:NL81)*-1,NL81-$C$39),MAX(0,MAX(NL$8:NL81)*-1,NL81-$C$39))))</f>
        <v>0</v>
      </c>
      <c r="NM82" s="43">
        <f>IF(PE81=0,MIN('Drive Train'!$F$35-FW81*$C$19*'Drive Train'!$F$39,NM81+$C$39)-$C$7,IF(LU81-1&lt;=0,0,IF($C$37=Motors!$C$30,MAX(MAX(NM$8:NM81)*-1,NM81-$C$39),MAX(0,MAX(NM$8:NM81)*-1,NM81-$C$39))))</f>
        <v>0</v>
      </c>
      <c r="NN82" s="43">
        <f>IF(PF81=0,MIN('Drive Train'!$F$35-FX81*$C$19*'Drive Train'!$F$39,NN81+$C$39)-$C$7,IF(LV81-1&lt;=0,0,IF($C$37=Motors!$C$30,MAX(MAX(NN$8:NN81)*-1,NN81-$C$39),MAX(0,MAX(NN$8:NN81)*-1,NN81-$C$39))))</f>
        <v>0</v>
      </c>
      <c r="NO82" s="43">
        <f>IF(PG81=0,MIN('Drive Train'!$F$35-FY81*$C$19*'Drive Train'!$F$39,NO81+$C$39)-$C$7,IF(LW81-1&lt;=0,0,IF($C$37=Motors!$C$30,MAX(MAX(NO$8:NO81)*-1,NO81-$C$39),MAX(0,MAX(NO$8:NO81)*-1,NO81-$C$39))))</f>
        <v>0</v>
      </c>
      <c r="NP82" s="43">
        <f>IF(PH81=0,MIN('Drive Train'!$F$35-FZ81*$C$19*'Drive Train'!$F$39,NP81+$C$39)-$C$7,IF(LX81-1&lt;=0,0,IF($C$37=Motors!$C$30,MAX(MAX(NP$8:NP81)*-1,NP81-$C$39),MAX(0,MAX(NP$8:NP81)*-1,NP81-$C$39))))</f>
        <v>0</v>
      </c>
      <c r="NQ82" s="43">
        <f>IF(PI81=0,MIN('Drive Train'!$F$35-GA81*$C$19*'Drive Train'!$F$39,NQ81+$C$39)-$C$7,IF(LY81-1&lt;=0,0,IF($C$37=Motors!$C$30,MAX(MAX(NQ$8:NQ81)*-1,NQ81-$C$39),MAX(0,MAX(NQ$8:NQ81)*-1,NQ81-$C$39))))</f>
        <v>0</v>
      </c>
      <c r="NR82" s="43">
        <f>IF(PJ81=0,MIN('Drive Train'!$F$35-GB81*$C$19*'Drive Train'!$F$39,NR81+$C$39)-$C$7,IF(LZ81-1&lt;=0,0,IF($C$37=Motors!$C$30,MAX(MAX(NR$8:NR81)*-1,NR81-$C$39),MAX(0,MAX(NR$8:NR81)*-1,NR81-$C$39))))</f>
        <v>0</v>
      </c>
      <c r="NS82" s="43">
        <f>IF(PK81=0,MIN('Drive Train'!$F$35-GC81*$C$19*'Drive Train'!$F$39,NS81+$C$39)-$C$7,IF(MA81-1&lt;=0,0,IF($C$37=Motors!$C$30,MAX(MAX(NS$8:NS81)*-1,NS81-$C$39),MAX(0,MAX(NS$8:NS81)*-1,NS81-$C$39))))</f>
        <v>0</v>
      </c>
      <c r="NT82" s="43">
        <f>IF(PL81=0,MIN('Drive Train'!$F$35-GD81*$C$19*'Drive Train'!$F$39,NT81+$C$39)-$C$7,IF(MB81-1&lt;=0,0,IF($C$37=Motors!$C$30,MAX(MAX(NT$8:NT81)*-1,NT81-$C$39),MAX(0,MAX(NT$8:NT81)*-1,NT81-$C$39))))</f>
        <v>0</v>
      </c>
      <c r="NU82" s="43">
        <f>IF(PM81=0,MIN('Drive Train'!$F$35-GE81*$C$19*'Drive Train'!$F$39,NU81+$C$39)-$C$7,IF(MC81-1&lt;=0,0,IF($C$37=Motors!$C$30,MAX(MAX(NU$8:NU81)*-1,NU81-$C$39),MAX(0,MAX(NU$8:NU81)*-1,NU81-$C$39))))</f>
        <v>0</v>
      </c>
      <c r="NV82" s="43">
        <f>IF(PN81=0,MIN('Drive Train'!$F$35-GF81*$C$19*'Drive Train'!$F$39,NV81+$C$39)-$C$7,IF(MD81-1&lt;=0,0,IF($C$37=Motors!$C$30,MAX(MAX(NV$8:NV81)*-1,NV81-$C$39),MAX(0,MAX(NV$8:NV81)*-1,NV81-$C$39))))</f>
        <v>0</v>
      </c>
      <c r="NW82" s="43">
        <f>IF(PO81=0,MIN('Drive Train'!$F$35-GG81*$C$19*'Drive Train'!$F$39,NW81+$C$39)-$C$7,IF(ME81-1&lt;=0,0,IF($C$37=Motors!$C$30,MAX(MAX(NW$8:NW81)*-1,NW81-$C$39),MAX(0,MAX(NW$8:NW81)*-1,NW81-$C$39))))</f>
        <v>0</v>
      </c>
      <c r="NX82" s="43">
        <f>IF(PP81=0,MIN('Drive Train'!$F$35-GH81*$C$19*'Drive Train'!$F$39,NX81+$C$39)-$C$7,IF(MF81-1&lt;=0,0,IF($C$37=Motors!$C$30,MAX(MAX(NX$8:NX81)*-1,NX81-$C$39),MAX(0,MAX(NX$8:NX81)*-1,NX81-$C$39))))</f>
        <v>0</v>
      </c>
      <c r="NY82" s="43">
        <f>IF(PQ81=0,MIN('Drive Train'!$F$35-GI81*$C$19*'Drive Train'!$F$39,NY81+$C$39)-$C$7,IF(MG81-1&lt;=0,0,IF($C$37=Motors!$C$30,MAX(MAX(NY$8:NY81)*-1,NY81-$C$39),MAX(0,MAX(NY$8:NY81)*-1,NY81-$C$39))))</f>
        <v>0</v>
      </c>
      <c r="NZ82" s="43">
        <f>IF(PR81=0,MIN('Drive Train'!$F$35-GJ81*$C$19*'Drive Train'!$F$39,NZ81+$C$39)-$C$7,IF(MH81-1&lt;=0,0,IF($C$37=Motors!$C$30,MAX(MAX(NZ$8:NZ81)*-1,NZ81-$C$39),MAX(0,MAX(NZ$8:NZ81)*-1,NZ81-$C$39))))</f>
        <v>0</v>
      </c>
      <c r="OA82" s="43">
        <f>IF(PS81=0,MIN('Drive Train'!$F$35-GK81*$C$19*'Drive Train'!$F$39,OA81+$C$39)-$C$7,IF(MI81-1&lt;=0,0,IF($C$37=Motors!$C$30,MAX(MAX(OA$8:OA81)*-1,OA81-$C$39),MAX(0,MAX(OA$8:OA81)*-1,OA81-$C$39))))</f>
        <v>0</v>
      </c>
      <c r="OB82" s="47">
        <f t="shared" si="662"/>
        <v>2.9600000000000017</v>
      </c>
      <c r="OC82" s="43">
        <f>'Drive Train'!$F$35-(FQ82*$C$13)*$C$19*'Drive Train'!$F$39</f>
        <v>12.4</v>
      </c>
      <c r="OD82" s="43">
        <f>'Drive Train'!$F$35-(FR82*$C$13)*$C$19*'Drive Train'!$F$39</f>
        <v>12.4</v>
      </c>
      <c r="OE82" s="43">
        <f>'Drive Train'!$F$35-(FS82*$C$13)*$C$19*'Drive Train'!$F$39</f>
        <v>12.4</v>
      </c>
      <c r="OF82" s="43">
        <f>'Drive Train'!$F$35-(FT82*$C$13)*$C$19*'Drive Train'!$F$39</f>
        <v>12.4</v>
      </c>
      <c r="OG82" s="43">
        <f>'Drive Train'!$F$35-(FU82*$C$13)*$C$19*'Drive Train'!$F$39</f>
        <v>12.4</v>
      </c>
      <c r="OH82" s="43">
        <f>'Drive Train'!$F$35-(FV82*$C$13)*$C$19*'Drive Train'!$F$39</f>
        <v>12.4</v>
      </c>
      <c r="OI82" s="43">
        <f>'Drive Train'!$F$35-(FW82*$C$13)*$C$19*'Drive Train'!$F$39</f>
        <v>12.4</v>
      </c>
      <c r="OJ82" s="43">
        <f>'Drive Train'!$F$35-(FX82*$C$13)*$C$19*'Drive Train'!$F$39</f>
        <v>12.4</v>
      </c>
      <c r="OK82" s="43">
        <f>'Drive Train'!$F$35-(FY82*$C$13)*$C$19*'Drive Train'!$F$39</f>
        <v>12.4</v>
      </c>
      <c r="OL82" s="43">
        <f>'Drive Train'!$F$35-(FZ82*$C$13)*$C$19*'Drive Train'!$F$39</f>
        <v>12.4</v>
      </c>
      <c r="OM82" s="43">
        <f>'Drive Train'!$F$35-(GA82*$C$13)*$C$19*'Drive Train'!$F$39</f>
        <v>12.4</v>
      </c>
      <c r="ON82" s="43">
        <f>'Drive Train'!$F$35-(GB82*$C$13)*$C$19*'Drive Train'!$F$39</f>
        <v>12.335844999999997</v>
      </c>
      <c r="OO82" s="43">
        <f>'Drive Train'!$F$35-(GC82*$C$13)*$C$19*'Drive Train'!$F$39</f>
        <v>12.4</v>
      </c>
      <c r="OP82" s="43">
        <f>'Drive Train'!$F$35-(GD82*$C$13)*$C$19*'Drive Train'!$F$39</f>
        <v>12.4</v>
      </c>
      <c r="OQ82" s="43">
        <f>'Drive Train'!$F$35-(GE82*$C$13)*$C$19*'Drive Train'!$F$39</f>
        <v>12.4</v>
      </c>
      <c r="OR82" s="43">
        <f>'Drive Train'!$F$35-(GF82*$C$13)*$C$19*'Drive Train'!$F$39</f>
        <v>12.4</v>
      </c>
      <c r="OS82" s="43">
        <f>'Drive Train'!$F$35-(GG82*$C$13)*$C$19*'Drive Train'!$F$39</f>
        <v>12.4</v>
      </c>
      <c r="OT82" s="43">
        <f>'Drive Train'!$F$35-(GH82*$C$13)*$C$19*'Drive Train'!$F$39</f>
        <v>12.4</v>
      </c>
      <c r="OU82" s="43">
        <f>'Drive Train'!$F$35-(GI82*$C$13)*$C$19*'Drive Train'!$F$39</f>
        <v>12.4</v>
      </c>
      <c r="OV82" s="43">
        <f>'Drive Train'!$F$35-(GJ82*$C$13)*$C$19*'Drive Train'!$F$39</f>
        <v>12.4</v>
      </c>
      <c r="OW82" s="43">
        <f>'Drive Train'!$F$35-(GK82*$C$13)*$C$19*'Drive Train'!$F$39</f>
        <v>12.4</v>
      </c>
      <c r="OX82" s="47">
        <f t="shared" si="663"/>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190">
        <f t="shared" si="664"/>
        <v>2.9600000000000017</v>
      </c>
      <c r="PU82" s="43">
        <f t="shared" si="665"/>
        <v>15.29521453649356</v>
      </c>
      <c r="PV82" s="43">
        <f t="shared" si="666"/>
        <v>22.900200336135644</v>
      </c>
      <c r="PW82" s="43">
        <f t="shared" si="667"/>
        <v>19.659205245198354</v>
      </c>
      <c r="PX82" s="43">
        <f t="shared" si="668"/>
        <v>15.922362554936914</v>
      </c>
      <c r="PY82" s="43">
        <f t="shared" si="669"/>
        <v>13.997470007769731</v>
      </c>
      <c r="PZ82" s="43">
        <f t="shared" si="670"/>
        <v>12.208295022960858</v>
      </c>
      <c r="QA82" s="43">
        <f t="shared" si="671"/>
        <v>11.812774381794295</v>
      </c>
      <c r="QB82" s="43">
        <f t="shared" si="672"/>
        <v>11.153060367918922</v>
      </c>
      <c r="QC82" s="43">
        <f t="shared" si="673"/>
        <v>10.945422930559467</v>
      </c>
      <c r="QD82" s="43">
        <f t="shared" si="674"/>
        <v>10.744299234348867</v>
      </c>
      <c r="QE82" s="43">
        <f t="shared" si="675"/>
        <v>10.598935127087987</v>
      </c>
      <c r="QF82" s="43">
        <f t="shared" si="676"/>
        <v>14.414550049504426</v>
      </c>
      <c r="QG82" s="43">
        <f t="shared" si="677"/>
        <v>14.869846649016338</v>
      </c>
      <c r="QH82" s="43">
        <f t="shared" si="678"/>
        <v>15.34277343263344</v>
      </c>
      <c r="QI82" s="43">
        <f t="shared" si="679"/>
        <v>15.225720822529869</v>
      </c>
      <c r="QJ82" s="43">
        <f t="shared" si="680"/>
        <v>15.866407696386977</v>
      </c>
      <c r="QK82" s="43">
        <f t="shared" si="681"/>
        <v>16.23173898600314</v>
      </c>
      <c r="QL82" s="43">
        <f t="shared" si="682"/>
        <v>16.322777686005129</v>
      </c>
      <c r="QM82" s="43">
        <f t="shared" si="683"/>
        <v>16.11264101882972</v>
      </c>
      <c r="QN82" s="43">
        <f t="shared" si="684"/>
        <v>16.187403996628273</v>
      </c>
      <c r="QO82" s="43">
        <f t="shared" si="685"/>
        <v>16.005121974387158</v>
      </c>
      <c r="QP82" s="47">
        <f t="shared" si="686"/>
        <v>2.9600000000000017</v>
      </c>
      <c r="QQ82" s="43">
        <f t="shared" si="501"/>
        <v>0</v>
      </c>
      <c r="QR82" s="43">
        <f t="shared" si="502"/>
        <v>0</v>
      </c>
      <c r="QS82" s="43">
        <f t="shared" si="503"/>
        <v>0</v>
      </c>
      <c r="QT82" s="43">
        <f t="shared" si="504"/>
        <v>0</v>
      </c>
      <c r="QU82" s="43">
        <f t="shared" si="505"/>
        <v>0</v>
      </c>
      <c r="QV82" s="43">
        <f t="shared" si="506"/>
        <v>0</v>
      </c>
      <c r="QW82" s="43">
        <f t="shared" si="507"/>
        <v>0</v>
      </c>
      <c r="QX82" s="43">
        <f t="shared" si="508"/>
        <v>0</v>
      </c>
      <c r="QY82" s="43">
        <f t="shared" si="509"/>
        <v>0</v>
      </c>
      <c r="QZ82" s="43">
        <f t="shared" si="510"/>
        <v>0</v>
      </c>
      <c r="RA82" s="43">
        <f t="shared" si="511"/>
        <v>0</v>
      </c>
      <c r="RB82" s="43">
        <f t="shared" si="512"/>
        <v>1.9887219367402103E-2</v>
      </c>
      <c r="RC82" s="43">
        <f t="shared" si="513"/>
        <v>0</v>
      </c>
      <c r="RD82" s="43">
        <f t="shared" si="514"/>
        <v>0</v>
      </c>
      <c r="RE82" s="43">
        <f t="shared" si="515"/>
        <v>0</v>
      </c>
      <c r="RF82" s="43">
        <f t="shared" si="516"/>
        <v>0</v>
      </c>
      <c r="RG82" s="43">
        <f t="shared" si="517"/>
        <v>0</v>
      </c>
      <c r="RH82" s="43">
        <f t="shared" si="518"/>
        <v>0</v>
      </c>
      <c r="RI82" s="43">
        <f t="shared" si="519"/>
        <v>0</v>
      </c>
      <c r="RJ82" s="43">
        <f t="shared" si="520"/>
        <v>0</v>
      </c>
      <c r="RK82" s="43">
        <f t="shared" si="521"/>
        <v>0</v>
      </c>
      <c r="RL82" s="47">
        <f t="shared" si="687"/>
        <v>2.9600000000000017</v>
      </c>
      <c r="RM82" s="2">
        <f>IF(AND(LO82&gt;=LO$6*'Drive Train'!$AA$52,LO82&lt;=LO$6*'Drive Train'!$AA$53,KS82=0,JW82=0,EU82&gt;0),$C$17,0)</f>
        <v>0</v>
      </c>
      <c r="RN82" s="2">
        <f>IF(AND(LP82&gt;=LP$6*'Drive Train'!$AA$52,LP82&lt;=LP$6*'Drive Train'!$AA$53,KT82=0,JX82=0,EV82&gt;0),$C$17,0)</f>
        <v>0</v>
      </c>
      <c r="RO82" s="2">
        <f>IF(AND(LQ82&gt;=LQ$6*'Drive Train'!$AA$52,LQ82&lt;=LQ$6*'Drive Train'!$AA$53,KU82=0,JY82=0,EW82&gt;0),$C$17,0)</f>
        <v>0</v>
      </c>
      <c r="RP82" s="2">
        <f>IF(AND(LR82&gt;=LR$6*'Drive Train'!$AA$52,LR82&lt;=LR$6*'Drive Train'!$AA$53,KV82=0,JZ82=0,EX82&gt;0),$C$17,0)</f>
        <v>0</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v>
      </c>
      <c r="RY82" s="2">
        <f>IF(AND(MA82&gt;=MA$6*'Drive Train'!$AA$52,MA82&lt;=MA$6*'Drive Train'!$AA$53,LE82=0,KI82=0,FG82&gt;0),$C$17,0)</f>
        <v>0</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688"/>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689"/>
        <v>2.9600000000000017</v>
      </c>
    </row>
    <row r="83" spans="2:524" x14ac:dyDescent="0.3">
      <c r="C83" s="3" t="str">
        <f>C58</f>
        <v>Max Voltage (V)</v>
      </c>
      <c r="E83" s="14">
        <f>E58</f>
        <v>12.4</v>
      </c>
      <c r="F83" s="14">
        <f>NR6</f>
        <v>12.4</v>
      </c>
      <c r="G83" s="14">
        <f t="shared" ref="G83:O83" si="734">NS6</f>
        <v>12.4</v>
      </c>
      <c r="H83" s="14">
        <f t="shared" si="734"/>
        <v>12.4</v>
      </c>
      <c r="I83" s="14">
        <f t="shared" si="734"/>
        <v>12.4</v>
      </c>
      <c r="J83" s="14">
        <f t="shared" si="734"/>
        <v>12.4</v>
      </c>
      <c r="K83" s="14">
        <f t="shared" si="734"/>
        <v>12.4</v>
      </c>
      <c r="L83" s="14">
        <f t="shared" si="734"/>
        <v>12.4</v>
      </c>
      <c r="M83" s="14">
        <f t="shared" si="734"/>
        <v>12.4</v>
      </c>
      <c r="N83" s="14">
        <f t="shared" si="734"/>
        <v>12.4</v>
      </c>
      <c r="O83" s="14">
        <f t="shared" si="734"/>
        <v>12.4</v>
      </c>
      <c r="R83" s="49">
        <f t="shared" si="52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47">
        <f t="shared" si="523"/>
        <v>3.0000000000000018</v>
      </c>
      <c r="AO83" s="36">
        <f>LO83*12*60/(PI() * 'Drive Train'!$F$15)/S$6*ABS(S83)</f>
        <v>0</v>
      </c>
      <c r="AP83" s="36">
        <f>LP83*12*60/(PI() * 'Drive Train'!$F$15)/T$6*ABS(T83)</f>
        <v>0</v>
      </c>
      <c r="AQ83" s="36">
        <f>LQ83*12*60/(PI() * 'Drive Train'!$F$15)/U$6*ABS(U83)</f>
        <v>0</v>
      </c>
      <c r="AR83" s="36">
        <f>LR83*12*60/(PI() * 'Drive Train'!$F$15)/V$6*ABS(V83)</f>
        <v>0</v>
      </c>
      <c r="AS83" s="36">
        <f>LS83*12*60/(PI() * 'Drive Train'!$F$15)/W$6*ABS(W83)</f>
        <v>0</v>
      </c>
      <c r="AT83" s="36">
        <f>LT83*12*60/(PI() * 'Drive Train'!$F$15)/X$6*ABS(X83)</f>
        <v>0</v>
      </c>
      <c r="AU83" s="36">
        <f>LU83*12*60/(PI() * 'Drive Train'!$F$15)/Y$6*ABS(Y83)</f>
        <v>0</v>
      </c>
      <c r="AV83" s="36">
        <f>LV83*12*60/(PI() * 'Drive Train'!$F$15)/Z$6*ABS(Z83)</f>
        <v>0</v>
      </c>
      <c r="AW83" s="36">
        <f>LW83*12*60/(PI() * 'Drive Train'!$F$15)/AA$6*ABS(AA83)</f>
        <v>0</v>
      </c>
      <c r="AX83" s="36">
        <f>LX83*12*60/(PI() * 'Drive Train'!$F$15)/AB$6*ABS(AB83)</f>
        <v>0</v>
      </c>
      <c r="AY83" s="36">
        <f>LY83*12*60/(PI() * 'Drive Train'!$F$15)/AC$6*ABS(AC83)</f>
        <v>0</v>
      </c>
      <c r="AZ83" s="36">
        <f>LZ83*12*60/(PI() * 'Drive Train'!$F$15)/AD$6*ABS(AD83)</f>
        <v>0</v>
      </c>
      <c r="BA83" s="36">
        <f>MA83*12*60/(PI() * 'Drive Train'!$F$15)/AE$6*ABS(AE83)</f>
        <v>0</v>
      </c>
      <c r="BB83" s="36">
        <f>MB83*12*60/(PI() * 'Drive Train'!$F$15)/AF$6*ABS(AF83)</f>
        <v>0</v>
      </c>
      <c r="BC83" s="36">
        <f>MC83*12*60/(PI() * 'Drive Train'!$F$15)/AG$6*ABS(AG83)</f>
        <v>0</v>
      </c>
      <c r="BD83" s="36">
        <f>MD83*12*60/(PI() * 'Drive Train'!$F$15)/AH$6*ABS(AH83)</f>
        <v>0</v>
      </c>
      <c r="BE83" s="36">
        <f>ME83*12*60/(PI() * 'Drive Train'!$F$15)/AI$6*ABS(AI83)</f>
        <v>0</v>
      </c>
      <c r="BF83" s="36">
        <f>MF83*12*60/(PI() * 'Drive Train'!$F$15)/AJ$6*ABS(AJ83)</f>
        <v>0</v>
      </c>
      <c r="BG83" s="36">
        <f>MG83*12*60/(PI() * 'Drive Train'!$F$15)/AK$6*ABS(AK83)</f>
        <v>0</v>
      </c>
      <c r="BH83" s="36">
        <f>MH83*12*60/(PI() * 'Drive Train'!$F$15)/AL$6*ABS(AL83)</f>
        <v>0</v>
      </c>
      <c r="BI83" s="36">
        <f>MI83*12*60/(PI() * 'Drive Train'!$F$15)/AM$6*ABS(AM83)</f>
        <v>0</v>
      </c>
      <c r="BJ83" s="47">
        <f t="shared" si="455"/>
        <v>3.0000000000000018</v>
      </c>
      <c r="BK83" s="2">
        <f>IF(OR(KS82=1,AND($C$37=Motors!$C$32,OY82=1)),0,IF(NG83=0,-(CG82+$C$15)/($C$14-$C$15)*$C$12,($C$11*S83-AO83)/($C$11*S83)*$C$12*S83))</f>
        <v>0</v>
      </c>
      <c r="BL83" s="2">
        <f>IF(OR(KT82=1,AND($C$37=Motors!$C$32,OZ82=1)),0,IF(NH83=0,-(CH82+$C$15)/($C$14-$C$15)*$C$12,($C$11*T83-AP83)/($C$11*T83)*$C$12*T83))</f>
        <v>0</v>
      </c>
      <c r="BM83" s="2">
        <f>IF(OR(KU82=1,AND($C$37=Motors!$C$32,PA82=1)),0,IF(NI83=0,-(CI82+$C$15)/($C$14-$C$15)*$C$12,($C$11*U83-AQ83)/($C$11*U83)*$C$12*U83))</f>
        <v>0</v>
      </c>
      <c r="BN83" s="2">
        <f>IF(OR(KV82=1,AND($C$37=Motors!$C$32,PB82=1)),0,IF(NJ83=0,-(CJ82+$C$15)/($C$14-$C$15)*$C$12,($C$11*V83-AR83)/($C$11*V83)*$C$12*V83))</f>
        <v>0</v>
      </c>
      <c r="BO83" s="2">
        <f>IF(OR(KW82=1,AND($C$37=Motors!$C$32,PC82=1)),0,IF(NK83=0,-(CK82+$C$15)/($C$14-$C$15)*$C$12,($C$11*W83-AS83)/($C$11*W83)*$C$12*W83))</f>
        <v>0</v>
      </c>
      <c r="BP83" s="2">
        <f>IF(OR(KX82=1,AND($C$37=Motors!$C$32,PD82=1)),0,IF(NL83=0,-(CL82+$C$15)/($C$14-$C$15)*$C$12,($C$11*X83-AT83)/($C$11*X83)*$C$12*X83))</f>
        <v>0</v>
      </c>
      <c r="BQ83" s="2">
        <f>IF(OR(KY82=1,AND($C$37=Motors!$C$32,PE82=1)),0,IF(NM83=0,-(CM82+$C$15)/($C$14-$C$15)*$C$12,($C$11*Y83-AU83)/($C$11*Y83)*$C$12*Y83))</f>
        <v>0</v>
      </c>
      <c r="BR83" s="2">
        <f>IF(OR(KZ82=1,AND($C$37=Motors!$C$32,PF82=1)),0,IF(NN83=0,-(CN82+$C$15)/($C$14-$C$15)*$C$12,($C$11*Z83-AV83)/($C$11*Z83)*$C$12*Z83))</f>
        <v>0</v>
      </c>
      <c r="BS83" s="2">
        <f>IF(OR(LA82=1,AND($C$37=Motors!$C$32,PG82=1)),0,IF(NO83=0,-(CO82+$C$15)/($C$14-$C$15)*$C$12,($C$11*AA83-AW83)/($C$11*AA83)*$C$12*AA83))</f>
        <v>0</v>
      </c>
      <c r="BT83" s="2">
        <f>IF(OR(LB82=1,AND($C$37=Motors!$C$32,PH82=1)),0,IF(NP83=0,-(CP82+$C$15)/($C$14-$C$15)*$C$12,($C$11*AB83-AX83)/($C$11*AB83)*$C$12*AB83))</f>
        <v>0</v>
      </c>
      <c r="BU83" s="2">
        <f>IF(OR(LC82=1,AND($C$37=Motors!$C$32,PI82=1)),0,IF(NQ83=0,-(CQ82+$C$15)/($C$14-$C$15)*$C$12,($C$11*AC83-AY83)/($C$11*AC83)*$C$12*AC83))</f>
        <v>0</v>
      </c>
      <c r="BV83" s="2">
        <f>IF(OR(LD82=1,AND($C$37=Motors!$C$32,PJ82=1)),0,IF(NR83=0,-(CR82+$C$15)/($C$14-$C$15)*$C$12,($C$11*AD83-AZ83)/($C$11*AD83)*$C$12*AD83))</f>
        <v>0</v>
      </c>
      <c r="BW83" s="2">
        <f>IF(OR(LE82=1,AND($C$37=Motors!$C$32,PK82=1)),0,IF(NS83=0,-(CS82+$C$15)/($C$14-$C$15)*$C$12,($C$11*AE83-BA83)/($C$11*AE83)*$C$12*AE83))</f>
        <v>0</v>
      </c>
      <c r="BX83" s="2">
        <f>IF(OR(LF82=1,AND($C$37=Motors!$C$32,PL82=1)),0,IF(NT83=0,-(CT82+$C$15)/($C$14-$C$15)*$C$12,($C$11*AF83-BB83)/($C$11*AF83)*$C$12*AF83))</f>
        <v>0</v>
      </c>
      <c r="BY83" s="2">
        <f>IF(OR(LG82=1,AND($C$37=Motors!$C$32,PM82=1)),0,IF(NU83=0,-(CU82+$C$15)/($C$14-$C$15)*$C$12,($C$11*AG83-BC83)/($C$11*AG83)*$C$12*AG83))</f>
        <v>0</v>
      </c>
      <c r="BZ83" s="2">
        <f>IF(OR(LH82=1,AND($C$37=Motors!$C$32,PN82=1)),0,IF(NV83=0,-(CV82+$C$15)/($C$14-$C$15)*$C$12,($C$11*AH83-BD83)/($C$11*AH83)*$C$12*AH83))</f>
        <v>0</v>
      </c>
      <c r="CA83" s="2">
        <f>IF(OR(LI82=1,AND($C$37=Motors!$C$32,PO82=1)),0,IF(NW83=0,-(CW82+$C$15)/($C$14-$C$15)*$C$12,($C$11*AI83-BE83)/($C$11*AI83)*$C$12*AI83))</f>
        <v>0</v>
      </c>
      <c r="CB83" s="2">
        <f>IF(OR(LJ82=1,AND($C$37=Motors!$C$32,PP82=1)),0,IF(NX83=0,-(CX82+$C$15)/($C$14-$C$15)*$C$12,($C$11*AJ83-BF83)/($C$11*AJ83)*$C$12*AJ83))</f>
        <v>0</v>
      </c>
      <c r="CC83" s="2">
        <f>IF(OR(LK82=1,AND($C$37=Motors!$C$32,PQ82=1)),0,IF(NY83=0,-(CY82+$C$15)/($C$14-$C$15)*$C$12,($C$11*AK83-BG83)/($C$11*AK83)*$C$12*AK83))</f>
        <v>0</v>
      </c>
      <c r="CD83" s="2">
        <f>IF(OR(LL82=1,AND($C$37=Motors!$C$32,PR82=1)),0,IF(NZ83=0,-(CZ82+$C$15)/($C$14-$C$15)*$C$12,($C$11*AL83-BH83)/($C$11*AL83)*$C$12*AL83))</f>
        <v>0</v>
      </c>
      <c r="CE83" s="2">
        <f>IF(OR(LM82=1,AND($C$37=Motors!$C$32,PS82=1)),0,IF(OA83=0,-(DA82+$C$15)/($C$14-$C$15)*$C$12,($C$11*AM83-BI83)/($C$11*AM83)*$C$12*AM83))</f>
        <v>0</v>
      </c>
      <c r="CF83" s="47">
        <f t="shared" si="456"/>
        <v>3.0000000000000018</v>
      </c>
      <c r="CG83" s="43">
        <f>IF(AND(KS82=1,OY82=1),0,ABS(BK83/$C$12*($C$14-$C$15)+$C$15) *'Drive Train'!$AA$49 + CG82*(1-'Drive Train'!$AA$49))</f>
        <v>0</v>
      </c>
      <c r="CH83" s="43">
        <f>IF(AND(KT82=1,OZ82=1),0,ABS(BL83/$C$12*($C$14-$C$15)+$C$15) *'Drive Train'!$AA$49 + CH82*(1-'Drive Train'!$AA$49))</f>
        <v>0</v>
      </c>
      <c r="CI83" s="43">
        <f>IF(AND(KU82=1,PA82=1),0,ABS(BM83/$C$12*($C$14-$C$15)+$C$15) *'Drive Train'!$AA$49 + CI82*(1-'Drive Train'!$AA$49))</f>
        <v>0</v>
      </c>
      <c r="CJ83" s="43">
        <f>IF(AND(KV82=1,PB82=1),0,ABS(BN83/$C$12*($C$14-$C$15)+$C$15) *'Drive Train'!$AA$49 + CJ82*(1-'Drive Train'!$AA$49))</f>
        <v>0</v>
      </c>
      <c r="CK83" s="43">
        <f>IF(AND(KW82=1,PC82=1),0,ABS(BO83/$C$12*($C$14-$C$15)+$C$15) *'Drive Train'!$AA$49 + CK82*(1-'Drive Train'!$AA$49))</f>
        <v>0</v>
      </c>
      <c r="CL83" s="43">
        <f>IF(AND(KX82=1,PD82=1),0,ABS(BP83/$C$12*($C$14-$C$15)+$C$15) *'Drive Train'!$AA$49 + CL82*(1-'Drive Train'!$AA$49))</f>
        <v>0</v>
      </c>
      <c r="CM83" s="43">
        <f>IF(AND(KY82=1,PE82=1),0,ABS(BQ83/$C$12*($C$14-$C$15)+$C$15) *'Drive Train'!$AA$49 + CM82*(1-'Drive Train'!$AA$49))</f>
        <v>0</v>
      </c>
      <c r="CN83" s="43">
        <f>IF(AND(KZ82=1,PF82=1),0,ABS(BR83/$C$12*($C$14-$C$15)+$C$15) *'Drive Train'!$AA$49 + CN82*(1-'Drive Train'!$AA$49))</f>
        <v>0</v>
      </c>
      <c r="CO83" s="43">
        <f>IF(AND(LA82=1,PG82=1),0,ABS(BS83/$C$12*($C$14-$C$15)+$C$15) *'Drive Train'!$AA$49 + CO82*(1-'Drive Train'!$AA$49))</f>
        <v>0</v>
      </c>
      <c r="CP83" s="43">
        <f>IF(AND(LB82=1,PH82=1),0,ABS(BT83/$C$12*($C$14-$C$15)+$C$15) *'Drive Train'!$AA$49 + CP82*(1-'Drive Train'!$AA$49))</f>
        <v>0</v>
      </c>
      <c r="CQ83" s="43">
        <f>IF(AND(LC82=1,PI82=1),0,ABS(BU83/$C$12*($C$14-$C$15)+$C$15) *'Drive Train'!$AA$49 + CQ82*(1-'Drive Train'!$AA$49))</f>
        <v>0</v>
      </c>
      <c r="CR83" s="43">
        <f>IF(AND(LD82=1,PJ82=1),0,ABS(BV83/$C$12*($C$14-$C$15)+$C$15) *'Drive Train'!$AA$49 + CR82*(1-'Drive Train'!$AA$49))</f>
        <v>1.5275000000000121</v>
      </c>
      <c r="CS83" s="43">
        <f>IF(AND(LE82=1,PK82=1),0,ABS(BW83/$C$12*($C$14-$C$15)+$C$15) *'Drive Train'!$AA$49 + CS82*(1-'Drive Train'!$AA$49))</f>
        <v>0</v>
      </c>
      <c r="CT83" s="43">
        <f>IF(AND(LF82=1,PL82=1),0,ABS(BX83/$C$12*($C$14-$C$15)+$C$15) *'Drive Train'!$AA$49 + CT82*(1-'Drive Train'!$AA$49))</f>
        <v>0</v>
      </c>
      <c r="CU83" s="43">
        <f>IF(AND(LG82=1,PM82=1),0,ABS(BY83/$C$12*($C$14-$C$15)+$C$15) *'Drive Train'!$AA$49 + CU82*(1-'Drive Train'!$AA$49))</f>
        <v>0</v>
      </c>
      <c r="CV83" s="43">
        <f>IF(AND(LH82=1,PN82=1),0,ABS(BZ83/$C$12*($C$14-$C$15)+$C$15) *'Drive Train'!$AA$49 + CV82*(1-'Drive Train'!$AA$49))</f>
        <v>0</v>
      </c>
      <c r="CW83" s="43">
        <f>IF(AND(LI82=1,PO82=1),0,ABS(CA83/$C$12*($C$14-$C$15)+$C$15) *'Drive Train'!$AA$49 + CW82*(1-'Drive Train'!$AA$49))</f>
        <v>0</v>
      </c>
      <c r="CX83" s="43">
        <f>IF(AND(LJ82=1,PP82=1),0,ABS(CB83/$C$12*($C$14-$C$15)+$C$15) *'Drive Train'!$AA$49 + CX82*(1-'Drive Train'!$AA$49))</f>
        <v>0</v>
      </c>
      <c r="CY83" s="43">
        <f>IF(AND(LK82=1,PQ82=1),0,ABS(CC83/$C$12*($C$14-$C$15)+$C$15) *'Drive Train'!$AA$49 + CY82*(1-'Drive Train'!$AA$49))</f>
        <v>0</v>
      </c>
      <c r="CZ83" s="43">
        <f>IF(AND(LL82=1,PR82=1),0,ABS(CD83/$C$12*($C$14-$C$15)+$C$15) *'Drive Train'!$AA$49 + CZ82*(1-'Drive Train'!$AA$49))</f>
        <v>0</v>
      </c>
      <c r="DA83" s="43">
        <f>IF(AND(LM82=1,PS82=1),0,ABS(CE83/$C$12*($C$14-$C$15)+$C$15) *'Drive Train'!$AA$49 + DA82*(1-'Drive Train'!$AA$49))</f>
        <v>0</v>
      </c>
      <c r="DB83" s="47">
        <f t="shared" si="524"/>
        <v>3.0000000000000018</v>
      </c>
      <c r="DC83" s="43">
        <f t="shared" si="457"/>
        <v>0</v>
      </c>
      <c r="DD83" s="43">
        <f t="shared" si="458"/>
        <v>0</v>
      </c>
      <c r="DE83" s="43">
        <f t="shared" si="459"/>
        <v>0</v>
      </c>
      <c r="DF83" s="43">
        <f t="shared" si="460"/>
        <v>0</v>
      </c>
      <c r="DG83" s="43">
        <f t="shared" si="461"/>
        <v>0</v>
      </c>
      <c r="DH83" s="43">
        <f t="shared" si="462"/>
        <v>0</v>
      </c>
      <c r="DI83" s="43">
        <f t="shared" si="463"/>
        <v>0</v>
      </c>
      <c r="DJ83" s="43">
        <f t="shared" si="464"/>
        <v>0</v>
      </c>
      <c r="DK83" s="43">
        <f t="shared" si="465"/>
        <v>0</v>
      </c>
      <c r="DL83" s="43">
        <f t="shared" si="466"/>
        <v>0</v>
      </c>
      <c r="DM83" s="43">
        <f t="shared" si="467"/>
        <v>0</v>
      </c>
      <c r="DN83" s="43">
        <f t="shared" si="468"/>
        <v>1.5275000000000121</v>
      </c>
      <c r="DO83" s="43">
        <f t="shared" si="469"/>
        <v>0</v>
      </c>
      <c r="DP83" s="43">
        <f t="shared" si="470"/>
        <v>0</v>
      </c>
      <c r="DQ83" s="43">
        <f t="shared" si="471"/>
        <v>0</v>
      </c>
      <c r="DR83" s="43">
        <f t="shared" si="472"/>
        <v>0</v>
      </c>
      <c r="DS83" s="43">
        <f t="shared" si="473"/>
        <v>0</v>
      </c>
      <c r="DT83" s="43">
        <f t="shared" si="474"/>
        <v>0</v>
      </c>
      <c r="DU83" s="43">
        <f t="shared" si="475"/>
        <v>0</v>
      </c>
      <c r="DV83" s="43">
        <f t="shared" si="476"/>
        <v>0</v>
      </c>
      <c r="DW83" s="43">
        <f t="shared" si="477"/>
        <v>0</v>
      </c>
      <c r="DX83" s="47">
        <f t="shared" si="525"/>
        <v>3.0000000000000018</v>
      </c>
      <c r="DY83" s="2">
        <f>IF(OY83=0,($C$23/0.4536*IF(ISNA(MK82),'Drive Train'!$F$16,'Drive Train'!$F$17)*4.448*$C$24*S$6)*SIGN(BK83),BK83)</f>
        <v>0</v>
      </c>
      <c r="DZ83" s="2">
        <f>IF(OZ83=0,($C$23/0.4536*IF(ISNA(ML82),'Drive Train'!$F$16,'Drive Train'!$F$17)*4.448*$C$24*$C$21*T$6)*SIGN(BL83),BL83)</f>
        <v>0</v>
      </c>
      <c r="EA83" s="2">
        <f>IF(PA83=0,($C$23/0.4536*IF(ISNA(MM82),'Drive Train'!$F$16,'Drive Train'!$F$17)*4.448*$C$24*$C$21*U$6)*SIGN(BM83),BM83)</f>
        <v>0</v>
      </c>
      <c r="EB83" s="2">
        <f>IF(PB83=0,($C$23/0.4536*IF(ISNA(MN82),'Drive Train'!$F$16,'Drive Train'!$F$17)*4.448*$C$24*$C$21*V$6)*SIGN(BN83),BN83)</f>
        <v>0</v>
      </c>
      <c r="EC83" s="2">
        <f>IF(PC83=0,($C$23/0.4536*IF(ISNA(MO82),'Drive Train'!$F$16,'Drive Train'!$F$17)*4.448*$C$24*$C$21*W$6)*SIGN(BO83),BO83)</f>
        <v>0</v>
      </c>
      <c r="ED83" s="2">
        <f>IF(PD83=0,($C$23/0.4536*IF(ISNA(MP82),'Drive Train'!$F$16,'Drive Train'!$F$17)*4.448*$C$24*$C$21*X$6)*SIGN(BP83),BP83)</f>
        <v>0</v>
      </c>
      <c r="EE83" s="2">
        <f>IF(PE83=0,($C$23/0.4536*IF(ISNA(MQ82),'Drive Train'!$F$16,'Drive Train'!$F$17)*4.448*$C$24*$C$21*Y$6)*SIGN(BQ83),BQ83)</f>
        <v>0</v>
      </c>
      <c r="EF83" s="2">
        <f>IF(PF83=0,($C$23/0.4536*IF(ISNA(MR82),'Drive Train'!$F$16,'Drive Train'!$F$17)*4.448*$C$24*$C$21*Z$6)*SIGN(BR83),BR83)</f>
        <v>0</v>
      </c>
      <c r="EG83" s="2">
        <f>IF(PG83=0,($C$23/0.4536*IF(ISNA(MS82),'Drive Train'!$F$16,'Drive Train'!$F$17)*4.448*$C$24*$C$21*AA$6)*SIGN(BS83),BS83)</f>
        <v>0</v>
      </c>
      <c r="EH83" s="2">
        <f>IF(PH83=0,($C$23/0.4536*IF(ISNA(MT82),'Drive Train'!$F$16,'Drive Train'!$F$17)*4.448*$C$24*$C$21*AB$6)*SIGN(BT83),BT83)</f>
        <v>0</v>
      </c>
      <c r="EI83" s="2">
        <f>IF(PI83=0,($C$23/0.4536*IF(ISNA(MU82),'Drive Train'!$F$16,'Drive Train'!$F$17)*4.448*$C$24*$C$21*AC$6)*SIGN(BU83),BU83)</f>
        <v>0</v>
      </c>
      <c r="EJ83" s="2">
        <f>IF(PJ83=0,($C$23/0.4536*IF(ISNA(MV82),'Drive Train'!$F$16,'Drive Train'!$F$17)*4.448*$C$24*$C$21*AD$6)*SIGN(BV83),BV83)</f>
        <v>0</v>
      </c>
      <c r="EK83" s="2">
        <f>IF(PK83=0,($C$23/0.4536*IF(ISNA(MW82),'Drive Train'!$F$16,'Drive Train'!$F$17)*4.448*$C$24*$C$21*AE$6)*SIGN(BW83),BW83)</f>
        <v>0</v>
      </c>
      <c r="EL83" s="2">
        <f>IF(PL83=0,($C$23/0.4536*IF(ISNA(MX82),'Drive Train'!$F$16,'Drive Train'!$F$17)*4.448*$C$24*$C$21*AF$6)*SIGN(BX83),BX83)</f>
        <v>0</v>
      </c>
      <c r="EM83" s="2">
        <f>IF(PM83=0,($C$23/0.4536*IF(ISNA(MY82),'Drive Train'!$F$16,'Drive Train'!$F$17)*4.448*$C$24*$C$21*AG$6)*SIGN(BY83),BY83)</f>
        <v>0</v>
      </c>
      <c r="EN83" s="2">
        <f>IF(PN83=0,($C$23/0.4536*IF(ISNA(MZ82),'Drive Train'!$F$16,'Drive Train'!$F$17)*4.448*$C$24*$C$21*AH$6)*SIGN(BZ83),BZ83)</f>
        <v>0</v>
      </c>
      <c r="EO83" s="2">
        <f>IF(PO83=0,($C$23/0.4536*IF(ISNA(NA82),'Drive Train'!$F$16,'Drive Train'!$F$17)*4.448*$C$24*$C$21*AI$6)*SIGN(CA83),CA83)</f>
        <v>0</v>
      </c>
      <c r="EP83" s="2">
        <f>IF(PP83=0,($C$23/0.4536*IF(ISNA(NB82),'Drive Train'!$F$16,'Drive Train'!$F$17)*4.448*$C$24*$C$21*AJ$6)*SIGN(CB83),CB83)</f>
        <v>0</v>
      </c>
      <c r="EQ83" s="2">
        <f>IF(PQ83=0,($C$23/0.4536*IF(ISNA(NC82),'Drive Train'!$F$16,'Drive Train'!$F$17)*4.448*$C$24*$C$21*AK$6)*SIGN(CC83),CC83)</f>
        <v>0</v>
      </c>
      <c r="ER83" s="2">
        <f>IF(PR83=0,($C$23/0.4536*IF(ISNA(ND82),'Drive Train'!$F$16,'Drive Train'!$F$17)*4.448*$C$24*$C$21*AL$6)*SIGN(CD83),CD83)</f>
        <v>0</v>
      </c>
      <c r="ES83" s="2">
        <f>IF(PS83=0,($C$23/0.4536*IF(ISNA(NE82),'Drive Train'!$F$16,'Drive Train'!$F$17)*4.448*$C$24*$C$21*AM$6)*SIGN(CE83),CE83)</f>
        <v>0</v>
      </c>
      <c r="ET83" s="47">
        <f t="shared" si="478"/>
        <v>3.0000000000000018</v>
      </c>
      <c r="EU83" s="2">
        <f>MAX(MIN(IF(AND(OY82=1,NG83&lt;0),-1,1)*(DC83-$C$15)/($C$14-$C$15)*$C$12*$C$21-$C$33*LO83/AO$6 -  OY82*$C$33/$C$21,DY82/$C$19),MAX(EU$8:EU82)*-1)</f>
        <v>-0.84420937587075306</v>
      </c>
      <c r="EV83" s="2">
        <f>MAX(MIN(IF(AND(OZ82=1,NH83&lt;0),-1,1)*(DD83-$C$15)/($C$14-$C$15)*$C$12*$C$21-$C$33*LP83/AP$6 -  OZ82*$C$33/$C$21,DZ82/$C$19),MAX(EV$8:EV82)*-1)</f>
        <v>-0.84420937587075306</v>
      </c>
      <c r="EW83" s="2">
        <f>MAX(MIN(IF(AND(PA82=1,NI83&lt;0),-1,1)*(DE83-$C$15)/($C$14-$C$15)*$C$12*$C$21-$C$33*LQ83/AQ$6 -  PA82*$C$33/$C$21,EA82/$C$19),MAX(EW$8:EW82)*-1)</f>
        <v>-0.84420937587075306</v>
      </c>
      <c r="EX83" s="2">
        <f>MAX(MIN(IF(AND(PB82=1,NJ83&lt;0),-1,1)*(DF83-$C$15)/($C$14-$C$15)*$C$12*$C$21-$C$33*LR83/AR$6 -  PB82*$C$33/$C$21,EB82/$C$19),MAX(EX$8:EX82)*-1)</f>
        <v>-0.84420937587075306</v>
      </c>
      <c r="EY83" s="2">
        <f>MAX(MIN(IF(AND(PC82=1,NK83&lt;0),-1,1)*(DG83-$C$15)/($C$14-$C$15)*$C$12*$C$21-$C$33*LS83/AS$6 -  PC82*$C$33/$C$21,EC82/$C$19),MAX(EY$8:EY82)*-1)</f>
        <v>-0.84420937587075306</v>
      </c>
      <c r="EZ83" s="2">
        <f>MAX(MIN(IF(AND(PD82=1,NL83&lt;0),-1,1)*(DH83-$C$15)/($C$14-$C$15)*$C$12*$C$21-$C$33*LT83/AT$6 -  PD82*$C$33/$C$21,ED82/$C$19),MAX(EZ$8:EZ82)*-1)</f>
        <v>-0.84420937587075306</v>
      </c>
      <c r="FA83" s="2">
        <f>MAX(MIN(IF(AND(PE82=1,NM83&lt;0),-1,1)*(DI83-$C$15)/($C$14-$C$15)*$C$12*$C$21-$C$33*LU83/AU$6 -  PE82*$C$33/$C$21,EE82/$C$19),MAX(FA$8:FA82)*-1)</f>
        <v>-0.84420937587075306</v>
      </c>
      <c r="FB83" s="2">
        <f>MAX(MIN(IF(AND(PF82=1,NN83&lt;0),-1,1)*(DJ83-$C$15)/($C$14-$C$15)*$C$12*$C$21-$C$33*LV83/AV$6 -  PF82*$C$33/$C$21,EF82/$C$19),MAX(FB$8:FB82)*-1)</f>
        <v>-0.84420937587075306</v>
      </c>
      <c r="FC83" s="2">
        <f>MAX(MIN(IF(AND(PG82=1,NO83&lt;0),-1,1)*(DK83-$C$15)/($C$14-$C$15)*$C$12*$C$21-$C$33*LW83/AW$6 -  PG82*$C$33/$C$21,EG82/$C$19),MAX(FC$8:FC82)*-1)</f>
        <v>-0.82444281081081083</v>
      </c>
      <c r="FD83" s="2">
        <f>MAX(MIN(IF(AND(PH82=1,NP83&lt;0),-1,1)*(DL83-$C$15)/($C$14-$C$15)*$C$12*$C$21-$C$33*LX83/AX$6 -  PH82*$C$33/$C$21,EH82/$C$19),MAX(FD$8:FD82)*-1)</f>
        <v>-0.74400936585365862</v>
      </c>
      <c r="FE83" s="2">
        <f>MAX(MIN(IF(AND(PI82=1,NQ83&lt;0),-1,1)*(DM83-$C$15)/($C$14-$C$15)*$C$12*$C$21-$C$33*LY83/AY$6 -  PI82*$C$33/$C$21,EI82/$C$19),MAX(FE$8:FE82)*-1)</f>
        <v>-0.6778751999999999</v>
      </c>
      <c r="FF83" s="2">
        <f>MAX(MIN(IF(AND(PJ82=1,NR83&lt;0),-1,1)*(DN83-$C$15)/($C$14-$C$15)*$C$12*$C$21-$C$33*LZ83/AZ$6 -  PJ82*$C$33/$C$21,EJ82/$C$19),MAX(FF$8:FF82)*-1)</f>
        <v>-0.36771041517476449</v>
      </c>
      <c r="FG83" s="2">
        <f>MAX(MIN(IF(AND(PK82=1,NS83&lt;0),-1,1)*(DO83-$C$15)/($C$14-$C$15)*$C$12*$C$21-$C$33*MA83/BA$6 -  PK82*$C$33/$C$21,EK82/$C$19),MAX(FG$8:FG82)*-1)</f>
        <v>-0.4460383340531891</v>
      </c>
      <c r="FH83" s="2">
        <f>MAX(MIN(IF(AND(PL82=1,NT83&lt;0),-1,1)*(DP83-$C$15)/($C$14-$C$15)*$C$12*$C$21-$C$33*MB83/BB$6 -  PL82*$C$33/$C$21,EL82/$C$19),MAX(FH$8:FH82)*-1)</f>
        <v>-0.52436625293161376</v>
      </c>
      <c r="FI83" s="2">
        <f>MAX(MIN(IF(AND(PM82=1,NU83&lt;0),-1,1)*(DQ83-$C$15)/($C$14-$C$15)*$C$12*$C$21-$C$33*MC83/BC$6 -  PM82*$C$33/$C$21,EM82/$C$19),MAX(FI$8:FI82)*-1)</f>
        <v>-0.60269417181003837</v>
      </c>
      <c r="FJ83" s="2">
        <f>MAX(MIN(IF(AND(PN82=1,NV83&lt;0),-1,1)*(DR83-$C$15)/($C$14-$C$15)*$C$12*$C$21-$C$33*MD83/BD$6 -  PN82*$C$33/$C$21,EN82/$C$19),MAX(FJ$8:FJ82)*-1)</f>
        <v>-0.68102209068846309</v>
      </c>
      <c r="FK83" s="2">
        <f>MAX(MIN(IF(AND(PO82=1,NW83&lt;0),-1,1)*(DS83-$C$15)/($C$14-$C$15)*$C$12*$C$21-$C$33*ME83/BE$6 -  PO82*$C$33/$C$21,EO82/$C$19),MAX(FK$8:FK82)*-1)</f>
        <v>-0.7593500095668877</v>
      </c>
      <c r="FL83" s="2">
        <f>MAX(MIN(IF(AND(PP82=1,NX83&lt;0),-1,1)*(DT83-$C$15)/($C$14-$C$15)*$C$12*$C$21-$C$33*MF83/BF$6 -  PP82*$C$33/$C$21,EP82/$C$19),MAX(FL$8:FL82)*-1)</f>
        <v>-0.8376779284453123</v>
      </c>
      <c r="FM83" s="2">
        <f>MAX(MIN(IF(AND(PQ82=1,NY83&lt;0),-1,1)*(DU83-$C$15)/($C$14-$C$15)*$C$12*$C$21-$C$33*MG83/BG$6 -  PQ82*$C$33/$C$21,EQ82/$C$19),MAX(FM$8:FM82)*-1)</f>
        <v>-0.84420937587075306</v>
      </c>
      <c r="FN83" s="2">
        <f>MAX(MIN(IF(AND(PR82=1,NZ83&lt;0),-1,1)*(DV83-$C$15)/($C$14-$C$15)*$C$12*$C$21-$C$33*MH83/BH$6 -  PR82*$C$33/$C$21,ER82/$C$19),MAX(FN$8:FN82)*-1)</f>
        <v>-0.84420937587075306</v>
      </c>
      <c r="FO83" s="2">
        <f>MAX(MIN(IF(AND(PS82=1,OA83&lt;0),-1,1)*(DW83-$C$15)/($C$14-$C$15)*$C$12*$C$21-$C$33*MI83/BI$6 -  PS82*$C$33/$C$21,ES82/$C$19),MAX(FO$8:FO82)*-1)</f>
        <v>-0.84420937587075306</v>
      </c>
      <c r="FP83" s="47">
        <f t="shared" si="526"/>
        <v>3.0000000000000018</v>
      </c>
      <c r="FQ83" s="43">
        <f t="shared" si="527"/>
        <v>0</v>
      </c>
      <c r="FR83" s="43">
        <f t="shared" si="528"/>
        <v>0</v>
      </c>
      <c r="FS83" s="43">
        <f t="shared" si="529"/>
        <v>0</v>
      </c>
      <c r="FT83" s="43">
        <f t="shared" si="530"/>
        <v>0</v>
      </c>
      <c r="FU83" s="43">
        <f t="shared" si="531"/>
        <v>0</v>
      </c>
      <c r="FV83" s="43">
        <f t="shared" si="532"/>
        <v>0</v>
      </c>
      <c r="FW83" s="43">
        <f t="shared" si="533"/>
        <v>0</v>
      </c>
      <c r="FX83" s="43">
        <f t="shared" si="534"/>
        <v>0</v>
      </c>
      <c r="FY83" s="43">
        <f t="shared" si="535"/>
        <v>0</v>
      </c>
      <c r="FZ83" s="43">
        <f t="shared" si="536"/>
        <v>0</v>
      </c>
      <c r="GA83" s="43">
        <f t="shared" si="537"/>
        <v>0</v>
      </c>
      <c r="GB83" s="43">
        <f t="shared" si="538"/>
        <v>1.5275000000000121</v>
      </c>
      <c r="GC83" s="43">
        <f t="shared" si="539"/>
        <v>0</v>
      </c>
      <c r="GD83" s="43">
        <f t="shared" si="540"/>
        <v>0</v>
      </c>
      <c r="GE83" s="43">
        <f t="shared" si="541"/>
        <v>0</v>
      </c>
      <c r="GF83" s="43">
        <f t="shared" si="542"/>
        <v>0</v>
      </c>
      <c r="GG83" s="43">
        <f t="shared" si="543"/>
        <v>0</v>
      </c>
      <c r="GH83" s="43">
        <f t="shared" si="544"/>
        <v>0</v>
      </c>
      <c r="GI83" s="43">
        <f t="shared" si="545"/>
        <v>0</v>
      </c>
      <c r="GJ83" s="43">
        <f t="shared" si="546"/>
        <v>0</v>
      </c>
      <c r="GK83" s="43">
        <f t="shared" si="547"/>
        <v>0</v>
      </c>
      <c r="GL83" s="47">
        <f t="shared" si="548"/>
        <v>3.0000000000000018</v>
      </c>
      <c r="GM83" s="43">
        <f t="shared" si="479"/>
        <v>0</v>
      </c>
      <c r="GN83" s="43">
        <f t="shared" si="480"/>
        <v>0</v>
      </c>
      <c r="GO83" s="43">
        <f t="shared" si="481"/>
        <v>0</v>
      </c>
      <c r="GP83" s="43">
        <f t="shared" si="482"/>
        <v>0</v>
      </c>
      <c r="GQ83" s="43">
        <f t="shared" si="483"/>
        <v>0</v>
      </c>
      <c r="GR83" s="43">
        <f t="shared" si="484"/>
        <v>0</v>
      </c>
      <c r="GS83" s="43">
        <f t="shared" si="485"/>
        <v>0</v>
      </c>
      <c r="GT83" s="43">
        <f t="shared" si="486"/>
        <v>0</v>
      </c>
      <c r="GU83" s="43">
        <f t="shared" si="487"/>
        <v>0</v>
      </c>
      <c r="GV83" s="43">
        <f t="shared" si="488"/>
        <v>0</v>
      </c>
      <c r="GW83" s="43">
        <f t="shared" si="489"/>
        <v>0</v>
      </c>
      <c r="GX83" s="43">
        <f t="shared" si="490"/>
        <v>-7.3867516705174294</v>
      </c>
      <c r="GY83" s="43">
        <f t="shared" si="491"/>
        <v>0</v>
      </c>
      <c r="GZ83" s="43">
        <f t="shared" si="492"/>
        <v>0</v>
      </c>
      <c r="HA83" s="43">
        <f t="shared" si="493"/>
        <v>0</v>
      </c>
      <c r="HB83" s="43">
        <f t="shared" si="494"/>
        <v>0</v>
      </c>
      <c r="HC83" s="43">
        <f t="shared" si="495"/>
        <v>0</v>
      </c>
      <c r="HD83" s="43">
        <f t="shared" si="496"/>
        <v>0</v>
      </c>
      <c r="HE83" s="43">
        <f t="shared" si="497"/>
        <v>0</v>
      </c>
      <c r="HF83" s="43">
        <f t="shared" si="498"/>
        <v>0</v>
      </c>
      <c r="HG83" s="43">
        <f t="shared" si="499"/>
        <v>0</v>
      </c>
      <c r="HH83" s="47">
        <f t="shared" si="549"/>
        <v>3.0000000000000018</v>
      </c>
      <c r="HI83" s="43">
        <f t="shared" si="550"/>
        <v>0</v>
      </c>
      <c r="HJ83" s="43">
        <f t="shared" si="551"/>
        <v>0</v>
      </c>
      <c r="HK83" s="43">
        <f t="shared" si="552"/>
        <v>0</v>
      </c>
      <c r="HL83" s="43">
        <f t="shared" si="553"/>
        <v>0</v>
      </c>
      <c r="HM83" s="43">
        <f t="shared" si="554"/>
        <v>0</v>
      </c>
      <c r="HN83" s="43">
        <f t="shared" si="555"/>
        <v>0</v>
      </c>
      <c r="HO83" s="43">
        <f t="shared" si="556"/>
        <v>0</v>
      </c>
      <c r="HP83" s="43">
        <f t="shared" si="557"/>
        <v>0</v>
      </c>
      <c r="HQ83" s="43">
        <f t="shared" si="558"/>
        <v>0</v>
      </c>
      <c r="HR83" s="43">
        <f t="shared" si="559"/>
        <v>0</v>
      </c>
      <c r="HS83" s="43">
        <f t="shared" si="560"/>
        <v>0</v>
      </c>
      <c r="HT83" s="43">
        <f t="shared" si="561"/>
        <v>7.3867516705174294</v>
      </c>
      <c r="HU83" s="43">
        <f t="shared" si="562"/>
        <v>0</v>
      </c>
      <c r="HV83" s="43">
        <f t="shared" si="563"/>
        <v>0</v>
      </c>
      <c r="HW83" s="43">
        <f t="shared" si="564"/>
        <v>0</v>
      </c>
      <c r="HX83" s="43">
        <f t="shared" si="565"/>
        <v>0</v>
      </c>
      <c r="HY83" s="43">
        <f t="shared" si="566"/>
        <v>0</v>
      </c>
      <c r="HZ83" s="43">
        <f t="shared" si="567"/>
        <v>0</v>
      </c>
      <c r="IA83" s="43">
        <f t="shared" si="568"/>
        <v>0</v>
      </c>
      <c r="IB83" s="43">
        <f t="shared" si="569"/>
        <v>0</v>
      </c>
      <c r="IC83" s="43">
        <f t="shared" si="570"/>
        <v>0</v>
      </c>
      <c r="ID83" s="47">
        <f t="shared" si="571"/>
        <v>3.0000000000000018</v>
      </c>
      <c r="IE83" s="43">
        <f t="shared" si="572"/>
        <v>0</v>
      </c>
      <c r="IF83" s="43">
        <f t="shared" si="573"/>
        <v>0</v>
      </c>
      <c r="IG83" s="43">
        <f t="shared" si="574"/>
        <v>0</v>
      </c>
      <c r="IH83" s="43">
        <f t="shared" si="575"/>
        <v>0</v>
      </c>
      <c r="II83" s="43">
        <f t="shared" si="576"/>
        <v>0</v>
      </c>
      <c r="IJ83" s="43">
        <f t="shared" si="577"/>
        <v>0</v>
      </c>
      <c r="IK83" s="43">
        <f t="shared" si="578"/>
        <v>0</v>
      </c>
      <c r="IL83" s="43">
        <f t="shared" si="579"/>
        <v>0</v>
      </c>
      <c r="IM83" s="43">
        <f t="shared" si="580"/>
        <v>0</v>
      </c>
      <c r="IN83" s="43">
        <f t="shared" si="581"/>
        <v>0</v>
      </c>
      <c r="IO83" s="43">
        <f t="shared" si="582"/>
        <v>0</v>
      </c>
      <c r="IP83" s="43">
        <f t="shared" si="583"/>
        <v>0</v>
      </c>
      <c r="IQ83" s="43">
        <f t="shared" si="584"/>
        <v>0</v>
      </c>
      <c r="IR83" s="43">
        <f t="shared" si="585"/>
        <v>0</v>
      </c>
      <c r="IS83" s="43">
        <f t="shared" si="586"/>
        <v>0</v>
      </c>
      <c r="IT83" s="43">
        <f t="shared" si="587"/>
        <v>0</v>
      </c>
      <c r="IU83" s="43">
        <f t="shared" si="588"/>
        <v>0</v>
      </c>
      <c r="IV83" s="43">
        <f t="shared" si="589"/>
        <v>0</v>
      </c>
      <c r="IW83" s="43">
        <f t="shared" si="590"/>
        <v>0</v>
      </c>
      <c r="IX83" s="43">
        <f t="shared" si="591"/>
        <v>0</v>
      </c>
      <c r="IY83" s="43">
        <f t="shared" si="592"/>
        <v>0</v>
      </c>
      <c r="IZ83" s="47">
        <f t="shared" si="593"/>
        <v>3.0000000000000018</v>
      </c>
      <c r="JA83" s="43" t="e">
        <f t="shared" si="690"/>
        <v>#N/A</v>
      </c>
      <c r="JB83" s="43" t="e">
        <f t="shared" si="691"/>
        <v>#N/A</v>
      </c>
      <c r="JC83" s="43" t="e">
        <f t="shared" si="692"/>
        <v>#N/A</v>
      </c>
      <c r="JD83" s="43" t="e">
        <f t="shared" si="693"/>
        <v>#N/A</v>
      </c>
      <c r="JE83" s="43" t="e">
        <f t="shared" si="694"/>
        <v>#N/A</v>
      </c>
      <c r="JF83" s="43" t="e">
        <f t="shared" si="695"/>
        <v>#N/A</v>
      </c>
      <c r="JG83" s="43" t="e">
        <f t="shared" si="696"/>
        <v>#N/A</v>
      </c>
      <c r="JH83" s="43" t="e">
        <f t="shared" si="697"/>
        <v>#N/A</v>
      </c>
      <c r="JI83" s="43" t="e">
        <f t="shared" si="698"/>
        <v>#N/A</v>
      </c>
      <c r="JJ83" s="43" t="e">
        <f t="shared" si="699"/>
        <v>#N/A</v>
      </c>
      <c r="JK83" s="43" t="e">
        <f t="shared" si="700"/>
        <v>#N/A</v>
      </c>
      <c r="JL83" s="43" t="e">
        <f t="shared" si="701"/>
        <v>#N/A</v>
      </c>
      <c r="JM83" s="43" t="e">
        <f t="shared" si="702"/>
        <v>#N/A</v>
      </c>
      <c r="JN83" s="43" t="e">
        <f t="shared" si="703"/>
        <v>#N/A</v>
      </c>
      <c r="JO83" s="43" t="e">
        <f t="shared" si="704"/>
        <v>#N/A</v>
      </c>
      <c r="JP83" s="43" t="e">
        <f t="shared" si="705"/>
        <v>#N/A</v>
      </c>
      <c r="JQ83" s="43" t="e">
        <f t="shared" si="706"/>
        <v>#N/A</v>
      </c>
      <c r="JR83" s="43" t="e">
        <f t="shared" si="707"/>
        <v>#N/A</v>
      </c>
      <c r="JS83" s="43" t="e">
        <f t="shared" si="708"/>
        <v>#N/A</v>
      </c>
      <c r="JT83" s="43" t="e">
        <f t="shared" si="709"/>
        <v>#N/A</v>
      </c>
      <c r="JU83" s="43" t="e">
        <f t="shared" si="710"/>
        <v>#N/A</v>
      </c>
      <c r="JV83" s="47">
        <f t="shared" si="594"/>
        <v>3.0000000000000018</v>
      </c>
      <c r="JW83" s="36">
        <f t="shared" si="595"/>
        <v>0</v>
      </c>
      <c r="JX83" s="36">
        <f t="shared" si="596"/>
        <v>0</v>
      </c>
      <c r="JY83" s="36">
        <f t="shared" si="597"/>
        <v>0</v>
      </c>
      <c r="JZ83" s="36">
        <f t="shared" si="598"/>
        <v>0</v>
      </c>
      <c r="KA83" s="36">
        <f t="shared" si="599"/>
        <v>0</v>
      </c>
      <c r="KB83" s="36">
        <f t="shared" si="600"/>
        <v>0</v>
      </c>
      <c r="KC83" s="36">
        <f t="shared" si="601"/>
        <v>0</v>
      </c>
      <c r="KD83" s="36">
        <f t="shared" si="602"/>
        <v>0</v>
      </c>
      <c r="KE83" s="36">
        <f t="shared" si="603"/>
        <v>0</v>
      </c>
      <c r="KF83" s="36">
        <f t="shared" si="604"/>
        <v>0</v>
      </c>
      <c r="KG83" s="36">
        <f t="shared" si="605"/>
        <v>0</v>
      </c>
      <c r="KH83" s="36">
        <f t="shared" si="606"/>
        <v>0</v>
      </c>
      <c r="KI83" s="36">
        <f t="shared" si="607"/>
        <v>0</v>
      </c>
      <c r="KJ83" s="36">
        <f t="shared" si="608"/>
        <v>0</v>
      </c>
      <c r="KK83" s="36">
        <f t="shared" si="609"/>
        <v>0</v>
      </c>
      <c r="KL83" s="36">
        <f t="shared" si="610"/>
        <v>0</v>
      </c>
      <c r="KM83" s="36">
        <f t="shared" si="611"/>
        <v>0</v>
      </c>
      <c r="KN83" s="36">
        <f t="shared" si="612"/>
        <v>0</v>
      </c>
      <c r="KO83" s="36">
        <f t="shared" si="613"/>
        <v>0</v>
      </c>
      <c r="KP83" s="36">
        <f t="shared" si="614"/>
        <v>0</v>
      </c>
      <c r="KQ83" s="36">
        <f t="shared" si="615"/>
        <v>0</v>
      </c>
      <c r="KR83" s="47">
        <f t="shared" si="616"/>
        <v>3.0000000000000018</v>
      </c>
      <c r="KS83" s="1">
        <f t="shared" si="617"/>
        <v>1</v>
      </c>
      <c r="KT83" s="1">
        <f t="shared" si="618"/>
        <v>1</v>
      </c>
      <c r="KU83" s="1">
        <f t="shared" si="619"/>
        <v>1</v>
      </c>
      <c r="KV83" s="1">
        <f t="shared" si="620"/>
        <v>1</v>
      </c>
      <c r="KW83" s="1">
        <f t="shared" si="621"/>
        <v>1</v>
      </c>
      <c r="KX83" s="1">
        <f t="shared" si="622"/>
        <v>1</v>
      </c>
      <c r="KY83" s="1">
        <f t="shared" si="623"/>
        <v>1</v>
      </c>
      <c r="KZ83" s="1">
        <f t="shared" si="624"/>
        <v>1</v>
      </c>
      <c r="LA83" s="1">
        <f t="shared" si="625"/>
        <v>1</v>
      </c>
      <c r="LB83" s="1">
        <f t="shared" si="626"/>
        <v>1</v>
      </c>
      <c r="LC83" s="1">
        <f t="shared" si="627"/>
        <v>1</v>
      </c>
      <c r="LD83" s="1">
        <f t="shared" si="628"/>
        <v>0</v>
      </c>
      <c r="LE83" s="1">
        <f t="shared" si="629"/>
        <v>1</v>
      </c>
      <c r="LF83" s="1">
        <f t="shared" si="630"/>
        <v>1</v>
      </c>
      <c r="LG83" s="1">
        <f t="shared" si="631"/>
        <v>1</v>
      </c>
      <c r="LH83" s="1">
        <f t="shared" si="632"/>
        <v>1</v>
      </c>
      <c r="LI83" s="1">
        <f t="shared" si="633"/>
        <v>1</v>
      </c>
      <c r="LJ83" s="1">
        <f t="shared" si="634"/>
        <v>1</v>
      </c>
      <c r="LK83" s="1">
        <f t="shared" si="635"/>
        <v>1</v>
      </c>
      <c r="LL83" s="1">
        <f t="shared" si="636"/>
        <v>1</v>
      </c>
      <c r="LM83" s="1">
        <f t="shared" si="637"/>
        <v>1</v>
      </c>
      <c r="LN83" s="47">
        <f t="shared" si="638"/>
        <v>3.0000000000000018</v>
      </c>
      <c r="LO83" s="43">
        <f t="shared" si="639"/>
        <v>0</v>
      </c>
      <c r="LP83" s="43">
        <f t="shared" si="640"/>
        <v>0</v>
      </c>
      <c r="LQ83" s="43">
        <f t="shared" si="641"/>
        <v>0</v>
      </c>
      <c r="LR83" s="43">
        <f t="shared" si="642"/>
        <v>0</v>
      </c>
      <c r="LS83" s="43">
        <f t="shared" si="643"/>
        <v>0</v>
      </c>
      <c r="LT83" s="43">
        <f t="shared" si="644"/>
        <v>0</v>
      </c>
      <c r="LU83" s="43">
        <f t="shared" si="645"/>
        <v>0</v>
      </c>
      <c r="LV83" s="43">
        <f t="shared" si="646"/>
        <v>0</v>
      </c>
      <c r="LW83" s="43">
        <f t="shared" si="647"/>
        <v>0</v>
      </c>
      <c r="LX83" s="43">
        <f t="shared" si="648"/>
        <v>0</v>
      </c>
      <c r="LY83" s="43">
        <f t="shared" si="649"/>
        <v>0</v>
      </c>
      <c r="LZ83" s="43">
        <f t="shared" si="650"/>
        <v>1.4307565793699775</v>
      </c>
      <c r="MA83" s="43">
        <f t="shared" si="651"/>
        <v>0</v>
      </c>
      <c r="MB83" s="43">
        <f t="shared" si="652"/>
        <v>0</v>
      </c>
      <c r="MC83" s="43">
        <f t="shared" si="653"/>
        <v>0</v>
      </c>
      <c r="MD83" s="43">
        <f t="shared" si="654"/>
        <v>0</v>
      </c>
      <c r="ME83" s="43">
        <f t="shared" si="655"/>
        <v>0</v>
      </c>
      <c r="MF83" s="43">
        <f t="shared" si="656"/>
        <v>0</v>
      </c>
      <c r="MG83" s="43">
        <f t="shared" si="657"/>
        <v>0</v>
      </c>
      <c r="MH83" s="43">
        <f t="shared" si="658"/>
        <v>0</v>
      </c>
      <c r="MI83" s="43">
        <f t="shared" si="659"/>
        <v>0</v>
      </c>
      <c r="MJ83" s="47">
        <f t="shared" si="660"/>
        <v>3.0000000000000018</v>
      </c>
      <c r="MK83" s="43" t="e">
        <f t="shared" si="500"/>
        <v>#N/A</v>
      </c>
      <c r="ML83" s="43" t="e">
        <f t="shared" si="711"/>
        <v>#N/A</v>
      </c>
      <c r="MM83" s="43" t="e">
        <f t="shared" si="712"/>
        <v>#N/A</v>
      </c>
      <c r="MN83" s="43" t="e">
        <f t="shared" si="713"/>
        <v>#N/A</v>
      </c>
      <c r="MO83" s="43" t="e">
        <f t="shared" si="714"/>
        <v>#N/A</v>
      </c>
      <c r="MP83" s="43" t="e">
        <f t="shared" si="715"/>
        <v>#N/A</v>
      </c>
      <c r="MQ83" s="43" t="e">
        <f t="shared" si="716"/>
        <v>#N/A</v>
      </c>
      <c r="MR83" s="43" t="e">
        <f t="shared" si="717"/>
        <v>#N/A</v>
      </c>
      <c r="MS83" s="43" t="e">
        <f t="shared" si="718"/>
        <v>#N/A</v>
      </c>
      <c r="MT83" s="43" t="e">
        <f t="shared" si="719"/>
        <v>#N/A</v>
      </c>
      <c r="MU83" s="43" t="e">
        <f t="shared" si="720"/>
        <v>#N/A</v>
      </c>
      <c r="MV83" s="43" t="e">
        <f t="shared" si="721"/>
        <v>#N/A</v>
      </c>
      <c r="MW83" s="43" t="e">
        <f t="shared" si="722"/>
        <v>#N/A</v>
      </c>
      <c r="MX83" s="43" t="e">
        <f t="shared" si="723"/>
        <v>#N/A</v>
      </c>
      <c r="MY83" s="43" t="e">
        <f t="shared" si="724"/>
        <v>#N/A</v>
      </c>
      <c r="MZ83" s="43" t="e">
        <f t="shared" si="725"/>
        <v>#N/A</v>
      </c>
      <c r="NA83" s="43" t="e">
        <f t="shared" si="726"/>
        <v>#N/A</v>
      </c>
      <c r="NB83" s="43" t="e">
        <f t="shared" si="727"/>
        <v>#N/A</v>
      </c>
      <c r="NC83" s="43" t="e">
        <f t="shared" si="728"/>
        <v>#N/A</v>
      </c>
      <c r="ND83" s="43" t="e">
        <f t="shared" si="729"/>
        <v>#N/A</v>
      </c>
      <c r="NE83" s="43" t="e">
        <f t="shared" si="730"/>
        <v>#N/A</v>
      </c>
      <c r="NF83" s="47">
        <f t="shared" si="661"/>
        <v>3.0000000000000018</v>
      </c>
      <c r="NG83" s="43">
        <f>IF(OY82=0,MIN('Drive Train'!$F$35-FQ82*$C$19*'Drive Train'!$F$39,NG82+$C$39)-$C$7,IF(LO82-1&lt;=0,0,IF($C$37=Motors!$C$30,MAX(MAX(NG$8:NG82)*-1,NG82-$C$39),MAX(0,MAX(NG$8:NG82)*-1,NG82-$C$39))))</f>
        <v>0</v>
      </c>
      <c r="NH83" s="43">
        <f>IF(OZ82=0,MIN('Drive Train'!$F$35-FR82*$C$19*'Drive Train'!$F$39,NH82+$C$39)-$C$7,IF(LP82-1&lt;=0,0,IF($C$37=Motors!$C$30,MAX(MAX(NH$8:NH82)*-1,NH82-$C$39),MAX(0,MAX(NH$8:NH82)*-1,NH82-$C$39))))</f>
        <v>0</v>
      </c>
      <c r="NI83" s="43">
        <f>IF(PA82=0,MIN('Drive Train'!$F$35-FS82*$C$19*'Drive Train'!$F$39,NI82+$C$39)-$C$7,IF(LQ82-1&lt;=0,0,IF($C$37=Motors!$C$30,MAX(MAX(NI$8:NI82)*-1,NI82-$C$39),MAX(0,MAX(NI$8:NI82)*-1,NI82-$C$39))))</f>
        <v>0</v>
      </c>
      <c r="NJ83" s="43">
        <f>IF(PB82=0,MIN('Drive Train'!$F$35-FT82*$C$19*'Drive Train'!$F$39,NJ82+$C$39)-$C$7,IF(LR82-1&lt;=0,0,IF($C$37=Motors!$C$30,MAX(MAX(NJ$8:NJ82)*-1,NJ82-$C$39),MAX(0,MAX(NJ$8:NJ82)*-1,NJ82-$C$39))))</f>
        <v>0</v>
      </c>
      <c r="NK83" s="43">
        <f>IF(PC82=0,MIN('Drive Train'!$F$35-FU82*$C$19*'Drive Train'!$F$39,NK82+$C$39)-$C$7,IF(LS82-1&lt;=0,0,IF($C$37=Motors!$C$30,MAX(MAX(NK$8:NK82)*-1,NK82-$C$39),MAX(0,MAX(NK$8:NK82)*-1,NK82-$C$39))))</f>
        <v>0</v>
      </c>
      <c r="NL83" s="43">
        <f>IF(PD82=0,MIN('Drive Train'!$F$35-FV82*$C$19*'Drive Train'!$F$39,NL82+$C$39)-$C$7,IF(LT82-1&lt;=0,0,IF($C$37=Motors!$C$30,MAX(MAX(NL$8:NL82)*-1,NL82-$C$39),MAX(0,MAX(NL$8:NL82)*-1,NL82-$C$39))))</f>
        <v>0</v>
      </c>
      <c r="NM83" s="43">
        <f>IF(PE82=0,MIN('Drive Train'!$F$35-FW82*$C$19*'Drive Train'!$F$39,NM82+$C$39)-$C$7,IF(LU82-1&lt;=0,0,IF($C$37=Motors!$C$30,MAX(MAX(NM$8:NM82)*-1,NM82-$C$39),MAX(0,MAX(NM$8:NM82)*-1,NM82-$C$39))))</f>
        <v>0</v>
      </c>
      <c r="NN83" s="43">
        <f>IF(PF82=0,MIN('Drive Train'!$F$35-FX82*$C$19*'Drive Train'!$F$39,NN82+$C$39)-$C$7,IF(LV82-1&lt;=0,0,IF($C$37=Motors!$C$30,MAX(MAX(NN$8:NN82)*-1,NN82-$C$39),MAX(0,MAX(NN$8:NN82)*-1,NN82-$C$39))))</f>
        <v>0</v>
      </c>
      <c r="NO83" s="43">
        <f>IF(PG82=0,MIN('Drive Train'!$F$35-FY82*$C$19*'Drive Train'!$F$39,NO82+$C$39)-$C$7,IF(LW82-1&lt;=0,0,IF($C$37=Motors!$C$30,MAX(MAX(NO$8:NO82)*-1,NO82-$C$39),MAX(0,MAX(NO$8:NO82)*-1,NO82-$C$39))))</f>
        <v>0</v>
      </c>
      <c r="NP83" s="43">
        <f>IF(PH82=0,MIN('Drive Train'!$F$35-FZ82*$C$19*'Drive Train'!$F$39,NP82+$C$39)-$C$7,IF(LX82-1&lt;=0,0,IF($C$37=Motors!$C$30,MAX(MAX(NP$8:NP82)*-1,NP82-$C$39),MAX(0,MAX(NP$8:NP82)*-1,NP82-$C$39))))</f>
        <v>0</v>
      </c>
      <c r="NQ83" s="43">
        <f>IF(PI82=0,MIN('Drive Train'!$F$35-GA82*$C$19*'Drive Train'!$F$39,NQ82+$C$39)-$C$7,IF(LY82-1&lt;=0,0,IF($C$37=Motors!$C$30,MAX(MAX(NQ$8:NQ82)*-1,NQ82-$C$39),MAX(0,MAX(NQ$8:NQ82)*-1,NQ82-$C$39))))</f>
        <v>0</v>
      </c>
      <c r="NR83" s="43">
        <f>IF(PJ82=0,MIN('Drive Train'!$F$35-GB82*$C$19*'Drive Train'!$F$39,NR82+$C$39)-$C$7,IF(LZ82-1&lt;=0,0,IF($C$37=Motors!$C$30,MAX(MAX(NR$8:NR82)*-1,NR82-$C$39),MAX(0,MAX(NR$8:NR82)*-1,NR82-$C$39))))</f>
        <v>0</v>
      </c>
      <c r="NS83" s="43">
        <f>IF(PK82=0,MIN('Drive Train'!$F$35-GC82*$C$19*'Drive Train'!$F$39,NS82+$C$39)-$C$7,IF(MA82-1&lt;=0,0,IF($C$37=Motors!$C$30,MAX(MAX(NS$8:NS82)*-1,NS82-$C$39),MAX(0,MAX(NS$8:NS82)*-1,NS82-$C$39))))</f>
        <v>0</v>
      </c>
      <c r="NT83" s="43">
        <f>IF(PL82=0,MIN('Drive Train'!$F$35-GD82*$C$19*'Drive Train'!$F$39,NT82+$C$39)-$C$7,IF(MB82-1&lt;=0,0,IF($C$37=Motors!$C$30,MAX(MAX(NT$8:NT82)*-1,NT82-$C$39),MAX(0,MAX(NT$8:NT82)*-1,NT82-$C$39))))</f>
        <v>0</v>
      </c>
      <c r="NU83" s="43">
        <f>IF(PM82=0,MIN('Drive Train'!$F$35-GE82*$C$19*'Drive Train'!$F$39,NU82+$C$39)-$C$7,IF(MC82-1&lt;=0,0,IF($C$37=Motors!$C$30,MAX(MAX(NU$8:NU82)*-1,NU82-$C$39),MAX(0,MAX(NU$8:NU82)*-1,NU82-$C$39))))</f>
        <v>0</v>
      </c>
      <c r="NV83" s="43">
        <f>IF(PN82=0,MIN('Drive Train'!$F$35-GF82*$C$19*'Drive Train'!$F$39,NV82+$C$39)-$C$7,IF(MD82-1&lt;=0,0,IF($C$37=Motors!$C$30,MAX(MAX(NV$8:NV82)*-1,NV82-$C$39),MAX(0,MAX(NV$8:NV82)*-1,NV82-$C$39))))</f>
        <v>0</v>
      </c>
      <c r="NW83" s="43">
        <f>IF(PO82=0,MIN('Drive Train'!$F$35-GG82*$C$19*'Drive Train'!$F$39,NW82+$C$39)-$C$7,IF(ME82-1&lt;=0,0,IF($C$37=Motors!$C$30,MAX(MAX(NW$8:NW82)*-1,NW82-$C$39),MAX(0,MAX(NW$8:NW82)*-1,NW82-$C$39))))</f>
        <v>0</v>
      </c>
      <c r="NX83" s="43">
        <f>IF(PP82=0,MIN('Drive Train'!$F$35-GH82*$C$19*'Drive Train'!$F$39,NX82+$C$39)-$C$7,IF(MF82-1&lt;=0,0,IF($C$37=Motors!$C$30,MAX(MAX(NX$8:NX82)*-1,NX82-$C$39),MAX(0,MAX(NX$8:NX82)*-1,NX82-$C$39))))</f>
        <v>0</v>
      </c>
      <c r="NY83" s="43">
        <f>IF(PQ82=0,MIN('Drive Train'!$F$35-GI82*$C$19*'Drive Train'!$F$39,NY82+$C$39)-$C$7,IF(MG82-1&lt;=0,0,IF($C$37=Motors!$C$30,MAX(MAX(NY$8:NY82)*-1,NY82-$C$39),MAX(0,MAX(NY$8:NY82)*-1,NY82-$C$39))))</f>
        <v>0</v>
      </c>
      <c r="NZ83" s="43">
        <f>IF(PR82=0,MIN('Drive Train'!$F$35-GJ82*$C$19*'Drive Train'!$F$39,NZ82+$C$39)-$C$7,IF(MH82-1&lt;=0,0,IF($C$37=Motors!$C$30,MAX(MAX(NZ$8:NZ82)*-1,NZ82-$C$39),MAX(0,MAX(NZ$8:NZ82)*-1,NZ82-$C$39))))</f>
        <v>0</v>
      </c>
      <c r="OA83" s="43">
        <f>IF(PS82=0,MIN('Drive Train'!$F$35-GK82*$C$19*'Drive Train'!$F$39,OA82+$C$39)-$C$7,IF(MI82-1&lt;=0,0,IF($C$37=Motors!$C$30,MAX(MAX(OA$8:OA82)*-1,OA82-$C$39),MAX(0,MAX(OA$8:OA82)*-1,OA82-$C$39))))</f>
        <v>0</v>
      </c>
      <c r="OB83" s="47">
        <f t="shared" si="662"/>
        <v>3.0000000000000018</v>
      </c>
      <c r="OC83" s="43">
        <f>'Drive Train'!$F$35-(FQ83*$C$13)*$C$19*'Drive Train'!$F$39</f>
        <v>12.4</v>
      </c>
      <c r="OD83" s="43">
        <f>'Drive Train'!$F$35-(FR83*$C$13)*$C$19*'Drive Train'!$F$39</f>
        <v>12.4</v>
      </c>
      <c r="OE83" s="43">
        <f>'Drive Train'!$F$35-(FS83*$C$13)*$C$19*'Drive Train'!$F$39</f>
        <v>12.4</v>
      </c>
      <c r="OF83" s="43">
        <f>'Drive Train'!$F$35-(FT83*$C$13)*$C$19*'Drive Train'!$F$39</f>
        <v>12.4</v>
      </c>
      <c r="OG83" s="43">
        <f>'Drive Train'!$F$35-(FU83*$C$13)*$C$19*'Drive Train'!$F$39</f>
        <v>12.4</v>
      </c>
      <c r="OH83" s="43">
        <f>'Drive Train'!$F$35-(FV83*$C$13)*$C$19*'Drive Train'!$F$39</f>
        <v>12.4</v>
      </c>
      <c r="OI83" s="43">
        <f>'Drive Train'!$F$35-(FW83*$C$13)*$C$19*'Drive Train'!$F$39</f>
        <v>12.4</v>
      </c>
      <c r="OJ83" s="43">
        <f>'Drive Train'!$F$35-(FX83*$C$13)*$C$19*'Drive Train'!$F$39</f>
        <v>12.4</v>
      </c>
      <c r="OK83" s="43">
        <f>'Drive Train'!$F$35-(FY83*$C$13)*$C$19*'Drive Train'!$F$39</f>
        <v>12.4</v>
      </c>
      <c r="OL83" s="43">
        <f>'Drive Train'!$F$35-(FZ83*$C$13)*$C$19*'Drive Train'!$F$39</f>
        <v>12.4</v>
      </c>
      <c r="OM83" s="43">
        <f>'Drive Train'!$F$35-(GA83*$C$13)*$C$19*'Drive Train'!$F$39</f>
        <v>12.4</v>
      </c>
      <c r="ON83" s="43">
        <f>'Drive Train'!$F$35-(GB83*$C$13)*$C$19*'Drive Train'!$F$39</f>
        <v>12.335844999999999</v>
      </c>
      <c r="OO83" s="43">
        <f>'Drive Train'!$F$35-(GC83*$C$13)*$C$19*'Drive Train'!$F$39</f>
        <v>12.4</v>
      </c>
      <c r="OP83" s="43">
        <f>'Drive Train'!$F$35-(GD83*$C$13)*$C$19*'Drive Train'!$F$39</f>
        <v>12.4</v>
      </c>
      <c r="OQ83" s="43">
        <f>'Drive Train'!$F$35-(GE83*$C$13)*$C$19*'Drive Train'!$F$39</f>
        <v>12.4</v>
      </c>
      <c r="OR83" s="43">
        <f>'Drive Train'!$F$35-(GF83*$C$13)*$C$19*'Drive Train'!$F$39</f>
        <v>12.4</v>
      </c>
      <c r="OS83" s="43">
        <f>'Drive Train'!$F$35-(GG83*$C$13)*$C$19*'Drive Train'!$F$39</f>
        <v>12.4</v>
      </c>
      <c r="OT83" s="43">
        <f>'Drive Train'!$F$35-(GH83*$C$13)*$C$19*'Drive Train'!$F$39</f>
        <v>12.4</v>
      </c>
      <c r="OU83" s="43">
        <f>'Drive Train'!$F$35-(GI83*$C$13)*$C$19*'Drive Train'!$F$39</f>
        <v>12.4</v>
      </c>
      <c r="OV83" s="43">
        <f>'Drive Train'!$F$35-(GJ83*$C$13)*$C$19*'Drive Train'!$F$39</f>
        <v>12.4</v>
      </c>
      <c r="OW83" s="43">
        <f>'Drive Train'!$F$35-(GK83*$C$13)*$C$19*'Drive Train'!$F$39</f>
        <v>12.4</v>
      </c>
      <c r="OX83" s="47">
        <f t="shared" si="663"/>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190">
        <f t="shared" si="664"/>
        <v>3.0000000000000018</v>
      </c>
      <c r="PU83" s="43">
        <f t="shared" si="665"/>
        <v>15.29521453649356</v>
      </c>
      <c r="PV83" s="43">
        <f t="shared" si="666"/>
        <v>22.900200336135644</v>
      </c>
      <c r="PW83" s="43">
        <f t="shared" si="667"/>
        <v>19.659205245198354</v>
      </c>
      <c r="PX83" s="43">
        <f t="shared" si="668"/>
        <v>15.922362554936914</v>
      </c>
      <c r="PY83" s="43">
        <f t="shared" si="669"/>
        <v>13.997470007769731</v>
      </c>
      <c r="PZ83" s="43">
        <f t="shared" si="670"/>
        <v>12.208295022960858</v>
      </c>
      <c r="QA83" s="43">
        <f t="shared" si="671"/>
        <v>11.812774381794295</v>
      </c>
      <c r="QB83" s="43">
        <f t="shared" si="672"/>
        <v>11.153060367918922</v>
      </c>
      <c r="QC83" s="43">
        <f t="shared" si="673"/>
        <v>10.945422930559467</v>
      </c>
      <c r="QD83" s="43">
        <f t="shared" si="674"/>
        <v>10.744299234348867</v>
      </c>
      <c r="QE83" s="43">
        <f t="shared" si="675"/>
        <v>10.598935127087987</v>
      </c>
      <c r="QF83" s="43">
        <f t="shared" si="676"/>
        <v>14.465870911342812</v>
      </c>
      <c r="QG83" s="43">
        <f t="shared" si="677"/>
        <v>14.869846649016338</v>
      </c>
      <c r="QH83" s="43">
        <f t="shared" si="678"/>
        <v>15.34277343263344</v>
      </c>
      <c r="QI83" s="43">
        <f t="shared" si="679"/>
        <v>15.225720822529869</v>
      </c>
      <c r="QJ83" s="43">
        <f t="shared" si="680"/>
        <v>15.866407696386977</v>
      </c>
      <c r="QK83" s="43">
        <f t="shared" si="681"/>
        <v>16.23173898600314</v>
      </c>
      <c r="QL83" s="43">
        <f t="shared" si="682"/>
        <v>16.322777686005129</v>
      </c>
      <c r="QM83" s="43">
        <f t="shared" si="683"/>
        <v>16.11264101882972</v>
      </c>
      <c r="QN83" s="43">
        <f t="shared" si="684"/>
        <v>16.187403996628273</v>
      </c>
      <c r="QO83" s="43">
        <f t="shared" si="685"/>
        <v>16.005121974387158</v>
      </c>
      <c r="QP83" s="47">
        <f t="shared" si="686"/>
        <v>3.0000000000000018</v>
      </c>
      <c r="QQ83" s="43">
        <f t="shared" si="501"/>
        <v>0</v>
      </c>
      <c r="QR83" s="43">
        <f t="shared" si="502"/>
        <v>0</v>
      </c>
      <c r="QS83" s="43">
        <f t="shared" si="503"/>
        <v>0</v>
      </c>
      <c r="QT83" s="43">
        <f t="shared" si="504"/>
        <v>0</v>
      </c>
      <c r="QU83" s="43">
        <f t="shared" si="505"/>
        <v>0</v>
      </c>
      <c r="QV83" s="43">
        <f t="shared" si="506"/>
        <v>0</v>
      </c>
      <c r="QW83" s="43">
        <f t="shared" si="507"/>
        <v>0</v>
      </c>
      <c r="QX83" s="43">
        <f t="shared" si="508"/>
        <v>0</v>
      </c>
      <c r="QY83" s="43">
        <f t="shared" si="509"/>
        <v>0</v>
      </c>
      <c r="QZ83" s="43">
        <f t="shared" si="510"/>
        <v>0</v>
      </c>
      <c r="RA83" s="43">
        <f t="shared" si="511"/>
        <v>0</v>
      </c>
      <c r="RB83" s="43">
        <f t="shared" si="512"/>
        <v>1.9887219367401461E-2</v>
      </c>
      <c r="RC83" s="43">
        <f t="shared" si="513"/>
        <v>0</v>
      </c>
      <c r="RD83" s="43">
        <f t="shared" si="514"/>
        <v>0</v>
      </c>
      <c r="RE83" s="43">
        <f t="shared" si="515"/>
        <v>0</v>
      </c>
      <c r="RF83" s="43">
        <f t="shared" si="516"/>
        <v>0</v>
      </c>
      <c r="RG83" s="43">
        <f t="shared" si="517"/>
        <v>0</v>
      </c>
      <c r="RH83" s="43">
        <f t="shared" si="518"/>
        <v>0</v>
      </c>
      <c r="RI83" s="43">
        <f t="shared" si="519"/>
        <v>0</v>
      </c>
      <c r="RJ83" s="43">
        <f t="shared" si="520"/>
        <v>0</v>
      </c>
      <c r="RK83" s="43">
        <f t="shared" si="521"/>
        <v>0</v>
      </c>
      <c r="RL83" s="47">
        <f t="shared" si="687"/>
        <v>3.0000000000000018</v>
      </c>
      <c r="RM83" s="2">
        <f>IF(AND(LO83&gt;=LO$6*'Drive Train'!$AA$52,LO83&lt;=LO$6*'Drive Train'!$AA$53,KS83=0,JW83=0,EU83&gt;0),$C$17,0)</f>
        <v>0</v>
      </c>
      <c r="RN83" s="2">
        <f>IF(AND(LP83&gt;=LP$6*'Drive Train'!$AA$52,LP83&lt;=LP$6*'Drive Train'!$AA$53,KT83=0,JX83=0,EV83&gt;0),$C$17,0)</f>
        <v>0</v>
      </c>
      <c r="RO83" s="2">
        <f>IF(AND(LQ83&gt;=LQ$6*'Drive Train'!$AA$52,LQ83&lt;=LQ$6*'Drive Train'!$AA$53,KU83=0,JY83=0,EW83&gt;0),$C$17,0)</f>
        <v>0</v>
      </c>
      <c r="RP83" s="2">
        <f>IF(AND(LR83&gt;=LR$6*'Drive Train'!$AA$52,LR83&lt;=LR$6*'Drive Train'!$AA$53,KV83=0,JZ83=0,EX83&gt;0),$C$17,0)</f>
        <v>0</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v>
      </c>
      <c r="RY83" s="2">
        <f>IF(AND(MA83&gt;=MA$6*'Drive Train'!$AA$52,MA83&lt;=MA$6*'Drive Train'!$AA$53,LE83=0,KI83=0,FG83&gt;0),$C$17,0)</f>
        <v>0</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688"/>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689"/>
        <v>3.0000000000000018</v>
      </c>
    </row>
    <row r="84" spans="2:524" x14ac:dyDescent="0.3">
      <c r="C84" s="3" t="str">
        <f>C59</f>
        <v>Power Used (mAh)</v>
      </c>
      <c r="E84" s="105">
        <f>RA6*'Drive Train'!$F$31+E73</f>
        <v>65.675201556047213</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52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47">
        <f t="shared" si="523"/>
        <v>3.0400000000000018</v>
      </c>
      <c r="AO84" s="36">
        <f>LO84*12*60/(PI() * 'Drive Train'!$F$15)/S$6*ABS(S84)</f>
        <v>0</v>
      </c>
      <c r="AP84" s="36">
        <f>LP84*12*60/(PI() * 'Drive Train'!$F$15)/T$6*ABS(T84)</f>
        <v>0</v>
      </c>
      <c r="AQ84" s="36">
        <f>LQ84*12*60/(PI() * 'Drive Train'!$F$15)/U$6*ABS(U84)</f>
        <v>0</v>
      </c>
      <c r="AR84" s="36">
        <f>LR84*12*60/(PI() * 'Drive Train'!$F$15)/V$6*ABS(V84)</f>
        <v>0</v>
      </c>
      <c r="AS84" s="36">
        <f>LS84*12*60/(PI() * 'Drive Train'!$F$15)/W$6*ABS(W84)</f>
        <v>0</v>
      </c>
      <c r="AT84" s="36">
        <f>LT84*12*60/(PI() * 'Drive Train'!$F$15)/X$6*ABS(X84)</f>
        <v>0</v>
      </c>
      <c r="AU84" s="36">
        <f>LU84*12*60/(PI() * 'Drive Train'!$F$15)/Y$6*ABS(Y84)</f>
        <v>0</v>
      </c>
      <c r="AV84" s="36">
        <f>LV84*12*60/(PI() * 'Drive Train'!$F$15)/Z$6*ABS(Z84)</f>
        <v>0</v>
      </c>
      <c r="AW84" s="36">
        <f>LW84*12*60/(PI() * 'Drive Train'!$F$15)/AA$6*ABS(AA84)</f>
        <v>0</v>
      </c>
      <c r="AX84" s="36">
        <f>LX84*12*60/(PI() * 'Drive Train'!$F$15)/AB$6*ABS(AB84)</f>
        <v>0</v>
      </c>
      <c r="AY84" s="36">
        <f>LY84*12*60/(PI() * 'Drive Train'!$F$15)/AC$6*ABS(AC84)</f>
        <v>0</v>
      </c>
      <c r="AZ84" s="36">
        <f>LZ84*12*60/(PI() * 'Drive Train'!$F$15)/AD$6*ABS(AD84)</f>
        <v>0</v>
      </c>
      <c r="BA84" s="36">
        <f>MA84*12*60/(PI() * 'Drive Train'!$F$15)/AE$6*ABS(AE84)</f>
        <v>0</v>
      </c>
      <c r="BB84" s="36">
        <f>MB84*12*60/(PI() * 'Drive Train'!$F$15)/AF$6*ABS(AF84)</f>
        <v>0</v>
      </c>
      <c r="BC84" s="36">
        <f>MC84*12*60/(PI() * 'Drive Train'!$F$15)/AG$6*ABS(AG84)</f>
        <v>0</v>
      </c>
      <c r="BD84" s="36">
        <f>MD84*12*60/(PI() * 'Drive Train'!$F$15)/AH$6*ABS(AH84)</f>
        <v>0</v>
      </c>
      <c r="BE84" s="36">
        <f>ME84*12*60/(PI() * 'Drive Train'!$F$15)/AI$6*ABS(AI84)</f>
        <v>0</v>
      </c>
      <c r="BF84" s="36">
        <f>MF84*12*60/(PI() * 'Drive Train'!$F$15)/AJ$6*ABS(AJ84)</f>
        <v>0</v>
      </c>
      <c r="BG84" s="36">
        <f>MG84*12*60/(PI() * 'Drive Train'!$F$15)/AK$6*ABS(AK84)</f>
        <v>0</v>
      </c>
      <c r="BH84" s="36">
        <f>MH84*12*60/(PI() * 'Drive Train'!$F$15)/AL$6*ABS(AL84)</f>
        <v>0</v>
      </c>
      <c r="BI84" s="36">
        <f>MI84*12*60/(PI() * 'Drive Train'!$F$15)/AM$6*ABS(AM84)</f>
        <v>0</v>
      </c>
      <c r="BJ84" s="47">
        <f t="shared" si="455"/>
        <v>3.0400000000000018</v>
      </c>
      <c r="BK84" s="2">
        <f>IF(OR(KS83=1,AND($C$37=Motors!$C$32,OY83=1)),0,IF(NG84=0,-(CG83+$C$15)/($C$14-$C$15)*$C$12,($C$11*S84-AO84)/($C$11*S84)*$C$12*S84))</f>
        <v>0</v>
      </c>
      <c r="BL84" s="2">
        <f>IF(OR(KT83=1,AND($C$37=Motors!$C$32,OZ83=1)),0,IF(NH84=0,-(CH83+$C$15)/($C$14-$C$15)*$C$12,($C$11*T84-AP84)/($C$11*T84)*$C$12*T84))</f>
        <v>0</v>
      </c>
      <c r="BM84" s="2">
        <f>IF(OR(KU83=1,AND($C$37=Motors!$C$32,PA83=1)),0,IF(NI84=0,-(CI83+$C$15)/($C$14-$C$15)*$C$12,($C$11*U84-AQ84)/($C$11*U84)*$C$12*U84))</f>
        <v>0</v>
      </c>
      <c r="BN84" s="2">
        <f>IF(OR(KV83=1,AND($C$37=Motors!$C$32,PB83=1)),0,IF(NJ84=0,-(CJ83+$C$15)/($C$14-$C$15)*$C$12,($C$11*V84-AR84)/($C$11*V84)*$C$12*V84))</f>
        <v>0</v>
      </c>
      <c r="BO84" s="2">
        <f>IF(OR(KW83=1,AND($C$37=Motors!$C$32,PC83=1)),0,IF(NK84=0,-(CK83+$C$15)/($C$14-$C$15)*$C$12,($C$11*W84-AS84)/($C$11*W84)*$C$12*W84))</f>
        <v>0</v>
      </c>
      <c r="BP84" s="2">
        <f>IF(OR(KX83=1,AND($C$37=Motors!$C$32,PD83=1)),0,IF(NL84=0,-(CL83+$C$15)/($C$14-$C$15)*$C$12,($C$11*X84-AT84)/($C$11*X84)*$C$12*X84))</f>
        <v>0</v>
      </c>
      <c r="BQ84" s="2">
        <f>IF(OR(KY83=1,AND($C$37=Motors!$C$32,PE83=1)),0,IF(NM84=0,-(CM83+$C$15)/($C$14-$C$15)*$C$12,($C$11*Y84-AU84)/($C$11*Y84)*$C$12*Y84))</f>
        <v>0</v>
      </c>
      <c r="BR84" s="2">
        <f>IF(OR(KZ83=1,AND($C$37=Motors!$C$32,PF83=1)),0,IF(NN84=0,-(CN83+$C$15)/($C$14-$C$15)*$C$12,($C$11*Z84-AV84)/($C$11*Z84)*$C$12*Z84))</f>
        <v>0</v>
      </c>
      <c r="BS84" s="2">
        <f>IF(OR(LA83=1,AND($C$37=Motors!$C$32,PG83=1)),0,IF(NO84=0,-(CO83+$C$15)/($C$14-$C$15)*$C$12,($C$11*AA84-AW84)/($C$11*AA84)*$C$12*AA84))</f>
        <v>0</v>
      </c>
      <c r="BT84" s="2">
        <f>IF(OR(LB83=1,AND($C$37=Motors!$C$32,PH83=1)),0,IF(NP84=0,-(CP83+$C$15)/($C$14-$C$15)*$C$12,($C$11*AB84-AX84)/($C$11*AB84)*$C$12*AB84))</f>
        <v>0</v>
      </c>
      <c r="BU84" s="2">
        <f>IF(OR(LC83=1,AND($C$37=Motors!$C$32,PI83=1)),0,IF(NQ84=0,-(CQ83+$C$15)/($C$14-$C$15)*$C$12,($C$11*AC84-AY84)/($C$11*AC84)*$C$12*AC84))</f>
        <v>0</v>
      </c>
      <c r="BV84" s="2">
        <f>IF(OR(LD83=1,AND($C$37=Motors!$C$32,PJ83=1)),0,IF(NR84=0,-(CR83+$C$15)/($C$14-$C$15)*$C$12,($C$11*AD84-AZ84)/($C$11*AD84)*$C$12*AD84))</f>
        <v>0</v>
      </c>
      <c r="BW84" s="2">
        <f>IF(OR(LE83=1,AND($C$37=Motors!$C$32,PK83=1)),0,IF(NS84=0,-(CS83+$C$15)/($C$14-$C$15)*$C$12,($C$11*AE84-BA84)/($C$11*AE84)*$C$12*AE84))</f>
        <v>0</v>
      </c>
      <c r="BX84" s="2">
        <f>IF(OR(LF83=1,AND($C$37=Motors!$C$32,PL83=1)),0,IF(NT84=0,-(CT83+$C$15)/($C$14-$C$15)*$C$12,($C$11*AF84-BB84)/($C$11*AF84)*$C$12*AF84))</f>
        <v>0</v>
      </c>
      <c r="BY84" s="2">
        <f>IF(OR(LG83=1,AND($C$37=Motors!$C$32,PM83=1)),0,IF(NU84=0,-(CU83+$C$15)/($C$14-$C$15)*$C$12,($C$11*AG84-BC84)/($C$11*AG84)*$C$12*AG84))</f>
        <v>0</v>
      </c>
      <c r="BZ84" s="2">
        <f>IF(OR(LH83=1,AND($C$37=Motors!$C$32,PN83=1)),0,IF(NV84=0,-(CV83+$C$15)/($C$14-$C$15)*$C$12,($C$11*AH84-BD84)/($C$11*AH84)*$C$12*AH84))</f>
        <v>0</v>
      </c>
      <c r="CA84" s="2">
        <f>IF(OR(LI83=1,AND($C$37=Motors!$C$32,PO83=1)),0,IF(NW84=0,-(CW83+$C$15)/($C$14-$C$15)*$C$12,($C$11*AI84-BE84)/($C$11*AI84)*$C$12*AI84))</f>
        <v>0</v>
      </c>
      <c r="CB84" s="2">
        <f>IF(OR(LJ83=1,AND($C$37=Motors!$C$32,PP83=1)),0,IF(NX84=0,-(CX83+$C$15)/($C$14-$C$15)*$C$12,($C$11*AJ84-BF84)/($C$11*AJ84)*$C$12*AJ84))</f>
        <v>0</v>
      </c>
      <c r="CC84" s="2">
        <f>IF(OR(LK83=1,AND($C$37=Motors!$C$32,PQ83=1)),0,IF(NY84=0,-(CY83+$C$15)/($C$14-$C$15)*$C$12,($C$11*AK84-BG84)/($C$11*AK84)*$C$12*AK84))</f>
        <v>0</v>
      </c>
      <c r="CD84" s="2">
        <f>IF(OR(LL83=1,AND($C$37=Motors!$C$32,PR83=1)),0,IF(NZ84=0,-(CZ83+$C$15)/($C$14-$C$15)*$C$12,($C$11*AL84-BH84)/($C$11*AL84)*$C$12*AL84))</f>
        <v>0</v>
      </c>
      <c r="CE84" s="2">
        <f>IF(OR(LM83=1,AND($C$37=Motors!$C$32,PS83=1)),0,IF(OA84=0,-(DA83+$C$15)/($C$14-$C$15)*$C$12,($C$11*AM84-BI84)/($C$11*AM84)*$C$12*AM84))</f>
        <v>0</v>
      </c>
      <c r="CF84" s="47">
        <f t="shared" si="456"/>
        <v>3.0400000000000018</v>
      </c>
      <c r="CG84" s="43">
        <f>IF(AND(KS83=1,OY83=1),0,ABS(BK84/$C$12*($C$14-$C$15)+$C$15) *'Drive Train'!$AA$49 + CG83*(1-'Drive Train'!$AA$49))</f>
        <v>0</v>
      </c>
      <c r="CH84" s="43">
        <f>IF(AND(KT83=1,OZ83=1),0,ABS(BL84/$C$12*($C$14-$C$15)+$C$15) *'Drive Train'!$AA$49 + CH83*(1-'Drive Train'!$AA$49))</f>
        <v>0</v>
      </c>
      <c r="CI84" s="43">
        <f>IF(AND(KU83=1,PA83=1),0,ABS(BM84/$C$12*($C$14-$C$15)+$C$15) *'Drive Train'!$AA$49 + CI83*(1-'Drive Train'!$AA$49))</f>
        <v>0</v>
      </c>
      <c r="CJ84" s="43">
        <f>IF(AND(KV83=1,PB83=1),0,ABS(BN84/$C$12*($C$14-$C$15)+$C$15) *'Drive Train'!$AA$49 + CJ83*(1-'Drive Train'!$AA$49))</f>
        <v>0</v>
      </c>
      <c r="CK84" s="43">
        <f>IF(AND(KW83=1,PC83=1),0,ABS(BO84/$C$12*($C$14-$C$15)+$C$15) *'Drive Train'!$AA$49 + CK83*(1-'Drive Train'!$AA$49))</f>
        <v>0</v>
      </c>
      <c r="CL84" s="43">
        <f>IF(AND(KX83=1,PD83=1),0,ABS(BP84/$C$12*($C$14-$C$15)+$C$15) *'Drive Train'!$AA$49 + CL83*(1-'Drive Train'!$AA$49))</f>
        <v>0</v>
      </c>
      <c r="CM84" s="43">
        <f>IF(AND(KY83=1,PE83=1),0,ABS(BQ84/$C$12*($C$14-$C$15)+$C$15) *'Drive Train'!$AA$49 + CM83*(1-'Drive Train'!$AA$49))</f>
        <v>0</v>
      </c>
      <c r="CN84" s="43">
        <f>IF(AND(KZ83=1,PF83=1),0,ABS(BR84/$C$12*($C$14-$C$15)+$C$15) *'Drive Train'!$AA$49 + CN83*(1-'Drive Train'!$AA$49))</f>
        <v>0</v>
      </c>
      <c r="CO84" s="43">
        <f>IF(AND(LA83=1,PG83=1),0,ABS(BS84/$C$12*($C$14-$C$15)+$C$15) *'Drive Train'!$AA$49 + CO83*(1-'Drive Train'!$AA$49))</f>
        <v>0</v>
      </c>
      <c r="CP84" s="43">
        <f>IF(AND(LB83=1,PH83=1),0,ABS(BT84/$C$12*($C$14-$C$15)+$C$15) *'Drive Train'!$AA$49 + CP83*(1-'Drive Train'!$AA$49))</f>
        <v>0</v>
      </c>
      <c r="CQ84" s="43">
        <f>IF(AND(LC83=1,PI83=1),0,ABS(BU84/$C$12*($C$14-$C$15)+$C$15) *'Drive Train'!$AA$49 + CQ83*(1-'Drive Train'!$AA$49))</f>
        <v>0</v>
      </c>
      <c r="CR84" s="43">
        <f>IF(AND(LD83=1,PJ83=1),0,ABS(BV84/$C$12*($C$14-$C$15)+$C$15) *'Drive Train'!$AA$49 + CR83*(1-'Drive Train'!$AA$49))</f>
        <v>1.5275000000000023</v>
      </c>
      <c r="CS84" s="43">
        <f>IF(AND(LE83=1,PK83=1),0,ABS(BW84/$C$12*($C$14-$C$15)+$C$15) *'Drive Train'!$AA$49 + CS83*(1-'Drive Train'!$AA$49))</f>
        <v>0</v>
      </c>
      <c r="CT84" s="43">
        <f>IF(AND(LF83=1,PL83=1),0,ABS(BX84/$C$12*($C$14-$C$15)+$C$15) *'Drive Train'!$AA$49 + CT83*(1-'Drive Train'!$AA$49))</f>
        <v>0</v>
      </c>
      <c r="CU84" s="43">
        <f>IF(AND(LG83=1,PM83=1),0,ABS(BY84/$C$12*($C$14-$C$15)+$C$15) *'Drive Train'!$AA$49 + CU83*(1-'Drive Train'!$AA$49))</f>
        <v>0</v>
      </c>
      <c r="CV84" s="43">
        <f>IF(AND(LH83=1,PN83=1),0,ABS(BZ84/$C$12*($C$14-$C$15)+$C$15) *'Drive Train'!$AA$49 + CV83*(1-'Drive Train'!$AA$49))</f>
        <v>0</v>
      </c>
      <c r="CW84" s="43">
        <f>IF(AND(LI83=1,PO83=1),0,ABS(CA84/$C$12*($C$14-$C$15)+$C$15) *'Drive Train'!$AA$49 + CW83*(1-'Drive Train'!$AA$49))</f>
        <v>0</v>
      </c>
      <c r="CX84" s="43">
        <f>IF(AND(LJ83=1,PP83=1),0,ABS(CB84/$C$12*($C$14-$C$15)+$C$15) *'Drive Train'!$AA$49 + CX83*(1-'Drive Train'!$AA$49))</f>
        <v>0</v>
      </c>
      <c r="CY84" s="43">
        <f>IF(AND(LK83=1,PQ83=1),0,ABS(CC84/$C$12*($C$14-$C$15)+$C$15) *'Drive Train'!$AA$49 + CY83*(1-'Drive Train'!$AA$49))</f>
        <v>0</v>
      </c>
      <c r="CZ84" s="43">
        <f>IF(AND(LL83=1,PR83=1),0,ABS(CD84/$C$12*($C$14-$C$15)+$C$15) *'Drive Train'!$AA$49 + CZ83*(1-'Drive Train'!$AA$49))</f>
        <v>0</v>
      </c>
      <c r="DA84" s="43">
        <f>IF(AND(LM83=1,PS83=1),0,ABS(CE84/$C$12*($C$14-$C$15)+$C$15) *'Drive Train'!$AA$49 + DA83*(1-'Drive Train'!$AA$49))</f>
        <v>0</v>
      </c>
      <c r="DB84" s="47">
        <f t="shared" si="524"/>
        <v>3.0400000000000018</v>
      </c>
      <c r="DC84" s="43">
        <f t="shared" si="457"/>
        <v>0</v>
      </c>
      <c r="DD84" s="43">
        <f t="shared" si="458"/>
        <v>0</v>
      </c>
      <c r="DE84" s="43">
        <f t="shared" si="459"/>
        <v>0</v>
      </c>
      <c r="DF84" s="43">
        <f t="shared" si="460"/>
        <v>0</v>
      </c>
      <c r="DG84" s="43">
        <f t="shared" si="461"/>
        <v>0</v>
      </c>
      <c r="DH84" s="43">
        <f t="shared" si="462"/>
        <v>0</v>
      </c>
      <c r="DI84" s="43">
        <f t="shared" si="463"/>
        <v>0</v>
      </c>
      <c r="DJ84" s="43">
        <f t="shared" si="464"/>
        <v>0</v>
      </c>
      <c r="DK84" s="43">
        <f t="shared" si="465"/>
        <v>0</v>
      </c>
      <c r="DL84" s="43">
        <f t="shared" si="466"/>
        <v>0</v>
      </c>
      <c r="DM84" s="43">
        <f t="shared" si="467"/>
        <v>0</v>
      </c>
      <c r="DN84" s="43">
        <f t="shared" si="468"/>
        <v>1.5275000000000023</v>
      </c>
      <c r="DO84" s="43">
        <f t="shared" si="469"/>
        <v>0</v>
      </c>
      <c r="DP84" s="43">
        <f t="shared" si="470"/>
        <v>0</v>
      </c>
      <c r="DQ84" s="43">
        <f t="shared" si="471"/>
        <v>0</v>
      </c>
      <c r="DR84" s="43">
        <f t="shared" si="472"/>
        <v>0</v>
      </c>
      <c r="DS84" s="43">
        <f t="shared" si="473"/>
        <v>0</v>
      </c>
      <c r="DT84" s="43">
        <f t="shared" si="474"/>
        <v>0</v>
      </c>
      <c r="DU84" s="43">
        <f t="shared" si="475"/>
        <v>0</v>
      </c>
      <c r="DV84" s="43">
        <f t="shared" si="476"/>
        <v>0</v>
      </c>
      <c r="DW84" s="43">
        <f t="shared" si="477"/>
        <v>0</v>
      </c>
      <c r="DX84" s="47">
        <f t="shared" si="525"/>
        <v>3.0400000000000018</v>
      </c>
      <c r="DY84" s="2">
        <f>IF(OY84=0,($C$23/0.4536*IF(ISNA(MK83),'Drive Train'!$F$16,'Drive Train'!$F$17)*4.448*$C$24*S$6)*SIGN(BK84),BK84)</f>
        <v>0</v>
      </c>
      <c r="DZ84" s="2">
        <f>IF(OZ84=0,($C$23/0.4536*IF(ISNA(ML83),'Drive Train'!$F$16,'Drive Train'!$F$17)*4.448*$C$24*$C$21*T$6)*SIGN(BL84),BL84)</f>
        <v>0</v>
      </c>
      <c r="EA84" s="2">
        <f>IF(PA84=0,($C$23/0.4536*IF(ISNA(MM83),'Drive Train'!$F$16,'Drive Train'!$F$17)*4.448*$C$24*$C$21*U$6)*SIGN(BM84),BM84)</f>
        <v>0</v>
      </c>
      <c r="EB84" s="2">
        <f>IF(PB84=0,($C$23/0.4536*IF(ISNA(MN83),'Drive Train'!$F$16,'Drive Train'!$F$17)*4.448*$C$24*$C$21*V$6)*SIGN(BN84),BN84)</f>
        <v>0</v>
      </c>
      <c r="EC84" s="2">
        <f>IF(PC84=0,($C$23/0.4536*IF(ISNA(MO83),'Drive Train'!$F$16,'Drive Train'!$F$17)*4.448*$C$24*$C$21*W$6)*SIGN(BO84),BO84)</f>
        <v>0</v>
      </c>
      <c r="ED84" s="2">
        <f>IF(PD84=0,($C$23/0.4536*IF(ISNA(MP83),'Drive Train'!$F$16,'Drive Train'!$F$17)*4.448*$C$24*$C$21*X$6)*SIGN(BP84),BP84)</f>
        <v>0</v>
      </c>
      <c r="EE84" s="2">
        <f>IF(PE84=0,($C$23/0.4536*IF(ISNA(MQ83),'Drive Train'!$F$16,'Drive Train'!$F$17)*4.448*$C$24*$C$21*Y$6)*SIGN(BQ84),BQ84)</f>
        <v>0</v>
      </c>
      <c r="EF84" s="2">
        <f>IF(PF84=0,($C$23/0.4536*IF(ISNA(MR83),'Drive Train'!$F$16,'Drive Train'!$F$17)*4.448*$C$24*$C$21*Z$6)*SIGN(BR84),BR84)</f>
        <v>0</v>
      </c>
      <c r="EG84" s="2">
        <f>IF(PG84=0,($C$23/0.4536*IF(ISNA(MS83),'Drive Train'!$F$16,'Drive Train'!$F$17)*4.448*$C$24*$C$21*AA$6)*SIGN(BS84),BS84)</f>
        <v>0</v>
      </c>
      <c r="EH84" s="2">
        <f>IF(PH84=0,($C$23/0.4536*IF(ISNA(MT83),'Drive Train'!$F$16,'Drive Train'!$F$17)*4.448*$C$24*$C$21*AB$6)*SIGN(BT84),BT84)</f>
        <v>0</v>
      </c>
      <c r="EI84" s="2">
        <f>IF(PI84=0,($C$23/0.4536*IF(ISNA(MU83),'Drive Train'!$F$16,'Drive Train'!$F$17)*4.448*$C$24*$C$21*AC$6)*SIGN(BU84),BU84)</f>
        <v>0</v>
      </c>
      <c r="EJ84" s="2">
        <f>IF(PJ84=0,($C$23/0.4536*IF(ISNA(MV83),'Drive Train'!$F$16,'Drive Train'!$F$17)*4.448*$C$24*$C$21*AD$6)*SIGN(BV84),BV84)</f>
        <v>0</v>
      </c>
      <c r="EK84" s="2">
        <f>IF(PK84=0,($C$23/0.4536*IF(ISNA(MW83),'Drive Train'!$F$16,'Drive Train'!$F$17)*4.448*$C$24*$C$21*AE$6)*SIGN(BW84),BW84)</f>
        <v>0</v>
      </c>
      <c r="EL84" s="2">
        <f>IF(PL84=0,($C$23/0.4536*IF(ISNA(MX83),'Drive Train'!$F$16,'Drive Train'!$F$17)*4.448*$C$24*$C$21*AF$6)*SIGN(BX84),BX84)</f>
        <v>0</v>
      </c>
      <c r="EM84" s="2">
        <f>IF(PM84=0,($C$23/0.4536*IF(ISNA(MY83),'Drive Train'!$F$16,'Drive Train'!$F$17)*4.448*$C$24*$C$21*AG$6)*SIGN(BY84),BY84)</f>
        <v>0</v>
      </c>
      <c r="EN84" s="2">
        <f>IF(PN84=0,($C$23/0.4536*IF(ISNA(MZ83),'Drive Train'!$F$16,'Drive Train'!$F$17)*4.448*$C$24*$C$21*AH$6)*SIGN(BZ84),BZ84)</f>
        <v>0</v>
      </c>
      <c r="EO84" s="2">
        <f>IF(PO84=0,($C$23/0.4536*IF(ISNA(NA83),'Drive Train'!$F$16,'Drive Train'!$F$17)*4.448*$C$24*$C$21*AI$6)*SIGN(CA84),CA84)</f>
        <v>0</v>
      </c>
      <c r="EP84" s="2">
        <f>IF(PP84=0,($C$23/0.4536*IF(ISNA(NB83),'Drive Train'!$F$16,'Drive Train'!$F$17)*4.448*$C$24*$C$21*AJ$6)*SIGN(CB84),CB84)</f>
        <v>0</v>
      </c>
      <c r="EQ84" s="2">
        <f>IF(PQ84=0,($C$23/0.4536*IF(ISNA(NC83),'Drive Train'!$F$16,'Drive Train'!$F$17)*4.448*$C$24*$C$21*AK$6)*SIGN(CC84),CC84)</f>
        <v>0</v>
      </c>
      <c r="ER84" s="2">
        <f>IF(PR84=0,($C$23/0.4536*IF(ISNA(ND83),'Drive Train'!$F$16,'Drive Train'!$F$17)*4.448*$C$24*$C$21*AL$6)*SIGN(CD84),CD84)</f>
        <v>0</v>
      </c>
      <c r="ES84" s="2">
        <f>IF(PS84=0,($C$23/0.4536*IF(ISNA(NE83),'Drive Train'!$F$16,'Drive Train'!$F$17)*4.448*$C$24*$C$21*AM$6)*SIGN(CE84),CE84)</f>
        <v>0</v>
      </c>
      <c r="ET84" s="47">
        <f t="shared" si="478"/>
        <v>3.0400000000000018</v>
      </c>
      <c r="EU84" s="2">
        <f>MAX(MIN(IF(AND(OY83=1,NG84&lt;0),-1,1)*(DC84-$C$15)/($C$14-$C$15)*$C$12*$C$21-$C$33*LO84/AO$6 -  OY83*$C$33/$C$21,DY83/$C$19),MAX(EU$8:EU83)*-1)</f>
        <v>-0.84420937587075306</v>
      </c>
      <c r="EV84" s="2">
        <f>MAX(MIN(IF(AND(OZ83=1,NH84&lt;0),-1,1)*(DD84-$C$15)/($C$14-$C$15)*$C$12*$C$21-$C$33*LP84/AP$6 -  OZ83*$C$33/$C$21,DZ83/$C$19),MAX(EV$8:EV83)*-1)</f>
        <v>-0.84420937587075306</v>
      </c>
      <c r="EW84" s="2">
        <f>MAX(MIN(IF(AND(PA83=1,NI84&lt;0),-1,1)*(DE84-$C$15)/($C$14-$C$15)*$C$12*$C$21-$C$33*LQ84/AQ$6 -  PA83*$C$33/$C$21,EA83/$C$19),MAX(EW$8:EW83)*-1)</f>
        <v>-0.84420937587075306</v>
      </c>
      <c r="EX84" s="2">
        <f>MAX(MIN(IF(AND(PB83=1,NJ84&lt;0),-1,1)*(DF84-$C$15)/($C$14-$C$15)*$C$12*$C$21-$C$33*LR84/AR$6 -  PB83*$C$33/$C$21,EB83/$C$19),MAX(EX$8:EX83)*-1)</f>
        <v>-0.84420937587075306</v>
      </c>
      <c r="EY84" s="2">
        <f>MAX(MIN(IF(AND(PC83=1,NK84&lt;0),-1,1)*(DG84-$C$15)/($C$14-$C$15)*$C$12*$C$21-$C$33*LS84/AS$6 -  PC83*$C$33/$C$21,EC83/$C$19),MAX(EY$8:EY83)*-1)</f>
        <v>-0.84420937587075306</v>
      </c>
      <c r="EZ84" s="2">
        <f>MAX(MIN(IF(AND(PD83=1,NL84&lt;0),-1,1)*(DH84-$C$15)/($C$14-$C$15)*$C$12*$C$21-$C$33*LT84/AT$6 -  PD83*$C$33/$C$21,ED83/$C$19),MAX(EZ$8:EZ83)*-1)</f>
        <v>-0.84420937587075306</v>
      </c>
      <c r="FA84" s="2">
        <f>MAX(MIN(IF(AND(PE83=1,NM84&lt;0),-1,1)*(DI84-$C$15)/($C$14-$C$15)*$C$12*$C$21-$C$33*LU84/AU$6 -  PE83*$C$33/$C$21,EE83/$C$19),MAX(FA$8:FA83)*-1)</f>
        <v>-0.84420937587075306</v>
      </c>
      <c r="FB84" s="2">
        <f>MAX(MIN(IF(AND(PF83=1,NN84&lt;0),-1,1)*(DJ84-$C$15)/($C$14-$C$15)*$C$12*$C$21-$C$33*LV84/AV$6 -  PF83*$C$33/$C$21,EF83/$C$19),MAX(FB$8:FB83)*-1)</f>
        <v>-0.84420937587075306</v>
      </c>
      <c r="FC84" s="2">
        <f>MAX(MIN(IF(AND(PG83=1,NO84&lt;0),-1,1)*(DK84-$C$15)/($C$14-$C$15)*$C$12*$C$21-$C$33*LW84/AW$6 -  PG83*$C$33/$C$21,EG83/$C$19),MAX(FC$8:FC83)*-1)</f>
        <v>-0.82444281081081083</v>
      </c>
      <c r="FD84" s="2">
        <f>MAX(MIN(IF(AND(PH83=1,NP84&lt;0),-1,1)*(DL84-$C$15)/($C$14-$C$15)*$C$12*$C$21-$C$33*LX84/AX$6 -  PH83*$C$33/$C$21,EH83/$C$19),MAX(FD$8:FD83)*-1)</f>
        <v>-0.74400936585365862</v>
      </c>
      <c r="FE84" s="2">
        <f>MAX(MIN(IF(AND(PI83=1,NQ84&lt;0),-1,1)*(DM84-$C$15)/($C$14-$C$15)*$C$12*$C$21-$C$33*LY84/AY$6 -  PI83*$C$33/$C$21,EI83/$C$19),MAX(FE$8:FE83)*-1)</f>
        <v>-0.6778751999999999</v>
      </c>
      <c r="FF84" s="2">
        <f>MAX(MIN(IF(AND(PJ83=1,NR84&lt;0),-1,1)*(DN84-$C$15)/($C$14-$C$15)*$C$12*$C$21-$C$33*LZ84/AZ$6 -  PJ83*$C$33/$C$21,EJ83/$C$19),MAX(FF$8:FF83)*-1)</f>
        <v>-0.36771041517476449</v>
      </c>
      <c r="FG84" s="2">
        <f>MAX(MIN(IF(AND(PK83=1,NS84&lt;0),-1,1)*(DO84-$C$15)/($C$14-$C$15)*$C$12*$C$21-$C$33*MA84/BA$6 -  PK83*$C$33/$C$21,EK83/$C$19),MAX(FG$8:FG83)*-1)</f>
        <v>-0.4460383340531891</v>
      </c>
      <c r="FH84" s="2">
        <f>MAX(MIN(IF(AND(PL83=1,NT84&lt;0),-1,1)*(DP84-$C$15)/($C$14-$C$15)*$C$12*$C$21-$C$33*MB84/BB$6 -  PL83*$C$33/$C$21,EL83/$C$19),MAX(FH$8:FH83)*-1)</f>
        <v>-0.52436625293161376</v>
      </c>
      <c r="FI84" s="2">
        <f>MAX(MIN(IF(AND(PM83=1,NU84&lt;0),-1,1)*(DQ84-$C$15)/($C$14-$C$15)*$C$12*$C$21-$C$33*MC84/BC$6 -  PM83*$C$33/$C$21,EM83/$C$19),MAX(FI$8:FI83)*-1)</f>
        <v>-0.60269417181003837</v>
      </c>
      <c r="FJ84" s="2">
        <f>MAX(MIN(IF(AND(PN83=1,NV84&lt;0),-1,1)*(DR84-$C$15)/($C$14-$C$15)*$C$12*$C$21-$C$33*MD84/BD$6 -  PN83*$C$33/$C$21,EN83/$C$19),MAX(FJ$8:FJ83)*-1)</f>
        <v>-0.68102209068846309</v>
      </c>
      <c r="FK84" s="2">
        <f>MAX(MIN(IF(AND(PO83=1,NW84&lt;0),-1,1)*(DS84-$C$15)/($C$14-$C$15)*$C$12*$C$21-$C$33*ME84/BE$6 -  PO83*$C$33/$C$21,EO83/$C$19),MAX(FK$8:FK83)*-1)</f>
        <v>-0.7593500095668877</v>
      </c>
      <c r="FL84" s="2">
        <f>MAX(MIN(IF(AND(PP83=1,NX84&lt;0),-1,1)*(DT84-$C$15)/($C$14-$C$15)*$C$12*$C$21-$C$33*MF84/BF$6 -  PP83*$C$33/$C$21,EP83/$C$19),MAX(FL$8:FL83)*-1)</f>
        <v>-0.8376779284453123</v>
      </c>
      <c r="FM84" s="2">
        <f>MAX(MIN(IF(AND(PQ83=1,NY84&lt;0),-1,1)*(DU84-$C$15)/($C$14-$C$15)*$C$12*$C$21-$C$33*MG84/BG$6 -  PQ83*$C$33/$C$21,EQ83/$C$19),MAX(FM$8:FM83)*-1)</f>
        <v>-0.84420937587075306</v>
      </c>
      <c r="FN84" s="2">
        <f>MAX(MIN(IF(AND(PR83=1,NZ84&lt;0),-1,1)*(DV84-$C$15)/($C$14-$C$15)*$C$12*$C$21-$C$33*MH84/BH$6 -  PR83*$C$33/$C$21,ER83/$C$19),MAX(FN$8:FN83)*-1)</f>
        <v>-0.84420937587075306</v>
      </c>
      <c r="FO84" s="2">
        <f>MAX(MIN(IF(AND(PS83=1,OA84&lt;0),-1,1)*(DW84-$C$15)/($C$14-$C$15)*$C$12*$C$21-$C$33*MI84/BI$6 -  PS83*$C$33/$C$21,ES83/$C$19),MAX(FO$8:FO83)*-1)</f>
        <v>-0.84420937587075306</v>
      </c>
      <c r="FP84" s="47">
        <f t="shared" si="526"/>
        <v>3.0400000000000018</v>
      </c>
      <c r="FQ84" s="43">
        <f t="shared" si="527"/>
        <v>0</v>
      </c>
      <c r="FR84" s="43">
        <f t="shared" si="528"/>
        <v>0</v>
      </c>
      <c r="FS84" s="43">
        <f t="shared" si="529"/>
        <v>0</v>
      </c>
      <c r="FT84" s="43">
        <f t="shared" si="530"/>
        <v>0</v>
      </c>
      <c r="FU84" s="43">
        <f t="shared" si="531"/>
        <v>0</v>
      </c>
      <c r="FV84" s="43">
        <f t="shared" si="532"/>
        <v>0</v>
      </c>
      <c r="FW84" s="43">
        <f t="shared" si="533"/>
        <v>0</v>
      </c>
      <c r="FX84" s="43">
        <f t="shared" si="534"/>
        <v>0</v>
      </c>
      <c r="FY84" s="43">
        <f t="shared" si="535"/>
        <v>0</v>
      </c>
      <c r="FZ84" s="43">
        <f t="shared" si="536"/>
        <v>0</v>
      </c>
      <c r="GA84" s="43">
        <f t="shared" si="537"/>
        <v>0</v>
      </c>
      <c r="GB84" s="43">
        <f t="shared" si="538"/>
        <v>1.5275000000000023</v>
      </c>
      <c r="GC84" s="43">
        <f t="shared" si="539"/>
        <v>0</v>
      </c>
      <c r="GD84" s="43">
        <f t="shared" si="540"/>
        <v>0</v>
      </c>
      <c r="GE84" s="43">
        <f t="shared" si="541"/>
        <v>0</v>
      </c>
      <c r="GF84" s="43">
        <f t="shared" si="542"/>
        <v>0</v>
      </c>
      <c r="GG84" s="43">
        <f t="shared" si="543"/>
        <v>0</v>
      </c>
      <c r="GH84" s="43">
        <f t="shared" si="544"/>
        <v>0</v>
      </c>
      <c r="GI84" s="43">
        <f t="shared" si="545"/>
        <v>0</v>
      </c>
      <c r="GJ84" s="43">
        <f t="shared" si="546"/>
        <v>0</v>
      </c>
      <c r="GK84" s="43">
        <f t="shared" si="547"/>
        <v>0</v>
      </c>
      <c r="GL84" s="47">
        <f t="shared" si="548"/>
        <v>3.0400000000000018</v>
      </c>
      <c r="GM84" s="43">
        <f t="shared" si="479"/>
        <v>0</v>
      </c>
      <c r="GN84" s="43">
        <f t="shared" si="480"/>
        <v>0</v>
      </c>
      <c r="GO84" s="43">
        <f t="shared" si="481"/>
        <v>0</v>
      </c>
      <c r="GP84" s="43">
        <f t="shared" si="482"/>
        <v>0</v>
      </c>
      <c r="GQ84" s="43">
        <f t="shared" si="483"/>
        <v>0</v>
      </c>
      <c r="GR84" s="43">
        <f t="shared" si="484"/>
        <v>0</v>
      </c>
      <c r="GS84" s="43">
        <f t="shared" si="485"/>
        <v>0</v>
      </c>
      <c r="GT84" s="43">
        <f t="shared" si="486"/>
        <v>0</v>
      </c>
      <c r="GU84" s="43">
        <f t="shared" si="487"/>
        <v>0</v>
      </c>
      <c r="GV84" s="43">
        <f t="shared" si="488"/>
        <v>0</v>
      </c>
      <c r="GW84" s="43">
        <f t="shared" si="489"/>
        <v>0</v>
      </c>
      <c r="GX84" s="43">
        <f t="shared" si="490"/>
        <v>-7.3867516705174294</v>
      </c>
      <c r="GY84" s="43">
        <f t="shared" si="491"/>
        <v>0</v>
      </c>
      <c r="GZ84" s="43">
        <f t="shared" si="492"/>
        <v>0</v>
      </c>
      <c r="HA84" s="43">
        <f t="shared" si="493"/>
        <v>0</v>
      </c>
      <c r="HB84" s="43">
        <f t="shared" si="494"/>
        <v>0</v>
      </c>
      <c r="HC84" s="43">
        <f t="shared" si="495"/>
        <v>0</v>
      </c>
      <c r="HD84" s="43">
        <f t="shared" si="496"/>
        <v>0</v>
      </c>
      <c r="HE84" s="43">
        <f t="shared" si="497"/>
        <v>0</v>
      </c>
      <c r="HF84" s="43">
        <f t="shared" si="498"/>
        <v>0</v>
      </c>
      <c r="HG84" s="43">
        <f t="shared" si="499"/>
        <v>0</v>
      </c>
      <c r="HH84" s="47">
        <f t="shared" si="549"/>
        <v>3.0400000000000018</v>
      </c>
      <c r="HI84" s="43">
        <f t="shared" si="550"/>
        <v>0</v>
      </c>
      <c r="HJ84" s="43">
        <f t="shared" si="551"/>
        <v>0</v>
      </c>
      <c r="HK84" s="43">
        <f t="shared" si="552"/>
        <v>0</v>
      </c>
      <c r="HL84" s="43">
        <f t="shared" si="553"/>
        <v>0</v>
      </c>
      <c r="HM84" s="43">
        <f t="shared" si="554"/>
        <v>0</v>
      </c>
      <c r="HN84" s="43">
        <f t="shared" si="555"/>
        <v>0</v>
      </c>
      <c r="HO84" s="43">
        <f t="shared" si="556"/>
        <v>0</v>
      </c>
      <c r="HP84" s="43">
        <f t="shared" si="557"/>
        <v>0</v>
      </c>
      <c r="HQ84" s="43">
        <f t="shared" si="558"/>
        <v>0</v>
      </c>
      <c r="HR84" s="43">
        <f t="shared" si="559"/>
        <v>0</v>
      </c>
      <c r="HS84" s="43">
        <f t="shared" si="560"/>
        <v>0</v>
      </c>
      <c r="HT84" s="43">
        <f t="shared" si="561"/>
        <v>7.3867516705174294</v>
      </c>
      <c r="HU84" s="43">
        <f t="shared" si="562"/>
        <v>0</v>
      </c>
      <c r="HV84" s="43">
        <f t="shared" si="563"/>
        <v>0</v>
      </c>
      <c r="HW84" s="43">
        <f t="shared" si="564"/>
        <v>0</v>
      </c>
      <c r="HX84" s="43">
        <f t="shared" si="565"/>
        <v>0</v>
      </c>
      <c r="HY84" s="43">
        <f t="shared" si="566"/>
        <v>0</v>
      </c>
      <c r="HZ84" s="43">
        <f t="shared" si="567"/>
        <v>0</v>
      </c>
      <c r="IA84" s="43">
        <f t="shared" si="568"/>
        <v>0</v>
      </c>
      <c r="IB84" s="43">
        <f t="shared" si="569"/>
        <v>0</v>
      </c>
      <c r="IC84" s="43">
        <f t="shared" si="570"/>
        <v>0</v>
      </c>
      <c r="ID84" s="47">
        <f t="shared" si="571"/>
        <v>3.0400000000000018</v>
      </c>
      <c r="IE84" s="43">
        <f t="shared" si="572"/>
        <v>0</v>
      </c>
      <c r="IF84" s="43">
        <f t="shared" si="573"/>
        <v>0</v>
      </c>
      <c r="IG84" s="43">
        <f t="shared" si="574"/>
        <v>0</v>
      </c>
      <c r="IH84" s="43">
        <f t="shared" si="575"/>
        <v>0</v>
      </c>
      <c r="II84" s="43">
        <f t="shared" si="576"/>
        <v>0</v>
      </c>
      <c r="IJ84" s="43">
        <f t="shared" si="577"/>
        <v>0</v>
      </c>
      <c r="IK84" s="43">
        <f t="shared" si="578"/>
        <v>0</v>
      </c>
      <c r="IL84" s="43">
        <f t="shared" si="579"/>
        <v>0</v>
      </c>
      <c r="IM84" s="43">
        <f t="shared" si="580"/>
        <v>0</v>
      </c>
      <c r="IN84" s="43">
        <f t="shared" si="581"/>
        <v>0</v>
      </c>
      <c r="IO84" s="43">
        <f t="shared" si="582"/>
        <v>0</v>
      </c>
      <c r="IP84" s="43">
        <f t="shared" si="583"/>
        <v>0</v>
      </c>
      <c r="IQ84" s="43">
        <f t="shared" si="584"/>
        <v>0</v>
      </c>
      <c r="IR84" s="43">
        <f t="shared" si="585"/>
        <v>0</v>
      </c>
      <c r="IS84" s="43">
        <f t="shared" si="586"/>
        <v>0</v>
      </c>
      <c r="IT84" s="43">
        <f t="shared" si="587"/>
        <v>0</v>
      </c>
      <c r="IU84" s="43">
        <f t="shared" si="588"/>
        <v>0</v>
      </c>
      <c r="IV84" s="43">
        <f t="shared" si="589"/>
        <v>0</v>
      </c>
      <c r="IW84" s="43">
        <f t="shared" si="590"/>
        <v>0</v>
      </c>
      <c r="IX84" s="43">
        <f t="shared" si="591"/>
        <v>0</v>
      </c>
      <c r="IY84" s="43">
        <f t="shared" si="592"/>
        <v>0</v>
      </c>
      <c r="IZ84" s="47">
        <f t="shared" si="593"/>
        <v>3.0400000000000018</v>
      </c>
      <c r="JA84" s="43" t="e">
        <f t="shared" si="690"/>
        <v>#N/A</v>
      </c>
      <c r="JB84" s="43" t="e">
        <f t="shared" si="691"/>
        <v>#N/A</v>
      </c>
      <c r="JC84" s="43" t="e">
        <f t="shared" si="692"/>
        <v>#N/A</v>
      </c>
      <c r="JD84" s="43" t="e">
        <f t="shared" si="693"/>
        <v>#N/A</v>
      </c>
      <c r="JE84" s="43" t="e">
        <f t="shared" si="694"/>
        <v>#N/A</v>
      </c>
      <c r="JF84" s="43" t="e">
        <f t="shared" si="695"/>
        <v>#N/A</v>
      </c>
      <c r="JG84" s="43" t="e">
        <f t="shared" si="696"/>
        <v>#N/A</v>
      </c>
      <c r="JH84" s="43" t="e">
        <f t="shared" si="697"/>
        <v>#N/A</v>
      </c>
      <c r="JI84" s="43" t="e">
        <f t="shared" si="698"/>
        <v>#N/A</v>
      </c>
      <c r="JJ84" s="43" t="e">
        <f t="shared" si="699"/>
        <v>#N/A</v>
      </c>
      <c r="JK84" s="43" t="e">
        <f t="shared" si="700"/>
        <v>#N/A</v>
      </c>
      <c r="JL84" s="43" t="e">
        <f t="shared" si="701"/>
        <v>#N/A</v>
      </c>
      <c r="JM84" s="43" t="e">
        <f t="shared" si="702"/>
        <v>#N/A</v>
      </c>
      <c r="JN84" s="43" t="e">
        <f t="shared" si="703"/>
        <v>#N/A</v>
      </c>
      <c r="JO84" s="43" t="e">
        <f t="shared" si="704"/>
        <v>#N/A</v>
      </c>
      <c r="JP84" s="43" t="e">
        <f t="shared" si="705"/>
        <v>#N/A</v>
      </c>
      <c r="JQ84" s="43" t="e">
        <f t="shared" si="706"/>
        <v>#N/A</v>
      </c>
      <c r="JR84" s="43" t="e">
        <f t="shared" si="707"/>
        <v>#N/A</v>
      </c>
      <c r="JS84" s="43" t="e">
        <f t="shared" si="708"/>
        <v>#N/A</v>
      </c>
      <c r="JT84" s="43" t="e">
        <f t="shared" si="709"/>
        <v>#N/A</v>
      </c>
      <c r="JU84" s="43" t="e">
        <f t="shared" si="710"/>
        <v>#N/A</v>
      </c>
      <c r="JV84" s="47">
        <f t="shared" si="594"/>
        <v>3.0400000000000018</v>
      </c>
      <c r="JW84" s="36">
        <f t="shared" si="595"/>
        <v>0</v>
      </c>
      <c r="JX84" s="36">
        <f t="shared" si="596"/>
        <v>0</v>
      </c>
      <c r="JY84" s="36">
        <f t="shared" si="597"/>
        <v>0</v>
      </c>
      <c r="JZ84" s="36">
        <f t="shared" si="598"/>
        <v>0</v>
      </c>
      <c r="KA84" s="36">
        <f t="shared" si="599"/>
        <v>0</v>
      </c>
      <c r="KB84" s="36">
        <f t="shared" si="600"/>
        <v>0</v>
      </c>
      <c r="KC84" s="36">
        <f t="shared" si="601"/>
        <v>0</v>
      </c>
      <c r="KD84" s="36">
        <f t="shared" si="602"/>
        <v>0</v>
      </c>
      <c r="KE84" s="36">
        <f t="shared" si="603"/>
        <v>0</v>
      </c>
      <c r="KF84" s="36">
        <f t="shared" si="604"/>
        <v>0</v>
      </c>
      <c r="KG84" s="36">
        <f t="shared" si="605"/>
        <v>0</v>
      </c>
      <c r="KH84" s="36">
        <f t="shared" si="606"/>
        <v>0</v>
      </c>
      <c r="KI84" s="36">
        <f t="shared" si="607"/>
        <v>0</v>
      </c>
      <c r="KJ84" s="36">
        <f t="shared" si="608"/>
        <v>0</v>
      </c>
      <c r="KK84" s="36">
        <f t="shared" si="609"/>
        <v>0</v>
      </c>
      <c r="KL84" s="36">
        <f t="shared" si="610"/>
        <v>0</v>
      </c>
      <c r="KM84" s="36">
        <f t="shared" si="611"/>
        <v>0</v>
      </c>
      <c r="KN84" s="36">
        <f t="shared" si="612"/>
        <v>0</v>
      </c>
      <c r="KO84" s="36">
        <f t="shared" si="613"/>
        <v>0</v>
      </c>
      <c r="KP84" s="36">
        <f t="shared" si="614"/>
        <v>0</v>
      </c>
      <c r="KQ84" s="36">
        <f t="shared" si="615"/>
        <v>0</v>
      </c>
      <c r="KR84" s="47">
        <f t="shared" si="616"/>
        <v>3.0400000000000018</v>
      </c>
      <c r="KS84" s="1">
        <f t="shared" si="617"/>
        <v>1</v>
      </c>
      <c r="KT84" s="1">
        <f t="shared" si="618"/>
        <v>1</v>
      </c>
      <c r="KU84" s="1">
        <f t="shared" si="619"/>
        <v>1</v>
      </c>
      <c r="KV84" s="1">
        <f t="shared" si="620"/>
        <v>1</v>
      </c>
      <c r="KW84" s="1">
        <f t="shared" si="621"/>
        <v>1</v>
      </c>
      <c r="KX84" s="1">
        <f t="shared" si="622"/>
        <v>1</v>
      </c>
      <c r="KY84" s="1">
        <f t="shared" si="623"/>
        <v>1</v>
      </c>
      <c r="KZ84" s="1">
        <f t="shared" si="624"/>
        <v>1</v>
      </c>
      <c r="LA84" s="1">
        <f t="shared" si="625"/>
        <v>1</v>
      </c>
      <c r="LB84" s="1">
        <f t="shared" si="626"/>
        <v>1</v>
      </c>
      <c r="LC84" s="1">
        <f t="shared" si="627"/>
        <v>1</v>
      </c>
      <c r="LD84" s="1">
        <f t="shared" si="628"/>
        <v>0</v>
      </c>
      <c r="LE84" s="1">
        <f t="shared" si="629"/>
        <v>1</v>
      </c>
      <c r="LF84" s="1">
        <f t="shared" si="630"/>
        <v>1</v>
      </c>
      <c r="LG84" s="1">
        <f t="shared" si="631"/>
        <v>1</v>
      </c>
      <c r="LH84" s="1">
        <f t="shared" si="632"/>
        <v>1</v>
      </c>
      <c r="LI84" s="1">
        <f t="shared" si="633"/>
        <v>1</v>
      </c>
      <c r="LJ84" s="1">
        <f t="shared" si="634"/>
        <v>1</v>
      </c>
      <c r="LK84" s="1">
        <f t="shared" si="635"/>
        <v>1</v>
      </c>
      <c r="LL84" s="1">
        <f t="shared" si="636"/>
        <v>1</v>
      </c>
      <c r="LM84" s="1">
        <f t="shared" si="637"/>
        <v>1</v>
      </c>
      <c r="LN84" s="47">
        <f t="shared" si="638"/>
        <v>3.0400000000000018</v>
      </c>
      <c r="LO84" s="43">
        <f t="shared" si="639"/>
        <v>0</v>
      </c>
      <c r="LP84" s="43">
        <f t="shared" si="640"/>
        <v>0</v>
      </c>
      <c r="LQ84" s="43">
        <f t="shared" si="641"/>
        <v>0</v>
      </c>
      <c r="LR84" s="43">
        <f t="shared" si="642"/>
        <v>0</v>
      </c>
      <c r="LS84" s="43">
        <f t="shared" si="643"/>
        <v>0</v>
      </c>
      <c r="LT84" s="43">
        <f t="shared" si="644"/>
        <v>0</v>
      </c>
      <c r="LU84" s="43">
        <f t="shared" si="645"/>
        <v>0</v>
      </c>
      <c r="LV84" s="43">
        <f t="shared" si="646"/>
        <v>0</v>
      </c>
      <c r="LW84" s="43">
        <f t="shared" si="647"/>
        <v>0</v>
      </c>
      <c r="LX84" s="43">
        <f t="shared" si="648"/>
        <v>0</v>
      </c>
      <c r="LY84" s="43">
        <f t="shared" si="649"/>
        <v>0</v>
      </c>
      <c r="LZ84" s="43">
        <f t="shared" si="650"/>
        <v>1.1352865125492801</v>
      </c>
      <c r="MA84" s="43">
        <f t="shared" si="651"/>
        <v>0</v>
      </c>
      <c r="MB84" s="43">
        <f t="shared" si="652"/>
        <v>0</v>
      </c>
      <c r="MC84" s="43">
        <f t="shared" si="653"/>
        <v>0</v>
      </c>
      <c r="MD84" s="43">
        <f t="shared" si="654"/>
        <v>0</v>
      </c>
      <c r="ME84" s="43">
        <f t="shared" si="655"/>
        <v>0</v>
      </c>
      <c r="MF84" s="43">
        <f t="shared" si="656"/>
        <v>0</v>
      </c>
      <c r="MG84" s="43">
        <f t="shared" si="657"/>
        <v>0</v>
      </c>
      <c r="MH84" s="43">
        <f t="shared" si="658"/>
        <v>0</v>
      </c>
      <c r="MI84" s="43">
        <f t="shared" si="659"/>
        <v>0</v>
      </c>
      <c r="MJ84" s="47">
        <f t="shared" si="660"/>
        <v>3.0400000000000018</v>
      </c>
      <c r="MK84" s="43" t="e">
        <f t="shared" si="500"/>
        <v>#N/A</v>
      </c>
      <c r="ML84" s="43" t="e">
        <f t="shared" si="711"/>
        <v>#N/A</v>
      </c>
      <c r="MM84" s="43" t="e">
        <f t="shared" si="712"/>
        <v>#N/A</v>
      </c>
      <c r="MN84" s="43" t="e">
        <f t="shared" si="713"/>
        <v>#N/A</v>
      </c>
      <c r="MO84" s="43" t="e">
        <f t="shared" si="714"/>
        <v>#N/A</v>
      </c>
      <c r="MP84" s="43" t="e">
        <f t="shared" si="715"/>
        <v>#N/A</v>
      </c>
      <c r="MQ84" s="43" t="e">
        <f t="shared" si="716"/>
        <v>#N/A</v>
      </c>
      <c r="MR84" s="43" t="e">
        <f t="shared" si="717"/>
        <v>#N/A</v>
      </c>
      <c r="MS84" s="43" t="e">
        <f t="shared" si="718"/>
        <v>#N/A</v>
      </c>
      <c r="MT84" s="43" t="e">
        <f t="shared" si="719"/>
        <v>#N/A</v>
      </c>
      <c r="MU84" s="43" t="e">
        <f t="shared" si="720"/>
        <v>#N/A</v>
      </c>
      <c r="MV84" s="43" t="e">
        <f t="shared" si="721"/>
        <v>#N/A</v>
      </c>
      <c r="MW84" s="43" t="e">
        <f t="shared" si="722"/>
        <v>#N/A</v>
      </c>
      <c r="MX84" s="43" t="e">
        <f t="shared" si="723"/>
        <v>#N/A</v>
      </c>
      <c r="MY84" s="43" t="e">
        <f t="shared" si="724"/>
        <v>#N/A</v>
      </c>
      <c r="MZ84" s="43" t="e">
        <f t="shared" si="725"/>
        <v>#N/A</v>
      </c>
      <c r="NA84" s="43" t="e">
        <f t="shared" si="726"/>
        <v>#N/A</v>
      </c>
      <c r="NB84" s="43" t="e">
        <f t="shared" si="727"/>
        <v>#N/A</v>
      </c>
      <c r="NC84" s="43" t="e">
        <f t="shared" si="728"/>
        <v>#N/A</v>
      </c>
      <c r="ND84" s="43" t="e">
        <f t="shared" si="729"/>
        <v>#N/A</v>
      </c>
      <c r="NE84" s="43" t="e">
        <f t="shared" si="730"/>
        <v>#N/A</v>
      </c>
      <c r="NF84" s="47">
        <f t="shared" si="661"/>
        <v>3.0400000000000018</v>
      </c>
      <c r="NG84" s="43">
        <f>IF(OY83=0,MIN('Drive Train'!$F$35-FQ83*$C$19*'Drive Train'!$F$39,NG83+$C$39)-$C$7,IF(LO83-1&lt;=0,0,IF($C$37=Motors!$C$30,MAX(MAX(NG$8:NG83)*-1,NG83-$C$39),MAX(0,MAX(NG$8:NG83)*-1,NG83-$C$39))))</f>
        <v>0</v>
      </c>
      <c r="NH84" s="43">
        <f>IF(OZ83=0,MIN('Drive Train'!$F$35-FR83*$C$19*'Drive Train'!$F$39,NH83+$C$39)-$C$7,IF(LP83-1&lt;=0,0,IF($C$37=Motors!$C$30,MAX(MAX(NH$8:NH83)*-1,NH83-$C$39),MAX(0,MAX(NH$8:NH83)*-1,NH83-$C$39))))</f>
        <v>0</v>
      </c>
      <c r="NI84" s="43">
        <f>IF(PA83=0,MIN('Drive Train'!$F$35-FS83*$C$19*'Drive Train'!$F$39,NI83+$C$39)-$C$7,IF(LQ83-1&lt;=0,0,IF($C$37=Motors!$C$30,MAX(MAX(NI$8:NI83)*-1,NI83-$C$39),MAX(0,MAX(NI$8:NI83)*-1,NI83-$C$39))))</f>
        <v>0</v>
      </c>
      <c r="NJ84" s="43">
        <f>IF(PB83=0,MIN('Drive Train'!$F$35-FT83*$C$19*'Drive Train'!$F$39,NJ83+$C$39)-$C$7,IF(LR83-1&lt;=0,0,IF($C$37=Motors!$C$30,MAX(MAX(NJ$8:NJ83)*-1,NJ83-$C$39),MAX(0,MAX(NJ$8:NJ83)*-1,NJ83-$C$39))))</f>
        <v>0</v>
      </c>
      <c r="NK84" s="43">
        <f>IF(PC83=0,MIN('Drive Train'!$F$35-FU83*$C$19*'Drive Train'!$F$39,NK83+$C$39)-$C$7,IF(LS83-1&lt;=0,0,IF($C$37=Motors!$C$30,MAX(MAX(NK$8:NK83)*-1,NK83-$C$39),MAX(0,MAX(NK$8:NK83)*-1,NK83-$C$39))))</f>
        <v>0</v>
      </c>
      <c r="NL84" s="43">
        <f>IF(PD83=0,MIN('Drive Train'!$F$35-FV83*$C$19*'Drive Train'!$F$39,NL83+$C$39)-$C$7,IF(LT83-1&lt;=0,0,IF($C$37=Motors!$C$30,MAX(MAX(NL$8:NL83)*-1,NL83-$C$39),MAX(0,MAX(NL$8:NL83)*-1,NL83-$C$39))))</f>
        <v>0</v>
      </c>
      <c r="NM84" s="43">
        <f>IF(PE83=0,MIN('Drive Train'!$F$35-FW83*$C$19*'Drive Train'!$F$39,NM83+$C$39)-$C$7,IF(LU83-1&lt;=0,0,IF($C$37=Motors!$C$30,MAX(MAX(NM$8:NM83)*-1,NM83-$C$39),MAX(0,MAX(NM$8:NM83)*-1,NM83-$C$39))))</f>
        <v>0</v>
      </c>
      <c r="NN84" s="43">
        <f>IF(PF83=0,MIN('Drive Train'!$F$35-FX83*$C$19*'Drive Train'!$F$39,NN83+$C$39)-$C$7,IF(LV83-1&lt;=0,0,IF($C$37=Motors!$C$30,MAX(MAX(NN$8:NN83)*-1,NN83-$C$39),MAX(0,MAX(NN$8:NN83)*-1,NN83-$C$39))))</f>
        <v>0</v>
      </c>
      <c r="NO84" s="43">
        <f>IF(PG83=0,MIN('Drive Train'!$F$35-FY83*$C$19*'Drive Train'!$F$39,NO83+$C$39)-$C$7,IF(LW83-1&lt;=0,0,IF($C$37=Motors!$C$30,MAX(MAX(NO$8:NO83)*-1,NO83-$C$39),MAX(0,MAX(NO$8:NO83)*-1,NO83-$C$39))))</f>
        <v>0</v>
      </c>
      <c r="NP84" s="43">
        <f>IF(PH83=0,MIN('Drive Train'!$F$35-FZ83*$C$19*'Drive Train'!$F$39,NP83+$C$39)-$C$7,IF(LX83-1&lt;=0,0,IF($C$37=Motors!$C$30,MAX(MAX(NP$8:NP83)*-1,NP83-$C$39),MAX(0,MAX(NP$8:NP83)*-1,NP83-$C$39))))</f>
        <v>0</v>
      </c>
      <c r="NQ84" s="43">
        <f>IF(PI83=0,MIN('Drive Train'!$F$35-GA83*$C$19*'Drive Train'!$F$39,NQ83+$C$39)-$C$7,IF(LY83-1&lt;=0,0,IF($C$37=Motors!$C$30,MAX(MAX(NQ$8:NQ83)*-1,NQ83-$C$39),MAX(0,MAX(NQ$8:NQ83)*-1,NQ83-$C$39))))</f>
        <v>0</v>
      </c>
      <c r="NR84" s="43">
        <f>IF(PJ83=0,MIN('Drive Train'!$F$35-GB83*$C$19*'Drive Train'!$F$39,NR83+$C$39)-$C$7,IF(LZ83-1&lt;=0,0,IF($C$37=Motors!$C$30,MAX(MAX(NR$8:NR83)*-1,NR83-$C$39),MAX(0,MAX(NR$8:NR83)*-1,NR83-$C$39))))</f>
        <v>0</v>
      </c>
      <c r="NS84" s="43">
        <f>IF(PK83=0,MIN('Drive Train'!$F$35-GC83*$C$19*'Drive Train'!$F$39,NS83+$C$39)-$C$7,IF(MA83-1&lt;=0,0,IF($C$37=Motors!$C$30,MAX(MAX(NS$8:NS83)*-1,NS83-$C$39),MAX(0,MAX(NS$8:NS83)*-1,NS83-$C$39))))</f>
        <v>0</v>
      </c>
      <c r="NT84" s="43">
        <f>IF(PL83=0,MIN('Drive Train'!$F$35-GD83*$C$19*'Drive Train'!$F$39,NT83+$C$39)-$C$7,IF(MB83-1&lt;=0,0,IF($C$37=Motors!$C$30,MAX(MAX(NT$8:NT83)*-1,NT83-$C$39),MAX(0,MAX(NT$8:NT83)*-1,NT83-$C$39))))</f>
        <v>0</v>
      </c>
      <c r="NU84" s="43">
        <f>IF(PM83=0,MIN('Drive Train'!$F$35-GE83*$C$19*'Drive Train'!$F$39,NU83+$C$39)-$C$7,IF(MC83-1&lt;=0,0,IF($C$37=Motors!$C$30,MAX(MAX(NU$8:NU83)*-1,NU83-$C$39),MAX(0,MAX(NU$8:NU83)*-1,NU83-$C$39))))</f>
        <v>0</v>
      </c>
      <c r="NV84" s="43">
        <f>IF(PN83=0,MIN('Drive Train'!$F$35-GF83*$C$19*'Drive Train'!$F$39,NV83+$C$39)-$C$7,IF(MD83-1&lt;=0,0,IF($C$37=Motors!$C$30,MAX(MAX(NV$8:NV83)*-1,NV83-$C$39),MAX(0,MAX(NV$8:NV83)*-1,NV83-$C$39))))</f>
        <v>0</v>
      </c>
      <c r="NW84" s="43">
        <f>IF(PO83=0,MIN('Drive Train'!$F$35-GG83*$C$19*'Drive Train'!$F$39,NW83+$C$39)-$C$7,IF(ME83-1&lt;=0,0,IF($C$37=Motors!$C$30,MAX(MAX(NW$8:NW83)*-1,NW83-$C$39),MAX(0,MAX(NW$8:NW83)*-1,NW83-$C$39))))</f>
        <v>0</v>
      </c>
      <c r="NX84" s="43">
        <f>IF(PP83=0,MIN('Drive Train'!$F$35-GH83*$C$19*'Drive Train'!$F$39,NX83+$C$39)-$C$7,IF(MF83-1&lt;=0,0,IF($C$37=Motors!$C$30,MAX(MAX(NX$8:NX83)*-1,NX83-$C$39),MAX(0,MAX(NX$8:NX83)*-1,NX83-$C$39))))</f>
        <v>0</v>
      </c>
      <c r="NY84" s="43">
        <f>IF(PQ83=0,MIN('Drive Train'!$F$35-GI83*$C$19*'Drive Train'!$F$39,NY83+$C$39)-$C$7,IF(MG83-1&lt;=0,0,IF($C$37=Motors!$C$30,MAX(MAX(NY$8:NY83)*-1,NY83-$C$39),MAX(0,MAX(NY$8:NY83)*-1,NY83-$C$39))))</f>
        <v>0</v>
      </c>
      <c r="NZ84" s="43">
        <f>IF(PR83=0,MIN('Drive Train'!$F$35-GJ83*$C$19*'Drive Train'!$F$39,NZ83+$C$39)-$C$7,IF(MH83-1&lt;=0,0,IF($C$37=Motors!$C$30,MAX(MAX(NZ$8:NZ83)*-1,NZ83-$C$39),MAX(0,MAX(NZ$8:NZ83)*-1,NZ83-$C$39))))</f>
        <v>0</v>
      </c>
      <c r="OA84" s="43">
        <f>IF(PS83=0,MIN('Drive Train'!$F$35-GK83*$C$19*'Drive Train'!$F$39,OA83+$C$39)-$C$7,IF(MI83-1&lt;=0,0,IF($C$37=Motors!$C$30,MAX(MAX(OA$8:OA83)*-1,OA83-$C$39),MAX(0,MAX(OA$8:OA83)*-1,OA83-$C$39))))</f>
        <v>0</v>
      </c>
      <c r="OB84" s="47">
        <f t="shared" si="662"/>
        <v>3.0400000000000018</v>
      </c>
      <c r="OC84" s="43">
        <f>'Drive Train'!$F$35-(FQ84*$C$13)*$C$19*'Drive Train'!$F$39</f>
        <v>12.4</v>
      </c>
      <c r="OD84" s="43">
        <f>'Drive Train'!$F$35-(FR84*$C$13)*$C$19*'Drive Train'!$F$39</f>
        <v>12.4</v>
      </c>
      <c r="OE84" s="43">
        <f>'Drive Train'!$F$35-(FS84*$C$13)*$C$19*'Drive Train'!$F$39</f>
        <v>12.4</v>
      </c>
      <c r="OF84" s="43">
        <f>'Drive Train'!$F$35-(FT84*$C$13)*$C$19*'Drive Train'!$F$39</f>
        <v>12.4</v>
      </c>
      <c r="OG84" s="43">
        <f>'Drive Train'!$F$35-(FU84*$C$13)*$C$19*'Drive Train'!$F$39</f>
        <v>12.4</v>
      </c>
      <c r="OH84" s="43">
        <f>'Drive Train'!$F$35-(FV84*$C$13)*$C$19*'Drive Train'!$F$39</f>
        <v>12.4</v>
      </c>
      <c r="OI84" s="43">
        <f>'Drive Train'!$F$35-(FW84*$C$13)*$C$19*'Drive Train'!$F$39</f>
        <v>12.4</v>
      </c>
      <c r="OJ84" s="43">
        <f>'Drive Train'!$F$35-(FX84*$C$13)*$C$19*'Drive Train'!$F$39</f>
        <v>12.4</v>
      </c>
      <c r="OK84" s="43">
        <f>'Drive Train'!$F$35-(FY84*$C$13)*$C$19*'Drive Train'!$F$39</f>
        <v>12.4</v>
      </c>
      <c r="OL84" s="43">
        <f>'Drive Train'!$F$35-(FZ84*$C$13)*$C$19*'Drive Train'!$F$39</f>
        <v>12.4</v>
      </c>
      <c r="OM84" s="43">
        <f>'Drive Train'!$F$35-(GA84*$C$13)*$C$19*'Drive Train'!$F$39</f>
        <v>12.4</v>
      </c>
      <c r="ON84" s="43">
        <f>'Drive Train'!$F$35-(GB84*$C$13)*$C$19*'Drive Train'!$F$39</f>
        <v>12.335845000000001</v>
      </c>
      <c r="OO84" s="43">
        <f>'Drive Train'!$F$35-(GC84*$C$13)*$C$19*'Drive Train'!$F$39</f>
        <v>12.4</v>
      </c>
      <c r="OP84" s="43">
        <f>'Drive Train'!$F$35-(GD84*$C$13)*$C$19*'Drive Train'!$F$39</f>
        <v>12.4</v>
      </c>
      <c r="OQ84" s="43">
        <f>'Drive Train'!$F$35-(GE84*$C$13)*$C$19*'Drive Train'!$F$39</f>
        <v>12.4</v>
      </c>
      <c r="OR84" s="43">
        <f>'Drive Train'!$F$35-(GF84*$C$13)*$C$19*'Drive Train'!$F$39</f>
        <v>12.4</v>
      </c>
      <c r="OS84" s="43">
        <f>'Drive Train'!$F$35-(GG84*$C$13)*$C$19*'Drive Train'!$F$39</f>
        <v>12.4</v>
      </c>
      <c r="OT84" s="43">
        <f>'Drive Train'!$F$35-(GH84*$C$13)*$C$19*'Drive Train'!$F$39</f>
        <v>12.4</v>
      </c>
      <c r="OU84" s="43">
        <f>'Drive Train'!$F$35-(GI84*$C$13)*$C$19*'Drive Train'!$F$39</f>
        <v>12.4</v>
      </c>
      <c r="OV84" s="43">
        <f>'Drive Train'!$F$35-(GJ84*$C$13)*$C$19*'Drive Train'!$F$39</f>
        <v>12.4</v>
      </c>
      <c r="OW84" s="43">
        <f>'Drive Train'!$F$35-(GK84*$C$13)*$C$19*'Drive Train'!$F$39</f>
        <v>12.4</v>
      </c>
      <c r="OX84" s="47">
        <f t="shared" si="663"/>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190">
        <f t="shared" si="664"/>
        <v>3.0400000000000018</v>
      </c>
      <c r="PU84" s="43">
        <f t="shared" si="665"/>
        <v>15.29521453649356</v>
      </c>
      <c r="PV84" s="43">
        <f t="shared" si="666"/>
        <v>22.900200336135644</v>
      </c>
      <c r="PW84" s="43">
        <f t="shared" si="667"/>
        <v>19.659205245198354</v>
      </c>
      <c r="PX84" s="43">
        <f t="shared" si="668"/>
        <v>15.922362554936914</v>
      </c>
      <c r="PY84" s="43">
        <f t="shared" si="669"/>
        <v>13.997470007769731</v>
      </c>
      <c r="PZ84" s="43">
        <f t="shared" si="670"/>
        <v>12.208295022960858</v>
      </c>
      <c r="QA84" s="43">
        <f t="shared" si="671"/>
        <v>11.812774381794295</v>
      </c>
      <c r="QB84" s="43">
        <f t="shared" si="672"/>
        <v>11.153060367918922</v>
      </c>
      <c r="QC84" s="43">
        <f t="shared" si="673"/>
        <v>10.945422930559467</v>
      </c>
      <c r="QD84" s="43">
        <f t="shared" si="674"/>
        <v>10.744299234348867</v>
      </c>
      <c r="QE84" s="43">
        <f t="shared" si="675"/>
        <v>10.598935127087987</v>
      </c>
      <c r="QF84" s="43">
        <f t="shared" si="676"/>
        <v>14.505372970508368</v>
      </c>
      <c r="QG84" s="43">
        <f t="shared" si="677"/>
        <v>14.869846649016338</v>
      </c>
      <c r="QH84" s="43">
        <f t="shared" si="678"/>
        <v>15.34277343263344</v>
      </c>
      <c r="QI84" s="43">
        <f t="shared" si="679"/>
        <v>15.225720822529869</v>
      </c>
      <c r="QJ84" s="43">
        <f t="shared" si="680"/>
        <v>15.866407696386977</v>
      </c>
      <c r="QK84" s="43">
        <f t="shared" si="681"/>
        <v>16.23173898600314</v>
      </c>
      <c r="QL84" s="43">
        <f t="shared" si="682"/>
        <v>16.322777686005129</v>
      </c>
      <c r="QM84" s="43">
        <f t="shared" si="683"/>
        <v>16.11264101882972</v>
      </c>
      <c r="QN84" s="43">
        <f t="shared" si="684"/>
        <v>16.187403996628273</v>
      </c>
      <c r="QO84" s="43">
        <f t="shared" si="685"/>
        <v>16.005121974387158</v>
      </c>
      <c r="QP84" s="47">
        <f t="shared" si="686"/>
        <v>3.0400000000000018</v>
      </c>
      <c r="QQ84" s="43">
        <f t="shared" si="501"/>
        <v>0</v>
      </c>
      <c r="QR84" s="43">
        <f t="shared" si="502"/>
        <v>0</v>
      </c>
      <c r="QS84" s="43">
        <f t="shared" si="503"/>
        <v>0</v>
      </c>
      <c r="QT84" s="43">
        <f t="shared" si="504"/>
        <v>0</v>
      </c>
      <c r="QU84" s="43">
        <f t="shared" si="505"/>
        <v>0</v>
      </c>
      <c r="QV84" s="43">
        <f t="shared" si="506"/>
        <v>0</v>
      </c>
      <c r="QW84" s="43">
        <f t="shared" si="507"/>
        <v>0</v>
      </c>
      <c r="QX84" s="43">
        <f t="shared" si="508"/>
        <v>0</v>
      </c>
      <c r="QY84" s="43">
        <f t="shared" si="509"/>
        <v>0</v>
      </c>
      <c r="QZ84" s="43">
        <f t="shared" si="510"/>
        <v>0</v>
      </c>
      <c r="RA84" s="43">
        <f t="shared" si="511"/>
        <v>0</v>
      </c>
      <c r="RB84" s="43">
        <f t="shared" si="512"/>
        <v>1.9887219367401336E-2</v>
      </c>
      <c r="RC84" s="43">
        <f t="shared" si="513"/>
        <v>0</v>
      </c>
      <c r="RD84" s="43">
        <f t="shared" si="514"/>
        <v>0</v>
      </c>
      <c r="RE84" s="43">
        <f t="shared" si="515"/>
        <v>0</v>
      </c>
      <c r="RF84" s="43">
        <f t="shared" si="516"/>
        <v>0</v>
      </c>
      <c r="RG84" s="43">
        <f t="shared" si="517"/>
        <v>0</v>
      </c>
      <c r="RH84" s="43">
        <f t="shared" si="518"/>
        <v>0</v>
      </c>
      <c r="RI84" s="43">
        <f t="shared" si="519"/>
        <v>0</v>
      </c>
      <c r="RJ84" s="43">
        <f t="shared" si="520"/>
        <v>0</v>
      </c>
      <c r="RK84" s="43">
        <f t="shared" si="521"/>
        <v>0</v>
      </c>
      <c r="RL84" s="47">
        <f t="shared" si="687"/>
        <v>3.0400000000000018</v>
      </c>
      <c r="RM84" s="2">
        <f>IF(AND(LO84&gt;=LO$6*'Drive Train'!$AA$52,LO84&lt;=LO$6*'Drive Train'!$AA$53,KS84=0,JW84=0,EU84&gt;0),$C$17,0)</f>
        <v>0</v>
      </c>
      <c r="RN84" s="2">
        <f>IF(AND(LP84&gt;=LP$6*'Drive Train'!$AA$52,LP84&lt;=LP$6*'Drive Train'!$AA$53,KT84=0,JX84=0,EV84&gt;0),$C$17,0)</f>
        <v>0</v>
      </c>
      <c r="RO84" s="2">
        <f>IF(AND(LQ84&gt;=LQ$6*'Drive Train'!$AA$52,LQ84&lt;=LQ$6*'Drive Train'!$AA$53,KU84=0,JY84=0,EW84&gt;0),$C$17,0)</f>
        <v>0</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v>
      </c>
      <c r="RY84" s="2">
        <f>IF(AND(MA84&gt;=MA$6*'Drive Train'!$AA$52,MA84&lt;=MA$6*'Drive Train'!$AA$53,LE84=0,KI84=0,FG84&gt;0),$C$17,0)</f>
        <v>0</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688"/>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689"/>
        <v>3.0400000000000018</v>
      </c>
    </row>
    <row r="85" spans="2:524" x14ac:dyDescent="0.3">
      <c r="B85"/>
      <c r="C85" s="3" t="str">
        <f>C60</f>
        <v>Max Speed (ft/s)</v>
      </c>
      <c r="E85" s="14">
        <f>E60</f>
        <v>15.602997475870573</v>
      </c>
      <c r="F85" s="14">
        <f>LZ6</f>
        <v>7.9310980494253185</v>
      </c>
      <c r="G85" s="14">
        <f t="shared" ref="G85:O85" si="735">MA6</f>
        <v>9.1123673083934396</v>
      </c>
      <c r="H85" s="14">
        <f t="shared" si="735"/>
        <v>10.250711002056011</v>
      </c>
      <c r="I85" s="14">
        <f t="shared" si="735"/>
        <v>11.183937969974689</v>
      </c>
      <c r="J85" s="14">
        <f t="shared" si="735"/>
        <v>12.268184569669176</v>
      </c>
      <c r="K85" s="14">
        <f t="shared" si="735"/>
        <v>13.242232819859241</v>
      </c>
      <c r="L85" s="14">
        <f t="shared" si="735"/>
        <v>14.096556590422061</v>
      </c>
      <c r="M85" s="14">
        <f t="shared" si="735"/>
        <v>14.761099330364068</v>
      </c>
      <c r="N85" s="14">
        <f t="shared" si="735"/>
        <v>15.206521225692413</v>
      </c>
      <c r="O85" s="14">
        <f t="shared" si="735"/>
        <v>15.40617454485017</v>
      </c>
      <c r="R85" s="49">
        <f t="shared" si="52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47">
        <f t="shared" si="523"/>
        <v>3.0800000000000018</v>
      </c>
      <c r="AO85" s="36">
        <f>LO85*12*60/(PI() * 'Drive Train'!$F$15)/S$6*ABS(S85)</f>
        <v>0</v>
      </c>
      <c r="AP85" s="36">
        <f>LP85*12*60/(PI() * 'Drive Train'!$F$15)/T$6*ABS(T85)</f>
        <v>0</v>
      </c>
      <c r="AQ85" s="36">
        <f>LQ85*12*60/(PI() * 'Drive Train'!$F$15)/U$6*ABS(U85)</f>
        <v>0</v>
      </c>
      <c r="AR85" s="36">
        <f>LR85*12*60/(PI() * 'Drive Train'!$F$15)/V$6*ABS(V85)</f>
        <v>0</v>
      </c>
      <c r="AS85" s="36">
        <f>LS85*12*60/(PI() * 'Drive Train'!$F$15)/W$6*ABS(W85)</f>
        <v>0</v>
      </c>
      <c r="AT85" s="36">
        <f>LT85*12*60/(PI() * 'Drive Train'!$F$15)/X$6*ABS(X85)</f>
        <v>0</v>
      </c>
      <c r="AU85" s="36">
        <f>LU85*12*60/(PI() * 'Drive Train'!$F$15)/Y$6*ABS(Y85)</f>
        <v>0</v>
      </c>
      <c r="AV85" s="36">
        <f>LV85*12*60/(PI() * 'Drive Train'!$F$15)/Z$6*ABS(Z85)</f>
        <v>0</v>
      </c>
      <c r="AW85" s="36">
        <f>LW85*12*60/(PI() * 'Drive Train'!$F$15)/AA$6*ABS(AA85)</f>
        <v>0</v>
      </c>
      <c r="AX85" s="36">
        <f>LX85*12*60/(PI() * 'Drive Train'!$F$15)/AB$6*ABS(AB85)</f>
        <v>0</v>
      </c>
      <c r="AY85" s="36">
        <f>LY85*12*60/(PI() * 'Drive Train'!$F$15)/AC$6*ABS(AC85)</f>
        <v>0</v>
      </c>
      <c r="AZ85" s="36">
        <f>LZ85*12*60/(PI() * 'Drive Train'!$F$15)/AD$6*ABS(AD85)</f>
        <v>0</v>
      </c>
      <c r="BA85" s="36">
        <f>MA85*12*60/(PI() * 'Drive Train'!$F$15)/AE$6*ABS(AE85)</f>
        <v>0</v>
      </c>
      <c r="BB85" s="36">
        <f>MB85*12*60/(PI() * 'Drive Train'!$F$15)/AF$6*ABS(AF85)</f>
        <v>0</v>
      </c>
      <c r="BC85" s="36">
        <f>MC85*12*60/(PI() * 'Drive Train'!$F$15)/AG$6*ABS(AG85)</f>
        <v>0</v>
      </c>
      <c r="BD85" s="36">
        <f>MD85*12*60/(PI() * 'Drive Train'!$F$15)/AH$6*ABS(AH85)</f>
        <v>0</v>
      </c>
      <c r="BE85" s="36">
        <f>ME85*12*60/(PI() * 'Drive Train'!$F$15)/AI$6*ABS(AI85)</f>
        <v>0</v>
      </c>
      <c r="BF85" s="36">
        <f>MF85*12*60/(PI() * 'Drive Train'!$F$15)/AJ$6*ABS(AJ85)</f>
        <v>0</v>
      </c>
      <c r="BG85" s="36">
        <f>MG85*12*60/(PI() * 'Drive Train'!$F$15)/AK$6*ABS(AK85)</f>
        <v>0</v>
      </c>
      <c r="BH85" s="36">
        <f>MH85*12*60/(PI() * 'Drive Train'!$F$15)/AL$6*ABS(AL85)</f>
        <v>0</v>
      </c>
      <c r="BI85" s="36">
        <f>MI85*12*60/(PI() * 'Drive Train'!$F$15)/AM$6*ABS(AM85)</f>
        <v>0</v>
      </c>
      <c r="BJ85" s="47">
        <f t="shared" si="455"/>
        <v>3.0800000000000018</v>
      </c>
      <c r="BK85" s="2">
        <f>IF(OR(KS84=1,AND($C$37=Motors!$C$32,OY84=1)),0,IF(NG85=0,-(CG84+$C$15)/($C$14-$C$15)*$C$12,($C$11*S85-AO85)/($C$11*S85)*$C$12*S85))</f>
        <v>0</v>
      </c>
      <c r="BL85" s="2">
        <f>IF(OR(KT84=1,AND($C$37=Motors!$C$32,OZ84=1)),0,IF(NH85=0,-(CH84+$C$15)/($C$14-$C$15)*$C$12,($C$11*T85-AP85)/($C$11*T85)*$C$12*T85))</f>
        <v>0</v>
      </c>
      <c r="BM85" s="2">
        <f>IF(OR(KU84=1,AND($C$37=Motors!$C$32,PA84=1)),0,IF(NI85=0,-(CI84+$C$15)/($C$14-$C$15)*$C$12,($C$11*U85-AQ85)/($C$11*U85)*$C$12*U85))</f>
        <v>0</v>
      </c>
      <c r="BN85" s="2">
        <f>IF(OR(KV84=1,AND($C$37=Motors!$C$32,PB84=1)),0,IF(NJ85=0,-(CJ84+$C$15)/($C$14-$C$15)*$C$12,($C$11*V85-AR85)/($C$11*V85)*$C$12*V85))</f>
        <v>0</v>
      </c>
      <c r="BO85" s="2">
        <f>IF(OR(KW84=1,AND($C$37=Motors!$C$32,PC84=1)),0,IF(NK85=0,-(CK84+$C$15)/($C$14-$C$15)*$C$12,($C$11*W85-AS85)/($C$11*W85)*$C$12*W85))</f>
        <v>0</v>
      </c>
      <c r="BP85" s="2">
        <f>IF(OR(KX84=1,AND($C$37=Motors!$C$32,PD84=1)),0,IF(NL85=0,-(CL84+$C$15)/($C$14-$C$15)*$C$12,($C$11*X85-AT85)/($C$11*X85)*$C$12*X85))</f>
        <v>0</v>
      </c>
      <c r="BQ85" s="2">
        <f>IF(OR(KY84=1,AND($C$37=Motors!$C$32,PE84=1)),0,IF(NM85=0,-(CM84+$C$15)/($C$14-$C$15)*$C$12,($C$11*Y85-AU85)/($C$11*Y85)*$C$12*Y85))</f>
        <v>0</v>
      </c>
      <c r="BR85" s="2">
        <f>IF(OR(KZ84=1,AND($C$37=Motors!$C$32,PF84=1)),0,IF(NN85=0,-(CN84+$C$15)/($C$14-$C$15)*$C$12,($C$11*Z85-AV85)/($C$11*Z85)*$C$12*Z85))</f>
        <v>0</v>
      </c>
      <c r="BS85" s="2">
        <f>IF(OR(LA84=1,AND($C$37=Motors!$C$32,PG84=1)),0,IF(NO85=0,-(CO84+$C$15)/($C$14-$C$15)*$C$12,($C$11*AA85-AW85)/($C$11*AA85)*$C$12*AA85))</f>
        <v>0</v>
      </c>
      <c r="BT85" s="2">
        <f>IF(OR(LB84=1,AND($C$37=Motors!$C$32,PH84=1)),0,IF(NP85=0,-(CP84+$C$15)/($C$14-$C$15)*$C$12,($C$11*AB85-AX85)/($C$11*AB85)*$C$12*AB85))</f>
        <v>0</v>
      </c>
      <c r="BU85" s="2">
        <f>IF(OR(LC84=1,AND($C$37=Motors!$C$32,PI84=1)),0,IF(NQ85=0,-(CQ84+$C$15)/($C$14-$C$15)*$C$12,($C$11*AC85-AY85)/($C$11*AC85)*$C$12*AC85))</f>
        <v>0</v>
      </c>
      <c r="BV85" s="2">
        <f>IF(OR(LD84=1,AND($C$37=Motors!$C$32,PJ84=1)),0,IF(NR85=0,-(CR84+$C$15)/($C$14-$C$15)*$C$12,($C$11*AD85-AZ85)/($C$11*AD85)*$C$12*AD85))</f>
        <v>0</v>
      </c>
      <c r="BW85" s="2">
        <f>IF(OR(LE84=1,AND($C$37=Motors!$C$32,PK84=1)),0,IF(NS85=0,-(CS84+$C$15)/($C$14-$C$15)*$C$12,($C$11*AE85-BA85)/($C$11*AE85)*$C$12*AE85))</f>
        <v>0</v>
      </c>
      <c r="BX85" s="2">
        <f>IF(OR(LF84=1,AND($C$37=Motors!$C$32,PL84=1)),0,IF(NT85=0,-(CT84+$C$15)/($C$14-$C$15)*$C$12,($C$11*AF85-BB85)/($C$11*AF85)*$C$12*AF85))</f>
        <v>0</v>
      </c>
      <c r="BY85" s="2">
        <f>IF(OR(LG84=1,AND($C$37=Motors!$C$32,PM84=1)),0,IF(NU85=0,-(CU84+$C$15)/($C$14-$C$15)*$C$12,($C$11*AG85-BC85)/($C$11*AG85)*$C$12*AG85))</f>
        <v>0</v>
      </c>
      <c r="BZ85" s="2">
        <f>IF(OR(LH84=1,AND($C$37=Motors!$C$32,PN84=1)),0,IF(NV85=0,-(CV84+$C$15)/($C$14-$C$15)*$C$12,($C$11*AH85-BD85)/($C$11*AH85)*$C$12*AH85))</f>
        <v>0</v>
      </c>
      <c r="CA85" s="2">
        <f>IF(OR(LI84=1,AND($C$37=Motors!$C$32,PO84=1)),0,IF(NW85=0,-(CW84+$C$15)/($C$14-$C$15)*$C$12,($C$11*AI85-BE85)/($C$11*AI85)*$C$12*AI85))</f>
        <v>0</v>
      </c>
      <c r="CB85" s="2">
        <f>IF(OR(LJ84=1,AND($C$37=Motors!$C$32,PP84=1)),0,IF(NX85=0,-(CX84+$C$15)/($C$14-$C$15)*$C$12,($C$11*AJ85-BF85)/($C$11*AJ85)*$C$12*AJ85))</f>
        <v>0</v>
      </c>
      <c r="CC85" s="2">
        <f>IF(OR(LK84=1,AND($C$37=Motors!$C$32,PQ84=1)),0,IF(NY85=0,-(CY84+$C$15)/($C$14-$C$15)*$C$12,($C$11*AK85-BG85)/($C$11*AK85)*$C$12*AK85))</f>
        <v>0</v>
      </c>
      <c r="CD85" s="2">
        <f>IF(OR(LL84=1,AND($C$37=Motors!$C$32,PR84=1)),0,IF(NZ85=0,-(CZ84+$C$15)/($C$14-$C$15)*$C$12,($C$11*AL85-BH85)/($C$11*AL85)*$C$12*AL85))</f>
        <v>0</v>
      </c>
      <c r="CE85" s="2">
        <f>IF(OR(LM84=1,AND($C$37=Motors!$C$32,PS84=1)),0,IF(OA85=0,-(DA84+$C$15)/($C$14-$C$15)*$C$12,($C$11*AM85-BI85)/($C$11*AM85)*$C$12*AM85))</f>
        <v>0</v>
      </c>
      <c r="CF85" s="47">
        <f t="shared" si="456"/>
        <v>3.0800000000000018</v>
      </c>
      <c r="CG85" s="43">
        <f>IF(AND(KS84=1,OY84=1),0,ABS(BK85/$C$12*($C$14-$C$15)+$C$15) *'Drive Train'!$AA$49 + CG84*(1-'Drive Train'!$AA$49))</f>
        <v>0</v>
      </c>
      <c r="CH85" s="43">
        <f>IF(AND(KT84=1,OZ84=1),0,ABS(BL85/$C$12*($C$14-$C$15)+$C$15) *'Drive Train'!$AA$49 + CH84*(1-'Drive Train'!$AA$49))</f>
        <v>0</v>
      </c>
      <c r="CI85" s="43">
        <f>IF(AND(KU84=1,PA84=1),0,ABS(BM85/$C$12*($C$14-$C$15)+$C$15) *'Drive Train'!$AA$49 + CI84*(1-'Drive Train'!$AA$49))</f>
        <v>0</v>
      </c>
      <c r="CJ85" s="43">
        <f>IF(AND(KV84=1,PB84=1),0,ABS(BN85/$C$12*($C$14-$C$15)+$C$15) *'Drive Train'!$AA$49 + CJ84*(1-'Drive Train'!$AA$49))</f>
        <v>0</v>
      </c>
      <c r="CK85" s="43">
        <f>IF(AND(KW84=1,PC84=1),0,ABS(BO85/$C$12*($C$14-$C$15)+$C$15) *'Drive Train'!$AA$49 + CK84*(1-'Drive Train'!$AA$49))</f>
        <v>0</v>
      </c>
      <c r="CL85" s="43">
        <f>IF(AND(KX84=1,PD84=1),0,ABS(BP85/$C$12*($C$14-$C$15)+$C$15) *'Drive Train'!$AA$49 + CL84*(1-'Drive Train'!$AA$49))</f>
        <v>0</v>
      </c>
      <c r="CM85" s="43">
        <f>IF(AND(KY84=1,PE84=1),0,ABS(BQ85/$C$12*($C$14-$C$15)+$C$15) *'Drive Train'!$AA$49 + CM84*(1-'Drive Train'!$AA$49))</f>
        <v>0</v>
      </c>
      <c r="CN85" s="43">
        <f>IF(AND(KZ84=1,PF84=1),0,ABS(BR85/$C$12*($C$14-$C$15)+$C$15) *'Drive Train'!$AA$49 + CN84*(1-'Drive Train'!$AA$49))</f>
        <v>0</v>
      </c>
      <c r="CO85" s="43">
        <f>IF(AND(LA84=1,PG84=1),0,ABS(BS85/$C$12*($C$14-$C$15)+$C$15) *'Drive Train'!$AA$49 + CO84*(1-'Drive Train'!$AA$49))</f>
        <v>0</v>
      </c>
      <c r="CP85" s="43">
        <f>IF(AND(LB84=1,PH84=1),0,ABS(BT85/$C$12*($C$14-$C$15)+$C$15) *'Drive Train'!$AA$49 + CP84*(1-'Drive Train'!$AA$49))</f>
        <v>0</v>
      </c>
      <c r="CQ85" s="43">
        <f>IF(AND(LC84=1,PI84=1),0,ABS(BU85/$C$12*($C$14-$C$15)+$C$15) *'Drive Train'!$AA$49 + CQ84*(1-'Drive Train'!$AA$49))</f>
        <v>0</v>
      </c>
      <c r="CR85" s="43">
        <f>IF(AND(LD84=1,PJ84=1),0,ABS(BV85/$C$12*($C$14-$C$15)+$C$15) *'Drive Train'!$AA$49 + CR84*(1-'Drive Train'!$AA$49))</f>
        <v>1.5275000000000003</v>
      </c>
      <c r="CS85" s="43">
        <f>IF(AND(LE84=1,PK84=1),0,ABS(BW85/$C$12*($C$14-$C$15)+$C$15) *'Drive Train'!$AA$49 + CS84*(1-'Drive Train'!$AA$49))</f>
        <v>0</v>
      </c>
      <c r="CT85" s="43">
        <f>IF(AND(LF84=1,PL84=1),0,ABS(BX85/$C$12*($C$14-$C$15)+$C$15) *'Drive Train'!$AA$49 + CT84*(1-'Drive Train'!$AA$49))</f>
        <v>0</v>
      </c>
      <c r="CU85" s="43">
        <f>IF(AND(LG84=1,PM84=1),0,ABS(BY85/$C$12*($C$14-$C$15)+$C$15) *'Drive Train'!$AA$49 + CU84*(1-'Drive Train'!$AA$49))</f>
        <v>0</v>
      </c>
      <c r="CV85" s="43">
        <f>IF(AND(LH84=1,PN84=1),0,ABS(BZ85/$C$12*($C$14-$C$15)+$C$15) *'Drive Train'!$AA$49 + CV84*(1-'Drive Train'!$AA$49))</f>
        <v>0</v>
      </c>
      <c r="CW85" s="43">
        <f>IF(AND(LI84=1,PO84=1),0,ABS(CA85/$C$12*($C$14-$C$15)+$C$15) *'Drive Train'!$AA$49 + CW84*(1-'Drive Train'!$AA$49))</f>
        <v>0</v>
      </c>
      <c r="CX85" s="43">
        <f>IF(AND(LJ84=1,PP84=1),0,ABS(CB85/$C$12*($C$14-$C$15)+$C$15) *'Drive Train'!$AA$49 + CX84*(1-'Drive Train'!$AA$49))</f>
        <v>0</v>
      </c>
      <c r="CY85" s="43">
        <f>IF(AND(LK84=1,PQ84=1),0,ABS(CC85/$C$12*($C$14-$C$15)+$C$15) *'Drive Train'!$AA$49 + CY84*(1-'Drive Train'!$AA$49))</f>
        <v>0</v>
      </c>
      <c r="CZ85" s="43">
        <f>IF(AND(LL84=1,PR84=1),0,ABS(CD85/$C$12*($C$14-$C$15)+$C$15) *'Drive Train'!$AA$49 + CZ84*(1-'Drive Train'!$AA$49))</f>
        <v>0</v>
      </c>
      <c r="DA85" s="43">
        <f>IF(AND(LM84=1,PS84=1),0,ABS(CE85/$C$12*($C$14-$C$15)+$C$15) *'Drive Train'!$AA$49 + DA84*(1-'Drive Train'!$AA$49))</f>
        <v>0</v>
      </c>
      <c r="DB85" s="47">
        <f t="shared" si="524"/>
        <v>3.0800000000000018</v>
      </c>
      <c r="DC85" s="43">
        <f t="shared" si="457"/>
        <v>0</v>
      </c>
      <c r="DD85" s="43">
        <f t="shared" si="458"/>
        <v>0</v>
      </c>
      <c r="DE85" s="43">
        <f t="shared" si="459"/>
        <v>0</v>
      </c>
      <c r="DF85" s="43">
        <f t="shared" si="460"/>
        <v>0</v>
      </c>
      <c r="DG85" s="43">
        <f t="shared" si="461"/>
        <v>0</v>
      </c>
      <c r="DH85" s="43">
        <f t="shared" si="462"/>
        <v>0</v>
      </c>
      <c r="DI85" s="43">
        <f t="shared" si="463"/>
        <v>0</v>
      </c>
      <c r="DJ85" s="43">
        <f t="shared" si="464"/>
        <v>0</v>
      </c>
      <c r="DK85" s="43">
        <f t="shared" si="465"/>
        <v>0</v>
      </c>
      <c r="DL85" s="43">
        <f t="shared" si="466"/>
        <v>0</v>
      </c>
      <c r="DM85" s="43">
        <f t="shared" si="467"/>
        <v>0</v>
      </c>
      <c r="DN85" s="43">
        <f t="shared" si="468"/>
        <v>1.5275000000000003</v>
      </c>
      <c r="DO85" s="43">
        <f t="shared" si="469"/>
        <v>0</v>
      </c>
      <c r="DP85" s="43">
        <f t="shared" si="470"/>
        <v>0</v>
      </c>
      <c r="DQ85" s="43">
        <f t="shared" si="471"/>
        <v>0</v>
      </c>
      <c r="DR85" s="43">
        <f t="shared" si="472"/>
        <v>0</v>
      </c>
      <c r="DS85" s="43">
        <f t="shared" si="473"/>
        <v>0</v>
      </c>
      <c r="DT85" s="43">
        <f t="shared" si="474"/>
        <v>0</v>
      </c>
      <c r="DU85" s="43">
        <f t="shared" si="475"/>
        <v>0</v>
      </c>
      <c r="DV85" s="43">
        <f t="shared" si="476"/>
        <v>0</v>
      </c>
      <c r="DW85" s="43">
        <f t="shared" si="477"/>
        <v>0</v>
      </c>
      <c r="DX85" s="47">
        <f t="shared" si="525"/>
        <v>3.0800000000000018</v>
      </c>
      <c r="DY85" s="2">
        <f>IF(OY85=0,($C$23/0.4536*IF(ISNA(MK84),'Drive Train'!$F$16,'Drive Train'!$F$17)*4.448*$C$24*S$6)*SIGN(BK85),BK85)</f>
        <v>0</v>
      </c>
      <c r="DZ85" s="2">
        <f>IF(OZ85=0,($C$23/0.4536*IF(ISNA(ML84),'Drive Train'!$F$16,'Drive Train'!$F$17)*4.448*$C$24*$C$21*T$6)*SIGN(BL85),BL85)</f>
        <v>0</v>
      </c>
      <c r="EA85" s="2">
        <f>IF(PA85=0,($C$23/0.4536*IF(ISNA(MM84),'Drive Train'!$F$16,'Drive Train'!$F$17)*4.448*$C$24*$C$21*U$6)*SIGN(BM85),BM85)</f>
        <v>0</v>
      </c>
      <c r="EB85" s="2">
        <f>IF(PB85=0,($C$23/0.4536*IF(ISNA(MN84),'Drive Train'!$F$16,'Drive Train'!$F$17)*4.448*$C$24*$C$21*V$6)*SIGN(BN85),BN85)</f>
        <v>0</v>
      </c>
      <c r="EC85" s="2">
        <f>IF(PC85=0,($C$23/0.4536*IF(ISNA(MO84),'Drive Train'!$F$16,'Drive Train'!$F$17)*4.448*$C$24*$C$21*W$6)*SIGN(BO85),BO85)</f>
        <v>0</v>
      </c>
      <c r="ED85" s="2">
        <f>IF(PD85=0,($C$23/0.4536*IF(ISNA(MP84),'Drive Train'!$F$16,'Drive Train'!$F$17)*4.448*$C$24*$C$21*X$6)*SIGN(BP85),BP85)</f>
        <v>0</v>
      </c>
      <c r="EE85" s="2">
        <f>IF(PE85=0,($C$23/0.4536*IF(ISNA(MQ84),'Drive Train'!$F$16,'Drive Train'!$F$17)*4.448*$C$24*$C$21*Y$6)*SIGN(BQ85),BQ85)</f>
        <v>0</v>
      </c>
      <c r="EF85" s="2">
        <f>IF(PF85=0,($C$23/0.4536*IF(ISNA(MR84),'Drive Train'!$F$16,'Drive Train'!$F$17)*4.448*$C$24*$C$21*Z$6)*SIGN(BR85),BR85)</f>
        <v>0</v>
      </c>
      <c r="EG85" s="2">
        <f>IF(PG85=0,($C$23/0.4536*IF(ISNA(MS84),'Drive Train'!$F$16,'Drive Train'!$F$17)*4.448*$C$24*$C$21*AA$6)*SIGN(BS85),BS85)</f>
        <v>0</v>
      </c>
      <c r="EH85" s="2">
        <f>IF(PH85=0,($C$23/0.4536*IF(ISNA(MT84),'Drive Train'!$F$16,'Drive Train'!$F$17)*4.448*$C$24*$C$21*AB$6)*SIGN(BT85),BT85)</f>
        <v>0</v>
      </c>
      <c r="EI85" s="2">
        <f>IF(PI85=0,($C$23/0.4536*IF(ISNA(MU84),'Drive Train'!$F$16,'Drive Train'!$F$17)*4.448*$C$24*$C$21*AC$6)*SIGN(BU85),BU85)</f>
        <v>0</v>
      </c>
      <c r="EJ85" s="2">
        <f>IF(PJ85=0,($C$23/0.4536*IF(ISNA(MV84),'Drive Train'!$F$16,'Drive Train'!$F$17)*4.448*$C$24*$C$21*AD$6)*SIGN(BV85),BV85)</f>
        <v>0</v>
      </c>
      <c r="EK85" s="2">
        <f>IF(PK85=0,($C$23/0.4536*IF(ISNA(MW84),'Drive Train'!$F$16,'Drive Train'!$F$17)*4.448*$C$24*$C$21*AE$6)*SIGN(BW85),BW85)</f>
        <v>0</v>
      </c>
      <c r="EL85" s="2">
        <f>IF(PL85=0,($C$23/0.4536*IF(ISNA(MX84),'Drive Train'!$F$16,'Drive Train'!$F$17)*4.448*$C$24*$C$21*AF$6)*SIGN(BX85),BX85)</f>
        <v>0</v>
      </c>
      <c r="EM85" s="2">
        <f>IF(PM85=0,($C$23/0.4536*IF(ISNA(MY84),'Drive Train'!$F$16,'Drive Train'!$F$17)*4.448*$C$24*$C$21*AG$6)*SIGN(BY85),BY85)</f>
        <v>0</v>
      </c>
      <c r="EN85" s="2">
        <f>IF(PN85=0,($C$23/0.4536*IF(ISNA(MZ84),'Drive Train'!$F$16,'Drive Train'!$F$17)*4.448*$C$24*$C$21*AH$6)*SIGN(BZ85),BZ85)</f>
        <v>0</v>
      </c>
      <c r="EO85" s="2">
        <f>IF(PO85=0,($C$23/0.4536*IF(ISNA(NA84),'Drive Train'!$F$16,'Drive Train'!$F$17)*4.448*$C$24*$C$21*AI$6)*SIGN(CA85),CA85)</f>
        <v>0</v>
      </c>
      <c r="EP85" s="2">
        <f>IF(PP85=0,($C$23/0.4536*IF(ISNA(NB84),'Drive Train'!$F$16,'Drive Train'!$F$17)*4.448*$C$24*$C$21*AJ$6)*SIGN(CB85),CB85)</f>
        <v>0</v>
      </c>
      <c r="EQ85" s="2">
        <f>IF(PQ85=0,($C$23/0.4536*IF(ISNA(NC84),'Drive Train'!$F$16,'Drive Train'!$F$17)*4.448*$C$24*$C$21*AK$6)*SIGN(CC85),CC85)</f>
        <v>0</v>
      </c>
      <c r="ER85" s="2">
        <f>IF(PR85=0,($C$23/0.4536*IF(ISNA(ND84),'Drive Train'!$F$16,'Drive Train'!$F$17)*4.448*$C$24*$C$21*AL$6)*SIGN(CD85),CD85)</f>
        <v>0</v>
      </c>
      <c r="ES85" s="2">
        <f>IF(PS85=0,($C$23/0.4536*IF(ISNA(NE84),'Drive Train'!$F$16,'Drive Train'!$F$17)*4.448*$C$24*$C$21*AM$6)*SIGN(CE85),CE85)</f>
        <v>0</v>
      </c>
      <c r="ET85" s="47">
        <f t="shared" si="478"/>
        <v>3.0800000000000018</v>
      </c>
      <c r="EU85" s="2">
        <f>MAX(MIN(IF(AND(OY84=1,NG85&lt;0),-1,1)*(DC85-$C$15)/($C$14-$C$15)*$C$12*$C$21-$C$33*LO85/AO$6 -  OY84*$C$33/$C$21,DY84/$C$19),MAX(EU$8:EU84)*-1)</f>
        <v>-0.84420937587075306</v>
      </c>
      <c r="EV85" s="2">
        <f>MAX(MIN(IF(AND(OZ84=1,NH85&lt;0),-1,1)*(DD85-$C$15)/($C$14-$C$15)*$C$12*$C$21-$C$33*LP85/AP$6 -  OZ84*$C$33/$C$21,DZ84/$C$19),MAX(EV$8:EV84)*-1)</f>
        <v>-0.84420937587075306</v>
      </c>
      <c r="EW85" s="2">
        <f>MAX(MIN(IF(AND(PA84=1,NI85&lt;0),-1,1)*(DE85-$C$15)/($C$14-$C$15)*$C$12*$C$21-$C$33*LQ85/AQ$6 -  PA84*$C$33/$C$21,EA84/$C$19),MAX(EW$8:EW84)*-1)</f>
        <v>-0.84420937587075306</v>
      </c>
      <c r="EX85" s="2">
        <f>MAX(MIN(IF(AND(PB84=1,NJ85&lt;0),-1,1)*(DF85-$C$15)/($C$14-$C$15)*$C$12*$C$21-$C$33*LR85/AR$6 -  PB84*$C$33/$C$21,EB84/$C$19),MAX(EX$8:EX84)*-1)</f>
        <v>-0.84420937587075306</v>
      </c>
      <c r="EY85" s="2">
        <f>MAX(MIN(IF(AND(PC84=1,NK85&lt;0),-1,1)*(DG85-$C$15)/($C$14-$C$15)*$C$12*$C$21-$C$33*LS85/AS$6 -  PC84*$C$33/$C$21,EC84/$C$19),MAX(EY$8:EY84)*-1)</f>
        <v>-0.84420937587075306</v>
      </c>
      <c r="EZ85" s="2">
        <f>MAX(MIN(IF(AND(PD84=1,NL85&lt;0),-1,1)*(DH85-$C$15)/($C$14-$C$15)*$C$12*$C$21-$C$33*LT85/AT$6 -  PD84*$C$33/$C$21,ED84/$C$19),MAX(EZ$8:EZ84)*-1)</f>
        <v>-0.84420937587075306</v>
      </c>
      <c r="FA85" s="2">
        <f>MAX(MIN(IF(AND(PE84=1,NM85&lt;0),-1,1)*(DI85-$C$15)/($C$14-$C$15)*$C$12*$C$21-$C$33*LU85/AU$6 -  PE84*$C$33/$C$21,EE84/$C$19),MAX(FA$8:FA84)*-1)</f>
        <v>-0.84420937587075306</v>
      </c>
      <c r="FB85" s="2">
        <f>MAX(MIN(IF(AND(PF84=1,NN85&lt;0),-1,1)*(DJ85-$C$15)/($C$14-$C$15)*$C$12*$C$21-$C$33*LV85/AV$6 -  PF84*$C$33/$C$21,EF84/$C$19),MAX(FB$8:FB84)*-1)</f>
        <v>-0.84420937587075306</v>
      </c>
      <c r="FC85" s="2">
        <f>MAX(MIN(IF(AND(PG84=1,NO85&lt;0),-1,1)*(DK85-$C$15)/($C$14-$C$15)*$C$12*$C$21-$C$33*LW85/AW$6 -  PG84*$C$33/$C$21,EG84/$C$19),MAX(FC$8:FC84)*-1)</f>
        <v>-0.82444281081081083</v>
      </c>
      <c r="FD85" s="2">
        <f>MAX(MIN(IF(AND(PH84=1,NP85&lt;0),-1,1)*(DL85-$C$15)/($C$14-$C$15)*$C$12*$C$21-$C$33*LX85/AX$6 -  PH84*$C$33/$C$21,EH84/$C$19),MAX(FD$8:FD84)*-1)</f>
        <v>-0.74400936585365862</v>
      </c>
      <c r="FE85" s="2">
        <f>MAX(MIN(IF(AND(PI84=1,NQ85&lt;0),-1,1)*(DM85-$C$15)/($C$14-$C$15)*$C$12*$C$21-$C$33*LY85/AY$6 -  PI84*$C$33/$C$21,EI84/$C$19),MAX(FE$8:FE84)*-1)</f>
        <v>-0.6778751999999999</v>
      </c>
      <c r="FF85" s="2">
        <f>MAX(MIN(IF(AND(PJ84=1,NR85&lt;0),-1,1)*(DN85-$C$15)/($C$14-$C$15)*$C$12*$C$21-$C$33*LZ85/AZ$6 -  PJ84*$C$33/$C$21,EJ84/$C$19),MAX(FF$8:FF84)*-1)</f>
        <v>-0.36771041517476449</v>
      </c>
      <c r="FG85" s="2">
        <f>MAX(MIN(IF(AND(PK84=1,NS85&lt;0),-1,1)*(DO85-$C$15)/($C$14-$C$15)*$C$12*$C$21-$C$33*MA85/BA$6 -  PK84*$C$33/$C$21,EK84/$C$19),MAX(FG$8:FG84)*-1)</f>
        <v>-0.4460383340531891</v>
      </c>
      <c r="FH85" s="2">
        <f>MAX(MIN(IF(AND(PL84=1,NT85&lt;0),-1,1)*(DP85-$C$15)/($C$14-$C$15)*$C$12*$C$21-$C$33*MB85/BB$6 -  PL84*$C$33/$C$21,EL84/$C$19),MAX(FH$8:FH84)*-1)</f>
        <v>-0.52436625293161376</v>
      </c>
      <c r="FI85" s="2">
        <f>MAX(MIN(IF(AND(PM84=1,NU85&lt;0),-1,1)*(DQ85-$C$15)/($C$14-$C$15)*$C$12*$C$21-$C$33*MC85/BC$6 -  PM84*$C$33/$C$21,EM84/$C$19),MAX(FI$8:FI84)*-1)</f>
        <v>-0.60269417181003837</v>
      </c>
      <c r="FJ85" s="2">
        <f>MAX(MIN(IF(AND(PN84=1,NV85&lt;0),-1,1)*(DR85-$C$15)/($C$14-$C$15)*$C$12*$C$21-$C$33*MD85/BD$6 -  PN84*$C$33/$C$21,EN84/$C$19),MAX(FJ$8:FJ84)*-1)</f>
        <v>-0.68102209068846309</v>
      </c>
      <c r="FK85" s="2">
        <f>MAX(MIN(IF(AND(PO84=1,NW85&lt;0),-1,1)*(DS85-$C$15)/($C$14-$C$15)*$C$12*$C$21-$C$33*ME85/BE$6 -  PO84*$C$33/$C$21,EO84/$C$19),MAX(FK$8:FK84)*-1)</f>
        <v>-0.7593500095668877</v>
      </c>
      <c r="FL85" s="2">
        <f>MAX(MIN(IF(AND(PP84=1,NX85&lt;0),-1,1)*(DT85-$C$15)/($C$14-$C$15)*$C$12*$C$21-$C$33*MF85/BF$6 -  PP84*$C$33/$C$21,EP84/$C$19),MAX(FL$8:FL84)*-1)</f>
        <v>-0.8376779284453123</v>
      </c>
      <c r="FM85" s="2">
        <f>MAX(MIN(IF(AND(PQ84=1,NY85&lt;0),-1,1)*(DU85-$C$15)/($C$14-$C$15)*$C$12*$C$21-$C$33*MG85/BG$6 -  PQ84*$C$33/$C$21,EQ84/$C$19),MAX(FM$8:FM84)*-1)</f>
        <v>-0.84420937587075306</v>
      </c>
      <c r="FN85" s="2">
        <f>MAX(MIN(IF(AND(PR84=1,NZ85&lt;0),-1,1)*(DV85-$C$15)/($C$14-$C$15)*$C$12*$C$21-$C$33*MH85/BH$6 -  PR84*$C$33/$C$21,ER84/$C$19),MAX(FN$8:FN84)*-1)</f>
        <v>-0.84420937587075306</v>
      </c>
      <c r="FO85" s="2">
        <f>MAX(MIN(IF(AND(PS84=1,OA85&lt;0),-1,1)*(DW85-$C$15)/($C$14-$C$15)*$C$12*$C$21-$C$33*MI85/BI$6 -  PS84*$C$33/$C$21,ES84/$C$19),MAX(FO$8:FO84)*-1)</f>
        <v>-0.84420937587075306</v>
      </c>
      <c r="FP85" s="47">
        <f t="shared" si="526"/>
        <v>3.0800000000000018</v>
      </c>
      <c r="FQ85" s="43">
        <f t="shared" si="527"/>
        <v>0</v>
      </c>
      <c r="FR85" s="43">
        <f t="shared" si="528"/>
        <v>0</v>
      </c>
      <c r="FS85" s="43">
        <f t="shared" si="529"/>
        <v>0</v>
      </c>
      <c r="FT85" s="43">
        <f t="shared" si="530"/>
        <v>0</v>
      </c>
      <c r="FU85" s="43">
        <f t="shared" si="531"/>
        <v>0</v>
      </c>
      <c r="FV85" s="43">
        <f t="shared" si="532"/>
        <v>0</v>
      </c>
      <c r="FW85" s="43">
        <f t="shared" si="533"/>
        <v>0</v>
      </c>
      <c r="FX85" s="43">
        <f t="shared" si="534"/>
        <v>0</v>
      </c>
      <c r="FY85" s="43">
        <f t="shared" si="535"/>
        <v>0</v>
      </c>
      <c r="FZ85" s="43">
        <f t="shared" si="536"/>
        <v>0</v>
      </c>
      <c r="GA85" s="43">
        <f t="shared" si="537"/>
        <v>0</v>
      </c>
      <c r="GB85" s="43">
        <f t="shared" si="538"/>
        <v>1.5275000000000003</v>
      </c>
      <c r="GC85" s="43">
        <f t="shared" si="539"/>
        <v>0</v>
      </c>
      <c r="GD85" s="43">
        <f t="shared" si="540"/>
        <v>0</v>
      </c>
      <c r="GE85" s="43">
        <f t="shared" si="541"/>
        <v>0</v>
      </c>
      <c r="GF85" s="43">
        <f t="shared" si="542"/>
        <v>0</v>
      </c>
      <c r="GG85" s="43">
        <f t="shared" si="543"/>
        <v>0</v>
      </c>
      <c r="GH85" s="43">
        <f t="shared" si="544"/>
        <v>0</v>
      </c>
      <c r="GI85" s="43">
        <f t="shared" si="545"/>
        <v>0</v>
      </c>
      <c r="GJ85" s="43">
        <f t="shared" si="546"/>
        <v>0</v>
      </c>
      <c r="GK85" s="43">
        <f t="shared" si="547"/>
        <v>0</v>
      </c>
      <c r="GL85" s="47">
        <f t="shared" si="548"/>
        <v>3.0800000000000018</v>
      </c>
      <c r="GM85" s="43">
        <f t="shared" si="479"/>
        <v>0</v>
      </c>
      <c r="GN85" s="43">
        <f t="shared" si="480"/>
        <v>0</v>
      </c>
      <c r="GO85" s="43">
        <f t="shared" si="481"/>
        <v>0</v>
      </c>
      <c r="GP85" s="43">
        <f t="shared" si="482"/>
        <v>0</v>
      </c>
      <c r="GQ85" s="43">
        <f t="shared" si="483"/>
        <v>0</v>
      </c>
      <c r="GR85" s="43">
        <f t="shared" si="484"/>
        <v>0</v>
      </c>
      <c r="GS85" s="43">
        <f t="shared" si="485"/>
        <v>0</v>
      </c>
      <c r="GT85" s="43">
        <f t="shared" si="486"/>
        <v>0</v>
      </c>
      <c r="GU85" s="43">
        <f t="shared" si="487"/>
        <v>0</v>
      </c>
      <c r="GV85" s="43">
        <f t="shared" si="488"/>
        <v>0</v>
      </c>
      <c r="GW85" s="43">
        <f t="shared" si="489"/>
        <v>0</v>
      </c>
      <c r="GX85" s="43">
        <f t="shared" si="490"/>
        <v>-7.3867516705174294</v>
      </c>
      <c r="GY85" s="43">
        <f t="shared" si="491"/>
        <v>0</v>
      </c>
      <c r="GZ85" s="43">
        <f t="shared" si="492"/>
        <v>0</v>
      </c>
      <c r="HA85" s="43">
        <f t="shared" si="493"/>
        <v>0</v>
      </c>
      <c r="HB85" s="43">
        <f t="shared" si="494"/>
        <v>0</v>
      </c>
      <c r="HC85" s="43">
        <f t="shared" si="495"/>
        <v>0</v>
      </c>
      <c r="HD85" s="43">
        <f t="shared" si="496"/>
        <v>0</v>
      </c>
      <c r="HE85" s="43">
        <f t="shared" si="497"/>
        <v>0</v>
      </c>
      <c r="HF85" s="43">
        <f t="shared" si="498"/>
        <v>0</v>
      </c>
      <c r="HG85" s="43">
        <f t="shared" si="499"/>
        <v>0</v>
      </c>
      <c r="HH85" s="47">
        <f t="shared" si="549"/>
        <v>3.0800000000000018</v>
      </c>
      <c r="HI85" s="43">
        <f t="shared" si="550"/>
        <v>0</v>
      </c>
      <c r="HJ85" s="43">
        <f t="shared" si="551"/>
        <v>0</v>
      </c>
      <c r="HK85" s="43">
        <f t="shared" si="552"/>
        <v>0</v>
      </c>
      <c r="HL85" s="43">
        <f t="shared" si="553"/>
        <v>0</v>
      </c>
      <c r="HM85" s="43">
        <f t="shared" si="554"/>
        <v>0</v>
      </c>
      <c r="HN85" s="43">
        <f t="shared" si="555"/>
        <v>0</v>
      </c>
      <c r="HO85" s="43">
        <f t="shared" si="556"/>
        <v>0</v>
      </c>
      <c r="HP85" s="43">
        <f t="shared" si="557"/>
        <v>0</v>
      </c>
      <c r="HQ85" s="43">
        <f t="shared" si="558"/>
        <v>0</v>
      </c>
      <c r="HR85" s="43">
        <f t="shared" si="559"/>
        <v>0</v>
      </c>
      <c r="HS85" s="43">
        <f t="shared" si="560"/>
        <v>0</v>
      </c>
      <c r="HT85" s="43">
        <f t="shared" si="561"/>
        <v>7.3867516705174294</v>
      </c>
      <c r="HU85" s="43">
        <f t="shared" si="562"/>
        <v>0</v>
      </c>
      <c r="HV85" s="43">
        <f t="shared" si="563"/>
        <v>0</v>
      </c>
      <c r="HW85" s="43">
        <f t="shared" si="564"/>
        <v>0</v>
      </c>
      <c r="HX85" s="43">
        <f t="shared" si="565"/>
        <v>0</v>
      </c>
      <c r="HY85" s="43">
        <f t="shared" si="566"/>
        <v>0</v>
      </c>
      <c r="HZ85" s="43">
        <f t="shared" si="567"/>
        <v>0</v>
      </c>
      <c r="IA85" s="43">
        <f t="shared" si="568"/>
        <v>0</v>
      </c>
      <c r="IB85" s="43">
        <f t="shared" si="569"/>
        <v>0</v>
      </c>
      <c r="IC85" s="43">
        <f t="shared" si="570"/>
        <v>0</v>
      </c>
      <c r="ID85" s="47">
        <f t="shared" si="571"/>
        <v>3.0800000000000018</v>
      </c>
      <c r="IE85" s="43">
        <f t="shared" si="572"/>
        <v>0</v>
      </c>
      <c r="IF85" s="43">
        <f t="shared" si="573"/>
        <v>0</v>
      </c>
      <c r="IG85" s="43">
        <f t="shared" si="574"/>
        <v>0</v>
      </c>
      <c r="IH85" s="43">
        <f t="shared" si="575"/>
        <v>0</v>
      </c>
      <c r="II85" s="43">
        <f t="shared" si="576"/>
        <v>0</v>
      </c>
      <c r="IJ85" s="43">
        <f t="shared" si="577"/>
        <v>0</v>
      </c>
      <c r="IK85" s="43">
        <f t="shared" si="578"/>
        <v>0</v>
      </c>
      <c r="IL85" s="43">
        <f t="shared" si="579"/>
        <v>0</v>
      </c>
      <c r="IM85" s="43">
        <f t="shared" si="580"/>
        <v>0</v>
      </c>
      <c r="IN85" s="43">
        <f t="shared" si="581"/>
        <v>0</v>
      </c>
      <c r="IO85" s="43">
        <f t="shared" si="582"/>
        <v>0</v>
      </c>
      <c r="IP85" s="43">
        <f t="shared" si="583"/>
        <v>0</v>
      </c>
      <c r="IQ85" s="43">
        <f t="shared" si="584"/>
        <v>0</v>
      </c>
      <c r="IR85" s="43">
        <f t="shared" si="585"/>
        <v>0</v>
      </c>
      <c r="IS85" s="43">
        <f t="shared" si="586"/>
        <v>0</v>
      </c>
      <c r="IT85" s="43">
        <f t="shared" si="587"/>
        <v>0</v>
      </c>
      <c r="IU85" s="43">
        <f t="shared" si="588"/>
        <v>0</v>
      </c>
      <c r="IV85" s="43">
        <f t="shared" si="589"/>
        <v>0</v>
      </c>
      <c r="IW85" s="43">
        <f t="shared" si="590"/>
        <v>0</v>
      </c>
      <c r="IX85" s="43">
        <f t="shared" si="591"/>
        <v>0</v>
      </c>
      <c r="IY85" s="43">
        <f t="shared" si="592"/>
        <v>0</v>
      </c>
      <c r="IZ85" s="47">
        <f t="shared" si="593"/>
        <v>3.0800000000000018</v>
      </c>
      <c r="JA85" s="43" t="e">
        <f t="shared" si="690"/>
        <v>#N/A</v>
      </c>
      <c r="JB85" s="43" t="e">
        <f t="shared" si="691"/>
        <v>#N/A</v>
      </c>
      <c r="JC85" s="43" t="e">
        <f t="shared" si="692"/>
        <v>#N/A</v>
      </c>
      <c r="JD85" s="43" t="e">
        <f t="shared" si="693"/>
        <v>#N/A</v>
      </c>
      <c r="JE85" s="43" t="e">
        <f t="shared" si="694"/>
        <v>#N/A</v>
      </c>
      <c r="JF85" s="43" t="e">
        <f t="shared" si="695"/>
        <v>#N/A</v>
      </c>
      <c r="JG85" s="43" t="e">
        <f t="shared" si="696"/>
        <v>#N/A</v>
      </c>
      <c r="JH85" s="43" t="e">
        <f t="shared" si="697"/>
        <v>#N/A</v>
      </c>
      <c r="JI85" s="43" t="e">
        <f t="shared" si="698"/>
        <v>#N/A</v>
      </c>
      <c r="JJ85" s="43" t="e">
        <f t="shared" si="699"/>
        <v>#N/A</v>
      </c>
      <c r="JK85" s="43" t="e">
        <f t="shared" si="700"/>
        <v>#N/A</v>
      </c>
      <c r="JL85" s="43" t="e">
        <f t="shared" si="701"/>
        <v>#N/A</v>
      </c>
      <c r="JM85" s="43" t="e">
        <f t="shared" si="702"/>
        <v>#N/A</v>
      </c>
      <c r="JN85" s="43" t="e">
        <f t="shared" si="703"/>
        <v>#N/A</v>
      </c>
      <c r="JO85" s="43" t="e">
        <f t="shared" si="704"/>
        <v>#N/A</v>
      </c>
      <c r="JP85" s="43" t="e">
        <f t="shared" si="705"/>
        <v>#N/A</v>
      </c>
      <c r="JQ85" s="43" t="e">
        <f t="shared" si="706"/>
        <v>#N/A</v>
      </c>
      <c r="JR85" s="43" t="e">
        <f t="shared" si="707"/>
        <v>#N/A</v>
      </c>
      <c r="JS85" s="43" t="e">
        <f t="shared" si="708"/>
        <v>#N/A</v>
      </c>
      <c r="JT85" s="43" t="e">
        <f t="shared" si="709"/>
        <v>#N/A</v>
      </c>
      <c r="JU85" s="43" t="e">
        <f t="shared" si="710"/>
        <v>#N/A</v>
      </c>
      <c r="JV85" s="47">
        <f t="shared" si="594"/>
        <v>3.0800000000000018</v>
      </c>
      <c r="JW85" s="36">
        <f t="shared" si="595"/>
        <v>0</v>
      </c>
      <c r="JX85" s="36">
        <f t="shared" si="596"/>
        <v>0</v>
      </c>
      <c r="JY85" s="36">
        <f t="shared" si="597"/>
        <v>0</v>
      </c>
      <c r="JZ85" s="36">
        <f t="shared" si="598"/>
        <v>0</v>
      </c>
      <c r="KA85" s="36">
        <f t="shared" si="599"/>
        <v>0</v>
      </c>
      <c r="KB85" s="36">
        <f t="shared" si="600"/>
        <v>0</v>
      </c>
      <c r="KC85" s="36">
        <f t="shared" si="601"/>
        <v>0</v>
      </c>
      <c r="KD85" s="36">
        <f t="shared" si="602"/>
        <v>0</v>
      </c>
      <c r="KE85" s="36">
        <f t="shared" si="603"/>
        <v>0</v>
      </c>
      <c r="KF85" s="36">
        <f t="shared" si="604"/>
        <v>0</v>
      </c>
      <c r="KG85" s="36">
        <f t="shared" si="605"/>
        <v>0</v>
      </c>
      <c r="KH85" s="36">
        <f t="shared" si="606"/>
        <v>0</v>
      </c>
      <c r="KI85" s="36">
        <f t="shared" si="607"/>
        <v>0</v>
      </c>
      <c r="KJ85" s="36">
        <f t="shared" si="608"/>
        <v>0</v>
      </c>
      <c r="KK85" s="36">
        <f t="shared" si="609"/>
        <v>0</v>
      </c>
      <c r="KL85" s="36">
        <f t="shared" si="610"/>
        <v>0</v>
      </c>
      <c r="KM85" s="36">
        <f t="shared" si="611"/>
        <v>0</v>
      </c>
      <c r="KN85" s="36">
        <f t="shared" si="612"/>
        <v>0</v>
      </c>
      <c r="KO85" s="36">
        <f t="shared" si="613"/>
        <v>0</v>
      </c>
      <c r="KP85" s="36">
        <f t="shared" si="614"/>
        <v>0</v>
      </c>
      <c r="KQ85" s="36">
        <f t="shared" si="615"/>
        <v>0</v>
      </c>
      <c r="KR85" s="47">
        <f t="shared" si="616"/>
        <v>3.0800000000000018</v>
      </c>
      <c r="KS85" s="1">
        <f t="shared" si="617"/>
        <v>1</v>
      </c>
      <c r="KT85" s="1">
        <f t="shared" si="618"/>
        <v>1</v>
      </c>
      <c r="KU85" s="1">
        <f t="shared" si="619"/>
        <v>1</v>
      </c>
      <c r="KV85" s="1">
        <f t="shared" si="620"/>
        <v>1</v>
      </c>
      <c r="KW85" s="1">
        <f t="shared" si="621"/>
        <v>1</v>
      </c>
      <c r="KX85" s="1">
        <f t="shared" si="622"/>
        <v>1</v>
      </c>
      <c r="KY85" s="1">
        <f t="shared" si="623"/>
        <v>1</v>
      </c>
      <c r="KZ85" s="1">
        <f t="shared" si="624"/>
        <v>1</v>
      </c>
      <c r="LA85" s="1">
        <f t="shared" si="625"/>
        <v>1</v>
      </c>
      <c r="LB85" s="1">
        <f t="shared" si="626"/>
        <v>1</v>
      </c>
      <c r="LC85" s="1">
        <f t="shared" si="627"/>
        <v>1</v>
      </c>
      <c r="LD85" s="1">
        <f t="shared" si="628"/>
        <v>0</v>
      </c>
      <c r="LE85" s="1">
        <f t="shared" si="629"/>
        <v>1</v>
      </c>
      <c r="LF85" s="1">
        <f t="shared" si="630"/>
        <v>1</v>
      </c>
      <c r="LG85" s="1">
        <f t="shared" si="631"/>
        <v>1</v>
      </c>
      <c r="LH85" s="1">
        <f t="shared" si="632"/>
        <v>1</v>
      </c>
      <c r="LI85" s="1">
        <f t="shared" si="633"/>
        <v>1</v>
      </c>
      <c r="LJ85" s="1">
        <f t="shared" si="634"/>
        <v>1</v>
      </c>
      <c r="LK85" s="1">
        <f t="shared" si="635"/>
        <v>1</v>
      </c>
      <c r="LL85" s="1">
        <f t="shared" si="636"/>
        <v>1</v>
      </c>
      <c r="LM85" s="1">
        <f t="shared" si="637"/>
        <v>1</v>
      </c>
      <c r="LN85" s="47">
        <f t="shared" si="638"/>
        <v>3.0800000000000018</v>
      </c>
      <c r="LO85" s="43">
        <f t="shared" si="639"/>
        <v>0</v>
      </c>
      <c r="LP85" s="43">
        <f t="shared" si="640"/>
        <v>0</v>
      </c>
      <c r="LQ85" s="43">
        <f t="shared" si="641"/>
        <v>0</v>
      </c>
      <c r="LR85" s="43">
        <f t="shared" si="642"/>
        <v>0</v>
      </c>
      <c r="LS85" s="43">
        <f t="shared" si="643"/>
        <v>0</v>
      </c>
      <c r="LT85" s="43">
        <f t="shared" si="644"/>
        <v>0</v>
      </c>
      <c r="LU85" s="43">
        <f t="shared" si="645"/>
        <v>0</v>
      </c>
      <c r="LV85" s="43">
        <f t="shared" si="646"/>
        <v>0</v>
      </c>
      <c r="LW85" s="43">
        <f t="shared" si="647"/>
        <v>0</v>
      </c>
      <c r="LX85" s="43">
        <f t="shared" si="648"/>
        <v>0</v>
      </c>
      <c r="LY85" s="43">
        <f t="shared" si="649"/>
        <v>0</v>
      </c>
      <c r="LZ85" s="43">
        <f t="shared" si="650"/>
        <v>0.83981644572858294</v>
      </c>
      <c r="MA85" s="43">
        <f t="shared" si="651"/>
        <v>0</v>
      </c>
      <c r="MB85" s="43">
        <f t="shared" si="652"/>
        <v>0</v>
      </c>
      <c r="MC85" s="43">
        <f t="shared" si="653"/>
        <v>0</v>
      </c>
      <c r="MD85" s="43">
        <f t="shared" si="654"/>
        <v>0</v>
      </c>
      <c r="ME85" s="43">
        <f t="shared" si="655"/>
        <v>0</v>
      </c>
      <c r="MF85" s="43">
        <f t="shared" si="656"/>
        <v>0</v>
      </c>
      <c r="MG85" s="43">
        <f t="shared" si="657"/>
        <v>0</v>
      </c>
      <c r="MH85" s="43">
        <f t="shared" si="658"/>
        <v>0</v>
      </c>
      <c r="MI85" s="43">
        <f t="shared" si="659"/>
        <v>0</v>
      </c>
      <c r="MJ85" s="47">
        <f t="shared" si="660"/>
        <v>3.0800000000000018</v>
      </c>
      <c r="MK85" s="43" t="e">
        <f t="shared" si="500"/>
        <v>#N/A</v>
      </c>
      <c r="ML85" s="43" t="e">
        <f t="shared" si="711"/>
        <v>#N/A</v>
      </c>
      <c r="MM85" s="43" t="e">
        <f t="shared" si="712"/>
        <v>#N/A</v>
      </c>
      <c r="MN85" s="43" t="e">
        <f t="shared" si="713"/>
        <v>#N/A</v>
      </c>
      <c r="MO85" s="43" t="e">
        <f t="shared" si="714"/>
        <v>#N/A</v>
      </c>
      <c r="MP85" s="43" t="e">
        <f t="shared" si="715"/>
        <v>#N/A</v>
      </c>
      <c r="MQ85" s="43" t="e">
        <f t="shared" si="716"/>
        <v>#N/A</v>
      </c>
      <c r="MR85" s="43" t="e">
        <f t="shared" si="717"/>
        <v>#N/A</v>
      </c>
      <c r="MS85" s="43" t="e">
        <f t="shared" si="718"/>
        <v>#N/A</v>
      </c>
      <c r="MT85" s="43" t="e">
        <f t="shared" si="719"/>
        <v>#N/A</v>
      </c>
      <c r="MU85" s="43" t="e">
        <f t="shared" si="720"/>
        <v>#N/A</v>
      </c>
      <c r="MV85" s="43" t="e">
        <f t="shared" si="721"/>
        <v>#N/A</v>
      </c>
      <c r="MW85" s="43" t="e">
        <f t="shared" si="722"/>
        <v>#N/A</v>
      </c>
      <c r="MX85" s="43" t="e">
        <f t="shared" si="723"/>
        <v>#N/A</v>
      </c>
      <c r="MY85" s="43" t="e">
        <f t="shared" si="724"/>
        <v>#N/A</v>
      </c>
      <c r="MZ85" s="43" t="e">
        <f t="shared" si="725"/>
        <v>#N/A</v>
      </c>
      <c r="NA85" s="43" t="e">
        <f t="shared" si="726"/>
        <v>#N/A</v>
      </c>
      <c r="NB85" s="43" t="e">
        <f t="shared" si="727"/>
        <v>#N/A</v>
      </c>
      <c r="NC85" s="43" t="e">
        <f t="shared" si="728"/>
        <v>#N/A</v>
      </c>
      <c r="ND85" s="43" t="e">
        <f t="shared" si="729"/>
        <v>#N/A</v>
      </c>
      <c r="NE85" s="43" t="e">
        <f t="shared" si="730"/>
        <v>#N/A</v>
      </c>
      <c r="NF85" s="47">
        <f t="shared" si="661"/>
        <v>3.0800000000000018</v>
      </c>
      <c r="NG85" s="43">
        <f>IF(OY84=0,MIN('Drive Train'!$F$35-FQ84*$C$19*'Drive Train'!$F$39,NG84+$C$39)-$C$7,IF(LO84-1&lt;=0,0,IF($C$37=Motors!$C$30,MAX(MAX(NG$8:NG84)*-1,NG84-$C$39),MAX(0,MAX(NG$8:NG84)*-1,NG84-$C$39))))</f>
        <v>0</v>
      </c>
      <c r="NH85" s="43">
        <f>IF(OZ84=0,MIN('Drive Train'!$F$35-FR84*$C$19*'Drive Train'!$F$39,NH84+$C$39)-$C$7,IF(LP84-1&lt;=0,0,IF($C$37=Motors!$C$30,MAX(MAX(NH$8:NH84)*-1,NH84-$C$39),MAX(0,MAX(NH$8:NH84)*-1,NH84-$C$39))))</f>
        <v>0</v>
      </c>
      <c r="NI85" s="43">
        <f>IF(PA84=0,MIN('Drive Train'!$F$35-FS84*$C$19*'Drive Train'!$F$39,NI84+$C$39)-$C$7,IF(LQ84-1&lt;=0,0,IF($C$37=Motors!$C$30,MAX(MAX(NI$8:NI84)*-1,NI84-$C$39),MAX(0,MAX(NI$8:NI84)*-1,NI84-$C$39))))</f>
        <v>0</v>
      </c>
      <c r="NJ85" s="43">
        <f>IF(PB84=0,MIN('Drive Train'!$F$35-FT84*$C$19*'Drive Train'!$F$39,NJ84+$C$39)-$C$7,IF(LR84-1&lt;=0,0,IF($C$37=Motors!$C$30,MAX(MAX(NJ$8:NJ84)*-1,NJ84-$C$39),MAX(0,MAX(NJ$8:NJ84)*-1,NJ84-$C$39))))</f>
        <v>0</v>
      </c>
      <c r="NK85" s="43">
        <f>IF(PC84=0,MIN('Drive Train'!$F$35-FU84*$C$19*'Drive Train'!$F$39,NK84+$C$39)-$C$7,IF(LS84-1&lt;=0,0,IF($C$37=Motors!$C$30,MAX(MAX(NK$8:NK84)*-1,NK84-$C$39),MAX(0,MAX(NK$8:NK84)*-1,NK84-$C$39))))</f>
        <v>0</v>
      </c>
      <c r="NL85" s="43">
        <f>IF(PD84=0,MIN('Drive Train'!$F$35-FV84*$C$19*'Drive Train'!$F$39,NL84+$C$39)-$C$7,IF(LT84-1&lt;=0,0,IF($C$37=Motors!$C$30,MAX(MAX(NL$8:NL84)*-1,NL84-$C$39),MAX(0,MAX(NL$8:NL84)*-1,NL84-$C$39))))</f>
        <v>0</v>
      </c>
      <c r="NM85" s="43">
        <f>IF(PE84=0,MIN('Drive Train'!$F$35-FW84*$C$19*'Drive Train'!$F$39,NM84+$C$39)-$C$7,IF(LU84-1&lt;=0,0,IF($C$37=Motors!$C$30,MAX(MAX(NM$8:NM84)*-1,NM84-$C$39),MAX(0,MAX(NM$8:NM84)*-1,NM84-$C$39))))</f>
        <v>0</v>
      </c>
      <c r="NN85" s="43">
        <f>IF(PF84=0,MIN('Drive Train'!$F$35-FX84*$C$19*'Drive Train'!$F$39,NN84+$C$39)-$C$7,IF(LV84-1&lt;=0,0,IF($C$37=Motors!$C$30,MAX(MAX(NN$8:NN84)*-1,NN84-$C$39),MAX(0,MAX(NN$8:NN84)*-1,NN84-$C$39))))</f>
        <v>0</v>
      </c>
      <c r="NO85" s="43">
        <f>IF(PG84=0,MIN('Drive Train'!$F$35-FY84*$C$19*'Drive Train'!$F$39,NO84+$C$39)-$C$7,IF(LW84-1&lt;=0,0,IF($C$37=Motors!$C$30,MAX(MAX(NO$8:NO84)*-1,NO84-$C$39),MAX(0,MAX(NO$8:NO84)*-1,NO84-$C$39))))</f>
        <v>0</v>
      </c>
      <c r="NP85" s="43">
        <f>IF(PH84=0,MIN('Drive Train'!$F$35-FZ84*$C$19*'Drive Train'!$F$39,NP84+$C$39)-$C$7,IF(LX84-1&lt;=0,0,IF($C$37=Motors!$C$30,MAX(MAX(NP$8:NP84)*-1,NP84-$C$39),MAX(0,MAX(NP$8:NP84)*-1,NP84-$C$39))))</f>
        <v>0</v>
      </c>
      <c r="NQ85" s="43">
        <f>IF(PI84=0,MIN('Drive Train'!$F$35-GA84*$C$19*'Drive Train'!$F$39,NQ84+$C$39)-$C$7,IF(LY84-1&lt;=0,0,IF($C$37=Motors!$C$30,MAX(MAX(NQ$8:NQ84)*-1,NQ84-$C$39),MAX(0,MAX(NQ$8:NQ84)*-1,NQ84-$C$39))))</f>
        <v>0</v>
      </c>
      <c r="NR85" s="43">
        <f>IF(PJ84=0,MIN('Drive Train'!$F$35-GB84*$C$19*'Drive Train'!$F$39,NR84+$C$39)-$C$7,IF(LZ84-1&lt;=0,0,IF($C$37=Motors!$C$30,MAX(MAX(NR$8:NR84)*-1,NR84-$C$39),MAX(0,MAX(NR$8:NR84)*-1,NR84-$C$39))))</f>
        <v>0</v>
      </c>
      <c r="NS85" s="43">
        <f>IF(PK84=0,MIN('Drive Train'!$F$35-GC84*$C$19*'Drive Train'!$F$39,NS84+$C$39)-$C$7,IF(MA84-1&lt;=0,0,IF($C$37=Motors!$C$30,MAX(MAX(NS$8:NS84)*-1,NS84-$C$39),MAX(0,MAX(NS$8:NS84)*-1,NS84-$C$39))))</f>
        <v>0</v>
      </c>
      <c r="NT85" s="43">
        <f>IF(PL84=0,MIN('Drive Train'!$F$35-GD84*$C$19*'Drive Train'!$F$39,NT84+$C$39)-$C$7,IF(MB84-1&lt;=0,0,IF($C$37=Motors!$C$30,MAX(MAX(NT$8:NT84)*-1,NT84-$C$39),MAX(0,MAX(NT$8:NT84)*-1,NT84-$C$39))))</f>
        <v>0</v>
      </c>
      <c r="NU85" s="43">
        <f>IF(PM84=0,MIN('Drive Train'!$F$35-GE84*$C$19*'Drive Train'!$F$39,NU84+$C$39)-$C$7,IF(MC84-1&lt;=0,0,IF($C$37=Motors!$C$30,MAX(MAX(NU$8:NU84)*-1,NU84-$C$39),MAX(0,MAX(NU$8:NU84)*-1,NU84-$C$39))))</f>
        <v>0</v>
      </c>
      <c r="NV85" s="43">
        <f>IF(PN84=0,MIN('Drive Train'!$F$35-GF84*$C$19*'Drive Train'!$F$39,NV84+$C$39)-$C$7,IF(MD84-1&lt;=0,0,IF($C$37=Motors!$C$30,MAX(MAX(NV$8:NV84)*-1,NV84-$C$39),MAX(0,MAX(NV$8:NV84)*-1,NV84-$C$39))))</f>
        <v>0</v>
      </c>
      <c r="NW85" s="43">
        <f>IF(PO84=0,MIN('Drive Train'!$F$35-GG84*$C$19*'Drive Train'!$F$39,NW84+$C$39)-$C$7,IF(ME84-1&lt;=0,0,IF($C$37=Motors!$C$30,MAX(MAX(NW$8:NW84)*-1,NW84-$C$39),MAX(0,MAX(NW$8:NW84)*-1,NW84-$C$39))))</f>
        <v>0</v>
      </c>
      <c r="NX85" s="43">
        <f>IF(PP84=0,MIN('Drive Train'!$F$35-GH84*$C$19*'Drive Train'!$F$39,NX84+$C$39)-$C$7,IF(MF84-1&lt;=0,0,IF($C$37=Motors!$C$30,MAX(MAX(NX$8:NX84)*-1,NX84-$C$39),MAX(0,MAX(NX$8:NX84)*-1,NX84-$C$39))))</f>
        <v>0</v>
      </c>
      <c r="NY85" s="43">
        <f>IF(PQ84=0,MIN('Drive Train'!$F$35-GI84*$C$19*'Drive Train'!$F$39,NY84+$C$39)-$C$7,IF(MG84-1&lt;=0,0,IF($C$37=Motors!$C$30,MAX(MAX(NY$8:NY84)*-1,NY84-$C$39),MAX(0,MAX(NY$8:NY84)*-1,NY84-$C$39))))</f>
        <v>0</v>
      </c>
      <c r="NZ85" s="43">
        <f>IF(PR84=0,MIN('Drive Train'!$F$35-GJ84*$C$19*'Drive Train'!$F$39,NZ84+$C$39)-$C$7,IF(MH84-1&lt;=0,0,IF($C$37=Motors!$C$30,MAX(MAX(NZ$8:NZ84)*-1,NZ84-$C$39),MAX(0,MAX(NZ$8:NZ84)*-1,NZ84-$C$39))))</f>
        <v>0</v>
      </c>
      <c r="OA85" s="43">
        <f>IF(PS84=0,MIN('Drive Train'!$F$35-GK84*$C$19*'Drive Train'!$F$39,OA84+$C$39)-$C$7,IF(MI84-1&lt;=0,0,IF($C$37=Motors!$C$30,MAX(MAX(OA$8:OA84)*-1,OA84-$C$39),MAX(0,MAX(OA$8:OA84)*-1,OA84-$C$39))))</f>
        <v>0</v>
      </c>
      <c r="OB85" s="47">
        <f t="shared" si="662"/>
        <v>3.0800000000000018</v>
      </c>
      <c r="OC85" s="43">
        <f>'Drive Train'!$F$35-(FQ85*$C$13)*$C$19*'Drive Train'!$F$39</f>
        <v>12.4</v>
      </c>
      <c r="OD85" s="43">
        <f>'Drive Train'!$F$35-(FR85*$C$13)*$C$19*'Drive Train'!$F$39</f>
        <v>12.4</v>
      </c>
      <c r="OE85" s="43">
        <f>'Drive Train'!$F$35-(FS85*$C$13)*$C$19*'Drive Train'!$F$39</f>
        <v>12.4</v>
      </c>
      <c r="OF85" s="43">
        <f>'Drive Train'!$F$35-(FT85*$C$13)*$C$19*'Drive Train'!$F$39</f>
        <v>12.4</v>
      </c>
      <c r="OG85" s="43">
        <f>'Drive Train'!$F$35-(FU85*$C$13)*$C$19*'Drive Train'!$F$39</f>
        <v>12.4</v>
      </c>
      <c r="OH85" s="43">
        <f>'Drive Train'!$F$35-(FV85*$C$13)*$C$19*'Drive Train'!$F$39</f>
        <v>12.4</v>
      </c>
      <c r="OI85" s="43">
        <f>'Drive Train'!$F$35-(FW85*$C$13)*$C$19*'Drive Train'!$F$39</f>
        <v>12.4</v>
      </c>
      <c r="OJ85" s="43">
        <f>'Drive Train'!$F$35-(FX85*$C$13)*$C$19*'Drive Train'!$F$39</f>
        <v>12.4</v>
      </c>
      <c r="OK85" s="43">
        <f>'Drive Train'!$F$35-(FY85*$C$13)*$C$19*'Drive Train'!$F$39</f>
        <v>12.4</v>
      </c>
      <c r="OL85" s="43">
        <f>'Drive Train'!$F$35-(FZ85*$C$13)*$C$19*'Drive Train'!$F$39</f>
        <v>12.4</v>
      </c>
      <c r="OM85" s="43">
        <f>'Drive Train'!$F$35-(GA85*$C$13)*$C$19*'Drive Train'!$F$39</f>
        <v>12.4</v>
      </c>
      <c r="ON85" s="43">
        <f>'Drive Train'!$F$35-(GB85*$C$13)*$C$19*'Drive Train'!$F$39</f>
        <v>12.335845000000001</v>
      </c>
      <c r="OO85" s="43">
        <f>'Drive Train'!$F$35-(GC85*$C$13)*$C$19*'Drive Train'!$F$39</f>
        <v>12.4</v>
      </c>
      <c r="OP85" s="43">
        <f>'Drive Train'!$F$35-(GD85*$C$13)*$C$19*'Drive Train'!$F$39</f>
        <v>12.4</v>
      </c>
      <c r="OQ85" s="43">
        <f>'Drive Train'!$F$35-(GE85*$C$13)*$C$19*'Drive Train'!$F$39</f>
        <v>12.4</v>
      </c>
      <c r="OR85" s="43">
        <f>'Drive Train'!$F$35-(GF85*$C$13)*$C$19*'Drive Train'!$F$39</f>
        <v>12.4</v>
      </c>
      <c r="OS85" s="43">
        <f>'Drive Train'!$F$35-(GG85*$C$13)*$C$19*'Drive Train'!$F$39</f>
        <v>12.4</v>
      </c>
      <c r="OT85" s="43">
        <f>'Drive Train'!$F$35-(GH85*$C$13)*$C$19*'Drive Train'!$F$39</f>
        <v>12.4</v>
      </c>
      <c r="OU85" s="43">
        <f>'Drive Train'!$F$35-(GI85*$C$13)*$C$19*'Drive Train'!$F$39</f>
        <v>12.4</v>
      </c>
      <c r="OV85" s="43">
        <f>'Drive Train'!$F$35-(GJ85*$C$13)*$C$19*'Drive Train'!$F$39</f>
        <v>12.4</v>
      </c>
      <c r="OW85" s="43">
        <f>'Drive Train'!$F$35-(GK85*$C$13)*$C$19*'Drive Train'!$F$39</f>
        <v>12.4</v>
      </c>
      <c r="OX85" s="47">
        <f t="shared" si="663"/>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190">
        <f t="shared" si="664"/>
        <v>3.0800000000000018</v>
      </c>
      <c r="PU85" s="43">
        <f t="shared" si="665"/>
        <v>15.29521453649356</v>
      </c>
      <c r="PV85" s="43">
        <f t="shared" si="666"/>
        <v>22.900200336135644</v>
      </c>
      <c r="PW85" s="43">
        <f t="shared" si="667"/>
        <v>19.659205245198354</v>
      </c>
      <c r="PX85" s="43">
        <f t="shared" si="668"/>
        <v>15.922362554936914</v>
      </c>
      <c r="PY85" s="43">
        <f t="shared" si="669"/>
        <v>13.997470007769731</v>
      </c>
      <c r="PZ85" s="43">
        <f t="shared" si="670"/>
        <v>12.208295022960858</v>
      </c>
      <c r="QA85" s="43">
        <f t="shared" si="671"/>
        <v>11.812774381794295</v>
      </c>
      <c r="QB85" s="43">
        <f t="shared" si="672"/>
        <v>11.153060367918922</v>
      </c>
      <c r="QC85" s="43">
        <f t="shared" si="673"/>
        <v>10.945422930559467</v>
      </c>
      <c r="QD85" s="43">
        <f t="shared" si="674"/>
        <v>10.744299234348867</v>
      </c>
      <c r="QE85" s="43">
        <f t="shared" si="675"/>
        <v>10.598935127087987</v>
      </c>
      <c r="QF85" s="43">
        <f t="shared" si="676"/>
        <v>14.533056227001097</v>
      </c>
      <c r="QG85" s="43">
        <f t="shared" si="677"/>
        <v>14.869846649016338</v>
      </c>
      <c r="QH85" s="43">
        <f t="shared" si="678"/>
        <v>15.34277343263344</v>
      </c>
      <c r="QI85" s="43">
        <f t="shared" si="679"/>
        <v>15.225720822529869</v>
      </c>
      <c r="QJ85" s="43">
        <f t="shared" si="680"/>
        <v>15.866407696386977</v>
      </c>
      <c r="QK85" s="43">
        <f t="shared" si="681"/>
        <v>16.23173898600314</v>
      </c>
      <c r="QL85" s="43">
        <f t="shared" si="682"/>
        <v>16.322777686005129</v>
      </c>
      <c r="QM85" s="43">
        <f t="shared" si="683"/>
        <v>16.11264101882972</v>
      </c>
      <c r="QN85" s="43">
        <f t="shared" si="684"/>
        <v>16.187403996628273</v>
      </c>
      <c r="QO85" s="43">
        <f t="shared" si="685"/>
        <v>16.005121974387158</v>
      </c>
      <c r="QP85" s="47">
        <f t="shared" si="686"/>
        <v>3.0800000000000018</v>
      </c>
      <c r="QQ85" s="43">
        <f t="shared" si="501"/>
        <v>0</v>
      </c>
      <c r="QR85" s="43">
        <f t="shared" si="502"/>
        <v>0</v>
      </c>
      <c r="QS85" s="43">
        <f t="shared" si="503"/>
        <v>0</v>
      </c>
      <c r="QT85" s="43">
        <f t="shared" si="504"/>
        <v>0</v>
      </c>
      <c r="QU85" s="43">
        <f t="shared" si="505"/>
        <v>0</v>
      </c>
      <c r="QV85" s="43">
        <f t="shared" si="506"/>
        <v>0</v>
      </c>
      <c r="QW85" s="43">
        <f t="shared" si="507"/>
        <v>0</v>
      </c>
      <c r="QX85" s="43">
        <f t="shared" si="508"/>
        <v>0</v>
      </c>
      <c r="QY85" s="43">
        <f t="shared" si="509"/>
        <v>0</v>
      </c>
      <c r="QZ85" s="43">
        <f t="shared" si="510"/>
        <v>0</v>
      </c>
      <c r="RA85" s="43">
        <f t="shared" si="511"/>
        <v>0</v>
      </c>
      <c r="RB85" s="43">
        <f t="shared" si="512"/>
        <v>1.9887219367401312E-2</v>
      </c>
      <c r="RC85" s="43">
        <f t="shared" si="513"/>
        <v>0</v>
      </c>
      <c r="RD85" s="43">
        <f t="shared" si="514"/>
        <v>0</v>
      </c>
      <c r="RE85" s="43">
        <f t="shared" si="515"/>
        <v>0</v>
      </c>
      <c r="RF85" s="43">
        <f t="shared" si="516"/>
        <v>0</v>
      </c>
      <c r="RG85" s="43">
        <f t="shared" si="517"/>
        <v>0</v>
      </c>
      <c r="RH85" s="43">
        <f t="shared" si="518"/>
        <v>0</v>
      </c>
      <c r="RI85" s="43">
        <f t="shared" si="519"/>
        <v>0</v>
      </c>
      <c r="RJ85" s="43">
        <f t="shared" si="520"/>
        <v>0</v>
      </c>
      <c r="RK85" s="43">
        <f t="shared" si="521"/>
        <v>0</v>
      </c>
      <c r="RL85" s="47">
        <f t="shared" si="687"/>
        <v>3.0800000000000018</v>
      </c>
      <c r="RM85" s="2">
        <f>IF(AND(LO85&gt;=LO$6*'Drive Train'!$AA$52,LO85&lt;=LO$6*'Drive Train'!$AA$53,KS85=0,JW85=0,EU85&gt;0),$C$17,0)</f>
        <v>0</v>
      </c>
      <c r="RN85" s="2">
        <f>IF(AND(LP85&gt;=LP$6*'Drive Train'!$AA$52,LP85&lt;=LP$6*'Drive Train'!$AA$53,KT85=0,JX85=0,EV85&gt;0),$C$17,0)</f>
        <v>0</v>
      </c>
      <c r="RO85" s="2">
        <f>IF(AND(LQ85&gt;=LQ$6*'Drive Train'!$AA$52,LQ85&lt;=LQ$6*'Drive Train'!$AA$53,KU85=0,JY85=0,EW85&gt;0),$C$17,0)</f>
        <v>0</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v>
      </c>
      <c r="RY85" s="2">
        <f>IF(AND(MA85&gt;=MA$6*'Drive Train'!$AA$52,MA85&lt;=MA$6*'Drive Train'!$AA$53,LE85=0,KI85=0,FG85&gt;0),$C$17,0)</f>
        <v>0</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688"/>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689"/>
        <v>3.0800000000000018</v>
      </c>
    </row>
    <row r="86" spans="2:524" x14ac:dyDescent="0.3">
      <c r="B86"/>
      <c r="C86" s="3" t="str">
        <f>C61</f>
        <v>Average Speed (ft/s)</v>
      </c>
      <c r="E86" s="14">
        <f>E61</f>
        <v>9.9999999999999982</v>
      </c>
      <c r="F86" s="14">
        <f>MV6</f>
        <v>4.8076923076923057</v>
      </c>
      <c r="G86" s="14">
        <f t="shared" ref="G86:O86" si="736">MW6</f>
        <v>5.4347826086956497</v>
      </c>
      <c r="H86" s="14">
        <f t="shared" si="736"/>
        <v>5.9523809523809499</v>
      </c>
      <c r="I86" s="14">
        <f t="shared" si="736"/>
        <v>6.5789473684210495</v>
      </c>
      <c r="J86" s="14">
        <f t="shared" si="736"/>
        <v>6.9444444444444411</v>
      </c>
      <c r="K86" s="14">
        <f t="shared" si="736"/>
        <v>7.3529411764705852</v>
      </c>
      <c r="L86" s="14">
        <f t="shared" si="736"/>
        <v>7.8124999999999973</v>
      </c>
      <c r="M86" s="14">
        <f t="shared" si="736"/>
        <v>8.3333333333333304</v>
      </c>
      <c r="N86" s="14">
        <f t="shared" si="736"/>
        <v>8.620689655172411</v>
      </c>
      <c r="O86" s="14">
        <f t="shared" si="736"/>
        <v>8.9285714285714253</v>
      </c>
      <c r="R86" s="49">
        <f t="shared" si="52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47">
        <f t="shared" si="523"/>
        <v>3.1200000000000019</v>
      </c>
      <c r="AO86" s="36">
        <f>LO86*12*60/(PI() * 'Drive Train'!$F$15)/S$6*ABS(S86)</f>
        <v>0</v>
      </c>
      <c r="AP86" s="36">
        <f>LP86*12*60/(PI() * 'Drive Train'!$F$15)/T$6*ABS(T86)</f>
        <v>0</v>
      </c>
      <c r="AQ86" s="36">
        <f>LQ86*12*60/(PI() * 'Drive Train'!$F$15)/U$6*ABS(U86)</f>
        <v>0</v>
      </c>
      <c r="AR86" s="36">
        <f>LR86*12*60/(PI() * 'Drive Train'!$F$15)/V$6*ABS(V86)</f>
        <v>0</v>
      </c>
      <c r="AS86" s="36">
        <f>LS86*12*60/(PI() * 'Drive Train'!$F$15)/W$6*ABS(W86)</f>
        <v>0</v>
      </c>
      <c r="AT86" s="36">
        <f>LT86*12*60/(PI() * 'Drive Train'!$F$15)/X$6*ABS(X86)</f>
        <v>0</v>
      </c>
      <c r="AU86" s="36">
        <f>LU86*12*60/(PI() * 'Drive Train'!$F$15)/Y$6*ABS(Y86)</f>
        <v>0</v>
      </c>
      <c r="AV86" s="36">
        <f>LV86*12*60/(PI() * 'Drive Train'!$F$15)/Z$6*ABS(Z86)</f>
        <v>0</v>
      </c>
      <c r="AW86" s="36">
        <f>LW86*12*60/(PI() * 'Drive Train'!$F$15)/AA$6*ABS(AA86)</f>
        <v>0</v>
      </c>
      <c r="AX86" s="36">
        <f>LX86*12*60/(PI() * 'Drive Train'!$F$15)/AB$6*ABS(AB86)</f>
        <v>0</v>
      </c>
      <c r="AY86" s="36">
        <f>LY86*12*60/(PI() * 'Drive Train'!$F$15)/AC$6*ABS(AC86)</f>
        <v>0</v>
      </c>
      <c r="AZ86" s="36">
        <f>LZ86*12*60/(PI() * 'Drive Train'!$F$15)/AD$6*ABS(AD86)</f>
        <v>0</v>
      </c>
      <c r="BA86" s="36">
        <f>MA86*12*60/(PI() * 'Drive Train'!$F$15)/AE$6*ABS(AE86)</f>
        <v>0</v>
      </c>
      <c r="BB86" s="36">
        <f>MB86*12*60/(PI() * 'Drive Train'!$F$15)/AF$6*ABS(AF86)</f>
        <v>0</v>
      </c>
      <c r="BC86" s="36">
        <f>MC86*12*60/(PI() * 'Drive Train'!$F$15)/AG$6*ABS(AG86)</f>
        <v>0</v>
      </c>
      <c r="BD86" s="36">
        <f>MD86*12*60/(PI() * 'Drive Train'!$F$15)/AH$6*ABS(AH86)</f>
        <v>0</v>
      </c>
      <c r="BE86" s="36">
        <f>ME86*12*60/(PI() * 'Drive Train'!$F$15)/AI$6*ABS(AI86)</f>
        <v>0</v>
      </c>
      <c r="BF86" s="36">
        <f>MF86*12*60/(PI() * 'Drive Train'!$F$15)/AJ$6*ABS(AJ86)</f>
        <v>0</v>
      </c>
      <c r="BG86" s="36">
        <f>MG86*12*60/(PI() * 'Drive Train'!$F$15)/AK$6*ABS(AK86)</f>
        <v>0</v>
      </c>
      <c r="BH86" s="36">
        <f>MH86*12*60/(PI() * 'Drive Train'!$F$15)/AL$6*ABS(AL86)</f>
        <v>0</v>
      </c>
      <c r="BI86" s="36">
        <f>MI86*12*60/(PI() * 'Drive Train'!$F$15)/AM$6*ABS(AM86)</f>
        <v>0</v>
      </c>
      <c r="BJ86" s="47">
        <f t="shared" si="455"/>
        <v>3.1200000000000019</v>
      </c>
      <c r="BK86" s="2">
        <f>IF(OR(KS85=1,AND($C$37=Motors!$C$32,OY85=1)),0,IF(NG86=0,-(CG85+$C$15)/($C$14-$C$15)*$C$12,($C$11*S86-AO86)/($C$11*S86)*$C$12*S86))</f>
        <v>0</v>
      </c>
      <c r="BL86" s="2">
        <f>IF(OR(KT85=1,AND($C$37=Motors!$C$32,OZ85=1)),0,IF(NH86=0,-(CH85+$C$15)/($C$14-$C$15)*$C$12,($C$11*T86-AP86)/($C$11*T86)*$C$12*T86))</f>
        <v>0</v>
      </c>
      <c r="BM86" s="2">
        <f>IF(OR(KU85=1,AND($C$37=Motors!$C$32,PA85=1)),0,IF(NI86=0,-(CI85+$C$15)/($C$14-$C$15)*$C$12,($C$11*U86-AQ86)/($C$11*U86)*$C$12*U86))</f>
        <v>0</v>
      </c>
      <c r="BN86" s="2">
        <f>IF(OR(KV85=1,AND($C$37=Motors!$C$32,PB85=1)),0,IF(NJ86=0,-(CJ85+$C$15)/($C$14-$C$15)*$C$12,($C$11*V86-AR86)/($C$11*V86)*$C$12*V86))</f>
        <v>0</v>
      </c>
      <c r="BO86" s="2">
        <f>IF(OR(KW85=1,AND($C$37=Motors!$C$32,PC85=1)),0,IF(NK86=0,-(CK85+$C$15)/($C$14-$C$15)*$C$12,($C$11*W86-AS86)/($C$11*W86)*$C$12*W86))</f>
        <v>0</v>
      </c>
      <c r="BP86" s="2">
        <f>IF(OR(KX85=1,AND($C$37=Motors!$C$32,PD85=1)),0,IF(NL86=0,-(CL85+$C$15)/($C$14-$C$15)*$C$12,($C$11*X86-AT86)/($C$11*X86)*$C$12*X86))</f>
        <v>0</v>
      </c>
      <c r="BQ86" s="2">
        <f>IF(OR(KY85=1,AND($C$37=Motors!$C$32,PE85=1)),0,IF(NM86=0,-(CM85+$C$15)/($C$14-$C$15)*$C$12,($C$11*Y86-AU86)/($C$11*Y86)*$C$12*Y86))</f>
        <v>0</v>
      </c>
      <c r="BR86" s="2">
        <f>IF(OR(KZ85=1,AND($C$37=Motors!$C$32,PF85=1)),0,IF(NN86=0,-(CN85+$C$15)/($C$14-$C$15)*$C$12,($C$11*Z86-AV86)/($C$11*Z86)*$C$12*Z86))</f>
        <v>0</v>
      </c>
      <c r="BS86" s="2">
        <f>IF(OR(LA85=1,AND($C$37=Motors!$C$32,PG85=1)),0,IF(NO86=0,-(CO85+$C$15)/($C$14-$C$15)*$C$12,($C$11*AA86-AW86)/($C$11*AA86)*$C$12*AA86))</f>
        <v>0</v>
      </c>
      <c r="BT86" s="2">
        <f>IF(OR(LB85=1,AND($C$37=Motors!$C$32,PH85=1)),0,IF(NP86=0,-(CP85+$C$15)/($C$14-$C$15)*$C$12,($C$11*AB86-AX86)/($C$11*AB86)*$C$12*AB86))</f>
        <v>0</v>
      </c>
      <c r="BU86" s="2">
        <f>IF(OR(LC85=1,AND($C$37=Motors!$C$32,PI85=1)),0,IF(NQ86=0,-(CQ85+$C$15)/($C$14-$C$15)*$C$12,($C$11*AC86-AY86)/($C$11*AC86)*$C$12*AC86))</f>
        <v>0</v>
      </c>
      <c r="BV86" s="2">
        <f>IF(OR(LD85=1,AND($C$37=Motors!$C$32,PJ85=1)),0,IF(NR86=0,-(CR85+$C$15)/($C$14-$C$15)*$C$12,($C$11*AD86-AZ86)/($C$11*AD86)*$C$12*AD86))</f>
        <v>0</v>
      </c>
      <c r="BW86" s="2">
        <f>IF(OR(LE85=1,AND($C$37=Motors!$C$32,PK85=1)),0,IF(NS86=0,-(CS85+$C$15)/($C$14-$C$15)*$C$12,($C$11*AE86-BA86)/($C$11*AE86)*$C$12*AE86))</f>
        <v>0</v>
      </c>
      <c r="BX86" s="2">
        <f>IF(OR(LF85=1,AND($C$37=Motors!$C$32,PL85=1)),0,IF(NT86=0,-(CT85+$C$15)/($C$14-$C$15)*$C$12,($C$11*AF86-BB86)/($C$11*AF86)*$C$12*AF86))</f>
        <v>0</v>
      </c>
      <c r="BY86" s="2">
        <f>IF(OR(LG85=1,AND($C$37=Motors!$C$32,PM85=1)),0,IF(NU86=0,-(CU85+$C$15)/($C$14-$C$15)*$C$12,($C$11*AG86-BC86)/($C$11*AG86)*$C$12*AG86))</f>
        <v>0</v>
      </c>
      <c r="BZ86" s="2">
        <f>IF(OR(LH85=1,AND($C$37=Motors!$C$32,PN85=1)),0,IF(NV86=0,-(CV85+$C$15)/($C$14-$C$15)*$C$12,($C$11*AH86-BD86)/($C$11*AH86)*$C$12*AH86))</f>
        <v>0</v>
      </c>
      <c r="CA86" s="2">
        <f>IF(OR(LI85=1,AND($C$37=Motors!$C$32,PO85=1)),0,IF(NW86=0,-(CW85+$C$15)/($C$14-$C$15)*$C$12,($C$11*AI86-BE86)/($C$11*AI86)*$C$12*AI86))</f>
        <v>0</v>
      </c>
      <c r="CB86" s="2">
        <f>IF(OR(LJ85=1,AND($C$37=Motors!$C$32,PP85=1)),0,IF(NX86=0,-(CX85+$C$15)/($C$14-$C$15)*$C$12,($C$11*AJ86-BF86)/($C$11*AJ86)*$C$12*AJ86))</f>
        <v>0</v>
      </c>
      <c r="CC86" s="2">
        <f>IF(OR(LK85=1,AND($C$37=Motors!$C$32,PQ85=1)),0,IF(NY86=0,-(CY85+$C$15)/($C$14-$C$15)*$C$12,($C$11*AK86-BG86)/($C$11*AK86)*$C$12*AK86))</f>
        <v>0</v>
      </c>
      <c r="CD86" s="2">
        <f>IF(OR(LL85=1,AND($C$37=Motors!$C$32,PR85=1)),0,IF(NZ86=0,-(CZ85+$C$15)/($C$14-$C$15)*$C$12,($C$11*AL86-BH86)/($C$11*AL86)*$C$12*AL86))</f>
        <v>0</v>
      </c>
      <c r="CE86" s="2">
        <f>IF(OR(LM85=1,AND($C$37=Motors!$C$32,PS85=1)),0,IF(OA86=0,-(DA85+$C$15)/($C$14-$C$15)*$C$12,($C$11*AM86-BI86)/($C$11*AM86)*$C$12*AM86))</f>
        <v>0</v>
      </c>
      <c r="CF86" s="47">
        <f t="shared" si="456"/>
        <v>3.1200000000000019</v>
      </c>
      <c r="CG86" s="43">
        <f>IF(AND(KS85=1,OY85=1),0,ABS(BK86/$C$12*($C$14-$C$15)+$C$15) *'Drive Train'!$AA$49 + CG85*(1-'Drive Train'!$AA$49))</f>
        <v>0</v>
      </c>
      <c r="CH86" s="43">
        <f>IF(AND(KT85=1,OZ85=1),0,ABS(BL86/$C$12*($C$14-$C$15)+$C$15) *'Drive Train'!$AA$49 + CH85*(1-'Drive Train'!$AA$49))</f>
        <v>0</v>
      </c>
      <c r="CI86" s="43">
        <f>IF(AND(KU85=1,PA85=1),0,ABS(BM86/$C$12*($C$14-$C$15)+$C$15) *'Drive Train'!$AA$49 + CI85*(1-'Drive Train'!$AA$49))</f>
        <v>0</v>
      </c>
      <c r="CJ86" s="43">
        <f>IF(AND(KV85=1,PB85=1),0,ABS(BN86/$C$12*($C$14-$C$15)+$C$15) *'Drive Train'!$AA$49 + CJ85*(1-'Drive Train'!$AA$49))</f>
        <v>0</v>
      </c>
      <c r="CK86" s="43">
        <f>IF(AND(KW85=1,PC85=1),0,ABS(BO86/$C$12*($C$14-$C$15)+$C$15) *'Drive Train'!$AA$49 + CK85*(1-'Drive Train'!$AA$49))</f>
        <v>0</v>
      </c>
      <c r="CL86" s="43">
        <f>IF(AND(KX85=1,PD85=1),0,ABS(BP86/$C$12*($C$14-$C$15)+$C$15) *'Drive Train'!$AA$49 + CL85*(1-'Drive Train'!$AA$49))</f>
        <v>0</v>
      </c>
      <c r="CM86" s="43">
        <f>IF(AND(KY85=1,PE85=1),0,ABS(BQ86/$C$12*($C$14-$C$15)+$C$15) *'Drive Train'!$AA$49 + CM85*(1-'Drive Train'!$AA$49))</f>
        <v>0</v>
      </c>
      <c r="CN86" s="43">
        <f>IF(AND(KZ85=1,PF85=1),0,ABS(BR86/$C$12*($C$14-$C$15)+$C$15) *'Drive Train'!$AA$49 + CN85*(1-'Drive Train'!$AA$49))</f>
        <v>0</v>
      </c>
      <c r="CO86" s="43">
        <f>IF(AND(LA85=1,PG85=1),0,ABS(BS86/$C$12*($C$14-$C$15)+$C$15) *'Drive Train'!$AA$49 + CO85*(1-'Drive Train'!$AA$49))</f>
        <v>0</v>
      </c>
      <c r="CP86" s="43">
        <f>IF(AND(LB85=1,PH85=1),0,ABS(BT86/$C$12*($C$14-$C$15)+$C$15) *'Drive Train'!$AA$49 + CP85*(1-'Drive Train'!$AA$49))</f>
        <v>0</v>
      </c>
      <c r="CQ86" s="43">
        <f>IF(AND(LC85=1,PI85=1),0,ABS(BU86/$C$12*($C$14-$C$15)+$C$15) *'Drive Train'!$AA$49 + CQ85*(1-'Drive Train'!$AA$49))</f>
        <v>0</v>
      </c>
      <c r="CR86" s="43">
        <f>IF(AND(LD85=1,PJ85=1),0,ABS(BV86/$C$12*($C$14-$C$15)+$C$15) *'Drive Train'!$AA$49 + CR85*(1-'Drive Train'!$AA$49))</f>
        <v>1.5274999999999999</v>
      </c>
      <c r="CS86" s="43">
        <f>IF(AND(LE85=1,PK85=1),0,ABS(BW86/$C$12*($C$14-$C$15)+$C$15) *'Drive Train'!$AA$49 + CS85*(1-'Drive Train'!$AA$49))</f>
        <v>0</v>
      </c>
      <c r="CT86" s="43">
        <f>IF(AND(LF85=1,PL85=1),0,ABS(BX86/$C$12*($C$14-$C$15)+$C$15) *'Drive Train'!$AA$49 + CT85*(1-'Drive Train'!$AA$49))</f>
        <v>0</v>
      </c>
      <c r="CU86" s="43">
        <f>IF(AND(LG85=1,PM85=1),0,ABS(BY86/$C$12*($C$14-$C$15)+$C$15) *'Drive Train'!$AA$49 + CU85*(1-'Drive Train'!$AA$49))</f>
        <v>0</v>
      </c>
      <c r="CV86" s="43">
        <f>IF(AND(LH85=1,PN85=1),0,ABS(BZ86/$C$12*($C$14-$C$15)+$C$15) *'Drive Train'!$AA$49 + CV85*(1-'Drive Train'!$AA$49))</f>
        <v>0</v>
      </c>
      <c r="CW86" s="43">
        <f>IF(AND(LI85=1,PO85=1),0,ABS(CA86/$C$12*($C$14-$C$15)+$C$15) *'Drive Train'!$AA$49 + CW85*(1-'Drive Train'!$AA$49))</f>
        <v>0</v>
      </c>
      <c r="CX86" s="43">
        <f>IF(AND(LJ85=1,PP85=1),0,ABS(CB86/$C$12*($C$14-$C$15)+$C$15) *'Drive Train'!$AA$49 + CX85*(1-'Drive Train'!$AA$49))</f>
        <v>0</v>
      </c>
      <c r="CY86" s="43">
        <f>IF(AND(LK85=1,PQ85=1),0,ABS(CC86/$C$12*($C$14-$C$15)+$C$15) *'Drive Train'!$AA$49 + CY85*(1-'Drive Train'!$AA$49))</f>
        <v>0</v>
      </c>
      <c r="CZ86" s="43">
        <f>IF(AND(LL85=1,PR85=1),0,ABS(CD86/$C$12*($C$14-$C$15)+$C$15) *'Drive Train'!$AA$49 + CZ85*(1-'Drive Train'!$AA$49))</f>
        <v>0</v>
      </c>
      <c r="DA86" s="43">
        <f>IF(AND(LM85=1,PS85=1),0,ABS(CE86/$C$12*($C$14-$C$15)+$C$15) *'Drive Train'!$AA$49 + DA85*(1-'Drive Train'!$AA$49))</f>
        <v>0</v>
      </c>
      <c r="DB86" s="47">
        <f t="shared" si="524"/>
        <v>3.1200000000000019</v>
      </c>
      <c r="DC86" s="43">
        <f t="shared" si="457"/>
        <v>0</v>
      </c>
      <c r="DD86" s="43">
        <f t="shared" si="458"/>
        <v>0</v>
      </c>
      <c r="DE86" s="43">
        <f t="shared" si="459"/>
        <v>0</v>
      </c>
      <c r="DF86" s="43">
        <f t="shared" si="460"/>
        <v>0</v>
      </c>
      <c r="DG86" s="43">
        <f t="shared" si="461"/>
        <v>0</v>
      </c>
      <c r="DH86" s="43">
        <f t="shared" si="462"/>
        <v>0</v>
      </c>
      <c r="DI86" s="43">
        <f t="shared" si="463"/>
        <v>0</v>
      </c>
      <c r="DJ86" s="43">
        <f t="shared" si="464"/>
        <v>0</v>
      </c>
      <c r="DK86" s="43">
        <f t="shared" si="465"/>
        <v>0</v>
      </c>
      <c r="DL86" s="43">
        <f t="shared" si="466"/>
        <v>0</v>
      </c>
      <c r="DM86" s="43">
        <f t="shared" si="467"/>
        <v>0</v>
      </c>
      <c r="DN86" s="43">
        <f t="shared" si="468"/>
        <v>1.5274999999999999</v>
      </c>
      <c r="DO86" s="43">
        <f t="shared" si="469"/>
        <v>0</v>
      </c>
      <c r="DP86" s="43">
        <f t="shared" si="470"/>
        <v>0</v>
      </c>
      <c r="DQ86" s="43">
        <f t="shared" si="471"/>
        <v>0</v>
      </c>
      <c r="DR86" s="43">
        <f t="shared" si="472"/>
        <v>0</v>
      </c>
      <c r="DS86" s="43">
        <f t="shared" si="473"/>
        <v>0</v>
      </c>
      <c r="DT86" s="43">
        <f t="shared" si="474"/>
        <v>0</v>
      </c>
      <c r="DU86" s="43">
        <f t="shared" si="475"/>
        <v>0</v>
      </c>
      <c r="DV86" s="43">
        <f t="shared" si="476"/>
        <v>0</v>
      </c>
      <c r="DW86" s="43">
        <f t="shared" si="477"/>
        <v>0</v>
      </c>
      <c r="DX86" s="47">
        <f t="shared" si="525"/>
        <v>3.1200000000000019</v>
      </c>
      <c r="DY86" s="2">
        <f>IF(OY86=0,($C$23/0.4536*IF(ISNA(MK85),'Drive Train'!$F$16,'Drive Train'!$F$17)*4.448*$C$24*S$6)*SIGN(BK86),BK86)</f>
        <v>0</v>
      </c>
      <c r="DZ86" s="2">
        <f>IF(OZ86=0,($C$23/0.4536*IF(ISNA(ML85),'Drive Train'!$F$16,'Drive Train'!$F$17)*4.448*$C$24*$C$21*T$6)*SIGN(BL86),BL86)</f>
        <v>0</v>
      </c>
      <c r="EA86" s="2">
        <f>IF(PA86=0,($C$23/0.4536*IF(ISNA(MM85),'Drive Train'!$F$16,'Drive Train'!$F$17)*4.448*$C$24*$C$21*U$6)*SIGN(BM86),BM86)</f>
        <v>0</v>
      </c>
      <c r="EB86" s="2">
        <f>IF(PB86=0,($C$23/0.4536*IF(ISNA(MN85),'Drive Train'!$F$16,'Drive Train'!$F$17)*4.448*$C$24*$C$21*V$6)*SIGN(BN86),BN86)</f>
        <v>0</v>
      </c>
      <c r="EC86" s="2">
        <f>IF(PC86=0,($C$23/0.4536*IF(ISNA(MO85),'Drive Train'!$F$16,'Drive Train'!$F$17)*4.448*$C$24*$C$21*W$6)*SIGN(BO86),BO86)</f>
        <v>0</v>
      </c>
      <c r="ED86" s="2">
        <f>IF(PD86=0,($C$23/0.4536*IF(ISNA(MP85),'Drive Train'!$F$16,'Drive Train'!$F$17)*4.448*$C$24*$C$21*X$6)*SIGN(BP86),BP86)</f>
        <v>0</v>
      </c>
      <c r="EE86" s="2">
        <f>IF(PE86=0,($C$23/0.4536*IF(ISNA(MQ85),'Drive Train'!$F$16,'Drive Train'!$F$17)*4.448*$C$24*$C$21*Y$6)*SIGN(BQ86),BQ86)</f>
        <v>0</v>
      </c>
      <c r="EF86" s="2">
        <f>IF(PF86=0,($C$23/0.4536*IF(ISNA(MR85),'Drive Train'!$F$16,'Drive Train'!$F$17)*4.448*$C$24*$C$21*Z$6)*SIGN(BR86),BR86)</f>
        <v>0</v>
      </c>
      <c r="EG86" s="2">
        <f>IF(PG86=0,($C$23/0.4536*IF(ISNA(MS85),'Drive Train'!$F$16,'Drive Train'!$F$17)*4.448*$C$24*$C$21*AA$6)*SIGN(BS86),BS86)</f>
        <v>0</v>
      </c>
      <c r="EH86" s="2">
        <f>IF(PH86=0,($C$23/0.4536*IF(ISNA(MT85),'Drive Train'!$F$16,'Drive Train'!$F$17)*4.448*$C$24*$C$21*AB$6)*SIGN(BT86),BT86)</f>
        <v>0</v>
      </c>
      <c r="EI86" s="2">
        <f>IF(PI86=0,($C$23/0.4536*IF(ISNA(MU85),'Drive Train'!$F$16,'Drive Train'!$F$17)*4.448*$C$24*$C$21*AC$6)*SIGN(BU86),BU86)</f>
        <v>0</v>
      </c>
      <c r="EJ86" s="2">
        <f>IF(PJ86=0,($C$23/0.4536*IF(ISNA(MV85),'Drive Train'!$F$16,'Drive Train'!$F$17)*4.448*$C$24*$C$21*AD$6)*SIGN(BV86),BV86)</f>
        <v>0</v>
      </c>
      <c r="EK86" s="2">
        <f>IF(PK86=0,($C$23/0.4536*IF(ISNA(MW85),'Drive Train'!$F$16,'Drive Train'!$F$17)*4.448*$C$24*$C$21*AE$6)*SIGN(BW86),BW86)</f>
        <v>0</v>
      </c>
      <c r="EL86" s="2">
        <f>IF(PL86=0,($C$23/0.4536*IF(ISNA(MX85),'Drive Train'!$F$16,'Drive Train'!$F$17)*4.448*$C$24*$C$21*AF$6)*SIGN(BX86),BX86)</f>
        <v>0</v>
      </c>
      <c r="EM86" s="2">
        <f>IF(PM86=0,($C$23/0.4536*IF(ISNA(MY85),'Drive Train'!$F$16,'Drive Train'!$F$17)*4.448*$C$24*$C$21*AG$6)*SIGN(BY86),BY86)</f>
        <v>0</v>
      </c>
      <c r="EN86" s="2">
        <f>IF(PN86=0,($C$23/0.4536*IF(ISNA(MZ85),'Drive Train'!$F$16,'Drive Train'!$F$17)*4.448*$C$24*$C$21*AH$6)*SIGN(BZ86),BZ86)</f>
        <v>0</v>
      </c>
      <c r="EO86" s="2">
        <f>IF(PO86=0,($C$23/0.4536*IF(ISNA(NA85),'Drive Train'!$F$16,'Drive Train'!$F$17)*4.448*$C$24*$C$21*AI$6)*SIGN(CA86),CA86)</f>
        <v>0</v>
      </c>
      <c r="EP86" s="2">
        <f>IF(PP86=0,($C$23/0.4536*IF(ISNA(NB85),'Drive Train'!$F$16,'Drive Train'!$F$17)*4.448*$C$24*$C$21*AJ$6)*SIGN(CB86),CB86)</f>
        <v>0</v>
      </c>
      <c r="EQ86" s="2">
        <f>IF(PQ86=0,($C$23/0.4536*IF(ISNA(NC85),'Drive Train'!$F$16,'Drive Train'!$F$17)*4.448*$C$24*$C$21*AK$6)*SIGN(CC86),CC86)</f>
        <v>0</v>
      </c>
      <c r="ER86" s="2">
        <f>IF(PR86=0,($C$23/0.4536*IF(ISNA(ND85),'Drive Train'!$F$16,'Drive Train'!$F$17)*4.448*$C$24*$C$21*AL$6)*SIGN(CD86),CD86)</f>
        <v>0</v>
      </c>
      <c r="ES86" s="2">
        <f>IF(PS86=0,($C$23/0.4536*IF(ISNA(NE85),'Drive Train'!$F$16,'Drive Train'!$F$17)*4.448*$C$24*$C$21*AM$6)*SIGN(CE86),CE86)</f>
        <v>0</v>
      </c>
      <c r="ET86" s="47">
        <f t="shared" si="478"/>
        <v>3.1200000000000019</v>
      </c>
      <c r="EU86" s="2">
        <f>MAX(MIN(IF(AND(OY85=1,NG86&lt;0),-1,1)*(DC86-$C$15)/($C$14-$C$15)*$C$12*$C$21-$C$33*LO86/AO$6 -  OY85*$C$33/$C$21,DY85/$C$19),MAX(EU$8:EU85)*-1)</f>
        <v>-0.84420937587075306</v>
      </c>
      <c r="EV86" s="2">
        <f>MAX(MIN(IF(AND(OZ85=1,NH86&lt;0),-1,1)*(DD86-$C$15)/($C$14-$C$15)*$C$12*$C$21-$C$33*LP86/AP$6 -  OZ85*$C$33/$C$21,DZ85/$C$19),MAX(EV$8:EV85)*-1)</f>
        <v>-0.84420937587075306</v>
      </c>
      <c r="EW86" s="2">
        <f>MAX(MIN(IF(AND(PA85=1,NI86&lt;0),-1,1)*(DE86-$C$15)/($C$14-$C$15)*$C$12*$C$21-$C$33*LQ86/AQ$6 -  PA85*$C$33/$C$21,EA85/$C$19),MAX(EW$8:EW85)*-1)</f>
        <v>-0.84420937587075306</v>
      </c>
      <c r="EX86" s="2">
        <f>MAX(MIN(IF(AND(PB85=1,NJ86&lt;0),-1,1)*(DF86-$C$15)/($C$14-$C$15)*$C$12*$C$21-$C$33*LR86/AR$6 -  PB85*$C$33/$C$21,EB85/$C$19),MAX(EX$8:EX85)*-1)</f>
        <v>-0.84420937587075306</v>
      </c>
      <c r="EY86" s="2">
        <f>MAX(MIN(IF(AND(PC85=1,NK86&lt;0),-1,1)*(DG86-$C$15)/($C$14-$C$15)*$C$12*$C$21-$C$33*LS86/AS$6 -  PC85*$C$33/$C$21,EC85/$C$19),MAX(EY$8:EY85)*-1)</f>
        <v>-0.84420937587075306</v>
      </c>
      <c r="EZ86" s="2">
        <f>MAX(MIN(IF(AND(PD85=1,NL86&lt;0),-1,1)*(DH86-$C$15)/($C$14-$C$15)*$C$12*$C$21-$C$33*LT86/AT$6 -  PD85*$C$33/$C$21,ED85/$C$19),MAX(EZ$8:EZ85)*-1)</f>
        <v>-0.84420937587075306</v>
      </c>
      <c r="FA86" s="2">
        <f>MAX(MIN(IF(AND(PE85=1,NM86&lt;0),-1,1)*(DI86-$C$15)/($C$14-$C$15)*$C$12*$C$21-$C$33*LU86/AU$6 -  PE85*$C$33/$C$21,EE85/$C$19),MAX(FA$8:FA85)*-1)</f>
        <v>-0.84420937587075306</v>
      </c>
      <c r="FB86" s="2">
        <f>MAX(MIN(IF(AND(PF85=1,NN86&lt;0),-1,1)*(DJ86-$C$15)/($C$14-$C$15)*$C$12*$C$21-$C$33*LV86/AV$6 -  PF85*$C$33/$C$21,EF85/$C$19),MAX(FB$8:FB85)*-1)</f>
        <v>-0.84420937587075306</v>
      </c>
      <c r="FC86" s="2">
        <f>MAX(MIN(IF(AND(PG85=1,NO86&lt;0),-1,1)*(DK86-$C$15)/($C$14-$C$15)*$C$12*$C$21-$C$33*LW86/AW$6 -  PG85*$C$33/$C$21,EG85/$C$19),MAX(FC$8:FC85)*-1)</f>
        <v>-0.82444281081081083</v>
      </c>
      <c r="FD86" s="2">
        <f>MAX(MIN(IF(AND(PH85=1,NP86&lt;0),-1,1)*(DL86-$C$15)/($C$14-$C$15)*$C$12*$C$21-$C$33*LX86/AX$6 -  PH85*$C$33/$C$21,EH85/$C$19),MAX(FD$8:FD85)*-1)</f>
        <v>-0.74400936585365862</v>
      </c>
      <c r="FE86" s="2">
        <f>MAX(MIN(IF(AND(PI85=1,NQ86&lt;0),-1,1)*(DM86-$C$15)/($C$14-$C$15)*$C$12*$C$21-$C$33*LY86/AY$6 -  PI85*$C$33/$C$21,EI85/$C$19),MAX(FE$8:FE85)*-1)</f>
        <v>-0.6778751999999999</v>
      </c>
      <c r="FF86" s="2">
        <f>MAX(MIN(IF(AND(PJ85=1,NR86&lt;0),-1,1)*(DN86-$C$15)/($C$14-$C$15)*$C$12*$C$21-$C$33*LZ86/AZ$6 -  PJ85*$C$33/$C$21,EJ85/$C$19),MAX(FF$8:FF85)*-1)</f>
        <v>-0.36771041517476449</v>
      </c>
      <c r="FG86" s="2">
        <f>MAX(MIN(IF(AND(PK85=1,NS86&lt;0),-1,1)*(DO86-$C$15)/($C$14-$C$15)*$C$12*$C$21-$C$33*MA86/BA$6 -  PK85*$C$33/$C$21,EK85/$C$19),MAX(FG$8:FG85)*-1)</f>
        <v>-0.4460383340531891</v>
      </c>
      <c r="FH86" s="2">
        <f>MAX(MIN(IF(AND(PL85=1,NT86&lt;0),-1,1)*(DP86-$C$15)/($C$14-$C$15)*$C$12*$C$21-$C$33*MB86/BB$6 -  PL85*$C$33/$C$21,EL85/$C$19),MAX(FH$8:FH85)*-1)</f>
        <v>-0.52436625293161376</v>
      </c>
      <c r="FI86" s="2">
        <f>MAX(MIN(IF(AND(PM85=1,NU86&lt;0),-1,1)*(DQ86-$C$15)/($C$14-$C$15)*$C$12*$C$21-$C$33*MC86/BC$6 -  PM85*$C$33/$C$21,EM85/$C$19),MAX(FI$8:FI85)*-1)</f>
        <v>-0.60269417181003837</v>
      </c>
      <c r="FJ86" s="2">
        <f>MAX(MIN(IF(AND(PN85=1,NV86&lt;0),-1,1)*(DR86-$C$15)/($C$14-$C$15)*$C$12*$C$21-$C$33*MD86/BD$6 -  PN85*$C$33/$C$21,EN85/$C$19),MAX(FJ$8:FJ85)*-1)</f>
        <v>-0.68102209068846309</v>
      </c>
      <c r="FK86" s="2">
        <f>MAX(MIN(IF(AND(PO85=1,NW86&lt;0),-1,1)*(DS86-$C$15)/($C$14-$C$15)*$C$12*$C$21-$C$33*ME86/BE$6 -  PO85*$C$33/$C$21,EO85/$C$19),MAX(FK$8:FK85)*-1)</f>
        <v>-0.7593500095668877</v>
      </c>
      <c r="FL86" s="2">
        <f>MAX(MIN(IF(AND(PP85=1,NX86&lt;0),-1,1)*(DT86-$C$15)/($C$14-$C$15)*$C$12*$C$21-$C$33*MF86/BF$6 -  PP85*$C$33/$C$21,EP85/$C$19),MAX(FL$8:FL85)*-1)</f>
        <v>-0.8376779284453123</v>
      </c>
      <c r="FM86" s="2">
        <f>MAX(MIN(IF(AND(PQ85=1,NY86&lt;0),-1,1)*(DU86-$C$15)/($C$14-$C$15)*$C$12*$C$21-$C$33*MG86/BG$6 -  PQ85*$C$33/$C$21,EQ85/$C$19),MAX(FM$8:FM85)*-1)</f>
        <v>-0.84420937587075306</v>
      </c>
      <c r="FN86" s="2">
        <f>MAX(MIN(IF(AND(PR85=1,NZ86&lt;0),-1,1)*(DV86-$C$15)/($C$14-$C$15)*$C$12*$C$21-$C$33*MH86/BH$6 -  PR85*$C$33/$C$21,ER85/$C$19),MAX(FN$8:FN85)*-1)</f>
        <v>-0.84420937587075306</v>
      </c>
      <c r="FO86" s="2">
        <f>MAX(MIN(IF(AND(PS85=1,OA86&lt;0),-1,1)*(DW86-$C$15)/($C$14-$C$15)*$C$12*$C$21-$C$33*MI86/BI$6 -  PS85*$C$33/$C$21,ES85/$C$19),MAX(FO$8:FO85)*-1)</f>
        <v>-0.84420937587075306</v>
      </c>
      <c r="FP86" s="47">
        <f t="shared" si="526"/>
        <v>3.1200000000000019</v>
      </c>
      <c r="FQ86" s="43">
        <f t="shared" si="527"/>
        <v>0</v>
      </c>
      <c r="FR86" s="43">
        <f t="shared" si="528"/>
        <v>0</v>
      </c>
      <c r="FS86" s="43">
        <f t="shared" si="529"/>
        <v>0</v>
      </c>
      <c r="FT86" s="43">
        <f t="shared" si="530"/>
        <v>0</v>
      </c>
      <c r="FU86" s="43">
        <f t="shared" si="531"/>
        <v>0</v>
      </c>
      <c r="FV86" s="43">
        <f t="shared" si="532"/>
        <v>0</v>
      </c>
      <c r="FW86" s="43">
        <f t="shared" si="533"/>
        <v>0</v>
      </c>
      <c r="FX86" s="43">
        <f t="shared" si="534"/>
        <v>0</v>
      </c>
      <c r="FY86" s="43">
        <f t="shared" si="535"/>
        <v>0</v>
      </c>
      <c r="FZ86" s="43">
        <f t="shared" si="536"/>
        <v>0</v>
      </c>
      <c r="GA86" s="43">
        <f t="shared" si="537"/>
        <v>0</v>
      </c>
      <c r="GB86" s="43">
        <f t="shared" si="538"/>
        <v>1.5274999999999999</v>
      </c>
      <c r="GC86" s="43">
        <f t="shared" si="539"/>
        <v>0</v>
      </c>
      <c r="GD86" s="43">
        <f t="shared" si="540"/>
        <v>0</v>
      </c>
      <c r="GE86" s="43">
        <f t="shared" si="541"/>
        <v>0</v>
      </c>
      <c r="GF86" s="43">
        <f t="shared" si="542"/>
        <v>0</v>
      </c>
      <c r="GG86" s="43">
        <f t="shared" si="543"/>
        <v>0</v>
      </c>
      <c r="GH86" s="43">
        <f t="shared" si="544"/>
        <v>0</v>
      </c>
      <c r="GI86" s="43">
        <f t="shared" si="545"/>
        <v>0</v>
      </c>
      <c r="GJ86" s="43">
        <f t="shared" si="546"/>
        <v>0</v>
      </c>
      <c r="GK86" s="43">
        <f t="shared" si="547"/>
        <v>0</v>
      </c>
      <c r="GL86" s="47">
        <f t="shared" si="548"/>
        <v>3.1200000000000019</v>
      </c>
      <c r="GM86" s="43">
        <f t="shared" si="479"/>
        <v>0</v>
      </c>
      <c r="GN86" s="43">
        <f t="shared" si="480"/>
        <v>0</v>
      </c>
      <c r="GO86" s="43">
        <f t="shared" si="481"/>
        <v>0</v>
      </c>
      <c r="GP86" s="43">
        <f t="shared" si="482"/>
        <v>0</v>
      </c>
      <c r="GQ86" s="43">
        <f t="shared" si="483"/>
        <v>0</v>
      </c>
      <c r="GR86" s="43">
        <f t="shared" si="484"/>
        <v>0</v>
      </c>
      <c r="GS86" s="43">
        <f t="shared" si="485"/>
        <v>0</v>
      </c>
      <c r="GT86" s="43">
        <f t="shared" si="486"/>
        <v>0</v>
      </c>
      <c r="GU86" s="43">
        <f t="shared" si="487"/>
        <v>0</v>
      </c>
      <c r="GV86" s="43">
        <f t="shared" si="488"/>
        <v>0</v>
      </c>
      <c r="GW86" s="43">
        <f t="shared" si="489"/>
        <v>0</v>
      </c>
      <c r="GX86" s="43">
        <f t="shared" si="490"/>
        <v>-7.3867516705174294</v>
      </c>
      <c r="GY86" s="43">
        <f t="shared" si="491"/>
        <v>0</v>
      </c>
      <c r="GZ86" s="43">
        <f t="shared" si="492"/>
        <v>0</v>
      </c>
      <c r="HA86" s="43">
        <f t="shared" si="493"/>
        <v>0</v>
      </c>
      <c r="HB86" s="43">
        <f t="shared" si="494"/>
        <v>0</v>
      </c>
      <c r="HC86" s="43">
        <f t="shared" si="495"/>
        <v>0</v>
      </c>
      <c r="HD86" s="43">
        <f t="shared" si="496"/>
        <v>0</v>
      </c>
      <c r="HE86" s="43">
        <f t="shared" si="497"/>
        <v>0</v>
      </c>
      <c r="HF86" s="43">
        <f t="shared" si="498"/>
        <v>0</v>
      </c>
      <c r="HG86" s="43">
        <f t="shared" si="499"/>
        <v>0</v>
      </c>
      <c r="HH86" s="47">
        <f t="shared" si="549"/>
        <v>3.1200000000000019</v>
      </c>
      <c r="HI86" s="43">
        <f t="shared" si="550"/>
        <v>0</v>
      </c>
      <c r="HJ86" s="43">
        <f t="shared" si="551"/>
        <v>0</v>
      </c>
      <c r="HK86" s="43">
        <f t="shared" si="552"/>
        <v>0</v>
      </c>
      <c r="HL86" s="43">
        <f t="shared" si="553"/>
        <v>0</v>
      </c>
      <c r="HM86" s="43">
        <f t="shared" si="554"/>
        <v>0</v>
      </c>
      <c r="HN86" s="43">
        <f t="shared" si="555"/>
        <v>0</v>
      </c>
      <c r="HO86" s="43">
        <f t="shared" si="556"/>
        <v>0</v>
      </c>
      <c r="HP86" s="43">
        <f t="shared" si="557"/>
        <v>0</v>
      </c>
      <c r="HQ86" s="43">
        <f t="shared" si="558"/>
        <v>0</v>
      </c>
      <c r="HR86" s="43">
        <f t="shared" si="559"/>
        <v>0</v>
      </c>
      <c r="HS86" s="43">
        <f t="shared" si="560"/>
        <v>0</v>
      </c>
      <c r="HT86" s="43">
        <f t="shared" si="561"/>
        <v>7.3867516705174294</v>
      </c>
      <c r="HU86" s="43">
        <f t="shared" si="562"/>
        <v>0</v>
      </c>
      <c r="HV86" s="43">
        <f t="shared" si="563"/>
        <v>0</v>
      </c>
      <c r="HW86" s="43">
        <f t="shared" si="564"/>
        <v>0</v>
      </c>
      <c r="HX86" s="43">
        <f t="shared" si="565"/>
        <v>0</v>
      </c>
      <c r="HY86" s="43">
        <f t="shared" si="566"/>
        <v>0</v>
      </c>
      <c r="HZ86" s="43">
        <f t="shared" si="567"/>
        <v>0</v>
      </c>
      <c r="IA86" s="43">
        <f t="shared" si="568"/>
        <v>0</v>
      </c>
      <c r="IB86" s="43">
        <f t="shared" si="569"/>
        <v>0</v>
      </c>
      <c r="IC86" s="43">
        <f t="shared" si="570"/>
        <v>0</v>
      </c>
      <c r="ID86" s="47">
        <f t="shared" si="571"/>
        <v>3.1200000000000019</v>
      </c>
      <c r="IE86" s="43">
        <f t="shared" si="572"/>
        <v>0</v>
      </c>
      <c r="IF86" s="43">
        <f t="shared" si="573"/>
        <v>0</v>
      </c>
      <c r="IG86" s="43">
        <f t="shared" si="574"/>
        <v>0</v>
      </c>
      <c r="IH86" s="43">
        <f t="shared" si="575"/>
        <v>0</v>
      </c>
      <c r="II86" s="43">
        <f t="shared" si="576"/>
        <v>0</v>
      </c>
      <c r="IJ86" s="43">
        <f t="shared" si="577"/>
        <v>0</v>
      </c>
      <c r="IK86" s="43">
        <f t="shared" si="578"/>
        <v>0</v>
      </c>
      <c r="IL86" s="43">
        <f t="shared" si="579"/>
        <v>0</v>
      </c>
      <c r="IM86" s="43">
        <f t="shared" si="580"/>
        <v>0</v>
      </c>
      <c r="IN86" s="43">
        <f t="shared" si="581"/>
        <v>0</v>
      </c>
      <c r="IO86" s="43">
        <f t="shared" si="582"/>
        <v>0</v>
      </c>
      <c r="IP86" s="43">
        <f t="shared" si="583"/>
        <v>0</v>
      </c>
      <c r="IQ86" s="43">
        <f t="shared" si="584"/>
        <v>0</v>
      </c>
      <c r="IR86" s="43">
        <f t="shared" si="585"/>
        <v>0</v>
      </c>
      <c r="IS86" s="43">
        <f t="shared" si="586"/>
        <v>0</v>
      </c>
      <c r="IT86" s="43">
        <f t="shared" si="587"/>
        <v>0</v>
      </c>
      <c r="IU86" s="43">
        <f t="shared" si="588"/>
        <v>0</v>
      </c>
      <c r="IV86" s="43">
        <f t="shared" si="589"/>
        <v>0</v>
      </c>
      <c r="IW86" s="43">
        <f t="shared" si="590"/>
        <v>0</v>
      </c>
      <c r="IX86" s="43">
        <f t="shared" si="591"/>
        <v>0</v>
      </c>
      <c r="IY86" s="43">
        <f t="shared" si="592"/>
        <v>0</v>
      </c>
      <c r="IZ86" s="47">
        <f t="shared" si="593"/>
        <v>3.1200000000000019</v>
      </c>
      <c r="JA86" s="43" t="e">
        <f t="shared" si="690"/>
        <v>#N/A</v>
      </c>
      <c r="JB86" s="43" t="e">
        <f t="shared" si="691"/>
        <v>#N/A</v>
      </c>
      <c r="JC86" s="43" t="e">
        <f t="shared" si="692"/>
        <v>#N/A</v>
      </c>
      <c r="JD86" s="43" t="e">
        <f t="shared" si="693"/>
        <v>#N/A</v>
      </c>
      <c r="JE86" s="43" t="e">
        <f t="shared" si="694"/>
        <v>#N/A</v>
      </c>
      <c r="JF86" s="43" t="e">
        <f t="shared" si="695"/>
        <v>#N/A</v>
      </c>
      <c r="JG86" s="43" t="e">
        <f t="shared" si="696"/>
        <v>#N/A</v>
      </c>
      <c r="JH86" s="43" t="e">
        <f t="shared" si="697"/>
        <v>#N/A</v>
      </c>
      <c r="JI86" s="43" t="e">
        <f t="shared" si="698"/>
        <v>#N/A</v>
      </c>
      <c r="JJ86" s="43" t="e">
        <f t="shared" si="699"/>
        <v>#N/A</v>
      </c>
      <c r="JK86" s="43" t="e">
        <f t="shared" si="700"/>
        <v>#N/A</v>
      </c>
      <c r="JL86" s="43" t="e">
        <f t="shared" si="701"/>
        <v>#N/A</v>
      </c>
      <c r="JM86" s="43" t="e">
        <f t="shared" si="702"/>
        <v>#N/A</v>
      </c>
      <c r="JN86" s="43" t="e">
        <f t="shared" si="703"/>
        <v>#N/A</v>
      </c>
      <c r="JO86" s="43" t="e">
        <f t="shared" si="704"/>
        <v>#N/A</v>
      </c>
      <c r="JP86" s="43" t="e">
        <f t="shared" si="705"/>
        <v>#N/A</v>
      </c>
      <c r="JQ86" s="43" t="e">
        <f t="shared" si="706"/>
        <v>#N/A</v>
      </c>
      <c r="JR86" s="43" t="e">
        <f t="shared" si="707"/>
        <v>#N/A</v>
      </c>
      <c r="JS86" s="43" t="e">
        <f t="shared" si="708"/>
        <v>#N/A</v>
      </c>
      <c r="JT86" s="43" t="e">
        <f t="shared" si="709"/>
        <v>#N/A</v>
      </c>
      <c r="JU86" s="43" t="e">
        <f t="shared" si="710"/>
        <v>#N/A</v>
      </c>
      <c r="JV86" s="47">
        <f t="shared" si="594"/>
        <v>3.1200000000000019</v>
      </c>
      <c r="JW86" s="36">
        <f t="shared" si="595"/>
        <v>0</v>
      </c>
      <c r="JX86" s="36">
        <f t="shared" si="596"/>
        <v>0</v>
      </c>
      <c r="JY86" s="36">
        <f t="shared" si="597"/>
        <v>0</v>
      </c>
      <c r="JZ86" s="36">
        <f t="shared" si="598"/>
        <v>0</v>
      </c>
      <c r="KA86" s="36">
        <f t="shared" si="599"/>
        <v>0</v>
      </c>
      <c r="KB86" s="36">
        <f t="shared" si="600"/>
        <v>0</v>
      </c>
      <c r="KC86" s="36">
        <f t="shared" si="601"/>
        <v>0</v>
      </c>
      <c r="KD86" s="36">
        <f t="shared" si="602"/>
        <v>0</v>
      </c>
      <c r="KE86" s="36">
        <f t="shared" si="603"/>
        <v>0</v>
      </c>
      <c r="KF86" s="36">
        <f t="shared" si="604"/>
        <v>0</v>
      </c>
      <c r="KG86" s="36">
        <f t="shared" si="605"/>
        <v>0</v>
      </c>
      <c r="KH86" s="36">
        <f t="shared" si="606"/>
        <v>0</v>
      </c>
      <c r="KI86" s="36">
        <f t="shared" si="607"/>
        <v>0</v>
      </c>
      <c r="KJ86" s="36">
        <f t="shared" si="608"/>
        <v>0</v>
      </c>
      <c r="KK86" s="36">
        <f t="shared" si="609"/>
        <v>0</v>
      </c>
      <c r="KL86" s="36">
        <f t="shared" si="610"/>
        <v>0</v>
      </c>
      <c r="KM86" s="36">
        <f t="shared" si="611"/>
        <v>0</v>
      </c>
      <c r="KN86" s="36">
        <f t="shared" si="612"/>
        <v>0</v>
      </c>
      <c r="KO86" s="36">
        <f t="shared" si="613"/>
        <v>0</v>
      </c>
      <c r="KP86" s="36">
        <f t="shared" si="614"/>
        <v>0</v>
      </c>
      <c r="KQ86" s="36">
        <f t="shared" si="615"/>
        <v>0</v>
      </c>
      <c r="KR86" s="47">
        <f t="shared" si="616"/>
        <v>3.1200000000000019</v>
      </c>
      <c r="KS86" s="1">
        <f t="shared" si="617"/>
        <v>1</v>
      </c>
      <c r="KT86" s="1">
        <f t="shared" si="618"/>
        <v>1</v>
      </c>
      <c r="KU86" s="1">
        <f t="shared" si="619"/>
        <v>1</v>
      </c>
      <c r="KV86" s="1">
        <f t="shared" si="620"/>
        <v>1</v>
      </c>
      <c r="KW86" s="1">
        <f t="shared" si="621"/>
        <v>1</v>
      </c>
      <c r="KX86" s="1">
        <f t="shared" si="622"/>
        <v>1</v>
      </c>
      <c r="KY86" s="1">
        <f t="shared" si="623"/>
        <v>1</v>
      </c>
      <c r="KZ86" s="1">
        <f t="shared" si="624"/>
        <v>1</v>
      </c>
      <c r="LA86" s="1">
        <f t="shared" si="625"/>
        <v>1</v>
      </c>
      <c r="LB86" s="1">
        <f t="shared" si="626"/>
        <v>1</v>
      </c>
      <c r="LC86" s="1">
        <f t="shared" si="627"/>
        <v>1</v>
      </c>
      <c r="LD86" s="1">
        <f t="shared" si="628"/>
        <v>0</v>
      </c>
      <c r="LE86" s="1">
        <f t="shared" si="629"/>
        <v>1</v>
      </c>
      <c r="LF86" s="1">
        <f t="shared" si="630"/>
        <v>1</v>
      </c>
      <c r="LG86" s="1">
        <f t="shared" si="631"/>
        <v>1</v>
      </c>
      <c r="LH86" s="1">
        <f t="shared" si="632"/>
        <v>1</v>
      </c>
      <c r="LI86" s="1">
        <f t="shared" si="633"/>
        <v>1</v>
      </c>
      <c r="LJ86" s="1">
        <f t="shared" si="634"/>
        <v>1</v>
      </c>
      <c r="LK86" s="1">
        <f t="shared" si="635"/>
        <v>1</v>
      </c>
      <c r="LL86" s="1">
        <f t="shared" si="636"/>
        <v>1</v>
      </c>
      <c r="LM86" s="1">
        <f t="shared" si="637"/>
        <v>1</v>
      </c>
      <c r="LN86" s="47">
        <f t="shared" si="638"/>
        <v>3.1200000000000019</v>
      </c>
      <c r="LO86" s="43">
        <f t="shared" si="639"/>
        <v>0</v>
      </c>
      <c r="LP86" s="43">
        <f t="shared" si="640"/>
        <v>0</v>
      </c>
      <c r="LQ86" s="43">
        <f t="shared" si="641"/>
        <v>0</v>
      </c>
      <c r="LR86" s="43">
        <f t="shared" si="642"/>
        <v>0</v>
      </c>
      <c r="LS86" s="43">
        <f t="shared" si="643"/>
        <v>0</v>
      </c>
      <c r="LT86" s="43">
        <f t="shared" si="644"/>
        <v>0</v>
      </c>
      <c r="LU86" s="43">
        <f t="shared" si="645"/>
        <v>0</v>
      </c>
      <c r="LV86" s="43">
        <f t="shared" si="646"/>
        <v>0</v>
      </c>
      <c r="LW86" s="43">
        <f t="shared" si="647"/>
        <v>0</v>
      </c>
      <c r="LX86" s="43">
        <f t="shared" si="648"/>
        <v>0</v>
      </c>
      <c r="LY86" s="43">
        <f t="shared" si="649"/>
        <v>0</v>
      </c>
      <c r="LZ86" s="43">
        <f t="shared" si="650"/>
        <v>0.54434637890788573</v>
      </c>
      <c r="MA86" s="43">
        <f t="shared" si="651"/>
        <v>0</v>
      </c>
      <c r="MB86" s="43">
        <f t="shared" si="652"/>
        <v>0</v>
      </c>
      <c r="MC86" s="43">
        <f t="shared" si="653"/>
        <v>0</v>
      </c>
      <c r="MD86" s="43">
        <f t="shared" si="654"/>
        <v>0</v>
      </c>
      <c r="ME86" s="43">
        <f t="shared" si="655"/>
        <v>0</v>
      </c>
      <c r="MF86" s="43">
        <f t="shared" si="656"/>
        <v>0</v>
      </c>
      <c r="MG86" s="43">
        <f t="shared" si="657"/>
        <v>0</v>
      </c>
      <c r="MH86" s="43">
        <f t="shared" si="658"/>
        <v>0</v>
      </c>
      <c r="MI86" s="43">
        <f t="shared" si="659"/>
        <v>0</v>
      </c>
      <c r="MJ86" s="47">
        <f t="shared" si="660"/>
        <v>3.1200000000000019</v>
      </c>
      <c r="MK86" s="43" t="e">
        <f t="shared" si="500"/>
        <v>#N/A</v>
      </c>
      <c r="ML86" s="43" t="e">
        <f t="shared" si="711"/>
        <v>#N/A</v>
      </c>
      <c r="MM86" s="43" t="e">
        <f t="shared" si="712"/>
        <v>#N/A</v>
      </c>
      <c r="MN86" s="43" t="e">
        <f t="shared" si="713"/>
        <v>#N/A</v>
      </c>
      <c r="MO86" s="43" t="e">
        <f t="shared" si="714"/>
        <v>#N/A</v>
      </c>
      <c r="MP86" s="43" t="e">
        <f t="shared" si="715"/>
        <v>#N/A</v>
      </c>
      <c r="MQ86" s="43" t="e">
        <f t="shared" si="716"/>
        <v>#N/A</v>
      </c>
      <c r="MR86" s="43" t="e">
        <f t="shared" si="717"/>
        <v>#N/A</v>
      </c>
      <c r="MS86" s="43" t="e">
        <f t="shared" si="718"/>
        <v>#N/A</v>
      </c>
      <c r="MT86" s="43" t="e">
        <f t="shared" si="719"/>
        <v>#N/A</v>
      </c>
      <c r="MU86" s="43" t="e">
        <f t="shared" si="720"/>
        <v>#N/A</v>
      </c>
      <c r="MV86" s="43" t="e">
        <f t="shared" si="721"/>
        <v>#N/A</v>
      </c>
      <c r="MW86" s="43" t="e">
        <f t="shared" si="722"/>
        <v>#N/A</v>
      </c>
      <c r="MX86" s="43" t="e">
        <f t="shared" si="723"/>
        <v>#N/A</v>
      </c>
      <c r="MY86" s="43" t="e">
        <f t="shared" si="724"/>
        <v>#N/A</v>
      </c>
      <c r="MZ86" s="43" t="e">
        <f t="shared" si="725"/>
        <v>#N/A</v>
      </c>
      <c r="NA86" s="43" t="e">
        <f t="shared" si="726"/>
        <v>#N/A</v>
      </c>
      <c r="NB86" s="43" t="e">
        <f t="shared" si="727"/>
        <v>#N/A</v>
      </c>
      <c r="NC86" s="43" t="e">
        <f t="shared" si="728"/>
        <v>#N/A</v>
      </c>
      <c r="ND86" s="43" t="e">
        <f t="shared" si="729"/>
        <v>#N/A</v>
      </c>
      <c r="NE86" s="43" t="e">
        <f t="shared" si="730"/>
        <v>#N/A</v>
      </c>
      <c r="NF86" s="47">
        <f t="shared" si="661"/>
        <v>3.1200000000000019</v>
      </c>
      <c r="NG86" s="43">
        <f>IF(OY85=0,MIN('Drive Train'!$F$35-FQ85*$C$19*'Drive Train'!$F$39,NG85+$C$39)-$C$7,IF(LO85-1&lt;=0,0,IF($C$37=Motors!$C$30,MAX(MAX(NG$8:NG85)*-1,NG85-$C$39),MAX(0,MAX(NG$8:NG85)*-1,NG85-$C$39))))</f>
        <v>0</v>
      </c>
      <c r="NH86" s="43">
        <f>IF(OZ85=0,MIN('Drive Train'!$F$35-FR85*$C$19*'Drive Train'!$F$39,NH85+$C$39)-$C$7,IF(LP85-1&lt;=0,0,IF($C$37=Motors!$C$30,MAX(MAX(NH$8:NH85)*-1,NH85-$C$39),MAX(0,MAX(NH$8:NH85)*-1,NH85-$C$39))))</f>
        <v>0</v>
      </c>
      <c r="NI86" s="43">
        <f>IF(PA85=0,MIN('Drive Train'!$F$35-FS85*$C$19*'Drive Train'!$F$39,NI85+$C$39)-$C$7,IF(LQ85-1&lt;=0,0,IF($C$37=Motors!$C$30,MAX(MAX(NI$8:NI85)*-1,NI85-$C$39),MAX(0,MAX(NI$8:NI85)*-1,NI85-$C$39))))</f>
        <v>0</v>
      </c>
      <c r="NJ86" s="43">
        <f>IF(PB85=0,MIN('Drive Train'!$F$35-FT85*$C$19*'Drive Train'!$F$39,NJ85+$C$39)-$C$7,IF(LR85-1&lt;=0,0,IF($C$37=Motors!$C$30,MAX(MAX(NJ$8:NJ85)*-1,NJ85-$C$39),MAX(0,MAX(NJ$8:NJ85)*-1,NJ85-$C$39))))</f>
        <v>0</v>
      </c>
      <c r="NK86" s="43">
        <f>IF(PC85=0,MIN('Drive Train'!$F$35-FU85*$C$19*'Drive Train'!$F$39,NK85+$C$39)-$C$7,IF(LS85-1&lt;=0,0,IF($C$37=Motors!$C$30,MAX(MAX(NK$8:NK85)*-1,NK85-$C$39),MAX(0,MAX(NK$8:NK85)*-1,NK85-$C$39))))</f>
        <v>0</v>
      </c>
      <c r="NL86" s="43">
        <f>IF(PD85=0,MIN('Drive Train'!$F$35-FV85*$C$19*'Drive Train'!$F$39,NL85+$C$39)-$C$7,IF(LT85-1&lt;=0,0,IF($C$37=Motors!$C$30,MAX(MAX(NL$8:NL85)*-1,NL85-$C$39),MAX(0,MAX(NL$8:NL85)*-1,NL85-$C$39))))</f>
        <v>0</v>
      </c>
      <c r="NM86" s="43">
        <f>IF(PE85=0,MIN('Drive Train'!$F$35-FW85*$C$19*'Drive Train'!$F$39,NM85+$C$39)-$C$7,IF(LU85-1&lt;=0,0,IF($C$37=Motors!$C$30,MAX(MAX(NM$8:NM85)*-1,NM85-$C$39),MAX(0,MAX(NM$8:NM85)*-1,NM85-$C$39))))</f>
        <v>0</v>
      </c>
      <c r="NN86" s="43">
        <f>IF(PF85=0,MIN('Drive Train'!$F$35-FX85*$C$19*'Drive Train'!$F$39,NN85+$C$39)-$C$7,IF(LV85-1&lt;=0,0,IF($C$37=Motors!$C$30,MAX(MAX(NN$8:NN85)*-1,NN85-$C$39),MAX(0,MAX(NN$8:NN85)*-1,NN85-$C$39))))</f>
        <v>0</v>
      </c>
      <c r="NO86" s="43">
        <f>IF(PG85=0,MIN('Drive Train'!$F$35-FY85*$C$19*'Drive Train'!$F$39,NO85+$C$39)-$C$7,IF(LW85-1&lt;=0,0,IF($C$37=Motors!$C$30,MAX(MAX(NO$8:NO85)*-1,NO85-$C$39),MAX(0,MAX(NO$8:NO85)*-1,NO85-$C$39))))</f>
        <v>0</v>
      </c>
      <c r="NP86" s="43">
        <f>IF(PH85=0,MIN('Drive Train'!$F$35-FZ85*$C$19*'Drive Train'!$F$39,NP85+$C$39)-$C$7,IF(LX85-1&lt;=0,0,IF($C$37=Motors!$C$30,MAX(MAX(NP$8:NP85)*-1,NP85-$C$39),MAX(0,MAX(NP$8:NP85)*-1,NP85-$C$39))))</f>
        <v>0</v>
      </c>
      <c r="NQ86" s="43">
        <f>IF(PI85=0,MIN('Drive Train'!$F$35-GA85*$C$19*'Drive Train'!$F$39,NQ85+$C$39)-$C$7,IF(LY85-1&lt;=0,0,IF($C$37=Motors!$C$30,MAX(MAX(NQ$8:NQ85)*-1,NQ85-$C$39),MAX(0,MAX(NQ$8:NQ85)*-1,NQ85-$C$39))))</f>
        <v>0</v>
      </c>
      <c r="NR86" s="43">
        <f>IF(PJ85=0,MIN('Drive Train'!$F$35-GB85*$C$19*'Drive Train'!$F$39,NR85+$C$39)-$C$7,IF(LZ85-1&lt;=0,0,IF($C$37=Motors!$C$30,MAX(MAX(NR$8:NR85)*-1,NR85-$C$39),MAX(0,MAX(NR$8:NR85)*-1,NR85-$C$39))))</f>
        <v>0</v>
      </c>
      <c r="NS86" s="43">
        <f>IF(PK85=0,MIN('Drive Train'!$F$35-GC85*$C$19*'Drive Train'!$F$39,NS85+$C$39)-$C$7,IF(MA85-1&lt;=0,0,IF($C$37=Motors!$C$30,MAX(MAX(NS$8:NS85)*-1,NS85-$C$39),MAX(0,MAX(NS$8:NS85)*-1,NS85-$C$39))))</f>
        <v>0</v>
      </c>
      <c r="NT86" s="43">
        <f>IF(PL85=0,MIN('Drive Train'!$F$35-GD85*$C$19*'Drive Train'!$F$39,NT85+$C$39)-$C$7,IF(MB85-1&lt;=0,0,IF($C$37=Motors!$C$30,MAX(MAX(NT$8:NT85)*-1,NT85-$C$39),MAX(0,MAX(NT$8:NT85)*-1,NT85-$C$39))))</f>
        <v>0</v>
      </c>
      <c r="NU86" s="43">
        <f>IF(PM85=0,MIN('Drive Train'!$F$35-GE85*$C$19*'Drive Train'!$F$39,NU85+$C$39)-$C$7,IF(MC85-1&lt;=0,0,IF($C$37=Motors!$C$30,MAX(MAX(NU$8:NU85)*-1,NU85-$C$39),MAX(0,MAX(NU$8:NU85)*-1,NU85-$C$39))))</f>
        <v>0</v>
      </c>
      <c r="NV86" s="43">
        <f>IF(PN85=0,MIN('Drive Train'!$F$35-GF85*$C$19*'Drive Train'!$F$39,NV85+$C$39)-$C$7,IF(MD85-1&lt;=0,0,IF($C$37=Motors!$C$30,MAX(MAX(NV$8:NV85)*-1,NV85-$C$39),MAX(0,MAX(NV$8:NV85)*-1,NV85-$C$39))))</f>
        <v>0</v>
      </c>
      <c r="NW86" s="43">
        <f>IF(PO85=0,MIN('Drive Train'!$F$35-GG85*$C$19*'Drive Train'!$F$39,NW85+$C$39)-$C$7,IF(ME85-1&lt;=0,0,IF($C$37=Motors!$C$30,MAX(MAX(NW$8:NW85)*-1,NW85-$C$39),MAX(0,MAX(NW$8:NW85)*-1,NW85-$C$39))))</f>
        <v>0</v>
      </c>
      <c r="NX86" s="43">
        <f>IF(PP85=0,MIN('Drive Train'!$F$35-GH85*$C$19*'Drive Train'!$F$39,NX85+$C$39)-$C$7,IF(MF85-1&lt;=0,0,IF($C$37=Motors!$C$30,MAX(MAX(NX$8:NX85)*-1,NX85-$C$39),MAX(0,MAX(NX$8:NX85)*-1,NX85-$C$39))))</f>
        <v>0</v>
      </c>
      <c r="NY86" s="43">
        <f>IF(PQ85=0,MIN('Drive Train'!$F$35-GI85*$C$19*'Drive Train'!$F$39,NY85+$C$39)-$C$7,IF(MG85-1&lt;=0,0,IF($C$37=Motors!$C$30,MAX(MAX(NY$8:NY85)*-1,NY85-$C$39),MAX(0,MAX(NY$8:NY85)*-1,NY85-$C$39))))</f>
        <v>0</v>
      </c>
      <c r="NZ86" s="43">
        <f>IF(PR85=0,MIN('Drive Train'!$F$35-GJ85*$C$19*'Drive Train'!$F$39,NZ85+$C$39)-$C$7,IF(MH85-1&lt;=0,0,IF($C$37=Motors!$C$30,MAX(MAX(NZ$8:NZ85)*-1,NZ85-$C$39),MAX(0,MAX(NZ$8:NZ85)*-1,NZ85-$C$39))))</f>
        <v>0</v>
      </c>
      <c r="OA86" s="43">
        <f>IF(PS85=0,MIN('Drive Train'!$F$35-GK85*$C$19*'Drive Train'!$F$39,OA85+$C$39)-$C$7,IF(MI85-1&lt;=0,0,IF($C$37=Motors!$C$30,MAX(MAX(OA$8:OA85)*-1,OA85-$C$39),MAX(0,MAX(OA$8:OA85)*-1,OA85-$C$39))))</f>
        <v>0</v>
      </c>
      <c r="OB86" s="47">
        <f t="shared" si="662"/>
        <v>3.1200000000000019</v>
      </c>
      <c r="OC86" s="43">
        <f>'Drive Train'!$F$35-(FQ86*$C$13)*$C$19*'Drive Train'!$F$39</f>
        <v>12.4</v>
      </c>
      <c r="OD86" s="43">
        <f>'Drive Train'!$F$35-(FR86*$C$13)*$C$19*'Drive Train'!$F$39</f>
        <v>12.4</v>
      </c>
      <c r="OE86" s="43">
        <f>'Drive Train'!$F$35-(FS86*$C$13)*$C$19*'Drive Train'!$F$39</f>
        <v>12.4</v>
      </c>
      <c r="OF86" s="43">
        <f>'Drive Train'!$F$35-(FT86*$C$13)*$C$19*'Drive Train'!$F$39</f>
        <v>12.4</v>
      </c>
      <c r="OG86" s="43">
        <f>'Drive Train'!$F$35-(FU86*$C$13)*$C$19*'Drive Train'!$F$39</f>
        <v>12.4</v>
      </c>
      <c r="OH86" s="43">
        <f>'Drive Train'!$F$35-(FV86*$C$13)*$C$19*'Drive Train'!$F$39</f>
        <v>12.4</v>
      </c>
      <c r="OI86" s="43">
        <f>'Drive Train'!$F$35-(FW86*$C$13)*$C$19*'Drive Train'!$F$39</f>
        <v>12.4</v>
      </c>
      <c r="OJ86" s="43">
        <f>'Drive Train'!$F$35-(FX86*$C$13)*$C$19*'Drive Train'!$F$39</f>
        <v>12.4</v>
      </c>
      <c r="OK86" s="43">
        <f>'Drive Train'!$F$35-(FY86*$C$13)*$C$19*'Drive Train'!$F$39</f>
        <v>12.4</v>
      </c>
      <c r="OL86" s="43">
        <f>'Drive Train'!$F$35-(FZ86*$C$13)*$C$19*'Drive Train'!$F$39</f>
        <v>12.4</v>
      </c>
      <c r="OM86" s="43">
        <f>'Drive Train'!$F$35-(GA86*$C$13)*$C$19*'Drive Train'!$F$39</f>
        <v>12.4</v>
      </c>
      <c r="ON86" s="43">
        <f>'Drive Train'!$F$35-(GB86*$C$13)*$C$19*'Drive Train'!$F$39</f>
        <v>12.335845000000001</v>
      </c>
      <c r="OO86" s="43">
        <f>'Drive Train'!$F$35-(GC86*$C$13)*$C$19*'Drive Train'!$F$39</f>
        <v>12.4</v>
      </c>
      <c r="OP86" s="43">
        <f>'Drive Train'!$F$35-(GD86*$C$13)*$C$19*'Drive Train'!$F$39</f>
        <v>12.4</v>
      </c>
      <c r="OQ86" s="43">
        <f>'Drive Train'!$F$35-(GE86*$C$13)*$C$19*'Drive Train'!$F$39</f>
        <v>12.4</v>
      </c>
      <c r="OR86" s="43">
        <f>'Drive Train'!$F$35-(GF86*$C$13)*$C$19*'Drive Train'!$F$39</f>
        <v>12.4</v>
      </c>
      <c r="OS86" s="43">
        <f>'Drive Train'!$F$35-(GG86*$C$13)*$C$19*'Drive Train'!$F$39</f>
        <v>12.4</v>
      </c>
      <c r="OT86" s="43">
        <f>'Drive Train'!$F$35-(GH86*$C$13)*$C$19*'Drive Train'!$F$39</f>
        <v>12.4</v>
      </c>
      <c r="OU86" s="43">
        <f>'Drive Train'!$F$35-(GI86*$C$13)*$C$19*'Drive Train'!$F$39</f>
        <v>12.4</v>
      </c>
      <c r="OV86" s="43">
        <f>'Drive Train'!$F$35-(GJ86*$C$13)*$C$19*'Drive Train'!$F$39</f>
        <v>12.4</v>
      </c>
      <c r="OW86" s="43">
        <f>'Drive Train'!$F$35-(GK86*$C$13)*$C$19*'Drive Train'!$F$39</f>
        <v>12.4</v>
      </c>
      <c r="OX86" s="47">
        <f t="shared" si="663"/>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190">
        <f t="shared" si="664"/>
        <v>3.1200000000000019</v>
      </c>
      <c r="PU86" s="43">
        <f t="shared" si="665"/>
        <v>15.29521453649356</v>
      </c>
      <c r="PV86" s="43">
        <f t="shared" si="666"/>
        <v>22.900200336135644</v>
      </c>
      <c r="PW86" s="43">
        <f t="shared" si="667"/>
        <v>19.659205245198354</v>
      </c>
      <c r="PX86" s="43">
        <f t="shared" si="668"/>
        <v>15.922362554936914</v>
      </c>
      <c r="PY86" s="43">
        <f t="shared" si="669"/>
        <v>13.997470007769731</v>
      </c>
      <c r="PZ86" s="43">
        <f t="shared" si="670"/>
        <v>12.208295022960858</v>
      </c>
      <c r="QA86" s="43">
        <f t="shared" si="671"/>
        <v>11.812774381794295</v>
      </c>
      <c r="QB86" s="43">
        <f t="shared" si="672"/>
        <v>11.153060367918922</v>
      </c>
      <c r="QC86" s="43">
        <f t="shared" si="673"/>
        <v>10.945422930559467</v>
      </c>
      <c r="QD86" s="43">
        <f t="shared" si="674"/>
        <v>10.744299234348867</v>
      </c>
      <c r="QE86" s="43">
        <f t="shared" si="675"/>
        <v>10.598935127087987</v>
      </c>
      <c r="QF86" s="43">
        <f t="shared" si="676"/>
        <v>14.548920680820999</v>
      </c>
      <c r="QG86" s="43">
        <f t="shared" si="677"/>
        <v>14.869846649016338</v>
      </c>
      <c r="QH86" s="43">
        <f t="shared" si="678"/>
        <v>15.34277343263344</v>
      </c>
      <c r="QI86" s="43">
        <f t="shared" si="679"/>
        <v>15.225720822529869</v>
      </c>
      <c r="QJ86" s="43">
        <f t="shared" si="680"/>
        <v>15.866407696386977</v>
      </c>
      <c r="QK86" s="43">
        <f t="shared" si="681"/>
        <v>16.23173898600314</v>
      </c>
      <c r="QL86" s="43">
        <f t="shared" si="682"/>
        <v>16.322777686005129</v>
      </c>
      <c r="QM86" s="43">
        <f t="shared" si="683"/>
        <v>16.11264101882972</v>
      </c>
      <c r="QN86" s="43">
        <f t="shared" si="684"/>
        <v>16.187403996628273</v>
      </c>
      <c r="QO86" s="43">
        <f t="shared" si="685"/>
        <v>16.005121974387158</v>
      </c>
      <c r="QP86" s="47">
        <f t="shared" si="686"/>
        <v>3.1200000000000019</v>
      </c>
      <c r="QQ86" s="43">
        <f t="shared" si="501"/>
        <v>0</v>
      </c>
      <c r="QR86" s="43">
        <f t="shared" si="502"/>
        <v>0</v>
      </c>
      <c r="QS86" s="43">
        <f t="shared" si="503"/>
        <v>0</v>
      </c>
      <c r="QT86" s="43">
        <f t="shared" si="504"/>
        <v>0</v>
      </c>
      <c r="QU86" s="43">
        <f t="shared" si="505"/>
        <v>0</v>
      </c>
      <c r="QV86" s="43">
        <f t="shared" si="506"/>
        <v>0</v>
      </c>
      <c r="QW86" s="43">
        <f t="shared" si="507"/>
        <v>0</v>
      </c>
      <c r="QX86" s="43">
        <f t="shared" si="508"/>
        <v>0</v>
      </c>
      <c r="QY86" s="43">
        <f t="shared" si="509"/>
        <v>0</v>
      </c>
      <c r="QZ86" s="43">
        <f t="shared" si="510"/>
        <v>0</v>
      </c>
      <c r="RA86" s="43">
        <f t="shared" si="511"/>
        <v>0</v>
      </c>
      <c r="RB86" s="43">
        <f t="shared" si="512"/>
        <v>1.9887219367401305E-2</v>
      </c>
      <c r="RC86" s="43">
        <f t="shared" si="513"/>
        <v>0</v>
      </c>
      <c r="RD86" s="43">
        <f t="shared" si="514"/>
        <v>0</v>
      </c>
      <c r="RE86" s="43">
        <f t="shared" si="515"/>
        <v>0</v>
      </c>
      <c r="RF86" s="43">
        <f t="shared" si="516"/>
        <v>0</v>
      </c>
      <c r="RG86" s="43">
        <f t="shared" si="517"/>
        <v>0</v>
      </c>
      <c r="RH86" s="43">
        <f t="shared" si="518"/>
        <v>0</v>
      </c>
      <c r="RI86" s="43">
        <f t="shared" si="519"/>
        <v>0</v>
      </c>
      <c r="RJ86" s="43">
        <f t="shared" si="520"/>
        <v>0</v>
      </c>
      <c r="RK86" s="43">
        <f t="shared" si="521"/>
        <v>0</v>
      </c>
      <c r="RL86" s="47">
        <f t="shared" si="687"/>
        <v>3.1200000000000019</v>
      </c>
      <c r="RM86" s="2">
        <f>IF(AND(LO86&gt;=LO$6*'Drive Train'!$AA$52,LO86&lt;=LO$6*'Drive Train'!$AA$53,KS86=0,JW86=0,EU86&gt;0),$C$17,0)</f>
        <v>0</v>
      </c>
      <c r="RN86" s="2">
        <f>IF(AND(LP86&gt;=LP$6*'Drive Train'!$AA$52,LP86&lt;=LP$6*'Drive Train'!$AA$53,KT86=0,JX86=0,EV86&gt;0),$C$17,0)</f>
        <v>0</v>
      </c>
      <c r="RO86" s="2">
        <f>IF(AND(LQ86&gt;=LQ$6*'Drive Train'!$AA$52,LQ86&lt;=LQ$6*'Drive Train'!$AA$53,KU86=0,JY86=0,EW86&gt;0),$C$17,0)</f>
        <v>0</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v>
      </c>
      <c r="RY86" s="2">
        <f>IF(AND(MA86&gt;=MA$6*'Drive Train'!$AA$52,MA86&lt;=MA$6*'Drive Train'!$AA$53,LE86=0,KI86=0,FG86&gt;0),$C$17,0)</f>
        <v>0</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688"/>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689"/>
        <v>3.1200000000000019</v>
      </c>
    </row>
    <row r="87" spans="2:524" x14ac:dyDescent="0.3">
      <c r="B87"/>
      <c r="C87" s="3" t="s">
        <v>348</v>
      </c>
      <c r="E87" s="18">
        <f>E63</f>
        <v>1.985752459166765</v>
      </c>
      <c r="F87" s="18">
        <f>(G78-$C$15)/$C$14*$C$12</f>
        <v>0.51959542801556424</v>
      </c>
      <c r="G87" s="18">
        <f t="shared" ref="G87:N87" si="737">(H78-$C$15)/$C$14*$C$12</f>
        <v>0.61084056420233468</v>
      </c>
      <c r="H87" s="18">
        <f t="shared" si="737"/>
        <v>0.70208570038910512</v>
      </c>
      <c r="I87" s="18">
        <f t="shared" si="737"/>
        <v>0.79333083657587544</v>
      </c>
      <c r="J87" s="18">
        <f t="shared" si="737"/>
        <v>0.88457597276264588</v>
      </c>
      <c r="K87" s="18">
        <f t="shared" si="737"/>
        <v>0.97582110894941643</v>
      </c>
      <c r="L87" s="18">
        <f t="shared" si="737"/>
        <v>1.067066245136187</v>
      </c>
      <c r="M87" s="18">
        <f t="shared" si="737"/>
        <v>1.1583113813229573</v>
      </c>
      <c r="N87" s="18">
        <f t="shared" si="737"/>
        <v>1.2495565175097278</v>
      </c>
      <c r="O87" s="18">
        <f>(O78-$C$15)/$C$14*$C$12</f>
        <v>1.2495565175097278</v>
      </c>
      <c r="R87" s="49">
        <f t="shared" si="52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47">
        <f t="shared" si="523"/>
        <v>3.1600000000000019</v>
      </c>
      <c r="AO87" s="36">
        <f>LO87*12*60/(PI() * 'Drive Train'!$F$15)/S$6*ABS(S87)</f>
        <v>0</v>
      </c>
      <c r="AP87" s="36">
        <f>LP87*12*60/(PI() * 'Drive Train'!$F$15)/T$6*ABS(T87)</f>
        <v>0</v>
      </c>
      <c r="AQ87" s="36">
        <f>LQ87*12*60/(PI() * 'Drive Train'!$F$15)/U$6*ABS(U87)</f>
        <v>0</v>
      </c>
      <c r="AR87" s="36">
        <f>LR87*12*60/(PI() * 'Drive Train'!$F$15)/V$6*ABS(V87)</f>
        <v>0</v>
      </c>
      <c r="AS87" s="36">
        <f>LS87*12*60/(PI() * 'Drive Train'!$F$15)/W$6*ABS(W87)</f>
        <v>0</v>
      </c>
      <c r="AT87" s="36">
        <f>LT87*12*60/(PI() * 'Drive Train'!$F$15)/X$6*ABS(X87)</f>
        <v>0</v>
      </c>
      <c r="AU87" s="36">
        <f>LU87*12*60/(PI() * 'Drive Train'!$F$15)/Y$6*ABS(Y87)</f>
        <v>0</v>
      </c>
      <c r="AV87" s="36">
        <f>LV87*12*60/(PI() * 'Drive Train'!$F$15)/Z$6*ABS(Z87)</f>
        <v>0</v>
      </c>
      <c r="AW87" s="36">
        <f>LW87*12*60/(PI() * 'Drive Train'!$F$15)/AA$6*ABS(AA87)</f>
        <v>0</v>
      </c>
      <c r="AX87" s="36">
        <f>LX87*12*60/(PI() * 'Drive Train'!$F$15)/AB$6*ABS(AB87)</f>
        <v>0</v>
      </c>
      <c r="AY87" s="36">
        <f>LY87*12*60/(PI() * 'Drive Train'!$F$15)/AC$6*ABS(AC87)</f>
        <v>0</v>
      </c>
      <c r="AZ87" s="36">
        <f>LZ87*12*60/(PI() * 'Drive Train'!$F$15)/AD$6*ABS(AD87)</f>
        <v>0</v>
      </c>
      <c r="BA87" s="36">
        <f>MA87*12*60/(PI() * 'Drive Train'!$F$15)/AE$6*ABS(AE87)</f>
        <v>0</v>
      </c>
      <c r="BB87" s="36">
        <f>MB87*12*60/(PI() * 'Drive Train'!$F$15)/AF$6*ABS(AF87)</f>
        <v>0</v>
      </c>
      <c r="BC87" s="36">
        <f>MC87*12*60/(PI() * 'Drive Train'!$F$15)/AG$6*ABS(AG87)</f>
        <v>0</v>
      </c>
      <c r="BD87" s="36">
        <f>MD87*12*60/(PI() * 'Drive Train'!$F$15)/AH$6*ABS(AH87)</f>
        <v>0</v>
      </c>
      <c r="BE87" s="36">
        <f>ME87*12*60/(PI() * 'Drive Train'!$F$15)/AI$6*ABS(AI87)</f>
        <v>0</v>
      </c>
      <c r="BF87" s="36">
        <f>MF87*12*60/(PI() * 'Drive Train'!$F$15)/AJ$6*ABS(AJ87)</f>
        <v>0</v>
      </c>
      <c r="BG87" s="36">
        <f>MG87*12*60/(PI() * 'Drive Train'!$F$15)/AK$6*ABS(AK87)</f>
        <v>0</v>
      </c>
      <c r="BH87" s="36">
        <f>MH87*12*60/(PI() * 'Drive Train'!$F$15)/AL$6*ABS(AL87)</f>
        <v>0</v>
      </c>
      <c r="BI87" s="36">
        <f>MI87*12*60/(PI() * 'Drive Train'!$F$15)/AM$6*ABS(AM87)</f>
        <v>0</v>
      </c>
      <c r="BJ87" s="47">
        <f t="shared" si="455"/>
        <v>3.1600000000000019</v>
      </c>
      <c r="BK87" s="2">
        <f>IF(OR(KS86=1,AND($C$37=Motors!$C$32,OY86=1)),0,IF(NG87=0,-(CG86+$C$15)/($C$14-$C$15)*$C$12,($C$11*S87-AO87)/($C$11*S87)*$C$12*S87))</f>
        <v>0</v>
      </c>
      <c r="BL87" s="2">
        <f>IF(OR(KT86=1,AND($C$37=Motors!$C$32,OZ86=1)),0,IF(NH87=0,-(CH86+$C$15)/($C$14-$C$15)*$C$12,($C$11*T87-AP87)/($C$11*T87)*$C$12*T87))</f>
        <v>0</v>
      </c>
      <c r="BM87" s="2">
        <f>IF(OR(KU86=1,AND($C$37=Motors!$C$32,PA86=1)),0,IF(NI87=0,-(CI86+$C$15)/($C$14-$C$15)*$C$12,($C$11*U87-AQ87)/($C$11*U87)*$C$12*U87))</f>
        <v>0</v>
      </c>
      <c r="BN87" s="2">
        <f>IF(OR(KV86=1,AND($C$37=Motors!$C$32,PB86=1)),0,IF(NJ87=0,-(CJ86+$C$15)/($C$14-$C$15)*$C$12,($C$11*V87-AR87)/($C$11*V87)*$C$12*V87))</f>
        <v>0</v>
      </c>
      <c r="BO87" s="2">
        <f>IF(OR(KW86=1,AND($C$37=Motors!$C$32,PC86=1)),0,IF(NK87=0,-(CK86+$C$15)/($C$14-$C$15)*$C$12,($C$11*W87-AS87)/($C$11*W87)*$C$12*W87))</f>
        <v>0</v>
      </c>
      <c r="BP87" s="2">
        <f>IF(OR(KX86=1,AND($C$37=Motors!$C$32,PD86=1)),0,IF(NL87=0,-(CL86+$C$15)/($C$14-$C$15)*$C$12,($C$11*X87-AT87)/($C$11*X87)*$C$12*X87))</f>
        <v>0</v>
      </c>
      <c r="BQ87" s="2">
        <f>IF(OR(KY86=1,AND($C$37=Motors!$C$32,PE86=1)),0,IF(NM87=0,-(CM86+$C$15)/($C$14-$C$15)*$C$12,($C$11*Y87-AU87)/($C$11*Y87)*$C$12*Y87))</f>
        <v>0</v>
      </c>
      <c r="BR87" s="2">
        <f>IF(OR(KZ86=1,AND($C$37=Motors!$C$32,PF86=1)),0,IF(NN87=0,-(CN86+$C$15)/($C$14-$C$15)*$C$12,($C$11*Z87-AV87)/($C$11*Z87)*$C$12*Z87))</f>
        <v>0</v>
      </c>
      <c r="BS87" s="2">
        <f>IF(OR(LA86=1,AND($C$37=Motors!$C$32,PG86=1)),0,IF(NO87=0,-(CO86+$C$15)/($C$14-$C$15)*$C$12,($C$11*AA87-AW87)/($C$11*AA87)*$C$12*AA87))</f>
        <v>0</v>
      </c>
      <c r="BT87" s="2">
        <f>IF(OR(LB86=1,AND($C$37=Motors!$C$32,PH86=1)),0,IF(NP87=0,-(CP86+$C$15)/($C$14-$C$15)*$C$12,($C$11*AB87-AX87)/($C$11*AB87)*$C$12*AB87))</f>
        <v>0</v>
      </c>
      <c r="BU87" s="2">
        <f>IF(OR(LC86=1,AND($C$37=Motors!$C$32,PI86=1)),0,IF(NQ87=0,-(CQ86+$C$15)/($C$14-$C$15)*$C$12,($C$11*AC87-AY87)/($C$11*AC87)*$C$12*AC87))</f>
        <v>0</v>
      </c>
      <c r="BV87" s="2">
        <f>IF(OR(LD86=1,AND($C$37=Motors!$C$32,PJ86=1)),0,IF(NR87=0,-(CR86+$C$15)/($C$14-$C$15)*$C$12,($C$11*AD87-AZ87)/($C$11*AD87)*$C$12*AD87))</f>
        <v>0</v>
      </c>
      <c r="BW87" s="2">
        <f>IF(OR(LE86=1,AND($C$37=Motors!$C$32,PK86=1)),0,IF(NS87=0,-(CS86+$C$15)/($C$14-$C$15)*$C$12,($C$11*AE87-BA87)/($C$11*AE87)*$C$12*AE87))</f>
        <v>0</v>
      </c>
      <c r="BX87" s="2">
        <f>IF(OR(LF86=1,AND($C$37=Motors!$C$32,PL86=1)),0,IF(NT87=0,-(CT86+$C$15)/($C$14-$C$15)*$C$12,($C$11*AF87-BB87)/($C$11*AF87)*$C$12*AF87))</f>
        <v>0</v>
      </c>
      <c r="BY87" s="2">
        <f>IF(OR(LG86=1,AND($C$37=Motors!$C$32,PM86=1)),0,IF(NU87=0,-(CU86+$C$15)/($C$14-$C$15)*$C$12,($C$11*AG87-BC87)/($C$11*AG87)*$C$12*AG87))</f>
        <v>0</v>
      </c>
      <c r="BZ87" s="2">
        <f>IF(OR(LH86=1,AND($C$37=Motors!$C$32,PN86=1)),0,IF(NV87=0,-(CV86+$C$15)/($C$14-$C$15)*$C$12,($C$11*AH87-BD87)/($C$11*AH87)*$C$12*AH87))</f>
        <v>0</v>
      </c>
      <c r="CA87" s="2">
        <f>IF(OR(LI86=1,AND($C$37=Motors!$C$32,PO86=1)),0,IF(NW87=0,-(CW86+$C$15)/($C$14-$C$15)*$C$12,($C$11*AI87-BE87)/($C$11*AI87)*$C$12*AI87))</f>
        <v>0</v>
      </c>
      <c r="CB87" s="2">
        <f>IF(OR(LJ86=1,AND($C$37=Motors!$C$32,PP86=1)),0,IF(NX87=0,-(CX86+$C$15)/($C$14-$C$15)*$C$12,($C$11*AJ87-BF87)/($C$11*AJ87)*$C$12*AJ87))</f>
        <v>0</v>
      </c>
      <c r="CC87" s="2">
        <f>IF(OR(LK86=1,AND($C$37=Motors!$C$32,PQ86=1)),0,IF(NY87=0,-(CY86+$C$15)/($C$14-$C$15)*$C$12,($C$11*AK87-BG87)/($C$11*AK87)*$C$12*AK87))</f>
        <v>0</v>
      </c>
      <c r="CD87" s="2">
        <f>IF(OR(LL86=1,AND($C$37=Motors!$C$32,PR86=1)),0,IF(NZ87=0,-(CZ86+$C$15)/($C$14-$C$15)*$C$12,($C$11*AL87-BH87)/($C$11*AL87)*$C$12*AL87))</f>
        <v>0</v>
      </c>
      <c r="CE87" s="2">
        <f>IF(OR(LM86=1,AND($C$37=Motors!$C$32,PS86=1)),0,IF(OA87=0,-(DA86+$C$15)/($C$14-$C$15)*$C$12,($C$11*AM87-BI87)/($C$11*AM87)*$C$12*AM87))</f>
        <v>0</v>
      </c>
      <c r="CF87" s="47">
        <f t="shared" si="456"/>
        <v>3.1600000000000019</v>
      </c>
      <c r="CG87" s="43">
        <f>IF(AND(KS86=1,OY86=1),0,ABS(BK87/$C$12*($C$14-$C$15)+$C$15) *'Drive Train'!$AA$49 + CG86*(1-'Drive Train'!$AA$49))</f>
        <v>0</v>
      </c>
      <c r="CH87" s="43">
        <f>IF(AND(KT86=1,OZ86=1),0,ABS(BL87/$C$12*($C$14-$C$15)+$C$15) *'Drive Train'!$AA$49 + CH86*(1-'Drive Train'!$AA$49))</f>
        <v>0</v>
      </c>
      <c r="CI87" s="43">
        <f>IF(AND(KU86=1,PA86=1),0,ABS(BM87/$C$12*($C$14-$C$15)+$C$15) *'Drive Train'!$AA$49 + CI86*(1-'Drive Train'!$AA$49))</f>
        <v>0</v>
      </c>
      <c r="CJ87" s="43">
        <f>IF(AND(KV86=1,PB86=1),0,ABS(BN87/$C$12*($C$14-$C$15)+$C$15) *'Drive Train'!$AA$49 + CJ86*(1-'Drive Train'!$AA$49))</f>
        <v>0</v>
      </c>
      <c r="CK87" s="43">
        <f>IF(AND(KW86=1,PC86=1),0,ABS(BO87/$C$12*($C$14-$C$15)+$C$15) *'Drive Train'!$AA$49 + CK86*(1-'Drive Train'!$AA$49))</f>
        <v>0</v>
      </c>
      <c r="CL87" s="43">
        <f>IF(AND(KX86=1,PD86=1),0,ABS(BP87/$C$12*($C$14-$C$15)+$C$15) *'Drive Train'!$AA$49 + CL86*(1-'Drive Train'!$AA$49))</f>
        <v>0</v>
      </c>
      <c r="CM87" s="43">
        <f>IF(AND(KY86=1,PE86=1),0,ABS(BQ87/$C$12*($C$14-$C$15)+$C$15) *'Drive Train'!$AA$49 + CM86*(1-'Drive Train'!$AA$49))</f>
        <v>0</v>
      </c>
      <c r="CN87" s="43">
        <f>IF(AND(KZ86=1,PF86=1),0,ABS(BR87/$C$12*($C$14-$C$15)+$C$15) *'Drive Train'!$AA$49 + CN86*(1-'Drive Train'!$AA$49))</f>
        <v>0</v>
      </c>
      <c r="CO87" s="43">
        <f>IF(AND(LA86=1,PG86=1),0,ABS(BS87/$C$12*($C$14-$C$15)+$C$15) *'Drive Train'!$AA$49 + CO86*(1-'Drive Train'!$AA$49))</f>
        <v>0</v>
      </c>
      <c r="CP87" s="43">
        <f>IF(AND(LB86=1,PH86=1),0,ABS(BT87/$C$12*($C$14-$C$15)+$C$15) *'Drive Train'!$AA$49 + CP86*(1-'Drive Train'!$AA$49))</f>
        <v>0</v>
      </c>
      <c r="CQ87" s="43">
        <f>IF(AND(LC86=1,PI86=1),0,ABS(BU87/$C$12*($C$14-$C$15)+$C$15) *'Drive Train'!$AA$49 + CQ86*(1-'Drive Train'!$AA$49))</f>
        <v>0</v>
      </c>
      <c r="CR87" s="43">
        <f>IF(AND(LD86=1,PJ86=1),0,ABS(BV87/$C$12*($C$14-$C$15)+$C$15) *'Drive Train'!$AA$49 + CR86*(1-'Drive Train'!$AA$49))</f>
        <v>1.5274999999999999</v>
      </c>
      <c r="CS87" s="43">
        <f>IF(AND(LE86=1,PK86=1),0,ABS(BW87/$C$12*($C$14-$C$15)+$C$15) *'Drive Train'!$AA$49 + CS86*(1-'Drive Train'!$AA$49))</f>
        <v>0</v>
      </c>
      <c r="CT87" s="43">
        <f>IF(AND(LF86=1,PL86=1),0,ABS(BX87/$C$12*($C$14-$C$15)+$C$15) *'Drive Train'!$AA$49 + CT86*(1-'Drive Train'!$AA$49))</f>
        <v>0</v>
      </c>
      <c r="CU87" s="43">
        <f>IF(AND(LG86=1,PM86=1),0,ABS(BY87/$C$12*($C$14-$C$15)+$C$15) *'Drive Train'!$AA$49 + CU86*(1-'Drive Train'!$AA$49))</f>
        <v>0</v>
      </c>
      <c r="CV87" s="43">
        <f>IF(AND(LH86=1,PN86=1),0,ABS(BZ87/$C$12*($C$14-$C$15)+$C$15) *'Drive Train'!$AA$49 + CV86*(1-'Drive Train'!$AA$49))</f>
        <v>0</v>
      </c>
      <c r="CW87" s="43">
        <f>IF(AND(LI86=1,PO86=1),0,ABS(CA87/$C$12*($C$14-$C$15)+$C$15) *'Drive Train'!$AA$49 + CW86*(1-'Drive Train'!$AA$49))</f>
        <v>0</v>
      </c>
      <c r="CX87" s="43">
        <f>IF(AND(LJ86=1,PP86=1),0,ABS(CB87/$C$12*($C$14-$C$15)+$C$15) *'Drive Train'!$AA$49 + CX86*(1-'Drive Train'!$AA$49))</f>
        <v>0</v>
      </c>
      <c r="CY87" s="43">
        <f>IF(AND(LK86=1,PQ86=1),0,ABS(CC87/$C$12*($C$14-$C$15)+$C$15) *'Drive Train'!$AA$49 + CY86*(1-'Drive Train'!$AA$49))</f>
        <v>0</v>
      </c>
      <c r="CZ87" s="43">
        <f>IF(AND(LL86=1,PR86=1),0,ABS(CD87/$C$12*($C$14-$C$15)+$C$15) *'Drive Train'!$AA$49 + CZ86*(1-'Drive Train'!$AA$49))</f>
        <v>0</v>
      </c>
      <c r="DA87" s="43">
        <f>IF(AND(LM86=1,PS86=1),0,ABS(CE87/$C$12*($C$14-$C$15)+$C$15) *'Drive Train'!$AA$49 + DA86*(1-'Drive Train'!$AA$49))</f>
        <v>0</v>
      </c>
      <c r="DB87" s="47">
        <f t="shared" si="524"/>
        <v>3.1600000000000019</v>
      </c>
      <c r="DC87" s="43">
        <f t="shared" si="457"/>
        <v>0</v>
      </c>
      <c r="DD87" s="43">
        <f t="shared" si="458"/>
        <v>0</v>
      </c>
      <c r="DE87" s="43">
        <f t="shared" si="459"/>
        <v>0</v>
      </c>
      <c r="DF87" s="43">
        <f t="shared" si="460"/>
        <v>0</v>
      </c>
      <c r="DG87" s="43">
        <f t="shared" si="461"/>
        <v>0</v>
      </c>
      <c r="DH87" s="43">
        <f t="shared" si="462"/>
        <v>0</v>
      </c>
      <c r="DI87" s="43">
        <f t="shared" si="463"/>
        <v>0</v>
      </c>
      <c r="DJ87" s="43">
        <f t="shared" si="464"/>
        <v>0</v>
      </c>
      <c r="DK87" s="43">
        <f t="shared" si="465"/>
        <v>0</v>
      </c>
      <c r="DL87" s="43">
        <f t="shared" si="466"/>
        <v>0</v>
      </c>
      <c r="DM87" s="43">
        <f t="shared" si="467"/>
        <v>0</v>
      </c>
      <c r="DN87" s="43">
        <f t="shared" si="468"/>
        <v>1.5274999999999999</v>
      </c>
      <c r="DO87" s="43">
        <f t="shared" si="469"/>
        <v>0</v>
      </c>
      <c r="DP87" s="43">
        <f t="shared" si="470"/>
        <v>0</v>
      </c>
      <c r="DQ87" s="43">
        <f t="shared" si="471"/>
        <v>0</v>
      </c>
      <c r="DR87" s="43">
        <f t="shared" si="472"/>
        <v>0</v>
      </c>
      <c r="DS87" s="43">
        <f t="shared" si="473"/>
        <v>0</v>
      </c>
      <c r="DT87" s="43">
        <f t="shared" si="474"/>
        <v>0</v>
      </c>
      <c r="DU87" s="43">
        <f t="shared" si="475"/>
        <v>0</v>
      </c>
      <c r="DV87" s="43">
        <f t="shared" si="476"/>
        <v>0</v>
      </c>
      <c r="DW87" s="43">
        <f t="shared" si="477"/>
        <v>0</v>
      </c>
      <c r="DX87" s="47">
        <f t="shared" si="525"/>
        <v>3.1600000000000019</v>
      </c>
      <c r="DY87" s="2">
        <f>IF(OY87=0,($C$23/0.4536*IF(ISNA(MK86),'Drive Train'!$F$16,'Drive Train'!$F$17)*4.448*$C$24*S$6)*SIGN(BK87),BK87)</f>
        <v>0</v>
      </c>
      <c r="DZ87" s="2">
        <f>IF(OZ87=0,($C$23/0.4536*IF(ISNA(ML86),'Drive Train'!$F$16,'Drive Train'!$F$17)*4.448*$C$24*$C$21*T$6)*SIGN(BL87),BL87)</f>
        <v>0</v>
      </c>
      <c r="EA87" s="2">
        <f>IF(PA87=0,($C$23/0.4536*IF(ISNA(MM86),'Drive Train'!$F$16,'Drive Train'!$F$17)*4.448*$C$24*$C$21*U$6)*SIGN(BM87),BM87)</f>
        <v>0</v>
      </c>
      <c r="EB87" s="2">
        <f>IF(PB87=0,($C$23/0.4536*IF(ISNA(MN86),'Drive Train'!$F$16,'Drive Train'!$F$17)*4.448*$C$24*$C$21*V$6)*SIGN(BN87),BN87)</f>
        <v>0</v>
      </c>
      <c r="EC87" s="2">
        <f>IF(PC87=0,($C$23/0.4536*IF(ISNA(MO86),'Drive Train'!$F$16,'Drive Train'!$F$17)*4.448*$C$24*$C$21*W$6)*SIGN(BO87),BO87)</f>
        <v>0</v>
      </c>
      <c r="ED87" s="2">
        <f>IF(PD87=0,($C$23/0.4536*IF(ISNA(MP86),'Drive Train'!$F$16,'Drive Train'!$F$17)*4.448*$C$24*$C$21*X$6)*SIGN(BP87),BP87)</f>
        <v>0</v>
      </c>
      <c r="EE87" s="2">
        <f>IF(PE87=0,($C$23/0.4536*IF(ISNA(MQ86),'Drive Train'!$F$16,'Drive Train'!$F$17)*4.448*$C$24*$C$21*Y$6)*SIGN(BQ87),BQ87)</f>
        <v>0</v>
      </c>
      <c r="EF87" s="2">
        <f>IF(PF87=0,($C$23/0.4536*IF(ISNA(MR86),'Drive Train'!$F$16,'Drive Train'!$F$17)*4.448*$C$24*$C$21*Z$6)*SIGN(BR87),BR87)</f>
        <v>0</v>
      </c>
      <c r="EG87" s="2">
        <f>IF(PG87=0,($C$23/0.4536*IF(ISNA(MS86),'Drive Train'!$F$16,'Drive Train'!$F$17)*4.448*$C$24*$C$21*AA$6)*SIGN(BS87),BS87)</f>
        <v>0</v>
      </c>
      <c r="EH87" s="2">
        <f>IF(PH87=0,($C$23/0.4536*IF(ISNA(MT86),'Drive Train'!$F$16,'Drive Train'!$F$17)*4.448*$C$24*$C$21*AB$6)*SIGN(BT87),BT87)</f>
        <v>0</v>
      </c>
      <c r="EI87" s="2">
        <f>IF(PI87=0,($C$23/0.4536*IF(ISNA(MU86),'Drive Train'!$F$16,'Drive Train'!$F$17)*4.448*$C$24*$C$21*AC$6)*SIGN(BU87),BU87)</f>
        <v>0</v>
      </c>
      <c r="EJ87" s="2">
        <f>IF(PJ87=0,($C$23/0.4536*IF(ISNA(MV86),'Drive Train'!$F$16,'Drive Train'!$F$17)*4.448*$C$24*$C$21*AD$6)*SIGN(BV87),BV87)</f>
        <v>0</v>
      </c>
      <c r="EK87" s="2">
        <f>IF(PK87=0,($C$23/0.4536*IF(ISNA(MW86),'Drive Train'!$F$16,'Drive Train'!$F$17)*4.448*$C$24*$C$21*AE$6)*SIGN(BW87),BW87)</f>
        <v>0</v>
      </c>
      <c r="EL87" s="2">
        <f>IF(PL87=0,($C$23/0.4536*IF(ISNA(MX86),'Drive Train'!$F$16,'Drive Train'!$F$17)*4.448*$C$24*$C$21*AF$6)*SIGN(BX87),BX87)</f>
        <v>0</v>
      </c>
      <c r="EM87" s="2">
        <f>IF(PM87=0,($C$23/0.4536*IF(ISNA(MY86),'Drive Train'!$F$16,'Drive Train'!$F$17)*4.448*$C$24*$C$21*AG$6)*SIGN(BY87),BY87)</f>
        <v>0</v>
      </c>
      <c r="EN87" s="2">
        <f>IF(PN87=0,($C$23/0.4536*IF(ISNA(MZ86),'Drive Train'!$F$16,'Drive Train'!$F$17)*4.448*$C$24*$C$21*AH$6)*SIGN(BZ87),BZ87)</f>
        <v>0</v>
      </c>
      <c r="EO87" s="2">
        <f>IF(PO87=0,($C$23/0.4536*IF(ISNA(NA86),'Drive Train'!$F$16,'Drive Train'!$F$17)*4.448*$C$24*$C$21*AI$6)*SIGN(CA87),CA87)</f>
        <v>0</v>
      </c>
      <c r="EP87" s="2">
        <f>IF(PP87=0,($C$23/0.4536*IF(ISNA(NB86),'Drive Train'!$F$16,'Drive Train'!$F$17)*4.448*$C$24*$C$21*AJ$6)*SIGN(CB87),CB87)</f>
        <v>0</v>
      </c>
      <c r="EQ87" s="2">
        <f>IF(PQ87=0,($C$23/0.4536*IF(ISNA(NC86),'Drive Train'!$F$16,'Drive Train'!$F$17)*4.448*$C$24*$C$21*AK$6)*SIGN(CC87),CC87)</f>
        <v>0</v>
      </c>
      <c r="ER87" s="2">
        <f>IF(PR87=0,($C$23/0.4536*IF(ISNA(ND86),'Drive Train'!$F$16,'Drive Train'!$F$17)*4.448*$C$24*$C$21*AL$6)*SIGN(CD87),CD87)</f>
        <v>0</v>
      </c>
      <c r="ES87" s="2">
        <f>IF(PS87=0,($C$23/0.4536*IF(ISNA(NE86),'Drive Train'!$F$16,'Drive Train'!$F$17)*4.448*$C$24*$C$21*AM$6)*SIGN(CE87),CE87)</f>
        <v>0</v>
      </c>
      <c r="ET87" s="47">
        <f t="shared" si="478"/>
        <v>3.1600000000000019</v>
      </c>
      <c r="EU87" s="2">
        <f>MAX(MIN(IF(AND(OY86=1,NG87&lt;0),-1,1)*(DC87-$C$15)/($C$14-$C$15)*$C$12*$C$21-$C$33*LO87/AO$6 -  OY86*$C$33/$C$21,DY86/$C$19),MAX(EU$8:EU86)*-1)</f>
        <v>-0.84420937587075306</v>
      </c>
      <c r="EV87" s="2">
        <f>MAX(MIN(IF(AND(OZ86=1,NH87&lt;0),-1,1)*(DD87-$C$15)/($C$14-$C$15)*$C$12*$C$21-$C$33*LP87/AP$6 -  OZ86*$C$33/$C$21,DZ86/$C$19),MAX(EV$8:EV86)*-1)</f>
        <v>-0.84420937587075306</v>
      </c>
      <c r="EW87" s="2">
        <f>MAX(MIN(IF(AND(PA86=1,NI87&lt;0),-1,1)*(DE87-$C$15)/($C$14-$C$15)*$C$12*$C$21-$C$33*LQ87/AQ$6 -  PA86*$C$33/$C$21,EA86/$C$19),MAX(EW$8:EW86)*-1)</f>
        <v>-0.84420937587075306</v>
      </c>
      <c r="EX87" s="2">
        <f>MAX(MIN(IF(AND(PB86=1,NJ87&lt;0),-1,1)*(DF87-$C$15)/($C$14-$C$15)*$C$12*$C$21-$C$33*LR87/AR$6 -  PB86*$C$33/$C$21,EB86/$C$19),MAX(EX$8:EX86)*-1)</f>
        <v>-0.84420937587075306</v>
      </c>
      <c r="EY87" s="2">
        <f>MAX(MIN(IF(AND(PC86=1,NK87&lt;0),-1,1)*(DG87-$C$15)/($C$14-$C$15)*$C$12*$C$21-$C$33*LS87/AS$6 -  PC86*$C$33/$C$21,EC86/$C$19),MAX(EY$8:EY86)*-1)</f>
        <v>-0.84420937587075306</v>
      </c>
      <c r="EZ87" s="2">
        <f>MAX(MIN(IF(AND(PD86=1,NL87&lt;0),-1,1)*(DH87-$C$15)/($C$14-$C$15)*$C$12*$C$21-$C$33*LT87/AT$6 -  PD86*$C$33/$C$21,ED86/$C$19),MAX(EZ$8:EZ86)*-1)</f>
        <v>-0.84420937587075306</v>
      </c>
      <c r="FA87" s="2">
        <f>MAX(MIN(IF(AND(PE86=1,NM87&lt;0),-1,1)*(DI87-$C$15)/($C$14-$C$15)*$C$12*$C$21-$C$33*LU87/AU$6 -  PE86*$C$33/$C$21,EE86/$C$19),MAX(FA$8:FA86)*-1)</f>
        <v>-0.84420937587075306</v>
      </c>
      <c r="FB87" s="2">
        <f>MAX(MIN(IF(AND(PF86=1,NN87&lt;0),-1,1)*(DJ87-$C$15)/($C$14-$C$15)*$C$12*$C$21-$C$33*LV87/AV$6 -  PF86*$C$33/$C$21,EF86/$C$19),MAX(FB$8:FB86)*-1)</f>
        <v>-0.84420937587075306</v>
      </c>
      <c r="FC87" s="2">
        <f>MAX(MIN(IF(AND(PG86=1,NO87&lt;0),-1,1)*(DK87-$C$15)/($C$14-$C$15)*$C$12*$C$21-$C$33*LW87/AW$6 -  PG86*$C$33/$C$21,EG86/$C$19),MAX(FC$8:FC86)*-1)</f>
        <v>-0.82444281081081083</v>
      </c>
      <c r="FD87" s="2">
        <f>MAX(MIN(IF(AND(PH86=1,NP87&lt;0),-1,1)*(DL87-$C$15)/($C$14-$C$15)*$C$12*$C$21-$C$33*LX87/AX$6 -  PH86*$C$33/$C$21,EH86/$C$19),MAX(FD$8:FD86)*-1)</f>
        <v>-0.74400936585365862</v>
      </c>
      <c r="FE87" s="2">
        <f>MAX(MIN(IF(AND(PI86=1,NQ87&lt;0),-1,1)*(DM87-$C$15)/($C$14-$C$15)*$C$12*$C$21-$C$33*LY87/AY$6 -  PI86*$C$33/$C$21,EI86/$C$19),MAX(FE$8:FE86)*-1)</f>
        <v>-0.6778751999999999</v>
      </c>
      <c r="FF87" s="2">
        <f>MAX(MIN(IF(AND(PJ86=1,NR87&lt;0),-1,1)*(DN87-$C$15)/($C$14-$C$15)*$C$12*$C$21-$C$33*LZ87/AZ$6 -  PJ86*$C$33/$C$21,EJ86/$C$19),MAX(FF$8:FF86)*-1)</f>
        <v>-0.36771041517476449</v>
      </c>
      <c r="FG87" s="2">
        <f>MAX(MIN(IF(AND(PK86=1,NS87&lt;0),-1,1)*(DO87-$C$15)/($C$14-$C$15)*$C$12*$C$21-$C$33*MA87/BA$6 -  PK86*$C$33/$C$21,EK86/$C$19),MAX(FG$8:FG86)*-1)</f>
        <v>-0.4460383340531891</v>
      </c>
      <c r="FH87" s="2">
        <f>MAX(MIN(IF(AND(PL86=1,NT87&lt;0),-1,1)*(DP87-$C$15)/($C$14-$C$15)*$C$12*$C$21-$C$33*MB87/BB$6 -  PL86*$C$33/$C$21,EL86/$C$19),MAX(FH$8:FH86)*-1)</f>
        <v>-0.52436625293161376</v>
      </c>
      <c r="FI87" s="2">
        <f>MAX(MIN(IF(AND(PM86=1,NU87&lt;0),-1,1)*(DQ87-$C$15)/($C$14-$C$15)*$C$12*$C$21-$C$33*MC87/BC$6 -  PM86*$C$33/$C$21,EM86/$C$19),MAX(FI$8:FI86)*-1)</f>
        <v>-0.60269417181003837</v>
      </c>
      <c r="FJ87" s="2">
        <f>MAX(MIN(IF(AND(PN86=1,NV87&lt;0),-1,1)*(DR87-$C$15)/($C$14-$C$15)*$C$12*$C$21-$C$33*MD87/BD$6 -  PN86*$C$33/$C$21,EN86/$C$19),MAX(FJ$8:FJ86)*-1)</f>
        <v>-0.68102209068846309</v>
      </c>
      <c r="FK87" s="2">
        <f>MAX(MIN(IF(AND(PO86=1,NW87&lt;0),-1,1)*(DS87-$C$15)/($C$14-$C$15)*$C$12*$C$21-$C$33*ME87/BE$6 -  PO86*$C$33/$C$21,EO86/$C$19),MAX(FK$8:FK86)*-1)</f>
        <v>-0.7593500095668877</v>
      </c>
      <c r="FL87" s="2">
        <f>MAX(MIN(IF(AND(PP86=1,NX87&lt;0),-1,1)*(DT87-$C$15)/($C$14-$C$15)*$C$12*$C$21-$C$33*MF87/BF$6 -  PP86*$C$33/$C$21,EP86/$C$19),MAX(FL$8:FL86)*-1)</f>
        <v>-0.8376779284453123</v>
      </c>
      <c r="FM87" s="2">
        <f>MAX(MIN(IF(AND(PQ86=1,NY87&lt;0),-1,1)*(DU87-$C$15)/($C$14-$C$15)*$C$12*$C$21-$C$33*MG87/BG$6 -  PQ86*$C$33/$C$21,EQ86/$C$19),MAX(FM$8:FM86)*-1)</f>
        <v>-0.84420937587075306</v>
      </c>
      <c r="FN87" s="2">
        <f>MAX(MIN(IF(AND(PR86=1,NZ87&lt;0),-1,1)*(DV87-$C$15)/($C$14-$C$15)*$C$12*$C$21-$C$33*MH87/BH$6 -  PR86*$C$33/$C$21,ER86/$C$19),MAX(FN$8:FN86)*-1)</f>
        <v>-0.84420937587075306</v>
      </c>
      <c r="FO87" s="2">
        <f>MAX(MIN(IF(AND(PS86=1,OA87&lt;0),-1,1)*(DW87-$C$15)/($C$14-$C$15)*$C$12*$C$21-$C$33*MI87/BI$6 -  PS86*$C$33/$C$21,ES86/$C$19),MAX(FO$8:FO86)*-1)</f>
        <v>-0.84420937587075306</v>
      </c>
      <c r="FP87" s="47">
        <f t="shared" si="526"/>
        <v>3.1600000000000019</v>
      </c>
      <c r="FQ87" s="43">
        <f t="shared" si="527"/>
        <v>0</v>
      </c>
      <c r="FR87" s="43">
        <f t="shared" si="528"/>
        <v>0</v>
      </c>
      <c r="FS87" s="43">
        <f t="shared" si="529"/>
        <v>0</v>
      </c>
      <c r="FT87" s="43">
        <f t="shared" si="530"/>
        <v>0</v>
      </c>
      <c r="FU87" s="43">
        <f t="shared" si="531"/>
        <v>0</v>
      </c>
      <c r="FV87" s="43">
        <f t="shared" si="532"/>
        <v>0</v>
      </c>
      <c r="FW87" s="43">
        <f t="shared" si="533"/>
        <v>0</v>
      </c>
      <c r="FX87" s="43">
        <f t="shared" si="534"/>
        <v>0</v>
      </c>
      <c r="FY87" s="43">
        <f t="shared" si="535"/>
        <v>0</v>
      </c>
      <c r="FZ87" s="43">
        <f t="shared" si="536"/>
        <v>0</v>
      </c>
      <c r="GA87" s="43">
        <f t="shared" si="537"/>
        <v>0</v>
      </c>
      <c r="GB87" s="43">
        <f t="shared" si="538"/>
        <v>1.5274999999999999</v>
      </c>
      <c r="GC87" s="43">
        <f t="shared" si="539"/>
        <v>0</v>
      </c>
      <c r="GD87" s="43">
        <f t="shared" si="540"/>
        <v>0</v>
      </c>
      <c r="GE87" s="43">
        <f t="shared" si="541"/>
        <v>0</v>
      </c>
      <c r="GF87" s="43">
        <f t="shared" si="542"/>
        <v>0</v>
      </c>
      <c r="GG87" s="43">
        <f t="shared" si="543"/>
        <v>0</v>
      </c>
      <c r="GH87" s="43">
        <f t="shared" si="544"/>
        <v>0</v>
      </c>
      <c r="GI87" s="43">
        <f t="shared" si="545"/>
        <v>0</v>
      </c>
      <c r="GJ87" s="43">
        <f t="shared" si="546"/>
        <v>0</v>
      </c>
      <c r="GK87" s="43">
        <f t="shared" si="547"/>
        <v>0</v>
      </c>
      <c r="GL87" s="47">
        <f t="shared" si="548"/>
        <v>3.1600000000000019</v>
      </c>
      <c r="GM87" s="43">
        <f t="shared" si="479"/>
        <v>0</v>
      </c>
      <c r="GN87" s="43">
        <f t="shared" si="480"/>
        <v>0</v>
      </c>
      <c r="GO87" s="43">
        <f t="shared" si="481"/>
        <v>0</v>
      </c>
      <c r="GP87" s="43">
        <f t="shared" si="482"/>
        <v>0</v>
      </c>
      <c r="GQ87" s="43">
        <f t="shared" si="483"/>
        <v>0</v>
      </c>
      <c r="GR87" s="43">
        <f t="shared" si="484"/>
        <v>0</v>
      </c>
      <c r="GS87" s="43">
        <f t="shared" si="485"/>
        <v>0</v>
      </c>
      <c r="GT87" s="43">
        <f t="shared" si="486"/>
        <v>0</v>
      </c>
      <c r="GU87" s="43">
        <f t="shared" si="487"/>
        <v>0</v>
      </c>
      <c r="GV87" s="43">
        <f t="shared" si="488"/>
        <v>0</v>
      </c>
      <c r="GW87" s="43">
        <f t="shared" si="489"/>
        <v>0</v>
      </c>
      <c r="GX87" s="43">
        <f t="shared" si="490"/>
        <v>-7.3867516705174294</v>
      </c>
      <c r="GY87" s="43">
        <f t="shared" si="491"/>
        <v>0</v>
      </c>
      <c r="GZ87" s="43">
        <f t="shared" si="492"/>
        <v>0</v>
      </c>
      <c r="HA87" s="43">
        <f t="shared" si="493"/>
        <v>0</v>
      </c>
      <c r="HB87" s="43">
        <f t="shared" si="494"/>
        <v>0</v>
      </c>
      <c r="HC87" s="43">
        <f t="shared" si="495"/>
        <v>0</v>
      </c>
      <c r="HD87" s="43">
        <f t="shared" si="496"/>
        <v>0</v>
      </c>
      <c r="HE87" s="43">
        <f t="shared" si="497"/>
        <v>0</v>
      </c>
      <c r="HF87" s="43">
        <f t="shared" si="498"/>
        <v>0</v>
      </c>
      <c r="HG87" s="43">
        <f t="shared" si="499"/>
        <v>0</v>
      </c>
      <c r="HH87" s="47">
        <f t="shared" si="549"/>
        <v>3.1600000000000019</v>
      </c>
      <c r="HI87" s="43">
        <f t="shared" si="550"/>
        <v>0</v>
      </c>
      <c r="HJ87" s="43">
        <f t="shared" si="551"/>
        <v>0</v>
      </c>
      <c r="HK87" s="43">
        <f t="shared" si="552"/>
        <v>0</v>
      </c>
      <c r="HL87" s="43">
        <f t="shared" si="553"/>
        <v>0</v>
      </c>
      <c r="HM87" s="43">
        <f t="shared" si="554"/>
        <v>0</v>
      </c>
      <c r="HN87" s="43">
        <f t="shared" si="555"/>
        <v>0</v>
      </c>
      <c r="HO87" s="43">
        <f t="shared" si="556"/>
        <v>0</v>
      </c>
      <c r="HP87" s="43">
        <f t="shared" si="557"/>
        <v>0</v>
      </c>
      <c r="HQ87" s="43">
        <f t="shared" si="558"/>
        <v>0</v>
      </c>
      <c r="HR87" s="43">
        <f t="shared" si="559"/>
        <v>0</v>
      </c>
      <c r="HS87" s="43">
        <f t="shared" si="560"/>
        <v>0</v>
      </c>
      <c r="HT87" s="43">
        <f t="shared" si="561"/>
        <v>7.3867516705174294</v>
      </c>
      <c r="HU87" s="43">
        <f t="shared" si="562"/>
        <v>0</v>
      </c>
      <c r="HV87" s="43">
        <f t="shared" si="563"/>
        <v>0</v>
      </c>
      <c r="HW87" s="43">
        <f t="shared" si="564"/>
        <v>0</v>
      </c>
      <c r="HX87" s="43">
        <f t="shared" si="565"/>
        <v>0</v>
      </c>
      <c r="HY87" s="43">
        <f t="shared" si="566"/>
        <v>0</v>
      </c>
      <c r="HZ87" s="43">
        <f t="shared" si="567"/>
        <v>0</v>
      </c>
      <c r="IA87" s="43">
        <f t="shared" si="568"/>
        <v>0</v>
      </c>
      <c r="IB87" s="43">
        <f t="shared" si="569"/>
        <v>0</v>
      </c>
      <c r="IC87" s="43">
        <f t="shared" si="570"/>
        <v>0</v>
      </c>
      <c r="ID87" s="47">
        <f t="shared" si="571"/>
        <v>3.1600000000000019</v>
      </c>
      <c r="IE87" s="43">
        <f t="shared" si="572"/>
        <v>0</v>
      </c>
      <c r="IF87" s="43">
        <f t="shared" si="573"/>
        <v>0</v>
      </c>
      <c r="IG87" s="43">
        <f t="shared" si="574"/>
        <v>0</v>
      </c>
      <c r="IH87" s="43">
        <f t="shared" si="575"/>
        <v>0</v>
      </c>
      <c r="II87" s="43">
        <f t="shared" si="576"/>
        <v>0</v>
      </c>
      <c r="IJ87" s="43">
        <f t="shared" si="577"/>
        <v>0</v>
      </c>
      <c r="IK87" s="43">
        <f t="shared" si="578"/>
        <v>0</v>
      </c>
      <c r="IL87" s="43">
        <f t="shared" si="579"/>
        <v>0</v>
      </c>
      <c r="IM87" s="43">
        <f t="shared" si="580"/>
        <v>0</v>
      </c>
      <c r="IN87" s="43">
        <f t="shared" si="581"/>
        <v>0</v>
      </c>
      <c r="IO87" s="43">
        <f t="shared" si="582"/>
        <v>0</v>
      </c>
      <c r="IP87" s="43">
        <f t="shared" si="583"/>
        <v>0</v>
      </c>
      <c r="IQ87" s="43">
        <f t="shared" si="584"/>
        <v>0</v>
      </c>
      <c r="IR87" s="43">
        <f t="shared" si="585"/>
        <v>0</v>
      </c>
      <c r="IS87" s="43">
        <f t="shared" si="586"/>
        <v>0</v>
      </c>
      <c r="IT87" s="43">
        <f t="shared" si="587"/>
        <v>0</v>
      </c>
      <c r="IU87" s="43">
        <f t="shared" si="588"/>
        <v>0</v>
      </c>
      <c r="IV87" s="43">
        <f t="shared" si="589"/>
        <v>0</v>
      </c>
      <c r="IW87" s="43">
        <f t="shared" si="590"/>
        <v>0</v>
      </c>
      <c r="IX87" s="43">
        <f t="shared" si="591"/>
        <v>0</v>
      </c>
      <c r="IY87" s="43">
        <f t="shared" si="592"/>
        <v>0</v>
      </c>
      <c r="IZ87" s="47">
        <f t="shared" si="593"/>
        <v>3.1600000000000019</v>
      </c>
      <c r="JA87" s="43" t="e">
        <f t="shared" si="690"/>
        <v>#N/A</v>
      </c>
      <c r="JB87" s="43" t="e">
        <f t="shared" si="691"/>
        <v>#N/A</v>
      </c>
      <c r="JC87" s="43" t="e">
        <f t="shared" si="692"/>
        <v>#N/A</v>
      </c>
      <c r="JD87" s="43" t="e">
        <f t="shared" si="693"/>
        <v>#N/A</v>
      </c>
      <c r="JE87" s="43" t="e">
        <f t="shared" si="694"/>
        <v>#N/A</v>
      </c>
      <c r="JF87" s="43" t="e">
        <f t="shared" si="695"/>
        <v>#N/A</v>
      </c>
      <c r="JG87" s="43" t="e">
        <f t="shared" si="696"/>
        <v>#N/A</v>
      </c>
      <c r="JH87" s="43" t="e">
        <f t="shared" si="697"/>
        <v>#N/A</v>
      </c>
      <c r="JI87" s="43" t="e">
        <f t="shared" si="698"/>
        <v>#N/A</v>
      </c>
      <c r="JJ87" s="43" t="e">
        <f t="shared" si="699"/>
        <v>#N/A</v>
      </c>
      <c r="JK87" s="43" t="e">
        <f t="shared" si="700"/>
        <v>#N/A</v>
      </c>
      <c r="JL87" s="43" t="e">
        <f t="shared" si="701"/>
        <v>#N/A</v>
      </c>
      <c r="JM87" s="43" t="e">
        <f t="shared" si="702"/>
        <v>#N/A</v>
      </c>
      <c r="JN87" s="43" t="e">
        <f t="shared" si="703"/>
        <v>#N/A</v>
      </c>
      <c r="JO87" s="43" t="e">
        <f t="shared" si="704"/>
        <v>#N/A</v>
      </c>
      <c r="JP87" s="43" t="e">
        <f t="shared" si="705"/>
        <v>#N/A</v>
      </c>
      <c r="JQ87" s="43" t="e">
        <f t="shared" si="706"/>
        <v>#N/A</v>
      </c>
      <c r="JR87" s="43" t="e">
        <f t="shared" si="707"/>
        <v>#N/A</v>
      </c>
      <c r="JS87" s="43" t="e">
        <f t="shared" si="708"/>
        <v>#N/A</v>
      </c>
      <c r="JT87" s="43" t="e">
        <f t="shared" si="709"/>
        <v>#N/A</v>
      </c>
      <c r="JU87" s="43" t="e">
        <f t="shared" si="710"/>
        <v>#N/A</v>
      </c>
      <c r="JV87" s="47">
        <f t="shared" si="594"/>
        <v>3.1600000000000019</v>
      </c>
      <c r="JW87" s="36">
        <f t="shared" si="595"/>
        <v>0</v>
      </c>
      <c r="JX87" s="36">
        <f t="shared" si="596"/>
        <v>0</v>
      </c>
      <c r="JY87" s="36">
        <f t="shared" si="597"/>
        <v>0</v>
      </c>
      <c r="JZ87" s="36">
        <f t="shared" si="598"/>
        <v>0</v>
      </c>
      <c r="KA87" s="36">
        <f t="shared" si="599"/>
        <v>0</v>
      </c>
      <c r="KB87" s="36">
        <f t="shared" si="600"/>
        <v>0</v>
      </c>
      <c r="KC87" s="36">
        <f t="shared" si="601"/>
        <v>0</v>
      </c>
      <c r="KD87" s="36">
        <f t="shared" si="602"/>
        <v>0</v>
      </c>
      <c r="KE87" s="36">
        <f t="shared" si="603"/>
        <v>0</v>
      </c>
      <c r="KF87" s="36">
        <f t="shared" si="604"/>
        <v>0</v>
      </c>
      <c r="KG87" s="36">
        <f t="shared" si="605"/>
        <v>0</v>
      </c>
      <c r="KH87" s="36">
        <f t="shared" si="606"/>
        <v>0</v>
      </c>
      <c r="KI87" s="36">
        <f t="shared" si="607"/>
        <v>0</v>
      </c>
      <c r="KJ87" s="36">
        <f t="shared" si="608"/>
        <v>0</v>
      </c>
      <c r="KK87" s="36">
        <f t="shared" si="609"/>
        <v>0</v>
      </c>
      <c r="KL87" s="36">
        <f t="shared" si="610"/>
        <v>0</v>
      </c>
      <c r="KM87" s="36">
        <f t="shared" si="611"/>
        <v>0</v>
      </c>
      <c r="KN87" s="36">
        <f t="shared" si="612"/>
        <v>0</v>
      </c>
      <c r="KO87" s="36">
        <f t="shared" si="613"/>
        <v>0</v>
      </c>
      <c r="KP87" s="36">
        <f t="shared" si="614"/>
        <v>0</v>
      </c>
      <c r="KQ87" s="36">
        <f t="shared" si="615"/>
        <v>0</v>
      </c>
      <c r="KR87" s="47">
        <f t="shared" si="616"/>
        <v>3.1600000000000019</v>
      </c>
      <c r="KS87" s="1">
        <f t="shared" si="617"/>
        <v>1</v>
      </c>
      <c r="KT87" s="1">
        <f t="shared" si="618"/>
        <v>1</v>
      </c>
      <c r="KU87" s="1">
        <f t="shared" si="619"/>
        <v>1</v>
      </c>
      <c r="KV87" s="1">
        <f t="shared" si="620"/>
        <v>1</v>
      </c>
      <c r="KW87" s="1">
        <f t="shared" si="621"/>
        <v>1</v>
      </c>
      <c r="KX87" s="1">
        <f t="shared" si="622"/>
        <v>1</v>
      </c>
      <c r="KY87" s="1">
        <f t="shared" si="623"/>
        <v>1</v>
      </c>
      <c r="KZ87" s="1">
        <f t="shared" si="624"/>
        <v>1</v>
      </c>
      <c r="LA87" s="1">
        <f t="shared" si="625"/>
        <v>1</v>
      </c>
      <c r="LB87" s="1">
        <f t="shared" si="626"/>
        <v>1</v>
      </c>
      <c r="LC87" s="1">
        <f t="shared" si="627"/>
        <v>1</v>
      </c>
      <c r="LD87" s="1">
        <f t="shared" si="628"/>
        <v>0</v>
      </c>
      <c r="LE87" s="1">
        <f t="shared" si="629"/>
        <v>1</v>
      </c>
      <c r="LF87" s="1">
        <f t="shared" si="630"/>
        <v>1</v>
      </c>
      <c r="LG87" s="1">
        <f t="shared" si="631"/>
        <v>1</v>
      </c>
      <c r="LH87" s="1">
        <f t="shared" si="632"/>
        <v>1</v>
      </c>
      <c r="LI87" s="1">
        <f t="shared" si="633"/>
        <v>1</v>
      </c>
      <c r="LJ87" s="1">
        <f t="shared" si="634"/>
        <v>1</v>
      </c>
      <c r="LK87" s="1">
        <f t="shared" si="635"/>
        <v>1</v>
      </c>
      <c r="LL87" s="1">
        <f t="shared" si="636"/>
        <v>1</v>
      </c>
      <c r="LM87" s="1">
        <f t="shared" si="637"/>
        <v>1</v>
      </c>
      <c r="LN87" s="47">
        <f t="shared" si="638"/>
        <v>3.1600000000000019</v>
      </c>
      <c r="LO87" s="43">
        <f t="shared" si="639"/>
        <v>0</v>
      </c>
      <c r="LP87" s="43">
        <f t="shared" si="640"/>
        <v>0</v>
      </c>
      <c r="LQ87" s="43">
        <f t="shared" si="641"/>
        <v>0</v>
      </c>
      <c r="LR87" s="43">
        <f t="shared" si="642"/>
        <v>0</v>
      </c>
      <c r="LS87" s="43">
        <f t="shared" si="643"/>
        <v>0</v>
      </c>
      <c r="LT87" s="43">
        <f t="shared" si="644"/>
        <v>0</v>
      </c>
      <c r="LU87" s="43">
        <f t="shared" si="645"/>
        <v>0</v>
      </c>
      <c r="LV87" s="43">
        <f t="shared" si="646"/>
        <v>0</v>
      </c>
      <c r="LW87" s="43">
        <f t="shared" si="647"/>
        <v>0</v>
      </c>
      <c r="LX87" s="43">
        <f t="shared" si="648"/>
        <v>0</v>
      </c>
      <c r="LY87" s="43">
        <f t="shared" si="649"/>
        <v>0</v>
      </c>
      <c r="LZ87" s="43">
        <f t="shared" si="650"/>
        <v>0.24887631208718852</v>
      </c>
      <c r="MA87" s="43">
        <f t="shared" si="651"/>
        <v>0</v>
      </c>
      <c r="MB87" s="43">
        <f t="shared" si="652"/>
        <v>0</v>
      </c>
      <c r="MC87" s="43">
        <f t="shared" si="653"/>
        <v>0</v>
      </c>
      <c r="MD87" s="43">
        <f t="shared" si="654"/>
        <v>0</v>
      </c>
      <c r="ME87" s="43">
        <f t="shared" si="655"/>
        <v>0</v>
      </c>
      <c r="MF87" s="43">
        <f t="shared" si="656"/>
        <v>0</v>
      </c>
      <c r="MG87" s="43">
        <f t="shared" si="657"/>
        <v>0</v>
      </c>
      <c r="MH87" s="43">
        <f t="shared" si="658"/>
        <v>0</v>
      </c>
      <c r="MI87" s="43">
        <f t="shared" si="659"/>
        <v>0</v>
      </c>
      <c r="MJ87" s="47">
        <f t="shared" si="660"/>
        <v>3.1600000000000019</v>
      </c>
      <c r="MK87" s="43" t="e">
        <f t="shared" si="500"/>
        <v>#N/A</v>
      </c>
      <c r="ML87" s="43" t="e">
        <f t="shared" si="711"/>
        <v>#N/A</v>
      </c>
      <c r="MM87" s="43" t="e">
        <f t="shared" si="712"/>
        <v>#N/A</v>
      </c>
      <c r="MN87" s="43" t="e">
        <f t="shared" si="713"/>
        <v>#N/A</v>
      </c>
      <c r="MO87" s="43" t="e">
        <f t="shared" si="714"/>
        <v>#N/A</v>
      </c>
      <c r="MP87" s="43" t="e">
        <f t="shared" si="715"/>
        <v>#N/A</v>
      </c>
      <c r="MQ87" s="43" t="e">
        <f t="shared" si="716"/>
        <v>#N/A</v>
      </c>
      <c r="MR87" s="43" t="e">
        <f t="shared" si="717"/>
        <v>#N/A</v>
      </c>
      <c r="MS87" s="43" t="e">
        <f t="shared" si="718"/>
        <v>#N/A</v>
      </c>
      <c r="MT87" s="43" t="e">
        <f t="shared" si="719"/>
        <v>#N/A</v>
      </c>
      <c r="MU87" s="43" t="e">
        <f t="shared" si="720"/>
        <v>#N/A</v>
      </c>
      <c r="MV87" s="43" t="e">
        <f t="shared" si="721"/>
        <v>#N/A</v>
      </c>
      <c r="MW87" s="43" t="e">
        <f t="shared" si="722"/>
        <v>#N/A</v>
      </c>
      <c r="MX87" s="43" t="e">
        <f t="shared" si="723"/>
        <v>#N/A</v>
      </c>
      <c r="MY87" s="43" t="e">
        <f t="shared" si="724"/>
        <v>#N/A</v>
      </c>
      <c r="MZ87" s="43" t="e">
        <f t="shared" si="725"/>
        <v>#N/A</v>
      </c>
      <c r="NA87" s="43" t="e">
        <f t="shared" si="726"/>
        <v>#N/A</v>
      </c>
      <c r="NB87" s="43" t="e">
        <f t="shared" si="727"/>
        <v>#N/A</v>
      </c>
      <c r="NC87" s="43" t="e">
        <f t="shared" si="728"/>
        <v>#N/A</v>
      </c>
      <c r="ND87" s="43" t="e">
        <f t="shared" si="729"/>
        <v>#N/A</v>
      </c>
      <c r="NE87" s="43" t="e">
        <f t="shared" si="730"/>
        <v>#N/A</v>
      </c>
      <c r="NF87" s="47">
        <f t="shared" si="661"/>
        <v>3.1600000000000019</v>
      </c>
      <c r="NG87" s="43">
        <f>IF(OY86=0,MIN('Drive Train'!$F$35-FQ86*$C$19*'Drive Train'!$F$39,NG86+$C$39)-$C$7,IF(LO86-1&lt;=0,0,IF($C$37=Motors!$C$30,MAX(MAX(NG$8:NG86)*-1,NG86-$C$39),MAX(0,MAX(NG$8:NG86)*-1,NG86-$C$39))))</f>
        <v>0</v>
      </c>
      <c r="NH87" s="43">
        <f>IF(OZ86=0,MIN('Drive Train'!$F$35-FR86*$C$19*'Drive Train'!$F$39,NH86+$C$39)-$C$7,IF(LP86-1&lt;=0,0,IF($C$37=Motors!$C$30,MAX(MAX(NH$8:NH86)*-1,NH86-$C$39),MAX(0,MAX(NH$8:NH86)*-1,NH86-$C$39))))</f>
        <v>0</v>
      </c>
      <c r="NI87" s="43">
        <f>IF(PA86=0,MIN('Drive Train'!$F$35-FS86*$C$19*'Drive Train'!$F$39,NI86+$C$39)-$C$7,IF(LQ86-1&lt;=0,0,IF($C$37=Motors!$C$30,MAX(MAX(NI$8:NI86)*-1,NI86-$C$39),MAX(0,MAX(NI$8:NI86)*-1,NI86-$C$39))))</f>
        <v>0</v>
      </c>
      <c r="NJ87" s="43">
        <f>IF(PB86=0,MIN('Drive Train'!$F$35-FT86*$C$19*'Drive Train'!$F$39,NJ86+$C$39)-$C$7,IF(LR86-1&lt;=0,0,IF($C$37=Motors!$C$30,MAX(MAX(NJ$8:NJ86)*-1,NJ86-$C$39),MAX(0,MAX(NJ$8:NJ86)*-1,NJ86-$C$39))))</f>
        <v>0</v>
      </c>
      <c r="NK87" s="43">
        <f>IF(PC86=0,MIN('Drive Train'!$F$35-FU86*$C$19*'Drive Train'!$F$39,NK86+$C$39)-$C$7,IF(LS86-1&lt;=0,0,IF($C$37=Motors!$C$30,MAX(MAX(NK$8:NK86)*-1,NK86-$C$39),MAX(0,MAX(NK$8:NK86)*-1,NK86-$C$39))))</f>
        <v>0</v>
      </c>
      <c r="NL87" s="43">
        <f>IF(PD86=0,MIN('Drive Train'!$F$35-FV86*$C$19*'Drive Train'!$F$39,NL86+$C$39)-$C$7,IF(LT86-1&lt;=0,0,IF($C$37=Motors!$C$30,MAX(MAX(NL$8:NL86)*-1,NL86-$C$39),MAX(0,MAX(NL$8:NL86)*-1,NL86-$C$39))))</f>
        <v>0</v>
      </c>
      <c r="NM87" s="43">
        <f>IF(PE86=0,MIN('Drive Train'!$F$35-FW86*$C$19*'Drive Train'!$F$39,NM86+$C$39)-$C$7,IF(LU86-1&lt;=0,0,IF($C$37=Motors!$C$30,MAX(MAX(NM$8:NM86)*-1,NM86-$C$39),MAX(0,MAX(NM$8:NM86)*-1,NM86-$C$39))))</f>
        <v>0</v>
      </c>
      <c r="NN87" s="43">
        <f>IF(PF86=0,MIN('Drive Train'!$F$35-FX86*$C$19*'Drive Train'!$F$39,NN86+$C$39)-$C$7,IF(LV86-1&lt;=0,0,IF($C$37=Motors!$C$30,MAX(MAX(NN$8:NN86)*-1,NN86-$C$39),MAX(0,MAX(NN$8:NN86)*-1,NN86-$C$39))))</f>
        <v>0</v>
      </c>
      <c r="NO87" s="43">
        <f>IF(PG86=0,MIN('Drive Train'!$F$35-FY86*$C$19*'Drive Train'!$F$39,NO86+$C$39)-$C$7,IF(LW86-1&lt;=0,0,IF($C$37=Motors!$C$30,MAX(MAX(NO$8:NO86)*-1,NO86-$C$39),MAX(0,MAX(NO$8:NO86)*-1,NO86-$C$39))))</f>
        <v>0</v>
      </c>
      <c r="NP87" s="43">
        <f>IF(PH86=0,MIN('Drive Train'!$F$35-FZ86*$C$19*'Drive Train'!$F$39,NP86+$C$39)-$C$7,IF(LX86-1&lt;=0,0,IF($C$37=Motors!$C$30,MAX(MAX(NP$8:NP86)*-1,NP86-$C$39),MAX(0,MAX(NP$8:NP86)*-1,NP86-$C$39))))</f>
        <v>0</v>
      </c>
      <c r="NQ87" s="43">
        <f>IF(PI86=0,MIN('Drive Train'!$F$35-GA86*$C$19*'Drive Train'!$F$39,NQ86+$C$39)-$C$7,IF(LY86-1&lt;=0,0,IF($C$37=Motors!$C$30,MAX(MAX(NQ$8:NQ86)*-1,NQ86-$C$39),MAX(0,MAX(NQ$8:NQ86)*-1,NQ86-$C$39))))</f>
        <v>0</v>
      </c>
      <c r="NR87" s="43">
        <f>IF(PJ86=0,MIN('Drive Train'!$F$35-GB86*$C$19*'Drive Train'!$F$39,NR86+$C$39)-$C$7,IF(LZ86-1&lt;=0,0,IF($C$37=Motors!$C$30,MAX(MAX(NR$8:NR86)*-1,NR86-$C$39),MAX(0,MAX(NR$8:NR86)*-1,NR86-$C$39))))</f>
        <v>0</v>
      </c>
      <c r="NS87" s="43">
        <f>IF(PK86=0,MIN('Drive Train'!$F$35-GC86*$C$19*'Drive Train'!$F$39,NS86+$C$39)-$C$7,IF(MA86-1&lt;=0,0,IF($C$37=Motors!$C$30,MAX(MAX(NS$8:NS86)*-1,NS86-$C$39),MAX(0,MAX(NS$8:NS86)*-1,NS86-$C$39))))</f>
        <v>0</v>
      </c>
      <c r="NT87" s="43">
        <f>IF(PL86=0,MIN('Drive Train'!$F$35-GD86*$C$19*'Drive Train'!$F$39,NT86+$C$39)-$C$7,IF(MB86-1&lt;=0,0,IF($C$37=Motors!$C$30,MAX(MAX(NT$8:NT86)*-1,NT86-$C$39),MAX(0,MAX(NT$8:NT86)*-1,NT86-$C$39))))</f>
        <v>0</v>
      </c>
      <c r="NU87" s="43">
        <f>IF(PM86=0,MIN('Drive Train'!$F$35-GE86*$C$19*'Drive Train'!$F$39,NU86+$C$39)-$C$7,IF(MC86-1&lt;=0,0,IF($C$37=Motors!$C$30,MAX(MAX(NU$8:NU86)*-1,NU86-$C$39),MAX(0,MAX(NU$8:NU86)*-1,NU86-$C$39))))</f>
        <v>0</v>
      </c>
      <c r="NV87" s="43">
        <f>IF(PN86=0,MIN('Drive Train'!$F$35-GF86*$C$19*'Drive Train'!$F$39,NV86+$C$39)-$C$7,IF(MD86-1&lt;=0,0,IF($C$37=Motors!$C$30,MAX(MAX(NV$8:NV86)*-1,NV86-$C$39),MAX(0,MAX(NV$8:NV86)*-1,NV86-$C$39))))</f>
        <v>0</v>
      </c>
      <c r="NW87" s="43">
        <f>IF(PO86=0,MIN('Drive Train'!$F$35-GG86*$C$19*'Drive Train'!$F$39,NW86+$C$39)-$C$7,IF(ME86-1&lt;=0,0,IF($C$37=Motors!$C$30,MAX(MAX(NW$8:NW86)*-1,NW86-$C$39),MAX(0,MAX(NW$8:NW86)*-1,NW86-$C$39))))</f>
        <v>0</v>
      </c>
      <c r="NX87" s="43">
        <f>IF(PP86=0,MIN('Drive Train'!$F$35-GH86*$C$19*'Drive Train'!$F$39,NX86+$C$39)-$C$7,IF(MF86-1&lt;=0,0,IF($C$37=Motors!$C$30,MAX(MAX(NX$8:NX86)*-1,NX86-$C$39),MAX(0,MAX(NX$8:NX86)*-1,NX86-$C$39))))</f>
        <v>0</v>
      </c>
      <c r="NY87" s="43">
        <f>IF(PQ86=0,MIN('Drive Train'!$F$35-GI86*$C$19*'Drive Train'!$F$39,NY86+$C$39)-$C$7,IF(MG86-1&lt;=0,0,IF($C$37=Motors!$C$30,MAX(MAX(NY$8:NY86)*-1,NY86-$C$39),MAX(0,MAX(NY$8:NY86)*-1,NY86-$C$39))))</f>
        <v>0</v>
      </c>
      <c r="NZ87" s="43">
        <f>IF(PR86=0,MIN('Drive Train'!$F$35-GJ86*$C$19*'Drive Train'!$F$39,NZ86+$C$39)-$C$7,IF(MH86-1&lt;=0,0,IF($C$37=Motors!$C$30,MAX(MAX(NZ$8:NZ86)*-1,NZ86-$C$39),MAX(0,MAX(NZ$8:NZ86)*-1,NZ86-$C$39))))</f>
        <v>0</v>
      </c>
      <c r="OA87" s="43">
        <f>IF(PS86=0,MIN('Drive Train'!$F$35-GK86*$C$19*'Drive Train'!$F$39,OA86+$C$39)-$C$7,IF(MI86-1&lt;=0,0,IF($C$37=Motors!$C$30,MAX(MAX(OA$8:OA86)*-1,OA86-$C$39),MAX(0,MAX(OA$8:OA86)*-1,OA86-$C$39))))</f>
        <v>0</v>
      </c>
      <c r="OB87" s="47">
        <f t="shared" si="662"/>
        <v>3.1600000000000019</v>
      </c>
      <c r="OC87" s="43">
        <f>'Drive Train'!$F$35-(FQ87*$C$13)*$C$19*'Drive Train'!$F$39</f>
        <v>12.4</v>
      </c>
      <c r="OD87" s="43">
        <f>'Drive Train'!$F$35-(FR87*$C$13)*$C$19*'Drive Train'!$F$39</f>
        <v>12.4</v>
      </c>
      <c r="OE87" s="43">
        <f>'Drive Train'!$F$35-(FS87*$C$13)*$C$19*'Drive Train'!$F$39</f>
        <v>12.4</v>
      </c>
      <c r="OF87" s="43">
        <f>'Drive Train'!$F$35-(FT87*$C$13)*$C$19*'Drive Train'!$F$39</f>
        <v>12.4</v>
      </c>
      <c r="OG87" s="43">
        <f>'Drive Train'!$F$35-(FU87*$C$13)*$C$19*'Drive Train'!$F$39</f>
        <v>12.4</v>
      </c>
      <c r="OH87" s="43">
        <f>'Drive Train'!$F$35-(FV87*$C$13)*$C$19*'Drive Train'!$F$39</f>
        <v>12.4</v>
      </c>
      <c r="OI87" s="43">
        <f>'Drive Train'!$F$35-(FW87*$C$13)*$C$19*'Drive Train'!$F$39</f>
        <v>12.4</v>
      </c>
      <c r="OJ87" s="43">
        <f>'Drive Train'!$F$35-(FX87*$C$13)*$C$19*'Drive Train'!$F$39</f>
        <v>12.4</v>
      </c>
      <c r="OK87" s="43">
        <f>'Drive Train'!$F$35-(FY87*$C$13)*$C$19*'Drive Train'!$F$39</f>
        <v>12.4</v>
      </c>
      <c r="OL87" s="43">
        <f>'Drive Train'!$F$35-(FZ87*$C$13)*$C$19*'Drive Train'!$F$39</f>
        <v>12.4</v>
      </c>
      <c r="OM87" s="43">
        <f>'Drive Train'!$F$35-(GA87*$C$13)*$C$19*'Drive Train'!$F$39</f>
        <v>12.4</v>
      </c>
      <c r="ON87" s="43">
        <f>'Drive Train'!$F$35-(GB87*$C$13)*$C$19*'Drive Train'!$F$39</f>
        <v>12.335845000000001</v>
      </c>
      <c r="OO87" s="43">
        <f>'Drive Train'!$F$35-(GC87*$C$13)*$C$19*'Drive Train'!$F$39</f>
        <v>12.4</v>
      </c>
      <c r="OP87" s="43">
        <f>'Drive Train'!$F$35-(GD87*$C$13)*$C$19*'Drive Train'!$F$39</f>
        <v>12.4</v>
      </c>
      <c r="OQ87" s="43">
        <f>'Drive Train'!$F$35-(GE87*$C$13)*$C$19*'Drive Train'!$F$39</f>
        <v>12.4</v>
      </c>
      <c r="OR87" s="43">
        <f>'Drive Train'!$F$35-(GF87*$C$13)*$C$19*'Drive Train'!$F$39</f>
        <v>12.4</v>
      </c>
      <c r="OS87" s="43">
        <f>'Drive Train'!$F$35-(GG87*$C$13)*$C$19*'Drive Train'!$F$39</f>
        <v>12.4</v>
      </c>
      <c r="OT87" s="43">
        <f>'Drive Train'!$F$35-(GH87*$C$13)*$C$19*'Drive Train'!$F$39</f>
        <v>12.4</v>
      </c>
      <c r="OU87" s="43">
        <f>'Drive Train'!$F$35-(GI87*$C$13)*$C$19*'Drive Train'!$F$39</f>
        <v>12.4</v>
      </c>
      <c r="OV87" s="43">
        <f>'Drive Train'!$F$35-(GJ87*$C$13)*$C$19*'Drive Train'!$F$39</f>
        <v>12.4</v>
      </c>
      <c r="OW87" s="43">
        <f>'Drive Train'!$F$35-(GK87*$C$13)*$C$19*'Drive Train'!$F$39</f>
        <v>12.4</v>
      </c>
      <c r="OX87" s="47">
        <f t="shared" si="663"/>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190">
        <f t="shared" si="664"/>
        <v>3.1600000000000019</v>
      </c>
      <c r="PU87" s="43">
        <f t="shared" si="665"/>
        <v>15.29521453649356</v>
      </c>
      <c r="PV87" s="43">
        <f t="shared" si="666"/>
        <v>22.900200336135644</v>
      </c>
      <c r="PW87" s="43">
        <f t="shared" si="667"/>
        <v>19.659205245198354</v>
      </c>
      <c r="PX87" s="43">
        <f t="shared" si="668"/>
        <v>15.922362554936914</v>
      </c>
      <c r="PY87" s="43">
        <f t="shared" si="669"/>
        <v>13.997470007769731</v>
      </c>
      <c r="PZ87" s="43">
        <f t="shared" si="670"/>
        <v>12.208295022960858</v>
      </c>
      <c r="QA87" s="43">
        <f t="shared" si="671"/>
        <v>11.812774381794295</v>
      </c>
      <c r="QB87" s="43">
        <f t="shared" si="672"/>
        <v>11.153060367918922</v>
      </c>
      <c r="QC87" s="43">
        <f t="shared" si="673"/>
        <v>10.945422930559467</v>
      </c>
      <c r="QD87" s="43">
        <f t="shared" si="674"/>
        <v>10.744299234348867</v>
      </c>
      <c r="QE87" s="43">
        <f t="shared" si="675"/>
        <v>10.598935127087987</v>
      </c>
      <c r="QF87" s="43">
        <f t="shared" si="676"/>
        <v>14.552966331968072</v>
      </c>
      <c r="QG87" s="43">
        <f t="shared" si="677"/>
        <v>14.869846649016338</v>
      </c>
      <c r="QH87" s="43">
        <f t="shared" si="678"/>
        <v>15.34277343263344</v>
      </c>
      <c r="QI87" s="43">
        <f t="shared" si="679"/>
        <v>15.225720822529869</v>
      </c>
      <c r="QJ87" s="43">
        <f t="shared" si="680"/>
        <v>15.866407696386977</v>
      </c>
      <c r="QK87" s="43">
        <f t="shared" si="681"/>
        <v>16.23173898600314</v>
      </c>
      <c r="QL87" s="43">
        <f t="shared" si="682"/>
        <v>16.322777686005129</v>
      </c>
      <c r="QM87" s="43">
        <f t="shared" si="683"/>
        <v>16.11264101882972</v>
      </c>
      <c r="QN87" s="43">
        <f t="shared" si="684"/>
        <v>16.187403996628273</v>
      </c>
      <c r="QO87" s="43">
        <f t="shared" si="685"/>
        <v>16.005121974387158</v>
      </c>
      <c r="QP87" s="47">
        <f t="shared" si="686"/>
        <v>3.1600000000000019</v>
      </c>
      <c r="QQ87" s="43">
        <f t="shared" si="501"/>
        <v>0</v>
      </c>
      <c r="QR87" s="43">
        <f t="shared" si="502"/>
        <v>0</v>
      </c>
      <c r="QS87" s="43">
        <f t="shared" si="503"/>
        <v>0</v>
      </c>
      <c r="QT87" s="43">
        <f t="shared" si="504"/>
        <v>0</v>
      </c>
      <c r="QU87" s="43">
        <f t="shared" si="505"/>
        <v>0</v>
      </c>
      <c r="QV87" s="43">
        <f t="shared" si="506"/>
        <v>0</v>
      </c>
      <c r="QW87" s="43">
        <f t="shared" si="507"/>
        <v>0</v>
      </c>
      <c r="QX87" s="43">
        <f t="shared" si="508"/>
        <v>0</v>
      </c>
      <c r="QY87" s="43">
        <f t="shared" si="509"/>
        <v>0</v>
      </c>
      <c r="QZ87" s="43">
        <f t="shared" si="510"/>
        <v>0</v>
      </c>
      <c r="RA87" s="43">
        <f t="shared" si="511"/>
        <v>0</v>
      </c>
      <c r="RB87" s="43">
        <f t="shared" si="512"/>
        <v>1.9887219367401305E-2</v>
      </c>
      <c r="RC87" s="43">
        <f t="shared" si="513"/>
        <v>0</v>
      </c>
      <c r="RD87" s="43">
        <f t="shared" si="514"/>
        <v>0</v>
      </c>
      <c r="RE87" s="43">
        <f t="shared" si="515"/>
        <v>0</v>
      </c>
      <c r="RF87" s="43">
        <f t="shared" si="516"/>
        <v>0</v>
      </c>
      <c r="RG87" s="43">
        <f t="shared" si="517"/>
        <v>0</v>
      </c>
      <c r="RH87" s="43">
        <f t="shared" si="518"/>
        <v>0</v>
      </c>
      <c r="RI87" s="43">
        <f t="shared" si="519"/>
        <v>0</v>
      </c>
      <c r="RJ87" s="43">
        <f t="shared" si="520"/>
        <v>0</v>
      </c>
      <c r="RK87" s="43">
        <f t="shared" si="521"/>
        <v>0</v>
      </c>
      <c r="RL87" s="47">
        <f t="shared" si="687"/>
        <v>3.1600000000000019</v>
      </c>
      <c r="RM87" s="2">
        <f>IF(AND(LO87&gt;=LO$6*'Drive Train'!$AA$52,LO87&lt;=LO$6*'Drive Train'!$AA$53,KS87=0,JW87=0,EU87&gt;0),$C$17,0)</f>
        <v>0</v>
      </c>
      <c r="RN87" s="2">
        <f>IF(AND(LP87&gt;=LP$6*'Drive Train'!$AA$52,LP87&lt;=LP$6*'Drive Train'!$AA$53,KT87=0,JX87=0,EV87&gt;0),$C$17,0)</f>
        <v>0</v>
      </c>
      <c r="RO87" s="2">
        <f>IF(AND(LQ87&gt;=LQ$6*'Drive Train'!$AA$52,LQ87&lt;=LQ$6*'Drive Train'!$AA$53,KU87=0,JY87=0,EW87&gt;0),$C$17,0)</f>
        <v>0</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v>
      </c>
      <c r="RY87" s="2">
        <f>IF(AND(MA87&gt;=MA$6*'Drive Train'!$AA$52,MA87&lt;=MA$6*'Drive Train'!$AA$53,LE87=0,KI87=0,FG87&gt;0),$C$17,0)</f>
        <v>0</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688"/>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689"/>
        <v>3.1600000000000019</v>
      </c>
    </row>
    <row r="88" spans="2:524" x14ac:dyDescent="0.3">
      <c r="B88"/>
      <c r="C88" s="3" t="s">
        <v>349</v>
      </c>
      <c r="E88" s="18" t="e">
        <f>E64</f>
        <v>#N/A</v>
      </c>
      <c r="F88" s="18">
        <f>(F78-$C$15)/$C$14*$C$12</f>
        <v>0.42835029182879381</v>
      </c>
      <c r="G88" s="18">
        <f t="shared" ref="G88:O88" si="738">(G78-$C$15)/$C$14*$C$12</f>
        <v>0.51959542801556424</v>
      </c>
      <c r="H88" s="18">
        <f t="shared" si="738"/>
        <v>0.61084056420233468</v>
      </c>
      <c r="I88" s="18">
        <f t="shared" si="738"/>
        <v>0.70208570038910512</v>
      </c>
      <c r="J88" s="18">
        <f t="shared" si="738"/>
        <v>0.79333083657587544</v>
      </c>
      <c r="K88" s="18">
        <f t="shared" si="738"/>
        <v>0.88457597276264588</v>
      </c>
      <c r="L88" s="18">
        <f t="shared" si="738"/>
        <v>0.97582110894941643</v>
      </c>
      <c r="M88" s="18">
        <f t="shared" si="738"/>
        <v>1.067066245136187</v>
      </c>
      <c r="N88" s="18">
        <f t="shared" si="738"/>
        <v>1.1583113813229573</v>
      </c>
      <c r="O88" s="18">
        <f t="shared" si="738"/>
        <v>1.2495565175097278</v>
      </c>
      <c r="R88" s="49">
        <f t="shared" si="52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47">
        <f t="shared" si="523"/>
        <v>3.200000000000002</v>
      </c>
      <c r="AO88" s="36">
        <f>LO88*12*60/(PI() * 'Drive Train'!$F$15)/S$6*ABS(S88)</f>
        <v>0</v>
      </c>
      <c r="AP88" s="36">
        <f>LP88*12*60/(PI() * 'Drive Train'!$F$15)/T$6*ABS(T88)</f>
        <v>0</v>
      </c>
      <c r="AQ88" s="36">
        <f>LQ88*12*60/(PI() * 'Drive Train'!$F$15)/U$6*ABS(U88)</f>
        <v>0</v>
      </c>
      <c r="AR88" s="36">
        <f>LR88*12*60/(PI() * 'Drive Train'!$F$15)/V$6*ABS(V88)</f>
        <v>0</v>
      </c>
      <c r="AS88" s="36">
        <f>LS88*12*60/(PI() * 'Drive Train'!$F$15)/W$6*ABS(W88)</f>
        <v>0</v>
      </c>
      <c r="AT88" s="36">
        <f>LT88*12*60/(PI() * 'Drive Train'!$F$15)/X$6*ABS(X88)</f>
        <v>0</v>
      </c>
      <c r="AU88" s="36">
        <f>LU88*12*60/(PI() * 'Drive Train'!$F$15)/Y$6*ABS(Y88)</f>
        <v>0</v>
      </c>
      <c r="AV88" s="36">
        <f>LV88*12*60/(PI() * 'Drive Train'!$F$15)/Z$6*ABS(Z88)</f>
        <v>0</v>
      </c>
      <c r="AW88" s="36">
        <f>LW88*12*60/(PI() * 'Drive Train'!$F$15)/AA$6*ABS(AA88)</f>
        <v>0</v>
      </c>
      <c r="AX88" s="36">
        <f>LX88*12*60/(PI() * 'Drive Train'!$F$15)/AB$6*ABS(AB88)</f>
        <v>0</v>
      </c>
      <c r="AY88" s="36">
        <f>LY88*12*60/(PI() * 'Drive Train'!$F$15)/AC$6*ABS(AC88)</f>
        <v>0</v>
      </c>
      <c r="AZ88" s="36">
        <f>LZ88*12*60/(PI() * 'Drive Train'!$F$15)/AD$6*ABS(AD88)</f>
        <v>0</v>
      </c>
      <c r="BA88" s="36">
        <f>MA88*12*60/(PI() * 'Drive Train'!$F$15)/AE$6*ABS(AE88)</f>
        <v>0</v>
      </c>
      <c r="BB88" s="36">
        <f>MB88*12*60/(PI() * 'Drive Train'!$F$15)/AF$6*ABS(AF88)</f>
        <v>0</v>
      </c>
      <c r="BC88" s="36">
        <f>MC88*12*60/(PI() * 'Drive Train'!$F$15)/AG$6*ABS(AG88)</f>
        <v>0</v>
      </c>
      <c r="BD88" s="36">
        <f>MD88*12*60/(PI() * 'Drive Train'!$F$15)/AH$6*ABS(AH88)</f>
        <v>0</v>
      </c>
      <c r="BE88" s="36">
        <f>ME88*12*60/(PI() * 'Drive Train'!$F$15)/AI$6*ABS(AI88)</f>
        <v>0</v>
      </c>
      <c r="BF88" s="36">
        <f>MF88*12*60/(PI() * 'Drive Train'!$F$15)/AJ$6*ABS(AJ88)</f>
        <v>0</v>
      </c>
      <c r="BG88" s="36">
        <f>MG88*12*60/(PI() * 'Drive Train'!$F$15)/AK$6*ABS(AK88)</f>
        <v>0</v>
      </c>
      <c r="BH88" s="36">
        <f>MH88*12*60/(PI() * 'Drive Train'!$F$15)/AL$6*ABS(AL88)</f>
        <v>0</v>
      </c>
      <c r="BI88" s="36">
        <f>MI88*12*60/(PI() * 'Drive Train'!$F$15)/AM$6*ABS(AM88)</f>
        <v>0</v>
      </c>
      <c r="BJ88" s="47">
        <f t="shared" si="455"/>
        <v>3.200000000000002</v>
      </c>
      <c r="BK88" s="2">
        <f>IF(OR(KS87=1,AND($C$37=Motors!$C$32,OY87=1)),0,IF(NG88=0,-(CG87+$C$15)/($C$14-$C$15)*$C$12,($C$11*S88-AO88)/($C$11*S88)*$C$12*S88))</f>
        <v>0</v>
      </c>
      <c r="BL88" s="2">
        <f>IF(OR(KT87=1,AND($C$37=Motors!$C$32,OZ87=1)),0,IF(NH88=0,-(CH87+$C$15)/($C$14-$C$15)*$C$12,($C$11*T88-AP88)/($C$11*T88)*$C$12*T88))</f>
        <v>0</v>
      </c>
      <c r="BM88" s="2">
        <f>IF(OR(KU87=1,AND($C$37=Motors!$C$32,PA87=1)),0,IF(NI88=0,-(CI87+$C$15)/($C$14-$C$15)*$C$12,($C$11*U88-AQ88)/($C$11*U88)*$C$12*U88))</f>
        <v>0</v>
      </c>
      <c r="BN88" s="2">
        <f>IF(OR(KV87=1,AND($C$37=Motors!$C$32,PB87=1)),0,IF(NJ88=0,-(CJ87+$C$15)/($C$14-$C$15)*$C$12,($C$11*V88-AR88)/($C$11*V88)*$C$12*V88))</f>
        <v>0</v>
      </c>
      <c r="BO88" s="2">
        <f>IF(OR(KW87=1,AND($C$37=Motors!$C$32,PC87=1)),0,IF(NK88=0,-(CK87+$C$15)/($C$14-$C$15)*$C$12,($C$11*W88-AS88)/($C$11*W88)*$C$12*W88))</f>
        <v>0</v>
      </c>
      <c r="BP88" s="2">
        <f>IF(OR(KX87=1,AND($C$37=Motors!$C$32,PD87=1)),0,IF(NL88=0,-(CL87+$C$15)/($C$14-$C$15)*$C$12,($C$11*X88-AT88)/($C$11*X88)*$C$12*X88))</f>
        <v>0</v>
      </c>
      <c r="BQ88" s="2">
        <f>IF(OR(KY87=1,AND($C$37=Motors!$C$32,PE87=1)),0,IF(NM88=0,-(CM87+$C$15)/($C$14-$C$15)*$C$12,($C$11*Y88-AU88)/($C$11*Y88)*$C$12*Y88))</f>
        <v>0</v>
      </c>
      <c r="BR88" s="2">
        <f>IF(OR(KZ87=1,AND($C$37=Motors!$C$32,PF87=1)),0,IF(NN88=0,-(CN87+$C$15)/($C$14-$C$15)*$C$12,($C$11*Z88-AV88)/($C$11*Z88)*$C$12*Z88))</f>
        <v>0</v>
      </c>
      <c r="BS88" s="2">
        <f>IF(OR(LA87=1,AND($C$37=Motors!$C$32,PG87=1)),0,IF(NO88=0,-(CO87+$C$15)/($C$14-$C$15)*$C$12,($C$11*AA88-AW88)/($C$11*AA88)*$C$12*AA88))</f>
        <v>0</v>
      </c>
      <c r="BT88" s="2">
        <f>IF(OR(LB87=1,AND($C$37=Motors!$C$32,PH87=1)),0,IF(NP88=0,-(CP87+$C$15)/($C$14-$C$15)*$C$12,($C$11*AB88-AX88)/($C$11*AB88)*$C$12*AB88))</f>
        <v>0</v>
      </c>
      <c r="BU88" s="2">
        <f>IF(OR(LC87=1,AND($C$37=Motors!$C$32,PI87=1)),0,IF(NQ88=0,-(CQ87+$C$15)/($C$14-$C$15)*$C$12,($C$11*AC88-AY88)/($C$11*AC88)*$C$12*AC88))</f>
        <v>0</v>
      </c>
      <c r="BV88" s="2">
        <f>IF(OR(LD87=1,AND($C$37=Motors!$C$32,PJ87=1)),0,IF(NR88=0,-(CR87+$C$15)/($C$14-$C$15)*$C$12,($C$11*AD88-AZ88)/($C$11*AD88)*$C$12*AD88))</f>
        <v>0</v>
      </c>
      <c r="BW88" s="2">
        <f>IF(OR(LE87=1,AND($C$37=Motors!$C$32,PK87=1)),0,IF(NS88=0,-(CS87+$C$15)/($C$14-$C$15)*$C$12,($C$11*AE88-BA88)/($C$11*AE88)*$C$12*AE88))</f>
        <v>0</v>
      </c>
      <c r="BX88" s="2">
        <f>IF(OR(LF87=1,AND($C$37=Motors!$C$32,PL87=1)),0,IF(NT88=0,-(CT87+$C$15)/($C$14-$C$15)*$C$12,($C$11*AF88-BB88)/($C$11*AF88)*$C$12*AF88))</f>
        <v>0</v>
      </c>
      <c r="BY88" s="2">
        <f>IF(OR(LG87=1,AND($C$37=Motors!$C$32,PM87=1)),0,IF(NU88=0,-(CU87+$C$15)/($C$14-$C$15)*$C$12,($C$11*AG88-BC88)/($C$11*AG88)*$C$12*AG88))</f>
        <v>0</v>
      </c>
      <c r="BZ88" s="2">
        <f>IF(OR(LH87=1,AND($C$37=Motors!$C$32,PN87=1)),0,IF(NV88=0,-(CV87+$C$15)/($C$14-$C$15)*$C$12,($C$11*AH88-BD88)/($C$11*AH88)*$C$12*AH88))</f>
        <v>0</v>
      </c>
      <c r="CA88" s="2">
        <f>IF(OR(LI87=1,AND($C$37=Motors!$C$32,PO87=1)),0,IF(NW88=0,-(CW87+$C$15)/($C$14-$C$15)*$C$12,($C$11*AI88-BE88)/($C$11*AI88)*$C$12*AI88))</f>
        <v>0</v>
      </c>
      <c r="CB88" s="2">
        <f>IF(OR(LJ87=1,AND($C$37=Motors!$C$32,PP87=1)),0,IF(NX88=0,-(CX87+$C$15)/($C$14-$C$15)*$C$12,($C$11*AJ88-BF88)/($C$11*AJ88)*$C$12*AJ88))</f>
        <v>0</v>
      </c>
      <c r="CC88" s="2">
        <f>IF(OR(LK87=1,AND($C$37=Motors!$C$32,PQ87=1)),0,IF(NY88=0,-(CY87+$C$15)/($C$14-$C$15)*$C$12,($C$11*AK88-BG88)/($C$11*AK88)*$C$12*AK88))</f>
        <v>0</v>
      </c>
      <c r="CD88" s="2">
        <f>IF(OR(LL87=1,AND($C$37=Motors!$C$32,PR87=1)),0,IF(NZ88=0,-(CZ87+$C$15)/($C$14-$C$15)*$C$12,($C$11*AL88-BH88)/($C$11*AL88)*$C$12*AL88))</f>
        <v>0</v>
      </c>
      <c r="CE88" s="2">
        <f>IF(OR(LM87=1,AND($C$37=Motors!$C$32,PS87=1)),0,IF(OA88=0,-(DA87+$C$15)/($C$14-$C$15)*$C$12,($C$11*AM88-BI88)/($C$11*AM88)*$C$12*AM88))</f>
        <v>0</v>
      </c>
      <c r="CF88" s="47">
        <f t="shared" si="456"/>
        <v>3.200000000000002</v>
      </c>
      <c r="CG88" s="43">
        <f>IF(AND(KS87=1,OY87=1),0,ABS(BK88/$C$12*($C$14-$C$15)+$C$15) *'Drive Train'!$AA$49 + CG87*(1-'Drive Train'!$AA$49))</f>
        <v>0</v>
      </c>
      <c r="CH88" s="43">
        <f>IF(AND(KT87=1,OZ87=1),0,ABS(BL88/$C$12*($C$14-$C$15)+$C$15) *'Drive Train'!$AA$49 + CH87*(1-'Drive Train'!$AA$49))</f>
        <v>0</v>
      </c>
      <c r="CI88" s="43">
        <f>IF(AND(KU87=1,PA87=1),0,ABS(BM88/$C$12*($C$14-$C$15)+$C$15) *'Drive Train'!$AA$49 + CI87*(1-'Drive Train'!$AA$49))</f>
        <v>0</v>
      </c>
      <c r="CJ88" s="43">
        <f>IF(AND(KV87=1,PB87=1),0,ABS(BN88/$C$12*($C$14-$C$15)+$C$15) *'Drive Train'!$AA$49 + CJ87*(1-'Drive Train'!$AA$49))</f>
        <v>0</v>
      </c>
      <c r="CK88" s="43">
        <f>IF(AND(KW87=1,PC87=1),0,ABS(BO88/$C$12*($C$14-$C$15)+$C$15) *'Drive Train'!$AA$49 + CK87*(1-'Drive Train'!$AA$49))</f>
        <v>0</v>
      </c>
      <c r="CL88" s="43">
        <f>IF(AND(KX87=1,PD87=1),0,ABS(BP88/$C$12*($C$14-$C$15)+$C$15) *'Drive Train'!$AA$49 + CL87*(1-'Drive Train'!$AA$49))</f>
        <v>0</v>
      </c>
      <c r="CM88" s="43">
        <f>IF(AND(KY87=1,PE87=1),0,ABS(BQ88/$C$12*($C$14-$C$15)+$C$15) *'Drive Train'!$AA$49 + CM87*(1-'Drive Train'!$AA$49))</f>
        <v>0</v>
      </c>
      <c r="CN88" s="43">
        <f>IF(AND(KZ87=1,PF87=1),0,ABS(BR88/$C$12*($C$14-$C$15)+$C$15) *'Drive Train'!$AA$49 + CN87*(1-'Drive Train'!$AA$49))</f>
        <v>0</v>
      </c>
      <c r="CO88" s="43">
        <f>IF(AND(LA87=1,PG87=1),0,ABS(BS88/$C$12*($C$14-$C$15)+$C$15) *'Drive Train'!$AA$49 + CO87*(1-'Drive Train'!$AA$49))</f>
        <v>0</v>
      </c>
      <c r="CP88" s="43">
        <f>IF(AND(LB87=1,PH87=1),0,ABS(BT88/$C$12*($C$14-$C$15)+$C$15) *'Drive Train'!$AA$49 + CP87*(1-'Drive Train'!$AA$49))</f>
        <v>0</v>
      </c>
      <c r="CQ88" s="43">
        <f>IF(AND(LC87=1,PI87=1),0,ABS(BU88/$C$12*($C$14-$C$15)+$C$15) *'Drive Train'!$AA$49 + CQ87*(1-'Drive Train'!$AA$49))</f>
        <v>0</v>
      </c>
      <c r="CR88" s="43">
        <f>IF(AND(LD87=1,PJ87=1),0,ABS(BV88/$C$12*($C$14-$C$15)+$C$15) *'Drive Train'!$AA$49 + CR87*(1-'Drive Train'!$AA$49))</f>
        <v>1.5274999999999999</v>
      </c>
      <c r="CS88" s="43">
        <f>IF(AND(LE87=1,PK87=1),0,ABS(BW88/$C$12*($C$14-$C$15)+$C$15) *'Drive Train'!$AA$49 + CS87*(1-'Drive Train'!$AA$49))</f>
        <v>0</v>
      </c>
      <c r="CT88" s="43">
        <f>IF(AND(LF87=1,PL87=1),0,ABS(BX88/$C$12*($C$14-$C$15)+$C$15) *'Drive Train'!$AA$49 + CT87*(1-'Drive Train'!$AA$49))</f>
        <v>0</v>
      </c>
      <c r="CU88" s="43">
        <f>IF(AND(LG87=1,PM87=1),0,ABS(BY88/$C$12*($C$14-$C$15)+$C$15) *'Drive Train'!$AA$49 + CU87*(1-'Drive Train'!$AA$49))</f>
        <v>0</v>
      </c>
      <c r="CV88" s="43">
        <f>IF(AND(LH87=1,PN87=1),0,ABS(BZ88/$C$12*($C$14-$C$15)+$C$15) *'Drive Train'!$AA$49 + CV87*(1-'Drive Train'!$AA$49))</f>
        <v>0</v>
      </c>
      <c r="CW88" s="43">
        <f>IF(AND(LI87=1,PO87=1),0,ABS(CA88/$C$12*($C$14-$C$15)+$C$15) *'Drive Train'!$AA$49 + CW87*(1-'Drive Train'!$AA$49))</f>
        <v>0</v>
      </c>
      <c r="CX88" s="43">
        <f>IF(AND(LJ87=1,PP87=1),0,ABS(CB88/$C$12*($C$14-$C$15)+$C$15) *'Drive Train'!$AA$49 + CX87*(1-'Drive Train'!$AA$49))</f>
        <v>0</v>
      </c>
      <c r="CY88" s="43">
        <f>IF(AND(LK87=1,PQ87=1),0,ABS(CC88/$C$12*($C$14-$C$15)+$C$15) *'Drive Train'!$AA$49 + CY87*(1-'Drive Train'!$AA$49))</f>
        <v>0</v>
      </c>
      <c r="CZ88" s="43">
        <f>IF(AND(LL87=1,PR87=1),0,ABS(CD88/$C$12*($C$14-$C$15)+$C$15) *'Drive Train'!$AA$49 + CZ87*(1-'Drive Train'!$AA$49))</f>
        <v>0</v>
      </c>
      <c r="DA88" s="43">
        <f>IF(AND(LM87=1,PS87=1),0,ABS(CE88/$C$12*($C$14-$C$15)+$C$15) *'Drive Train'!$AA$49 + DA87*(1-'Drive Train'!$AA$49))</f>
        <v>0</v>
      </c>
      <c r="DB88" s="47">
        <f t="shared" si="524"/>
        <v>3.200000000000002</v>
      </c>
      <c r="DC88" s="43">
        <f t="shared" si="457"/>
        <v>0</v>
      </c>
      <c r="DD88" s="43">
        <f t="shared" si="458"/>
        <v>0</v>
      </c>
      <c r="DE88" s="43">
        <f t="shared" si="459"/>
        <v>0</v>
      </c>
      <c r="DF88" s="43">
        <f t="shared" si="460"/>
        <v>0</v>
      </c>
      <c r="DG88" s="43">
        <f t="shared" si="461"/>
        <v>0</v>
      </c>
      <c r="DH88" s="43">
        <f t="shared" si="462"/>
        <v>0</v>
      </c>
      <c r="DI88" s="43">
        <f t="shared" si="463"/>
        <v>0</v>
      </c>
      <c r="DJ88" s="43">
        <f t="shared" si="464"/>
        <v>0</v>
      </c>
      <c r="DK88" s="43">
        <f t="shared" si="465"/>
        <v>0</v>
      </c>
      <c r="DL88" s="43">
        <f t="shared" si="466"/>
        <v>0</v>
      </c>
      <c r="DM88" s="43">
        <f t="shared" si="467"/>
        <v>0</v>
      </c>
      <c r="DN88" s="43">
        <f t="shared" si="468"/>
        <v>1.5274999999999999</v>
      </c>
      <c r="DO88" s="43">
        <f t="shared" si="469"/>
        <v>0</v>
      </c>
      <c r="DP88" s="43">
        <f t="shared" si="470"/>
        <v>0</v>
      </c>
      <c r="DQ88" s="43">
        <f t="shared" si="471"/>
        <v>0</v>
      </c>
      <c r="DR88" s="43">
        <f t="shared" si="472"/>
        <v>0</v>
      </c>
      <c r="DS88" s="43">
        <f t="shared" si="473"/>
        <v>0</v>
      </c>
      <c r="DT88" s="43">
        <f t="shared" si="474"/>
        <v>0</v>
      </c>
      <c r="DU88" s="43">
        <f t="shared" si="475"/>
        <v>0</v>
      </c>
      <c r="DV88" s="43">
        <f t="shared" si="476"/>
        <v>0</v>
      </c>
      <c r="DW88" s="43">
        <f t="shared" si="477"/>
        <v>0</v>
      </c>
      <c r="DX88" s="47">
        <f t="shared" si="525"/>
        <v>3.200000000000002</v>
      </c>
      <c r="DY88" s="2">
        <f>IF(OY88=0,($C$23/0.4536*IF(ISNA(MK87),'Drive Train'!$F$16,'Drive Train'!$F$17)*4.448*$C$24*S$6)*SIGN(BK88),BK88)</f>
        <v>0</v>
      </c>
      <c r="DZ88" s="2">
        <f>IF(OZ88=0,($C$23/0.4536*IF(ISNA(ML87),'Drive Train'!$F$16,'Drive Train'!$F$17)*4.448*$C$24*$C$21*T$6)*SIGN(BL88),BL88)</f>
        <v>0</v>
      </c>
      <c r="EA88" s="2">
        <f>IF(PA88=0,($C$23/0.4536*IF(ISNA(MM87),'Drive Train'!$F$16,'Drive Train'!$F$17)*4.448*$C$24*$C$21*U$6)*SIGN(BM88),BM88)</f>
        <v>0</v>
      </c>
      <c r="EB88" s="2">
        <f>IF(PB88=0,($C$23/0.4536*IF(ISNA(MN87),'Drive Train'!$F$16,'Drive Train'!$F$17)*4.448*$C$24*$C$21*V$6)*SIGN(BN88),BN88)</f>
        <v>0</v>
      </c>
      <c r="EC88" s="2">
        <f>IF(PC88=0,($C$23/0.4536*IF(ISNA(MO87),'Drive Train'!$F$16,'Drive Train'!$F$17)*4.448*$C$24*$C$21*W$6)*SIGN(BO88),BO88)</f>
        <v>0</v>
      </c>
      <c r="ED88" s="2">
        <f>IF(PD88=0,($C$23/0.4536*IF(ISNA(MP87),'Drive Train'!$F$16,'Drive Train'!$F$17)*4.448*$C$24*$C$21*X$6)*SIGN(BP88),BP88)</f>
        <v>0</v>
      </c>
      <c r="EE88" s="2">
        <f>IF(PE88=0,($C$23/0.4536*IF(ISNA(MQ87),'Drive Train'!$F$16,'Drive Train'!$F$17)*4.448*$C$24*$C$21*Y$6)*SIGN(BQ88),BQ88)</f>
        <v>0</v>
      </c>
      <c r="EF88" s="2">
        <f>IF(PF88=0,($C$23/0.4536*IF(ISNA(MR87),'Drive Train'!$F$16,'Drive Train'!$F$17)*4.448*$C$24*$C$21*Z$6)*SIGN(BR88),BR88)</f>
        <v>0</v>
      </c>
      <c r="EG88" s="2">
        <f>IF(PG88=0,($C$23/0.4536*IF(ISNA(MS87),'Drive Train'!$F$16,'Drive Train'!$F$17)*4.448*$C$24*$C$21*AA$6)*SIGN(BS88),BS88)</f>
        <v>0</v>
      </c>
      <c r="EH88" s="2">
        <f>IF(PH88=0,($C$23/0.4536*IF(ISNA(MT87),'Drive Train'!$F$16,'Drive Train'!$F$17)*4.448*$C$24*$C$21*AB$6)*SIGN(BT88),BT88)</f>
        <v>0</v>
      </c>
      <c r="EI88" s="2">
        <f>IF(PI88=0,($C$23/0.4536*IF(ISNA(MU87),'Drive Train'!$F$16,'Drive Train'!$F$17)*4.448*$C$24*$C$21*AC$6)*SIGN(BU88),BU88)</f>
        <v>0</v>
      </c>
      <c r="EJ88" s="2">
        <f>IF(PJ88=0,($C$23/0.4536*IF(ISNA(MV87),'Drive Train'!$F$16,'Drive Train'!$F$17)*4.448*$C$24*$C$21*AD$6)*SIGN(BV88),BV88)</f>
        <v>0</v>
      </c>
      <c r="EK88" s="2">
        <f>IF(PK88=0,($C$23/0.4536*IF(ISNA(MW87),'Drive Train'!$F$16,'Drive Train'!$F$17)*4.448*$C$24*$C$21*AE$6)*SIGN(BW88),BW88)</f>
        <v>0</v>
      </c>
      <c r="EL88" s="2">
        <f>IF(PL88=0,($C$23/0.4536*IF(ISNA(MX87),'Drive Train'!$F$16,'Drive Train'!$F$17)*4.448*$C$24*$C$21*AF$6)*SIGN(BX88),BX88)</f>
        <v>0</v>
      </c>
      <c r="EM88" s="2">
        <f>IF(PM88=0,($C$23/0.4536*IF(ISNA(MY87),'Drive Train'!$F$16,'Drive Train'!$F$17)*4.448*$C$24*$C$21*AG$6)*SIGN(BY88),BY88)</f>
        <v>0</v>
      </c>
      <c r="EN88" s="2">
        <f>IF(PN88=0,($C$23/0.4536*IF(ISNA(MZ87),'Drive Train'!$F$16,'Drive Train'!$F$17)*4.448*$C$24*$C$21*AH$6)*SIGN(BZ88),BZ88)</f>
        <v>0</v>
      </c>
      <c r="EO88" s="2">
        <f>IF(PO88=0,($C$23/0.4536*IF(ISNA(NA87),'Drive Train'!$F$16,'Drive Train'!$F$17)*4.448*$C$24*$C$21*AI$6)*SIGN(CA88),CA88)</f>
        <v>0</v>
      </c>
      <c r="EP88" s="2">
        <f>IF(PP88=0,($C$23/0.4536*IF(ISNA(NB87),'Drive Train'!$F$16,'Drive Train'!$F$17)*4.448*$C$24*$C$21*AJ$6)*SIGN(CB88),CB88)</f>
        <v>0</v>
      </c>
      <c r="EQ88" s="2">
        <f>IF(PQ88=0,($C$23/0.4536*IF(ISNA(NC87),'Drive Train'!$F$16,'Drive Train'!$F$17)*4.448*$C$24*$C$21*AK$6)*SIGN(CC88),CC88)</f>
        <v>0</v>
      </c>
      <c r="ER88" s="2">
        <f>IF(PR88=0,($C$23/0.4536*IF(ISNA(ND87),'Drive Train'!$F$16,'Drive Train'!$F$17)*4.448*$C$24*$C$21*AL$6)*SIGN(CD88),CD88)</f>
        <v>0</v>
      </c>
      <c r="ES88" s="2">
        <f>IF(PS88=0,($C$23/0.4536*IF(ISNA(NE87),'Drive Train'!$F$16,'Drive Train'!$F$17)*4.448*$C$24*$C$21*AM$6)*SIGN(CE88),CE88)</f>
        <v>0</v>
      </c>
      <c r="ET88" s="47">
        <f t="shared" si="478"/>
        <v>3.200000000000002</v>
      </c>
      <c r="EU88" s="2">
        <f>MAX(MIN(IF(AND(OY87=1,NG88&lt;0),-1,1)*(DC88-$C$15)/($C$14-$C$15)*$C$12*$C$21-$C$33*LO88/AO$6 -  OY87*$C$33/$C$21,DY87/$C$19),MAX(EU$8:EU87)*-1)</f>
        <v>-0.84420937587075306</v>
      </c>
      <c r="EV88" s="2">
        <f>MAX(MIN(IF(AND(OZ87=1,NH88&lt;0),-1,1)*(DD88-$C$15)/($C$14-$C$15)*$C$12*$C$21-$C$33*LP88/AP$6 -  OZ87*$C$33/$C$21,DZ87/$C$19),MAX(EV$8:EV87)*-1)</f>
        <v>-0.84420937587075306</v>
      </c>
      <c r="EW88" s="2">
        <f>MAX(MIN(IF(AND(PA87=1,NI88&lt;0),-1,1)*(DE88-$C$15)/($C$14-$C$15)*$C$12*$C$21-$C$33*LQ88/AQ$6 -  PA87*$C$33/$C$21,EA87/$C$19),MAX(EW$8:EW87)*-1)</f>
        <v>-0.84420937587075306</v>
      </c>
      <c r="EX88" s="2">
        <f>MAX(MIN(IF(AND(PB87=1,NJ88&lt;0),-1,1)*(DF88-$C$15)/($C$14-$C$15)*$C$12*$C$21-$C$33*LR88/AR$6 -  PB87*$C$33/$C$21,EB87/$C$19),MAX(EX$8:EX87)*-1)</f>
        <v>-0.84420937587075306</v>
      </c>
      <c r="EY88" s="2">
        <f>MAX(MIN(IF(AND(PC87=1,NK88&lt;0),-1,1)*(DG88-$C$15)/($C$14-$C$15)*$C$12*$C$21-$C$33*LS88/AS$6 -  PC87*$C$33/$C$21,EC87/$C$19),MAX(EY$8:EY87)*-1)</f>
        <v>-0.84420937587075306</v>
      </c>
      <c r="EZ88" s="2">
        <f>MAX(MIN(IF(AND(PD87=1,NL88&lt;0),-1,1)*(DH88-$C$15)/($C$14-$C$15)*$C$12*$C$21-$C$33*LT88/AT$6 -  PD87*$C$33/$C$21,ED87/$C$19),MAX(EZ$8:EZ87)*-1)</f>
        <v>-0.84420937587075306</v>
      </c>
      <c r="FA88" s="2">
        <f>MAX(MIN(IF(AND(PE87=1,NM88&lt;0),-1,1)*(DI88-$C$15)/($C$14-$C$15)*$C$12*$C$21-$C$33*LU88/AU$6 -  PE87*$C$33/$C$21,EE87/$C$19),MAX(FA$8:FA87)*-1)</f>
        <v>-0.84420937587075306</v>
      </c>
      <c r="FB88" s="2">
        <f>MAX(MIN(IF(AND(PF87=1,NN88&lt;0),-1,1)*(DJ88-$C$15)/($C$14-$C$15)*$C$12*$C$21-$C$33*LV88/AV$6 -  PF87*$C$33/$C$21,EF87/$C$19),MAX(FB$8:FB87)*-1)</f>
        <v>-0.84420937587075306</v>
      </c>
      <c r="FC88" s="2">
        <f>MAX(MIN(IF(AND(PG87=1,NO88&lt;0),-1,1)*(DK88-$C$15)/($C$14-$C$15)*$C$12*$C$21-$C$33*LW88/AW$6 -  PG87*$C$33/$C$21,EG87/$C$19),MAX(FC$8:FC87)*-1)</f>
        <v>-0.82444281081081083</v>
      </c>
      <c r="FD88" s="2">
        <f>MAX(MIN(IF(AND(PH87=1,NP88&lt;0),-1,1)*(DL88-$C$15)/($C$14-$C$15)*$C$12*$C$21-$C$33*LX88/AX$6 -  PH87*$C$33/$C$21,EH87/$C$19),MAX(FD$8:FD87)*-1)</f>
        <v>-0.74400936585365862</v>
      </c>
      <c r="FE88" s="2">
        <f>MAX(MIN(IF(AND(PI87=1,NQ88&lt;0),-1,1)*(DM88-$C$15)/($C$14-$C$15)*$C$12*$C$21-$C$33*LY88/AY$6 -  PI87*$C$33/$C$21,EI87/$C$19),MAX(FE$8:FE87)*-1)</f>
        <v>-0.6778751999999999</v>
      </c>
      <c r="FF88" s="2">
        <f>MAX(MIN(IF(AND(PJ87=1,NR88&lt;0),-1,1)*(DN88-$C$15)/($C$14-$C$15)*$C$12*$C$21-$C$33*LZ88/AZ$6 -  PJ87*$C$33/$C$21,EJ87/$C$19),MAX(FF$8:FF87)*-1)</f>
        <v>-0.36771041517476449</v>
      </c>
      <c r="FG88" s="2">
        <f>MAX(MIN(IF(AND(PK87=1,NS88&lt;0),-1,1)*(DO88-$C$15)/($C$14-$C$15)*$C$12*$C$21-$C$33*MA88/BA$6 -  PK87*$C$33/$C$21,EK87/$C$19),MAX(FG$8:FG87)*-1)</f>
        <v>-0.4460383340531891</v>
      </c>
      <c r="FH88" s="2">
        <f>MAX(MIN(IF(AND(PL87=1,NT88&lt;0),-1,1)*(DP88-$C$15)/($C$14-$C$15)*$C$12*$C$21-$C$33*MB88/BB$6 -  PL87*$C$33/$C$21,EL87/$C$19),MAX(FH$8:FH87)*-1)</f>
        <v>-0.52436625293161376</v>
      </c>
      <c r="FI88" s="2">
        <f>MAX(MIN(IF(AND(PM87=1,NU88&lt;0),-1,1)*(DQ88-$C$15)/($C$14-$C$15)*$C$12*$C$21-$C$33*MC88/BC$6 -  PM87*$C$33/$C$21,EM87/$C$19),MAX(FI$8:FI87)*-1)</f>
        <v>-0.60269417181003837</v>
      </c>
      <c r="FJ88" s="2">
        <f>MAX(MIN(IF(AND(PN87=1,NV88&lt;0),-1,1)*(DR88-$C$15)/($C$14-$C$15)*$C$12*$C$21-$C$33*MD88/BD$6 -  PN87*$C$33/$C$21,EN87/$C$19),MAX(FJ$8:FJ87)*-1)</f>
        <v>-0.68102209068846309</v>
      </c>
      <c r="FK88" s="2">
        <f>MAX(MIN(IF(AND(PO87=1,NW88&lt;0),-1,1)*(DS88-$C$15)/($C$14-$C$15)*$C$12*$C$21-$C$33*ME88/BE$6 -  PO87*$C$33/$C$21,EO87/$C$19),MAX(FK$8:FK87)*-1)</f>
        <v>-0.7593500095668877</v>
      </c>
      <c r="FL88" s="2">
        <f>MAX(MIN(IF(AND(PP87=1,NX88&lt;0),-1,1)*(DT88-$C$15)/($C$14-$C$15)*$C$12*$C$21-$C$33*MF88/BF$6 -  PP87*$C$33/$C$21,EP87/$C$19),MAX(FL$8:FL87)*-1)</f>
        <v>-0.8376779284453123</v>
      </c>
      <c r="FM88" s="2">
        <f>MAX(MIN(IF(AND(PQ87=1,NY88&lt;0),-1,1)*(DU88-$C$15)/($C$14-$C$15)*$C$12*$C$21-$C$33*MG88/BG$6 -  PQ87*$C$33/$C$21,EQ87/$C$19),MAX(FM$8:FM87)*-1)</f>
        <v>-0.84420937587075306</v>
      </c>
      <c r="FN88" s="2">
        <f>MAX(MIN(IF(AND(PR87=1,NZ88&lt;0),-1,1)*(DV88-$C$15)/($C$14-$C$15)*$C$12*$C$21-$C$33*MH88/BH$6 -  PR87*$C$33/$C$21,ER87/$C$19),MAX(FN$8:FN87)*-1)</f>
        <v>-0.84420937587075306</v>
      </c>
      <c r="FO88" s="2">
        <f>MAX(MIN(IF(AND(PS87=1,OA88&lt;0),-1,1)*(DW88-$C$15)/($C$14-$C$15)*$C$12*$C$21-$C$33*MI88/BI$6 -  PS87*$C$33/$C$21,ES87/$C$19),MAX(FO$8:FO87)*-1)</f>
        <v>-0.84420937587075306</v>
      </c>
      <c r="FP88" s="47">
        <f t="shared" si="526"/>
        <v>3.200000000000002</v>
      </c>
      <c r="FQ88" s="43">
        <f t="shared" si="527"/>
        <v>0</v>
      </c>
      <c r="FR88" s="43">
        <f t="shared" si="528"/>
        <v>0</v>
      </c>
      <c r="FS88" s="43">
        <f t="shared" si="529"/>
        <v>0</v>
      </c>
      <c r="FT88" s="43">
        <f t="shared" si="530"/>
        <v>0</v>
      </c>
      <c r="FU88" s="43">
        <f t="shared" si="531"/>
        <v>0</v>
      </c>
      <c r="FV88" s="43">
        <f t="shared" si="532"/>
        <v>0</v>
      </c>
      <c r="FW88" s="43">
        <f t="shared" si="533"/>
        <v>0</v>
      </c>
      <c r="FX88" s="43">
        <f t="shared" si="534"/>
        <v>0</v>
      </c>
      <c r="FY88" s="43">
        <f t="shared" si="535"/>
        <v>0</v>
      </c>
      <c r="FZ88" s="43">
        <f t="shared" si="536"/>
        <v>0</v>
      </c>
      <c r="GA88" s="43">
        <f t="shared" si="537"/>
        <v>0</v>
      </c>
      <c r="GB88" s="43">
        <f t="shared" si="538"/>
        <v>0</v>
      </c>
      <c r="GC88" s="43">
        <f t="shared" si="539"/>
        <v>0</v>
      </c>
      <c r="GD88" s="43">
        <f t="shared" si="540"/>
        <v>0</v>
      </c>
      <c r="GE88" s="43">
        <f t="shared" si="541"/>
        <v>0</v>
      </c>
      <c r="GF88" s="43">
        <f t="shared" si="542"/>
        <v>0</v>
      </c>
      <c r="GG88" s="43">
        <f t="shared" si="543"/>
        <v>0</v>
      </c>
      <c r="GH88" s="43">
        <f t="shared" si="544"/>
        <v>0</v>
      </c>
      <c r="GI88" s="43">
        <f t="shared" si="545"/>
        <v>0</v>
      </c>
      <c r="GJ88" s="43">
        <f t="shared" si="546"/>
        <v>0</v>
      </c>
      <c r="GK88" s="43">
        <f t="shared" si="547"/>
        <v>0</v>
      </c>
      <c r="GL88" s="47">
        <f t="shared" si="548"/>
        <v>3.200000000000002</v>
      </c>
      <c r="GM88" s="43">
        <f t="shared" si="479"/>
        <v>0</v>
      </c>
      <c r="GN88" s="43">
        <f t="shared" si="480"/>
        <v>0</v>
      </c>
      <c r="GO88" s="43">
        <f t="shared" si="481"/>
        <v>0</v>
      </c>
      <c r="GP88" s="43">
        <f t="shared" si="482"/>
        <v>0</v>
      </c>
      <c r="GQ88" s="43">
        <f t="shared" si="483"/>
        <v>0</v>
      </c>
      <c r="GR88" s="43">
        <f t="shared" si="484"/>
        <v>0</v>
      </c>
      <c r="GS88" s="43">
        <f t="shared" si="485"/>
        <v>0</v>
      </c>
      <c r="GT88" s="43">
        <f t="shared" si="486"/>
        <v>0</v>
      </c>
      <c r="GU88" s="43">
        <f t="shared" si="487"/>
        <v>0</v>
      </c>
      <c r="GV88" s="43">
        <f t="shared" si="488"/>
        <v>0</v>
      </c>
      <c r="GW88" s="43">
        <f t="shared" si="489"/>
        <v>0</v>
      </c>
      <c r="GX88" s="43">
        <f t="shared" si="490"/>
        <v>-7.3867516705174294</v>
      </c>
      <c r="GY88" s="43">
        <f t="shared" si="491"/>
        <v>0</v>
      </c>
      <c r="GZ88" s="43">
        <f t="shared" si="492"/>
        <v>0</v>
      </c>
      <c r="HA88" s="43">
        <f t="shared" si="493"/>
        <v>0</v>
      </c>
      <c r="HB88" s="43">
        <f t="shared" si="494"/>
        <v>0</v>
      </c>
      <c r="HC88" s="43">
        <f t="shared" si="495"/>
        <v>0</v>
      </c>
      <c r="HD88" s="43">
        <f t="shared" si="496"/>
        <v>0</v>
      </c>
      <c r="HE88" s="43">
        <f t="shared" si="497"/>
        <v>0</v>
      </c>
      <c r="HF88" s="43">
        <f t="shared" si="498"/>
        <v>0</v>
      </c>
      <c r="HG88" s="43">
        <f t="shared" si="499"/>
        <v>0</v>
      </c>
      <c r="HH88" s="47">
        <f t="shared" si="549"/>
        <v>3.200000000000002</v>
      </c>
      <c r="HI88" s="43">
        <f t="shared" si="550"/>
        <v>0</v>
      </c>
      <c r="HJ88" s="43">
        <f t="shared" si="551"/>
        <v>0</v>
      </c>
      <c r="HK88" s="43">
        <f t="shared" si="552"/>
        <v>0</v>
      </c>
      <c r="HL88" s="43">
        <f t="shared" si="553"/>
        <v>0</v>
      </c>
      <c r="HM88" s="43">
        <f t="shared" si="554"/>
        <v>0</v>
      </c>
      <c r="HN88" s="43">
        <f t="shared" si="555"/>
        <v>0</v>
      </c>
      <c r="HO88" s="43">
        <f t="shared" si="556"/>
        <v>0</v>
      </c>
      <c r="HP88" s="43">
        <f t="shared" si="557"/>
        <v>0</v>
      </c>
      <c r="HQ88" s="43">
        <f t="shared" si="558"/>
        <v>0</v>
      </c>
      <c r="HR88" s="43">
        <f t="shared" si="559"/>
        <v>0</v>
      </c>
      <c r="HS88" s="43">
        <f t="shared" si="560"/>
        <v>0</v>
      </c>
      <c r="HT88" s="43">
        <f t="shared" si="561"/>
        <v>7.3867516705174294</v>
      </c>
      <c r="HU88" s="43">
        <f t="shared" si="562"/>
        <v>0</v>
      </c>
      <c r="HV88" s="43">
        <f t="shared" si="563"/>
        <v>0</v>
      </c>
      <c r="HW88" s="43">
        <f t="shared" si="564"/>
        <v>0</v>
      </c>
      <c r="HX88" s="43">
        <f t="shared" si="565"/>
        <v>0</v>
      </c>
      <c r="HY88" s="43">
        <f t="shared" si="566"/>
        <v>0</v>
      </c>
      <c r="HZ88" s="43">
        <f t="shared" si="567"/>
        <v>0</v>
      </c>
      <c r="IA88" s="43">
        <f t="shared" si="568"/>
        <v>0</v>
      </c>
      <c r="IB88" s="43">
        <f t="shared" si="569"/>
        <v>0</v>
      </c>
      <c r="IC88" s="43">
        <f t="shared" si="570"/>
        <v>0</v>
      </c>
      <c r="ID88" s="47">
        <f t="shared" si="571"/>
        <v>3.200000000000002</v>
      </c>
      <c r="IE88" s="43">
        <f t="shared" si="572"/>
        <v>0</v>
      </c>
      <c r="IF88" s="43">
        <f t="shared" si="573"/>
        <v>0</v>
      </c>
      <c r="IG88" s="43">
        <f t="shared" si="574"/>
        <v>0</v>
      </c>
      <c r="IH88" s="43">
        <f t="shared" si="575"/>
        <v>0</v>
      </c>
      <c r="II88" s="43">
        <f t="shared" si="576"/>
        <v>0</v>
      </c>
      <c r="IJ88" s="43">
        <f t="shared" si="577"/>
        <v>0</v>
      </c>
      <c r="IK88" s="43">
        <f t="shared" si="578"/>
        <v>0</v>
      </c>
      <c r="IL88" s="43">
        <f t="shared" si="579"/>
        <v>0</v>
      </c>
      <c r="IM88" s="43">
        <f t="shared" si="580"/>
        <v>0</v>
      </c>
      <c r="IN88" s="43">
        <f t="shared" si="581"/>
        <v>0</v>
      </c>
      <c r="IO88" s="43">
        <f t="shared" si="582"/>
        <v>0</v>
      </c>
      <c r="IP88" s="43">
        <f t="shared" si="583"/>
        <v>0</v>
      </c>
      <c r="IQ88" s="43">
        <f t="shared" si="584"/>
        <v>0</v>
      </c>
      <c r="IR88" s="43">
        <f t="shared" si="585"/>
        <v>0</v>
      </c>
      <c r="IS88" s="43">
        <f t="shared" si="586"/>
        <v>0</v>
      </c>
      <c r="IT88" s="43">
        <f t="shared" si="587"/>
        <v>0</v>
      </c>
      <c r="IU88" s="43">
        <f t="shared" si="588"/>
        <v>0</v>
      </c>
      <c r="IV88" s="43">
        <f t="shared" si="589"/>
        <v>0</v>
      </c>
      <c r="IW88" s="43">
        <f t="shared" si="590"/>
        <v>0</v>
      </c>
      <c r="IX88" s="43">
        <f t="shared" si="591"/>
        <v>0</v>
      </c>
      <c r="IY88" s="43">
        <f t="shared" si="592"/>
        <v>0</v>
      </c>
      <c r="IZ88" s="47">
        <f t="shared" si="593"/>
        <v>3.200000000000002</v>
      </c>
      <c r="JA88" s="43" t="e">
        <f t="shared" si="690"/>
        <v>#N/A</v>
      </c>
      <c r="JB88" s="43" t="e">
        <f t="shared" si="691"/>
        <v>#N/A</v>
      </c>
      <c r="JC88" s="43" t="e">
        <f t="shared" si="692"/>
        <v>#N/A</v>
      </c>
      <c r="JD88" s="43" t="e">
        <f t="shared" si="693"/>
        <v>#N/A</v>
      </c>
      <c r="JE88" s="43" t="e">
        <f t="shared" si="694"/>
        <v>#N/A</v>
      </c>
      <c r="JF88" s="43" t="e">
        <f t="shared" si="695"/>
        <v>#N/A</v>
      </c>
      <c r="JG88" s="43" t="e">
        <f t="shared" si="696"/>
        <v>#N/A</v>
      </c>
      <c r="JH88" s="43" t="e">
        <f t="shared" si="697"/>
        <v>#N/A</v>
      </c>
      <c r="JI88" s="43" t="e">
        <f t="shared" si="698"/>
        <v>#N/A</v>
      </c>
      <c r="JJ88" s="43" t="e">
        <f t="shared" si="699"/>
        <v>#N/A</v>
      </c>
      <c r="JK88" s="43" t="e">
        <f t="shared" si="700"/>
        <v>#N/A</v>
      </c>
      <c r="JL88" s="43" t="e">
        <f t="shared" si="701"/>
        <v>#N/A</v>
      </c>
      <c r="JM88" s="43" t="e">
        <f t="shared" si="702"/>
        <v>#N/A</v>
      </c>
      <c r="JN88" s="43" t="e">
        <f t="shared" si="703"/>
        <v>#N/A</v>
      </c>
      <c r="JO88" s="43" t="e">
        <f t="shared" si="704"/>
        <v>#N/A</v>
      </c>
      <c r="JP88" s="43" t="e">
        <f t="shared" si="705"/>
        <v>#N/A</v>
      </c>
      <c r="JQ88" s="43" t="e">
        <f t="shared" si="706"/>
        <v>#N/A</v>
      </c>
      <c r="JR88" s="43" t="e">
        <f t="shared" si="707"/>
        <v>#N/A</v>
      </c>
      <c r="JS88" s="43" t="e">
        <f t="shared" si="708"/>
        <v>#N/A</v>
      </c>
      <c r="JT88" s="43" t="e">
        <f t="shared" si="709"/>
        <v>#N/A</v>
      </c>
      <c r="JU88" s="43" t="e">
        <f t="shared" si="710"/>
        <v>#N/A</v>
      </c>
      <c r="JV88" s="47">
        <f t="shared" si="594"/>
        <v>3.200000000000002</v>
      </c>
      <c r="JW88" s="36">
        <f t="shared" si="595"/>
        <v>0</v>
      </c>
      <c r="JX88" s="36">
        <f t="shared" si="596"/>
        <v>0</v>
      </c>
      <c r="JY88" s="36">
        <f t="shared" si="597"/>
        <v>0</v>
      </c>
      <c r="JZ88" s="36">
        <f t="shared" si="598"/>
        <v>0</v>
      </c>
      <c r="KA88" s="36">
        <f t="shared" si="599"/>
        <v>0</v>
      </c>
      <c r="KB88" s="36">
        <f t="shared" si="600"/>
        <v>0</v>
      </c>
      <c r="KC88" s="36">
        <f t="shared" si="601"/>
        <v>0</v>
      </c>
      <c r="KD88" s="36">
        <f t="shared" si="602"/>
        <v>0</v>
      </c>
      <c r="KE88" s="36">
        <f t="shared" si="603"/>
        <v>0</v>
      </c>
      <c r="KF88" s="36">
        <f t="shared" si="604"/>
        <v>0</v>
      </c>
      <c r="KG88" s="36">
        <f t="shared" si="605"/>
        <v>0</v>
      </c>
      <c r="KH88" s="36">
        <f t="shared" si="606"/>
        <v>0</v>
      </c>
      <c r="KI88" s="36">
        <f t="shared" si="607"/>
        <v>0</v>
      </c>
      <c r="KJ88" s="36">
        <f t="shared" si="608"/>
        <v>0</v>
      </c>
      <c r="KK88" s="36">
        <f t="shared" si="609"/>
        <v>0</v>
      </c>
      <c r="KL88" s="36">
        <f t="shared" si="610"/>
        <v>0</v>
      </c>
      <c r="KM88" s="36">
        <f t="shared" si="611"/>
        <v>0</v>
      </c>
      <c r="KN88" s="36">
        <f t="shared" si="612"/>
        <v>0</v>
      </c>
      <c r="KO88" s="36">
        <f t="shared" si="613"/>
        <v>0</v>
      </c>
      <c r="KP88" s="36">
        <f t="shared" si="614"/>
        <v>0</v>
      </c>
      <c r="KQ88" s="36">
        <f t="shared" si="615"/>
        <v>0</v>
      </c>
      <c r="KR88" s="47">
        <f t="shared" si="616"/>
        <v>3.200000000000002</v>
      </c>
      <c r="KS88" s="1">
        <f t="shared" si="617"/>
        <v>1</v>
      </c>
      <c r="KT88" s="1">
        <f t="shared" si="618"/>
        <v>1</v>
      </c>
      <c r="KU88" s="1">
        <f t="shared" si="619"/>
        <v>1</v>
      </c>
      <c r="KV88" s="1">
        <f t="shared" si="620"/>
        <v>1</v>
      </c>
      <c r="KW88" s="1">
        <f t="shared" si="621"/>
        <v>1</v>
      </c>
      <c r="KX88" s="1">
        <f t="shared" si="622"/>
        <v>1</v>
      </c>
      <c r="KY88" s="1">
        <f t="shared" si="623"/>
        <v>1</v>
      </c>
      <c r="KZ88" s="1">
        <f t="shared" si="624"/>
        <v>1</v>
      </c>
      <c r="LA88" s="1">
        <f t="shared" si="625"/>
        <v>1</v>
      </c>
      <c r="LB88" s="1">
        <f t="shared" si="626"/>
        <v>1</v>
      </c>
      <c r="LC88" s="1">
        <f t="shared" si="627"/>
        <v>1</v>
      </c>
      <c r="LD88" s="1">
        <f t="shared" si="628"/>
        <v>1</v>
      </c>
      <c r="LE88" s="1">
        <f t="shared" si="629"/>
        <v>1</v>
      </c>
      <c r="LF88" s="1">
        <f t="shared" si="630"/>
        <v>1</v>
      </c>
      <c r="LG88" s="1">
        <f t="shared" si="631"/>
        <v>1</v>
      </c>
      <c r="LH88" s="1">
        <f t="shared" si="632"/>
        <v>1</v>
      </c>
      <c r="LI88" s="1">
        <f t="shared" si="633"/>
        <v>1</v>
      </c>
      <c r="LJ88" s="1">
        <f t="shared" si="634"/>
        <v>1</v>
      </c>
      <c r="LK88" s="1">
        <f t="shared" si="635"/>
        <v>1</v>
      </c>
      <c r="LL88" s="1">
        <f t="shared" si="636"/>
        <v>1</v>
      </c>
      <c r="LM88" s="1">
        <f t="shared" si="637"/>
        <v>1</v>
      </c>
      <c r="LN88" s="47">
        <f t="shared" si="638"/>
        <v>3.200000000000002</v>
      </c>
      <c r="LO88" s="43">
        <f t="shared" si="639"/>
        <v>0</v>
      </c>
      <c r="LP88" s="43">
        <f t="shared" si="640"/>
        <v>0</v>
      </c>
      <c r="LQ88" s="43">
        <f t="shared" si="641"/>
        <v>0</v>
      </c>
      <c r="LR88" s="43">
        <f t="shared" si="642"/>
        <v>0</v>
      </c>
      <c r="LS88" s="43">
        <f t="shared" si="643"/>
        <v>0</v>
      </c>
      <c r="LT88" s="43">
        <f t="shared" si="644"/>
        <v>0</v>
      </c>
      <c r="LU88" s="43">
        <f t="shared" si="645"/>
        <v>0</v>
      </c>
      <c r="LV88" s="43">
        <f t="shared" si="646"/>
        <v>0</v>
      </c>
      <c r="LW88" s="43">
        <f t="shared" si="647"/>
        <v>0</v>
      </c>
      <c r="LX88" s="43">
        <f t="shared" si="648"/>
        <v>0</v>
      </c>
      <c r="LY88" s="43">
        <f t="shared" si="649"/>
        <v>0</v>
      </c>
      <c r="LZ88" s="43">
        <f t="shared" si="650"/>
        <v>0</v>
      </c>
      <c r="MA88" s="43">
        <f t="shared" si="651"/>
        <v>0</v>
      </c>
      <c r="MB88" s="43">
        <f t="shared" si="652"/>
        <v>0</v>
      </c>
      <c r="MC88" s="43">
        <f t="shared" si="653"/>
        <v>0</v>
      </c>
      <c r="MD88" s="43">
        <f t="shared" si="654"/>
        <v>0</v>
      </c>
      <c r="ME88" s="43">
        <f t="shared" si="655"/>
        <v>0</v>
      </c>
      <c r="MF88" s="43">
        <f t="shared" si="656"/>
        <v>0</v>
      </c>
      <c r="MG88" s="43">
        <f t="shared" si="657"/>
        <v>0</v>
      </c>
      <c r="MH88" s="43">
        <f t="shared" si="658"/>
        <v>0</v>
      </c>
      <c r="MI88" s="43">
        <f t="shared" si="659"/>
        <v>0</v>
      </c>
      <c r="MJ88" s="47">
        <f t="shared" si="660"/>
        <v>3.200000000000002</v>
      </c>
      <c r="MK88" s="43" t="e">
        <f t="shared" si="500"/>
        <v>#N/A</v>
      </c>
      <c r="ML88" s="43" t="e">
        <f t="shared" si="711"/>
        <v>#N/A</v>
      </c>
      <c r="MM88" s="43" t="e">
        <f t="shared" si="712"/>
        <v>#N/A</v>
      </c>
      <c r="MN88" s="43" t="e">
        <f t="shared" si="713"/>
        <v>#N/A</v>
      </c>
      <c r="MO88" s="43" t="e">
        <f t="shared" si="714"/>
        <v>#N/A</v>
      </c>
      <c r="MP88" s="43" t="e">
        <f t="shared" si="715"/>
        <v>#N/A</v>
      </c>
      <c r="MQ88" s="43" t="e">
        <f t="shared" si="716"/>
        <v>#N/A</v>
      </c>
      <c r="MR88" s="43" t="e">
        <f t="shared" si="717"/>
        <v>#N/A</v>
      </c>
      <c r="MS88" s="43" t="e">
        <f t="shared" si="718"/>
        <v>#N/A</v>
      </c>
      <c r="MT88" s="43" t="e">
        <f t="shared" si="719"/>
        <v>#N/A</v>
      </c>
      <c r="MU88" s="43" t="e">
        <f t="shared" si="720"/>
        <v>#N/A</v>
      </c>
      <c r="MV88" s="43" t="e">
        <f t="shared" si="721"/>
        <v>#N/A</v>
      </c>
      <c r="MW88" s="43" t="e">
        <f t="shared" si="722"/>
        <v>#N/A</v>
      </c>
      <c r="MX88" s="43" t="e">
        <f t="shared" si="723"/>
        <v>#N/A</v>
      </c>
      <c r="MY88" s="43" t="e">
        <f t="shared" si="724"/>
        <v>#N/A</v>
      </c>
      <c r="MZ88" s="43" t="e">
        <f t="shared" si="725"/>
        <v>#N/A</v>
      </c>
      <c r="NA88" s="43" t="e">
        <f t="shared" si="726"/>
        <v>#N/A</v>
      </c>
      <c r="NB88" s="43" t="e">
        <f t="shared" si="727"/>
        <v>#N/A</v>
      </c>
      <c r="NC88" s="43" t="e">
        <f t="shared" si="728"/>
        <v>#N/A</v>
      </c>
      <c r="ND88" s="43" t="e">
        <f t="shared" si="729"/>
        <v>#N/A</v>
      </c>
      <c r="NE88" s="43" t="e">
        <f t="shared" si="730"/>
        <v>#N/A</v>
      </c>
      <c r="NF88" s="47">
        <f t="shared" si="661"/>
        <v>3.200000000000002</v>
      </c>
      <c r="NG88" s="43">
        <f>IF(OY87=0,MIN('Drive Train'!$F$35-FQ87*$C$19*'Drive Train'!$F$39,NG87+$C$39)-$C$7,IF(LO87-1&lt;=0,0,IF($C$37=Motors!$C$30,MAX(MAX(NG$8:NG87)*-1,NG87-$C$39),MAX(0,MAX(NG$8:NG87)*-1,NG87-$C$39))))</f>
        <v>0</v>
      </c>
      <c r="NH88" s="43">
        <f>IF(OZ87=0,MIN('Drive Train'!$F$35-FR87*$C$19*'Drive Train'!$F$39,NH87+$C$39)-$C$7,IF(LP87-1&lt;=0,0,IF($C$37=Motors!$C$30,MAX(MAX(NH$8:NH87)*-1,NH87-$C$39),MAX(0,MAX(NH$8:NH87)*-1,NH87-$C$39))))</f>
        <v>0</v>
      </c>
      <c r="NI88" s="43">
        <f>IF(PA87=0,MIN('Drive Train'!$F$35-FS87*$C$19*'Drive Train'!$F$39,NI87+$C$39)-$C$7,IF(LQ87-1&lt;=0,0,IF($C$37=Motors!$C$30,MAX(MAX(NI$8:NI87)*-1,NI87-$C$39),MAX(0,MAX(NI$8:NI87)*-1,NI87-$C$39))))</f>
        <v>0</v>
      </c>
      <c r="NJ88" s="43">
        <f>IF(PB87=0,MIN('Drive Train'!$F$35-FT87*$C$19*'Drive Train'!$F$39,NJ87+$C$39)-$C$7,IF(LR87-1&lt;=0,0,IF($C$37=Motors!$C$30,MAX(MAX(NJ$8:NJ87)*-1,NJ87-$C$39),MAX(0,MAX(NJ$8:NJ87)*-1,NJ87-$C$39))))</f>
        <v>0</v>
      </c>
      <c r="NK88" s="43">
        <f>IF(PC87=0,MIN('Drive Train'!$F$35-FU87*$C$19*'Drive Train'!$F$39,NK87+$C$39)-$C$7,IF(LS87-1&lt;=0,0,IF($C$37=Motors!$C$30,MAX(MAX(NK$8:NK87)*-1,NK87-$C$39),MAX(0,MAX(NK$8:NK87)*-1,NK87-$C$39))))</f>
        <v>0</v>
      </c>
      <c r="NL88" s="43">
        <f>IF(PD87=0,MIN('Drive Train'!$F$35-FV87*$C$19*'Drive Train'!$F$39,NL87+$C$39)-$C$7,IF(LT87-1&lt;=0,0,IF($C$37=Motors!$C$30,MAX(MAX(NL$8:NL87)*-1,NL87-$C$39),MAX(0,MAX(NL$8:NL87)*-1,NL87-$C$39))))</f>
        <v>0</v>
      </c>
      <c r="NM88" s="43">
        <f>IF(PE87=0,MIN('Drive Train'!$F$35-FW87*$C$19*'Drive Train'!$F$39,NM87+$C$39)-$C$7,IF(LU87-1&lt;=0,0,IF($C$37=Motors!$C$30,MAX(MAX(NM$8:NM87)*-1,NM87-$C$39),MAX(0,MAX(NM$8:NM87)*-1,NM87-$C$39))))</f>
        <v>0</v>
      </c>
      <c r="NN88" s="43">
        <f>IF(PF87=0,MIN('Drive Train'!$F$35-FX87*$C$19*'Drive Train'!$F$39,NN87+$C$39)-$C$7,IF(LV87-1&lt;=0,0,IF($C$37=Motors!$C$30,MAX(MAX(NN$8:NN87)*-1,NN87-$C$39),MAX(0,MAX(NN$8:NN87)*-1,NN87-$C$39))))</f>
        <v>0</v>
      </c>
      <c r="NO88" s="43">
        <f>IF(PG87=0,MIN('Drive Train'!$F$35-FY87*$C$19*'Drive Train'!$F$39,NO87+$C$39)-$C$7,IF(LW87-1&lt;=0,0,IF($C$37=Motors!$C$30,MAX(MAX(NO$8:NO87)*-1,NO87-$C$39),MAX(0,MAX(NO$8:NO87)*-1,NO87-$C$39))))</f>
        <v>0</v>
      </c>
      <c r="NP88" s="43">
        <f>IF(PH87=0,MIN('Drive Train'!$F$35-FZ87*$C$19*'Drive Train'!$F$39,NP87+$C$39)-$C$7,IF(LX87-1&lt;=0,0,IF($C$37=Motors!$C$30,MAX(MAX(NP$8:NP87)*-1,NP87-$C$39),MAX(0,MAX(NP$8:NP87)*-1,NP87-$C$39))))</f>
        <v>0</v>
      </c>
      <c r="NQ88" s="43">
        <f>IF(PI87=0,MIN('Drive Train'!$F$35-GA87*$C$19*'Drive Train'!$F$39,NQ87+$C$39)-$C$7,IF(LY87-1&lt;=0,0,IF($C$37=Motors!$C$30,MAX(MAX(NQ$8:NQ87)*-1,NQ87-$C$39),MAX(0,MAX(NQ$8:NQ87)*-1,NQ87-$C$39))))</f>
        <v>0</v>
      </c>
      <c r="NR88" s="43">
        <f>IF(PJ87=0,MIN('Drive Train'!$F$35-GB87*$C$19*'Drive Train'!$F$39,NR87+$C$39)-$C$7,IF(LZ87-1&lt;=0,0,IF($C$37=Motors!$C$30,MAX(MAX(NR$8:NR87)*-1,NR87-$C$39),MAX(0,MAX(NR$8:NR87)*-1,NR87-$C$39))))</f>
        <v>0</v>
      </c>
      <c r="NS88" s="43">
        <f>IF(PK87=0,MIN('Drive Train'!$F$35-GC87*$C$19*'Drive Train'!$F$39,NS87+$C$39)-$C$7,IF(MA87-1&lt;=0,0,IF($C$37=Motors!$C$30,MAX(MAX(NS$8:NS87)*-1,NS87-$C$39),MAX(0,MAX(NS$8:NS87)*-1,NS87-$C$39))))</f>
        <v>0</v>
      </c>
      <c r="NT88" s="43">
        <f>IF(PL87=0,MIN('Drive Train'!$F$35-GD87*$C$19*'Drive Train'!$F$39,NT87+$C$39)-$C$7,IF(MB87-1&lt;=0,0,IF($C$37=Motors!$C$30,MAX(MAX(NT$8:NT87)*-1,NT87-$C$39),MAX(0,MAX(NT$8:NT87)*-1,NT87-$C$39))))</f>
        <v>0</v>
      </c>
      <c r="NU88" s="43">
        <f>IF(PM87=0,MIN('Drive Train'!$F$35-GE87*$C$19*'Drive Train'!$F$39,NU87+$C$39)-$C$7,IF(MC87-1&lt;=0,0,IF($C$37=Motors!$C$30,MAX(MAX(NU$8:NU87)*-1,NU87-$C$39),MAX(0,MAX(NU$8:NU87)*-1,NU87-$C$39))))</f>
        <v>0</v>
      </c>
      <c r="NV88" s="43">
        <f>IF(PN87=0,MIN('Drive Train'!$F$35-GF87*$C$19*'Drive Train'!$F$39,NV87+$C$39)-$C$7,IF(MD87-1&lt;=0,0,IF($C$37=Motors!$C$30,MAX(MAX(NV$8:NV87)*-1,NV87-$C$39),MAX(0,MAX(NV$8:NV87)*-1,NV87-$C$39))))</f>
        <v>0</v>
      </c>
      <c r="NW88" s="43">
        <f>IF(PO87=0,MIN('Drive Train'!$F$35-GG87*$C$19*'Drive Train'!$F$39,NW87+$C$39)-$C$7,IF(ME87-1&lt;=0,0,IF($C$37=Motors!$C$30,MAX(MAX(NW$8:NW87)*-1,NW87-$C$39),MAX(0,MAX(NW$8:NW87)*-1,NW87-$C$39))))</f>
        <v>0</v>
      </c>
      <c r="NX88" s="43">
        <f>IF(PP87=0,MIN('Drive Train'!$F$35-GH87*$C$19*'Drive Train'!$F$39,NX87+$C$39)-$C$7,IF(MF87-1&lt;=0,0,IF($C$37=Motors!$C$30,MAX(MAX(NX$8:NX87)*-1,NX87-$C$39),MAX(0,MAX(NX$8:NX87)*-1,NX87-$C$39))))</f>
        <v>0</v>
      </c>
      <c r="NY88" s="43">
        <f>IF(PQ87=0,MIN('Drive Train'!$F$35-GI87*$C$19*'Drive Train'!$F$39,NY87+$C$39)-$C$7,IF(MG87-1&lt;=0,0,IF($C$37=Motors!$C$30,MAX(MAX(NY$8:NY87)*-1,NY87-$C$39),MAX(0,MAX(NY$8:NY87)*-1,NY87-$C$39))))</f>
        <v>0</v>
      </c>
      <c r="NZ88" s="43">
        <f>IF(PR87=0,MIN('Drive Train'!$F$35-GJ87*$C$19*'Drive Train'!$F$39,NZ87+$C$39)-$C$7,IF(MH87-1&lt;=0,0,IF($C$37=Motors!$C$30,MAX(MAX(NZ$8:NZ87)*-1,NZ87-$C$39),MAX(0,MAX(NZ$8:NZ87)*-1,NZ87-$C$39))))</f>
        <v>0</v>
      </c>
      <c r="OA88" s="43">
        <f>IF(PS87=0,MIN('Drive Train'!$F$35-GK87*$C$19*'Drive Train'!$F$39,OA87+$C$39)-$C$7,IF(MI87-1&lt;=0,0,IF($C$37=Motors!$C$30,MAX(MAX(OA$8:OA87)*-1,OA87-$C$39),MAX(0,MAX(OA$8:OA87)*-1,OA87-$C$39))))</f>
        <v>0</v>
      </c>
      <c r="OB88" s="47">
        <f t="shared" si="662"/>
        <v>3.200000000000002</v>
      </c>
      <c r="OC88" s="43">
        <f>'Drive Train'!$F$35-(FQ88*$C$13)*$C$19*'Drive Train'!$F$39</f>
        <v>12.4</v>
      </c>
      <c r="OD88" s="43">
        <f>'Drive Train'!$F$35-(FR88*$C$13)*$C$19*'Drive Train'!$F$39</f>
        <v>12.4</v>
      </c>
      <c r="OE88" s="43">
        <f>'Drive Train'!$F$35-(FS88*$C$13)*$C$19*'Drive Train'!$F$39</f>
        <v>12.4</v>
      </c>
      <c r="OF88" s="43">
        <f>'Drive Train'!$F$35-(FT88*$C$13)*$C$19*'Drive Train'!$F$39</f>
        <v>12.4</v>
      </c>
      <c r="OG88" s="43">
        <f>'Drive Train'!$F$35-(FU88*$C$13)*$C$19*'Drive Train'!$F$39</f>
        <v>12.4</v>
      </c>
      <c r="OH88" s="43">
        <f>'Drive Train'!$F$35-(FV88*$C$13)*$C$19*'Drive Train'!$F$39</f>
        <v>12.4</v>
      </c>
      <c r="OI88" s="43">
        <f>'Drive Train'!$F$35-(FW88*$C$13)*$C$19*'Drive Train'!$F$39</f>
        <v>12.4</v>
      </c>
      <c r="OJ88" s="43">
        <f>'Drive Train'!$F$35-(FX88*$C$13)*$C$19*'Drive Train'!$F$39</f>
        <v>12.4</v>
      </c>
      <c r="OK88" s="43">
        <f>'Drive Train'!$F$35-(FY88*$C$13)*$C$19*'Drive Train'!$F$39</f>
        <v>12.4</v>
      </c>
      <c r="OL88" s="43">
        <f>'Drive Train'!$F$35-(FZ88*$C$13)*$C$19*'Drive Train'!$F$39</f>
        <v>12.4</v>
      </c>
      <c r="OM88" s="43">
        <f>'Drive Train'!$F$35-(GA88*$C$13)*$C$19*'Drive Train'!$F$39</f>
        <v>12.4</v>
      </c>
      <c r="ON88" s="43">
        <f>'Drive Train'!$F$35-(GB88*$C$13)*$C$19*'Drive Train'!$F$39</f>
        <v>12.4</v>
      </c>
      <c r="OO88" s="43">
        <f>'Drive Train'!$F$35-(GC88*$C$13)*$C$19*'Drive Train'!$F$39</f>
        <v>12.4</v>
      </c>
      <c r="OP88" s="43">
        <f>'Drive Train'!$F$35-(GD88*$C$13)*$C$19*'Drive Train'!$F$39</f>
        <v>12.4</v>
      </c>
      <c r="OQ88" s="43">
        <f>'Drive Train'!$F$35-(GE88*$C$13)*$C$19*'Drive Train'!$F$39</f>
        <v>12.4</v>
      </c>
      <c r="OR88" s="43">
        <f>'Drive Train'!$F$35-(GF88*$C$13)*$C$19*'Drive Train'!$F$39</f>
        <v>12.4</v>
      </c>
      <c r="OS88" s="43">
        <f>'Drive Train'!$F$35-(GG88*$C$13)*$C$19*'Drive Train'!$F$39</f>
        <v>12.4</v>
      </c>
      <c r="OT88" s="43">
        <f>'Drive Train'!$F$35-(GH88*$C$13)*$C$19*'Drive Train'!$F$39</f>
        <v>12.4</v>
      </c>
      <c r="OU88" s="43">
        <f>'Drive Train'!$F$35-(GI88*$C$13)*$C$19*'Drive Train'!$F$39</f>
        <v>12.4</v>
      </c>
      <c r="OV88" s="43">
        <f>'Drive Train'!$F$35-(GJ88*$C$13)*$C$19*'Drive Train'!$F$39</f>
        <v>12.4</v>
      </c>
      <c r="OW88" s="43">
        <f>'Drive Train'!$F$35-(GK88*$C$13)*$C$19*'Drive Train'!$F$39</f>
        <v>12.4</v>
      </c>
      <c r="OX88" s="47">
        <f t="shared" si="663"/>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190">
        <f t="shared" si="664"/>
        <v>3.200000000000002</v>
      </c>
      <c r="PU88" s="43">
        <f t="shared" si="665"/>
        <v>15.29521453649356</v>
      </c>
      <c r="PV88" s="43">
        <f t="shared" si="666"/>
        <v>22.900200336135644</v>
      </c>
      <c r="PW88" s="43">
        <f t="shared" si="667"/>
        <v>19.659205245198354</v>
      </c>
      <c r="PX88" s="43">
        <f t="shared" si="668"/>
        <v>15.922362554936914</v>
      </c>
      <c r="PY88" s="43">
        <f t="shared" si="669"/>
        <v>13.997470007769731</v>
      </c>
      <c r="PZ88" s="43">
        <f t="shared" si="670"/>
        <v>12.208295022960858</v>
      </c>
      <c r="QA88" s="43">
        <f t="shared" si="671"/>
        <v>11.812774381794295</v>
      </c>
      <c r="QB88" s="43">
        <f t="shared" si="672"/>
        <v>11.153060367918922</v>
      </c>
      <c r="QC88" s="43">
        <f t="shared" si="673"/>
        <v>10.945422930559467</v>
      </c>
      <c r="QD88" s="43">
        <f t="shared" si="674"/>
        <v>10.744299234348867</v>
      </c>
      <c r="QE88" s="43">
        <f t="shared" si="675"/>
        <v>10.598935127087987</v>
      </c>
      <c r="QF88" s="43">
        <f t="shared" si="676"/>
        <v>14.547056930631658</v>
      </c>
      <c r="QG88" s="43">
        <f t="shared" si="677"/>
        <v>14.869846649016338</v>
      </c>
      <c r="QH88" s="43">
        <f t="shared" si="678"/>
        <v>15.34277343263344</v>
      </c>
      <c r="QI88" s="43">
        <f t="shared" si="679"/>
        <v>15.225720822529869</v>
      </c>
      <c r="QJ88" s="43">
        <f t="shared" si="680"/>
        <v>15.866407696386977</v>
      </c>
      <c r="QK88" s="43">
        <f t="shared" si="681"/>
        <v>16.23173898600314</v>
      </c>
      <c r="QL88" s="43">
        <f t="shared" si="682"/>
        <v>16.322777686005129</v>
      </c>
      <c r="QM88" s="43">
        <f t="shared" si="683"/>
        <v>16.11264101882972</v>
      </c>
      <c r="QN88" s="43">
        <f t="shared" si="684"/>
        <v>16.187403996628273</v>
      </c>
      <c r="QO88" s="43">
        <f t="shared" si="685"/>
        <v>16.005121974387158</v>
      </c>
      <c r="QP88" s="47">
        <f t="shared" si="686"/>
        <v>3.200000000000002</v>
      </c>
      <c r="QQ88" s="43">
        <f t="shared" si="501"/>
        <v>0</v>
      </c>
      <c r="QR88" s="43">
        <f t="shared" si="502"/>
        <v>0</v>
      </c>
      <c r="QS88" s="43">
        <f t="shared" si="503"/>
        <v>0</v>
      </c>
      <c r="QT88" s="43">
        <f t="shared" si="504"/>
        <v>0</v>
      </c>
      <c r="QU88" s="43">
        <f t="shared" si="505"/>
        <v>0</v>
      </c>
      <c r="QV88" s="43">
        <f t="shared" si="506"/>
        <v>0</v>
      </c>
      <c r="QW88" s="43">
        <f t="shared" si="507"/>
        <v>0</v>
      </c>
      <c r="QX88" s="43">
        <f t="shared" si="508"/>
        <v>0</v>
      </c>
      <c r="QY88" s="43">
        <f t="shared" si="509"/>
        <v>0</v>
      </c>
      <c r="QZ88" s="43">
        <f t="shared" si="510"/>
        <v>0</v>
      </c>
      <c r="RA88" s="43">
        <f t="shared" si="511"/>
        <v>0</v>
      </c>
      <c r="RB88" s="43">
        <f t="shared" si="512"/>
        <v>0</v>
      </c>
      <c r="RC88" s="43">
        <f t="shared" si="513"/>
        <v>0</v>
      </c>
      <c r="RD88" s="43">
        <f t="shared" si="514"/>
        <v>0</v>
      </c>
      <c r="RE88" s="43">
        <f t="shared" si="515"/>
        <v>0</v>
      </c>
      <c r="RF88" s="43">
        <f t="shared" si="516"/>
        <v>0</v>
      </c>
      <c r="RG88" s="43">
        <f t="shared" si="517"/>
        <v>0</v>
      </c>
      <c r="RH88" s="43">
        <f t="shared" si="518"/>
        <v>0</v>
      </c>
      <c r="RI88" s="43">
        <f t="shared" si="519"/>
        <v>0</v>
      </c>
      <c r="RJ88" s="43">
        <f t="shared" si="520"/>
        <v>0</v>
      </c>
      <c r="RK88" s="43">
        <f t="shared" si="521"/>
        <v>0</v>
      </c>
      <c r="RL88" s="47">
        <f t="shared" si="687"/>
        <v>3.200000000000002</v>
      </c>
      <c r="RM88" s="2">
        <f>IF(AND(LO88&gt;=LO$6*'Drive Train'!$AA$52,LO88&lt;=LO$6*'Drive Train'!$AA$53,KS88=0,JW88=0,EU88&gt;0),$C$17,0)</f>
        <v>0</v>
      </c>
      <c r="RN88" s="2">
        <f>IF(AND(LP88&gt;=LP$6*'Drive Train'!$AA$52,LP88&lt;=LP$6*'Drive Train'!$AA$53,KT88=0,JX88=0,EV88&gt;0),$C$17,0)</f>
        <v>0</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v>
      </c>
      <c r="RY88" s="2">
        <f>IF(AND(MA88&gt;=MA$6*'Drive Train'!$AA$52,MA88&lt;=MA$6*'Drive Train'!$AA$53,LE88=0,KI88=0,FG88&gt;0),$C$17,0)</f>
        <v>0</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688"/>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689"/>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52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47">
        <f t="shared" si="523"/>
        <v>3.240000000000002</v>
      </c>
      <c r="AO89" s="36">
        <f>LO89*12*60/(PI() * 'Drive Train'!$F$15)/S$6*ABS(S89)</f>
        <v>0</v>
      </c>
      <c r="AP89" s="36">
        <f>LP89*12*60/(PI() * 'Drive Train'!$F$15)/T$6*ABS(T89)</f>
        <v>0</v>
      </c>
      <c r="AQ89" s="36">
        <f>LQ89*12*60/(PI() * 'Drive Train'!$F$15)/U$6*ABS(U89)</f>
        <v>0</v>
      </c>
      <c r="AR89" s="36">
        <f>LR89*12*60/(PI() * 'Drive Train'!$F$15)/V$6*ABS(V89)</f>
        <v>0</v>
      </c>
      <c r="AS89" s="36">
        <f>LS89*12*60/(PI() * 'Drive Train'!$F$15)/W$6*ABS(W89)</f>
        <v>0</v>
      </c>
      <c r="AT89" s="36">
        <f>LT89*12*60/(PI() * 'Drive Train'!$F$15)/X$6*ABS(X89)</f>
        <v>0</v>
      </c>
      <c r="AU89" s="36">
        <f>LU89*12*60/(PI() * 'Drive Train'!$F$15)/Y$6*ABS(Y89)</f>
        <v>0</v>
      </c>
      <c r="AV89" s="36">
        <f>LV89*12*60/(PI() * 'Drive Train'!$F$15)/Z$6*ABS(Z89)</f>
        <v>0</v>
      </c>
      <c r="AW89" s="36">
        <f>LW89*12*60/(PI() * 'Drive Train'!$F$15)/AA$6*ABS(AA89)</f>
        <v>0</v>
      </c>
      <c r="AX89" s="36">
        <f>LX89*12*60/(PI() * 'Drive Train'!$F$15)/AB$6*ABS(AB89)</f>
        <v>0</v>
      </c>
      <c r="AY89" s="36">
        <f>LY89*12*60/(PI() * 'Drive Train'!$F$15)/AC$6*ABS(AC89)</f>
        <v>0</v>
      </c>
      <c r="AZ89" s="36">
        <f>LZ89*12*60/(PI() * 'Drive Train'!$F$15)/AD$6*ABS(AD89)</f>
        <v>0</v>
      </c>
      <c r="BA89" s="36">
        <f>MA89*12*60/(PI() * 'Drive Train'!$F$15)/AE$6*ABS(AE89)</f>
        <v>0</v>
      </c>
      <c r="BB89" s="36">
        <f>MB89*12*60/(PI() * 'Drive Train'!$F$15)/AF$6*ABS(AF89)</f>
        <v>0</v>
      </c>
      <c r="BC89" s="36">
        <f>MC89*12*60/(PI() * 'Drive Train'!$F$15)/AG$6*ABS(AG89)</f>
        <v>0</v>
      </c>
      <c r="BD89" s="36">
        <f>MD89*12*60/(PI() * 'Drive Train'!$F$15)/AH$6*ABS(AH89)</f>
        <v>0</v>
      </c>
      <c r="BE89" s="36">
        <f>ME89*12*60/(PI() * 'Drive Train'!$F$15)/AI$6*ABS(AI89)</f>
        <v>0</v>
      </c>
      <c r="BF89" s="36">
        <f>MF89*12*60/(PI() * 'Drive Train'!$F$15)/AJ$6*ABS(AJ89)</f>
        <v>0</v>
      </c>
      <c r="BG89" s="36">
        <f>MG89*12*60/(PI() * 'Drive Train'!$F$15)/AK$6*ABS(AK89)</f>
        <v>0</v>
      </c>
      <c r="BH89" s="36">
        <f>MH89*12*60/(PI() * 'Drive Train'!$F$15)/AL$6*ABS(AL89)</f>
        <v>0</v>
      </c>
      <c r="BI89" s="36">
        <f>MI89*12*60/(PI() * 'Drive Train'!$F$15)/AM$6*ABS(AM89)</f>
        <v>0</v>
      </c>
      <c r="BJ89" s="47">
        <f t="shared" si="455"/>
        <v>3.240000000000002</v>
      </c>
      <c r="BK89" s="2">
        <f>IF(OR(KS88=1,AND($C$37=Motors!$C$32,OY88=1)),0,IF(NG89=0,-(CG88+$C$15)/($C$14-$C$15)*$C$12,($C$11*S89-AO89)/($C$11*S89)*$C$12*S89))</f>
        <v>0</v>
      </c>
      <c r="BL89" s="2">
        <f>IF(OR(KT88=1,AND($C$37=Motors!$C$32,OZ88=1)),0,IF(NH89=0,-(CH88+$C$15)/($C$14-$C$15)*$C$12,($C$11*T89-AP89)/($C$11*T89)*$C$12*T89))</f>
        <v>0</v>
      </c>
      <c r="BM89" s="2">
        <f>IF(OR(KU88=1,AND($C$37=Motors!$C$32,PA88=1)),0,IF(NI89=0,-(CI88+$C$15)/($C$14-$C$15)*$C$12,($C$11*U89-AQ89)/($C$11*U89)*$C$12*U89))</f>
        <v>0</v>
      </c>
      <c r="BN89" s="2">
        <f>IF(OR(KV88=1,AND($C$37=Motors!$C$32,PB88=1)),0,IF(NJ89=0,-(CJ88+$C$15)/($C$14-$C$15)*$C$12,($C$11*V89-AR89)/($C$11*V89)*$C$12*V89))</f>
        <v>0</v>
      </c>
      <c r="BO89" s="2">
        <f>IF(OR(KW88=1,AND($C$37=Motors!$C$32,PC88=1)),0,IF(NK89=0,-(CK88+$C$15)/($C$14-$C$15)*$C$12,($C$11*W89-AS89)/($C$11*W89)*$C$12*W89))</f>
        <v>0</v>
      </c>
      <c r="BP89" s="2">
        <f>IF(OR(KX88=1,AND($C$37=Motors!$C$32,PD88=1)),0,IF(NL89=0,-(CL88+$C$15)/($C$14-$C$15)*$C$12,($C$11*X89-AT89)/($C$11*X89)*$C$12*X89))</f>
        <v>0</v>
      </c>
      <c r="BQ89" s="2">
        <f>IF(OR(KY88=1,AND($C$37=Motors!$C$32,PE88=1)),0,IF(NM89=0,-(CM88+$C$15)/($C$14-$C$15)*$C$12,($C$11*Y89-AU89)/($C$11*Y89)*$C$12*Y89))</f>
        <v>0</v>
      </c>
      <c r="BR89" s="2">
        <f>IF(OR(KZ88=1,AND($C$37=Motors!$C$32,PF88=1)),0,IF(NN89=0,-(CN88+$C$15)/($C$14-$C$15)*$C$12,($C$11*Z89-AV89)/($C$11*Z89)*$C$12*Z89))</f>
        <v>0</v>
      </c>
      <c r="BS89" s="2">
        <f>IF(OR(LA88=1,AND($C$37=Motors!$C$32,PG88=1)),0,IF(NO89=0,-(CO88+$C$15)/($C$14-$C$15)*$C$12,($C$11*AA89-AW89)/($C$11*AA89)*$C$12*AA89))</f>
        <v>0</v>
      </c>
      <c r="BT89" s="2">
        <f>IF(OR(LB88=1,AND($C$37=Motors!$C$32,PH88=1)),0,IF(NP89=0,-(CP88+$C$15)/($C$14-$C$15)*$C$12,($C$11*AB89-AX89)/($C$11*AB89)*$C$12*AB89))</f>
        <v>0</v>
      </c>
      <c r="BU89" s="2">
        <f>IF(OR(LC88=1,AND($C$37=Motors!$C$32,PI88=1)),0,IF(NQ89=0,-(CQ88+$C$15)/($C$14-$C$15)*$C$12,($C$11*AC89-AY89)/($C$11*AC89)*$C$12*AC89))</f>
        <v>0</v>
      </c>
      <c r="BV89" s="2">
        <f>IF(OR(LD88=1,AND($C$37=Motors!$C$32,PJ88=1)),0,IF(NR89=0,-(CR88+$C$15)/($C$14-$C$15)*$C$12,($C$11*AD89-AZ89)/($C$11*AD89)*$C$12*AD89))</f>
        <v>0</v>
      </c>
      <c r="BW89" s="2">
        <f>IF(OR(LE88=1,AND($C$37=Motors!$C$32,PK88=1)),0,IF(NS89=0,-(CS88+$C$15)/($C$14-$C$15)*$C$12,($C$11*AE89-BA89)/($C$11*AE89)*$C$12*AE89))</f>
        <v>0</v>
      </c>
      <c r="BX89" s="2">
        <f>IF(OR(LF88=1,AND($C$37=Motors!$C$32,PL88=1)),0,IF(NT89=0,-(CT88+$C$15)/($C$14-$C$15)*$C$12,($C$11*AF89-BB89)/($C$11*AF89)*$C$12*AF89))</f>
        <v>0</v>
      </c>
      <c r="BY89" s="2">
        <f>IF(OR(LG88=1,AND($C$37=Motors!$C$32,PM88=1)),0,IF(NU89=0,-(CU88+$C$15)/($C$14-$C$15)*$C$12,($C$11*AG89-BC89)/($C$11*AG89)*$C$12*AG89))</f>
        <v>0</v>
      </c>
      <c r="BZ89" s="2">
        <f>IF(OR(LH88=1,AND($C$37=Motors!$C$32,PN88=1)),0,IF(NV89=0,-(CV88+$C$15)/($C$14-$C$15)*$C$12,($C$11*AH89-BD89)/($C$11*AH89)*$C$12*AH89))</f>
        <v>0</v>
      </c>
      <c r="CA89" s="2">
        <f>IF(OR(LI88=1,AND($C$37=Motors!$C$32,PO88=1)),0,IF(NW89=0,-(CW88+$C$15)/($C$14-$C$15)*$C$12,($C$11*AI89-BE89)/($C$11*AI89)*$C$12*AI89))</f>
        <v>0</v>
      </c>
      <c r="CB89" s="2">
        <f>IF(OR(LJ88=1,AND($C$37=Motors!$C$32,PP88=1)),0,IF(NX89=0,-(CX88+$C$15)/($C$14-$C$15)*$C$12,($C$11*AJ89-BF89)/($C$11*AJ89)*$C$12*AJ89))</f>
        <v>0</v>
      </c>
      <c r="CC89" s="2">
        <f>IF(OR(LK88=1,AND($C$37=Motors!$C$32,PQ88=1)),0,IF(NY89=0,-(CY88+$C$15)/($C$14-$C$15)*$C$12,($C$11*AK89-BG89)/($C$11*AK89)*$C$12*AK89))</f>
        <v>0</v>
      </c>
      <c r="CD89" s="2">
        <f>IF(OR(LL88=1,AND($C$37=Motors!$C$32,PR88=1)),0,IF(NZ89=0,-(CZ88+$C$15)/($C$14-$C$15)*$C$12,($C$11*AL89-BH89)/($C$11*AL89)*$C$12*AL89))</f>
        <v>0</v>
      </c>
      <c r="CE89" s="2">
        <f>IF(OR(LM88=1,AND($C$37=Motors!$C$32,PS88=1)),0,IF(OA89=0,-(DA88+$C$15)/($C$14-$C$15)*$C$12,($C$11*AM89-BI89)/($C$11*AM89)*$C$12*AM89))</f>
        <v>0</v>
      </c>
      <c r="CF89" s="47">
        <f t="shared" si="456"/>
        <v>3.240000000000002</v>
      </c>
      <c r="CG89" s="43">
        <f>IF(AND(KS88=1,OY88=1),0,ABS(BK89/$C$12*($C$14-$C$15)+$C$15) *'Drive Train'!$AA$49 + CG88*(1-'Drive Train'!$AA$49))</f>
        <v>0</v>
      </c>
      <c r="CH89" s="43">
        <f>IF(AND(KT88=1,OZ88=1),0,ABS(BL89/$C$12*($C$14-$C$15)+$C$15) *'Drive Train'!$AA$49 + CH88*(1-'Drive Train'!$AA$49))</f>
        <v>0</v>
      </c>
      <c r="CI89" s="43">
        <f>IF(AND(KU88=1,PA88=1),0,ABS(BM89/$C$12*($C$14-$C$15)+$C$15) *'Drive Train'!$AA$49 + CI88*(1-'Drive Train'!$AA$49))</f>
        <v>0</v>
      </c>
      <c r="CJ89" s="43">
        <f>IF(AND(KV88=1,PB88=1),0,ABS(BN89/$C$12*($C$14-$C$15)+$C$15) *'Drive Train'!$AA$49 + CJ88*(1-'Drive Train'!$AA$49))</f>
        <v>0</v>
      </c>
      <c r="CK89" s="43">
        <f>IF(AND(KW88=1,PC88=1),0,ABS(BO89/$C$12*($C$14-$C$15)+$C$15) *'Drive Train'!$AA$49 + CK88*(1-'Drive Train'!$AA$49))</f>
        <v>0</v>
      </c>
      <c r="CL89" s="43">
        <f>IF(AND(KX88=1,PD88=1),0,ABS(BP89/$C$12*($C$14-$C$15)+$C$15) *'Drive Train'!$AA$49 + CL88*(1-'Drive Train'!$AA$49))</f>
        <v>0</v>
      </c>
      <c r="CM89" s="43">
        <f>IF(AND(KY88=1,PE88=1),0,ABS(BQ89/$C$12*($C$14-$C$15)+$C$15) *'Drive Train'!$AA$49 + CM88*(1-'Drive Train'!$AA$49))</f>
        <v>0</v>
      </c>
      <c r="CN89" s="43">
        <f>IF(AND(KZ88=1,PF88=1),0,ABS(BR89/$C$12*($C$14-$C$15)+$C$15) *'Drive Train'!$AA$49 + CN88*(1-'Drive Train'!$AA$49))</f>
        <v>0</v>
      </c>
      <c r="CO89" s="43">
        <f>IF(AND(LA88=1,PG88=1),0,ABS(BS89/$C$12*($C$14-$C$15)+$C$15) *'Drive Train'!$AA$49 + CO88*(1-'Drive Train'!$AA$49))</f>
        <v>0</v>
      </c>
      <c r="CP89" s="43">
        <f>IF(AND(LB88=1,PH88=1),0,ABS(BT89/$C$12*($C$14-$C$15)+$C$15) *'Drive Train'!$AA$49 + CP88*(1-'Drive Train'!$AA$49))</f>
        <v>0</v>
      </c>
      <c r="CQ89" s="43">
        <f>IF(AND(LC88=1,PI88=1),0,ABS(BU89/$C$12*($C$14-$C$15)+$C$15) *'Drive Train'!$AA$49 + CQ88*(1-'Drive Train'!$AA$49))</f>
        <v>0</v>
      </c>
      <c r="CR89" s="43">
        <f>IF(AND(LD88=1,PJ88=1),0,ABS(BV89/$C$12*($C$14-$C$15)+$C$15) *'Drive Train'!$AA$49 + CR88*(1-'Drive Train'!$AA$49))</f>
        <v>0</v>
      </c>
      <c r="CS89" s="43">
        <f>IF(AND(LE88=1,PK88=1),0,ABS(BW89/$C$12*($C$14-$C$15)+$C$15) *'Drive Train'!$AA$49 + CS88*(1-'Drive Train'!$AA$49))</f>
        <v>0</v>
      </c>
      <c r="CT89" s="43">
        <f>IF(AND(LF88=1,PL88=1),0,ABS(BX89/$C$12*($C$14-$C$15)+$C$15) *'Drive Train'!$AA$49 + CT88*(1-'Drive Train'!$AA$49))</f>
        <v>0</v>
      </c>
      <c r="CU89" s="43">
        <f>IF(AND(LG88=1,PM88=1),0,ABS(BY89/$C$12*($C$14-$C$15)+$C$15) *'Drive Train'!$AA$49 + CU88*(1-'Drive Train'!$AA$49))</f>
        <v>0</v>
      </c>
      <c r="CV89" s="43">
        <f>IF(AND(LH88=1,PN88=1),0,ABS(BZ89/$C$12*($C$14-$C$15)+$C$15) *'Drive Train'!$AA$49 + CV88*(1-'Drive Train'!$AA$49))</f>
        <v>0</v>
      </c>
      <c r="CW89" s="43">
        <f>IF(AND(LI88=1,PO88=1),0,ABS(CA89/$C$12*($C$14-$C$15)+$C$15) *'Drive Train'!$AA$49 + CW88*(1-'Drive Train'!$AA$49))</f>
        <v>0</v>
      </c>
      <c r="CX89" s="43">
        <f>IF(AND(LJ88=1,PP88=1),0,ABS(CB89/$C$12*($C$14-$C$15)+$C$15) *'Drive Train'!$AA$49 + CX88*(1-'Drive Train'!$AA$49))</f>
        <v>0</v>
      </c>
      <c r="CY89" s="43">
        <f>IF(AND(LK88=1,PQ88=1),0,ABS(CC89/$C$12*($C$14-$C$15)+$C$15) *'Drive Train'!$AA$49 + CY88*(1-'Drive Train'!$AA$49))</f>
        <v>0</v>
      </c>
      <c r="CZ89" s="43">
        <f>IF(AND(LL88=1,PR88=1),0,ABS(CD89/$C$12*($C$14-$C$15)+$C$15) *'Drive Train'!$AA$49 + CZ88*(1-'Drive Train'!$AA$49))</f>
        <v>0</v>
      </c>
      <c r="DA89" s="43">
        <f>IF(AND(LM88=1,PS88=1),0,ABS(CE89/$C$12*($C$14-$C$15)+$C$15) *'Drive Train'!$AA$49 + DA88*(1-'Drive Train'!$AA$49))</f>
        <v>0</v>
      </c>
      <c r="DB89" s="47">
        <f t="shared" si="524"/>
        <v>3.240000000000002</v>
      </c>
      <c r="DC89" s="43">
        <f t="shared" si="457"/>
        <v>0</v>
      </c>
      <c r="DD89" s="43">
        <f t="shared" si="458"/>
        <v>0</v>
      </c>
      <c r="DE89" s="43">
        <f t="shared" si="459"/>
        <v>0</v>
      </c>
      <c r="DF89" s="43">
        <f t="shared" si="460"/>
        <v>0</v>
      </c>
      <c r="DG89" s="43">
        <f t="shared" si="461"/>
        <v>0</v>
      </c>
      <c r="DH89" s="43">
        <f t="shared" si="462"/>
        <v>0</v>
      </c>
      <c r="DI89" s="43">
        <f t="shared" si="463"/>
        <v>0</v>
      </c>
      <c r="DJ89" s="43">
        <f t="shared" si="464"/>
        <v>0</v>
      </c>
      <c r="DK89" s="43">
        <f t="shared" si="465"/>
        <v>0</v>
      </c>
      <c r="DL89" s="43">
        <f t="shared" si="466"/>
        <v>0</v>
      </c>
      <c r="DM89" s="43">
        <f t="shared" si="467"/>
        <v>0</v>
      </c>
      <c r="DN89" s="43">
        <f t="shared" si="468"/>
        <v>0</v>
      </c>
      <c r="DO89" s="43">
        <f t="shared" si="469"/>
        <v>0</v>
      </c>
      <c r="DP89" s="43">
        <f t="shared" si="470"/>
        <v>0</v>
      </c>
      <c r="DQ89" s="43">
        <f t="shared" si="471"/>
        <v>0</v>
      </c>
      <c r="DR89" s="43">
        <f t="shared" si="472"/>
        <v>0</v>
      </c>
      <c r="DS89" s="43">
        <f t="shared" si="473"/>
        <v>0</v>
      </c>
      <c r="DT89" s="43">
        <f t="shared" si="474"/>
        <v>0</v>
      </c>
      <c r="DU89" s="43">
        <f t="shared" si="475"/>
        <v>0</v>
      </c>
      <c r="DV89" s="43">
        <f t="shared" si="476"/>
        <v>0</v>
      </c>
      <c r="DW89" s="43">
        <f t="shared" si="477"/>
        <v>0</v>
      </c>
      <c r="DX89" s="47">
        <f t="shared" si="525"/>
        <v>3.240000000000002</v>
      </c>
      <c r="DY89" s="2">
        <f>IF(OY89=0,($C$23/0.4536*IF(ISNA(MK88),'Drive Train'!$F$16,'Drive Train'!$F$17)*4.448*$C$24*S$6)*SIGN(BK89),BK89)</f>
        <v>0</v>
      </c>
      <c r="DZ89" s="2">
        <f>IF(OZ89=0,($C$23/0.4536*IF(ISNA(ML88),'Drive Train'!$F$16,'Drive Train'!$F$17)*4.448*$C$24*$C$21*T$6)*SIGN(BL89),BL89)</f>
        <v>0</v>
      </c>
      <c r="EA89" s="2">
        <f>IF(PA89=0,($C$23/0.4536*IF(ISNA(MM88),'Drive Train'!$F$16,'Drive Train'!$F$17)*4.448*$C$24*$C$21*U$6)*SIGN(BM89),BM89)</f>
        <v>0</v>
      </c>
      <c r="EB89" s="2">
        <f>IF(PB89=0,($C$23/0.4536*IF(ISNA(MN88),'Drive Train'!$F$16,'Drive Train'!$F$17)*4.448*$C$24*$C$21*V$6)*SIGN(BN89),BN89)</f>
        <v>0</v>
      </c>
      <c r="EC89" s="2">
        <f>IF(PC89=0,($C$23/0.4536*IF(ISNA(MO88),'Drive Train'!$F$16,'Drive Train'!$F$17)*4.448*$C$24*$C$21*W$6)*SIGN(BO89),BO89)</f>
        <v>0</v>
      </c>
      <c r="ED89" s="2">
        <f>IF(PD89=0,($C$23/0.4536*IF(ISNA(MP88),'Drive Train'!$F$16,'Drive Train'!$F$17)*4.448*$C$24*$C$21*X$6)*SIGN(BP89),BP89)</f>
        <v>0</v>
      </c>
      <c r="EE89" s="2">
        <f>IF(PE89=0,($C$23/0.4536*IF(ISNA(MQ88),'Drive Train'!$F$16,'Drive Train'!$F$17)*4.448*$C$24*$C$21*Y$6)*SIGN(BQ89),BQ89)</f>
        <v>0</v>
      </c>
      <c r="EF89" s="2">
        <f>IF(PF89=0,($C$23/0.4536*IF(ISNA(MR88),'Drive Train'!$F$16,'Drive Train'!$F$17)*4.448*$C$24*$C$21*Z$6)*SIGN(BR89),BR89)</f>
        <v>0</v>
      </c>
      <c r="EG89" s="2">
        <f>IF(PG89=0,($C$23/0.4536*IF(ISNA(MS88),'Drive Train'!$F$16,'Drive Train'!$F$17)*4.448*$C$24*$C$21*AA$6)*SIGN(BS89),BS89)</f>
        <v>0</v>
      </c>
      <c r="EH89" s="2">
        <f>IF(PH89=0,($C$23/0.4536*IF(ISNA(MT88),'Drive Train'!$F$16,'Drive Train'!$F$17)*4.448*$C$24*$C$21*AB$6)*SIGN(BT89),BT89)</f>
        <v>0</v>
      </c>
      <c r="EI89" s="2">
        <f>IF(PI89=0,($C$23/0.4536*IF(ISNA(MU88),'Drive Train'!$F$16,'Drive Train'!$F$17)*4.448*$C$24*$C$21*AC$6)*SIGN(BU89),BU89)</f>
        <v>0</v>
      </c>
      <c r="EJ89" s="2">
        <f>IF(PJ89=0,($C$23/0.4536*IF(ISNA(MV88),'Drive Train'!$F$16,'Drive Train'!$F$17)*4.448*$C$24*$C$21*AD$6)*SIGN(BV89),BV89)</f>
        <v>0</v>
      </c>
      <c r="EK89" s="2">
        <f>IF(PK89=0,($C$23/0.4536*IF(ISNA(MW88),'Drive Train'!$F$16,'Drive Train'!$F$17)*4.448*$C$24*$C$21*AE$6)*SIGN(BW89),BW89)</f>
        <v>0</v>
      </c>
      <c r="EL89" s="2">
        <f>IF(PL89=0,($C$23/0.4536*IF(ISNA(MX88),'Drive Train'!$F$16,'Drive Train'!$F$17)*4.448*$C$24*$C$21*AF$6)*SIGN(BX89),BX89)</f>
        <v>0</v>
      </c>
      <c r="EM89" s="2">
        <f>IF(PM89=0,($C$23/0.4536*IF(ISNA(MY88),'Drive Train'!$F$16,'Drive Train'!$F$17)*4.448*$C$24*$C$21*AG$6)*SIGN(BY89),BY89)</f>
        <v>0</v>
      </c>
      <c r="EN89" s="2">
        <f>IF(PN89=0,($C$23/0.4536*IF(ISNA(MZ88),'Drive Train'!$F$16,'Drive Train'!$F$17)*4.448*$C$24*$C$21*AH$6)*SIGN(BZ89),BZ89)</f>
        <v>0</v>
      </c>
      <c r="EO89" s="2">
        <f>IF(PO89=0,($C$23/0.4536*IF(ISNA(NA88),'Drive Train'!$F$16,'Drive Train'!$F$17)*4.448*$C$24*$C$21*AI$6)*SIGN(CA89),CA89)</f>
        <v>0</v>
      </c>
      <c r="EP89" s="2">
        <f>IF(PP89=0,($C$23/0.4536*IF(ISNA(NB88),'Drive Train'!$F$16,'Drive Train'!$F$17)*4.448*$C$24*$C$21*AJ$6)*SIGN(CB89),CB89)</f>
        <v>0</v>
      </c>
      <c r="EQ89" s="2">
        <f>IF(PQ89=0,($C$23/0.4536*IF(ISNA(NC88),'Drive Train'!$F$16,'Drive Train'!$F$17)*4.448*$C$24*$C$21*AK$6)*SIGN(CC89),CC89)</f>
        <v>0</v>
      </c>
      <c r="ER89" s="2">
        <f>IF(PR89=0,($C$23/0.4536*IF(ISNA(ND88),'Drive Train'!$F$16,'Drive Train'!$F$17)*4.448*$C$24*$C$21*AL$6)*SIGN(CD89),CD89)</f>
        <v>0</v>
      </c>
      <c r="ES89" s="2">
        <f>IF(PS89=0,($C$23/0.4536*IF(ISNA(NE88),'Drive Train'!$F$16,'Drive Train'!$F$17)*4.448*$C$24*$C$21*AM$6)*SIGN(CE89),CE89)</f>
        <v>0</v>
      </c>
      <c r="ET89" s="47">
        <f t="shared" si="478"/>
        <v>3.240000000000002</v>
      </c>
      <c r="EU89" s="2">
        <f>MAX(MIN(IF(AND(OY88=1,NG89&lt;0),-1,1)*(DC89-$C$15)/($C$14-$C$15)*$C$12*$C$21-$C$33*LO89/AO$6 -  OY88*$C$33/$C$21,DY88/$C$19),MAX(EU$8:EU88)*-1)</f>
        <v>-0.84420937587075306</v>
      </c>
      <c r="EV89" s="2">
        <f>MAX(MIN(IF(AND(OZ88=1,NH89&lt;0),-1,1)*(DD89-$C$15)/($C$14-$C$15)*$C$12*$C$21-$C$33*LP89/AP$6 -  OZ88*$C$33/$C$21,DZ88/$C$19),MAX(EV$8:EV88)*-1)</f>
        <v>-0.84420937587075306</v>
      </c>
      <c r="EW89" s="2">
        <f>MAX(MIN(IF(AND(PA88=1,NI89&lt;0),-1,1)*(DE89-$C$15)/($C$14-$C$15)*$C$12*$C$21-$C$33*LQ89/AQ$6 -  PA88*$C$33/$C$21,EA88/$C$19),MAX(EW$8:EW88)*-1)</f>
        <v>-0.84420937587075306</v>
      </c>
      <c r="EX89" s="2">
        <f>MAX(MIN(IF(AND(PB88=1,NJ89&lt;0),-1,1)*(DF89-$C$15)/($C$14-$C$15)*$C$12*$C$21-$C$33*LR89/AR$6 -  PB88*$C$33/$C$21,EB88/$C$19),MAX(EX$8:EX88)*-1)</f>
        <v>-0.84420937587075306</v>
      </c>
      <c r="EY89" s="2">
        <f>MAX(MIN(IF(AND(PC88=1,NK89&lt;0),-1,1)*(DG89-$C$15)/($C$14-$C$15)*$C$12*$C$21-$C$33*LS89/AS$6 -  PC88*$C$33/$C$21,EC88/$C$19),MAX(EY$8:EY88)*-1)</f>
        <v>-0.84420937587075306</v>
      </c>
      <c r="EZ89" s="2">
        <f>MAX(MIN(IF(AND(PD88=1,NL89&lt;0),-1,1)*(DH89-$C$15)/($C$14-$C$15)*$C$12*$C$21-$C$33*LT89/AT$6 -  PD88*$C$33/$C$21,ED88/$C$19),MAX(EZ$8:EZ88)*-1)</f>
        <v>-0.84420937587075306</v>
      </c>
      <c r="FA89" s="2">
        <f>MAX(MIN(IF(AND(PE88=1,NM89&lt;0),-1,1)*(DI89-$C$15)/($C$14-$C$15)*$C$12*$C$21-$C$33*LU89/AU$6 -  PE88*$C$33/$C$21,EE88/$C$19),MAX(FA$8:FA88)*-1)</f>
        <v>-0.84420937587075306</v>
      </c>
      <c r="FB89" s="2">
        <f>MAX(MIN(IF(AND(PF88=1,NN89&lt;0),-1,1)*(DJ89-$C$15)/($C$14-$C$15)*$C$12*$C$21-$C$33*LV89/AV$6 -  PF88*$C$33/$C$21,EF88/$C$19),MAX(FB$8:FB88)*-1)</f>
        <v>-0.84420937587075306</v>
      </c>
      <c r="FC89" s="2">
        <f>MAX(MIN(IF(AND(PG88=1,NO89&lt;0),-1,1)*(DK89-$C$15)/($C$14-$C$15)*$C$12*$C$21-$C$33*LW89/AW$6 -  PG88*$C$33/$C$21,EG88/$C$19),MAX(FC$8:FC88)*-1)</f>
        <v>-0.82444281081081083</v>
      </c>
      <c r="FD89" s="2">
        <f>MAX(MIN(IF(AND(PH88=1,NP89&lt;0),-1,1)*(DL89-$C$15)/($C$14-$C$15)*$C$12*$C$21-$C$33*LX89/AX$6 -  PH88*$C$33/$C$21,EH88/$C$19),MAX(FD$8:FD88)*-1)</f>
        <v>-0.74400936585365862</v>
      </c>
      <c r="FE89" s="2">
        <f>MAX(MIN(IF(AND(PI88=1,NQ89&lt;0),-1,1)*(DM89-$C$15)/($C$14-$C$15)*$C$12*$C$21-$C$33*LY89/AY$6 -  PI88*$C$33/$C$21,EI88/$C$19),MAX(FE$8:FE88)*-1)</f>
        <v>-0.6778751999999999</v>
      </c>
      <c r="FF89" s="2">
        <f>MAX(MIN(IF(AND(PJ88=1,NR89&lt;0),-1,1)*(DN89-$C$15)/($C$14-$C$15)*$C$12*$C$21-$C$33*LZ89/AZ$6 -  PJ88*$C$33/$C$21,EJ88/$C$19),MAX(FF$8:FF88)*-1)</f>
        <v>-0.36771041517476449</v>
      </c>
      <c r="FG89" s="2">
        <f>MAX(MIN(IF(AND(PK88=1,NS89&lt;0),-1,1)*(DO89-$C$15)/($C$14-$C$15)*$C$12*$C$21-$C$33*MA89/BA$6 -  PK88*$C$33/$C$21,EK88/$C$19),MAX(FG$8:FG88)*-1)</f>
        <v>-0.4460383340531891</v>
      </c>
      <c r="FH89" s="2">
        <f>MAX(MIN(IF(AND(PL88=1,NT89&lt;0),-1,1)*(DP89-$C$15)/($C$14-$C$15)*$C$12*$C$21-$C$33*MB89/BB$6 -  PL88*$C$33/$C$21,EL88/$C$19),MAX(FH$8:FH88)*-1)</f>
        <v>-0.52436625293161376</v>
      </c>
      <c r="FI89" s="2">
        <f>MAX(MIN(IF(AND(PM88=1,NU89&lt;0),-1,1)*(DQ89-$C$15)/($C$14-$C$15)*$C$12*$C$21-$C$33*MC89/BC$6 -  PM88*$C$33/$C$21,EM88/$C$19),MAX(FI$8:FI88)*-1)</f>
        <v>-0.60269417181003837</v>
      </c>
      <c r="FJ89" s="2">
        <f>MAX(MIN(IF(AND(PN88=1,NV89&lt;0),-1,1)*(DR89-$C$15)/($C$14-$C$15)*$C$12*$C$21-$C$33*MD89/BD$6 -  PN88*$C$33/$C$21,EN88/$C$19),MAX(FJ$8:FJ88)*-1)</f>
        <v>-0.68102209068846309</v>
      </c>
      <c r="FK89" s="2">
        <f>MAX(MIN(IF(AND(PO88=1,NW89&lt;0),-1,1)*(DS89-$C$15)/($C$14-$C$15)*$C$12*$C$21-$C$33*ME89/BE$6 -  PO88*$C$33/$C$21,EO88/$C$19),MAX(FK$8:FK88)*-1)</f>
        <v>-0.7593500095668877</v>
      </c>
      <c r="FL89" s="2">
        <f>MAX(MIN(IF(AND(PP88=1,NX89&lt;0),-1,1)*(DT89-$C$15)/($C$14-$C$15)*$C$12*$C$21-$C$33*MF89/BF$6 -  PP88*$C$33/$C$21,EP88/$C$19),MAX(FL$8:FL88)*-1)</f>
        <v>-0.8376779284453123</v>
      </c>
      <c r="FM89" s="2">
        <f>MAX(MIN(IF(AND(PQ88=1,NY89&lt;0),-1,1)*(DU89-$C$15)/($C$14-$C$15)*$C$12*$C$21-$C$33*MG89/BG$6 -  PQ88*$C$33/$C$21,EQ88/$C$19),MAX(FM$8:FM88)*-1)</f>
        <v>-0.84420937587075306</v>
      </c>
      <c r="FN89" s="2">
        <f>MAX(MIN(IF(AND(PR88=1,NZ89&lt;0),-1,1)*(DV89-$C$15)/($C$14-$C$15)*$C$12*$C$21-$C$33*MH89/BH$6 -  PR88*$C$33/$C$21,ER88/$C$19),MAX(FN$8:FN88)*-1)</f>
        <v>-0.84420937587075306</v>
      </c>
      <c r="FO89" s="2">
        <f>MAX(MIN(IF(AND(PS88=1,OA89&lt;0),-1,1)*(DW89-$C$15)/($C$14-$C$15)*$C$12*$C$21-$C$33*MI89/BI$6 -  PS88*$C$33/$C$21,ES88/$C$19),MAX(FO$8:FO88)*-1)</f>
        <v>-0.84420937587075306</v>
      </c>
      <c r="FP89" s="47">
        <f t="shared" si="526"/>
        <v>3.240000000000002</v>
      </c>
      <c r="FQ89" s="43">
        <f t="shared" si="527"/>
        <v>0</v>
      </c>
      <c r="FR89" s="43">
        <f t="shared" si="528"/>
        <v>0</v>
      </c>
      <c r="FS89" s="43">
        <f t="shared" si="529"/>
        <v>0</v>
      </c>
      <c r="FT89" s="43">
        <f t="shared" si="530"/>
        <v>0</v>
      </c>
      <c r="FU89" s="43">
        <f t="shared" si="531"/>
        <v>0</v>
      </c>
      <c r="FV89" s="43">
        <f t="shared" si="532"/>
        <v>0</v>
      </c>
      <c r="FW89" s="43">
        <f t="shared" si="533"/>
        <v>0</v>
      </c>
      <c r="FX89" s="43">
        <f t="shared" si="534"/>
        <v>0</v>
      </c>
      <c r="FY89" s="43">
        <f t="shared" si="535"/>
        <v>0</v>
      </c>
      <c r="FZ89" s="43">
        <f t="shared" si="536"/>
        <v>0</v>
      </c>
      <c r="GA89" s="43">
        <f t="shared" si="537"/>
        <v>0</v>
      </c>
      <c r="GB89" s="43">
        <f t="shared" si="538"/>
        <v>0</v>
      </c>
      <c r="GC89" s="43">
        <f t="shared" si="539"/>
        <v>0</v>
      </c>
      <c r="GD89" s="43">
        <f t="shared" si="540"/>
        <v>0</v>
      </c>
      <c r="GE89" s="43">
        <f t="shared" si="541"/>
        <v>0</v>
      </c>
      <c r="GF89" s="43">
        <f t="shared" si="542"/>
        <v>0</v>
      </c>
      <c r="GG89" s="43">
        <f t="shared" si="543"/>
        <v>0</v>
      </c>
      <c r="GH89" s="43">
        <f t="shared" si="544"/>
        <v>0</v>
      </c>
      <c r="GI89" s="43">
        <f t="shared" si="545"/>
        <v>0</v>
      </c>
      <c r="GJ89" s="43">
        <f t="shared" si="546"/>
        <v>0</v>
      </c>
      <c r="GK89" s="43">
        <f t="shared" si="547"/>
        <v>0</v>
      </c>
      <c r="GL89" s="47">
        <f t="shared" si="548"/>
        <v>3.240000000000002</v>
      </c>
      <c r="GM89" s="43">
        <f t="shared" si="479"/>
        <v>0</v>
      </c>
      <c r="GN89" s="43">
        <f t="shared" si="480"/>
        <v>0</v>
      </c>
      <c r="GO89" s="43">
        <f t="shared" si="481"/>
        <v>0</v>
      </c>
      <c r="GP89" s="43">
        <f t="shared" si="482"/>
        <v>0</v>
      </c>
      <c r="GQ89" s="43">
        <f t="shared" si="483"/>
        <v>0</v>
      </c>
      <c r="GR89" s="43">
        <f t="shared" si="484"/>
        <v>0</v>
      </c>
      <c r="GS89" s="43">
        <f t="shared" si="485"/>
        <v>0</v>
      </c>
      <c r="GT89" s="43">
        <f t="shared" si="486"/>
        <v>0</v>
      </c>
      <c r="GU89" s="43">
        <f t="shared" si="487"/>
        <v>0</v>
      </c>
      <c r="GV89" s="43">
        <f t="shared" si="488"/>
        <v>0</v>
      </c>
      <c r="GW89" s="43">
        <f t="shared" si="489"/>
        <v>0</v>
      </c>
      <c r="GX89" s="43">
        <f t="shared" si="490"/>
        <v>0</v>
      </c>
      <c r="GY89" s="43">
        <f t="shared" si="491"/>
        <v>0</v>
      </c>
      <c r="GZ89" s="43">
        <f t="shared" si="492"/>
        <v>0</v>
      </c>
      <c r="HA89" s="43">
        <f t="shared" si="493"/>
        <v>0</v>
      </c>
      <c r="HB89" s="43">
        <f t="shared" si="494"/>
        <v>0</v>
      </c>
      <c r="HC89" s="43">
        <f t="shared" si="495"/>
        <v>0</v>
      </c>
      <c r="HD89" s="43">
        <f t="shared" si="496"/>
        <v>0</v>
      </c>
      <c r="HE89" s="43">
        <f t="shared" si="497"/>
        <v>0</v>
      </c>
      <c r="HF89" s="43">
        <f t="shared" si="498"/>
        <v>0</v>
      </c>
      <c r="HG89" s="43">
        <f t="shared" si="499"/>
        <v>0</v>
      </c>
      <c r="HH89" s="47">
        <f t="shared" si="549"/>
        <v>3.240000000000002</v>
      </c>
      <c r="HI89" s="43">
        <f t="shared" si="550"/>
        <v>0</v>
      </c>
      <c r="HJ89" s="43">
        <f t="shared" si="551"/>
        <v>0</v>
      </c>
      <c r="HK89" s="43">
        <f t="shared" si="552"/>
        <v>0</v>
      </c>
      <c r="HL89" s="43">
        <f t="shared" si="553"/>
        <v>0</v>
      </c>
      <c r="HM89" s="43">
        <f t="shared" si="554"/>
        <v>0</v>
      </c>
      <c r="HN89" s="43">
        <f t="shared" si="555"/>
        <v>0</v>
      </c>
      <c r="HO89" s="43">
        <f t="shared" si="556"/>
        <v>0</v>
      </c>
      <c r="HP89" s="43">
        <f t="shared" si="557"/>
        <v>0</v>
      </c>
      <c r="HQ89" s="43">
        <f t="shared" si="558"/>
        <v>0</v>
      </c>
      <c r="HR89" s="43">
        <f t="shared" si="559"/>
        <v>0</v>
      </c>
      <c r="HS89" s="43">
        <f t="shared" si="560"/>
        <v>0</v>
      </c>
      <c r="HT89" s="43">
        <f t="shared" si="561"/>
        <v>0</v>
      </c>
      <c r="HU89" s="43">
        <f t="shared" si="562"/>
        <v>0</v>
      </c>
      <c r="HV89" s="43">
        <f t="shared" si="563"/>
        <v>0</v>
      </c>
      <c r="HW89" s="43">
        <f t="shared" si="564"/>
        <v>0</v>
      </c>
      <c r="HX89" s="43">
        <f t="shared" si="565"/>
        <v>0</v>
      </c>
      <c r="HY89" s="43">
        <f t="shared" si="566"/>
        <v>0</v>
      </c>
      <c r="HZ89" s="43">
        <f t="shared" si="567"/>
        <v>0</v>
      </c>
      <c r="IA89" s="43">
        <f t="shared" si="568"/>
        <v>0</v>
      </c>
      <c r="IB89" s="43">
        <f t="shared" si="569"/>
        <v>0</v>
      </c>
      <c r="IC89" s="43">
        <f t="shared" si="570"/>
        <v>0</v>
      </c>
      <c r="ID89" s="47">
        <f t="shared" si="571"/>
        <v>3.240000000000002</v>
      </c>
      <c r="IE89" s="43">
        <f t="shared" si="572"/>
        <v>0</v>
      </c>
      <c r="IF89" s="43">
        <f t="shared" si="573"/>
        <v>0</v>
      </c>
      <c r="IG89" s="43">
        <f t="shared" si="574"/>
        <v>0</v>
      </c>
      <c r="IH89" s="43">
        <f t="shared" si="575"/>
        <v>0</v>
      </c>
      <c r="II89" s="43">
        <f t="shared" si="576"/>
        <v>0</v>
      </c>
      <c r="IJ89" s="43">
        <f t="shared" si="577"/>
        <v>0</v>
      </c>
      <c r="IK89" s="43">
        <f t="shared" si="578"/>
        <v>0</v>
      </c>
      <c r="IL89" s="43">
        <f t="shared" si="579"/>
        <v>0</v>
      </c>
      <c r="IM89" s="43">
        <f t="shared" si="580"/>
        <v>0</v>
      </c>
      <c r="IN89" s="43">
        <f t="shared" si="581"/>
        <v>0</v>
      </c>
      <c r="IO89" s="43">
        <f t="shared" si="582"/>
        <v>0</v>
      </c>
      <c r="IP89" s="43">
        <f t="shared" si="583"/>
        <v>0</v>
      </c>
      <c r="IQ89" s="43">
        <f t="shared" si="584"/>
        <v>0</v>
      </c>
      <c r="IR89" s="43">
        <f t="shared" si="585"/>
        <v>0</v>
      </c>
      <c r="IS89" s="43">
        <f t="shared" si="586"/>
        <v>0</v>
      </c>
      <c r="IT89" s="43">
        <f t="shared" si="587"/>
        <v>0</v>
      </c>
      <c r="IU89" s="43">
        <f t="shared" si="588"/>
        <v>0</v>
      </c>
      <c r="IV89" s="43">
        <f t="shared" si="589"/>
        <v>0</v>
      </c>
      <c r="IW89" s="43">
        <f t="shared" si="590"/>
        <v>0</v>
      </c>
      <c r="IX89" s="43">
        <f t="shared" si="591"/>
        <v>0</v>
      </c>
      <c r="IY89" s="43">
        <f t="shared" si="592"/>
        <v>0</v>
      </c>
      <c r="IZ89" s="47">
        <f t="shared" si="593"/>
        <v>3.240000000000002</v>
      </c>
      <c r="JA89" s="43" t="e">
        <f t="shared" si="690"/>
        <v>#N/A</v>
      </c>
      <c r="JB89" s="43" t="e">
        <f t="shared" si="691"/>
        <v>#N/A</v>
      </c>
      <c r="JC89" s="43" t="e">
        <f t="shared" si="692"/>
        <v>#N/A</v>
      </c>
      <c r="JD89" s="43" t="e">
        <f t="shared" si="693"/>
        <v>#N/A</v>
      </c>
      <c r="JE89" s="43" t="e">
        <f t="shared" si="694"/>
        <v>#N/A</v>
      </c>
      <c r="JF89" s="43" t="e">
        <f t="shared" si="695"/>
        <v>#N/A</v>
      </c>
      <c r="JG89" s="43" t="e">
        <f t="shared" si="696"/>
        <v>#N/A</v>
      </c>
      <c r="JH89" s="43" t="e">
        <f t="shared" si="697"/>
        <v>#N/A</v>
      </c>
      <c r="JI89" s="43" t="e">
        <f t="shared" si="698"/>
        <v>#N/A</v>
      </c>
      <c r="JJ89" s="43" t="e">
        <f t="shared" si="699"/>
        <v>#N/A</v>
      </c>
      <c r="JK89" s="43" t="e">
        <f t="shared" si="700"/>
        <v>#N/A</v>
      </c>
      <c r="JL89" s="43" t="e">
        <f t="shared" si="701"/>
        <v>#N/A</v>
      </c>
      <c r="JM89" s="43" t="e">
        <f t="shared" si="702"/>
        <v>#N/A</v>
      </c>
      <c r="JN89" s="43" t="e">
        <f t="shared" si="703"/>
        <v>#N/A</v>
      </c>
      <c r="JO89" s="43" t="e">
        <f t="shared" si="704"/>
        <v>#N/A</v>
      </c>
      <c r="JP89" s="43" t="e">
        <f t="shared" si="705"/>
        <v>#N/A</v>
      </c>
      <c r="JQ89" s="43" t="e">
        <f t="shared" si="706"/>
        <v>#N/A</v>
      </c>
      <c r="JR89" s="43" t="e">
        <f t="shared" si="707"/>
        <v>#N/A</v>
      </c>
      <c r="JS89" s="43" t="e">
        <f t="shared" si="708"/>
        <v>#N/A</v>
      </c>
      <c r="JT89" s="43" t="e">
        <f t="shared" si="709"/>
        <v>#N/A</v>
      </c>
      <c r="JU89" s="43" t="e">
        <f t="shared" si="710"/>
        <v>#N/A</v>
      </c>
      <c r="JV89" s="47">
        <f t="shared" si="594"/>
        <v>3.240000000000002</v>
      </c>
      <c r="JW89" s="36">
        <f t="shared" si="595"/>
        <v>0</v>
      </c>
      <c r="JX89" s="36">
        <f t="shared" si="596"/>
        <v>0</v>
      </c>
      <c r="JY89" s="36">
        <f t="shared" si="597"/>
        <v>0</v>
      </c>
      <c r="JZ89" s="36">
        <f t="shared" si="598"/>
        <v>0</v>
      </c>
      <c r="KA89" s="36">
        <f t="shared" si="599"/>
        <v>0</v>
      </c>
      <c r="KB89" s="36">
        <f t="shared" si="600"/>
        <v>0</v>
      </c>
      <c r="KC89" s="36">
        <f t="shared" si="601"/>
        <v>0</v>
      </c>
      <c r="KD89" s="36">
        <f t="shared" si="602"/>
        <v>0</v>
      </c>
      <c r="KE89" s="36">
        <f t="shared" si="603"/>
        <v>0</v>
      </c>
      <c r="KF89" s="36">
        <f t="shared" si="604"/>
        <v>0</v>
      </c>
      <c r="KG89" s="36">
        <f t="shared" si="605"/>
        <v>0</v>
      </c>
      <c r="KH89" s="36">
        <f t="shared" si="606"/>
        <v>0</v>
      </c>
      <c r="KI89" s="36">
        <f t="shared" si="607"/>
        <v>0</v>
      </c>
      <c r="KJ89" s="36">
        <f t="shared" si="608"/>
        <v>0</v>
      </c>
      <c r="KK89" s="36">
        <f t="shared" si="609"/>
        <v>0</v>
      </c>
      <c r="KL89" s="36">
        <f t="shared" si="610"/>
        <v>0</v>
      </c>
      <c r="KM89" s="36">
        <f t="shared" si="611"/>
        <v>0</v>
      </c>
      <c r="KN89" s="36">
        <f t="shared" si="612"/>
        <v>0</v>
      </c>
      <c r="KO89" s="36">
        <f t="shared" si="613"/>
        <v>0</v>
      </c>
      <c r="KP89" s="36">
        <f t="shared" si="614"/>
        <v>0</v>
      </c>
      <c r="KQ89" s="36">
        <f t="shared" si="615"/>
        <v>0</v>
      </c>
      <c r="KR89" s="47">
        <f t="shared" si="616"/>
        <v>3.240000000000002</v>
      </c>
      <c r="KS89" s="1">
        <f t="shared" si="617"/>
        <v>1</v>
      </c>
      <c r="KT89" s="1">
        <f t="shared" si="618"/>
        <v>1</v>
      </c>
      <c r="KU89" s="1">
        <f t="shared" si="619"/>
        <v>1</v>
      </c>
      <c r="KV89" s="1">
        <f t="shared" si="620"/>
        <v>1</v>
      </c>
      <c r="KW89" s="1">
        <f t="shared" si="621"/>
        <v>1</v>
      </c>
      <c r="KX89" s="1">
        <f t="shared" si="622"/>
        <v>1</v>
      </c>
      <c r="KY89" s="1">
        <f t="shared" si="623"/>
        <v>1</v>
      </c>
      <c r="KZ89" s="1">
        <f t="shared" si="624"/>
        <v>1</v>
      </c>
      <c r="LA89" s="1">
        <f t="shared" si="625"/>
        <v>1</v>
      </c>
      <c r="LB89" s="1">
        <f t="shared" si="626"/>
        <v>1</v>
      </c>
      <c r="LC89" s="1">
        <f t="shared" si="627"/>
        <v>1</v>
      </c>
      <c r="LD89" s="1">
        <f t="shared" si="628"/>
        <v>1</v>
      </c>
      <c r="LE89" s="1">
        <f t="shared" si="629"/>
        <v>1</v>
      </c>
      <c r="LF89" s="1">
        <f t="shared" si="630"/>
        <v>1</v>
      </c>
      <c r="LG89" s="1">
        <f t="shared" si="631"/>
        <v>1</v>
      </c>
      <c r="LH89" s="1">
        <f t="shared" si="632"/>
        <v>1</v>
      </c>
      <c r="LI89" s="1">
        <f t="shared" si="633"/>
        <v>1</v>
      </c>
      <c r="LJ89" s="1">
        <f t="shared" si="634"/>
        <v>1</v>
      </c>
      <c r="LK89" s="1">
        <f t="shared" si="635"/>
        <v>1</v>
      </c>
      <c r="LL89" s="1">
        <f t="shared" si="636"/>
        <v>1</v>
      </c>
      <c r="LM89" s="1">
        <f t="shared" si="637"/>
        <v>1</v>
      </c>
      <c r="LN89" s="47">
        <f t="shared" si="638"/>
        <v>3.240000000000002</v>
      </c>
      <c r="LO89" s="43">
        <f t="shared" si="639"/>
        <v>0</v>
      </c>
      <c r="LP89" s="43">
        <f t="shared" si="640"/>
        <v>0</v>
      </c>
      <c r="LQ89" s="43">
        <f t="shared" si="641"/>
        <v>0</v>
      </c>
      <c r="LR89" s="43">
        <f t="shared" si="642"/>
        <v>0</v>
      </c>
      <c r="LS89" s="43">
        <f t="shared" si="643"/>
        <v>0</v>
      </c>
      <c r="LT89" s="43">
        <f t="shared" si="644"/>
        <v>0</v>
      </c>
      <c r="LU89" s="43">
        <f t="shared" si="645"/>
        <v>0</v>
      </c>
      <c r="LV89" s="43">
        <f t="shared" si="646"/>
        <v>0</v>
      </c>
      <c r="LW89" s="43">
        <f t="shared" si="647"/>
        <v>0</v>
      </c>
      <c r="LX89" s="43">
        <f t="shared" si="648"/>
        <v>0</v>
      </c>
      <c r="LY89" s="43">
        <f t="shared" si="649"/>
        <v>0</v>
      </c>
      <c r="LZ89" s="43">
        <f t="shared" si="650"/>
        <v>0</v>
      </c>
      <c r="MA89" s="43">
        <f t="shared" si="651"/>
        <v>0</v>
      </c>
      <c r="MB89" s="43">
        <f t="shared" si="652"/>
        <v>0</v>
      </c>
      <c r="MC89" s="43">
        <f t="shared" si="653"/>
        <v>0</v>
      </c>
      <c r="MD89" s="43">
        <f t="shared" si="654"/>
        <v>0</v>
      </c>
      <c r="ME89" s="43">
        <f t="shared" si="655"/>
        <v>0</v>
      </c>
      <c r="MF89" s="43">
        <f t="shared" si="656"/>
        <v>0</v>
      </c>
      <c r="MG89" s="43">
        <f t="shared" si="657"/>
        <v>0</v>
      </c>
      <c r="MH89" s="43">
        <f t="shared" si="658"/>
        <v>0</v>
      </c>
      <c r="MI89" s="43">
        <f t="shared" si="659"/>
        <v>0</v>
      </c>
      <c r="MJ89" s="47">
        <f t="shared" si="660"/>
        <v>3.240000000000002</v>
      </c>
      <c r="MK89" s="43" t="e">
        <f t="shared" si="500"/>
        <v>#N/A</v>
      </c>
      <c r="ML89" s="43" t="e">
        <f t="shared" si="711"/>
        <v>#N/A</v>
      </c>
      <c r="MM89" s="43" t="e">
        <f t="shared" si="712"/>
        <v>#N/A</v>
      </c>
      <c r="MN89" s="43" t="e">
        <f t="shared" si="713"/>
        <v>#N/A</v>
      </c>
      <c r="MO89" s="43" t="e">
        <f t="shared" si="714"/>
        <v>#N/A</v>
      </c>
      <c r="MP89" s="43" t="e">
        <f t="shared" si="715"/>
        <v>#N/A</v>
      </c>
      <c r="MQ89" s="43" t="e">
        <f t="shared" si="716"/>
        <v>#N/A</v>
      </c>
      <c r="MR89" s="43" t="e">
        <f t="shared" si="717"/>
        <v>#N/A</v>
      </c>
      <c r="MS89" s="43" t="e">
        <f t="shared" si="718"/>
        <v>#N/A</v>
      </c>
      <c r="MT89" s="43" t="e">
        <f t="shared" si="719"/>
        <v>#N/A</v>
      </c>
      <c r="MU89" s="43" t="e">
        <f t="shared" si="720"/>
        <v>#N/A</v>
      </c>
      <c r="MV89" s="43" t="e">
        <f t="shared" si="721"/>
        <v>#N/A</v>
      </c>
      <c r="MW89" s="43" t="e">
        <f t="shared" si="722"/>
        <v>#N/A</v>
      </c>
      <c r="MX89" s="43" t="e">
        <f t="shared" si="723"/>
        <v>#N/A</v>
      </c>
      <c r="MY89" s="43" t="e">
        <f t="shared" si="724"/>
        <v>#N/A</v>
      </c>
      <c r="MZ89" s="43" t="e">
        <f t="shared" si="725"/>
        <v>#N/A</v>
      </c>
      <c r="NA89" s="43" t="e">
        <f t="shared" si="726"/>
        <v>#N/A</v>
      </c>
      <c r="NB89" s="43" t="e">
        <f t="shared" si="727"/>
        <v>#N/A</v>
      </c>
      <c r="NC89" s="43" t="e">
        <f t="shared" si="728"/>
        <v>#N/A</v>
      </c>
      <c r="ND89" s="43" t="e">
        <f t="shared" si="729"/>
        <v>#N/A</v>
      </c>
      <c r="NE89" s="43" t="e">
        <f t="shared" si="730"/>
        <v>#N/A</v>
      </c>
      <c r="NF89" s="47">
        <f t="shared" si="661"/>
        <v>3.240000000000002</v>
      </c>
      <c r="NG89" s="43">
        <f>IF(OY88=0,MIN('Drive Train'!$F$35-FQ88*$C$19*'Drive Train'!$F$39,NG88+$C$39)-$C$7,IF(LO88-1&lt;=0,0,IF($C$37=Motors!$C$30,MAX(MAX(NG$8:NG88)*-1,NG88-$C$39),MAX(0,MAX(NG$8:NG88)*-1,NG88-$C$39))))</f>
        <v>0</v>
      </c>
      <c r="NH89" s="43">
        <f>IF(OZ88=0,MIN('Drive Train'!$F$35-FR88*$C$19*'Drive Train'!$F$39,NH88+$C$39)-$C$7,IF(LP88-1&lt;=0,0,IF($C$37=Motors!$C$30,MAX(MAX(NH$8:NH88)*-1,NH88-$C$39),MAX(0,MAX(NH$8:NH88)*-1,NH88-$C$39))))</f>
        <v>0</v>
      </c>
      <c r="NI89" s="43">
        <f>IF(PA88=0,MIN('Drive Train'!$F$35-FS88*$C$19*'Drive Train'!$F$39,NI88+$C$39)-$C$7,IF(LQ88-1&lt;=0,0,IF($C$37=Motors!$C$30,MAX(MAX(NI$8:NI88)*-1,NI88-$C$39),MAX(0,MAX(NI$8:NI88)*-1,NI88-$C$39))))</f>
        <v>0</v>
      </c>
      <c r="NJ89" s="43">
        <f>IF(PB88=0,MIN('Drive Train'!$F$35-FT88*$C$19*'Drive Train'!$F$39,NJ88+$C$39)-$C$7,IF(LR88-1&lt;=0,0,IF($C$37=Motors!$C$30,MAX(MAX(NJ$8:NJ88)*-1,NJ88-$C$39),MAX(0,MAX(NJ$8:NJ88)*-1,NJ88-$C$39))))</f>
        <v>0</v>
      </c>
      <c r="NK89" s="43">
        <f>IF(PC88=0,MIN('Drive Train'!$F$35-FU88*$C$19*'Drive Train'!$F$39,NK88+$C$39)-$C$7,IF(LS88-1&lt;=0,0,IF($C$37=Motors!$C$30,MAX(MAX(NK$8:NK88)*-1,NK88-$C$39),MAX(0,MAX(NK$8:NK88)*-1,NK88-$C$39))))</f>
        <v>0</v>
      </c>
      <c r="NL89" s="43">
        <f>IF(PD88=0,MIN('Drive Train'!$F$35-FV88*$C$19*'Drive Train'!$F$39,NL88+$C$39)-$C$7,IF(LT88-1&lt;=0,0,IF($C$37=Motors!$C$30,MAX(MAX(NL$8:NL88)*-1,NL88-$C$39),MAX(0,MAX(NL$8:NL88)*-1,NL88-$C$39))))</f>
        <v>0</v>
      </c>
      <c r="NM89" s="43">
        <f>IF(PE88=0,MIN('Drive Train'!$F$35-FW88*$C$19*'Drive Train'!$F$39,NM88+$C$39)-$C$7,IF(LU88-1&lt;=0,0,IF($C$37=Motors!$C$30,MAX(MAX(NM$8:NM88)*-1,NM88-$C$39),MAX(0,MAX(NM$8:NM88)*-1,NM88-$C$39))))</f>
        <v>0</v>
      </c>
      <c r="NN89" s="43">
        <f>IF(PF88=0,MIN('Drive Train'!$F$35-FX88*$C$19*'Drive Train'!$F$39,NN88+$C$39)-$C$7,IF(LV88-1&lt;=0,0,IF($C$37=Motors!$C$30,MAX(MAX(NN$8:NN88)*-1,NN88-$C$39),MAX(0,MAX(NN$8:NN88)*-1,NN88-$C$39))))</f>
        <v>0</v>
      </c>
      <c r="NO89" s="43">
        <f>IF(PG88=0,MIN('Drive Train'!$F$35-FY88*$C$19*'Drive Train'!$F$39,NO88+$C$39)-$C$7,IF(LW88-1&lt;=0,0,IF($C$37=Motors!$C$30,MAX(MAX(NO$8:NO88)*-1,NO88-$C$39),MAX(0,MAX(NO$8:NO88)*-1,NO88-$C$39))))</f>
        <v>0</v>
      </c>
      <c r="NP89" s="43">
        <f>IF(PH88=0,MIN('Drive Train'!$F$35-FZ88*$C$19*'Drive Train'!$F$39,NP88+$C$39)-$C$7,IF(LX88-1&lt;=0,0,IF($C$37=Motors!$C$30,MAX(MAX(NP$8:NP88)*-1,NP88-$C$39),MAX(0,MAX(NP$8:NP88)*-1,NP88-$C$39))))</f>
        <v>0</v>
      </c>
      <c r="NQ89" s="43">
        <f>IF(PI88=0,MIN('Drive Train'!$F$35-GA88*$C$19*'Drive Train'!$F$39,NQ88+$C$39)-$C$7,IF(LY88-1&lt;=0,0,IF($C$37=Motors!$C$30,MAX(MAX(NQ$8:NQ88)*-1,NQ88-$C$39),MAX(0,MAX(NQ$8:NQ88)*-1,NQ88-$C$39))))</f>
        <v>0</v>
      </c>
      <c r="NR89" s="43">
        <f>IF(PJ88=0,MIN('Drive Train'!$F$35-GB88*$C$19*'Drive Train'!$F$39,NR88+$C$39)-$C$7,IF(LZ88-1&lt;=0,0,IF($C$37=Motors!$C$30,MAX(MAX(NR$8:NR88)*-1,NR88-$C$39),MAX(0,MAX(NR$8:NR88)*-1,NR88-$C$39))))</f>
        <v>0</v>
      </c>
      <c r="NS89" s="43">
        <f>IF(PK88=0,MIN('Drive Train'!$F$35-GC88*$C$19*'Drive Train'!$F$39,NS88+$C$39)-$C$7,IF(MA88-1&lt;=0,0,IF($C$37=Motors!$C$30,MAX(MAX(NS$8:NS88)*-1,NS88-$C$39),MAX(0,MAX(NS$8:NS88)*-1,NS88-$C$39))))</f>
        <v>0</v>
      </c>
      <c r="NT89" s="43">
        <f>IF(PL88=0,MIN('Drive Train'!$F$35-GD88*$C$19*'Drive Train'!$F$39,NT88+$C$39)-$C$7,IF(MB88-1&lt;=0,0,IF($C$37=Motors!$C$30,MAX(MAX(NT$8:NT88)*-1,NT88-$C$39),MAX(0,MAX(NT$8:NT88)*-1,NT88-$C$39))))</f>
        <v>0</v>
      </c>
      <c r="NU89" s="43">
        <f>IF(PM88=0,MIN('Drive Train'!$F$35-GE88*$C$19*'Drive Train'!$F$39,NU88+$C$39)-$C$7,IF(MC88-1&lt;=0,0,IF($C$37=Motors!$C$30,MAX(MAX(NU$8:NU88)*-1,NU88-$C$39),MAX(0,MAX(NU$8:NU88)*-1,NU88-$C$39))))</f>
        <v>0</v>
      </c>
      <c r="NV89" s="43">
        <f>IF(PN88=0,MIN('Drive Train'!$F$35-GF88*$C$19*'Drive Train'!$F$39,NV88+$C$39)-$C$7,IF(MD88-1&lt;=0,0,IF($C$37=Motors!$C$30,MAX(MAX(NV$8:NV88)*-1,NV88-$C$39),MAX(0,MAX(NV$8:NV88)*-1,NV88-$C$39))))</f>
        <v>0</v>
      </c>
      <c r="NW89" s="43">
        <f>IF(PO88=0,MIN('Drive Train'!$F$35-GG88*$C$19*'Drive Train'!$F$39,NW88+$C$39)-$C$7,IF(ME88-1&lt;=0,0,IF($C$37=Motors!$C$30,MAX(MAX(NW$8:NW88)*-1,NW88-$C$39),MAX(0,MAX(NW$8:NW88)*-1,NW88-$C$39))))</f>
        <v>0</v>
      </c>
      <c r="NX89" s="43">
        <f>IF(PP88=0,MIN('Drive Train'!$F$35-GH88*$C$19*'Drive Train'!$F$39,NX88+$C$39)-$C$7,IF(MF88-1&lt;=0,0,IF($C$37=Motors!$C$30,MAX(MAX(NX$8:NX88)*-1,NX88-$C$39),MAX(0,MAX(NX$8:NX88)*-1,NX88-$C$39))))</f>
        <v>0</v>
      </c>
      <c r="NY89" s="43">
        <f>IF(PQ88=0,MIN('Drive Train'!$F$35-GI88*$C$19*'Drive Train'!$F$39,NY88+$C$39)-$C$7,IF(MG88-1&lt;=0,0,IF($C$37=Motors!$C$30,MAX(MAX(NY$8:NY88)*-1,NY88-$C$39),MAX(0,MAX(NY$8:NY88)*-1,NY88-$C$39))))</f>
        <v>0</v>
      </c>
      <c r="NZ89" s="43">
        <f>IF(PR88=0,MIN('Drive Train'!$F$35-GJ88*$C$19*'Drive Train'!$F$39,NZ88+$C$39)-$C$7,IF(MH88-1&lt;=0,0,IF($C$37=Motors!$C$30,MAX(MAX(NZ$8:NZ88)*-1,NZ88-$C$39),MAX(0,MAX(NZ$8:NZ88)*-1,NZ88-$C$39))))</f>
        <v>0</v>
      </c>
      <c r="OA89" s="43">
        <f>IF(PS88=0,MIN('Drive Train'!$F$35-GK88*$C$19*'Drive Train'!$F$39,OA88+$C$39)-$C$7,IF(MI88-1&lt;=0,0,IF($C$37=Motors!$C$30,MAX(MAX(OA$8:OA88)*-1,OA88-$C$39),MAX(0,MAX(OA$8:OA88)*-1,OA88-$C$39))))</f>
        <v>0</v>
      </c>
      <c r="OB89" s="47">
        <f t="shared" si="662"/>
        <v>3.240000000000002</v>
      </c>
      <c r="OC89" s="43">
        <f>'Drive Train'!$F$35-(FQ89*$C$13)*$C$19*'Drive Train'!$F$39</f>
        <v>12.4</v>
      </c>
      <c r="OD89" s="43">
        <f>'Drive Train'!$F$35-(FR89*$C$13)*$C$19*'Drive Train'!$F$39</f>
        <v>12.4</v>
      </c>
      <c r="OE89" s="43">
        <f>'Drive Train'!$F$35-(FS89*$C$13)*$C$19*'Drive Train'!$F$39</f>
        <v>12.4</v>
      </c>
      <c r="OF89" s="43">
        <f>'Drive Train'!$F$35-(FT89*$C$13)*$C$19*'Drive Train'!$F$39</f>
        <v>12.4</v>
      </c>
      <c r="OG89" s="43">
        <f>'Drive Train'!$F$35-(FU89*$C$13)*$C$19*'Drive Train'!$F$39</f>
        <v>12.4</v>
      </c>
      <c r="OH89" s="43">
        <f>'Drive Train'!$F$35-(FV89*$C$13)*$C$19*'Drive Train'!$F$39</f>
        <v>12.4</v>
      </c>
      <c r="OI89" s="43">
        <f>'Drive Train'!$F$35-(FW89*$C$13)*$C$19*'Drive Train'!$F$39</f>
        <v>12.4</v>
      </c>
      <c r="OJ89" s="43">
        <f>'Drive Train'!$F$35-(FX89*$C$13)*$C$19*'Drive Train'!$F$39</f>
        <v>12.4</v>
      </c>
      <c r="OK89" s="43">
        <f>'Drive Train'!$F$35-(FY89*$C$13)*$C$19*'Drive Train'!$F$39</f>
        <v>12.4</v>
      </c>
      <c r="OL89" s="43">
        <f>'Drive Train'!$F$35-(FZ89*$C$13)*$C$19*'Drive Train'!$F$39</f>
        <v>12.4</v>
      </c>
      <c r="OM89" s="43">
        <f>'Drive Train'!$F$35-(GA89*$C$13)*$C$19*'Drive Train'!$F$39</f>
        <v>12.4</v>
      </c>
      <c r="ON89" s="43">
        <f>'Drive Train'!$F$35-(GB89*$C$13)*$C$19*'Drive Train'!$F$39</f>
        <v>12.4</v>
      </c>
      <c r="OO89" s="43">
        <f>'Drive Train'!$F$35-(GC89*$C$13)*$C$19*'Drive Train'!$F$39</f>
        <v>12.4</v>
      </c>
      <c r="OP89" s="43">
        <f>'Drive Train'!$F$35-(GD89*$C$13)*$C$19*'Drive Train'!$F$39</f>
        <v>12.4</v>
      </c>
      <c r="OQ89" s="43">
        <f>'Drive Train'!$F$35-(GE89*$C$13)*$C$19*'Drive Train'!$F$39</f>
        <v>12.4</v>
      </c>
      <c r="OR89" s="43">
        <f>'Drive Train'!$F$35-(GF89*$C$13)*$C$19*'Drive Train'!$F$39</f>
        <v>12.4</v>
      </c>
      <c r="OS89" s="43">
        <f>'Drive Train'!$F$35-(GG89*$C$13)*$C$19*'Drive Train'!$F$39</f>
        <v>12.4</v>
      </c>
      <c r="OT89" s="43">
        <f>'Drive Train'!$F$35-(GH89*$C$13)*$C$19*'Drive Train'!$F$39</f>
        <v>12.4</v>
      </c>
      <c r="OU89" s="43">
        <f>'Drive Train'!$F$35-(GI89*$C$13)*$C$19*'Drive Train'!$F$39</f>
        <v>12.4</v>
      </c>
      <c r="OV89" s="43">
        <f>'Drive Train'!$F$35-(GJ89*$C$13)*$C$19*'Drive Train'!$F$39</f>
        <v>12.4</v>
      </c>
      <c r="OW89" s="43">
        <f>'Drive Train'!$F$35-(GK89*$C$13)*$C$19*'Drive Train'!$F$39</f>
        <v>12.4</v>
      </c>
      <c r="OX89" s="47">
        <f t="shared" si="663"/>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190">
        <f t="shared" si="664"/>
        <v>3.240000000000002</v>
      </c>
      <c r="PU89" s="43">
        <f t="shared" si="665"/>
        <v>15.29521453649356</v>
      </c>
      <c r="PV89" s="43">
        <f t="shared" si="666"/>
        <v>22.900200336135644</v>
      </c>
      <c r="PW89" s="43">
        <f t="shared" si="667"/>
        <v>19.659205245198354</v>
      </c>
      <c r="PX89" s="43">
        <f t="shared" si="668"/>
        <v>15.922362554936914</v>
      </c>
      <c r="PY89" s="43">
        <f t="shared" si="669"/>
        <v>13.997470007769731</v>
      </c>
      <c r="PZ89" s="43">
        <f t="shared" si="670"/>
        <v>12.208295022960858</v>
      </c>
      <c r="QA89" s="43">
        <f t="shared" si="671"/>
        <v>11.812774381794295</v>
      </c>
      <c r="QB89" s="43">
        <f t="shared" si="672"/>
        <v>11.153060367918922</v>
      </c>
      <c r="QC89" s="43">
        <f t="shared" si="673"/>
        <v>10.945422930559467</v>
      </c>
      <c r="QD89" s="43">
        <f t="shared" si="674"/>
        <v>10.744299234348867</v>
      </c>
      <c r="QE89" s="43">
        <f t="shared" si="675"/>
        <v>10.598935127087987</v>
      </c>
      <c r="QF89" s="43">
        <f t="shared" si="676"/>
        <v>14.547056930631658</v>
      </c>
      <c r="QG89" s="43">
        <f t="shared" si="677"/>
        <v>14.869846649016338</v>
      </c>
      <c r="QH89" s="43">
        <f t="shared" si="678"/>
        <v>15.34277343263344</v>
      </c>
      <c r="QI89" s="43">
        <f t="shared" si="679"/>
        <v>15.225720822529869</v>
      </c>
      <c r="QJ89" s="43">
        <f t="shared" si="680"/>
        <v>15.866407696386977</v>
      </c>
      <c r="QK89" s="43">
        <f t="shared" si="681"/>
        <v>16.23173898600314</v>
      </c>
      <c r="QL89" s="43">
        <f t="shared" si="682"/>
        <v>16.322777686005129</v>
      </c>
      <c r="QM89" s="43">
        <f t="shared" si="683"/>
        <v>16.11264101882972</v>
      </c>
      <c r="QN89" s="43">
        <f t="shared" si="684"/>
        <v>16.187403996628273</v>
      </c>
      <c r="QO89" s="43">
        <f t="shared" si="685"/>
        <v>16.005121974387158</v>
      </c>
      <c r="QP89" s="47">
        <f t="shared" si="686"/>
        <v>3.240000000000002</v>
      </c>
      <c r="QQ89" s="43">
        <f t="shared" si="501"/>
        <v>0</v>
      </c>
      <c r="QR89" s="43">
        <f t="shared" si="502"/>
        <v>0</v>
      </c>
      <c r="QS89" s="43">
        <f t="shared" si="503"/>
        <v>0</v>
      </c>
      <c r="QT89" s="43">
        <f t="shared" si="504"/>
        <v>0</v>
      </c>
      <c r="QU89" s="43">
        <f t="shared" si="505"/>
        <v>0</v>
      </c>
      <c r="QV89" s="43">
        <f t="shared" si="506"/>
        <v>0</v>
      </c>
      <c r="QW89" s="43">
        <f t="shared" si="507"/>
        <v>0</v>
      </c>
      <c r="QX89" s="43">
        <f t="shared" si="508"/>
        <v>0</v>
      </c>
      <c r="QY89" s="43">
        <f t="shared" si="509"/>
        <v>0</v>
      </c>
      <c r="QZ89" s="43">
        <f t="shared" si="510"/>
        <v>0</v>
      </c>
      <c r="RA89" s="43">
        <f t="shared" si="511"/>
        <v>0</v>
      </c>
      <c r="RB89" s="43">
        <f t="shared" si="512"/>
        <v>0</v>
      </c>
      <c r="RC89" s="43">
        <f t="shared" si="513"/>
        <v>0</v>
      </c>
      <c r="RD89" s="43">
        <f t="shared" si="514"/>
        <v>0</v>
      </c>
      <c r="RE89" s="43">
        <f t="shared" si="515"/>
        <v>0</v>
      </c>
      <c r="RF89" s="43">
        <f t="shared" si="516"/>
        <v>0</v>
      </c>
      <c r="RG89" s="43">
        <f t="shared" si="517"/>
        <v>0</v>
      </c>
      <c r="RH89" s="43">
        <f t="shared" si="518"/>
        <v>0</v>
      </c>
      <c r="RI89" s="43">
        <f t="shared" si="519"/>
        <v>0</v>
      </c>
      <c r="RJ89" s="43">
        <f t="shared" si="520"/>
        <v>0</v>
      </c>
      <c r="RK89" s="43">
        <f t="shared" si="521"/>
        <v>0</v>
      </c>
      <c r="RL89" s="47">
        <f t="shared" si="687"/>
        <v>3.240000000000002</v>
      </c>
      <c r="RM89" s="2">
        <f>IF(AND(LO89&gt;=LO$6*'Drive Train'!$AA$52,LO89&lt;=LO$6*'Drive Train'!$AA$53,KS89=0,JW89=0,EU89&gt;0),$C$17,0)</f>
        <v>0</v>
      </c>
      <c r="RN89" s="2">
        <f>IF(AND(LP89&gt;=LP$6*'Drive Train'!$AA$52,LP89&lt;=LP$6*'Drive Train'!$AA$53,KT89=0,JX89=0,EV89&gt;0),$C$17,0)</f>
        <v>0</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v>
      </c>
      <c r="RY89" s="2">
        <f>IF(AND(MA89&gt;=MA$6*'Drive Train'!$AA$52,MA89&lt;=MA$6*'Drive Train'!$AA$53,LE89=0,KI89=0,FG89&gt;0),$C$17,0)</f>
        <v>0</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688"/>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689"/>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52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47">
        <f t="shared" si="523"/>
        <v>3.280000000000002</v>
      </c>
      <c r="AO90" s="36">
        <f>LO90*12*60/(PI() * 'Drive Train'!$F$15)/S$6*ABS(S90)</f>
        <v>0</v>
      </c>
      <c r="AP90" s="36">
        <f>LP90*12*60/(PI() * 'Drive Train'!$F$15)/T$6*ABS(T90)</f>
        <v>0</v>
      </c>
      <c r="AQ90" s="36">
        <f>LQ90*12*60/(PI() * 'Drive Train'!$F$15)/U$6*ABS(U90)</f>
        <v>0</v>
      </c>
      <c r="AR90" s="36">
        <f>LR90*12*60/(PI() * 'Drive Train'!$F$15)/V$6*ABS(V90)</f>
        <v>0</v>
      </c>
      <c r="AS90" s="36">
        <f>LS90*12*60/(PI() * 'Drive Train'!$F$15)/W$6*ABS(W90)</f>
        <v>0</v>
      </c>
      <c r="AT90" s="36">
        <f>LT90*12*60/(PI() * 'Drive Train'!$F$15)/X$6*ABS(X90)</f>
        <v>0</v>
      </c>
      <c r="AU90" s="36">
        <f>LU90*12*60/(PI() * 'Drive Train'!$F$15)/Y$6*ABS(Y90)</f>
        <v>0</v>
      </c>
      <c r="AV90" s="36">
        <f>LV90*12*60/(PI() * 'Drive Train'!$F$15)/Z$6*ABS(Z90)</f>
        <v>0</v>
      </c>
      <c r="AW90" s="36">
        <f>LW90*12*60/(PI() * 'Drive Train'!$F$15)/AA$6*ABS(AA90)</f>
        <v>0</v>
      </c>
      <c r="AX90" s="36">
        <f>LX90*12*60/(PI() * 'Drive Train'!$F$15)/AB$6*ABS(AB90)</f>
        <v>0</v>
      </c>
      <c r="AY90" s="36">
        <f>LY90*12*60/(PI() * 'Drive Train'!$F$15)/AC$6*ABS(AC90)</f>
        <v>0</v>
      </c>
      <c r="AZ90" s="36">
        <f>LZ90*12*60/(PI() * 'Drive Train'!$F$15)/AD$6*ABS(AD90)</f>
        <v>0</v>
      </c>
      <c r="BA90" s="36">
        <f>MA90*12*60/(PI() * 'Drive Train'!$F$15)/AE$6*ABS(AE90)</f>
        <v>0</v>
      </c>
      <c r="BB90" s="36">
        <f>MB90*12*60/(PI() * 'Drive Train'!$F$15)/AF$6*ABS(AF90)</f>
        <v>0</v>
      </c>
      <c r="BC90" s="36">
        <f>MC90*12*60/(PI() * 'Drive Train'!$F$15)/AG$6*ABS(AG90)</f>
        <v>0</v>
      </c>
      <c r="BD90" s="36">
        <f>MD90*12*60/(PI() * 'Drive Train'!$F$15)/AH$6*ABS(AH90)</f>
        <v>0</v>
      </c>
      <c r="BE90" s="36">
        <f>ME90*12*60/(PI() * 'Drive Train'!$F$15)/AI$6*ABS(AI90)</f>
        <v>0</v>
      </c>
      <c r="BF90" s="36">
        <f>MF90*12*60/(PI() * 'Drive Train'!$F$15)/AJ$6*ABS(AJ90)</f>
        <v>0</v>
      </c>
      <c r="BG90" s="36">
        <f>MG90*12*60/(PI() * 'Drive Train'!$F$15)/AK$6*ABS(AK90)</f>
        <v>0</v>
      </c>
      <c r="BH90" s="36">
        <f>MH90*12*60/(PI() * 'Drive Train'!$F$15)/AL$6*ABS(AL90)</f>
        <v>0</v>
      </c>
      <c r="BI90" s="36">
        <f>MI90*12*60/(PI() * 'Drive Train'!$F$15)/AM$6*ABS(AM90)</f>
        <v>0</v>
      </c>
      <c r="BJ90" s="47">
        <f t="shared" si="455"/>
        <v>3.280000000000002</v>
      </c>
      <c r="BK90" s="2">
        <f>IF(OR(KS89=1,AND($C$37=Motors!$C$32,OY89=1)),0,IF(NG90=0,-(CG89+$C$15)/($C$14-$C$15)*$C$12,($C$11*S90-AO90)/($C$11*S90)*$C$12*S90))</f>
        <v>0</v>
      </c>
      <c r="BL90" s="2">
        <f>IF(OR(KT89=1,AND($C$37=Motors!$C$32,OZ89=1)),0,IF(NH90=0,-(CH89+$C$15)/($C$14-$C$15)*$C$12,($C$11*T90-AP90)/($C$11*T90)*$C$12*T90))</f>
        <v>0</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v>
      </c>
      <c r="BP90" s="2">
        <f>IF(OR(KX89=1,AND($C$37=Motors!$C$32,PD89=1)),0,IF(NL90=0,-(CL89+$C$15)/($C$14-$C$15)*$C$12,($C$11*X90-AT90)/($C$11*X90)*$C$12*X90))</f>
        <v>0</v>
      </c>
      <c r="BQ90" s="2">
        <f>IF(OR(KY89=1,AND($C$37=Motors!$C$32,PE89=1)),0,IF(NM90=0,-(CM89+$C$15)/($C$14-$C$15)*$C$12,($C$11*Y90-AU90)/($C$11*Y90)*$C$12*Y90))</f>
        <v>0</v>
      </c>
      <c r="BR90" s="2">
        <f>IF(OR(KZ89=1,AND($C$37=Motors!$C$32,PF89=1)),0,IF(NN90=0,-(CN89+$C$15)/($C$14-$C$15)*$C$12,($C$11*Z90-AV90)/($C$11*Z90)*$C$12*Z90))</f>
        <v>0</v>
      </c>
      <c r="BS90" s="2">
        <f>IF(OR(LA89=1,AND($C$37=Motors!$C$32,PG89=1)),0,IF(NO90=0,-(CO89+$C$15)/($C$14-$C$15)*$C$12,($C$11*AA90-AW90)/($C$11*AA90)*$C$12*AA90))</f>
        <v>0</v>
      </c>
      <c r="BT90" s="2">
        <f>IF(OR(LB89=1,AND($C$37=Motors!$C$32,PH89=1)),0,IF(NP90=0,-(CP89+$C$15)/($C$14-$C$15)*$C$12,($C$11*AB90-AX90)/($C$11*AB90)*$C$12*AB90))</f>
        <v>0</v>
      </c>
      <c r="BU90" s="2">
        <f>IF(OR(LC89=1,AND($C$37=Motors!$C$32,PI89=1)),0,IF(NQ90=0,-(CQ89+$C$15)/($C$14-$C$15)*$C$12,($C$11*AC90-AY90)/($C$11*AC90)*$C$12*AC90))</f>
        <v>0</v>
      </c>
      <c r="BV90" s="2">
        <f>IF(OR(LD89=1,AND($C$37=Motors!$C$32,PJ89=1)),0,IF(NR90=0,-(CR89+$C$15)/($C$14-$C$15)*$C$12,($C$11*AD90-AZ90)/($C$11*AD90)*$C$12*AD90))</f>
        <v>0</v>
      </c>
      <c r="BW90" s="2">
        <f>IF(OR(LE89=1,AND($C$37=Motors!$C$32,PK89=1)),0,IF(NS90=0,-(CS89+$C$15)/($C$14-$C$15)*$C$12,($C$11*AE90-BA90)/($C$11*AE90)*$C$12*AE90))</f>
        <v>0</v>
      </c>
      <c r="BX90" s="2">
        <f>IF(OR(LF89=1,AND($C$37=Motors!$C$32,PL89=1)),0,IF(NT90=0,-(CT89+$C$15)/($C$14-$C$15)*$C$12,($C$11*AF90-BB90)/($C$11*AF90)*$C$12*AF90))</f>
        <v>0</v>
      </c>
      <c r="BY90" s="2">
        <f>IF(OR(LG89=1,AND($C$37=Motors!$C$32,PM89=1)),0,IF(NU90=0,-(CU89+$C$15)/($C$14-$C$15)*$C$12,($C$11*AG90-BC90)/($C$11*AG90)*$C$12*AG90))</f>
        <v>0</v>
      </c>
      <c r="BZ90" s="2">
        <f>IF(OR(LH89=1,AND($C$37=Motors!$C$32,PN89=1)),0,IF(NV90=0,-(CV89+$C$15)/($C$14-$C$15)*$C$12,($C$11*AH90-BD90)/($C$11*AH90)*$C$12*AH90))</f>
        <v>0</v>
      </c>
      <c r="CA90" s="2">
        <f>IF(OR(LI89=1,AND($C$37=Motors!$C$32,PO89=1)),0,IF(NW90=0,-(CW89+$C$15)/($C$14-$C$15)*$C$12,($C$11*AI90-BE90)/($C$11*AI90)*$C$12*AI90))</f>
        <v>0</v>
      </c>
      <c r="CB90" s="2">
        <f>IF(OR(LJ89=1,AND($C$37=Motors!$C$32,PP89=1)),0,IF(NX90=0,-(CX89+$C$15)/($C$14-$C$15)*$C$12,($C$11*AJ90-BF90)/($C$11*AJ90)*$C$12*AJ90))</f>
        <v>0</v>
      </c>
      <c r="CC90" s="2">
        <f>IF(OR(LK89=1,AND($C$37=Motors!$C$32,PQ89=1)),0,IF(NY90=0,-(CY89+$C$15)/($C$14-$C$15)*$C$12,($C$11*AK90-BG90)/($C$11*AK90)*$C$12*AK90))</f>
        <v>0</v>
      </c>
      <c r="CD90" s="2">
        <f>IF(OR(LL89=1,AND($C$37=Motors!$C$32,PR89=1)),0,IF(NZ90=0,-(CZ89+$C$15)/($C$14-$C$15)*$C$12,($C$11*AL90-BH90)/($C$11*AL90)*$C$12*AL90))</f>
        <v>0</v>
      </c>
      <c r="CE90" s="2">
        <f>IF(OR(LM89=1,AND($C$37=Motors!$C$32,PS89=1)),0,IF(OA90=0,-(DA89+$C$15)/($C$14-$C$15)*$C$12,($C$11*AM90-BI90)/($C$11*AM90)*$C$12*AM90))</f>
        <v>0</v>
      </c>
      <c r="CF90" s="47">
        <f t="shared" si="456"/>
        <v>3.280000000000002</v>
      </c>
      <c r="CG90" s="43">
        <f>IF(AND(KS89=1,OY89=1),0,ABS(BK90/$C$12*($C$14-$C$15)+$C$15) *'Drive Train'!$AA$49 + CG89*(1-'Drive Train'!$AA$49))</f>
        <v>0</v>
      </c>
      <c r="CH90" s="43">
        <f>IF(AND(KT89=1,OZ89=1),0,ABS(BL90/$C$12*($C$14-$C$15)+$C$15) *'Drive Train'!$AA$49 + CH89*(1-'Drive Train'!$AA$49))</f>
        <v>0</v>
      </c>
      <c r="CI90" s="43">
        <f>IF(AND(KU89=1,PA89=1),0,ABS(BM90/$C$12*($C$14-$C$15)+$C$15) *'Drive Train'!$AA$49 + CI89*(1-'Drive Train'!$AA$49))</f>
        <v>0</v>
      </c>
      <c r="CJ90" s="43">
        <f>IF(AND(KV89=1,PB89=1),0,ABS(BN90/$C$12*($C$14-$C$15)+$C$15) *'Drive Train'!$AA$49 + CJ89*(1-'Drive Train'!$AA$49))</f>
        <v>0</v>
      </c>
      <c r="CK90" s="43">
        <f>IF(AND(KW89=1,PC89=1),0,ABS(BO90/$C$12*($C$14-$C$15)+$C$15) *'Drive Train'!$AA$49 + CK89*(1-'Drive Train'!$AA$49))</f>
        <v>0</v>
      </c>
      <c r="CL90" s="43">
        <f>IF(AND(KX89=1,PD89=1),0,ABS(BP90/$C$12*($C$14-$C$15)+$C$15) *'Drive Train'!$AA$49 + CL89*(1-'Drive Train'!$AA$49))</f>
        <v>0</v>
      </c>
      <c r="CM90" s="43">
        <f>IF(AND(KY89=1,PE89=1),0,ABS(BQ90/$C$12*($C$14-$C$15)+$C$15) *'Drive Train'!$AA$49 + CM89*(1-'Drive Train'!$AA$49))</f>
        <v>0</v>
      </c>
      <c r="CN90" s="43">
        <f>IF(AND(KZ89=1,PF89=1),0,ABS(BR90/$C$12*($C$14-$C$15)+$C$15) *'Drive Train'!$AA$49 + CN89*(1-'Drive Train'!$AA$49))</f>
        <v>0</v>
      </c>
      <c r="CO90" s="43">
        <f>IF(AND(LA89=1,PG89=1),0,ABS(BS90/$C$12*($C$14-$C$15)+$C$15) *'Drive Train'!$AA$49 + CO89*(1-'Drive Train'!$AA$49))</f>
        <v>0</v>
      </c>
      <c r="CP90" s="43">
        <f>IF(AND(LB89=1,PH89=1),0,ABS(BT90/$C$12*($C$14-$C$15)+$C$15) *'Drive Train'!$AA$49 + CP89*(1-'Drive Train'!$AA$49))</f>
        <v>0</v>
      </c>
      <c r="CQ90" s="43">
        <f>IF(AND(LC89=1,PI89=1),0,ABS(BU90/$C$12*($C$14-$C$15)+$C$15) *'Drive Train'!$AA$49 + CQ89*(1-'Drive Train'!$AA$49))</f>
        <v>0</v>
      </c>
      <c r="CR90" s="43">
        <f>IF(AND(LD89=1,PJ89=1),0,ABS(BV90/$C$12*($C$14-$C$15)+$C$15) *'Drive Train'!$AA$49 + CR89*(1-'Drive Train'!$AA$49))</f>
        <v>0</v>
      </c>
      <c r="CS90" s="43">
        <f>IF(AND(LE89=1,PK89=1),0,ABS(BW90/$C$12*($C$14-$C$15)+$C$15) *'Drive Train'!$AA$49 + CS89*(1-'Drive Train'!$AA$49))</f>
        <v>0</v>
      </c>
      <c r="CT90" s="43">
        <f>IF(AND(LF89=1,PL89=1),0,ABS(BX90/$C$12*($C$14-$C$15)+$C$15) *'Drive Train'!$AA$49 + CT89*(1-'Drive Train'!$AA$49))</f>
        <v>0</v>
      </c>
      <c r="CU90" s="43">
        <f>IF(AND(LG89=1,PM89=1),0,ABS(BY90/$C$12*($C$14-$C$15)+$C$15) *'Drive Train'!$AA$49 + CU89*(1-'Drive Train'!$AA$49))</f>
        <v>0</v>
      </c>
      <c r="CV90" s="43">
        <f>IF(AND(LH89=1,PN89=1),0,ABS(BZ90/$C$12*($C$14-$C$15)+$C$15) *'Drive Train'!$AA$49 + CV89*(1-'Drive Train'!$AA$49))</f>
        <v>0</v>
      </c>
      <c r="CW90" s="43">
        <f>IF(AND(LI89=1,PO89=1),0,ABS(CA90/$C$12*($C$14-$C$15)+$C$15) *'Drive Train'!$AA$49 + CW89*(1-'Drive Train'!$AA$49))</f>
        <v>0</v>
      </c>
      <c r="CX90" s="43">
        <f>IF(AND(LJ89=1,PP89=1),0,ABS(CB90/$C$12*($C$14-$C$15)+$C$15) *'Drive Train'!$AA$49 + CX89*(1-'Drive Train'!$AA$49))</f>
        <v>0</v>
      </c>
      <c r="CY90" s="43">
        <f>IF(AND(LK89=1,PQ89=1),0,ABS(CC90/$C$12*($C$14-$C$15)+$C$15) *'Drive Train'!$AA$49 + CY89*(1-'Drive Train'!$AA$49))</f>
        <v>0</v>
      </c>
      <c r="CZ90" s="43">
        <f>IF(AND(LL89=1,PR89=1),0,ABS(CD90/$C$12*($C$14-$C$15)+$C$15) *'Drive Train'!$AA$49 + CZ89*(1-'Drive Train'!$AA$49))</f>
        <v>0</v>
      </c>
      <c r="DA90" s="43">
        <f>IF(AND(LM89=1,PS89=1),0,ABS(CE90/$C$12*($C$14-$C$15)+$C$15) *'Drive Train'!$AA$49 + DA89*(1-'Drive Train'!$AA$49))</f>
        <v>0</v>
      </c>
      <c r="DB90" s="47">
        <f t="shared" si="524"/>
        <v>3.280000000000002</v>
      </c>
      <c r="DC90" s="43">
        <f t="shared" si="457"/>
        <v>0</v>
      </c>
      <c r="DD90" s="43">
        <f t="shared" si="458"/>
        <v>0</v>
      </c>
      <c r="DE90" s="43">
        <f t="shared" si="459"/>
        <v>0</v>
      </c>
      <c r="DF90" s="43">
        <f t="shared" si="460"/>
        <v>0</v>
      </c>
      <c r="DG90" s="43">
        <f t="shared" si="461"/>
        <v>0</v>
      </c>
      <c r="DH90" s="43">
        <f t="shared" si="462"/>
        <v>0</v>
      </c>
      <c r="DI90" s="43">
        <f t="shared" si="463"/>
        <v>0</v>
      </c>
      <c r="DJ90" s="43">
        <f t="shared" si="464"/>
        <v>0</v>
      </c>
      <c r="DK90" s="43">
        <f t="shared" si="465"/>
        <v>0</v>
      </c>
      <c r="DL90" s="43">
        <f t="shared" si="466"/>
        <v>0</v>
      </c>
      <c r="DM90" s="43">
        <f t="shared" si="467"/>
        <v>0</v>
      </c>
      <c r="DN90" s="43">
        <f t="shared" si="468"/>
        <v>0</v>
      </c>
      <c r="DO90" s="43">
        <f t="shared" si="469"/>
        <v>0</v>
      </c>
      <c r="DP90" s="43">
        <f t="shared" si="470"/>
        <v>0</v>
      </c>
      <c r="DQ90" s="43">
        <f t="shared" si="471"/>
        <v>0</v>
      </c>
      <c r="DR90" s="43">
        <f t="shared" si="472"/>
        <v>0</v>
      </c>
      <c r="DS90" s="43">
        <f t="shared" si="473"/>
        <v>0</v>
      </c>
      <c r="DT90" s="43">
        <f t="shared" si="474"/>
        <v>0</v>
      </c>
      <c r="DU90" s="43">
        <f t="shared" si="475"/>
        <v>0</v>
      </c>
      <c r="DV90" s="43">
        <f t="shared" si="476"/>
        <v>0</v>
      </c>
      <c r="DW90" s="43">
        <f t="shared" si="477"/>
        <v>0</v>
      </c>
      <c r="DX90" s="47">
        <f t="shared" si="525"/>
        <v>3.280000000000002</v>
      </c>
      <c r="DY90" s="2">
        <f>IF(OY90=0,($C$23/0.4536*IF(ISNA(MK89),'Drive Train'!$F$16,'Drive Train'!$F$17)*4.448*$C$24*S$6)*SIGN(BK90),BK90)</f>
        <v>0</v>
      </c>
      <c r="DZ90" s="2">
        <f>IF(OZ90=0,($C$23/0.4536*IF(ISNA(ML89),'Drive Train'!$F$16,'Drive Train'!$F$17)*4.448*$C$24*$C$21*T$6)*SIGN(BL90),BL90)</f>
        <v>0</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0</v>
      </c>
      <c r="ED90" s="2">
        <f>IF(PD90=0,($C$23/0.4536*IF(ISNA(MP89),'Drive Train'!$F$16,'Drive Train'!$F$17)*4.448*$C$24*$C$21*X$6)*SIGN(BP90),BP90)</f>
        <v>0</v>
      </c>
      <c r="EE90" s="2">
        <f>IF(PE90=0,($C$23/0.4536*IF(ISNA(MQ89),'Drive Train'!$F$16,'Drive Train'!$F$17)*4.448*$C$24*$C$21*Y$6)*SIGN(BQ90),BQ90)</f>
        <v>0</v>
      </c>
      <c r="EF90" s="2">
        <f>IF(PF90=0,($C$23/0.4536*IF(ISNA(MR89),'Drive Train'!$F$16,'Drive Train'!$F$17)*4.448*$C$24*$C$21*Z$6)*SIGN(BR90),BR90)</f>
        <v>0</v>
      </c>
      <c r="EG90" s="2">
        <f>IF(PG90=0,($C$23/0.4536*IF(ISNA(MS89),'Drive Train'!$F$16,'Drive Train'!$F$17)*4.448*$C$24*$C$21*AA$6)*SIGN(BS90),BS90)</f>
        <v>0</v>
      </c>
      <c r="EH90" s="2">
        <f>IF(PH90=0,($C$23/0.4536*IF(ISNA(MT89),'Drive Train'!$F$16,'Drive Train'!$F$17)*4.448*$C$24*$C$21*AB$6)*SIGN(BT90),BT90)</f>
        <v>0</v>
      </c>
      <c r="EI90" s="2">
        <f>IF(PI90=0,($C$23/0.4536*IF(ISNA(MU89),'Drive Train'!$F$16,'Drive Train'!$F$17)*4.448*$C$24*$C$21*AC$6)*SIGN(BU90),BU90)</f>
        <v>0</v>
      </c>
      <c r="EJ90" s="2">
        <f>IF(PJ90=0,($C$23/0.4536*IF(ISNA(MV89),'Drive Train'!$F$16,'Drive Train'!$F$17)*4.448*$C$24*$C$21*AD$6)*SIGN(BV90),BV90)</f>
        <v>0</v>
      </c>
      <c r="EK90" s="2">
        <f>IF(PK90=0,($C$23/0.4536*IF(ISNA(MW89),'Drive Train'!$F$16,'Drive Train'!$F$17)*4.448*$C$24*$C$21*AE$6)*SIGN(BW90),BW90)</f>
        <v>0</v>
      </c>
      <c r="EL90" s="2">
        <f>IF(PL90=0,($C$23/0.4536*IF(ISNA(MX89),'Drive Train'!$F$16,'Drive Train'!$F$17)*4.448*$C$24*$C$21*AF$6)*SIGN(BX90),BX90)</f>
        <v>0</v>
      </c>
      <c r="EM90" s="2">
        <f>IF(PM90=0,($C$23/0.4536*IF(ISNA(MY89),'Drive Train'!$F$16,'Drive Train'!$F$17)*4.448*$C$24*$C$21*AG$6)*SIGN(BY90),BY90)</f>
        <v>0</v>
      </c>
      <c r="EN90" s="2">
        <f>IF(PN90=0,($C$23/0.4536*IF(ISNA(MZ89),'Drive Train'!$F$16,'Drive Train'!$F$17)*4.448*$C$24*$C$21*AH$6)*SIGN(BZ90),BZ90)</f>
        <v>0</v>
      </c>
      <c r="EO90" s="2">
        <f>IF(PO90=0,($C$23/0.4536*IF(ISNA(NA89),'Drive Train'!$F$16,'Drive Train'!$F$17)*4.448*$C$24*$C$21*AI$6)*SIGN(CA90),CA90)</f>
        <v>0</v>
      </c>
      <c r="EP90" s="2">
        <f>IF(PP90=0,($C$23/0.4536*IF(ISNA(NB89),'Drive Train'!$F$16,'Drive Train'!$F$17)*4.448*$C$24*$C$21*AJ$6)*SIGN(CB90),CB90)</f>
        <v>0</v>
      </c>
      <c r="EQ90" s="2">
        <f>IF(PQ90=0,($C$23/0.4536*IF(ISNA(NC89),'Drive Train'!$F$16,'Drive Train'!$F$17)*4.448*$C$24*$C$21*AK$6)*SIGN(CC90),CC90)</f>
        <v>0</v>
      </c>
      <c r="ER90" s="2">
        <f>IF(PR90=0,($C$23/0.4536*IF(ISNA(ND89),'Drive Train'!$F$16,'Drive Train'!$F$17)*4.448*$C$24*$C$21*AL$6)*SIGN(CD90),CD90)</f>
        <v>0</v>
      </c>
      <c r="ES90" s="2">
        <f>IF(PS90=0,($C$23/0.4536*IF(ISNA(NE89),'Drive Train'!$F$16,'Drive Train'!$F$17)*4.448*$C$24*$C$21*AM$6)*SIGN(CE90),CE90)</f>
        <v>0</v>
      </c>
      <c r="ET90" s="47">
        <f t="shared" si="478"/>
        <v>3.280000000000002</v>
      </c>
      <c r="EU90" s="2">
        <f>MAX(MIN(IF(AND(OY89=1,NG90&lt;0),-1,1)*(DC90-$C$15)/($C$14-$C$15)*$C$12*$C$21-$C$33*LO90/AO$6 -  OY89*$C$33/$C$21,DY89/$C$19),MAX(EU$8:EU89)*-1)</f>
        <v>-0.84420937587075306</v>
      </c>
      <c r="EV90" s="2">
        <f>MAX(MIN(IF(AND(OZ89=1,NH90&lt;0),-1,1)*(DD90-$C$15)/($C$14-$C$15)*$C$12*$C$21-$C$33*LP90/AP$6 -  OZ89*$C$33/$C$21,DZ89/$C$19),MAX(EV$8:EV89)*-1)</f>
        <v>-0.84420937587075306</v>
      </c>
      <c r="EW90" s="2">
        <f>MAX(MIN(IF(AND(PA89=1,NI90&lt;0),-1,1)*(DE90-$C$15)/($C$14-$C$15)*$C$12*$C$21-$C$33*LQ90/AQ$6 -  PA89*$C$33/$C$21,EA89/$C$19),MAX(EW$8:EW89)*-1)</f>
        <v>-0.84420937587075306</v>
      </c>
      <c r="EX90" s="2">
        <f>MAX(MIN(IF(AND(PB89=1,NJ90&lt;0),-1,1)*(DF90-$C$15)/($C$14-$C$15)*$C$12*$C$21-$C$33*LR90/AR$6 -  PB89*$C$33/$C$21,EB89/$C$19),MAX(EX$8:EX89)*-1)</f>
        <v>-0.84420937587075306</v>
      </c>
      <c r="EY90" s="2">
        <f>MAX(MIN(IF(AND(PC89=1,NK90&lt;0),-1,1)*(DG90-$C$15)/($C$14-$C$15)*$C$12*$C$21-$C$33*LS90/AS$6 -  PC89*$C$33/$C$21,EC89/$C$19),MAX(EY$8:EY89)*-1)</f>
        <v>-0.84420937587075306</v>
      </c>
      <c r="EZ90" s="2">
        <f>MAX(MIN(IF(AND(PD89=1,NL90&lt;0),-1,1)*(DH90-$C$15)/($C$14-$C$15)*$C$12*$C$21-$C$33*LT90/AT$6 -  PD89*$C$33/$C$21,ED89/$C$19),MAX(EZ$8:EZ89)*-1)</f>
        <v>-0.84420937587075306</v>
      </c>
      <c r="FA90" s="2">
        <f>MAX(MIN(IF(AND(PE89=1,NM90&lt;0),-1,1)*(DI90-$C$15)/($C$14-$C$15)*$C$12*$C$21-$C$33*LU90/AU$6 -  PE89*$C$33/$C$21,EE89/$C$19),MAX(FA$8:FA89)*-1)</f>
        <v>-0.84420937587075306</v>
      </c>
      <c r="FB90" s="2">
        <f>MAX(MIN(IF(AND(PF89=1,NN90&lt;0),-1,1)*(DJ90-$C$15)/($C$14-$C$15)*$C$12*$C$21-$C$33*LV90/AV$6 -  PF89*$C$33/$C$21,EF89/$C$19),MAX(FB$8:FB89)*-1)</f>
        <v>-0.84420937587075306</v>
      </c>
      <c r="FC90" s="2">
        <f>MAX(MIN(IF(AND(PG89=1,NO90&lt;0),-1,1)*(DK90-$C$15)/($C$14-$C$15)*$C$12*$C$21-$C$33*LW90/AW$6 -  PG89*$C$33/$C$21,EG89/$C$19),MAX(FC$8:FC89)*-1)</f>
        <v>-0.82444281081081083</v>
      </c>
      <c r="FD90" s="2">
        <f>MAX(MIN(IF(AND(PH89=1,NP90&lt;0),-1,1)*(DL90-$C$15)/($C$14-$C$15)*$C$12*$C$21-$C$33*LX90/AX$6 -  PH89*$C$33/$C$21,EH89/$C$19),MAX(FD$8:FD89)*-1)</f>
        <v>-0.74400936585365862</v>
      </c>
      <c r="FE90" s="2">
        <f>MAX(MIN(IF(AND(PI89=1,NQ90&lt;0),-1,1)*(DM90-$C$15)/($C$14-$C$15)*$C$12*$C$21-$C$33*LY90/AY$6 -  PI89*$C$33/$C$21,EI89/$C$19),MAX(FE$8:FE89)*-1)</f>
        <v>-0.6778751999999999</v>
      </c>
      <c r="FF90" s="2">
        <f>MAX(MIN(IF(AND(PJ89=1,NR90&lt;0),-1,1)*(DN90-$C$15)/($C$14-$C$15)*$C$12*$C$21-$C$33*LZ90/AZ$6 -  PJ89*$C$33/$C$21,EJ89/$C$19),MAX(FF$8:FF89)*-1)</f>
        <v>-0.36771041517476449</v>
      </c>
      <c r="FG90" s="2">
        <f>MAX(MIN(IF(AND(PK89=1,NS90&lt;0),-1,1)*(DO90-$C$15)/($C$14-$C$15)*$C$12*$C$21-$C$33*MA90/BA$6 -  PK89*$C$33/$C$21,EK89/$C$19),MAX(FG$8:FG89)*-1)</f>
        <v>-0.4460383340531891</v>
      </c>
      <c r="FH90" s="2">
        <f>MAX(MIN(IF(AND(PL89=1,NT90&lt;0),-1,1)*(DP90-$C$15)/($C$14-$C$15)*$C$12*$C$21-$C$33*MB90/BB$6 -  PL89*$C$33/$C$21,EL89/$C$19),MAX(FH$8:FH89)*-1)</f>
        <v>-0.52436625293161376</v>
      </c>
      <c r="FI90" s="2">
        <f>MAX(MIN(IF(AND(PM89=1,NU90&lt;0),-1,1)*(DQ90-$C$15)/($C$14-$C$15)*$C$12*$C$21-$C$33*MC90/BC$6 -  PM89*$C$33/$C$21,EM89/$C$19),MAX(FI$8:FI89)*-1)</f>
        <v>-0.60269417181003837</v>
      </c>
      <c r="FJ90" s="2">
        <f>MAX(MIN(IF(AND(PN89=1,NV90&lt;0),-1,1)*(DR90-$C$15)/($C$14-$C$15)*$C$12*$C$21-$C$33*MD90/BD$6 -  PN89*$C$33/$C$21,EN89/$C$19),MAX(FJ$8:FJ89)*-1)</f>
        <v>-0.68102209068846309</v>
      </c>
      <c r="FK90" s="2">
        <f>MAX(MIN(IF(AND(PO89=1,NW90&lt;0),-1,1)*(DS90-$C$15)/($C$14-$C$15)*$C$12*$C$21-$C$33*ME90/BE$6 -  PO89*$C$33/$C$21,EO89/$C$19),MAX(FK$8:FK89)*-1)</f>
        <v>-0.7593500095668877</v>
      </c>
      <c r="FL90" s="2">
        <f>MAX(MIN(IF(AND(PP89=1,NX90&lt;0),-1,1)*(DT90-$C$15)/($C$14-$C$15)*$C$12*$C$21-$C$33*MF90/BF$6 -  PP89*$C$33/$C$21,EP89/$C$19),MAX(FL$8:FL89)*-1)</f>
        <v>-0.8376779284453123</v>
      </c>
      <c r="FM90" s="2">
        <f>MAX(MIN(IF(AND(PQ89=1,NY90&lt;0),-1,1)*(DU90-$C$15)/($C$14-$C$15)*$C$12*$C$21-$C$33*MG90/BG$6 -  PQ89*$C$33/$C$21,EQ89/$C$19),MAX(FM$8:FM89)*-1)</f>
        <v>-0.84420937587075306</v>
      </c>
      <c r="FN90" s="2">
        <f>MAX(MIN(IF(AND(PR89=1,NZ90&lt;0),-1,1)*(DV90-$C$15)/($C$14-$C$15)*$C$12*$C$21-$C$33*MH90/BH$6 -  PR89*$C$33/$C$21,ER89/$C$19),MAX(FN$8:FN89)*-1)</f>
        <v>-0.84420937587075306</v>
      </c>
      <c r="FO90" s="2">
        <f>MAX(MIN(IF(AND(PS89=1,OA90&lt;0),-1,1)*(DW90-$C$15)/($C$14-$C$15)*$C$12*$C$21-$C$33*MI90/BI$6 -  PS89*$C$33/$C$21,ES89/$C$19),MAX(FO$8:FO89)*-1)</f>
        <v>-0.84420937587075306</v>
      </c>
      <c r="FP90" s="47">
        <f t="shared" si="526"/>
        <v>3.280000000000002</v>
      </c>
      <c r="FQ90" s="43">
        <f t="shared" si="527"/>
        <v>0</v>
      </c>
      <c r="FR90" s="43">
        <f t="shared" si="528"/>
        <v>0</v>
      </c>
      <c r="FS90" s="43">
        <f t="shared" si="529"/>
        <v>0</v>
      </c>
      <c r="FT90" s="43">
        <f t="shared" si="530"/>
        <v>0</v>
      </c>
      <c r="FU90" s="43">
        <f t="shared" si="531"/>
        <v>0</v>
      </c>
      <c r="FV90" s="43">
        <f t="shared" si="532"/>
        <v>0</v>
      </c>
      <c r="FW90" s="43">
        <f t="shared" si="533"/>
        <v>0</v>
      </c>
      <c r="FX90" s="43">
        <f t="shared" si="534"/>
        <v>0</v>
      </c>
      <c r="FY90" s="43">
        <f t="shared" si="535"/>
        <v>0</v>
      </c>
      <c r="FZ90" s="43">
        <f t="shared" si="536"/>
        <v>0</v>
      </c>
      <c r="GA90" s="43">
        <f t="shared" si="537"/>
        <v>0</v>
      </c>
      <c r="GB90" s="43">
        <f t="shared" si="538"/>
        <v>0</v>
      </c>
      <c r="GC90" s="43">
        <f t="shared" si="539"/>
        <v>0</v>
      </c>
      <c r="GD90" s="43">
        <f t="shared" si="540"/>
        <v>0</v>
      </c>
      <c r="GE90" s="43">
        <f t="shared" si="541"/>
        <v>0</v>
      </c>
      <c r="GF90" s="43">
        <f t="shared" si="542"/>
        <v>0</v>
      </c>
      <c r="GG90" s="43">
        <f t="shared" si="543"/>
        <v>0</v>
      </c>
      <c r="GH90" s="43">
        <f t="shared" si="544"/>
        <v>0</v>
      </c>
      <c r="GI90" s="43">
        <f t="shared" si="545"/>
        <v>0</v>
      </c>
      <c r="GJ90" s="43">
        <f t="shared" si="546"/>
        <v>0</v>
      </c>
      <c r="GK90" s="43">
        <f t="shared" si="547"/>
        <v>0</v>
      </c>
      <c r="GL90" s="47">
        <f t="shared" si="548"/>
        <v>3.280000000000002</v>
      </c>
      <c r="GM90" s="43">
        <f t="shared" si="479"/>
        <v>0</v>
      </c>
      <c r="GN90" s="43">
        <f t="shared" si="480"/>
        <v>0</v>
      </c>
      <c r="GO90" s="43">
        <f t="shared" si="481"/>
        <v>0</v>
      </c>
      <c r="GP90" s="43">
        <f t="shared" si="482"/>
        <v>0</v>
      </c>
      <c r="GQ90" s="43">
        <f t="shared" si="483"/>
        <v>0</v>
      </c>
      <c r="GR90" s="43">
        <f t="shared" si="484"/>
        <v>0</v>
      </c>
      <c r="GS90" s="43">
        <f t="shared" si="485"/>
        <v>0</v>
      </c>
      <c r="GT90" s="43">
        <f t="shared" si="486"/>
        <v>0</v>
      </c>
      <c r="GU90" s="43">
        <f t="shared" si="487"/>
        <v>0</v>
      </c>
      <c r="GV90" s="43">
        <f t="shared" si="488"/>
        <v>0</v>
      </c>
      <c r="GW90" s="43">
        <f t="shared" si="489"/>
        <v>0</v>
      </c>
      <c r="GX90" s="43">
        <f t="shared" si="490"/>
        <v>0</v>
      </c>
      <c r="GY90" s="43">
        <f t="shared" si="491"/>
        <v>0</v>
      </c>
      <c r="GZ90" s="43">
        <f t="shared" si="492"/>
        <v>0</v>
      </c>
      <c r="HA90" s="43">
        <f t="shared" si="493"/>
        <v>0</v>
      </c>
      <c r="HB90" s="43">
        <f t="shared" si="494"/>
        <v>0</v>
      </c>
      <c r="HC90" s="43">
        <f t="shared" si="495"/>
        <v>0</v>
      </c>
      <c r="HD90" s="43">
        <f t="shared" si="496"/>
        <v>0</v>
      </c>
      <c r="HE90" s="43">
        <f t="shared" si="497"/>
        <v>0</v>
      </c>
      <c r="HF90" s="43">
        <f t="shared" si="498"/>
        <v>0</v>
      </c>
      <c r="HG90" s="43">
        <f t="shared" si="499"/>
        <v>0</v>
      </c>
      <c r="HH90" s="47">
        <f t="shared" si="549"/>
        <v>3.280000000000002</v>
      </c>
      <c r="HI90" s="43">
        <f t="shared" si="550"/>
        <v>0</v>
      </c>
      <c r="HJ90" s="43">
        <f t="shared" si="551"/>
        <v>0</v>
      </c>
      <c r="HK90" s="43">
        <f t="shared" si="552"/>
        <v>0</v>
      </c>
      <c r="HL90" s="43">
        <f t="shared" si="553"/>
        <v>0</v>
      </c>
      <c r="HM90" s="43">
        <f t="shared" si="554"/>
        <v>0</v>
      </c>
      <c r="HN90" s="43">
        <f t="shared" si="555"/>
        <v>0</v>
      </c>
      <c r="HO90" s="43">
        <f t="shared" si="556"/>
        <v>0</v>
      </c>
      <c r="HP90" s="43">
        <f t="shared" si="557"/>
        <v>0</v>
      </c>
      <c r="HQ90" s="43">
        <f t="shared" si="558"/>
        <v>0</v>
      </c>
      <c r="HR90" s="43">
        <f t="shared" si="559"/>
        <v>0</v>
      </c>
      <c r="HS90" s="43">
        <f t="shared" si="560"/>
        <v>0</v>
      </c>
      <c r="HT90" s="43">
        <f t="shared" si="561"/>
        <v>0</v>
      </c>
      <c r="HU90" s="43">
        <f t="shared" si="562"/>
        <v>0</v>
      </c>
      <c r="HV90" s="43">
        <f t="shared" si="563"/>
        <v>0</v>
      </c>
      <c r="HW90" s="43">
        <f t="shared" si="564"/>
        <v>0</v>
      </c>
      <c r="HX90" s="43">
        <f t="shared" si="565"/>
        <v>0</v>
      </c>
      <c r="HY90" s="43">
        <f t="shared" si="566"/>
        <v>0</v>
      </c>
      <c r="HZ90" s="43">
        <f t="shared" si="567"/>
        <v>0</v>
      </c>
      <c r="IA90" s="43">
        <f t="shared" si="568"/>
        <v>0</v>
      </c>
      <c r="IB90" s="43">
        <f t="shared" si="569"/>
        <v>0</v>
      </c>
      <c r="IC90" s="43">
        <f t="shared" si="570"/>
        <v>0</v>
      </c>
      <c r="ID90" s="47">
        <f t="shared" si="571"/>
        <v>3.280000000000002</v>
      </c>
      <c r="IE90" s="43">
        <f t="shared" si="572"/>
        <v>0</v>
      </c>
      <c r="IF90" s="43">
        <f t="shared" si="573"/>
        <v>0</v>
      </c>
      <c r="IG90" s="43">
        <f t="shared" si="574"/>
        <v>0</v>
      </c>
      <c r="IH90" s="43">
        <f t="shared" si="575"/>
        <v>0</v>
      </c>
      <c r="II90" s="43">
        <f t="shared" si="576"/>
        <v>0</v>
      </c>
      <c r="IJ90" s="43">
        <f t="shared" si="577"/>
        <v>0</v>
      </c>
      <c r="IK90" s="43">
        <f t="shared" si="578"/>
        <v>0</v>
      </c>
      <c r="IL90" s="43">
        <f t="shared" si="579"/>
        <v>0</v>
      </c>
      <c r="IM90" s="43">
        <f t="shared" si="580"/>
        <v>0</v>
      </c>
      <c r="IN90" s="43">
        <f t="shared" si="581"/>
        <v>0</v>
      </c>
      <c r="IO90" s="43">
        <f t="shared" si="582"/>
        <v>0</v>
      </c>
      <c r="IP90" s="43">
        <f t="shared" si="583"/>
        <v>0</v>
      </c>
      <c r="IQ90" s="43">
        <f t="shared" si="584"/>
        <v>0</v>
      </c>
      <c r="IR90" s="43">
        <f t="shared" si="585"/>
        <v>0</v>
      </c>
      <c r="IS90" s="43">
        <f t="shared" si="586"/>
        <v>0</v>
      </c>
      <c r="IT90" s="43">
        <f t="shared" si="587"/>
        <v>0</v>
      </c>
      <c r="IU90" s="43">
        <f t="shared" si="588"/>
        <v>0</v>
      </c>
      <c r="IV90" s="43">
        <f t="shared" si="589"/>
        <v>0</v>
      </c>
      <c r="IW90" s="43">
        <f t="shared" si="590"/>
        <v>0</v>
      </c>
      <c r="IX90" s="43">
        <f t="shared" si="591"/>
        <v>0</v>
      </c>
      <c r="IY90" s="43">
        <f t="shared" si="592"/>
        <v>0</v>
      </c>
      <c r="IZ90" s="47">
        <f t="shared" si="593"/>
        <v>3.280000000000002</v>
      </c>
      <c r="JA90" s="43" t="e">
        <f t="shared" si="690"/>
        <v>#N/A</v>
      </c>
      <c r="JB90" s="43" t="e">
        <f t="shared" si="691"/>
        <v>#N/A</v>
      </c>
      <c r="JC90" s="43" t="e">
        <f t="shared" si="692"/>
        <v>#N/A</v>
      </c>
      <c r="JD90" s="43" t="e">
        <f t="shared" si="693"/>
        <v>#N/A</v>
      </c>
      <c r="JE90" s="43" t="e">
        <f t="shared" si="694"/>
        <v>#N/A</v>
      </c>
      <c r="JF90" s="43" t="e">
        <f t="shared" si="695"/>
        <v>#N/A</v>
      </c>
      <c r="JG90" s="43" t="e">
        <f t="shared" si="696"/>
        <v>#N/A</v>
      </c>
      <c r="JH90" s="43" t="e">
        <f t="shared" si="697"/>
        <v>#N/A</v>
      </c>
      <c r="JI90" s="43" t="e">
        <f t="shared" si="698"/>
        <v>#N/A</v>
      </c>
      <c r="JJ90" s="43" t="e">
        <f t="shared" si="699"/>
        <v>#N/A</v>
      </c>
      <c r="JK90" s="43" t="e">
        <f t="shared" si="700"/>
        <v>#N/A</v>
      </c>
      <c r="JL90" s="43" t="e">
        <f t="shared" si="701"/>
        <v>#N/A</v>
      </c>
      <c r="JM90" s="43" t="e">
        <f t="shared" si="702"/>
        <v>#N/A</v>
      </c>
      <c r="JN90" s="43" t="e">
        <f t="shared" si="703"/>
        <v>#N/A</v>
      </c>
      <c r="JO90" s="43" t="e">
        <f t="shared" si="704"/>
        <v>#N/A</v>
      </c>
      <c r="JP90" s="43" t="e">
        <f t="shared" si="705"/>
        <v>#N/A</v>
      </c>
      <c r="JQ90" s="43" t="e">
        <f t="shared" si="706"/>
        <v>#N/A</v>
      </c>
      <c r="JR90" s="43" t="e">
        <f t="shared" si="707"/>
        <v>#N/A</v>
      </c>
      <c r="JS90" s="43" t="e">
        <f t="shared" si="708"/>
        <v>#N/A</v>
      </c>
      <c r="JT90" s="43" t="e">
        <f t="shared" si="709"/>
        <v>#N/A</v>
      </c>
      <c r="JU90" s="43" t="e">
        <f t="shared" si="710"/>
        <v>#N/A</v>
      </c>
      <c r="JV90" s="47">
        <f t="shared" si="594"/>
        <v>3.280000000000002</v>
      </c>
      <c r="JW90" s="36">
        <f t="shared" si="595"/>
        <v>0</v>
      </c>
      <c r="JX90" s="36">
        <f t="shared" si="596"/>
        <v>0</v>
      </c>
      <c r="JY90" s="36">
        <f t="shared" si="597"/>
        <v>0</v>
      </c>
      <c r="JZ90" s="36">
        <f t="shared" si="598"/>
        <v>0</v>
      </c>
      <c r="KA90" s="36">
        <f t="shared" si="599"/>
        <v>0</v>
      </c>
      <c r="KB90" s="36">
        <f t="shared" si="600"/>
        <v>0</v>
      </c>
      <c r="KC90" s="36">
        <f t="shared" si="601"/>
        <v>0</v>
      </c>
      <c r="KD90" s="36">
        <f t="shared" si="602"/>
        <v>0</v>
      </c>
      <c r="KE90" s="36">
        <f t="shared" si="603"/>
        <v>0</v>
      </c>
      <c r="KF90" s="36">
        <f t="shared" si="604"/>
        <v>0</v>
      </c>
      <c r="KG90" s="36">
        <f t="shared" si="605"/>
        <v>0</v>
      </c>
      <c r="KH90" s="36">
        <f t="shared" si="606"/>
        <v>0</v>
      </c>
      <c r="KI90" s="36">
        <f t="shared" si="607"/>
        <v>0</v>
      </c>
      <c r="KJ90" s="36">
        <f t="shared" si="608"/>
        <v>0</v>
      </c>
      <c r="KK90" s="36">
        <f t="shared" si="609"/>
        <v>0</v>
      </c>
      <c r="KL90" s="36">
        <f t="shared" si="610"/>
        <v>0</v>
      </c>
      <c r="KM90" s="36">
        <f t="shared" si="611"/>
        <v>0</v>
      </c>
      <c r="KN90" s="36">
        <f t="shared" si="612"/>
        <v>0</v>
      </c>
      <c r="KO90" s="36">
        <f t="shared" si="613"/>
        <v>0</v>
      </c>
      <c r="KP90" s="36">
        <f t="shared" si="614"/>
        <v>0</v>
      </c>
      <c r="KQ90" s="36">
        <f t="shared" si="615"/>
        <v>0</v>
      </c>
      <c r="KR90" s="47">
        <f t="shared" si="616"/>
        <v>3.280000000000002</v>
      </c>
      <c r="KS90" s="1">
        <f t="shared" si="617"/>
        <v>1</v>
      </c>
      <c r="KT90" s="1">
        <f t="shared" si="618"/>
        <v>1</v>
      </c>
      <c r="KU90" s="1">
        <f t="shared" si="619"/>
        <v>1</v>
      </c>
      <c r="KV90" s="1">
        <f t="shared" si="620"/>
        <v>1</v>
      </c>
      <c r="KW90" s="1">
        <f t="shared" si="621"/>
        <v>1</v>
      </c>
      <c r="KX90" s="1">
        <f t="shared" si="622"/>
        <v>1</v>
      </c>
      <c r="KY90" s="1">
        <f t="shared" si="623"/>
        <v>1</v>
      </c>
      <c r="KZ90" s="1">
        <f t="shared" si="624"/>
        <v>1</v>
      </c>
      <c r="LA90" s="1">
        <f t="shared" si="625"/>
        <v>1</v>
      </c>
      <c r="LB90" s="1">
        <f t="shared" si="626"/>
        <v>1</v>
      </c>
      <c r="LC90" s="1">
        <f t="shared" si="627"/>
        <v>1</v>
      </c>
      <c r="LD90" s="1">
        <f t="shared" si="628"/>
        <v>1</v>
      </c>
      <c r="LE90" s="1">
        <f t="shared" si="629"/>
        <v>1</v>
      </c>
      <c r="LF90" s="1">
        <f t="shared" si="630"/>
        <v>1</v>
      </c>
      <c r="LG90" s="1">
        <f t="shared" si="631"/>
        <v>1</v>
      </c>
      <c r="LH90" s="1">
        <f t="shared" si="632"/>
        <v>1</v>
      </c>
      <c r="LI90" s="1">
        <f t="shared" si="633"/>
        <v>1</v>
      </c>
      <c r="LJ90" s="1">
        <f t="shared" si="634"/>
        <v>1</v>
      </c>
      <c r="LK90" s="1">
        <f t="shared" si="635"/>
        <v>1</v>
      </c>
      <c r="LL90" s="1">
        <f t="shared" si="636"/>
        <v>1</v>
      </c>
      <c r="LM90" s="1">
        <f t="shared" si="637"/>
        <v>1</v>
      </c>
      <c r="LN90" s="47">
        <f t="shared" si="638"/>
        <v>3.280000000000002</v>
      </c>
      <c r="LO90" s="43">
        <f t="shared" si="639"/>
        <v>0</v>
      </c>
      <c r="LP90" s="43">
        <f t="shared" si="640"/>
        <v>0</v>
      </c>
      <c r="LQ90" s="43">
        <f t="shared" si="641"/>
        <v>0</v>
      </c>
      <c r="LR90" s="43">
        <f t="shared" si="642"/>
        <v>0</v>
      </c>
      <c r="LS90" s="43">
        <f t="shared" si="643"/>
        <v>0</v>
      </c>
      <c r="LT90" s="43">
        <f t="shared" si="644"/>
        <v>0</v>
      </c>
      <c r="LU90" s="43">
        <f t="shared" si="645"/>
        <v>0</v>
      </c>
      <c r="LV90" s="43">
        <f t="shared" si="646"/>
        <v>0</v>
      </c>
      <c r="LW90" s="43">
        <f t="shared" si="647"/>
        <v>0</v>
      </c>
      <c r="LX90" s="43">
        <f t="shared" si="648"/>
        <v>0</v>
      </c>
      <c r="LY90" s="43">
        <f t="shared" si="649"/>
        <v>0</v>
      </c>
      <c r="LZ90" s="43">
        <f t="shared" si="650"/>
        <v>0</v>
      </c>
      <c r="MA90" s="43">
        <f t="shared" si="651"/>
        <v>0</v>
      </c>
      <c r="MB90" s="43">
        <f t="shared" si="652"/>
        <v>0</v>
      </c>
      <c r="MC90" s="43">
        <f t="shared" si="653"/>
        <v>0</v>
      </c>
      <c r="MD90" s="43">
        <f t="shared" si="654"/>
        <v>0</v>
      </c>
      <c r="ME90" s="43">
        <f t="shared" si="655"/>
        <v>0</v>
      </c>
      <c r="MF90" s="43">
        <f t="shared" si="656"/>
        <v>0</v>
      </c>
      <c r="MG90" s="43">
        <f t="shared" si="657"/>
        <v>0</v>
      </c>
      <c r="MH90" s="43">
        <f t="shared" si="658"/>
        <v>0</v>
      </c>
      <c r="MI90" s="43">
        <f t="shared" si="659"/>
        <v>0</v>
      </c>
      <c r="MJ90" s="47">
        <f t="shared" si="660"/>
        <v>3.280000000000002</v>
      </c>
      <c r="MK90" s="43" t="e">
        <f t="shared" si="500"/>
        <v>#N/A</v>
      </c>
      <c r="ML90" s="43" t="e">
        <f t="shared" si="711"/>
        <v>#N/A</v>
      </c>
      <c r="MM90" s="43" t="e">
        <f t="shared" si="712"/>
        <v>#N/A</v>
      </c>
      <c r="MN90" s="43" t="e">
        <f t="shared" si="713"/>
        <v>#N/A</v>
      </c>
      <c r="MO90" s="43" t="e">
        <f t="shared" si="714"/>
        <v>#N/A</v>
      </c>
      <c r="MP90" s="43" t="e">
        <f t="shared" si="715"/>
        <v>#N/A</v>
      </c>
      <c r="MQ90" s="43" t="e">
        <f t="shared" si="716"/>
        <v>#N/A</v>
      </c>
      <c r="MR90" s="43" t="e">
        <f t="shared" si="717"/>
        <v>#N/A</v>
      </c>
      <c r="MS90" s="43" t="e">
        <f t="shared" si="718"/>
        <v>#N/A</v>
      </c>
      <c r="MT90" s="43" t="e">
        <f t="shared" si="719"/>
        <v>#N/A</v>
      </c>
      <c r="MU90" s="43" t="e">
        <f t="shared" si="720"/>
        <v>#N/A</v>
      </c>
      <c r="MV90" s="43" t="e">
        <f t="shared" si="721"/>
        <v>#N/A</v>
      </c>
      <c r="MW90" s="43" t="e">
        <f t="shared" si="722"/>
        <v>#N/A</v>
      </c>
      <c r="MX90" s="43" t="e">
        <f t="shared" si="723"/>
        <v>#N/A</v>
      </c>
      <c r="MY90" s="43" t="e">
        <f t="shared" si="724"/>
        <v>#N/A</v>
      </c>
      <c r="MZ90" s="43" t="e">
        <f t="shared" si="725"/>
        <v>#N/A</v>
      </c>
      <c r="NA90" s="43" t="e">
        <f t="shared" si="726"/>
        <v>#N/A</v>
      </c>
      <c r="NB90" s="43" t="e">
        <f t="shared" si="727"/>
        <v>#N/A</v>
      </c>
      <c r="NC90" s="43" t="e">
        <f t="shared" si="728"/>
        <v>#N/A</v>
      </c>
      <c r="ND90" s="43" t="e">
        <f t="shared" si="729"/>
        <v>#N/A</v>
      </c>
      <c r="NE90" s="43" t="e">
        <f t="shared" si="730"/>
        <v>#N/A</v>
      </c>
      <c r="NF90" s="47">
        <f t="shared" si="661"/>
        <v>3.280000000000002</v>
      </c>
      <c r="NG90" s="43">
        <f>IF(OY89=0,MIN('Drive Train'!$F$35-FQ89*$C$19*'Drive Train'!$F$39,NG89+$C$39)-$C$7,IF(LO89-1&lt;=0,0,IF($C$37=Motors!$C$30,MAX(MAX(NG$8:NG89)*-1,NG89-$C$39),MAX(0,MAX(NG$8:NG89)*-1,NG89-$C$39))))</f>
        <v>0</v>
      </c>
      <c r="NH90" s="43">
        <f>IF(OZ89=0,MIN('Drive Train'!$F$35-FR89*$C$19*'Drive Train'!$F$39,NH89+$C$39)-$C$7,IF(LP89-1&lt;=0,0,IF($C$37=Motors!$C$30,MAX(MAX(NH$8:NH89)*-1,NH89-$C$39),MAX(0,MAX(NH$8:NH89)*-1,NH89-$C$39))))</f>
        <v>0</v>
      </c>
      <c r="NI90" s="43">
        <f>IF(PA89=0,MIN('Drive Train'!$F$35-FS89*$C$19*'Drive Train'!$F$39,NI89+$C$39)-$C$7,IF(LQ89-1&lt;=0,0,IF($C$37=Motors!$C$30,MAX(MAX(NI$8:NI89)*-1,NI89-$C$39),MAX(0,MAX(NI$8:NI89)*-1,NI89-$C$39))))</f>
        <v>0</v>
      </c>
      <c r="NJ90" s="43">
        <f>IF(PB89=0,MIN('Drive Train'!$F$35-FT89*$C$19*'Drive Train'!$F$39,NJ89+$C$39)-$C$7,IF(LR89-1&lt;=0,0,IF($C$37=Motors!$C$30,MAX(MAX(NJ$8:NJ89)*-1,NJ89-$C$39),MAX(0,MAX(NJ$8:NJ89)*-1,NJ89-$C$39))))</f>
        <v>0</v>
      </c>
      <c r="NK90" s="43">
        <f>IF(PC89=0,MIN('Drive Train'!$F$35-FU89*$C$19*'Drive Train'!$F$39,NK89+$C$39)-$C$7,IF(LS89-1&lt;=0,0,IF($C$37=Motors!$C$30,MAX(MAX(NK$8:NK89)*-1,NK89-$C$39),MAX(0,MAX(NK$8:NK89)*-1,NK89-$C$39))))</f>
        <v>0</v>
      </c>
      <c r="NL90" s="43">
        <f>IF(PD89=0,MIN('Drive Train'!$F$35-FV89*$C$19*'Drive Train'!$F$39,NL89+$C$39)-$C$7,IF(LT89-1&lt;=0,0,IF($C$37=Motors!$C$30,MAX(MAX(NL$8:NL89)*-1,NL89-$C$39),MAX(0,MAX(NL$8:NL89)*-1,NL89-$C$39))))</f>
        <v>0</v>
      </c>
      <c r="NM90" s="43">
        <f>IF(PE89=0,MIN('Drive Train'!$F$35-FW89*$C$19*'Drive Train'!$F$39,NM89+$C$39)-$C$7,IF(LU89-1&lt;=0,0,IF($C$37=Motors!$C$30,MAX(MAX(NM$8:NM89)*-1,NM89-$C$39),MAX(0,MAX(NM$8:NM89)*-1,NM89-$C$39))))</f>
        <v>0</v>
      </c>
      <c r="NN90" s="43">
        <f>IF(PF89=0,MIN('Drive Train'!$F$35-FX89*$C$19*'Drive Train'!$F$39,NN89+$C$39)-$C$7,IF(LV89-1&lt;=0,0,IF($C$37=Motors!$C$30,MAX(MAX(NN$8:NN89)*-1,NN89-$C$39),MAX(0,MAX(NN$8:NN89)*-1,NN89-$C$39))))</f>
        <v>0</v>
      </c>
      <c r="NO90" s="43">
        <f>IF(PG89=0,MIN('Drive Train'!$F$35-FY89*$C$19*'Drive Train'!$F$39,NO89+$C$39)-$C$7,IF(LW89-1&lt;=0,0,IF($C$37=Motors!$C$30,MAX(MAX(NO$8:NO89)*-1,NO89-$C$39),MAX(0,MAX(NO$8:NO89)*-1,NO89-$C$39))))</f>
        <v>0</v>
      </c>
      <c r="NP90" s="43">
        <f>IF(PH89=0,MIN('Drive Train'!$F$35-FZ89*$C$19*'Drive Train'!$F$39,NP89+$C$39)-$C$7,IF(LX89-1&lt;=0,0,IF($C$37=Motors!$C$30,MAX(MAX(NP$8:NP89)*-1,NP89-$C$39),MAX(0,MAX(NP$8:NP89)*-1,NP89-$C$39))))</f>
        <v>0</v>
      </c>
      <c r="NQ90" s="43">
        <f>IF(PI89=0,MIN('Drive Train'!$F$35-GA89*$C$19*'Drive Train'!$F$39,NQ89+$C$39)-$C$7,IF(LY89-1&lt;=0,0,IF($C$37=Motors!$C$30,MAX(MAX(NQ$8:NQ89)*-1,NQ89-$C$39),MAX(0,MAX(NQ$8:NQ89)*-1,NQ89-$C$39))))</f>
        <v>0</v>
      </c>
      <c r="NR90" s="43">
        <f>IF(PJ89=0,MIN('Drive Train'!$F$35-GB89*$C$19*'Drive Train'!$F$39,NR89+$C$39)-$C$7,IF(LZ89-1&lt;=0,0,IF($C$37=Motors!$C$30,MAX(MAX(NR$8:NR89)*-1,NR89-$C$39),MAX(0,MAX(NR$8:NR89)*-1,NR89-$C$39))))</f>
        <v>0</v>
      </c>
      <c r="NS90" s="43">
        <f>IF(PK89=0,MIN('Drive Train'!$F$35-GC89*$C$19*'Drive Train'!$F$39,NS89+$C$39)-$C$7,IF(MA89-1&lt;=0,0,IF($C$37=Motors!$C$30,MAX(MAX(NS$8:NS89)*-1,NS89-$C$39),MAX(0,MAX(NS$8:NS89)*-1,NS89-$C$39))))</f>
        <v>0</v>
      </c>
      <c r="NT90" s="43">
        <f>IF(PL89=0,MIN('Drive Train'!$F$35-GD89*$C$19*'Drive Train'!$F$39,NT89+$C$39)-$C$7,IF(MB89-1&lt;=0,0,IF($C$37=Motors!$C$30,MAX(MAX(NT$8:NT89)*-1,NT89-$C$39),MAX(0,MAX(NT$8:NT89)*-1,NT89-$C$39))))</f>
        <v>0</v>
      </c>
      <c r="NU90" s="43">
        <f>IF(PM89=0,MIN('Drive Train'!$F$35-GE89*$C$19*'Drive Train'!$F$39,NU89+$C$39)-$C$7,IF(MC89-1&lt;=0,0,IF($C$37=Motors!$C$30,MAX(MAX(NU$8:NU89)*-1,NU89-$C$39),MAX(0,MAX(NU$8:NU89)*-1,NU89-$C$39))))</f>
        <v>0</v>
      </c>
      <c r="NV90" s="43">
        <f>IF(PN89=0,MIN('Drive Train'!$F$35-GF89*$C$19*'Drive Train'!$F$39,NV89+$C$39)-$C$7,IF(MD89-1&lt;=0,0,IF($C$37=Motors!$C$30,MAX(MAX(NV$8:NV89)*-1,NV89-$C$39),MAX(0,MAX(NV$8:NV89)*-1,NV89-$C$39))))</f>
        <v>0</v>
      </c>
      <c r="NW90" s="43">
        <f>IF(PO89=0,MIN('Drive Train'!$F$35-GG89*$C$19*'Drive Train'!$F$39,NW89+$C$39)-$C$7,IF(ME89-1&lt;=0,0,IF($C$37=Motors!$C$30,MAX(MAX(NW$8:NW89)*-1,NW89-$C$39),MAX(0,MAX(NW$8:NW89)*-1,NW89-$C$39))))</f>
        <v>0</v>
      </c>
      <c r="NX90" s="43">
        <f>IF(PP89=0,MIN('Drive Train'!$F$35-GH89*$C$19*'Drive Train'!$F$39,NX89+$C$39)-$C$7,IF(MF89-1&lt;=0,0,IF($C$37=Motors!$C$30,MAX(MAX(NX$8:NX89)*-1,NX89-$C$39),MAX(0,MAX(NX$8:NX89)*-1,NX89-$C$39))))</f>
        <v>0</v>
      </c>
      <c r="NY90" s="43">
        <f>IF(PQ89=0,MIN('Drive Train'!$F$35-GI89*$C$19*'Drive Train'!$F$39,NY89+$C$39)-$C$7,IF(MG89-1&lt;=0,0,IF($C$37=Motors!$C$30,MAX(MAX(NY$8:NY89)*-1,NY89-$C$39),MAX(0,MAX(NY$8:NY89)*-1,NY89-$C$39))))</f>
        <v>0</v>
      </c>
      <c r="NZ90" s="43">
        <f>IF(PR89=0,MIN('Drive Train'!$F$35-GJ89*$C$19*'Drive Train'!$F$39,NZ89+$C$39)-$C$7,IF(MH89-1&lt;=0,0,IF($C$37=Motors!$C$30,MAX(MAX(NZ$8:NZ89)*-1,NZ89-$C$39),MAX(0,MAX(NZ$8:NZ89)*-1,NZ89-$C$39))))</f>
        <v>0</v>
      </c>
      <c r="OA90" s="43">
        <f>IF(PS89=0,MIN('Drive Train'!$F$35-GK89*$C$19*'Drive Train'!$F$39,OA89+$C$39)-$C$7,IF(MI89-1&lt;=0,0,IF($C$37=Motors!$C$30,MAX(MAX(OA$8:OA89)*-1,OA89-$C$39),MAX(0,MAX(OA$8:OA89)*-1,OA89-$C$39))))</f>
        <v>0</v>
      </c>
      <c r="OB90" s="47">
        <f t="shared" si="662"/>
        <v>3.280000000000002</v>
      </c>
      <c r="OC90" s="43">
        <f>'Drive Train'!$F$35-(FQ90*$C$13)*$C$19*'Drive Train'!$F$39</f>
        <v>12.4</v>
      </c>
      <c r="OD90" s="43">
        <f>'Drive Train'!$F$35-(FR90*$C$13)*$C$19*'Drive Train'!$F$39</f>
        <v>12.4</v>
      </c>
      <c r="OE90" s="43">
        <f>'Drive Train'!$F$35-(FS90*$C$13)*$C$19*'Drive Train'!$F$39</f>
        <v>12.4</v>
      </c>
      <c r="OF90" s="43">
        <f>'Drive Train'!$F$35-(FT90*$C$13)*$C$19*'Drive Train'!$F$39</f>
        <v>12.4</v>
      </c>
      <c r="OG90" s="43">
        <f>'Drive Train'!$F$35-(FU90*$C$13)*$C$19*'Drive Train'!$F$39</f>
        <v>12.4</v>
      </c>
      <c r="OH90" s="43">
        <f>'Drive Train'!$F$35-(FV90*$C$13)*$C$19*'Drive Train'!$F$39</f>
        <v>12.4</v>
      </c>
      <c r="OI90" s="43">
        <f>'Drive Train'!$F$35-(FW90*$C$13)*$C$19*'Drive Train'!$F$39</f>
        <v>12.4</v>
      </c>
      <c r="OJ90" s="43">
        <f>'Drive Train'!$F$35-(FX90*$C$13)*$C$19*'Drive Train'!$F$39</f>
        <v>12.4</v>
      </c>
      <c r="OK90" s="43">
        <f>'Drive Train'!$F$35-(FY90*$C$13)*$C$19*'Drive Train'!$F$39</f>
        <v>12.4</v>
      </c>
      <c r="OL90" s="43">
        <f>'Drive Train'!$F$35-(FZ90*$C$13)*$C$19*'Drive Train'!$F$39</f>
        <v>12.4</v>
      </c>
      <c r="OM90" s="43">
        <f>'Drive Train'!$F$35-(GA90*$C$13)*$C$19*'Drive Train'!$F$39</f>
        <v>12.4</v>
      </c>
      <c r="ON90" s="43">
        <f>'Drive Train'!$F$35-(GB90*$C$13)*$C$19*'Drive Train'!$F$39</f>
        <v>12.4</v>
      </c>
      <c r="OO90" s="43">
        <f>'Drive Train'!$F$35-(GC90*$C$13)*$C$19*'Drive Train'!$F$39</f>
        <v>12.4</v>
      </c>
      <c r="OP90" s="43">
        <f>'Drive Train'!$F$35-(GD90*$C$13)*$C$19*'Drive Train'!$F$39</f>
        <v>12.4</v>
      </c>
      <c r="OQ90" s="43">
        <f>'Drive Train'!$F$35-(GE90*$C$13)*$C$19*'Drive Train'!$F$39</f>
        <v>12.4</v>
      </c>
      <c r="OR90" s="43">
        <f>'Drive Train'!$F$35-(GF90*$C$13)*$C$19*'Drive Train'!$F$39</f>
        <v>12.4</v>
      </c>
      <c r="OS90" s="43">
        <f>'Drive Train'!$F$35-(GG90*$C$13)*$C$19*'Drive Train'!$F$39</f>
        <v>12.4</v>
      </c>
      <c r="OT90" s="43">
        <f>'Drive Train'!$F$35-(GH90*$C$13)*$C$19*'Drive Train'!$F$39</f>
        <v>12.4</v>
      </c>
      <c r="OU90" s="43">
        <f>'Drive Train'!$F$35-(GI90*$C$13)*$C$19*'Drive Train'!$F$39</f>
        <v>12.4</v>
      </c>
      <c r="OV90" s="43">
        <f>'Drive Train'!$F$35-(GJ90*$C$13)*$C$19*'Drive Train'!$F$39</f>
        <v>12.4</v>
      </c>
      <c r="OW90" s="43">
        <f>'Drive Train'!$F$35-(GK90*$C$13)*$C$19*'Drive Train'!$F$39</f>
        <v>12.4</v>
      </c>
      <c r="OX90" s="47">
        <f t="shared" si="663"/>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190">
        <f t="shared" si="664"/>
        <v>3.280000000000002</v>
      </c>
      <c r="PU90" s="43">
        <f t="shared" si="665"/>
        <v>15.29521453649356</v>
      </c>
      <c r="PV90" s="43">
        <f t="shared" si="666"/>
        <v>22.900200336135644</v>
      </c>
      <c r="PW90" s="43">
        <f t="shared" si="667"/>
        <v>19.659205245198354</v>
      </c>
      <c r="PX90" s="43">
        <f t="shared" si="668"/>
        <v>15.922362554936914</v>
      </c>
      <c r="PY90" s="43">
        <f t="shared" si="669"/>
        <v>13.997470007769731</v>
      </c>
      <c r="PZ90" s="43">
        <f t="shared" si="670"/>
        <v>12.208295022960858</v>
      </c>
      <c r="QA90" s="43">
        <f t="shared" si="671"/>
        <v>11.812774381794295</v>
      </c>
      <c r="QB90" s="43">
        <f t="shared" si="672"/>
        <v>11.153060367918922</v>
      </c>
      <c r="QC90" s="43">
        <f t="shared" si="673"/>
        <v>10.945422930559467</v>
      </c>
      <c r="QD90" s="43">
        <f t="shared" si="674"/>
        <v>10.744299234348867</v>
      </c>
      <c r="QE90" s="43">
        <f t="shared" si="675"/>
        <v>10.598935127087987</v>
      </c>
      <c r="QF90" s="43">
        <f t="shared" si="676"/>
        <v>14.547056930631658</v>
      </c>
      <c r="QG90" s="43">
        <f t="shared" si="677"/>
        <v>14.869846649016338</v>
      </c>
      <c r="QH90" s="43">
        <f t="shared" si="678"/>
        <v>15.34277343263344</v>
      </c>
      <c r="QI90" s="43">
        <f t="shared" si="679"/>
        <v>15.225720822529869</v>
      </c>
      <c r="QJ90" s="43">
        <f t="shared" si="680"/>
        <v>15.866407696386977</v>
      </c>
      <c r="QK90" s="43">
        <f t="shared" si="681"/>
        <v>16.23173898600314</v>
      </c>
      <c r="QL90" s="43">
        <f t="shared" si="682"/>
        <v>16.322777686005129</v>
      </c>
      <c r="QM90" s="43">
        <f t="shared" si="683"/>
        <v>16.11264101882972</v>
      </c>
      <c r="QN90" s="43">
        <f t="shared" si="684"/>
        <v>16.187403996628273</v>
      </c>
      <c r="QO90" s="43">
        <f t="shared" si="685"/>
        <v>16.005121974387158</v>
      </c>
      <c r="QP90" s="47">
        <f t="shared" si="686"/>
        <v>3.280000000000002</v>
      </c>
      <c r="QQ90" s="43">
        <f t="shared" si="501"/>
        <v>0</v>
      </c>
      <c r="QR90" s="43">
        <f t="shared" si="502"/>
        <v>0</v>
      </c>
      <c r="QS90" s="43">
        <f t="shared" si="503"/>
        <v>0</v>
      </c>
      <c r="QT90" s="43">
        <f t="shared" si="504"/>
        <v>0</v>
      </c>
      <c r="QU90" s="43">
        <f t="shared" si="505"/>
        <v>0</v>
      </c>
      <c r="QV90" s="43">
        <f t="shared" si="506"/>
        <v>0</v>
      </c>
      <c r="QW90" s="43">
        <f t="shared" si="507"/>
        <v>0</v>
      </c>
      <c r="QX90" s="43">
        <f t="shared" si="508"/>
        <v>0</v>
      </c>
      <c r="QY90" s="43">
        <f t="shared" si="509"/>
        <v>0</v>
      </c>
      <c r="QZ90" s="43">
        <f t="shared" si="510"/>
        <v>0</v>
      </c>
      <c r="RA90" s="43">
        <f t="shared" si="511"/>
        <v>0</v>
      </c>
      <c r="RB90" s="43">
        <f t="shared" si="512"/>
        <v>0</v>
      </c>
      <c r="RC90" s="43">
        <f t="shared" si="513"/>
        <v>0</v>
      </c>
      <c r="RD90" s="43">
        <f t="shared" si="514"/>
        <v>0</v>
      </c>
      <c r="RE90" s="43">
        <f t="shared" si="515"/>
        <v>0</v>
      </c>
      <c r="RF90" s="43">
        <f t="shared" si="516"/>
        <v>0</v>
      </c>
      <c r="RG90" s="43">
        <f t="shared" si="517"/>
        <v>0</v>
      </c>
      <c r="RH90" s="43">
        <f t="shared" si="518"/>
        <v>0</v>
      </c>
      <c r="RI90" s="43">
        <f t="shared" si="519"/>
        <v>0</v>
      </c>
      <c r="RJ90" s="43">
        <f t="shared" si="520"/>
        <v>0</v>
      </c>
      <c r="RK90" s="43">
        <f t="shared" si="521"/>
        <v>0</v>
      </c>
      <c r="RL90" s="47">
        <f t="shared" si="687"/>
        <v>3.280000000000002</v>
      </c>
      <c r="RM90" s="2">
        <f>IF(AND(LO90&gt;=LO$6*'Drive Train'!$AA$52,LO90&lt;=LO$6*'Drive Train'!$AA$53,KS90=0,JW90=0,EU90&gt;0),$C$17,0)</f>
        <v>0</v>
      </c>
      <c r="RN90" s="2">
        <f>IF(AND(LP90&gt;=LP$6*'Drive Train'!$AA$52,LP90&lt;=LP$6*'Drive Train'!$AA$53,KT90=0,JX90=0,EV90&gt;0),$C$17,0)</f>
        <v>0</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v>
      </c>
      <c r="RY90" s="2">
        <f>IF(AND(MA90&gt;=MA$6*'Drive Train'!$AA$52,MA90&lt;=MA$6*'Drive Train'!$AA$53,LE90=0,KI90=0,FG90&gt;0),$C$17,0)</f>
        <v>0</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688"/>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689"/>
        <v>3.280000000000002</v>
      </c>
    </row>
    <row r="91" spans="2:524" x14ac:dyDescent="0.3">
      <c r="B91"/>
      <c r="C91" s="3" t="s">
        <v>326</v>
      </c>
      <c r="E91" s="14">
        <f>E47</f>
        <v>0.64</v>
      </c>
      <c r="F91" s="14">
        <f>RX6*VLOOKUP('Drive Train'!$AK$6,$E$98:$F$99,2,FALSE)</f>
        <v>1.3600000000000005</v>
      </c>
      <c r="G91" s="14">
        <f>RY6*VLOOKUP('Drive Train'!$AK$6,$E$98:$F$99,2,FALSE)</f>
        <v>1.2000000000000004</v>
      </c>
      <c r="H91" s="14">
        <f>RZ6*VLOOKUP('Drive Train'!$AK$6,$E$98:$F$99,2,FALSE)</f>
        <v>1.0800000000000003</v>
      </c>
      <c r="I91" s="14">
        <f>SA6*VLOOKUP('Drive Train'!$AK$6,$E$98:$F$99,2,FALSE)</f>
        <v>0.9600000000000003</v>
      </c>
      <c r="J91" s="14">
        <f>SB6*VLOOKUP('Drive Train'!$AK$6,$E$98:$F$99,2,FALSE)</f>
        <v>0.88000000000000023</v>
      </c>
      <c r="K91" s="14">
        <f>SC6*VLOOKUP('Drive Train'!$AK$6,$E$98:$F$99,2,FALSE)</f>
        <v>0.84000000000000019</v>
      </c>
      <c r="L91" s="14">
        <f>SD6*VLOOKUP('Drive Train'!$AK$6,$E$98:$F$99,2,FALSE)</f>
        <v>0.76000000000000012</v>
      </c>
      <c r="M91" s="14">
        <f>SE6*VLOOKUP('Drive Train'!$AK$6,$E$98:$F$99,2,FALSE)</f>
        <v>0.72000000000000008</v>
      </c>
      <c r="N91" s="14">
        <f>SF6*VLOOKUP('Drive Train'!$AK$6,$E$98:$F$99,2,FALSE)</f>
        <v>0.72000000000000008</v>
      </c>
      <c r="O91" s="14">
        <f>SG6*VLOOKUP('Drive Train'!$AK$6,$E$98:$F$99,2,FALSE)</f>
        <v>0.68</v>
      </c>
      <c r="R91" s="49">
        <f t="shared" si="52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47">
        <f t="shared" si="523"/>
        <v>3.3200000000000021</v>
      </c>
      <c r="AO91" s="36">
        <f>LO91*12*60/(PI() * 'Drive Train'!$F$15)/S$6*ABS(S91)</f>
        <v>0</v>
      </c>
      <c r="AP91" s="36">
        <f>LP91*12*60/(PI() * 'Drive Train'!$F$15)/T$6*ABS(T91)</f>
        <v>0</v>
      </c>
      <c r="AQ91" s="36">
        <f>LQ91*12*60/(PI() * 'Drive Train'!$F$15)/U$6*ABS(U91)</f>
        <v>0</v>
      </c>
      <c r="AR91" s="36">
        <f>LR91*12*60/(PI() * 'Drive Train'!$F$15)/V$6*ABS(V91)</f>
        <v>0</v>
      </c>
      <c r="AS91" s="36">
        <f>LS91*12*60/(PI() * 'Drive Train'!$F$15)/W$6*ABS(W91)</f>
        <v>0</v>
      </c>
      <c r="AT91" s="36">
        <f>LT91*12*60/(PI() * 'Drive Train'!$F$15)/X$6*ABS(X91)</f>
        <v>0</v>
      </c>
      <c r="AU91" s="36">
        <f>LU91*12*60/(PI() * 'Drive Train'!$F$15)/Y$6*ABS(Y91)</f>
        <v>0</v>
      </c>
      <c r="AV91" s="36">
        <f>LV91*12*60/(PI() * 'Drive Train'!$F$15)/Z$6*ABS(Z91)</f>
        <v>0</v>
      </c>
      <c r="AW91" s="36">
        <f>LW91*12*60/(PI() * 'Drive Train'!$F$15)/AA$6*ABS(AA91)</f>
        <v>0</v>
      </c>
      <c r="AX91" s="36">
        <f>LX91*12*60/(PI() * 'Drive Train'!$F$15)/AB$6*ABS(AB91)</f>
        <v>0</v>
      </c>
      <c r="AY91" s="36">
        <f>LY91*12*60/(PI() * 'Drive Train'!$F$15)/AC$6*ABS(AC91)</f>
        <v>0</v>
      </c>
      <c r="AZ91" s="36">
        <f>LZ91*12*60/(PI() * 'Drive Train'!$F$15)/AD$6*ABS(AD91)</f>
        <v>0</v>
      </c>
      <c r="BA91" s="36">
        <f>MA91*12*60/(PI() * 'Drive Train'!$F$15)/AE$6*ABS(AE91)</f>
        <v>0</v>
      </c>
      <c r="BB91" s="36">
        <f>MB91*12*60/(PI() * 'Drive Train'!$F$15)/AF$6*ABS(AF91)</f>
        <v>0</v>
      </c>
      <c r="BC91" s="36">
        <f>MC91*12*60/(PI() * 'Drive Train'!$F$15)/AG$6*ABS(AG91)</f>
        <v>0</v>
      </c>
      <c r="BD91" s="36">
        <f>MD91*12*60/(PI() * 'Drive Train'!$F$15)/AH$6*ABS(AH91)</f>
        <v>0</v>
      </c>
      <c r="BE91" s="36">
        <f>ME91*12*60/(PI() * 'Drive Train'!$F$15)/AI$6*ABS(AI91)</f>
        <v>0</v>
      </c>
      <c r="BF91" s="36">
        <f>MF91*12*60/(PI() * 'Drive Train'!$F$15)/AJ$6*ABS(AJ91)</f>
        <v>0</v>
      </c>
      <c r="BG91" s="36">
        <f>MG91*12*60/(PI() * 'Drive Train'!$F$15)/AK$6*ABS(AK91)</f>
        <v>0</v>
      </c>
      <c r="BH91" s="36">
        <f>MH91*12*60/(PI() * 'Drive Train'!$F$15)/AL$6*ABS(AL91)</f>
        <v>0</v>
      </c>
      <c r="BI91" s="36">
        <f>MI91*12*60/(PI() * 'Drive Train'!$F$15)/AM$6*ABS(AM91)</f>
        <v>0</v>
      </c>
      <c r="BJ91" s="47">
        <f t="shared" si="455"/>
        <v>3.3200000000000021</v>
      </c>
      <c r="BK91" s="2">
        <f>IF(OR(KS90=1,AND($C$37=Motors!$C$32,OY90=1)),0,IF(NG91=0,-(CG90+$C$15)/($C$14-$C$15)*$C$12,($C$11*S91-AO91)/($C$11*S91)*$C$12*S91))</f>
        <v>0</v>
      </c>
      <c r="BL91" s="2">
        <f>IF(OR(KT90=1,AND($C$37=Motors!$C$32,OZ90=1)),0,IF(NH91=0,-(CH90+$C$15)/($C$14-$C$15)*$C$12,($C$11*T91-AP91)/($C$11*T91)*$C$12*T91))</f>
        <v>0</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v>
      </c>
      <c r="BP91" s="2">
        <f>IF(OR(KX90=1,AND($C$37=Motors!$C$32,PD90=1)),0,IF(NL91=0,-(CL90+$C$15)/($C$14-$C$15)*$C$12,($C$11*X91-AT91)/($C$11*X91)*$C$12*X91))</f>
        <v>0</v>
      </c>
      <c r="BQ91" s="2">
        <f>IF(OR(KY90=1,AND($C$37=Motors!$C$32,PE90=1)),0,IF(NM91=0,-(CM90+$C$15)/($C$14-$C$15)*$C$12,($C$11*Y91-AU91)/($C$11*Y91)*$C$12*Y91))</f>
        <v>0</v>
      </c>
      <c r="BR91" s="2">
        <f>IF(OR(KZ90=1,AND($C$37=Motors!$C$32,PF90=1)),0,IF(NN91=0,-(CN90+$C$15)/($C$14-$C$15)*$C$12,($C$11*Z91-AV91)/($C$11*Z91)*$C$12*Z91))</f>
        <v>0</v>
      </c>
      <c r="BS91" s="2">
        <f>IF(OR(LA90=1,AND($C$37=Motors!$C$32,PG90=1)),0,IF(NO91=0,-(CO90+$C$15)/($C$14-$C$15)*$C$12,($C$11*AA91-AW91)/($C$11*AA91)*$C$12*AA91))</f>
        <v>0</v>
      </c>
      <c r="BT91" s="2">
        <f>IF(OR(LB90=1,AND($C$37=Motors!$C$32,PH90=1)),0,IF(NP91=0,-(CP90+$C$15)/($C$14-$C$15)*$C$12,($C$11*AB91-AX91)/($C$11*AB91)*$C$12*AB91))</f>
        <v>0</v>
      </c>
      <c r="BU91" s="2">
        <f>IF(OR(LC90=1,AND($C$37=Motors!$C$32,PI90=1)),0,IF(NQ91=0,-(CQ90+$C$15)/($C$14-$C$15)*$C$12,($C$11*AC91-AY91)/($C$11*AC91)*$C$12*AC91))</f>
        <v>0</v>
      </c>
      <c r="BV91" s="2">
        <f>IF(OR(LD90=1,AND($C$37=Motors!$C$32,PJ90=1)),0,IF(NR91=0,-(CR90+$C$15)/($C$14-$C$15)*$C$12,($C$11*AD91-AZ91)/($C$11*AD91)*$C$12*AD91))</f>
        <v>0</v>
      </c>
      <c r="BW91" s="2">
        <f>IF(OR(LE90=1,AND($C$37=Motors!$C$32,PK90=1)),0,IF(NS91=0,-(CS90+$C$15)/($C$14-$C$15)*$C$12,($C$11*AE91-BA91)/($C$11*AE91)*$C$12*AE91))</f>
        <v>0</v>
      </c>
      <c r="BX91" s="2">
        <f>IF(OR(LF90=1,AND($C$37=Motors!$C$32,PL90=1)),0,IF(NT91=0,-(CT90+$C$15)/($C$14-$C$15)*$C$12,($C$11*AF91-BB91)/($C$11*AF91)*$C$12*AF91))</f>
        <v>0</v>
      </c>
      <c r="BY91" s="2">
        <f>IF(OR(LG90=1,AND($C$37=Motors!$C$32,PM90=1)),0,IF(NU91=0,-(CU90+$C$15)/($C$14-$C$15)*$C$12,($C$11*AG91-BC91)/($C$11*AG91)*$C$12*AG91))</f>
        <v>0</v>
      </c>
      <c r="BZ91" s="2">
        <f>IF(OR(LH90=1,AND($C$37=Motors!$C$32,PN90=1)),0,IF(NV91=0,-(CV90+$C$15)/($C$14-$C$15)*$C$12,($C$11*AH91-BD91)/($C$11*AH91)*$C$12*AH91))</f>
        <v>0</v>
      </c>
      <c r="CA91" s="2">
        <f>IF(OR(LI90=1,AND($C$37=Motors!$C$32,PO90=1)),0,IF(NW91=0,-(CW90+$C$15)/($C$14-$C$15)*$C$12,($C$11*AI91-BE91)/($C$11*AI91)*$C$12*AI91))</f>
        <v>0</v>
      </c>
      <c r="CB91" s="2">
        <f>IF(OR(LJ90=1,AND($C$37=Motors!$C$32,PP90=1)),0,IF(NX91=0,-(CX90+$C$15)/($C$14-$C$15)*$C$12,($C$11*AJ91-BF91)/($C$11*AJ91)*$C$12*AJ91))</f>
        <v>0</v>
      </c>
      <c r="CC91" s="2">
        <f>IF(OR(LK90=1,AND($C$37=Motors!$C$32,PQ90=1)),0,IF(NY91=0,-(CY90+$C$15)/($C$14-$C$15)*$C$12,($C$11*AK91-BG91)/($C$11*AK91)*$C$12*AK91))</f>
        <v>0</v>
      </c>
      <c r="CD91" s="2">
        <f>IF(OR(LL90=1,AND($C$37=Motors!$C$32,PR90=1)),0,IF(NZ91=0,-(CZ90+$C$15)/($C$14-$C$15)*$C$12,($C$11*AL91-BH91)/($C$11*AL91)*$C$12*AL91))</f>
        <v>0</v>
      </c>
      <c r="CE91" s="2">
        <f>IF(OR(LM90=1,AND($C$37=Motors!$C$32,PS90=1)),0,IF(OA91=0,-(DA90+$C$15)/($C$14-$C$15)*$C$12,($C$11*AM91-BI91)/($C$11*AM91)*$C$12*AM91))</f>
        <v>0</v>
      </c>
      <c r="CF91" s="47">
        <f t="shared" si="456"/>
        <v>3.3200000000000021</v>
      </c>
      <c r="CG91" s="43">
        <f>IF(AND(KS90=1,OY90=1),0,ABS(BK91/$C$12*($C$14-$C$15)+$C$15) *'Drive Train'!$AA$49 + CG90*(1-'Drive Train'!$AA$49))</f>
        <v>0</v>
      </c>
      <c r="CH91" s="43">
        <f>IF(AND(KT90=1,OZ90=1),0,ABS(BL91/$C$12*($C$14-$C$15)+$C$15) *'Drive Train'!$AA$49 + CH90*(1-'Drive Train'!$AA$49))</f>
        <v>0</v>
      </c>
      <c r="CI91" s="43">
        <f>IF(AND(KU90=1,PA90=1),0,ABS(BM91/$C$12*($C$14-$C$15)+$C$15) *'Drive Train'!$AA$49 + CI90*(1-'Drive Train'!$AA$49))</f>
        <v>0</v>
      </c>
      <c r="CJ91" s="43">
        <f>IF(AND(KV90=1,PB90=1),0,ABS(BN91/$C$12*($C$14-$C$15)+$C$15) *'Drive Train'!$AA$49 + CJ90*(1-'Drive Train'!$AA$49))</f>
        <v>0</v>
      </c>
      <c r="CK91" s="43">
        <f>IF(AND(KW90=1,PC90=1),0,ABS(BO91/$C$12*($C$14-$C$15)+$C$15) *'Drive Train'!$AA$49 + CK90*(1-'Drive Train'!$AA$49))</f>
        <v>0</v>
      </c>
      <c r="CL91" s="43">
        <f>IF(AND(KX90=1,PD90=1),0,ABS(BP91/$C$12*($C$14-$C$15)+$C$15) *'Drive Train'!$AA$49 + CL90*(1-'Drive Train'!$AA$49))</f>
        <v>0</v>
      </c>
      <c r="CM91" s="43">
        <f>IF(AND(KY90=1,PE90=1),0,ABS(BQ91/$C$12*($C$14-$C$15)+$C$15) *'Drive Train'!$AA$49 + CM90*(1-'Drive Train'!$AA$49))</f>
        <v>0</v>
      </c>
      <c r="CN91" s="43">
        <f>IF(AND(KZ90=1,PF90=1),0,ABS(BR91/$C$12*($C$14-$C$15)+$C$15) *'Drive Train'!$AA$49 + CN90*(1-'Drive Train'!$AA$49))</f>
        <v>0</v>
      </c>
      <c r="CO91" s="43">
        <f>IF(AND(LA90=1,PG90=1),0,ABS(BS91/$C$12*($C$14-$C$15)+$C$15) *'Drive Train'!$AA$49 + CO90*(1-'Drive Train'!$AA$49))</f>
        <v>0</v>
      </c>
      <c r="CP91" s="43">
        <f>IF(AND(LB90=1,PH90=1),0,ABS(BT91/$C$12*($C$14-$C$15)+$C$15) *'Drive Train'!$AA$49 + CP90*(1-'Drive Train'!$AA$49))</f>
        <v>0</v>
      </c>
      <c r="CQ91" s="43">
        <f>IF(AND(LC90=1,PI90=1),0,ABS(BU91/$C$12*($C$14-$C$15)+$C$15) *'Drive Train'!$AA$49 + CQ90*(1-'Drive Train'!$AA$49))</f>
        <v>0</v>
      </c>
      <c r="CR91" s="43">
        <f>IF(AND(LD90=1,PJ90=1),0,ABS(BV91/$C$12*($C$14-$C$15)+$C$15) *'Drive Train'!$AA$49 + CR90*(1-'Drive Train'!$AA$49))</f>
        <v>0</v>
      </c>
      <c r="CS91" s="43">
        <f>IF(AND(LE90=1,PK90=1),0,ABS(BW91/$C$12*($C$14-$C$15)+$C$15) *'Drive Train'!$AA$49 + CS90*(1-'Drive Train'!$AA$49))</f>
        <v>0</v>
      </c>
      <c r="CT91" s="43">
        <f>IF(AND(LF90=1,PL90=1),0,ABS(BX91/$C$12*($C$14-$C$15)+$C$15) *'Drive Train'!$AA$49 + CT90*(1-'Drive Train'!$AA$49))</f>
        <v>0</v>
      </c>
      <c r="CU91" s="43">
        <f>IF(AND(LG90=1,PM90=1),0,ABS(BY91/$C$12*($C$14-$C$15)+$C$15) *'Drive Train'!$AA$49 + CU90*(1-'Drive Train'!$AA$49))</f>
        <v>0</v>
      </c>
      <c r="CV91" s="43">
        <f>IF(AND(LH90=1,PN90=1),0,ABS(BZ91/$C$12*($C$14-$C$15)+$C$15) *'Drive Train'!$AA$49 + CV90*(1-'Drive Train'!$AA$49))</f>
        <v>0</v>
      </c>
      <c r="CW91" s="43">
        <f>IF(AND(LI90=1,PO90=1),0,ABS(CA91/$C$12*($C$14-$C$15)+$C$15) *'Drive Train'!$AA$49 + CW90*(1-'Drive Train'!$AA$49))</f>
        <v>0</v>
      </c>
      <c r="CX91" s="43">
        <f>IF(AND(LJ90=1,PP90=1),0,ABS(CB91/$C$12*($C$14-$C$15)+$C$15) *'Drive Train'!$AA$49 + CX90*(1-'Drive Train'!$AA$49))</f>
        <v>0</v>
      </c>
      <c r="CY91" s="43">
        <f>IF(AND(LK90=1,PQ90=1),0,ABS(CC91/$C$12*($C$14-$C$15)+$C$15) *'Drive Train'!$AA$49 + CY90*(1-'Drive Train'!$AA$49))</f>
        <v>0</v>
      </c>
      <c r="CZ91" s="43">
        <f>IF(AND(LL90=1,PR90=1),0,ABS(CD91/$C$12*($C$14-$C$15)+$C$15) *'Drive Train'!$AA$49 + CZ90*(1-'Drive Train'!$AA$49))</f>
        <v>0</v>
      </c>
      <c r="DA91" s="43">
        <f>IF(AND(LM90=1,PS90=1),0,ABS(CE91/$C$12*($C$14-$C$15)+$C$15) *'Drive Train'!$AA$49 + DA90*(1-'Drive Train'!$AA$49))</f>
        <v>0</v>
      </c>
      <c r="DB91" s="47">
        <f t="shared" si="524"/>
        <v>3.3200000000000021</v>
      </c>
      <c r="DC91" s="43">
        <f t="shared" si="457"/>
        <v>0</v>
      </c>
      <c r="DD91" s="43">
        <f t="shared" si="458"/>
        <v>0</v>
      </c>
      <c r="DE91" s="43">
        <f t="shared" si="459"/>
        <v>0</v>
      </c>
      <c r="DF91" s="43">
        <f t="shared" si="460"/>
        <v>0</v>
      </c>
      <c r="DG91" s="43">
        <f t="shared" si="461"/>
        <v>0</v>
      </c>
      <c r="DH91" s="43">
        <f t="shared" si="462"/>
        <v>0</v>
      </c>
      <c r="DI91" s="43">
        <f t="shared" si="463"/>
        <v>0</v>
      </c>
      <c r="DJ91" s="43">
        <f t="shared" si="464"/>
        <v>0</v>
      </c>
      <c r="DK91" s="43">
        <f t="shared" si="465"/>
        <v>0</v>
      </c>
      <c r="DL91" s="43">
        <f t="shared" si="466"/>
        <v>0</v>
      </c>
      <c r="DM91" s="43">
        <f t="shared" si="467"/>
        <v>0</v>
      </c>
      <c r="DN91" s="43">
        <f t="shared" si="468"/>
        <v>0</v>
      </c>
      <c r="DO91" s="43">
        <f t="shared" si="469"/>
        <v>0</v>
      </c>
      <c r="DP91" s="43">
        <f t="shared" si="470"/>
        <v>0</v>
      </c>
      <c r="DQ91" s="43">
        <f t="shared" si="471"/>
        <v>0</v>
      </c>
      <c r="DR91" s="43">
        <f t="shared" si="472"/>
        <v>0</v>
      </c>
      <c r="DS91" s="43">
        <f t="shared" si="473"/>
        <v>0</v>
      </c>
      <c r="DT91" s="43">
        <f t="shared" si="474"/>
        <v>0</v>
      </c>
      <c r="DU91" s="43">
        <f t="shared" si="475"/>
        <v>0</v>
      </c>
      <c r="DV91" s="43">
        <f t="shared" si="476"/>
        <v>0</v>
      </c>
      <c r="DW91" s="43">
        <f t="shared" si="477"/>
        <v>0</v>
      </c>
      <c r="DX91" s="47">
        <f t="shared" si="525"/>
        <v>3.3200000000000021</v>
      </c>
      <c r="DY91" s="2">
        <f>IF(OY91=0,($C$23/0.4536*IF(ISNA(MK90),'Drive Train'!$F$16,'Drive Train'!$F$17)*4.448*$C$24*S$6)*SIGN(BK91),BK91)</f>
        <v>0</v>
      </c>
      <c r="DZ91" s="2">
        <f>IF(OZ91=0,($C$23/0.4536*IF(ISNA(ML90),'Drive Train'!$F$16,'Drive Train'!$F$17)*4.448*$C$24*$C$21*T$6)*SIGN(BL91),BL91)</f>
        <v>0</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0</v>
      </c>
      <c r="ED91" s="2">
        <f>IF(PD91=0,($C$23/0.4536*IF(ISNA(MP90),'Drive Train'!$F$16,'Drive Train'!$F$17)*4.448*$C$24*$C$21*X$6)*SIGN(BP91),BP91)</f>
        <v>0</v>
      </c>
      <c r="EE91" s="2">
        <f>IF(PE91=0,($C$23/0.4536*IF(ISNA(MQ90),'Drive Train'!$F$16,'Drive Train'!$F$17)*4.448*$C$24*$C$21*Y$6)*SIGN(BQ91),BQ91)</f>
        <v>0</v>
      </c>
      <c r="EF91" s="2">
        <f>IF(PF91=0,($C$23/0.4536*IF(ISNA(MR90),'Drive Train'!$F$16,'Drive Train'!$F$17)*4.448*$C$24*$C$21*Z$6)*SIGN(BR91),BR91)</f>
        <v>0</v>
      </c>
      <c r="EG91" s="2">
        <f>IF(PG91=0,($C$23/0.4536*IF(ISNA(MS90),'Drive Train'!$F$16,'Drive Train'!$F$17)*4.448*$C$24*$C$21*AA$6)*SIGN(BS91),BS91)</f>
        <v>0</v>
      </c>
      <c r="EH91" s="2">
        <f>IF(PH91=0,($C$23/0.4536*IF(ISNA(MT90),'Drive Train'!$F$16,'Drive Train'!$F$17)*4.448*$C$24*$C$21*AB$6)*SIGN(BT91),BT91)</f>
        <v>0</v>
      </c>
      <c r="EI91" s="2">
        <f>IF(PI91=0,($C$23/0.4536*IF(ISNA(MU90),'Drive Train'!$F$16,'Drive Train'!$F$17)*4.448*$C$24*$C$21*AC$6)*SIGN(BU91),BU91)</f>
        <v>0</v>
      </c>
      <c r="EJ91" s="2">
        <f>IF(PJ91=0,($C$23/0.4536*IF(ISNA(MV90),'Drive Train'!$F$16,'Drive Train'!$F$17)*4.448*$C$24*$C$21*AD$6)*SIGN(BV91),BV91)</f>
        <v>0</v>
      </c>
      <c r="EK91" s="2">
        <f>IF(PK91=0,($C$23/0.4536*IF(ISNA(MW90),'Drive Train'!$F$16,'Drive Train'!$F$17)*4.448*$C$24*$C$21*AE$6)*SIGN(BW91),BW91)</f>
        <v>0</v>
      </c>
      <c r="EL91" s="2">
        <f>IF(PL91=0,($C$23/0.4536*IF(ISNA(MX90),'Drive Train'!$F$16,'Drive Train'!$F$17)*4.448*$C$24*$C$21*AF$6)*SIGN(BX91),BX91)</f>
        <v>0</v>
      </c>
      <c r="EM91" s="2">
        <f>IF(PM91=0,($C$23/0.4536*IF(ISNA(MY90),'Drive Train'!$F$16,'Drive Train'!$F$17)*4.448*$C$24*$C$21*AG$6)*SIGN(BY91),BY91)</f>
        <v>0</v>
      </c>
      <c r="EN91" s="2">
        <f>IF(PN91=0,($C$23/0.4536*IF(ISNA(MZ90),'Drive Train'!$F$16,'Drive Train'!$F$17)*4.448*$C$24*$C$21*AH$6)*SIGN(BZ91),BZ91)</f>
        <v>0</v>
      </c>
      <c r="EO91" s="2">
        <f>IF(PO91=0,($C$23/0.4536*IF(ISNA(NA90),'Drive Train'!$F$16,'Drive Train'!$F$17)*4.448*$C$24*$C$21*AI$6)*SIGN(CA91),CA91)</f>
        <v>0</v>
      </c>
      <c r="EP91" s="2">
        <f>IF(PP91=0,($C$23/0.4536*IF(ISNA(NB90),'Drive Train'!$F$16,'Drive Train'!$F$17)*4.448*$C$24*$C$21*AJ$6)*SIGN(CB91),CB91)</f>
        <v>0</v>
      </c>
      <c r="EQ91" s="2">
        <f>IF(PQ91=0,($C$23/0.4536*IF(ISNA(NC90),'Drive Train'!$F$16,'Drive Train'!$F$17)*4.448*$C$24*$C$21*AK$6)*SIGN(CC91),CC91)</f>
        <v>0</v>
      </c>
      <c r="ER91" s="2">
        <f>IF(PR91=0,($C$23/0.4536*IF(ISNA(ND90),'Drive Train'!$F$16,'Drive Train'!$F$17)*4.448*$C$24*$C$21*AL$6)*SIGN(CD91),CD91)</f>
        <v>0</v>
      </c>
      <c r="ES91" s="2">
        <f>IF(PS91=0,($C$23/0.4536*IF(ISNA(NE90),'Drive Train'!$F$16,'Drive Train'!$F$17)*4.448*$C$24*$C$21*AM$6)*SIGN(CE91),CE91)</f>
        <v>0</v>
      </c>
      <c r="ET91" s="47">
        <f t="shared" si="478"/>
        <v>3.3200000000000021</v>
      </c>
      <c r="EU91" s="2">
        <f>MAX(MIN(IF(AND(OY90=1,NG91&lt;0),-1,1)*(DC91-$C$15)/($C$14-$C$15)*$C$12*$C$21-$C$33*LO91/AO$6 -  OY90*$C$33/$C$21,DY90/$C$19),MAX(EU$8:EU90)*-1)</f>
        <v>-0.84420937587075306</v>
      </c>
      <c r="EV91" s="2">
        <f>MAX(MIN(IF(AND(OZ90=1,NH91&lt;0),-1,1)*(DD91-$C$15)/($C$14-$C$15)*$C$12*$C$21-$C$33*LP91/AP$6 -  OZ90*$C$33/$C$21,DZ90/$C$19),MAX(EV$8:EV90)*-1)</f>
        <v>-0.84420937587075306</v>
      </c>
      <c r="EW91" s="2">
        <f>MAX(MIN(IF(AND(PA90=1,NI91&lt;0),-1,1)*(DE91-$C$15)/($C$14-$C$15)*$C$12*$C$21-$C$33*LQ91/AQ$6 -  PA90*$C$33/$C$21,EA90/$C$19),MAX(EW$8:EW90)*-1)</f>
        <v>-0.84420937587075306</v>
      </c>
      <c r="EX91" s="2">
        <f>MAX(MIN(IF(AND(PB90=1,NJ91&lt;0),-1,1)*(DF91-$C$15)/($C$14-$C$15)*$C$12*$C$21-$C$33*LR91/AR$6 -  PB90*$C$33/$C$21,EB90/$C$19),MAX(EX$8:EX90)*-1)</f>
        <v>-0.84420937587075306</v>
      </c>
      <c r="EY91" s="2">
        <f>MAX(MIN(IF(AND(PC90=1,NK91&lt;0),-1,1)*(DG91-$C$15)/($C$14-$C$15)*$C$12*$C$21-$C$33*LS91/AS$6 -  PC90*$C$33/$C$21,EC90/$C$19),MAX(EY$8:EY90)*-1)</f>
        <v>-0.84420937587075306</v>
      </c>
      <c r="EZ91" s="2">
        <f>MAX(MIN(IF(AND(PD90=1,NL91&lt;0),-1,1)*(DH91-$C$15)/($C$14-$C$15)*$C$12*$C$21-$C$33*LT91/AT$6 -  PD90*$C$33/$C$21,ED90/$C$19),MAX(EZ$8:EZ90)*-1)</f>
        <v>-0.84420937587075306</v>
      </c>
      <c r="FA91" s="2">
        <f>MAX(MIN(IF(AND(PE90=1,NM91&lt;0),-1,1)*(DI91-$C$15)/($C$14-$C$15)*$C$12*$C$21-$C$33*LU91/AU$6 -  PE90*$C$33/$C$21,EE90/$C$19),MAX(FA$8:FA90)*-1)</f>
        <v>-0.84420937587075306</v>
      </c>
      <c r="FB91" s="2">
        <f>MAX(MIN(IF(AND(PF90=1,NN91&lt;0),-1,1)*(DJ91-$C$15)/($C$14-$C$15)*$C$12*$C$21-$C$33*LV91/AV$6 -  PF90*$C$33/$C$21,EF90/$C$19),MAX(FB$8:FB90)*-1)</f>
        <v>-0.84420937587075306</v>
      </c>
      <c r="FC91" s="2">
        <f>MAX(MIN(IF(AND(PG90=1,NO91&lt;0),-1,1)*(DK91-$C$15)/($C$14-$C$15)*$C$12*$C$21-$C$33*LW91/AW$6 -  PG90*$C$33/$C$21,EG90/$C$19),MAX(FC$8:FC90)*-1)</f>
        <v>-0.82444281081081083</v>
      </c>
      <c r="FD91" s="2">
        <f>MAX(MIN(IF(AND(PH90=1,NP91&lt;0),-1,1)*(DL91-$C$15)/($C$14-$C$15)*$C$12*$C$21-$C$33*LX91/AX$6 -  PH90*$C$33/$C$21,EH90/$C$19),MAX(FD$8:FD90)*-1)</f>
        <v>-0.74400936585365862</v>
      </c>
      <c r="FE91" s="2">
        <f>MAX(MIN(IF(AND(PI90=1,NQ91&lt;0),-1,1)*(DM91-$C$15)/($C$14-$C$15)*$C$12*$C$21-$C$33*LY91/AY$6 -  PI90*$C$33/$C$21,EI90/$C$19),MAX(FE$8:FE90)*-1)</f>
        <v>-0.6778751999999999</v>
      </c>
      <c r="FF91" s="2">
        <f>MAX(MIN(IF(AND(PJ90=1,NR91&lt;0),-1,1)*(DN91-$C$15)/($C$14-$C$15)*$C$12*$C$21-$C$33*LZ91/AZ$6 -  PJ90*$C$33/$C$21,EJ90/$C$19),MAX(FF$8:FF90)*-1)</f>
        <v>-0.36771041517476449</v>
      </c>
      <c r="FG91" s="2">
        <f>MAX(MIN(IF(AND(PK90=1,NS91&lt;0),-1,1)*(DO91-$C$15)/($C$14-$C$15)*$C$12*$C$21-$C$33*MA91/BA$6 -  PK90*$C$33/$C$21,EK90/$C$19),MAX(FG$8:FG90)*-1)</f>
        <v>-0.4460383340531891</v>
      </c>
      <c r="FH91" s="2">
        <f>MAX(MIN(IF(AND(PL90=1,NT91&lt;0),-1,1)*(DP91-$C$15)/($C$14-$C$15)*$C$12*$C$21-$C$33*MB91/BB$6 -  PL90*$C$33/$C$21,EL90/$C$19),MAX(FH$8:FH90)*-1)</f>
        <v>-0.52436625293161376</v>
      </c>
      <c r="FI91" s="2">
        <f>MAX(MIN(IF(AND(PM90=1,NU91&lt;0),-1,1)*(DQ91-$C$15)/($C$14-$C$15)*$C$12*$C$21-$C$33*MC91/BC$6 -  PM90*$C$33/$C$21,EM90/$C$19),MAX(FI$8:FI90)*-1)</f>
        <v>-0.60269417181003837</v>
      </c>
      <c r="FJ91" s="2">
        <f>MAX(MIN(IF(AND(PN90=1,NV91&lt;0),-1,1)*(DR91-$C$15)/($C$14-$C$15)*$C$12*$C$21-$C$33*MD91/BD$6 -  PN90*$C$33/$C$21,EN90/$C$19),MAX(FJ$8:FJ90)*-1)</f>
        <v>-0.68102209068846309</v>
      </c>
      <c r="FK91" s="2">
        <f>MAX(MIN(IF(AND(PO90=1,NW91&lt;0),-1,1)*(DS91-$C$15)/($C$14-$C$15)*$C$12*$C$21-$C$33*ME91/BE$6 -  PO90*$C$33/$C$21,EO90/$C$19),MAX(FK$8:FK90)*-1)</f>
        <v>-0.7593500095668877</v>
      </c>
      <c r="FL91" s="2">
        <f>MAX(MIN(IF(AND(PP90=1,NX91&lt;0),-1,1)*(DT91-$C$15)/($C$14-$C$15)*$C$12*$C$21-$C$33*MF91/BF$6 -  PP90*$C$33/$C$21,EP90/$C$19),MAX(FL$8:FL90)*-1)</f>
        <v>-0.8376779284453123</v>
      </c>
      <c r="FM91" s="2">
        <f>MAX(MIN(IF(AND(PQ90=1,NY91&lt;0),-1,1)*(DU91-$C$15)/($C$14-$C$15)*$C$12*$C$21-$C$33*MG91/BG$6 -  PQ90*$C$33/$C$21,EQ90/$C$19),MAX(FM$8:FM90)*-1)</f>
        <v>-0.84420937587075306</v>
      </c>
      <c r="FN91" s="2">
        <f>MAX(MIN(IF(AND(PR90=1,NZ91&lt;0),-1,1)*(DV91-$C$15)/($C$14-$C$15)*$C$12*$C$21-$C$33*MH91/BH$6 -  PR90*$C$33/$C$21,ER90/$C$19),MAX(FN$8:FN90)*-1)</f>
        <v>-0.84420937587075306</v>
      </c>
      <c r="FO91" s="2">
        <f>MAX(MIN(IF(AND(PS90=1,OA91&lt;0),-1,1)*(DW91-$C$15)/($C$14-$C$15)*$C$12*$C$21-$C$33*MI91/BI$6 -  PS90*$C$33/$C$21,ES90/$C$19),MAX(FO$8:FO90)*-1)</f>
        <v>-0.84420937587075306</v>
      </c>
      <c r="FP91" s="47">
        <f t="shared" si="526"/>
        <v>3.3200000000000021</v>
      </c>
      <c r="FQ91" s="43">
        <f t="shared" si="527"/>
        <v>0</v>
      </c>
      <c r="FR91" s="43">
        <f t="shared" si="528"/>
        <v>0</v>
      </c>
      <c r="FS91" s="43">
        <f t="shared" si="529"/>
        <v>0</v>
      </c>
      <c r="FT91" s="43">
        <f t="shared" si="530"/>
        <v>0</v>
      </c>
      <c r="FU91" s="43">
        <f t="shared" si="531"/>
        <v>0</v>
      </c>
      <c r="FV91" s="43">
        <f t="shared" si="532"/>
        <v>0</v>
      </c>
      <c r="FW91" s="43">
        <f t="shared" si="533"/>
        <v>0</v>
      </c>
      <c r="FX91" s="43">
        <f t="shared" si="534"/>
        <v>0</v>
      </c>
      <c r="FY91" s="43">
        <f t="shared" si="535"/>
        <v>0</v>
      </c>
      <c r="FZ91" s="43">
        <f t="shared" si="536"/>
        <v>0</v>
      </c>
      <c r="GA91" s="43">
        <f t="shared" si="537"/>
        <v>0</v>
      </c>
      <c r="GB91" s="43">
        <f t="shared" si="538"/>
        <v>0</v>
      </c>
      <c r="GC91" s="43">
        <f t="shared" si="539"/>
        <v>0</v>
      </c>
      <c r="GD91" s="43">
        <f t="shared" si="540"/>
        <v>0</v>
      </c>
      <c r="GE91" s="43">
        <f t="shared" si="541"/>
        <v>0</v>
      </c>
      <c r="GF91" s="43">
        <f t="shared" si="542"/>
        <v>0</v>
      </c>
      <c r="GG91" s="43">
        <f t="shared" si="543"/>
        <v>0</v>
      </c>
      <c r="GH91" s="43">
        <f t="shared" si="544"/>
        <v>0</v>
      </c>
      <c r="GI91" s="43">
        <f t="shared" si="545"/>
        <v>0</v>
      </c>
      <c r="GJ91" s="43">
        <f t="shared" si="546"/>
        <v>0</v>
      </c>
      <c r="GK91" s="43">
        <f t="shared" si="547"/>
        <v>0</v>
      </c>
      <c r="GL91" s="47">
        <f t="shared" si="548"/>
        <v>3.3200000000000021</v>
      </c>
      <c r="GM91" s="43">
        <f t="shared" si="479"/>
        <v>0</v>
      </c>
      <c r="GN91" s="43">
        <f t="shared" si="480"/>
        <v>0</v>
      </c>
      <c r="GO91" s="43">
        <f t="shared" si="481"/>
        <v>0</v>
      </c>
      <c r="GP91" s="43">
        <f t="shared" si="482"/>
        <v>0</v>
      </c>
      <c r="GQ91" s="43">
        <f t="shared" si="483"/>
        <v>0</v>
      </c>
      <c r="GR91" s="43">
        <f t="shared" si="484"/>
        <v>0</v>
      </c>
      <c r="GS91" s="43">
        <f t="shared" si="485"/>
        <v>0</v>
      </c>
      <c r="GT91" s="43">
        <f t="shared" si="486"/>
        <v>0</v>
      </c>
      <c r="GU91" s="43">
        <f t="shared" si="487"/>
        <v>0</v>
      </c>
      <c r="GV91" s="43">
        <f t="shared" si="488"/>
        <v>0</v>
      </c>
      <c r="GW91" s="43">
        <f t="shared" si="489"/>
        <v>0</v>
      </c>
      <c r="GX91" s="43">
        <f t="shared" si="490"/>
        <v>0</v>
      </c>
      <c r="GY91" s="43">
        <f t="shared" si="491"/>
        <v>0</v>
      </c>
      <c r="GZ91" s="43">
        <f t="shared" si="492"/>
        <v>0</v>
      </c>
      <c r="HA91" s="43">
        <f t="shared" si="493"/>
        <v>0</v>
      </c>
      <c r="HB91" s="43">
        <f t="shared" si="494"/>
        <v>0</v>
      </c>
      <c r="HC91" s="43">
        <f t="shared" si="495"/>
        <v>0</v>
      </c>
      <c r="HD91" s="43">
        <f t="shared" si="496"/>
        <v>0</v>
      </c>
      <c r="HE91" s="43">
        <f t="shared" si="497"/>
        <v>0</v>
      </c>
      <c r="HF91" s="43">
        <f t="shared" si="498"/>
        <v>0</v>
      </c>
      <c r="HG91" s="43">
        <f t="shared" si="499"/>
        <v>0</v>
      </c>
      <c r="HH91" s="47">
        <f t="shared" si="549"/>
        <v>3.3200000000000021</v>
      </c>
      <c r="HI91" s="43">
        <f t="shared" si="550"/>
        <v>0</v>
      </c>
      <c r="HJ91" s="43">
        <f t="shared" si="551"/>
        <v>0</v>
      </c>
      <c r="HK91" s="43">
        <f t="shared" si="552"/>
        <v>0</v>
      </c>
      <c r="HL91" s="43">
        <f t="shared" si="553"/>
        <v>0</v>
      </c>
      <c r="HM91" s="43">
        <f t="shared" si="554"/>
        <v>0</v>
      </c>
      <c r="HN91" s="43">
        <f t="shared" si="555"/>
        <v>0</v>
      </c>
      <c r="HO91" s="43">
        <f t="shared" si="556"/>
        <v>0</v>
      </c>
      <c r="HP91" s="43">
        <f t="shared" si="557"/>
        <v>0</v>
      </c>
      <c r="HQ91" s="43">
        <f t="shared" si="558"/>
        <v>0</v>
      </c>
      <c r="HR91" s="43">
        <f t="shared" si="559"/>
        <v>0</v>
      </c>
      <c r="HS91" s="43">
        <f t="shared" si="560"/>
        <v>0</v>
      </c>
      <c r="HT91" s="43">
        <f t="shared" si="561"/>
        <v>0</v>
      </c>
      <c r="HU91" s="43">
        <f t="shared" si="562"/>
        <v>0</v>
      </c>
      <c r="HV91" s="43">
        <f t="shared" si="563"/>
        <v>0</v>
      </c>
      <c r="HW91" s="43">
        <f t="shared" si="564"/>
        <v>0</v>
      </c>
      <c r="HX91" s="43">
        <f t="shared" si="565"/>
        <v>0</v>
      </c>
      <c r="HY91" s="43">
        <f t="shared" si="566"/>
        <v>0</v>
      </c>
      <c r="HZ91" s="43">
        <f t="shared" si="567"/>
        <v>0</v>
      </c>
      <c r="IA91" s="43">
        <f t="shared" si="568"/>
        <v>0</v>
      </c>
      <c r="IB91" s="43">
        <f t="shared" si="569"/>
        <v>0</v>
      </c>
      <c r="IC91" s="43">
        <f t="shared" si="570"/>
        <v>0</v>
      </c>
      <c r="ID91" s="47">
        <f t="shared" si="571"/>
        <v>3.3200000000000021</v>
      </c>
      <c r="IE91" s="43">
        <f t="shared" si="572"/>
        <v>0</v>
      </c>
      <c r="IF91" s="43">
        <f t="shared" si="573"/>
        <v>0</v>
      </c>
      <c r="IG91" s="43">
        <f t="shared" si="574"/>
        <v>0</v>
      </c>
      <c r="IH91" s="43">
        <f t="shared" si="575"/>
        <v>0</v>
      </c>
      <c r="II91" s="43">
        <f t="shared" si="576"/>
        <v>0</v>
      </c>
      <c r="IJ91" s="43">
        <f t="shared" si="577"/>
        <v>0</v>
      </c>
      <c r="IK91" s="43">
        <f t="shared" si="578"/>
        <v>0</v>
      </c>
      <c r="IL91" s="43">
        <f t="shared" si="579"/>
        <v>0</v>
      </c>
      <c r="IM91" s="43">
        <f t="shared" si="580"/>
        <v>0</v>
      </c>
      <c r="IN91" s="43">
        <f t="shared" si="581"/>
        <v>0</v>
      </c>
      <c r="IO91" s="43">
        <f t="shared" si="582"/>
        <v>0</v>
      </c>
      <c r="IP91" s="43">
        <f t="shared" si="583"/>
        <v>0</v>
      </c>
      <c r="IQ91" s="43">
        <f t="shared" si="584"/>
        <v>0</v>
      </c>
      <c r="IR91" s="43">
        <f t="shared" si="585"/>
        <v>0</v>
      </c>
      <c r="IS91" s="43">
        <f t="shared" si="586"/>
        <v>0</v>
      </c>
      <c r="IT91" s="43">
        <f t="shared" si="587"/>
        <v>0</v>
      </c>
      <c r="IU91" s="43">
        <f t="shared" si="588"/>
        <v>0</v>
      </c>
      <c r="IV91" s="43">
        <f t="shared" si="589"/>
        <v>0</v>
      </c>
      <c r="IW91" s="43">
        <f t="shared" si="590"/>
        <v>0</v>
      </c>
      <c r="IX91" s="43">
        <f t="shared" si="591"/>
        <v>0</v>
      </c>
      <c r="IY91" s="43">
        <f t="shared" si="592"/>
        <v>0</v>
      </c>
      <c r="IZ91" s="47">
        <f t="shared" si="593"/>
        <v>3.3200000000000021</v>
      </c>
      <c r="JA91" s="43" t="e">
        <f t="shared" si="690"/>
        <v>#N/A</v>
      </c>
      <c r="JB91" s="43" t="e">
        <f t="shared" si="691"/>
        <v>#N/A</v>
      </c>
      <c r="JC91" s="43" t="e">
        <f t="shared" si="692"/>
        <v>#N/A</v>
      </c>
      <c r="JD91" s="43" t="e">
        <f t="shared" si="693"/>
        <v>#N/A</v>
      </c>
      <c r="JE91" s="43" t="e">
        <f t="shared" si="694"/>
        <v>#N/A</v>
      </c>
      <c r="JF91" s="43" t="e">
        <f t="shared" si="695"/>
        <v>#N/A</v>
      </c>
      <c r="JG91" s="43" t="e">
        <f t="shared" si="696"/>
        <v>#N/A</v>
      </c>
      <c r="JH91" s="43" t="e">
        <f t="shared" si="697"/>
        <v>#N/A</v>
      </c>
      <c r="JI91" s="43" t="e">
        <f t="shared" si="698"/>
        <v>#N/A</v>
      </c>
      <c r="JJ91" s="43" t="e">
        <f t="shared" si="699"/>
        <v>#N/A</v>
      </c>
      <c r="JK91" s="43" t="e">
        <f t="shared" si="700"/>
        <v>#N/A</v>
      </c>
      <c r="JL91" s="43" t="e">
        <f t="shared" si="701"/>
        <v>#N/A</v>
      </c>
      <c r="JM91" s="43" t="e">
        <f t="shared" si="702"/>
        <v>#N/A</v>
      </c>
      <c r="JN91" s="43" t="e">
        <f t="shared" si="703"/>
        <v>#N/A</v>
      </c>
      <c r="JO91" s="43" t="e">
        <f t="shared" si="704"/>
        <v>#N/A</v>
      </c>
      <c r="JP91" s="43" t="e">
        <f t="shared" si="705"/>
        <v>#N/A</v>
      </c>
      <c r="JQ91" s="43" t="e">
        <f t="shared" si="706"/>
        <v>#N/A</v>
      </c>
      <c r="JR91" s="43" t="e">
        <f t="shared" si="707"/>
        <v>#N/A</v>
      </c>
      <c r="JS91" s="43" t="e">
        <f t="shared" si="708"/>
        <v>#N/A</v>
      </c>
      <c r="JT91" s="43" t="e">
        <f t="shared" si="709"/>
        <v>#N/A</v>
      </c>
      <c r="JU91" s="43" t="e">
        <f t="shared" si="710"/>
        <v>#N/A</v>
      </c>
      <c r="JV91" s="47">
        <f t="shared" si="594"/>
        <v>3.3200000000000021</v>
      </c>
      <c r="JW91" s="36">
        <f t="shared" si="595"/>
        <v>0</v>
      </c>
      <c r="JX91" s="36">
        <f t="shared" si="596"/>
        <v>0</v>
      </c>
      <c r="JY91" s="36">
        <f t="shared" si="597"/>
        <v>0</v>
      </c>
      <c r="JZ91" s="36">
        <f t="shared" si="598"/>
        <v>0</v>
      </c>
      <c r="KA91" s="36">
        <f t="shared" si="599"/>
        <v>0</v>
      </c>
      <c r="KB91" s="36">
        <f t="shared" si="600"/>
        <v>0</v>
      </c>
      <c r="KC91" s="36">
        <f t="shared" si="601"/>
        <v>0</v>
      </c>
      <c r="KD91" s="36">
        <f t="shared" si="602"/>
        <v>0</v>
      </c>
      <c r="KE91" s="36">
        <f t="shared" si="603"/>
        <v>0</v>
      </c>
      <c r="KF91" s="36">
        <f t="shared" si="604"/>
        <v>0</v>
      </c>
      <c r="KG91" s="36">
        <f t="shared" si="605"/>
        <v>0</v>
      </c>
      <c r="KH91" s="36">
        <f t="shared" si="606"/>
        <v>0</v>
      </c>
      <c r="KI91" s="36">
        <f t="shared" si="607"/>
        <v>0</v>
      </c>
      <c r="KJ91" s="36">
        <f t="shared" si="608"/>
        <v>0</v>
      </c>
      <c r="KK91" s="36">
        <f t="shared" si="609"/>
        <v>0</v>
      </c>
      <c r="KL91" s="36">
        <f t="shared" si="610"/>
        <v>0</v>
      </c>
      <c r="KM91" s="36">
        <f t="shared" si="611"/>
        <v>0</v>
      </c>
      <c r="KN91" s="36">
        <f t="shared" si="612"/>
        <v>0</v>
      </c>
      <c r="KO91" s="36">
        <f t="shared" si="613"/>
        <v>0</v>
      </c>
      <c r="KP91" s="36">
        <f t="shared" si="614"/>
        <v>0</v>
      </c>
      <c r="KQ91" s="36">
        <f t="shared" si="615"/>
        <v>0</v>
      </c>
      <c r="KR91" s="47">
        <f t="shared" si="616"/>
        <v>3.3200000000000021</v>
      </c>
      <c r="KS91" s="1">
        <f t="shared" si="617"/>
        <v>1</v>
      </c>
      <c r="KT91" s="1">
        <f t="shared" si="618"/>
        <v>1</v>
      </c>
      <c r="KU91" s="1">
        <f t="shared" si="619"/>
        <v>1</v>
      </c>
      <c r="KV91" s="1">
        <f t="shared" si="620"/>
        <v>1</v>
      </c>
      <c r="KW91" s="1">
        <f t="shared" si="621"/>
        <v>1</v>
      </c>
      <c r="KX91" s="1">
        <f t="shared" si="622"/>
        <v>1</v>
      </c>
      <c r="KY91" s="1">
        <f t="shared" si="623"/>
        <v>1</v>
      </c>
      <c r="KZ91" s="1">
        <f t="shared" si="624"/>
        <v>1</v>
      </c>
      <c r="LA91" s="1">
        <f t="shared" si="625"/>
        <v>1</v>
      </c>
      <c r="LB91" s="1">
        <f t="shared" si="626"/>
        <v>1</v>
      </c>
      <c r="LC91" s="1">
        <f t="shared" si="627"/>
        <v>1</v>
      </c>
      <c r="LD91" s="1">
        <f t="shared" si="628"/>
        <v>1</v>
      </c>
      <c r="LE91" s="1">
        <f t="shared" si="629"/>
        <v>1</v>
      </c>
      <c r="LF91" s="1">
        <f t="shared" si="630"/>
        <v>1</v>
      </c>
      <c r="LG91" s="1">
        <f t="shared" si="631"/>
        <v>1</v>
      </c>
      <c r="LH91" s="1">
        <f t="shared" si="632"/>
        <v>1</v>
      </c>
      <c r="LI91" s="1">
        <f t="shared" si="633"/>
        <v>1</v>
      </c>
      <c r="LJ91" s="1">
        <f t="shared" si="634"/>
        <v>1</v>
      </c>
      <c r="LK91" s="1">
        <f t="shared" si="635"/>
        <v>1</v>
      </c>
      <c r="LL91" s="1">
        <f t="shared" si="636"/>
        <v>1</v>
      </c>
      <c r="LM91" s="1">
        <f t="shared" si="637"/>
        <v>1</v>
      </c>
      <c r="LN91" s="47">
        <f t="shared" si="638"/>
        <v>3.3200000000000021</v>
      </c>
      <c r="LO91" s="43">
        <f t="shared" si="639"/>
        <v>0</v>
      </c>
      <c r="LP91" s="43">
        <f t="shared" si="640"/>
        <v>0</v>
      </c>
      <c r="LQ91" s="43">
        <f t="shared" si="641"/>
        <v>0</v>
      </c>
      <c r="LR91" s="43">
        <f t="shared" si="642"/>
        <v>0</v>
      </c>
      <c r="LS91" s="43">
        <f t="shared" si="643"/>
        <v>0</v>
      </c>
      <c r="LT91" s="43">
        <f t="shared" si="644"/>
        <v>0</v>
      </c>
      <c r="LU91" s="43">
        <f t="shared" si="645"/>
        <v>0</v>
      </c>
      <c r="LV91" s="43">
        <f t="shared" si="646"/>
        <v>0</v>
      </c>
      <c r="LW91" s="43">
        <f t="shared" si="647"/>
        <v>0</v>
      </c>
      <c r="LX91" s="43">
        <f t="shared" si="648"/>
        <v>0</v>
      </c>
      <c r="LY91" s="43">
        <f t="shared" si="649"/>
        <v>0</v>
      </c>
      <c r="LZ91" s="43">
        <f t="shared" si="650"/>
        <v>0</v>
      </c>
      <c r="MA91" s="43">
        <f t="shared" si="651"/>
        <v>0</v>
      </c>
      <c r="MB91" s="43">
        <f t="shared" si="652"/>
        <v>0</v>
      </c>
      <c r="MC91" s="43">
        <f t="shared" si="653"/>
        <v>0</v>
      </c>
      <c r="MD91" s="43">
        <f t="shared" si="654"/>
        <v>0</v>
      </c>
      <c r="ME91" s="43">
        <f t="shared" si="655"/>
        <v>0</v>
      </c>
      <c r="MF91" s="43">
        <f t="shared" si="656"/>
        <v>0</v>
      </c>
      <c r="MG91" s="43">
        <f t="shared" si="657"/>
        <v>0</v>
      </c>
      <c r="MH91" s="43">
        <f t="shared" si="658"/>
        <v>0</v>
      </c>
      <c r="MI91" s="43">
        <f t="shared" si="659"/>
        <v>0</v>
      </c>
      <c r="MJ91" s="47">
        <f t="shared" si="660"/>
        <v>3.3200000000000021</v>
      </c>
      <c r="MK91" s="43" t="e">
        <f t="shared" si="500"/>
        <v>#N/A</v>
      </c>
      <c r="ML91" s="43" t="e">
        <f t="shared" si="711"/>
        <v>#N/A</v>
      </c>
      <c r="MM91" s="43" t="e">
        <f t="shared" si="712"/>
        <v>#N/A</v>
      </c>
      <c r="MN91" s="43" t="e">
        <f t="shared" si="713"/>
        <v>#N/A</v>
      </c>
      <c r="MO91" s="43" t="e">
        <f t="shared" si="714"/>
        <v>#N/A</v>
      </c>
      <c r="MP91" s="43" t="e">
        <f t="shared" si="715"/>
        <v>#N/A</v>
      </c>
      <c r="MQ91" s="43" t="e">
        <f t="shared" si="716"/>
        <v>#N/A</v>
      </c>
      <c r="MR91" s="43" t="e">
        <f t="shared" si="717"/>
        <v>#N/A</v>
      </c>
      <c r="MS91" s="43" t="e">
        <f t="shared" si="718"/>
        <v>#N/A</v>
      </c>
      <c r="MT91" s="43" t="e">
        <f t="shared" si="719"/>
        <v>#N/A</v>
      </c>
      <c r="MU91" s="43" t="e">
        <f t="shared" si="720"/>
        <v>#N/A</v>
      </c>
      <c r="MV91" s="43" t="e">
        <f t="shared" si="721"/>
        <v>#N/A</v>
      </c>
      <c r="MW91" s="43" t="e">
        <f t="shared" si="722"/>
        <v>#N/A</v>
      </c>
      <c r="MX91" s="43" t="e">
        <f t="shared" si="723"/>
        <v>#N/A</v>
      </c>
      <c r="MY91" s="43" t="e">
        <f t="shared" si="724"/>
        <v>#N/A</v>
      </c>
      <c r="MZ91" s="43" t="e">
        <f t="shared" si="725"/>
        <v>#N/A</v>
      </c>
      <c r="NA91" s="43" t="e">
        <f t="shared" si="726"/>
        <v>#N/A</v>
      </c>
      <c r="NB91" s="43" t="e">
        <f t="shared" si="727"/>
        <v>#N/A</v>
      </c>
      <c r="NC91" s="43" t="e">
        <f t="shared" si="728"/>
        <v>#N/A</v>
      </c>
      <c r="ND91" s="43" t="e">
        <f t="shared" si="729"/>
        <v>#N/A</v>
      </c>
      <c r="NE91" s="43" t="e">
        <f t="shared" si="730"/>
        <v>#N/A</v>
      </c>
      <c r="NF91" s="47">
        <f t="shared" si="661"/>
        <v>3.3200000000000021</v>
      </c>
      <c r="NG91" s="43">
        <f>IF(OY90=0,MIN('Drive Train'!$F$35-FQ90*$C$19*'Drive Train'!$F$39,NG90+$C$39)-$C$7,IF(LO90-1&lt;=0,0,IF($C$37=Motors!$C$30,MAX(MAX(NG$8:NG90)*-1,NG90-$C$39),MAX(0,MAX(NG$8:NG90)*-1,NG90-$C$39))))</f>
        <v>0</v>
      </c>
      <c r="NH91" s="43">
        <f>IF(OZ90=0,MIN('Drive Train'!$F$35-FR90*$C$19*'Drive Train'!$F$39,NH90+$C$39)-$C$7,IF(LP90-1&lt;=0,0,IF($C$37=Motors!$C$30,MAX(MAX(NH$8:NH90)*-1,NH90-$C$39),MAX(0,MAX(NH$8:NH90)*-1,NH90-$C$39))))</f>
        <v>0</v>
      </c>
      <c r="NI91" s="43">
        <f>IF(PA90=0,MIN('Drive Train'!$F$35-FS90*$C$19*'Drive Train'!$F$39,NI90+$C$39)-$C$7,IF(LQ90-1&lt;=0,0,IF($C$37=Motors!$C$30,MAX(MAX(NI$8:NI90)*-1,NI90-$C$39),MAX(0,MAX(NI$8:NI90)*-1,NI90-$C$39))))</f>
        <v>0</v>
      </c>
      <c r="NJ91" s="43">
        <f>IF(PB90=0,MIN('Drive Train'!$F$35-FT90*$C$19*'Drive Train'!$F$39,NJ90+$C$39)-$C$7,IF(LR90-1&lt;=0,0,IF($C$37=Motors!$C$30,MAX(MAX(NJ$8:NJ90)*-1,NJ90-$C$39),MAX(0,MAX(NJ$8:NJ90)*-1,NJ90-$C$39))))</f>
        <v>0</v>
      </c>
      <c r="NK91" s="43">
        <f>IF(PC90=0,MIN('Drive Train'!$F$35-FU90*$C$19*'Drive Train'!$F$39,NK90+$C$39)-$C$7,IF(LS90-1&lt;=0,0,IF($C$37=Motors!$C$30,MAX(MAX(NK$8:NK90)*-1,NK90-$C$39),MAX(0,MAX(NK$8:NK90)*-1,NK90-$C$39))))</f>
        <v>0</v>
      </c>
      <c r="NL91" s="43">
        <f>IF(PD90=0,MIN('Drive Train'!$F$35-FV90*$C$19*'Drive Train'!$F$39,NL90+$C$39)-$C$7,IF(LT90-1&lt;=0,0,IF($C$37=Motors!$C$30,MAX(MAX(NL$8:NL90)*-1,NL90-$C$39),MAX(0,MAX(NL$8:NL90)*-1,NL90-$C$39))))</f>
        <v>0</v>
      </c>
      <c r="NM91" s="43">
        <f>IF(PE90=0,MIN('Drive Train'!$F$35-FW90*$C$19*'Drive Train'!$F$39,NM90+$C$39)-$C$7,IF(LU90-1&lt;=0,0,IF($C$37=Motors!$C$30,MAX(MAX(NM$8:NM90)*-1,NM90-$C$39),MAX(0,MAX(NM$8:NM90)*-1,NM90-$C$39))))</f>
        <v>0</v>
      </c>
      <c r="NN91" s="43">
        <f>IF(PF90=0,MIN('Drive Train'!$F$35-FX90*$C$19*'Drive Train'!$F$39,NN90+$C$39)-$C$7,IF(LV90-1&lt;=0,0,IF($C$37=Motors!$C$30,MAX(MAX(NN$8:NN90)*-1,NN90-$C$39),MAX(0,MAX(NN$8:NN90)*-1,NN90-$C$39))))</f>
        <v>0</v>
      </c>
      <c r="NO91" s="43">
        <f>IF(PG90=0,MIN('Drive Train'!$F$35-FY90*$C$19*'Drive Train'!$F$39,NO90+$C$39)-$C$7,IF(LW90-1&lt;=0,0,IF($C$37=Motors!$C$30,MAX(MAX(NO$8:NO90)*-1,NO90-$C$39),MAX(0,MAX(NO$8:NO90)*-1,NO90-$C$39))))</f>
        <v>0</v>
      </c>
      <c r="NP91" s="43">
        <f>IF(PH90=0,MIN('Drive Train'!$F$35-FZ90*$C$19*'Drive Train'!$F$39,NP90+$C$39)-$C$7,IF(LX90-1&lt;=0,0,IF($C$37=Motors!$C$30,MAX(MAX(NP$8:NP90)*-1,NP90-$C$39),MAX(0,MAX(NP$8:NP90)*-1,NP90-$C$39))))</f>
        <v>0</v>
      </c>
      <c r="NQ91" s="43">
        <f>IF(PI90=0,MIN('Drive Train'!$F$35-GA90*$C$19*'Drive Train'!$F$39,NQ90+$C$39)-$C$7,IF(LY90-1&lt;=0,0,IF($C$37=Motors!$C$30,MAX(MAX(NQ$8:NQ90)*-1,NQ90-$C$39),MAX(0,MAX(NQ$8:NQ90)*-1,NQ90-$C$39))))</f>
        <v>0</v>
      </c>
      <c r="NR91" s="43">
        <f>IF(PJ90=0,MIN('Drive Train'!$F$35-GB90*$C$19*'Drive Train'!$F$39,NR90+$C$39)-$C$7,IF(LZ90-1&lt;=0,0,IF($C$37=Motors!$C$30,MAX(MAX(NR$8:NR90)*-1,NR90-$C$39),MAX(0,MAX(NR$8:NR90)*-1,NR90-$C$39))))</f>
        <v>0</v>
      </c>
      <c r="NS91" s="43">
        <f>IF(PK90=0,MIN('Drive Train'!$F$35-GC90*$C$19*'Drive Train'!$F$39,NS90+$C$39)-$C$7,IF(MA90-1&lt;=0,0,IF($C$37=Motors!$C$30,MAX(MAX(NS$8:NS90)*-1,NS90-$C$39),MAX(0,MAX(NS$8:NS90)*-1,NS90-$C$39))))</f>
        <v>0</v>
      </c>
      <c r="NT91" s="43">
        <f>IF(PL90=0,MIN('Drive Train'!$F$35-GD90*$C$19*'Drive Train'!$F$39,NT90+$C$39)-$C$7,IF(MB90-1&lt;=0,0,IF($C$37=Motors!$C$30,MAX(MAX(NT$8:NT90)*-1,NT90-$C$39),MAX(0,MAX(NT$8:NT90)*-1,NT90-$C$39))))</f>
        <v>0</v>
      </c>
      <c r="NU91" s="43">
        <f>IF(PM90=0,MIN('Drive Train'!$F$35-GE90*$C$19*'Drive Train'!$F$39,NU90+$C$39)-$C$7,IF(MC90-1&lt;=0,0,IF($C$37=Motors!$C$30,MAX(MAX(NU$8:NU90)*-1,NU90-$C$39),MAX(0,MAX(NU$8:NU90)*-1,NU90-$C$39))))</f>
        <v>0</v>
      </c>
      <c r="NV91" s="43">
        <f>IF(PN90=0,MIN('Drive Train'!$F$35-GF90*$C$19*'Drive Train'!$F$39,NV90+$C$39)-$C$7,IF(MD90-1&lt;=0,0,IF($C$37=Motors!$C$30,MAX(MAX(NV$8:NV90)*-1,NV90-$C$39),MAX(0,MAX(NV$8:NV90)*-1,NV90-$C$39))))</f>
        <v>0</v>
      </c>
      <c r="NW91" s="43">
        <f>IF(PO90=0,MIN('Drive Train'!$F$35-GG90*$C$19*'Drive Train'!$F$39,NW90+$C$39)-$C$7,IF(ME90-1&lt;=0,0,IF($C$37=Motors!$C$30,MAX(MAX(NW$8:NW90)*-1,NW90-$C$39),MAX(0,MAX(NW$8:NW90)*-1,NW90-$C$39))))</f>
        <v>0</v>
      </c>
      <c r="NX91" s="43">
        <f>IF(PP90=0,MIN('Drive Train'!$F$35-GH90*$C$19*'Drive Train'!$F$39,NX90+$C$39)-$C$7,IF(MF90-1&lt;=0,0,IF($C$37=Motors!$C$30,MAX(MAX(NX$8:NX90)*-1,NX90-$C$39),MAX(0,MAX(NX$8:NX90)*-1,NX90-$C$39))))</f>
        <v>0</v>
      </c>
      <c r="NY91" s="43">
        <f>IF(PQ90=0,MIN('Drive Train'!$F$35-GI90*$C$19*'Drive Train'!$F$39,NY90+$C$39)-$C$7,IF(MG90-1&lt;=0,0,IF($C$37=Motors!$C$30,MAX(MAX(NY$8:NY90)*-1,NY90-$C$39),MAX(0,MAX(NY$8:NY90)*-1,NY90-$C$39))))</f>
        <v>0</v>
      </c>
      <c r="NZ91" s="43">
        <f>IF(PR90=0,MIN('Drive Train'!$F$35-GJ90*$C$19*'Drive Train'!$F$39,NZ90+$C$39)-$C$7,IF(MH90-1&lt;=0,0,IF($C$37=Motors!$C$30,MAX(MAX(NZ$8:NZ90)*-1,NZ90-$C$39),MAX(0,MAX(NZ$8:NZ90)*-1,NZ90-$C$39))))</f>
        <v>0</v>
      </c>
      <c r="OA91" s="43">
        <f>IF(PS90=0,MIN('Drive Train'!$F$35-GK90*$C$19*'Drive Train'!$F$39,OA90+$C$39)-$C$7,IF(MI90-1&lt;=0,0,IF($C$37=Motors!$C$30,MAX(MAX(OA$8:OA90)*-1,OA90-$C$39),MAX(0,MAX(OA$8:OA90)*-1,OA90-$C$39))))</f>
        <v>0</v>
      </c>
      <c r="OB91" s="47">
        <f t="shared" si="662"/>
        <v>3.3200000000000021</v>
      </c>
      <c r="OC91" s="43">
        <f>'Drive Train'!$F$35-(FQ91*$C$13)*$C$19*'Drive Train'!$F$39</f>
        <v>12.4</v>
      </c>
      <c r="OD91" s="43">
        <f>'Drive Train'!$F$35-(FR91*$C$13)*$C$19*'Drive Train'!$F$39</f>
        <v>12.4</v>
      </c>
      <c r="OE91" s="43">
        <f>'Drive Train'!$F$35-(FS91*$C$13)*$C$19*'Drive Train'!$F$39</f>
        <v>12.4</v>
      </c>
      <c r="OF91" s="43">
        <f>'Drive Train'!$F$35-(FT91*$C$13)*$C$19*'Drive Train'!$F$39</f>
        <v>12.4</v>
      </c>
      <c r="OG91" s="43">
        <f>'Drive Train'!$F$35-(FU91*$C$13)*$C$19*'Drive Train'!$F$39</f>
        <v>12.4</v>
      </c>
      <c r="OH91" s="43">
        <f>'Drive Train'!$F$35-(FV91*$C$13)*$C$19*'Drive Train'!$F$39</f>
        <v>12.4</v>
      </c>
      <c r="OI91" s="43">
        <f>'Drive Train'!$F$35-(FW91*$C$13)*$C$19*'Drive Train'!$F$39</f>
        <v>12.4</v>
      </c>
      <c r="OJ91" s="43">
        <f>'Drive Train'!$F$35-(FX91*$C$13)*$C$19*'Drive Train'!$F$39</f>
        <v>12.4</v>
      </c>
      <c r="OK91" s="43">
        <f>'Drive Train'!$F$35-(FY91*$C$13)*$C$19*'Drive Train'!$F$39</f>
        <v>12.4</v>
      </c>
      <c r="OL91" s="43">
        <f>'Drive Train'!$F$35-(FZ91*$C$13)*$C$19*'Drive Train'!$F$39</f>
        <v>12.4</v>
      </c>
      <c r="OM91" s="43">
        <f>'Drive Train'!$F$35-(GA91*$C$13)*$C$19*'Drive Train'!$F$39</f>
        <v>12.4</v>
      </c>
      <c r="ON91" s="43">
        <f>'Drive Train'!$F$35-(GB91*$C$13)*$C$19*'Drive Train'!$F$39</f>
        <v>12.4</v>
      </c>
      <c r="OO91" s="43">
        <f>'Drive Train'!$F$35-(GC91*$C$13)*$C$19*'Drive Train'!$F$39</f>
        <v>12.4</v>
      </c>
      <c r="OP91" s="43">
        <f>'Drive Train'!$F$35-(GD91*$C$13)*$C$19*'Drive Train'!$F$39</f>
        <v>12.4</v>
      </c>
      <c r="OQ91" s="43">
        <f>'Drive Train'!$F$35-(GE91*$C$13)*$C$19*'Drive Train'!$F$39</f>
        <v>12.4</v>
      </c>
      <c r="OR91" s="43">
        <f>'Drive Train'!$F$35-(GF91*$C$13)*$C$19*'Drive Train'!$F$39</f>
        <v>12.4</v>
      </c>
      <c r="OS91" s="43">
        <f>'Drive Train'!$F$35-(GG91*$C$13)*$C$19*'Drive Train'!$F$39</f>
        <v>12.4</v>
      </c>
      <c r="OT91" s="43">
        <f>'Drive Train'!$F$35-(GH91*$C$13)*$C$19*'Drive Train'!$F$39</f>
        <v>12.4</v>
      </c>
      <c r="OU91" s="43">
        <f>'Drive Train'!$F$35-(GI91*$C$13)*$C$19*'Drive Train'!$F$39</f>
        <v>12.4</v>
      </c>
      <c r="OV91" s="43">
        <f>'Drive Train'!$F$35-(GJ91*$C$13)*$C$19*'Drive Train'!$F$39</f>
        <v>12.4</v>
      </c>
      <c r="OW91" s="43">
        <f>'Drive Train'!$F$35-(GK91*$C$13)*$C$19*'Drive Train'!$F$39</f>
        <v>12.4</v>
      </c>
      <c r="OX91" s="47">
        <f t="shared" si="663"/>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190">
        <f t="shared" si="664"/>
        <v>3.3200000000000021</v>
      </c>
      <c r="PU91" s="43">
        <f t="shared" si="665"/>
        <v>15.29521453649356</v>
      </c>
      <c r="PV91" s="43">
        <f t="shared" si="666"/>
        <v>22.900200336135644</v>
      </c>
      <c r="PW91" s="43">
        <f t="shared" si="667"/>
        <v>19.659205245198354</v>
      </c>
      <c r="PX91" s="43">
        <f t="shared" si="668"/>
        <v>15.922362554936914</v>
      </c>
      <c r="PY91" s="43">
        <f t="shared" si="669"/>
        <v>13.997470007769731</v>
      </c>
      <c r="PZ91" s="43">
        <f t="shared" si="670"/>
        <v>12.208295022960858</v>
      </c>
      <c r="QA91" s="43">
        <f t="shared" si="671"/>
        <v>11.812774381794295</v>
      </c>
      <c r="QB91" s="43">
        <f t="shared" si="672"/>
        <v>11.153060367918922</v>
      </c>
      <c r="QC91" s="43">
        <f t="shared" si="673"/>
        <v>10.945422930559467</v>
      </c>
      <c r="QD91" s="43">
        <f t="shared" si="674"/>
        <v>10.744299234348867</v>
      </c>
      <c r="QE91" s="43">
        <f t="shared" si="675"/>
        <v>10.598935127087987</v>
      </c>
      <c r="QF91" s="43">
        <f t="shared" si="676"/>
        <v>14.547056930631658</v>
      </c>
      <c r="QG91" s="43">
        <f t="shared" si="677"/>
        <v>14.869846649016338</v>
      </c>
      <c r="QH91" s="43">
        <f t="shared" si="678"/>
        <v>15.34277343263344</v>
      </c>
      <c r="QI91" s="43">
        <f t="shared" si="679"/>
        <v>15.225720822529869</v>
      </c>
      <c r="QJ91" s="43">
        <f t="shared" si="680"/>
        <v>15.866407696386977</v>
      </c>
      <c r="QK91" s="43">
        <f t="shared" si="681"/>
        <v>16.23173898600314</v>
      </c>
      <c r="QL91" s="43">
        <f t="shared" si="682"/>
        <v>16.322777686005129</v>
      </c>
      <c r="QM91" s="43">
        <f t="shared" si="683"/>
        <v>16.11264101882972</v>
      </c>
      <c r="QN91" s="43">
        <f t="shared" si="684"/>
        <v>16.187403996628273</v>
      </c>
      <c r="QO91" s="43">
        <f t="shared" si="685"/>
        <v>16.005121974387158</v>
      </c>
      <c r="QP91" s="47">
        <f t="shared" si="686"/>
        <v>3.3200000000000021</v>
      </c>
      <c r="QQ91" s="43">
        <f t="shared" si="501"/>
        <v>0</v>
      </c>
      <c r="QR91" s="43">
        <f t="shared" si="502"/>
        <v>0</v>
      </c>
      <c r="QS91" s="43">
        <f t="shared" si="503"/>
        <v>0</v>
      </c>
      <c r="QT91" s="43">
        <f t="shared" si="504"/>
        <v>0</v>
      </c>
      <c r="QU91" s="43">
        <f t="shared" si="505"/>
        <v>0</v>
      </c>
      <c r="QV91" s="43">
        <f t="shared" si="506"/>
        <v>0</v>
      </c>
      <c r="QW91" s="43">
        <f t="shared" si="507"/>
        <v>0</v>
      </c>
      <c r="QX91" s="43">
        <f t="shared" si="508"/>
        <v>0</v>
      </c>
      <c r="QY91" s="43">
        <f t="shared" si="509"/>
        <v>0</v>
      </c>
      <c r="QZ91" s="43">
        <f t="shared" si="510"/>
        <v>0</v>
      </c>
      <c r="RA91" s="43">
        <f t="shared" si="511"/>
        <v>0</v>
      </c>
      <c r="RB91" s="43">
        <f t="shared" si="512"/>
        <v>0</v>
      </c>
      <c r="RC91" s="43">
        <f t="shared" si="513"/>
        <v>0</v>
      </c>
      <c r="RD91" s="43">
        <f t="shared" si="514"/>
        <v>0</v>
      </c>
      <c r="RE91" s="43">
        <f t="shared" si="515"/>
        <v>0</v>
      </c>
      <c r="RF91" s="43">
        <f t="shared" si="516"/>
        <v>0</v>
      </c>
      <c r="RG91" s="43">
        <f t="shared" si="517"/>
        <v>0</v>
      </c>
      <c r="RH91" s="43">
        <f t="shared" si="518"/>
        <v>0</v>
      </c>
      <c r="RI91" s="43">
        <f t="shared" si="519"/>
        <v>0</v>
      </c>
      <c r="RJ91" s="43">
        <f t="shared" si="520"/>
        <v>0</v>
      </c>
      <c r="RK91" s="43">
        <f t="shared" si="521"/>
        <v>0</v>
      </c>
      <c r="RL91" s="47">
        <f t="shared" si="687"/>
        <v>3.3200000000000021</v>
      </c>
      <c r="RM91" s="2">
        <f>IF(AND(LO91&gt;=LO$6*'Drive Train'!$AA$52,LO91&lt;=LO$6*'Drive Train'!$AA$53,KS91=0,JW91=0,EU91&gt;0),$C$17,0)</f>
        <v>0</v>
      </c>
      <c r="RN91" s="2">
        <f>IF(AND(LP91&gt;=LP$6*'Drive Train'!$AA$52,LP91&lt;=LP$6*'Drive Train'!$AA$53,KT91=0,JX91=0,EV91&gt;0),$C$17,0)</f>
        <v>0</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v>
      </c>
      <c r="RY91" s="2">
        <f>IF(AND(MA91&gt;=MA$6*'Drive Train'!$AA$52,MA91&lt;=MA$6*'Drive Train'!$AA$53,LE91=0,KI91=0,FG91&gt;0),$C$17,0)</f>
        <v>0</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688"/>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v>
      </c>
      <c r="SL91" s="2">
        <f>IF(AND(EX91&lt;0,KV91=0,LR91&gt;=LR$6*'Drive Train'!$AA$52,LR91&lt;=LR$6*'Drive Train'!$AA$53,PB91=1,JZ91=0),$C$17,0)</f>
        <v>0</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689"/>
        <v>3.3200000000000021</v>
      </c>
    </row>
    <row r="92" spans="2:524" x14ac:dyDescent="0.3">
      <c r="B92"/>
      <c r="C92" s="3" t="s">
        <v>330</v>
      </c>
      <c r="E92" s="14">
        <f>E48</f>
        <v>0.28000000000000003</v>
      </c>
      <c r="F92" s="14">
        <f>ST6</f>
        <v>0.51999999999999991</v>
      </c>
      <c r="G92" s="14">
        <f t="shared" ref="G92:O92" si="739">SU6</f>
        <v>0.47999999999999993</v>
      </c>
      <c r="H92" s="14">
        <f t="shared" si="739"/>
        <v>0.47999999999999993</v>
      </c>
      <c r="I92" s="14">
        <f t="shared" si="739"/>
        <v>0.43999999999999995</v>
      </c>
      <c r="J92" s="14">
        <f t="shared" si="739"/>
        <v>0.43999999999999995</v>
      </c>
      <c r="K92" s="14">
        <f t="shared" si="739"/>
        <v>0.39999999999999997</v>
      </c>
      <c r="L92" s="14">
        <f t="shared" si="739"/>
        <v>0.39999999999999997</v>
      </c>
      <c r="M92" s="14">
        <f t="shared" si="739"/>
        <v>0.39999999999999997</v>
      </c>
      <c r="N92" s="14">
        <f t="shared" si="739"/>
        <v>0.36</v>
      </c>
      <c r="O92" s="14">
        <f t="shared" si="739"/>
        <v>0.32</v>
      </c>
      <c r="R92" s="49">
        <f t="shared" si="52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47">
        <f t="shared" si="523"/>
        <v>3.3600000000000021</v>
      </c>
      <c r="AO92" s="36">
        <f>LO92*12*60/(PI() * 'Drive Train'!$F$15)/S$6*ABS(S92)</f>
        <v>0</v>
      </c>
      <c r="AP92" s="36">
        <f>LP92*12*60/(PI() * 'Drive Train'!$F$15)/T$6*ABS(T92)</f>
        <v>0</v>
      </c>
      <c r="AQ92" s="36">
        <f>LQ92*12*60/(PI() * 'Drive Train'!$F$15)/U$6*ABS(U92)</f>
        <v>0</v>
      </c>
      <c r="AR92" s="36">
        <f>LR92*12*60/(PI() * 'Drive Train'!$F$15)/V$6*ABS(V92)</f>
        <v>0</v>
      </c>
      <c r="AS92" s="36">
        <f>LS92*12*60/(PI() * 'Drive Train'!$F$15)/W$6*ABS(W92)</f>
        <v>0</v>
      </c>
      <c r="AT92" s="36">
        <f>LT92*12*60/(PI() * 'Drive Train'!$F$15)/X$6*ABS(X92)</f>
        <v>0</v>
      </c>
      <c r="AU92" s="36">
        <f>LU92*12*60/(PI() * 'Drive Train'!$F$15)/Y$6*ABS(Y92)</f>
        <v>0</v>
      </c>
      <c r="AV92" s="36">
        <f>LV92*12*60/(PI() * 'Drive Train'!$F$15)/Z$6*ABS(Z92)</f>
        <v>0</v>
      </c>
      <c r="AW92" s="36">
        <f>LW92*12*60/(PI() * 'Drive Train'!$F$15)/AA$6*ABS(AA92)</f>
        <v>0</v>
      </c>
      <c r="AX92" s="36">
        <f>LX92*12*60/(PI() * 'Drive Train'!$F$15)/AB$6*ABS(AB92)</f>
        <v>0</v>
      </c>
      <c r="AY92" s="36">
        <f>LY92*12*60/(PI() * 'Drive Train'!$F$15)/AC$6*ABS(AC92)</f>
        <v>0</v>
      </c>
      <c r="AZ92" s="36">
        <f>LZ92*12*60/(PI() * 'Drive Train'!$F$15)/AD$6*ABS(AD92)</f>
        <v>0</v>
      </c>
      <c r="BA92" s="36">
        <f>MA92*12*60/(PI() * 'Drive Train'!$F$15)/AE$6*ABS(AE92)</f>
        <v>0</v>
      </c>
      <c r="BB92" s="36">
        <f>MB92*12*60/(PI() * 'Drive Train'!$F$15)/AF$6*ABS(AF92)</f>
        <v>0</v>
      </c>
      <c r="BC92" s="36">
        <f>MC92*12*60/(PI() * 'Drive Train'!$F$15)/AG$6*ABS(AG92)</f>
        <v>0</v>
      </c>
      <c r="BD92" s="36">
        <f>MD92*12*60/(PI() * 'Drive Train'!$F$15)/AH$6*ABS(AH92)</f>
        <v>0</v>
      </c>
      <c r="BE92" s="36">
        <f>ME92*12*60/(PI() * 'Drive Train'!$F$15)/AI$6*ABS(AI92)</f>
        <v>0</v>
      </c>
      <c r="BF92" s="36">
        <f>MF92*12*60/(PI() * 'Drive Train'!$F$15)/AJ$6*ABS(AJ92)</f>
        <v>0</v>
      </c>
      <c r="BG92" s="36">
        <f>MG92*12*60/(PI() * 'Drive Train'!$F$15)/AK$6*ABS(AK92)</f>
        <v>0</v>
      </c>
      <c r="BH92" s="36">
        <f>MH92*12*60/(PI() * 'Drive Train'!$F$15)/AL$6*ABS(AL92)</f>
        <v>0</v>
      </c>
      <c r="BI92" s="36">
        <f>MI92*12*60/(PI() * 'Drive Train'!$F$15)/AM$6*ABS(AM92)</f>
        <v>0</v>
      </c>
      <c r="BJ92" s="47">
        <f t="shared" si="455"/>
        <v>3.3600000000000021</v>
      </c>
      <c r="BK92" s="2">
        <f>IF(OR(KS91=1,AND($C$37=Motors!$C$32,OY91=1)),0,IF(NG92=0,-(CG91+$C$15)/($C$14-$C$15)*$C$12,($C$11*S92-AO92)/($C$11*S92)*$C$12*S92))</f>
        <v>0</v>
      </c>
      <c r="BL92" s="2">
        <f>IF(OR(KT91=1,AND($C$37=Motors!$C$32,OZ91=1)),0,IF(NH92=0,-(CH91+$C$15)/($C$14-$C$15)*$C$12,($C$11*T92-AP92)/($C$11*T92)*$C$12*T92))</f>
        <v>0</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v>
      </c>
      <c r="BP92" s="2">
        <f>IF(OR(KX91=1,AND($C$37=Motors!$C$32,PD91=1)),0,IF(NL92=0,-(CL91+$C$15)/($C$14-$C$15)*$C$12,($C$11*X92-AT92)/($C$11*X92)*$C$12*X92))</f>
        <v>0</v>
      </c>
      <c r="BQ92" s="2">
        <f>IF(OR(KY91=1,AND($C$37=Motors!$C$32,PE91=1)),0,IF(NM92=0,-(CM91+$C$15)/($C$14-$C$15)*$C$12,($C$11*Y92-AU92)/($C$11*Y92)*$C$12*Y92))</f>
        <v>0</v>
      </c>
      <c r="BR92" s="2">
        <f>IF(OR(KZ91=1,AND($C$37=Motors!$C$32,PF91=1)),0,IF(NN92=0,-(CN91+$C$15)/($C$14-$C$15)*$C$12,($C$11*Z92-AV92)/($C$11*Z92)*$C$12*Z92))</f>
        <v>0</v>
      </c>
      <c r="BS92" s="2">
        <f>IF(OR(LA91=1,AND($C$37=Motors!$C$32,PG91=1)),0,IF(NO92=0,-(CO91+$C$15)/($C$14-$C$15)*$C$12,($C$11*AA92-AW92)/($C$11*AA92)*$C$12*AA92))</f>
        <v>0</v>
      </c>
      <c r="BT92" s="2">
        <f>IF(OR(LB91=1,AND($C$37=Motors!$C$32,PH91=1)),0,IF(NP92=0,-(CP91+$C$15)/($C$14-$C$15)*$C$12,($C$11*AB92-AX92)/($C$11*AB92)*$C$12*AB92))</f>
        <v>0</v>
      </c>
      <c r="BU92" s="2">
        <f>IF(OR(LC91=1,AND($C$37=Motors!$C$32,PI91=1)),0,IF(NQ92=0,-(CQ91+$C$15)/($C$14-$C$15)*$C$12,($C$11*AC92-AY92)/($C$11*AC92)*$C$12*AC92))</f>
        <v>0</v>
      </c>
      <c r="BV92" s="2">
        <f>IF(OR(LD91=1,AND($C$37=Motors!$C$32,PJ91=1)),0,IF(NR92=0,-(CR91+$C$15)/($C$14-$C$15)*$C$12,($C$11*AD92-AZ92)/($C$11*AD92)*$C$12*AD92))</f>
        <v>0</v>
      </c>
      <c r="BW92" s="2">
        <f>IF(OR(LE91=1,AND($C$37=Motors!$C$32,PK91=1)),0,IF(NS92=0,-(CS91+$C$15)/($C$14-$C$15)*$C$12,($C$11*AE92-BA92)/($C$11*AE92)*$C$12*AE92))</f>
        <v>0</v>
      </c>
      <c r="BX92" s="2">
        <f>IF(OR(LF91=1,AND($C$37=Motors!$C$32,PL91=1)),0,IF(NT92=0,-(CT91+$C$15)/($C$14-$C$15)*$C$12,($C$11*AF92-BB92)/($C$11*AF92)*$C$12*AF92))</f>
        <v>0</v>
      </c>
      <c r="BY92" s="2">
        <f>IF(OR(LG91=1,AND($C$37=Motors!$C$32,PM91=1)),0,IF(NU92=0,-(CU91+$C$15)/($C$14-$C$15)*$C$12,($C$11*AG92-BC92)/($C$11*AG92)*$C$12*AG92))</f>
        <v>0</v>
      </c>
      <c r="BZ92" s="2">
        <f>IF(OR(LH91=1,AND($C$37=Motors!$C$32,PN91=1)),0,IF(NV92=0,-(CV91+$C$15)/($C$14-$C$15)*$C$12,($C$11*AH92-BD92)/($C$11*AH92)*$C$12*AH92))</f>
        <v>0</v>
      </c>
      <c r="CA92" s="2">
        <f>IF(OR(LI91=1,AND($C$37=Motors!$C$32,PO91=1)),0,IF(NW92=0,-(CW91+$C$15)/($C$14-$C$15)*$C$12,($C$11*AI92-BE92)/($C$11*AI92)*$C$12*AI92))</f>
        <v>0</v>
      </c>
      <c r="CB92" s="2">
        <f>IF(OR(LJ91=1,AND($C$37=Motors!$C$32,PP91=1)),0,IF(NX92=0,-(CX91+$C$15)/($C$14-$C$15)*$C$12,($C$11*AJ92-BF92)/($C$11*AJ92)*$C$12*AJ92))</f>
        <v>0</v>
      </c>
      <c r="CC92" s="2">
        <f>IF(OR(LK91=1,AND($C$37=Motors!$C$32,PQ91=1)),0,IF(NY92=0,-(CY91+$C$15)/($C$14-$C$15)*$C$12,($C$11*AK92-BG92)/($C$11*AK92)*$C$12*AK92))</f>
        <v>0</v>
      </c>
      <c r="CD92" s="2">
        <f>IF(OR(LL91=1,AND($C$37=Motors!$C$32,PR91=1)),0,IF(NZ92=0,-(CZ91+$C$15)/($C$14-$C$15)*$C$12,($C$11*AL92-BH92)/($C$11*AL92)*$C$12*AL92))</f>
        <v>0</v>
      </c>
      <c r="CE92" s="2">
        <f>IF(OR(LM91=1,AND($C$37=Motors!$C$32,PS91=1)),0,IF(OA92=0,-(DA91+$C$15)/($C$14-$C$15)*$C$12,($C$11*AM92-BI92)/($C$11*AM92)*$C$12*AM92))</f>
        <v>0</v>
      </c>
      <c r="CF92" s="47">
        <f t="shared" si="456"/>
        <v>3.3600000000000021</v>
      </c>
      <c r="CG92" s="43">
        <f>IF(AND(KS91=1,OY91=1),0,ABS(BK92/$C$12*($C$14-$C$15)+$C$15) *'Drive Train'!$AA$49 + CG91*(1-'Drive Train'!$AA$49))</f>
        <v>0</v>
      </c>
      <c r="CH92" s="43">
        <f>IF(AND(KT91=1,OZ91=1),0,ABS(BL92/$C$12*($C$14-$C$15)+$C$15) *'Drive Train'!$AA$49 + CH91*(1-'Drive Train'!$AA$49))</f>
        <v>0</v>
      </c>
      <c r="CI92" s="43">
        <f>IF(AND(KU91=1,PA91=1),0,ABS(BM92/$C$12*($C$14-$C$15)+$C$15) *'Drive Train'!$AA$49 + CI91*(1-'Drive Train'!$AA$49))</f>
        <v>0</v>
      </c>
      <c r="CJ92" s="43">
        <f>IF(AND(KV91=1,PB91=1),0,ABS(BN92/$C$12*($C$14-$C$15)+$C$15) *'Drive Train'!$AA$49 + CJ91*(1-'Drive Train'!$AA$49))</f>
        <v>0</v>
      </c>
      <c r="CK92" s="43">
        <f>IF(AND(KW91=1,PC91=1),0,ABS(BO92/$C$12*($C$14-$C$15)+$C$15) *'Drive Train'!$AA$49 + CK91*(1-'Drive Train'!$AA$49))</f>
        <v>0</v>
      </c>
      <c r="CL92" s="43">
        <f>IF(AND(KX91=1,PD91=1),0,ABS(BP92/$C$12*($C$14-$C$15)+$C$15) *'Drive Train'!$AA$49 + CL91*(1-'Drive Train'!$AA$49))</f>
        <v>0</v>
      </c>
      <c r="CM92" s="43">
        <f>IF(AND(KY91=1,PE91=1),0,ABS(BQ92/$C$12*($C$14-$C$15)+$C$15) *'Drive Train'!$AA$49 + CM91*(1-'Drive Train'!$AA$49))</f>
        <v>0</v>
      </c>
      <c r="CN92" s="43">
        <f>IF(AND(KZ91=1,PF91=1),0,ABS(BR92/$C$12*($C$14-$C$15)+$C$15) *'Drive Train'!$AA$49 + CN91*(1-'Drive Train'!$AA$49))</f>
        <v>0</v>
      </c>
      <c r="CO92" s="43">
        <f>IF(AND(LA91=1,PG91=1),0,ABS(BS92/$C$12*($C$14-$C$15)+$C$15) *'Drive Train'!$AA$49 + CO91*(1-'Drive Train'!$AA$49))</f>
        <v>0</v>
      </c>
      <c r="CP92" s="43">
        <f>IF(AND(LB91=1,PH91=1),0,ABS(BT92/$C$12*($C$14-$C$15)+$C$15) *'Drive Train'!$AA$49 + CP91*(1-'Drive Train'!$AA$49))</f>
        <v>0</v>
      </c>
      <c r="CQ92" s="43">
        <f>IF(AND(LC91=1,PI91=1),0,ABS(BU92/$C$12*($C$14-$C$15)+$C$15) *'Drive Train'!$AA$49 + CQ91*(1-'Drive Train'!$AA$49))</f>
        <v>0</v>
      </c>
      <c r="CR92" s="43">
        <f>IF(AND(LD91=1,PJ91=1),0,ABS(BV92/$C$12*($C$14-$C$15)+$C$15) *'Drive Train'!$AA$49 + CR91*(1-'Drive Train'!$AA$49))</f>
        <v>0</v>
      </c>
      <c r="CS92" s="43">
        <f>IF(AND(LE91=1,PK91=1),0,ABS(BW92/$C$12*($C$14-$C$15)+$C$15) *'Drive Train'!$AA$49 + CS91*(1-'Drive Train'!$AA$49))</f>
        <v>0</v>
      </c>
      <c r="CT92" s="43">
        <f>IF(AND(LF91=1,PL91=1),0,ABS(BX92/$C$12*($C$14-$C$15)+$C$15) *'Drive Train'!$AA$49 + CT91*(1-'Drive Train'!$AA$49))</f>
        <v>0</v>
      </c>
      <c r="CU92" s="43">
        <f>IF(AND(LG91=1,PM91=1),0,ABS(BY92/$C$12*($C$14-$C$15)+$C$15) *'Drive Train'!$AA$49 + CU91*(1-'Drive Train'!$AA$49))</f>
        <v>0</v>
      </c>
      <c r="CV92" s="43">
        <f>IF(AND(LH91=1,PN91=1),0,ABS(BZ92/$C$12*($C$14-$C$15)+$C$15) *'Drive Train'!$AA$49 + CV91*(1-'Drive Train'!$AA$49))</f>
        <v>0</v>
      </c>
      <c r="CW92" s="43">
        <f>IF(AND(LI91=1,PO91=1),0,ABS(CA92/$C$12*($C$14-$C$15)+$C$15) *'Drive Train'!$AA$49 + CW91*(1-'Drive Train'!$AA$49))</f>
        <v>0</v>
      </c>
      <c r="CX92" s="43">
        <f>IF(AND(LJ91=1,PP91=1),0,ABS(CB92/$C$12*($C$14-$C$15)+$C$15) *'Drive Train'!$AA$49 + CX91*(1-'Drive Train'!$AA$49))</f>
        <v>0</v>
      </c>
      <c r="CY92" s="43">
        <f>IF(AND(LK91=1,PQ91=1),0,ABS(CC92/$C$12*($C$14-$C$15)+$C$15) *'Drive Train'!$AA$49 + CY91*(1-'Drive Train'!$AA$49))</f>
        <v>0</v>
      </c>
      <c r="CZ92" s="43">
        <f>IF(AND(LL91=1,PR91=1),0,ABS(CD92/$C$12*($C$14-$C$15)+$C$15) *'Drive Train'!$AA$49 + CZ91*(1-'Drive Train'!$AA$49))</f>
        <v>0</v>
      </c>
      <c r="DA92" s="43">
        <f>IF(AND(LM91=1,PS91=1),0,ABS(CE92/$C$12*($C$14-$C$15)+$C$15) *'Drive Train'!$AA$49 + DA91*(1-'Drive Train'!$AA$49))</f>
        <v>0</v>
      </c>
      <c r="DB92" s="47">
        <f t="shared" si="524"/>
        <v>3.3600000000000021</v>
      </c>
      <c r="DC92" s="43">
        <f t="shared" si="457"/>
        <v>0</v>
      </c>
      <c r="DD92" s="43">
        <f t="shared" si="458"/>
        <v>0</v>
      </c>
      <c r="DE92" s="43">
        <f t="shared" si="459"/>
        <v>0</v>
      </c>
      <c r="DF92" s="43">
        <f t="shared" si="460"/>
        <v>0</v>
      </c>
      <c r="DG92" s="43">
        <f t="shared" si="461"/>
        <v>0</v>
      </c>
      <c r="DH92" s="43">
        <f t="shared" si="462"/>
        <v>0</v>
      </c>
      <c r="DI92" s="43">
        <f t="shared" si="463"/>
        <v>0</v>
      </c>
      <c r="DJ92" s="43">
        <f t="shared" si="464"/>
        <v>0</v>
      </c>
      <c r="DK92" s="43">
        <f t="shared" si="465"/>
        <v>0</v>
      </c>
      <c r="DL92" s="43">
        <f t="shared" si="466"/>
        <v>0</v>
      </c>
      <c r="DM92" s="43">
        <f t="shared" si="467"/>
        <v>0</v>
      </c>
      <c r="DN92" s="43">
        <f t="shared" si="468"/>
        <v>0</v>
      </c>
      <c r="DO92" s="43">
        <f t="shared" si="469"/>
        <v>0</v>
      </c>
      <c r="DP92" s="43">
        <f t="shared" si="470"/>
        <v>0</v>
      </c>
      <c r="DQ92" s="43">
        <f t="shared" si="471"/>
        <v>0</v>
      </c>
      <c r="DR92" s="43">
        <f t="shared" si="472"/>
        <v>0</v>
      </c>
      <c r="DS92" s="43">
        <f t="shared" si="473"/>
        <v>0</v>
      </c>
      <c r="DT92" s="43">
        <f t="shared" si="474"/>
        <v>0</v>
      </c>
      <c r="DU92" s="43">
        <f t="shared" si="475"/>
        <v>0</v>
      </c>
      <c r="DV92" s="43">
        <f t="shared" si="476"/>
        <v>0</v>
      </c>
      <c r="DW92" s="43">
        <f t="shared" si="477"/>
        <v>0</v>
      </c>
      <c r="DX92" s="47">
        <f t="shared" si="525"/>
        <v>3.3600000000000021</v>
      </c>
      <c r="DY92" s="2">
        <f>IF(OY92=0,($C$23/0.4536*IF(ISNA(MK91),'Drive Train'!$F$16,'Drive Train'!$F$17)*4.448*$C$24*S$6)*SIGN(BK92),BK92)</f>
        <v>0</v>
      </c>
      <c r="DZ92" s="2">
        <f>IF(OZ92=0,($C$23/0.4536*IF(ISNA(ML91),'Drive Train'!$F$16,'Drive Train'!$F$17)*4.448*$C$24*$C$21*T$6)*SIGN(BL92),BL92)</f>
        <v>0</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0</v>
      </c>
      <c r="ED92" s="2">
        <f>IF(PD92=0,($C$23/0.4536*IF(ISNA(MP91),'Drive Train'!$F$16,'Drive Train'!$F$17)*4.448*$C$24*$C$21*X$6)*SIGN(BP92),BP92)</f>
        <v>0</v>
      </c>
      <c r="EE92" s="2">
        <f>IF(PE92=0,($C$23/0.4536*IF(ISNA(MQ91),'Drive Train'!$F$16,'Drive Train'!$F$17)*4.448*$C$24*$C$21*Y$6)*SIGN(BQ92),BQ92)</f>
        <v>0</v>
      </c>
      <c r="EF92" s="2">
        <f>IF(PF92=0,($C$23/0.4536*IF(ISNA(MR91),'Drive Train'!$F$16,'Drive Train'!$F$17)*4.448*$C$24*$C$21*Z$6)*SIGN(BR92),BR92)</f>
        <v>0</v>
      </c>
      <c r="EG92" s="2">
        <f>IF(PG92=0,($C$23/0.4536*IF(ISNA(MS91),'Drive Train'!$F$16,'Drive Train'!$F$17)*4.448*$C$24*$C$21*AA$6)*SIGN(BS92),BS92)</f>
        <v>0</v>
      </c>
      <c r="EH92" s="2">
        <f>IF(PH92=0,($C$23/0.4536*IF(ISNA(MT91),'Drive Train'!$F$16,'Drive Train'!$F$17)*4.448*$C$24*$C$21*AB$6)*SIGN(BT92),BT92)</f>
        <v>0</v>
      </c>
      <c r="EI92" s="2">
        <f>IF(PI92=0,($C$23/0.4536*IF(ISNA(MU91),'Drive Train'!$F$16,'Drive Train'!$F$17)*4.448*$C$24*$C$21*AC$6)*SIGN(BU92),BU92)</f>
        <v>0</v>
      </c>
      <c r="EJ92" s="2">
        <f>IF(PJ92=0,($C$23/0.4536*IF(ISNA(MV91),'Drive Train'!$F$16,'Drive Train'!$F$17)*4.448*$C$24*$C$21*AD$6)*SIGN(BV92),BV92)</f>
        <v>0</v>
      </c>
      <c r="EK92" s="2">
        <f>IF(PK92=0,($C$23/0.4536*IF(ISNA(MW91),'Drive Train'!$F$16,'Drive Train'!$F$17)*4.448*$C$24*$C$21*AE$6)*SIGN(BW92),BW92)</f>
        <v>0</v>
      </c>
      <c r="EL92" s="2">
        <f>IF(PL92=0,($C$23/0.4536*IF(ISNA(MX91),'Drive Train'!$F$16,'Drive Train'!$F$17)*4.448*$C$24*$C$21*AF$6)*SIGN(BX92),BX92)</f>
        <v>0</v>
      </c>
      <c r="EM92" s="2">
        <f>IF(PM92=0,($C$23/0.4536*IF(ISNA(MY91),'Drive Train'!$F$16,'Drive Train'!$F$17)*4.448*$C$24*$C$21*AG$6)*SIGN(BY92),BY92)</f>
        <v>0</v>
      </c>
      <c r="EN92" s="2">
        <f>IF(PN92=0,($C$23/0.4536*IF(ISNA(MZ91),'Drive Train'!$F$16,'Drive Train'!$F$17)*4.448*$C$24*$C$21*AH$6)*SIGN(BZ92),BZ92)</f>
        <v>0</v>
      </c>
      <c r="EO92" s="2">
        <f>IF(PO92=0,($C$23/0.4536*IF(ISNA(NA91),'Drive Train'!$F$16,'Drive Train'!$F$17)*4.448*$C$24*$C$21*AI$6)*SIGN(CA92),CA92)</f>
        <v>0</v>
      </c>
      <c r="EP92" s="2">
        <f>IF(PP92=0,($C$23/0.4536*IF(ISNA(NB91),'Drive Train'!$F$16,'Drive Train'!$F$17)*4.448*$C$24*$C$21*AJ$6)*SIGN(CB92),CB92)</f>
        <v>0</v>
      </c>
      <c r="EQ92" s="2">
        <f>IF(PQ92=0,($C$23/0.4536*IF(ISNA(NC91),'Drive Train'!$F$16,'Drive Train'!$F$17)*4.448*$C$24*$C$21*AK$6)*SIGN(CC92),CC92)</f>
        <v>0</v>
      </c>
      <c r="ER92" s="2">
        <f>IF(PR92=0,($C$23/0.4536*IF(ISNA(ND91),'Drive Train'!$F$16,'Drive Train'!$F$17)*4.448*$C$24*$C$21*AL$6)*SIGN(CD92),CD92)</f>
        <v>0</v>
      </c>
      <c r="ES92" s="2">
        <f>IF(PS92=0,($C$23/0.4536*IF(ISNA(NE91),'Drive Train'!$F$16,'Drive Train'!$F$17)*4.448*$C$24*$C$21*AM$6)*SIGN(CE92),CE92)</f>
        <v>0</v>
      </c>
      <c r="ET92" s="47">
        <f t="shared" si="478"/>
        <v>3.3600000000000021</v>
      </c>
      <c r="EU92" s="2">
        <f>MAX(MIN(IF(AND(OY91=1,NG92&lt;0),-1,1)*(DC92-$C$15)/($C$14-$C$15)*$C$12*$C$21-$C$33*LO92/AO$6 -  OY91*$C$33/$C$21,DY91/$C$19),MAX(EU$8:EU91)*-1)</f>
        <v>-0.84420937587075306</v>
      </c>
      <c r="EV92" s="2">
        <f>MAX(MIN(IF(AND(OZ91=1,NH92&lt;0),-1,1)*(DD92-$C$15)/($C$14-$C$15)*$C$12*$C$21-$C$33*LP92/AP$6 -  OZ91*$C$33/$C$21,DZ91/$C$19),MAX(EV$8:EV91)*-1)</f>
        <v>-0.84420937587075306</v>
      </c>
      <c r="EW92" s="2">
        <f>MAX(MIN(IF(AND(PA91=1,NI92&lt;0),-1,1)*(DE92-$C$15)/($C$14-$C$15)*$C$12*$C$21-$C$33*LQ92/AQ$6 -  PA91*$C$33/$C$21,EA91/$C$19),MAX(EW$8:EW91)*-1)</f>
        <v>-0.84420937587075306</v>
      </c>
      <c r="EX92" s="2">
        <f>MAX(MIN(IF(AND(PB91=1,NJ92&lt;0),-1,1)*(DF92-$C$15)/($C$14-$C$15)*$C$12*$C$21-$C$33*LR92/AR$6 -  PB91*$C$33/$C$21,EB91/$C$19),MAX(EX$8:EX91)*-1)</f>
        <v>-0.84420937587075306</v>
      </c>
      <c r="EY92" s="2">
        <f>MAX(MIN(IF(AND(PC91=1,NK92&lt;0),-1,1)*(DG92-$C$15)/($C$14-$C$15)*$C$12*$C$21-$C$33*LS92/AS$6 -  PC91*$C$33/$C$21,EC91/$C$19),MAX(EY$8:EY91)*-1)</f>
        <v>-0.84420937587075306</v>
      </c>
      <c r="EZ92" s="2">
        <f>MAX(MIN(IF(AND(PD91=1,NL92&lt;0),-1,1)*(DH92-$C$15)/($C$14-$C$15)*$C$12*$C$21-$C$33*LT92/AT$6 -  PD91*$C$33/$C$21,ED91/$C$19),MAX(EZ$8:EZ91)*-1)</f>
        <v>-0.84420937587075306</v>
      </c>
      <c r="FA92" s="2">
        <f>MAX(MIN(IF(AND(PE91=1,NM92&lt;0),-1,1)*(DI92-$C$15)/($C$14-$C$15)*$C$12*$C$21-$C$33*LU92/AU$6 -  PE91*$C$33/$C$21,EE91/$C$19),MAX(FA$8:FA91)*-1)</f>
        <v>-0.84420937587075306</v>
      </c>
      <c r="FB92" s="2">
        <f>MAX(MIN(IF(AND(PF91=1,NN92&lt;0),-1,1)*(DJ92-$C$15)/($C$14-$C$15)*$C$12*$C$21-$C$33*LV92/AV$6 -  PF91*$C$33/$C$21,EF91/$C$19),MAX(FB$8:FB91)*-1)</f>
        <v>-0.84420937587075306</v>
      </c>
      <c r="FC92" s="2">
        <f>MAX(MIN(IF(AND(PG91=1,NO92&lt;0),-1,1)*(DK92-$C$15)/($C$14-$C$15)*$C$12*$C$21-$C$33*LW92/AW$6 -  PG91*$C$33/$C$21,EG91/$C$19),MAX(FC$8:FC91)*-1)</f>
        <v>-0.82444281081081083</v>
      </c>
      <c r="FD92" s="2">
        <f>MAX(MIN(IF(AND(PH91=1,NP92&lt;0),-1,1)*(DL92-$C$15)/($C$14-$C$15)*$C$12*$C$21-$C$33*LX92/AX$6 -  PH91*$C$33/$C$21,EH91/$C$19),MAX(FD$8:FD91)*-1)</f>
        <v>-0.74400936585365862</v>
      </c>
      <c r="FE92" s="2">
        <f>MAX(MIN(IF(AND(PI91=1,NQ92&lt;0),-1,1)*(DM92-$C$15)/($C$14-$C$15)*$C$12*$C$21-$C$33*LY92/AY$6 -  PI91*$C$33/$C$21,EI91/$C$19),MAX(FE$8:FE91)*-1)</f>
        <v>-0.6778751999999999</v>
      </c>
      <c r="FF92" s="2">
        <f>MAX(MIN(IF(AND(PJ91=1,NR92&lt;0),-1,1)*(DN92-$C$15)/($C$14-$C$15)*$C$12*$C$21-$C$33*LZ92/AZ$6 -  PJ91*$C$33/$C$21,EJ91/$C$19),MAX(FF$8:FF91)*-1)</f>
        <v>-0.36771041517476449</v>
      </c>
      <c r="FG92" s="2">
        <f>MAX(MIN(IF(AND(PK91=1,NS92&lt;0),-1,1)*(DO92-$C$15)/($C$14-$C$15)*$C$12*$C$21-$C$33*MA92/BA$6 -  PK91*$C$33/$C$21,EK91/$C$19),MAX(FG$8:FG91)*-1)</f>
        <v>-0.4460383340531891</v>
      </c>
      <c r="FH92" s="2">
        <f>MAX(MIN(IF(AND(PL91=1,NT92&lt;0),-1,1)*(DP92-$C$15)/($C$14-$C$15)*$C$12*$C$21-$C$33*MB92/BB$6 -  PL91*$C$33/$C$21,EL91/$C$19),MAX(FH$8:FH91)*-1)</f>
        <v>-0.52436625293161376</v>
      </c>
      <c r="FI92" s="2">
        <f>MAX(MIN(IF(AND(PM91=1,NU92&lt;0),-1,1)*(DQ92-$C$15)/($C$14-$C$15)*$C$12*$C$21-$C$33*MC92/BC$6 -  PM91*$C$33/$C$21,EM91/$C$19),MAX(FI$8:FI91)*-1)</f>
        <v>-0.60269417181003837</v>
      </c>
      <c r="FJ92" s="2">
        <f>MAX(MIN(IF(AND(PN91=1,NV92&lt;0),-1,1)*(DR92-$C$15)/($C$14-$C$15)*$C$12*$C$21-$C$33*MD92/BD$6 -  PN91*$C$33/$C$21,EN91/$C$19),MAX(FJ$8:FJ91)*-1)</f>
        <v>-0.68102209068846309</v>
      </c>
      <c r="FK92" s="2">
        <f>MAX(MIN(IF(AND(PO91=1,NW92&lt;0),-1,1)*(DS92-$C$15)/($C$14-$C$15)*$C$12*$C$21-$C$33*ME92/BE$6 -  PO91*$C$33/$C$21,EO91/$C$19),MAX(FK$8:FK91)*-1)</f>
        <v>-0.7593500095668877</v>
      </c>
      <c r="FL92" s="2">
        <f>MAX(MIN(IF(AND(PP91=1,NX92&lt;0),-1,1)*(DT92-$C$15)/($C$14-$C$15)*$C$12*$C$21-$C$33*MF92/BF$6 -  PP91*$C$33/$C$21,EP91/$C$19),MAX(FL$8:FL91)*-1)</f>
        <v>-0.8376779284453123</v>
      </c>
      <c r="FM92" s="2">
        <f>MAX(MIN(IF(AND(PQ91=1,NY92&lt;0),-1,1)*(DU92-$C$15)/($C$14-$C$15)*$C$12*$C$21-$C$33*MG92/BG$6 -  PQ91*$C$33/$C$21,EQ91/$C$19),MAX(FM$8:FM91)*-1)</f>
        <v>-0.84420937587075306</v>
      </c>
      <c r="FN92" s="2">
        <f>MAX(MIN(IF(AND(PR91=1,NZ92&lt;0),-1,1)*(DV92-$C$15)/($C$14-$C$15)*$C$12*$C$21-$C$33*MH92/BH$6 -  PR91*$C$33/$C$21,ER91/$C$19),MAX(FN$8:FN91)*-1)</f>
        <v>-0.84420937587075306</v>
      </c>
      <c r="FO92" s="2">
        <f>MAX(MIN(IF(AND(PS91=1,OA92&lt;0),-1,1)*(DW92-$C$15)/($C$14-$C$15)*$C$12*$C$21-$C$33*MI92/BI$6 -  PS91*$C$33/$C$21,ES91/$C$19),MAX(FO$8:FO91)*-1)</f>
        <v>-0.84420937587075306</v>
      </c>
      <c r="FP92" s="47">
        <f t="shared" si="526"/>
        <v>3.3600000000000021</v>
      </c>
      <c r="FQ92" s="43">
        <f t="shared" si="527"/>
        <v>0</v>
      </c>
      <c r="FR92" s="43">
        <f t="shared" si="528"/>
        <v>0</v>
      </c>
      <c r="FS92" s="43">
        <f t="shared" si="529"/>
        <v>0</v>
      </c>
      <c r="FT92" s="43">
        <f t="shared" si="530"/>
        <v>0</v>
      </c>
      <c r="FU92" s="43">
        <f t="shared" si="531"/>
        <v>0</v>
      </c>
      <c r="FV92" s="43">
        <f t="shared" si="532"/>
        <v>0</v>
      </c>
      <c r="FW92" s="43">
        <f t="shared" si="533"/>
        <v>0</v>
      </c>
      <c r="FX92" s="43">
        <f t="shared" si="534"/>
        <v>0</v>
      </c>
      <c r="FY92" s="43">
        <f t="shared" si="535"/>
        <v>0</v>
      </c>
      <c r="FZ92" s="43">
        <f t="shared" si="536"/>
        <v>0</v>
      </c>
      <c r="GA92" s="43">
        <f t="shared" si="537"/>
        <v>0</v>
      </c>
      <c r="GB92" s="43">
        <f t="shared" si="538"/>
        <v>0</v>
      </c>
      <c r="GC92" s="43">
        <f t="shared" si="539"/>
        <v>0</v>
      </c>
      <c r="GD92" s="43">
        <f t="shared" si="540"/>
        <v>0</v>
      </c>
      <c r="GE92" s="43">
        <f t="shared" si="541"/>
        <v>0</v>
      </c>
      <c r="GF92" s="43">
        <f t="shared" si="542"/>
        <v>0</v>
      </c>
      <c r="GG92" s="43">
        <f t="shared" si="543"/>
        <v>0</v>
      </c>
      <c r="GH92" s="43">
        <f t="shared" si="544"/>
        <v>0</v>
      </c>
      <c r="GI92" s="43">
        <f t="shared" si="545"/>
        <v>0</v>
      </c>
      <c r="GJ92" s="43">
        <f t="shared" si="546"/>
        <v>0</v>
      </c>
      <c r="GK92" s="43">
        <f t="shared" si="547"/>
        <v>0</v>
      </c>
      <c r="GL92" s="47">
        <f t="shared" si="548"/>
        <v>3.3600000000000021</v>
      </c>
      <c r="GM92" s="43">
        <f t="shared" si="479"/>
        <v>0</v>
      </c>
      <c r="GN92" s="43">
        <f t="shared" si="480"/>
        <v>0</v>
      </c>
      <c r="GO92" s="43">
        <f t="shared" si="481"/>
        <v>0</v>
      </c>
      <c r="GP92" s="43">
        <f t="shared" si="482"/>
        <v>0</v>
      </c>
      <c r="GQ92" s="43">
        <f t="shared" si="483"/>
        <v>0</v>
      </c>
      <c r="GR92" s="43">
        <f t="shared" si="484"/>
        <v>0</v>
      </c>
      <c r="GS92" s="43">
        <f t="shared" si="485"/>
        <v>0</v>
      </c>
      <c r="GT92" s="43">
        <f t="shared" si="486"/>
        <v>0</v>
      </c>
      <c r="GU92" s="43">
        <f t="shared" si="487"/>
        <v>0</v>
      </c>
      <c r="GV92" s="43">
        <f t="shared" si="488"/>
        <v>0</v>
      </c>
      <c r="GW92" s="43">
        <f t="shared" si="489"/>
        <v>0</v>
      </c>
      <c r="GX92" s="43">
        <f t="shared" si="490"/>
        <v>0</v>
      </c>
      <c r="GY92" s="43">
        <f t="shared" si="491"/>
        <v>0</v>
      </c>
      <c r="GZ92" s="43">
        <f t="shared" si="492"/>
        <v>0</v>
      </c>
      <c r="HA92" s="43">
        <f t="shared" si="493"/>
        <v>0</v>
      </c>
      <c r="HB92" s="43">
        <f t="shared" si="494"/>
        <v>0</v>
      </c>
      <c r="HC92" s="43">
        <f t="shared" si="495"/>
        <v>0</v>
      </c>
      <c r="HD92" s="43">
        <f t="shared" si="496"/>
        <v>0</v>
      </c>
      <c r="HE92" s="43">
        <f t="shared" si="497"/>
        <v>0</v>
      </c>
      <c r="HF92" s="43">
        <f t="shared" si="498"/>
        <v>0</v>
      </c>
      <c r="HG92" s="43">
        <f t="shared" si="499"/>
        <v>0</v>
      </c>
      <c r="HH92" s="47">
        <f t="shared" si="549"/>
        <v>3.3600000000000021</v>
      </c>
      <c r="HI92" s="43">
        <f t="shared" si="550"/>
        <v>0</v>
      </c>
      <c r="HJ92" s="43">
        <f t="shared" si="551"/>
        <v>0</v>
      </c>
      <c r="HK92" s="43">
        <f t="shared" si="552"/>
        <v>0</v>
      </c>
      <c r="HL92" s="43">
        <f t="shared" si="553"/>
        <v>0</v>
      </c>
      <c r="HM92" s="43">
        <f t="shared" si="554"/>
        <v>0</v>
      </c>
      <c r="HN92" s="43">
        <f t="shared" si="555"/>
        <v>0</v>
      </c>
      <c r="HO92" s="43">
        <f t="shared" si="556"/>
        <v>0</v>
      </c>
      <c r="HP92" s="43">
        <f t="shared" si="557"/>
        <v>0</v>
      </c>
      <c r="HQ92" s="43">
        <f t="shared" si="558"/>
        <v>0</v>
      </c>
      <c r="HR92" s="43">
        <f t="shared" si="559"/>
        <v>0</v>
      </c>
      <c r="HS92" s="43">
        <f t="shared" si="560"/>
        <v>0</v>
      </c>
      <c r="HT92" s="43">
        <f t="shared" si="561"/>
        <v>0</v>
      </c>
      <c r="HU92" s="43">
        <f t="shared" si="562"/>
        <v>0</v>
      </c>
      <c r="HV92" s="43">
        <f t="shared" si="563"/>
        <v>0</v>
      </c>
      <c r="HW92" s="43">
        <f t="shared" si="564"/>
        <v>0</v>
      </c>
      <c r="HX92" s="43">
        <f t="shared" si="565"/>
        <v>0</v>
      </c>
      <c r="HY92" s="43">
        <f t="shared" si="566"/>
        <v>0</v>
      </c>
      <c r="HZ92" s="43">
        <f t="shared" si="567"/>
        <v>0</v>
      </c>
      <c r="IA92" s="43">
        <f t="shared" si="568"/>
        <v>0</v>
      </c>
      <c r="IB92" s="43">
        <f t="shared" si="569"/>
        <v>0</v>
      </c>
      <c r="IC92" s="43">
        <f t="shared" si="570"/>
        <v>0</v>
      </c>
      <c r="ID92" s="47">
        <f t="shared" si="571"/>
        <v>3.3600000000000021</v>
      </c>
      <c r="IE92" s="43">
        <f t="shared" si="572"/>
        <v>0</v>
      </c>
      <c r="IF92" s="43">
        <f t="shared" si="573"/>
        <v>0</v>
      </c>
      <c r="IG92" s="43">
        <f t="shared" si="574"/>
        <v>0</v>
      </c>
      <c r="IH92" s="43">
        <f t="shared" si="575"/>
        <v>0</v>
      </c>
      <c r="II92" s="43">
        <f t="shared" si="576"/>
        <v>0</v>
      </c>
      <c r="IJ92" s="43">
        <f t="shared" si="577"/>
        <v>0</v>
      </c>
      <c r="IK92" s="43">
        <f t="shared" si="578"/>
        <v>0</v>
      </c>
      <c r="IL92" s="43">
        <f t="shared" si="579"/>
        <v>0</v>
      </c>
      <c r="IM92" s="43">
        <f t="shared" si="580"/>
        <v>0</v>
      </c>
      <c r="IN92" s="43">
        <f t="shared" si="581"/>
        <v>0</v>
      </c>
      <c r="IO92" s="43">
        <f t="shared" si="582"/>
        <v>0</v>
      </c>
      <c r="IP92" s="43">
        <f t="shared" si="583"/>
        <v>0</v>
      </c>
      <c r="IQ92" s="43">
        <f t="shared" si="584"/>
        <v>0</v>
      </c>
      <c r="IR92" s="43">
        <f t="shared" si="585"/>
        <v>0</v>
      </c>
      <c r="IS92" s="43">
        <f t="shared" si="586"/>
        <v>0</v>
      </c>
      <c r="IT92" s="43">
        <f t="shared" si="587"/>
        <v>0</v>
      </c>
      <c r="IU92" s="43">
        <f t="shared" si="588"/>
        <v>0</v>
      </c>
      <c r="IV92" s="43">
        <f t="shared" si="589"/>
        <v>0</v>
      </c>
      <c r="IW92" s="43">
        <f t="shared" si="590"/>
        <v>0</v>
      </c>
      <c r="IX92" s="43">
        <f t="shared" si="591"/>
        <v>0</v>
      </c>
      <c r="IY92" s="43">
        <f t="shared" si="592"/>
        <v>0</v>
      </c>
      <c r="IZ92" s="47">
        <f t="shared" si="593"/>
        <v>3.3600000000000021</v>
      </c>
      <c r="JA92" s="43" t="e">
        <f t="shared" si="690"/>
        <v>#N/A</v>
      </c>
      <c r="JB92" s="43" t="e">
        <f t="shared" si="691"/>
        <v>#N/A</v>
      </c>
      <c r="JC92" s="43" t="e">
        <f t="shared" si="692"/>
        <v>#N/A</v>
      </c>
      <c r="JD92" s="43" t="e">
        <f t="shared" si="693"/>
        <v>#N/A</v>
      </c>
      <c r="JE92" s="43" t="e">
        <f t="shared" si="694"/>
        <v>#N/A</v>
      </c>
      <c r="JF92" s="43" t="e">
        <f t="shared" si="695"/>
        <v>#N/A</v>
      </c>
      <c r="JG92" s="43" t="e">
        <f t="shared" si="696"/>
        <v>#N/A</v>
      </c>
      <c r="JH92" s="43" t="e">
        <f t="shared" si="697"/>
        <v>#N/A</v>
      </c>
      <c r="JI92" s="43" t="e">
        <f t="shared" si="698"/>
        <v>#N/A</v>
      </c>
      <c r="JJ92" s="43" t="e">
        <f t="shared" si="699"/>
        <v>#N/A</v>
      </c>
      <c r="JK92" s="43" t="e">
        <f t="shared" si="700"/>
        <v>#N/A</v>
      </c>
      <c r="JL92" s="43" t="e">
        <f t="shared" si="701"/>
        <v>#N/A</v>
      </c>
      <c r="JM92" s="43" t="e">
        <f t="shared" si="702"/>
        <v>#N/A</v>
      </c>
      <c r="JN92" s="43" t="e">
        <f t="shared" si="703"/>
        <v>#N/A</v>
      </c>
      <c r="JO92" s="43" t="e">
        <f t="shared" si="704"/>
        <v>#N/A</v>
      </c>
      <c r="JP92" s="43" t="e">
        <f t="shared" si="705"/>
        <v>#N/A</v>
      </c>
      <c r="JQ92" s="43" t="e">
        <f t="shared" si="706"/>
        <v>#N/A</v>
      </c>
      <c r="JR92" s="43" t="e">
        <f t="shared" si="707"/>
        <v>#N/A</v>
      </c>
      <c r="JS92" s="43" t="e">
        <f t="shared" si="708"/>
        <v>#N/A</v>
      </c>
      <c r="JT92" s="43" t="e">
        <f t="shared" si="709"/>
        <v>#N/A</v>
      </c>
      <c r="JU92" s="43" t="e">
        <f t="shared" si="710"/>
        <v>#N/A</v>
      </c>
      <c r="JV92" s="47">
        <f t="shared" si="594"/>
        <v>3.3600000000000021</v>
      </c>
      <c r="JW92" s="36">
        <f t="shared" si="595"/>
        <v>0</v>
      </c>
      <c r="JX92" s="36">
        <f t="shared" si="596"/>
        <v>0</v>
      </c>
      <c r="JY92" s="36">
        <f t="shared" si="597"/>
        <v>0</v>
      </c>
      <c r="JZ92" s="36">
        <f t="shared" si="598"/>
        <v>0</v>
      </c>
      <c r="KA92" s="36">
        <f t="shared" si="599"/>
        <v>0</v>
      </c>
      <c r="KB92" s="36">
        <f t="shared" si="600"/>
        <v>0</v>
      </c>
      <c r="KC92" s="36">
        <f t="shared" si="601"/>
        <v>0</v>
      </c>
      <c r="KD92" s="36">
        <f t="shared" si="602"/>
        <v>0</v>
      </c>
      <c r="KE92" s="36">
        <f t="shared" si="603"/>
        <v>0</v>
      </c>
      <c r="KF92" s="36">
        <f t="shared" si="604"/>
        <v>0</v>
      </c>
      <c r="KG92" s="36">
        <f t="shared" si="605"/>
        <v>0</v>
      </c>
      <c r="KH92" s="36">
        <f t="shared" si="606"/>
        <v>0</v>
      </c>
      <c r="KI92" s="36">
        <f t="shared" si="607"/>
        <v>0</v>
      </c>
      <c r="KJ92" s="36">
        <f t="shared" si="608"/>
        <v>0</v>
      </c>
      <c r="KK92" s="36">
        <f t="shared" si="609"/>
        <v>0</v>
      </c>
      <c r="KL92" s="36">
        <f t="shared" si="610"/>
        <v>0</v>
      </c>
      <c r="KM92" s="36">
        <f t="shared" si="611"/>
        <v>0</v>
      </c>
      <c r="KN92" s="36">
        <f t="shared" si="612"/>
        <v>0</v>
      </c>
      <c r="KO92" s="36">
        <f t="shared" si="613"/>
        <v>0</v>
      </c>
      <c r="KP92" s="36">
        <f t="shared" si="614"/>
        <v>0</v>
      </c>
      <c r="KQ92" s="36">
        <f t="shared" si="615"/>
        <v>0</v>
      </c>
      <c r="KR92" s="47">
        <f t="shared" si="616"/>
        <v>3.3600000000000021</v>
      </c>
      <c r="KS92" s="1">
        <f t="shared" si="617"/>
        <v>1</v>
      </c>
      <c r="KT92" s="1">
        <f t="shared" si="618"/>
        <v>1</v>
      </c>
      <c r="KU92" s="1">
        <f t="shared" si="619"/>
        <v>1</v>
      </c>
      <c r="KV92" s="1">
        <f t="shared" si="620"/>
        <v>1</v>
      </c>
      <c r="KW92" s="1">
        <f t="shared" si="621"/>
        <v>1</v>
      </c>
      <c r="KX92" s="1">
        <f t="shared" si="622"/>
        <v>1</v>
      </c>
      <c r="KY92" s="1">
        <f t="shared" si="623"/>
        <v>1</v>
      </c>
      <c r="KZ92" s="1">
        <f t="shared" si="624"/>
        <v>1</v>
      </c>
      <c r="LA92" s="1">
        <f t="shared" si="625"/>
        <v>1</v>
      </c>
      <c r="LB92" s="1">
        <f t="shared" si="626"/>
        <v>1</v>
      </c>
      <c r="LC92" s="1">
        <f t="shared" si="627"/>
        <v>1</v>
      </c>
      <c r="LD92" s="1">
        <f t="shared" si="628"/>
        <v>1</v>
      </c>
      <c r="LE92" s="1">
        <f t="shared" si="629"/>
        <v>1</v>
      </c>
      <c r="LF92" s="1">
        <f t="shared" si="630"/>
        <v>1</v>
      </c>
      <c r="LG92" s="1">
        <f t="shared" si="631"/>
        <v>1</v>
      </c>
      <c r="LH92" s="1">
        <f t="shared" si="632"/>
        <v>1</v>
      </c>
      <c r="LI92" s="1">
        <f t="shared" si="633"/>
        <v>1</v>
      </c>
      <c r="LJ92" s="1">
        <f t="shared" si="634"/>
        <v>1</v>
      </c>
      <c r="LK92" s="1">
        <f t="shared" si="635"/>
        <v>1</v>
      </c>
      <c r="LL92" s="1">
        <f t="shared" si="636"/>
        <v>1</v>
      </c>
      <c r="LM92" s="1">
        <f t="shared" si="637"/>
        <v>1</v>
      </c>
      <c r="LN92" s="47">
        <f t="shared" si="638"/>
        <v>3.3600000000000021</v>
      </c>
      <c r="LO92" s="43">
        <f t="shared" si="639"/>
        <v>0</v>
      </c>
      <c r="LP92" s="43">
        <f t="shared" si="640"/>
        <v>0</v>
      </c>
      <c r="LQ92" s="43">
        <f t="shared" si="641"/>
        <v>0</v>
      </c>
      <c r="LR92" s="43">
        <f t="shared" si="642"/>
        <v>0</v>
      </c>
      <c r="LS92" s="43">
        <f t="shared" si="643"/>
        <v>0</v>
      </c>
      <c r="LT92" s="43">
        <f t="shared" si="644"/>
        <v>0</v>
      </c>
      <c r="LU92" s="43">
        <f t="shared" si="645"/>
        <v>0</v>
      </c>
      <c r="LV92" s="43">
        <f t="shared" si="646"/>
        <v>0</v>
      </c>
      <c r="LW92" s="43">
        <f t="shared" si="647"/>
        <v>0</v>
      </c>
      <c r="LX92" s="43">
        <f t="shared" si="648"/>
        <v>0</v>
      </c>
      <c r="LY92" s="43">
        <f t="shared" si="649"/>
        <v>0</v>
      </c>
      <c r="LZ92" s="43">
        <f t="shared" si="650"/>
        <v>0</v>
      </c>
      <c r="MA92" s="43">
        <f t="shared" si="651"/>
        <v>0</v>
      </c>
      <c r="MB92" s="43">
        <f t="shared" si="652"/>
        <v>0</v>
      </c>
      <c r="MC92" s="43">
        <f t="shared" si="653"/>
        <v>0</v>
      </c>
      <c r="MD92" s="43">
        <f t="shared" si="654"/>
        <v>0</v>
      </c>
      <c r="ME92" s="43">
        <f t="shared" si="655"/>
        <v>0</v>
      </c>
      <c r="MF92" s="43">
        <f t="shared" si="656"/>
        <v>0</v>
      </c>
      <c r="MG92" s="43">
        <f t="shared" si="657"/>
        <v>0</v>
      </c>
      <c r="MH92" s="43">
        <f t="shared" si="658"/>
        <v>0</v>
      </c>
      <c r="MI92" s="43">
        <f t="shared" si="659"/>
        <v>0</v>
      </c>
      <c r="MJ92" s="47">
        <f t="shared" si="660"/>
        <v>3.3600000000000021</v>
      </c>
      <c r="MK92" s="43" t="e">
        <f t="shared" si="500"/>
        <v>#N/A</v>
      </c>
      <c r="ML92" s="43" t="e">
        <f t="shared" si="711"/>
        <v>#N/A</v>
      </c>
      <c r="MM92" s="43" t="e">
        <f t="shared" si="712"/>
        <v>#N/A</v>
      </c>
      <c r="MN92" s="43" t="e">
        <f t="shared" si="713"/>
        <v>#N/A</v>
      </c>
      <c r="MO92" s="43" t="e">
        <f t="shared" si="714"/>
        <v>#N/A</v>
      </c>
      <c r="MP92" s="43" t="e">
        <f t="shared" si="715"/>
        <v>#N/A</v>
      </c>
      <c r="MQ92" s="43" t="e">
        <f t="shared" si="716"/>
        <v>#N/A</v>
      </c>
      <c r="MR92" s="43" t="e">
        <f t="shared" si="717"/>
        <v>#N/A</v>
      </c>
      <c r="MS92" s="43" t="e">
        <f t="shared" si="718"/>
        <v>#N/A</v>
      </c>
      <c r="MT92" s="43" t="e">
        <f t="shared" si="719"/>
        <v>#N/A</v>
      </c>
      <c r="MU92" s="43" t="e">
        <f t="shared" si="720"/>
        <v>#N/A</v>
      </c>
      <c r="MV92" s="43" t="e">
        <f t="shared" si="721"/>
        <v>#N/A</v>
      </c>
      <c r="MW92" s="43" t="e">
        <f t="shared" si="722"/>
        <v>#N/A</v>
      </c>
      <c r="MX92" s="43" t="e">
        <f t="shared" si="723"/>
        <v>#N/A</v>
      </c>
      <c r="MY92" s="43" t="e">
        <f t="shared" si="724"/>
        <v>#N/A</v>
      </c>
      <c r="MZ92" s="43" t="e">
        <f t="shared" si="725"/>
        <v>#N/A</v>
      </c>
      <c r="NA92" s="43" t="e">
        <f t="shared" si="726"/>
        <v>#N/A</v>
      </c>
      <c r="NB92" s="43" t="e">
        <f t="shared" si="727"/>
        <v>#N/A</v>
      </c>
      <c r="NC92" s="43" t="e">
        <f t="shared" si="728"/>
        <v>#N/A</v>
      </c>
      <c r="ND92" s="43" t="e">
        <f t="shared" si="729"/>
        <v>#N/A</v>
      </c>
      <c r="NE92" s="43" t="e">
        <f t="shared" si="730"/>
        <v>#N/A</v>
      </c>
      <c r="NF92" s="47">
        <f t="shared" si="661"/>
        <v>3.3600000000000021</v>
      </c>
      <c r="NG92" s="43">
        <f>IF(OY91=0,MIN('Drive Train'!$F$35-FQ91*$C$19*'Drive Train'!$F$39,NG91+$C$39)-$C$7,IF(LO91-1&lt;=0,0,IF($C$37=Motors!$C$30,MAX(MAX(NG$8:NG91)*-1,NG91-$C$39),MAX(0,MAX(NG$8:NG91)*-1,NG91-$C$39))))</f>
        <v>0</v>
      </c>
      <c r="NH92" s="43">
        <f>IF(OZ91=0,MIN('Drive Train'!$F$35-FR91*$C$19*'Drive Train'!$F$39,NH91+$C$39)-$C$7,IF(LP91-1&lt;=0,0,IF($C$37=Motors!$C$30,MAX(MAX(NH$8:NH91)*-1,NH91-$C$39),MAX(0,MAX(NH$8:NH91)*-1,NH91-$C$39))))</f>
        <v>0</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0</v>
      </c>
      <c r="NL92" s="43">
        <f>IF(PD91=0,MIN('Drive Train'!$F$35-FV91*$C$19*'Drive Train'!$F$39,NL91+$C$39)-$C$7,IF(LT91-1&lt;=0,0,IF($C$37=Motors!$C$30,MAX(MAX(NL$8:NL91)*-1,NL91-$C$39),MAX(0,MAX(NL$8:NL91)*-1,NL91-$C$39))))</f>
        <v>0</v>
      </c>
      <c r="NM92" s="43">
        <f>IF(PE91=0,MIN('Drive Train'!$F$35-FW91*$C$19*'Drive Train'!$F$39,NM91+$C$39)-$C$7,IF(LU91-1&lt;=0,0,IF($C$37=Motors!$C$30,MAX(MAX(NM$8:NM91)*-1,NM91-$C$39),MAX(0,MAX(NM$8:NM91)*-1,NM91-$C$39))))</f>
        <v>0</v>
      </c>
      <c r="NN92" s="43">
        <f>IF(PF91=0,MIN('Drive Train'!$F$35-FX91*$C$19*'Drive Train'!$F$39,NN91+$C$39)-$C$7,IF(LV91-1&lt;=0,0,IF($C$37=Motors!$C$30,MAX(MAX(NN$8:NN91)*-1,NN91-$C$39),MAX(0,MAX(NN$8:NN91)*-1,NN91-$C$39))))</f>
        <v>0</v>
      </c>
      <c r="NO92" s="43">
        <f>IF(PG91=0,MIN('Drive Train'!$F$35-FY91*$C$19*'Drive Train'!$F$39,NO91+$C$39)-$C$7,IF(LW91-1&lt;=0,0,IF($C$37=Motors!$C$30,MAX(MAX(NO$8:NO91)*-1,NO91-$C$39),MAX(0,MAX(NO$8:NO91)*-1,NO91-$C$39))))</f>
        <v>0</v>
      </c>
      <c r="NP92" s="43">
        <f>IF(PH91=0,MIN('Drive Train'!$F$35-FZ91*$C$19*'Drive Train'!$F$39,NP91+$C$39)-$C$7,IF(LX91-1&lt;=0,0,IF($C$37=Motors!$C$30,MAX(MAX(NP$8:NP91)*-1,NP91-$C$39),MAX(0,MAX(NP$8:NP91)*-1,NP91-$C$39))))</f>
        <v>0</v>
      </c>
      <c r="NQ92" s="43">
        <f>IF(PI91=0,MIN('Drive Train'!$F$35-GA91*$C$19*'Drive Train'!$F$39,NQ91+$C$39)-$C$7,IF(LY91-1&lt;=0,0,IF($C$37=Motors!$C$30,MAX(MAX(NQ$8:NQ91)*-1,NQ91-$C$39),MAX(0,MAX(NQ$8:NQ91)*-1,NQ91-$C$39))))</f>
        <v>0</v>
      </c>
      <c r="NR92" s="43">
        <f>IF(PJ91=0,MIN('Drive Train'!$F$35-GB91*$C$19*'Drive Train'!$F$39,NR91+$C$39)-$C$7,IF(LZ91-1&lt;=0,0,IF($C$37=Motors!$C$30,MAX(MAX(NR$8:NR91)*-1,NR91-$C$39),MAX(0,MAX(NR$8:NR91)*-1,NR91-$C$39))))</f>
        <v>0</v>
      </c>
      <c r="NS92" s="43">
        <f>IF(PK91=0,MIN('Drive Train'!$F$35-GC91*$C$19*'Drive Train'!$F$39,NS91+$C$39)-$C$7,IF(MA91-1&lt;=0,0,IF($C$37=Motors!$C$30,MAX(MAX(NS$8:NS91)*-1,NS91-$C$39),MAX(0,MAX(NS$8:NS91)*-1,NS91-$C$39))))</f>
        <v>0</v>
      </c>
      <c r="NT92" s="43">
        <f>IF(PL91=0,MIN('Drive Train'!$F$35-GD91*$C$19*'Drive Train'!$F$39,NT91+$C$39)-$C$7,IF(MB91-1&lt;=0,0,IF($C$37=Motors!$C$30,MAX(MAX(NT$8:NT91)*-1,NT91-$C$39),MAX(0,MAX(NT$8:NT91)*-1,NT91-$C$39))))</f>
        <v>0</v>
      </c>
      <c r="NU92" s="43">
        <f>IF(PM91=0,MIN('Drive Train'!$F$35-GE91*$C$19*'Drive Train'!$F$39,NU91+$C$39)-$C$7,IF(MC91-1&lt;=0,0,IF($C$37=Motors!$C$30,MAX(MAX(NU$8:NU91)*-1,NU91-$C$39),MAX(0,MAX(NU$8:NU91)*-1,NU91-$C$39))))</f>
        <v>0</v>
      </c>
      <c r="NV92" s="43">
        <f>IF(PN91=0,MIN('Drive Train'!$F$35-GF91*$C$19*'Drive Train'!$F$39,NV91+$C$39)-$C$7,IF(MD91-1&lt;=0,0,IF($C$37=Motors!$C$30,MAX(MAX(NV$8:NV91)*-1,NV91-$C$39),MAX(0,MAX(NV$8:NV91)*-1,NV91-$C$39))))</f>
        <v>0</v>
      </c>
      <c r="NW92" s="43">
        <f>IF(PO91=0,MIN('Drive Train'!$F$35-GG91*$C$19*'Drive Train'!$F$39,NW91+$C$39)-$C$7,IF(ME91-1&lt;=0,0,IF($C$37=Motors!$C$30,MAX(MAX(NW$8:NW91)*-1,NW91-$C$39),MAX(0,MAX(NW$8:NW91)*-1,NW91-$C$39))))</f>
        <v>0</v>
      </c>
      <c r="NX92" s="43">
        <f>IF(PP91=0,MIN('Drive Train'!$F$35-GH91*$C$19*'Drive Train'!$F$39,NX91+$C$39)-$C$7,IF(MF91-1&lt;=0,0,IF($C$37=Motors!$C$30,MAX(MAX(NX$8:NX91)*-1,NX91-$C$39),MAX(0,MAX(NX$8:NX91)*-1,NX91-$C$39))))</f>
        <v>0</v>
      </c>
      <c r="NY92" s="43">
        <f>IF(PQ91=0,MIN('Drive Train'!$F$35-GI91*$C$19*'Drive Train'!$F$39,NY91+$C$39)-$C$7,IF(MG91-1&lt;=0,0,IF($C$37=Motors!$C$30,MAX(MAX(NY$8:NY91)*-1,NY91-$C$39),MAX(0,MAX(NY$8:NY91)*-1,NY91-$C$39))))</f>
        <v>0</v>
      </c>
      <c r="NZ92" s="43">
        <f>IF(PR91=0,MIN('Drive Train'!$F$35-GJ91*$C$19*'Drive Train'!$F$39,NZ91+$C$39)-$C$7,IF(MH91-1&lt;=0,0,IF($C$37=Motors!$C$30,MAX(MAX(NZ$8:NZ91)*-1,NZ91-$C$39),MAX(0,MAX(NZ$8:NZ91)*-1,NZ91-$C$39))))</f>
        <v>0</v>
      </c>
      <c r="OA92" s="43">
        <f>IF(PS91=0,MIN('Drive Train'!$F$35-GK91*$C$19*'Drive Train'!$F$39,OA91+$C$39)-$C$7,IF(MI91-1&lt;=0,0,IF($C$37=Motors!$C$30,MAX(MAX(OA$8:OA91)*-1,OA91-$C$39),MAX(0,MAX(OA$8:OA91)*-1,OA91-$C$39))))</f>
        <v>0</v>
      </c>
      <c r="OB92" s="47">
        <f t="shared" si="662"/>
        <v>3.3600000000000021</v>
      </c>
      <c r="OC92" s="43">
        <f>'Drive Train'!$F$35-(FQ92*$C$13)*$C$19*'Drive Train'!$F$39</f>
        <v>12.4</v>
      </c>
      <c r="OD92" s="43">
        <f>'Drive Train'!$F$35-(FR92*$C$13)*$C$19*'Drive Train'!$F$39</f>
        <v>12.4</v>
      </c>
      <c r="OE92" s="43">
        <f>'Drive Train'!$F$35-(FS92*$C$13)*$C$19*'Drive Train'!$F$39</f>
        <v>12.4</v>
      </c>
      <c r="OF92" s="43">
        <f>'Drive Train'!$F$35-(FT92*$C$13)*$C$19*'Drive Train'!$F$39</f>
        <v>12.4</v>
      </c>
      <c r="OG92" s="43">
        <f>'Drive Train'!$F$35-(FU92*$C$13)*$C$19*'Drive Train'!$F$39</f>
        <v>12.4</v>
      </c>
      <c r="OH92" s="43">
        <f>'Drive Train'!$F$35-(FV92*$C$13)*$C$19*'Drive Train'!$F$39</f>
        <v>12.4</v>
      </c>
      <c r="OI92" s="43">
        <f>'Drive Train'!$F$35-(FW92*$C$13)*$C$19*'Drive Train'!$F$39</f>
        <v>12.4</v>
      </c>
      <c r="OJ92" s="43">
        <f>'Drive Train'!$F$35-(FX92*$C$13)*$C$19*'Drive Train'!$F$39</f>
        <v>12.4</v>
      </c>
      <c r="OK92" s="43">
        <f>'Drive Train'!$F$35-(FY92*$C$13)*$C$19*'Drive Train'!$F$39</f>
        <v>12.4</v>
      </c>
      <c r="OL92" s="43">
        <f>'Drive Train'!$F$35-(FZ92*$C$13)*$C$19*'Drive Train'!$F$39</f>
        <v>12.4</v>
      </c>
      <c r="OM92" s="43">
        <f>'Drive Train'!$F$35-(GA92*$C$13)*$C$19*'Drive Train'!$F$39</f>
        <v>12.4</v>
      </c>
      <c r="ON92" s="43">
        <f>'Drive Train'!$F$35-(GB92*$C$13)*$C$19*'Drive Train'!$F$39</f>
        <v>12.4</v>
      </c>
      <c r="OO92" s="43">
        <f>'Drive Train'!$F$35-(GC92*$C$13)*$C$19*'Drive Train'!$F$39</f>
        <v>12.4</v>
      </c>
      <c r="OP92" s="43">
        <f>'Drive Train'!$F$35-(GD92*$C$13)*$C$19*'Drive Train'!$F$39</f>
        <v>12.4</v>
      </c>
      <c r="OQ92" s="43">
        <f>'Drive Train'!$F$35-(GE92*$C$13)*$C$19*'Drive Train'!$F$39</f>
        <v>12.4</v>
      </c>
      <c r="OR92" s="43">
        <f>'Drive Train'!$F$35-(GF92*$C$13)*$C$19*'Drive Train'!$F$39</f>
        <v>12.4</v>
      </c>
      <c r="OS92" s="43">
        <f>'Drive Train'!$F$35-(GG92*$C$13)*$C$19*'Drive Train'!$F$39</f>
        <v>12.4</v>
      </c>
      <c r="OT92" s="43">
        <f>'Drive Train'!$F$35-(GH92*$C$13)*$C$19*'Drive Train'!$F$39</f>
        <v>12.4</v>
      </c>
      <c r="OU92" s="43">
        <f>'Drive Train'!$F$35-(GI92*$C$13)*$C$19*'Drive Train'!$F$39</f>
        <v>12.4</v>
      </c>
      <c r="OV92" s="43">
        <f>'Drive Train'!$F$35-(GJ92*$C$13)*$C$19*'Drive Train'!$F$39</f>
        <v>12.4</v>
      </c>
      <c r="OW92" s="43">
        <f>'Drive Train'!$F$35-(GK92*$C$13)*$C$19*'Drive Train'!$F$39</f>
        <v>12.4</v>
      </c>
      <c r="OX92" s="47">
        <f t="shared" si="663"/>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190">
        <f t="shared" si="664"/>
        <v>3.3600000000000021</v>
      </c>
      <c r="PU92" s="43">
        <f t="shared" si="665"/>
        <v>15.29521453649356</v>
      </c>
      <c r="PV92" s="43">
        <f t="shared" si="666"/>
        <v>22.900200336135644</v>
      </c>
      <c r="PW92" s="43">
        <f t="shared" si="667"/>
        <v>19.659205245198354</v>
      </c>
      <c r="PX92" s="43">
        <f t="shared" si="668"/>
        <v>15.922362554936914</v>
      </c>
      <c r="PY92" s="43">
        <f t="shared" si="669"/>
        <v>13.997470007769731</v>
      </c>
      <c r="PZ92" s="43">
        <f t="shared" si="670"/>
        <v>12.208295022960858</v>
      </c>
      <c r="QA92" s="43">
        <f t="shared" si="671"/>
        <v>11.812774381794295</v>
      </c>
      <c r="QB92" s="43">
        <f t="shared" si="672"/>
        <v>11.153060367918922</v>
      </c>
      <c r="QC92" s="43">
        <f t="shared" si="673"/>
        <v>10.945422930559467</v>
      </c>
      <c r="QD92" s="43">
        <f t="shared" si="674"/>
        <v>10.744299234348867</v>
      </c>
      <c r="QE92" s="43">
        <f t="shared" si="675"/>
        <v>10.598935127087987</v>
      </c>
      <c r="QF92" s="43">
        <f t="shared" si="676"/>
        <v>14.547056930631658</v>
      </c>
      <c r="QG92" s="43">
        <f t="shared" si="677"/>
        <v>14.869846649016338</v>
      </c>
      <c r="QH92" s="43">
        <f t="shared" si="678"/>
        <v>15.34277343263344</v>
      </c>
      <c r="QI92" s="43">
        <f t="shared" si="679"/>
        <v>15.225720822529869</v>
      </c>
      <c r="QJ92" s="43">
        <f t="shared" si="680"/>
        <v>15.866407696386977</v>
      </c>
      <c r="QK92" s="43">
        <f t="shared" si="681"/>
        <v>16.23173898600314</v>
      </c>
      <c r="QL92" s="43">
        <f t="shared" si="682"/>
        <v>16.322777686005129</v>
      </c>
      <c r="QM92" s="43">
        <f t="shared" si="683"/>
        <v>16.11264101882972</v>
      </c>
      <c r="QN92" s="43">
        <f t="shared" si="684"/>
        <v>16.187403996628273</v>
      </c>
      <c r="QO92" s="43">
        <f t="shared" si="685"/>
        <v>16.005121974387158</v>
      </c>
      <c r="QP92" s="47">
        <f t="shared" si="686"/>
        <v>3.3600000000000021</v>
      </c>
      <c r="QQ92" s="43">
        <f t="shared" si="501"/>
        <v>0</v>
      </c>
      <c r="QR92" s="43">
        <f t="shared" si="502"/>
        <v>0</v>
      </c>
      <c r="QS92" s="43">
        <f t="shared" si="503"/>
        <v>0</v>
      </c>
      <c r="QT92" s="43">
        <f t="shared" si="504"/>
        <v>0</v>
      </c>
      <c r="QU92" s="43">
        <f t="shared" si="505"/>
        <v>0</v>
      </c>
      <c r="QV92" s="43">
        <f t="shared" si="506"/>
        <v>0</v>
      </c>
      <c r="QW92" s="43">
        <f t="shared" si="507"/>
        <v>0</v>
      </c>
      <c r="QX92" s="43">
        <f t="shared" si="508"/>
        <v>0</v>
      </c>
      <c r="QY92" s="43">
        <f t="shared" si="509"/>
        <v>0</v>
      </c>
      <c r="QZ92" s="43">
        <f t="shared" si="510"/>
        <v>0</v>
      </c>
      <c r="RA92" s="43">
        <f t="shared" si="511"/>
        <v>0</v>
      </c>
      <c r="RB92" s="43">
        <f t="shared" si="512"/>
        <v>0</v>
      </c>
      <c r="RC92" s="43">
        <f t="shared" si="513"/>
        <v>0</v>
      </c>
      <c r="RD92" s="43">
        <f t="shared" si="514"/>
        <v>0</v>
      </c>
      <c r="RE92" s="43">
        <f t="shared" si="515"/>
        <v>0</v>
      </c>
      <c r="RF92" s="43">
        <f t="shared" si="516"/>
        <v>0</v>
      </c>
      <c r="RG92" s="43">
        <f t="shared" si="517"/>
        <v>0</v>
      </c>
      <c r="RH92" s="43">
        <f t="shared" si="518"/>
        <v>0</v>
      </c>
      <c r="RI92" s="43">
        <f t="shared" si="519"/>
        <v>0</v>
      </c>
      <c r="RJ92" s="43">
        <f t="shared" si="520"/>
        <v>0</v>
      </c>
      <c r="RK92" s="43">
        <f t="shared" si="521"/>
        <v>0</v>
      </c>
      <c r="RL92" s="47">
        <f t="shared" si="687"/>
        <v>3.3600000000000021</v>
      </c>
      <c r="RM92" s="2">
        <f>IF(AND(LO92&gt;=LO$6*'Drive Train'!$AA$52,LO92&lt;=LO$6*'Drive Train'!$AA$53,KS92=0,JW92=0,EU92&gt;0),$C$17,0)</f>
        <v>0</v>
      </c>
      <c r="RN92" s="2">
        <f>IF(AND(LP92&gt;=LP$6*'Drive Train'!$AA$52,LP92&lt;=LP$6*'Drive Train'!$AA$53,KT92=0,JX92=0,EV92&gt;0),$C$17,0)</f>
        <v>0</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v>
      </c>
      <c r="RY92" s="2">
        <f>IF(AND(MA92&gt;=MA$6*'Drive Train'!$AA$52,MA92&lt;=MA$6*'Drive Train'!$AA$53,LE92=0,KI92=0,FG92&gt;0),$C$17,0)</f>
        <v>0</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688"/>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v>
      </c>
      <c r="SL92" s="2">
        <f>IF(AND(EX92&lt;0,KV92=0,LR92&gt;=LR$6*'Drive Train'!$AA$52,LR92&lt;=LR$6*'Drive Train'!$AA$53,PB92=1,JZ92=0),$C$17,0)</f>
        <v>0</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689"/>
        <v>3.3600000000000021</v>
      </c>
    </row>
    <row r="93" spans="2:524" ht="14.4" thickBot="1" x14ac:dyDescent="0.35">
      <c r="B93"/>
      <c r="R93" s="49">
        <f t="shared" si="52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47">
        <f t="shared" si="523"/>
        <v>3.4000000000000021</v>
      </c>
      <c r="AO93" s="36">
        <f>LO93*12*60/(PI() * 'Drive Train'!$F$15)/S$6*ABS(S93)</f>
        <v>0</v>
      </c>
      <c r="AP93" s="36">
        <f>LP93*12*60/(PI() * 'Drive Train'!$F$15)/T$6*ABS(T93)</f>
        <v>0</v>
      </c>
      <c r="AQ93" s="36">
        <f>LQ93*12*60/(PI() * 'Drive Train'!$F$15)/U$6*ABS(U93)</f>
        <v>0</v>
      </c>
      <c r="AR93" s="36">
        <f>LR93*12*60/(PI() * 'Drive Train'!$F$15)/V$6*ABS(V93)</f>
        <v>0</v>
      </c>
      <c r="AS93" s="36">
        <f>LS93*12*60/(PI() * 'Drive Train'!$F$15)/W$6*ABS(W93)</f>
        <v>0</v>
      </c>
      <c r="AT93" s="36">
        <f>LT93*12*60/(PI() * 'Drive Train'!$F$15)/X$6*ABS(X93)</f>
        <v>0</v>
      </c>
      <c r="AU93" s="36">
        <f>LU93*12*60/(PI() * 'Drive Train'!$F$15)/Y$6*ABS(Y93)</f>
        <v>0</v>
      </c>
      <c r="AV93" s="36">
        <f>LV93*12*60/(PI() * 'Drive Train'!$F$15)/Z$6*ABS(Z93)</f>
        <v>0</v>
      </c>
      <c r="AW93" s="36">
        <f>LW93*12*60/(PI() * 'Drive Train'!$F$15)/AA$6*ABS(AA93)</f>
        <v>0</v>
      </c>
      <c r="AX93" s="36">
        <f>LX93*12*60/(PI() * 'Drive Train'!$F$15)/AB$6*ABS(AB93)</f>
        <v>0</v>
      </c>
      <c r="AY93" s="36">
        <f>LY93*12*60/(PI() * 'Drive Train'!$F$15)/AC$6*ABS(AC93)</f>
        <v>0</v>
      </c>
      <c r="AZ93" s="36">
        <f>LZ93*12*60/(PI() * 'Drive Train'!$F$15)/AD$6*ABS(AD93)</f>
        <v>0</v>
      </c>
      <c r="BA93" s="36">
        <f>MA93*12*60/(PI() * 'Drive Train'!$F$15)/AE$6*ABS(AE93)</f>
        <v>0</v>
      </c>
      <c r="BB93" s="36">
        <f>MB93*12*60/(PI() * 'Drive Train'!$F$15)/AF$6*ABS(AF93)</f>
        <v>0</v>
      </c>
      <c r="BC93" s="36">
        <f>MC93*12*60/(PI() * 'Drive Train'!$F$15)/AG$6*ABS(AG93)</f>
        <v>0</v>
      </c>
      <c r="BD93" s="36">
        <f>MD93*12*60/(PI() * 'Drive Train'!$F$15)/AH$6*ABS(AH93)</f>
        <v>0</v>
      </c>
      <c r="BE93" s="36">
        <f>ME93*12*60/(PI() * 'Drive Train'!$F$15)/AI$6*ABS(AI93)</f>
        <v>0</v>
      </c>
      <c r="BF93" s="36">
        <f>MF93*12*60/(PI() * 'Drive Train'!$F$15)/AJ$6*ABS(AJ93)</f>
        <v>0</v>
      </c>
      <c r="BG93" s="36">
        <f>MG93*12*60/(PI() * 'Drive Train'!$F$15)/AK$6*ABS(AK93)</f>
        <v>0</v>
      </c>
      <c r="BH93" s="36">
        <f>MH93*12*60/(PI() * 'Drive Train'!$F$15)/AL$6*ABS(AL93)</f>
        <v>0</v>
      </c>
      <c r="BI93" s="36">
        <f>MI93*12*60/(PI() * 'Drive Train'!$F$15)/AM$6*ABS(AM93)</f>
        <v>0</v>
      </c>
      <c r="BJ93" s="47">
        <f t="shared" si="455"/>
        <v>3.4000000000000021</v>
      </c>
      <c r="BK93" s="2">
        <f>IF(OR(KS92=1,AND($C$37=Motors!$C$32,OY92=1)),0,IF(NG93=0,-(CG92+$C$15)/($C$14-$C$15)*$C$12,($C$11*S93-AO93)/($C$11*S93)*$C$12*S93))</f>
        <v>0</v>
      </c>
      <c r="BL93" s="2">
        <f>IF(OR(KT92=1,AND($C$37=Motors!$C$32,OZ92=1)),0,IF(NH93=0,-(CH92+$C$15)/($C$14-$C$15)*$C$12,($C$11*T93-AP93)/($C$11*T93)*$C$12*T93))</f>
        <v>0</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v>
      </c>
      <c r="BP93" s="2">
        <f>IF(OR(KX92=1,AND($C$37=Motors!$C$32,PD92=1)),0,IF(NL93=0,-(CL92+$C$15)/($C$14-$C$15)*$C$12,($C$11*X93-AT93)/($C$11*X93)*$C$12*X93))</f>
        <v>0</v>
      </c>
      <c r="BQ93" s="2">
        <f>IF(OR(KY92=1,AND($C$37=Motors!$C$32,PE92=1)),0,IF(NM93=0,-(CM92+$C$15)/($C$14-$C$15)*$C$12,($C$11*Y93-AU93)/($C$11*Y93)*$C$12*Y93))</f>
        <v>0</v>
      </c>
      <c r="BR93" s="2">
        <f>IF(OR(KZ92=1,AND($C$37=Motors!$C$32,PF92=1)),0,IF(NN93=0,-(CN92+$C$15)/($C$14-$C$15)*$C$12,($C$11*Z93-AV93)/($C$11*Z93)*$C$12*Z93))</f>
        <v>0</v>
      </c>
      <c r="BS93" s="2">
        <f>IF(OR(LA92=1,AND($C$37=Motors!$C$32,PG92=1)),0,IF(NO93=0,-(CO92+$C$15)/($C$14-$C$15)*$C$12,($C$11*AA93-AW93)/($C$11*AA93)*$C$12*AA93))</f>
        <v>0</v>
      </c>
      <c r="BT93" s="2">
        <f>IF(OR(LB92=1,AND($C$37=Motors!$C$32,PH92=1)),0,IF(NP93=0,-(CP92+$C$15)/($C$14-$C$15)*$C$12,($C$11*AB93-AX93)/($C$11*AB93)*$C$12*AB93))</f>
        <v>0</v>
      </c>
      <c r="BU93" s="2">
        <f>IF(OR(LC92=1,AND($C$37=Motors!$C$32,PI92=1)),0,IF(NQ93=0,-(CQ92+$C$15)/($C$14-$C$15)*$C$12,($C$11*AC93-AY93)/($C$11*AC93)*$C$12*AC93))</f>
        <v>0</v>
      </c>
      <c r="BV93" s="2">
        <f>IF(OR(LD92=1,AND($C$37=Motors!$C$32,PJ92=1)),0,IF(NR93=0,-(CR92+$C$15)/($C$14-$C$15)*$C$12,($C$11*AD93-AZ93)/($C$11*AD93)*$C$12*AD93))</f>
        <v>0</v>
      </c>
      <c r="BW93" s="2">
        <f>IF(OR(LE92=1,AND($C$37=Motors!$C$32,PK92=1)),0,IF(NS93=0,-(CS92+$C$15)/($C$14-$C$15)*$C$12,($C$11*AE93-BA93)/($C$11*AE93)*$C$12*AE93))</f>
        <v>0</v>
      </c>
      <c r="BX93" s="2">
        <f>IF(OR(LF92=1,AND($C$37=Motors!$C$32,PL92=1)),0,IF(NT93=0,-(CT92+$C$15)/($C$14-$C$15)*$C$12,($C$11*AF93-BB93)/($C$11*AF93)*$C$12*AF93))</f>
        <v>0</v>
      </c>
      <c r="BY93" s="2">
        <f>IF(OR(LG92=1,AND($C$37=Motors!$C$32,PM92=1)),0,IF(NU93=0,-(CU92+$C$15)/($C$14-$C$15)*$C$12,($C$11*AG93-BC93)/($C$11*AG93)*$C$12*AG93))</f>
        <v>0</v>
      </c>
      <c r="BZ93" s="2">
        <f>IF(OR(LH92=1,AND($C$37=Motors!$C$32,PN92=1)),0,IF(NV93=0,-(CV92+$C$15)/($C$14-$C$15)*$C$12,($C$11*AH93-BD93)/($C$11*AH93)*$C$12*AH93))</f>
        <v>0</v>
      </c>
      <c r="CA93" s="2">
        <f>IF(OR(LI92=1,AND($C$37=Motors!$C$32,PO92=1)),0,IF(NW93=0,-(CW92+$C$15)/($C$14-$C$15)*$C$12,($C$11*AI93-BE93)/($C$11*AI93)*$C$12*AI93))</f>
        <v>0</v>
      </c>
      <c r="CB93" s="2">
        <f>IF(OR(LJ92=1,AND($C$37=Motors!$C$32,PP92=1)),0,IF(NX93=0,-(CX92+$C$15)/($C$14-$C$15)*$C$12,($C$11*AJ93-BF93)/($C$11*AJ93)*$C$12*AJ93))</f>
        <v>0</v>
      </c>
      <c r="CC93" s="2">
        <f>IF(OR(LK92=1,AND($C$37=Motors!$C$32,PQ92=1)),0,IF(NY93=0,-(CY92+$C$15)/($C$14-$C$15)*$C$12,($C$11*AK93-BG93)/($C$11*AK93)*$C$12*AK93))</f>
        <v>0</v>
      </c>
      <c r="CD93" s="2">
        <f>IF(OR(LL92=1,AND($C$37=Motors!$C$32,PR92=1)),0,IF(NZ93=0,-(CZ92+$C$15)/($C$14-$C$15)*$C$12,($C$11*AL93-BH93)/($C$11*AL93)*$C$12*AL93))</f>
        <v>0</v>
      </c>
      <c r="CE93" s="2">
        <f>IF(OR(LM92=1,AND($C$37=Motors!$C$32,PS92=1)),0,IF(OA93=0,-(DA92+$C$15)/($C$14-$C$15)*$C$12,($C$11*AM93-BI93)/($C$11*AM93)*$C$12*AM93))</f>
        <v>0</v>
      </c>
      <c r="CF93" s="47">
        <f t="shared" si="456"/>
        <v>3.4000000000000021</v>
      </c>
      <c r="CG93" s="43">
        <f>IF(AND(KS92=1,OY92=1),0,ABS(BK93/$C$12*($C$14-$C$15)+$C$15) *'Drive Train'!$AA$49 + CG92*(1-'Drive Train'!$AA$49))</f>
        <v>0</v>
      </c>
      <c r="CH93" s="43">
        <f>IF(AND(KT92=1,OZ92=1),0,ABS(BL93/$C$12*($C$14-$C$15)+$C$15) *'Drive Train'!$AA$49 + CH92*(1-'Drive Train'!$AA$49))</f>
        <v>0</v>
      </c>
      <c r="CI93" s="43">
        <f>IF(AND(KU92=1,PA92=1),0,ABS(BM93/$C$12*($C$14-$C$15)+$C$15) *'Drive Train'!$AA$49 + CI92*(1-'Drive Train'!$AA$49))</f>
        <v>0</v>
      </c>
      <c r="CJ93" s="43">
        <f>IF(AND(KV92=1,PB92=1),0,ABS(BN93/$C$12*($C$14-$C$15)+$C$15) *'Drive Train'!$AA$49 + CJ92*(1-'Drive Train'!$AA$49))</f>
        <v>0</v>
      </c>
      <c r="CK93" s="43">
        <f>IF(AND(KW92=1,PC92=1),0,ABS(BO93/$C$12*($C$14-$C$15)+$C$15) *'Drive Train'!$AA$49 + CK92*(1-'Drive Train'!$AA$49))</f>
        <v>0</v>
      </c>
      <c r="CL93" s="43">
        <f>IF(AND(KX92=1,PD92=1),0,ABS(BP93/$C$12*($C$14-$C$15)+$C$15) *'Drive Train'!$AA$49 + CL92*(1-'Drive Train'!$AA$49))</f>
        <v>0</v>
      </c>
      <c r="CM93" s="43">
        <f>IF(AND(KY92=1,PE92=1),0,ABS(BQ93/$C$12*($C$14-$C$15)+$C$15) *'Drive Train'!$AA$49 + CM92*(1-'Drive Train'!$AA$49))</f>
        <v>0</v>
      </c>
      <c r="CN93" s="43">
        <f>IF(AND(KZ92=1,PF92=1),0,ABS(BR93/$C$12*($C$14-$C$15)+$C$15) *'Drive Train'!$AA$49 + CN92*(1-'Drive Train'!$AA$49))</f>
        <v>0</v>
      </c>
      <c r="CO93" s="43">
        <f>IF(AND(LA92=1,PG92=1),0,ABS(BS93/$C$12*($C$14-$C$15)+$C$15) *'Drive Train'!$AA$49 + CO92*(1-'Drive Train'!$AA$49))</f>
        <v>0</v>
      </c>
      <c r="CP93" s="43">
        <f>IF(AND(LB92=1,PH92=1),0,ABS(BT93/$C$12*($C$14-$C$15)+$C$15) *'Drive Train'!$AA$49 + CP92*(1-'Drive Train'!$AA$49))</f>
        <v>0</v>
      </c>
      <c r="CQ93" s="43">
        <f>IF(AND(LC92=1,PI92=1),0,ABS(BU93/$C$12*($C$14-$C$15)+$C$15) *'Drive Train'!$AA$49 + CQ92*(1-'Drive Train'!$AA$49))</f>
        <v>0</v>
      </c>
      <c r="CR93" s="43">
        <f>IF(AND(LD92=1,PJ92=1),0,ABS(BV93/$C$12*($C$14-$C$15)+$C$15) *'Drive Train'!$AA$49 + CR92*(1-'Drive Train'!$AA$49))</f>
        <v>0</v>
      </c>
      <c r="CS93" s="43">
        <f>IF(AND(LE92=1,PK92=1),0,ABS(BW93/$C$12*($C$14-$C$15)+$C$15) *'Drive Train'!$AA$49 + CS92*(1-'Drive Train'!$AA$49))</f>
        <v>0</v>
      </c>
      <c r="CT93" s="43">
        <f>IF(AND(LF92=1,PL92=1),0,ABS(BX93/$C$12*($C$14-$C$15)+$C$15) *'Drive Train'!$AA$49 + CT92*(1-'Drive Train'!$AA$49))</f>
        <v>0</v>
      </c>
      <c r="CU93" s="43">
        <f>IF(AND(LG92=1,PM92=1),0,ABS(BY93/$C$12*($C$14-$C$15)+$C$15) *'Drive Train'!$AA$49 + CU92*(1-'Drive Train'!$AA$49))</f>
        <v>0</v>
      </c>
      <c r="CV93" s="43">
        <f>IF(AND(LH92=1,PN92=1),0,ABS(BZ93/$C$12*($C$14-$C$15)+$C$15) *'Drive Train'!$AA$49 + CV92*(1-'Drive Train'!$AA$49))</f>
        <v>0</v>
      </c>
      <c r="CW93" s="43">
        <f>IF(AND(LI92=1,PO92=1),0,ABS(CA93/$C$12*($C$14-$C$15)+$C$15) *'Drive Train'!$AA$49 + CW92*(1-'Drive Train'!$AA$49))</f>
        <v>0</v>
      </c>
      <c r="CX93" s="43">
        <f>IF(AND(LJ92=1,PP92=1),0,ABS(CB93/$C$12*($C$14-$C$15)+$C$15) *'Drive Train'!$AA$49 + CX92*(1-'Drive Train'!$AA$49))</f>
        <v>0</v>
      </c>
      <c r="CY93" s="43">
        <f>IF(AND(LK92=1,PQ92=1),0,ABS(CC93/$C$12*($C$14-$C$15)+$C$15) *'Drive Train'!$AA$49 + CY92*(1-'Drive Train'!$AA$49))</f>
        <v>0</v>
      </c>
      <c r="CZ93" s="43">
        <f>IF(AND(LL92=1,PR92=1),0,ABS(CD93/$C$12*($C$14-$C$15)+$C$15) *'Drive Train'!$AA$49 + CZ92*(1-'Drive Train'!$AA$49))</f>
        <v>0</v>
      </c>
      <c r="DA93" s="43">
        <f>IF(AND(LM92=1,PS92=1),0,ABS(CE93/$C$12*($C$14-$C$15)+$C$15) *'Drive Train'!$AA$49 + DA92*(1-'Drive Train'!$AA$49))</f>
        <v>0</v>
      </c>
      <c r="DB93" s="47">
        <f t="shared" si="524"/>
        <v>3.4000000000000021</v>
      </c>
      <c r="DC93" s="43">
        <f t="shared" si="457"/>
        <v>0</v>
      </c>
      <c r="DD93" s="43">
        <f t="shared" si="458"/>
        <v>0</v>
      </c>
      <c r="DE93" s="43">
        <f t="shared" si="459"/>
        <v>0</v>
      </c>
      <c r="DF93" s="43">
        <f t="shared" si="460"/>
        <v>0</v>
      </c>
      <c r="DG93" s="43">
        <f t="shared" si="461"/>
        <v>0</v>
      </c>
      <c r="DH93" s="43">
        <f t="shared" si="462"/>
        <v>0</v>
      </c>
      <c r="DI93" s="43">
        <f t="shared" si="463"/>
        <v>0</v>
      </c>
      <c r="DJ93" s="43">
        <f t="shared" si="464"/>
        <v>0</v>
      </c>
      <c r="DK93" s="43">
        <f t="shared" si="465"/>
        <v>0</v>
      </c>
      <c r="DL93" s="43">
        <f t="shared" si="466"/>
        <v>0</v>
      </c>
      <c r="DM93" s="43">
        <f t="shared" si="467"/>
        <v>0</v>
      </c>
      <c r="DN93" s="43">
        <f t="shared" si="468"/>
        <v>0</v>
      </c>
      <c r="DO93" s="43">
        <f t="shared" si="469"/>
        <v>0</v>
      </c>
      <c r="DP93" s="43">
        <f t="shared" si="470"/>
        <v>0</v>
      </c>
      <c r="DQ93" s="43">
        <f t="shared" si="471"/>
        <v>0</v>
      </c>
      <c r="DR93" s="43">
        <f t="shared" si="472"/>
        <v>0</v>
      </c>
      <c r="DS93" s="43">
        <f t="shared" si="473"/>
        <v>0</v>
      </c>
      <c r="DT93" s="43">
        <f t="shared" si="474"/>
        <v>0</v>
      </c>
      <c r="DU93" s="43">
        <f t="shared" si="475"/>
        <v>0</v>
      </c>
      <c r="DV93" s="43">
        <f t="shared" si="476"/>
        <v>0</v>
      </c>
      <c r="DW93" s="43">
        <f t="shared" si="477"/>
        <v>0</v>
      </c>
      <c r="DX93" s="47">
        <f t="shared" si="525"/>
        <v>3.4000000000000021</v>
      </c>
      <c r="DY93" s="2">
        <f>IF(OY93=0,($C$23/0.4536*IF(ISNA(MK92),'Drive Train'!$F$16,'Drive Train'!$F$17)*4.448*$C$24*S$6)*SIGN(BK93),BK93)</f>
        <v>0</v>
      </c>
      <c r="DZ93" s="2">
        <f>IF(OZ93=0,($C$23/0.4536*IF(ISNA(ML92),'Drive Train'!$F$16,'Drive Train'!$F$17)*4.448*$C$24*$C$21*T$6)*SIGN(BL93),BL93)</f>
        <v>0</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0</v>
      </c>
      <c r="ED93" s="2">
        <f>IF(PD93=0,($C$23/0.4536*IF(ISNA(MP92),'Drive Train'!$F$16,'Drive Train'!$F$17)*4.448*$C$24*$C$21*X$6)*SIGN(BP93),BP93)</f>
        <v>0</v>
      </c>
      <c r="EE93" s="2">
        <f>IF(PE93=0,($C$23/0.4536*IF(ISNA(MQ92),'Drive Train'!$F$16,'Drive Train'!$F$17)*4.448*$C$24*$C$21*Y$6)*SIGN(BQ93),BQ93)</f>
        <v>0</v>
      </c>
      <c r="EF93" s="2">
        <f>IF(PF93=0,($C$23/0.4536*IF(ISNA(MR92),'Drive Train'!$F$16,'Drive Train'!$F$17)*4.448*$C$24*$C$21*Z$6)*SIGN(BR93),BR93)</f>
        <v>0</v>
      </c>
      <c r="EG93" s="2">
        <f>IF(PG93=0,($C$23/0.4536*IF(ISNA(MS92),'Drive Train'!$F$16,'Drive Train'!$F$17)*4.448*$C$24*$C$21*AA$6)*SIGN(BS93),BS93)</f>
        <v>0</v>
      </c>
      <c r="EH93" s="2">
        <f>IF(PH93=0,($C$23/0.4536*IF(ISNA(MT92),'Drive Train'!$F$16,'Drive Train'!$F$17)*4.448*$C$24*$C$21*AB$6)*SIGN(BT93),BT93)</f>
        <v>0</v>
      </c>
      <c r="EI93" s="2">
        <f>IF(PI93=0,($C$23/0.4536*IF(ISNA(MU92),'Drive Train'!$F$16,'Drive Train'!$F$17)*4.448*$C$24*$C$21*AC$6)*SIGN(BU93),BU93)</f>
        <v>0</v>
      </c>
      <c r="EJ93" s="2">
        <f>IF(PJ93=0,($C$23/0.4536*IF(ISNA(MV92),'Drive Train'!$F$16,'Drive Train'!$F$17)*4.448*$C$24*$C$21*AD$6)*SIGN(BV93),BV93)</f>
        <v>0</v>
      </c>
      <c r="EK93" s="2">
        <f>IF(PK93=0,($C$23/0.4536*IF(ISNA(MW92),'Drive Train'!$F$16,'Drive Train'!$F$17)*4.448*$C$24*$C$21*AE$6)*SIGN(BW93),BW93)</f>
        <v>0</v>
      </c>
      <c r="EL93" s="2">
        <f>IF(PL93=0,($C$23/0.4536*IF(ISNA(MX92),'Drive Train'!$F$16,'Drive Train'!$F$17)*4.448*$C$24*$C$21*AF$6)*SIGN(BX93),BX93)</f>
        <v>0</v>
      </c>
      <c r="EM93" s="2">
        <f>IF(PM93=0,($C$23/0.4536*IF(ISNA(MY92),'Drive Train'!$F$16,'Drive Train'!$F$17)*4.448*$C$24*$C$21*AG$6)*SIGN(BY93),BY93)</f>
        <v>0</v>
      </c>
      <c r="EN93" s="2">
        <f>IF(PN93=0,($C$23/0.4536*IF(ISNA(MZ92),'Drive Train'!$F$16,'Drive Train'!$F$17)*4.448*$C$24*$C$21*AH$6)*SIGN(BZ93),BZ93)</f>
        <v>0</v>
      </c>
      <c r="EO93" s="2">
        <f>IF(PO93=0,($C$23/0.4536*IF(ISNA(NA92),'Drive Train'!$F$16,'Drive Train'!$F$17)*4.448*$C$24*$C$21*AI$6)*SIGN(CA93),CA93)</f>
        <v>0</v>
      </c>
      <c r="EP93" s="2">
        <f>IF(PP93=0,($C$23/0.4536*IF(ISNA(NB92),'Drive Train'!$F$16,'Drive Train'!$F$17)*4.448*$C$24*$C$21*AJ$6)*SIGN(CB93),CB93)</f>
        <v>0</v>
      </c>
      <c r="EQ93" s="2">
        <f>IF(PQ93=0,($C$23/0.4536*IF(ISNA(NC92),'Drive Train'!$F$16,'Drive Train'!$F$17)*4.448*$C$24*$C$21*AK$6)*SIGN(CC93),CC93)</f>
        <v>0</v>
      </c>
      <c r="ER93" s="2">
        <f>IF(PR93=0,($C$23/0.4536*IF(ISNA(ND92),'Drive Train'!$F$16,'Drive Train'!$F$17)*4.448*$C$24*$C$21*AL$6)*SIGN(CD93),CD93)</f>
        <v>0</v>
      </c>
      <c r="ES93" s="2">
        <f>IF(PS93=0,($C$23/0.4536*IF(ISNA(NE92),'Drive Train'!$F$16,'Drive Train'!$F$17)*4.448*$C$24*$C$21*AM$6)*SIGN(CE93),CE93)</f>
        <v>0</v>
      </c>
      <c r="ET93" s="47">
        <f t="shared" si="478"/>
        <v>3.4000000000000021</v>
      </c>
      <c r="EU93" s="2">
        <f>MAX(MIN(IF(AND(OY92=1,NG93&lt;0),-1,1)*(DC93-$C$15)/($C$14-$C$15)*$C$12*$C$21-$C$33*LO93/AO$6 -  OY92*$C$33/$C$21,DY92/$C$19),MAX(EU$8:EU92)*-1)</f>
        <v>-0.84420937587075306</v>
      </c>
      <c r="EV93" s="2">
        <f>MAX(MIN(IF(AND(OZ92=1,NH93&lt;0),-1,1)*(DD93-$C$15)/($C$14-$C$15)*$C$12*$C$21-$C$33*LP93/AP$6 -  OZ92*$C$33/$C$21,DZ92/$C$19),MAX(EV$8:EV92)*-1)</f>
        <v>-0.84420937587075306</v>
      </c>
      <c r="EW93" s="2">
        <f>MAX(MIN(IF(AND(PA92=1,NI93&lt;0),-1,1)*(DE93-$C$15)/($C$14-$C$15)*$C$12*$C$21-$C$33*LQ93/AQ$6 -  PA92*$C$33/$C$21,EA92/$C$19),MAX(EW$8:EW92)*-1)</f>
        <v>-0.84420937587075306</v>
      </c>
      <c r="EX93" s="2">
        <f>MAX(MIN(IF(AND(PB92=1,NJ93&lt;0),-1,1)*(DF93-$C$15)/($C$14-$C$15)*$C$12*$C$21-$C$33*LR93/AR$6 -  PB92*$C$33/$C$21,EB92/$C$19),MAX(EX$8:EX92)*-1)</f>
        <v>-0.84420937587075306</v>
      </c>
      <c r="EY93" s="2">
        <f>MAX(MIN(IF(AND(PC92=1,NK93&lt;0),-1,1)*(DG93-$C$15)/($C$14-$C$15)*$C$12*$C$21-$C$33*LS93/AS$6 -  PC92*$C$33/$C$21,EC92/$C$19),MAX(EY$8:EY92)*-1)</f>
        <v>-0.84420937587075306</v>
      </c>
      <c r="EZ93" s="2">
        <f>MAX(MIN(IF(AND(PD92=1,NL93&lt;0),-1,1)*(DH93-$C$15)/($C$14-$C$15)*$C$12*$C$21-$C$33*LT93/AT$6 -  PD92*$C$33/$C$21,ED92/$C$19),MAX(EZ$8:EZ92)*-1)</f>
        <v>-0.84420937587075306</v>
      </c>
      <c r="FA93" s="2">
        <f>MAX(MIN(IF(AND(PE92=1,NM93&lt;0),-1,1)*(DI93-$C$15)/($C$14-$C$15)*$C$12*$C$21-$C$33*LU93/AU$6 -  PE92*$C$33/$C$21,EE92/$C$19),MAX(FA$8:FA92)*-1)</f>
        <v>-0.84420937587075306</v>
      </c>
      <c r="FB93" s="2">
        <f>MAX(MIN(IF(AND(PF92=1,NN93&lt;0),-1,1)*(DJ93-$C$15)/($C$14-$C$15)*$C$12*$C$21-$C$33*LV93/AV$6 -  PF92*$C$33/$C$21,EF92/$C$19),MAX(FB$8:FB92)*-1)</f>
        <v>-0.84420937587075306</v>
      </c>
      <c r="FC93" s="2">
        <f>MAX(MIN(IF(AND(PG92=1,NO93&lt;0),-1,1)*(DK93-$C$15)/($C$14-$C$15)*$C$12*$C$21-$C$33*LW93/AW$6 -  PG92*$C$33/$C$21,EG92/$C$19),MAX(FC$8:FC92)*-1)</f>
        <v>-0.82444281081081083</v>
      </c>
      <c r="FD93" s="2">
        <f>MAX(MIN(IF(AND(PH92=1,NP93&lt;0),-1,1)*(DL93-$C$15)/($C$14-$C$15)*$C$12*$C$21-$C$33*LX93/AX$6 -  PH92*$C$33/$C$21,EH92/$C$19),MAX(FD$8:FD92)*-1)</f>
        <v>-0.74400936585365862</v>
      </c>
      <c r="FE93" s="2">
        <f>MAX(MIN(IF(AND(PI92=1,NQ93&lt;0),-1,1)*(DM93-$C$15)/($C$14-$C$15)*$C$12*$C$21-$C$33*LY93/AY$6 -  PI92*$C$33/$C$21,EI92/$C$19),MAX(FE$8:FE92)*-1)</f>
        <v>-0.6778751999999999</v>
      </c>
      <c r="FF93" s="2">
        <f>MAX(MIN(IF(AND(PJ92=1,NR93&lt;0),-1,1)*(DN93-$C$15)/($C$14-$C$15)*$C$12*$C$21-$C$33*LZ93/AZ$6 -  PJ92*$C$33/$C$21,EJ92/$C$19),MAX(FF$8:FF92)*-1)</f>
        <v>-0.36771041517476449</v>
      </c>
      <c r="FG93" s="2">
        <f>MAX(MIN(IF(AND(PK92=1,NS93&lt;0),-1,1)*(DO93-$C$15)/($C$14-$C$15)*$C$12*$C$21-$C$33*MA93/BA$6 -  PK92*$C$33/$C$21,EK92/$C$19),MAX(FG$8:FG92)*-1)</f>
        <v>-0.4460383340531891</v>
      </c>
      <c r="FH93" s="2">
        <f>MAX(MIN(IF(AND(PL92=1,NT93&lt;0),-1,1)*(DP93-$C$15)/($C$14-$C$15)*$C$12*$C$21-$C$33*MB93/BB$6 -  PL92*$C$33/$C$21,EL92/$C$19),MAX(FH$8:FH92)*-1)</f>
        <v>-0.52436625293161376</v>
      </c>
      <c r="FI93" s="2">
        <f>MAX(MIN(IF(AND(PM92=1,NU93&lt;0),-1,1)*(DQ93-$C$15)/($C$14-$C$15)*$C$12*$C$21-$C$33*MC93/BC$6 -  PM92*$C$33/$C$21,EM92/$C$19),MAX(FI$8:FI92)*-1)</f>
        <v>-0.60269417181003837</v>
      </c>
      <c r="FJ93" s="2">
        <f>MAX(MIN(IF(AND(PN92=1,NV93&lt;0),-1,1)*(DR93-$C$15)/($C$14-$C$15)*$C$12*$C$21-$C$33*MD93/BD$6 -  PN92*$C$33/$C$21,EN92/$C$19),MAX(FJ$8:FJ92)*-1)</f>
        <v>-0.68102209068846309</v>
      </c>
      <c r="FK93" s="2">
        <f>MAX(MIN(IF(AND(PO92=1,NW93&lt;0),-1,1)*(DS93-$C$15)/($C$14-$C$15)*$C$12*$C$21-$C$33*ME93/BE$6 -  PO92*$C$33/$C$21,EO92/$C$19),MAX(FK$8:FK92)*-1)</f>
        <v>-0.7593500095668877</v>
      </c>
      <c r="FL93" s="2">
        <f>MAX(MIN(IF(AND(PP92=1,NX93&lt;0),-1,1)*(DT93-$C$15)/($C$14-$C$15)*$C$12*$C$21-$C$33*MF93/BF$6 -  PP92*$C$33/$C$21,EP92/$C$19),MAX(FL$8:FL92)*-1)</f>
        <v>-0.8376779284453123</v>
      </c>
      <c r="FM93" s="2">
        <f>MAX(MIN(IF(AND(PQ92=1,NY93&lt;0),-1,1)*(DU93-$C$15)/($C$14-$C$15)*$C$12*$C$21-$C$33*MG93/BG$6 -  PQ92*$C$33/$C$21,EQ92/$C$19),MAX(FM$8:FM92)*-1)</f>
        <v>-0.84420937587075306</v>
      </c>
      <c r="FN93" s="2">
        <f>MAX(MIN(IF(AND(PR92=1,NZ93&lt;0),-1,1)*(DV93-$C$15)/($C$14-$C$15)*$C$12*$C$21-$C$33*MH93/BH$6 -  PR92*$C$33/$C$21,ER92/$C$19),MAX(FN$8:FN92)*-1)</f>
        <v>-0.84420937587075306</v>
      </c>
      <c r="FO93" s="2">
        <f>MAX(MIN(IF(AND(PS92=1,OA93&lt;0),-1,1)*(DW93-$C$15)/($C$14-$C$15)*$C$12*$C$21-$C$33*MI93/BI$6 -  PS92*$C$33/$C$21,ES92/$C$19),MAX(FO$8:FO92)*-1)</f>
        <v>-0.84420937587075306</v>
      </c>
      <c r="FP93" s="47">
        <f t="shared" si="526"/>
        <v>3.4000000000000021</v>
      </c>
      <c r="FQ93" s="43">
        <f t="shared" si="527"/>
        <v>0</v>
      </c>
      <c r="FR93" s="43">
        <f t="shared" si="528"/>
        <v>0</v>
      </c>
      <c r="FS93" s="43">
        <f t="shared" si="529"/>
        <v>0</v>
      </c>
      <c r="FT93" s="43">
        <f t="shared" si="530"/>
        <v>0</v>
      </c>
      <c r="FU93" s="43">
        <f t="shared" si="531"/>
        <v>0</v>
      </c>
      <c r="FV93" s="43">
        <f t="shared" si="532"/>
        <v>0</v>
      </c>
      <c r="FW93" s="43">
        <f t="shared" si="533"/>
        <v>0</v>
      </c>
      <c r="FX93" s="43">
        <f t="shared" si="534"/>
        <v>0</v>
      </c>
      <c r="FY93" s="43">
        <f t="shared" si="535"/>
        <v>0</v>
      </c>
      <c r="FZ93" s="43">
        <f t="shared" si="536"/>
        <v>0</v>
      </c>
      <c r="GA93" s="43">
        <f t="shared" si="537"/>
        <v>0</v>
      </c>
      <c r="GB93" s="43">
        <f t="shared" si="538"/>
        <v>0</v>
      </c>
      <c r="GC93" s="43">
        <f t="shared" si="539"/>
        <v>0</v>
      </c>
      <c r="GD93" s="43">
        <f t="shared" si="540"/>
        <v>0</v>
      </c>
      <c r="GE93" s="43">
        <f t="shared" si="541"/>
        <v>0</v>
      </c>
      <c r="GF93" s="43">
        <f t="shared" si="542"/>
        <v>0</v>
      </c>
      <c r="GG93" s="43">
        <f t="shared" si="543"/>
        <v>0</v>
      </c>
      <c r="GH93" s="43">
        <f t="shared" si="544"/>
        <v>0</v>
      </c>
      <c r="GI93" s="43">
        <f t="shared" si="545"/>
        <v>0</v>
      </c>
      <c r="GJ93" s="43">
        <f t="shared" si="546"/>
        <v>0</v>
      </c>
      <c r="GK93" s="43">
        <f t="shared" si="547"/>
        <v>0</v>
      </c>
      <c r="GL93" s="47">
        <f t="shared" si="548"/>
        <v>3.4000000000000021</v>
      </c>
      <c r="GM93" s="43">
        <f t="shared" si="479"/>
        <v>0</v>
      </c>
      <c r="GN93" s="43">
        <f t="shared" si="480"/>
        <v>0</v>
      </c>
      <c r="GO93" s="43">
        <f t="shared" si="481"/>
        <v>0</v>
      </c>
      <c r="GP93" s="43">
        <f t="shared" si="482"/>
        <v>0</v>
      </c>
      <c r="GQ93" s="43">
        <f t="shared" si="483"/>
        <v>0</v>
      </c>
      <c r="GR93" s="43">
        <f t="shared" si="484"/>
        <v>0</v>
      </c>
      <c r="GS93" s="43">
        <f t="shared" si="485"/>
        <v>0</v>
      </c>
      <c r="GT93" s="43">
        <f t="shared" si="486"/>
        <v>0</v>
      </c>
      <c r="GU93" s="43">
        <f t="shared" si="487"/>
        <v>0</v>
      </c>
      <c r="GV93" s="43">
        <f t="shared" si="488"/>
        <v>0</v>
      </c>
      <c r="GW93" s="43">
        <f t="shared" si="489"/>
        <v>0</v>
      </c>
      <c r="GX93" s="43">
        <f t="shared" si="490"/>
        <v>0</v>
      </c>
      <c r="GY93" s="43">
        <f t="shared" si="491"/>
        <v>0</v>
      </c>
      <c r="GZ93" s="43">
        <f t="shared" si="492"/>
        <v>0</v>
      </c>
      <c r="HA93" s="43">
        <f t="shared" si="493"/>
        <v>0</v>
      </c>
      <c r="HB93" s="43">
        <f t="shared" si="494"/>
        <v>0</v>
      </c>
      <c r="HC93" s="43">
        <f t="shared" si="495"/>
        <v>0</v>
      </c>
      <c r="HD93" s="43">
        <f t="shared" si="496"/>
        <v>0</v>
      </c>
      <c r="HE93" s="43">
        <f t="shared" si="497"/>
        <v>0</v>
      </c>
      <c r="HF93" s="43">
        <f t="shared" si="498"/>
        <v>0</v>
      </c>
      <c r="HG93" s="43">
        <f t="shared" si="499"/>
        <v>0</v>
      </c>
      <c r="HH93" s="47">
        <f t="shared" si="549"/>
        <v>3.4000000000000021</v>
      </c>
      <c r="HI93" s="43">
        <f t="shared" si="550"/>
        <v>0</v>
      </c>
      <c r="HJ93" s="43">
        <f t="shared" si="551"/>
        <v>0</v>
      </c>
      <c r="HK93" s="43">
        <f t="shared" si="552"/>
        <v>0</v>
      </c>
      <c r="HL93" s="43">
        <f t="shared" si="553"/>
        <v>0</v>
      </c>
      <c r="HM93" s="43">
        <f t="shared" si="554"/>
        <v>0</v>
      </c>
      <c r="HN93" s="43">
        <f t="shared" si="555"/>
        <v>0</v>
      </c>
      <c r="HO93" s="43">
        <f t="shared" si="556"/>
        <v>0</v>
      </c>
      <c r="HP93" s="43">
        <f t="shared" si="557"/>
        <v>0</v>
      </c>
      <c r="HQ93" s="43">
        <f t="shared" si="558"/>
        <v>0</v>
      </c>
      <c r="HR93" s="43">
        <f t="shared" si="559"/>
        <v>0</v>
      </c>
      <c r="HS93" s="43">
        <f t="shared" si="560"/>
        <v>0</v>
      </c>
      <c r="HT93" s="43">
        <f t="shared" si="561"/>
        <v>0</v>
      </c>
      <c r="HU93" s="43">
        <f t="shared" si="562"/>
        <v>0</v>
      </c>
      <c r="HV93" s="43">
        <f t="shared" si="563"/>
        <v>0</v>
      </c>
      <c r="HW93" s="43">
        <f t="shared" si="564"/>
        <v>0</v>
      </c>
      <c r="HX93" s="43">
        <f t="shared" si="565"/>
        <v>0</v>
      </c>
      <c r="HY93" s="43">
        <f t="shared" si="566"/>
        <v>0</v>
      </c>
      <c r="HZ93" s="43">
        <f t="shared" si="567"/>
        <v>0</v>
      </c>
      <c r="IA93" s="43">
        <f t="shared" si="568"/>
        <v>0</v>
      </c>
      <c r="IB93" s="43">
        <f t="shared" si="569"/>
        <v>0</v>
      </c>
      <c r="IC93" s="43">
        <f t="shared" si="570"/>
        <v>0</v>
      </c>
      <c r="ID93" s="47">
        <f t="shared" si="571"/>
        <v>3.4000000000000021</v>
      </c>
      <c r="IE93" s="43">
        <f t="shared" si="572"/>
        <v>0</v>
      </c>
      <c r="IF93" s="43">
        <f t="shared" si="573"/>
        <v>0</v>
      </c>
      <c r="IG93" s="43">
        <f t="shared" si="574"/>
        <v>0</v>
      </c>
      <c r="IH93" s="43">
        <f t="shared" si="575"/>
        <v>0</v>
      </c>
      <c r="II93" s="43">
        <f t="shared" si="576"/>
        <v>0</v>
      </c>
      <c r="IJ93" s="43">
        <f t="shared" si="577"/>
        <v>0</v>
      </c>
      <c r="IK93" s="43">
        <f t="shared" si="578"/>
        <v>0</v>
      </c>
      <c r="IL93" s="43">
        <f t="shared" si="579"/>
        <v>0</v>
      </c>
      <c r="IM93" s="43">
        <f t="shared" si="580"/>
        <v>0</v>
      </c>
      <c r="IN93" s="43">
        <f t="shared" si="581"/>
        <v>0</v>
      </c>
      <c r="IO93" s="43">
        <f t="shared" si="582"/>
        <v>0</v>
      </c>
      <c r="IP93" s="43">
        <f t="shared" si="583"/>
        <v>0</v>
      </c>
      <c r="IQ93" s="43">
        <f t="shared" si="584"/>
        <v>0</v>
      </c>
      <c r="IR93" s="43">
        <f t="shared" si="585"/>
        <v>0</v>
      </c>
      <c r="IS93" s="43">
        <f t="shared" si="586"/>
        <v>0</v>
      </c>
      <c r="IT93" s="43">
        <f t="shared" si="587"/>
        <v>0</v>
      </c>
      <c r="IU93" s="43">
        <f t="shared" si="588"/>
        <v>0</v>
      </c>
      <c r="IV93" s="43">
        <f t="shared" si="589"/>
        <v>0</v>
      </c>
      <c r="IW93" s="43">
        <f t="shared" si="590"/>
        <v>0</v>
      </c>
      <c r="IX93" s="43">
        <f t="shared" si="591"/>
        <v>0</v>
      </c>
      <c r="IY93" s="43">
        <f t="shared" si="592"/>
        <v>0</v>
      </c>
      <c r="IZ93" s="47">
        <f t="shared" si="593"/>
        <v>3.4000000000000021</v>
      </c>
      <c r="JA93" s="43" t="e">
        <f t="shared" si="690"/>
        <v>#N/A</v>
      </c>
      <c r="JB93" s="43" t="e">
        <f t="shared" si="691"/>
        <v>#N/A</v>
      </c>
      <c r="JC93" s="43" t="e">
        <f t="shared" si="692"/>
        <v>#N/A</v>
      </c>
      <c r="JD93" s="43" t="e">
        <f t="shared" si="693"/>
        <v>#N/A</v>
      </c>
      <c r="JE93" s="43" t="e">
        <f t="shared" si="694"/>
        <v>#N/A</v>
      </c>
      <c r="JF93" s="43" t="e">
        <f t="shared" si="695"/>
        <v>#N/A</v>
      </c>
      <c r="JG93" s="43" t="e">
        <f t="shared" si="696"/>
        <v>#N/A</v>
      </c>
      <c r="JH93" s="43" t="e">
        <f t="shared" si="697"/>
        <v>#N/A</v>
      </c>
      <c r="JI93" s="43" t="e">
        <f t="shared" si="698"/>
        <v>#N/A</v>
      </c>
      <c r="JJ93" s="43" t="e">
        <f t="shared" si="699"/>
        <v>#N/A</v>
      </c>
      <c r="JK93" s="43" t="e">
        <f t="shared" si="700"/>
        <v>#N/A</v>
      </c>
      <c r="JL93" s="43" t="e">
        <f t="shared" si="701"/>
        <v>#N/A</v>
      </c>
      <c r="JM93" s="43" t="e">
        <f t="shared" si="702"/>
        <v>#N/A</v>
      </c>
      <c r="JN93" s="43" t="e">
        <f t="shared" si="703"/>
        <v>#N/A</v>
      </c>
      <c r="JO93" s="43" t="e">
        <f t="shared" si="704"/>
        <v>#N/A</v>
      </c>
      <c r="JP93" s="43" t="e">
        <f t="shared" si="705"/>
        <v>#N/A</v>
      </c>
      <c r="JQ93" s="43" t="e">
        <f t="shared" si="706"/>
        <v>#N/A</v>
      </c>
      <c r="JR93" s="43" t="e">
        <f t="shared" si="707"/>
        <v>#N/A</v>
      </c>
      <c r="JS93" s="43" t="e">
        <f t="shared" si="708"/>
        <v>#N/A</v>
      </c>
      <c r="JT93" s="43" t="e">
        <f t="shared" si="709"/>
        <v>#N/A</v>
      </c>
      <c r="JU93" s="43" t="e">
        <f t="shared" si="710"/>
        <v>#N/A</v>
      </c>
      <c r="JV93" s="47">
        <f t="shared" si="594"/>
        <v>3.4000000000000021</v>
      </c>
      <c r="JW93" s="36">
        <f t="shared" si="595"/>
        <v>0</v>
      </c>
      <c r="JX93" s="36">
        <f t="shared" si="596"/>
        <v>0</v>
      </c>
      <c r="JY93" s="36">
        <f t="shared" si="597"/>
        <v>0</v>
      </c>
      <c r="JZ93" s="36">
        <f t="shared" si="598"/>
        <v>0</v>
      </c>
      <c r="KA93" s="36">
        <f t="shared" si="599"/>
        <v>0</v>
      </c>
      <c r="KB93" s="36">
        <f t="shared" si="600"/>
        <v>0</v>
      </c>
      <c r="KC93" s="36">
        <f t="shared" si="601"/>
        <v>0</v>
      </c>
      <c r="KD93" s="36">
        <f t="shared" si="602"/>
        <v>0</v>
      </c>
      <c r="KE93" s="36">
        <f t="shared" si="603"/>
        <v>0</v>
      </c>
      <c r="KF93" s="36">
        <f t="shared" si="604"/>
        <v>0</v>
      </c>
      <c r="KG93" s="36">
        <f t="shared" si="605"/>
        <v>0</v>
      </c>
      <c r="KH93" s="36">
        <f t="shared" si="606"/>
        <v>0</v>
      </c>
      <c r="KI93" s="36">
        <f t="shared" si="607"/>
        <v>0</v>
      </c>
      <c r="KJ93" s="36">
        <f t="shared" si="608"/>
        <v>0</v>
      </c>
      <c r="KK93" s="36">
        <f t="shared" si="609"/>
        <v>0</v>
      </c>
      <c r="KL93" s="36">
        <f t="shared" si="610"/>
        <v>0</v>
      </c>
      <c r="KM93" s="36">
        <f t="shared" si="611"/>
        <v>0</v>
      </c>
      <c r="KN93" s="36">
        <f t="shared" si="612"/>
        <v>0</v>
      </c>
      <c r="KO93" s="36">
        <f t="shared" si="613"/>
        <v>0</v>
      </c>
      <c r="KP93" s="36">
        <f t="shared" si="614"/>
        <v>0</v>
      </c>
      <c r="KQ93" s="36">
        <f t="shared" si="615"/>
        <v>0</v>
      </c>
      <c r="KR93" s="47">
        <f t="shared" si="616"/>
        <v>3.4000000000000021</v>
      </c>
      <c r="KS93" s="1">
        <f t="shared" si="617"/>
        <v>1</v>
      </c>
      <c r="KT93" s="1">
        <f t="shared" si="618"/>
        <v>1</v>
      </c>
      <c r="KU93" s="1">
        <f t="shared" si="619"/>
        <v>1</v>
      </c>
      <c r="KV93" s="1">
        <f t="shared" si="620"/>
        <v>1</v>
      </c>
      <c r="KW93" s="1">
        <f t="shared" si="621"/>
        <v>1</v>
      </c>
      <c r="KX93" s="1">
        <f t="shared" si="622"/>
        <v>1</v>
      </c>
      <c r="KY93" s="1">
        <f t="shared" si="623"/>
        <v>1</v>
      </c>
      <c r="KZ93" s="1">
        <f t="shared" si="624"/>
        <v>1</v>
      </c>
      <c r="LA93" s="1">
        <f t="shared" si="625"/>
        <v>1</v>
      </c>
      <c r="LB93" s="1">
        <f t="shared" si="626"/>
        <v>1</v>
      </c>
      <c r="LC93" s="1">
        <f t="shared" si="627"/>
        <v>1</v>
      </c>
      <c r="LD93" s="1">
        <f t="shared" si="628"/>
        <v>1</v>
      </c>
      <c r="LE93" s="1">
        <f t="shared" si="629"/>
        <v>1</v>
      </c>
      <c r="LF93" s="1">
        <f t="shared" si="630"/>
        <v>1</v>
      </c>
      <c r="LG93" s="1">
        <f t="shared" si="631"/>
        <v>1</v>
      </c>
      <c r="LH93" s="1">
        <f t="shared" si="632"/>
        <v>1</v>
      </c>
      <c r="LI93" s="1">
        <f t="shared" si="633"/>
        <v>1</v>
      </c>
      <c r="LJ93" s="1">
        <f t="shared" si="634"/>
        <v>1</v>
      </c>
      <c r="LK93" s="1">
        <f t="shared" si="635"/>
        <v>1</v>
      </c>
      <c r="LL93" s="1">
        <f t="shared" si="636"/>
        <v>1</v>
      </c>
      <c r="LM93" s="1">
        <f t="shared" si="637"/>
        <v>1</v>
      </c>
      <c r="LN93" s="47">
        <f t="shared" si="638"/>
        <v>3.4000000000000021</v>
      </c>
      <c r="LO93" s="43">
        <f t="shared" si="639"/>
        <v>0</v>
      </c>
      <c r="LP93" s="43">
        <f t="shared" si="640"/>
        <v>0</v>
      </c>
      <c r="LQ93" s="43">
        <f t="shared" si="641"/>
        <v>0</v>
      </c>
      <c r="LR93" s="43">
        <f t="shared" si="642"/>
        <v>0</v>
      </c>
      <c r="LS93" s="43">
        <f t="shared" si="643"/>
        <v>0</v>
      </c>
      <c r="LT93" s="43">
        <f t="shared" si="644"/>
        <v>0</v>
      </c>
      <c r="LU93" s="43">
        <f t="shared" si="645"/>
        <v>0</v>
      </c>
      <c r="LV93" s="43">
        <f t="shared" si="646"/>
        <v>0</v>
      </c>
      <c r="LW93" s="43">
        <f t="shared" si="647"/>
        <v>0</v>
      </c>
      <c r="LX93" s="43">
        <f t="shared" si="648"/>
        <v>0</v>
      </c>
      <c r="LY93" s="43">
        <f t="shared" si="649"/>
        <v>0</v>
      </c>
      <c r="LZ93" s="43">
        <f t="shared" si="650"/>
        <v>0</v>
      </c>
      <c r="MA93" s="43">
        <f t="shared" si="651"/>
        <v>0</v>
      </c>
      <c r="MB93" s="43">
        <f t="shared" si="652"/>
        <v>0</v>
      </c>
      <c r="MC93" s="43">
        <f t="shared" si="653"/>
        <v>0</v>
      </c>
      <c r="MD93" s="43">
        <f t="shared" si="654"/>
        <v>0</v>
      </c>
      <c r="ME93" s="43">
        <f t="shared" si="655"/>
        <v>0</v>
      </c>
      <c r="MF93" s="43">
        <f t="shared" si="656"/>
        <v>0</v>
      </c>
      <c r="MG93" s="43">
        <f t="shared" si="657"/>
        <v>0</v>
      </c>
      <c r="MH93" s="43">
        <f t="shared" si="658"/>
        <v>0</v>
      </c>
      <c r="MI93" s="43">
        <f t="shared" si="659"/>
        <v>0</v>
      </c>
      <c r="MJ93" s="47">
        <f t="shared" si="660"/>
        <v>3.4000000000000021</v>
      </c>
      <c r="MK93" s="43" t="e">
        <f t="shared" si="500"/>
        <v>#N/A</v>
      </c>
      <c r="ML93" s="43" t="e">
        <f t="shared" si="711"/>
        <v>#N/A</v>
      </c>
      <c r="MM93" s="43" t="e">
        <f t="shared" si="712"/>
        <v>#N/A</v>
      </c>
      <c r="MN93" s="43" t="e">
        <f t="shared" si="713"/>
        <v>#N/A</v>
      </c>
      <c r="MO93" s="43" t="e">
        <f t="shared" si="714"/>
        <v>#N/A</v>
      </c>
      <c r="MP93" s="43" t="e">
        <f t="shared" si="715"/>
        <v>#N/A</v>
      </c>
      <c r="MQ93" s="43" t="e">
        <f t="shared" si="716"/>
        <v>#N/A</v>
      </c>
      <c r="MR93" s="43" t="e">
        <f t="shared" si="717"/>
        <v>#N/A</v>
      </c>
      <c r="MS93" s="43" t="e">
        <f t="shared" si="718"/>
        <v>#N/A</v>
      </c>
      <c r="MT93" s="43" t="e">
        <f t="shared" si="719"/>
        <v>#N/A</v>
      </c>
      <c r="MU93" s="43" t="e">
        <f t="shared" si="720"/>
        <v>#N/A</v>
      </c>
      <c r="MV93" s="43" t="e">
        <f t="shared" si="721"/>
        <v>#N/A</v>
      </c>
      <c r="MW93" s="43" t="e">
        <f t="shared" si="722"/>
        <v>#N/A</v>
      </c>
      <c r="MX93" s="43" t="e">
        <f t="shared" si="723"/>
        <v>#N/A</v>
      </c>
      <c r="MY93" s="43" t="e">
        <f t="shared" si="724"/>
        <v>#N/A</v>
      </c>
      <c r="MZ93" s="43" t="e">
        <f t="shared" si="725"/>
        <v>#N/A</v>
      </c>
      <c r="NA93" s="43" t="e">
        <f t="shared" si="726"/>
        <v>#N/A</v>
      </c>
      <c r="NB93" s="43" t="e">
        <f t="shared" si="727"/>
        <v>#N/A</v>
      </c>
      <c r="NC93" s="43" t="e">
        <f t="shared" si="728"/>
        <v>#N/A</v>
      </c>
      <c r="ND93" s="43" t="e">
        <f t="shared" si="729"/>
        <v>#N/A</v>
      </c>
      <c r="NE93" s="43" t="e">
        <f t="shared" si="730"/>
        <v>#N/A</v>
      </c>
      <c r="NF93" s="47">
        <f t="shared" si="661"/>
        <v>3.4000000000000021</v>
      </c>
      <c r="NG93" s="43">
        <f>IF(OY92=0,MIN('Drive Train'!$F$35-FQ92*$C$19*'Drive Train'!$F$39,NG92+$C$39)-$C$7,IF(LO92-1&lt;=0,0,IF($C$37=Motors!$C$30,MAX(MAX(NG$8:NG92)*-1,NG92-$C$39),MAX(0,MAX(NG$8:NG92)*-1,NG92-$C$39))))</f>
        <v>0</v>
      </c>
      <c r="NH93" s="43">
        <f>IF(OZ92=0,MIN('Drive Train'!$F$35-FR92*$C$19*'Drive Train'!$F$39,NH92+$C$39)-$C$7,IF(LP92-1&lt;=0,0,IF($C$37=Motors!$C$30,MAX(MAX(NH$8:NH92)*-1,NH92-$C$39),MAX(0,MAX(NH$8:NH92)*-1,NH92-$C$39))))</f>
        <v>0</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0</v>
      </c>
      <c r="NL93" s="43">
        <f>IF(PD92=0,MIN('Drive Train'!$F$35-FV92*$C$19*'Drive Train'!$F$39,NL92+$C$39)-$C$7,IF(LT92-1&lt;=0,0,IF($C$37=Motors!$C$30,MAX(MAX(NL$8:NL92)*-1,NL92-$C$39),MAX(0,MAX(NL$8:NL92)*-1,NL92-$C$39))))</f>
        <v>0</v>
      </c>
      <c r="NM93" s="43">
        <f>IF(PE92=0,MIN('Drive Train'!$F$35-FW92*$C$19*'Drive Train'!$F$39,NM92+$C$39)-$C$7,IF(LU92-1&lt;=0,0,IF($C$37=Motors!$C$30,MAX(MAX(NM$8:NM92)*-1,NM92-$C$39),MAX(0,MAX(NM$8:NM92)*-1,NM92-$C$39))))</f>
        <v>0</v>
      </c>
      <c r="NN93" s="43">
        <f>IF(PF92=0,MIN('Drive Train'!$F$35-FX92*$C$19*'Drive Train'!$F$39,NN92+$C$39)-$C$7,IF(LV92-1&lt;=0,0,IF($C$37=Motors!$C$30,MAX(MAX(NN$8:NN92)*-1,NN92-$C$39),MAX(0,MAX(NN$8:NN92)*-1,NN92-$C$39))))</f>
        <v>0</v>
      </c>
      <c r="NO93" s="43">
        <f>IF(PG92=0,MIN('Drive Train'!$F$35-FY92*$C$19*'Drive Train'!$F$39,NO92+$C$39)-$C$7,IF(LW92-1&lt;=0,0,IF($C$37=Motors!$C$30,MAX(MAX(NO$8:NO92)*-1,NO92-$C$39),MAX(0,MAX(NO$8:NO92)*-1,NO92-$C$39))))</f>
        <v>0</v>
      </c>
      <c r="NP93" s="43">
        <f>IF(PH92=0,MIN('Drive Train'!$F$35-FZ92*$C$19*'Drive Train'!$F$39,NP92+$C$39)-$C$7,IF(LX92-1&lt;=0,0,IF($C$37=Motors!$C$30,MAX(MAX(NP$8:NP92)*-1,NP92-$C$39),MAX(0,MAX(NP$8:NP92)*-1,NP92-$C$39))))</f>
        <v>0</v>
      </c>
      <c r="NQ93" s="43">
        <f>IF(PI92=0,MIN('Drive Train'!$F$35-GA92*$C$19*'Drive Train'!$F$39,NQ92+$C$39)-$C$7,IF(LY92-1&lt;=0,0,IF($C$37=Motors!$C$30,MAX(MAX(NQ$8:NQ92)*-1,NQ92-$C$39),MAX(0,MAX(NQ$8:NQ92)*-1,NQ92-$C$39))))</f>
        <v>0</v>
      </c>
      <c r="NR93" s="43">
        <f>IF(PJ92=0,MIN('Drive Train'!$F$35-GB92*$C$19*'Drive Train'!$F$39,NR92+$C$39)-$C$7,IF(LZ92-1&lt;=0,0,IF($C$37=Motors!$C$30,MAX(MAX(NR$8:NR92)*-1,NR92-$C$39),MAX(0,MAX(NR$8:NR92)*-1,NR92-$C$39))))</f>
        <v>0</v>
      </c>
      <c r="NS93" s="43">
        <f>IF(PK92=0,MIN('Drive Train'!$F$35-GC92*$C$19*'Drive Train'!$F$39,NS92+$C$39)-$C$7,IF(MA92-1&lt;=0,0,IF($C$37=Motors!$C$30,MAX(MAX(NS$8:NS92)*-1,NS92-$C$39),MAX(0,MAX(NS$8:NS92)*-1,NS92-$C$39))))</f>
        <v>0</v>
      </c>
      <c r="NT93" s="43">
        <f>IF(PL92=0,MIN('Drive Train'!$F$35-GD92*$C$19*'Drive Train'!$F$39,NT92+$C$39)-$C$7,IF(MB92-1&lt;=0,0,IF($C$37=Motors!$C$30,MAX(MAX(NT$8:NT92)*-1,NT92-$C$39),MAX(0,MAX(NT$8:NT92)*-1,NT92-$C$39))))</f>
        <v>0</v>
      </c>
      <c r="NU93" s="43">
        <f>IF(PM92=0,MIN('Drive Train'!$F$35-GE92*$C$19*'Drive Train'!$F$39,NU92+$C$39)-$C$7,IF(MC92-1&lt;=0,0,IF($C$37=Motors!$C$30,MAX(MAX(NU$8:NU92)*-1,NU92-$C$39),MAX(0,MAX(NU$8:NU92)*-1,NU92-$C$39))))</f>
        <v>0</v>
      </c>
      <c r="NV93" s="43">
        <f>IF(PN92=0,MIN('Drive Train'!$F$35-GF92*$C$19*'Drive Train'!$F$39,NV92+$C$39)-$C$7,IF(MD92-1&lt;=0,0,IF($C$37=Motors!$C$30,MAX(MAX(NV$8:NV92)*-1,NV92-$C$39),MAX(0,MAX(NV$8:NV92)*-1,NV92-$C$39))))</f>
        <v>0</v>
      </c>
      <c r="NW93" s="43">
        <f>IF(PO92=0,MIN('Drive Train'!$F$35-GG92*$C$19*'Drive Train'!$F$39,NW92+$C$39)-$C$7,IF(ME92-1&lt;=0,0,IF($C$37=Motors!$C$30,MAX(MAX(NW$8:NW92)*-1,NW92-$C$39),MAX(0,MAX(NW$8:NW92)*-1,NW92-$C$39))))</f>
        <v>0</v>
      </c>
      <c r="NX93" s="43">
        <f>IF(PP92=0,MIN('Drive Train'!$F$35-GH92*$C$19*'Drive Train'!$F$39,NX92+$C$39)-$C$7,IF(MF92-1&lt;=0,0,IF($C$37=Motors!$C$30,MAX(MAX(NX$8:NX92)*-1,NX92-$C$39),MAX(0,MAX(NX$8:NX92)*-1,NX92-$C$39))))</f>
        <v>0</v>
      </c>
      <c r="NY93" s="43">
        <f>IF(PQ92=0,MIN('Drive Train'!$F$35-GI92*$C$19*'Drive Train'!$F$39,NY92+$C$39)-$C$7,IF(MG92-1&lt;=0,0,IF($C$37=Motors!$C$30,MAX(MAX(NY$8:NY92)*-1,NY92-$C$39),MAX(0,MAX(NY$8:NY92)*-1,NY92-$C$39))))</f>
        <v>0</v>
      </c>
      <c r="NZ93" s="43">
        <f>IF(PR92=0,MIN('Drive Train'!$F$35-GJ92*$C$19*'Drive Train'!$F$39,NZ92+$C$39)-$C$7,IF(MH92-1&lt;=0,0,IF($C$37=Motors!$C$30,MAX(MAX(NZ$8:NZ92)*-1,NZ92-$C$39),MAX(0,MAX(NZ$8:NZ92)*-1,NZ92-$C$39))))</f>
        <v>0</v>
      </c>
      <c r="OA93" s="43">
        <f>IF(PS92=0,MIN('Drive Train'!$F$35-GK92*$C$19*'Drive Train'!$F$39,OA92+$C$39)-$C$7,IF(MI92-1&lt;=0,0,IF($C$37=Motors!$C$30,MAX(MAX(OA$8:OA92)*-1,OA92-$C$39),MAX(0,MAX(OA$8:OA92)*-1,OA92-$C$39))))</f>
        <v>0</v>
      </c>
      <c r="OB93" s="47">
        <f t="shared" si="662"/>
        <v>3.4000000000000021</v>
      </c>
      <c r="OC93" s="43">
        <f>'Drive Train'!$F$35-(FQ93*$C$13)*$C$19*'Drive Train'!$F$39</f>
        <v>12.4</v>
      </c>
      <c r="OD93" s="43">
        <f>'Drive Train'!$F$35-(FR93*$C$13)*$C$19*'Drive Train'!$F$39</f>
        <v>12.4</v>
      </c>
      <c r="OE93" s="43">
        <f>'Drive Train'!$F$35-(FS93*$C$13)*$C$19*'Drive Train'!$F$39</f>
        <v>12.4</v>
      </c>
      <c r="OF93" s="43">
        <f>'Drive Train'!$F$35-(FT93*$C$13)*$C$19*'Drive Train'!$F$39</f>
        <v>12.4</v>
      </c>
      <c r="OG93" s="43">
        <f>'Drive Train'!$F$35-(FU93*$C$13)*$C$19*'Drive Train'!$F$39</f>
        <v>12.4</v>
      </c>
      <c r="OH93" s="43">
        <f>'Drive Train'!$F$35-(FV93*$C$13)*$C$19*'Drive Train'!$F$39</f>
        <v>12.4</v>
      </c>
      <c r="OI93" s="43">
        <f>'Drive Train'!$F$35-(FW93*$C$13)*$C$19*'Drive Train'!$F$39</f>
        <v>12.4</v>
      </c>
      <c r="OJ93" s="43">
        <f>'Drive Train'!$F$35-(FX93*$C$13)*$C$19*'Drive Train'!$F$39</f>
        <v>12.4</v>
      </c>
      <c r="OK93" s="43">
        <f>'Drive Train'!$F$35-(FY93*$C$13)*$C$19*'Drive Train'!$F$39</f>
        <v>12.4</v>
      </c>
      <c r="OL93" s="43">
        <f>'Drive Train'!$F$35-(FZ93*$C$13)*$C$19*'Drive Train'!$F$39</f>
        <v>12.4</v>
      </c>
      <c r="OM93" s="43">
        <f>'Drive Train'!$F$35-(GA93*$C$13)*$C$19*'Drive Train'!$F$39</f>
        <v>12.4</v>
      </c>
      <c r="ON93" s="43">
        <f>'Drive Train'!$F$35-(GB93*$C$13)*$C$19*'Drive Train'!$F$39</f>
        <v>12.4</v>
      </c>
      <c r="OO93" s="43">
        <f>'Drive Train'!$F$35-(GC93*$C$13)*$C$19*'Drive Train'!$F$39</f>
        <v>12.4</v>
      </c>
      <c r="OP93" s="43">
        <f>'Drive Train'!$F$35-(GD93*$C$13)*$C$19*'Drive Train'!$F$39</f>
        <v>12.4</v>
      </c>
      <c r="OQ93" s="43">
        <f>'Drive Train'!$F$35-(GE93*$C$13)*$C$19*'Drive Train'!$F$39</f>
        <v>12.4</v>
      </c>
      <c r="OR93" s="43">
        <f>'Drive Train'!$F$35-(GF93*$C$13)*$C$19*'Drive Train'!$F$39</f>
        <v>12.4</v>
      </c>
      <c r="OS93" s="43">
        <f>'Drive Train'!$F$35-(GG93*$C$13)*$C$19*'Drive Train'!$F$39</f>
        <v>12.4</v>
      </c>
      <c r="OT93" s="43">
        <f>'Drive Train'!$F$35-(GH93*$C$13)*$C$19*'Drive Train'!$F$39</f>
        <v>12.4</v>
      </c>
      <c r="OU93" s="43">
        <f>'Drive Train'!$F$35-(GI93*$C$13)*$C$19*'Drive Train'!$F$39</f>
        <v>12.4</v>
      </c>
      <c r="OV93" s="43">
        <f>'Drive Train'!$F$35-(GJ93*$C$13)*$C$19*'Drive Train'!$F$39</f>
        <v>12.4</v>
      </c>
      <c r="OW93" s="43">
        <f>'Drive Train'!$F$35-(GK93*$C$13)*$C$19*'Drive Train'!$F$39</f>
        <v>12.4</v>
      </c>
      <c r="OX93" s="47">
        <f t="shared" si="663"/>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190">
        <f t="shared" si="664"/>
        <v>3.4000000000000021</v>
      </c>
      <c r="PU93" s="43">
        <f t="shared" si="665"/>
        <v>15.29521453649356</v>
      </c>
      <c r="PV93" s="43">
        <f t="shared" si="666"/>
        <v>22.900200336135644</v>
      </c>
      <c r="PW93" s="43">
        <f t="shared" si="667"/>
        <v>19.659205245198354</v>
      </c>
      <c r="PX93" s="43">
        <f t="shared" si="668"/>
        <v>15.922362554936914</v>
      </c>
      <c r="PY93" s="43">
        <f t="shared" si="669"/>
        <v>13.997470007769731</v>
      </c>
      <c r="PZ93" s="43">
        <f t="shared" si="670"/>
        <v>12.208295022960858</v>
      </c>
      <c r="QA93" s="43">
        <f t="shared" si="671"/>
        <v>11.812774381794295</v>
      </c>
      <c r="QB93" s="43">
        <f t="shared" si="672"/>
        <v>11.153060367918922</v>
      </c>
      <c r="QC93" s="43">
        <f t="shared" si="673"/>
        <v>10.945422930559467</v>
      </c>
      <c r="QD93" s="43">
        <f t="shared" si="674"/>
        <v>10.744299234348867</v>
      </c>
      <c r="QE93" s="43">
        <f t="shared" si="675"/>
        <v>10.598935127087987</v>
      </c>
      <c r="QF93" s="43">
        <f t="shared" si="676"/>
        <v>14.547056930631658</v>
      </c>
      <c r="QG93" s="43">
        <f t="shared" si="677"/>
        <v>14.869846649016338</v>
      </c>
      <c r="QH93" s="43">
        <f t="shared" si="678"/>
        <v>15.34277343263344</v>
      </c>
      <c r="QI93" s="43">
        <f t="shared" si="679"/>
        <v>15.225720822529869</v>
      </c>
      <c r="QJ93" s="43">
        <f t="shared" si="680"/>
        <v>15.866407696386977</v>
      </c>
      <c r="QK93" s="43">
        <f t="shared" si="681"/>
        <v>16.23173898600314</v>
      </c>
      <c r="QL93" s="43">
        <f t="shared" si="682"/>
        <v>16.322777686005129</v>
      </c>
      <c r="QM93" s="43">
        <f t="shared" si="683"/>
        <v>16.11264101882972</v>
      </c>
      <c r="QN93" s="43">
        <f t="shared" si="684"/>
        <v>16.187403996628273</v>
      </c>
      <c r="QO93" s="43">
        <f t="shared" si="685"/>
        <v>16.005121974387158</v>
      </c>
      <c r="QP93" s="47">
        <f t="shared" si="686"/>
        <v>3.4000000000000021</v>
      </c>
      <c r="QQ93" s="43">
        <f t="shared" si="501"/>
        <v>0</v>
      </c>
      <c r="QR93" s="43">
        <f t="shared" si="502"/>
        <v>0</v>
      </c>
      <c r="QS93" s="43">
        <f t="shared" si="503"/>
        <v>0</v>
      </c>
      <c r="QT93" s="43">
        <f t="shared" si="504"/>
        <v>0</v>
      </c>
      <c r="QU93" s="43">
        <f t="shared" si="505"/>
        <v>0</v>
      </c>
      <c r="QV93" s="43">
        <f t="shared" si="506"/>
        <v>0</v>
      </c>
      <c r="QW93" s="43">
        <f t="shared" si="507"/>
        <v>0</v>
      </c>
      <c r="QX93" s="43">
        <f t="shared" si="508"/>
        <v>0</v>
      </c>
      <c r="QY93" s="43">
        <f t="shared" si="509"/>
        <v>0</v>
      </c>
      <c r="QZ93" s="43">
        <f t="shared" si="510"/>
        <v>0</v>
      </c>
      <c r="RA93" s="43">
        <f t="shared" si="511"/>
        <v>0</v>
      </c>
      <c r="RB93" s="43">
        <f t="shared" si="512"/>
        <v>0</v>
      </c>
      <c r="RC93" s="43">
        <f t="shared" si="513"/>
        <v>0</v>
      </c>
      <c r="RD93" s="43">
        <f t="shared" si="514"/>
        <v>0</v>
      </c>
      <c r="RE93" s="43">
        <f t="shared" si="515"/>
        <v>0</v>
      </c>
      <c r="RF93" s="43">
        <f t="shared" si="516"/>
        <v>0</v>
      </c>
      <c r="RG93" s="43">
        <f t="shared" si="517"/>
        <v>0</v>
      </c>
      <c r="RH93" s="43">
        <f t="shared" si="518"/>
        <v>0</v>
      </c>
      <c r="RI93" s="43">
        <f t="shared" si="519"/>
        <v>0</v>
      </c>
      <c r="RJ93" s="43">
        <f t="shared" si="520"/>
        <v>0</v>
      </c>
      <c r="RK93" s="43">
        <f t="shared" si="521"/>
        <v>0</v>
      </c>
      <c r="RL93" s="47">
        <f t="shared" si="687"/>
        <v>3.4000000000000021</v>
      </c>
      <c r="RM93" s="2">
        <f>IF(AND(LO93&gt;=LO$6*'Drive Train'!$AA$52,LO93&lt;=LO$6*'Drive Train'!$AA$53,KS93=0,JW93=0,EU93&gt;0),$C$17,0)</f>
        <v>0</v>
      </c>
      <c r="RN93" s="2">
        <f>IF(AND(LP93&gt;=LP$6*'Drive Train'!$AA$52,LP93&lt;=LP$6*'Drive Train'!$AA$53,KT93=0,JX93=0,EV93&gt;0),$C$17,0)</f>
        <v>0</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v>
      </c>
      <c r="RY93" s="2">
        <f>IF(AND(MA93&gt;=MA$6*'Drive Train'!$AA$52,MA93&lt;=MA$6*'Drive Train'!$AA$53,LE93=0,KI93=0,FG93&gt;0),$C$17,0)</f>
        <v>0</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688"/>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v>
      </c>
      <c r="SL93" s="2">
        <f>IF(AND(EX93&lt;0,KV93=0,LR93&gt;=LR$6*'Drive Train'!$AA$52,LR93&lt;=LR$6*'Drive Train'!$AA$53,PB93=1,JZ93=0),$C$17,0)</f>
        <v>0</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689"/>
        <v>3.4000000000000021</v>
      </c>
    </row>
    <row r="94" spans="2:524" x14ac:dyDescent="0.3">
      <c r="B94"/>
      <c r="C94" s="23"/>
      <c r="F94" s="39" t="s">
        <v>35</v>
      </c>
      <c r="G94" s="39" t="s">
        <v>104</v>
      </c>
      <c r="H94" s="39" t="s">
        <v>111</v>
      </c>
      <c r="I94" s="39" t="s">
        <v>125</v>
      </c>
      <c r="J94" s="237" t="s">
        <v>126</v>
      </c>
      <c r="K94" s="236"/>
      <c r="L94" s="327" t="s">
        <v>133</v>
      </c>
      <c r="M94" s="328"/>
      <c r="N94" s="327" t="s">
        <v>247</v>
      </c>
      <c r="O94" s="328"/>
      <c r="R94" s="49">
        <f t="shared" si="52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47">
        <f t="shared" si="523"/>
        <v>3.4400000000000022</v>
      </c>
      <c r="AO94" s="36">
        <f>LO94*12*60/(PI() * 'Drive Train'!$F$15)/S$6*ABS(S94)</f>
        <v>0</v>
      </c>
      <c r="AP94" s="36">
        <f>LP94*12*60/(PI() * 'Drive Train'!$F$15)/T$6*ABS(T94)</f>
        <v>0</v>
      </c>
      <c r="AQ94" s="36">
        <f>LQ94*12*60/(PI() * 'Drive Train'!$F$15)/U$6*ABS(U94)</f>
        <v>0</v>
      </c>
      <c r="AR94" s="36">
        <f>LR94*12*60/(PI() * 'Drive Train'!$F$15)/V$6*ABS(V94)</f>
        <v>0</v>
      </c>
      <c r="AS94" s="36">
        <f>LS94*12*60/(PI() * 'Drive Train'!$F$15)/W$6*ABS(W94)</f>
        <v>0</v>
      </c>
      <c r="AT94" s="36">
        <f>LT94*12*60/(PI() * 'Drive Train'!$F$15)/X$6*ABS(X94)</f>
        <v>0</v>
      </c>
      <c r="AU94" s="36">
        <f>LU94*12*60/(PI() * 'Drive Train'!$F$15)/Y$6*ABS(Y94)</f>
        <v>0</v>
      </c>
      <c r="AV94" s="36">
        <f>LV94*12*60/(PI() * 'Drive Train'!$F$15)/Z$6*ABS(Z94)</f>
        <v>0</v>
      </c>
      <c r="AW94" s="36">
        <f>LW94*12*60/(PI() * 'Drive Train'!$F$15)/AA$6*ABS(AA94)</f>
        <v>0</v>
      </c>
      <c r="AX94" s="36">
        <f>LX94*12*60/(PI() * 'Drive Train'!$F$15)/AB$6*ABS(AB94)</f>
        <v>0</v>
      </c>
      <c r="AY94" s="36">
        <f>LY94*12*60/(PI() * 'Drive Train'!$F$15)/AC$6*ABS(AC94)</f>
        <v>0</v>
      </c>
      <c r="AZ94" s="36">
        <f>LZ94*12*60/(PI() * 'Drive Train'!$F$15)/AD$6*ABS(AD94)</f>
        <v>0</v>
      </c>
      <c r="BA94" s="36">
        <f>MA94*12*60/(PI() * 'Drive Train'!$F$15)/AE$6*ABS(AE94)</f>
        <v>0</v>
      </c>
      <c r="BB94" s="36">
        <f>MB94*12*60/(PI() * 'Drive Train'!$F$15)/AF$6*ABS(AF94)</f>
        <v>0</v>
      </c>
      <c r="BC94" s="36">
        <f>MC94*12*60/(PI() * 'Drive Train'!$F$15)/AG$6*ABS(AG94)</f>
        <v>0</v>
      </c>
      <c r="BD94" s="36">
        <f>MD94*12*60/(PI() * 'Drive Train'!$F$15)/AH$6*ABS(AH94)</f>
        <v>0</v>
      </c>
      <c r="BE94" s="36">
        <f>ME94*12*60/(PI() * 'Drive Train'!$F$15)/AI$6*ABS(AI94)</f>
        <v>0</v>
      </c>
      <c r="BF94" s="36">
        <f>MF94*12*60/(PI() * 'Drive Train'!$F$15)/AJ$6*ABS(AJ94)</f>
        <v>0</v>
      </c>
      <c r="BG94" s="36">
        <f>MG94*12*60/(PI() * 'Drive Train'!$F$15)/AK$6*ABS(AK94)</f>
        <v>0</v>
      </c>
      <c r="BH94" s="36">
        <f>MH94*12*60/(PI() * 'Drive Train'!$F$15)/AL$6*ABS(AL94)</f>
        <v>0</v>
      </c>
      <c r="BI94" s="36">
        <f>MI94*12*60/(PI() * 'Drive Train'!$F$15)/AM$6*ABS(AM94)</f>
        <v>0</v>
      </c>
      <c r="BJ94" s="47">
        <f t="shared" si="455"/>
        <v>3.4400000000000022</v>
      </c>
      <c r="BK94" s="2">
        <f>IF(OR(KS93=1,AND($C$37=Motors!$C$32,OY93=1)),0,IF(NG94=0,-(CG93+$C$15)/($C$14-$C$15)*$C$12,($C$11*S94-AO94)/($C$11*S94)*$C$12*S94))</f>
        <v>0</v>
      </c>
      <c r="BL94" s="2">
        <f>IF(OR(KT93=1,AND($C$37=Motors!$C$32,OZ93=1)),0,IF(NH94=0,-(CH93+$C$15)/($C$14-$C$15)*$C$12,($C$11*T94-AP94)/($C$11*T94)*$C$12*T94))</f>
        <v>0</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v>
      </c>
      <c r="BP94" s="2">
        <f>IF(OR(KX93=1,AND($C$37=Motors!$C$32,PD93=1)),0,IF(NL94=0,-(CL93+$C$15)/($C$14-$C$15)*$C$12,($C$11*X94-AT94)/($C$11*X94)*$C$12*X94))</f>
        <v>0</v>
      </c>
      <c r="BQ94" s="2">
        <f>IF(OR(KY93=1,AND($C$37=Motors!$C$32,PE93=1)),0,IF(NM94=0,-(CM93+$C$15)/($C$14-$C$15)*$C$12,($C$11*Y94-AU94)/($C$11*Y94)*$C$12*Y94))</f>
        <v>0</v>
      </c>
      <c r="BR94" s="2">
        <f>IF(OR(KZ93=1,AND($C$37=Motors!$C$32,PF93=1)),0,IF(NN94=0,-(CN93+$C$15)/($C$14-$C$15)*$C$12,($C$11*Z94-AV94)/($C$11*Z94)*$C$12*Z94))</f>
        <v>0</v>
      </c>
      <c r="BS94" s="2">
        <f>IF(OR(LA93=1,AND($C$37=Motors!$C$32,PG93=1)),0,IF(NO94=0,-(CO93+$C$15)/($C$14-$C$15)*$C$12,($C$11*AA94-AW94)/($C$11*AA94)*$C$12*AA94))</f>
        <v>0</v>
      </c>
      <c r="BT94" s="2">
        <f>IF(OR(LB93=1,AND($C$37=Motors!$C$32,PH93=1)),0,IF(NP94=0,-(CP93+$C$15)/($C$14-$C$15)*$C$12,($C$11*AB94-AX94)/($C$11*AB94)*$C$12*AB94))</f>
        <v>0</v>
      </c>
      <c r="BU94" s="2">
        <f>IF(OR(LC93=1,AND($C$37=Motors!$C$32,PI93=1)),0,IF(NQ94=0,-(CQ93+$C$15)/($C$14-$C$15)*$C$12,($C$11*AC94-AY94)/($C$11*AC94)*$C$12*AC94))</f>
        <v>0</v>
      </c>
      <c r="BV94" s="2">
        <f>IF(OR(LD93=1,AND($C$37=Motors!$C$32,PJ93=1)),0,IF(NR94=0,-(CR93+$C$15)/($C$14-$C$15)*$C$12,($C$11*AD94-AZ94)/($C$11*AD94)*$C$12*AD94))</f>
        <v>0</v>
      </c>
      <c r="BW94" s="2">
        <f>IF(OR(LE93=1,AND($C$37=Motors!$C$32,PK93=1)),0,IF(NS94=0,-(CS93+$C$15)/($C$14-$C$15)*$C$12,($C$11*AE94-BA94)/($C$11*AE94)*$C$12*AE94))</f>
        <v>0</v>
      </c>
      <c r="BX94" s="2">
        <f>IF(OR(LF93=1,AND($C$37=Motors!$C$32,PL93=1)),0,IF(NT94=0,-(CT93+$C$15)/($C$14-$C$15)*$C$12,($C$11*AF94-BB94)/($C$11*AF94)*$C$12*AF94))</f>
        <v>0</v>
      </c>
      <c r="BY94" s="2">
        <f>IF(OR(LG93=1,AND($C$37=Motors!$C$32,PM93=1)),0,IF(NU94=0,-(CU93+$C$15)/($C$14-$C$15)*$C$12,($C$11*AG94-BC94)/($C$11*AG94)*$C$12*AG94))</f>
        <v>0</v>
      </c>
      <c r="BZ94" s="2">
        <f>IF(OR(LH93=1,AND($C$37=Motors!$C$32,PN93=1)),0,IF(NV94=0,-(CV93+$C$15)/($C$14-$C$15)*$C$12,($C$11*AH94-BD94)/($C$11*AH94)*$C$12*AH94))</f>
        <v>0</v>
      </c>
      <c r="CA94" s="2">
        <f>IF(OR(LI93=1,AND($C$37=Motors!$C$32,PO93=1)),0,IF(NW94=0,-(CW93+$C$15)/($C$14-$C$15)*$C$12,($C$11*AI94-BE94)/($C$11*AI94)*$C$12*AI94))</f>
        <v>0</v>
      </c>
      <c r="CB94" s="2">
        <f>IF(OR(LJ93=1,AND($C$37=Motors!$C$32,PP93=1)),0,IF(NX94=0,-(CX93+$C$15)/($C$14-$C$15)*$C$12,($C$11*AJ94-BF94)/($C$11*AJ94)*$C$12*AJ94))</f>
        <v>0</v>
      </c>
      <c r="CC94" s="2">
        <f>IF(OR(LK93=1,AND($C$37=Motors!$C$32,PQ93=1)),0,IF(NY94=0,-(CY93+$C$15)/($C$14-$C$15)*$C$12,($C$11*AK94-BG94)/($C$11*AK94)*$C$12*AK94))</f>
        <v>0</v>
      </c>
      <c r="CD94" s="2">
        <f>IF(OR(LL93=1,AND($C$37=Motors!$C$32,PR93=1)),0,IF(NZ94=0,-(CZ93+$C$15)/($C$14-$C$15)*$C$12,($C$11*AL94-BH94)/($C$11*AL94)*$C$12*AL94))</f>
        <v>0</v>
      </c>
      <c r="CE94" s="2">
        <f>IF(OR(LM93=1,AND($C$37=Motors!$C$32,PS93=1)),0,IF(OA94=0,-(DA93+$C$15)/($C$14-$C$15)*$C$12,($C$11*AM94-BI94)/($C$11*AM94)*$C$12*AM94))</f>
        <v>0</v>
      </c>
      <c r="CF94" s="47">
        <f t="shared" si="456"/>
        <v>3.4400000000000022</v>
      </c>
      <c r="CG94" s="43">
        <f>IF(AND(KS93=1,OY93=1),0,ABS(BK94/$C$12*($C$14-$C$15)+$C$15) *'Drive Train'!$AA$49 + CG93*(1-'Drive Train'!$AA$49))</f>
        <v>0</v>
      </c>
      <c r="CH94" s="43">
        <f>IF(AND(KT93=1,OZ93=1),0,ABS(BL94/$C$12*($C$14-$C$15)+$C$15) *'Drive Train'!$AA$49 + CH93*(1-'Drive Train'!$AA$49))</f>
        <v>0</v>
      </c>
      <c r="CI94" s="43">
        <f>IF(AND(KU93=1,PA93=1),0,ABS(BM94/$C$12*($C$14-$C$15)+$C$15) *'Drive Train'!$AA$49 + CI93*(1-'Drive Train'!$AA$49))</f>
        <v>0</v>
      </c>
      <c r="CJ94" s="43">
        <f>IF(AND(KV93=1,PB93=1),0,ABS(BN94/$C$12*($C$14-$C$15)+$C$15) *'Drive Train'!$AA$49 + CJ93*(1-'Drive Train'!$AA$49))</f>
        <v>0</v>
      </c>
      <c r="CK94" s="43">
        <f>IF(AND(KW93=1,PC93=1),0,ABS(BO94/$C$12*($C$14-$C$15)+$C$15) *'Drive Train'!$AA$49 + CK93*(1-'Drive Train'!$AA$49))</f>
        <v>0</v>
      </c>
      <c r="CL94" s="43">
        <f>IF(AND(KX93=1,PD93=1),0,ABS(BP94/$C$12*($C$14-$C$15)+$C$15) *'Drive Train'!$AA$49 + CL93*(1-'Drive Train'!$AA$49))</f>
        <v>0</v>
      </c>
      <c r="CM94" s="43">
        <f>IF(AND(KY93=1,PE93=1),0,ABS(BQ94/$C$12*($C$14-$C$15)+$C$15) *'Drive Train'!$AA$49 + CM93*(1-'Drive Train'!$AA$49))</f>
        <v>0</v>
      </c>
      <c r="CN94" s="43">
        <f>IF(AND(KZ93=1,PF93=1),0,ABS(BR94/$C$12*($C$14-$C$15)+$C$15) *'Drive Train'!$AA$49 + CN93*(1-'Drive Train'!$AA$49))</f>
        <v>0</v>
      </c>
      <c r="CO94" s="43">
        <f>IF(AND(LA93=1,PG93=1),0,ABS(BS94/$C$12*($C$14-$C$15)+$C$15) *'Drive Train'!$AA$49 + CO93*(1-'Drive Train'!$AA$49))</f>
        <v>0</v>
      </c>
      <c r="CP94" s="43">
        <f>IF(AND(LB93=1,PH93=1),0,ABS(BT94/$C$12*($C$14-$C$15)+$C$15) *'Drive Train'!$AA$49 + CP93*(1-'Drive Train'!$AA$49))</f>
        <v>0</v>
      </c>
      <c r="CQ94" s="43">
        <f>IF(AND(LC93=1,PI93=1),0,ABS(BU94/$C$12*($C$14-$C$15)+$C$15) *'Drive Train'!$AA$49 + CQ93*(1-'Drive Train'!$AA$49))</f>
        <v>0</v>
      </c>
      <c r="CR94" s="43">
        <f>IF(AND(LD93=1,PJ93=1),0,ABS(BV94/$C$12*($C$14-$C$15)+$C$15) *'Drive Train'!$AA$49 + CR93*(1-'Drive Train'!$AA$49))</f>
        <v>0</v>
      </c>
      <c r="CS94" s="43">
        <f>IF(AND(LE93=1,PK93=1),0,ABS(BW94/$C$12*($C$14-$C$15)+$C$15) *'Drive Train'!$AA$49 + CS93*(1-'Drive Train'!$AA$49))</f>
        <v>0</v>
      </c>
      <c r="CT94" s="43">
        <f>IF(AND(LF93=1,PL93=1),0,ABS(BX94/$C$12*($C$14-$C$15)+$C$15) *'Drive Train'!$AA$49 + CT93*(1-'Drive Train'!$AA$49))</f>
        <v>0</v>
      </c>
      <c r="CU94" s="43">
        <f>IF(AND(LG93=1,PM93=1),0,ABS(BY94/$C$12*($C$14-$C$15)+$C$15) *'Drive Train'!$AA$49 + CU93*(1-'Drive Train'!$AA$49))</f>
        <v>0</v>
      </c>
      <c r="CV94" s="43">
        <f>IF(AND(LH93=1,PN93=1),0,ABS(BZ94/$C$12*($C$14-$C$15)+$C$15) *'Drive Train'!$AA$49 + CV93*(1-'Drive Train'!$AA$49))</f>
        <v>0</v>
      </c>
      <c r="CW94" s="43">
        <f>IF(AND(LI93=1,PO93=1),0,ABS(CA94/$C$12*($C$14-$C$15)+$C$15) *'Drive Train'!$AA$49 + CW93*(1-'Drive Train'!$AA$49))</f>
        <v>0</v>
      </c>
      <c r="CX94" s="43">
        <f>IF(AND(LJ93=1,PP93=1),0,ABS(CB94/$C$12*($C$14-$C$15)+$C$15) *'Drive Train'!$AA$49 + CX93*(1-'Drive Train'!$AA$49))</f>
        <v>0</v>
      </c>
      <c r="CY94" s="43">
        <f>IF(AND(LK93=1,PQ93=1),0,ABS(CC94/$C$12*($C$14-$C$15)+$C$15) *'Drive Train'!$AA$49 + CY93*(1-'Drive Train'!$AA$49))</f>
        <v>0</v>
      </c>
      <c r="CZ94" s="43">
        <f>IF(AND(LL93=1,PR93=1),0,ABS(CD94/$C$12*($C$14-$C$15)+$C$15) *'Drive Train'!$AA$49 + CZ93*(1-'Drive Train'!$AA$49))</f>
        <v>0</v>
      </c>
      <c r="DA94" s="43">
        <f>IF(AND(LM93=1,PS93=1),0,ABS(CE94/$C$12*($C$14-$C$15)+$C$15) *'Drive Train'!$AA$49 + DA93*(1-'Drive Train'!$AA$49))</f>
        <v>0</v>
      </c>
      <c r="DB94" s="47">
        <f t="shared" si="524"/>
        <v>3.4400000000000022</v>
      </c>
      <c r="DC94" s="43">
        <f t="shared" si="457"/>
        <v>0</v>
      </c>
      <c r="DD94" s="43">
        <f t="shared" si="458"/>
        <v>0</v>
      </c>
      <c r="DE94" s="43">
        <f t="shared" si="459"/>
        <v>0</v>
      </c>
      <c r="DF94" s="43">
        <f t="shared" si="460"/>
        <v>0</v>
      </c>
      <c r="DG94" s="43">
        <f t="shared" si="461"/>
        <v>0</v>
      </c>
      <c r="DH94" s="43">
        <f t="shared" si="462"/>
        <v>0</v>
      </c>
      <c r="DI94" s="43">
        <f t="shared" si="463"/>
        <v>0</v>
      </c>
      <c r="DJ94" s="43">
        <f t="shared" si="464"/>
        <v>0</v>
      </c>
      <c r="DK94" s="43">
        <f t="shared" si="465"/>
        <v>0</v>
      </c>
      <c r="DL94" s="43">
        <f t="shared" si="466"/>
        <v>0</v>
      </c>
      <c r="DM94" s="43">
        <f t="shared" si="467"/>
        <v>0</v>
      </c>
      <c r="DN94" s="43">
        <f t="shared" si="468"/>
        <v>0</v>
      </c>
      <c r="DO94" s="43">
        <f t="shared" si="469"/>
        <v>0</v>
      </c>
      <c r="DP94" s="43">
        <f t="shared" si="470"/>
        <v>0</v>
      </c>
      <c r="DQ94" s="43">
        <f t="shared" si="471"/>
        <v>0</v>
      </c>
      <c r="DR94" s="43">
        <f t="shared" si="472"/>
        <v>0</v>
      </c>
      <c r="DS94" s="43">
        <f t="shared" si="473"/>
        <v>0</v>
      </c>
      <c r="DT94" s="43">
        <f t="shared" si="474"/>
        <v>0</v>
      </c>
      <c r="DU94" s="43">
        <f t="shared" si="475"/>
        <v>0</v>
      </c>
      <c r="DV94" s="43">
        <f t="shared" si="476"/>
        <v>0</v>
      </c>
      <c r="DW94" s="43">
        <f t="shared" si="477"/>
        <v>0</v>
      </c>
      <c r="DX94" s="47">
        <f t="shared" si="525"/>
        <v>3.4400000000000022</v>
      </c>
      <c r="DY94" s="2">
        <f>IF(OY94=0,($C$23/0.4536*IF(ISNA(MK93),'Drive Train'!$F$16,'Drive Train'!$F$17)*4.448*$C$24*S$6)*SIGN(BK94),BK94)</f>
        <v>0</v>
      </c>
      <c r="DZ94" s="2">
        <f>IF(OZ94=0,($C$23/0.4536*IF(ISNA(ML93),'Drive Train'!$F$16,'Drive Train'!$F$17)*4.448*$C$24*$C$21*T$6)*SIGN(BL94),BL94)</f>
        <v>0</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v>
      </c>
      <c r="ED94" s="2">
        <f>IF(PD94=0,($C$23/0.4536*IF(ISNA(MP93),'Drive Train'!$F$16,'Drive Train'!$F$17)*4.448*$C$24*$C$21*X$6)*SIGN(BP94),BP94)</f>
        <v>0</v>
      </c>
      <c r="EE94" s="2">
        <f>IF(PE94=0,($C$23/0.4536*IF(ISNA(MQ93),'Drive Train'!$F$16,'Drive Train'!$F$17)*4.448*$C$24*$C$21*Y$6)*SIGN(BQ94),BQ94)</f>
        <v>0</v>
      </c>
      <c r="EF94" s="2">
        <f>IF(PF94=0,($C$23/0.4536*IF(ISNA(MR93),'Drive Train'!$F$16,'Drive Train'!$F$17)*4.448*$C$24*$C$21*Z$6)*SIGN(BR94),BR94)</f>
        <v>0</v>
      </c>
      <c r="EG94" s="2">
        <f>IF(PG94=0,($C$23/0.4536*IF(ISNA(MS93),'Drive Train'!$F$16,'Drive Train'!$F$17)*4.448*$C$24*$C$21*AA$6)*SIGN(BS94),BS94)</f>
        <v>0</v>
      </c>
      <c r="EH94" s="2">
        <f>IF(PH94=0,($C$23/0.4536*IF(ISNA(MT93),'Drive Train'!$F$16,'Drive Train'!$F$17)*4.448*$C$24*$C$21*AB$6)*SIGN(BT94),BT94)</f>
        <v>0</v>
      </c>
      <c r="EI94" s="2">
        <f>IF(PI94=0,($C$23/0.4536*IF(ISNA(MU93),'Drive Train'!$F$16,'Drive Train'!$F$17)*4.448*$C$24*$C$21*AC$6)*SIGN(BU94),BU94)</f>
        <v>0</v>
      </c>
      <c r="EJ94" s="2">
        <f>IF(PJ94=0,($C$23/0.4536*IF(ISNA(MV93),'Drive Train'!$F$16,'Drive Train'!$F$17)*4.448*$C$24*$C$21*AD$6)*SIGN(BV94),BV94)</f>
        <v>0</v>
      </c>
      <c r="EK94" s="2">
        <f>IF(PK94=0,($C$23/0.4536*IF(ISNA(MW93),'Drive Train'!$F$16,'Drive Train'!$F$17)*4.448*$C$24*$C$21*AE$6)*SIGN(BW94),BW94)</f>
        <v>0</v>
      </c>
      <c r="EL94" s="2">
        <f>IF(PL94=0,($C$23/0.4536*IF(ISNA(MX93),'Drive Train'!$F$16,'Drive Train'!$F$17)*4.448*$C$24*$C$21*AF$6)*SIGN(BX94),BX94)</f>
        <v>0</v>
      </c>
      <c r="EM94" s="2">
        <f>IF(PM94=0,($C$23/0.4536*IF(ISNA(MY93),'Drive Train'!$F$16,'Drive Train'!$F$17)*4.448*$C$24*$C$21*AG$6)*SIGN(BY94),BY94)</f>
        <v>0</v>
      </c>
      <c r="EN94" s="2">
        <f>IF(PN94=0,($C$23/0.4536*IF(ISNA(MZ93),'Drive Train'!$F$16,'Drive Train'!$F$17)*4.448*$C$24*$C$21*AH$6)*SIGN(BZ94),BZ94)</f>
        <v>0</v>
      </c>
      <c r="EO94" s="2">
        <f>IF(PO94=0,($C$23/0.4536*IF(ISNA(NA93),'Drive Train'!$F$16,'Drive Train'!$F$17)*4.448*$C$24*$C$21*AI$6)*SIGN(CA94),CA94)</f>
        <v>0</v>
      </c>
      <c r="EP94" s="2">
        <f>IF(PP94=0,($C$23/0.4536*IF(ISNA(NB93),'Drive Train'!$F$16,'Drive Train'!$F$17)*4.448*$C$24*$C$21*AJ$6)*SIGN(CB94),CB94)</f>
        <v>0</v>
      </c>
      <c r="EQ94" s="2">
        <f>IF(PQ94=0,($C$23/0.4536*IF(ISNA(NC93),'Drive Train'!$F$16,'Drive Train'!$F$17)*4.448*$C$24*$C$21*AK$6)*SIGN(CC94),CC94)</f>
        <v>0</v>
      </c>
      <c r="ER94" s="2">
        <f>IF(PR94=0,($C$23/0.4536*IF(ISNA(ND93),'Drive Train'!$F$16,'Drive Train'!$F$17)*4.448*$C$24*$C$21*AL$6)*SIGN(CD94),CD94)</f>
        <v>0</v>
      </c>
      <c r="ES94" s="2">
        <f>IF(PS94=0,($C$23/0.4536*IF(ISNA(NE93),'Drive Train'!$F$16,'Drive Train'!$F$17)*4.448*$C$24*$C$21*AM$6)*SIGN(CE94),CE94)</f>
        <v>0</v>
      </c>
      <c r="ET94" s="47">
        <f t="shared" si="478"/>
        <v>3.4400000000000022</v>
      </c>
      <c r="EU94" s="2">
        <f>MAX(MIN(IF(AND(OY93=1,NG94&lt;0),-1,1)*(DC94-$C$15)/($C$14-$C$15)*$C$12*$C$21-$C$33*LO94/AO$6 -  OY93*$C$33/$C$21,DY93/$C$19),MAX(EU$8:EU93)*-1)</f>
        <v>-0.84420937587075306</v>
      </c>
      <c r="EV94" s="2">
        <f>MAX(MIN(IF(AND(OZ93=1,NH94&lt;0),-1,1)*(DD94-$C$15)/($C$14-$C$15)*$C$12*$C$21-$C$33*LP94/AP$6 -  OZ93*$C$33/$C$21,DZ93/$C$19),MAX(EV$8:EV93)*-1)</f>
        <v>-0.84420937587075306</v>
      </c>
      <c r="EW94" s="2">
        <f>MAX(MIN(IF(AND(PA93=1,NI94&lt;0),-1,1)*(DE94-$C$15)/($C$14-$C$15)*$C$12*$C$21-$C$33*LQ94/AQ$6 -  PA93*$C$33/$C$21,EA93/$C$19),MAX(EW$8:EW93)*-1)</f>
        <v>-0.84420937587075306</v>
      </c>
      <c r="EX94" s="2">
        <f>MAX(MIN(IF(AND(PB93=1,NJ94&lt;0),-1,1)*(DF94-$C$15)/($C$14-$C$15)*$C$12*$C$21-$C$33*LR94/AR$6 -  PB93*$C$33/$C$21,EB93/$C$19),MAX(EX$8:EX93)*-1)</f>
        <v>-0.84420937587075306</v>
      </c>
      <c r="EY94" s="2">
        <f>MAX(MIN(IF(AND(PC93=1,NK94&lt;0),-1,1)*(DG94-$C$15)/($C$14-$C$15)*$C$12*$C$21-$C$33*LS94/AS$6 -  PC93*$C$33/$C$21,EC93/$C$19),MAX(EY$8:EY93)*-1)</f>
        <v>-0.84420937587075306</v>
      </c>
      <c r="EZ94" s="2">
        <f>MAX(MIN(IF(AND(PD93=1,NL94&lt;0),-1,1)*(DH94-$C$15)/($C$14-$C$15)*$C$12*$C$21-$C$33*LT94/AT$6 -  PD93*$C$33/$C$21,ED93/$C$19),MAX(EZ$8:EZ93)*-1)</f>
        <v>-0.84420937587075306</v>
      </c>
      <c r="FA94" s="2">
        <f>MAX(MIN(IF(AND(PE93=1,NM94&lt;0),-1,1)*(DI94-$C$15)/($C$14-$C$15)*$C$12*$C$21-$C$33*LU94/AU$6 -  PE93*$C$33/$C$21,EE93/$C$19),MAX(FA$8:FA93)*-1)</f>
        <v>-0.84420937587075306</v>
      </c>
      <c r="FB94" s="2">
        <f>MAX(MIN(IF(AND(PF93=1,NN94&lt;0),-1,1)*(DJ94-$C$15)/($C$14-$C$15)*$C$12*$C$21-$C$33*LV94/AV$6 -  PF93*$C$33/$C$21,EF93/$C$19),MAX(FB$8:FB93)*-1)</f>
        <v>-0.84420937587075306</v>
      </c>
      <c r="FC94" s="2">
        <f>MAX(MIN(IF(AND(PG93=1,NO94&lt;0),-1,1)*(DK94-$C$15)/($C$14-$C$15)*$C$12*$C$21-$C$33*LW94/AW$6 -  PG93*$C$33/$C$21,EG93/$C$19),MAX(FC$8:FC93)*-1)</f>
        <v>-0.82444281081081083</v>
      </c>
      <c r="FD94" s="2">
        <f>MAX(MIN(IF(AND(PH93=1,NP94&lt;0),-1,1)*(DL94-$C$15)/($C$14-$C$15)*$C$12*$C$21-$C$33*LX94/AX$6 -  PH93*$C$33/$C$21,EH93/$C$19),MAX(FD$8:FD93)*-1)</f>
        <v>-0.74400936585365862</v>
      </c>
      <c r="FE94" s="2">
        <f>MAX(MIN(IF(AND(PI93=1,NQ94&lt;0),-1,1)*(DM94-$C$15)/($C$14-$C$15)*$C$12*$C$21-$C$33*LY94/AY$6 -  PI93*$C$33/$C$21,EI93/$C$19),MAX(FE$8:FE93)*-1)</f>
        <v>-0.6778751999999999</v>
      </c>
      <c r="FF94" s="2">
        <f>MAX(MIN(IF(AND(PJ93=1,NR94&lt;0),-1,1)*(DN94-$C$15)/($C$14-$C$15)*$C$12*$C$21-$C$33*LZ94/AZ$6 -  PJ93*$C$33/$C$21,EJ93/$C$19),MAX(FF$8:FF93)*-1)</f>
        <v>-0.36771041517476449</v>
      </c>
      <c r="FG94" s="2">
        <f>MAX(MIN(IF(AND(PK93=1,NS94&lt;0),-1,1)*(DO94-$C$15)/($C$14-$C$15)*$C$12*$C$21-$C$33*MA94/BA$6 -  PK93*$C$33/$C$21,EK93/$C$19),MAX(FG$8:FG93)*-1)</f>
        <v>-0.4460383340531891</v>
      </c>
      <c r="FH94" s="2">
        <f>MAX(MIN(IF(AND(PL93=1,NT94&lt;0),-1,1)*(DP94-$C$15)/($C$14-$C$15)*$C$12*$C$21-$C$33*MB94/BB$6 -  PL93*$C$33/$C$21,EL93/$C$19),MAX(FH$8:FH93)*-1)</f>
        <v>-0.52436625293161376</v>
      </c>
      <c r="FI94" s="2">
        <f>MAX(MIN(IF(AND(PM93=1,NU94&lt;0),-1,1)*(DQ94-$C$15)/($C$14-$C$15)*$C$12*$C$21-$C$33*MC94/BC$6 -  PM93*$C$33/$C$21,EM93/$C$19),MAX(FI$8:FI93)*-1)</f>
        <v>-0.60269417181003837</v>
      </c>
      <c r="FJ94" s="2">
        <f>MAX(MIN(IF(AND(PN93=1,NV94&lt;0),-1,1)*(DR94-$C$15)/($C$14-$C$15)*$C$12*$C$21-$C$33*MD94/BD$6 -  PN93*$C$33/$C$21,EN93/$C$19),MAX(FJ$8:FJ93)*-1)</f>
        <v>-0.68102209068846309</v>
      </c>
      <c r="FK94" s="2">
        <f>MAX(MIN(IF(AND(PO93=1,NW94&lt;0),-1,1)*(DS94-$C$15)/($C$14-$C$15)*$C$12*$C$21-$C$33*ME94/BE$6 -  PO93*$C$33/$C$21,EO93/$C$19),MAX(FK$8:FK93)*-1)</f>
        <v>-0.7593500095668877</v>
      </c>
      <c r="FL94" s="2">
        <f>MAX(MIN(IF(AND(PP93=1,NX94&lt;0),-1,1)*(DT94-$C$15)/($C$14-$C$15)*$C$12*$C$21-$C$33*MF94/BF$6 -  PP93*$C$33/$C$21,EP93/$C$19),MAX(FL$8:FL93)*-1)</f>
        <v>-0.8376779284453123</v>
      </c>
      <c r="FM94" s="2">
        <f>MAX(MIN(IF(AND(PQ93=1,NY94&lt;0),-1,1)*(DU94-$C$15)/($C$14-$C$15)*$C$12*$C$21-$C$33*MG94/BG$6 -  PQ93*$C$33/$C$21,EQ93/$C$19),MAX(FM$8:FM93)*-1)</f>
        <v>-0.84420937587075306</v>
      </c>
      <c r="FN94" s="2">
        <f>MAX(MIN(IF(AND(PR93=1,NZ94&lt;0),-1,1)*(DV94-$C$15)/($C$14-$C$15)*$C$12*$C$21-$C$33*MH94/BH$6 -  PR93*$C$33/$C$21,ER93/$C$19),MAX(FN$8:FN93)*-1)</f>
        <v>-0.84420937587075306</v>
      </c>
      <c r="FO94" s="2">
        <f>MAX(MIN(IF(AND(PS93=1,OA94&lt;0),-1,1)*(DW94-$C$15)/($C$14-$C$15)*$C$12*$C$21-$C$33*MI94/BI$6 -  PS93*$C$33/$C$21,ES93/$C$19),MAX(FO$8:FO93)*-1)</f>
        <v>-0.84420937587075306</v>
      </c>
      <c r="FP94" s="47">
        <f t="shared" si="526"/>
        <v>3.4400000000000022</v>
      </c>
      <c r="FQ94" s="43">
        <f t="shared" si="527"/>
        <v>0</v>
      </c>
      <c r="FR94" s="43">
        <f t="shared" si="528"/>
        <v>0</v>
      </c>
      <c r="FS94" s="43">
        <f t="shared" si="529"/>
        <v>0</v>
      </c>
      <c r="FT94" s="43">
        <f t="shared" si="530"/>
        <v>0</v>
      </c>
      <c r="FU94" s="43">
        <f t="shared" si="531"/>
        <v>0</v>
      </c>
      <c r="FV94" s="43">
        <f t="shared" si="532"/>
        <v>0</v>
      </c>
      <c r="FW94" s="43">
        <f t="shared" si="533"/>
        <v>0</v>
      </c>
      <c r="FX94" s="43">
        <f t="shared" si="534"/>
        <v>0</v>
      </c>
      <c r="FY94" s="43">
        <f t="shared" si="535"/>
        <v>0</v>
      </c>
      <c r="FZ94" s="43">
        <f t="shared" si="536"/>
        <v>0</v>
      </c>
      <c r="GA94" s="43">
        <f t="shared" si="537"/>
        <v>0</v>
      </c>
      <c r="GB94" s="43">
        <f t="shared" si="538"/>
        <v>0</v>
      </c>
      <c r="GC94" s="43">
        <f t="shared" si="539"/>
        <v>0</v>
      </c>
      <c r="GD94" s="43">
        <f t="shared" si="540"/>
        <v>0</v>
      </c>
      <c r="GE94" s="43">
        <f t="shared" si="541"/>
        <v>0</v>
      </c>
      <c r="GF94" s="43">
        <f t="shared" si="542"/>
        <v>0</v>
      </c>
      <c r="GG94" s="43">
        <f t="shared" si="543"/>
        <v>0</v>
      </c>
      <c r="GH94" s="43">
        <f t="shared" si="544"/>
        <v>0</v>
      </c>
      <c r="GI94" s="43">
        <f t="shared" si="545"/>
        <v>0</v>
      </c>
      <c r="GJ94" s="43">
        <f t="shared" si="546"/>
        <v>0</v>
      </c>
      <c r="GK94" s="43">
        <f t="shared" si="547"/>
        <v>0</v>
      </c>
      <c r="GL94" s="47">
        <f t="shared" si="548"/>
        <v>3.4400000000000022</v>
      </c>
      <c r="GM94" s="43">
        <f t="shared" si="479"/>
        <v>0</v>
      </c>
      <c r="GN94" s="43">
        <f t="shared" si="480"/>
        <v>0</v>
      </c>
      <c r="GO94" s="43">
        <f t="shared" si="481"/>
        <v>0</v>
      </c>
      <c r="GP94" s="43">
        <f t="shared" si="482"/>
        <v>0</v>
      </c>
      <c r="GQ94" s="43">
        <f t="shared" si="483"/>
        <v>0</v>
      </c>
      <c r="GR94" s="43">
        <f t="shared" si="484"/>
        <v>0</v>
      </c>
      <c r="GS94" s="43">
        <f t="shared" si="485"/>
        <v>0</v>
      </c>
      <c r="GT94" s="43">
        <f t="shared" si="486"/>
        <v>0</v>
      </c>
      <c r="GU94" s="43">
        <f t="shared" si="487"/>
        <v>0</v>
      </c>
      <c r="GV94" s="43">
        <f t="shared" si="488"/>
        <v>0</v>
      </c>
      <c r="GW94" s="43">
        <f t="shared" si="489"/>
        <v>0</v>
      </c>
      <c r="GX94" s="43">
        <f t="shared" si="490"/>
        <v>0</v>
      </c>
      <c r="GY94" s="43">
        <f t="shared" si="491"/>
        <v>0</v>
      </c>
      <c r="GZ94" s="43">
        <f t="shared" si="492"/>
        <v>0</v>
      </c>
      <c r="HA94" s="43">
        <f t="shared" si="493"/>
        <v>0</v>
      </c>
      <c r="HB94" s="43">
        <f t="shared" si="494"/>
        <v>0</v>
      </c>
      <c r="HC94" s="43">
        <f t="shared" si="495"/>
        <v>0</v>
      </c>
      <c r="HD94" s="43">
        <f t="shared" si="496"/>
        <v>0</v>
      </c>
      <c r="HE94" s="43">
        <f t="shared" si="497"/>
        <v>0</v>
      </c>
      <c r="HF94" s="43">
        <f t="shared" si="498"/>
        <v>0</v>
      </c>
      <c r="HG94" s="43">
        <f t="shared" si="499"/>
        <v>0</v>
      </c>
      <c r="HH94" s="47">
        <f t="shared" si="549"/>
        <v>3.4400000000000022</v>
      </c>
      <c r="HI94" s="43">
        <f t="shared" si="550"/>
        <v>0</v>
      </c>
      <c r="HJ94" s="43">
        <f t="shared" si="551"/>
        <v>0</v>
      </c>
      <c r="HK94" s="43">
        <f t="shared" si="552"/>
        <v>0</v>
      </c>
      <c r="HL94" s="43">
        <f t="shared" si="553"/>
        <v>0</v>
      </c>
      <c r="HM94" s="43">
        <f t="shared" si="554"/>
        <v>0</v>
      </c>
      <c r="HN94" s="43">
        <f t="shared" si="555"/>
        <v>0</v>
      </c>
      <c r="HO94" s="43">
        <f t="shared" si="556"/>
        <v>0</v>
      </c>
      <c r="HP94" s="43">
        <f t="shared" si="557"/>
        <v>0</v>
      </c>
      <c r="HQ94" s="43">
        <f t="shared" si="558"/>
        <v>0</v>
      </c>
      <c r="HR94" s="43">
        <f t="shared" si="559"/>
        <v>0</v>
      </c>
      <c r="HS94" s="43">
        <f t="shared" si="560"/>
        <v>0</v>
      </c>
      <c r="HT94" s="43">
        <f t="shared" si="561"/>
        <v>0</v>
      </c>
      <c r="HU94" s="43">
        <f t="shared" si="562"/>
        <v>0</v>
      </c>
      <c r="HV94" s="43">
        <f t="shared" si="563"/>
        <v>0</v>
      </c>
      <c r="HW94" s="43">
        <f t="shared" si="564"/>
        <v>0</v>
      </c>
      <c r="HX94" s="43">
        <f t="shared" si="565"/>
        <v>0</v>
      </c>
      <c r="HY94" s="43">
        <f t="shared" si="566"/>
        <v>0</v>
      </c>
      <c r="HZ94" s="43">
        <f t="shared" si="567"/>
        <v>0</v>
      </c>
      <c r="IA94" s="43">
        <f t="shared" si="568"/>
        <v>0</v>
      </c>
      <c r="IB94" s="43">
        <f t="shared" si="569"/>
        <v>0</v>
      </c>
      <c r="IC94" s="43">
        <f t="shared" si="570"/>
        <v>0</v>
      </c>
      <c r="ID94" s="47">
        <f t="shared" si="571"/>
        <v>3.4400000000000022</v>
      </c>
      <c r="IE94" s="43">
        <f t="shared" si="572"/>
        <v>0</v>
      </c>
      <c r="IF94" s="43">
        <f t="shared" si="573"/>
        <v>0</v>
      </c>
      <c r="IG94" s="43">
        <f t="shared" si="574"/>
        <v>0</v>
      </c>
      <c r="IH94" s="43">
        <f t="shared" si="575"/>
        <v>0</v>
      </c>
      <c r="II94" s="43">
        <f t="shared" si="576"/>
        <v>0</v>
      </c>
      <c r="IJ94" s="43">
        <f t="shared" si="577"/>
        <v>0</v>
      </c>
      <c r="IK94" s="43">
        <f t="shared" si="578"/>
        <v>0</v>
      </c>
      <c r="IL94" s="43">
        <f t="shared" si="579"/>
        <v>0</v>
      </c>
      <c r="IM94" s="43">
        <f t="shared" si="580"/>
        <v>0</v>
      </c>
      <c r="IN94" s="43">
        <f t="shared" si="581"/>
        <v>0</v>
      </c>
      <c r="IO94" s="43">
        <f t="shared" si="582"/>
        <v>0</v>
      </c>
      <c r="IP94" s="43">
        <f t="shared" si="583"/>
        <v>0</v>
      </c>
      <c r="IQ94" s="43">
        <f t="shared" si="584"/>
        <v>0</v>
      </c>
      <c r="IR94" s="43">
        <f t="shared" si="585"/>
        <v>0</v>
      </c>
      <c r="IS94" s="43">
        <f t="shared" si="586"/>
        <v>0</v>
      </c>
      <c r="IT94" s="43">
        <f t="shared" si="587"/>
        <v>0</v>
      </c>
      <c r="IU94" s="43">
        <f t="shared" si="588"/>
        <v>0</v>
      </c>
      <c r="IV94" s="43">
        <f t="shared" si="589"/>
        <v>0</v>
      </c>
      <c r="IW94" s="43">
        <f t="shared" si="590"/>
        <v>0</v>
      </c>
      <c r="IX94" s="43">
        <f t="shared" si="591"/>
        <v>0</v>
      </c>
      <c r="IY94" s="43">
        <f t="shared" si="592"/>
        <v>0</v>
      </c>
      <c r="IZ94" s="47">
        <f t="shared" si="593"/>
        <v>3.4400000000000022</v>
      </c>
      <c r="JA94" s="43" t="e">
        <f t="shared" si="690"/>
        <v>#N/A</v>
      </c>
      <c r="JB94" s="43" t="e">
        <f t="shared" si="691"/>
        <v>#N/A</v>
      </c>
      <c r="JC94" s="43" t="e">
        <f t="shared" si="692"/>
        <v>#N/A</v>
      </c>
      <c r="JD94" s="43" t="e">
        <f t="shared" si="693"/>
        <v>#N/A</v>
      </c>
      <c r="JE94" s="43" t="e">
        <f t="shared" si="694"/>
        <v>#N/A</v>
      </c>
      <c r="JF94" s="43" t="e">
        <f t="shared" si="695"/>
        <v>#N/A</v>
      </c>
      <c r="JG94" s="43" t="e">
        <f t="shared" si="696"/>
        <v>#N/A</v>
      </c>
      <c r="JH94" s="43" t="e">
        <f t="shared" si="697"/>
        <v>#N/A</v>
      </c>
      <c r="JI94" s="43" t="e">
        <f t="shared" si="698"/>
        <v>#N/A</v>
      </c>
      <c r="JJ94" s="43" t="e">
        <f t="shared" si="699"/>
        <v>#N/A</v>
      </c>
      <c r="JK94" s="43" t="e">
        <f t="shared" si="700"/>
        <v>#N/A</v>
      </c>
      <c r="JL94" s="43" t="e">
        <f t="shared" si="701"/>
        <v>#N/A</v>
      </c>
      <c r="JM94" s="43" t="e">
        <f t="shared" si="702"/>
        <v>#N/A</v>
      </c>
      <c r="JN94" s="43" t="e">
        <f t="shared" si="703"/>
        <v>#N/A</v>
      </c>
      <c r="JO94" s="43" t="e">
        <f t="shared" si="704"/>
        <v>#N/A</v>
      </c>
      <c r="JP94" s="43" t="e">
        <f t="shared" si="705"/>
        <v>#N/A</v>
      </c>
      <c r="JQ94" s="43" t="e">
        <f t="shared" si="706"/>
        <v>#N/A</v>
      </c>
      <c r="JR94" s="43" t="e">
        <f t="shared" si="707"/>
        <v>#N/A</v>
      </c>
      <c r="JS94" s="43" t="e">
        <f t="shared" si="708"/>
        <v>#N/A</v>
      </c>
      <c r="JT94" s="43" t="e">
        <f t="shared" si="709"/>
        <v>#N/A</v>
      </c>
      <c r="JU94" s="43" t="e">
        <f t="shared" si="710"/>
        <v>#N/A</v>
      </c>
      <c r="JV94" s="47">
        <f t="shared" si="594"/>
        <v>3.4400000000000022</v>
      </c>
      <c r="JW94" s="36">
        <f t="shared" si="595"/>
        <v>0</v>
      </c>
      <c r="JX94" s="36">
        <f t="shared" si="596"/>
        <v>0</v>
      </c>
      <c r="JY94" s="36">
        <f t="shared" si="597"/>
        <v>0</v>
      </c>
      <c r="JZ94" s="36">
        <f t="shared" si="598"/>
        <v>0</v>
      </c>
      <c r="KA94" s="36">
        <f t="shared" si="599"/>
        <v>0</v>
      </c>
      <c r="KB94" s="36">
        <f t="shared" si="600"/>
        <v>0</v>
      </c>
      <c r="KC94" s="36">
        <f t="shared" si="601"/>
        <v>0</v>
      </c>
      <c r="KD94" s="36">
        <f t="shared" si="602"/>
        <v>0</v>
      </c>
      <c r="KE94" s="36">
        <f t="shared" si="603"/>
        <v>0</v>
      </c>
      <c r="KF94" s="36">
        <f t="shared" si="604"/>
        <v>0</v>
      </c>
      <c r="KG94" s="36">
        <f t="shared" si="605"/>
        <v>0</v>
      </c>
      <c r="KH94" s="36">
        <f t="shared" si="606"/>
        <v>0</v>
      </c>
      <c r="KI94" s="36">
        <f t="shared" si="607"/>
        <v>0</v>
      </c>
      <c r="KJ94" s="36">
        <f t="shared" si="608"/>
        <v>0</v>
      </c>
      <c r="KK94" s="36">
        <f t="shared" si="609"/>
        <v>0</v>
      </c>
      <c r="KL94" s="36">
        <f t="shared" si="610"/>
        <v>0</v>
      </c>
      <c r="KM94" s="36">
        <f t="shared" si="611"/>
        <v>0</v>
      </c>
      <c r="KN94" s="36">
        <f t="shared" si="612"/>
        <v>0</v>
      </c>
      <c r="KO94" s="36">
        <f t="shared" si="613"/>
        <v>0</v>
      </c>
      <c r="KP94" s="36">
        <f t="shared" si="614"/>
        <v>0</v>
      </c>
      <c r="KQ94" s="36">
        <f t="shared" si="615"/>
        <v>0</v>
      </c>
      <c r="KR94" s="47">
        <f t="shared" si="616"/>
        <v>3.4400000000000022</v>
      </c>
      <c r="KS94" s="1">
        <f t="shared" si="617"/>
        <v>1</v>
      </c>
      <c r="KT94" s="1">
        <f t="shared" si="618"/>
        <v>1</v>
      </c>
      <c r="KU94" s="1">
        <f t="shared" si="619"/>
        <v>1</v>
      </c>
      <c r="KV94" s="1">
        <f t="shared" si="620"/>
        <v>1</v>
      </c>
      <c r="KW94" s="1">
        <f t="shared" si="621"/>
        <v>1</v>
      </c>
      <c r="KX94" s="1">
        <f t="shared" si="622"/>
        <v>1</v>
      </c>
      <c r="KY94" s="1">
        <f t="shared" si="623"/>
        <v>1</v>
      </c>
      <c r="KZ94" s="1">
        <f t="shared" si="624"/>
        <v>1</v>
      </c>
      <c r="LA94" s="1">
        <f t="shared" si="625"/>
        <v>1</v>
      </c>
      <c r="LB94" s="1">
        <f t="shared" si="626"/>
        <v>1</v>
      </c>
      <c r="LC94" s="1">
        <f t="shared" si="627"/>
        <v>1</v>
      </c>
      <c r="LD94" s="1">
        <f t="shared" si="628"/>
        <v>1</v>
      </c>
      <c r="LE94" s="1">
        <f t="shared" si="629"/>
        <v>1</v>
      </c>
      <c r="LF94" s="1">
        <f t="shared" si="630"/>
        <v>1</v>
      </c>
      <c r="LG94" s="1">
        <f t="shared" si="631"/>
        <v>1</v>
      </c>
      <c r="LH94" s="1">
        <f t="shared" si="632"/>
        <v>1</v>
      </c>
      <c r="LI94" s="1">
        <f t="shared" si="633"/>
        <v>1</v>
      </c>
      <c r="LJ94" s="1">
        <f t="shared" si="634"/>
        <v>1</v>
      </c>
      <c r="LK94" s="1">
        <f t="shared" si="635"/>
        <v>1</v>
      </c>
      <c r="LL94" s="1">
        <f t="shared" si="636"/>
        <v>1</v>
      </c>
      <c r="LM94" s="1">
        <f t="shared" si="637"/>
        <v>1</v>
      </c>
      <c r="LN94" s="47">
        <f t="shared" si="638"/>
        <v>3.4400000000000022</v>
      </c>
      <c r="LO94" s="43">
        <f t="shared" si="639"/>
        <v>0</v>
      </c>
      <c r="LP94" s="43">
        <f t="shared" si="640"/>
        <v>0</v>
      </c>
      <c r="LQ94" s="43">
        <f t="shared" si="641"/>
        <v>0</v>
      </c>
      <c r="LR94" s="43">
        <f t="shared" si="642"/>
        <v>0</v>
      </c>
      <c r="LS94" s="43">
        <f t="shared" si="643"/>
        <v>0</v>
      </c>
      <c r="LT94" s="43">
        <f t="shared" si="644"/>
        <v>0</v>
      </c>
      <c r="LU94" s="43">
        <f t="shared" si="645"/>
        <v>0</v>
      </c>
      <c r="LV94" s="43">
        <f t="shared" si="646"/>
        <v>0</v>
      </c>
      <c r="LW94" s="43">
        <f t="shared" si="647"/>
        <v>0</v>
      </c>
      <c r="LX94" s="43">
        <f t="shared" si="648"/>
        <v>0</v>
      </c>
      <c r="LY94" s="43">
        <f t="shared" si="649"/>
        <v>0</v>
      </c>
      <c r="LZ94" s="43">
        <f t="shared" si="650"/>
        <v>0</v>
      </c>
      <c r="MA94" s="43">
        <f t="shared" si="651"/>
        <v>0</v>
      </c>
      <c r="MB94" s="43">
        <f t="shared" si="652"/>
        <v>0</v>
      </c>
      <c r="MC94" s="43">
        <f t="shared" si="653"/>
        <v>0</v>
      </c>
      <c r="MD94" s="43">
        <f t="shared" si="654"/>
        <v>0</v>
      </c>
      <c r="ME94" s="43">
        <f t="shared" si="655"/>
        <v>0</v>
      </c>
      <c r="MF94" s="43">
        <f t="shared" si="656"/>
        <v>0</v>
      </c>
      <c r="MG94" s="43">
        <f t="shared" si="657"/>
        <v>0</v>
      </c>
      <c r="MH94" s="43">
        <f t="shared" si="658"/>
        <v>0</v>
      </c>
      <c r="MI94" s="43">
        <f t="shared" si="659"/>
        <v>0</v>
      </c>
      <c r="MJ94" s="47">
        <f t="shared" si="660"/>
        <v>3.4400000000000022</v>
      </c>
      <c r="MK94" s="43" t="e">
        <f t="shared" si="500"/>
        <v>#N/A</v>
      </c>
      <c r="ML94" s="43" t="e">
        <f t="shared" si="711"/>
        <v>#N/A</v>
      </c>
      <c r="MM94" s="43" t="e">
        <f t="shared" si="712"/>
        <v>#N/A</v>
      </c>
      <c r="MN94" s="43" t="e">
        <f t="shared" si="713"/>
        <v>#N/A</v>
      </c>
      <c r="MO94" s="43" t="e">
        <f t="shared" si="714"/>
        <v>#N/A</v>
      </c>
      <c r="MP94" s="43" t="e">
        <f t="shared" si="715"/>
        <v>#N/A</v>
      </c>
      <c r="MQ94" s="43" t="e">
        <f t="shared" si="716"/>
        <v>#N/A</v>
      </c>
      <c r="MR94" s="43" t="e">
        <f t="shared" si="717"/>
        <v>#N/A</v>
      </c>
      <c r="MS94" s="43" t="e">
        <f t="shared" si="718"/>
        <v>#N/A</v>
      </c>
      <c r="MT94" s="43" t="e">
        <f t="shared" si="719"/>
        <v>#N/A</v>
      </c>
      <c r="MU94" s="43" t="e">
        <f t="shared" si="720"/>
        <v>#N/A</v>
      </c>
      <c r="MV94" s="43" t="e">
        <f t="shared" si="721"/>
        <v>#N/A</v>
      </c>
      <c r="MW94" s="43" t="e">
        <f t="shared" si="722"/>
        <v>#N/A</v>
      </c>
      <c r="MX94" s="43" t="e">
        <f t="shared" si="723"/>
        <v>#N/A</v>
      </c>
      <c r="MY94" s="43" t="e">
        <f t="shared" si="724"/>
        <v>#N/A</v>
      </c>
      <c r="MZ94" s="43" t="e">
        <f t="shared" si="725"/>
        <v>#N/A</v>
      </c>
      <c r="NA94" s="43" t="e">
        <f t="shared" si="726"/>
        <v>#N/A</v>
      </c>
      <c r="NB94" s="43" t="e">
        <f t="shared" si="727"/>
        <v>#N/A</v>
      </c>
      <c r="NC94" s="43" t="e">
        <f t="shared" si="728"/>
        <v>#N/A</v>
      </c>
      <c r="ND94" s="43" t="e">
        <f t="shared" si="729"/>
        <v>#N/A</v>
      </c>
      <c r="NE94" s="43" t="e">
        <f t="shared" si="730"/>
        <v>#N/A</v>
      </c>
      <c r="NF94" s="47">
        <f t="shared" si="661"/>
        <v>3.4400000000000022</v>
      </c>
      <c r="NG94" s="43">
        <f>IF(OY93=0,MIN('Drive Train'!$F$35-FQ93*$C$19*'Drive Train'!$F$39,NG93+$C$39)-$C$7,IF(LO93-1&lt;=0,0,IF($C$37=Motors!$C$30,MAX(MAX(NG$8:NG93)*-1,NG93-$C$39),MAX(0,MAX(NG$8:NG93)*-1,NG93-$C$39))))</f>
        <v>0</v>
      </c>
      <c r="NH94" s="43">
        <f>IF(OZ93=0,MIN('Drive Train'!$F$35-FR93*$C$19*'Drive Train'!$F$39,NH93+$C$39)-$C$7,IF(LP93-1&lt;=0,0,IF($C$37=Motors!$C$30,MAX(MAX(NH$8:NH93)*-1,NH93-$C$39),MAX(0,MAX(NH$8:NH93)*-1,NH93-$C$39))))</f>
        <v>0</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0</v>
      </c>
      <c r="NL94" s="43">
        <f>IF(PD93=0,MIN('Drive Train'!$F$35-FV93*$C$19*'Drive Train'!$F$39,NL93+$C$39)-$C$7,IF(LT93-1&lt;=0,0,IF($C$37=Motors!$C$30,MAX(MAX(NL$8:NL93)*-1,NL93-$C$39),MAX(0,MAX(NL$8:NL93)*-1,NL93-$C$39))))</f>
        <v>0</v>
      </c>
      <c r="NM94" s="43">
        <f>IF(PE93=0,MIN('Drive Train'!$F$35-FW93*$C$19*'Drive Train'!$F$39,NM93+$C$39)-$C$7,IF(LU93-1&lt;=0,0,IF($C$37=Motors!$C$30,MAX(MAX(NM$8:NM93)*-1,NM93-$C$39),MAX(0,MAX(NM$8:NM93)*-1,NM93-$C$39))))</f>
        <v>0</v>
      </c>
      <c r="NN94" s="43">
        <f>IF(PF93=0,MIN('Drive Train'!$F$35-FX93*$C$19*'Drive Train'!$F$39,NN93+$C$39)-$C$7,IF(LV93-1&lt;=0,0,IF($C$37=Motors!$C$30,MAX(MAX(NN$8:NN93)*-1,NN93-$C$39),MAX(0,MAX(NN$8:NN93)*-1,NN93-$C$39))))</f>
        <v>0</v>
      </c>
      <c r="NO94" s="43">
        <f>IF(PG93=0,MIN('Drive Train'!$F$35-FY93*$C$19*'Drive Train'!$F$39,NO93+$C$39)-$C$7,IF(LW93-1&lt;=0,0,IF($C$37=Motors!$C$30,MAX(MAX(NO$8:NO93)*-1,NO93-$C$39),MAX(0,MAX(NO$8:NO93)*-1,NO93-$C$39))))</f>
        <v>0</v>
      </c>
      <c r="NP94" s="43">
        <f>IF(PH93=0,MIN('Drive Train'!$F$35-FZ93*$C$19*'Drive Train'!$F$39,NP93+$C$39)-$C$7,IF(LX93-1&lt;=0,0,IF($C$37=Motors!$C$30,MAX(MAX(NP$8:NP93)*-1,NP93-$C$39),MAX(0,MAX(NP$8:NP93)*-1,NP93-$C$39))))</f>
        <v>0</v>
      </c>
      <c r="NQ94" s="43">
        <f>IF(PI93=0,MIN('Drive Train'!$F$35-GA93*$C$19*'Drive Train'!$F$39,NQ93+$C$39)-$C$7,IF(LY93-1&lt;=0,0,IF($C$37=Motors!$C$30,MAX(MAX(NQ$8:NQ93)*-1,NQ93-$C$39),MAX(0,MAX(NQ$8:NQ93)*-1,NQ93-$C$39))))</f>
        <v>0</v>
      </c>
      <c r="NR94" s="43">
        <f>IF(PJ93=0,MIN('Drive Train'!$F$35-GB93*$C$19*'Drive Train'!$F$39,NR93+$C$39)-$C$7,IF(LZ93-1&lt;=0,0,IF($C$37=Motors!$C$30,MAX(MAX(NR$8:NR93)*-1,NR93-$C$39),MAX(0,MAX(NR$8:NR93)*-1,NR93-$C$39))))</f>
        <v>0</v>
      </c>
      <c r="NS94" s="43">
        <f>IF(PK93=0,MIN('Drive Train'!$F$35-GC93*$C$19*'Drive Train'!$F$39,NS93+$C$39)-$C$7,IF(MA93-1&lt;=0,0,IF($C$37=Motors!$C$30,MAX(MAX(NS$8:NS93)*-1,NS93-$C$39),MAX(0,MAX(NS$8:NS93)*-1,NS93-$C$39))))</f>
        <v>0</v>
      </c>
      <c r="NT94" s="43">
        <f>IF(PL93=0,MIN('Drive Train'!$F$35-GD93*$C$19*'Drive Train'!$F$39,NT93+$C$39)-$C$7,IF(MB93-1&lt;=0,0,IF($C$37=Motors!$C$30,MAX(MAX(NT$8:NT93)*-1,NT93-$C$39),MAX(0,MAX(NT$8:NT93)*-1,NT93-$C$39))))</f>
        <v>0</v>
      </c>
      <c r="NU94" s="43">
        <f>IF(PM93=0,MIN('Drive Train'!$F$35-GE93*$C$19*'Drive Train'!$F$39,NU93+$C$39)-$C$7,IF(MC93-1&lt;=0,0,IF($C$37=Motors!$C$30,MAX(MAX(NU$8:NU93)*-1,NU93-$C$39),MAX(0,MAX(NU$8:NU93)*-1,NU93-$C$39))))</f>
        <v>0</v>
      </c>
      <c r="NV94" s="43">
        <f>IF(PN93=0,MIN('Drive Train'!$F$35-GF93*$C$19*'Drive Train'!$F$39,NV93+$C$39)-$C$7,IF(MD93-1&lt;=0,0,IF($C$37=Motors!$C$30,MAX(MAX(NV$8:NV93)*-1,NV93-$C$39),MAX(0,MAX(NV$8:NV93)*-1,NV93-$C$39))))</f>
        <v>0</v>
      </c>
      <c r="NW94" s="43">
        <f>IF(PO93=0,MIN('Drive Train'!$F$35-GG93*$C$19*'Drive Train'!$F$39,NW93+$C$39)-$C$7,IF(ME93-1&lt;=0,0,IF($C$37=Motors!$C$30,MAX(MAX(NW$8:NW93)*-1,NW93-$C$39),MAX(0,MAX(NW$8:NW93)*-1,NW93-$C$39))))</f>
        <v>0</v>
      </c>
      <c r="NX94" s="43">
        <f>IF(PP93=0,MIN('Drive Train'!$F$35-GH93*$C$19*'Drive Train'!$F$39,NX93+$C$39)-$C$7,IF(MF93-1&lt;=0,0,IF($C$37=Motors!$C$30,MAX(MAX(NX$8:NX93)*-1,NX93-$C$39),MAX(0,MAX(NX$8:NX93)*-1,NX93-$C$39))))</f>
        <v>0</v>
      </c>
      <c r="NY94" s="43">
        <f>IF(PQ93=0,MIN('Drive Train'!$F$35-GI93*$C$19*'Drive Train'!$F$39,NY93+$C$39)-$C$7,IF(MG93-1&lt;=0,0,IF($C$37=Motors!$C$30,MAX(MAX(NY$8:NY93)*-1,NY93-$C$39),MAX(0,MAX(NY$8:NY93)*-1,NY93-$C$39))))</f>
        <v>0</v>
      </c>
      <c r="NZ94" s="43">
        <f>IF(PR93=0,MIN('Drive Train'!$F$35-GJ93*$C$19*'Drive Train'!$F$39,NZ93+$C$39)-$C$7,IF(MH93-1&lt;=0,0,IF($C$37=Motors!$C$30,MAX(MAX(NZ$8:NZ93)*-1,NZ93-$C$39),MAX(0,MAX(NZ$8:NZ93)*-1,NZ93-$C$39))))</f>
        <v>0</v>
      </c>
      <c r="OA94" s="43">
        <f>IF(PS93=0,MIN('Drive Train'!$F$35-GK93*$C$19*'Drive Train'!$F$39,OA93+$C$39)-$C$7,IF(MI93-1&lt;=0,0,IF($C$37=Motors!$C$30,MAX(MAX(OA$8:OA93)*-1,OA93-$C$39),MAX(0,MAX(OA$8:OA93)*-1,OA93-$C$39))))</f>
        <v>0</v>
      </c>
      <c r="OB94" s="47">
        <f t="shared" si="662"/>
        <v>3.4400000000000022</v>
      </c>
      <c r="OC94" s="43">
        <f>'Drive Train'!$F$35-(FQ94*$C$13)*$C$19*'Drive Train'!$F$39</f>
        <v>12.4</v>
      </c>
      <c r="OD94" s="43">
        <f>'Drive Train'!$F$35-(FR94*$C$13)*$C$19*'Drive Train'!$F$39</f>
        <v>12.4</v>
      </c>
      <c r="OE94" s="43">
        <f>'Drive Train'!$F$35-(FS94*$C$13)*$C$19*'Drive Train'!$F$39</f>
        <v>12.4</v>
      </c>
      <c r="OF94" s="43">
        <f>'Drive Train'!$F$35-(FT94*$C$13)*$C$19*'Drive Train'!$F$39</f>
        <v>12.4</v>
      </c>
      <c r="OG94" s="43">
        <f>'Drive Train'!$F$35-(FU94*$C$13)*$C$19*'Drive Train'!$F$39</f>
        <v>12.4</v>
      </c>
      <c r="OH94" s="43">
        <f>'Drive Train'!$F$35-(FV94*$C$13)*$C$19*'Drive Train'!$F$39</f>
        <v>12.4</v>
      </c>
      <c r="OI94" s="43">
        <f>'Drive Train'!$F$35-(FW94*$C$13)*$C$19*'Drive Train'!$F$39</f>
        <v>12.4</v>
      </c>
      <c r="OJ94" s="43">
        <f>'Drive Train'!$F$35-(FX94*$C$13)*$C$19*'Drive Train'!$F$39</f>
        <v>12.4</v>
      </c>
      <c r="OK94" s="43">
        <f>'Drive Train'!$F$35-(FY94*$C$13)*$C$19*'Drive Train'!$F$39</f>
        <v>12.4</v>
      </c>
      <c r="OL94" s="43">
        <f>'Drive Train'!$F$35-(FZ94*$C$13)*$C$19*'Drive Train'!$F$39</f>
        <v>12.4</v>
      </c>
      <c r="OM94" s="43">
        <f>'Drive Train'!$F$35-(GA94*$C$13)*$C$19*'Drive Train'!$F$39</f>
        <v>12.4</v>
      </c>
      <c r="ON94" s="43">
        <f>'Drive Train'!$F$35-(GB94*$C$13)*$C$19*'Drive Train'!$F$39</f>
        <v>12.4</v>
      </c>
      <c r="OO94" s="43">
        <f>'Drive Train'!$F$35-(GC94*$C$13)*$C$19*'Drive Train'!$F$39</f>
        <v>12.4</v>
      </c>
      <c r="OP94" s="43">
        <f>'Drive Train'!$F$35-(GD94*$C$13)*$C$19*'Drive Train'!$F$39</f>
        <v>12.4</v>
      </c>
      <c r="OQ94" s="43">
        <f>'Drive Train'!$F$35-(GE94*$C$13)*$C$19*'Drive Train'!$F$39</f>
        <v>12.4</v>
      </c>
      <c r="OR94" s="43">
        <f>'Drive Train'!$F$35-(GF94*$C$13)*$C$19*'Drive Train'!$F$39</f>
        <v>12.4</v>
      </c>
      <c r="OS94" s="43">
        <f>'Drive Train'!$F$35-(GG94*$C$13)*$C$19*'Drive Train'!$F$39</f>
        <v>12.4</v>
      </c>
      <c r="OT94" s="43">
        <f>'Drive Train'!$F$35-(GH94*$C$13)*$C$19*'Drive Train'!$F$39</f>
        <v>12.4</v>
      </c>
      <c r="OU94" s="43">
        <f>'Drive Train'!$F$35-(GI94*$C$13)*$C$19*'Drive Train'!$F$39</f>
        <v>12.4</v>
      </c>
      <c r="OV94" s="43">
        <f>'Drive Train'!$F$35-(GJ94*$C$13)*$C$19*'Drive Train'!$F$39</f>
        <v>12.4</v>
      </c>
      <c r="OW94" s="43">
        <f>'Drive Train'!$F$35-(GK94*$C$13)*$C$19*'Drive Train'!$F$39</f>
        <v>12.4</v>
      </c>
      <c r="OX94" s="47">
        <f t="shared" si="663"/>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190">
        <f t="shared" si="664"/>
        <v>3.4400000000000022</v>
      </c>
      <c r="PU94" s="43">
        <f t="shared" si="665"/>
        <v>15.29521453649356</v>
      </c>
      <c r="PV94" s="43">
        <f t="shared" si="666"/>
        <v>22.900200336135644</v>
      </c>
      <c r="PW94" s="43">
        <f t="shared" si="667"/>
        <v>19.659205245198354</v>
      </c>
      <c r="PX94" s="43">
        <f t="shared" si="668"/>
        <v>15.922362554936914</v>
      </c>
      <c r="PY94" s="43">
        <f t="shared" si="669"/>
        <v>13.997470007769731</v>
      </c>
      <c r="PZ94" s="43">
        <f t="shared" si="670"/>
        <v>12.208295022960858</v>
      </c>
      <c r="QA94" s="43">
        <f t="shared" si="671"/>
        <v>11.812774381794295</v>
      </c>
      <c r="QB94" s="43">
        <f t="shared" si="672"/>
        <v>11.153060367918922</v>
      </c>
      <c r="QC94" s="43">
        <f t="shared" si="673"/>
        <v>10.945422930559467</v>
      </c>
      <c r="QD94" s="43">
        <f t="shared" si="674"/>
        <v>10.744299234348867</v>
      </c>
      <c r="QE94" s="43">
        <f t="shared" si="675"/>
        <v>10.598935127087987</v>
      </c>
      <c r="QF94" s="43">
        <f t="shared" si="676"/>
        <v>14.547056930631658</v>
      </c>
      <c r="QG94" s="43">
        <f t="shared" si="677"/>
        <v>14.869846649016338</v>
      </c>
      <c r="QH94" s="43">
        <f t="shared" si="678"/>
        <v>15.34277343263344</v>
      </c>
      <c r="QI94" s="43">
        <f t="shared" si="679"/>
        <v>15.225720822529869</v>
      </c>
      <c r="QJ94" s="43">
        <f t="shared" si="680"/>
        <v>15.866407696386977</v>
      </c>
      <c r="QK94" s="43">
        <f t="shared" si="681"/>
        <v>16.23173898600314</v>
      </c>
      <c r="QL94" s="43">
        <f t="shared" si="682"/>
        <v>16.322777686005129</v>
      </c>
      <c r="QM94" s="43">
        <f t="shared" si="683"/>
        <v>16.11264101882972</v>
      </c>
      <c r="QN94" s="43">
        <f t="shared" si="684"/>
        <v>16.187403996628273</v>
      </c>
      <c r="QO94" s="43">
        <f t="shared" si="685"/>
        <v>16.005121974387158</v>
      </c>
      <c r="QP94" s="47">
        <f t="shared" si="686"/>
        <v>3.4400000000000022</v>
      </c>
      <c r="QQ94" s="43">
        <f t="shared" si="501"/>
        <v>0</v>
      </c>
      <c r="QR94" s="43">
        <f t="shared" si="502"/>
        <v>0</v>
      </c>
      <c r="QS94" s="43">
        <f t="shared" si="503"/>
        <v>0</v>
      </c>
      <c r="QT94" s="43">
        <f t="shared" si="504"/>
        <v>0</v>
      </c>
      <c r="QU94" s="43">
        <f t="shared" si="505"/>
        <v>0</v>
      </c>
      <c r="QV94" s="43">
        <f t="shared" si="506"/>
        <v>0</v>
      </c>
      <c r="QW94" s="43">
        <f t="shared" si="507"/>
        <v>0</v>
      </c>
      <c r="QX94" s="43">
        <f t="shared" si="508"/>
        <v>0</v>
      </c>
      <c r="QY94" s="43">
        <f t="shared" si="509"/>
        <v>0</v>
      </c>
      <c r="QZ94" s="43">
        <f t="shared" si="510"/>
        <v>0</v>
      </c>
      <c r="RA94" s="43">
        <f t="shared" si="511"/>
        <v>0</v>
      </c>
      <c r="RB94" s="43">
        <f t="shared" si="512"/>
        <v>0</v>
      </c>
      <c r="RC94" s="43">
        <f t="shared" si="513"/>
        <v>0</v>
      </c>
      <c r="RD94" s="43">
        <f t="shared" si="514"/>
        <v>0</v>
      </c>
      <c r="RE94" s="43">
        <f t="shared" si="515"/>
        <v>0</v>
      </c>
      <c r="RF94" s="43">
        <f t="shared" si="516"/>
        <v>0</v>
      </c>
      <c r="RG94" s="43">
        <f t="shared" si="517"/>
        <v>0</v>
      </c>
      <c r="RH94" s="43">
        <f t="shared" si="518"/>
        <v>0</v>
      </c>
      <c r="RI94" s="43">
        <f t="shared" si="519"/>
        <v>0</v>
      </c>
      <c r="RJ94" s="43">
        <f t="shared" si="520"/>
        <v>0</v>
      </c>
      <c r="RK94" s="43">
        <f t="shared" si="521"/>
        <v>0</v>
      </c>
      <c r="RL94" s="47">
        <f t="shared" si="687"/>
        <v>3.4400000000000022</v>
      </c>
      <c r="RM94" s="2">
        <f>IF(AND(LO94&gt;=LO$6*'Drive Train'!$AA$52,LO94&lt;=LO$6*'Drive Train'!$AA$53,KS94=0,JW94=0,EU94&gt;0),$C$17,0)</f>
        <v>0</v>
      </c>
      <c r="RN94" s="2">
        <f>IF(AND(LP94&gt;=LP$6*'Drive Train'!$AA$52,LP94&lt;=LP$6*'Drive Train'!$AA$53,KT94=0,JX94=0,EV94&gt;0),$C$17,0)</f>
        <v>0</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v>
      </c>
      <c r="RY94" s="2">
        <f>IF(AND(MA94&gt;=MA$6*'Drive Train'!$AA$52,MA94&lt;=MA$6*'Drive Train'!$AA$53,LE94=0,KI94=0,FG94&gt;0),$C$17,0)</f>
        <v>0</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688"/>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v>
      </c>
      <c r="SL94" s="2">
        <f>IF(AND(EX94&lt;0,KV94=0,LR94&gt;=LR$6*'Drive Train'!$AA$52,LR94&lt;=LR$6*'Drive Train'!$AA$53,PB94=1,JZ94=0),$C$17,0)</f>
        <v>0</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689"/>
        <v>3.4400000000000022</v>
      </c>
    </row>
    <row r="95" spans="2:524" ht="55.2" x14ac:dyDescent="0.3">
      <c r="B95"/>
      <c r="C95" s="65" t="s">
        <v>71</v>
      </c>
      <c r="D95" s="66"/>
      <c r="E95" s="12">
        <f>E45</f>
        <v>5.9999999999999991</v>
      </c>
      <c r="F95" s="13">
        <v>0</v>
      </c>
      <c r="G95" s="13">
        <v>0</v>
      </c>
      <c r="H95" s="13">
        <v>0</v>
      </c>
      <c r="I95" s="221">
        <v>0</v>
      </c>
      <c r="J95" s="228">
        <f>C16</f>
        <v>93</v>
      </c>
      <c r="K95" s="54">
        <v>0</v>
      </c>
      <c r="L95" s="228">
        <v>0</v>
      </c>
      <c r="M95" s="54">
        <v>6.9</v>
      </c>
      <c r="N95" s="231">
        <f>F45</f>
        <v>3</v>
      </c>
      <c r="O95" s="232">
        <f>'Drive Train'!F29*VLOOKUP('Drive Train'!$AK$17,$E$98:$F$99,2,FALSE)</f>
        <v>10</v>
      </c>
      <c r="R95" s="49">
        <f t="shared" si="52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47">
        <f t="shared" si="523"/>
        <v>3.4800000000000022</v>
      </c>
      <c r="AO95" s="36">
        <f>LO95*12*60/(PI() * 'Drive Train'!$F$15)/S$6*ABS(S95)</f>
        <v>0</v>
      </c>
      <c r="AP95" s="36">
        <f>LP95*12*60/(PI() * 'Drive Train'!$F$15)/T$6*ABS(T95)</f>
        <v>0</v>
      </c>
      <c r="AQ95" s="36">
        <f>LQ95*12*60/(PI() * 'Drive Train'!$F$15)/U$6*ABS(U95)</f>
        <v>0</v>
      </c>
      <c r="AR95" s="36">
        <f>LR95*12*60/(PI() * 'Drive Train'!$F$15)/V$6*ABS(V95)</f>
        <v>0</v>
      </c>
      <c r="AS95" s="36">
        <f>LS95*12*60/(PI() * 'Drive Train'!$F$15)/W$6*ABS(W95)</f>
        <v>0</v>
      </c>
      <c r="AT95" s="36">
        <f>LT95*12*60/(PI() * 'Drive Train'!$F$15)/X$6*ABS(X95)</f>
        <v>0</v>
      </c>
      <c r="AU95" s="36">
        <f>LU95*12*60/(PI() * 'Drive Train'!$F$15)/Y$6*ABS(Y95)</f>
        <v>0</v>
      </c>
      <c r="AV95" s="36">
        <f>LV95*12*60/(PI() * 'Drive Train'!$F$15)/Z$6*ABS(Z95)</f>
        <v>0</v>
      </c>
      <c r="AW95" s="36">
        <f>LW95*12*60/(PI() * 'Drive Train'!$F$15)/AA$6*ABS(AA95)</f>
        <v>0</v>
      </c>
      <c r="AX95" s="36">
        <f>LX95*12*60/(PI() * 'Drive Train'!$F$15)/AB$6*ABS(AB95)</f>
        <v>0</v>
      </c>
      <c r="AY95" s="36">
        <f>LY95*12*60/(PI() * 'Drive Train'!$F$15)/AC$6*ABS(AC95)</f>
        <v>0</v>
      </c>
      <c r="AZ95" s="36">
        <f>LZ95*12*60/(PI() * 'Drive Train'!$F$15)/AD$6*ABS(AD95)</f>
        <v>0</v>
      </c>
      <c r="BA95" s="36">
        <f>MA95*12*60/(PI() * 'Drive Train'!$F$15)/AE$6*ABS(AE95)</f>
        <v>0</v>
      </c>
      <c r="BB95" s="36">
        <f>MB95*12*60/(PI() * 'Drive Train'!$F$15)/AF$6*ABS(AF95)</f>
        <v>0</v>
      </c>
      <c r="BC95" s="36">
        <f>MC95*12*60/(PI() * 'Drive Train'!$F$15)/AG$6*ABS(AG95)</f>
        <v>0</v>
      </c>
      <c r="BD95" s="36">
        <f>MD95*12*60/(PI() * 'Drive Train'!$F$15)/AH$6*ABS(AH95)</f>
        <v>0</v>
      </c>
      <c r="BE95" s="36">
        <f>ME95*12*60/(PI() * 'Drive Train'!$F$15)/AI$6*ABS(AI95)</f>
        <v>0</v>
      </c>
      <c r="BF95" s="36">
        <f>MF95*12*60/(PI() * 'Drive Train'!$F$15)/AJ$6*ABS(AJ95)</f>
        <v>0</v>
      </c>
      <c r="BG95" s="36">
        <f>MG95*12*60/(PI() * 'Drive Train'!$F$15)/AK$6*ABS(AK95)</f>
        <v>0</v>
      </c>
      <c r="BH95" s="36">
        <f>MH95*12*60/(PI() * 'Drive Train'!$F$15)/AL$6*ABS(AL95)</f>
        <v>0</v>
      </c>
      <c r="BI95" s="36">
        <f>MI95*12*60/(PI() * 'Drive Train'!$F$15)/AM$6*ABS(AM95)</f>
        <v>0</v>
      </c>
      <c r="BJ95" s="47">
        <f t="shared" si="455"/>
        <v>3.4800000000000022</v>
      </c>
      <c r="BK95" s="2">
        <f>IF(OR(KS94=1,AND($C$37=Motors!$C$32,OY94=1)),0,IF(NG95=0,-(CG94+$C$15)/($C$14-$C$15)*$C$12,($C$11*S95-AO95)/($C$11*S95)*$C$12*S95))</f>
        <v>0</v>
      </c>
      <c r="BL95" s="2">
        <f>IF(OR(KT94=1,AND($C$37=Motors!$C$32,OZ94=1)),0,IF(NH95=0,-(CH94+$C$15)/($C$14-$C$15)*$C$12,($C$11*T95-AP95)/($C$11*T95)*$C$12*T95))</f>
        <v>0</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v>
      </c>
      <c r="BQ95" s="2">
        <f>IF(OR(KY94=1,AND($C$37=Motors!$C$32,PE94=1)),0,IF(NM95=0,-(CM94+$C$15)/($C$14-$C$15)*$C$12,($C$11*Y95-AU95)/($C$11*Y95)*$C$12*Y95))</f>
        <v>0</v>
      </c>
      <c r="BR95" s="2">
        <f>IF(OR(KZ94=1,AND($C$37=Motors!$C$32,PF94=1)),0,IF(NN95=0,-(CN94+$C$15)/($C$14-$C$15)*$C$12,($C$11*Z95-AV95)/($C$11*Z95)*$C$12*Z95))</f>
        <v>0</v>
      </c>
      <c r="BS95" s="2">
        <f>IF(OR(LA94=1,AND($C$37=Motors!$C$32,PG94=1)),0,IF(NO95=0,-(CO94+$C$15)/($C$14-$C$15)*$C$12,($C$11*AA95-AW95)/($C$11*AA95)*$C$12*AA95))</f>
        <v>0</v>
      </c>
      <c r="BT95" s="2">
        <f>IF(OR(LB94=1,AND($C$37=Motors!$C$32,PH94=1)),0,IF(NP95=0,-(CP94+$C$15)/($C$14-$C$15)*$C$12,($C$11*AB95-AX95)/($C$11*AB95)*$C$12*AB95))</f>
        <v>0</v>
      </c>
      <c r="BU95" s="2">
        <f>IF(OR(LC94=1,AND($C$37=Motors!$C$32,PI94=1)),0,IF(NQ95=0,-(CQ94+$C$15)/($C$14-$C$15)*$C$12,($C$11*AC95-AY95)/($C$11*AC95)*$C$12*AC95))</f>
        <v>0</v>
      </c>
      <c r="BV95" s="2">
        <f>IF(OR(LD94=1,AND($C$37=Motors!$C$32,PJ94=1)),0,IF(NR95=0,-(CR94+$C$15)/($C$14-$C$15)*$C$12,($C$11*AD95-AZ95)/($C$11*AD95)*$C$12*AD95))</f>
        <v>0</v>
      </c>
      <c r="BW95" s="2">
        <f>IF(OR(LE94=1,AND($C$37=Motors!$C$32,PK94=1)),0,IF(NS95=0,-(CS94+$C$15)/($C$14-$C$15)*$C$12,($C$11*AE95-BA95)/($C$11*AE95)*$C$12*AE95))</f>
        <v>0</v>
      </c>
      <c r="BX95" s="2">
        <f>IF(OR(LF94=1,AND($C$37=Motors!$C$32,PL94=1)),0,IF(NT95=0,-(CT94+$C$15)/($C$14-$C$15)*$C$12,($C$11*AF95-BB95)/($C$11*AF95)*$C$12*AF95))</f>
        <v>0</v>
      </c>
      <c r="BY95" s="2">
        <f>IF(OR(LG94=1,AND($C$37=Motors!$C$32,PM94=1)),0,IF(NU95=0,-(CU94+$C$15)/($C$14-$C$15)*$C$12,($C$11*AG95-BC95)/($C$11*AG95)*$C$12*AG95))</f>
        <v>0</v>
      </c>
      <c r="BZ95" s="2">
        <f>IF(OR(LH94=1,AND($C$37=Motors!$C$32,PN94=1)),0,IF(NV95=0,-(CV94+$C$15)/($C$14-$C$15)*$C$12,($C$11*AH95-BD95)/($C$11*AH95)*$C$12*AH95))</f>
        <v>0</v>
      </c>
      <c r="CA95" s="2">
        <f>IF(OR(LI94=1,AND($C$37=Motors!$C$32,PO94=1)),0,IF(NW95=0,-(CW94+$C$15)/($C$14-$C$15)*$C$12,($C$11*AI95-BE95)/($C$11*AI95)*$C$12*AI95))</f>
        <v>0</v>
      </c>
      <c r="CB95" s="2">
        <f>IF(OR(LJ94=1,AND($C$37=Motors!$C$32,PP94=1)),0,IF(NX95=0,-(CX94+$C$15)/($C$14-$C$15)*$C$12,($C$11*AJ95-BF95)/($C$11*AJ95)*$C$12*AJ95))</f>
        <v>0</v>
      </c>
      <c r="CC95" s="2">
        <f>IF(OR(LK94=1,AND($C$37=Motors!$C$32,PQ94=1)),0,IF(NY95=0,-(CY94+$C$15)/($C$14-$C$15)*$C$12,($C$11*AK95-BG95)/($C$11*AK95)*$C$12*AK95))</f>
        <v>0</v>
      </c>
      <c r="CD95" s="2">
        <f>IF(OR(LL94=1,AND($C$37=Motors!$C$32,PR94=1)),0,IF(NZ95=0,-(CZ94+$C$15)/($C$14-$C$15)*$C$12,($C$11*AL95-BH95)/($C$11*AL95)*$C$12*AL95))</f>
        <v>0</v>
      </c>
      <c r="CE95" s="2">
        <f>IF(OR(LM94=1,AND($C$37=Motors!$C$32,PS94=1)),0,IF(OA95=0,-(DA94+$C$15)/($C$14-$C$15)*$C$12,($C$11*AM95-BI95)/($C$11*AM95)*$C$12*AM95))</f>
        <v>0</v>
      </c>
      <c r="CF95" s="47">
        <f t="shared" si="456"/>
        <v>3.4800000000000022</v>
      </c>
      <c r="CG95" s="43">
        <f>IF(AND(KS94=1,OY94=1),0,ABS(BK95/$C$12*($C$14-$C$15)+$C$15) *'Drive Train'!$AA$49 + CG94*(1-'Drive Train'!$AA$49))</f>
        <v>0</v>
      </c>
      <c r="CH95" s="43">
        <f>IF(AND(KT94=1,OZ94=1),0,ABS(BL95/$C$12*($C$14-$C$15)+$C$15) *'Drive Train'!$AA$49 + CH94*(1-'Drive Train'!$AA$49))</f>
        <v>0</v>
      </c>
      <c r="CI95" s="43">
        <f>IF(AND(KU94=1,PA94=1),0,ABS(BM95/$C$12*($C$14-$C$15)+$C$15) *'Drive Train'!$AA$49 + CI94*(1-'Drive Train'!$AA$49))</f>
        <v>0</v>
      </c>
      <c r="CJ95" s="43">
        <f>IF(AND(KV94=1,PB94=1),0,ABS(BN95/$C$12*($C$14-$C$15)+$C$15) *'Drive Train'!$AA$49 + CJ94*(1-'Drive Train'!$AA$49))</f>
        <v>0</v>
      </c>
      <c r="CK95" s="43">
        <f>IF(AND(KW94=1,PC94=1),0,ABS(BO95/$C$12*($C$14-$C$15)+$C$15) *'Drive Train'!$AA$49 + CK94*(1-'Drive Train'!$AA$49))</f>
        <v>0</v>
      </c>
      <c r="CL95" s="43">
        <f>IF(AND(KX94=1,PD94=1),0,ABS(BP95/$C$12*($C$14-$C$15)+$C$15) *'Drive Train'!$AA$49 + CL94*(1-'Drive Train'!$AA$49))</f>
        <v>0</v>
      </c>
      <c r="CM95" s="43">
        <f>IF(AND(KY94=1,PE94=1),0,ABS(BQ95/$C$12*($C$14-$C$15)+$C$15) *'Drive Train'!$AA$49 + CM94*(1-'Drive Train'!$AA$49))</f>
        <v>0</v>
      </c>
      <c r="CN95" s="43">
        <f>IF(AND(KZ94=1,PF94=1),0,ABS(BR95/$C$12*($C$14-$C$15)+$C$15) *'Drive Train'!$AA$49 + CN94*(1-'Drive Train'!$AA$49))</f>
        <v>0</v>
      </c>
      <c r="CO95" s="43">
        <f>IF(AND(LA94=1,PG94=1),0,ABS(BS95/$C$12*($C$14-$C$15)+$C$15) *'Drive Train'!$AA$49 + CO94*(1-'Drive Train'!$AA$49))</f>
        <v>0</v>
      </c>
      <c r="CP95" s="43">
        <f>IF(AND(LB94=1,PH94=1),0,ABS(BT95/$C$12*($C$14-$C$15)+$C$15) *'Drive Train'!$AA$49 + CP94*(1-'Drive Train'!$AA$49))</f>
        <v>0</v>
      </c>
      <c r="CQ95" s="43">
        <f>IF(AND(LC94=1,PI94=1),0,ABS(BU95/$C$12*($C$14-$C$15)+$C$15) *'Drive Train'!$AA$49 + CQ94*(1-'Drive Train'!$AA$49))</f>
        <v>0</v>
      </c>
      <c r="CR95" s="43">
        <f>IF(AND(LD94=1,PJ94=1),0,ABS(BV95/$C$12*($C$14-$C$15)+$C$15) *'Drive Train'!$AA$49 + CR94*(1-'Drive Train'!$AA$49))</f>
        <v>0</v>
      </c>
      <c r="CS95" s="43">
        <f>IF(AND(LE94=1,PK94=1),0,ABS(BW95/$C$12*($C$14-$C$15)+$C$15) *'Drive Train'!$AA$49 + CS94*(1-'Drive Train'!$AA$49))</f>
        <v>0</v>
      </c>
      <c r="CT95" s="43">
        <f>IF(AND(LF94=1,PL94=1),0,ABS(BX95/$C$12*($C$14-$C$15)+$C$15) *'Drive Train'!$AA$49 + CT94*(1-'Drive Train'!$AA$49))</f>
        <v>0</v>
      </c>
      <c r="CU95" s="43">
        <f>IF(AND(LG94=1,PM94=1),0,ABS(BY95/$C$12*($C$14-$C$15)+$C$15) *'Drive Train'!$AA$49 + CU94*(1-'Drive Train'!$AA$49))</f>
        <v>0</v>
      </c>
      <c r="CV95" s="43">
        <f>IF(AND(LH94=1,PN94=1),0,ABS(BZ95/$C$12*($C$14-$C$15)+$C$15) *'Drive Train'!$AA$49 + CV94*(1-'Drive Train'!$AA$49))</f>
        <v>0</v>
      </c>
      <c r="CW95" s="43">
        <f>IF(AND(LI94=1,PO94=1),0,ABS(CA95/$C$12*($C$14-$C$15)+$C$15) *'Drive Train'!$AA$49 + CW94*(1-'Drive Train'!$AA$49))</f>
        <v>0</v>
      </c>
      <c r="CX95" s="43">
        <f>IF(AND(LJ94=1,PP94=1),0,ABS(CB95/$C$12*($C$14-$C$15)+$C$15) *'Drive Train'!$AA$49 + CX94*(1-'Drive Train'!$AA$49))</f>
        <v>0</v>
      </c>
      <c r="CY95" s="43">
        <f>IF(AND(LK94=1,PQ94=1),0,ABS(CC95/$C$12*($C$14-$C$15)+$C$15) *'Drive Train'!$AA$49 + CY94*(1-'Drive Train'!$AA$49))</f>
        <v>0</v>
      </c>
      <c r="CZ95" s="43">
        <f>IF(AND(LL94=1,PR94=1),0,ABS(CD95/$C$12*($C$14-$C$15)+$C$15) *'Drive Train'!$AA$49 + CZ94*(1-'Drive Train'!$AA$49))</f>
        <v>0</v>
      </c>
      <c r="DA95" s="43">
        <f>IF(AND(LM94=1,PS94=1),0,ABS(CE95/$C$12*($C$14-$C$15)+$C$15) *'Drive Train'!$AA$49 + DA94*(1-'Drive Train'!$AA$49))</f>
        <v>0</v>
      </c>
      <c r="DB95" s="47">
        <f t="shared" si="524"/>
        <v>3.4800000000000022</v>
      </c>
      <c r="DC95" s="43">
        <f t="shared" si="457"/>
        <v>0</v>
      </c>
      <c r="DD95" s="43">
        <f t="shared" si="458"/>
        <v>0</v>
      </c>
      <c r="DE95" s="43">
        <f t="shared" si="459"/>
        <v>0</v>
      </c>
      <c r="DF95" s="43">
        <f t="shared" si="460"/>
        <v>0</v>
      </c>
      <c r="DG95" s="43">
        <f t="shared" si="461"/>
        <v>0</v>
      </c>
      <c r="DH95" s="43">
        <f t="shared" si="462"/>
        <v>0</v>
      </c>
      <c r="DI95" s="43">
        <f t="shared" si="463"/>
        <v>0</v>
      </c>
      <c r="DJ95" s="43">
        <f t="shared" si="464"/>
        <v>0</v>
      </c>
      <c r="DK95" s="43">
        <f t="shared" si="465"/>
        <v>0</v>
      </c>
      <c r="DL95" s="43">
        <f t="shared" si="466"/>
        <v>0</v>
      </c>
      <c r="DM95" s="43">
        <f t="shared" si="467"/>
        <v>0</v>
      </c>
      <c r="DN95" s="43">
        <f t="shared" si="468"/>
        <v>0</v>
      </c>
      <c r="DO95" s="43">
        <f t="shared" si="469"/>
        <v>0</v>
      </c>
      <c r="DP95" s="43">
        <f t="shared" si="470"/>
        <v>0</v>
      </c>
      <c r="DQ95" s="43">
        <f t="shared" si="471"/>
        <v>0</v>
      </c>
      <c r="DR95" s="43">
        <f t="shared" si="472"/>
        <v>0</v>
      </c>
      <c r="DS95" s="43">
        <f t="shared" si="473"/>
        <v>0</v>
      </c>
      <c r="DT95" s="43">
        <f t="shared" si="474"/>
        <v>0</v>
      </c>
      <c r="DU95" s="43">
        <f t="shared" si="475"/>
        <v>0</v>
      </c>
      <c r="DV95" s="43">
        <f t="shared" si="476"/>
        <v>0</v>
      </c>
      <c r="DW95" s="43">
        <f t="shared" si="477"/>
        <v>0</v>
      </c>
      <c r="DX95" s="47">
        <f t="shared" si="525"/>
        <v>3.4800000000000022</v>
      </c>
      <c r="DY95" s="2">
        <f>IF(OY95=0,($C$23/0.4536*IF(ISNA(MK94),'Drive Train'!$F$16,'Drive Train'!$F$17)*4.448*$C$24*S$6)*SIGN(BK95),BK95)</f>
        <v>0</v>
      </c>
      <c r="DZ95" s="2">
        <f>IF(OZ95=0,($C$23/0.4536*IF(ISNA(ML94),'Drive Train'!$F$16,'Drive Train'!$F$17)*4.448*$C$24*$C$21*T$6)*SIGN(BL95),BL95)</f>
        <v>0</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0</v>
      </c>
      <c r="EE95" s="2">
        <f>IF(PE95=0,($C$23/0.4536*IF(ISNA(MQ94),'Drive Train'!$F$16,'Drive Train'!$F$17)*4.448*$C$24*$C$21*Y$6)*SIGN(BQ95),BQ95)</f>
        <v>0</v>
      </c>
      <c r="EF95" s="2">
        <f>IF(PF95=0,($C$23/0.4536*IF(ISNA(MR94),'Drive Train'!$F$16,'Drive Train'!$F$17)*4.448*$C$24*$C$21*Z$6)*SIGN(BR95),BR95)</f>
        <v>0</v>
      </c>
      <c r="EG95" s="2">
        <f>IF(PG95=0,($C$23/0.4536*IF(ISNA(MS94),'Drive Train'!$F$16,'Drive Train'!$F$17)*4.448*$C$24*$C$21*AA$6)*SIGN(BS95),BS95)</f>
        <v>0</v>
      </c>
      <c r="EH95" s="2">
        <f>IF(PH95=0,($C$23/0.4536*IF(ISNA(MT94),'Drive Train'!$F$16,'Drive Train'!$F$17)*4.448*$C$24*$C$21*AB$6)*SIGN(BT95),BT95)</f>
        <v>0</v>
      </c>
      <c r="EI95" s="2">
        <f>IF(PI95=0,($C$23/0.4536*IF(ISNA(MU94),'Drive Train'!$F$16,'Drive Train'!$F$17)*4.448*$C$24*$C$21*AC$6)*SIGN(BU95),BU95)</f>
        <v>0</v>
      </c>
      <c r="EJ95" s="2">
        <f>IF(PJ95=0,($C$23/0.4536*IF(ISNA(MV94),'Drive Train'!$F$16,'Drive Train'!$F$17)*4.448*$C$24*$C$21*AD$6)*SIGN(BV95),BV95)</f>
        <v>0</v>
      </c>
      <c r="EK95" s="2">
        <f>IF(PK95=0,($C$23/0.4536*IF(ISNA(MW94),'Drive Train'!$F$16,'Drive Train'!$F$17)*4.448*$C$24*$C$21*AE$6)*SIGN(BW95),BW95)</f>
        <v>0</v>
      </c>
      <c r="EL95" s="2">
        <f>IF(PL95=0,($C$23/0.4536*IF(ISNA(MX94),'Drive Train'!$F$16,'Drive Train'!$F$17)*4.448*$C$24*$C$21*AF$6)*SIGN(BX95),BX95)</f>
        <v>0</v>
      </c>
      <c r="EM95" s="2">
        <f>IF(PM95=0,($C$23/0.4536*IF(ISNA(MY94),'Drive Train'!$F$16,'Drive Train'!$F$17)*4.448*$C$24*$C$21*AG$6)*SIGN(BY95),BY95)</f>
        <v>0</v>
      </c>
      <c r="EN95" s="2">
        <f>IF(PN95=0,($C$23/0.4536*IF(ISNA(MZ94),'Drive Train'!$F$16,'Drive Train'!$F$17)*4.448*$C$24*$C$21*AH$6)*SIGN(BZ95),BZ95)</f>
        <v>0</v>
      </c>
      <c r="EO95" s="2">
        <f>IF(PO95=0,($C$23/0.4536*IF(ISNA(NA94),'Drive Train'!$F$16,'Drive Train'!$F$17)*4.448*$C$24*$C$21*AI$6)*SIGN(CA95),CA95)</f>
        <v>0</v>
      </c>
      <c r="EP95" s="2">
        <f>IF(PP95=0,($C$23/0.4536*IF(ISNA(NB94),'Drive Train'!$F$16,'Drive Train'!$F$17)*4.448*$C$24*$C$21*AJ$6)*SIGN(CB95),CB95)</f>
        <v>0</v>
      </c>
      <c r="EQ95" s="2">
        <f>IF(PQ95=0,($C$23/0.4536*IF(ISNA(NC94),'Drive Train'!$F$16,'Drive Train'!$F$17)*4.448*$C$24*$C$21*AK$6)*SIGN(CC95),CC95)</f>
        <v>0</v>
      </c>
      <c r="ER95" s="2">
        <f>IF(PR95=0,($C$23/0.4536*IF(ISNA(ND94),'Drive Train'!$F$16,'Drive Train'!$F$17)*4.448*$C$24*$C$21*AL$6)*SIGN(CD95),CD95)</f>
        <v>0</v>
      </c>
      <c r="ES95" s="2">
        <f>IF(PS95=0,($C$23/0.4536*IF(ISNA(NE94),'Drive Train'!$F$16,'Drive Train'!$F$17)*4.448*$C$24*$C$21*AM$6)*SIGN(CE95),CE95)</f>
        <v>0</v>
      </c>
      <c r="ET95" s="47">
        <f t="shared" si="478"/>
        <v>3.4800000000000022</v>
      </c>
      <c r="EU95" s="2">
        <f>MAX(MIN(IF(AND(OY94=1,NG95&lt;0),-1,1)*(DC95-$C$15)/($C$14-$C$15)*$C$12*$C$21-$C$33*LO95/AO$6 -  OY94*$C$33/$C$21,DY94/$C$19),MAX(EU$8:EU94)*-1)</f>
        <v>-0.84420937587075306</v>
      </c>
      <c r="EV95" s="2">
        <f>MAX(MIN(IF(AND(OZ94=1,NH95&lt;0),-1,1)*(DD95-$C$15)/($C$14-$C$15)*$C$12*$C$21-$C$33*LP95/AP$6 -  OZ94*$C$33/$C$21,DZ94/$C$19),MAX(EV$8:EV94)*-1)</f>
        <v>-0.84420937587075306</v>
      </c>
      <c r="EW95" s="2">
        <f>MAX(MIN(IF(AND(PA94=1,NI95&lt;0),-1,1)*(DE95-$C$15)/($C$14-$C$15)*$C$12*$C$21-$C$33*LQ95/AQ$6 -  PA94*$C$33/$C$21,EA94/$C$19),MAX(EW$8:EW94)*-1)</f>
        <v>-0.84420937587075306</v>
      </c>
      <c r="EX95" s="2">
        <f>MAX(MIN(IF(AND(PB94=1,NJ95&lt;0),-1,1)*(DF95-$C$15)/($C$14-$C$15)*$C$12*$C$21-$C$33*LR95/AR$6 -  PB94*$C$33/$C$21,EB94/$C$19),MAX(EX$8:EX94)*-1)</f>
        <v>-0.84420937587075306</v>
      </c>
      <c r="EY95" s="2">
        <f>MAX(MIN(IF(AND(PC94=1,NK95&lt;0),-1,1)*(DG95-$C$15)/($C$14-$C$15)*$C$12*$C$21-$C$33*LS95/AS$6 -  PC94*$C$33/$C$21,EC94/$C$19),MAX(EY$8:EY94)*-1)</f>
        <v>-0.84420937587075306</v>
      </c>
      <c r="EZ95" s="2">
        <f>MAX(MIN(IF(AND(PD94=1,NL95&lt;0),-1,1)*(DH95-$C$15)/($C$14-$C$15)*$C$12*$C$21-$C$33*LT95/AT$6 -  PD94*$C$33/$C$21,ED94/$C$19),MAX(EZ$8:EZ94)*-1)</f>
        <v>-0.84420937587075306</v>
      </c>
      <c r="FA95" s="2">
        <f>MAX(MIN(IF(AND(PE94=1,NM95&lt;0),-1,1)*(DI95-$C$15)/($C$14-$C$15)*$C$12*$C$21-$C$33*LU95/AU$6 -  PE94*$C$33/$C$21,EE94/$C$19),MAX(FA$8:FA94)*-1)</f>
        <v>-0.84420937587075306</v>
      </c>
      <c r="FB95" s="2">
        <f>MAX(MIN(IF(AND(PF94=1,NN95&lt;0),-1,1)*(DJ95-$C$15)/($C$14-$C$15)*$C$12*$C$21-$C$33*LV95/AV$6 -  PF94*$C$33/$C$21,EF94/$C$19),MAX(FB$8:FB94)*-1)</f>
        <v>-0.84420937587075306</v>
      </c>
      <c r="FC95" s="2">
        <f>MAX(MIN(IF(AND(PG94=1,NO95&lt;0),-1,1)*(DK95-$C$15)/($C$14-$C$15)*$C$12*$C$21-$C$33*LW95/AW$6 -  PG94*$C$33/$C$21,EG94/$C$19),MAX(FC$8:FC94)*-1)</f>
        <v>-0.82444281081081083</v>
      </c>
      <c r="FD95" s="2">
        <f>MAX(MIN(IF(AND(PH94=1,NP95&lt;0),-1,1)*(DL95-$C$15)/($C$14-$C$15)*$C$12*$C$21-$C$33*LX95/AX$6 -  PH94*$C$33/$C$21,EH94/$C$19),MAX(FD$8:FD94)*-1)</f>
        <v>-0.74400936585365862</v>
      </c>
      <c r="FE95" s="2">
        <f>MAX(MIN(IF(AND(PI94=1,NQ95&lt;0),-1,1)*(DM95-$C$15)/($C$14-$C$15)*$C$12*$C$21-$C$33*LY95/AY$6 -  PI94*$C$33/$C$21,EI94/$C$19),MAX(FE$8:FE94)*-1)</f>
        <v>-0.6778751999999999</v>
      </c>
      <c r="FF95" s="2">
        <f>MAX(MIN(IF(AND(PJ94=1,NR95&lt;0),-1,1)*(DN95-$C$15)/($C$14-$C$15)*$C$12*$C$21-$C$33*LZ95/AZ$6 -  PJ94*$C$33/$C$21,EJ94/$C$19),MAX(FF$8:FF94)*-1)</f>
        <v>-0.36771041517476449</v>
      </c>
      <c r="FG95" s="2">
        <f>MAX(MIN(IF(AND(PK94=1,NS95&lt;0),-1,1)*(DO95-$C$15)/($C$14-$C$15)*$C$12*$C$21-$C$33*MA95/BA$6 -  PK94*$C$33/$C$21,EK94/$C$19),MAX(FG$8:FG94)*-1)</f>
        <v>-0.4460383340531891</v>
      </c>
      <c r="FH95" s="2">
        <f>MAX(MIN(IF(AND(PL94=1,NT95&lt;0),-1,1)*(DP95-$C$15)/($C$14-$C$15)*$C$12*$C$21-$C$33*MB95/BB$6 -  PL94*$C$33/$C$21,EL94/$C$19),MAX(FH$8:FH94)*-1)</f>
        <v>-0.52436625293161376</v>
      </c>
      <c r="FI95" s="2">
        <f>MAX(MIN(IF(AND(PM94=1,NU95&lt;0),-1,1)*(DQ95-$C$15)/($C$14-$C$15)*$C$12*$C$21-$C$33*MC95/BC$6 -  PM94*$C$33/$C$21,EM94/$C$19),MAX(FI$8:FI94)*-1)</f>
        <v>-0.60269417181003837</v>
      </c>
      <c r="FJ95" s="2">
        <f>MAX(MIN(IF(AND(PN94=1,NV95&lt;0),-1,1)*(DR95-$C$15)/($C$14-$C$15)*$C$12*$C$21-$C$33*MD95/BD$6 -  PN94*$C$33/$C$21,EN94/$C$19),MAX(FJ$8:FJ94)*-1)</f>
        <v>-0.68102209068846309</v>
      </c>
      <c r="FK95" s="2">
        <f>MAX(MIN(IF(AND(PO94=1,NW95&lt;0),-1,1)*(DS95-$C$15)/($C$14-$C$15)*$C$12*$C$21-$C$33*ME95/BE$6 -  PO94*$C$33/$C$21,EO94/$C$19),MAX(FK$8:FK94)*-1)</f>
        <v>-0.7593500095668877</v>
      </c>
      <c r="FL95" s="2">
        <f>MAX(MIN(IF(AND(PP94=1,NX95&lt;0),-1,1)*(DT95-$C$15)/($C$14-$C$15)*$C$12*$C$21-$C$33*MF95/BF$6 -  PP94*$C$33/$C$21,EP94/$C$19),MAX(FL$8:FL94)*-1)</f>
        <v>-0.8376779284453123</v>
      </c>
      <c r="FM95" s="2">
        <f>MAX(MIN(IF(AND(PQ94=1,NY95&lt;0),-1,1)*(DU95-$C$15)/($C$14-$C$15)*$C$12*$C$21-$C$33*MG95/BG$6 -  PQ94*$C$33/$C$21,EQ94/$C$19),MAX(FM$8:FM94)*-1)</f>
        <v>-0.84420937587075306</v>
      </c>
      <c r="FN95" s="2">
        <f>MAX(MIN(IF(AND(PR94=1,NZ95&lt;0),-1,1)*(DV95-$C$15)/($C$14-$C$15)*$C$12*$C$21-$C$33*MH95/BH$6 -  PR94*$C$33/$C$21,ER94/$C$19),MAX(FN$8:FN94)*-1)</f>
        <v>-0.84420937587075306</v>
      </c>
      <c r="FO95" s="2">
        <f>MAX(MIN(IF(AND(PS94=1,OA95&lt;0),-1,1)*(DW95-$C$15)/($C$14-$C$15)*$C$12*$C$21-$C$33*MI95/BI$6 -  PS94*$C$33/$C$21,ES94/$C$19),MAX(FO$8:FO94)*-1)</f>
        <v>-0.84420937587075306</v>
      </c>
      <c r="FP95" s="47">
        <f t="shared" si="526"/>
        <v>3.4800000000000022</v>
      </c>
      <c r="FQ95" s="43">
        <f t="shared" si="527"/>
        <v>0</v>
      </c>
      <c r="FR95" s="43">
        <f t="shared" si="528"/>
        <v>0</v>
      </c>
      <c r="FS95" s="43">
        <f t="shared" si="529"/>
        <v>0</v>
      </c>
      <c r="FT95" s="43">
        <f t="shared" si="530"/>
        <v>0</v>
      </c>
      <c r="FU95" s="43">
        <f t="shared" si="531"/>
        <v>0</v>
      </c>
      <c r="FV95" s="43">
        <f t="shared" si="532"/>
        <v>0</v>
      </c>
      <c r="FW95" s="43">
        <f t="shared" si="533"/>
        <v>0</v>
      </c>
      <c r="FX95" s="43">
        <f t="shared" si="534"/>
        <v>0</v>
      </c>
      <c r="FY95" s="43">
        <f t="shared" si="535"/>
        <v>0</v>
      </c>
      <c r="FZ95" s="43">
        <f t="shared" si="536"/>
        <v>0</v>
      </c>
      <c r="GA95" s="43">
        <f t="shared" si="537"/>
        <v>0</v>
      </c>
      <c r="GB95" s="43">
        <f t="shared" si="538"/>
        <v>0</v>
      </c>
      <c r="GC95" s="43">
        <f t="shared" si="539"/>
        <v>0</v>
      </c>
      <c r="GD95" s="43">
        <f t="shared" si="540"/>
        <v>0</v>
      </c>
      <c r="GE95" s="43">
        <f t="shared" si="541"/>
        <v>0</v>
      </c>
      <c r="GF95" s="43">
        <f t="shared" si="542"/>
        <v>0</v>
      </c>
      <c r="GG95" s="43">
        <f t="shared" si="543"/>
        <v>0</v>
      </c>
      <c r="GH95" s="43">
        <f t="shared" si="544"/>
        <v>0</v>
      </c>
      <c r="GI95" s="43">
        <f t="shared" si="545"/>
        <v>0</v>
      </c>
      <c r="GJ95" s="43">
        <f t="shared" si="546"/>
        <v>0</v>
      </c>
      <c r="GK95" s="43">
        <f t="shared" si="547"/>
        <v>0</v>
      </c>
      <c r="GL95" s="47">
        <f t="shared" si="548"/>
        <v>3.4800000000000022</v>
      </c>
      <c r="GM95" s="43">
        <f t="shared" si="479"/>
        <v>0</v>
      </c>
      <c r="GN95" s="43">
        <f t="shared" si="480"/>
        <v>0</v>
      </c>
      <c r="GO95" s="43">
        <f t="shared" si="481"/>
        <v>0</v>
      </c>
      <c r="GP95" s="43">
        <f t="shared" si="482"/>
        <v>0</v>
      </c>
      <c r="GQ95" s="43">
        <f t="shared" si="483"/>
        <v>0</v>
      </c>
      <c r="GR95" s="43">
        <f t="shared" si="484"/>
        <v>0</v>
      </c>
      <c r="GS95" s="43">
        <f t="shared" si="485"/>
        <v>0</v>
      </c>
      <c r="GT95" s="43">
        <f t="shared" si="486"/>
        <v>0</v>
      </c>
      <c r="GU95" s="43">
        <f t="shared" si="487"/>
        <v>0</v>
      </c>
      <c r="GV95" s="43">
        <f t="shared" si="488"/>
        <v>0</v>
      </c>
      <c r="GW95" s="43">
        <f t="shared" si="489"/>
        <v>0</v>
      </c>
      <c r="GX95" s="43">
        <f t="shared" si="490"/>
        <v>0</v>
      </c>
      <c r="GY95" s="43">
        <f t="shared" si="491"/>
        <v>0</v>
      </c>
      <c r="GZ95" s="43">
        <f t="shared" si="492"/>
        <v>0</v>
      </c>
      <c r="HA95" s="43">
        <f t="shared" si="493"/>
        <v>0</v>
      </c>
      <c r="HB95" s="43">
        <f t="shared" si="494"/>
        <v>0</v>
      </c>
      <c r="HC95" s="43">
        <f t="shared" si="495"/>
        <v>0</v>
      </c>
      <c r="HD95" s="43">
        <f t="shared" si="496"/>
        <v>0</v>
      </c>
      <c r="HE95" s="43">
        <f t="shared" si="497"/>
        <v>0</v>
      </c>
      <c r="HF95" s="43">
        <f t="shared" si="498"/>
        <v>0</v>
      </c>
      <c r="HG95" s="43">
        <f t="shared" si="499"/>
        <v>0</v>
      </c>
      <c r="HH95" s="47">
        <f t="shared" si="549"/>
        <v>3.4800000000000022</v>
      </c>
      <c r="HI95" s="43">
        <f t="shared" si="550"/>
        <v>0</v>
      </c>
      <c r="HJ95" s="43">
        <f t="shared" si="551"/>
        <v>0</v>
      </c>
      <c r="HK95" s="43">
        <f t="shared" si="552"/>
        <v>0</v>
      </c>
      <c r="HL95" s="43">
        <f t="shared" si="553"/>
        <v>0</v>
      </c>
      <c r="HM95" s="43">
        <f t="shared" si="554"/>
        <v>0</v>
      </c>
      <c r="HN95" s="43">
        <f t="shared" si="555"/>
        <v>0</v>
      </c>
      <c r="HO95" s="43">
        <f t="shared" si="556"/>
        <v>0</v>
      </c>
      <c r="HP95" s="43">
        <f t="shared" si="557"/>
        <v>0</v>
      </c>
      <c r="HQ95" s="43">
        <f t="shared" si="558"/>
        <v>0</v>
      </c>
      <c r="HR95" s="43">
        <f t="shared" si="559"/>
        <v>0</v>
      </c>
      <c r="HS95" s="43">
        <f t="shared" si="560"/>
        <v>0</v>
      </c>
      <c r="HT95" s="43">
        <f t="shared" si="561"/>
        <v>0</v>
      </c>
      <c r="HU95" s="43">
        <f t="shared" si="562"/>
        <v>0</v>
      </c>
      <c r="HV95" s="43">
        <f t="shared" si="563"/>
        <v>0</v>
      </c>
      <c r="HW95" s="43">
        <f t="shared" si="564"/>
        <v>0</v>
      </c>
      <c r="HX95" s="43">
        <f t="shared" si="565"/>
        <v>0</v>
      </c>
      <c r="HY95" s="43">
        <f t="shared" si="566"/>
        <v>0</v>
      </c>
      <c r="HZ95" s="43">
        <f t="shared" si="567"/>
        <v>0</v>
      </c>
      <c r="IA95" s="43">
        <f t="shared" si="568"/>
        <v>0</v>
      </c>
      <c r="IB95" s="43">
        <f t="shared" si="569"/>
        <v>0</v>
      </c>
      <c r="IC95" s="43">
        <f t="shared" si="570"/>
        <v>0</v>
      </c>
      <c r="ID95" s="47">
        <f t="shared" si="571"/>
        <v>3.4800000000000022</v>
      </c>
      <c r="IE95" s="43">
        <f t="shared" si="572"/>
        <v>0</v>
      </c>
      <c r="IF95" s="43">
        <f t="shared" si="573"/>
        <v>0</v>
      </c>
      <c r="IG95" s="43">
        <f t="shared" si="574"/>
        <v>0</v>
      </c>
      <c r="IH95" s="43">
        <f t="shared" si="575"/>
        <v>0</v>
      </c>
      <c r="II95" s="43">
        <f t="shared" si="576"/>
        <v>0</v>
      </c>
      <c r="IJ95" s="43">
        <f t="shared" si="577"/>
        <v>0</v>
      </c>
      <c r="IK95" s="43">
        <f t="shared" si="578"/>
        <v>0</v>
      </c>
      <c r="IL95" s="43">
        <f t="shared" si="579"/>
        <v>0</v>
      </c>
      <c r="IM95" s="43">
        <f t="shared" si="580"/>
        <v>0</v>
      </c>
      <c r="IN95" s="43">
        <f t="shared" si="581"/>
        <v>0</v>
      </c>
      <c r="IO95" s="43">
        <f t="shared" si="582"/>
        <v>0</v>
      </c>
      <c r="IP95" s="43">
        <f t="shared" si="583"/>
        <v>0</v>
      </c>
      <c r="IQ95" s="43">
        <f t="shared" si="584"/>
        <v>0</v>
      </c>
      <c r="IR95" s="43">
        <f t="shared" si="585"/>
        <v>0</v>
      </c>
      <c r="IS95" s="43">
        <f t="shared" si="586"/>
        <v>0</v>
      </c>
      <c r="IT95" s="43">
        <f t="shared" si="587"/>
        <v>0</v>
      </c>
      <c r="IU95" s="43">
        <f t="shared" si="588"/>
        <v>0</v>
      </c>
      <c r="IV95" s="43">
        <f t="shared" si="589"/>
        <v>0</v>
      </c>
      <c r="IW95" s="43">
        <f t="shared" si="590"/>
        <v>0</v>
      </c>
      <c r="IX95" s="43">
        <f t="shared" si="591"/>
        <v>0</v>
      </c>
      <c r="IY95" s="43">
        <f t="shared" si="592"/>
        <v>0</v>
      </c>
      <c r="IZ95" s="47">
        <f t="shared" si="593"/>
        <v>3.4800000000000022</v>
      </c>
      <c r="JA95" s="43" t="e">
        <f t="shared" si="690"/>
        <v>#N/A</v>
      </c>
      <c r="JB95" s="43" t="e">
        <f t="shared" si="691"/>
        <v>#N/A</v>
      </c>
      <c r="JC95" s="43" t="e">
        <f t="shared" si="692"/>
        <v>#N/A</v>
      </c>
      <c r="JD95" s="43" t="e">
        <f t="shared" si="693"/>
        <v>#N/A</v>
      </c>
      <c r="JE95" s="43" t="e">
        <f t="shared" si="694"/>
        <v>#N/A</v>
      </c>
      <c r="JF95" s="43" t="e">
        <f t="shared" si="695"/>
        <v>#N/A</v>
      </c>
      <c r="JG95" s="43" t="e">
        <f t="shared" si="696"/>
        <v>#N/A</v>
      </c>
      <c r="JH95" s="43" t="e">
        <f t="shared" si="697"/>
        <v>#N/A</v>
      </c>
      <c r="JI95" s="43" t="e">
        <f t="shared" si="698"/>
        <v>#N/A</v>
      </c>
      <c r="JJ95" s="43" t="e">
        <f t="shared" si="699"/>
        <v>#N/A</v>
      </c>
      <c r="JK95" s="43" t="e">
        <f t="shared" si="700"/>
        <v>#N/A</v>
      </c>
      <c r="JL95" s="43" t="e">
        <f t="shared" si="701"/>
        <v>#N/A</v>
      </c>
      <c r="JM95" s="43" t="e">
        <f t="shared" si="702"/>
        <v>#N/A</v>
      </c>
      <c r="JN95" s="43" t="e">
        <f t="shared" si="703"/>
        <v>#N/A</v>
      </c>
      <c r="JO95" s="43" t="e">
        <f t="shared" si="704"/>
        <v>#N/A</v>
      </c>
      <c r="JP95" s="43" t="e">
        <f t="shared" si="705"/>
        <v>#N/A</v>
      </c>
      <c r="JQ95" s="43" t="e">
        <f t="shared" si="706"/>
        <v>#N/A</v>
      </c>
      <c r="JR95" s="43" t="e">
        <f t="shared" si="707"/>
        <v>#N/A</v>
      </c>
      <c r="JS95" s="43" t="e">
        <f t="shared" si="708"/>
        <v>#N/A</v>
      </c>
      <c r="JT95" s="43" t="e">
        <f t="shared" si="709"/>
        <v>#N/A</v>
      </c>
      <c r="JU95" s="43" t="e">
        <f t="shared" si="710"/>
        <v>#N/A</v>
      </c>
      <c r="JV95" s="47">
        <f t="shared" si="594"/>
        <v>3.4800000000000022</v>
      </c>
      <c r="JW95" s="36">
        <f t="shared" si="595"/>
        <v>0</v>
      </c>
      <c r="JX95" s="36">
        <f t="shared" si="596"/>
        <v>0</v>
      </c>
      <c r="JY95" s="36">
        <f t="shared" si="597"/>
        <v>0</v>
      </c>
      <c r="JZ95" s="36">
        <f t="shared" si="598"/>
        <v>0</v>
      </c>
      <c r="KA95" s="36">
        <f t="shared" si="599"/>
        <v>0</v>
      </c>
      <c r="KB95" s="36">
        <f t="shared" si="600"/>
        <v>0</v>
      </c>
      <c r="KC95" s="36">
        <f t="shared" si="601"/>
        <v>0</v>
      </c>
      <c r="KD95" s="36">
        <f t="shared" si="602"/>
        <v>0</v>
      </c>
      <c r="KE95" s="36">
        <f t="shared" si="603"/>
        <v>0</v>
      </c>
      <c r="KF95" s="36">
        <f t="shared" si="604"/>
        <v>0</v>
      </c>
      <c r="KG95" s="36">
        <f t="shared" si="605"/>
        <v>0</v>
      </c>
      <c r="KH95" s="36">
        <f t="shared" si="606"/>
        <v>0</v>
      </c>
      <c r="KI95" s="36">
        <f t="shared" si="607"/>
        <v>0</v>
      </c>
      <c r="KJ95" s="36">
        <f t="shared" si="608"/>
        <v>0</v>
      </c>
      <c r="KK95" s="36">
        <f t="shared" si="609"/>
        <v>0</v>
      </c>
      <c r="KL95" s="36">
        <f t="shared" si="610"/>
        <v>0</v>
      </c>
      <c r="KM95" s="36">
        <f t="shared" si="611"/>
        <v>0</v>
      </c>
      <c r="KN95" s="36">
        <f t="shared" si="612"/>
        <v>0</v>
      </c>
      <c r="KO95" s="36">
        <f t="shared" si="613"/>
        <v>0</v>
      </c>
      <c r="KP95" s="36">
        <f t="shared" si="614"/>
        <v>0</v>
      </c>
      <c r="KQ95" s="36">
        <f t="shared" si="615"/>
        <v>0</v>
      </c>
      <c r="KR95" s="47">
        <f t="shared" si="616"/>
        <v>3.4800000000000022</v>
      </c>
      <c r="KS95" s="1">
        <f t="shared" si="617"/>
        <v>1</v>
      </c>
      <c r="KT95" s="1">
        <f t="shared" si="618"/>
        <v>1</v>
      </c>
      <c r="KU95" s="1">
        <f t="shared" si="619"/>
        <v>1</v>
      </c>
      <c r="KV95" s="1">
        <f t="shared" si="620"/>
        <v>1</v>
      </c>
      <c r="KW95" s="1">
        <f t="shared" si="621"/>
        <v>1</v>
      </c>
      <c r="KX95" s="1">
        <f t="shared" si="622"/>
        <v>1</v>
      </c>
      <c r="KY95" s="1">
        <f t="shared" si="623"/>
        <v>1</v>
      </c>
      <c r="KZ95" s="1">
        <f t="shared" si="624"/>
        <v>1</v>
      </c>
      <c r="LA95" s="1">
        <f t="shared" si="625"/>
        <v>1</v>
      </c>
      <c r="LB95" s="1">
        <f t="shared" si="626"/>
        <v>1</v>
      </c>
      <c r="LC95" s="1">
        <f t="shared" si="627"/>
        <v>1</v>
      </c>
      <c r="LD95" s="1">
        <f t="shared" si="628"/>
        <v>1</v>
      </c>
      <c r="LE95" s="1">
        <f t="shared" si="629"/>
        <v>1</v>
      </c>
      <c r="LF95" s="1">
        <f t="shared" si="630"/>
        <v>1</v>
      </c>
      <c r="LG95" s="1">
        <f t="shared" si="631"/>
        <v>1</v>
      </c>
      <c r="LH95" s="1">
        <f t="shared" si="632"/>
        <v>1</v>
      </c>
      <c r="LI95" s="1">
        <f t="shared" si="633"/>
        <v>1</v>
      </c>
      <c r="LJ95" s="1">
        <f t="shared" si="634"/>
        <v>1</v>
      </c>
      <c r="LK95" s="1">
        <f t="shared" si="635"/>
        <v>1</v>
      </c>
      <c r="LL95" s="1">
        <f t="shared" si="636"/>
        <v>1</v>
      </c>
      <c r="LM95" s="1">
        <f t="shared" si="637"/>
        <v>1</v>
      </c>
      <c r="LN95" s="47">
        <f t="shared" si="638"/>
        <v>3.4800000000000022</v>
      </c>
      <c r="LO95" s="43">
        <f t="shared" si="639"/>
        <v>0</v>
      </c>
      <c r="LP95" s="43">
        <f t="shared" si="640"/>
        <v>0</v>
      </c>
      <c r="LQ95" s="43">
        <f t="shared" si="641"/>
        <v>0</v>
      </c>
      <c r="LR95" s="43">
        <f t="shared" si="642"/>
        <v>0</v>
      </c>
      <c r="LS95" s="43">
        <f t="shared" si="643"/>
        <v>0</v>
      </c>
      <c r="LT95" s="43">
        <f t="shared" si="644"/>
        <v>0</v>
      </c>
      <c r="LU95" s="43">
        <f t="shared" si="645"/>
        <v>0</v>
      </c>
      <c r="LV95" s="43">
        <f t="shared" si="646"/>
        <v>0</v>
      </c>
      <c r="LW95" s="43">
        <f t="shared" si="647"/>
        <v>0</v>
      </c>
      <c r="LX95" s="43">
        <f t="shared" si="648"/>
        <v>0</v>
      </c>
      <c r="LY95" s="43">
        <f t="shared" si="649"/>
        <v>0</v>
      </c>
      <c r="LZ95" s="43">
        <f t="shared" si="650"/>
        <v>0</v>
      </c>
      <c r="MA95" s="43">
        <f t="shared" si="651"/>
        <v>0</v>
      </c>
      <c r="MB95" s="43">
        <f t="shared" si="652"/>
        <v>0</v>
      </c>
      <c r="MC95" s="43">
        <f t="shared" si="653"/>
        <v>0</v>
      </c>
      <c r="MD95" s="43">
        <f t="shared" si="654"/>
        <v>0</v>
      </c>
      <c r="ME95" s="43">
        <f t="shared" si="655"/>
        <v>0</v>
      </c>
      <c r="MF95" s="43">
        <f t="shared" si="656"/>
        <v>0</v>
      </c>
      <c r="MG95" s="43">
        <f t="shared" si="657"/>
        <v>0</v>
      </c>
      <c r="MH95" s="43">
        <f t="shared" si="658"/>
        <v>0</v>
      </c>
      <c r="MI95" s="43">
        <f t="shared" si="659"/>
        <v>0</v>
      </c>
      <c r="MJ95" s="47">
        <f t="shared" si="660"/>
        <v>3.4800000000000022</v>
      </c>
      <c r="MK95" s="43" t="e">
        <f t="shared" si="500"/>
        <v>#N/A</v>
      </c>
      <c r="ML95" s="43" t="e">
        <f t="shared" si="711"/>
        <v>#N/A</v>
      </c>
      <c r="MM95" s="43" t="e">
        <f t="shared" si="712"/>
        <v>#N/A</v>
      </c>
      <c r="MN95" s="43" t="e">
        <f t="shared" si="713"/>
        <v>#N/A</v>
      </c>
      <c r="MO95" s="43" t="e">
        <f t="shared" si="714"/>
        <v>#N/A</v>
      </c>
      <c r="MP95" s="43" t="e">
        <f t="shared" si="715"/>
        <v>#N/A</v>
      </c>
      <c r="MQ95" s="43" t="e">
        <f t="shared" si="716"/>
        <v>#N/A</v>
      </c>
      <c r="MR95" s="43" t="e">
        <f t="shared" si="717"/>
        <v>#N/A</v>
      </c>
      <c r="MS95" s="43" t="e">
        <f t="shared" si="718"/>
        <v>#N/A</v>
      </c>
      <c r="MT95" s="43" t="e">
        <f t="shared" si="719"/>
        <v>#N/A</v>
      </c>
      <c r="MU95" s="43" t="e">
        <f t="shared" si="720"/>
        <v>#N/A</v>
      </c>
      <c r="MV95" s="43" t="e">
        <f t="shared" si="721"/>
        <v>#N/A</v>
      </c>
      <c r="MW95" s="43" t="e">
        <f t="shared" si="722"/>
        <v>#N/A</v>
      </c>
      <c r="MX95" s="43" t="e">
        <f t="shared" si="723"/>
        <v>#N/A</v>
      </c>
      <c r="MY95" s="43" t="e">
        <f t="shared" si="724"/>
        <v>#N/A</v>
      </c>
      <c r="MZ95" s="43" t="e">
        <f t="shared" si="725"/>
        <v>#N/A</v>
      </c>
      <c r="NA95" s="43" t="e">
        <f t="shared" si="726"/>
        <v>#N/A</v>
      </c>
      <c r="NB95" s="43" t="e">
        <f t="shared" si="727"/>
        <v>#N/A</v>
      </c>
      <c r="NC95" s="43" t="e">
        <f t="shared" si="728"/>
        <v>#N/A</v>
      </c>
      <c r="ND95" s="43" t="e">
        <f t="shared" si="729"/>
        <v>#N/A</v>
      </c>
      <c r="NE95" s="43" t="e">
        <f t="shared" si="730"/>
        <v>#N/A</v>
      </c>
      <c r="NF95" s="47">
        <f t="shared" si="661"/>
        <v>3.4800000000000022</v>
      </c>
      <c r="NG95" s="43">
        <f>IF(OY94=0,MIN('Drive Train'!$F$35-FQ94*$C$19*'Drive Train'!$F$39,NG94+$C$39)-$C$7,IF(LO94-1&lt;=0,0,IF($C$37=Motors!$C$30,MAX(MAX(NG$8:NG94)*-1,NG94-$C$39),MAX(0,MAX(NG$8:NG94)*-1,NG94-$C$39))))</f>
        <v>0</v>
      </c>
      <c r="NH95" s="43">
        <f>IF(OZ94=0,MIN('Drive Train'!$F$35-FR94*$C$19*'Drive Train'!$F$39,NH94+$C$39)-$C$7,IF(LP94-1&lt;=0,0,IF($C$37=Motors!$C$30,MAX(MAX(NH$8:NH94)*-1,NH94-$C$39),MAX(0,MAX(NH$8:NH94)*-1,NH94-$C$39))))</f>
        <v>0</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0</v>
      </c>
      <c r="NL95" s="43">
        <f>IF(PD94=0,MIN('Drive Train'!$F$35-FV94*$C$19*'Drive Train'!$F$39,NL94+$C$39)-$C$7,IF(LT94-1&lt;=0,0,IF($C$37=Motors!$C$30,MAX(MAX(NL$8:NL94)*-1,NL94-$C$39),MAX(0,MAX(NL$8:NL94)*-1,NL94-$C$39))))</f>
        <v>0</v>
      </c>
      <c r="NM95" s="43">
        <f>IF(PE94=0,MIN('Drive Train'!$F$35-FW94*$C$19*'Drive Train'!$F$39,NM94+$C$39)-$C$7,IF(LU94-1&lt;=0,0,IF($C$37=Motors!$C$30,MAX(MAX(NM$8:NM94)*-1,NM94-$C$39),MAX(0,MAX(NM$8:NM94)*-1,NM94-$C$39))))</f>
        <v>0</v>
      </c>
      <c r="NN95" s="43">
        <f>IF(PF94=0,MIN('Drive Train'!$F$35-FX94*$C$19*'Drive Train'!$F$39,NN94+$C$39)-$C$7,IF(LV94-1&lt;=0,0,IF($C$37=Motors!$C$30,MAX(MAX(NN$8:NN94)*-1,NN94-$C$39),MAX(0,MAX(NN$8:NN94)*-1,NN94-$C$39))))</f>
        <v>0</v>
      </c>
      <c r="NO95" s="43">
        <f>IF(PG94=0,MIN('Drive Train'!$F$35-FY94*$C$19*'Drive Train'!$F$39,NO94+$C$39)-$C$7,IF(LW94-1&lt;=0,0,IF($C$37=Motors!$C$30,MAX(MAX(NO$8:NO94)*-1,NO94-$C$39),MAX(0,MAX(NO$8:NO94)*-1,NO94-$C$39))))</f>
        <v>0</v>
      </c>
      <c r="NP95" s="43">
        <f>IF(PH94=0,MIN('Drive Train'!$F$35-FZ94*$C$19*'Drive Train'!$F$39,NP94+$C$39)-$C$7,IF(LX94-1&lt;=0,0,IF($C$37=Motors!$C$30,MAX(MAX(NP$8:NP94)*-1,NP94-$C$39),MAX(0,MAX(NP$8:NP94)*-1,NP94-$C$39))))</f>
        <v>0</v>
      </c>
      <c r="NQ95" s="43">
        <f>IF(PI94=0,MIN('Drive Train'!$F$35-GA94*$C$19*'Drive Train'!$F$39,NQ94+$C$39)-$C$7,IF(LY94-1&lt;=0,0,IF($C$37=Motors!$C$30,MAX(MAX(NQ$8:NQ94)*-1,NQ94-$C$39),MAX(0,MAX(NQ$8:NQ94)*-1,NQ94-$C$39))))</f>
        <v>0</v>
      </c>
      <c r="NR95" s="43">
        <f>IF(PJ94=0,MIN('Drive Train'!$F$35-GB94*$C$19*'Drive Train'!$F$39,NR94+$C$39)-$C$7,IF(LZ94-1&lt;=0,0,IF($C$37=Motors!$C$30,MAX(MAX(NR$8:NR94)*-1,NR94-$C$39),MAX(0,MAX(NR$8:NR94)*-1,NR94-$C$39))))</f>
        <v>0</v>
      </c>
      <c r="NS95" s="43">
        <f>IF(PK94=0,MIN('Drive Train'!$F$35-GC94*$C$19*'Drive Train'!$F$39,NS94+$C$39)-$C$7,IF(MA94-1&lt;=0,0,IF($C$37=Motors!$C$30,MAX(MAX(NS$8:NS94)*-1,NS94-$C$39),MAX(0,MAX(NS$8:NS94)*-1,NS94-$C$39))))</f>
        <v>0</v>
      </c>
      <c r="NT95" s="43">
        <f>IF(PL94=0,MIN('Drive Train'!$F$35-GD94*$C$19*'Drive Train'!$F$39,NT94+$C$39)-$C$7,IF(MB94-1&lt;=0,0,IF($C$37=Motors!$C$30,MAX(MAX(NT$8:NT94)*-1,NT94-$C$39),MAX(0,MAX(NT$8:NT94)*-1,NT94-$C$39))))</f>
        <v>0</v>
      </c>
      <c r="NU95" s="43">
        <f>IF(PM94=0,MIN('Drive Train'!$F$35-GE94*$C$19*'Drive Train'!$F$39,NU94+$C$39)-$C$7,IF(MC94-1&lt;=0,0,IF($C$37=Motors!$C$30,MAX(MAX(NU$8:NU94)*-1,NU94-$C$39),MAX(0,MAX(NU$8:NU94)*-1,NU94-$C$39))))</f>
        <v>0</v>
      </c>
      <c r="NV95" s="43">
        <f>IF(PN94=0,MIN('Drive Train'!$F$35-GF94*$C$19*'Drive Train'!$F$39,NV94+$C$39)-$C$7,IF(MD94-1&lt;=0,0,IF($C$37=Motors!$C$30,MAX(MAX(NV$8:NV94)*-1,NV94-$C$39),MAX(0,MAX(NV$8:NV94)*-1,NV94-$C$39))))</f>
        <v>0</v>
      </c>
      <c r="NW95" s="43">
        <f>IF(PO94=0,MIN('Drive Train'!$F$35-GG94*$C$19*'Drive Train'!$F$39,NW94+$C$39)-$C$7,IF(ME94-1&lt;=0,0,IF($C$37=Motors!$C$30,MAX(MAX(NW$8:NW94)*-1,NW94-$C$39),MAX(0,MAX(NW$8:NW94)*-1,NW94-$C$39))))</f>
        <v>0</v>
      </c>
      <c r="NX95" s="43">
        <f>IF(PP94=0,MIN('Drive Train'!$F$35-GH94*$C$19*'Drive Train'!$F$39,NX94+$C$39)-$C$7,IF(MF94-1&lt;=0,0,IF($C$37=Motors!$C$30,MAX(MAX(NX$8:NX94)*-1,NX94-$C$39),MAX(0,MAX(NX$8:NX94)*-1,NX94-$C$39))))</f>
        <v>0</v>
      </c>
      <c r="NY95" s="43">
        <f>IF(PQ94=0,MIN('Drive Train'!$F$35-GI94*$C$19*'Drive Train'!$F$39,NY94+$C$39)-$C$7,IF(MG94-1&lt;=0,0,IF($C$37=Motors!$C$30,MAX(MAX(NY$8:NY94)*-1,NY94-$C$39),MAX(0,MAX(NY$8:NY94)*-1,NY94-$C$39))))</f>
        <v>0</v>
      </c>
      <c r="NZ95" s="43">
        <f>IF(PR94=0,MIN('Drive Train'!$F$35-GJ94*$C$19*'Drive Train'!$F$39,NZ94+$C$39)-$C$7,IF(MH94-1&lt;=0,0,IF($C$37=Motors!$C$30,MAX(MAX(NZ$8:NZ94)*-1,NZ94-$C$39),MAX(0,MAX(NZ$8:NZ94)*-1,NZ94-$C$39))))</f>
        <v>0</v>
      </c>
      <c r="OA95" s="43">
        <f>IF(PS94=0,MIN('Drive Train'!$F$35-GK94*$C$19*'Drive Train'!$F$39,OA94+$C$39)-$C$7,IF(MI94-1&lt;=0,0,IF($C$37=Motors!$C$30,MAX(MAX(OA$8:OA94)*-1,OA94-$C$39),MAX(0,MAX(OA$8:OA94)*-1,OA94-$C$39))))</f>
        <v>0</v>
      </c>
      <c r="OB95" s="47">
        <f t="shared" si="662"/>
        <v>3.4800000000000022</v>
      </c>
      <c r="OC95" s="43">
        <f>'Drive Train'!$F$35-(FQ95*$C$13)*$C$19*'Drive Train'!$F$39</f>
        <v>12.4</v>
      </c>
      <c r="OD95" s="43">
        <f>'Drive Train'!$F$35-(FR95*$C$13)*$C$19*'Drive Train'!$F$39</f>
        <v>12.4</v>
      </c>
      <c r="OE95" s="43">
        <f>'Drive Train'!$F$35-(FS95*$C$13)*$C$19*'Drive Train'!$F$39</f>
        <v>12.4</v>
      </c>
      <c r="OF95" s="43">
        <f>'Drive Train'!$F$35-(FT95*$C$13)*$C$19*'Drive Train'!$F$39</f>
        <v>12.4</v>
      </c>
      <c r="OG95" s="43">
        <f>'Drive Train'!$F$35-(FU95*$C$13)*$C$19*'Drive Train'!$F$39</f>
        <v>12.4</v>
      </c>
      <c r="OH95" s="43">
        <f>'Drive Train'!$F$35-(FV95*$C$13)*$C$19*'Drive Train'!$F$39</f>
        <v>12.4</v>
      </c>
      <c r="OI95" s="43">
        <f>'Drive Train'!$F$35-(FW95*$C$13)*$C$19*'Drive Train'!$F$39</f>
        <v>12.4</v>
      </c>
      <c r="OJ95" s="43">
        <f>'Drive Train'!$F$35-(FX95*$C$13)*$C$19*'Drive Train'!$F$39</f>
        <v>12.4</v>
      </c>
      <c r="OK95" s="43">
        <f>'Drive Train'!$F$35-(FY95*$C$13)*$C$19*'Drive Train'!$F$39</f>
        <v>12.4</v>
      </c>
      <c r="OL95" s="43">
        <f>'Drive Train'!$F$35-(FZ95*$C$13)*$C$19*'Drive Train'!$F$39</f>
        <v>12.4</v>
      </c>
      <c r="OM95" s="43">
        <f>'Drive Train'!$F$35-(GA95*$C$13)*$C$19*'Drive Train'!$F$39</f>
        <v>12.4</v>
      </c>
      <c r="ON95" s="43">
        <f>'Drive Train'!$F$35-(GB95*$C$13)*$C$19*'Drive Train'!$F$39</f>
        <v>12.4</v>
      </c>
      <c r="OO95" s="43">
        <f>'Drive Train'!$F$35-(GC95*$C$13)*$C$19*'Drive Train'!$F$39</f>
        <v>12.4</v>
      </c>
      <c r="OP95" s="43">
        <f>'Drive Train'!$F$35-(GD95*$C$13)*$C$19*'Drive Train'!$F$39</f>
        <v>12.4</v>
      </c>
      <c r="OQ95" s="43">
        <f>'Drive Train'!$F$35-(GE95*$C$13)*$C$19*'Drive Train'!$F$39</f>
        <v>12.4</v>
      </c>
      <c r="OR95" s="43">
        <f>'Drive Train'!$F$35-(GF95*$C$13)*$C$19*'Drive Train'!$F$39</f>
        <v>12.4</v>
      </c>
      <c r="OS95" s="43">
        <f>'Drive Train'!$F$35-(GG95*$C$13)*$C$19*'Drive Train'!$F$39</f>
        <v>12.4</v>
      </c>
      <c r="OT95" s="43">
        <f>'Drive Train'!$F$35-(GH95*$C$13)*$C$19*'Drive Train'!$F$39</f>
        <v>12.4</v>
      </c>
      <c r="OU95" s="43">
        <f>'Drive Train'!$F$35-(GI95*$C$13)*$C$19*'Drive Train'!$F$39</f>
        <v>12.4</v>
      </c>
      <c r="OV95" s="43">
        <f>'Drive Train'!$F$35-(GJ95*$C$13)*$C$19*'Drive Train'!$F$39</f>
        <v>12.4</v>
      </c>
      <c r="OW95" s="43">
        <f>'Drive Train'!$F$35-(GK95*$C$13)*$C$19*'Drive Train'!$F$39</f>
        <v>12.4</v>
      </c>
      <c r="OX95" s="47">
        <f t="shared" si="663"/>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190">
        <f t="shared" si="664"/>
        <v>3.4800000000000022</v>
      </c>
      <c r="PU95" s="43">
        <f t="shared" si="665"/>
        <v>15.29521453649356</v>
      </c>
      <c r="PV95" s="43">
        <f t="shared" si="666"/>
        <v>22.900200336135644</v>
      </c>
      <c r="PW95" s="43">
        <f t="shared" si="667"/>
        <v>19.659205245198354</v>
      </c>
      <c r="PX95" s="43">
        <f t="shared" si="668"/>
        <v>15.922362554936914</v>
      </c>
      <c r="PY95" s="43">
        <f t="shared" si="669"/>
        <v>13.997470007769731</v>
      </c>
      <c r="PZ95" s="43">
        <f t="shared" si="670"/>
        <v>12.208295022960858</v>
      </c>
      <c r="QA95" s="43">
        <f t="shared" si="671"/>
        <v>11.812774381794295</v>
      </c>
      <c r="QB95" s="43">
        <f t="shared" si="672"/>
        <v>11.153060367918922</v>
      </c>
      <c r="QC95" s="43">
        <f t="shared" si="673"/>
        <v>10.945422930559467</v>
      </c>
      <c r="QD95" s="43">
        <f t="shared" si="674"/>
        <v>10.744299234348867</v>
      </c>
      <c r="QE95" s="43">
        <f t="shared" si="675"/>
        <v>10.598935127087987</v>
      </c>
      <c r="QF95" s="43">
        <f t="shared" si="676"/>
        <v>14.547056930631658</v>
      </c>
      <c r="QG95" s="43">
        <f t="shared" si="677"/>
        <v>14.869846649016338</v>
      </c>
      <c r="QH95" s="43">
        <f t="shared" si="678"/>
        <v>15.34277343263344</v>
      </c>
      <c r="QI95" s="43">
        <f t="shared" si="679"/>
        <v>15.225720822529869</v>
      </c>
      <c r="QJ95" s="43">
        <f t="shared" si="680"/>
        <v>15.866407696386977</v>
      </c>
      <c r="QK95" s="43">
        <f t="shared" si="681"/>
        <v>16.23173898600314</v>
      </c>
      <c r="QL95" s="43">
        <f t="shared" si="682"/>
        <v>16.322777686005129</v>
      </c>
      <c r="QM95" s="43">
        <f t="shared" si="683"/>
        <v>16.11264101882972</v>
      </c>
      <c r="QN95" s="43">
        <f t="shared" si="684"/>
        <v>16.187403996628273</v>
      </c>
      <c r="QO95" s="43">
        <f t="shared" si="685"/>
        <v>16.005121974387158</v>
      </c>
      <c r="QP95" s="47">
        <f t="shared" si="686"/>
        <v>3.4800000000000022</v>
      </c>
      <c r="QQ95" s="43">
        <f t="shared" si="501"/>
        <v>0</v>
      </c>
      <c r="QR95" s="43">
        <f t="shared" si="502"/>
        <v>0</v>
      </c>
      <c r="QS95" s="43">
        <f t="shared" si="503"/>
        <v>0</v>
      </c>
      <c r="QT95" s="43">
        <f t="shared" si="504"/>
        <v>0</v>
      </c>
      <c r="QU95" s="43">
        <f t="shared" si="505"/>
        <v>0</v>
      </c>
      <c r="QV95" s="43">
        <f t="shared" si="506"/>
        <v>0</v>
      </c>
      <c r="QW95" s="43">
        <f t="shared" si="507"/>
        <v>0</v>
      </c>
      <c r="QX95" s="43">
        <f t="shared" si="508"/>
        <v>0</v>
      </c>
      <c r="QY95" s="43">
        <f t="shared" si="509"/>
        <v>0</v>
      </c>
      <c r="QZ95" s="43">
        <f t="shared" si="510"/>
        <v>0</v>
      </c>
      <c r="RA95" s="43">
        <f t="shared" si="511"/>
        <v>0</v>
      </c>
      <c r="RB95" s="43">
        <f t="shared" si="512"/>
        <v>0</v>
      </c>
      <c r="RC95" s="43">
        <f t="shared" si="513"/>
        <v>0</v>
      </c>
      <c r="RD95" s="43">
        <f t="shared" si="514"/>
        <v>0</v>
      </c>
      <c r="RE95" s="43">
        <f t="shared" si="515"/>
        <v>0</v>
      </c>
      <c r="RF95" s="43">
        <f t="shared" si="516"/>
        <v>0</v>
      </c>
      <c r="RG95" s="43">
        <f t="shared" si="517"/>
        <v>0</v>
      </c>
      <c r="RH95" s="43">
        <f t="shared" si="518"/>
        <v>0</v>
      </c>
      <c r="RI95" s="43">
        <f t="shared" si="519"/>
        <v>0</v>
      </c>
      <c r="RJ95" s="43">
        <f t="shared" si="520"/>
        <v>0</v>
      </c>
      <c r="RK95" s="43">
        <f t="shared" si="521"/>
        <v>0</v>
      </c>
      <c r="RL95" s="47">
        <f t="shared" si="687"/>
        <v>3.4800000000000022</v>
      </c>
      <c r="RM95" s="2">
        <f>IF(AND(LO95&gt;=LO$6*'Drive Train'!$AA$52,LO95&lt;=LO$6*'Drive Train'!$AA$53,KS95=0,JW95=0,EU95&gt;0),$C$17,0)</f>
        <v>0</v>
      </c>
      <c r="RN95" s="2">
        <f>IF(AND(LP95&gt;=LP$6*'Drive Train'!$AA$52,LP95&lt;=LP$6*'Drive Train'!$AA$53,KT95=0,JX95=0,EV95&gt;0),$C$17,0)</f>
        <v>0</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v>
      </c>
      <c r="RY95" s="2">
        <f>IF(AND(MA95&gt;=MA$6*'Drive Train'!$AA$52,MA95&lt;=MA$6*'Drive Train'!$AA$53,LE95=0,KI95=0,FG95&gt;0),$C$17,0)</f>
        <v>0</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688"/>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v>
      </c>
      <c r="SL95" s="2">
        <f>IF(AND(EX95&lt;0,KV95=0,LR95&gt;=LR$6*'Drive Train'!$AA$52,LR95&lt;=LR$6*'Drive Train'!$AA$53,PB95=1,JZ95=0),$C$17,0)</f>
        <v>0</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689"/>
        <v>3.4800000000000022</v>
      </c>
    </row>
    <row r="96" spans="2:524" ht="14.4" thickBot="1" x14ac:dyDescent="0.35">
      <c r="B96"/>
      <c r="C96" s="65"/>
      <c r="D96" s="66"/>
      <c r="E96" s="12">
        <f>E45</f>
        <v>5.9999999999999991</v>
      </c>
      <c r="F96" s="18">
        <f>'Drive Train'!O9</f>
        <v>1.0000000000000002</v>
      </c>
      <c r="G96" s="14">
        <f>E60</f>
        <v>15.602997475870573</v>
      </c>
      <c r="H96" s="14">
        <f>'Drive Train'!$AA$46-0.5</f>
        <v>3.5</v>
      </c>
      <c r="I96" s="235">
        <f>E70</f>
        <v>82.564974873032696</v>
      </c>
      <c r="J96" s="229">
        <f>J95</f>
        <v>93</v>
      </c>
      <c r="K96" s="230">
        <v>12</v>
      </c>
      <c r="L96" s="229">
        <f>'Drive Train'!$AA$46</f>
        <v>4</v>
      </c>
      <c r="M96" s="230">
        <v>6.9</v>
      </c>
      <c r="N96" s="233">
        <f>O45</f>
        <v>15.000000000000002</v>
      </c>
      <c r="O96" s="234">
        <f>'Drive Train'!F29*VLOOKUP('Drive Train'!$AK$17,$E$98:$F$99,2,FALSE)</f>
        <v>10</v>
      </c>
      <c r="R96" s="49">
        <f t="shared" si="52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47">
        <f t="shared" si="523"/>
        <v>3.5200000000000022</v>
      </c>
      <c r="AO96" s="36">
        <f>LO96*12*60/(PI() * 'Drive Train'!$F$15)/S$6*ABS(S96)</f>
        <v>0</v>
      </c>
      <c r="AP96" s="36">
        <f>LP96*12*60/(PI() * 'Drive Train'!$F$15)/T$6*ABS(T96)</f>
        <v>0</v>
      </c>
      <c r="AQ96" s="36">
        <f>LQ96*12*60/(PI() * 'Drive Train'!$F$15)/U$6*ABS(U96)</f>
        <v>0</v>
      </c>
      <c r="AR96" s="36">
        <f>LR96*12*60/(PI() * 'Drive Train'!$F$15)/V$6*ABS(V96)</f>
        <v>0</v>
      </c>
      <c r="AS96" s="36">
        <f>LS96*12*60/(PI() * 'Drive Train'!$F$15)/W$6*ABS(W96)</f>
        <v>0</v>
      </c>
      <c r="AT96" s="36">
        <f>LT96*12*60/(PI() * 'Drive Train'!$F$15)/X$6*ABS(X96)</f>
        <v>0</v>
      </c>
      <c r="AU96" s="36">
        <f>LU96*12*60/(PI() * 'Drive Train'!$F$15)/Y$6*ABS(Y96)</f>
        <v>0</v>
      </c>
      <c r="AV96" s="36">
        <f>LV96*12*60/(PI() * 'Drive Train'!$F$15)/Z$6*ABS(Z96)</f>
        <v>0</v>
      </c>
      <c r="AW96" s="36">
        <f>LW96*12*60/(PI() * 'Drive Train'!$F$15)/AA$6*ABS(AA96)</f>
        <v>0</v>
      </c>
      <c r="AX96" s="36">
        <f>LX96*12*60/(PI() * 'Drive Train'!$F$15)/AB$6*ABS(AB96)</f>
        <v>0</v>
      </c>
      <c r="AY96" s="36">
        <f>LY96*12*60/(PI() * 'Drive Train'!$F$15)/AC$6*ABS(AC96)</f>
        <v>0</v>
      </c>
      <c r="AZ96" s="36">
        <f>LZ96*12*60/(PI() * 'Drive Train'!$F$15)/AD$6*ABS(AD96)</f>
        <v>0</v>
      </c>
      <c r="BA96" s="36">
        <f>MA96*12*60/(PI() * 'Drive Train'!$F$15)/AE$6*ABS(AE96)</f>
        <v>0</v>
      </c>
      <c r="BB96" s="36">
        <f>MB96*12*60/(PI() * 'Drive Train'!$F$15)/AF$6*ABS(AF96)</f>
        <v>0</v>
      </c>
      <c r="BC96" s="36">
        <f>MC96*12*60/(PI() * 'Drive Train'!$F$15)/AG$6*ABS(AG96)</f>
        <v>0</v>
      </c>
      <c r="BD96" s="36">
        <f>MD96*12*60/(PI() * 'Drive Train'!$F$15)/AH$6*ABS(AH96)</f>
        <v>0</v>
      </c>
      <c r="BE96" s="36">
        <f>ME96*12*60/(PI() * 'Drive Train'!$F$15)/AI$6*ABS(AI96)</f>
        <v>0</v>
      </c>
      <c r="BF96" s="36">
        <f>MF96*12*60/(PI() * 'Drive Train'!$F$15)/AJ$6*ABS(AJ96)</f>
        <v>0</v>
      </c>
      <c r="BG96" s="36">
        <f>MG96*12*60/(PI() * 'Drive Train'!$F$15)/AK$6*ABS(AK96)</f>
        <v>0</v>
      </c>
      <c r="BH96" s="36">
        <f>MH96*12*60/(PI() * 'Drive Train'!$F$15)/AL$6*ABS(AL96)</f>
        <v>0</v>
      </c>
      <c r="BI96" s="36">
        <f>MI96*12*60/(PI() * 'Drive Train'!$F$15)/AM$6*ABS(AM96)</f>
        <v>0</v>
      </c>
      <c r="BJ96" s="47">
        <f t="shared" si="455"/>
        <v>3.5200000000000022</v>
      </c>
      <c r="BK96" s="2">
        <f>IF(OR(KS95=1,AND($C$37=Motors!$C$32,OY95=1)),0,IF(NG96=0,-(CG95+$C$15)/($C$14-$C$15)*$C$12,($C$11*S96-AO96)/($C$11*S96)*$C$12*S96))</f>
        <v>0</v>
      </c>
      <c r="BL96" s="2">
        <f>IF(OR(KT95=1,AND($C$37=Motors!$C$32,OZ95=1)),0,IF(NH96=0,-(CH95+$C$15)/($C$14-$C$15)*$C$12,($C$11*T96-AP96)/($C$11*T96)*$C$12*T96))</f>
        <v>0</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v>
      </c>
      <c r="BQ96" s="2">
        <f>IF(OR(KY95=1,AND($C$37=Motors!$C$32,PE95=1)),0,IF(NM96=0,-(CM95+$C$15)/($C$14-$C$15)*$C$12,($C$11*Y96-AU96)/($C$11*Y96)*$C$12*Y96))</f>
        <v>0</v>
      </c>
      <c r="BR96" s="2">
        <f>IF(OR(KZ95=1,AND($C$37=Motors!$C$32,PF95=1)),0,IF(NN96=0,-(CN95+$C$15)/($C$14-$C$15)*$C$12,($C$11*Z96-AV96)/($C$11*Z96)*$C$12*Z96))</f>
        <v>0</v>
      </c>
      <c r="BS96" s="2">
        <f>IF(OR(LA95=1,AND($C$37=Motors!$C$32,PG95=1)),0,IF(NO96=0,-(CO95+$C$15)/($C$14-$C$15)*$C$12,($C$11*AA96-AW96)/($C$11*AA96)*$C$12*AA96))</f>
        <v>0</v>
      </c>
      <c r="BT96" s="2">
        <f>IF(OR(LB95=1,AND($C$37=Motors!$C$32,PH95=1)),0,IF(NP96=0,-(CP95+$C$15)/($C$14-$C$15)*$C$12,($C$11*AB96-AX96)/($C$11*AB96)*$C$12*AB96))</f>
        <v>0</v>
      </c>
      <c r="BU96" s="2">
        <f>IF(OR(LC95=1,AND($C$37=Motors!$C$32,PI95=1)),0,IF(NQ96=0,-(CQ95+$C$15)/($C$14-$C$15)*$C$12,($C$11*AC96-AY96)/($C$11*AC96)*$C$12*AC96))</f>
        <v>0</v>
      </c>
      <c r="BV96" s="2">
        <f>IF(OR(LD95=1,AND($C$37=Motors!$C$32,PJ95=1)),0,IF(NR96=0,-(CR95+$C$15)/($C$14-$C$15)*$C$12,($C$11*AD96-AZ96)/($C$11*AD96)*$C$12*AD96))</f>
        <v>0</v>
      </c>
      <c r="BW96" s="2">
        <f>IF(OR(LE95=1,AND($C$37=Motors!$C$32,PK95=1)),0,IF(NS96=0,-(CS95+$C$15)/($C$14-$C$15)*$C$12,($C$11*AE96-BA96)/($C$11*AE96)*$C$12*AE96))</f>
        <v>0</v>
      </c>
      <c r="BX96" s="2">
        <f>IF(OR(LF95=1,AND($C$37=Motors!$C$32,PL95=1)),0,IF(NT96=0,-(CT95+$C$15)/($C$14-$C$15)*$C$12,($C$11*AF96-BB96)/($C$11*AF96)*$C$12*AF96))</f>
        <v>0</v>
      </c>
      <c r="BY96" s="2">
        <f>IF(OR(LG95=1,AND($C$37=Motors!$C$32,PM95=1)),0,IF(NU96=0,-(CU95+$C$15)/($C$14-$C$15)*$C$12,($C$11*AG96-BC96)/($C$11*AG96)*$C$12*AG96))</f>
        <v>0</v>
      </c>
      <c r="BZ96" s="2">
        <f>IF(OR(LH95=1,AND($C$37=Motors!$C$32,PN95=1)),0,IF(NV96=0,-(CV95+$C$15)/($C$14-$C$15)*$C$12,($C$11*AH96-BD96)/($C$11*AH96)*$C$12*AH96))</f>
        <v>0</v>
      </c>
      <c r="CA96" s="2">
        <f>IF(OR(LI95=1,AND($C$37=Motors!$C$32,PO95=1)),0,IF(NW96=0,-(CW95+$C$15)/($C$14-$C$15)*$C$12,($C$11*AI96-BE96)/($C$11*AI96)*$C$12*AI96))</f>
        <v>0</v>
      </c>
      <c r="CB96" s="2">
        <f>IF(OR(LJ95=1,AND($C$37=Motors!$C$32,PP95=1)),0,IF(NX96=0,-(CX95+$C$15)/($C$14-$C$15)*$C$12,($C$11*AJ96-BF96)/($C$11*AJ96)*$C$12*AJ96))</f>
        <v>0</v>
      </c>
      <c r="CC96" s="2">
        <f>IF(OR(LK95=1,AND($C$37=Motors!$C$32,PQ95=1)),0,IF(NY96=0,-(CY95+$C$15)/($C$14-$C$15)*$C$12,($C$11*AK96-BG96)/($C$11*AK96)*$C$12*AK96))</f>
        <v>0</v>
      </c>
      <c r="CD96" s="2">
        <f>IF(OR(LL95=1,AND($C$37=Motors!$C$32,PR95=1)),0,IF(NZ96=0,-(CZ95+$C$15)/($C$14-$C$15)*$C$12,($C$11*AL96-BH96)/($C$11*AL96)*$C$12*AL96))</f>
        <v>0</v>
      </c>
      <c r="CE96" s="2">
        <f>IF(OR(LM95=1,AND($C$37=Motors!$C$32,PS95=1)),0,IF(OA96=0,-(DA95+$C$15)/($C$14-$C$15)*$C$12,($C$11*AM96-BI96)/($C$11*AM96)*$C$12*AM96))</f>
        <v>0</v>
      </c>
      <c r="CF96" s="47">
        <f t="shared" si="456"/>
        <v>3.5200000000000022</v>
      </c>
      <c r="CG96" s="43">
        <f>IF(AND(KS95=1,OY95=1),0,ABS(BK96/$C$12*($C$14-$C$15)+$C$15) *'Drive Train'!$AA$49 + CG95*(1-'Drive Train'!$AA$49))</f>
        <v>0</v>
      </c>
      <c r="CH96" s="43">
        <f>IF(AND(KT95=1,OZ95=1),0,ABS(BL96/$C$12*($C$14-$C$15)+$C$15) *'Drive Train'!$AA$49 + CH95*(1-'Drive Train'!$AA$49))</f>
        <v>0</v>
      </c>
      <c r="CI96" s="43">
        <f>IF(AND(KU95=1,PA95=1),0,ABS(BM96/$C$12*($C$14-$C$15)+$C$15) *'Drive Train'!$AA$49 + CI95*(1-'Drive Train'!$AA$49))</f>
        <v>0</v>
      </c>
      <c r="CJ96" s="43">
        <f>IF(AND(KV95=1,PB95=1),0,ABS(BN96/$C$12*($C$14-$C$15)+$C$15) *'Drive Train'!$AA$49 + CJ95*(1-'Drive Train'!$AA$49))</f>
        <v>0</v>
      </c>
      <c r="CK96" s="43">
        <f>IF(AND(KW95=1,PC95=1),0,ABS(BO96/$C$12*($C$14-$C$15)+$C$15) *'Drive Train'!$AA$49 + CK95*(1-'Drive Train'!$AA$49))</f>
        <v>0</v>
      </c>
      <c r="CL96" s="43">
        <f>IF(AND(KX95=1,PD95=1),0,ABS(BP96/$C$12*($C$14-$C$15)+$C$15) *'Drive Train'!$AA$49 + CL95*(1-'Drive Train'!$AA$49))</f>
        <v>0</v>
      </c>
      <c r="CM96" s="43">
        <f>IF(AND(KY95=1,PE95=1),0,ABS(BQ96/$C$12*($C$14-$C$15)+$C$15) *'Drive Train'!$AA$49 + CM95*(1-'Drive Train'!$AA$49))</f>
        <v>0</v>
      </c>
      <c r="CN96" s="43">
        <f>IF(AND(KZ95=1,PF95=1),0,ABS(BR96/$C$12*($C$14-$C$15)+$C$15) *'Drive Train'!$AA$49 + CN95*(1-'Drive Train'!$AA$49))</f>
        <v>0</v>
      </c>
      <c r="CO96" s="43">
        <f>IF(AND(LA95=1,PG95=1),0,ABS(BS96/$C$12*($C$14-$C$15)+$C$15) *'Drive Train'!$AA$49 + CO95*(1-'Drive Train'!$AA$49))</f>
        <v>0</v>
      </c>
      <c r="CP96" s="43">
        <f>IF(AND(LB95=1,PH95=1),0,ABS(BT96/$C$12*($C$14-$C$15)+$C$15) *'Drive Train'!$AA$49 + CP95*(1-'Drive Train'!$AA$49))</f>
        <v>0</v>
      </c>
      <c r="CQ96" s="43">
        <f>IF(AND(LC95=1,PI95=1),0,ABS(BU96/$C$12*($C$14-$C$15)+$C$15) *'Drive Train'!$AA$49 + CQ95*(1-'Drive Train'!$AA$49))</f>
        <v>0</v>
      </c>
      <c r="CR96" s="43">
        <f>IF(AND(LD95=1,PJ95=1),0,ABS(BV96/$C$12*($C$14-$C$15)+$C$15) *'Drive Train'!$AA$49 + CR95*(1-'Drive Train'!$AA$49))</f>
        <v>0</v>
      </c>
      <c r="CS96" s="43">
        <f>IF(AND(LE95=1,PK95=1),0,ABS(BW96/$C$12*($C$14-$C$15)+$C$15) *'Drive Train'!$AA$49 + CS95*(1-'Drive Train'!$AA$49))</f>
        <v>0</v>
      </c>
      <c r="CT96" s="43">
        <f>IF(AND(LF95=1,PL95=1),0,ABS(BX96/$C$12*($C$14-$C$15)+$C$15) *'Drive Train'!$AA$49 + CT95*(1-'Drive Train'!$AA$49))</f>
        <v>0</v>
      </c>
      <c r="CU96" s="43">
        <f>IF(AND(LG95=1,PM95=1),0,ABS(BY96/$C$12*($C$14-$C$15)+$C$15) *'Drive Train'!$AA$49 + CU95*(1-'Drive Train'!$AA$49))</f>
        <v>0</v>
      </c>
      <c r="CV96" s="43">
        <f>IF(AND(LH95=1,PN95=1),0,ABS(BZ96/$C$12*($C$14-$C$15)+$C$15) *'Drive Train'!$AA$49 + CV95*(1-'Drive Train'!$AA$49))</f>
        <v>0</v>
      </c>
      <c r="CW96" s="43">
        <f>IF(AND(LI95=1,PO95=1),0,ABS(CA96/$C$12*($C$14-$C$15)+$C$15) *'Drive Train'!$AA$49 + CW95*(1-'Drive Train'!$AA$49))</f>
        <v>0</v>
      </c>
      <c r="CX96" s="43">
        <f>IF(AND(LJ95=1,PP95=1),0,ABS(CB96/$C$12*($C$14-$C$15)+$C$15) *'Drive Train'!$AA$49 + CX95*(1-'Drive Train'!$AA$49))</f>
        <v>0</v>
      </c>
      <c r="CY96" s="43">
        <f>IF(AND(LK95=1,PQ95=1),0,ABS(CC96/$C$12*($C$14-$C$15)+$C$15) *'Drive Train'!$AA$49 + CY95*(1-'Drive Train'!$AA$49))</f>
        <v>0</v>
      </c>
      <c r="CZ96" s="43">
        <f>IF(AND(LL95=1,PR95=1),0,ABS(CD96/$C$12*($C$14-$C$15)+$C$15) *'Drive Train'!$AA$49 + CZ95*(1-'Drive Train'!$AA$49))</f>
        <v>0</v>
      </c>
      <c r="DA96" s="43">
        <f>IF(AND(LM95=1,PS95=1),0,ABS(CE96/$C$12*($C$14-$C$15)+$C$15) *'Drive Train'!$AA$49 + DA95*(1-'Drive Train'!$AA$49))</f>
        <v>0</v>
      </c>
      <c r="DB96" s="47">
        <f t="shared" si="524"/>
        <v>3.5200000000000022</v>
      </c>
      <c r="DC96" s="43">
        <f t="shared" si="457"/>
        <v>0</v>
      </c>
      <c r="DD96" s="43">
        <f t="shared" si="458"/>
        <v>0</v>
      </c>
      <c r="DE96" s="43">
        <f t="shared" si="459"/>
        <v>0</v>
      </c>
      <c r="DF96" s="43">
        <f t="shared" si="460"/>
        <v>0</v>
      </c>
      <c r="DG96" s="43">
        <f t="shared" si="461"/>
        <v>0</v>
      </c>
      <c r="DH96" s="43">
        <f t="shared" si="462"/>
        <v>0</v>
      </c>
      <c r="DI96" s="43">
        <f t="shared" si="463"/>
        <v>0</v>
      </c>
      <c r="DJ96" s="43">
        <f t="shared" si="464"/>
        <v>0</v>
      </c>
      <c r="DK96" s="43">
        <f t="shared" si="465"/>
        <v>0</v>
      </c>
      <c r="DL96" s="43">
        <f t="shared" si="466"/>
        <v>0</v>
      </c>
      <c r="DM96" s="43">
        <f t="shared" si="467"/>
        <v>0</v>
      </c>
      <c r="DN96" s="43">
        <f t="shared" si="468"/>
        <v>0</v>
      </c>
      <c r="DO96" s="43">
        <f t="shared" si="469"/>
        <v>0</v>
      </c>
      <c r="DP96" s="43">
        <f t="shared" si="470"/>
        <v>0</v>
      </c>
      <c r="DQ96" s="43">
        <f t="shared" si="471"/>
        <v>0</v>
      </c>
      <c r="DR96" s="43">
        <f t="shared" si="472"/>
        <v>0</v>
      </c>
      <c r="DS96" s="43">
        <f t="shared" si="473"/>
        <v>0</v>
      </c>
      <c r="DT96" s="43">
        <f t="shared" si="474"/>
        <v>0</v>
      </c>
      <c r="DU96" s="43">
        <f t="shared" si="475"/>
        <v>0</v>
      </c>
      <c r="DV96" s="43">
        <f t="shared" si="476"/>
        <v>0</v>
      </c>
      <c r="DW96" s="43">
        <f t="shared" si="477"/>
        <v>0</v>
      </c>
      <c r="DX96" s="47">
        <f t="shared" si="525"/>
        <v>3.5200000000000022</v>
      </c>
      <c r="DY96" s="2">
        <f>IF(OY96=0,($C$23/0.4536*IF(ISNA(MK95),'Drive Train'!$F$16,'Drive Train'!$F$17)*4.448*$C$24*S$6)*SIGN(BK96),BK96)</f>
        <v>0</v>
      </c>
      <c r="DZ96" s="2">
        <f>IF(OZ96=0,($C$23/0.4536*IF(ISNA(ML95),'Drive Train'!$F$16,'Drive Train'!$F$17)*4.448*$C$24*$C$21*T$6)*SIGN(BL96),BL96)</f>
        <v>0</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0</v>
      </c>
      <c r="EE96" s="2">
        <f>IF(PE96=0,($C$23/0.4536*IF(ISNA(MQ95),'Drive Train'!$F$16,'Drive Train'!$F$17)*4.448*$C$24*$C$21*Y$6)*SIGN(BQ96),BQ96)</f>
        <v>0</v>
      </c>
      <c r="EF96" s="2">
        <f>IF(PF96=0,($C$23/0.4536*IF(ISNA(MR95),'Drive Train'!$F$16,'Drive Train'!$F$17)*4.448*$C$24*$C$21*Z$6)*SIGN(BR96),BR96)</f>
        <v>0</v>
      </c>
      <c r="EG96" s="2">
        <f>IF(PG96=0,($C$23/0.4536*IF(ISNA(MS95),'Drive Train'!$F$16,'Drive Train'!$F$17)*4.448*$C$24*$C$21*AA$6)*SIGN(BS96),BS96)</f>
        <v>0</v>
      </c>
      <c r="EH96" s="2">
        <f>IF(PH96=0,($C$23/0.4536*IF(ISNA(MT95),'Drive Train'!$F$16,'Drive Train'!$F$17)*4.448*$C$24*$C$21*AB$6)*SIGN(BT96),BT96)</f>
        <v>0</v>
      </c>
      <c r="EI96" s="2">
        <f>IF(PI96=0,($C$23/0.4536*IF(ISNA(MU95),'Drive Train'!$F$16,'Drive Train'!$F$17)*4.448*$C$24*$C$21*AC$6)*SIGN(BU96),BU96)</f>
        <v>0</v>
      </c>
      <c r="EJ96" s="2">
        <f>IF(PJ96=0,($C$23/0.4536*IF(ISNA(MV95),'Drive Train'!$F$16,'Drive Train'!$F$17)*4.448*$C$24*$C$21*AD$6)*SIGN(BV96),BV96)</f>
        <v>0</v>
      </c>
      <c r="EK96" s="2">
        <f>IF(PK96=0,($C$23/0.4536*IF(ISNA(MW95),'Drive Train'!$F$16,'Drive Train'!$F$17)*4.448*$C$24*$C$21*AE$6)*SIGN(BW96),BW96)</f>
        <v>0</v>
      </c>
      <c r="EL96" s="2">
        <f>IF(PL96=0,($C$23/0.4536*IF(ISNA(MX95),'Drive Train'!$F$16,'Drive Train'!$F$17)*4.448*$C$24*$C$21*AF$6)*SIGN(BX96),BX96)</f>
        <v>0</v>
      </c>
      <c r="EM96" s="2">
        <f>IF(PM96=0,($C$23/0.4536*IF(ISNA(MY95),'Drive Train'!$F$16,'Drive Train'!$F$17)*4.448*$C$24*$C$21*AG$6)*SIGN(BY96),BY96)</f>
        <v>0</v>
      </c>
      <c r="EN96" s="2">
        <f>IF(PN96=0,($C$23/0.4536*IF(ISNA(MZ95),'Drive Train'!$F$16,'Drive Train'!$F$17)*4.448*$C$24*$C$21*AH$6)*SIGN(BZ96),BZ96)</f>
        <v>0</v>
      </c>
      <c r="EO96" s="2">
        <f>IF(PO96=0,($C$23/0.4536*IF(ISNA(NA95),'Drive Train'!$F$16,'Drive Train'!$F$17)*4.448*$C$24*$C$21*AI$6)*SIGN(CA96),CA96)</f>
        <v>0</v>
      </c>
      <c r="EP96" s="2">
        <f>IF(PP96=0,($C$23/0.4536*IF(ISNA(NB95),'Drive Train'!$F$16,'Drive Train'!$F$17)*4.448*$C$24*$C$21*AJ$6)*SIGN(CB96),CB96)</f>
        <v>0</v>
      </c>
      <c r="EQ96" s="2">
        <f>IF(PQ96=0,($C$23/0.4536*IF(ISNA(NC95),'Drive Train'!$F$16,'Drive Train'!$F$17)*4.448*$C$24*$C$21*AK$6)*SIGN(CC96),CC96)</f>
        <v>0</v>
      </c>
      <c r="ER96" s="2">
        <f>IF(PR96=0,($C$23/0.4536*IF(ISNA(ND95),'Drive Train'!$F$16,'Drive Train'!$F$17)*4.448*$C$24*$C$21*AL$6)*SIGN(CD96),CD96)</f>
        <v>0</v>
      </c>
      <c r="ES96" s="2">
        <f>IF(PS96=0,($C$23/0.4536*IF(ISNA(NE95),'Drive Train'!$F$16,'Drive Train'!$F$17)*4.448*$C$24*$C$21*AM$6)*SIGN(CE96),CE96)</f>
        <v>0</v>
      </c>
      <c r="ET96" s="47">
        <f t="shared" si="478"/>
        <v>3.5200000000000022</v>
      </c>
      <c r="EU96" s="2">
        <f>MAX(MIN(IF(AND(OY95=1,NG96&lt;0),-1,1)*(DC96-$C$15)/($C$14-$C$15)*$C$12*$C$21-$C$33*LO96/AO$6 -  OY95*$C$33/$C$21,DY95/$C$19),MAX(EU$8:EU95)*-1)</f>
        <v>-0.84420937587075306</v>
      </c>
      <c r="EV96" s="2">
        <f>MAX(MIN(IF(AND(OZ95=1,NH96&lt;0),-1,1)*(DD96-$C$15)/($C$14-$C$15)*$C$12*$C$21-$C$33*LP96/AP$6 -  OZ95*$C$33/$C$21,DZ95/$C$19),MAX(EV$8:EV95)*-1)</f>
        <v>-0.84420937587075306</v>
      </c>
      <c r="EW96" s="2">
        <f>MAX(MIN(IF(AND(PA95=1,NI96&lt;0),-1,1)*(DE96-$C$15)/($C$14-$C$15)*$C$12*$C$21-$C$33*LQ96/AQ$6 -  PA95*$C$33/$C$21,EA95/$C$19),MAX(EW$8:EW95)*-1)</f>
        <v>-0.84420937587075306</v>
      </c>
      <c r="EX96" s="2">
        <f>MAX(MIN(IF(AND(PB95=1,NJ96&lt;0),-1,1)*(DF96-$C$15)/($C$14-$C$15)*$C$12*$C$21-$C$33*LR96/AR$6 -  PB95*$C$33/$C$21,EB95/$C$19),MAX(EX$8:EX95)*-1)</f>
        <v>-0.84420937587075306</v>
      </c>
      <c r="EY96" s="2">
        <f>MAX(MIN(IF(AND(PC95=1,NK96&lt;0),-1,1)*(DG96-$C$15)/($C$14-$C$15)*$C$12*$C$21-$C$33*LS96/AS$6 -  PC95*$C$33/$C$21,EC95/$C$19),MAX(EY$8:EY95)*-1)</f>
        <v>-0.84420937587075306</v>
      </c>
      <c r="EZ96" s="2">
        <f>MAX(MIN(IF(AND(PD95=1,NL96&lt;0),-1,1)*(DH96-$C$15)/($C$14-$C$15)*$C$12*$C$21-$C$33*LT96/AT$6 -  PD95*$C$33/$C$21,ED95/$C$19),MAX(EZ$8:EZ95)*-1)</f>
        <v>-0.84420937587075306</v>
      </c>
      <c r="FA96" s="2">
        <f>MAX(MIN(IF(AND(PE95=1,NM96&lt;0),-1,1)*(DI96-$C$15)/($C$14-$C$15)*$C$12*$C$21-$C$33*LU96/AU$6 -  PE95*$C$33/$C$21,EE95/$C$19),MAX(FA$8:FA95)*-1)</f>
        <v>-0.84420937587075306</v>
      </c>
      <c r="FB96" s="2">
        <f>MAX(MIN(IF(AND(PF95=1,NN96&lt;0),-1,1)*(DJ96-$C$15)/($C$14-$C$15)*$C$12*$C$21-$C$33*LV96/AV$6 -  PF95*$C$33/$C$21,EF95/$C$19),MAX(FB$8:FB95)*-1)</f>
        <v>-0.84420937587075306</v>
      </c>
      <c r="FC96" s="2">
        <f>MAX(MIN(IF(AND(PG95=1,NO96&lt;0),-1,1)*(DK96-$C$15)/($C$14-$C$15)*$C$12*$C$21-$C$33*LW96/AW$6 -  PG95*$C$33/$C$21,EG95/$C$19),MAX(FC$8:FC95)*-1)</f>
        <v>-0.82444281081081083</v>
      </c>
      <c r="FD96" s="2">
        <f>MAX(MIN(IF(AND(PH95=1,NP96&lt;0),-1,1)*(DL96-$C$15)/($C$14-$C$15)*$C$12*$C$21-$C$33*LX96/AX$6 -  PH95*$C$33/$C$21,EH95/$C$19),MAX(FD$8:FD95)*-1)</f>
        <v>-0.74400936585365862</v>
      </c>
      <c r="FE96" s="2">
        <f>MAX(MIN(IF(AND(PI95=1,NQ96&lt;0),-1,1)*(DM96-$C$15)/($C$14-$C$15)*$C$12*$C$21-$C$33*LY96/AY$6 -  PI95*$C$33/$C$21,EI95/$C$19),MAX(FE$8:FE95)*-1)</f>
        <v>-0.6778751999999999</v>
      </c>
      <c r="FF96" s="2">
        <f>MAX(MIN(IF(AND(PJ95=1,NR96&lt;0),-1,1)*(DN96-$C$15)/($C$14-$C$15)*$C$12*$C$21-$C$33*LZ96/AZ$6 -  PJ95*$C$33/$C$21,EJ95/$C$19),MAX(FF$8:FF95)*-1)</f>
        <v>-0.36771041517476449</v>
      </c>
      <c r="FG96" s="2">
        <f>MAX(MIN(IF(AND(PK95=1,NS96&lt;0),-1,1)*(DO96-$C$15)/($C$14-$C$15)*$C$12*$C$21-$C$33*MA96/BA$6 -  PK95*$C$33/$C$21,EK95/$C$19),MAX(FG$8:FG95)*-1)</f>
        <v>-0.4460383340531891</v>
      </c>
      <c r="FH96" s="2">
        <f>MAX(MIN(IF(AND(PL95=1,NT96&lt;0),-1,1)*(DP96-$C$15)/($C$14-$C$15)*$C$12*$C$21-$C$33*MB96/BB$6 -  PL95*$C$33/$C$21,EL95/$C$19),MAX(FH$8:FH95)*-1)</f>
        <v>-0.52436625293161376</v>
      </c>
      <c r="FI96" s="2">
        <f>MAX(MIN(IF(AND(PM95=1,NU96&lt;0),-1,1)*(DQ96-$C$15)/($C$14-$C$15)*$C$12*$C$21-$C$33*MC96/BC$6 -  PM95*$C$33/$C$21,EM95/$C$19),MAX(FI$8:FI95)*-1)</f>
        <v>-0.60269417181003837</v>
      </c>
      <c r="FJ96" s="2">
        <f>MAX(MIN(IF(AND(PN95=1,NV96&lt;0),-1,1)*(DR96-$C$15)/($C$14-$C$15)*$C$12*$C$21-$C$33*MD96/BD$6 -  PN95*$C$33/$C$21,EN95/$C$19),MAX(FJ$8:FJ95)*-1)</f>
        <v>-0.68102209068846309</v>
      </c>
      <c r="FK96" s="2">
        <f>MAX(MIN(IF(AND(PO95=1,NW96&lt;0),-1,1)*(DS96-$C$15)/($C$14-$C$15)*$C$12*$C$21-$C$33*ME96/BE$6 -  PO95*$C$33/$C$21,EO95/$C$19),MAX(FK$8:FK95)*-1)</f>
        <v>-0.7593500095668877</v>
      </c>
      <c r="FL96" s="2">
        <f>MAX(MIN(IF(AND(PP95=1,NX96&lt;0),-1,1)*(DT96-$C$15)/($C$14-$C$15)*$C$12*$C$21-$C$33*MF96/BF$6 -  PP95*$C$33/$C$21,EP95/$C$19),MAX(FL$8:FL95)*-1)</f>
        <v>-0.8376779284453123</v>
      </c>
      <c r="FM96" s="2">
        <f>MAX(MIN(IF(AND(PQ95=1,NY96&lt;0),-1,1)*(DU96-$C$15)/($C$14-$C$15)*$C$12*$C$21-$C$33*MG96/BG$6 -  PQ95*$C$33/$C$21,EQ95/$C$19),MAX(FM$8:FM95)*-1)</f>
        <v>-0.84420937587075306</v>
      </c>
      <c r="FN96" s="2">
        <f>MAX(MIN(IF(AND(PR95=1,NZ96&lt;0),-1,1)*(DV96-$C$15)/($C$14-$C$15)*$C$12*$C$21-$C$33*MH96/BH$6 -  PR95*$C$33/$C$21,ER95/$C$19),MAX(FN$8:FN95)*-1)</f>
        <v>-0.84420937587075306</v>
      </c>
      <c r="FO96" s="2">
        <f>MAX(MIN(IF(AND(PS95=1,OA96&lt;0),-1,1)*(DW96-$C$15)/($C$14-$C$15)*$C$12*$C$21-$C$33*MI96/BI$6 -  PS95*$C$33/$C$21,ES95/$C$19),MAX(FO$8:FO95)*-1)</f>
        <v>-0.84420937587075306</v>
      </c>
      <c r="FP96" s="47">
        <f t="shared" si="526"/>
        <v>3.5200000000000022</v>
      </c>
      <c r="FQ96" s="43">
        <f t="shared" si="527"/>
        <v>0</v>
      </c>
      <c r="FR96" s="43">
        <f t="shared" si="528"/>
        <v>0</v>
      </c>
      <c r="FS96" s="43">
        <f t="shared" si="529"/>
        <v>0</v>
      </c>
      <c r="FT96" s="43">
        <f t="shared" si="530"/>
        <v>0</v>
      </c>
      <c r="FU96" s="43">
        <f t="shared" si="531"/>
        <v>0</v>
      </c>
      <c r="FV96" s="43">
        <f t="shared" si="532"/>
        <v>0</v>
      </c>
      <c r="FW96" s="43">
        <f t="shared" si="533"/>
        <v>0</v>
      </c>
      <c r="FX96" s="43">
        <f t="shared" si="534"/>
        <v>0</v>
      </c>
      <c r="FY96" s="43">
        <f t="shared" si="535"/>
        <v>0</v>
      </c>
      <c r="FZ96" s="43">
        <f t="shared" si="536"/>
        <v>0</v>
      </c>
      <c r="GA96" s="43">
        <f t="shared" si="537"/>
        <v>0</v>
      </c>
      <c r="GB96" s="43">
        <f t="shared" si="538"/>
        <v>0</v>
      </c>
      <c r="GC96" s="43">
        <f t="shared" si="539"/>
        <v>0</v>
      </c>
      <c r="GD96" s="43">
        <f t="shared" si="540"/>
        <v>0</v>
      </c>
      <c r="GE96" s="43">
        <f t="shared" si="541"/>
        <v>0</v>
      </c>
      <c r="GF96" s="43">
        <f t="shared" si="542"/>
        <v>0</v>
      </c>
      <c r="GG96" s="43">
        <f t="shared" si="543"/>
        <v>0</v>
      </c>
      <c r="GH96" s="43">
        <f t="shared" si="544"/>
        <v>0</v>
      </c>
      <c r="GI96" s="43">
        <f t="shared" si="545"/>
        <v>0</v>
      </c>
      <c r="GJ96" s="43">
        <f t="shared" si="546"/>
        <v>0</v>
      </c>
      <c r="GK96" s="43">
        <f t="shared" si="547"/>
        <v>0</v>
      </c>
      <c r="GL96" s="47">
        <f t="shared" si="548"/>
        <v>3.5200000000000022</v>
      </c>
      <c r="GM96" s="43">
        <f t="shared" si="479"/>
        <v>0</v>
      </c>
      <c r="GN96" s="43">
        <f t="shared" si="480"/>
        <v>0</v>
      </c>
      <c r="GO96" s="43">
        <f t="shared" si="481"/>
        <v>0</v>
      </c>
      <c r="GP96" s="43">
        <f t="shared" si="482"/>
        <v>0</v>
      </c>
      <c r="GQ96" s="43">
        <f t="shared" si="483"/>
        <v>0</v>
      </c>
      <c r="GR96" s="43">
        <f t="shared" si="484"/>
        <v>0</v>
      </c>
      <c r="GS96" s="43">
        <f t="shared" si="485"/>
        <v>0</v>
      </c>
      <c r="GT96" s="43">
        <f t="shared" si="486"/>
        <v>0</v>
      </c>
      <c r="GU96" s="43">
        <f t="shared" si="487"/>
        <v>0</v>
      </c>
      <c r="GV96" s="43">
        <f t="shared" si="488"/>
        <v>0</v>
      </c>
      <c r="GW96" s="43">
        <f t="shared" si="489"/>
        <v>0</v>
      </c>
      <c r="GX96" s="43">
        <f t="shared" si="490"/>
        <v>0</v>
      </c>
      <c r="GY96" s="43">
        <f t="shared" si="491"/>
        <v>0</v>
      </c>
      <c r="GZ96" s="43">
        <f t="shared" si="492"/>
        <v>0</v>
      </c>
      <c r="HA96" s="43">
        <f t="shared" si="493"/>
        <v>0</v>
      </c>
      <c r="HB96" s="43">
        <f t="shared" si="494"/>
        <v>0</v>
      </c>
      <c r="HC96" s="43">
        <f t="shared" si="495"/>
        <v>0</v>
      </c>
      <c r="HD96" s="43">
        <f t="shared" si="496"/>
        <v>0</v>
      </c>
      <c r="HE96" s="43">
        <f t="shared" si="497"/>
        <v>0</v>
      </c>
      <c r="HF96" s="43">
        <f t="shared" si="498"/>
        <v>0</v>
      </c>
      <c r="HG96" s="43">
        <f t="shared" si="499"/>
        <v>0</v>
      </c>
      <c r="HH96" s="47">
        <f t="shared" si="549"/>
        <v>3.5200000000000022</v>
      </c>
      <c r="HI96" s="43">
        <f t="shared" si="550"/>
        <v>0</v>
      </c>
      <c r="HJ96" s="43">
        <f t="shared" si="551"/>
        <v>0</v>
      </c>
      <c r="HK96" s="43">
        <f t="shared" si="552"/>
        <v>0</v>
      </c>
      <c r="HL96" s="43">
        <f t="shared" si="553"/>
        <v>0</v>
      </c>
      <c r="HM96" s="43">
        <f t="shared" si="554"/>
        <v>0</v>
      </c>
      <c r="HN96" s="43">
        <f t="shared" si="555"/>
        <v>0</v>
      </c>
      <c r="HO96" s="43">
        <f t="shared" si="556"/>
        <v>0</v>
      </c>
      <c r="HP96" s="43">
        <f t="shared" si="557"/>
        <v>0</v>
      </c>
      <c r="HQ96" s="43">
        <f t="shared" si="558"/>
        <v>0</v>
      </c>
      <c r="HR96" s="43">
        <f t="shared" si="559"/>
        <v>0</v>
      </c>
      <c r="HS96" s="43">
        <f t="shared" si="560"/>
        <v>0</v>
      </c>
      <c r="HT96" s="43">
        <f t="shared" si="561"/>
        <v>0</v>
      </c>
      <c r="HU96" s="43">
        <f t="shared" si="562"/>
        <v>0</v>
      </c>
      <c r="HV96" s="43">
        <f t="shared" si="563"/>
        <v>0</v>
      </c>
      <c r="HW96" s="43">
        <f t="shared" si="564"/>
        <v>0</v>
      </c>
      <c r="HX96" s="43">
        <f t="shared" si="565"/>
        <v>0</v>
      </c>
      <c r="HY96" s="43">
        <f t="shared" si="566"/>
        <v>0</v>
      </c>
      <c r="HZ96" s="43">
        <f t="shared" si="567"/>
        <v>0</v>
      </c>
      <c r="IA96" s="43">
        <f t="shared" si="568"/>
        <v>0</v>
      </c>
      <c r="IB96" s="43">
        <f t="shared" si="569"/>
        <v>0</v>
      </c>
      <c r="IC96" s="43">
        <f t="shared" si="570"/>
        <v>0</v>
      </c>
      <c r="ID96" s="47">
        <f t="shared" si="571"/>
        <v>3.5200000000000022</v>
      </c>
      <c r="IE96" s="43">
        <f t="shared" si="572"/>
        <v>0</v>
      </c>
      <c r="IF96" s="43">
        <f t="shared" si="573"/>
        <v>0</v>
      </c>
      <c r="IG96" s="43">
        <f t="shared" si="574"/>
        <v>0</v>
      </c>
      <c r="IH96" s="43">
        <f t="shared" si="575"/>
        <v>0</v>
      </c>
      <c r="II96" s="43">
        <f t="shared" si="576"/>
        <v>0</v>
      </c>
      <c r="IJ96" s="43">
        <f t="shared" si="577"/>
        <v>0</v>
      </c>
      <c r="IK96" s="43">
        <f t="shared" si="578"/>
        <v>0</v>
      </c>
      <c r="IL96" s="43">
        <f t="shared" si="579"/>
        <v>0</v>
      </c>
      <c r="IM96" s="43">
        <f t="shared" si="580"/>
        <v>0</v>
      </c>
      <c r="IN96" s="43">
        <f t="shared" si="581"/>
        <v>0</v>
      </c>
      <c r="IO96" s="43">
        <f t="shared" si="582"/>
        <v>0</v>
      </c>
      <c r="IP96" s="43">
        <f t="shared" si="583"/>
        <v>0</v>
      </c>
      <c r="IQ96" s="43">
        <f t="shared" si="584"/>
        <v>0</v>
      </c>
      <c r="IR96" s="43">
        <f t="shared" si="585"/>
        <v>0</v>
      </c>
      <c r="IS96" s="43">
        <f t="shared" si="586"/>
        <v>0</v>
      </c>
      <c r="IT96" s="43">
        <f t="shared" si="587"/>
        <v>0</v>
      </c>
      <c r="IU96" s="43">
        <f t="shared" si="588"/>
        <v>0</v>
      </c>
      <c r="IV96" s="43">
        <f t="shared" si="589"/>
        <v>0</v>
      </c>
      <c r="IW96" s="43">
        <f t="shared" si="590"/>
        <v>0</v>
      </c>
      <c r="IX96" s="43">
        <f t="shared" si="591"/>
        <v>0</v>
      </c>
      <c r="IY96" s="43">
        <f t="shared" si="592"/>
        <v>0</v>
      </c>
      <c r="IZ96" s="47">
        <f t="shared" si="593"/>
        <v>3.5200000000000022</v>
      </c>
      <c r="JA96" s="43" t="e">
        <f t="shared" si="690"/>
        <v>#N/A</v>
      </c>
      <c r="JB96" s="43" t="e">
        <f t="shared" si="691"/>
        <v>#N/A</v>
      </c>
      <c r="JC96" s="43" t="e">
        <f t="shared" si="692"/>
        <v>#N/A</v>
      </c>
      <c r="JD96" s="43" t="e">
        <f t="shared" si="693"/>
        <v>#N/A</v>
      </c>
      <c r="JE96" s="43" t="e">
        <f t="shared" si="694"/>
        <v>#N/A</v>
      </c>
      <c r="JF96" s="43" t="e">
        <f t="shared" si="695"/>
        <v>#N/A</v>
      </c>
      <c r="JG96" s="43" t="e">
        <f t="shared" si="696"/>
        <v>#N/A</v>
      </c>
      <c r="JH96" s="43" t="e">
        <f t="shared" si="697"/>
        <v>#N/A</v>
      </c>
      <c r="JI96" s="43" t="e">
        <f t="shared" si="698"/>
        <v>#N/A</v>
      </c>
      <c r="JJ96" s="43" t="e">
        <f t="shared" si="699"/>
        <v>#N/A</v>
      </c>
      <c r="JK96" s="43" t="e">
        <f t="shared" si="700"/>
        <v>#N/A</v>
      </c>
      <c r="JL96" s="43" t="e">
        <f t="shared" si="701"/>
        <v>#N/A</v>
      </c>
      <c r="JM96" s="43" t="e">
        <f t="shared" si="702"/>
        <v>#N/A</v>
      </c>
      <c r="JN96" s="43" t="e">
        <f t="shared" si="703"/>
        <v>#N/A</v>
      </c>
      <c r="JO96" s="43" t="e">
        <f t="shared" si="704"/>
        <v>#N/A</v>
      </c>
      <c r="JP96" s="43" t="e">
        <f t="shared" si="705"/>
        <v>#N/A</v>
      </c>
      <c r="JQ96" s="43" t="e">
        <f t="shared" si="706"/>
        <v>#N/A</v>
      </c>
      <c r="JR96" s="43" t="e">
        <f t="shared" si="707"/>
        <v>#N/A</v>
      </c>
      <c r="JS96" s="43" t="e">
        <f t="shared" si="708"/>
        <v>#N/A</v>
      </c>
      <c r="JT96" s="43" t="e">
        <f t="shared" si="709"/>
        <v>#N/A</v>
      </c>
      <c r="JU96" s="43" t="e">
        <f t="shared" si="710"/>
        <v>#N/A</v>
      </c>
      <c r="JV96" s="47">
        <f t="shared" si="594"/>
        <v>3.5200000000000022</v>
      </c>
      <c r="JW96" s="36">
        <f t="shared" si="595"/>
        <v>0</v>
      </c>
      <c r="JX96" s="36">
        <f t="shared" si="596"/>
        <v>0</v>
      </c>
      <c r="JY96" s="36">
        <f t="shared" si="597"/>
        <v>0</v>
      </c>
      <c r="JZ96" s="36">
        <f t="shared" si="598"/>
        <v>0</v>
      </c>
      <c r="KA96" s="36">
        <f t="shared" si="599"/>
        <v>0</v>
      </c>
      <c r="KB96" s="36">
        <f t="shared" si="600"/>
        <v>0</v>
      </c>
      <c r="KC96" s="36">
        <f t="shared" si="601"/>
        <v>0</v>
      </c>
      <c r="KD96" s="36">
        <f t="shared" si="602"/>
        <v>0</v>
      </c>
      <c r="KE96" s="36">
        <f t="shared" si="603"/>
        <v>0</v>
      </c>
      <c r="KF96" s="36">
        <f t="shared" si="604"/>
        <v>0</v>
      </c>
      <c r="KG96" s="36">
        <f t="shared" si="605"/>
        <v>0</v>
      </c>
      <c r="KH96" s="36">
        <f t="shared" si="606"/>
        <v>0</v>
      </c>
      <c r="KI96" s="36">
        <f t="shared" si="607"/>
        <v>0</v>
      </c>
      <c r="KJ96" s="36">
        <f t="shared" si="608"/>
        <v>0</v>
      </c>
      <c r="KK96" s="36">
        <f t="shared" si="609"/>
        <v>0</v>
      </c>
      <c r="KL96" s="36">
        <f t="shared" si="610"/>
        <v>0</v>
      </c>
      <c r="KM96" s="36">
        <f t="shared" si="611"/>
        <v>0</v>
      </c>
      <c r="KN96" s="36">
        <f t="shared" si="612"/>
        <v>0</v>
      </c>
      <c r="KO96" s="36">
        <f t="shared" si="613"/>
        <v>0</v>
      </c>
      <c r="KP96" s="36">
        <f t="shared" si="614"/>
        <v>0</v>
      </c>
      <c r="KQ96" s="36">
        <f t="shared" si="615"/>
        <v>0</v>
      </c>
      <c r="KR96" s="47">
        <f t="shared" si="616"/>
        <v>3.5200000000000022</v>
      </c>
      <c r="KS96" s="1">
        <f t="shared" si="617"/>
        <v>1</v>
      </c>
      <c r="KT96" s="1">
        <f t="shared" si="618"/>
        <v>1</v>
      </c>
      <c r="KU96" s="1">
        <f t="shared" si="619"/>
        <v>1</v>
      </c>
      <c r="KV96" s="1">
        <f t="shared" si="620"/>
        <v>1</v>
      </c>
      <c r="KW96" s="1">
        <f t="shared" si="621"/>
        <v>1</v>
      </c>
      <c r="KX96" s="1">
        <f t="shared" si="622"/>
        <v>1</v>
      </c>
      <c r="KY96" s="1">
        <f t="shared" si="623"/>
        <v>1</v>
      </c>
      <c r="KZ96" s="1">
        <f t="shared" si="624"/>
        <v>1</v>
      </c>
      <c r="LA96" s="1">
        <f t="shared" si="625"/>
        <v>1</v>
      </c>
      <c r="LB96" s="1">
        <f t="shared" si="626"/>
        <v>1</v>
      </c>
      <c r="LC96" s="1">
        <f t="shared" si="627"/>
        <v>1</v>
      </c>
      <c r="LD96" s="1">
        <f t="shared" si="628"/>
        <v>1</v>
      </c>
      <c r="LE96" s="1">
        <f t="shared" si="629"/>
        <v>1</v>
      </c>
      <c r="LF96" s="1">
        <f t="shared" si="630"/>
        <v>1</v>
      </c>
      <c r="LG96" s="1">
        <f t="shared" si="631"/>
        <v>1</v>
      </c>
      <c r="LH96" s="1">
        <f t="shared" si="632"/>
        <v>1</v>
      </c>
      <c r="LI96" s="1">
        <f t="shared" si="633"/>
        <v>1</v>
      </c>
      <c r="LJ96" s="1">
        <f t="shared" si="634"/>
        <v>1</v>
      </c>
      <c r="LK96" s="1">
        <f t="shared" si="635"/>
        <v>1</v>
      </c>
      <c r="LL96" s="1">
        <f t="shared" si="636"/>
        <v>1</v>
      </c>
      <c r="LM96" s="1">
        <f t="shared" si="637"/>
        <v>1</v>
      </c>
      <c r="LN96" s="47">
        <f t="shared" si="638"/>
        <v>3.5200000000000022</v>
      </c>
      <c r="LO96" s="43">
        <f t="shared" si="639"/>
        <v>0</v>
      </c>
      <c r="LP96" s="43">
        <f t="shared" si="640"/>
        <v>0</v>
      </c>
      <c r="LQ96" s="43">
        <f t="shared" si="641"/>
        <v>0</v>
      </c>
      <c r="LR96" s="43">
        <f t="shared" si="642"/>
        <v>0</v>
      </c>
      <c r="LS96" s="43">
        <f t="shared" si="643"/>
        <v>0</v>
      </c>
      <c r="LT96" s="43">
        <f t="shared" si="644"/>
        <v>0</v>
      </c>
      <c r="LU96" s="43">
        <f t="shared" si="645"/>
        <v>0</v>
      </c>
      <c r="LV96" s="43">
        <f t="shared" si="646"/>
        <v>0</v>
      </c>
      <c r="LW96" s="43">
        <f t="shared" si="647"/>
        <v>0</v>
      </c>
      <c r="LX96" s="43">
        <f t="shared" si="648"/>
        <v>0</v>
      </c>
      <c r="LY96" s="43">
        <f t="shared" si="649"/>
        <v>0</v>
      </c>
      <c r="LZ96" s="43">
        <f t="shared" si="650"/>
        <v>0</v>
      </c>
      <c r="MA96" s="43">
        <f t="shared" si="651"/>
        <v>0</v>
      </c>
      <c r="MB96" s="43">
        <f t="shared" si="652"/>
        <v>0</v>
      </c>
      <c r="MC96" s="43">
        <f t="shared" si="653"/>
        <v>0</v>
      </c>
      <c r="MD96" s="43">
        <f t="shared" si="654"/>
        <v>0</v>
      </c>
      <c r="ME96" s="43">
        <f t="shared" si="655"/>
        <v>0</v>
      </c>
      <c r="MF96" s="43">
        <f t="shared" si="656"/>
        <v>0</v>
      </c>
      <c r="MG96" s="43">
        <f t="shared" si="657"/>
        <v>0</v>
      </c>
      <c r="MH96" s="43">
        <f t="shared" si="658"/>
        <v>0</v>
      </c>
      <c r="MI96" s="43">
        <f t="shared" si="659"/>
        <v>0</v>
      </c>
      <c r="MJ96" s="47">
        <f t="shared" si="660"/>
        <v>3.5200000000000022</v>
      </c>
      <c r="MK96" s="43" t="e">
        <f t="shared" si="500"/>
        <v>#N/A</v>
      </c>
      <c r="ML96" s="43" t="e">
        <f t="shared" si="711"/>
        <v>#N/A</v>
      </c>
      <c r="MM96" s="43" t="e">
        <f t="shared" si="712"/>
        <v>#N/A</v>
      </c>
      <c r="MN96" s="43" t="e">
        <f t="shared" si="713"/>
        <v>#N/A</v>
      </c>
      <c r="MO96" s="43" t="e">
        <f t="shared" si="714"/>
        <v>#N/A</v>
      </c>
      <c r="MP96" s="43" t="e">
        <f t="shared" si="715"/>
        <v>#N/A</v>
      </c>
      <c r="MQ96" s="43" t="e">
        <f t="shared" si="716"/>
        <v>#N/A</v>
      </c>
      <c r="MR96" s="43" t="e">
        <f t="shared" si="717"/>
        <v>#N/A</v>
      </c>
      <c r="MS96" s="43" t="e">
        <f t="shared" si="718"/>
        <v>#N/A</v>
      </c>
      <c r="MT96" s="43" t="e">
        <f t="shared" si="719"/>
        <v>#N/A</v>
      </c>
      <c r="MU96" s="43" t="e">
        <f t="shared" si="720"/>
        <v>#N/A</v>
      </c>
      <c r="MV96" s="43" t="e">
        <f t="shared" si="721"/>
        <v>#N/A</v>
      </c>
      <c r="MW96" s="43" t="e">
        <f t="shared" si="722"/>
        <v>#N/A</v>
      </c>
      <c r="MX96" s="43" t="e">
        <f t="shared" si="723"/>
        <v>#N/A</v>
      </c>
      <c r="MY96" s="43" t="e">
        <f t="shared" si="724"/>
        <v>#N/A</v>
      </c>
      <c r="MZ96" s="43" t="e">
        <f t="shared" si="725"/>
        <v>#N/A</v>
      </c>
      <c r="NA96" s="43" t="e">
        <f t="shared" si="726"/>
        <v>#N/A</v>
      </c>
      <c r="NB96" s="43" t="e">
        <f t="shared" si="727"/>
        <v>#N/A</v>
      </c>
      <c r="NC96" s="43" t="e">
        <f t="shared" si="728"/>
        <v>#N/A</v>
      </c>
      <c r="ND96" s="43" t="e">
        <f t="shared" si="729"/>
        <v>#N/A</v>
      </c>
      <c r="NE96" s="43" t="e">
        <f t="shared" si="730"/>
        <v>#N/A</v>
      </c>
      <c r="NF96" s="47">
        <f t="shared" si="661"/>
        <v>3.5200000000000022</v>
      </c>
      <c r="NG96" s="43">
        <f>IF(OY95=0,MIN('Drive Train'!$F$35-FQ95*$C$19*'Drive Train'!$F$39,NG95+$C$39)-$C$7,IF(LO95-1&lt;=0,0,IF($C$37=Motors!$C$30,MAX(MAX(NG$8:NG95)*-1,NG95-$C$39),MAX(0,MAX(NG$8:NG95)*-1,NG95-$C$39))))</f>
        <v>0</v>
      </c>
      <c r="NH96" s="43">
        <f>IF(OZ95=0,MIN('Drive Train'!$F$35-FR95*$C$19*'Drive Train'!$F$39,NH95+$C$39)-$C$7,IF(LP95-1&lt;=0,0,IF($C$37=Motors!$C$30,MAX(MAX(NH$8:NH95)*-1,NH95-$C$39),MAX(0,MAX(NH$8:NH95)*-1,NH95-$C$39))))</f>
        <v>0</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0</v>
      </c>
      <c r="NL96" s="43">
        <f>IF(PD95=0,MIN('Drive Train'!$F$35-FV95*$C$19*'Drive Train'!$F$39,NL95+$C$39)-$C$7,IF(LT95-1&lt;=0,0,IF($C$37=Motors!$C$30,MAX(MAX(NL$8:NL95)*-1,NL95-$C$39),MAX(0,MAX(NL$8:NL95)*-1,NL95-$C$39))))</f>
        <v>0</v>
      </c>
      <c r="NM96" s="43">
        <f>IF(PE95=0,MIN('Drive Train'!$F$35-FW95*$C$19*'Drive Train'!$F$39,NM95+$C$39)-$C$7,IF(LU95-1&lt;=0,0,IF($C$37=Motors!$C$30,MAX(MAX(NM$8:NM95)*-1,NM95-$C$39),MAX(0,MAX(NM$8:NM95)*-1,NM95-$C$39))))</f>
        <v>0</v>
      </c>
      <c r="NN96" s="43">
        <f>IF(PF95=0,MIN('Drive Train'!$F$35-FX95*$C$19*'Drive Train'!$F$39,NN95+$C$39)-$C$7,IF(LV95-1&lt;=0,0,IF($C$37=Motors!$C$30,MAX(MAX(NN$8:NN95)*-1,NN95-$C$39),MAX(0,MAX(NN$8:NN95)*-1,NN95-$C$39))))</f>
        <v>0</v>
      </c>
      <c r="NO96" s="43">
        <f>IF(PG95=0,MIN('Drive Train'!$F$35-FY95*$C$19*'Drive Train'!$F$39,NO95+$C$39)-$C$7,IF(LW95-1&lt;=0,0,IF($C$37=Motors!$C$30,MAX(MAX(NO$8:NO95)*-1,NO95-$C$39),MAX(0,MAX(NO$8:NO95)*-1,NO95-$C$39))))</f>
        <v>0</v>
      </c>
      <c r="NP96" s="43">
        <f>IF(PH95=0,MIN('Drive Train'!$F$35-FZ95*$C$19*'Drive Train'!$F$39,NP95+$C$39)-$C$7,IF(LX95-1&lt;=0,0,IF($C$37=Motors!$C$30,MAX(MAX(NP$8:NP95)*-1,NP95-$C$39),MAX(0,MAX(NP$8:NP95)*-1,NP95-$C$39))))</f>
        <v>0</v>
      </c>
      <c r="NQ96" s="43">
        <f>IF(PI95=0,MIN('Drive Train'!$F$35-GA95*$C$19*'Drive Train'!$F$39,NQ95+$C$39)-$C$7,IF(LY95-1&lt;=0,0,IF($C$37=Motors!$C$30,MAX(MAX(NQ$8:NQ95)*-1,NQ95-$C$39),MAX(0,MAX(NQ$8:NQ95)*-1,NQ95-$C$39))))</f>
        <v>0</v>
      </c>
      <c r="NR96" s="43">
        <f>IF(PJ95=0,MIN('Drive Train'!$F$35-GB95*$C$19*'Drive Train'!$F$39,NR95+$C$39)-$C$7,IF(LZ95-1&lt;=0,0,IF($C$37=Motors!$C$30,MAX(MAX(NR$8:NR95)*-1,NR95-$C$39),MAX(0,MAX(NR$8:NR95)*-1,NR95-$C$39))))</f>
        <v>0</v>
      </c>
      <c r="NS96" s="43">
        <f>IF(PK95=0,MIN('Drive Train'!$F$35-GC95*$C$19*'Drive Train'!$F$39,NS95+$C$39)-$C$7,IF(MA95-1&lt;=0,0,IF($C$37=Motors!$C$30,MAX(MAX(NS$8:NS95)*-1,NS95-$C$39),MAX(0,MAX(NS$8:NS95)*-1,NS95-$C$39))))</f>
        <v>0</v>
      </c>
      <c r="NT96" s="43">
        <f>IF(PL95=0,MIN('Drive Train'!$F$35-GD95*$C$19*'Drive Train'!$F$39,NT95+$C$39)-$C$7,IF(MB95-1&lt;=0,0,IF($C$37=Motors!$C$30,MAX(MAX(NT$8:NT95)*-1,NT95-$C$39),MAX(0,MAX(NT$8:NT95)*-1,NT95-$C$39))))</f>
        <v>0</v>
      </c>
      <c r="NU96" s="43">
        <f>IF(PM95=0,MIN('Drive Train'!$F$35-GE95*$C$19*'Drive Train'!$F$39,NU95+$C$39)-$C$7,IF(MC95-1&lt;=0,0,IF($C$37=Motors!$C$30,MAX(MAX(NU$8:NU95)*-1,NU95-$C$39),MAX(0,MAX(NU$8:NU95)*-1,NU95-$C$39))))</f>
        <v>0</v>
      </c>
      <c r="NV96" s="43">
        <f>IF(PN95=0,MIN('Drive Train'!$F$35-GF95*$C$19*'Drive Train'!$F$39,NV95+$C$39)-$C$7,IF(MD95-1&lt;=0,0,IF($C$37=Motors!$C$30,MAX(MAX(NV$8:NV95)*-1,NV95-$C$39),MAX(0,MAX(NV$8:NV95)*-1,NV95-$C$39))))</f>
        <v>0</v>
      </c>
      <c r="NW96" s="43">
        <f>IF(PO95=0,MIN('Drive Train'!$F$35-GG95*$C$19*'Drive Train'!$F$39,NW95+$C$39)-$C$7,IF(ME95-1&lt;=0,0,IF($C$37=Motors!$C$30,MAX(MAX(NW$8:NW95)*-1,NW95-$C$39),MAX(0,MAX(NW$8:NW95)*-1,NW95-$C$39))))</f>
        <v>0</v>
      </c>
      <c r="NX96" s="43">
        <f>IF(PP95=0,MIN('Drive Train'!$F$35-GH95*$C$19*'Drive Train'!$F$39,NX95+$C$39)-$C$7,IF(MF95-1&lt;=0,0,IF($C$37=Motors!$C$30,MAX(MAX(NX$8:NX95)*-1,NX95-$C$39),MAX(0,MAX(NX$8:NX95)*-1,NX95-$C$39))))</f>
        <v>0</v>
      </c>
      <c r="NY96" s="43">
        <f>IF(PQ95=0,MIN('Drive Train'!$F$35-GI95*$C$19*'Drive Train'!$F$39,NY95+$C$39)-$C$7,IF(MG95-1&lt;=0,0,IF($C$37=Motors!$C$30,MAX(MAX(NY$8:NY95)*-1,NY95-$C$39),MAX(0,MAX(NY$8:NY95)*-1,NY95-$C$39))))</f>
        <v>0</v>
      </c>
      <c r="NZ96" s="43">
        <f>IF(PR95=0,MIN('Drive Train'!$F$35-GJ95*$C$19*'Drive Train'!$F$39,NZ95+$C$39)-$C$7,IF(MH95-1&lt;=0,0,IF($C$37=Motors!$C$30,MAX(MAX(NZ$8:NZ95)*-1,NZ95-$C$39),MAX(0,MAX(NZ$8:NZ95)*-1,NZ95-$C$39))))</f>
        <v>0</v>
      </c>
      <c r="OA96" s="43">
        <f>IF(PS95=0,MIN('Drive Train'!$F$35-GK95*$C$19*'Drive Train'!$F$39,OA95+$C$39)-$C$7,IF(MI95-1&lt;=0,0,IF($C$37=Motors!$C$30,MAX(MAX(OA$8:OA95)*-1,OA95-$C$39),MAX(0,MAX(OA$8:OA95)*-1,OA95-$C$39))))</f>
        <v>0</v>
      </c>
      <c r="OB96" s="47">
        <f t="shared" si="662"/>
        <v>3.5200000000000022</v>
      </c>
      <c r="OC96" s="43">
        <f>'Drive Train'!$F$35-(FQ96*$C$13)*$C$19*'Drive Train'!$F$39</f>
        <v>12.4</v>
      </c>
      <c r="OD96" s="43">
        <f>'Drive Train'!$F$35-(FR96*$C$13)*$C$19*'Drive Train'!$F$39</f>
        <v>12.4</v>
      </c>
      <c r="OE96" s="43">
        <f>'Drive Train'!$F$35-(FS96*$C$13)*$C$19*'Drive Train'!$F$39</f>
        <v>12.4</v>
      </c>
      <c r="OF96" s="43">
        <f>'Drive Train'!$F$35-(FT96*$C$13)*$C$19*'Drive Train'!$F$39</f>
        <v>12.4</v>
      </c>
      <c r="OG96" s="43">
        <f>'Drive Train'!$F$35-(FU96*$C$13)*$C$19*'Drive Train'!$F$39</f>
        <v>12.4</v>
      </c>
      <c r="OH96" s="43">
        <f>'Drive Train'!$F$35-(FV96*$C$13)*$C$19*'Drive Train'!$F$39</f>
        <v>12.4</v>
      </c>
      <c r="OI96" s="43">
        <f>'Drive Train'!$F$35-(FW96*$C$13)*$C$19*'Drive Train'!$F$39</f>
        <v>12.4</v>
      </c>
      <c r="OJ96" s="43">
        <f>'Drive Train'!$F$35-(FX96*$C$13)*$C$19*'Drive Train'!$F$39</f>
        <v>12.4</v>
      </c>
      <c r="OK96" s="43">
        <f>'Drive Train'!$F$35-(FY96*$C$13)*$C$19*'Drive Train'!$F$39</f>
        <v>12.4</v>
      </c>
      <c r="OL96" s="43">
        <f>'Drive Train'!$F$35-(FZ96*$C$13)*$C$19*'Drive Train'!$F$39</f>
        <v>12.4</v>
      </c>
      <c r="OM96" s="43">
        <f>'Drive Train'!$F$35-(GA96*$C$13)*$C$19*'Drive Train'!$F$39</f>
        <v>12.4</v>
      </c>
      <c r="ON96" s="43">
        <f>'Drive Train'!$F$35-(GB96*$C$13)*$C$19*'Drive Train'!$F$39</f>
        <v>12.4</v>
      </c>
      <c r="OO96" s="43">
        <f>'Drive Train'!$F$35-(GC96*$C$13)*$C$19*'Drive Train'!$F$39</f>
        <v>12.4</v>
      </c>
      <c r="OP96" s="43">
        <f>'Drive Train'!$F$35-(GD96*$C$13)*$C$19*'Drive Train'!$F$39</f>
        <v>12.4</v>
      </c>
      <c r="OQ96" s="43">
        <f>'Drive Train'!$F$35-(GE96*$C$13)*$C$19*'Drive Train'!$F$39</f>
        <v>12.4</v>
      </c>
      <c r="OR96" s="43">
        <f>'Drive Train'!$F$35-(GF96*$C$13)*$C$19*'Drive Train'!$F$39</f>
        <v>12.4</v>
      </c>
      <c r="OS96" s="43">
        <f>'Drive Train'!$F$35-(GG96*$C$13)*$C$19*'Drive Train'!$F$39</f>
        <v>12.4</v>
      </c>
      <c r="OT96" s="43">
        <f>'Drive Train'!$F$35-(GH96*$C$13)*$C$19*'Drive Train'!$F$39</f>
        <v>12.4</v>
      </c>
      <c r="OU96" s="43">
        <f>'Drive Train'!$F$35-(GI96*$C$13)*$C$19*'Drive Train'!$F$39</f>
        <v>12.4</v>
      </c>
      <c r="OV96" s="43">
        <f>'Drive Train'!$F$35-(GJ96*$C$13)*$C$19*'Drive Train'!$F$39</f>
        <v>12.4</v>
      </c>
      <c r="OW96" s="43">
        <f>'Drive Train'!$F$35-(GK96*$C$13)*$C$19*'Drive Train'!$F$39</f>
        <v>12.4</v>
      </c>
      <c r="OX96" s="47">
        <f t="shared" si="663"/>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190">
        <f t="shared" si="664"/>
        <v>3.5200000000000022</v>
      </c>
      <c r="PU96" s="43">
        <f t="shared" si="665"/>
        <v>15.29521453649356</v>
      </c>
      <c r="PV96" s="43">
        <f t="shared" si="666"/>
        <v>22.900200336135644</v>
      </c>
      <c r="PW96" s="43">
        <f t="shared" si="667"/>
        <v>19.659205245198354</v>
      </c>
      <c r="PX96" s="43">
        <f t="shared" si="668"/>
        <v>15.922362554936914</v>
      </c>
      <c r="PY96" s="43">
        <f t="shared" si="669"/>
        <v>13.997470007769731</v>
      </c>
      <c r="PZ96" s="43">
        <f t="shared" si="670"/>
        <v>12.208295022960858</v>
      </c>
      <c r="QA96" s="43">
        <f t="shared" si="671"/>
        <v>11.812774381794295</v>
      </c>
      <c r="QB96" s="43">
        <f t="shared" si="672"/>
        <v>11.153060367918922</v>
      </c>
      <c r="QC96" s="43">
        <f t="shared" si="673"/>
        <v>10.945422930559467</v>
      </c>
      <c r="QD96" s="43">
        <f t="shared" si="674"/>
        <v>10.744299234348867</v>
      </c>
      <c r="QE96" s="43">
        <f t="shared" si="675"/>
        <v>10.598935127087987</v>
      </c>
      <c r="QF96" s="43">
        <f t="shared" si="676"/>
        <v>14.547056930631658</v>
      </c>
      <c r="QG96" s="43">
        <f t="shared" si="677"/>
        <v>14.869846649016338</v>
      </c>
      <c r="QH96" s="43">
        <f t="shared" si="678"/>
        <v>15.34277343263344</v>
      </c>
      <c r="QI96" s="43">
        <f t="shared" si="679"/>
        <v>15.225720822529869</v>
      </c>
      <c r="QJ96" s="43">
        <f t="shared" si="680"/>
        <v>15.866407696386977</v>
      </c>
      <c r="QK96" s="43">
        <f t="shared" si="681"/>
        <v>16.23173898600314</v>
      </c>
      <c r="QL96" s="43">
        <f t="shared" si="682"/>
        <v>16.322777686005129</v>
      </c>
      <c r="QM96" s="43">
        <f t="shared" si="683"/>
        <v>16.11264101882972</v>
      </c>
      <c r="QN96" s="43">
        <f t="shared" si="684"/>
        <v>16.187403996628273</v>
      </c>
      <c r="QO96" s="43">
        <f t="shared" si="685"/>
        <v>16.005121974387158</v>
      </c>
      <c r="QP96" s="47">
        <f t="shared" si="686"/>
        <v>3.5200000000000022</v>
      </c>
      <c r="QQ96" s="43">
        <f t="shared" si="501"/>
        <v>0</v>
      </c>
      <c r="QR96" s="43">
        <f t="shared" si="502"/>
        <v>0</v>
      </c>
      <c r="QS96" s="43">
        <f t="shared" si="503"/>
        <v>0</v>
      </c>
      <c r="QT96" s="43">
        <f t="shared" si="504"/>
        <v>0</v>
      </c>
      <c r="QU96" s="43">
        <f t="shared" si="505"/>
        <v>0</v>
      </c>
      <c r="QV96" s="43">
        <f t="shared" si="506"/>
        <v>0</v>
      </c>
      <c r="QW96" s="43">
        <f t="shared" si="507"/>
        <v>0</v>
      </c>
      <c r="QX96" s="43">
        <f t="shared" si="508"/>
        <v>0</v>
      </c>
      <c r="QY96" s="43">
        <f t="shared" si="509"/>
        <v>0</v>
      </c>
      <c r="QZ96" s="43">
        <f t="shared" si="510"/>
        <v>0</v>
      </c>
      <c r="RA96" s="43">
        <f t="shared" si="511"/>
        <v>0</v>
      </c>
      <c r="RB96" s="43">
        <f t="shared" si="512"/>
        <v>0</v>
      </c>
      <c r="RC96" s="43">
        <f t="shared" si="513"/>
        <v>0</v>
      </c>
      <c r="RD96" s="43">
        <f t="shared" si="514"/>
        <v>0</v>
      </c>
      <c r="RE96" s="43">
        <f t="shared" si="515"/>
        <v>0</v>
      </c>
      <c r="RF96" s="43">
        <f t="shared" si="516"/>
        <v>0</v>
      </c>
      <c r="RG96" s="43">
        <f t="shared" si="517"/>
        <v>0</v>
      </c>
      <c r="RH96" s="43">
        <f t="shared" si="518"/>
        <v>0</v>
      </c>
      <c r="RI96" s="43">
        <f t="shared" si="519"/>
        <v>0</v>
      </c>
      <c r="RJ96" s="43">
        <f t="shared" si="520"/>
        <v>0</v>
      </c>
      <c r="RK96" s="43">
        <f t="shared" si="521"/>
        <v>0</v>
      </c>
      <c r="RL96" s="47">
        <f t="shared" si="687"/>
        <v>3.5200000000000022</v>
      </c>
      <c r="RM96" s="2">
        <f>IF(AND(LO96&gt;=LO$6*'Drive Train'!$AA$52,LO96&lt;=LO$6*'Drive Train'!$AA$53,KS96=0,JW96=0,EU96&gt;0),$C$17,0)</f>
        <v>0</v>
      </c>
      <c r="RN96" s="2">
        <f>IF(AND(LP96&gt;=LP$6*'Drive Train'!$AA$52,LP96&lt;=LP$6*'Drive Train'!$AA$53,KT96=0,JX96=0,EV96&gt;0),$C$17,0)</f>
        <v>0</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v>
      </c>
      <c r="RY96" s="2">
        <f>IF(AND(MA96&gt;=MA$6*'Drive Train'!$AA$52,MA96&lt;=MA$6*'Drive Train'!$AA$53,LE96=0,KI96=0,FG96&gt;0),$C$17,0)</f>
        <v>0</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688"/>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v>
      </c>
      <c r="SL96" s="2">
        <f>IF(AND(EX96&lt;0,KV96=0,LR96&gt;=LR$6*'Drive Train'!$AA$52,LR96&lt;=LR$6*'Drive Train'!$AA$53,PB96=1,JZ96=0),$C$17,0)</f>
        <v>0</v>
      </c>
      <c r="SM96" s="2">
        <f>IF(AND(EY96&lt;0,KW96=0,LS96&gt;=LS$6*'Drive Train'!$AA$52,LS96&lt;=LS$6*'Drive Train'!$AA$53,PC96=1,KA96=0),$C$17,0)</f>
        <v>0</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689"/>
        <v>3.5200000000000022</v>
      </c>
    </row>
    <row r="97" spans="2:524" x14ac:dyDescent="0.3">
      <c r="B97"/>
      <c r="C97" s="3"/>
      <c r="G97" s="3" t="s">
        <v>247</v>
      </c>
      <c r="H97" s="39">
        <f>H95</f>
        <v>0</v>
      </c>
      <c r="I97" s="36">
        <f>'Drive Train'!F29</f>
        <v>10</v>
      </c>
      <c r="R97" s="49">
        <f t="shared" si="52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47">
        <f t="shared" si="523"/>
        <v>3.5600000000000023</v>
      </c>
      <c r="AO97" s="36">
        <f>LO97*12*60/(PI() * 'Drive Train'!$F$15)/S$6*ABS(S97)</f>
        <v>0</v>
      </c>
      <c r="AP97" s="36">
        <f>LP97*12*60/(PI() * 'Drive Train'!$F$15)/T$6*ABS(T97)</f>
        <v>0</v>
      </c>
      <c r="AQ97" s="36">
        <f>LQ97*12*60/(PI() * 'Drive Train'!$F$15)/U$6*ABS(U97)</f>
        <v>0</v>
      </c>
      <c r="AR97" s="36">
        <f>LR97*12*60/(PI() * 'Drive Train'!$F$15)/V$6*ABS(V97)</f>
        <v>0</v>
      </c>
      <c r="AS97" s="36">
        <f>LS97*12*60/(PI() * 'Drive Train'!$F$15)/W$6*ABS(W97)</f>
        <v>0</v>
      </c>
      <c r="AT97" s="36">
        <f>LT97*12*60/(PI() * 'Drive Train'!$F$15)/X$6*ABS(X97)</f>
        <v>0</v>
      </c>
      <c r="AU97" s="36">
        <f>LU97*12*60/(PI() * 'Drive Train'!$F$15)/Y$6*ABS(Y97)</f>
        <v>0</v>
      </c>
      <c r="AV97" s="36">
        <f>LV97*12*60/(PI() * 'Drive Train'!$F$15)/Z$6*ABS(Z97)</f>
        <v>0</v>
      </c>
      <c r="AW97" s="36">
        <f>LW97*12*60/(PI() * 'Drive Train'!$F$15)/AA$6*ABS(AA97)</f>
        <v>0</v>
      </c>
      <c r="AX97" s="36">
        <f>LX97*12*60/(PI() * 'Drive Train'!$F$15)/AB$6*ABS(AB97)</f>
        <v>0</v>
      </c>
      <c r="AY97" s="36">
        <f>LY97*12*60/(PI() * 'Drive Train'!$F$15)/AC$6*ABS(AC97)</f>
        <v>0</v>
      </c>
      <c r="AZ97" s="36">
        <f>LZ97*12*60/(PI() * 'Drive Train'!$F$15)/AD$6*ABS(AD97)</f>
        <v>0</v>
      </c>
      <c r="BA97" s="36">
        <f>MA97*12*60/(PI() * 'Drive Train'!$F$15)/AE$6*ABS(AE97)</f>
        <v>0</v>
      </c>
      <c r="BB97" s="36">
        <f>MB97*12*60/(PI() * 'Drive Train'!$F$15)/AF$6*ABS(AF97)</f>
        <v>0</v>
      </c>
      <c r="BC97" s="36">
        <f>MC97*12*60/(PI() * 'Drive Train'!$F$15)/AG$6*ABS(AG97)</f>
        <v>0</v>
      </c>
      <c r="BD97" s="36">
        <f>MD97*12*60/(PI() * 'Drive Train'!$F$15)/AH$6*ABS(AH97)</f>
        <v>0</v>
      </c>
      <c r="BE97" s="36">
        <f>ME97*12*60/(PI() * 'Drive Train'!$F$15)/AI$6*ABS(AI97)</f>
        <v>0</v>
      </c>
      <c r="BF97" s="36">
        <f>MF97*12*60/(PI() * 'Drive Train'!$F$15)/AJ$6*ABS(AJ97)</f>
        <v>0</v>
      </c>
      <c r="BG97" s="36">
        <f>MG97*12*60/(PI() * 'Drive Train'!$F$15)/AK$6*ABS(AK97)</f>
        <v>0</v>
      </c>
      <c r="BH97" s="36">
        <f>MH97*12*60/(PI() * 'Drive Train'!$F$15)/AL$6*ABS(AL97)</f>
        <v>0</v>
      </c>
      <c r="BI97" s="36">
        <f>MI97*12*60/(PI() * 'Drive Train'!$F$15)/AM$6*ABS(AM97)</f>
        <v>0</v>
      </c>
      <c r="BJ97" s="47">
        <f t="shared" si="455"/>
        <v>3.5600000000000023</v>
      </c>
      <c r="BK97" s="2">
        <f>IF(OR(KS96=1,AND($C$37=Motors!$C$32,OY96=1)),0,IF(NG97=0,-(CG96+$C$15)/($C$14-$C$15)*$C$12,($C$11*S97-AO97)/($C$11*S97)*$C$12*S97))</f>
        <v>0</v>
      </c>
      <c r="BL97" s="2">
        <f>IF(OR(KT96=1,AND($C$37=Motors!$C$32,OZ96=1)),0,IF(NH97=0,-(CH96+$C$15)/($C$14-$C$15)*$C$12,($C$11*T97-AP97)/($C$11*T97)*$C$12*T97))</f>
        <v>0</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v>
      </c>
      <c r="BQ97" s="2">
        <f>IF(OR(KY96=1,AND($C$37=Motors!$C$32,PE96=1)),0,IF(NM97=0,-(CM96+$C$15)/($C$14-$C$15)*$C$12,($C$11*Y97-AU97)/($C$11*Y97)*$C$12*Y97))</f>
        <v>0</v>
      </c>
      <c r="BR97" s="2">
        <f>IF(OR(KZ96=1,AND($C$37=Motors!$C$32,PF96=1)),0,IF(NN97=0,-(CN96+$C$15)/($C$14-$C$15)*$C$12,($C$11*Z97-AV97)/($C$11*Z97)*$C$12*Z97))</f>
        <v>0</v>
      </c>
      <c r="BS97" s="2">
        <f>IF(OR(LA96=1,AND($C$37=Motors!$C$32,PG96=1)),0,IF(NO97=0,-(CO96+$C$15)/($C$14-$C$15)*$C$12,($C$11*AA97-AW97)/($C$11*AA97)*$C$12*AA97))</f>
        <v>0</v>
      </c>
      <c r="BT97" s="2">
        <f>IF(OR(LB96=1,AND($C$37=Motors!$C$32,PH96=1)),0,IF(NP97=0,-(CP96+$C$15)/($C$14-$C$15)*$C$12,($C$11*AB97-AX97)/($C$11*AB97)*$C$12*AB97))</f>
        <v>0</v>
      </c>
      <c r="BU97" s="2">
        <f>IF(OR(LC96=1,AND($C$37=Motors!$C$32,PI96=1)),0,IF(NQ97=0,-(CQ96+$C$15)/($C$14-$C$15)*$C$12,($C$11*AC97-AY97)/($C$11*AC97)*$C$12*AC97))</f>
        <v>0</v>
      </c>
      <c r="BV97" s="2">
        <f>IF(OR(LD96=1,AND($C$37=Motors!$C$32,PJ96=1)),0,IF(NR97=0,-(CR96+$C$15)/($C$14-$C$15)*$C$12,($C$11*AD97-AZ97)/($C$11*AD97)*$C$12*AD97))</f>
        <v>0</v>
      </c>
      <c r="BW97" s="2">
        <f>IF(OR(LE96=1,AND($C$37=Motors!$C$32,PK96=1)),0,IF(NS97=0,-(CS96+$C$15)/($C$14-$C$15)*$C$12,($C$11*AE97-BA97)/($C$11*AE97)*$C$12*AE97))</f>
        <v>0</v>
      </c>
      <c r="BX97" s="2">
        <f>IF(OR(LF96=1,AND($C$37=Motors!$C$32,PL96=1)),0,IF(NT97=0,-(CT96+$C$15)/($C$14-$C$15)*$C$12,($C$11*AF97-BB97)/($C$11*AF97)*$C$12*AF97))</f>
        <v>0</v>
      </c>
      <c r="BY97" s="2">
        <f>IF(OR(LG96=1,AND($C$37=Motors!$C$32,PM96=1)),0,IF(NU97=0,-(CU96+$C$15)/($C$14-$C$15)*$C$12,($C$11*AG97-BC97)/($C$11*AG97)*$C$12*AG97))</f>
        <v>0</v>
      </c>
      <c r="BZ97" s="2">
        <f>IF(OR(LH96=1,AND($C$37=Motors!$C$32,PN96=1)),0,IF(NV97=0,-(CV96+$C$15)/($C$14-$C$15)*$C$12,($C$11*AH97-BD97)/($C$11*AH97)*$C$12*AH97))</f>
        <v>0</v>
      </c>
      <c r="CA97" s="2">
        <f>IF(OR(LI96=1,AND($C$37=Motors!$C$32,PO96=1)),0,IF(NW97=0,-(CW96+$C$15)/($C$14-$C$15)*$C$12,($C$11*AI97-BE97)/($C$11*AI97)*$C$12*AI97))</f>
        <v>0</v>
      </c>
      <c r="CB97" s="2">
        <f>IF(OR(LJ96=1,AND($C$37=Motors!$C$32,PP96=1)),0,IF(NX97=0,-(CX96+$C$15)/($C$14-$C$15)*$C$12,($C$11*AJ97-BF97)/($C$11*AJ97)*$C$12*AJ97))</f>
        <v>0</v>
      </c>
      <c r="CC97" s="2">
        <f>IF(OR(LK96=1,AND($C$37=Motors!$C$32,PQ96=1)),0,IF(NY97=0,-(CY96+$C$15)/($C$14-$C$15)*$C$12,($C$11*AK97-BG97)/($C$11*AK97)*$C$12*AK97))</f>
        <v>0</v>
      </c>
      <c r="CD97" s="2">
        <f>IF(OR(LL96=1,AND($C$37=Motors!$C$32,PR96=1)),0,IF(NZ97=0,-(CZ96+$C$15)/($C$14-$C$15)*$C$12,($C$11*AL97-BH97)/($C$11*AL97)*$C$12*AL97))</f>
        <v>0</v>
      </c>
      <c r="CE97" s="2">
        <f>IF(OR(LM96=1,AND($C$37=Motors!$C$32,PS96=1)),0,IF(OA97=0,-(DA96+$C$15)/($C$14-$C$15)*$C$12,($C$11*AM97-BI97)/($C$11*AM97)*$C$12*AM97))</f>
        <v>0</v>
      </c>
      <c r="CF97" s="47">
        <f t="shared" si="456"/>
        <v>3.5600000000000023</v>
      </c>
      <c r="CG97" s="43">
        <f>IF(AND(KS96=1,OY96=1),0,ABS(BK97/$C$12*($C$14-$C$15)+$C$15) *'Drive Train'!$AA$49 + CG96*(1-'Drive Train'!$AA$49))</f>
        <v>0</v>
      </c>
      <c r="CH97" s="43">
        <f>IF(AND(KT96=1,OZ96=1),0,ABS(BL97/$C$12*($C$14-$C$15)+$C$15) *'Drive Train'!$AA$49 + CH96*(1-'Drive Train'!$AA$49))</f>
        <v>0</v>
      </c>
      <c r="CI97" s="43">
        <f>IF(AND(KU96=1,PA96=1),0,ABS(BM97/$C$12*($C$14-$C$15)+$C$15) *'Drive Train'!$AA$49 + CI96*(1-'Drive Train'!$AA$49))</f>
        <v>0</v>
      </c>
      <c r="CJ97" s="43">
        <f>IF(AND(KV96=1,PB96=1),0,ABS(BN97/$C$12*($C$14-$C$15)+$C$15) *'Drive Train'!$AA$49 + CJ96*(1-'Drive Train'!$AA$49))</f>
        <v>0</v>
      </c>
      <c r="CK97" s="43">
        <f>IF(AND(KW96=1,PC96=1),0,ABS(BO97/$C$12*($C$14-$C$15)+$C$15) *'Drive Train'!$AA$49 + CK96*(1-'Drive Train'!$AA$49))</f>
        <v>0</v>
      </c>
      <c r="CL97" s="43">
        <f>IF(AND(KX96=1,PD96=1),0,ABS(BP97/$C$12*($C$14-$C$15)+$C$15) *'Drive Train'!$AA$49 + CL96*(1-'Drive Train'!$AA$49))</f>
        <v>0</v>
      </c>
      <c r="CM97" s="43">
        <f>IF(AND(KY96=1,PE96=1),0,ABS(BQ97/$C$12*($C$14-$C$15)+$C$15) *'Drive Train'!$AA$49 + CM96*(1-'Drive Train'!$AA$49))</f>
        <v>0</v>
      </c>
      <c r="CN97" s="43">
        <f>IF(AND(KZ96=1,PF96=1),0,ABS(BR97/$C$12*($C$14-$C$15)+$C$15) *'Drive Train'!$AA$49 + CN96*(1-'Drive Train'!$AA$49))</f>
        <v>0</v>
      </c>
      <c r="CO97" s="43">
        <f>IF(AND(LA96=1,PG96=1),0,ABS(BS97/$C$12*($C$14-$C$15)+$C$15) *'Drive Train'!$AA$49 + CO96*(1-'Drive Train'!$AA$49))</f>
        <v>0</v>
      </c>
      <c r="CP97" s="43">
        <f>IF(AND(LB96=1,PH96=1),0,ABS(BT97/$C$12*($C$14-$C$15)+$C$15) *'Drive Train'!$AA$49 + CP96*(1-'Drive Train'!$AA$49))</f>
        <v>0</v>
      </c>
      <c r="CQ97" s="43">
        <f>IF(AND(LC96=1,PI96=1),0,ABS(BU97/$C$12*($C$14-$C$15)+$C$15) *'Drive Train'!$AA$49 + CQ96*(1-'Drive Train'!$AA$49))</f>
        <v>0</v>
      </c>
      <c r="CR97" s="43">
        <f>IF(AND(LD96=1,PJ96=1),0,ABS(BV97/$C$12*($C$14-$C$15)+$C$15) *'Drive Train'!$AA$49 + CR96*(1-'Drive Train'!$AA$49))</f>
        <v>0</v>
      </c>
      <c r="CS97" s="43">
        <f>IF(AND(LE96=1,PK96=1),0,ABS(BW97/$C$12*($C$14-$C$15)+$C$15) *'Drive Train'!$AA$49 + CS96*(1-'Drive Train'!$AA$49))</f>
        <v>0</v>
      </c>
      <c r="CT97" s="43">
        <f>IF(AND(LF96=1,PL96=1),0,ABS(BX97/$C$12*($C$14-$C$15)+$C$15) *'Drive Train'!$AA$49 + CT96*(1-'Drive Train'!$AA$49))</f>
        <v>0</v>
      </c>
      <c r="CU97" s="43">
        <f>IF(AND(LG96=1,PM96=1),0,ABS(BY97/$C$12*($C$14-$C$15)+$C$15) *'Drive Train'!$AA$49 + CU96*(1-'Drive Train'!$AA$49))</f>
        <v>0</v>
      </c>
      <c r="CV97" s="43">
        <f>IF(AND(LH96=1,PN96=1),0,ABS(BZ97/$C$12*($C$14-$C$15)+$C$15) *'Drive Train'!$AA$49 + CV96*(1-'Drive Train'!$AA$49))</f>
        <v>0</v>
      </c>
      <c r="CW97" s="43">
        <f>IF(AND(LI96=1,PO96=1),0,ABS(CA97/$C$12*($C$14-$C$15)+$C$15) *'Drive Train'!$AA$49 + CW96*(1-'Drive Train'!$AA$49))</f>
        <v>0</v>
      </c>
      <c r="CX97" s="43">
        <f>IF(AND(LJ96=1,PP96=1),0,ABS(CB97/$C$12*($C$14-$C$15)+$C$15) *'Drive Train'!$AA$49 + CX96*(1-'Drive Train'!$AA$49))</f>
        <v>0</v>
      </c>
      <c r="CY97" s="43">
        <f>IF(AND(LK96=1,PQ96=1),0,ABS(CC97/$C$12*($C$14-$C$15)+$C$15) *'Drive Train'!$AA$49 + CY96*(1-'Drive Train'!$AA$49))</f>
        <v>0</v>
      </c>
      <c r="CZ97" s="43">
        <f>IF(AND(LL96=1,PR96=1),0,ABS(CD97/$C$12*($C$14-$C$15)+$C$15) *'Drive Train'!$AA$49 + CZ96*(1-'Drive Train'!$AA$49))</f>
        <v>0</v>
      </c>
      <c r="DA97" s="43">
        <f>IF(AND(LM96=1,PS96=1),0,ABS(CE97/$C$12*($C$14-$C$15)+$C$15) *'Drive Train'!$AA$49 + DA96*(1-'Drive Train'!$AA$49))</f>
        <v>0</v>
      </c>
      <c r="DB97" s="47">
        <f t="shared" si="524"/>
        <v>3.5600000000000023</v>
      </c>
      <c r="DC97" s="43">
        <f t="shared" si="457"/>
        <v>0</v>
      </c>
      <c r="DD97" s="43">
        <f t="shared" si="458"/>
        <v>0</v>
      </c>
      <c r="DE97" s="43">
        <f t="shared" si="459"/>
        <v>0</v>
      </c>
      <c r="DF97" s="43">
        <f t="shared" si="460"/>
        <v>0</v>
      </c>
      <c r="DG97" s="43">
        <f t="shared" si="461"/>
        <v>0</v>
      </c>
      <c r="DH97" s="43">
        <f t="shared" si="462"/>
        <v>0</v>
      </c>
      <c r="DI97" s="43">
        <f t="shared" si="463"/>
        <v>0</v>
      </c>
      <c r="DJ97" s="43">
        <f t="shared" si="464"/>
        <v>0</v>
      </c>
      <c r="DK97" s="43">
        <f t="shared" si="465"/>
        <v>0</v>
      </c>
      <c r="DL97" s="43">
        <f t="shared" si="466"/>
        <v>0</v>
      </c>
      <c r="DM97" s="43">
        <f t="shared" si="467"/>
        <v>0</v>
      </c>
      <c r="DN97" s="43">
        <f t="shared" si="468"/>
        <v>0</v>
      </c>
      <c r="DO97" s="43">
        <f t="shared" si="469"/>
        <v>0</v>
      </c>
      <c r="DP97" s="43">
        <f t="shared" si="470"/>
        <v>0</v>
      </c>
      <c r="DQ97" s="43">
        <f t="shared" si="471"/>
        <v>0</v>
      </c>
      <c r="DR97" s="43">
        <f t="shared" si="472"/>
        <v>0</v>
      </c>
      <c r="DS97" s="43">
        <f t="shared" si="473"/>
        <v>0</v>
      </c>
      <c r="DT97" s="43">
        <f t="shared" si="474"/>
        <v>0</v>
      </c>
      <c r="DU97" s="43">
        <f t="shared" si="475"/>
        <v>0</v>
      </c>
      <c r="DV97" s="43">
        <f t="shared" si="476"/>
        <v>0</v>
      </c>
      <c r="DW97" s="43">
        <f t="shared" si="477"/>
        <v>0</v>
      </c>
      <c r="DX97" s="47">
        <f t="shared" si="525"/>
        <v>3.5600000000000023</v>
      </c>
      <c r="DY97" s="2">
        <f>IF(OY97=0,($C$23/0.4536*IF(ISNA(MK96),'Drive Train'!$F$16,'Drive Train'!$F$17)*4.448*$C$24*S$6)*SIGN(BK97),BK97)</f>
        <v>0</v>
      </c>
      <c r="DZ97" s="2">
        <f>IF(OZ97=0,($C$23/0.4536*IF(ISNA(ML96),'Drive Train'!$F$16,'Drive Train'!$F$17)*4.448*$C$24*$C$21*T$6)*SIGN(BL97),BL97)</f>
        <v>0</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0</v>
      </c>
      <c r="EE97" s="2">
        <f>IF(PE97=0,($C$23/0.4536*IF(ISNA(MQ96),'Drive Train'!$F$16,'Drive Train'!$F$17)*4.448*$C$24*$C$21*Y$6)*SIGN(BQ97),BQ97)</f>
        <v>0</v>
      </c>
      <c r="EF97" s="2">
        <f>IF(PF97=0,($C$23/0.4536*IF(ISNA(MR96),'Drive Train'!$F$16,'Drive Train'!$F$17)*4.448*$C$24*$C$21*Z$6)*SIGN(BR97),BR97)</f>
        <v>0</v>
      </c>
      <c r="EG97" s="2">
        <f>IF(PG97=0,($C$23/0.4536*IF(ISNA(MS96),'Drive Train'!$F$16,'Drive Train'!$F$17)*4.448*$C$24*$C$21*AA$6)*SIGN(BS97),BS97)</f>
        <v>0</v>
      </c>
      <c r="EH97" s="2">
        <f>IF(PH97=0,($C$23/0.4536*IF(ISNA(MT96),'Drive Train'!$F$16,'Drive Train'!$F$17)*4.448*$C$24*$C$21*AB$6)*SIGN(BT97),BT97)</f>
        <v>0</v>
      </c>
      <c r="EI97" s="2">
        <f>IF(PI97=0,($C$23/0.4536*IF(ISNA(MU96),'Drive Train'!$F$16,'Drive Train'!$F$17)*4.448*$C$24*$C$21*AC$6)*SIGN(BU97),BU97)</f>
        <v>0</v>
      </c>
      <c r="EJ97" s="2">
        <f>IF(PJ97=0,($C$23/0.4536*IF(ISNA(MV96),'Drive Train'!$F$16,'Drive Train'!$F$17)*4.448*$C$24*$C$21*AD$6)*SIGN(BV97),BV97)</f>
        <v>0</v>
      </c>
      <c r="EK97" s="2">
        <f>IF(PK97=0,($C$23/0.4536*IF(ISNA(MW96),'Drive Train'!$F$16,'Drive Train'!$F$17)*4.448*$C$24*$C$21*AE$6)*SIGN(BW97),BW97)</f>
        <v>0</v>
      </c>
      <c r="EL97" s="2">
        <f>IF(PL97=0,($C$23/0.4536*IF(ISNA(MX96),'Drive Train'!$F$16,'Drive Train'!$F$17)*4.448*$C$24*$C$21*AF$6)*SIGN(BX97),BX97)</f>
        <v>0</v>
      </c>
      <c r="EM97" s="2">
        <f>IF(PM97=0,($C$23/0.4536*IF(ISNA(MY96),'Drive Train'!$F$16,'Drive Train'!$F$17)*4.448*$C$24*$C$21*AG$6)*SIGN(BY97),BY97)</f>
        <v>0</v>
      </c>
      <c r="EN97" s="2">
        <f>IF(PN97=0,($C$23/0.4536*IF(ISNA(MZ96),'Drive Train'!$F$16,'Drive Train'!$F$17)*4.448*$C$24*$C$21*AH$6)*SIGN(BZ97),BZ97)</f>
        <v>0</v>
      </c>
      <c r="EO97" s="2">
        <f>IF(PO97=0,($C$23/0.4536*IF(ISNA(NA96),'Drive Train'!$F$16,'Drive Train'!$F$17)*4.448*$C$24*$C$21*AI$6)*SIGN(CA97),CA97)</f>
        <v>0</v>
      </c>
      <c r="EP97" s="2">
        <f>IF(PP97=0,($C$23/0.4536*IF(ISNA(NB96),'Drive Train'!$F$16,'Drive Train'!$F$17)*4.448*$C$24*$C$21*AJ$6)*SIGN(CB97),CB97)</f>
        <v>0</v>
      </c>
      <c r="EQ97" s="2">
        <f>IF(PQ97=0,($C$23/0.4536*IF(ISNA(NC96),'Drive Train'!$F$16,'Drive Train'!$F$17)*4.448*$C$24*$C$21*AK$6)*SIGN(CC97),CC97)</f>
        <v>0</v>
      </c>
      <c r="ER97" s="2">
        <f>IF(PR97=0,($C$23/0.4536*IF(ISNA(ND96),'Drive Train'!$F$16,'Drive Train'!$F$17)*4.448*$C$24*$C$21*AL$6)*SIGN(CD97),CD97)</f>
        <v>0</v>
      </c>
      <c r="ES97" s="2">
        <f>IF(PS97=0,($C$23/0.4536*IF(ISNA(NE96),'Drive Train'!$F$16,'Drive Train'!$F$17)*4.448*$C$24*$C$21*AM$6)*SIGN(CE97),CE97)</f>
        <v>0</v>
      </c>
      <c r="ET97" s="47">
        <f t="shared" si="478"/>
        <v>3.5600000000000023</v>
      </c>
      <c r="EU97" s="2">
        <f>MAX(MIN(IF(AND(OY96=1,NG97&lt;0),-1,1)*(DC97-$C$15)/($C$14-$C$15)*$C$12*$C$21-$C$33*LO97/AO$6 -  OY96*$C$33/$C$21,DY96/$C$19),MAX(EU$8:EU96)*-1)</f>
        <v>-0.84420937587075306</v>
      </c>
      <c r="EV97" s="2">
        <f>MAX(MIN(IF(AND(OZ96=1,NH97&lt;0),-1,1)*(DD97-$C$15)/($C$14-$C$15)*$C$12*$C$21-$C$33*LP97/AP$6 -  OZ96*$C$33/$C$21,DZ96/$C$19),MAX(EV$8:EV96)*-1)</f>
        <v>-0.84420937587075306</v>
      </c>
      <c r="EW97" s="2">
        <f>MAX(MIN(IF(AND(PA96=1,NI97&lt;0),-1,1)*(DE97-$C$15)/($C$14-$C$15)*$C$12*$C$21-$C$33*LQ97/AQ$6 -  PA96*$C$33/$C$21,EA96/$C$19),MAX(EW$8:EW96)*-1)</f>
        <v>-0.84420937587075306</v>
      </c>
      <c r="EX97" s="2">
        <f>MAX(MIN(IF(AND(PB96=1,NJ97&lt;0),-1,1)*(DF97-$C$15)/($C$14-$C$15)*$C$12*$C$21-$C$33*LR97/AR$6 -  PB96*$C$33/$C$21,EB96/$C$19),MAX(EX$8:EX96)*-1)</f>
        <v>-0.84420937587075306</v>
      </c>
      <c r="EY97" s="2">
        <f>MAX(MIN(IF(AND(PC96=1,NK97&lt;0),-1,1)*(DG97-$C$15)/($C$14-$C$15)*$C$12*$C$21-$C$33*LS97/AS$6 -  PC96*$C$33/$C$21,EC96/$C$19),MAX(EY$8:EY96)*-1)</f>
        <v>-0.84420937587075306</v>
      </c>
      <c r="EZ97" s="2">
        <f>MAX(MIN(IF(AND(PD96=1,NL97&lt;0),-1,1)*(DH97-$C$15)/($C$14-$C$15)*$C$12*$C$21-$C$33*LT97/AT$6 -  PD96*$C$33/$C$21,ED96/$C$19),MAX(EZ$8:EZ96)*-1)</f>
        <v>-0.84420937587075306</v>
      </c>
      <c r="FA97" s="2">
        <f>MAX(MIN(IF(AND(PE96=1,NM97&lt;0),-1,1)*(DI97-$C$15)/($C$14-$C$15)*$C$12*$C$21-$C$33*LU97/AU$6 -  PE96*$C$33/$C$21,EE96/$C$19),MAX(FA$8:FA96)*-1)</f>
        <v>-0.84420937587075306</v>
      </c>
      <c r="FB97" s="2">
        <f>MAX(MIN(IF(AND(PF96=1,NN97&lt;0),-1,1)*(DJ97-$C$15)/($C$14-$C$15)*$C$12*$C$21-$C$33*LV97/AV$6 -  PF96*$C$33/$C$21,EF96/$C$19),MAX(FB$8:FB96)*-1)</f>
        <v>-0.84420937587075306</v>
      </c>
      <c r="FC97" s="2">
        <f>MAX(MIN(IF(AND(PG96=1,NO97&lt;0),-1,1)*(DK97-$C$15)/($C$14-$C$15)*$C$12*$C$21-$C$33*LW97/AW$6 -  PG96*$C$33/$C$21,EG96/$C$19),MAX(FC$8:FC96)*-1)</f>
        <v>-0.82444281081081083</v>
      </c>
      <c r="FD97" s="2">
        <f>MAX(MIN(IF(AND(PH96=1,NP97&lt;0),-1,1)*(DL97-$C$15)/($C$14-$C$15)*$C$12*$C$21-$C$33*LX97/AX$6 -  PH96*$C$33/$C$21,EH96/$C$19),MAX(FD$8:FD96)*-1)</f>
        <v>-0.74400936585365862</v>
      </c>
      <c r="FE97" s="2">
        <f>MAX(MIN(IF(AND(PI96=1,NQ97&lt;0),-1,1)*(DM97-$C$15)/($C$14-$C$15)*$C$12*$C$21-$C$33*LY97/AY$6 -  PI96*$C$33/$C$21,EI96/$C$19),MAX(FE$8:FE96)*-1)</f>
        <v>-0.6778751999999999</v>
      </c>
      <c r="FF97" s="2">
        <f>MAX(MIN(IF(AND(PJ96=1,NR97&lt;0),-1,1)*(DN97-$C$15)/($C$14-$C$15)*$C$12*$C$21-$C$33*LZ97/AZ$6 -  PJ96*$C$33/$C$21,EJ96/$C$19),MAX(FF$8:FF96)*-1)</f>
        <v>-0.36771041517476449</v>
      </c>
      <c r="FG97" s="2">
        <f>MAX(MIN(IF(AND(PK96=1,NS97&lt;0),-1,1)*(DO97-$C$15)/($C$14-$C$15)*$C$12*$C$21-$C$33*MA97/BA$6 -  PK96*$C$33/$C$21,EK96/$C$19),MAX(FG$8:FG96)*-1)</f>
        <v>-0.4460383340531891</v>
      </c>
      <c r="FH97" s="2">
        <f>MAX(MIN(IF(AND(PL96=1,NT97&lt;0),-1,1)*(DP97-$C$15)/($C$14-$C$15)*$C$12*$C$21-$C$33*MB97/BB$6 -  PL96*$C$33/$C$21,EL96/$C$19),MAX(FH$8:FH96)*-1)</f>
        <v>-0.52436625293161376</v>
      </c>
      <c r="FI97" s="2">
        <f>MAX(MIN(IF(AND(PM96=1,NU97&lt;0),-1,1)*(DQ97-$C$15)/($C$14-$C$15)*$C$12*$C$21-$C$33*MC97/BC$6 -  PM96*$C$33/$C$21,EM96/$C$19),MAX(FI$8:FI96)*-1)</f>
        <v>-0.60269417181003837</v>
      </c>
      <c r="FJ97" s="2">
        <f>MAX(MIN(IF(AND(PN96=1,NV97&lt;0),-1,1)*(DR97-$C$15)/($C$14-$C$15)*$C$12*$C$21-$C$33*MD97/BD$6 -  PN96*$C$33/$C$21,EN96/$C$19),MAX(FJ$8:FJ96)*-1)</f>
        <v>-0.68102209068846309</v>
      </c>
      <c r="FK97" s="2">
        <f>MAX(MIN(IF(AND(PO96=1,NW97&lt;0),-1,1)*(DS97-$C$15)/($C$14-$C$15)*$C$12*$C$21-$C$33*ME97/BE$6 -  PO96*$C$33/$C$21,EO96/$C$19),MAX(FK$8:FK96)*-1)</f>
        <v>-0.7593500095668877</v>
      </c>
      <c r="FL97" s="2">
        <f>MAX(MIN(IF(AND(PP96=1,NX97&lt;0),-1,1)*(DT97-$C$15)/($C$14-$C$15)*$C$12*$C$21-$C$33*MF97/BF$6 -  PP96*$C$33/$C$21,EP96/$C$19),MAX(FL$8:FL96)*-1)</f>
        <v>-0.8376779284453123</v>
      </c>
      <c r="FM97" s="2">
        <f>MAX(MIN(IF(AND(PQ96=1,NY97&lt;0),-1,1)*(DU97-$C$15)/($C$14-$C$15)*$C$12*$C$21-$C$33*MG97/BG$6 -  PQ96*$C$33/$C$21,EQ96/$C$19),MAX(FM$8:FM96)*-1)</f>
        <v>-0.84420937587075306</v>
      </c>
      <c r="FN97" s="2">
        <f>MAX(MIN(IF(AND(PR96=1,NZ97&lt;0),-1,1)*(DV97-$C$15)/($C$14-$C$15)*$C$12*$C$21-$C$33*MH97/BH$6 -  PR96*$C$33/$C$21,ER96/$C$19),MAX(FN$8:FN96)*-1)</f>
        <v>-0.84420937587075306</v>
      </c>
      <c r="FO97" s="2">
        <f>MAX(MIN(IF(AND(PS96=1,OA97&lt;0),-1,1)*(DW97-$C$15)/($C$14-$C$15)*$C$12*$C$21-$C$33*MI97/BI$6 -  PS96*$C$33/$C$21,ES96/$C$19),MAX(FO$8:FO96)*-1)</f>
        <v>-0.84420937587075306</v>
      </c>
      <c r="FP97" s="47">
        <f t="shared" si="526"/>
        <v>3.5600000000000023</v>
      </c>
      <c r="FQ97" s="43">
        <f t="shared" si="527"/>
        <v>0</v>
      </c>
      <c r="FR97" s="43">
        <f t="shared" si="528"/>
        <v>0</v>
      </c>
      <c r="FS97" s="43">
        <f t="shared" si="529"/>
        <v>0</v>
      </c>
      <c r="FT97" s="43">
        <f t="shared" si="530"/>
        <v>0</v>
      </c>
      <c r="FU97" s="43">
        <f t="shared" si="531"/>
        <v>0</v>
      </c>
      <c r="FV97" s="43">
        <f t="shared" si="532"/>
        <v>0</v>
      </c>
      <c r="FW97" s="43">
        <f t="shared" si="533"/>
        <v>0</v>
      </c>
      <c r="FX97" s="43">
        <f t="shared" si="534"/>
        <v>0</v>
      </c>
      <c r="FY97" s="43">
        <f t="shared" si="535"/>
        <v>0</v>
      </c>
      <c r="FZ97" s="43">
        <f t="shared" si="536"/>
        <v>0</v>
      </c>
      <c r="GA97" s="43">
        <f t="shared" si="537"/>
        <v>0</v>
      </c>
      <c r="GB97" s="43">
        <f t="shared" si="538"/>
        <v>0</v>
      </c>
      <c r="GC97" s="43">
        <f t="shared" si="539"/>
        <v>0</v>
      </c>
      <c r="GD97" s="43">
        <f t="shared" si="540"/>
        <v>0</v>
      </c>
      <c r="GE97" s="43">
        <f t="shared" si="541"/>
        <v>0</v>
      </c>
      <c r="GF97" s="43">
        <f t="shared" si="542"/>
        <v>0</v>
      </c>
      <c r="GG97" s="43">
        <f t="shared" si="543"/>
        <v>0</v>
      </c>
      <c r="GH97" s="43">
        <f t="shared" si="544"/>
        <v>0</v>
      </c>
      <c r="GI97" s="43">
        <f t="shared" si="545"/>
        <v>0</v>
      </c>
      <c r="GJ97" s="43">
        <f t="shared" si="546"/>
        <v>0</v>
      </c>
      <c r="GK97" s="43">
        <f t="shared" si="547"/>
        <v>0</v>
      </c>
      <c r="GL97" s="47">
        <f t="shared" si="548"/>
        <v>3.5600000000000023</v>
      </c>
      <c r="GM97" s="43">
        <f t="shared" si="479"/>
        <v>0</v>
      </c>
      <c r="GN97" s="43">
        <f t="shared" si="480"/>
        <v>0</v>
      </c>
      <c r="GO97" s="43">
        <f t="shared" si="481"/>
        <v>0</v>
      </c>
      <c r="GP97" s="43">
        <f t="shared" si="482"/>
        <v>0</v>
      </c>
      <c r="GQ97" s="43">
        <f t="shared" si="483"/>
        <v>0</v>
      </c>
      <c r="GR97" s="43">
        <f t="shared" si="484"/>
        <v>0</v>
      </c>
      <c r="GS97" s="43">
        <f t="shared" si="485"/>
        <v>0</v>
      </c>
      <c r="GT97" s="43">
        <f t="shared" si="486"/>
        <v>0</v>
      </c>
      <c r="GU97" s="43">
        <f t="shared" si="487"/>
        <v>0</v>
      </c>
      <c r="GV97" s="43">
        <f t="shared" si="488"/>
        <v>0</v>
      </c>
      <c r="GW97" s="43">
        <f t="shared" si="489"/>
        <v>0</v>
      </c>
      <c r="GX97" s="43">
        <f t="shared" si="490"/>
        <v>0</v>
      </c>
      <c r="GY97" s="43">
        <f t="shared" si="491"/>
        <v>0</v>
      </c>
      <c r="GZ97" s="43">
        <f t="shared" si="492"/>
        <v>0</v>
      </c>
      <c r="HA97" s="43">
        <f t="shared" si="493"/>
        <v>0</v>
      </c>
      <c r="HB97" s="43">
        <f t="shared" si="494"/>
        <v>0</v>
      </c>
      <c r="HC97" s="43">
        <f t="shared" si="495"/>
        <v>0</v>
      </c>
      <c r="HD97" s="43">
        <f t="shared" si="496"/>
        <v>0</v>
      </c>
      <c r="HE97" s="43">
        <f t="shared" si="497"/>
        <v>0</v>
      </c>
      <c r="HF97" s="43">
        <f t="shared" si="498"/>
        <v>0</v>
      </c>
      <c r="HG97" s="43">
        <f t="shared" si="499"/>
        <v>0</v>
      </c>
      <c r="HH97" s="47">
        <f t="shared" si="549"/>
        <v>3.5600000000000023</v>
      </c>
      <c r="HI97" s="43">
        <f t="shared" si="550"/>
        <v>0</v>
      </c>
      <c r="HJ97" s="43">
        <f t="shared" si="551"/>
        <v>0</v>
      </c>
      <c r="HK97" s="43">
        <f t="shared" si="552"/>
        <v>0</v>
      </c>
      <c r="HL97" s="43">
        <f t="shared" si="553"/>
        <v>0</v>
      </c>
      <c r="HM97" s="43">
        <f t="shared" si="554"/>
        <v>0</v>
      </c>
      <c r="HN97" s="43">
        <f t="shared" si="555"/>
        <v>0</v>
      </c>
      <c r="HO97" s="43">
        <f t="shared" si="556"/>
        <v>0</v>
      </c>
      <c r="HP97" s="43">
        <f t="shared" si="557"/>
        <v>0</v>
      </c>
      <c r="HQ97" s="43">
        <f t="shared" si="558"/>
        <v>0</v>
      </c>
      <c r="HR97" s="43">
        <f t="shared" si="559"/>
        <v>0</v>
      </c>
      <c r="HS97" s="43">
        <f t="shared" si="560"/>
        <v>0</v>
      </c>
      <c r="HT97" s="43">
        <f t="shared" si="561"/>
        <v>0</v>
      </c>
      <c r="HU97" s="43">
        <f t="shared" si="562"/>
        <v>0</v>
      </c>
      <c r="HV97" s="43">
        <f t="shared" si="563"/>
        <v>0</v>
      </c>
      <c r="HW97" s="43">
        <f t="shared" si="564"/>
        <v>0</v>
      </c>
      <c r="HX97" s="43">
        <f t="shared" si="565"/>
        <v>0</v>
      </c>
      <c r="HY97" s="43">
        <f t="shared" si="566"/>
        <v>0</v>
      </c>
      <c r="HZ97" s="43">
        <f t="shared" si="567"/>
        <v>0</v>
      </c>
      <c r="IA97" s="43">
        <f t="shared" si="568"/>
        <v>0</v>
      </c>
      <c r="IB97" s="43">
        <f t="shared" si="569"/>
        <v>0</v>
      </c>
      <c r="IC97" s="43">
        <f t="shared" si="570"/>
        <v>0</v>
      </c>
      <c r="ID97" s="47">
        <f t="shared" si="571"/>
        <v>3.5600000000000023</v>
      </c>
      <c r="IE97" s="43">
        <f t="shared" si="572"/>
        <v>0</v>
      </c>
      <c r="IF97" s="43">
        <f t="shared" si="573"/>
        <v>0</v>
      </c>
      <c r="IG97" s="43">
        <f t="shared" si="574"/>
        <v>0</v>
      </c>
      <c r="IH97" s="43">
        <f t="shared" si="575"/>
        <v>0</v>
      </c>
      <c r="II97" s="43">
        <f t="shared" si="576"/>
        <v>0</v>
      </c>
      <c r="IJ97" s="43">
        <f t="shared" si="577"/>
        <v>0</v>
      </c>
      <c r="IK97" s="43">
        <f t="shared" si="578"/>
        <v>0</v>
      </c>
      <c r="IL97" s="43">
        <f t="shared" si="579"/>
        <v>0</v>
      </c>
      <c r="IM97" s="43">
        <f t="shared" si="580"/>
        <v>0</v>
      </c>
      <c r="IN97" s="43">
        <f t="shared" si="581"/>
        <v>0</v>
      </c>
      <c r="IO97" s="43">
        <f t="shared" si="582"/>
        <v>0</v>
      </c>
      <c r="IP97" s="43">
        <f t="shared" si="583"/>
        <v>0</v>
      </c>
      <c r="IQ97" s="43">
        <f t="shared" si="584"/>
        <v>0</v>
      </c>
      <c r="IR97" s="43">
        <f t="shared" si="585"/>
        <v>0</v>
      </c>
      <c r="IS97" s="43">
        <f t="shared" si="586"/>
        <v>0</v>
      </c>
      <c r="IT97" s="43">
        <f t="shared" si="587"/>
        <v>0</v>
      </c>
      <c r="IU97" s="43">
        <f t="shared" si="588"/>
        <v>0</v>
      </c>
      <c r="IV97" s="43">
        <f t="shared" si="589"/>
        <v>0</v>
      </c>
      <c r="IW97" s="43">
        <f t="shared" si="590"/>
        <v>0</v>
      </c>
      <c r="IX97" s="43">
        <f t="shared" si="591"/>
        <v>0</v>
      </c>
      <c r="IY97" s="43">
        <f t="shared" si="592"/>
        <v>0</v>
      </c>
      <c r="IZ97" s="47">
        <f t="shared" si="593"/>
        <v>3.5600000000000023</v>
      </c>
      <c r="JA97" s="43" t="e">
        <f t="shared" si="690"/>
        <v>#N/A</v>
      </c>
      <c r="JB97" s="43" t="e">
        <f t="shared" si="691"/>
        <v>#N/A</v>
      </c>
      <c r="JC97" s="43" t="e">
        <f t="shared" si="692"/>
        <v>#N/A</v>
      </c>
      <c r="JD97" s="43" t="e">
        <f t="shared" si="693"/>
        <v>#N/A</v>
      </c>
      <c r="JE97" s="43" t="e">
        <f t="shared" si="694"/>
        <v>#N/A</v>
      </c>
      <c r="JF97" s="43" t="e">
        <f t="shared" si="695"/>
        <v>#N/A</v>
      </c>
      <c r="JG97" s="43" t="e">
        <f t="shared" si="696"/>
        <v>#N/A</v>
      </c>
      <c r="JH97" s="43" t="e">
        <f t="shared" si="697"/>
        <v>#N/A</v>
      </c>
      <c r="JI97" s="43" t="e">
        <f t="shared" si="698"/>
        <v>#N/A</v>
      </c>
      <c r="JJ97" s="43" t="e">
        <f t="shared" si="699"/>
        <v>#N/A</v>
      </c>
      <c r="JK97" s="43" t="e">
        <f t="shared" si="700"/>
        <v>#N/A</v>
      </c>
      <c r="JL97" s="43" t="e">
        <f t="shared" si="701"/>
        <v>#N/A</v>
      </c>
      <c r="JM97" s="43" t="e">
        <f t="shared" si="702"/>
        <v>#N/A</v>
      </c>
      <c r="JN97" s="43" t="e">
        <f t="shared" si="703"/>
        <v>#N/A</v>
      </c>
      <c r="JO97" s="43" t="e">
        <f t="shared" si="704"/>
        <v>#N/A</v>
      </c>
      <c r="JP97" s="43" t="e">
        <f t="shared" si="705"/>
        <v>#N/A</v>
      </c>
      <c r="JQ97" s="43" t="e">
        <f t="shared" si="706"/>
        <v>#N/A</v>
      </c>
      <c r="JR97" s="43" t="e">
        <f t="shared" si="707"/>
        <v>#N/A</v>
      </c>
      <c r="JS97" s="43" t="e">
        <f t="shared" si="708"/>
        <v>#N/A</v>
      </c>
      <c r="JT97" s="43" t="e">
        <f t="shared" si="709"/>
        <v>#N/A</v>
      </c>
      <c r="JU97" s="43" t="e">
        <f t="shared" si="710"/>
        <v>#N/A</v>
      </c>
      <c r="JV97" s="47">
        <f t="shared" si="594"/>
        <v>3.5600000000000023</v>
      </c>
      <c r="JW97" s="36">
        <f t="shared" si="595"/>
        <v>0</v>
      </c>
      <c r="JX97" s="36">
        <f t="shared" si="596"/>
        <v>0</v>
      </c>
      <c r="JY97" s="36">
        <f t="shared" si="597"/>
        <v>0</v>
      </c>
      <c r="JZ97" s="36">
        <f t="shared" si="598"/>
        <v>0</v>
      </c>
      <c r="KA97" s="36">
        <f t="shared" si="599"/>
        <v>0</v>
      </c>
      <c r="KB97" s="36">
        <f t="shared" si="600"/>
        <v>0</v>
      </c>
      <c r="KC97" s="36">
        <f t="shared" si="601"/>
        <v>0</v>
      </c>
      <c r="KD97" s="36">
        <f t="shared" si="602"/>
        <v>0</v>
      </c>
      <c r="KE97" s="36">
        <f t="shared" si="603"/>
        <v>0</v>
      </c>
      <c r="KF97" s="36">
        <f t="shared" si="604"/>
        <v>0</v>
      </c>
      <c r="KG97" s="36">
        <f t="shared" si="605"/>
        <v>0</v>
      </c>
      <c r="KH97" s="36">
        <f t="shared" si="606"/>
        <v>0</v>
      </c>
      <c r="KI97" s="36">
        <f t="shared" si="607"/>
        <v>0</v>
      </c>
      <c r="KJ97" s="36">
        <f t="shared" si="608"/>
        <v>0</v>
      </c>
      <c r="KK97" s="36">
        <f t="shared" si="609"/>
        <v>0</v>
      </c>
      <c r="KL97" s="36">
        <f t="shared" si="610"/>
        <v>0</v>
      </c>
      <c r="KM97" s="36">
        <f t="shared" si="611"/>
        <v>0</v>
      </c>
      <c r="KN97" s="36">
        <f t="shared" si="612"/>
        <v>0</v>
      </c>
      <c r="KO97" s="36">
        <f t="shared" si="613"/>
        <v>0</v>
      </c>
      <c r="KP97" s="36">
        <f t="shared" si="614"/>
        <v>0</v>
      </c>
      <c r="KQ97" s="36">
        <f t="shared" si="615"/>
        <v>0</v>
      </c>
      <c r="KR97" s="47">
        <f t="shared" si="616"/>
        <v>3.5600000000000023</v>
      </c>
      <c r="KS97" s="1">
        <f t="shared" si="617"/>
        <v>1</v>
      </c>
      <c r="KT97" s="1">
        <f t="shared" si="618"/>
        <v>1</v>
      </c>
      <c r="KU97" s="1">
        <f t="shared" si="619"/>
        <v>1</v>
      </c>
      <c r="KV97" s="1">
        <f t="shared" si="620"/>
        <v>1</v>
      </c>
      <c r="KW97" s="1">
        <f t="shared" si="621"/>
        <v>1</v>
      </c>
      <c r="KX97" s="1">
        <f t="shared" si="622"/>
        <v>1</v>
      </c>
      <c r="KY97" s="1">
        <f t="shared" si="623"/>
        <v>1</v>
      </c>
      <c r="KZ97" s="1">
        <f t="shared" si="624"/>
        <v>1</v>
      </c>
      <c r="LA97" s="1">
        <f t="shared" si="625"/>
        <v>1</v>
      </c>
      <c r="LB97" s="1">
        <f t="shared" si="626"/>
        <v>1</v>
      </c>
      <c r="LC97" s="1">
        <f t="shared" si="627"/>
        <v>1</v>
      </c>
      <c r="LD97" s="1">
        <f t="shared" si="628"/>
        <v>1</v>
      </c>
      <c r="LE97" s="1">
        <f t="shared" si="629"/>
        <v>1</v>
      </c>
      <c r="LF97" s="1">
        <f t="shared" si="630"/>
        <v>1</v>
      </c>
      <c r="LG97" s="1">
        <f t="shared" si="631"/>
        <v>1</v>
      </c>
      <c r="LH97" s="1">
        <f t="shared" si="632"/>
        <v>1</v>
      </c>
      <c r="LI97" s="1">
        <f t="shared" si="633"/>
        <v>1</v>
      </c>
      <c r="LJ97" s="1">
        <f t="shared" si="634"/>
        <v>1</v>
      </c>
      <c r="LK97" s="1">
        <f t="shared" si="635"/>
        <v>1</v>
      </c>
      <c r="LL97" s="1">
        <f t="shared" si="636"/>
        <v>1</v>
      </c>
      <c r="LM97" s="1">
        <f t="shared" si="637"/>
        <v>1</v>
      </c>
      <c r="LN97" s="47">
        <f t="shared" si="638"/>
        <v>3.5600000000000023</v>
      </c>
      <c r="LO97" s="43">
        <f t="shared" si="639"/>
        <v>0</v>
      </c>
      <c r="LP97" s="43">
        <f t="shared" si="640"/>
        <v>0</v>
      </c>
      <c r="LQ97" s="43">
        <f t="shared" si="641"/>
        <v>0</v>
      </c>
      <c r="LR97" s="43">
        <f t="shared" si="642"/>
        <v>0</v>
      </c>
      <c r="LS97" s="43">
        <f t="shared" si="643"/>
        <v>0</v>
      </c>
      <c r="LT97" s="43">
        <f t="shared" si="644"/>
        <v>0</v>
      </c>
      <c r="LU97" s="43">
        <f t="shared" si="645"/>
        <v>0</v>
      </c>
      <c r="LV97" s="43">
        <f t="shared" si="646"/>
        <v>0</v>
      </c>
      <c r="LW97" s="43">
        <f t="shared" si="647"/>
        <v>0</v>
      </c>
      <c r="LX97" s="43">
        <f t="shared" si="648"/>
        <v>0</v>
      </c>
      <c r="LY97" s="43">
        <f t="shared" si="649"/>
        <v>0</v>
      </c>
      <c r="LZ97" s="43">
        <f t="shared" si="650"/>
        <v>0</v>
      </c>
      <c r="MA97" s="43">
        <f t="shared" si="651"/>
        <v>0</v>
      </c>
      <c r="MB97" s="43">
        <f t="shared" si="652"/>
        <v>0</v>
      </c>
      <c r="MC97" s="43">
        <f t="shared" si="653"/>
        <v>0</v>
      </c>
      <c r="MD97" s="43">
        <f t="shared" si="654"/>
        <v>0</v>
      </c>
      <c r="ME97" s="43">
        <f t="shared" si="655"/>
        <v>0</v>
      </c>
      <c r="MF97" s="43">
        <f t="shared" si="656"/>
        <v>0</v>
      </c>
      <c r="MG97" s="43">
        <f t="shared" si="657"/>
        <v>0</v>
      </c>
      <c r="MH97" s="43">
        <f t="shared" si="658"/>
        <v>0</v>
      </c>
      <c r="MI97" s="43">
        <f t="shared" si="659"/>
        <v>0</v>
      </c>
      <c r="MJ97" s="47">
        <f t="shared" si="660"/>
        <v>3.5600000000000023</v>
      </c>
      <c r="MK97" s="43" t="e">
        <f t="shared" si="500"/>
        <v>#N/A</v>
      </c>
      <c r="ML97" s="43" t="e">
        <f t="shared" si="711"/>
        <v>#N/A</v>
      </c>
      <c r="MM97" s="43" t="e">
        <f t="shared" si="712"/>
        <v>#N/A</v>
      </c>
      <c r="MN97" s="43" t="e">
        <f t="shared" si="713"/>
        <v>#N/A</v>
      </c>
      <c r="MO97" s="43" t="e">
        <f t="shared" si="714"/>
        <v>#N/A</v>
      </c>
      <c r="MP97" s="43" t="e">
        <f t="shared" si="715"/>
        <v>#N/A</v>
      </c>
      <c r="MQ97" s="43" t="e">
        <f t="shared" si="716"/>
        <v>#N/A</v>
      </c>
      <c r="MR97" s="43" t="e">
        <f t="shared" si="717"/>
        <v>#N/A</v>
      </c>
      <c r="MS97" s="43" t="e">
        <f t="shared" si="718"/>
        <v>#N/A</v>
      </c>
      <c r="MT97" s="43" t="e">
        <f t="shared" si="719"/>
        <v>#N/A</v>
      </c>
      <c r="MU97" s="43" t="e">
        <f t="shared" si="720"/>
        <v>#N/A</v>
      </c>
      <c r="MV97" s="43" t="e">
        <f t="shared" si="721"/>
        <v>#N/A</v>
      </c>
      <c r="MW97" s="43" t="e">
        <f t="shared" si="722"/>
        <v>#N/A</v>
      </c>
      <c r="MX97" s="43" t="e">
        <f t="shared" si="723"/>
        <v>#N/A</v>
      </c>
      <c r="MY97" s="43" t="e">
        <f t="shared" si="724"/>
        <v>#N/A</v>
      </c>
      <c r="MZ97" s="43" t="e">
        <f t="shared" si="725"/>
        <v>#N/A</v>
      </c>
      <c r="NA97" s="43" t="e">
        <f t="shared" si="726"/>
        <v>#N/A</v>
      </c>
      <c r="NB97" s="43" t="e">
        <f t="shared" si="727"/>
        <v>#N/A</v>
      </c>
      <c r="NC97" s="43" t="e">
        <f t="shared" si="728"/>
        <v>#N/A</v>
      </c>
      <c r="ND97" s="43" t="e">
        <f t="shared" si="729"/>
        <v>#N/A</v>
      </c>
      <c r="NE97" s="43" t="e">
        <f t="shared" si="730"/>
        <v>#N/A</v>
      </c>
      <c r="NF97" s="47">
        <f t="shared" si="661"/>
        <v>3.5600000000000023</v>
      </c>
      <c r="NG97" s="43">
        <f>IF(OY96=0,MIN('Drive Train'!$F$35-FQ96*$C$19*'Drive Train'!$F$39,NG96+$C$39)-$C$7,IF(LO96-1&lt;=0,0,IF($C$37=Motors!$C$30,MAX(MAX(NG$8:NG96)*-1,NG96-$C$39),MAX(0,MAX(NG$8:NG96)*-1,NG96-$C$39))))</f>
        <v>0</v>
      </c>
      <c r="NH97" s="43">
        <f>IF(OZ96=0,MIN('Drive Train'!$F$35-FR96*$C$19*'Drive Train'!$F$39,NH96+$C$39)-$C$7,IF(LP96-1&lt;=0,0,IF($C$37=Motors!$C$30,MAX(MAX(NH$8:NH96)*-1,NH96-$C$39),MAX(0,MAX(NH$8:NH96)*-1,NH96-$C$39))))</f>
        <v>0</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0</v>
      </c>
      <c r="NM97" s="43">
        <f>IF(PE96=0,MIN('Drive Train'!$F$35-FW96*$C$19*'Drive Train'!$F$39,NM96+$C$39)-$C$7,IF(LU96-1&lt;=0,0,IF($C$37=Motors!$C$30,MAX(MAX(NM$8:NM96)*-1,NM96-$C$39),MAX(0,MAX(NM$8:NM96)*-1,NM96-$C$39))))</f>
        <v>0</v>
      </c>
      <c r="NN97" s="43">
        <f>IF(PF96=0,MIN('Drive Train'!$F$35-FX96*$C$19*'Drive Train'!$F$39,NN96+$C$39)-$C$7,IF(LV96-1&lt;=0,0,IF($C$37=Motors!$C$30,MAX(MAX(NN$8:NN96)*-1,NN96-$C$39),MAX(0,MAX(NN$8:NN96)*-1,NN96-$C$39))))</f>
        <v>0</v>
      </c>
      <c r="NO97" s="43">
        <f>IF(PG96=0,MIN('Drive Train'!$F$35-FY96*$C$19*'Drive Train'!$F$39,NO96+$C$39)-$C$7,IF(LW96-1&lt;=0,0,IF($C$37=Motors!$C$30,MAX(MAX(NO$8:NO96)*-1,NO96-$C$39),MAX(0,MAX(NO$8:NO96)*-1,NO96-$C$39))))</f>
        <v>0</v>
      </c>
      <c r="NP97" s="43">
        <f>IF(PH96=0,MIN('Drive Train'!$F$35-FZ96*$C$19*'Drive Train'!$F$39,NP96+$C$39)-$C$7,IF(LX96-1&lt;=0,0,IF($C$37=Motors!$C$30,MAX(MAX(NP$8:NP96)*-1,NP96-$C$39),MAX(0,MAX(NP$8:NP96)*-1,NP96-$C$39))))</f>
        <v>0</v>
      </c>
      <c r="NQ97" s="43">
        <f>IF(PI96=0,MIN('Drive Train'!$F$35-GA96*$C$19*'Drive Train'!$F$39,NQ96+$C$39)-$C$7,IF(LY96-1&lt;=0,0,IF($C$37=Motors!$C$30,MAX(MAX(NQ$8:NQ96)*-1,NQ96-$C$39),MAX(0,MAX(NQ$8:NQ96)*-1,NQ96-$C$39))))</f>
        <v>0</v>
      </c>
      <c r="NR97" s="43">
        <f>IF(PJ96=0,MIN('Drive Train'!$F$35-GB96*$C$19*'Drive Train'!$F$39,NR96+$C$39)-$C$7,IF(LZ96-1&lt;=0,0,IF($C$37=Motors!$C$30,MAX(MAX(NR$8:NR96)*-1,NR96-$C$39),MAX(0,MAX(NR$8:NR96)*-1,NR96-$C$39))))</f>
        <v>0</v>
      </c>
      <c r="NS97" s="43">
        <f>IF(PK96=0,MIN('Drive Train'!$F$35-GC96*$C$19*'Drive Train'!$F$39,NS96+$C$39)-$C$7,IF(MA96-1&lt;=0,0,IF($C$37=Motors!$C$30,MAX(MAX(NS$8:NS96)*-1,NS96-$C$39),MAX(0,MAX(NS$8:NS96)*-1,NS96-$C$39))))</f>
        <v>0</v>
      </c>
      <c r="NT97" s="43">
        <f>IF(PL96=0,MIN('Drive Train'!$F$35-GD96*$C$19*'Drive Train'!$F$39,NT96+$C$39)-$C$7,IF(MB96-1&lt;=0,0,IF($C$37=Motors!$C$30,MAX(MAX(NT$8:NT96)*-1,NT96-$C$39),MAX(0,MAX(NT$8:NT96)*-1,NT96-$C$39))))</f>
        <v>0</v>
      </c>
      <c r="NU97" s="43">
        <f>IF(PM96=0,MIN('Drive Train'!$F$35-GE96*$C$19*'Drive Train'!$F$39,NU96+$C$39)-$C$7,IF(MC96-1&lt;=0,0,IF($C$37=Motors!$C$30,MAX(MAX(NU$8:NU96)*-1,NU96-$C$39),MAX(0,MAX(NU$8:NU96)*-1,NU96-$C$39))))</f>
        <v>0</v>
      </c>
      <c r="NV97" s="43">
        <f>IF(PN96=0,MIN('Drive Train'!$F$35-GF96*$C$19*'Drive Train'!$F$39,NV96+$C$39)-$C$7,IF(MD96-1&lt;=0,0,IF($C$37=Motors!$C$30,MAX(MAX(NV$8:NV96)*-1,NV96-$C$39),MAX(0,MAX(NV$8:NV96)*-1,NV96-$C$39))))</f>
        <v>0</v>
      </c>
      <c r="NW97" s="43">
        <f>IF(PO96=0,MIN('Drive Train'!$F$35-GG96*$C$19*'Drive Train'!$F$39,NW96+$C$39)-$C$7,IF(ME96-1&lt;=0,0,IF($C$37=Motors!$C$30,MAX(MAX(NW$8:NW96)*-1,NW96-$C$39),MAX(0,MAX(NW$8:NW96)*-1,NW96-$C$39))))</f>
        <v>0</v>
      </c>
      <c r="NX97" s="43">
        <f>IF(PP96=0,MIN('Drive Train'!$F$35-GH96*$C$19*'Drive Train'!$F$39,NX96+$C$39)-$C$7,IF(MF96-1&lt;=0,0,IF($C$37=Motors!$C$30,MAX(MAX(NX$8:NX96)*-1,NX96-$C$39),MAX(0,MAX(NX$8:NX96)*-1,NX96-$C$39))))</f>
        <v>0</v>
      </c>
      <c r="NY97" s="43">
        <f>IF(PQ96=0,MIN('Drive Train'!$F$35-GI96*$C$19*'Drive Train'!$F$39,NY96+$C$39)-$C$7,IF(MG96-1&lt;=0,0,IF($C$37=Motors!$C$30,MAX(MAX(NY$8:NY96)*-1,NY96-$C$39),MAX(0,MAX(NY$8:NY96)*-1,NY96-$C$39))))</f>
        <v>0</v>
      </c>
      <c r="NZ97" s="43">
        <f>IF(PR96=0,MIN('Drive Train'!$F$35-GJ96*$C$19*'Drive Train'!$F$39,NZ96+$C$39)-$C$7,IF(MH96-1&lt;=0,0,IF($C$37=Motors!$C$30,MAX(MAX(NZ$8:NZ96)*-1,NZ96-$C$39),MAX(0,MAX(NZ$8:NZ96)*-1,NZ96-$C$39))))</f>
        <v>0</v>
      </c>
      <c r="OA97" s="43">
        <f>IF(PS96=0,MIN('Drive Train'!$F$35-GK96*$C$19*'Drive Train'!$F$39,OA96+$C$39)-$C$7,IF(MI96-1&lt;=0,0,IF($C$37=Motors!$C$30,MAX(MAX(OA$8:OA96)*-1,OA96-$C$39),MAX(0,MAX(OA$8:OA96)*-1,OA96-$C$39))))</f>
        <v>0</v>
      </c>
      <c r="OB97" s="47">
        <f t="shared" si="662"/>
        <v>3.5600000000000023</v>
      </c>
      <c r="OC97" s="43">
        <f>'Drive Train'!$F$35-(FQ97*$C$13)*$C$19*'Drive Train'!$F$39</f>
        <v>12.4</v>
      </c>
      <c r="OD97" s="43">
        <f>'Drive Train'!$F$35-(FR97*$C$13)*$C$19*'Drive Train'!$F$39</f>
        <v>12.4</v>
      </c>
      <c r="OE97" s="43">
        <f>'Drive Train'!$F$35-(FS97*$C$13)*$C$19*'Drive Train'!$F$39</f>
        <v>12.4</v>
      </c>
      <c r="OF97" s="43">
        <f>'Drive Train'!$F$35-(FT97*$C$13)*$C$19*'Drive Train'!$F$39</f>
        <v>12.4</v>
      </c>
      <c r="OG97" s="43">
        <f>'Drive Train'!$F$35-(FU97*$C$13)*$C$19*'Drive Train'!$F$39</f>
        <v>12.4</v>
      </c>
      <c r="OH97" s="43">
        <f>'Drive Train'!$F$35-(FV97*$C$13)*$C$19*'Drive Train'!$F$39</f>
        <v>12.4</v>
      </c>
      <c r="OI97" s="43">
        <f>'Drive Train'!$F$35-(FW97*$C$13)*$C$19*'Drive Train'!$F$39</f>
        <v>12.4</v>
      </c>
      <c r="OJ97" s="43">
        <f>'Drive Train'!$F$35-(FX97*$C$13)*$C$19*'Drive Train'!$F$39</f>
        <v>12.4</v>
      </c>
      <c r="OK97" s="43">
        <f>'Drive Train'!$F$35-(FY97*$C$13)*$C$19*'Drive Train'!$F$39</f>
        <v>12.4</v>
      </c>
      <c r="OL97" s="43">
        <f>'Drive Train'!$F$35-(FZ97*$C$13)*$C$19*'Drive Train'!$F$39</f>
        <v>12.4</v>
      </c>
      <c r="OM97" s="43">
        <f>'Drive Train'!$F$35-(GA97*$C$13)*$C$19*'Drive Train'!$F$39</f>
        <v>12.4</v>
      </c>
      <c r="ON97" s="43">
        <f>'Drive Train'!$F$35-(GB97*$C$13)*$C$19*'Drive Train'!$F$39</f>
        <v>12.4</v>
      </c>
      <c r="OO97" s="43">
        <f>'Drive Train'!$F$35-(GC97*$C$13)*$C$19*'Drive Train'!$F$39</f>
        <v>12.4</v>
      </c>
      <c r="OP97" s="43">
        <f>'Drive Train'!$F$35-(GD97*$C$13)*$C$19*'Drive Train'!$F$39</f>
        <v>12.4</v>
      </c>
      <c r="OQ97" s="43">
        <f>'Drive Train'!$F$35-(GE97*$C$13)*$C$19*'Drive Train'!$F$39</f>
        <v>12.4</v>
      </c>
      <c r="OR97" s="43">
        <f>'Drive Train'!$F$35-(GF97*$C$13)*$C$19*'Drive Train'!$F$39</f>
        <v>12.4</v>
      </c>
      <c r="OS97" s="43">
        <f>'Drive Train'!$F$35-(GG97*$C$13)*$C$19*'Drive Train'!$F$39</f>
        <v>12.4</v>
      </c>
      <c r="OT97" s="43">
        <f>'Drive Train'!$F$35-(GH97*$C$13)*$C$19*'Drive Train'!$F$39</f>
        <v>12.4</v>
      </c>
      <c r="OU97" s="43">
        <f>'Drive Train'!$F$35-(GI97*$C$13)*$C$19*'Drive Train'!$F$39</f>
        <v>12.4</v>
      </c>
      <c r="OV97" s="43">
        <f>'Drive Train'!$F$35-(GJ97*$C$13)*$C$19*'Drive Train'!$F$39</f>
        <v>12.4</v>
      </c>
      <c r="OW97" s="43">
        <f>'Drive Train'!$F$35-(GK97*$C$13)*$C$19*'Drive Train'!$F$39</f>
        <v>12.4</v>
      </c>
      <c r="OX97" s="47">
        <f t="shared" si="663"/>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190">
        <f t="shared" si="664"/>
        <v>3.5600000000000023</v>
      </c>
      <c r="PU97" s="43">
        <f t="shared" si="665"/>
        <v>15.29521453649356</v>
      </c>
      <c r="PV97" s="43">
        <f t="shared" si="666"/>
        <v>22.900200336135644</v>
      </c>
      <c r="PW97" s="43">
        <f t="shared" si="667"/>
        <v>19.659205245198354</v>
      </c>
      <c r="PX97" s="43">
        <f t="shared" si="668"/>
        <v>15.922362554936914</v>
      </c>
      <c r="PY97" s="43">
        <f t="shared" si="669"/>
        <v>13.997470007769731</v>
      </c>
      <c r="PZ97" s="43">
        <f t="shared" si="670"/>
        <v>12.208295022960858</v>
      </c>
      <c r="QA97" s="43">
        <f t="shared" si="671"/>
        <v>11.812774381794295</v>
      </c>
      <c r="QB97" s="43">
        <f t="shared" si="672"/>
        <v>11.153060367918922</v>
      </c>
      <c r="QC97" s="43">
        <f t="shared" si="673"/>
        <v>10.945422930559467</v>
      </c>
      <c r="QD97" s="43">
        <f t="shared" si="674"/>
        <v>10.744299234348867</v>
      </c>
      <c r="QE97" s="43">
        <f t="shared" si="675"/>
        <v>10.598935127087987</v>
      </c>
      <c r="QF97" s="43">
        <f t="shared" si="676"/>
        <v>14.547056930631658</v>
      </c>
      <c r="QG97" s="43">
        <f t="shared" si="677"/>
        <v>14.869846649016338</v>
      </c>
      <c r="QH97" s="43">
        <f t="shared" si="678"/>
        <v>15.34277343263344</v>
      </c>
      <c r="QI97" s="43">
        <f t="shared" si="679"/>
        <v>15.225720822529869</v>
      </c>
      <c r="QJ97" s="43">
        <f t="shared" si="680"/>
        <v>15.866407696386977</v>
      </c>
      <c r="QK97" s="43">
        <f t="shared" si="681"/>
        <v>16.23173898600314</v>
      </c>
      <c r="QL97" s="43">
        <f t="shared" si="682"/>
        <v>16.322777686005129</v>
      </c>
      <c r="QM97" s="43">
        <f t="shared" si="683"/>
        <v>16.11264101882972</v>
      </c>
      <c r="QN97" s="43">
        <f t="shared" si="684"/>
        <v>16.187403996628273</v>
      </c>
      <c r="QO97" s="43">
        <f t="shared" si="685"/>
        <v>16.005121974387158</v>
      </c>
      <c r="QP97" s="47">
        <f t="shared" si="686"/>
        <v>3.5600000000000023</v>
      </c>
      <c r="QQ97" s="43">
        <f t="shared" si="501"/>
        <v>0</v>
      </c>
      <c r="QR97" s="43">
        <f t="shared" si="502"/>
        <v>0</v>
      </c>
      <c r="QS97" s="43">
        <f t="shared" si="503"/>
        <v>0</v>
      </c>
      <c r="QT97" s="43">
        <f t="shared" si="504"/>
        <v>0</v>
      </c>
      <c r="QU97" s="43">
        <f t="shared" si="505"/>
        <v>0</v>
      </c>
      <c r="QV97" s="43">
        <f t="shared" si="506"/>
        <v>0</v>
      </c>
      <c r="QW97" s="43">
        <f t="shared" si="507"/>
        <v>0</v>
      </c>
      <c r="QX97" s="43">
        <f t="shared" si="508"/>
        <v>0</v>
      </c>
      <c r="QY97" s="43">
        <f t="shared" si="509"/>
        <v>0</v>
      </c>
      <c r="QZ97" s="43">
        <f t="shared" si="510"/>
        <v>0</v>
      </c>
      <c r="RA97" s="43">
        <f t="shared" si="511"/>
        <v>0</v>
      </c>
      <c r="RB97" s="43">
        <f t="shared" si="512"/>
        <v>0</v>
      </c>
      <c r="RC97" s="43">
        <f t="shared" si="513"/>
        <v>0</v>
      </c>
      <c r="RD97" s="43">
        <f t="shared" si="514"/>
        <v>0</v>
      </c>
      <c r="RE97" s="43">
        <f t="shared" si="515"/>
        <v>0</v>
      </c>
      <c r="RF97" s="43">
        <f t="shared" si="516"/>
        <v>0</v>
      </c>
      <c r="RG97" s="43">
        <f t="shared" si="517"/>
        <v>0</v>
      </c>
      <c r="RH97" s="43">
        <f t="shared" si="518"/>
        <v>0</v>
      </c>
      <c r="RI97" s="43">
        <f t="shared" si="519"/>
        <v>0</v>
      </c>
      <c r="RJ97" s="43">
        <f t="shared" si="520"/>
        <v>0</v>
      </c>
      <c r="RK97" s="43">
        <f t="shared" si="521"/>
        <v>0</v>
      </c>
      <c r="RL97" s="47">
        <f t="shared" si="687"/>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v>
      </c>
      <c r="RY97" s="2">
        <f>IF(AND(MA97&gt;=MA$6*'Drive Train'!$AA$52,MA97&lt;=MA$6*'Drive Train'!$AA$53,LE97=0,KI97=0,FG97&gt;0),$C$17,0)</f>
        <v>0</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688"/>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v>
      </c>
      <c r="SL97" s="2">
        <f>IF(AND(EX97&lt;0,KV97=0,LR97&gt;=LR$6*'Drive Train'!$AA$52,LR97&lt;=LR$6*'Drive Train'!$AA$53,PB97=1,JZ97=0),$C$17,0)</f>
        <v>0</v>
      </c>
      <c r="SM97" s="2">
        <f>IF(AND(EY97&lt;0,KW97=0,LS97&gt;=LS$6*'Drive Train'!$AA$52,LS97&lt;=LS$6*'Drive Train'!$AA$53,PC97=1,KA97=0),$C$17,0)</f>
        <v>0</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689"/>
        <v>3.5600000000000023</v>
      </c>
    </row>
    <row r="98" spans="2:524" x14ac:dyDescent="0.3">
      <c r="B98"/>
      <c r="C98" s="3" t="s">
        <v>299</v>
      </c>
      <c r="E98" s="1" t="s">
        <v>297</v>
      </c>
      <c r="F98" s="39">
        <v>1</v>
      </c>
      <c r="R98" s="49">
        <f t="shared" si="52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47">
        <f t="shared" si="523"/>
        <v>3.6000000000000023</v>
      </c>
      <c r="AO98" s="36">
        <f>LO98*12*60/(PI() * 'Drive Train'!$F$15)/S$6*ABS(S98)</f>
        <v>0</v>
      </c>
      <c r="AP98" s="36">
        <f>LP98*12*60/(PI() * 'Drive Train'!$F$15)/T$6*ABS(T98)</f>
        <v>0</v>
      </c>
      <c r="AQ98" s="36">
        <f>LQ98*12*60/(PI() * 'Drive Train'!$F$15)/U$6*ABS(U98)</f>
        <v>0</v>
      </c>
      <c r="AR98" s="36">
        <f>LR98*12*60/(PI() * 'Drive Train'!$F$15)/V$6*ABS(V98)</f>
        <v>0</v>
      </c>
      <c r="AS98" s="36">
        <f>LS98*12*60/(PI() * 'Drive Train'!$F$15)/W$6*ABS(W98)</f>
        <v>0</v>
      </c>
      <c r="AT98" s="36">
        <f>LT98*12*60/(PI() * 'Drive Train'!$F$15)/X$6*ABS(X98)</f>
        <v>0</v>
      </c>
      <c r="AU98" s="36">
        <f>LU98*12*60/(PI() * 'Drive Train'!$F$15)/Y$6*ABS(Y98)</f>
        <v>0</v>
      </c>
      <c r="AV98" s="36">
        <f>LV98*12*60/(PI() * 'Drive Train'!$F$15)/Z$6*ABS(Z98)</f>
        <v>0</v>
      </c>
      <c r="AW98" s="36">
        <f>LW98*12*60/(PI() * 'Drive Train'!$F$15)/AA$6*ABS(AA98)</f>
        <v>0</v>
      </c>
      <c r="AX98" s="36">
        <f>LX98*12*60/(PI() * 'Drive Train'!$F$15)/AB$6*ABS(AB98)</f>
        <v>0</v>
      </c>
      <c r="AY98" s="36">
        <f>LY98*12*60/(PI() * 'Drive Train'!$F$15)/AC$6*ABS(AC98)</f>
        <v>0</v>
      </c>
      <c r="AZ98" s="36">
        <f>LZ98*12*60/(PI() * 'Drive Train'!$F$15)/AD$6*ABS(AD98)</f>
        <v>0</v>
      </c>
      <c r="BA98" s="36">
        <f>MA98*12*60/(PI() * 'Drive Train'!$F$15)/AE$6*ABS(AE98)</f>
        <v>0</v>
      </c>
      <c r="BB98" s="36">
        <f>MB98*12*60/(PI() * 'Drive Train'!$F$15)/AF$6*ABS(AF98)</f>
        <v>0</v>
      </c>
      <c r="BC98" s="36">
        <f>MC98*12*60/(PI() * 'Drive Train'!$F$15)/AG$6*ABS(AG98)</f>
        <v>0</v>
      </c>
      <c r="BD98" s="36">
        <f>MD98*12*60/(PI() * 'Drive Train'!$F$15)/AH$6*ABS(AH98)</f>
        <v>0</v>
      </c>
      <c r="BE98" s="36">
        <f>ME98*12*60/(PI() * 'Drive Train'!$F$15)/AI$6*ABS(AI98)</f>
        <v>0</v>
      </c>
      <c r="BF98" s="36">
        <f>MF98*12*60/(PI() * 'Drive Train'!$F$15)/AJ$6*ABS(AJ98)</f>
        <v>0</v>
      </c>
      <c r="BG98" s="36">
        <f>MG98*12*60/(PI() * 'Drive Train'!$F$15)/AK$6*ABS(AK98)</f>
        <v>0</v>
      </c>
      <c r="BH98" s="36">
        <f>MH98*12*60/(PI() * 'Drive Train'!$F$15)/AL$6*ABS(AL98)</f>
        <v>0</v>
      </c>
      <c r="BI98" s="36">
        <f>MI98*12*60/(PI() * 'Drive Train'!$F$15)/AM$6*ABS(AM98)</f>
        <v>0</v>
      </c>
      <c r="BJ98" s="47">
        <f t="shared" si="455"/>
        <v>3.6000000000000023</v>
      </c>
      <c r="BK98" s="2">
        <f>IF(OR(KS97=1,AND($C$37=Motors!$C$32,OY97=1)),0,IF(NG98=0,-(CG97+$C$15)/($C$14-$C$15)*$C$12,($C$11*S98-AO98)/($C$11*S98)*$C$12*S98))</f>
        <v>0</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v>
      </c>
      <c r="BQ98" s="2">
        <f>IF(OR(KY97=1,AND($C$37=Motors!$C$32,PE97=1)),0,IF(NM98=0,-(CM97+$C$15)/($C$14-$C$15)*$C$12,($C$11*Y98-AU98)/($C$11*Y98)*$C$12*Y98))</f>
        <v>0</v>
      </c>
      <c r="BR98" s="2">
        <f>IF(OR(KZ97=1,AND($C$37=Motors!$C$32,PF97=1)),0,IF(NN98=0,-(CN97+$C$15)/($C$14-$C$15)*$C$12,($C$11*Z98-AV98)/($C$11*Z98)*$C$12*Z98))</f>
        <v>0</v>
      </c>
      <c r="BS98" s="2">
        <f>IF(OR(LA97=1,AND($C$37=Motors!$C$32,PG97=1)),0,IF(NO98=0,-(CO97+$C$15)/($C$14-$C$15)*$C$12,($C$11*AA98-AW98)/($C$11*AA98)*$C$12*AA98))</f>
        <v>0</v>
      </c>
      <c r="BT98" s="2">
        <f>IF(OR(LB97=1,AND($C$37=Motors!$C$32,PH97=1)),0,IF(NP98=0,-(CP97+$C$15)/($C$14-$C$15)*$C$12,($C$11*AB98-AX98)/($C$11*AB98)*$C$12*AB98))</f>
        <v>0</v>
      </c>
      <c r="BU98" s="2">
        <f>IF(OR(LC97=1,AND($C$37=Motors!$C$32,PI97=1)),0,IF(NQ98=0,-(CQ97+$C$15)/($C$14-$C$15)*$C$12,($C$11*AC98-AY98)/($C$11*AC98)*$C$12*AC98))</f>
        <v>0</v>
      </c>
      <c r="BV98" s="2">
        <f>IF(OR(LD97=1,AND($C$37=Motors!$C$32,PJ97=1)),0,IF(NR98=0,-(CR97+$C$15)/($C$14-$C$15)*$C$12,($C$11*AD98-AZ98)/($C$11*AD98)*$C$12*AD98))</f>
        <v>0</v>
      </c>
      <c r="BW98" s="2">
        <f>IF(OR(LE97=1,AND($C$37=Motors!$C$32,PK97=1)),0,IF(NS98=0,-(CS97+$C$15)/($C$14-$C$15)*$C$12,($C$11*AE98-BA98)/($C$11*AE98)*$C$12*AE98))</f>
        <v>0</v>
      </c>
      <c r="BX98" s="2">
        <f>IF(OR(LF97=1,AND($C$37=Motors!$C$32,PL97=1)),0,IF(NT98=0,-(CT97+$C$15)/($C$14-$C$15)*$C$12,($C$11*AF98-BB98)/($C$11*AF98)*$C$12*AF98))</f>
        <v>0</v>
      </c>
      <c r="BY98" s="2">
        <f>IF(OR(LG97=1,AND($C$37=Motors!$C$32,PM97=1)),0,IF(NU98=0,-(CU97+$C$15)/($C$14-$C$15)*$C$12,($C$11*AG98-BC98)/($C$11*AG98)*$C$12*AG98))</f>
        <v>0</v>
      </c>
      <c r="BZ98" s="2">
        <f>IF(OR(LH97=1,AND($C$37=Motors!$C$32,PN97=1)),0,IF(NV98=0,-(CV97+$C$15)/($C$14-$C$15)*$C$12,($C$11*AH98-BD98)/($C$11*AH98)*$C$12*AH98))</f>
        <v>0</v>
      </c>
      <c r="CA98" s="2">
        <f>IF(OR(LI97=1,AND($C$37=Motors!$C$32,PO97=1)),0,IF(NW98=0,-(CW97+$C$15)/($C$14-$C$15)*$C$12,($C$11*AI98-BE98)/($C$11*AI98)*$C$12*AI98))</f>
        <v>0</v>
      </c>
      <c r="CB98" s="2">
        <f>IF(OR(LJ97=1,AND($C$37=Motors!$C$32,PP97=1)),0,IF(NX98=0,-(CX97+$C$15)/($C$14-$C$15)*$C$12,($C$11*AJ98-BF98)/($C$11*AJ98)*$C$12*AJ98))</f>
        <v>0</v>
      </c>
      <c r="CC98" s="2">
        <f>IF(OR(LK97=1,AND($C$37=Motors!$C$32,PQ97=1)),0,IF(NY98=0,-(CY97+$C$15)/($C$14-$C$15)*$C$12,($C$11*AK98-BG98)/($C$11*AK98)*$C$12*AK98))</f>
        <v>0</v>
      </c>
      <c r="CD98" s="2">
        <f>IF(OR(LL97=1,AND($C$37=Motors!$C$32,PR97=1)),0,IF(NZ98=0,-(CZ97+$C$15)/($C$14-$C$15)*$C$12,($C$11*AL98-BH98)/($C$11*AL98)*$C$12*AL98))</f>
        <v>0</v>
      </c>
      <c r="CE98" s="2">
        <f>IF(OR(LM97=1,AND($C$37=Motors!$C$32,PS97=1)),0,IF(OA98=0,-(DA97+$C$15)/($C$14-$C$15)*$C$12,($C$11*AM98-BI98)/($C$11*AM98)*$C$12*AM98))</f>
        <v>0</v>
      </c>
      <c r="CF98" s="47">
        <f t="shared" si="456"/>
        <v>3.6000000000000023</v>
      </c>
      <c r="CG98" s="43">
        <f>IF(AND(KS97=1,OY97=1),0,ABS(BK98/$C$12*($C$14-$C$15)+$C$15) *'Drive Train'!$AA$49 + CG97*(1-'Drive Train'!$AA$49))</f>
        <v>0</v>
      </c>
      <c r="CH98" s="43">
        <f>IF(AND(KT97=1,OZ97=1),0,ABS(BL98/$C$12*($C$14-$C$15)+$C$15) *'Drive Train'!$AA$49 + CH97*(1-'Drive Train'!$AA$49))</f>
        <v>0</v>
      </c>
      <c r="CI98" s="43">
        <f>IF(AND(KU97=1,PA97=1),0,ABS(BM98/$C$12*($C$14-$C$15)+$C$15) *'Drive Train'!$AA$49 + CI97*(1-'Drive Train'!$AA$49))</f>
        <v>0</v>
      </c>
      <c r="CJ98" s="43">
        <f>IF(AND(KV97=1,PB97=1),0,ABS(BN98/$C$12*($C$14-$C$15)+$C$15) *'Drive Train'!$AA$49 + CJ97*(1-'Drive Train'!$AA$49))</f>
        <v>0</v>
      </c>
      <c r="CK98" s="43">
        <f>IF(AND(KW97=1,PC97=1),0,ABS(BO98/$C$12*($C$14-$C$15)+$C$15) *'Drive Train'!$AA$49 + CK97*(1-'Drive Train'!$AA$49))</f>
        <v>0</v>
      </c>
      <c r="CL98" s="43">
        <f>IF(AND(KX97=1,PD97=1),0,ABS(BP98/$C$12*($C$14-$C$15)+$C$15) *'Drive Train'!$AA$49 + CL97*(1-'Drive Train'!$AA$49))</f>
        <v>0</v>
      </c>
      <c r="CM98" s="43">
        <f>IF(AND(KY97=1,PE97=1),0,ABS(BQ98/$C$12*($C$14-$C$15)+$C$15) *'Drive Train'!$AA$49 + CM97*(1-'Drive Train'!$AA$49))</f>
        <v>0</v>
      </c>
      <c r="CN98" s="43">
        <f>IF(AND(KZ97=1,PF97=1),0,ABS(BR98/$C$12*($C$14-$C$15)+$C$15) *'Drive Train'!$AA$49 + CN97*(1-'Drive Train'!$AA$49))</f>
        <v>0</v>
      </c>
      <c r="CO98" s="43">
        <f>IF(AND(LA97=1,PG97=1),0,ABS(BS98/$C$12*($C$14-$C$15)+$C$15) *'Drive Train'!$AA$49 + CO97*(1-'Drive Train'!$AA$49))</f>
        <v>0</v>
      </c>
      <c r="CP98" s="43">
        <f>IF(AND(LB97=1,PH97=1),0,ABS(BT98/$C$12*($C$14-$C$15)+$C$15) *'Drive Train'!$AA$49 + CP97*(1-'Drive Train'!$AA$49))</f>
        <v>0</v>
      </c>
      <c r="CQ98" s="43">
        <f>IF(AND(LC97=1,PI97=1),0,ABS(BU98/$C$12*($C$14-$C$15)+$C$15) *'Drive Train'!$AA$49 + CQ97*(1-'Drive Train'!$AA$49))</f>
        <v>0</v>
      </c>
      <c r="CR98" s="43">
        <f>IF(AND(LD97=1,PJ97=1),0,ABS(BV98/$C$12*($C$14-$C$15)+$C$15) *'Drive Train'!$AA$49 + CR97*(1-'Drive Train'!$AA$49))</f>
        <v>0</v>
      </c>
      <c r="CS98" s="43">
        <f>IF(AND(LE97=1,PK97=1),0,ABS(BW98/$C$12*($C$14-$C$15)+$C$15) *'Drive Train'!$AA$49 + CS97*(1-'Drive Train'!$AA$49))</f>
        <v>0</v>
      </c>
      <c r="CT98" s="43">
        <f>IF(AND(LF97=1,PL97=1),0,ABS(BX98/$C$12*($C$14-$C$15)+$C$15) *'Drive Train'!$AA$49 + CT97*(1-'Drive Train'!$AA$49))</f>
        <v>0</v>
      </c>
      <c r="CU98" s="43">
        <f>IF(AND(LG97=1,PM97=1),0,ABS(BY98/$C$12*($C$14-$C$15)+$C$15) *'Drive Train'!$AA$49 + CU97*(1-'Drive Train'!$AA$49))</f>
        <v>0</v>
      </c>
      <c r="CV98" s="43">
        <f>IF(AND(LH97=1,PN97=1),0,ABS(BZ98/$C$12*($C$14-$C$15)+$C$15) *'Drive Train'!$AA$49 + CV97*(1-'Drive Train'!$AA$49))</f>
        <v>0</v>
      </c>
      <c r="CW98" s="43">
        <f>IF(AND(LI97=1,PO97=1),0,ABS(CA98/$C$12*($C$14-$C$15)+$C$15) *'Drive Train'!$AA$49 + CW97*(1-'Drive Train'!$AA$49))</f>
        <v>0</v>
      </c>
      <c r="CX98" s="43">
        <f>IF(AND(LJ97=1,PP97=1),0,ABS(CB98/$C$12*($C$14-$C$15)+$C$15) *'Drive Train'!$AA$49 + CX97*(1-'Drive Train'!$AA$49))</f>
        <v>0</v>
      </c>
      <c r="CY98" s="43">
        <f>IF(AND(LK97=1,PQ97=1),0,ABS(CC98/$C$12*($C$14-$C$15)+$C$15) *'Drive Train'!$AA$49 + CY97*(1-'Drive Train'!$AA$49))</f>
        <v>0</v>
      </c>
      <c r="CZ98" s="43">
        <f>IF(AND(LL97=1,PR97=1),0,ABS(CD98/$C$12*($C$14-$C$15)+$C$15) *'Drive Train'!$AA$49 + CZ97*(1-'Drive Train'!$AA$49))</f>
        <v>0</v>
      </c>
      <c r="DA98" s="43">
        <f>IF(AND(LM97=1,PS97=1),0,ABS(CE98/$C$12*($C$14-$C$15)+$C$15) *'Drive Train'!$AA$49 + DA97*(1-'Drive Train'!$AA$49))</f>
        <v>0</v>
      </c>
      <c r="DB98" s="47">
        <f t="shared" si="524"/>
        <v>3.6000000000000023</v>
      </c>
      <c r="DC98" s="43">
        <f t="shared" si="457"/>
        <v>0</v>
      </c>
      <c r="DD98" s="43">
        <f t="shared" si="458"/>
        <v>0</v>
      </c>
      <c r="DE98" s="43">
        <f t="shared" si="459"/>
        <v>0</v>
      </c>
      <c r="DF98" s="43">
        <f t="shared" si="460"/>
        <v>0</v>
      </c>
      <c r="DG98" s="43">
        <f t="shared" si="461"/>
        <v>0</v>
      </c>
      <c r="DH98" s="43">
        <f t="shared" si="462"/>
        <v>0</v>
      </c>
      <c r="DI98" s="43">
        <f t="shared" si="463"/>
        <v>0</v>
      </c>
      <c r="DJ98" s="43">
        <f t="shared" si="464"/>
        <v>0</v>
      </c>
      <c r="DK98" s="43">
        <f t="shared" si="465"/>
        <v>0</v>
      </c>
      <c r="DL98" s="43">
        <f t="shared" si="466"/>
        <v>0</v>
      </c>
      <c r="DM98" s="43">
        <f t="shared" si="467"/>
        <v>0</v>
      </c>
      <c r="DN98" s="43">
        <f t="shared" si="468"/>
        <v>0</v>
      </c>
      <c r="DO98" s="43">
        <f t="shared" si="469"/>
        <v>0</v>
      </c>
      <c r="DP98" s="43">
        <f t="shared" si="470"/>
        <v>0</v>
      </c>
      <c r="DQ98" s="43">
        <f t="shared" si="471"/>
        <v>0</v>
      </c>
      <c r="DR98" s="43">
        <f t="shared" si="472"/>
        <v>0</v>
      </c>
      <c r="DS98" s="43">
        <f t="shared" si="473"/>
        <v>0</v>
      </c>
      <c r="DT98" s="43">
        <f t="shared" si="474"/>
        <v>0</v>
      </c>
      <c r="DU98" s="43">
        <f t="shared" si="475"/>
        <v>0</v>
      </c>
      <c r="DV98" s="43">
        <f t="shared" si="476"/>
        <v>0</v>
      </c>
      <c r="DW98" s="43">
        <f t="shared" si="477"/>
        <v>0</v>
      </c>
      <c r="DX98" s="47">
        <f t="shared" si="525"/>
        <v>3.6000000000000023</v>
      </c>
      <c r="DY98" s="2">
        <f>IF(OY98=0,($C$23/0.4536*IF(ISNA(MK97),'Drive Train'!$F$16,'Drive Train'!$F$17)*4.448*$C$24*S$6)*SIGN(BK98),BK98)</f>
        <v>0</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0</v>
      </c>
      <c r="EE98" s="2">
        <f>IF(PE98=0,($C$23/0.4536*IF(ISNA(MQ97),'Drive Train'!$F$16,'Drive Train'!$F$17)*4.448*$C$24*$C$21*Y$6)*SIGN(BQ98),BQ98)</f>
        <v>0</v>
      </c>
      <c r="EF98" s="2">
        <f>IF(PF98=0,($C$23/0.4536*IF(ISNA(MR97),'Drive Train'!$F$16,'Drive Train'!$F$17)*4.448*$C$24*$C$21*Z$6)*SIGN(BR98),BR98)</f>
        <v>0</v>
      </c>
      <c r="EG98" s="2">
        <f>IF(PG98=0,($C$23/0.4536*IF(ISNA(MS97),'Drive Train'!$F$16,'Drive Train'!$F$17)*4.448*$C$24*$C$21*AA$6)*SIGN(BS98),BS98)</f>
        <v>0</v>
      </c>
      <c r="EH98" s="2">
        <f>IF(PH98=0,($C$23/0.4536*IF(ISNA(MT97),'Drive Train'!$F$16,'Drive Train'!$F$17)*4.448*$C$24*$C$21*AB$6)*SIGN(BT98),BT98)</f>
        <v>0</v>
      </c>
      <c r="EI98" s="2">
        <f>IF(PI98=0,($C$23/0.4536*IF(ISNA(MU97),'Drive Train'!$F$16,'Drive Train'!$F$17)*4.448*$C$24*$C$21*AC$6)*SIGN(BU98),BU98)</f>
        <v>0</v>
      </c>
      <c r="EJ98" s="2">
        <f>IF(PJ98=0,($C$23/0.4536*IF(ISNA(MV97),'Drive Train'!$F$16,'Drive Train'!$F$17)*4.448*$C$24*$C$21*AD$6)*SIGN(BV98),BV98)</f>
        <v>0</v>
      </c>
      <c r="EK98" s="2">
        <f>IF(PK98=0,($C$23/0.4536*IF(ISNA(MW97),'Drive Train'!$F$16,'Drive Train'!$F$17)*4.448*$C$24*$C$21*AE$6)*SIGN(BW98),BW98)</f>
        <v>0</v>
      </c>
      <c r="EL98" s="2">
        <f>IF(PL98=0,($C$23/0.4536*IF(ISNA(MX97),'Drive Train'!$F$16,'Drive Train'!$F$17)*4.448*$C$24*$C$21*AF$6)*SIGN(BX98),BX98)</f>
        <v>0</v>
      </c>
      <c r="EM98" s="2">
        <f>IF(PM98=0,($C$23/0.4536*IF(ISNA(MY97),'Drive Train'!$F$16,'Drive Train'!$F$17)*4.448*$C$24*$C$21*AG$6)*SIGN(BY98),BY98)</f>
        <v>0</v>
      </c>
      <c r="EN98" s="2">
        <f>IF(PN98=0,($C$23/0.4536*IF(ISNA(MZ97),'Drive Train'!$F$16,'Drive Train'!$F$17)*4.448*$C$24*$C$21*AH$6)*SIGN(BZ98),BZ98)</f>
        <v>0</v>
      </c>
      <c r="EO98" s="2">
        <f>IF(PO98=0,($C$23/0.4536*IF(ISNA(NA97),'Drive Train'!$F$16,'Drive Train'!$F$17)*4.448*$C$24*$C$21*AI$6)*SIGN(CA98),CA98)</f>
        <v>0</v>
      </c>
      <c r="EP98" s="2">
        <f>IF(PP98=0,($C$23/0.4536*IF(ISNA(NB97),'Drive Train'!$F$16,'Drive Train'!$F$17)*4.448*$C$24*$C$21*AJ$6)*SIGN(CB98),CB98)</f>
        <v>0</v>
      </c>
      <c r="EQ98" s="2">
        <f>IF(PQ98=0,($C$23/0.4536*IF(ISNA(NC97),'Drive Train'!$F$16,'Drive Train'!$F$17)*4.448*$C$24*$C$21*AK$6)*SIGN(CC98),CC98)</f>
        <v>0</v>
      </c>
      <c r="ER98" s="2">
        <f>IF(PR98=0,($C$23/0.4536*IF(ISNA(ND97),'Drive Train'!$F$16,'Drive Train'!$F$17)*4.448*$C$24*$C$21*AL$6)*SIGN(CD98),CD98)</f>
        <v>0</v>
      </c>
      <c r="ES98" s="2">
        <f>IF(PS98=0,($C$23/0.4536*IF(ISNA(NE97),'Drive Train'!$F$16,'Drive Train'!$F$17)*4.448*$C$24*$C$21*AM$6)*SIGN(CE98),CE98)</f>
        <v>0</v>
      </c>
      <c r="ET98" s="47">
        <f t="shared" si="478"/>
        <v>3.6000000000000023</v>
      </c>
      <c r="EU98" s="2">
        <f>MAX(MIN(IF(AND(OY97=1,NG98&lt;0),-1,1)*(DC98-$C$15)/($C$14-$C$15)*$C$12*$C$21-$C$33*LO98/AO$6 -  OY97*$C$33/$C$21,DY97/$C$19),MAX(EU$8:EU97)*-1)</f>
        <v>-0.84420937587075306</v>
      </c>
      <c r="EV98" s="2">
        <f>MAX(MIN(IF(AND(OZ97=1,NH98&lt;0),-1,1)*(DD98-$C$15)/($C$14-$C$15)*$C$12*$C$21-$C$33*LP98/AP$6 -  OZ97*$C$33/$C$21,DZ97/$C$19),MAX(EV$8:EV97)*-1)</f>
        <v>-0.84420937587075306</v>
      </c>
      <c r="EW98" s="2">
        <f>MAX(MIN(IF(AND(PA97=1,NI98&lt;0),-1,1)*(DE98-$C$15)/($C$14-$C$15)*$C$12*$C$21-$C$33*LQ98/AQ$6 -  PA97*$C$33/$C$21,EA97/$C$19),MAX(EW$8:EW97)*-1)</f>
        <v>-0.84420937587075306</v>
      </c>
      <c r="EX98" s="2">
        <f>MAX(MIN(IF(AND(PB97=1,NJ98&lt;0),-1,1)*(DF98-$C$15)/($C$14-$C$15)*$C$12*$C$21-$C$33*LR98/AR$6 -  PB97*$C$33/$C$21,EB97/$C$19),MAX(EX$8:EX97)*-1)</f>
        <v>-0.84420937587075306</v>
      </c>
      <c r="EY98" s="2">
        <f>MAX(MIN(IF(AND(PC97=1,NK98&lt;0),-1,1)*(DG98-$C$15)/($C$14-$C$15)*$C$12*$C$21-$C$33*LS98/AS$6 -  PC97*$C$33/$C$21,EC97/$C$19),MAX(EY$8:EY97)*-1)</f>
        <v>-0.84420937587075306</v>
      </c>
      <c r="EZ98" s="2">
        <f>MAX(MIN(IF(AND(PD97=1,NL98&lt;0),-1,1)*(DH98-$C$15)/($C$14-$C$15)*$C$12*$C$21-$C$33*LT98/AT$6 -  PD97*$C$33/$C$21,ED97/$C$19),MAX(EZ$8:EZ97)*-1)</f>
        <v>-0.84420937587075306</v>
      </c>
      <c r="FA98" s="2">
        <f>MAX(MIN(IF(AND(PE97=1,NM98&lt;0),-1,1)*(DI98-$C$15)/($C$14-$C$15)*$C$12*$C$21-$C$33*LU98/AU$6 -  PE97*$C$33/$C$21,EE97/$C$19),MAX(FA$8:FA97)*-1)</f>
        <v>-0.84420937587075306</v>
      </c>
      <c r="FB98" s="2">
        <f>MAX(MIN(IF(AND(PF97=1,NN98&lt;0),-1,1)*(DJ98-$C$15)/($C$14-$C$15)*$C$12*$C$21-$C$33*LV98/AV$6 -  PF97*$C$33/$C$21,EF97/$C$19),MAX(FB$8:FB97)*-1)</f>
        <v>-0.84420937587075306</v>
      </c>
      <c r="FC98" s="2">
        <f>MAX(MIN(IF(AND(PG97=1,NO98&lt;0),-1,1)*(DK98-$C$15)/($C$14-$C$15)*$C$12*$C$21-$C$33*LW98/AW$6 -  PG97*$C$33/$C$21,EG97/$C$19),MAX(FC$8:FC97)*-1)</f>
        <v>-0.82444281081081083</v>
      </c>
      <c r="FD98" s="2">
        <f>MAX(MIN(IF(AND(PH97=1,NP98&lt;0),-1,1)*(DL98-$C$15)/($C$14-$C$15)*$C$12*$C$21-$C$33*LX98/AX$6 -  PH97*$C$33/$C$21,EH97/$C$19),MAX(FD$8:FD97)*-1)</f>
        <v>-0.74400936585365862</v>
      </c>
      <c r="FE98" s="2">
        <f>MAX(MIN(IF(AND(PI97=1,NQ98&lt;0),-1,1)*(DM98-$C$15)/($C$14-$C$15)*$C$12*$C$21-$C$33*LY98/AY$6 -  PI97*$C$33/$C$21,EI97/$C$19),MAX(FE$8:FE97)*-1)</f>
        <v>-0.6778751999999999</v>
      </c>
      <c r="FF98" s="2">
        <f>MAX(MIN(IF(AND(PJ97=1,NR98&lt;0),-1,1)*(DN98-$C$15)/($C$14-$C$15)*$C$12*$C$21-$C$33*LZ98/AZ$6 -  PJ97*$C$33/$C$21,EJ97/$C$19),MAX(FF$8:FF97)*-1)</f>
        <v>-0.36771041517476449</v>
      </c>
      <c r="FG98" s="2">
        <f>MAX(MIN(IF(AND(PK97=1,NS98&lt;0),-1,1)*(DO98-$C$15)/($C$14-$C$15)*$C$12*$C$21-$C$33*MA98/BA$6 -  PK97*$C$33/$C$21,EK97/$C$19),MAX(FG$8:FG97)*-1)</f>
        <v>-0.4460383340531891</v>
      </c>
      <c r="FH98" s="2">
        <f>MAX(MIN(IF(AND(PL97=1,NT98&lt;0),-1,1)*(DP98-$C$15)/($C$14-$C$15)*$C$12*$C$21-$C$33*MB98/BB$6 -  PL97*$C$33/$C$21,EL97/$C$19),MAX(FH$8:FH97)*-1)</f>
        <v>-0.52436625293161376</v>
      </c>
      <c r="FI98" s="2">
        <f>MAX(MIN(IF(AND(PM97=1,NU98&lt;0),-1,1)*(DQ98-$C$15)/($C$14-$C$15)*$C$12*$C$21-$C$33*MC98/BC$6 -  PM97*$C$33/$C$21,EM97/$C$19),MAX(FI$8:FI97)*-1)</f>
        <v>-0.60269417181003837</v>
      </c>
      <c r="FJ98" s="2">
        <f>MAX(MIN(IF(AND(PN97=1,NV98&lt;0),-1,1)*(DR98-$C$15)/($C$14-$C$15)*$C$12*$C$21-$C$33*MD98/BD$6 -  PN97*$C$33/$C$21,EN97/$C$19),MAX(FJ$8:FJ97)*-1)</f>
        <v>-0.68102209068846309</v>
      </c>
      <c r="FK98" s="2">
        <f>MAX(MIN(IF(AND(PO97=1,NW98&lt;0),-1,1)*(DS98-$C$15)/($C$14-$C$15)*$C$12*$C$21-$C$33*ME98/BE$6 -  PO97*$C$33/$C$21,EO97/$C$19),MAX(FK$8:FK97)*-1)</f>
        <v>-0.7593500095668877</v>
      </c>
      <c r="FL98" s="2">
        <f>MAX(MIN(IF(AND(PP97=1,NX98&lt;0),-1,1)*(DT98-$C$15)/($C$14-$C$15)*$C$12*$C$21-$C$33*MF98/BF$6 -  PP97*$C$33/$C$21,EP97/$C$19),MAX(FL$8:FL97)*-1)</f>
        <v>-0.8376779284453123</v>
      </c>
      <c r="FM98" s="2">
        <f>MAX(MIN(IF(AND(PQ97=1,NY98&lt;0),-1,1)*(DU98-$C$15)/($C$14-$C$15)*$C$12*$C$21-$C$33*MG98/BG$6 -  PQ97*$C$33/$C$21,EQ97/$C$19),MAX(FM$8:FM97)*-1)</f>
        <v>-0.84420937587075306</v>
      </c>
      <c r="FN98" s="2">
        <f>MAX(MIN(IF(AND(PR97=1,NZ98&lt;0),-1,1)*(DV98-$C$15)/($C$14-$C$15)*$C$12*$C$21-$C$33*MH98/BH$6 -  PR97*$C$33/$C$21,ER97/$C$19),MAX(FN$8:FN97)*-1)</f>
        <v>-0.84420937587075306</v>
      </c>
      <c r="FO98" s="2">
        <f>MAX(MIN(IF(AND(PS97=1,OA98&lt;0),-1,1)*(DW98-$C$15)/($C$14-$C$15)*$C$12*$C$21-$C$33*MI98/BI$6 -  PS97*$C$33/$C$21,ES97/$C$19),MAX(FO$8:FO97)*-1)</f>
        <v>-0.84420937587075306</v>
      </c>
      <c r="FP98" s="47">
        <f t="shared" si="526"/>
        <v>3.6000000000000023</v>
      </c>
      <c r="FQ98" s="43">
        <f t="shared" si="527"/>
        <v>0</v>
      </c>
      <c r="FR98" s="43">
        <f t="shared" si="528"/>
        <v>0</v>
      </c>
      <c r="FS98" s="43">
        <f t="shared" si="529"/>
        <v>0</v>
      </c>
      <c r="FT98" s="43">
        <f t="shared" si="530"/>
        <v>0</v>
      </c>
      <c r="FU98" s="43">
        <f t="shared" si="531"/>
        <v>0</v>
      </c>
      <c r="FV98" s="43">
        <f t="shared" si="532"/>
        <v>0</v>
      </c>
      <c r="FW98" s="43">
        <f t="shared" si="533"/>
        <v>0</v>
      </c>
      <c r="FX98" s="43">
        <f t="shared" si="534"/>
        <v>0</v>
      </c>
      <c r="FY98" s="43">
        <f t="shared" si="535"/>
        <v>0</v>
      </c>
      <c r="FZ98" s="43">
        <f t="shared" si="536"/>
        <v>0</v>
      </c>
      <c r="GA98" s="43">
        <f t="shared" si="537"/>
        <v>0</v>
      </c>
      <c r="GB98" s="43">
        <f t="shared" si="538"/>
        <v>0</v>
      </c>
      <c r="GC98" s="43">
        <f t="shared" si="539"/>
        <v>0</v>
      </c>
      <c r="GD98" s="43">
        <f t="shared" si="540"/>
        <v>0</v>
      </c>
      <c r="GE98" s="43">
        <f t="shared" si="541"/>
        <v>0</v>
      </c>
      <c r="GF98" s="43">
        <f t="shared" si="542"/>
        <v>0</v>
      </c>
      <c r="GG98" s="43">
        <f t="shared" si="543"/>
        <v>0</v>
      </c>
      <c r="GH98" s="43">
        <f t="shared" si="544"/>
        <v>0</v>
      </c>
      <c r="GI98" s="43">
        <f t="shared" si="545"/>
        <v>0</v>
      </c>
      <c r="GJ98" s="43">
        <f t="shared" si="546"/>
        <v>0</v>
      </c>
      <c r="GK98" s="43">
        <f t="shared" si="547"/>
        <v>0</v>
      </c>
      <c r="GL98" s="47">
        <f t="shared" si="548"/>
        <v>3.6000000000000023</v>
      </c>
      <c r="GM98" s="43">
        <f t="shared" si="479"/>
        <v>0</v>
      </c>
      <c r="GN98" s="43">
        <f t="shared" si="480"/>
        <v>0</v>
      </c>
      <c r="GO98" s="43">
        <f t="shared" si="481"/>
        <v>0</v>
      </c>
      <c r="GP98" s="43">
        <f t="shared" si="482"/>
        <v>0</v>
      </c>
      <c r="GQ98" s="43">
        <f t="shared" si="483"/>
        <v>0</v>
      </c>
      <c r="GR98" s="43">
        <f t="shared" si="484"/>
        <v>0</v>
      </c>
      <c r="GS98" s="43">
        <f t="shared" si="485"/>
        <v>0</v>
      </c>
      <c r="GT98" s="43">
        <f t="shared" si="486"/>
        <v>0</v>
      </c>
      <c r="GU98" s="43">
        <f t="shared" si="487"/>
        <v>0</v>
      </c>
      <c r="GV98" s="43">
        <f t="shared" si="488"/>
        <v>0</v>
      </c>
      <c r="GW98" s="43">
        <f t="shared" si="489"/>
        <v>0</v>
      </c>
      <c r="GX98" s="43">
        <f t="shared" si="490"/>
        <v>0</v>
      </c>
      <c r="GY98" s="43">
        <f t="shared" si="491"/>
        <v>0</v>
      </c>
      <c r="GZ98" s="43">
        <f t="shared" si="492"/>
        <v>0</v>
      </c>
      <c r="HA98" s="43">
        <f t="shared" si="493"/>
        <v>0</v>
      </c>
      <c r="HB98" s="43">
        <f t="shared" si="494"/>
        <v>0</v>
      </c>
      <c r="HC98" s="43">
        <f t="shared" si="495"/>
        <v>0</v>
      </c>
      <c r="HD98" s="43">
        <f t="shared" si="496"/>
        <v>0</v>
      </c>
      <c r="HE98" s="43">
        <f t="shared" si="497"/>
        <v>0</v>
      </c>
      <c r="HF98" s="43">
        <f t="shared" si="498"/>
        <v>0</v>
      </c>
      <c r="HG98" s="43">
        <f t="shared" si="499"/>
        <v>0</v>
      </c>
      <c r="HH98" s="47">
        <f t="shared" si="549"/>
        <v>3.6000000000000023</v>
      </c>
      <c r="HI98" s="43">
        <f t="shared" si="550"/>
        <v>0</v>
      </c>
      <c r="HJ98" s="43">
        <f t="shared" si="551"/>
        <v>0</v>
      </c>
      <c r="HK98" s="43">
        <f t="shared" si="552"/>
        <v>0</v>
      </c>
      <c r="HL98" s="43">
        <f t="shared" si="553"/>
        <v>0</v>
      </c>
      <c r="HM98" s="43">
        <f t="shared" si="554"/>
        <v>0</v>
      </c>
      <c r="HN98" s="43">
        <f t="shared" si="555"/>
        <v>0</v>
      </c>
      <c r="HO98" s="43">
        <f t="shared" si="556"/>
        <v>0</v>
      </c>
      <c r="HP98" s="43">
        <f t="shared" si="557"/>
        <v>0</v>
      </c>
      <c r="HQ98" s="43">
        <f t="shared" si="558"/>
        <v>0</v>
      </c>
      <c r="HR98" s="43">
        <f t="shared" si="559"/>
        <v>0</v>
      </c>
      <c r="HS98" s="43">
        <f t="shared" si="560"/>
        <v>0</v>
      </c>
      <c r="HT98" s="43">
        <f t="shared" si="561"/>
        <v>0</v>
      </c>
      <c r="HU98" s="43">
        <f t="shared" si="562"/>
        <v>0</v>
      </c>
      <c r="HV98" s="43">
        <f t="shared" si="563"/>
        <v>0</v>
      </c>
      <c r="HW98" s="43">
        <f t="shared" si="564"/>
        <v>0</v>
      </c>
      <c r="HX98" s="43">
        <f t="shared" si="565"/>
        <v>0</v>
      </c>
      <c r="HY98" s="43">
        <f t="shared" si="566"/>
        <v>0</v>
      </c>
      <c r="HZ98" s="43">
        <f t="shared" si="567"/>
        <v>0</v>
      </c>
      <c r="IA98" s="43">
        <f t="shared" si="568"/>
        <v>0</v>
      </c>
      <c r="IB98" s="43">
        <f t="shared" si="569"/>
        <v>0</v>
      </c>
      <c r="IC98" s="43">
        <f t="shared" si="570"/>
        <v>0</v>
      </c>
      <c r="ID98" s="47">
        <f t="shared" si="571"/>
        <v>3.6000000000000023</v>
      </c>
      <c r="IE98" s="43">
        <f t="shared" si="572"/>
        <v>0</v>
      </c>
      <c r="IF98" s="43">
        <f t="shared" si="573"/>
        <v>0</v>
      </c>
      <c r="IG98" s="43">
        <f t="shared" si="574"/>
        <v>0</v>
      </c>
      <c r="IH98" s="43">
        <f t="shared" si="575"/>
        <v>0</v>
      </c>
      <c r="II98" s="43">
        <f t="shared" si="576"/>
        <v>0</v>
      </c>
      <c r="IJ98" s="43">
        <f t="shared" si="577"/>
        <v>0</v>
      </c>
      <c r="IK98" s="43">
        <f t="shared" si="578"/>
        <v>0</v>
      </c>
      <c r="IL98" s="43">
        <f t="shared" si="579"/>
        <v>0</v>
      </c>
      <c r="IM98" s="43">
        <f t="shared" si="580"/>
        <v>0</v>
      </c>
      <c r="IN98" s="43">
        <f t="shared" si="581"/>
        <v>0</v>
      </c>
      <c r="IO98" s="43">
        <f t="shared" si="582"/>
        <v>0</v>
      </c>
      <c r="IP98" s="43">
        <f t="shared" si="583"/>
        <v>0</v>
      </c>
      <c r="IQ98" s="43">
        <f t="shared" si="584"/>
        <v>0</v>
      </c>
      <c r="IR98" s="43">
        <f t="shared" si="585"/>
        <v>0</v>
      </c>
      <c r="IS98" s="43">
        <f t="shared" si="586"/>
        <v>0</v>
      </c>
      <c r="IT98" s="43">
        <f t="shared" si="587"/>
        <v>0</v>
      </c>
      <c r="IU98" s="43">
        <f t="shared" si="588"/>
        <v>0</v>
      </c>
      <c r="IV98" s="43">
        <f t="shared" si="589"/>
        <v>0</v>
      </c>
      <c r="IW98" s="43">
        <f t="shared" si="590"/>
        <v>0</v>
      </c>
      <c r="IX98" s="43">
        <f t="shared" si="591"/>
        <v>0</v>
      </c>
      <c r="IY98" s="43">
        <f t="shared" si="592"/>
        <v>0</v>
      </c>
      <c r="IZ98" s="47">
        <f t="shared" si="593"/>
        <v>3.6000000000000023</v>
      </c>
      <c r="JA98" s="43" t="e">
        <f t="shared" si="690"/>
        <v>#N/A</v>
      </c>
      <c r="JB98" s="43" t="e">
        <f t="shared" si="691"/>
        <v>#N/A</v>
      </c>
      <c r="JC98" s="43" t="e">
        <f t="shared" si="692"/>
        <v>#N/A</v>
      </c>
      <c r="JD98" s="43" t="e">
        <f t="shared" si="693"/>
        <v>#N/A</v>
      </c>
      <c r="JE98" s="43" t="e">
        <f t="shared" si="694"/>
        <v>#N/A</v>
      </c>
      <c r="JF98" s="43" t="e">
        <f t="shared" si="695"/>
        <v>#N/A</v>
      </c>
      <c r="JG98" s="43" t="e">
        <f t="shared" si="696"/>
        <v>#N/A</v>
      </c>
      <c r="JH98" s="43" t="e">
        <f t="shared" si="697"/>
        <v>#N/A</v>
      </c>
      <c r="JI98" s="43" t="e">
        <f t="shared" si="698"/>
        <v>#N/A</v>
      </c>
      <c r="JJ98" s="43" t="e">
        <f t="shared" si="699"/>
        <v>#N/A</v>
      </c>
      <c r="JK98" s="43" t="e">
        <f t="shared" si="700"/>
        <v>#N/A</v>
      </c>
      <c r="JL98" s="43" t="e">
        <f t="shared" si="701"/>
        <v>#N/A</v>
      </c>
      <c r="JM98" s="43" t="e">
        <f t="shared" si="702"/>
        <v>#N/A</v>
      </c>
      <c r="JN98" s="43" t="e">
        <f t="shared" si="703"/>
        <v>#N/A</v>
      </c>
      <c r="JO98" s="43" t="e">
        <f t="shared" si="704"/>
        <v>#N/A</v>
      </c>
      <c r="JP98" s="43" t="e">
        <f t="shared" si="705"/>
        <v>#N/A</v>
      </c>
      <c r="JQ98" s="43" t="e">
        <f t="shared" si="706"/>
        <v>#N/A</v>
      </c>
      <c r="JR98" s="43" t="e">
        <f t="shared" si="707"/>
        <v>#N/A</v>
      </c>
      <c r="JS98" s="43" t="e">
        <f t="shared" si="708"/>
        <v>#N/A</v>
      </c>
      <c r="JT98" s="43" t="e">
        <f t="shared" si="709"/>
        <v>#N/A</v>
      </c>
      <c r="JU98" s="43" t="e">
        <f t="shared" si="710"/>
        <v>#N/A</v>
      </c>
      <c r="JV98" s="47">
        <f t="shared" si="594"/>
        <v>3.6000000000000023</v>
      </c>
      <c r="JW98" s="36">
        <f t="shared" si="595"/>
        <v>0</v>
      </c>
      <c r="JX98" s="36">
        <f t="shared" si="596"/>
        <v>0</v>
      </c>
      <c r="JY98" s="36">
        <f t="shared" si="597"/>
        <v>0</v>
      </c>
      <c r="JZ98" s="36">
        <f t="shared" si="598"/>
        <v>0</v>
      </c>
      <c r="KA98" s="36">
        <f t="shared" si="599"/>
        <v>0</v>
      </c>
      <c r="KB98" s="36">
        <f t="shared" si="600"/>
        <v>0</v>
      </c>
      <c r="KC98" s="36">
        <f t="shared" si="601"/>
        <v>0</v>
      </c>
      <c r="KD98" s="36">
        <f t="shared" si="602"/>
        <v>0</v>
      </c>
      <c r="KE98" s="36">
        <f t="shared" si="603"/>
        <v>0</v>
      </c>
      <c r="KF98" s="36">
        <f t="shared" si="604"/>
        <v>0</v>
      </c>
      <c r="KG98" s="36">
        <f t="shared" si="605"/>
        <v>0</v>
      </c>
      <c r="KH98" s="36">
        <f t="shared" si="606"/>
        <v>0</v>
      </c>
      <c r="KI98" s="36">
        <f t="shared" si="607"/>
        <v>0</v>
      </c>
      <c r="KJ98" s="36">
        <f t="shared" si="608"/>
        <v>0</v>
      </c>
      <c r="KK98" s="36">
        <f t="shared" si="609"/>
        <v>0</v>
      </c>
      <c r="KL98" s="36">
        <f t="shared" si="610"/>
        <v>0</v>
      </c>
      <c r="KM98" s="36">
        <f t="shared" si="611"/>
        <v>0</v>
      </c>
      <c r="KN98" s="36">
        <f t="shared" si="612"/>
        <v>0</v>
      </c>
      <c r="KO98" s="36">
        <f t="shared" si="613"/>
        <v>0</v>
      </c>
      <c r="KP98" s="36">
        <f t="shared" si="614"/>
        <v>0</v>
      </c>
      <c r="KQ98" s="36">
        <f t="shared" si="615"/>
        <v>0</v>
      </c>
      <c r="KR98" s="47">
        <f t="shared" si="616"/>
        <v>3.6000000000000023</v>
      </c>
      <c r="KS98" s="1">
        <f t="shared" si="617"/>
        <v>1</v>
      </c>
      <c r="KT98" s="1">
        <f t="shared" si="618"/>
        <v>1</v>
      </c>
      <c r="KU98" s="1">
        <f t="shared" si="619"/>
        <v>1</v>
      </c>
      <c r="KV98" s="1">
        <f t="shared" si="620"/>
        <v>1</v>
      </c>
      <c r="KW98" s="1">
        <f t="shared" si="621"/>
        <v>1</v>
      </c>
      <c r="KX98" s="1">
        <f t="shared" si="622"/>
        <v>1</v>
      </c>
      <c r="KY98" s="1">
        <f t="shared" si="623"/>
        <v>1</v>
      </c>
      <c r="KZ98" s="1">
        <f t="shared" si="624"/>
        <v>1</v>
      </c>
      <c r="LA98" s="1">
        <f t="shared" si="625"/>
        <v>1</v>
      </c>
      <c r="LB98" s="1">
        <f t="shared" si="626"/>
        <v>1</v>
      </c>
      <c r="LC98" s="1">
        <f t="shared" si="627"/>
        <v>1</v>
      </c>
      <c r="LD98" s="1">
        <f t="shared" si="628"/>
        <v>1</v>
      </c>
      <c r="LE98" s="1">
        <f t="shared" si="629"/>
        <v>1</v>
      </c>
      <c r="LF98" s="1">
        <f t="shared" si="630"/>
        <v>1</v>
      </c>
      <c r="LG98" s="1">
        <f t="shared" si="631"/>
        <v>1</v>
      </c>
      <c r="LH98" s="1">
        <f t="shared" si="632"/>
        <v>1</v>
      </c>
      <c r="LI98" s="1">
        <f t="shared" si="633"/>
        <v>1</v>
      </c>
      <c r="LJ98" s="1">
        <f t="shared" si="634"/>
        <v>1</v>
      </c>
      <c r="LK98" s="1">
        <f t="shared" si="635"/>
        <v>1</v>
      </c>
      <c r="LL98" s="1">
        <f t="shared" si="636"/>
        <v>1</v>
      </c>
      <c r="LM98" s="1">
        <f t="shared" si="637"/>
        <v>1</v>
      </c>
      <c r="LN98" s="47">
        <f t="shared" si="638"/>
        <v>3.6000000000000023</v>
      </c>
      <c r="LO98" s="43">
        <f t="shared" si="639"/>
        <v>0</v>
      </c>
      <c r="LP98" s="43">
        <f t="shared" si="640"/>
        <v>0</v>
      </c>
      <c r="LQ98" s="43">
        <f t="shared" si="641"/>
        <v>0</v>
      </c>
      <c r="LR98" s="43">
        <f t="shared" si="642"/>
        <v>0</v>
      </c>
      <c r="LS98" s="43">
        <f t="shared" si="643"/>
        <v>0</v>
      </c>
      <c r="LT98" s="43">
        <f t="shared" si="644"/>
        <v>0</v>
      </c>
      <c r="LU98" s="43">
        <f t="shared" si="645"/>
        <v>0</v>
      </c>
      <c r="LV98" s="43">
        <f t="shared" si="646"/>
        <v>0</v>
      </c>
      <c r="LW98" s="43">
        <f t="shared" si="647"/>
        <v>0</v>
      </c>
      <c r="LX98" s="43">
        <f t="shared" si="648"/>
        <v>0</v>
      </c>
      <c r="LY98" s="43">
        <f t="shared" si="649"/>
        <v>0</v>
      </c>
      <c r="LZ98" s="43">
        <f t="shared" si="650"/>
        <v>0</v>
      </c>
      <c r="MA98" s="43">
        <f t="shared" si="651"/>
        <v>0</v>
      </c>
      <c r="MB98" s="43">
        <f t="shared" si="652"/>
        <v>0</v>
      </c>
      <c r="MC98" s="43">
        <f t="shared" si="653"/>
        <v>0</v>
      </c>
      <c r="MD98" s="43">
        <f t="shared" si="654"/>
        <v>0</v>
      </c>
      <c r="ME98" s="43">
        <f t="shared" si="655"/>
        <v>0</v>
      </c>
      <c r="MF98" s="43">
        <f t="shared" si="656"/>
        <v>0</v>
      </c>
      <c r="MG98" s="43">
        <f t="shared" si="657"/>
        <v>0</v>
      </c>
      <c r="MH98" s="43">
        <f t="shared" si="658"/>
        <v>0</v>
      </c>
      <c r="MI98" s="43">
        <f t="shared" si="659"/>
        <v>0</v>
      </c>
      <c r="MJ98" s="47">
        <f t="shared" si="660"/>
        <v>3.6000000000000023</v>
      </c>
      <c r="MK98" s="43" t="e">
        <f t="shared" si="500"/>
        <v>#N/A</v>
      </c>
      <c r="ML98" s="43" t="e">
        <f t="shared" si="711"/>
        <v>#N/A</v>
      </c>
      <c r="MM98" s="43" t="e">
        <f t="shared" si="712"/>
        <v>#N/A</v>
      </c>
      <c r="MN98" s="43" t="e">
        <f t="shared" si="713"/>
        <v>#N/A</v>
      </c>
      <c r="MO98" s="43" t="e">
        <f t="shared" si="714"/>
        <v>#N/A</v>
      </c>
      <c r="MP98" s="43" t="e">
        <f t="shared" si="715"/>
        <v>#N/A</v>
      </c>
      <c r="MQ98" s="43" t="e">
        <f t="shared" si="716"/>
        <v>#N/A</v>
      </c>
      <c r="MR98" s="43" t="e">
        <f t="shared" si="717"/>
        <v>#N/A</v>
      </c>
      <c r="MS98" s="43" t="e">
        <f t="shared" si="718"/>
        <v>#N/A</v>
      </c>
      <c r="MT98" s="43" t="e">
        <f t="shared" si="719"/>
        <v>#N/A</v>
      </c>
      <c r="MU98" s="43" t="e">
        <f t="shared" si="720"/>
        <v>#N/A</v>
      </c>
      <c r="MV98" s="43" t="e">
        <f t="shared" si="721"/>
        <v>#N/A</v>
      </c>
      <c r="MW98" s="43" t="e">
        <f t="shared" si="722"/>
        <v>#N/A</v>
      </c>
      <c r="MX98" s="43" t="e">
        <f t="shared" si="723"/>
        <v>#N/A</v>
      </c>
      <c r="MY98" s="43" t="e">
        <f t="shared" si="724"/>
        <v>#N/A</v>
      </c>
      <c r="MZ98" s="43" t="e">
        <f t="shared" si="725"/>
        <v>#N/A</v>
      </c>
      <c r="NA98" s="43" t="e">
        <f t="shared" si="726"/>
        <v>#N/A</v>
      </c>
      <c r="NB98" s="43" t="e">
        <f t="shared" si="727"/>
        <v>#N/A</v>
      </c>
      <c r="NC98" s="43" t="e">
        <f t="shared" si="728"/>
        <v>#N/A</v>
      </c>
      <c r="ND98" s="43" t="e">
        <f t="shared" si="729"/>
        <v>#N/A</v>
      </c>
      <c r="NE98" s="43" t="e">
        <f t="shared" si="730"/>
        <v>#N/A</v>
      </c>
      <c r="NF98" s="47">
        <f t="shared" si="661"/>
        <v>3.6000000000000023</v>
      </c>
      <c r="NG98" s="43">
        <f>IF(OY97=0,MIN('Drive Train'!$F$35-FQ97*$C$19*'Drive Train'!$F$39,NG97+$C$39)-$C$7,IF(LO97-1&lt;=0,0,IF($C$37=Motors!$C$30,MAX(MAX(NG$8:NG97)*-1,NG97-$C$39),MAX(0,MAX(NG$8:NG97)*-1,NG97-$C$39))))</f>
        <v>0</v>
      </c>
      <c r="NH98" s="43">
        <f>IF(OZ97=0,MIN('Drive Train'!$F$35-FR97*$C$19*'Drive Train'!$F$39,NH97+$C$39)-$C$7,IF(LP97-1&lt;=0,0,IF($C$37=Motors!$C$30,MAX(MAX(NH$8:NH97)*-1,NH97-$C$39),MAX(0,MAX(NH$8:NH97)*-1,NH97-$C$39))))</f>
        <v>0</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0</v>
      </c>
      <c r="NM98" s="43">
        <f>IF(PE97=0,MIN('Drive Train'!$F$35-FW97*$C$19*'Drive Train'!$F$39,NM97+$C$39)-$C$7,IF(LU97-1&lt;=0,0,IF($C$37=Motors!$C$30,MAX(MAX(NM$8:NM97)*-1,NM97-$C$39),MAX(0,MAX(NM$8:NM97)*-1,NM97-$C$39))))</f>
        <v>0</v>
      </c>
      <c r="NN98" s="43">
        <f>IF(PF97=0,MIN('Drive Train'!$F$35-FX97*$C$19*'Drive Train'!$F$39,NN97+$C$39)-$C$7,IF(LV97-1&lt;=0,0,IF($C$37=Motors!$C$30,MAX(MAX(NN$8:NN97)*-1,NN97-$C$39),MAX(0,MAX(NN$8:NN97)*-1,NN97-$C$39))))</f>
        <v>0</v>
      </c>
      <c r="NO98" s="43">
        <f>IF(PG97=0,MIN('Drive Train'!$F$35-FY97*$C$19*'Drive Train'!$F$39,NO97+$C$39)-$C$7,IF(LW97-1&lt;=0,0,IF($C$37=Motors!$C$30,MAX(MAX(NO$8:NO97)*-1,NO97-$C$39),MAX(0,MAX(NO$8:NO97)*-1,NO97-$C$39))))</f>
        <v>0</v>
      </c>
      <c r="NP98" s="43">
        <f>IF(PH97=0,MIN('Drive Train'!$F$35-FZ97*$C$19*'Drive Train'!$F$39,NP97+$C$39)-$C$7,IF(LX97-1&lt;=0,0,IF($C$37=Motors!$C$30,MAX(MAX(NP$8:NP97)*-1,NP97-$C$39),MAX(0,MAX(NP$8:NP97)*-1,NP97-$C$39))))</f>
        <v>0</v>
      </c>
      <c r="NQ98" s="43">
        <f>IF(PI97=0,MIN('Drive Train'!$F$35-GA97*$C$19*'Drive Train'!$F$39,NQ97+$C$39)-$C$7,IF(LY97-1&lt;=0,0,IF($C$37=Motors!$C$30,MAX(MAX(NQ$8:NQ97)*-1,NQ97-$C$39),MAX(0,MAX(NQ$8:NQ97)*-1,NQ97-$C$39))))</f>
        <v>0</v>
      </c>
      <c r="NR98" s="43">
        <f>IF(PJ97=0,MIN('Drive Train'!$F$35-GB97*$C$19*'Drive Train'!$F$39,NR97+$C$39)-$C$7,IF(LZ97-1&lt;=0,0,IF($C$37=Motors!$C$30,MAX(MAX(NR$8:NR97)*-1,NR97-$C$39),MAX(0,MAX(NR$8:NR97)*-1,NR97-$C$39))))</f>
        <v>0</v>
      </c>
      <c r="NS98" s="43">
        <f>IF(PK97=0,MIN('Drive Train'!$F$35-GC97*$C$19*'Drive Train'!$F$39,NS97+$C$39)-$C$7,IF(MA97-1&lt;=0,0,IF($C$37=Motors!$C$30,MAX(MAX(NS$8:NS97)*-1,NS97-$C$39),MAX(0,MAX(NS$8:NS97)*-1,NS97-$C$39))))</f>
        <v>0</v>
      </c>
      <c r="NT98" s="43">
        <f>IF(PL97=0,MIN('Drive Train'!$F$35-GD97*$C$19*'Drive Train'!$F$39,NT97+$C$39)-$C$7,IF(MB97-1&lt;=0,0,IF($C$37=Motors!$C$30,MAX(MAX(NT$8:NT97)*-1,NT97-$C$39),MAX(0,MAX(NT$8:NT97)*-1,NT97-$C$39))))</f>
        <v>0</v>
      </c>
      <c r="NU98" s="43">
        <f>IF(PM97=0,MIN('Drive Train'!$F$35-GE97*$C$19*'Drive Train'!$F$39,NU97+$C$39)-$C$7,IF(MC97-1&lt;=0,0,IF($C$37=Motors!$C$30,MAX(MAX(NU$8:NU97)*-1,NU97-$C$39),MAX(0,MAX(NU$8:NU97)*-1,NU97-$C$39))))</f>
        <v>0</v>
      </c>
      <c r="NV98" s="43">
        <f>IF(PN97=0,MIN('Drive Train'!$F$35-GF97*$C$19*'Drive Train'!$F$39,NV97+$C$39)-$C$7,IF(MD97-1&lt;=0,0,IF($C$37=Motors!$C$30,MAX(MAX(NV$8:NV97)*-1,NV97-$C$39),MAX(0,MAX(NV$8:NV97)*-1,NV97-$C$39))))</f>
        <v>0</v>
      </c>
      <c r="NW98" s="43">
        <f>IF(PO97=0,MIN('Drive Train'!$F$35-GG97*$C$19*'Drive Train'!$F$39,NW97+$C$39)-$C$7,IF(ME97-1&lt;=0,0,IF($C$37=Motors!$C$30,MAX(MAX(NW$8:NW97)*-1,NW97-$C$39),MAX(0,MAX(NW$8:NW97)*-1,NW97-$C$39))))</f>
        <v>0</v>
      </c>
      <c r="NX98" s="43">
        <f>IF(PP97=0,MIN('Drive Train'!$F$35-GH97*$C$19*'Drive Train'!$F$39,NX97+$C$39)-$C$7,IF(MF97-1&lt;=0,0,IF($C$37=Motors!$C$30,MAX(MAX(NX$8:NX97)*-1,NX97-$C$39),MAX(0,MAX(NX$8:NX97)*-1,NX97-$C$39))))</f>
        <v>0</v>
      </c>
      <c r="NY98" s="43">
        <f>IF(PQ97=0,MIN('Drive Train'!$F$35-GI97*$C$19*'Drive Train'!$F$39,NY97+$C$39)-$C$7,IF(MG97-1&lt;=0,0,IF($C$37=Motors!$C$30,MAX(MAX(NY$8:NY97)*-1,NY97-$C$39),MAX(0,MAX(NY$8:NY97)*-1,NY97-$C$39))))</f>
        <v>0</v>
      </c>
      <c r="NZ98" s="43">
        <f>IF(PR97=0,MIN('Drive Train'!$F$35-GJ97*$C$19*'Drive Train'!$F$39,NZ97+$C$39)-$C$7,IF(MH97-1&lt;=0,0,IF($C$37=Motors!$C$30,MAX(MAX(NZ$8:NZ97)*-1,NZ97-$C$39),MAX(0,MAX(NZ$8:NZ97)*-1,NZ97-$C$39))))</f>
        <v>0</v>
      </c>
      <c r="OA98" s="43">
        <f>IF(PS97=0,MIN('Drive Train'!$F$35-GK97*$C$19*'Drive Train'!$F$39,OA97+$C$39)-$C$7,IF(MI97-1&lt;=0,0,IF($C$37=Motors!$C$30,MAX(MAX(OA$8:OA97)*-1,OA97-$C$39),MAX(0,MAX(OA$8:OA97)*-1,OA97-$C$39))))</f>
        <v>0</v>
      </c>
      <c r="OB98" s="47">
        <f t="shared" si="662"/>
        <v>3.6000000000000023</v>
      </c>
      <c r="OC98" s="43">
        <f>'Drive Train'!$F$35-(FQ98*$C$13)*$C$19*'Drive Train'!$F$39</f>
        <v>12.4</v>
      </c>
      <c r="OD98" s="43">
        <f>'Drive Train'!$F$35-(FR98*$C$13)*$C$19*'Drive Train'!$F$39</f>
        <v>12.4</v>
      </c>
      <c r="OE98" s="43">
        <f>'Drive Train'!$F$35-(FS98*$C$13)*$C$19*'Drive Train'!$F$39</f>
        <v>12.4</v>
      </c>
      <c r="OF98" s="43">
        <f>'Drive Train'!$F$35-(FT98*$C$13)*$C$19*'Drive Train'!$F$39</f>
        <v>12.4</v>
      </c>
      <c r="OG98" s="43">
        <f>'Drive Train'!$F$35-(FU98*$C$13)*$C$19*'Drive Train'!$F$39</f>
        <v>12.4</v>
      </c>
      <c r="OH98" s="43">
        <f>'Drive Train'!$F$35-(FV98*$C$13)*$C$19*'Drive Train'!$F$39</f>
        <v>12.4</v>
      </c>
      <c r="OI98" s="43">
        <f>'Drive Train'!$F$35-(FW98*$C$13)*$C$19*'Drive Train'!$F$39</f>
        <v>12.4</v>
      </c>
      <c r="OJ98" s="43">
        <f>'Drive Train'!$F$35-(FX98*$C$13)*$C$19*'Drive Train'!$F$39</f>
        <v>12.4</v>
      </c>
      <c r="OK98" s="43">
        <f>'Drive Train'!$F$35-(FY98*$C$13)*$C$19*'Drive Train'!$F$39</f>
        <v>12.4</v>
      </c>
      <c r="OL98" s="43">
        <f>'Drive Train'!$F$35-(FZ98*$C$13)*$C$19*'Drive Train'!$F$39</f>
        <v>12.4</v>
      </c>
      <c r="OM98" s="43">
        <f>'Drive Train'!$F$35-(GA98*$C$13)*$C$19*'Drive Train'!$F$39</f>
        <v>12.4</v>
      </c>
      <c r="ON98" s="43">
        <f>'Drive Train'!$F$35-(GB98*$C$13)*$C$19*'Drive Train'!$F$39</f>
        <v>12.4</v>
      </c>
      <c r="OO98" s="43">
        <f>'Drive Train'!$F$35-(GC98*$C$13)*$C$19*'Drive Train'!$F$39</f>
        <v>12.4</v>
      </c>
      <c r="OP98" s="43">
        <f>'Drive Train'!$F$35-(GD98*$C$13)*$C$19*'Drive Train'!$F$39</f>
        <v>12.4</v>
      </c>
      <c r="OQ98" s="43">
        <f>'Drive Train'!$F$35-(GE98*$C$13)*$C$19*'Drive Train'!$F$39</f>
        <v>12.4</v>
      </c>
      <c r="OR98" s="43">
        <f>'Drive Train'!$F$35-(GF98*$C$13)*$C$19*'Drive Train'!$F$39</f>
        <v>12.4</v>
      </c>
      <c r="OS98" s="43">
        <f>'Drive Train'!$F$35-(GG98*$C$13)*$C$19*'Drive Train'!$F$39</f>
        <v>12.4</v>
      </c>
      <c r="OT98" s="43">
        <f>'Drive Train'!$F$35-(GH98*$C$13)*$C$19*'Drive Train'!$F$39</f>
        <v>12.4</v>
      </c>
      <c r="OU98" s="43">
        <f>'Drive Train'!$F$35-(GI98*$C$13)*$C$19*'Drive Train'!$F$39</f>
        <v>12.4</v>
      </c>
      <c r="OV98" s="43">
        <f>'Drive Train'!$F$35-(GJ98*$C$13)*$C$19*'Drive Train'!$F$39</f>
        <v>12.4</v>
      </c>
      <c r="OW98" s="43">
        <f>'Drive Train'!$F$35-(GK98*$C$13)*$C$19*'Drive Train'!$F$39</f>
        <v>12.4</v>
      </c>
      <c r="OX98" s="47">
        <f t="shared" si="663"/>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190">
        <f t="shared" si="664"/>
        <v>3.6000000000000023</v>
      </c>
      <c r="PU98" s="43">
        <f t="shared" si="665"/>
        <v>15.29521453649356</v>
      </c>
      <c r="PV98" s="43">
        <f t="shared" si="666"/>
        <v>22.900200336135644</v>
      </c>
      <c r="PW98" s="43">
        <f t="shared" si="667"/>
        <v>19.659205245198354</v>
      </c>
      <c r="PX98" s="43">
        <f t="shared" si="668"/>
        <v>15.922362554936914</v>
      </c>
      <c r="PY98" s="43">
        <f t="shared" si="669"/>
        <v>13.997470007769731</v>
      </c>
      <c r="PZ98" s="43">
        <f t="shared" si="670"/>
        <v>12.208295022960858</v>
      </c>
      <c r="QA98" s="43">
        <f t="shared" si="671"/>
        <v>11.812774381794295</v>
      </c>
      <c r="QB98" s="43">
        <f t="shared" si="672"/>
        <v>11.153060367918922</v>
      </c>
      <c r="QC98" s="43">
        <f t="shared" si="673"/>
        <v>10.945422930559467</v>
      </c>
      <c r="QD98" s="43">
        <f t="shared" si="674"/>
        <v>10.744299234348867</v>
      </c>
      <c r="QE98" s="43">
        <f t="shared" si="675"/>
        <v>10.598935127087987</v>
      </c>
      <c r="QF98" s="43">
        <f t="shared" si="676"/>
        <v>14.547056930631658</v>
      </c>
      <c r="QG98" s="43">
        <f t="shared" si="677"/>
        <v>14.869846649016338</v>
      </c>
      <c r="QH98" s="43">
        <f t="shared" si="678"/>
        <v>15.34277343263344</v>
      </c>
      <c r="QI98" s="43">
        <f t="shared" si="679"/>
        <v>15.225720822529869</v>
      </c>
      <c r="QJ98" s="43">
        <f t="shared" si="680"/>
        <v>15.866407696386977</v>
      </c>
      <c r="QK98" s="43">
        <f t="shared" si="681"/>
        <v>16.23173898600314</v>
      </c>
      <c r="QL98" s="43">
        <f t="shared" si="682"/>
        <v>16.322777686005129</v>
      </c>
      <c r="QM98" s="43">
        <f t="shared" si="683"/>
        <v>16.11264101882972</v>
      </c>
      <c r="QN98" s="43">
        <f t="shared" si="684"/>
        <v>16.187403996628273</v>
      </c>
      <c r="QO98" s="43">
        <f t="shared" si="685"/>
        <v>16.005121974387158</v>
      </c>
      <c r="QP98" s="47">
        <f t="shared" si="686"/>
        <v>3.6000000000000023</v>
      </c>
      <c r="QQ98" s="43">
        <f t="shared" si="501"/>
        <v>0</v>
      </c>
      <c r="QR98" s="43">
        <f t="shared" si="502"/>
        <v>0</v>
      </c>
      <c r="QS98" s="43">
        <f t="shared" si="503"/>
        <v>0</v>
      </c>
      <c r="QT98" s="43">
        <f t="shared" si="504"/>
        <v>0</v>
      </c>
      <c r="QU98" s="43">
        <f t="shared" si="505"/>
        <v>0</v>
      </c>
      <c r="QV98" s="43">
        <f t="shared" si="506"/>
        <v>0</v>
      </c>
      <c r="QW98" s="43">
        <f t="shared" si="507"/>
        <v>0</v>
      </c>
      <c r="QX98" s="43">
        <f t="shared" si="508"/>
        <v>0</v>
      </c>
      <c r="QY98" s="43">
        <f t="shared" si="509"/>
        <v>0</v>
      </c>
      <c r="QZ98" s="43">
        <f t="shared" si="510"/>
        <v>0</v>
      </c>
      <c r="RA98" s="43">
        <f t="shared" si="511"/>
        <v>0</v>
      </c>
      <c r="RB98" s="43">
        <f t="shared" si="512"/>
        <v>0</v>
      </c>
      <c r="RC98" s="43">
        <f t="shared" si="513"/>
        <v>0</v>
      </c>
      <c r="RD98" s="43">
        <f t="shared" si="514"/>
        <v>0</v>
      </c>
      <c r="RE98" s="43">
        <f t="shared" si="515"/>
        <v>0</v>
      </c>
      <c r="RF98" s="43">
        <f t="shared" si="516"/>
        <v>0</v>
      </c>
      <c r="RG98" s="43">
        <f t="shared" si="517"/>
        <v>0</v>
      </c>
      <c r="RH98" s="43">
        <f t="shared" si="518"/>
        <v>0</v>
      </c>
      <c r="RI98" s="43">
        <f t="shared" si="519"/>
        <v>0</v>
      </c>
      <c r="RJ98" s="43">
        <f t="shared" si="520"/>
        <v>0</v>
      </c>
      <c r="RK98" s="43">
        <f t="shared" si="521"/>
        <v>0</v>
      </c>
      <c r="RL98" s="47">
        <f t="shared" si="687"/>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v>
      </c>
      <c r="RY98" s="2">
        <f>IF(AND(MA98&gt;=MA$6*'Drive Train'!$AA$52,MA98&lt;=MA$6*'Drive Train'!$AA$53,LE98=0,KI98=0,FG98&gt;0),$C$17,0)</f>
        <v>0</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688"/>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v>
      </c>
      <c r="SL98" s="2">
        <f>IF(AND(EX98&lt;0,KV98=0,LR98&gt;=LR$6*'Drive Train'!$AA$52,LR98&lt;=LR$6*'Drive Train'!$AA$53,PB98=1,JZ98=0),$C$17,0)</f>
        <v>0</v>
      </c>
      <c r="SM98" s="2">
        <f>IF(AND(EY98&lt;0,KW98=0,LS98&gt;=LS$6*'Drive Train'!$AA$52,LS98&lt;=LS$6*'Drive Train'!$AA$53,PC98=1,KA98=0),$C$17,0)</f>
        <v>0</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689"/>
        <v>3.6000000000000023</v>
      </c>
    </row>
    <row r="99" spans="2:524" x14ac:dyDescent="0.3">
      <c r="B99"/>
      <c r="E99" s="1" t="s">
        <v>298</v>
      </c>
      <c r="F99" s="39" t="e">
        <f>NA()</f>
        <v>#N/A</v>
      </c>
      <c r="R99" s="49">
        <f t="shared" si="52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47">
        <f t="shared" si="523"/>
        <v>3.6400000000000023</v>
      </c>
      <c r="AO99" s="36">
        <f>LO99*12*60/(PI() * 'Drive Train'!$F$15)/S$6*ABS(S99)</f>
        <v>0</v>
      </c>
      <c r="AP99" s="36">
        <f>LP99*12*60/(PI() * 'Drive Train'!$F$15)/T$6*ABS(T99)</f>
        <v>0</v>
      </c>
      <c r="AQ99" s="36">
        <f>LQ99*12*60/(PI() * 'Drive Train'!$F$15)/U$6*ABS(U99)</f>
        <v>0</v>
      </c>
      <c r="AR99" s="36">
        <f>LR99*12*60/(PI() * 'Drive Train'!$F$15)/V$6*ABS(V99)</f>
        <v>0</v>
      </c>
      <c r="AS99" s="36">
        <f>LS99*12*60/(PI() * 'Drive Train'!$F$15)/W$6*ABS(W99)</f>
        <v>0</v>
      </c>
      <c r="AT99" s="36">
        <f>LT99*12*60/(PI() * 'Drive Train'!$F$15)/X$6*ABS(X99)</f>
        <v>0</v>
      </c>
      <c r="AU99" s="36">
        <f>LU99*12*60/(PI() * 'Drive Train'!$F$15)/Y$6*ABS(Y99)</f>
        <v>0</v>
      </c>
      <c r="AV99" s="36">
        <f>LV99*12*60/(PI() * 'Drive Train'!$F$15)/Z$6*ABS(Z99)</f>
        <v>0</v>
      </c>
      <c r="AW99" s="36">
        <f>LW99*12*60/(PI() * 'Drive Train'!$F$15)/AA$6*ABS(AA99)</f>
        <v>0</v>
      </c>
      <c r="AX99" s="36">
        <f>LX99*12*60/(PI() * 'Drive Train'!$F$15)/AB$6*ABS(AB99)</f>
        <v>0</v>
      </c>
      <c r="AY99" s="36">
        <f>LY99*12*60/(PI() * 'Drive Train'!$F$15)/AC$6*ABS(AC99)</f>
        <v>0</v>
      </c>
      <c r="AZ99" s="36">
        <f>LZ99*12*60/(PI() * 'Drive Train'!$F$15)/AD$6*ABS(AD99)</f>
        <v>0</v>
      </c>
      <c r="BA99" s="36">
        <f>MA99*12*60/(PI() * 'Drive Train'!$F$15)/AE$6*ABS(AE99)</f>
        <v>0</v>
      </c>
      <c r="BB99" s="36">
        <f>MB99*12*60/(PI() * 'Drive Train'!$F$15)/AF$6*ABS(AF99)</f>
        <v>0</v>
      </c>
      <c r="BC99" s="36">
        <f>MC99*12*60/(PI() * 'Drive Train'!$F$15)/AG$6*ABS(AG99)</f>
        <v>0</v>
      </c>
      <c r="BD99" s="36">
        <f>MD99*12*60/(PI() * 'Drive Train'!$F$15)/AH$6*ABS(AH99)</f>
        <v>0</v>
      </c>
      <c r="BE99" s="36">
        <f>ME99*12*60/(PI() * 'Drive Train'!$F$15)/AI$6*ABS(AI99)</f>
        <v>0</v>
      </c>
      <c r="BF99" s="36">
        <f>MF99*12*60/(PI() * 'Drive Train'!$F$15)/AJ$6*ABS(AJ99)</f>
        <v>0</v>
      </c>
      <c r="BG99" s="36">
        <f>MG99*12*60/(PI() * 'Drive Train'!$F$15)/AK$6*ABS(AK99)</f>
        <v>0</v>
      </c>
      <c r="BH99" s="36">
        <f>MH99*12*60/(PI() * 'Drive Train'!$F$15)/AL$6*ABS(AL99)</f>
        <v>0</v>
      </c>
      <c r="BI99" s="36">
        <f>MI99*12*60/(PI() * 'Drive Train'!$F$15)/AM$6*ABS(AM99)</f>
        <v>0</v>
      </c>
      <c r="BJ99" s="47">
        <f t="shared" si="455"/>
        <v>3.6400000000000023</v>
      </c>
      <c r="BK99" s="2">
        <f>IF(OR(KS98=1,AND($C$37=Motors!$C$32,OY98=1)),0,IF(NG99=0,-(CG98+$C$15)/($C$14-$C$15)*$C$12,($C$11*S99-AO99)/($C$11*S99)*$C$12*S99))</f>
        <v>0</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v>
      </c>
      <c r="BQ99" s="2">
        <f>IF(OR(KY98=1,AND($C$37=Motors!$C$32,PE98=1)),0,IF(NM99=0,-(CM98+$C$15)/($C$14-$C$15)*$C$12,($C$11*Y99-AU99)/($C$11*Y99)*$C$12*Y99))</f>
        <v>0</v>
      </c>
      <c r="BR99" s="2">
        <f>IF(OR(KZ98=1,AND($C$37=Motors!$C$32,PF98=1)),0,IF(NN99=0,-(CN98+$C$15)/($C$14-$C$15)*$C$12,($C$11*Z99-AV99)/($C$11*Z99)*$C$12*Z99))</f>
        <v>0</v>
      </c>
      <c r="BS99" s="2">
        <f>IF(OR(LA98=1,AND($C$37=Motors!$C$32,PG98=1)),0,IF(NO99=0,-(CO98+$C$15)/($C$14-$C$15)*$C$12,($C$11*AA99-AW99)/($C$11*AA99)*$C$12*AA99))</f>
        <v>0</v>
      </c>
      <c r="BT99" s="2">
        <f>IF(OR(LB98=1,AND($C$37=Motors!$C$32,PH98=1)),0,IF(NP99=0,-(CP98+$C$15)/($C$14-$C$15)*$C$12,($C$11*AB99-AX99)/($C$11*AB99)*$C$12*AB99))</f>
        <v>0</v>
      </c>
      <c r="BU99" s="2">
        <f>IF(OR(LC98=1,AND($C$37=Motors!$C$32,PI98=1)),0,IF(NQ99=0,-(CQ98+$C$15)/($C$14-$C$15)*$C$12,($C$11*AC99-AY99)/($C$11*AC99)*$C$12*AC99))</f>
        <v>0</v>
      </c>
      <c r="BV99" s="2">
        <f>IF(OR(LD98=1,AND($C$37=Motors!$C$32,PJ98=1)),0,IF(NR99=0,-(CR98+$C$15)/($C$14-$C$15)*$C$12,($C$11*AD99-AZ99)/($C$11*AD99)*$C$12*AD99))</f>
        <v>0</v>
      </c>
      <c r="BW99" s="2">
        <f>IF(OR(LE98=1,AND($C$37=Motors!$C$32,PK98=1)),0,IF(NS99=0,-(CS98+$C$15)/($C$14-$C$15)*$C$12,($C$11*AE99-BA99)/($C$11*AE99)*$C$12*AE99))</f>
        <v>0</v>
      </c>
      <c r="BX99" s="2">
        <f>IF(OR(LF98=1,AND($C$37=Motors!$C$32,PL98=1)),0,IF(NT99=0,-(CT98+$C$15)/($C$14-$C$15)*$C$12,($C$11*AF99-BB99)/($C$11*AF99)*$C$12*AF99))</f>
        <v>0</v>
      </c>
      <c r="BY99" s="2">
        <f>IF(OR(LG98=1,AND($C$37=Motors!$C$32,PM98=1)),0,IF(NU99=0,-(CU98+$C$15)/($C$14-$C$15)*$C$12,($C$11*AG99-BC99)/($C$11*AG99)*$C$12*AG99))</f>
        <v>0</v>
      </c>
      <c r="BZ99" s="2">
        <f>IF(OR(LH98=1,AND($C$37=Motors!$C$32,PN98=1)),0,IF(NV99=0,-(CV98+$C$15)/($C$14-$C$15)*$C$12,($C$11*AH99-BD99)/($C$11*AH99)*$C$12*AH99))</f>
        <v>0</v>
      </c>
      <c r="CA99" s="2">
        <f>IF(OR(LI98=1,AND($C$37=Motors!$C$32,PO98=1)),0,IF(NW99=0,-(CW98+$C$15)/($C$14-$C$15)*$C$12,($C$11*AI99-BE99)/($C$11*AI99)*$C$12*AI99))</f>
        <v>0</v>
      </c>
      <c r="CB99" s="2">
        <f>IF(OR(LJ98=1,AND($C$37=Motors!$C$32,PP98=1)),0,IF(NX99=0,-(CX98+$C$15)/($C$14-$C$15)*$C$12,($C$11*AJ99-BF99)/($C$11*AJ99)*$C$12*AJ99))</f>
        <v>0</v>
      </c>
      <c r="CC99" s="2">
        <f>IF(OR(LK98=1,AND($C$37=Motors!$C$32,PQ98=1)),0,IF(NY99=0,-(CY98+$C$15)/($C$14-$C$15)*$C$12,($C$11*AK99-BG99)/($C$11*AK99)*$C$12*AK99))</f>
        <v>0</v>
      </c>
      <c r="CD99" s="2">
        <f>IF(OR(LL98=1,AND($C$37=Motors!$C$32,PR98=1)),0,IF(NZ99=0,-(CZ98+$C$15)/($C$14-$C$15)*$C$12,($C$11*AL99-BH99)/($C$11*AL99)*$C$12*AL99))</f>
        <v>0</v>
      </c>
      <c r="CE99" s="2">
        <f>IF(OR(LM98=1,AND($C$37=Motors!$C$32,PS98=1)),0,IF(OA99=0,-(DA98+$C$15)/($C$14-$C$15)*$C$12,($C$11*AM99-BI99)/($C$11*AM99)*$C$12*AM99))</f>
        <v>0</v>
      </c>
      <c r="CF99" s="47">
        <f t="shared" si="456"/>
        <v>3.6400000000000023</v>
      </c>
      <c r="CG99" s="43">
        <f>IF(AND(KS98=1,OY98=1),0,ABS(BK99/$C$12*($C$14-$C$15)+$C$15) *'Drive Train'!$AA$49 + CG98*(1-'Drive Train'!$AA$49))</f>
        <v>0</v>
      </c>
      <c r="CH99" s="43">
        <f>IF(AND(KT98=1,OZ98=1),0,ABS(BL99/$C$12*($C$14-$C$15)+$C$15) *'Drive Train'!$AA$49 + CH98*(1-'Drive Train'!$AA$49))</f>
        <v>0</v>
      </c>
      <c r="CI99" s="43">
        <f>IF(AND(KU98=1,PA98=1),0,ABS(BM99/$C$12*($C$14-$C$15)+$C$15) *'Drive Train'!$AA$49 + CI98*(1-'Drive Train'!$AA$49))</f>
        <v>0</v>
      </c>
      <c r="CJ99" s="43">
        <f>IF(AND(KV98=1,PB98=1),0,ABS(BN99/$C$12*($C$14-$C$15)+$C$15) *'Drive Train'!$AA$49 + CJ98*(1-'Drive Train'!$AA$49))</f>
        <v>0</v>
      </c>
      <c r="CK99" s="43">
        <f>IF(AND(KW98=1,PC98=1),0,ABS(BO99/$C$12*($C$14-$C$15)+$C$15) *'Drive Train'!$AA$49 + CK98*(1-'Drive Train'!$AA$49))</f>
        <v>0</v>
      </c>
      <c r="CL99" s="43">
        <f>IF(AND(KX98=1,PD98=1),0,ABS(BP99/$C$12*($C$14-$C$15)+$C$15) *'Drive Train'!$AA$49 + CL98*(1-'Drive Train'!$AA$49))</f>
        <v>0</v>
      </c>
      <c r="CM99" s="43">
        <f>IF(AND(KY98=1,PE98=1),0,ABS(BQ99/$C$12*($C$14-$C$15)+$C$15) *'Drive Train'!$AA$49 + CM98*(1-'Drive Train'!$AA$49))</f>
        <v>0</v>
      </c>
      <c r="CN99" s="43">
        <f>IF(AND(KZ98=1,PF98=1),0,ABS(BR99/$C$12*($C$14-$C$15)+$C$15) *'Drive Train'!$AA$49 + CN98*(1-'Drive Train'!$AA$49))</f>
        <v>0</v>
      </c>
      <c r="CO99" s="43">
        <f>IF(AND(LA98=1,PG98=1),0,ABS(BS99/$C$12*($C$14-$C$15)+$C$15) *'Drive Train'!$AA$49 + CO98*(1-'Drive Train'!$AA$49))</f>
        <v>0</v>
      </c>
      <c r="CP99" s="43">
        <f>IF(AND(LB98=1,PH98=1),0,ABS(BT99/$C$12*($C$14-$C$15)+$C$15) *'Drive Train'!$AA$49 + CP98*(1-'Drive Train'!$AA$49))</f>
        <v>0</v>
      </c>
      <c r="CQ99" s="43">
        <f>IF(AND(LC98=1,PI98=1),0,ABS(BU99/$C$12*($C$14-$C$15)+$C$15) *'Drive Train'!$AA$49 + CQ98*(1-'Drive Train'!$AA$49))</f>
        <v>0</v>
      </c>
      <c r="CR99" s="43">
        <f>IF(AND(LD98=1,PJ98=1),0,ABS(BV99/$C$12*($C$14-$C$15)+$C$15) *'Drive Train'!$AA$49 + CR98*(1-'Drive Train'!$AA$49))</f>
        <v>0</v>
      </c>
      <c r="CS99" s="43">
        <f>IF(AND(LE98=1,PK98=1),0,ABS(BW99/$C$12*($C$14-$C$15)+$C$15) *'Drive Train'!$AA$49 + CS98*(1-'Drive Train'!$AA$49))</f>
        <v>0</v>
      </c>
      <c r="CT99" s="43">
        <f>IF(AND(LF98=1,PL98=1),0,ABS(BX99/$C$12*($C$14-$C$15)+$C$15) *'Drive Train'!$AA$49 + CT98*(1-'Drive Train'!$AA$49))</f>
        <v>0</v>
      </c>
      <c r="CU99" s="43">
        <f>IF(AND(LG98=1,PM98=1),0,ABS(BY99/$C$12*($C$14-$C$15)+$C$15) *'Drive Train'!$AA$49 + CU98*(1-'Drive Train'!$AA$49))</f>
        <v>0</v>
      </c>
      <c r="CV99" s="43">
        <f>IF(AND(LH98=1,PN98=1),0,ABS(BZ99/$C$12*($C$14-$C$15)+$C$15) *'Drive Train'!$AA$49 + CV98*(1-'Drive Train'!$AA$49))</f>
        <v>0</v>
      </c>
      <c r="CW99" s="43">
        <f>IF(AND(LI98=1,PO98=1),0,ABS(CA99/$C$12*($C$14-$C$15)+$C$15) *'Drive Train'!$AA$49 + CW98*(1-'Drive Train'!$AA$49))</f>
        <v>0</v>
      </c>
      <c r="CX99" s="43">
        <f>IF(AND(LJ98=1,PP98=1),0,ABS(CB99/$C$12*($C$14-$C$15)+$C$15) *'Drive Train'!$AA$49 + CX98*(1-'Drive Train'!$AA$49))</f>
        <v>0</v>
      </c>
      <c r="CY99" s="43">
        <f>IF(AND(LK98=1,PQ98=1),0,ABS(CC99/$C$12*($C$14-$C$15)+$C$15) *'Drive Train'!$AA$49 + CY98*(1-'Drive Train'!$AA$49))</f>
        <v>0</v>
      </c>
      <c r="CZ99" s="43">
        <f>IF(AND(LL98=1,PR98=1),0,ABS(CD99/$C$12*($C$14-$C$15)+$C$15) *'Drive Train'!$AA$49 + CZ98*(1-'Drive Train'!$AA$49))</f>
        <v>0</v>
      </c>
      <c r="DA99" s="43">
        <f>IF(AND(LM98=1,PS98=1),0,ABS(CE99/$C$12*($C$14-$C$15)+$C$15) *'Drive Train'!$AA$49 + DA98*(1-'Drive Train'!$AA$49))</f>
        <v>0</v>
      </c>
      <c r="DB99" s="47">
        <f t="shared" si="524"/>
        <v>3.6400000000000023</v>
      </c>
      <c r="DC99" s="43">
        <f t="shared" si="457"/>
        <v>0</v>
      </c>
      <c r="DD99" s="43">
        <f t="shared" si="458"/>
        <v>0</v>
      </c>
      <c r="DE99" s="43">
        <f t="shared" si="459"/>
        <v>0</v>
      </c>
      <c r="DF99" s="43">
        <f t="shared" si="460"/>
        <v>0</v>
      </c>
      <c r="DG99" s="43">
        <f t="shared" si="461"/>
        <v>0</v>
      </c>
      <c r="DH99" s="43">
        <f t="shared" si="462"/>
        <v>0</v>
      </c>
      <c r="DI99" s="43">
        <f t="shared" si="463"/>
        <v>0</v>
      </c>
      <c r="DJ99" s="43">
        <f t="shared" si="464"/>
        <v>0</v>
      </c>
      <c r="DK99" s="43">
        <f t="shared" si="465"/>
        <v>0</v>
      </c>
      <c r="DL99" s="43">
        <f t="shared" si="466"/>
        <v>0</v>
      </c>
      <c r="DM99" s="43">
        <f t="shared" si="467"/>
        <v>0</v>
      </c>
      <c r="DN99" s="43">
        <f t="shared" si="468"/>
        <v>0</v>
      </c>
      <c r="DO99" s="43">
        <f t="shared" si="469"/>
        <v>0</v>
      </c>
      <c r="DP99" s="43">
        <f t="shared" si="470"/>
        <v>0</v>
      </c>
      <c r="DQ99" s="43">
        <f t="shared" si="471"/>
        <v>0</v>
      </c>
      <c r="DR99" s="43">
        <f t="shared" si="472"/>
        <v>0</v>
      </c>
      <c r="DS99" s="43">
        <f t="shared" si="473"/>
        <v>0</v>
      </c>
      <c r="DT99" s="43">
        <f t="shared" si="474"/>
        <v>0</v>
      </c>
      <c r="DU99" s="43">
        <f t="shared" si="475"/>
        <v>0</v>
      </c>
      <c r="DV99" s="43">
        <f t="shared" si="476"/>
        <v>0</v>
      </c>
      <c r="DW99" s="43">
        <f t="shared" si="477"/>
        <v>0</v>
      </c>
      <c r="DX99" s="47">
        <f t="shared" si="525"/>
        <v>3.6400000000000023</v>
      </c>
      <c r="DY99" s="2">
        <f>IF(OY99=0,($C$23/0.4536*IF(ISNA(MK98),'Drive Train'!$F$16,'Drive Train'!$F$17)*4.448*$C$24*S$6)*SIGN(BK99),BK99)</f>
        <v>0</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0</v>
      </c>
      <c r="EE99" s="2">
        <f>IF(PE99=0,($C$23/0.4536*IF(ISNA(MQ98),'Drive Train'!$F$16,'Drive Train'!$F$17)*4.448*$C$24*$C$21*Y$6)*SIGN(BQ99),BQ99)</f>
        <v>0</v>
      </c>
      <c r="EF99" s="2">
        <f>IF(PF99=0,($C$23/0.4536*IF(ISNA(MR98),'Drive Train'!$F$16,'Drive Train'!$F$17)*4.448*$C$24*$C$21*Z$6)*SIGN(BR99),BR99)</f>
        <v>0</v>
      </c>
      <c r="EG99" s="2">
        <f>IF(PG99=0,($C$23/0.4536*IF(ISNA(MS98),'Drive Train'!$F$16,'Drive Train'!$F$17)*4.448*$C$24*$C$21*AA$6)*SIGN(BS99),BS99)</f>
        <v>0</v>
      </c>
      <c r="EH99" s="2">
        <f>IF(PH99=0,($C$23/0.4536*IF(ISNA(MT98),'Drive Train'!$F$16,'Drive Train'!$F$17)*4.448*$C$24*$C$21*AB$6)*SIGN(BT99),BT99)</f>
        <v>0</v>
      </c>
      <c r="EI99" s="2">
        <f>IF(PI99=0,($C$23/0.4536*IF(ISNA(MU98),'Drive Train'!$F$16,'Drive Train'!$F$17)*4.448*$C$24*$C$21*AC$6)*SIGN(BU99),BU99)</f>
        <v>0</v>
      </c>
      <c r="EJ99" s="2">
        <f>IF(PJ99=0,($C$23/0.4536*IF(ISNA(MV98),'Drive Train'!$F$16,'Drive Train'!$F$17)*4.448*$C$24*$C$21*AD$6)*SIGN(BV99),BV99)</f>
        <v>0</v>
      </c>
      <c r="EK99" s="2">
        <f>IF(PK99=0,($C$23/0.4536*IF(ISNA(MW98),'Drive Train'!$F$16,'Drive Train'!$F$17)*4.448*$C$24*$C$21*AE$6)*SIGN(BW99),BW99)</f>
        <v>0</v>
      </c>
      <c r="EL99" s="2">
        <f>IF(PL99=0,($C$23/0.4536*IF(ISNA(MX98),'Drive Train'!$F$16,'Drive Train'!$F$17)*4.448*$C$24*$C$21*AF$6)*SIGN(BX99),BX99)</f>
        <v>0</v>
      </c>
      <c r="EM99" s="2">
        <f>IF(PM99=0,($C$23/0.4536*IF(ISNA(MY98),'Drive Train'!$F$16,'Drive Train'!$F$17)*4.448*$C$24*$C$21*AG$6)*SIGN(BY99),BY99)</f>
        <v>0</v>
      </c>
      <c r="EN99" s="2">
        <f>IF(PN99=0,($C$23/0.4536*IF(ISNA(MZ98),'Drive Train'!$F$16,'Drive Train'!$F$17)*4.448*$C$24*$C$21*AH$6)*SIGN(BZ99),BZ99)</f>
        <v>0</v>
      </c>
      <c r="EO99" s="2">
        <f>IF(PO99=0,($C$23/0.4536*IF(ISNA(NA98),'Drive Train'!$F$16,'Drive Train'!$F$17)*4.448*$C$24*$C$21*AI$6)*SIGN(CA99),CA99)</f>
        <v>0</v>
      </c>
      <c r="EP99" s="2">
        <f>IF(PP99=0,($C$23/0.4536*IF(ISNA(NB98),'Drive Train'!$F$16,'Drive Train'!$F$17)*4.448*$C$24*$C$21*AJ$6)*SIGN(CB99),CB99)</f>
        <v>0</v>
      </c>
      <c r="EQ99" s="2">
        <f>IF(PQ99=0,($C$23/0.4536*IF(ISNA(NC98),'Drive Train'!$F$16,'Drive Train'!$F$17)*4.448*$C$24*$C$21*AK$6)*SIGN(CC99),CC99)</f>
        <v>0</v>
      </c>
      <c r="ER99" s="2">
        <f>IF(PR99=0,($C$23/0.4536*IF(ISNA(ND98),'Drive Train'!$F$16,'Drive Train'!$F$17)*4.448*$C$24*$C$21*AL$6)*SIGN(CD99),CD99)</f>
        <v>0</v>
      </c>
      <c r="ES99" s="2">
        <f>IF(PS99=0,($C$23/0.4536*IF(ISNA(NE98),'Drive Train'!$F$16,'Drive Train'!$F$17)*4.448*$C$24*$C$21*AM$6)*SIGN(CE99),CE99)</f>
        <v>0</v>
      </c>
      <c r="ET99" s="47">
        <f t="shared" si="478"/>
        <v>3.6400000000000023</v>
      </c>
      <c r="EU99" s="2">
        <f>MAX(MIN(IF(AND(OY98=1,NG99&lt;0),-1,1)*(DC99-$C$15)/($C$14-$C$15)*$C$12*$C$21-$C$33*LO99/AO$6 -  OY98*$C$33/$C$21,DY98/$C$19),MAX(EU$8:EU98)*-1)</f>
        <v>-0.84420937587075306</v>
      </c>
      <c r="EV99" s="2">
        <f>MAX(MIN(IF(AND(OZ98=1,NH99&lt;0),-1,1)*(DD99-$C$15)/($C$14-$C$15)*$C$12*$C$21-$C$33*LP99/AP$6 -  OZ98*$C$33/$C$21,DZ98/$C$19),MAX(EV$8:EV98)*-1)</f>
        <v>-0.84420937587075306</v>
      </c>
      <c r="EW99" s="2">
        <f>MAX(MIN(IF(AND(PA98=1,NI99&lt;0),-1,1)*(DE99-$C$15)/($C$14-$C$15)*$C$12*$C$21-$C$33*LQ99/AQ$6 -  PA98*$C$33/$C$21,EA98/$C$19),MAX(EW$8:EW98)*-1)</f>
        <v>-0.84420937587075306</v>
      </c>
      <c r="EX99" s="2">
        <f>MAX(MIN(IF(AND(PB98=1,NJ99&lt;0),-1,1)*(DF99-$C$15)/($C$14-$C$15)*$C$12*$C$21-$C$33*LR99/AR$6 -  PB98*$C$33/$C$21,EB98/$C$19),MAX(EX$8:EX98)*-1)</f>
        <v>-0.84420937587075306</v>
      </c>
      <c r="EY99" s="2">
        <f>MAX(MIN(IF(AND(PC98=1,NK99&lt;0),-1,1)*(DG99-$C$15)/($C$14-$C$15)*$C$12*$C$21-$C$33*LS99/AS$6 -  PC98*$C$33/$C$21,EC98/$C$19),MAX(EY$8:EY98)*-1)</f>
        <v>-0.84420937587075306</v>
      </c>
      <c r="EZ99" s="2">
        <f>MAX(MIN(IF(AND(PD98=1,NL99&lt;0),-1,1)*(DH99-$C$15)/($C$14-$C$15)*$C$12*$C$21-$C$33*LT99/AT$6 -  PD98*$C$33/$C$21,ED98/$C$19),MAX(EZ$8:EZ98)*-1)</f>
        <v>-0.84420937587075306</v>
      </c>
      <c r="FA99" s="2">
        <f>MAX(MIN(IF(AND(PE98=1,NM99&lt;0),-1,1)*(DI99-$C$15)/($C$14-$C$15)*$C$12*$C$21-$C$33*LU99/AU$6 -  PE98*$C$33/$C$21,EE98/$C$19),MAX(FA$8:FA98)*-1)</f>
        <v>-0.84420937587075306</v>
      </c>
      <c r="FB99" s="2">
        <f>MAX(MIN(IF(AND(PF98=1,NN99&lt;0),-1,1)*(DJ99-$C$15)/($C$14-$C$15)*$C$12*$C$21-$C$33*LV99/AV$6 -  PF98*$C$33/$C$21,EF98/$C$19),MAX(FB$8:FB98)*-1)</f>
        <v>-0.84420937587075306</v>
      </c>
      <c r="FC99" s="2">
        <f>MAX(MIN(IF(AND(PG98=1,NO99&lt;0),-1,1)*(DK99-$C$15)/($C$14-$C$15)*$C$12*$C$21-$C$33*LW99/AW$6 -  PG98*$C$33/$C$21,EG98/$C$19),MAX(FC$8:FC98)*-1)</f>
        <v>-0.82444281081081083</v>
      </c>
      <c r="FD99" s="2">
        <f>MAX(MIN(IF(AND(PH98=1,NP99&lt;0),-1,1)*(DL99-$C$15)/($C$14-$C$15)*$C$12*$C$21-$C$33*LX99/AX$6 -  PH98*$C$33/$C$21,EH98/$C$19),MAX(FD$8:FD98)*-1)</f>
        <v>-0.74400936585365862</v>
      </c>
      <c r="FE99" s="2">
        <f>MAX(MIN(IF(AND(PI98=1,NQ99&lt;0),-1,1)*(DM99-$C$15)/($C$14-$C$15)*$C$12*$C$21-$C$33*LY99/AY$6 -  PI98*$C$33/$C$21,EI98/$C$19),MAX(FE$8:FE98)*-1)</f>
        <v>-0.6778751999999999</v>
      </c>
      <c r="FF99" s="2">
        <f>MAX(MIN(IF(AND(PJ98=1,NR99&lt;0),-1,1)*(DN99-$C$15)/($C$14-$C$15)*$C$12*$C$21-$C$33*LZ99/AZ$6 -  PJ98*$C$33/$C$21,EJ98/$C$19),MAX(FF$8:FF98)*-1)</f>
        <v>-0.36771041517476449</v>
      </c>
      <c r="FG99" s="2">
        <f>MAX(MIN(IF(AND(PK98=1,NS99&lt;0),-1,1)*(DO99-$C$15)/($C$14-$C$15)*$C$12*$C$21-$C$33*MA99/BA$6 -  PK98*$C$33/$C$21,EK98/$C$19),MAX(FG$8:FG98)*-1)</f>
        <v>-0.4460383340531891</v>
      </c>
      <c r="FH99" s="2">
        <f>MAX(MIN(IF(AND(PL98=1,NT99&lt;0),-1,1)*(DP99-$C$15)/($C$14-$C$15)*$C$12*$C$21-$C$33*MB99/BB$6 -  PL98*$C$33/$C$21,EL98/$C$19),MAX(FH$8:FH98)*-1)</f>
        <v>-0.52436625293161376</v>
      </c>
      <c r="FI99" s="2">
        <f>MAX(MIN(IF(AND(PM98=1,NU99&lt;0),-1,1)*(DQ99-$C$15)/($C$14-$C$15)*$C$12*$C$21-$C$33*MC99/BC$6 -  PM98*$C$33/$C$21,EM98/$C$19),MAX(FI$8:FI98)*-1)</f>
        <v>-0.60269417181003837</v>
      </c>
      <c r="FJ99" s="2">
        <f>MAX(MIN(IF(AND(PN98=1,NV99&lt;0),-1,1)*(DR99-$C$15)/($C$14-$C$15)*$C$12*$C$21-$C$33*MD99/BD$6 -  PN98*$C$33/$C$21,EN98/$C$19),MAX(FJ$8:FJ98)*-1)</f>
        <v>-0.68102209068846309</v>
      </c>
      <c r="FK99" s="2">
        <f>MAX(MIN(IF(AND(PO98=1,NW99&lt;0),-1,1)*(DS99-$C$15)/($C$14-$C$15)*$C$12*$C$21-$C$33*ME99/BE$6 -  PO98*$C$33/$C$21,EO98/$C$19),MAX(FK$8:FK98)*-1)</f>
        <v>-0.7593500095668877</v>
      </c>
      <c r="FL99" s="2">
        <f>MAX(MIN(IF(AND(PP98=1,NX99&lt;0),-1,1)*(DT99-$C$15)/($C$14-$C$15)*$C$12*$C$21-$C$33*MF99/BF$6 -  PP98*$C$33/$C$21,EP98/$C$19),MAX(FL$8:FL98)*-1)</f>
        <v>-0.8376779284453123</v>
      </c>
      <c r="FM99" s="2">
        <f>MAX(MIN(IF(AND(PQ98=1,NY99&lt;0),-1,1)*(DU99-$C$15)/($C$14-$C$15)*$C$12*$C$21-$C$33*MG99/BG$6 -  PQ98*$C$33/$C$21,EQ98/$C$19),MAX(FM$8:FM98)*-1)</f>
        <v>-0.84420937587075306</v>
      </c>
      <c r="FN99" s="2">
        <f>MAX(MIN(IF(AND(PR98=1,NZ99&lt;0),-1,1)*(DV99-$C$15)/($C$14-$C$15)*$C$12*$C$21-$C$33*MH99/BH$6 -  PR98*$C$33/$C$21,ER98/$C$19),MAX(FN$8:FN98)*-1)</f>
        <v>-0.84420937587075306</v>
      </c>
      <c r="FO99" s="2">
        <f>MAX(MIN(IF(AND(PS98=1,OA99&lt;0),-1,1)*(DW99-$C$15)/($C$14-$C$15)*$C$12*$C$21-$C$33*MI99/BI$6 -  PS98*$C$33/$C$21,ES98/$C$19),MAX(FO$8:FO98)*-1)</f>
        <v>-0.84420937587075306</v>
      </c>
      <c r="FP99" s="47">
        <f t="shared" si="526"/>
        <v>3.6400000000000023</v>
      </c>
      <c r="FQ99" s="43">
        <f t="shared" si="527"/>
        <v>0</v>
      </c>
      <c r="FR99" s="43">
        <f t="shared" si="528"/>
        <v>0</v>
      </c>
      <c r="FS99" s="43">
        <f t="shared" si="529"/>
        <v>0</v>
      </c>
      <c r="FT99" s="43">
        <f t="shared" si="530"/>
        <v>0</v>
      </c>
      <c r="FU99" s="43">
        <f t="shared" si="531"/>
        <v>0</v>
      </c>
      <c r="FV99" s="43">
        <f t="shared" si="532"/>
        <v>0</v>
      </c>
      <c r="FW99" s="43">
        <f t="shared" si="533"/>
        <v>0</v>
      </c>
      <c r="FX99" s="43">
        <f t="shared" si="534"/>
        <v>0</v>
      </c>
      <c r="FY99" s="43">
        <f t="shared" si="535"/>
        <v>0</v>
      </c>
      <c r="FZ99" s="43">
        <f t="shared" si="536"/>
        <v>0</v>
      </c>
      <c r="GA99" s="43">
        <f t="shared" si="537"/>
        <v>0</v>
      </c>
      <c r="GB99" s="43">
        <f t="shared" si="538"/>
        <v>0</v>
      </c>
      <c r="GC99" s="43">
        <f t="shared" si="539"/>
        <v>0</v>
      </c>
      <c r="GD99" s="43">
        <f t="shared" si="540"/>
        <v>0</v>
      </c>
      <c r="GE99" s="43">
        <f t="shared" si="541"/>
        <v>0</v>
      </c>
      <c r="GF99" s="43">
        <f t="shared" si="542"/>
        <v>0</v>
      </c>
      <c r="GG99" s="43">
        <f t="shared" si="543"/>
        <v>0</v>
      </c>
      <c r="GH99" s="43">
        <f t="shared" si="544"/>
        <v>0</v>
      </c>
      <c r="GI99" s="43">
        <f t="shared" si="545"/>
        <v>0</v>
      </c>
      <c r="GJ99" s="43">
        <f t="shared" si="546"/>
        <v>0</v>
      </c>
      <c r="GK99" s="43">
        <f t="shared" si="547"/>
        <v>0</v>
      </c>
      <c r="GL99" s="47">
        <f t="shared" si="548"/>
        <v>3.6400000000000023</v>
      </c>
      <c r="GM99" s="43">
        <f t="shared" si="479"/>
        <v>0</v>
      </c>
      <c r="GN99" s="43">
        <f t="shared" si="480"/>
        <v>0</v>
      </c>
      <c r="GO99" s="43">
        <f t="shared" si="481"/>
        <v>0</v>
      </c>
      <c r="GP99" s="43">
        <f t="shared" si="482"/>
        <v>0</v>
      </c>
      <c r="GQ99" s="43">
        <f t="shared" si="483"/>
        <v>0</v>
      </c>
      <c r="GR99" s="43">
        <f t="shared" si="484"/>
        <v>0</v>
      </c>
      <c r="GS99" s="43">
        <f t="shared" si="485"/>
        <v>0</v>
      </c>
      <c r="GT99" s="43">
        <f t="shared" si="486"/>
        <v>0</v>
      </c>
      <c r="GU99" s="43">
        <f t="shared" si="487"/>
        <v>0</v>
      </c>
      <c r="GV99" s="43">
        <f t="shared" si="488"/>
        <v>0</v>
      </c>
      <c r="GW99" s="43">
        <f t="shared" si="489"/>
        <v>0</v>
      </c>
      <c r="GX99" s="43">
        <f t="shared" si="490"/>
        <v>0</v>
      </c>
      <c r="GY99" s="43">
        <f t="shared" si="491"/>
        <v>0</v>
      </c>
      <c r="GZ99" s="43">
        <f t="shared" si="492"/>
        <v>0</v>
      </c>
      <c r="HA99" s="43">
        <f t="shared" si="493"/>
        <v>0</v>
      </c>
      <c r="HB99" s="43">
        <f t="shared" si="494"/>
        <v>0</v>
      </c>
      <c r="HC99" s="43">
        <f t="shared" si="495"/>
        <v>0</v>
      </c>
      <c r="HD99" s="43">
        <f t="shared" si="496"/>
        <v>0</v>
      </c>
      <c r="HE99" s="43">
        <f t="shared" si="497"/>
        <v>0</v>
      </c>
      <c r="HF99" s="43">
        <f t="shared" si="498"/>
        <v>0</v>
      </c>
      <c r="HG99" s="43">
        <f t="shared" si="499"/>
        <v>0</v>
      </c>
      <c r="HH99" s="47">
        <f t="shared" si="549"/>
        <v>3.6400000000000023</v>
      </c>
      <c r="HI99" s="43">
        <f t="shared" si="550"/>
        <v>0</v>
      </c>
      <c r="HJ99" s="43">
        <f t="shared" si="551"/>
        <v>0</v>
      </c>
      <c r="HK99" s="43">
        <f t="shared" si="552"/>
        <v>0</v>
      </c>
      <c r="HL99" s="43">
        <f t="shared" si="553"/>
        <v>0</v>
      </c>
      <c r="HM99" s="43">
        <f t="shared" si="554"/>
        <v>0</v>
      </c>
      <c r="HN99" s="43">
        <f t="shared" si="555"/>
        <v>0</v>
      </c>
      <c r="HO99" s="43">
        <f t="shared" si="556"/>
        <v>0</v>
      </c>
      <c r="HP99" s="43">
        <f t="shared" si="557"/>
        <v>0</v>
      </c>
      <c r="HQ99" s="43">
        <f t="shared" si="558"/>
        <v>0</v>
      </c>
      <c r="HR99" s="43">
        <f t="shared" si="559"/>
        <v>0</v>
      </c>
      <c r="HS99" s="43">
        <f t="shared" si="560"/>
        <v>0</v>
      </c>
      <c r="HT99" s="43">
        <f t="shared" si="561"/>
        <v>0</v>
      </c>
      <c r="HU99" s="43">
        <f t="shared" si="562"/>
        <v>0</v>
      </c>
      <c r="HV99" s="43">
        <f t="shared" si="563"/>
        <v>0</v>
      </c>
      <c r="HW99" s="43">
        <f t="shared" si="564"/>
        <v>0</v>
      </c>
      <c r="HX99" s="43">
        <f t="shared" si="565"/>
        <v>0</v>
      </c>
      <c r="HY99" s="43">
        <f t="shared" si="566"/>
        <v>0</v>
      </c>
      <c r="HZ99" s="43">
        <f t="shared" si="567"/>
        <v>0</v>
      </c>
      <c r="IA99" s="43">
        <f t="shared" si="568"/>
        <v>0</v>
      </c>
      <c r="IB99" s="43">
        <f t="shared" si="569"/>
        <v>0</v>
      </c>
      <c r="IC99" s="43">
        <f t="shared" si="570"/>
        <v>0</v>
      </c>
      <c r="ID99" s="47">
        <f t="shared" si="571"/>
        <v>3.6400000000000023</v>
      </c>
      <c r="IE99" s="43">
        <f t="shared" si="572"/>
        <v>0</v>
      </c>
      <c r="IF99" s="43">
        <f t="shared" si="573"/>
        <v>0</v>
      </c>
      <c r="IG99" s="43">
        <f t="shared" si="574"/>
        <v>0</v>
      </c>
      <c r="IH99" s="43">
        <f t="shared" si="575"/>
        <v>0</v>
      </c>
      <c r="II99" s="43">
        <f t="shared" si="576"/>
        <v>0</v>
      </c>
      <c r="IJ99" s="43">
        <f t="shared" si="577"/>
        <v>0</v>
      </c>
      <c r="IK99" s="43">
        <f t="shared" si="578"/>
        <v>0</v>
      </c>
      <c r="IL99" s="43">
        <f t="shared" si="579"/>
        <v>0</v>
      </c>
      <c r="IM99" s="43">
        <f t="shared" si="580"/>
        <v>0</v>
      </c>
      <c r="IN99" s="43">
        <f t="shared" si="581"/>
        <v>0</v>
      </c>
      <c r="IO99" s="43">
        <f t="shared" si="582"/>
        <v>0</v>
      </c>
      <c r="IP99" s="43">
        <f t="shared" si="583"/>
        <v>0</v>
      </c>
      <c r="IQ99" s="43">
        <f t="shared" si="584"/>
        <v>0</v>
      </c>
      <c r="IR99" s="43">
        <f t="shared" si="585"/>
        <v>0</v>
      </c>
      <c r="IS99" s="43">
        <f t="shared" si="586"/>
        <v>0</v>
      </c>
      <c r="IT99" s="43">
        <f t="shared" si="587"/>
        <v>0</v>
      </c>
      <c r="IU99" s="43">
        <f t="shared" si="588"/>
        <v>0</v>
      </c>
      <c r="IV99" s="43">
        <f t="shared" si="589"/>
        <v>0</v>
      </c>
      <c r="IW99" s="43">
        <f t="shared" si="590"/>
        <v>0</v>
      </c>
      <c r="IX99" s="43">
        <f t="shared" si="591"/>
        <v>0</v>
      </c>
      <c r="IY99" s="43">
        <f t="shared" si="592"/>
        <v>0</v>
      </c>
      <c r="IZ99" s="47">
        <f t="shared" si="593"/>
        <v>3.6400000000000023</v>
      </c>
      <c r="JA99" s="43" t="e">
        <f t="shared" si="690"/>
        <v>#N/A</v>
      </c>
      <c r="JB99" s="43" t="e">
        <f t="shared" si="691"/>
        <v>#N/A</v>
      </c>
      <c r="JC99" s="43" t="e">
        <f t="shared" si="692"/>
        <v>#N/A</v>
      </c>
      <c r="JD99" s="43" t="e">
        <f t="shared" si="693"/>
        <v>#N/A</v>
      </c>
      <c r="JE99" s="43" t="e">
        <f t="shared" si="694"/>
        <v>#N/A</v>
      </c>
      <c r="JF99" s="43" t="e">
        <f t="shared" si="695"/>
        <v>#N/A</v>
      </c>
      <c r="JG99" s="43" t="e">
        <f t="shared" si="696"/>
        <v>#N/A</v>
      </c>
      <c r="JH99" s="43" t="e">
        <f t="shared" si="697"/>
        <v>#N/A</v>
      </c>
      <c r="JI99" s="43" t="e">
        <f t="shared" si="698"/>
        <v>#N/A</v>
      </c>
      <c r="JJ99" s="43" t="e">
        <f t="shared" si="699"/>
        <v>#N/A</v>
      </c>
      <c r="JK99" s="43" t="e">
        <f t="shared" si="700"/>
        <v>#N/A</v>
      </c>
      <c r="JL99" s="43" t="e">
        <f t="shared" si="701"/>
        <v>#N/A</v>
      </c>
      <c r="JM99" s="43" t="e">
        <f t="shared" si="702"/>
        <v>#N/A</v>
      </c>
      <c r="JN99" s="43" t="e">
        <f t="shared" si="703"/>
        <v>#N/A</v>
      </c>
      <c r="JO99" s="43" t="e">
        <f t="shared" si="704"/>
        <v>#N/A</v>
      </c>
      <c r="JP99" s="43" t="e">
        <f t="shared" si="705"/>
        <v>#N/A</v>
      </c>
      <c r="JQ99" s="43" t="e">
        <f t="shared" si="706"/>
        <v>#N/A</v>
      </c>
      <c r="JR99" s="43" t="e">
        <f t="shared" si="707"/>
        <v>#N/A</v>
      </c>
      <c r="JS99" s="43" t="e">
        <f t="shared" si="708"/>
        <v>#N/A</v>
      </c>
      <c r="JT99" s="43" t="e">
        <f t="shared" si="709"/>
        <v>#N/A</v>
      </c>
      <c r="JU99" s="43" t="e">
        <f t="shared" si="710"/>
        <v>#N/A</v>
      </c>
      <c r="JV99" s="47">
        <f t="shared" si="594"/>
        <v>3.6400000000000023</v>
      </c>
      <c r="JW99" s="36">
        <f t="shared" si="595"/>
        <v>0</v>
      </c>
      <c r="JX99" s="36">
        <f t="shared" si="596"/>
        <v>0</v>
      </c>
      <c r="JY99" s="36">
        <f t="shared" si="597"/>
        <v>0</v>
      </c>
      <c r="JZ99" s="36">
        <f t="shared" si="598"/>
        <v>0</v>
      </c>
      <c r="KA99" s="36">
        <f t="shared" si="599"/>
        <v>0</v>
      </c>
      <c r="KB99" s="36">
        <f t="shared" si="600"/>
        <v>0</v>
      </c>
      <c r="KC99" s="36">
        <f t="shared" si="601"/>
        <v>0</v>
      </c>
      <c r="KD99" s="36">
        <f t="shared" si="602"/>
        <v>0</v>
      </c>
      <c r="KE99" s="36">
        <f t="shared" si="603"/>
        <v>0</v>
      </c>
      <c r="KF99" s="36">
        <f t="shared" si="604"/>
        <v>0</v>
      </c>
      <c r="KG99" s="36">
        <f t="shared" si="605"/>
        <v>0</v>
      </c>
      <c r="KH99" s="36">
        <f t="shared" si="606"/>
        <v>0</v>
      </c>
      <c r="KI99" s="36">
        <f t="shared" si="607"/>
        <v>0</v>
      </c>
      <c r="KJ99" s="36">
        <f t="shared" si="608"/>
        <v>0</v>
      </c>
      <c r="KK99" s="36">
        <f t="shared" si="609"/>
        <v>0</v>
      </c>
      <c r="KL99" s="36">
        <f t="shared" si="610"/>
        <v>0</v>
      </c>
      <c r="KM99" s="36">
        <f t="shared" si="611"/>
        <v>0</v>
      </c>
      <c r="KN99" s="36">
        <f t="shared" si="612"/>
        <v>0</v>
      </c>
      <c r="KO99" s="36">
        <f t="shared" si="613"/>
        <v>0</v>
      </c>
      <c r="KP99" s="36">
        <f t="shared" si="614"/>
        <v>0</v>
      </c>
      <c r="KQ99" s="36">
        <f t="shared" si="615"/>
        <v>0</v>
      </c>
      <c r="KR99" s="47">
        <f t="shared" si="616"/>
        <v>3.6400000000000023</v>
      </c>
      <c r="KS99" s="1">
        <f t="shared" si="617"/>
        <v>1</v>
      </c>
      <c r="KT99" s="1">
        <f t="shared" si="618"/>
        <v>1</v>
      </c>
      <c r="KU99" s="1">
        <f t="shared" si="619"/>
        <v>1</v>
      </c>
      <c r="KV99" s="1">
        <f t="shared" si="620"/>
        <v>1</v>
      </c>
      <c r="KW99" s="1">
        <f t="shared" si="621"/>
        <v>1</v>
      </c>
      <c r="KX99" s="1">
        <f t="shared" si="622"/>
        <v>1</v>
      </c>
      <c r="KY99" s="1">
        <f t="shared" si="623"/>
        <v>1</v>
      </c>
      <c r="KZ99" s="1">
        <f t="shared" si="624"/>
        <v>1</v>
      </c>
      <c r="LA99" s="1">
        <f t="shared" si="625"/>
        <v>1</v>
      </c>
      <c r="LB99" s="1">
        <f t="shared" si="626"/>
        <v>1</v>
      </c>
      <c r="LC99" s="1">
        <f t="shared" si="627"/>
        <v>1</v>
      </c>
      <c r="LD99" s="1">
        <f t="shared" si="628"/>
        <v>1</v>
      </c>
      <c r="LE99" s="1">
        <f t="shared" si="629"/>
        <v>1</v>
      </c>
      <c r="LF99" s="1">
        <f t="shared" si="630"/>
        <v>1</v>
      </c>
      <c r="LG99" s="1">
        <f t="shared" si="631"/>
        <v>1</v>
      </c>
      <c r="LH99" s="1">
        <f t="shared" si="632"/>
        <v>1</v>
      </c>
      <c r="LI99" s="1">
        <f t="shared" si="633"/>
        <v>1</v>
      </c>
      <c r="LJ99" s="1">
        <f t="shared" si="634"/>
        <v>1</v>
      </c>
      <c r="LK99" s="1">
        <f t="shared" si="635"/>
        <v>1</v>
      </c>
      <c r="LL99" s="1">
        <f t="shared" si="636"/>
        <v>1</v>
      </c>
      <c r="LM99" s="1">
        <f t="shared" si="637"/>
        <v>1</v>
      </c>
      <c r="LN99" s="47">
        <f t="shared" si="638"/>
        <v>3.6400000000000023</v>
      </c>
      <c r="LO99" s="43">
        <f t="shared" si="639"/>
        <v>0</v>
      </c>
      <c r="LP99" s="43">
        <f t="shared" si="640"/>
        <v>0</v>
      </c>
      <c r="LQ99" s="43">
        <f t="shared" si="641"/>
        <v>0</v>
      </c>
      <c r="LR99" s="43">
        <f t="shared" si="642"/>
        <v>0</v>
      </c>
      <c r="LS99" s="43">
        <f t="shared" si="643"/>
        <v>0</v>
      </c>
      <c r="LT99" s="43">
        <f t="shared" si="644"/>
        <v>0</v>
      </c>
      <c r="LU99" s="43">
        <f t="shared" si="645"/>
        <v>0</v>
      </c>
      <c r="LV99" s="43">
        <f t="shared" si="646"/>
        <v>0</v>
      </c>
      <c r="LW99" s="43">
        <f t="shared" si="647"/>
        <v>0</v>
      </c>
      <c r="LX99" s="43">
        <f t="shared" si="648"/>
        <v>0</v>
      </c>
      <c r="LY99" s="43">
        <f t="shared" si="649"/>
        <v>0</v>
      </c>
      <c r="LZ99" s="43">
        <f t="shared" si="650"/>
        <v>0</v>
      </c>
      <c r="MA99" s="43">
        <f t="shared" si="651"/>
        <v>0</v>
      </c>
      <c r="MB99" s="43">
        <f t="shared" si="652"/>
        <v>0</v>
      </c>
      <c r="MC99" s="43">
        <f t="shared" si="653"/>
        <v>0</v>
      </c>
      <c r="MD99" s="43">
        <f t="shared" si="654"/>
        <v>0</v>
      </c>
      <c r="ME99" s="43">
        <f t="shared" si="655"/>
        <v>0</v>
      </c>
      <c r="MF99" s="43">
        <f t="shared" si="656"/>
        <v>0</v>
      </c>
      <c r="MG99" s="43">
        <f t="shared" si="657"/>
        <v>0</v>
      </c>
      <c r="MH99" s="43">
        <f t="shared" si="658"/>
        <v>0</v>
      </c>
      <c r="MI99" s="43">
        <f t="shared" si="659"/>
        <v>0</v>
      </c>
      <c r="MJ99" s="47">
        <f t="shared" si="660"/>
        <v>3.6400000000000023</v>
      </c>
      <c r="MK99" s="43" t="e">
        <f t="shared" si="500"/>
        <v>#N/A</v>
      </c>
      <c r="ML99" s="43" t="e">
        <f t="shared" si="711"/>
        <v>#N/A</v>
      </c>
      <c r="MM99" s="43" t="e">
        <f t="shared" si="712"/>
        <v>#N/A</v>
      </c>
      <c r="MN99" s="43" t="e">
        <f t="shared" si="713"/>
        <v>#N/A</v>
      </c>
      <c r="MO99" s="43" t="e">
        <f t="shared" si="714"/>
        <v>#N/A</v>
      </c>
      <c r="MP99" s="43" t="e">
        <f t="shared" si="715"/>
        <v>#N/A</v>
      </c>
      <c r="MQ99" s="43" t="e">
        <f t="shared" si="716"/>
        <v>#N/A</v>
      </c>
      <c r="MR99" s="43" t="e">
        <f t="shared" si="717"/>
        <v>#N/A</v>
      </c>
      <c r="MS99" s="43" t="e">
        <f t="shared" si="718"/>
        <v>#N/A</v>
      </c>
      <c r="MT99" s="43" t="e">
        <f t="shared" si="719"/>
        <v>#N/A</v>
      </c>
      <c r="MU99" s="43" t="e">
        <f t="shared" si="720"/>
        <v>#N/A</v>
      </c>
      <c r="MV99" s="43" t="e">
        <f t="shared" si="721"/>
        <v>#N/A</v>
      </c>
      <c r="MW99" s="43" t="e">
        <f t="shared" si="722"/>
        <v>#N/A</v>
      </c>
      <c r="MX99" s="43" t="e">
        <f t="shared" si="723"/>
        <v>#N/A</v>
      </c>
      <c r="MY99" s="43" t="e">
        <f t="shared" si="724"/>
        <v>#N/A</v>
      </c>
      <c r="MZ99" s="43" t="e">
        <f t="shared" si="725"/>
        <v>#N/A</v>
      </c>
      <c r="NA99" s="43" t="e">
        <f t="shared" si="726"/>
        <v>#N/A</v>
      </c>
      <c r="NB99" s="43" t="e">
        <f t="shared" si="727"/>
        <v>#N/A</v>
      </c>
      <c r="NC99" s="43" t="e">
        <f t="shared" si="728"/>
        <v>#N/A</v>
      </c>
      <c r="ND99" s="43" t="e">
        <f t="shared" si="729"/>
        <v>#N/A</v>
      </c>
      <c r="NE99" s="43" t="e">
        <f t="shared" si="730"/>
        <v>#N/A</v>
      </c>
      <c r="NF99" s="47">
        <f t="shared" si="661"/>
        <v>3.6400000000000023</v>
      </c>
      <c r="NG99" s="43">
        <f>IF(OY98=0,MIN('Drive Train'!$F$35-FQ98*$C$19*'Drive Train'!$F$39,NG98+$C$39)-$C$7,IF(LO98-1&lt;=0,0,IF($C$37=Motors!$C$30,MAX(MAX(NG$8:NG98)*-1,NG98-$C$39),MAX(0,MAX(NG$8:NG98)*-1,NG98-$C$39))))</f>
        <v>0</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0</v>
      </c>
      <c r="NM99" s="43">
        <f>IF(PE98=0,MIN('Drive Train'!$F$35-FW98*$C$19*'Drive Train'!$F$39,NM98+$C$39)-$C$7,IF(LU98-1&lt;=0,0,IF($C$37=Motors!$C$30,MAX(MAX(NM$8:NM98)*-1,NM98-$C$39),MAX(0,MAX(NM$8:NM98)*-1,NM98-$C$39))))</f>
        <v>0</v>
      </c>
      <c r="NN99" s="43">
        <f>IF(PF98=0,MIN('Drive Train'!$F$35-FX98*$C$19*'Drive Train'!$F$39,NN98+$C$39)-$C$7,IF(LV98-1&lt;=0,0,IF($C$37=Motors!$C$30,MAX(MAX(NN$8:NN98)*-1,NN98-$C$39),MAX(0,MAX(NN$8:NN98)*-1,NN98-$C$39))))</f>
        <v>0</v>
      </c>
      <c r="NO99" s="43">
        <f>IF(PG98=0,MIN('Drive Train'!$F$35-FY98*$C$19*'Drive Train'!$F$39,NO98+$C$39)-$C$7,IF(LW98-1&lt;=0,0,IF($C$37=Motors!$C$30,MAX(MAX(NO$8:NO98)*-1,NO98-$C$39),MAX(0,MAX(NO$8:NO98)*-1,NO98-$C$39))))</f>
        <v>0</v>
      </c>
      <c r="NP99" s="43">
        <f>IF(PH98=0,MIN('Drive Train'!$F$35-FZ98*$C$19*'Drive Train'!$F$39,NP98+$C$39)-$C$7,IF(LX98-1&lt;=0,0,IF($C$37=Motors!$C$30,MAX(MAX(NP$8:NP98)*-1,NP98-$C$39),MAX(0,MAX(NP$8:NP98)*-1,NP98-$C$39))))</f>
        <v>0</v>
      </c>
      <c r="NQ99" s="43">
        <f>IF(PI98=0,MIN('Drive Train'!$F$35-GA98*$C$19*'Drive Train'!$F$39,NQ98+$C$39)-$C$7,IF(LY98-1&lt;=0,0,IF($C$37=Motors!$C$30,MAX(MAX(NQ$8:NQ98)*-1,NQ98-$C$39),MAX(0,MAX(NQ$8:NQ98)*-1,NQ98-$C$39))))</f>
        <v>0</v>
      </c>
      <c r="NR99" s="43">
        <f>IF(PJ98=0,MIN('Drive Train'!$F$35-GB98*$C$19*'Drive Train'!$F$39,NR98+$C$39)-$C$7,IF(LZ98-1&lt;=0,0,IF($C$37=Motors!$C$30,MAX(MAX(NR$8:NR98)*-1,NR98-$C$39),MAX(0,MAX(NR$8:NR98)*-1,NR98-$C$39))))</f>
        <v>0</v>
      </c>
      <c r="NS99" s="43">
        <f>IF(PK98=0,MIN('Drive Train'!$F$35-GC98*$C$19*'Drive Train'!$F$39,NS98+$C$39)-$C$7,IF(MA98-1&lt;=0,0,IF($C$37=Motors!$C$30,MAX(MAX(NS$8:NS98)*-1,NS98-$C$39),MAX(0,MAX(NS$8:NS98)*-1,NS98-$C$39))))</f>
        <v>0</v>
      </c>
      <c r="NT99" s="43">
        <f>IF(PL98=0,MIN('Drive Train'!$F$35-GD98*$C$19*'Drive Train'!$F$39,NT98+$C$39)-$C$7,IF(MB98-1&lt;=0,0,IF($C$37=Motors!$C$30,MAX(MAX(NT$8:NT98)*-1,NT98-$C$39),MAX(0,MAX(NT$8:NT98)*-1,NT98-$C$39))))</f>
        <v>0</v>
      </c>
      <c r="NU99" s="43">
        <f>IF(PM98=0,MIN('Drive Train'!$F$35-GE98*$C$19*'Drive Train'!$F$39,NU98+$C$39)-$C$7,IF(MC98-1&lt;=0,0,IF($C$37=Motors!$C$30,MAX(MAX(NU$8:NU98)*-1,NU98-$C$39),MAX(0,MAX(NU$8:NU98)*-1,NU98-$C$39))))</f>
        <v>0</v>
      </c>
      <c r="NV99" s="43">
        <f>IF(PN98=0,MIN('Drive Train'!$F$35-GF98*$C$19*'Drive Train'!$F$39,NV98+$C$39)-$C$7,IF(MD98-1&lt;=0,0,IF($C$37=Motors!$C$30,MAX(MAX(NV$8:NV98)*-1,NV98-$C$39),MAX(0,MAX(NV$8:NV98)*-1,NV98-$C$39))))</f>
        <v>0</v>
      </c>
      <c r="NW99" s="43">
        <f>IF(PO98=0,MIN('Drive Train'!$F$35-GG98*$C$19*'Drive Train'!$F$39,NW98+$C$39)-$C$7,IF(ME98-1&lt;=0,0,IF($C$37=Motors!$C$30,MAX(MAX(NW$8:NW98)*-1,NW98-$C$39),MAX(0,MAX(NW$8:NW98)*-1,NW98-$C$39))))</f>
        <v>0</v>
      </c>
      <c r="NX99" s="43">
        <f>IF(PP98=0,MIN('Drive Train'!$F$35-GH98*$C$19*'Drive Train'!$F$39,NX98+$C$39)-$C$7,IF(MF98-1&lt;=0,0,IF($C$37=Motors!$C$30,MAX(MAX(NX$8:NX98)*-1,NX98-$C$39),MAX(0,MAX(NX$8:NX98)*-1,NX98-$C$39))))</f>
        <v>0</v>
      </c>
      <c r="NY99" s="43">
        <f>IF(PQ98=0,MIN('Drive Train'!$F$35-GI98*$C$19*'Drive Train'!$F$39,NY98+$C$39)-$C$7,IF(MG98-1&lt;=0,0,IF($C$37=Motors!$C$30,MAX(MAX(NY$8:NY98)*-1,NY98-$C$39),MAX(0,MAX(NY$8:NY98)*-1,NY98-$C$39))))</f>
        <v>0</v>
      </c>
      <c r="NZ99" s="43">
        <f>IF(PR98=0,MIN('Drive Train'!$F$35-GJ98*$C$19*'Drive Train'!$F$39,NZ98+$C$39)-$C$7,IF(MH98-1&lt;=0,0,IF($C$37=Motors!$C$30,MAX(MAX(NZ$8:NZ98)*-1,NZ98-$C$39),MAX(0,MAX(NZ$8:NZ98)*-1,NZ98-$C$39))))</f>
        <v>0</v>
      </c>
      <c r="OA99" s="43">
        <f>IF(PS98=0,MIN('Drive Train'!$F$35-GK98*$C$19*'Drive Train'!$F$39,OA98+$C$39)-$C$7,IF(MI98-1&lt;=0,0,IF($C$37=Motors!$C$30,MAX(MAX(OA$8:OA98)*-1,OA98-$C$39),MAX(0,MAX(OA$8:OA98)*-1,OA98-$C$39))))</f>
        <v>0</v>
      </c>
      <c r="OB99" s="47">
        <f t="shared" si="662"/>
        <v>3.6400000000000023</v>
      </c>
      <c r="OC99" s="43">
        <f>'Drive Train'!$F$35-(FQ99*$C$13)*$C$19*'Drive Train'!$F$39</f>
        <v>12.4</v>
      </c>
      <c r="OD99" s="43">
        <f>'Drive Train'!$F$35-(FR99*$C$13)*$C$19*'Drive Train'!$F$39</f>
        <v>12.4</v>
      </c>
      <c r="OE99" s="43">
        <f>'Drive Train'!$F$35-(FS99*$C$13)*$C$19*'Drive Train'!$F$39</f>
        <v>12.4</v>
      </c>
      <c r="OF99" s="43">
        <f>'Drive Train'!$F$35-(FT99*$C$13)*$C$19*'Drive Train'!$F$39</f>
        <v>12.4</v>
      </c>
      <c r="OG99" s="43">
        <f>'Drive Train'!$F$35-(FU99*$C$13)*$C$19*'Drive Train'!$F$39</f>
        <v>12.4</v>
      </c>
      <c r="OH99" s="43">
        <f>'Drive Train'!$F$35-(FV99*$C$13)*$C$19*'Drive Train'!$F$39</f>
        <v>12.4</v>
      </c>
      <c r="OI99" s="43">
        <f>'Drive Train'!$F$35-(FW99*$C$13)*$C$19*'Drive Train'!$F$39</f>
        <v>12.4</v>
      </c>
      <c r="OJ99" s="43">
        <f>'Drive Train'!$F$35-(FX99*$C$13)*$C$19*'Drive Train'!$F$39</f>
        <v>12.4</v>
      </c>
      <c r="OK99" s="43">
        <f>'Drive Train'!$F$35-(FY99*$C$13)*$C$19*'Drive Train'!$F$39</f>
        <v>12.4</v>
      </c>
      <c r="OL99" s="43">
        <f>'Drive Train'!$F$35-(FZ99*$C$13)*$C$19*'Drive Train'!$F$39</f>
        <v>12.4</v>
      </c>
      <c r="OM99" s="43">
        <f>'Drive Train'!$F$35-(GA99*$C$13)*$C$19*'Drive Train'!$F$39</f>
        <v>12.4</v>
      </c>
      <c r="ON99" s="43">
        <f>'Drive Train'!$F$35-(GB99*$C$13)*$C$19*'Drive Train'!$F$39</f>
        <v>12.4</v>
      </c>
      <c r="OO99" s="43">
        <f>'Drive Train'!$F$35-(GC99*$C$13)*$C$19*'Drive Train'!$F$39</f>
        <v>12.4</v>
      </c>
      <c r="OP99" s="43">
        <f>'Drive Train'!$F$35-(GD99*$C$13)*$C$19*'Drive Train'!$F$39</f>
        <v>12.4</v>
      </c>
      <c r="OQ99" s="43">
        <f>'Drive Train'!$F$35-(GE99*$C$13)*$C$19*'Drive Train'!$F$39</f>
        <v>12.4</v>
      </c>
      <c r="OR99" s="43">
        <f>'Drive Train'!$F$35-(GF99*$C$13)*$C$19*'Drive Train'!$F$39</f>
        <v>12.4</v>
      </c>
      <c r="OS99" s="43">
        <f>'Drive Train'!$F$35-(GG99*$C$13)*$C$19*'Drive Train'!$F$39</f>
        <v>12.4</v>
      </c>
      <c r="OT99" s="43">
        <f>'Drive Train'!$F$35-(GH99*$C$13)*$C$19*'Drive Train'!$F$39</f>
        <v>12.4</v>
      </c>
      <c r="OU99" s="43">
        <f>'Drive Train'!$F$35-(GI99*$C$13)*$C$19*'Drive Train'!$F$39</f>
        <v>12.4</v>
      </c>
      <c r="OV99" s="43">
        <f>'Drive Train'!$F$35-(GJ99*$C$13)*$C$19*'Drive Train'!$F$39</f>
        <v>12.4</v>
      </c>
      <c r="OW99" s="43">
        <f>'Drive Train'!$F$35-(GK99*$C$13)*$C$19*'Drive Train'!$F$39</f>
        <v>12.4</v>
      </c>
      <c r="OX99" s="47">
        <f t="shared" si="663"/>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190">
        <f t="shared" si="664"/>
        <v>3.6400000000000023</v>
      </c>
      <c r="PU99" s="43">
        <f t="shared" si="665"/>
        <v>15.29521453649356</v>
      </c>
      <c r="PV99" s="43">
        <f t="shared" si="666"/>
        <v>22.900200336135644</v>
      </c>
      <c r="PW99" s="43">
        <f t="shared" si="667"/>
        <v>19.659205245198354</v>
      </c>
      <c r="PX99" s="43">
        <f t="shared" si="668"/>
        <v>15.922362554936914</v>
      </c>
      <c r="PY99" s="43">
        <f t="shared" si="669"/>
        <v>13.997470007769731</v>
      </c>
      <c r="PZ99" s="43">
        <f t="shared" si="670"/>
        <v>12.208295022960858</v>
      </c>
      <c r="QA99" s="43">
        <f t="shared" si="671"/>
        <v>11.812774381794295</v>
      </c>
      <c r="QB99" s="43">
        <f t="shared" si="672"/>
        <v>11.153060367918922</v>
      </c>
      <c r="QC99" s="43">
        <f t="shared" si="673"/>
        <v>10.945422930559467</v>
      </c>
      <c r="QD99" s="43">
        <f t="shared" si="674"/>
        <v>10.744299234348867</v>
      </c>
      <c r="QE99" s="43">
        <f t="shared" si="675"/>
        <v>10.598935127087987</v>
      </c>
      <c r="QF99" s="43">
        <f t="shared" si="676"/>
        <v>14.547056930631658</v>
      </c>
      <c r="QG99" s="43">
        <f t="shared" si="677"/>
        <v>14.869846649016338</v>
      </c>
      <c r="QH99" s="43">
        <f t="shared" si="678"/>
        <v>15.34277343263344</v>
      </c>
      <c r="QI99" s="43">
        <f t="shared" si="679"/>
        <v>15.225720822529869</v>
      </c>
      <c r="QJ99" s="43">
        <f t="shared" si="680"/>
        <v>15.866407696386977</v>
      </c>
      <c r="QK99" s="43">
        <f t="shared" si="681"/>
        <v>16.23173898600314</v>
      </c>
      <c r="QL99" s="43">
        <f t="shared" si="682"/>
        <v>16.322777686005129</v>
      </c>
      <c r="QM99" s="43">
        <f t="shared" si="683"/>
        <v>16.11264101882972</v>
      </c>
      <c r="QN99" s="43">
        <f t="shared" si="684"/>
        <v>16.187403996628273</v>
      </c>
      <c r="QO99" s="43">
        <f t="shared" si="685"/>
        <v>16.005121974387158</v>
      </c>
      <c r="QP99" s="47">
        <f t="shared" si="686"/>
        <v>3.6400000000000023</v>
      </c>
      <c r="QQ99" s="43">
        <f t="shared" si="501"/>
        <v>0</v>
      </c>
      <c r="QR99" s="43">
        <f t="shared" si="502"/>
        <v>0</v>
      </c>
      <c r="QS99" s="43">
        <f t="shared" si="503"/>
        <v>0</v>
      </c>
      <c r="QT99" s="43">
        <f t="shared" si="504"/>
        <v>0</v>
      </c>
      <c r="QU99" s="43">
        <f t="shared" si="505"/>
        <v>0</v>
      </c>
      <c r="QV99" s="43">
        <f t="shared" si="506"/>
        <v>0</v>
      </c>
      <c r="QW99" s="43">
        <f t="shared" si="507"/>
        <v>0</v>
      </c>
      <c r="QX99" s="43">
        <f t="shared" si="508"/>
        <v>0</v>
      </c>
      <c r="QY99" s="43">
        <f t="shared" si="509"/>
        <v>0</v>
      </c>
      <c r="QZ99" s="43">
        <f t="shared" si="510"/>
        <v>0</v>
      </c>
      <c r="RA99" s="43">
        <f t="shared" si="511"/>
        <v>0</v>
      </c>
      <c r="RB99" s="43">
        <f t="shared" si="512"/>
        <v>0</v>
      </c>
      <c r="RC99" s="43">
        <f t="shared" si="513"/>
        <v>0</v>
      </c>
      <c r="RD99" s="43">
        <f t="shared" si="514"/>
        <v>0</v>
      </c>
      <c r="RE99" s="43">
        <f t="shared" si="515"/>
        <v>0</v>
      </c>
      <c r="RF99" s="43">
        <f t="shared" si="516"/>
        <v>0</v>
      </c>
      <c r="RG99" s="43">
        <f t="shared" si="517"/>
        <v>0</v>
      </c>
      <c r="RH99" s="43">
        <f t="shared" si="518"/>
        <v>0</v>
      </c>
      <c r="RI99" s="43">
        <f t="shared" si="519"/>
        <v>0</v>
      </c>
      <c r="RJ99" s="43">
        <f t="shared" si="520"/>
        <v>0</v>
      </c>
      <c r="RK99" s="43">
        <f t="shared" si="521"/>
        <v>0</v>
      </c>
      <c r="RL99" s="47">
        <f t="shared" si="687"/>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v>
      </c>
      <c r="RY99" s="2">
        <f>IF(AND(MA99&gt;=MA$6*'Drive Train'!$AA$52,MA99&lt;=MA$6*'Drive Train'!$AA$53,LE99=0,KI99=0,FG99&gt;0),$C$17,0)</f>
        <v>0</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688"/>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v>
      </c>
      <c r="SL99" s="2">
        <f>IF(AND(EX99&lt;0,KV99=0,LR99&gt;=LR$6*'Drive Train'!$AA$52,LR99&lt;=LR$6*'Drive Train'!$AA$53,PB99=1,JZ99=0),$C$17,0)</f>
        <v>0</v>
      </c>
      <c r="SM99" s="2">
        <f>IF(AND(EY99&lt;0,KW99=0,LS99&gt;=LS$6*'Drive Train'!$AA$52,LS99&lt;=LS$6*'Drive Train'!$AA$53,PC99=1,KA99=0),$C$17,0)</f>
        <v>0</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689"/>
        <v>3.6400000000000023</v>
      </c>
    </row>
    <row r="100" spans="2:524" x14ac:dyDescent="0.3">
      <c r="R100" s="49">
        <f t="shared" si="52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47">
        <f t="shared" si="523"/>
        <v>3.6800000000000024</v>
      </c>
      <c r="AO100" s="36">
        <f>LO100*12*60/(PI() * 'Drive Train'!$F$15)/S$6*ABS(S100)</f>
        <v>0</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0</v>
      </c>
      <c r="AU100" s="36">
        <f>LU100*12*60/(PI() * 'Drive Train'!$F$15)/Y$6*ABS(Y100)</f>
        <v>0</v>
      </c>
      <c r="AV100" s="36">
        <f>LV100*12*60/(PI() * 'Drive Train'!$F$15)/Z$6*ABS(Z100)</f>
        <v>0</v>
      </c>
      <c r="AW100" s="36">
        <f>LW100*12*60/(PI() * 'Drive Train'!$F$15)/AA$6*ABS(AA100)</f>
        <v>0</v>
      </c>
      <c r="AX100" s="36">
        <f>LX100*12*60/(PI() * 'Drive Train'!$F$15)/AB$6*ABS(AB100)</f>
        <v>0</v>
      </c>
      <c r="AY100" s="36">
        <f>LY100*12*60/(PI() * 'Drive Train'!$F$15)/AC$6*ABS(AC100)</f>
        <v>0</v>
      </c>
      <c r="AZ100" s="36">
        <f>LZ100*12*60/(PI() * 'Drive Train'!$F$15)/AD$6*ABS(AD100)</f>
        <v>0</v>
      </c>
      <c r="BA100" s="36">
        <f>MA100*12*60/(PI() * 'Drive Train'!$F$15)/AE$6*ABS(AE100)</f>
        <v>0</v>
      </c>
      <c r="BB100" s="36">
        <f>MB100*12*60/(PI() * 'Drive Train'!$F$15)/AF$6*ABS(AF100)</f>
        <v>0</v>
      </c>
      <c r="BC100" s="36">
        <f>MC100*12*60/(PI() * 'Drive Train'!$F$15)/AG$6*ABS(AG100)</f>
        <v>0</v>
      </c>
      <c r="BD100" s="36">
        <f>MD100*12*60/(PI() * 'Drive Train'!$F$15)/AH$6*ABS(AH100)</f>
        <v>0</v>
      </c>
      <c r="BE100" s="36">
        <f>ME100*12*60/(PI() * 'Drive Train'!$F$15)/AI$6*ABS(AI100)</f>
        <v>0</v>
      </c>
      <c r="BF100" s="36">
        <f>MF100*12*60/(PI() * 'Drive Train'!$F$15)/AJ$6*ABS(AJ100)</f>
        <v>0</v>
      </c>
      <c r="BG100" s="36">
        <f>MG100*12*60/(PI() * 'Drive Train'!$F$15)/AK$6*ABS(AK100)</f>
        <v>0</v>
      </c>
      <c r="BH100" s="36">
        <f>MH100*12*60/(PI() * 'Drive Train'!$F$15)/AL$6*ABS(AL100)</f>
        <v>0</v>
      </c>
      <c r="BI100" s="36">
        <f>MI100*12*60/(PI() * 'Drive Train'!$F$15)/AM$6*ABS(AM100)</f>
        <v>0</v>
      </c>
      <c r="BJ100" s="47">
        <f t="shared" si="455"/>
        <v>3.6800000000000024</v>
      </c>
      <c r="BK100" s="2">
        <f>IF(OR(KS99=1,AND($C$37=Motors!$C$32,OY99=1)),0,IF(NG100=0,-(CG99+$C$15)/($C$14-$C$15)*$C$12,($C$11*S100-AO100)/($C$11*S100)*$C$12*S100))</f>
        <v>0</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v>
      </c>
      <c r="BQ100" s="2">
        <f>IF(OR(KY99=1,AND($C$37=Motors!$C$32,PE99=1)),0,IF(NM100=0,-(CM99+$C$15)/($C$14-$C$15)*$C$12,($C$11*Y100-AU100)/($C$11*Y100)*$C$12*Y100))</f>
        <v>0</v>
      </c>
      <c r="BR100" s="2">
        <f>IF(OR(KZ99=1,AND($C$37=Motors!$C$32,PF99=1)),0,IF(NN100=0,-(CN99+$C$15)/($C$14-$C$15)*$C$12,($C$11*Z100-AV100)/($C$11*Z100)*$C$12*Z100))</f>
        <v>0</v>
      </c>
      <c r="BS100" s="2">
        <f>IF(OR(LA99=1,AND($C$37=Motors!$C$32,PG99=1)),0,IF(NO100=0,-(CO99+$C$15)/($C$14-$C$15)*$C$12,($C$11*AA100-AW100)/($C$11*AA100)*$C$12*AA100))</f>
        <v>0</v>
      </c>
      <c r="BT100" s="2">
        <f>IF(OR(LB99=1,AND($C$37=Motors!$C$32,PH99=1)),0,IF(NP100=0,-(CP99+$C$15)/($C$14-$C$15)*$C$12,($C$11*AB100-AX100)/($C$11*AB100)*$C$12*AB100))</f>
        <v>0</v>
      </c>
      <c r="BU100" s="2">
        <f>IF(OR(LC99=1,AND($C$37=Motors!$C$32,PI99=1)),0,IF(NQ100=0,-(CQ99+$C$15)/($C$14-$C$15)*$C$12,($C$11*AC100-AY100)/($C$11*AC100)*$C$12*AC100))</f>
        <v>0</v>
      </c>
      <c r="BV100" s="2">
        <f>IF(OR(LD99=1,AND($C$37=Motors!$C$32,PJ99=1)),0,IF(NR100=0,-(CR99+$C$15)/($C$14-$C$15)*$C$12,($C$11*AD100-AZ100)/($C$11*AD100)*$C$12*AD100))</f>
        <v>0</v>
      </c>
      <c r="BW100" s="2">
        <f>IF(OR(LE99=1,AND($C$37=Motors!$C$32,PK99=1)),0,IF(NS100=0,-(CS99+$C$15)/($C$14-$C$15)*$C$12,($C$11*AE100-BA100)/($C$11*AE100)*$C$12*AE100))</f>
        <v>0</v>
      </c>
      <c r="BX100" s="2">
        <f>IF(OR(LF99=1,AND($C$37=Motors!$C$32,PL99=1)),0,IF(NT100=0,-(CT99+$C$15)/($C$14-$C$15)*$C$12,($C$11*AF100-BB100)/($C$11*AF100)*$C$12*AF100))</f>
        <v>0</v>
      </c>
      <c r="BY100" s="2">
        <f>IF(OR(LG99=1,AND($C$37=Motors!$C$32,PM99=1)),0,IF(NU100=0,-(CU99+$C$15)/($C$14-$C$15)*$C$12,($C$11*AG100-BC100)/($C$11*AG100)*$C$12*AG100))</f>
        <v>0</v>
      </c>
      <c r="BZ100" s="2">
        <f>IF(OR(LH99=1,AND($C$37=Motors!$C$32,PN99=1)),0,IF(NV100=0,-(CV99+$C$15)/($C$14-$C$15)*$C$12,($C$11*AH100-BD100)/($C$11*AH100)*$C$12*AH100))</f>
        <v>0</v>
      </c>
      <c r="CA100" s="2">
        <f>IF(OR(LI99=1,AND($C$37=Motors!$C$32,PO99=1)),0,IF(NW100=0,-(CW99+$C$15)/($C$14-$C$15)*$C$12,($C$11*AI100-BE100)/($C$11*AI100)*$C$12*AI100))</f>
        <v>0</v>
      </c>
      <c r="CB100" s="2">
        <f>IF(OR(LJ99=1,AND($C$37=Motors!$C$32,PP99=1)),0,IF(NX100=0,-(CX99+$C$15)/($C$14-$C$15)*$C$12,($C$11*AJ100-BF100)/($C$11*AJ100)*$C$12*AJ100))</f>
        <v>0</v>
      </c>
      <c r="CC100" s="2">
        <f>IF(OR(LK99=1,AND($C$37=Motors!$C$32,PQ99=1)),0,IF(NY100=0,-(CY99+$C$15)/($C$14-$C$15)*$C$12,($C$11*AK100-BG100)/($C$11*AK100)*$C$12*AK100))</f>
        <v>0</v>
      </c>
      <c r="CD100" s="2">
        <f>IF(OR(LL99=1,AND($C$37=Motors!$C$32,PR99=1)),0,IF(NZ100=0,-(CZ99+$C$15)/($C$14-$C$15)*$C$12,($C$11*AL100-BH100)/($C$11*AL100)*$C$12*AL100))</f>
        <v>0</v>
      </c>
      <c r="CE100" s="2">
        <f>IF(OR(LM99=1,AND($C$37=Motors!$C$32,PS99=1)),0,IF(OA100=0,-(DA99+$C$15)/($C$14-$C$15)*$C$12,($C$11*AM100-BI100)/($C$11*AM100)*$C$12*AM100))</f>
        <v>0</v>
      </c>
      <c r="CF100" s="47">
        <f t="shared" si="456"/>
        <v>3.6800000000000024</v>
      </c>
      <c r="CG100" s="43">
        <f>IF(AND(KS99=1,OY99=1),0,ABS(BK100/$C$12*($C$14-$C$15)+$C$15) *'Drive Train'!$AA$49 + CG99*(1-'Drive Train'!$AA$49))</f>
        <v>0</v>
      </c>
      <c r="CH100" s="43">
        <f>IF(AND(KT99=1,OZ99=1),0,ABS(BL100/$C$12*($C$14-$C$15)+$C$15) *'Drive Train'!$AA$49 + CH99*(1-'Drive Train'!$AA$49))</f>
        <v>0</v>
      </c>
      <c r="CI100" s="43">
        <f>IF(AND(KU99=1,PA99=1),0,ABS(BM100/$C$12*($C$14-$C$15)+$C$15) *'Drive Train'!$AA$49 + CI99*(1-'Drive Train'!$AA$49))</f>
        <v>0</v>
      </c>
      <c r="CJ100" s="43">
        <f>IF(AND(KV99=1,PB99=1),0,ABS(BN100/$C$12*($C$14-$C$15)+$C$15) *'Drive Train'!$AA$49 + CJ99*(1-'Drive Train'!$AA$49))</f>
        <v>0</v>
      </c>
      <c r="CK100" s="43">
        <f>IF(AND(KW99=1,PC99=1),0,ABS(BO100/$C$12*($C$14-$C$15)+$C$15) *'Drive Train'!$AA$49 + CK99*(1-'Drive Train'!$AA$49))</f>
        <v>0</v>
      </c>
      <c r="CL100" s="43">
        <f>IF(AND(KX99=1,PD99=1),0,ABS(BP100/$C$12*($C$14-$C$15)+$C$15) *'Drive Train'!$AA$49 + CL99*(1-'Drive Train'!$AA$49))</f>
        <v>0</v>
      </c>
      <c r="CM100" s="43">
        <f>IF(AND(KY99=1,PE99=1),0,ABS(BQ100/$C$12*($C$14-$C$15)+$C$15) *'Drive Train'!$AA$49 + CM99*(1-'Drive Train'!$AA$49))</f>
        <v>0</v>
      </c>
      <c r="CN100" s="43">
        <f>IF(AND(KZ99=1,PF99=1),0,ABS(BR100/$C$12*($C$14-$C$15)+$C$15) *'Drive Train'!$AA$49 + CN99*(1-'Drive Train'!$AA$49))</f>
        <v>0</v>
      </c>
      <c r="CO100" s="43">
        <f>IF(AND(LA99=1,PG99=1),0,ABS(BS100/$C$12*($C$14-$C$15)+$C$15) *'Drive Train'!$AA$49 + CO99*(1-'Drive Train'!$AA$49))</f>
        <v>0</v>
      </c>
      <c r="CP100" s="43">
        <f>IF(AND(LB99=1,PH99=1),0,ABS(BT100/$C$12*($C$14-$C$15)+$C$15) *'Drive Train'!$AA$49 + CP99*(1-'Drive Train'!$AA$49))</f>
        <v>0</v>
      </c>
      <c r="CQ100" s="43">
        <f>IF(AND(LC99=1,PI99=1),0,ABS(BU100/$C$12*($C$14-$C$15)+$C$15) *'Drive Train'!$AA$49 + CQ99*(1-'Drive Train'!$AA$49))</f>
        <v>0</v>
      </c>
      <c r="CR100" s="43">
        <f>IF(AND(LD99=1,PJ99=1),0,ABS(BV100/$C$12*($C$14-$C$15)+$C$15) *'Drive Train'!$AA$49 + CR99*(1-'Drive Train'!$AA$49))</f>
        <v>0</v>
      </c>
      <c r="CS100" s="43">
        <f>IF(AND(LE99=1,PK99=1),0,ABS(BW100/$C$12*($C$14-$C$15)+$C$15) *'Drive Train'!$AA$49 + CS99*(1-'Drive Train'!$AA$49))</f>
        <v>0</v>
      </c>
      <c r="CT100" s="43">
        <f>IF(AND(LF99=1,PL99=1),0,ABS(BX100/$C$12*($C$14-$C$15)+$C$15) *'Drive Train'!$AA$49 + CT99*(1-'Drive Train'!$AA$49))</f>
        <v>0</v>
      </c>
      <c r="CU100" s="43">
        <f>IF(AND(LG99=1,PM99=1),0,ABS(BY100/$C$12*($C$14-$C$15)+$C$15) *'Drive Train'!$AA$49 + CU99*(1-'Drive Train'!$AA$49))</f>
        <v>0</v>
      </c>
      <c r="CV100" s="43">
        <f>IF(AND(LH99=1,PN99=1),0,ABS(BZ100/$C$12*($C$14-$C$15)+$C$15) *'Drive Train'!$AA$49 + CV99*(1-'Drive Train'!$AA$49))</f>
        <v>0</v>
      </c>
      <c r="CW100" s="43">
        <f>IF(AND(LI99=1,PO99=1),0,ABS(CA100/$C$12*($C$14-$C$15)+$C$15) *'Drive Train'!$AA$49 + CW99*(1-'Drive Train'!$AA$49))</f>
        <v>0</v>
      </c>
      <c r="CX100" s="43">
        <f>IF(AND(LJ99=1,PP99=1),0,ABS(CB100/$C$12*($C$14-$C$15)+$C$15) *'Drive Train'!$AA$49 + CX99*(1-'Drive Train'!$AA$49))</f>
        <v>0</v>
      </c>
      <c r="CY100" s="43">
        <f>IF(AND(LK99=1,PQ99=1),0,ABS(CC100/$C$12*($C$14-$C$15)+$C$15) *'Drive Train'!$AA$49 + CY99*(1-'Drive Train'!$AA$49))</f>
        <v>0</v>
      </c>
      <c r="CZ100" s="43">
        <f>IF(AND(LL99=1,PR99=1),0,ABS(CD100/$C$12*($C$14-$C$15)+$C$15) *'Drive Train'!$AA$49 + CZ99*(1-'Drive Train'!$AA$49))</f>
        <v>0</v>
      </c>
      <c r="DA100" s="43">
        <f>IF(AND(LM99=1,PS99=1),0,ABS(CE100/$C$12*($C$14-$C$15)+$C$15) *'Drive Train'!$AA$49 + DA99*(1-'Drive Train'!$AA$49))</f>
        <v>0</v>
      </c>
      <c r="DB100" s="47">
        <f t="shared" si="524"/>
        <v>3.6800000000000024</v>
      </c>
      <c r="DC100" s="43">
        <f t="shared" si="457"/>
        <v>0</v>
      </c>
      <c r="DD100" s="43">
        <f t="shared" si="458"/>
        <v>0</v>
      </c>
      <c r="DE100" s="43">
        <f t="shared" si="459"/>
        <v>0</v>
      </c>
      <c r="DF100" s="43">
        <f t="shared" si="460"/>
        <v>0</v>
      </c>
      <c r="DG100" s="43">
        <f t="shared" si="461"/>
        <v>0</v>
      </c>
      <c r="DH100" s="43">
        <f t="shared" si="462"/>
        <v>0</v>
      </c>
      <c r="DI100" s="43">
        <f t="shared" si="463"/>
        <v>0</v>
      </c>
      <c r="DJ100" s="43">
        <f t="shared" si="464"/>
        <v>0</v>
      </c>
      <c r="DK100" s="43">
        <f t="shared" si="465"/>
        <v>0</v>
      </c>
      <c r="DL100" s="43">
        <f t="shared" si="466"/>
        <v>0</v>
      </c>
      <c r="DM100" s="43">
        <f t="shared" si="467"/>
        <v>0</v>
      </c>
      <c r="DN100" s="43">
        <f t="shared" si="468"/>
        <v>0</v>
      </c>
      <c r="DO100" s="43">
        <f t="shared" si="469"/>
        <v>0</v>
      </c>
      <c r="DP100" s="43">
        <f t="shared" si="470"/>
        <v>0</v>
      </c>
      <c r="DQ100" s="43">
        <f t="shared" si="471"/>
        <v>0</v>
      </c>
      <c r="DR100" s="43">
        <f t="shared" si="472"/>
        <v>0</v>
      </c>
      <c r="DS100" s="43">
        <f t="shared" si="473"/>
        <v>0</v>
      </c>
      <c r="DT100" s="43">
        <f t="shared" si="474"/>
        <v>0</v>
      </c>
      <c r="DU100" s="43">
        <f t="shared" si="475"/>
        <v>0</v>
      </c>
      <c r="DV100" s="43">
        <f t="shared" si="476"/>
        <v>0</v>
      </c>
      <c r="DW100" s="43">
        <f t="shared" si="477"/>
        <v>0</v>
      </c>
      <c r="DX100" s="47">
        <f t="shared" si="525"/>
        <v>3.6800000000000024</v>
      </c>
      <c r="DY100" s="2">
        <f>IF(OY100=0,($C$23/0.4536*IF(ISNA(MK99),'Drive Train'!$F$16,'Drive Train'!$F$17)*4.448*$C$24*S$6)*SIGN(BK100),BK100)</f>
        <v>0</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0</v>
      </c>
      <c r="EE100" s="2">
        <f>IF(PE100=0,($C$23/0.4536*IF(ISNA(MQ99),'Drive Train'!$F$16,'Drive Train'!$F$17)*4.448*$C$24*$C$21*Y$6)*SIGN(BQ100),BQ100)</f>
        <v>0</v>
      </c>
      <c r="EF100" s="2">
        <f>IF(PF100=0,($C$23/0.4536*IF(ISNA(MR99),'Drive Train'!$F$16,'Drive Train'!$F$17)*4.448*$C$24*$C$21*Z$6)*SIGN(BR100),BR100)</f>
        <v>0</v>
      </c>
      <c r="EG100" s="2">
        <f>IF(PG100=0,($C$23/0.4536*IF(ISNA(MS99),'Drive Train'!$F$16,'Drive Train'!$F$17)*4.448*$C$24*$C$21*AA$6)*SIGN(BS100),BS100)</f>
        <v>0</v>
      </c>
      <c r="EH100" s="2">
        <f>IF(PH100=0,($C$23/0.4536*IF(ISNA(MT99),'Drive Train'!$F$16,'Drive Train'!$F$17)*4.448*$C$24*$C$21*AB$6)*SIGN(BT100),BT100)</f>
        <v>0</v>
      </c>
      <c r="EI100" s="2">
        <f>IF(PI100=0,($C$23/0.4536*IF(ISNA(MU99),'Drive Train'!$F$16,'Drive Train'!$F$17)*4.448*$C$24*$C$21*AC$6)*SIGN(BU100),BU100)</f>
        <v>0</v>
      </c>
      <c r="EJ100" s="2">
        <f>IF(PJ100=0,($C$23/0.4536*IF(ISNA(MV99),'Drive Train'!$F$16,'Drive Train'!$F$17)*4.448*$C$24*$C$21*AD$6)*SIGN(BV100),BV100)</f>
        <v>0</v>
      </c>
      <c r="EK100" s="2">
        <f>IF(PK100=0,($C$23/0.4536*IF(ISNA(MW99),'Drive Train'!$F$16,'Drive Train'!$F$17)*4.448*$C$24*$C$21*AE$6)*SIGN(BW100),BW100)</f>
        <v>0</v>
      </c>
      <c r="EL100" s="2">
        <f>IF(PL100=0,($C$23/0.4536*IF(ISNA(MX99),'Drive Train'!$F$16,'Drive Train'!$F$17)*4.448*$C$24*$C$21*AF$6)*SIGN(BX100),BX100)</f>
        <v>0</v>
      </c>
      <c r="EM100" s="2">
        <f>IF(PM100=0,($C$23/0.4536*IF(ISNA(MY99),'Drive Train'!$F$16,'Drive Train'!$F$17)*4.448*$C$24*$C$21*AG$6)*SIGN(BY100),BY100)</f>
        <v>0</v>
      </c>
      <c r="EN100" s="2">
        <f>IF(PN100=0,($C$23/0.4536*IF(ISNA(MZ99),'Drive Train'!$F$16,'Drive Train'!$F$17)*4.448*$C$24*$C$21*AH$6)*SIGN(BZ100),BZ100)</f>
        <v>0</v>
      </c>
      <c r="EO100" s="2">
        <f>IF(PO100=0,($C$23/0.4536*IF(ISNA(NA99),'Drive Train'!$F$16,'Drive Train'!$F$17)*4.448*$C$24*$C$21*AI$6)*SIGN(CA100),CA100)</f>
        <v>0</v>
      </c>
      <c r="EP100" s="2">
        <f>IF(PP100=0,($C$23/0.4536*IF(ISNA(NB99),'Drive Train'!$F$16,'Drive Train'!$F$17)*4.448*$C$24*$C$21*AJ$6)*SIGN(CB100),CB100)</f>
        <v>0</v>
      </c>
      <c r="EQ100" s="2">
        <f>IF(PQ100=0,($C$23/0.4536*IF(ISNA(NC99),'Drive Train'!$F$16,'Drive Train'!$F$17)*4.448*$C$24*$C$21*AK$6)*SIGN(CC100),CC100)</f>
        <v>0</v>
      </c>
      <c r="ER100" s="2">
        <f>IF(PR100=0,($C$23/0.4536*IF(ISNA(ND99),'Drive Train'!$F$16,'Drive Train'!$F$17)*4.448*$C$24*$C$21*AL$6)*SIGN(CD100),CD100)</f>
        <v>0</v>
      </c>
      <c r="ES100" s="2">
        <f>IF(PS100=0,($C$23/0.4536*IF(ISNA(NE99),'Drive Train'!$F$16,'Drive Train'!$F$17)*4.448*$C$24*$C$21*AM$6)*SIGN(CE100),CE100)</f>
        <v>0</v>
      </c>
      <c r="ET100" s="47">
        <f t="shared" si="478"/>
        <v>3.6800000000000024</v>
      </c>
      <c r="EU100" s="2">
        <f>MAX(MIN(IF(AND(OY99=1,NG100&lt;0),-1,1)*(DC100-$C$15)/($C$14-$C$15)*$C$12*$C$21-$C$33*LO100/AO$6 -  OY99*$C$33/$C$21,DY99/$C$19),MAX(EU$8:EU99)*-1)</f>
        <v>-0.84420937587075306</v>
      </c>
      <c r="EV100" s="2">
        <f>MAX(MIN(IF(AND(OZ99=1,NH100&lt;0),-1,1)*(DD100-$C$15)/($C$14-$C$15)*$C$12*$C$21-$C$33*LP100/AP$6 -  OZ99*$C$33/$C$21,DZ99/$C$19),MAX(EV$8:EV99)*-1)</f>
        <v>-0.84420937587075306</v>
      </c>
      <c r="EW100" s="2">
        <f>MAX(MIN(IF(AND(PA99=1,NI100&lt;0),-1,1)*(DE100-$C$15)/($C$14-$C$15)*$C$12*$C$21-$C$33*LQ100/AQ$6 -  PA99*$C$33/$C$21,EA99/$C$19),MAX(EW$8:EW99)*-1)</f>
        <v>-0.84420937587075306</v>
      </c>
      <c r="EX100" s="2">
        <f>MAX(MIN(IF(AND(PB99=1,NJ100&lt;0),-1,1)*(DF100-$C$15)/($C$14-$C$15)*$C$12*$C$21-$C$33*LR100/AR$6 -  PB99*$C$33/$C$21,EB99/$C$19),MAX(EX$8:EX99)*-1)</f>
        <v>-0.84420937587075306</v>
      </c>
      <c r="EY100" s="2">
        <f>MAX(MIN(IF(AND(PC99=1,NK100&lt;0),-1,1)*(DG100-$C$15)/($C$14-$C$15)*$C$12*$C$21-$C$33*LS100/AS$6 -  PC99*$C$33/$C$21,EC99/$C$19),MAX(EY$8:EY99)*-1)</f>
        <v>-0.84420937587075306</v>
      </c>
      <c r="EZ100" s="2">
        <f>MAX(MIN(IF(AND(PD99=1,NL100&lt;0),-1,1)*(DH100-$C$15)/($C$14-$C$15)*$C$12*$C$21-$C$33*LT100/AT$6 -  PD99*$C$33/$C$21,ED99/$C$19),MAX(EZ$8:EZ99)*-1)</f>
        <v>-0.84420937587075306</v>
      </c>
      <c r="FA100" s="2">
        <f>MAX(MIN(IF(AND(PE99=1,NM100&lt;0),-1,1)*(DI100-$C$15)/($C$14-$C$15)*$C$12*$C$21-$C$33*LU100/AU$6 -  PE99*$C$33/$C$21,EE99/$C$19),MAX(FA$8:FA99)*-1)</f>
        <v>-0.84420937587075306</v>
      </c>
      <c r="FB100" s="2">
        <f>MAX(MIN(IF(AND(PF99=1,NN100&lt;0),-1,1)*(DJ100-$C$15)/($C$14-$C$15)*$C$12*$C$21-$C$33*LV100/AV$6 -  PF99*$C$33/$C$21,EF99/$C$19),MAX(FB$8:FB99)*-1)</f>
        <v>-0.84420937587075306</v>
      </c>
      <c r="FC100" s="2">
        <f>MAX(MIN(IF(AND(PG99=1,NO100&lt;0),-1,1)*(DK100-$C$15)/($C$14-$C$15)*$C$12*$C$21-$C$33*LW100/AW$6 -  PG99*$C$33/$C$21,EG99/$C$19),MAX(FC$8:FC99)*-1)</f>
        <v>-0.82444281081081083</v>
      </c>
      <c r="FD100" s="2">
        <f>MAX(MIN(IF(AND(PH99=1,NP100&lt;0),-1,1)*(DL100-$C$15)/($C$14-$C$15)*$C$12*$C$21-$C$33*LX100/AX$6 -  PH99*$C$33/$C$21,EH99/$C$19),MAX(FD$8:FD99)*-1)</f>
        <v>-0.74400936585365862</v>
      </c>
      <c r="FE100" s="2">
        <f>MAX(MIN(IF(AND(PI99=1,NQ100&lt;0),-1,1)*(DM100-$C$15)/($C$14-$C$15)*$C$12*$C$21-$C$33*LY100/AY$6 -  PI99*$C$33/$C$21,EI99/$C$19),MAX(FE$8:FE99)*-1)</f>
        <v>-0.6778751999999999</v>
      </c>
      <c r="FF100" s="2">
        <f>MAX(MIN(IF(AND(PJ99=1,NR100&lt;0),-1,1)*(DN100-$C$15)/($C$14-$C$15)*$C$12*$C$21-$C$33*LZ100/AZ$6 -  PJ99*$C$33/$C$21,EJ99/$C$19),MAX(FF$8:FF99)*-1)</f>
        <v>-0.36771041517476449</v>
      </c>
      <c r="FG100" s="2">
        <f>MAX(MIN(IF(AND(PK99=1,NS100&lt;0),-1,1)*(DO100-$C$15)/($C$14-$C$15)*$C$12*$C$21-$C$33*MA100/BA$6 -  PK99*$C$33/$C$21,EK99/$C$19),MAX(FG$8:FG99)*-1)</f>
        <v>-0.4460383340531891</v>
      </c>
      <c r="FH100" s="2">
        <f>MAX(MIN(IF(AND(PL99=1,NT100&lt;0),-1,1)*(DP100-$C$15)/($C$14-$C$15)*$C$12*$C$21-$C$33*MB100/BB$6 -  PL99*$C$33/$C$21,EL99/$C$19),MAX(FH$8:FH99)*-1)</f>
        <v>-0.52436625293161376</v>
      </c>
      <c r="FI100" s="2">
        <f>MAX(MIN(IF(AND(PM99=1,NU100&lt;0),-1,1)*(DQ100-$C$15)/($C$14-$C$15)*$C$12*$C$21-$C$33*MC100/BC$6 -  PM99*$C$33/$C$21,EM99/$C$19),MAX(FI$8:FI99)*-1)</f>
        <v>-0.60269417181003837</v>
      </c>
      <c r="FJ100" s="2">
        <f>MAX(MIN(IF(AND(PN99=1,NV100&lt;0),-1,1)*(DR100-$C$15)/($C$14-$C$15)*$C$12*$C$21-$C$33*MD100/BD$6 -  PN99*$C$33/$C$21,EN99/$C$19),MAX(FJ$8:FJ99)*-1)</f>
        <v>-0.68102209068846309</v>
      </c>
      <c r="FK100" s="2">
        <f>MAX(MIN(IF(AND(PO99=1,NW100&lt;0),-1,1)*(DS100-$C$15)/($C$14-$C$15)*$C$12*$C$21-$C$33*ME100/BE$6 -  PO99*$C$33/$C$21,EO99/$C$19),MAX(FK$8:FK99)*-1)</f>
        <v>-0.7593500095668877</v>
      </c>
      <c r="FL100" s="2">
        <f>MAX(MIN(IF(AND(PP99=1,NX100&lt;0),-1,1)*(DT100-$C$15)/($C$14-$C$15)*$C$12*$C$21-$C$33*MF100/BF$6 -  PP99*$C$33/$C$21,EP99/$C$19),MAX(FL$8:FL99)*-1)</f>
        <v>-0.8376779284453123</v>
      </c>
      <c r="FM100" s="2">
        <f>MAX(MIN(IF(AND(PQ99=1,NY100&lt;0),-1,1)*(DU100-$C$15)/($C$14-$C$15)*$C$12*$C$21-$C$33*MG100/BG$6 -  PQ99*$C$33/$C$21,EQ99/$C$19),MAX(FM$8:FM99)*-1)</f>
        <v>-0.84420937587075306</v>
      </c>
      <c r="FN100" s="2">
        <f>MAX(MIN(IF(AND(PR99=1,NZ100&lt;0),-1,1)*(DV100-$C$15)/($C$14-$C$15)*$C$12*$C$21-$C$33*MH100/BH$6 -  PR99*$C$33/$C$21,ER99/$C$19),MAX(FN$8:FN99)*-1)</f>
        <v>-0.84420937587075306</v>
      </c>
      <c r="FO100" s="2">
        <f>MAX(MIN(IF(AND(PS99=1,OA100&lt;0),-1,1)*(DW100-$C$15)/($C$14-$C$15)*$C$12*$C$21-$C$33*MI100/BI$6 -  PS99*$C$33/$C$21,ES99/$C$19),MAX(FO$8:FO99)*-1)</f>
        <v>-0.84420937587075306</v>
      </c>
      <c r="FP100" s="47">
        <f t="shared" si="526"/>
        <v>3.6800000000000024</v>
      </c>
      <c r="FQ100" s="43">
        <f t="shared" si="527"/>
        <v>0</v>
      </c>
      <c r="FR100" s="43">
        <f t="shared" si="528"/>
        <v>0</v>
      </c>
      <c r="FS100" s="43">
        <f t="shared" si="529"/>
        <v>0</v>
      </c>
      <c r="FT100" s="43">
        <f t="shared" si="530"/>
        <v>0</v>
      </c>
      <c r="FU100" s="43">
        <f t="shared" si="531"/>
        <v>0</v>
      </c>
      <c r="FV100" s="43">
        <f t="shared" si="532"/>
        <v>0</v>
      </c>
      <c r="FW100" s="43">
        <f t="shared" si="533"/>
        <v>0</v>
      </c>
      <c r="FX100" s="43">
        <f t="shared" si="534"/>
        <v>0</v>
      </c>
      <c r="FY100" s="43">
        <f t="shared" si="535"/>
        <v>0</v>
      </c>
      <c r="FZ100" s="43">
        <f t="shared" si="536"/>
        <v>0</v>
      </c>
      <c r="GA100" s="43">
        <f t="shared" si="537"/>
        <v>0</v>
      </c>
      <c r="GB100" s="43">
        <f t="shared" si="538"/>
        <v>0</v>
      </c>
      <c r="GC100" s="43">
        <f t="shared" si="539"/>
        <v>0</v>
      </c>
      <c r="GD100" s="43">
        <f t="shared" si="540"/>
        <v>0</v>
      </c>
      <c r="GE100" s="43">
        <f t="shared" si="541"/>
        <v>0</v>
      </c>
      <c r="GF100" s="43">
        <f t="shared" si="542"/>
        <v>0</v>
      </c>
      <c r="GG100" s="43">
        <f t="shared" si="543"/>
        <v>0</v>
      </c>
      <c r="GH100" s="43">
        <f t="shared" si="544"/>
        <v>0</v>
      </c>
      <c r="GI100" s="43">
        <f t="shared" si="545"/>
        <v>0</v>
      </c>
      <c r="GJ100" s="43">
        <f t="shared" si="546"/>
        <v>0</v>
      </c>
      <c r="GK100" s="43">
        <f t="shared" si="547"/>
        <v>0</v>
      </c>
      <c r="GL100" s="47">
        <f t="shared" si="548"/>
        <v>3.6800000000000024</v>
      </c>
      <c r="GM100" s="43">
        <f t="shared" si="479"/>
        <v>0</v>
      </c>
      <c r="GN100" s="43">
        <f t="shared" si="480"/>
        <v>0</v>
      </c>
      <c r="GO100" s="43">
        <f t="shared" si="481"/>
        <v>0</v>
      </c>
      <c r="GP100" s="43">
        <f t="shared" si="482"/>
        <v>0</v>
      </c>
      <c r="GQ100" s="43">
        <f t="shared" si="483"/>
        <v>0</v>
      </c>
      <c r="GR100" s="43">
        <f t="shared" si="484"/>
        <v>0</v>
      </c>
      <c r="GS100" s="43">
        <f t="shared" si="485"/>
        <v>0</v>
      </c>
      <c r="GT100" s="43">
        <f t="shared" si="486"/>
        <v>0</v>
      </c>
      <c r="GU100" s="43">
        <f t="shared" si="487"/>
        <v>0</v>
      </c>
      <c r="GV100" s="43">
        <f t="shared" si="488"/>
        <v>0</v>
      </c>
      <c r="GW100" s="43">
        <f t="shared" si="489"/>
        <v>0</v>
      </c>
      <c r="GX100" s="43">
        <f t="shared" si="490"/>
        <v>0</v>
      </c>
      <c r="GY100" s="43">
        <f t="shared" si="491"/>
        <v>0</v>
      </c>
      <c r="GZ100" s="43">
        <f t="shared" si="492"/>
        <v>0</v>
      </c>
      <c r="HA100" s="43">
        <f t="shared" si="493"/>
        <v>0</v>
      </c>
      <c r="HB100" s="43">
        <f t="shared" si="494"/>
        <v>0</v>
      </c>
      <c r="HC100" s="43">
        <f t="shared" si="495"/>
        <v>0</v>
      </c>
      <c r="HD100" s="43">
        <f t="shared" si="496"/>
        <v>0</v>
      </c>
      <c r="HE100" s="43">
        <f t="shared" si="497"/>
        <v>0</v>
      </c>
      <c r="HF100" s="43">
        <f t="shared" si="498"/>
        <v>0</v>
      </c>
      <c r="HG100" s="43">
        <f t="shared" si="499"/>
        <v>0</v>
      </c>
      <c r="HH100" s="47">
        <f t="shared" si="549"/>
        <v>3.6800000000000024</v>
      </c>
      <c r="HI100" s="43">
        <f t="shared" si="550"/>
        <v>0</v>
      </c>
      <c r="HJ100" s="43">
        <f t="shared" si="551"/>
        <v>0</v>
      </c>
      <c r="HK100" s="43">
        <f t="shared" si="552"/>
        <v>0</v>
      </c>
      <c r="HL100" s="43">
        <f t="shared" si="553"/>
        <v>0</v>
      </c>
      <c r="HM100" s="43">
        <f t="shared" si="554"/>
        <v>0</v>
      </c>
      <c r="HN100" s="43">
        <f t="shared" si="555"/>
        <v>0</v>
      </c>
      <c r="HO100" s="43">
        <f t="shared" si="556"/>
        <v>0</v>
      </c>
      <c r="HP100" s="43">
        <f t="shared" si="557"/>
        <v>0</v>
      </c>
      <c r="HQ100" s="43">
        <f t="shared" si="558"/>
        <v>0</v>
      </c>
      <c r="HR100" s="43">
        <f t="shared" si="559"/>
        <v>0</v>
      </c>
      <c r="HS100" s="43">
        <f t="shared" si="560"/>
        <v>0</v>
      </c>
      <c r="HT100" s="43">
        <f t="shared" si="561"/>
        <v>0</v>
      </c>
      <c r="HU100" s="43">
        <f t="shared" si="562"/>
        <v>0</v>
      </c>
      <c r="HV100" s="43">
        <f t="shared" si="563"/>
        <v>0</v>
      </c>
      <c r="HW100" s="43">
        <f t="shared" si="564"/>
        <v>0</v>
      </c>
      <c r="HX100" s="43">
        <f t="shared" si="565"/>
        <v>0</v>
      </c>
      <c r="HY100" s="43">
        <f t="shared" si="566"/>
        <v>0</v>
      </c>
      <c r="HZ100" s="43">
        <f t="shared" si="567"/>
        <v>0</v>
      </c>
      <c r="IA100" s="43">
        <f t="shared" si="568"/>
        <v>0</v>
      </c>
      <c r="IB100" s="43">
        <f t="shared" si="569"/>
        <v>0</v>
      </c>
      <c r="IC100" s="43">
        <f t="shared" si="570"/>
        <v>0</v>
      </c>
      <c r="ID100" s="47">
        <f t="shared" si="571"/>
        <v>3.6800000000000024</v>
      </c>
      <c r="IE100" s="43">
        <f t="shared" si="572"/>
        <v>0</v>
      </c>
      <c r="IF100" s="43">
        <f t="shared" si="573"/>
        <v>0</v>
      </c>
      <c r="IG100" s="43">
        <f t="shared" si="574"/>
        <v>0</v>
      </c>
      <c r="IH100" s="43">
        <f t="shared" si="575"/>
        <v>0</v>
      </c>
      <c r="II100" s="43">
        <f t="shared" si="576"/>
        <v>0</v>
      </c>
      <c r="IJ100" s="43">
        <f t="shared" si="577"/>
        <v>0</v>
      </c>
      <c r="IK100" s="43">
        <f t="shared" si="578"/>
        <v>0</v>
      </c>
      <c r="IL100" s="43">
        <f t="shared" si="579"/>
        <v>0</v>
      </c>
      <c r="IM100" s="43">
        <f t="shared" si="580"/>
        <v>0</v>
      </c>
      <c r="IN100" s="43">
        <f t="shared" si="581"/>
        <v>0</v>
      </c>
      <c r="IO100" s="43">
        <f t="shared" si="582"/>
        <v>0</v>
      </c>
      <c r="IP100" s="43">
        <f t="shared" si="583"/>
        <v>0</v>
      </c>
      <c r="IQ100" s="43">
        <f t="shared" si="584"/>
        <v>0</v>
      </c>
      <c r="IR100" s="43">
        <f t="shared" si="585"/>
        <v>0</v>
      </c>
      <c r="IS100" s="43">
        <f t="shared" si="586"/>
        <v>0</v>
      </c>
      <c r="IT100" s="43">
        <f t="shared" si="587"/>
        <v>0</v>
      </c>
      <c r="IU100" s="43">
        <f t="shared" si="588"/>
        <v>0</v>
      </c>
      <c r="IV100" s="43">
        <f t="shared" si="589"/>
        <v>0</v>
      </c>
      <c r="IW100" s="43">
        <f t="shared" si="590"/>
        <v>0</v>
      </c>
      <c r="IX100" s="43">
        <f t="shared" si="591"/>
        <v>0</v>
      </c>
      <c r="IY100" s="43">
        <f t="shared" si="592"/>
        <v>0</v>
      </c>
      <c r="IZ100" s="47">
        <f t="shared" si="593"/>
        <v>3.6800000000000024</v>
      </c>
      <c r="JA100" s="43" t="e">
        <f t="shared" si="690"/>
        <v>#N/A</v>
      </c>
      <c r="JB100" s="43" t="e">
        <f t="shared" si="691"/>
        <v>#N/A</v>
      </c>
      <c r="JC100" s="43" t="e">
        <f t="shared" si="692"/>
        <v>#N/A</v>
      </c>
      <c r="JD100" s="43" t="e">
        <f t="shared" si="693"/>
        <v>#N/A</v>
      </c>
      <c r="JE100" s="43" t="e">
        <f t="shared" si="694"/>
        <v>#N/A</v>
      </c>
      <c r="JF100" s="43" t="e">
        <f t="shared" si="695"/>
        <v>#N/A</v>
      </c>
      <c r="JG100" s="43" t="e">
        <f t="shared" si="696"/>
        <v>#N/A</v>
      </c>
      <c r="JH100" s="43" t="e">
        <f t="shared" si="697"/>
        <v>#N/A</v>
      </c>
      <c r="JI100" s="43" t="e">
        <f t="shared" si="698"/>
        <v>#N/A</v>
      </c>
      <c r="JJ100" s="43" t="e">
        <f t="shared" si="699"/>
        <v>#N/A</v>
      </c>
      <c r="JK100" s="43" t="e">
        <f t="shared" si="700"/>
        <v>#N/A</v>
      </c>
      <c r="JL100" s="43" t="e">
        <f t="shared" si="701"/>
        <v>#N/A</v>
      </c>
      <c r="JM100" s="43" t="e">
        <f t="shared" si="702"/>
        <v>#N/A</v>
      </c>
      <c r="JN100" s="43" t="e">
        <f t="shared" si="703"/>
        <v>#N/A</v>
      </c>
      <c r="JO100" s="43" t="e">
        <f t="shared" si="704"/>
        <v>#N/A</v>
      </c>
      <c r="JP100" s="43" t="e">
        <f t="shared" si="705"/>
        <v>#N/A</v>
      </c>
      <c r="JQ100" s="43" t="e">
        <f t="shared" si="706"/>
        <v>#N/A</v>
      </c>
      <c r="JR100" s="43" t="e">
        <f t="shared" si="707"/>
        <v>#N/A</v>
      </c>
      <c r="JS100" s="43" t="e">
        <f t="shared" si="708"/>
        <v>#N/A</v>
      </c>
      <c r="JT100" s="43" t="e">
        <f t="shared" si="709"/>
        <v>#N/A</v>
      </c>
      <c r="JU100" s="43" t="e">
        <f t="shared" si="710"/>
        <v>#N/A</v>
      </c>
      <c r="JV100" s="47">
        <f t="shared" si="594"/>
        <v>3.6800000000000024</v>
      </c>
      <c r="JW100" s="36">
        <f t="shared" si="595"/>
        <v>0</v>
      </c>
      <c r="JX100" s="36">
        <f t="shared" si="596"/>
        <v>0</v>
      </c>
      <c r="JY100" s="36">
        <f t="shared" si="597"/>
        <v>0</v>
      </c>
      <c r="JZ100" s="36">
        <f t="shared" si="598"/>
        <v>0</v>
      </c>
      <c r="KA100" s="36">
        <f t="shared" si="599"/>
        <v>0</v>
      </c>
      <c r="KB100" s="36">
        <f t="shared" si="600"/>
        <v>0</v>
      </c>
      <c r="KC100" s="36">
        <f t="shared" si="601"/>
        <v>0</v>
      </c>
      <c r="KD100" s="36">
        <f t="shared" si="602"/>
        <v>0</v>
      </c>
      <c r="KE100" s="36">
        <f t="shared" si="603"/>
        <v>0</v>
      </c>
      <c r="KF100" s="36">
        <f t="shared" si="604"/>
        <v>0</v>
      </c>
      <c r="KG100" s="36">
        <f t="shared" si="605"/>
        <v>0</v>
      </c>
      <c r="KH100" s="36">
        <f t="shared" si="606"/>
        <v>0</v>
      </c>
      <c r="KI100" s="36">
        <f t="shared" si="607"/>
        <v>0</v>
      </c>
      <c r="KJ100" s="36">
        <f t="shared" si="608"/>
        <v>0</v>
      </c>
      <c r="KK100" s="36">
        <f t="shared" si="609"/>
        <v>0</v>
      </c>
      <c r="KL100" s="36">
        <f t="shared" si="610"/>
        <v>0</v>
      </c>
      <c r="KM100" s="36">
        <f t="shared" si="611"/>
        <v>0</v>
      </c>
      <c r="KN100" s="36">
        <f t="shared" si="612"/>
        <v>0</v>
      </c>
      <c r="KO100" s="36">
        <f t="shared" si="613"/>
        <v>0</v>
      </c>
      <c r="KP100" s="36">
        <f t="shared" si="614"/>
        <v>0</v>
      </c>
      <c r="KQ100" s="36">
        <f t="shared" si="615"/>
        <v>0</v>
      </c>
      <c r="KR100" s="47">
        <f t="shared" si="616"/>
        <v>3.6800000000000024</v>
      </c>
      <c r="KS100" s="1">
        <f t="shared" si="617"/>
        <v>1</v>
      </c>
      <c r="KT100" s="1">
        <f t="shared" si="618"/>
        <v>1</v>
      </c>
      <c r="KU100" s="1">
        <f t="shared" si="619"/>
        <v>1</v>
      </c>
      <c r="KV100" s="1">
        <f t="shared" si="620"/>
        <v>1</v>
      </c>
      <c r="KW100" s="1">
        <f t="shared" si="621"/>
        <v>1</v>
      </c>
      <c r="KX100" s="1">
        <f t="shared" si="622"/>
        <v>1</v>
      </c>
      <c r="KY100" s="1">
        <f t="shared" si="623"/>
        <v>1</v>
      </c>
      <c r="KZ100" s="1">
        <f t="shared" si="624"/>
        <v>1</v>
      </c>
      <c r="LA100" s="1">
        <f t="shared" si="625"/>
        <v>1</v>
      </c>
      <c r="LB100" s="1">
        <f t="shared" si="626"/>
        <v>1</v>
      </c>
      <c r="LC100" s="1">
        <f t="shared" si="627"/>
        <v>1</v>
      </c>
      <c r="LD100" s="1">
        <f t="shared" si="628"/>
        <v>1</v>
      </c>
      <c r="LE100" s="1">
        <f t="shared" si="629"/>
        <v>1</v>
      </c>
      <c r="LF100" s="1">
        <f t="shared" si="630"/>
        <v>1</v>
      </c>
      <c r="LG100" s="1">
        <f t="shared" si="631"/>
        <v>1</v>
      </c>
      <c r="LH100" s="1">
        <f t="shared" si="632"/>
        <v>1</v>
      </c>
      <c r="LI100" s="1">
        <f t="shared" si="633"/>
        <v>1</v>
      </c>
      <c r="LJ100" s="1">
        <f t="shared" si="634"/>
        <v>1</v>
      </c>
      <c r="LK100" s="1">
        <f t="shared" si="635"/>
        <v>1</v>
      </c>
      <c r="LL100" s="1">
        <f t="shared" si="636"/>
        <v>1</v>
      </c>
      <c r="LM100" s="1">
        <f t="shared" si="637"/>
        <v>1</v>
      </c>
      <c r="LN100" s="47">
        <f t="shared" si="638"/>
        <v>3.6800000000000024</v>
      </c>
      <c r="LO100" s="43">
        <f t="shared" si="639"/>
        <v>0</v>
      </c>
      <c r="LP100" s="43">
        <f t="shared" si="640"/>
        <v>0</v>
      </c>
      <c r="LQ100" s="43">
        <f t="shared" si="641"/>
        <v>0</v>
      </c>
      <c r="LR100" s="43">
        <f t="shared" si="642"/>
        <v>0</v>
      </c>
      <c r="LS100" s="43">
        <f t="shared" si="643"/>
        <v>0</v>
      </c>
      <c r="LT100" s="43">
        <f t="shared" si="644"/>
        <v>0</v>
      </c>
      <c r="LU100" s="43">
        <f t="shared" si="645"/>
        <v>0</v>
      </c>
      <c r="LV100" s="43">
        <f t="shared" si="646"/>
        <v>0</v>
      </c>
      <c r="LW100" s="43">
        <f t="shared" si="647"/>
        <v>0</v>
      </c>
      <c r="LX100" s="43">
        <f t="shared" si="648"/>
        <v>0</v>
      </c>
      <c r="LY100" s="43">
        <f t="shared" si="649"/>
        <v>0</v>
      </c>
      <c r="LZ100" s="43">
        <f t="shared" si="650"/>
        <v>0</v>
      </c>
      <c r="MA100" s="43">
        <f t="shared" si="651"/>
        <v>0</v>
      </c>
      <c r="MB100" s="43">
        <f t="shared" si="652"/>
        <v>0</v>
      </c>
      <c r="MC100" s="43">
        <f t="shared" si="653"/>
        <v>0</v>
      </c>
      <c r="MD100" s="43">
        <f t="shared" si="654"/>
        <v>0</v>
      </c>
      <c r="ME100" s="43">
        <f t="shared" si="655"/>
        <v>0</v>
      </c>
      <c r="MF100" s="43">
        <f t="shared" si="656"/>
        <v>0</v>
      </c>
      <c r="MG100" s="43">
        <f t="shared" si="657"/>
        <v>0</v>
      </c>
      <c r="MH100" s="43">
        <f t="shared" si="658"/>
        <v>0</v>
      </c>
      <c r="MI100" s="43">
        <f t="shared" si="659"/>
        <v>0</v>
      </c>
      <c r="MJ100" s="47">
        <f t="shared" si="660"/>
        <v>3.6800000000000024</v>
      </c>
      <c r="MK100" s="43" t="e">
        <f t="shared" si="500"/>
        <v>#N/A</v>
      </c>
      <c r="ML100" s="43" t="e">
        <f t="shared" si="711"/>
        <v>#N/A</v>
      </c>
      <c r="MM100" s="43" t="e">
        <f t="shared" si="712"/>
        <v>#N/A</v>
      </c>
      <c r="MN100" s="43" t="e">
        <f t="shared" si="713"/>
        <v>#N/A</v>
      </c>
      <c r="MO100" s="43" t="e">
        <f t="shared" si="714"/>
        <v>#N/A</v>
      </c>
      <c r="MP100" s="43" t="e">
        <f t="shared" si="715"/>
        <v>#N/A</v>
      </c>
      <c r="MQ100" s="43" t="e">
        <f t="shared" si="716"/>
        <v>#N/A</v>
      </c>
      <c r="MR100" s="43" t="e">
        <f t="shared" si="717"/>
        <v>#N/A</v>
      </c>
      <c r="MS100" s="43" t="e">
        <f t="shared" si="718"/>
        <v>#N/A</v>
      </c>
      <c r="MT100" s="43" t="e">
        <f t="shared" si="719"/>
        <v>#N/A</v>
      </c>
      <c r="MU100" s="43" t="e">
        <f t="shared" si="720"/>
        <v>#N/A</v>
      </c>
      <c r="MV100" s="43" t="e">
        <f t="shared" si="721"/>
        <v>#N/A</v>
      </c>
      <c r="MW100" s="43" t="e">
        <f t="shared" si="722"/>
        <v>#N/A</v>
      </c>
      <c r="MX100" s="43" t="e">
        <f t="shared" si="723"/>
        <v>#N/A</v>
      </c>
      <c r="MY100" s="43" t="e">
        <f t="shared" si="724"/>
        <v>#N/A</v>
      </c>
      <c r="MZ100" s="43" t="e">
        <f t="shared" si="725"/>
        <v>#N/A</v>
      </c>
      <c r="NA100" s="43" t="e">
        <f t="shared" si="726"/>
        <v>#N/A</v>
      </c>
      <c r="NB100" s="43" t="e">
        <f t="shared" si="727"/>
        <v>#N/A</v>
      </c>
      <c r="NC100" s="43" t="e">
        <f t="shared" si="728"/>
        <v>#N/A</v>
      </c>
      <c r="ND100" s="43" t="e">
        <f t="shared" si="729"/>
        <v>#N/A</v>
      </c>
      <c r="NE100" s="43" t="e">
        <f t="shared" si="730"/>
        <v>#N/A</v>
      </c>
      <c r="NF100" s="47">
        <f t="shared" si="661"/>
        <v>3.6800000000000024</v>
      </c>
      <c r="NG100" s="43">
        <f>IF(OY99=0,MIN('Drive Train'!$F$35-FQ99*$C$19*'Drive Train'!$F$39,NG99+$C$39)-$C$7,IF(LO99-1&lt;=0,0,IF($C$37=Motors!$C$30,MAX(MAX(NG$8:NG99)*-1,NG99-$C$39),MAX(0,MAX(NG$8:NG99)*-1,NG99-$C$39))))</f>
        <v>0</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0</v>
      </c>
      <c r="NM100" s="43">
        <f>IF(PE99=0,MIN('Drive Train'!$F$35-FW99*$C$19*'Drive Train'!$F$39,NM99+$C$39)-$C$7,IF(LU99-1&lt;=0,0,IF($C$37=Motors!$C$30,MAX(MAX(NM$8:NM99)*-1,NM99-$C$39),MAX(0,MAX(NM$8:NM99)*-1,NM99-$C$39))))</f>
        <v>0</v>
      </c>
      <c r="NN100" s="43">
        <f>IF(PF99=0,MIN('Drive Train'!$F$35-FX99*$C$19*'Drive Train'!$F$39,NN99+$C$39)-$C$7,IF(LV99-1&lt;=0,0,IF($C$37=Motors!$C$30,MAX(MAX(NN$8:NN99)*-1,NN99-$C$39),MAX(0,MAX(NN$8:NN99)*-1,NN99-$C$39))))</f>
        <v>0</v>
      </c>
      <c r="NO100" s="43">
        <f>IF(PG99=0,MIN('Drive Train'!$F$35-FY99*$C$19*'Drive Train'!$F$39,NO99+$C$39)-$C$7,IF(LW99-1&lt;=0,0,IF($C$37=Motors!$C$30,MAX(MAX(NO$8:NO99)*-1,NO99-$C$39),MAX(0,MAX(NO$8:NO99)*-1,NO99-$C$39))))</f>
        <v>0</v>
      </c>
      <c r="NP100" s="43">
        <f>IF(PH99=0,MIN('Drive Train'!$F$35-FZ99*$C$19*'Drive Train'!$F$39,NP99+$C$39)-$C$7,IF(LX99-1&lt;=0,0,IF($C$37=Motors!$C$30,MAX(MAX(NP$8:NP99)*-1,NP99-$C$39),MAX(0,MAX(NP$8:NP99)*-1,NP99-$C$39))))</f>
        <v>0</v>
      </c>
      <c r="NQ100" s="43">
        <f>IF(PI99=0,MIN('Drive Train'!$F$35-GA99*$C$19*'Drive Train'!$F$39,NQ99+$C$39)-$C$7,IF(LY99-1&lt;=0,0,IF($C$37=Motors!$C$30,MAX(MAX(NQ$8:NQ99)*-1,NQ99-$C$39),MAX(0,MAX(NQ$8:NQ99)*-1,NQ99-$C$39))))</f>
        <v>0</v>
      </c>
      <c r="NR100" s="43">
        <f>IF(PJ99=0,MIN('Drive Train'!$F$35-GB99*$C$19*'Drive Train'!$F$39,NR99+$C$39)-$C$7,IF(LZ99-1&lt;=0,0,IF($C$37=Motors!$C$30,MAX(MAX(NR$8:NR99)*-1,NR99-$C$39),MAX(0,MAX(NR$8:NR99)*-1,NR99-$C$39))))</f>
        <v>0</v>
      </c>
      <c r="NS100" s="43">
        <f>IF(PK99=0,MIN('Drive Train'!$F$35-GC99*$C$19*'Drive Train'!$F$39,NS99+$C$39)-$C$7,IF(MA99-1&lt;=0,0,IF($C$37=Motors!$C$30,MAX(MAX(NS$8:NS99)*-1,NS99-$C$39),MAX(0,MAX(NS$8:NS99)*-1,NS99-$C$39))))</f>
        <v>0</v>
      </c>
      <c r="NT100" s="43">
        <f>IF(PL99=0,MIN('Drive Train'!$F$35-GD99*$C$19*'Drive Train'!$F$39,NT99+$C$39)-$C$7,IF(MB99-1&lt;=0,0,IF($C$37=Motors!$C$30,MAX(MAX(NT$8:NT99)*-1,NT99-$C$39),MAX(0,MAX(NT$8:NT99)*-1,NT99-$C$39))))</f>
        <v>0</v>
      </c>
      <c r="NU100" s="43">
        <f>IF(PM99=0,MIN('Drive Train'!$F$35-GE99*$C$19*'Drive Train'!$F$39,NU99+$C$39)-$C$7,IF(MC99-1&lt;=0,0,IF($C$37=Motors!$C$30,MAX(MAX(NU$8:NU99)*-1,NU99-$C$39),MAX(0,MAX(NU$8:NU99)*-1,NU99-$C$39))))</f>
        <v>0</v>
      </c>
      <c r="NV100" s="43">
        <f>IF(PN99=0,MIN('Drive Train'!$F$35-GF99*$C$19*'Drive Train'!$F$39,NV99+$C$39)-$C$7,IF(MD99-1&lt;=0,0,IF($C$37=Motors!$C$30,MAX(MAX(NV$8:NV99)*-1,NV99-$C$39),MAX(0,MAX(NV$8:NV99)*-1,NV99-$C$39))))</f>
        <v>0</v>
      </c>
      <c r="NW100" s="43">
        <f>IF(PO99=0,MIN('Drive Train'!$F$35-GG99*$C$19*'Drive Train'!$F$39,NW99+$C$39)-$C$7,IF(ME99-1&lt;=0,0,IF($C$37=Motors!$C$30,MAX(MAX(NW$8:NW99)*-1,NW99-$C$39),MAX(0,MAX(NW$8:NW99)*-1,NW99-$C$39))))</f>
        <v>0</v>
      </c>
      <c r="NX100" s="43">
        <f>IF(PP99=0,MIN('Drive Train'!$F$35-GH99*$C$19*'Drive Train'!$F$39,NX99+$C$39)-$C$7,IF(MF99-1&lt;=0,0,IF($C$37=Motors!$C$30,MAX(MAX(NX$8:NX99)*-1,NX99-$C$39),MAX(0,MAX(NX$8:NX99)*-1,NX99-$C$39))))</f>
        <v>0</v>
      </c>
      <c r="NY100" s="43">
        <f>IF(PQ99=0,MIN('Drive Train'!$F$35-GI99*$C$19*'Drive Train'!$F$39,NY99+$C$39)-$C$7,IF(MG99-1&lt;=0,0,IF($C$37=Motors!$C$30,MAX(MAX(NY$8:NY99)*-1,NY99-$C$39),MAX(0,MAX(NY$8:NY99)*-1,NY99-$C$39))))</f>
        <v>0</v>
      </c>
      <c r="NZ100" s="43">
        <f>IF(PR99=0,MIN('Drive Train'!$F$35-GJ99*$C$19*'Drive Train'!$F$39,NZ99+$C$39)-$C$7,IF(MH99-1&lt;=0,0,IF($C$37=Motors!$C$30,MAX(MAX(NZ$8:NZ99)*-1,NZ99-$C$39),MAX(0,MAX(NZ$8:NZ99)*-1,NZ99-$C$39))))</f>
        <v>0</v>
      </c>
      <c r="OA100" s="43">
        <f>IF(PS99=0,MIN('Drive Train'!$F$35-GK99*$C$19*'Drive Train'!$F$39,OA99+$C$39)-$C$7,IF(MI99-1&lt;=0,0,IF($C$37=Motors!$C$30,MAX(MAX(OA$8:OA99)*-1,OA99-$C$39),MAX(0,MAX(OA$8:OA99)*-1,OA99-$C$39))))</f>
        <v>0</v>
      </c>
      <c r="OB100" s="47">
        <f t="shared" si="662"/>
        <v>3.6800000000000024</v>
      </c>
      <c r="OC100" s="43">
        <f>'Drive Train'!$F$35-(FQ100*$C$13)*$C$19*'Drive Train'!$F$39</f>
        <v>12.4</v>
      </c>
      <c r="OD100" s="43">
        <f>'Drive Train'!$F$35-(FR100*$C$13)*$C$19*'Drive Train'!$F$39</f>
        <v>12.4</v>
      </c>
      <c r="OE100" s="43">
        <f>'Drive Train'!$F$35-(FS100*$C$13)*$C$19*'Drive Train'!$F$39</f>
        <v>12.4</v>
      </c>
      <c r="OF100" s="43">
        <f>'Drive Train'!$F$35-(FT100*$C$13)*$C$19*'Drive Train'!$F$39</f>
        <v>12.4</v>
      </c>
      <c r="OG100" s="43">
        <f>'Drive Train'!$F$35-(FU100*$C$13)*$C$19*'Drive Train'!$F$39</f>
        <v>12.4</v>
      </c>
      <c r="OH100" s="43">
        <f>'Drive Train'!$F$35-(FV100*$C$13)*$C$19*'Drive Train'!$F$39</f>
        <v>12.4</v>
      </c>
      <c r="OI100" s="43">
        <f>'Drive Train'!$F$35-(FW100*$C$13)*$C$19*'Drive Train'!$F$39</f>
        <v>12.4</v>
      </c>
      <c r="OJ100" s="43">
        <f>'Drive Train'!$F$35-(FX100*$C$13)*$C$19*'Drive Train'!$F$39</f>
        <v>12.4</v>
      </c>
      <c r="OK100" s="43">
        <f>'Drive Train'!$F$35-(FY100*$C$13)*$C$19*'Drive Train'!$F$39</f>
        <v>12.4</v>
      </c>
      <c r="OL100" s="43">
        <f>'Drive Train'!$F$35-(FZ100*$C$13)*$C$19*'Drive Train'!$F$39</f>
        <v>12.4</v>
      </c>
      <c r="OM100" s="43">
        <f>'Drive Train'!$F$35-(GA100*$C$13)*$C$19*'Drive Train'!$F$39</f>
        <v>12.4</v>
      </c>
      <c r="ON100" s="43">
        <f>'Drive Train'!$F$35-(GB100*$C$13)*$C$19*'Drive Train'!$F$39</f>
        <v>12.4</v>
      </c>
      <c r="OO100" s="43">
        <f>'Drive Train'!$F$35-(GC100*$C$13)*$C$19*'Drive Train'!$F$39</f>
        <v>12.4</v>
      </c>
      <c r="OP100" s="43">
        <f>'Drive Train'!$F$35-(GD100*$C$13)*$C$19*'Drive Train'!$F$39</f>
        <v>12.4</v>
      </c>
      <c r="OQ100" s="43">
        <f>'Drive Train'!$F$35-(GE100*$C$13)*$C$19*'Drive Train'!$F$39</f>
        <v>12.4</v>
      </c>
      <c r="OR100" s="43">
        <f>'Drive Train'!$F$35-(GF100*$C$13)*$C$19*'Drive Train'!$F$39</f>
        <v>12.4</v>
      </c>
      <c r="OS100" s="43">
        <f>'Drive Train'!$F$35-(GG100*$C$13)*$C$19*'Drive Train'!$F$39</f>
        <v>12.4</v>
      </c>
      <c r="OT100" s="43">
        <f>'Drive Train'!$F$35-(GH100*$C$13)*$C$19*'Drive Train'!$F$39</f>
        <v>12.4</v>
      </c>
      <c r="OU100" s="43">
        <f>'Drive Train'!$F$35-(GI100*$C$13)*$C$19*'Drive Train'!$F$39</f>
        <v>12.4</v>
      </c>
      <c r="OV100" s="43">
        <f>'Drive Train'!$F$35-(GJ100*$C$13)*$C$19*'Drive Train'!$F$39</f>
        <v>12.4</v>
      </c>
      <c r="OW100" s="43">
        <f>'Drive Train'!$F$35-(GK100*$C$13)*$C$19*'Drive Train'!$F$39</f>
        <v>12.4</v>
      </c>
      <c r="OX100" s="47">
        <f t="shared" si="663"/>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190">
        <f t="shared" si="664"/>
        <v>3.6800000000000024</v>
      </c>
      <c r="PU100" s="43">
        <f t="shared" si="665"/>
        <v>15.29521453649356</v>
      </c>
      <c r="PV100" s="43">
        <f t="shared" si="666"/>
        <v>22.900200336135644</v>
      </c>
      <c r="PW100" s="43">
        <f t="shared" si="667"/>
        <v>19.659205245198354</v>
      </c>
      <c r="PX100" s="43">
        <f t="shared" si="668"/>
        <v>15.922362554936914</v>
      </c>
      <c r="PY100" s="43">
        <f t="shared" si="669"/>
        <v>13.997470007769731</v>
      </c>
      <c r="PZ100" s="43">
        <f t="shared" si="670"/>
        <v>12.208295022960858</v>
      </c>
      <c r="QA100" s="43">
        <f t="shared" si="671"/>
        <v>11.812774381794295</v>
      </c>
      <c r="QB100" s="43">
        <f t="shared" si="672"/>
        <v>11.153060367918922</v>
      </c>
      <c r="QC100" s="43">
        <f t="shared" si="673"/>
        <v>10.945422930559467</v>
      </c>
      <c r="QD100" s="43">
        <f t="shared" si="674"/>
        <v>10.744299234348867</v>
      </c>
      <c r="QE100" s="43">
        <f t="shared" si="675"/>
        <v>10.598935127087987</v>
      </c>
      <c r="QF100" s="43">
        <f t="shared" si="676"/>
        <v>14.547056930631658</v>
      </c>
      <c r="QG100" s="43">
        <f t="shared" si="677"/>
        <v>14.869846649016338</v>
      </c>
      <c r="QH100" s="43">
        <f t="shared" si="678"/>
        <v>15.34277343263344</v>
      </c>
      <c r="QI100" s="43">
        <f t="shared" si="679"/>
        <v>15.225720822529869</v>
      </c>
      <c r="QJ100" s="43">
        <f t="shared" si="680"/>
        <v>15.866407696386977</v>
      </c>
      <c r="QK100" s="43">
        <f t="shared" si="681"/>
        <v>16.23173898600314</v>
      </c>
      <c r="QL100" s="43">
        <f t="shared" si="682"/>
        <v>16.322777686005129</v>
      </c>
      <c r="QM100" s="43">
        <f t="shared" si="683"/>
        <v>16.11264101882972</v>
      </c>
      <c r="QN100" s="43">
        <f t="shared" si="684"/>
        <v>16.187403996628273</v>
      </c>
      <c r="QO100" s="43">
        <f t="shared" si="685"/>
        <v>16.005121974387158</v>
      </c>
      <c r="QP100" s="47">
        <f t="shared" si="686"/>
        <v>3.6800000000000024</v>
      </c>
      <c r="QQ100" s="43">
        <f t="shared" si="501"/>
        <v>0</v>
      </c>
      <c r="QR100" s="43">
        <f t="shared" si="502"/>
        <v>0</v>
      </c>
      <c r="QS100" s="43">
        <f t="shared" si="503"/>
        <v>0</v>
      </c>
      <c r="QT100" s="43">
        <f t="shared" si="504"/>
        <v>0</v>
      </c>
      <c r="QU100" s="43">
        <f t="shared" si="505"/>
        <v>0</v>
      </c>
      <c r="QV100" s="43">
        <f t="shared" si="506"/>
        <v>0</v>
      </c>
      <c r="QW100" s="43">
        <f t="shared" si="507"/>
        <v>0</v>
      </c>
      <c r="QX100" s="43">
        <f t="shared" si="508"/>
        <v>0</v>
      </c>
      <c r="QY100" s="43">
        <f t="shared" si="509"/>
        <v>0</v>
      </c>
      <c r="QZ100" s="43">
        <f t="shared" si="510"/>
        <v>0</v>
      </c>
      <c r="RA100" s="43">
        <f t="shared" si="511"/>
        <v>0</v>
      </c>
      <c r="RB100" s="43">
        <f t="shared" si="512"/>
        <v>0</v>
      </c>
      <c r="RC100" s="43">
        <f t="shared" si="513"/>
        <v>0</v>
      </c>
      <c r="RD100" s="43">
        <f t="shared" si="514"/>
        <v>0</v>
      </c>
      <c r="RE100" s="43">
        <f t="shared" si="515"/>
        <v>0</v>
      </c>
      <c r="RF100" s="43">
        <f t="shared" si="516"/>
        <v>0</v>
      </c>
      <c r="RG100" s="43">
        <f t="shared" si="517"/>
        <v>0</v>
      </c>
      <c r="RH100" s="43">
        <f t="shared" si="518"/>
        <v>0</v>
      </c>
      <c r="RI100" s="43">
        <f t="shared" si="519"/>
        <v>0</v>
      </c>
      <c r="RJ100" s="43">
        <f t="shared" si="520"/>
        <v>0</v>
      </c>
      <c r="RK100" s="43">
        <f t="shared" si="521"/>
        <v>0</v>
      </c>
      <c r="RL100" s="47">
        <f t="shared" si="687"/>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v>
      </c>
      <c r="RY100" s="2">
        <f>IF(AND(MA100&gt;=MA$6*'Drive Train'!$AA$52,MA100&lt;=MA$6*'Drive Train'!$AA$53,LE100=0,KI100=0,FG100&gt;0),$C$17,0)</f>
        <v>0</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688"/>
        <v>3.6800000000000024</v>
      </c>
      <c r="SI100" s="2">
        <f>IF(AND(EU100&lt;0,KS100=0,LO100&gt;=LO$6*'Drive Train'!$AA$52,LO100&lt;=LO$6*'Drive Train'!$AA$53,OY100=1,JW100=0),$C$17,0)</f>
        <v>0</v>
      </c>
      <c r="SJ100" s="2">
        <f>IF(AND(EV100&lt;0,KT100=0,LP100&gt;=LP$6*'Drive Train'!$AA$52,LP100&lt;=LP$6*'Drive Train'!$AA$53,OZ100=1,JX100=0),$C$17,0)</f>
        <v>0</v>
      </c>
      <c r="SK100" s="2">
        <f>IF(AND(EW100&lt;0,KU100=0,LQ100&gt;=LQ$6*'Drive Train'!$AA$52,LQ100&lt;=LQ$6*'Drive Train'!$AA$53,PA100=1,JY100=0),$C$17,0)</f>
        <v>0</v>
      </c>
      <c r="SL100" s="2">
        <f>IF(AND(EX100&lt;0,KV100=0,LR100&gt;=LR$6*'Drive Train'!$AA$52,LR100&lt;=LR$6*'Drive Train'!$AA$53,PB100=1,JZ100=0),$C$17,0)</f>
        <v>0</v>
      </c>
      <c r="SM100" s="2">
        <f>IF(AND(EY100&lt;0,KW100=0,LS100&gt;=LS$6*'Drive Train'!$AA$52,LS100&lt;=LS$6*'Drive Train'!$AA$53,PC100=1,KA100=0),$C$17,0)</f>
        <v>0</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689"/>
        <v>3.6800000000000024</v>
      </c>
    </row>
    <row r="101" spans="2:524" x14ac:dyDescent="0.3">
      <c r="R101" s="49">
        <f t="shared" si="52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47">
        <f t="shared" si="523"/>
        <v>3.7200000000000024</v>
      </c>
      <c r="AO101" s="36">
        <f>LO101*12*60/(PI() * 'Drive Train'!$F$15)/S$6*ABS(S101)</f>
        <v>0</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0</v>
      </c>
      <c r="AU101" s="36">
        <f>LU101*12*60/(PI() * 'Drive Train'!$F$15)/Y$6*ABS(Y101)</f>
        <v>0</v>
      </c>
      <c r="AV101" s="36">
        <f>LV101*12*60/(PI() * 'Drive Train'!$F$15)/Z$6*ABS(Z101)</f>
        <v>0</v>
      </c>
      <c r="AW101" s="36">
        <f>LW101*12*60/(PI() * 'Drive Train'!$F$15)/AA$6*ABS(AA101)</f>
        <v>0</v>
      </c>
      <c r="AX101" s="36">
        <f>LX101*12*60/(PI() * 'Drive Train'!$F$15)/AB$6*ABS(AB101)</f>
        <v>0</v>
      </c>
      <c r="AY101" s="36">
        <f>LY101*12*60/(PI() * 'Drive Train'!$F$15)/AC$6*ABS(AC101)</f>
        <v>0</v>
      </c>
      <c r="AZ101" s="36">
        <f>LZ101*12*60/(PI() * 'Drive Train'!$F$15)/AD$6*ABS(AD101)</f>
        <v>0</v>
      </c>
      <c r="BA101" s="36">
        <f>MA101*12*60/(PI() * 'Drive Train'!$F$15)/AE$6*ABS(AE101)</f>
        <v>0</v>
      </c>
      <c r="BB101" s="36">
        <f>MB101*12*60/(PI() * 'Drive Train'!$F$15)/AF$6*ABS(AF101)</f>
        <v>0</v>
      </c>
      <c r="BC101" s="36">
        <f>MC101*12*60/(PI() * 'Drive Train'!$F$15)/AG$6*ABS(AG101)</f>
        <v>0</v>
      </c>
      <c r="BD101" s="36">
        <f>MD101*12*60/(PI() * 'Drive Train'!$F$15)/AH$6*ABS(AH101)</f>
        <v>0</v>
      </c>
      <c r="BE101" s="36">
        <f>ME101*12*60/(PI() * 'Drive Train'!$F$15)/AI$6*ABS(AI101)</f>
        <v>0</v>
      </c>
      <c r="BF101" s="36">
        <f>MF101*12*60/(PI() * 'Drive Train'!$F$15)/AJ$6*ABS(AJ101)</f>
        <v>0</v>
      </c>
      <c r="BG101" s="36">
        <f>MG101*12*60/(PI() * 'Drive Train'!$F$15)/AK$6*ABS(AK101)</f>
        <v>0</v>
      </c>
      <c r="BH101" s="36">
        <f>MH101*12*60/(PI() * 'Drive Train'!$F$15)/AL$6*ABS(AL101)</f>
        <v>0</v>
      </c>
      <c r="BI101" s="36">
        <f>MI101*12*60/(PI() * 'Drive Train'!$F$15)/AM$6*ABS(AM101)</f>
        <v>0</v>
      </c>
      <c r="BJ101" s="47">
        <f t="shared" si="455"/>
        <v>3.7200000000000024</v>
      </c>
      <c r="BK101" s="2">
        <f>IF(OR(KS100=1,AND($C$37=Motors!$C$32,OY100=1)),0,IF(NG101=0,-(CG100+$C$15)/($C$14-$C$15)*$C$12,($C$11*S101-AO101)/($C$11*S101)*$C$12*S101))</f>
        <v>0</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v>
      </c>
      <c r="BQ101" s="2">
        <f>IF(OR(KY100=1,AND($C$37=Motors!$C$32,PE100=1)),0,IF(NM101=0,-(CM100+$C$15)/($C$14-$C$15)*$C$12,($C$11*Y101-AU101)/($C$11*Y101)*$C$12*Y101))</f>
        <v>0</v>
      </c>
      <c r="BR101" s="2">
        <f>IF(OR(KZ100=1,AND($C$37=Motors!$C$32,PF100=1)),0,IF(NN101=0,-(CN100+$C$15)/($C$14-$C$15)*$C$12,($C$11*Z101-AV101)/($C$11*Z101)*$C$12*Z101))</f>
        <v>0</v>
      </c>
      <c r="BS101" s="2">
        <f>IF(OR(LA100=1,AND($C$37=Motors!$C$32,PG100=1)),0,IF(NO101=0,-(CO100+$C$15)/($C$14-$C$15)*$C$12,($C$11*AA101-AW101)/($C$11*AA101)*$C$12*AA101))</f>
        <v>0</v>
      </c>
      <c r="BT101" s="2">
        <f>IF(OR(LB100=1,AND($C$37=Motors!$C$32,PH100=1)),0,IF(NP101=0,-(CP100+$C$15)/($C$14-$C$15)*$C$12,($C$11*AB101-AX101)/($C$11*AB101)*$C$12*AB101))</f>
        <v>0</v>
      </c>
      <c r="BU101" s="2">
        <f>IF(OR(LC100=1,AND($C$37=Motors!$C$32,PI100=1)),0,IF(NQ101=0,-(CQ100+$C$15)/($C$14-$C$15)*$C$12,($C$11*AC101-AY101)/($C$11*AC101)*$C$12*AC101))</f>
        <v>0</v>
      </c>
      <c r="BV101" s="2">
        <f>IF(OR(LD100=1,AND($C$37=Motors!$C$32,PJ100=1)),0,IF(NR101=0,-(CR100+$C$15)/($C$14-$C$15)*$C$12,($C$11*AD101-AZ101)/($C$11*AD101)*$C$12*AD101))</f>
        <v>0</v>
      </c>
      <c r="BW101" s="2">
        <f>IF(OR(LE100=1,AND($C$37=Motors!$C$32,PK100=1)),0,IF(NS101=0,-(CS100+$C$15)/($C$14-$C$15)*$C$12,($C$11*AE101-BA101)/($C$11*AE101)*$C$12*AE101))</f>
        <v>0</v>
      </c>
      <c r="BX101" s="2">
        <f>IF(OR(LF100=1,AND($C$37=Motors!$C$32,PL100=1)),0,IF(NT101=0,-(CT100+$C$15)/($C$14-$C$15)*$C$12,($C$11*AF101-BB101)/($C$11*AF101)*$C$12*AF101))</f>
        <v>0</v>
      </c>
      <c r="BY101" s="2">
        <f>IF(OR(LG100=1,AND($C$37=Motors!$C$32,PM100=1)),0,IF(NU101=0,-(CU100+$C$15)/($C$14-$C$15)*$C$12,($C$11*AG101-BC101)/($C$11*AG101)*$C$12*AG101))</f>
        <v>0</v>
      </c>
      <c r="BZ101" s="2">
        <f>IF(OR(LH100=1,AND($C$37=Motors!$C$32,PN100=1)),0,IF(NV101=0,-(CV100+$C$15)/($C$14-$C$15)*$C$12,($C$11*AH101-BD101)/($C$11*AH101)*$C$12*AH101))</f>
        <v>0</v>
      </c>
      <c r="CA101" s="2">
        <f>IF(OR(LI100=1,AND($C$37=Motors!$C$32,PO100=1)),0,IF(NW101=0,-(CW100+$C$15)/($C$14-$C$15)*$C$12,($C$11*AI101-BE101)/($C$11*AI101)*$C$12*AI101))</f>
        <v>0</v>
      </c>
      <c r="CB101" s="2">
        <f>IF(OR(LJ100=1,AND($C$37=Motors!$C$32,PP100=1)),0,IF(NX101=0,-(CX100+$C$15)/($C$14-$C$15)*$C$12,($C$11*AJ101-BF101)/($C$11*AJ101)*$C$12*AJ101))</f>
        <v>0</v>
      </c>
      <c r="CC101" s="2">
        <f>IF(OR(LK100=1,AND($C$37=Motors!$C$32,PQ100=1)),0,IF(NY101=0,-(CY100+$C$15)/($C$14-$C$15)*$C$12,($C$11*AK101-BG101)/($C$11*AK101)*$C$12*AK101))</f>
        <v>0</v>
      </c>
      <c r="CD101" s="2">
        <f>IF(OR(LL100=1,AND($C$37=Motors!$C$32,PR100=1)),0,IF(NZ101=0,-(CZ100+$C$15)/($C$14-$C$15)*$C$12,($C$11*AL101-BH101)/($C$11*AL101)*$C$12*AL101))</f>
        <v>0</v>
      </c>
      <c r="CE101" s="2">
        <f>IF(OR(LM100=1,AND($C$37=Motors!$C$32,PS100=1)),0,IF(OA101=0,-(DA100+$C$15)/($C$14-$C$15)*$C$12,($C$11*AM101-BI101)/($C$11*AM101)*$C$12*AM101))</f>
        <v>0</v>
      </c>
      <c r="CF101" s="47">
        <f t="shared" si="456"/>
        <v>3.7200000000000024</v>
      </c>
      <c r="CG101" s="43">
        <f>IF(AND(KS100=1,OY100=1),0,ABS(BK101/$C$12*($C$14-$C$15)+$C$15) *'Drive Train'!$AA$49 + CG100*(1-'Drive Train'!$AA$49))</f>
        <v>0</v>
      </c>
      <c r="CH101" s="43">
        <f>IF(AND(KT100=1,OZ100=1),0,ABS(BL101/$C$12*($C$14-$C$15)+$C$15) *'Drive Train'!$AA$49 + CH100*(1-'Drive Train'!$AA$49))</f>
        <v>0</v>
      </c>
      <c r="CI101" s="43">
        <f>IF(AND(KU100=1,PA100=1),0,ABS(BM101/$C$12*($C$14-$C$15)+$C$15) *'Drive Train'!$AA$49 + CI100*(1-'Drive Train'!$AA$49))</f>
        <v>0</v>
      </c>
      <c r="CJ101" s="43">
        <f>IF(AND(KV100=1,PB100=1),0,ABS(BN101/$C$12*($C$14-$C$15)+$C$15) *'Drive Train'!$AA$49 + CJ100*(1-'Drive Train'!$AA$49))</f>
        <v>0</v>
      </c>
      <c r="CK101" s="43">
        <f>IF(AND(KW100=1,PC100=1),0,ABS(BO101/$C$12*($C$14-$C$15)+$C$15) *'Drive Train'!$AA$49 + CK100*(1-'Drive Train'!$AA$49))</f>
        <v>0</v>
      </c>
      <c r="CL101" s="43">
        <f>IF(AND(KX100=1,PD100=1),0,ABS(BP101/$C$12*($C$14-$C$15)+$C$15) *'Drive Train'!$AA$49 + CL100*(1-'Drive Train'!$AA$49))</f>
        <v>0</v>
      </c>
      <c r="CM101" s="43">
        <f>IF(AND(KY100=1,PE100=1),0,ABS(BQ101/$C$12*($C$14-$C$15)+$C$15) *'Drive Train'!$AA$49 + CM100*(1-'Drive Train'!$AA$49))</f>
        <v>0</v>
      </c>
      <c r="CN101" s="43">
        <f>IF(AND(KZ100=1,PF100=1),0,ABS(BR101/$C$12*($C$14-$C$15)+$C$15) *'Drive Train'!$AA$49 + CN100*(1-'Drive Train'!$AA$49))</f>
        <v>0</v>
      </c>
      <c r="CO101" s="43">
        <f>IF(AND(LA100=1,PG100=1),0,ABS(BS101/$C$12*($C$14-$C$15)+$C$15) *'Drive Train'!$AA$49 + CO100*(1-'Drive Train'!$AA$49))</f>
        <v>0</v>
      </c>
      <c r="CP101" s="43">
        <f>IF(AND(LB100=1,PH100=1),0,ABS(BT101/$C$12*($C$14-$C$15)+$C$15) *'Drive Train'!$AA$49 + CP100*(1-'Drive Train'!$AA$49))</f>
        <v>0</v>
      </c>
      <c r="CQ101" s="43">
        <f>IF(AND(LC100=1,PI100=1),0,ABS(BU101/$C$12*($C$14-$C$15)+$C$15) *'Drive Train'!$AA$49 + CQ100*(1-'Drive Train'!$AA$49))</f>
        <v>0</v>
      </c>
      <c r="CR101" s="43">
        <f>IF(AND(LD100=1,PJ100=1),0,ABS(BV101/$C$12*($C$14-$C$15)+$C$15) *'Drive Train'!$AA$49 + CR100*(1-'Drive Train'!$AA$49))</f>
        <v>0</v>
      </c>
      <c r="CS101" s="43">
        <f>IF(AND(LE100=1,PK100=1),0,ABS(BW101/$C$12*($C$14-$C$15)+$C$15) *'Drive Train'!$AA$49 + CS100*(1-'Drive Train'!$AA$49))</f>
        <v>0</v>
      </c>
      <c r="CT101" s="43">
        <f>IF(AND(LF100=1,PL100=1),0,ABS(BX101/$C$12*($C$14-$C$15)+$C$15) *'Drive Train'!$AA$49 + CT100*(1-'Drive Train'!$AA$49))</f>
        <v>0</v>
      </c>
      <c r="CU101" s="43">
        <f>IF(AND(LG100=1,PM100=1),0,ABS(BY101/$C$12*($C$14-$C$15)+$C$15) *'Drive Train'!$AA$49 + CU100*(1-'Drive Train'!$AA$49))</f>
        <v>0</v>
      </c>
      <c r="CV101" s="43">
        <f>IF(AND(LH100=1,PN100=1),0,ABS(BZ101/$C$12*($C$14-$C$15)+$C$15) *'Drive Train'!$AA$49 + CV100*(1-'Drive Train'!$AA$49))</f>
        <v>0</v>
      </c>
      <c r="CW101" s="43">
        <f>IF(AND(LI100=1,PO100=1),0,ABS(CA101/$C$12*($C$14-$C$15)+$C$15) *'Drive Train'!$AA$49 + CW100*(1-'Drive Train'!$AA$49))</f>
        <v>0</v>
      </c>
      <c r="CX101" s="43">
        <f>IF(AND(LJ100=1,PP100=1),0,ABS(CB101/$C$12*($C$14-$C$15)+$C$15) *'Drive Train'!$AA$49 + CX100*(1-'Drive Train'!$AA$49))</f>
        <v>0</v>
      </c>
      <c r="CY101" s="43">
        <f>IF(AND(LK100=1,PQ100=1),0,ABS(CC101/$C$12*($C$14-$C$15)+$C$15) *'Drive Train'!$AA$49 + CY100*(1-'Drive Train'!$AA$49))</f>
        <v>0</v>
      </c>
      <c r="CZ101" s="43">
        <f>IF(AND(LL100=1,PR100=1),0,ABS(CD101/$C$12*($C$14-$C$15)+$C$15) *'Drive Train'!$AA$49 + CZ100*(1-'Drive Train'!$AA$49))</f>
        <v>0</v>
      </c>
      <c r="DA101" s="43">
        <f>IF(AND(LM100=1,PS100=1),0,ABS(CE101/$C$12*($C$14-$C$15)+$C$15) *'Drive Train'!$AA$49 + DA100*(1-'Drive Train'!$AA$49))</f>
        <v>0</v>
      </c>
      <c r="DB101" s="47">
        <f t="shared" si="524"/>
        <v>3.7200000000000024</v>
      </c>
      <c r="DC101" s="43">
        <f t="shared" si="457"/>
        <v>0</v>
      </c>
      <c r="DD101" s="43">
        <f t="shared" si="458"/>
        <v>0</v>
      </c>
      <c r="DE101" s="43">
        <f t="shared" si="459"/>
        <v>0</v>
      </c>
      <c r="DF101" s="43">
        <f t="shared" si="460"/>
        <v>0</v>
      </c>
      <c r="DG101" s="43">
        <f t="shared" si="461"/>
        <v>0</v>
      </c>
      <c r="DH101" s="43">
        <f t="shared" si="462"/>
        <v>0</v>
      </c>
      <c r="DI101" s="43">
        <f t="shared" si="463"/>
        <v>0</v>
      </c>
      <c r="DJ101" s="43">
        <f t="shared" si="464"/>
        <v>0</v>
      </c>
      <c r="DK101" s="43">
        <f t="shared" si="465"/>
        <v>0</v>
      </c>
      <c r="DL101" s="43">
        <f t="shared" si="466"/>
        <v>0</v>
      </c>
      <c r="DM101" s="43">
        <f t="shared" si="467"/>
        <v>0</v>
      </c>
      <c r="DN101" s="43">
        <f t="shared" si="468"/>
        <v>0</v>
      </c>
      <c r="DO101" s="43">
        <f t="shared" si="469"/>
        <v>0</v>
      </c>
      <c r="DP101" s="43">
        <f t="shared" si="470"/>
        <v>0</v>
      </c>
      <c r="DQ101" s="43">
        <f t="shared" si="471"/>
        <v>0</v>
      </c>
      <c r="DR101" s="43">
        <f t="shared" si="472"/>
        <v>0</v>
      </c>
      <c r="DS101" s="43">
        <f t="shared" si="473"/>
        <v>0</v>
      </c>
      <c r="DT101" s="43">
        <f t="shared" si="474"/>
        <v>0</v>
      </c>
      <c r="DU101" s="43">
        <f t="shared" si="475"/>
        <v>0</v>
      </c>
      <c r="DV101" s="43">
        <f t="shared" si="476"/>
        <v>0</v>
      </c>
      <c r="DW101" s="43">
        <f t="shared" si="477"/>
        <v>0</v>
      </c>
      <c r="DX101" s="47">
        <f t="shared" si="525"/>
        <v>3.7200000000000024</v>
      </c>
      <c r="DY101" s="2">
        <f>IF(OY101=0,($C$23/0.4536*IF(ISNA(MK100),'Drive Train'!$F$16,'Drive Train'!$F$17)*4.448*$C$24*S$6)*SIGN(BK101),BK101)</f>
        <v>0</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0</v>
      </c>
      <c r="EE101" s="2">
        <f>IF(PE101=0,($C$23/0.4536*IF(ISNA(MQ100),'Drive Train'!$F$16,'Drive Train'!$F$17)*4.448*$C$24*$C$21*Y$6)*SIGN(BQ101),BQ101)</f>
        <v>0</v>
      </c>
      <c r="EF101" s="2">
        <f>IF(PF101=0,($C$23/0.4536*IF(ISNA(MR100),'Drive Train'!$F$16,'Drive Train'!$F$17)*4.448*$C$24*$C$21*Z$6)*SIGN(BR101),BR101)</f>
        <v>0</v>
      </c>
      <c r="EG101" s="2">
        <f>IF(PG101=0,($C$23/0.4536*IF(ISNA(MS100),'Drive Train'!$F$16,'Drive Train'!$F$17)*4.448*$C$24*$C$21*AA$6)*SIGN(BS101),BS101)</f>
        <v>0</v>
      </c>
      <c r="EH101" s="2">
        <f>IF(PH101=0,($C$23/0.4536*IF(ISNA(MT100),'Drive Train'!$F$16,'Drive Train'!$F$17)*4.448*$C$24*$C$21*AB$6)*SIGN(BT101),BT101)</f>
        <v>0</v>
      </c>
      <c r="EI101" s="2">
        <f>IF(PI101=0,($C$23/0.4536*IF(ISNA(MU100),'Drive Train'!$F$16,'Drive Train'!$F$17)*4.448*$C$24*$C$21*AC$6)*SIGN(BU101),BU101)</f>
        <v>0</v>
      </c>
      <c r="EJ101" s="2">
        <f>IF(PJ101=0,($C$23/0.4536*IF(ISNA(MV100),'Drive Train'!$F$16,'Drive Train'!$F$17)*4.448*$C$24*$C$21*AD$6)*SIGN(BV101),BV101)</f>
        <v>0</v>
      </c>
      <c r="EK101" s="2">
        <f>IF(PK101=0,($C$23/0.4536*IF(ISNA(MW100),'Drive Train'!$F$16,'Drive Train'!$F$17)*4.448*$C$24*$C$21*AE$6)*SIGN(BW101),BW101)</f>
        <v>0</v>
      </c>
      <c r="EL101" s="2">
        <f>IF(PL101=0,($C$23/0.4536*IF(ISNA(MX100),'Drive Train'!$F$16,'Drive Train'!$F$17)*4.448*$C$24*$C$21*AF$6)*SIGN(BX101),BX101)</f>
        <v>0</v>
      </c>
      <c r="EM101" s="2">
        <f>IF(PM101=0,($C$23/0.4536*IF(ISNA(MY100),'Drive Train'!$F$16,'Drive Train'!$F$17)*4.448*$C$24*$C$21*AG$6)*SIGN(BY101),BY101)</f>
        <v>0</v>
      </c>
      <c r="EN101" s="2">
        <f>IF(PN101=0,($C$23/0.4536*IF(ISNA(MZ100),'Drive Train'!$F$16,'Drive Train'!$F$17)*4.448*$C$24*$C$21*AH$6)*SIGN(BZ101),BZ101)</f>
        <v>0</v>
      </c>
      <c r="EO101" s="2">
        <f>IF(PO101=0,($C$23/0.4536*IF(ISNA(NA100),'Drive Train'!$F$16,'Drive Train'!$F$17)*4.448*$C$24*$C$21*AI$6)*SIGN(CA101),CA101)</f>
        <v>0</v>
      </c>
      <c r="EP101" s="2">
        <f>IF(PP101=0,($C$23/0.4536*IF(ISNA(NB100),'Drive Train'!$F$16,'Drive Train'!$F$17)*4.448*$C$24*$C$21*AJ$6)*SIGN(CB101),CB101)</f>
        <v>0</v>
      </c>
      <c r="EQ101" s="2">
        <f>IF(PQ101=0,($C$23/0.4536*IF(ISNA(NC100),'Drive Train'!$F$16,'Drive Train'!$F$17)*4.448*$C$24*$C$21*AK$6)*SIGN(CC101),CC101)</f>
        <v>0</v>
      </c>
      <c r="ER101" s="2">
        <f>IF(PR101=0,($C$23/0.4536*IF(ISNA(ND100),'Drive Train'!$F$16,'Drive Train'!$F$17)*4.448*$C$24*$C$21*AL$6)*SIGN(CD101),CD101)</f>
        <v>0</v>
      </c>
      <c r="ES101" s="2">
        <f>IF(PS101=0,($C$23/0.4536*IF(ISNA(NE100),'Drive Train'!$F$16,'Drive Train'!$F$17)*4.448*$C$24*$C$21*AM$6)*SIGN(CE101),CE101)</f>
        <v>0</v>
      </c>
      <c r="ET101" s="47">
        <f t="shared" si="478"/>
        <v>3.7200000000000024</v>
      </c>
      <c r="EU101" s="2">
        <f>MAX(MIN(IF(AND(OY100=1,NG101&lt;0),-1,1)*(DC101-$C$15)/($C$14-$C$15)*$C$12*$C$21-$C$33*LO101/AO$6 -  OY100*$C$33/$C$21,DY100/$C$19),MAX(EU$8:EU100)*-1)</f>
        <v>-0.84420937587075306</v>
      </c>
      <c r="EV101" s="2">
        <f>MAX(MIN(IF(AND(OZ100=1,NH101&lt;0),-1,1)*(DD101-$C$15)/($C$14-$C$15)*$C$12*$C$21-$C$33*LP101/AP$6 -  OZ100*$C$33/$C$21,DZ100/$C$19),MAX(EV$8:EV100)*-1)</f>
        <v>-0.84420937587075306</v>
      </c>
      <c r="EW101" s="2">
        <f>MAX(MIN(IF(AND(PA100=1,NI101&lt;0),-1,1)*(DE101-$C$15)/($C$14-$C$15)*$C$12*$C$21-$C$33*LQ101/AQ$6 -  PA100*$C$33/$C$21,EA100/$C$19),MAX(EW$8:EW100)*-1)</f>
        <v>-0.84420937587075306</v>
      </c>
      <c r="EX101" s="2">
        <f>MAX(MIN(IF(AND(PB100=1,NJ101&lt;0),-1,1)*(DF101-$C$15)/($C$14-$C$15)*$C$12*$C$21-$C$33*LR101/AR$6 -  PB100*$C$33/$C$21,EB100/$C$19),MAX(EX$8:EX100)*-1)</f>
        <v>-0.84420937587075306</v>
      </c>
      <c r="EY101" s="2">
        <f>MAX(MIN(IF(AND(PC100=1,NK101&lt;0),-1,1)*(DG101-$C$15)/($C$14-$C$15)*$C$12*$C$21-$C$33*LS101/AS$6 -  PC100*$C$33/$C$21,EC100/$C$19),MAX(EY$8:EY100)*-1)</f>
        <v>-0.84420937587075306</v>
      </c>
      <c r="EZ101" s="2">
        <f>MAX(MIN(IF(AND(PD100=1,NL101&lt;0),-1,1)*(DH101-$C$15)/($C$14-$C$15)*$C$12*$C$21-$C$33*LT101/AT$6 -  PD100*$C$33/$C$21,ED100/$C$19),MAX(EZ$8:EZ100)*-1)</f>
        <v>-0.84420937587075306</v>
      </c>
      <c r="FA101" s="2">
        <f>MAX(MIN(IF(AND(PE100=1,NM101&lt;0),-1,1)*(DI101-$C$15)/($C$14-$C$15)*$C$12*$C$21-$C$33*LU101/AU$6 -  PE100*$C$33/$C$21,EE100/$C$19),MAX(FA$8:FA100)*-1)</f>
        <v>-0.84420937587075306</v>
      </c>
      <c r="FB101" s="2">
        <f>MAX(MIN(IF(AND(PF100=1,NN101&lt;0),-1,1)*(DJ101-$C$15)/($C$14-$C$15)*$C$12*$C$21-$C$33*LV101/AV$6 -  PF100*$C$33/$C$21,EF100/$C$19),MAX(FB$8:FB100)*-1)</f>
        <v>-0.84420937587075306</v>
      </c>
      <c r="FC101" s="2">
        <f>MAX(MIN(IF(AND(PG100=1,NO101&lt;0),-1,1)*(DK101-$C$15)/($C$14-$C$15)*$C$12*$C$21-$C$33*LW101/AW$6 -  PG100*$C$33/$C$21,EG100/$C$19),MAX(FC$8:FC100)*-1)</f>
        <v>-0.82444281081081083</v>
      </c>
      <c r="FD101" s="2">
        <f>MAX(MIN(IF(AND(PH100=1,NP101&lt;0),-1,1)*(DL101-$C$15)/($C$14-$C$15)*$C$12*$C$21-$C$33*LX101/AX$6 -  PH100*$C$33/$C$21,EH100/$C$19),MAX(FD$8:FD100)*-1)</f>
        <v>-0.74400936585365862</v>
      </c>
      <c r="FE101" s="2">
        <f>MAX(MIN(IF(AND(PI100=1,NQ101&lt;0),-1,1)*(DM101-$C$15)/($C$14-$C$15)*$C$12*$C$21-$C$33*LY101/AY$6 -  PI100*$C$33/$C$21,EI100/$C$19),MAX(FE$8:FE100)*-1)</f>
        <v>-0.6778751999999999</v>
      </c>
      <c r="FF101" s="2">
        <f>MAX(MIN(IF(AND(PJ100=1,NR101&lt;0),-1,1)*(DN101-$C$15)/($C$14-$C$15)*$C$12*$C$21-$C$33*LZ101/AZ$6 -  PJ100*$C$33/$C$21,EJ100/$C$19),MAX(FF$8:FF100)*-1)</f>
        <v>-0.36771041517476449</v>
      </c>
      <c r="FG101" s="2">
        <f>MAX(MIN(IF(AND(PK100=1,NS101&lt;0),-1,1)*(DO101-$C$15)/($C$14-$C$15)*$C$12*$C$21-$C$33*MA101/BA$6 -  PK100*$C$33/$C$21,EK100/$C$19),MAX(FG$8:FG100)*-1)</f>
        <v>-0.4460383340531891</v>
      </c>
      <c r="FH101" s="2">
        <f>MAX(MIN(IF(AND(PL100=1,NT101&lt;0),-1,1)*(DP101-$C$15)/($C$14-$C$15)*$C$12*$C$21-$C$33*MB101/BB$6 -  PL100*$C$33/$C$21,EL100/$C$19),MAX(FH$8:FH100)*-1)</f>
        <v>-0.52436625293161376</v>
      </c>
      <c r="FI101" s="2">
        <f>MAX(MIN(IF(AND(PM100=1,NU101&lt;0),-1,1)*(DQ101-$C$15)/($C$14-$C$15)*$C$12*$C$21-$C$33*MC101/BC$6 -  PM100*$C$33/$C$21,EM100/$C$19),MAX(FI$8:FI100)*-1)</f>
        <v>-0.60269417181003837</v>
      </c>
      <c r="FJ101" s="2">
        <f>MAX(MIN(IF(AND(PN100=1,NV101&lt;0),-1,1)*(DR101-$C$15)/($C$14-$C$15)*$C$12*$C$21-$C$33*MD101/BD$6 -  PN100*$C$33/$C$21,EN100/$C$19),MAX(FJ$8:FJ100)*-1)</f>
        <v>-0.68102209068846309</v>
      </c>
      <c r="FK101" s="2">
        <f>MAX(MIN(IF(AND(PO100=1,NW101&lt;0),-1,1)*(DS101-$C$15)/($C$14-$C$15)*$C$12*$C$21-$C$33*ME101/BE$6 -  PO100*$C$33/$C$21,EO100/$C$19),MAX(FK$8:FK100)*-1)</f>
        <v>-0.7593500095668877</v>
      </c>
      <c r="FL101" s="2">
        <f>MAX(MIN(IF(AND(PP100=1,NX101&lt;0),-1,1)*(DT101-$C$15)/($C$14-$C$15)*$C$12*$C$21-$C$33*MF101/BF$6 -  PP100*$C$33/$C$21,EP100/$C$19),MAX(FL$8:FL100)*-1)</f>
        <v>-0.8376779284453123</v>
      </c>
      <c r="FM101" s="2">
        <f>MAX(MIN(IF(AND(PQ100=1,NY101&lt;0),-1,1)*(DU101-$C$15)/($C$14-$C$15)*$C$12*$C$21-$C$33*MG101/BG$6 -  PQ100*$C$33/$C$21,EQ100/$C$19),MAX(FM$8:FM100)*-1)</f>
        <v>-0.84420937587075306</v>
      </c>
      <c r="FN101" s="2">
        <f>MAX(MIN(IF(AND(PR100=1,NZ101&lt;0),-1,1)*(DV101-$C$15)/($C$14-$C$15)*$C$12*$C$21-$C$33*MH101/BH$6 -  PR100*$C$33/$C$21,ER100/$C$19),MAX(FN$8:FN100)*-1)</f>
        <v>-0.84420937587075306</v>
      </c>
      <c r="FO101" s="2">
        <f>MAX(MIN(IF(AND(PS100=1,OA101&lt;0),-1,1)*(DW101-$C$15)/($C$14-$C$15)*$C$12*$C$21-$C$33*MI101/BI$6 -  PS100*$C$33/$C$21,ES100/$C$19),MAX(FO$8:FO100)*-1)</f>
        <v>-0.84420937587075306</v>
      </c>
      <c r="FP101" s="47">
        <f t="shared" si="526"/>
        <v>3.7200000000000024</v>
      </c>
      <c r="FQ101" s="43">
        <f t="shared" si="527"/>
        <v>0</v>
      </c>
      <c r="FR101" s="43">
        <f t="shared" si="528"/>
        <v>0</v>
      </c>
      <c r="FS101" s="43">
        <f t="shared" si="529"/>
        <v>0</v>
      </c>
      <c r="FT101" s="43">
        <f t="shared" si="530"/>
        <v>0</v>
      </c>
      <c r="FU101" s="43">
        <f t="shared" si="531"/>
        <v>0</v>
      </c>
      <c r="FV101" s="43">
        <f t="shared" si="532"/>
        <v>0</v>
      </c>
      <c r="FW101" s="43">
        <f t="shared" si="533"/>
        <v>0</v>
      </c>
      <c r="FX101" s="43">
        <f t="shared" si="534"/>
        <v>0</v>
      </c>
      <c r="FY101" s="43">
        <f t="shared" si="535"/>
        <v>0</v>
      </c>
      <c r="FZ101" s="43">
        <f t="shared" si="536"/>
        <v>0</v>
      </c>
      <c r="GA101" s="43">
        <f t="shared" si="537"/>
        <v>0</v>
      </c>
      <c r="GB101" s="43">
        <f t="shared" si="538"/>
        <v>0</v>
      </c>
      <c r="GC101" s="43">
        <f t="shared" si="539"/>
        <v>0</v>
      </c>
      <c r="GD101" s="43">
        <f t="shared" si="540"/>
        <v>0</v>
      </c>
      <c r="GE101" s="43">
        <f t="shared" si="541"/>
        <v>0</v>
      </c>
      <c r="GF101" s="43">
        <f t="shared" si="542"/>
        <v>0</v>
      </c>
      <c r="GG101" s="43">
        <f t="shared" si="543"/>
        <v>0</v>
      </c>
      <c r="GH101" s="43">
        <f t="shared" si="544"/>
        <v>0</v>
      </c>
      <c r="GI101" s="43">
        <f t="shared" si="545"/>
        <v>0</v>
      </c>
      <c r="GJ101" s="43">
        <f t="shared" si="546"/>
        <v>0</v>
      </c>
      <c r="GK101" s="43">
        <f t="shared" si="547"/>
        <v>0</v>
      </c>
      <c r="GL101" s="47">
        <f t="shared" si="548"/>
        <v>3.7200000000000024</v>
      </c>
      <c r="GM101" s="43">
        <f t="shared" si="479"/>
        <v>0</v>
      </c>
      <c r="GN101" s="43">
        <f t="shared" si="480"/>
        <v>0</v>
      </c>
      <c r="GO101" s="43">
        <f t="shared" si="481"/>
        <v>0</v>
      </c>
      <c r="GP101" s="43">
        <f t="shared" si="482"/>
        <v>0</v>
      </c>
      <c r="GQ101" s="43">
        <f t="shared" si="483"/>
        <v>0</v>
      </c>
      <c r="GR101" s="43">
        <f t="shared" si="484"/>
        <v>0</v>
      </c>
      <c r="GS101" s="43">
        <f t="shared" si="485"/>
        <v>0</v>
      </c>
      <c r="GT101" s="43">
        <f t="shared" si="486"/>
        <v>0</v>
      </c>
      <c r="GU101" s="43">
        <f t="shared" si="487"/>
        <v>0</v>
      </c>
      <c r="GV101" s="43">
        <f t="shared" si="488"/>
        <v>0</v>
      </c>
      <c r="GW101" s="43">
        <f t="shared" si="489"/>
        <v>0</v>
      </c>
      <c r="GX101" s="43">
        <f t="shared" si="490"/>
        <v>0</v>
      </c>
      <c r="GY101" s="43">
        <f t="shared" si="491"/>
        <v>0</v>
      </c>
      <c r="GZ101" s="43">
        <f t="shared" si="492"/>
        <v>0</v>
      </c>
      <c r="HA101" s="43">
        <f t="shared" si="493"/>
        <v>0</v>
      </c>
      <c r="HB101" s="43">
        <f t="shared" si="494"/>
        <v>0</v>
      </c>
      <c r="HC101" s="43">
        <f t="shared" si="495"/>
        <v>0</v>
      </c>
      <c r="HD101" s="43">
        <f t="shared" si="496"/>
        <v>0</v>
      </c>
      <c r="HE101" s="43">
        <f t="shared" si="497"/>
        <v>0</v>
      </c>
      <c r="HF101" s="43">
        <f t="shared" si="498"/>
        <v>0</v>
      </c>
      <c r="HG101" s="43">
        <f t="shared" si="499"/>
        <v>0</v>
      </c>
      <c r="HH101" s="47">
        <f t="shared" si="549"/>
        <v>3.7200000000000024</v>
      </c>
      <c r="HI101" s="43">
        <f t="shared" si="550"/>
        <v>0</v>
      </c>
      <c r="HJ101" s="43">
        <f t="shared" si="551"/>
        <v>0</v>
      </c>
      <c r="HK101" s="43">
        <f t="shared" si="552"/>
        <v>0</v>
      </c>
      <c r="HL101" s="43">
        <f t="shared" si="553"/>
        <v>0</v>
      </c>
      <c r="HM101" s="43">
        <f t="shared" si="554"/>
        <v>0</v>
      </c>
      <c r="HN101" s="43">
        <f t="shared" si="555"/>
        <v>0</v>
      </c>
      <c r="HO101" s="43">
        <f t="shared" si="556"/>
        <v>0</v>
      </c>
      <c r="HP101" s="43">
        <f t="shared" si="557"/>
        <v>0</v>
      </c>
      <c r="HQ101" s="43">
        <f t="shared" si="558"/>
        <v>0</v>
      </c>
      <c r="HR101" s="43">
        <f t="shared" si="559"/>
        <v>0</v>
      </c>
      <c r="HS101" s="43">
        <f t="shared" si="560"/>
        <v>0</v>
      </c>
      <c r="HT101" s="43">
        <f t="shared" si="561"/>
        <v>0</v>
      </c>
      <c r="HU101" s="43">
        <f t="shared" si="562"/>
        <v>0</v>
      </c>
      <c r="HV101" s="43">
        <f t="shared" si="563"/>
        <v>0</v>
      </c>
      <c r="HW101" s="43">
        <f t="shared" si="564"/>
        <v>0</v>
      </c>
      <c r="HX101" s="43">
        <f t="shared" si="565"/>
        <v>0</v>
      </c>
      <c r="HY101" s="43">
        <f t="shared" si="566"/>
        <v>0</v>
      </c>
      <c r="HZ101" s="43">
        <f t="shared" si="567"/>
        <v>0</v>
      </c>
      <c r="IA101" s="43">
        <f t="shared" si="568"/>
        <v>0</v>
      </c>
      <c r="IB101" s="43">
        <f t="shared" si="569"/>
        <v>0</v>
      </c>
      <c r="IC101" s="43">
        <f t="shared" si="570"/>
        <v>0</v>
      </c>
      <c r="ID101" s="47">
        <f t="shared" si="571"/>
        <v>3.7200000000000024</v>
      </c>
      <c r="IE101" s="43">
        <f t="shared" si="572"/>
        <v>0</v>
      </c>
      <c r="IF101" s="43">
        <f t="shared" si="573"/>
        <v>0</v>
      </c>
      <c r="IG101" s="43">
        <f t="shared" si="574"/>
        <v>0</v>
      </c>
      <c r="IH101" s="43">
        <f t="shared" si="575"/>
        <v>0</v>
      </c>
      <c r="II101" s="43">
        <f t="shared" si="576"/>
        <v>0</v>
      </c>
      <c r="IJ101" s="43">
        <f t="shared" si="577"/>
        <v>0</v>
      </c>
      <c r="IK101" s="43">
        <f t="shared" si="578"/>
        <v>0</v>
      </c>
      <c r="IL101" s="43">
        <f t="shared" si="579"/>
        <v>0</v>
      </c>
      <c r="IM101" s="43">
        <f t="shared" si="580"/>
        <v>0</v>
      </c>
      <c r="IN101" s="43">
        <f t="shared" si="581"/>
        <v>0</v>
      </c>
      <c r="IO101" s="43">
        <f t="shared" si="582"/>
        <v>0</v>
      </c>
      <c r="IP101" s="43">
        <f t="shared" si="583"/>
        <v>0</v>
      </c>
      <c r="IQ101" s="43">
        <f t="shared" si="584"/>
        <v>0</v>
      </c>
      <c r="IR101" s="43">
        <f t="shared" si="585"/>
        <v>0</v>
      </c>
      <c r="IS101" s="43">
        <f t="shared" si="586"/>
        <v>0</v>
      </c>
      <c r="IT101" s="43">
        <f t="shared" si="587"/>
        <v>0</v>
      </c>
      <c r="IU101" s="43">
        <f t="shared" si="588"/>
        <v>0</v>
      </c>
      <c r="IV101" s="43">
        <f t="shared" si="589"/>
        <v>0</v>
      </c>
      <c r="IW101" s="43">
        <f t="shared" si="590"/>
        <v>0</v>
      </c>
      <c r="IX101" s="43">
        <f t="shared" si="591"/>
        <v>0</v>
      </c>
      <c r="IY101" s="43">
        <f t="shared" si="592"/>
        <v>0</v>
      </c>
      <c r="IZ101" s="47">
        <f t="shared" si="593"/>
        <v>3.7200000000000024</v>
      </c>
      <c r="JA101" s="43" t="e">
        <f t="shared" si="690"/>
        <v>#N/A</v>
      </c>
      <c r="JB101" s="43" t="e">
        <f t="shared" si="691"/>
        <v>#N/A</v>
      </c>
      <c r="JC101" s="43" t="e">
        <f t="shared" si="692"/>
        <v>#N/A</v>
      </c>
      <c r="JD101" s="43" t="e">
        <f t="shared" si="693"/>
        <v>#N/A</v>
      </c>
      <c r="JE101" s="43" t="e">
        <f t="shared" si="694"/>
        <v>#N/A</v>
      </c>
      <c r="JF101" s="43" t="e">
        <f t="shared" si="695"/>
        <v>#N/A</v>
      </c>
      <c r="JG101" s="43" t="e">
        <f t="shared" si="696"/>
        <v>#N/A</v>
      </c>
      <c r="JH101" s="43" t="e">
        <f t="shared" si="697"/>
        <v>#N/A</v>
      </c>
      <c r="JI101" s="43" t="e">
        <f t="shared" si="698"/>
        <v>#N/A</v>
      </c>
      <c r="JJ101" s="43" t="e">
        <f t="shared" si="699"/>
        <v>#N/A</v>
      </c>
      <c r="JK101" s="43" t="e">
        <f t="shared" si="700"/>
        <v>#N/A</v>
      </c>
      <c r="JL101" s="43" t="e">
        <f t="shared" si="701"/>
        <v>#N/A</v>
      </c>
      <c r="JM101" s="43" t="e">
        <f t="shared" si="702"/>
        <v>#N/A</v>
      </c>
      <c r="JN101" s="43" t="e">
        <f t="shared" si="703"/>
        <v>#N/A</v>
      </c>
      <c r="JO101" s="43" t="e">
        <f t="shared" si="704"/>
        <v>#N/A</v>
      </c>
      <c r="JP101" s="43" t="e">
        <f t="shared" si="705"/>
        <v>#N/A</v>
      </c>
      <c r="JQ101" s="43" t="e">
        <f t="shared" si="706"/>
        <v>#N/A</v>
      </c>
      <c r="JR101" s="43" t="e">
        <f t="shared" si="707"/>
        <v>#N/A</v>
      </c>
      <c r="JS101" s="43" t="e">
        <f t="shared" si="708"/>
        <v>#N/A</v>
      </c>
      <c r="JT101" s="43" t="e">
        <f t="shared" si="709"/>
        <v>#N/A</v>
      </c>
      <c r="JU101" s="43" t="e">
        <f t="shared" si="710"/>
        <v>#N/A</v>
      </c>
      <c r="JV101" s="47">
        <f t="shared" si="594"/>
        <v>3.7200000000000024</v>
      </c>
      <c r="JW101" s="36">
        <f t="shared" si="595"/>
        <v>0</v>
      </c>
      <c r="JX101" s="36">
        <f t="shared" si="596"/>
        <v>0</v>
      </c>
      <c r="JY101" s="36">
        <f t="shared" si="597"/>
        <v>0</v>
      </c>
      <c r="JZ101" s="36">
        <f t="shared" si="598"/>
        <v>0</v>
      </c>
      <c r="KA101" s="36">
        <f t="shared" si="599"/>
        <v>0</v>
      </c>
      <c r="KB101" s="36">
        <f t="shared" si="600"/>
        <v>0</v>
      </c>
      <c r="KC101" s="36">
        <f t="shared" si="601"/>
        <v>0</v>
      </c>
      <c r="KD101" s="36">
        <f t="shared" si="602"/>
        <v>0</v>
      </c>
      <c r="KE101" s="36">
        <f t="shared" si="603"/>
        <v>0</v>
      </c>
      <c r="KF101" s="36">
        <f t="shared" si="604"/>
        <v>0</v>
      </c>
      <c r="KG101" s="36">
        <f t="shared" si="605"/>
        <v>0</v>
      </c>
      <c r="KH101" s="36">
        <f t="shared" si="606"/>
        <v>0</v>
      </c>
      <c r="KI101" s="36">
        <f t="shared" si="607"/>
        <v>0</v>
      </c>
      <c r="KJ101" s="36">
        <f t="shared" si="608"/>
        <v>0</v>
      </c>
      <c r="KK101" s="36">
        <f t="shared" si="609"/>
        <v>0</v>
      </c>
      <c r="KL101" s="36">
        <f t="shared" si="610"/>
        <v>0</v>
      </c>
      <c r="KM101" s="36">
        <f t="shared" si="611"/>
        <v>0</v>
      </c>
      <c r="KN101" s="36">
        <f t="shared" si="612"/>
        <v>0</v>
      </c>
      <c r="KO101" s="36">
        <f t="shared" si="613"/>
        <v>0</v>
      </c>
      <c r="KP101" s="36">
        <f t="shared" si="614"/>
        <v>0</v>
      </c>
      <c r="KQ101" s="36">
        <f t="shared" si="615"/>
        <v>0</v>
      </c>
      <c r="KR101" s="47">
        <f t="shared" si="616"/>
        <v>3.7200000000000024</v>
      </c>
      <c r="KS101" s="1">
        <f t="shared" si="617"/>
        <v>1</v>
      </c>
      <c r="KT101" s="1">
        <f t="shared" si="618"/>
        <v>1</v>
      </c>
      <c r="KU101" s="1">
        <f t="shared" si="619"/>
        <v>1</v>
      </c>
      <c r="KV101" s="1">
        <f t="shared" si="620"/>
        <v>1</v>
      </c>
      <c r="KW101" s="1">
        <f t="shared" si="621"/>
        <v>1</v>
      </c>
      <c r="KX101" s="1">
        <f t="shared" si="622"/>
        <v>1</v>
      </c>
      <c r="KY101" s="1">
        <f t="shared" si="623"/>
        <v>1</v>
      </c>
      <c r="KZ101" s="1">
        <f t="shared" si="624"/>
        <v>1</v>
      </c>
      <c r="LA101" s="1">
        <f t="shared" si="625"/>
        <v>1</v>
      </c>
      <c r="LB101" s="1">
        <f t="shared" si="626"/>
        <v>1</v>
      </c>
      <c r="LC101" s="1">
        <f t="shared" si="627"/>
        <v>1</v>
      </c>
      <c r="LD101" s="1">
        <f t="shared" si="628"/>
        <v>1</v>
      </c>
      <c r="LE101" s="1">
        <f t="shared" si="629"/>
        <v>1</v>
      </c>
      <c r="LF101" s="1">
        <f t="shared" si="630"/>
        <v>1</v>
      </c>
      <c r="LG101" s="1">
        <f t="shared" si="631"/>
        <v>1</v>
      </c>
      <c r="LH101" s="1">
        <f t="shared" si="632"/>
        <v>1</v>
      </c>
      <c r="LI101" s="1">
        <f t="shared" si="633"/>
        <v>1</v>
      </c>
      <c r="LJ101" s="1">
        <f t="shared" si="634"/>
        <v>1</v>
      </c>
      <c r="LK101" s="1">
        <f t="shared" si="635"/>
        <v>1</v>
      </c>
      <c r="LL101" s="1">
        <f t="shared" si="636"/>
        <v>1</v>
      </c>
      <c r="LM101" s="1">
        <f t="shared" si="637"/>
        <v>1</v>
      </c>
      <c r="LN101" s="47">
        <f t="shared" si="638"/>
        <v>3.7200000000000024</v>
      </c>
      <c r="LO101" s="43">
        <f t="shared" si="639"/>
        <v>0</v>
      </c>
      <c r="LP101" s="43">
        <f t="shared" si="640"/>
        <v>0</v>
      </c>
      <c r="LQ101" s="43">
        <f t="shared" si="641"/>
        <v>0</v>
      </c>
      <c r="LR101" s="43">
        <f t="shared" si="642"/>
        <v>0</v>
      </c>
      <c r="LS101" s="43">
        <f t="shared" si="643"/>
        <v>0</v>
      </c>
      <c r="LT101" s="43">
        <f t="shared" si="644"/>
        <v>0</v>
      </c>
      <c r="LU101" s="43">
        <f t="shared" si="645"/>
        <v>0</v>
      </c>
      <c r="LV101" s="43">
        <f t="shared" si="646"/>
        <v>0</v>
      </c>
      <c r="LW101" s="43">
        <f t="shared" si="647"/>
        <v>0</v>
      </c>
      <c r="LX101" s="43">
        <f t="shared" si="648"/>
        <v>0</v>
      </c>
      <c r="LY101" s="43">
        <f t="shared" si="649"/>
        <v>0</v>
      </c>
      <c r="LZ101" s="43">
        <f t="shared" si="650"/>
        <v>0</v>
      </c>
      <c r="MA101" s="43">
        <f t="shared" si="651"/>
        <v>0</v>
      </c>
      <c r="MB101" s="43">
        <f t="shared" si="652"/>
        <v>0</v>
      </c>
      <c r="MC101" s="43">
        <f t="shared" si="653"/>
        <v>0</v>
      </c>
      <c r="MD101" s="43">
        <f t="shared" si="654"/>
        <v>0</v>
      </c>
      <c r="ME101" s="43">
        <f t="shared" si="655"/>
        <v>0</v>
      </c>
      <c r="MF101" s="43">
        <f t="shared" si="656"/>
        <v>0</v>
      </c>
      <c r="MG101" s="43">
        <f t="shared" si="657"/>
        <v>0</v>
      </c>
      <c r="MH101" s="43">
        <f t="shared" si="658"/>
        <v>0</v>
      </c>
      <c r="MI101" s="43">
        <f t="shared" si="659"/>
        <v>0</v>
      </c>
      <c r="MJ101" s="47">
        <f t="shared" si="660"/>
        <v>3.7200000000000024</v>
      </c>
      <c r="MK101" s="43" t="e">
        <f t="shared" si="500"/>
        <v>#N/A</v>
      </c>
      <c r="ML101" s="43" t="e">
        <f t="shared" si="711"/>
        <v>#N/A</v>
      </c>
      <c r="MM101" s="43" t="e">
        <f t="shared" si="712"/>
        <v>#N/A</v>
      </c>
      <c r="MN101" s="43" t="e">
        <f t="shared" si="713"/>
        <v>#N/A</v>
      </c>
      <c r="MO101" s="43" t="e">
        <f t="shared" si="714"/>
        <v>#N/A</v>
      </c>
      <c r="MP101" s="43" t="e">
        <f t="shared" si="715"/>
        <v>#N/A</v>
      </c>
      <c r="MQ101" s="43" t="e">
        <f t="shared" si="716"/>
        <v>#N/A</v>
      </c>
      <c r="MR101" s="43" t="e">
        <f t="shared" si="717"/>
        <v>#N/A</v>
      </c>
      <c r="MS101" s="43" t="e">
        <f t="shared" si="718"/>
        <v>#N/A</v>
      </c>
      <c r="MT101" s="43" t="e">
        <f t="shared" si="719"/>
        <v>#N/A</v>
      </c>
      <c r="MU101" s="43" t="e">
        <f t="shared" si="720"/>
        <v>#N/A</v>
      </c>
      <c r="MV101" s="43" t="e">
        <f t="shared" si="721"/>
        <v>#N/A</v>
      </c>
      <c r="MW101" s="43" t="e">
        <f t="shared" si="722"/>
        <v>#N/A</v>
      </c>
      <c r="MX101" s="43" t="e">
        <f t="shared" si="723"/>
        <v>#N/A</v>
      </c>
      <c r="MY101" s="43" t="e">
        <f t="shared" si="724"/>
        <v>#N/A</v>
      </c>
      <c r="MZ101" s="43" t="e">
        <f t="shared" si="725"/>
        <v>#N/A</v>
      </c>
      <c r="NA101" s="43" t="e">
        <f t="shared" si="726"/>
        <v>#N/A</v>
      </c>
      <c r="NB101" s="43" t="e">
        <f t="shared" si="727"/>
        <v>#N/A</v>
      </c>
      <c r="NC101" s="43" t="e">
        <f t="shared" si="728"/>
        <v>#N/A</v>
      </c>
      <c r="ND101" s="43" t="e">
        <f t="shared" si="729"/>
        <v>#N/A</v>
      </c>
      <c r="NE101" s="43" t="e">
        <f t="shared" si="730"/>
        <v>#N/A</v>
      </c>
      <c r="NF101" s="47">
        <f t="shared" si="661"/>
        <v>3.7200000000000024</v>
      </c>
      <c r="NG101" s="43">
        <f>IF(OY100=0,MIN('Drive Train'!$F$35-FQ100*$C$19*'Drive Train'!$F$39,NG100+$C$39)-$C$7,IF(LO100-1&lt;=0,0,IF($C$37=Motors!$C$30,MAX(MAX(NG$8:NG100)*-1,NG100-$C$39),MAX(0,MAX(NG$8:NG100)*-1,NG100-$C$39))))</f>
        <v>0</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0</v>
      </c>
      <c r="NM101" s="43">
        <f>IF(PE100=0,MIN('Drive Train'!$F$35-FW100*$C$19*'Drive Train'!$F$39,NM100+$C$39)-$C$7,IF(LU100-1&lt;=0,0,IF($C$37=Motors!$C$30,MAX(MAX(NM$8:NM100)*-1,NM100-$C$39),MAX(0,MAX(NM$8:NM100)*-1,NM100-$C$39))))</f>
        <v>0</v>
      </c>
      <c r="NN101" s="43">
        <f>IF(PF100=0,MIN('Drive Train'!$F$35-FX100*$C$19*'Drive Train'!$F$39,NN100+$C$39)-$C$7,IF(LV100-1&lt;=0,0,IF($C$37=Motors!$C$30,MAX(MAX(NN$8:NN100)*-1,NN100-$C$39),MAX(0,MAX(NN$8:NN100)*-1,NN100-$C$39))))</f>
        <v>0</v>
      </c>
      <c r="NO101" s="43">
        <f>IF(PG100=0,MIN('Drive Train'!$F$35-FY100*$C$19*'Drive Train'!$F$39,NO100+$C$39)-$C$7,IF(LW100-1&lt;=0,0,IF($C$37=Motors!$C$30,MAX(MAX(NO$8:NO100)*-1,NO100-$C$39),MAX(0,MAX(NO$8:NO100)*-1,NO100-$C$39))))</f>
        <v>0</v>
      </c>
      <c r="NP101" s="43">
        <f>IF(PH100=0,MIN('Drive Train'!$F$35-FZ100*$C$19*'Drive Train'!$F$39,NP100+$C$39)-$C$7,IF(LX100-1&lt;=0,0,IF($C$37=Motors!$C$30,MAX(MAX(NP$8:NP100)*-1,NP100-$C$39),MAX(0,MAX(NP$8:NP100)*-1,NP100-$C$39))))</f>
        <v>0</v>
      </c>
      <c r="NQ101" s="43">
        <f>IF(PI100=0,MIN('Drive Train'!$F$35-GA100*$C$19*'Drive Train'!$F$39,NQ100+$C$39)-$C$7,IF(LY100-1&lt;=0,0,IF($C$37=Motors!$C$30,MAX(MAX(NQ$8:NQ100)*-1,NQ100-$C$39),MAX(0,MAX(NQ$8:NQ100)*-1,NQ100-$C$39))))</f>
        <v>0</v>
      </c>
      <c r="NR101" s="43">
        <f>IF(PJ100=0,MIN('Drive Train'!$F$35-GB100*$C$19*'Drive Train'!$F$39,NR100+$C$39)-$C$7,IF(LZ100-1&lt;=0,0,IF($C$37=Motors!$C$30,MAX(MAX(NR$8:NR100)*-1,NR100-$C$39),MAX(0,MAX(NR$8:NR100)*-1,NR100-$C$39))))</f>
        <v>0</v>
      </c>
      <c r="NS101" s="43">
        <f>IF(PK100=0,MIN('Drive Train'!$F$35-GC100*$C$19*'Drive Train'!$F$39,NS100+$C$39)-$C$7,IF(MA100-1&lt;=0,0,IF($C$37=Motors!$C$30,MAX(MAX(NS$8:NS100)*-1,NS100-$C$39),MAX(0,MAX(NS$8:NS100)*-1,NS100-$C$39))))</f>
        <v>0</v>
      </c>
      <c r="NT101" s="43">
        <f>IF(PL100=0,MIN('Drive Train'!$F$35-GD100*$C$19*'Drive Train'!$F$39,NT100+$C$39)-$C$7,IF(MB100-1&lt;=0,0,IF($C$37=Motors!$C$30,MAX(MAX(NT$8:NT100)*-1,NT100-$C$39),MAX(0,MAX(NT$8:NT100)*-1,NT100-$C$39))))</f>
        <v>0</v>
      </c>
      <c r="NU101" s="43">
        <f>IF(PM100=0,MIN('Drive Train'!$F$35-GE100*$C$19*'Drive Train'!$F$39,NU100+$C$39)-$C$7,IF(MC100-1&lt;=0,0,IF($C$37=Motors!$C$30,MAX(MAX(NU$8:NU100)*-1,NU100-$C$39),MAX(0,MAX(NU$8:NU100)*-1,NU100-$C$39))))</f>
        <v>0</v>
      </c>
      <c r="NV101" s="43">
        <f>IF(PN100=0,MIN('Drive Train'!$F$35-GF100*$C$19*'Drive Train'!$F$39,NV100+$C$39)-$C$7,IF(MD100-1&lt;=0,0,IF($C$37=Motors!$C$30,MAX(MAX(NV$8:NV100)*-1,NV100-$C$39),MAX(0,MAX(NV$8:NV100)*-1,NV100-$C$39))))</f>
        <v>0</v>
      </c>
      <c r="NW101" s="43">
        <f>IF(PO100=0,MIN('Drive Train'!$F$35-GG100*$C$19*'Drive Train'!$F$39,NW100+$C$39)-$C$7,IF(ME100-1&lt;=0,0,IF($C$37=Motors!$C$30,MAX(MAX(NW$8:NW100)*-1,NW100-$C$39),MAX(0,MAX(NW$8:NW100)*-1,NW100-$C$39))))</f>
        <v>0</v>
      </c>
      <c r="NX101" s="43">
        <f>IF(PP100=0,MIN('Drive Train'!$F$35-GH100*$C$19*'Drive Train'!$F$39,NX100+$C$39)-$C$7,IF(MF100-1&lt;=0,0,IF($C$37=Motors!$C$30,MAX(MAX(NX$8:NX100)*-1,NX100-$C$39),MAX(0,MAX(NX$8:NX100)*-1,NX100-$C$39))))</f>
        <v>0</v>
      </c>
      <c r="NY101" s="43">
        <f>IF(PQ100=0,MIN('Drive Train'!$F$35-GI100*$C$19*'Drive Train'!$F$39,NY100+$C$39)-$C$7,IF(MG100-1&lt;=0,0,IF($C$37=Motors!$C$30,MAX(MAX(NY$8:NY100)*-1,NY100-$C$39),MAX(0,MAX(NY$8:NY100)*-1,NY100-$C$39))))</f>
        <v>0</v>
      </c>
      <c r="NZ101" s="43">
        <f>IF(PR100=0,MIN('Drive Train'!$F$35-GJ100*$C$19*'Drive Train'!$F$39,NZ100+$C$39)-$C$7,IF(MH100-1&lt;=0,0,IF($C$37=Motors!$C$30,MAX(MAX(NZ$8:NZ100)*-1,NZ100-$C$39),MAX(0,MAX(NZ$8:NZ100)*-1,NZ100-$C$39))))</f>
        <v>0</v>
      </c>
      <c r="OA101" s="43">
        <f>IF(PS100=0,MIN('Drive Train'!$F$35-GK100*$C$19*'Drive Train'!$F$39,OA100+$C$39)-$C$7,IF(MI100-1&lt;=0,0,IF($C$37=Motors!$C$30,MAX(MAX(OA$8:OA100)*-1,OA100-$C$39),MAX(0,MAX(OA$8:OA100)*-1,OA100-$C$39))))</f>
        <v>0</v>
      </c>
      <c r="OB101" s="47">
        <f t="shared" si="662"/>
        <v>3.7200000000000024</v>
      </c>
      <c r="OC101" s="43">
        <f>'Drive Train'!$F$35-(FQ101*$C$13)*$C$19*'Drive Train'!$F$39</f>
        <v>12.4</v>
      </c>
      <c r="OD101" s="43">
        <f>'Drive Train'!$F$35-(FR101*$C$13)*$C$19*'Drive Train'!$F$39</f>
        <v>12.4</v>
      </c>
      <c r="OE101" s="43">
        <f>'Drive Train'!$F$35-(FS101*$C$13)*$C$19*'Drive Train'!$F$39</f>
        <v>12.4</v>
      </c>
      <c r="OF101" s="43">
        <f>'Drive Train'!$F$35-(FT101*$C$13)*$C$19*'Drive Train'!$F$39</f>
        <v>12.4</v>
      </c>
      <c r="OG101" s="43">
        <f>'Drive Train'!$F$35-(FU101*$C$13)*$C$19*'Drive Train'!$F$39</f>
        <v>12.4</v>
      </c>
      <c r="OH101" s="43">
        <f>'Drive Train'!$F$35-(FV101*$C$13)*$C$19*'Drive Train'!$F$39</f>
        <v>12.4</v>
      </c>
      <c r="OI101" s="43">
        <f>'Drive Train'!$F$35-(FW101*$C$13)*$C$19*'Drive Train'!$F$39</f>
        <v>12.4</v>
      </c>
      <c r="OJ101" s="43">
        <f>'Drive Train'!$F$35-(FX101*$C$13)*$C$19*'Drive Train'!$F$39</f>
        <v>12.4</v>
      </c>
      <c r="OK101" s="43">
        <f>'Drive Train'!$F$35-(FY101*$C$13)*$C$19*'Drive Train'!$F$39</f>
        <v>12.4</v>
      </c>
      <c r="OL101" s="43">
        <f>'Drive Train'!$F$35-(FZ101*$C$13)*$C$19*'Drive Train'!$F$39</f>
        <v>12.4</v>
      </c>
      <c r="OM101" s="43">
        <f>'Drive Train'!$F$35-(GA101*$C$13)*$C$19*'Drive Train'!$F$39</f>
        <v>12.4</v>
      </c>
      <c r="ON101" s="43">
        <f>'Drive Train'!$F$35-(GB101*$C$13)*$C$19*'Drive Train'!$F$39</f>
        <v>12.4</v>
      </c>
      <c r="OO101" s="43">
        <f>'Drive Train'!$F$35-(GC101*$C$13)*$C$19*'Drive Train'!$F$39</f>
        <v>12.4</v>
      </c>
      <c r="OP101" s="43">
        <f>'Drive Train'!$F$35-(GD101*$C$13)*$C$19*'Drive Train'!$F$39</f>
        <v>12.4</v>
      </c>
      <c r="OQ101" s="43">
        <f>'Drive Train'!$F$35-(GE101*$C$13)*$C$19*'Drive Train'!$F$39</f>
        <v>12.4</v>
      </c>
      <c r="OR101" s="43">
        <f>'Drive Train'!$F$35-(GF101*$C$13)*$C$19*'Drive Train'!$F$39</f>
        <v>12.4</v>
      </c>
      <c r="OS101" s="43">
        <f>'Drive Train'!$F$35-(GG101*$C$13)*$C$19*'Drive Train'!$F$39</f>
        <v>12.4</v>
      </c>
      <c r="OT101" s="43">
        <f>'Drive Train'!$F$35-(GH101*$C$13)*$C$19*'Drive Train'!$F$39</f>
        <v>12.4</v>
      </c>
      <c r="OU101" s="43">
        <f>'Drive Train'!$F$35-(GI101*$C$13)*$C$19*'Drive Train'!$F$39</f>
        <v>12.4</v>
      </c>
      <c r="OV101" s="43">
        <f>'Drive Train'!$F$35-(GJ101*$C$13)*$C$19*'Drive Train'!$F$39</f>
        <v>12.4</v>
      </c>
      <c r="OW101" s="43">
        <f>'Drive Train'!$F$35-(GK101*$C$13)*$C$19*'Drive Train'!$F$39</f>
        <v>12.4</v>
      </c>
      <c r="OX101" s="47">
        <f t="shared" si="663"/>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190">
        <f t="shared" si="664"/>
        <v>3.7200000000000024</v>
      </c>
      <c r="PU101" s="43">
        <f t="shared" si="665"/>
        <v>15.29521453649356</v>
      </c>
      <c r="PV101" s="43">
        <f t="shared" si="666"/>
        <v>22.900200336135644</v>
      </c>
      <c r="PW101" s="43">
        <f t="shared" si="667"/>
        <v>19.659205245198354</v>
      </c>
      <c r="PX101" s="43">
        <f t="shared" si="668"/>
        <v>15.922362554936914</v>
      </c>
      <c r="PY101" s="43">
        <f t="shared" si="669"/>
        <v>13.997470007769731</v>
      </c>
      <c r="PZ101" s="43">
        <f t="shared" si="670"/>
        <v>12.208295022960858</v>
      </c>
      <c r="QA101" s="43">
        <f t="shared" si="671"/>
        <v>11.812774381794295</v>
      </c>
      <c r="QB101" s="43">
        <f t="shared" si="672"/>
        <v>11.153060367918922</v>
      </c>
      <c r="QC101" s="43">
        <f t="shared" si="673"/>
        <v>10.945422930559467</v>
      </c>
      <c r="QD101" s="43">
        <f t="shared" si="674"/>
        <v>10.744299234348867</v>
      </c>
      <c r="QE101" s="43">
        <f t="shared" si="675"/>
        <v>10.598935127087987</v>
      </c>
      <c r="QF101" s="43">
        <f t="shared" si="676"/>
        <v>14.547056930631658</v>
      </c>
      <c r="QG101" s="43">
        <f t="shared" si="677"/>
        <v>14.869846649016338</v>
      </c>
      <c r="QH101" s="43">
        <f t="shared" si="678"/>
        <v>15.34277343263344</v>
      </c>
      <c r="QI101" s="43">
        <f t="shared" si="679"/>
        <v>15.225720822529869</v>
      </c>
      <c r="QJ101" s="43">
        <f t="shared" si="680"/>
        <v>15.866407696386977</v>
      </c>
      <c r="QK101" s="43">
        <f t="shared" si="681"/>
        <v>16.23173898600314</v>
      </c>
      <c r="QL101" s="43">
        <f t="shared" si="682"/>
        <v>16.322777686005129</v>
      </c>
      <c r="QM101" s="43">
        <f t="shared" si="683"/>
        <v>16.11264101882972</v>
      </c>
      <c r="QN101" s="43">
        <f t="shared" si="684"/>
        <v>16.187403996628273</v>
      </c>
      <c r="QO101" s="43">
        <f t="shared" si="685"/>
        <v>16.005121974387158</v>
      </c>
      <c r="QP101" s="47">
        <f t="shared" si="686"/>
        <v>3.7200000000000024</v>
      </c>
      <c r="QQ101" s="43">
        <f t="shared" si="501"/>
        <v>0</v>
      </c>
      <c r="QR101" s="43">
        <f t="shared" si="502"/>
        <v>0</v>
      </c>
      <c r="QS101" s="43">
        <f t="shared" si="503"/>
        <v>0</v>
      </c>
      <c r="QT101" s="43">
        <f t="shared" si="504"/>
        <v>0</v>
      </c>
      <c r="QU101" s="43">
        <f t="shared" si="505"/>
        <v>0</v>
      </c>
      <c r="QV101" s="43">
        <f t="shared" si="506"/>
        <v>0</v>
      </c>
      <c r="QW101" s="43">
        <f t="shared" si="507"/>
        <v>0</v>
      </c>
      <c r="QX101" s="43">
        <f t="shared" si="508"/>
        <v>0</v>
      </c>
      <c r="QY101" s="43">
        <f t="shared" si="509"/>
        <v>0</v>
      </c>
      <c r="QZ101" s="43">
        <f t="shared" si="510"/>
        <v>0</v>
      </c>
      <c r="RA101" s="43">
        <f t="shared" si="511"/>
        <v>0</v>
      </c>
      <c r="RB101" s="43">
        <f t="shared" si="512"/>
        <v>0</v>
      </c>
      <c r="RC101" s="43">
        <f t="shared" si="513"/>
        <v>0</v>
      </c>
      <c r="RD101" s="43">
        <f t="shared" si="514"/>
        <v>0</v>
      </c>
      <c r="RE101" s="43">
        <f t="shared" si="515"/>
        <v>0</v>
      </c>
      <c r="RF101" s="43">
        <f t="shared" si="516"/>
        <v>0</v>
      </c>
      <c r="RG101" s="43">
        <f t="shared" si="517"/>
        <v>0</v>
      </c>
      <c r="RH101" s="43">
        <f t="shared" si="518"/>
        <v>0</v>
      </c>
      <c r="RI101" s="43">
        <f t="shared" si="519"/>
        <v>0</v>
      </c>
      <c r="RJ101" s="43">
        <f t="shared" si="520"/>
        <v>0</v>
      </c>
      <c r="RK101" s="43">
        <f t="shared" si="521"/>
        <v>0</v>
      </c>
      <c r="RL101" s="47">
        <f t="shared" si="687"/>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688"/>
        <v>3.7200000000000024</v>
      </c>
      <c r="SI101" s="2">
        <f>IF(AND(EU101&lt;0,KS101=0,LO101&gt;=LO$6*'Drive Train'!$AA$52,LO101&lt;=LO$6*'Drive Train'!$AA$53,OY101=1,JW101=0),$C$17,0)</f>
        <v>0</v>
      </c>
      <c r="SJ101" s="2">
        <f>IF(AND(EV101&lt;0,KT101=0,LP101&gt;=LP$6*'Drive Train'!$AA$52,LP101&lt;=LP$6*'Drive Train'!$AA$53,OZ101=1,JX101=0),$C$17,0)</f>
        <v>0</v>
      </c>
      <c r="SK101" s="2">
        <f>IF(AND(EW101&lt;0,KU101=0,LQ101&gt;=LQ$6*'Drive Train'!$AA$52,LQ101&lt;=LQ$6*'Drive Train'!$AA$53,PA101=1,JY101=0),$C$17,0)</f>
        <v>0</v>
      </c>
      <c r="SL101" s="2">
        <f>IF(AND(EX101&lt;0,KV101=0,LR101&gt;=LR$6*'Drive Train'!$AA$52,LR101&lt;=LR$6*'Drive Train'!$AA$53,PB101=1,JZ101=0),$C$17,0)</f>
        <v>0</v>
      </c>
      <c r="SM101" s="2">
        <f>IF(AND(EY101&lt;0,KW101=0,LS101&gt;=LS$6*'Drive Train'!$AA$52,LS101&lt;=LS$6*'Drive Train'!$AA$53,PC101=1,KA101=0),$C$17,0)</f>
        <v>0</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689"/>
        <v>3.7200000000000024</v>
      </c>
    </row>
    <row r="102" spans="2:524" x14ac:dyDescent="0.3">
      <c r="R102" s="49">
        <f t="shared" si="52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47">
        <f t="shared" si="523"/>
        <v>3.7600000000000025</v>
      </c>
      <c r="AO102" s="36">
        <f>LO102*12*60/(PI() * 'Drive Train'!$F$15)/S$6*ABS(S102)</f>
        <v>0</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0</v>
      </c>
      <c r="AU102" s="36">
        <f>LU102*12*60/(PI() * 'Drive Train'!$F$15)/Y$6*ABS(Y102)</f>
        <v>0</v>
      </c>
      <c r="AV102" s="36">
        <f>LV102*12*60/(PI() * 'Drive Train'!$F$15)/Z$6*ABS(Z102)</f>
        <v>0</v>
      </c>
      <c r="AW102" s="36">
        <f>LW102*12*60/(PI() * 'Drive Train'!$F$15)/AA$6*ABS(AA102)</f>
        <v>0</v>
      </c>
      <c r="AX102" s="36">
        <f>LX102*12*60/(PI() * 'Drive Train'!$F$15)/AB$6*ABS(AB102)</f>
        <v>0</v>
      </c>
      <c r="AY102" s="36">
        <f>LY102*12*60/(PI() * 'Drive Train'!$F$15)/AC$6*ABS(AC102)</f>
        <v>0</v>
      </c>
      <c r="AZ102" s="36">
        <f>LZ102*12*60/(PI() * 'Drive Train'!$F$15)/AD$6*ABS(AD102)</f>
        <v>0</v>
      </c>
      <c r="BA102" s="36">
        <f>MA102*12*60/(PI() * 'Drive Train'!$F$15)/AE$6*ABS(AE102)</f>
        <v>0</v>
      </c>
      <c r="BB102" s="36">
        <f>MB102*12*60/(PI() * 'Drive Train'!$F$15)/AF$6*ABS(AF102)</f>
        <v>0</v>
      </c>
      <c r="BC102" s="36">
        <f>MC102*12*60/(PI() * 'Drive Train'!$F$15)/AG$6*ABS(AG102)</f>
        <v>0</v>
      </c>
      <c r="BD102" s="36">
        <f>MD102*12*60/(PI() * 'Drive Train'!$F$15)/AH$6*ABS(AH102)</f>
        <v>0</v>
      </c>
      <c r="BE102" s="36">
        <f>ME102*12*60/(PI() * 'Drive Train'!$F$15)/AI$6*ABS(AI102)</f>
        <v>0</v>
      </c>
      <c r="BF102" s="36">
        <f>MF102*12*60/(PI() * 'Drive Train'!$F$15)/AJ$6*ABS(AJ102)</f>
        <v>0</v>
      </c>
      <c r="BG102" s="36">
        <f>MG102*12*60/(PI() * 'Drive Train'!$F$15)/AK$6*ABS(AK102)</f>
        <v>0</v>
      </c>
      <c r="BH102" s="36">
        <f>MH102*12*60/(PI() * 'Drive Train'!$F$15)/AL$6*ABS(AL102)</f>
        <v>0</v>
      </c>
      <c r="BI102" s="36">
        <f>MI102*12*60/(PI() * 'Drive Train'!$F$15)/AM$6*ABS(AM102)</f>
        <v>0</v>
      </c>
      <c r="BJ102" s="47">
        <f t="shared" si="455"/>
        <v>3.7600000000000025</v>
      </c>
      <c r="BK102" s="2">
        <f>IF(OR(KS101=1,AND($C$37=Motors!$C$32,OY101=1)),0,IF(NG102=0,-(CG101+$C$15)/($C$14-$C$15)*$C$12,($C$11*S102-AO102)/($C$11*S102)*$C$12*S102))</f>
        <v>0</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v>
      </c>
      <c r="BQ102" s="2">
        <f>IF(OR(KY101=1,AND($C$37=Motors!$C$32,PE101=1)),0,IF(NM102=0,-(CM101+$C$15)/($C$14-$C$15)*$C$12,($C$11*Y102-AU102)/($C$11*Y102)*$C$12*Y102))</f>
        <v>0</v>
      </c>
      <c r="BR102" s="2">
        <f>IF(OR(KZ101=1,AND($C$37=Motors!$C$32,PF101=1)),0,IF(NN102=0,-(CN101+$C$15)/($C$14-$C$15)*$C$12,($C$11*Z102-AV102)/($C$11*Z102)*$C$12*Z102))</f>
        <v>0</v>
      </c>
      <c r="BS102" s="2">
        <f>IF(OR(LA101=1,AND($C$37=Motors!$C$32,PG101=1)),0,IF(NO102=0,-(CO101+$C$15)/($C$14-$C$15)*$C$12,($C$11*AA102-AW102)/($C$11*AA102)*$C$12*AA102))</f>
        <v>0</v>
      </c>
      <c r="BT102" s="2">
        <f>IF(OR(LB101=1,AND($C$37=Motors!$C$32,PH101=1)),0,IF(NP102=0,-(CP101+$C$15)/($C$14-$C$15)*$C$12,($C$11*AB102-AX102)/($C$11*AB102)*$C$12*AB102))</f>
        <v>0</v>
      </c>
      <c r="BU102" s="2">
        <f>IF(OR(LC101=1,AND($C$37=Motors!$C$32,PI101=1)),0,IF(NQ102=0,-(CQ101+$C$15)/($C$14-$C$15)*$C$12,($C$11*AC102-AY102)/($C$11*AC102)*$C$12*AC102))</f>
        <v>0</v>
      </c>
      <c r="BV102" s="2">
        <f>IF(OR(LD101=1,AND($C$37=Motors!$C$32,PJ101=1)),0,IF(NR102=0,-(CR101+$C$15)/($C$14-$C$15)*$C$12,($C$11*AD102-AZ102)/($C$11*AD102)*$C$12*AD102))</f>
        <v>0</v>
      </c>
      <c r="BW102" s="2">
        <f>IF(OR(LE101=1,AND($C$37=Motors!$C$32,PK101=1)),0,IF(NS102=0,-(CS101+$C$15)/($C$14-$C$15)*$C$12,($C$11*AE102-BA102)/($C$11*AE102)*$C$12*AE102))</f>
        <v>0</v>
      </c>
      <c r="BX102" s="2">
        <f>IF(OR(LF101=1,AND($C$37=Motors!$C$32,PL101=1)),0,IF(NT102=0,-(CT101+$C$15)/($C$14-$C$15)*$C$12,($C$11*AF102-BB102)/($C$11*AF102)*$C$12*AF102))</f>
        <v>0</v>
      </c>
      <c r="BY102" s="2">
        <f>IF(OR(LG101=1,AND($C$37=Motors!$C$32,PM101=1)),0,IF(NU102=0,-(CU101+$C$15)/($C$14-$C$15)*$C$12,($C$11*AG102-BC102)/($C$11*AG102)*$C$12*AG102))</f>
        <v>0</v>
      </c>
      <c r="BZ102" s="2">
        <f>IF(OR(LH101=1,AND($C$37=Motors!$C$32,PN101=1)),0,IF(NV102=0,-(CV101+$C$15)/($C$14-$C$15)*$C$12,($C$11*AH102-BD102)/($C$11*AH102)*$C$12*AH102))</f>
        <v>0</v>
      </c>
      <c r="CA102" s="2">
        <f>IF(OR(LI101=1,AND($C$37=Motors!$C$32,PO101=1)),0,IF(NW102=0,-(CW101+$C$15)/($C$14-$C$15)*$C$12,($C$11*AI102-BE102)/($C$11*AI102)*$C$12*AI102))</f>
        <v>0</v>
      </c>
      <c r="CB102" s="2">
        <f>IF(OR(LJ101=1,AND($C$37=Motors!$C$32,PP101=1)),0,IF(NX102=0,-(CX101+$C$15)/($C$14-$C$15)*$C$12,($C$11*AJ102-BF102)/($C$11*AJ102)*$C$12*AJ102))</f>
        <v>0</v>
      </c>
      <c r="CC102" s="2">
        <f>IF(OR(LK101=1,AND($C$37=Motors!$C$32,PQ101=1)),0,IF(NY102=0,-(CY101+$C$15)/($C$14-$C$15)*$C$12,($C$11*AK102-BG102)/($C$11*AK102)*$C$12*AK102))</f>
        <v>0</v>
      </c>
      <c r="CD102" s="2">
        <f>IF(OR(LL101=1,AND($C$37=Motors!$C$32,PR101=1)),0,IF(NZ102=0,-(CZ101+$C$15)/($C$14-$C$15)*$C$12,($C$11*AL102-BH102)/($C$11*AL102)*$C$12*AL102))</f>
        <v>0</v>
      </c>
      <c r="CE102" s="2">
        <f>IF(OR(LM101=1,AND($C$37=Motors!$C$32,PS101=1)),0,IF(OA102=0,-(DA101+$C$15)/($C$14-$C$15)*$C$12,($C$11*AM102-BI102)/($C$11*AM102)*$C$12*AM102))</f>
        <v>0</v>
      </c>
      <c r="CF102" s="47">
        <f t="shared" si="456"/>
        <v>3.7600000000000025</v>
      </c>
      <c r="CG102" s="43">
        <f>IF(AND(KS101=1,OY101=1),0,ABS(BK102/$C$12*($C$14-$C$15)+$C$15) *'Drive Train'!$AA$49 + CG101*(1-'Drive Train'!$AA$49))</f>
        <v>0</v>
      </c>
      <c r="CH102" s="43">
        <f>IF(AND(KT101=1,OZ101=1),0,ABS(BL102/$C$12*($C$14-$C$15)+$C$15) *'Drive Train'!$AA$49 + CH101*(1-'Drive Train'!$AA$49))</f>
        <v>0</v>
      </c>
      <c r="CI102" s="43">
        <f>IF(AND(KU101=1,PA101=1),0,ABS(BM102/$C$12*($C$14-$C$15)+$C$15) *'Drive Train'!$AA$49 + CI101*(1-'Drive Train'!$AA$49))</f>
        <v>0</v>
      </c>
      <c r="CJ102" s="43">
        <f>IF(AND(KV101=1,PB101=1),0,ABS(BN102/$C$12*($C$14-$C$15)+$C$15) *'Drive Train'!$AA$49 + CJ101*(1-'Drive Train'!$AA$49))</f>
        <v>0</v>
      </c>
      <c r="CK102" s="43">
        <f>IF(AND(KW101=1,PC101=1),0,ABS(BO102/$C$12*($C$14-$C$15)+$C$15) *'Drive Train'!$AA$49 + CK101*(1-'Drive Train'!$AA$49))</f>
        <v>0</v>
      </c>
      <c r="CL102" s="43">
        <f>IF(AND(KX101=1,PD101=1),0,ABS(BP102/$C$12*($C$14-$C$15)+$C$15) *'Drive Train'!$AA$49 + CL101*(1-'Drive Train'!$AA$49))</f>
        <v>0</v>
      </c>
      <c r="CM102" s="43">
        <f>IF(AND(KY101=1,PE101=1),0,ABS(BQ102/$C$12*($C$14-$C$15)+$C$15) *'Drive Train'!$AA$49 + CM101*(1-'Drive Train'!$AA$49))</f>
        <v>0</v>
      </c>
      <c r="CN102" s="43">
        <f>IF(AND(KZ101=1,PF101=1),0,ABS(BR102/$C$12*($C$14-$C$15)+$C$15) *'Drive Train'!$AA$49 + CN101*(1-'Drive Train'!$AA$49))</f>
        <v>0</v>
      </c>
      <c r="CO102" s="43">
        <f>IF(AND(LA101=1,PG101=1),0,ABS(BS102/$C$12*($C$14-$C$15)+$C$15) *'Drive Train'!$AA$49 + CO101*(1-'Drive Train'!$AA$49))</f>
        <v>0</v>
      </c>
      <c r="CP102" s="43">
        <f>IF(AND(LB101=1,PH101=1),0,ABS(BT102/$C$12*($C$14-$C$15)+$C$15) *'Drive Train'!$AA$49 + CP101*(1-'Drive Train'!$AA$49))</f>
        <v>0</v>
      </c>
      <c r="CQ102" s="43">
        <f>IF(AND(LC101=1,PI101=1),0,ABS(BU102/$C$12*($C$14-$C$15)+$C$15) *'Drive Train'!$AA$49 + CQ101*(1-'Drive Train'!$AA$49))</f>
        <v>0</v>
      </c>
      <c r="CR102" s="43">
        <f>IF(AND(LD101=1,PJ101=1),0,ABS(BV102/$C$12*($C$14-$C$15)+$C$15) *'Drive Train'!$AA$49 + CR101*(1-'Drive Train'!$AA$49))</f>
        <v>0</v>
      </c>
      <c r="CS102" s="43">
        <f>IF(AND(LE101=1,PK101=1),0,ABS(BW102/$C$12*($C$14-$C$15)+$C$15) *'Drive Train'!$AA$49 + CS101*(1-'Drive Train'!$AA$49))</f>
        <v>0</v>
      </c>
      <c r="CT102" s="43">
        <f>IF(AND(LF101=1,PL101=1),0,ABS(BX102/$C$12*($C$14-$C$15)+$C$15) *'Drive Train'!$AA$49 + CT101*(1-'Drive Train'!$AA$49))</f>
        <v>0</v>
      </c>
      <c r="CU102" s="43">
        <f>IF(AND(LG101=1,PM101=1),0,ABS(BY102/$C$12*($C$14-$C$15)+$C$15) *'Drive Train'!$AA$49 + CU101*(1-'Drive Train'!$AA$49))</f>
        <v>0</v>
      </c>
      <c r="CV102" s="43">
        <f>IF(AND(LH101=1,PN101=1),0,ABS(BZ102/$C$12*($C$14-$C$15)+$C$15) *'Drive Train'!$AA$49 + CV101*(1-'Drive Train'!$AA$49))</f>
        <v>0</v>
      </c>
      <c r="CW102" s="43">
        <f>IF(AND(LI101=1,PO101=1),0,ABS(CA102/$C$12*($C$14-$C$15)+$C$15) *'Drive Train'!$AA$49 + CW101*(1-'Drive Train'!$AA$49))</f>
        <v>0</v>
      </c>
      <c r="CX102" s="43">
        <f>IF(AND(LJ101=1,PP101=1),0,ABS(CB102/$C$12*($C$14-$C$15)+$C$15) *'Drive Train'!$AA$49 + CX101*(1-'Drive Train'!$AA$49))</f>
        <v>0</v>
      </c>
      <c r="CY102" s="43">
        <f>IF(AND(LK101=1,PQ101=1),0,ABS(CC102/$C$12*($C$14-$C$15)+$C$15) *'Drive Train'!$AA$49 + CY101*(1-'Drive Train'!$AA$49))</f>
        <v>0</v>
      </c>
      <c r="CZ102" s="43">
        <f>IF(AND(LL101=1,PR101=1),0,ABS(CD102/$C$12*($C$14-$C$15)+$C$15) *'Drive Train'!$AA$49 + CZ101*(1-'Drive Train'!$AA$49))</f>
        <v>0</v>
      </c>
      <c r="DA102" s="43">
        <f>IF(AND(LM101=1,PS101=1),0,ABS(CE102/$C$12*($C$14-$C$15)+$C$15) *'Drive Train'!$AA$49 + DA101*(1-'Drive Train'!$AA$49))</f>
        <v>0</v>
      </c>
      <c r="DB102" s="47">
        <f t="shared" si="524"/>
        <v>3.7600000000000025</v>
      </c>
      <c r="DC102" s="43">
        <f t="shared" si="457"/>
        <v>0</v>
      </c>
      <c r="DD102" s="43">
        <f t="shared" si="458"/>
        <v>0</v>
      </c>
      <c r="DE102" s="43">
        <f t="shared" si="459"/>
        <v>0</v>
      </c>
      <c r="DF102" s="43">
        <f t="shared" si="460"/>
        <v>0</v>
      </c>
      <c r="DG102" s="43">
        <f t="shared" si="461"/>
        <v>0</v>
      </c>
      <c r="DH102" s="43">
        <f t="shared" si="462"/>
        <v>0</v>
      </c>
      <c r="DI102" s="43">
        <f t="shared" si="463"/>
        <v>0</v>
      </c>
      <c r="DJ102" s="43">
        <f t="shared" si="464"/>
        <v>0</v>
      </c>
      <c r="DK102" s="43">
        <f t="shared" si="465"/>
        <v>0</v>
      </c>
      <c r="DL102" s="43">
        <f t="shared" si="466"/>
        <v>0</v>
      </c>
      <c r="DM102" s="43">
        <f t="shared" si="467"/>
        <v>0</v>
      </c>
      <c r="DN102" s="43">
        <f t="shared" si="468"/>
        <v>0</v>
      </c>
      <c r="DO102" s="43">
        <f t="shared" si="469"/>
        <v>0</v>
      </c>
      <c r="DP102" s="43">
        <f t="shared" si="470"/>
        <v>0</v>
      </c>
      <c r="DQ102" s="43">
        <f t="shared" si="471"/>
        <v>0</v>
      </c>
      <c r="DR102" s="43">
        <f t="shared" si="472"/>
        <v>0</v>
      </c>
      <c r="DS102" s="43">
        <f t="shared" si="473"/>
        <v>0</v>
      </c>
      <c r="DT102" s="43">
        <f t="shared" si="474"/>
        <v>0</v>
      </c>
      <c r="DU102" s="43">
        <f t="shared" si="475"/>
        <v>0</v>
      </c>
      <c r="DV102" s="43">
        <f t="shared" si="476"/>
        <v>0</v>
      </c>
      <c r="DW102" s="43">
        <f t="shared" si="477"/>
        <v>0</v>
      </c>
      <c r="DX102" s="47">
        <f t="shared" si="525"/>
        <v>3.7600000000000025</v>
      </c>
      <c r="DY102" s="2">
        <f>IF(OY102=0,($C$23/0.4536*IF(ISNA(MK101),'Drive Train'!$F$16,'Drive Train'!$F$17)*4.448*$C$24*S$6)*SIGN(BK102),BK102)</f>
        <v>0</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0</v>
      </c>
      <c r="EE102" s="2">
        <f>IF(PE102=0,($C$23/0.4536*IF(ISNA(MQ101),'Drive Train'!$F$16,'Drive Train'!$F$17)*4.448*$C$24*$C$21*Y$6)*SIGN(BQ102),BQ102)</f>
        <v>0</v>
      </c>
      <c r="EF102" s="2">
        <f>IF(PF102=0,($C$23/0.4536*IF(ISNA(MR101),'Drive Train'!$F$16,'Drive Train'!$F$17)*4.448*$C$24*$C$21*Z$6)*SIGN(BR102),BR102)</f>
        <v>0</v>
      </c>
      <c r="EG102" s="2">
        <f>IF(PG102=0,($C$23/0.4536*IF(ISNA(MS101),'Drive Train'!$F$16,'Drive Train'!$F$17)*4.448*$C$24*$C$21*AA$6)*SIGN(BS102),BS102)</f>
        <v>0</v>
      </c>
      <c r="EH102" s="2">
        <f>IF(PH102=0,($C$23/0.4536*IF(ISNA(MT101),'Drive Train'!$F$16,'Drive Train'!$F$17)*4.448*$C$24*$C$21*AB$6)*SIGN(BT102),BT102)</f>
        <v>0</v>
      </c>
      <c r="EI102" s="2">
        <f>IF(PI102=0,($C$23/0.4536*IF(ISNA(MU101),'Drive Train'!$F$16,'Drive Train'!$F$17)*4.448*$C$24*$C$21*AC$6)*SIGN(BU102),BU102)</f>
        <v>0</v>
      </c>
      <c r="EJ102" s="2">
        <f>IF(PJ102=0,($C$23/0.4536*IF(ISNA(MV101),'Drive Train'!$F$16,'Drive Train'!$F$17)*4.448*$C$24*$C$21*AD$6)*SIGN(BV102),BV102)</f>
        <v>0</v>
      </c>
      <c r="EK102" s="2">
        <f>IF(PK102=0,($C$23/0.4536*IF(ISNA(MW101),'Drive Train'!$F$16,'Drive Train'!$F$17)*4.448*$C$24*$C$21*AE$6)*SIGN(BW102),BW102)</f>
        <v>0</v>
      </c>
      <c r="EL102" s="2">
        <f>IF(PL102=0,($C$23/0.4536*IF(ISNA(MX101),'Drive Train'!$F$16,'Drive Train'!$F$17)*4.448*$C$24*$C$21*AF$6)*SIGN(BX102),BX102)</f>
        <v>0</v>
      </c>
      <c r="EM102" s="2">
        <f>IF(PM102=0,($C$23/0.4536*IF(ISNA(MY101),'Drive Train'!$F$16,'Drive Train'!$F$17)*4.448*$C$24*$C$21*AG$6)*SIGN(BY102),BY102)</f>
        <v>0</v>
      </c>
      <c r="EN102" s="2">
        <f>IF(PN102=0,($C$23/0.4536*IF(ISNA(MZ101),'Drive Train'!$F$16,'Drive Train'!$F$17)*4.448*$C$24*$C$21*AH$6)*SIGN(BZ102),BZ102)</f>
        <v>0</v>
      </c>
      <c r="EO102" s="2">
        <f>IF(PO102=0,($C$23/0.4536*IF(ISNA(NA101),'Drive Train'!$F$16,'Drive Train'!$F$17)*4.448*$C$24*$C$21*AI$6)*SIGN(CA102),CA102)</f>
        <v>0</v>
      </c>
      <c r="EP102" s="2">
        <f>IF(PP102=0,($C$23/0.4536*IF(ISNA(NB101),'Drive Train'!$F$16,'Drive Train'!$F$17)*4.448*$C$24*$C$21*AJ$6)*SIGN(CB102),CB102)</f>
        <v>0</v>
      </c>
      <c r="EQ102" s="2">
        <f>IF(PQ102=0,($C$23/0.4536*IF(ISNA(NC101),'Drive Train'!$F$16,'Drive Train'!$F$17)*4.448*$C$24*$C$21*AK$6)*SIGN(CC102),CC102)</f>
        <v>0</v>
      </c>
      <c r="ER102" s="2">
        <f>IF(PR102=0,($C$23/0.4536*IF(ISNA(ND101),'Drive Train'!$F$16,'Drive Train'!$F$17)*4.448*$C$24*$C$21*AL$6)*SIGN(CD102),CD102)</f>
        <v>0</v>
      </c>
      <c r="ES102" s="2">
        <f>IF(PS102=0,($C$23/0.4536*IF(ISNA(NE101),'Drive Train'!$F$16,'Drive Train'!$F$17)*4.448*$C$24*$C$21*AM$6)*SIGN(CE102),CE102)</f>
        <v>0</v>
      </c>
      <c r="ET102" s="47">
        <f t="shared" si="478"/>
        <v>3.7600000000000025</v>
      </c>
      <c r="EU102" s="2">
        <f>MAX(MIN(IF(AND(OY101=1,NG102&lt;0),-1,1)*(DC102-$C$15)/($C$14-$C$15)*$C$12*$C$21-$C$33*LO102/AO$6 -  OY101*$C$33/$C$21,DY101/$C$19),MAX(EU$8:EU101)*-1)</f>
        <v>-0.84420937587075306</v>
      </c>
      <c r="EV102" s="2">
        <f>MAX(MIN(IF(AND(OZ101=1,NH102&lt;0),-1,1)*(DD102-$C$15)/($C$14-$C$15)*$C$12*$C$21-$C$33*LP102/AP$6 -  OZ101*$C$33/$C$21,DZ101/$C$19),MAX(EV$8:EV101)*-1)</f>
        <v>-0.84420937587075306</v>
      </c>
      <c r="EW102" s="2">
        <f>MAX(MIN(IF(AND(PA101=1,NI102&lt;0),-1,1)*(DE102-$C$15)/($C$14-$C$15)*$C$12*$C$21-$C$33*LQ102/AQ$6 -  PA101*$C$33/$C$21,EA101/$C$19),MAX(EW$8:EW101)*-1)</f>
        <v>-0.84420937587075306</v>
      </c>
      <c r="EX102" s="2">
        <f>MAX(MIN(IF(AND(PB101=1,NJ102&lt;0),-1,1)*(DF102-$C$15)/($C$14-$C$15)*$C$12*$C$21-$C$33*LR102/AR$6 -  PB101*$C$33/$C$21,EB101/$C$19),MAX(EX$8:EX101)*-1)</f>
        <v>-0.84420937587075306</v>
      </c>
      <c r="EY102" s="2">
        <f>MAX(MIN(IF(AND(PC101=1,NK102&lt;0),-1,1)*(DG102-$C$15)/($C$14-$C$15)*$C$12*$C$21-$C$33*LS102/AS$6 -  PC101*$C$33/$C$21,EC101/$C$19),MAX(EY$8:EY101)*-1)</f>
        <v>-0.84420937587075306</v>
      </c>
      <c r="EZ102" s="2">
        <f>MAX(MIN(IF(AND(PD101=1,NL102&lt;0),-1,1)*(DH102-$C$15)/($C$14-$C$15)*$C$12*$C$21-$C$33*LT102/AT$6 -  PD101*$C$33/$C$21,ED101/$C$19),MAX(EZ$8:EZ101)*-1)</f>
        <v>-0.84420937587075306</v>
      </c>
      <c r="FA102" s="2">
        <f>MAX(MIN(IF(AND(PE101=1,NM102&lt;0),-1,1)*(DI102-$C$15)/($C$14-$C$15)*$C$12*$C$21-$C$33*LU102/AU$6 -  PE101*$C$33/$C$21,EE101/$C$19),MAX(FA$8:FA101)*-1)</f>
        <v>-0.84420937587075306</v>
      </c>
      <c r="FB102" s="2">
        <f>MAX(MIN(IF(AND(PF101=1,NN102&lt;0),-1,1)*(DJ102-$C$15)/($C$14-$C$15)*$C$12*$C$21-$C$33*LV102/AV$6 -  PF101*$C$33/$C$21,EF101/$C$19),MAX(FB$8:FB101)*-1)</f>
        <v>-0.84420937587075306</v>
      </c>
      <c r="FC102" s="2">
        <f>MAX(MIN(IF(AND(PG101=1,NO102&lt;0),-1,1)*(DK102-$C$15)/($C$14-$C$15)*$C$12*$C$21-$C$33*LW102/AW$6 -  PG101*$C$33/$C$21,EG101/$C$19),MAX(FC$8:FC101)*-1)</f>
        <v>-0.82444281081081083</v>
      </c>
      <c r="FD102" s="2">
        <f>MAX(MIN(IF(AND(PH101=1,NP102&lt;0),-1,1)*(DL102-$C$15)/($C$14-$C$15)*$C$12*$C$21-$C$33*LX102/AX$6 -  PH101*$C$33/$C$21,EH101/$C$19),MAX(FD$8:FD101)*-1)</f>
        <v>-0.74400936585365862</v>
      </c>
      <c r="FE102" s="2">
        <f>MAX(MIN(IF(AND(PI101=1,NQ102&lt;0),-1,1)*(DM102-$C$15)/($C$14-$C$15)*$C$12*$C$21-$C$33*LY102/AY$6 -  PI101*$C$33/$C$21,EI101/$C$19),MAX(FE$8:FE101)*-1)</f>
        <v>-0.6778751999999999</v>
      </c>
      <c r="FF102" s="2">
        <f>MAX(MIN(IF(AND(PJ101=1,NR102&lt;0),-1,1)*(DN102-$C$15)/($C$14-$C$15)*$C$12*$C$21-$C$33*LZ102/AZ$6 -  PJ101*$C$33/$C$21,EJ101/$C$19),MAX(FF$8:FF101)*-1)</f>
        <v>-0.36771041517476449</v>
      </c>
      <c r="FG102" s="2">
        <f>MAX(MIN(IF(AND(PK101=1,NS102&lt;0),-1,1)*(DO102-$C$15)/($C$14-$C$15)*$C$12*$C$21-$C$33*MA102/BA$6 -  PK101*$C$33/$C$21,EK101/$C$19),MAX(FG$8:FG101)*-1)</f>
        <v>-0.4460383340531891</v>
      </c>
      <c r="FH102" s="2">
        <f>MAX(MIN(IF(AND(PL101=1,NT102&lt;0),-1,1)*(DP102-$C$15)/($C$14-$C$15)*$C$12*$C$21-$C$33*MB102/BB$6 -  PL101*$C$33/$C$21,EL101/$C$19),MAX(FH$8:FH101)*-1)</f>
        <v>-0.52436625293161376</v>
      </c>
      <c r="FI102" s="2">
        <f>MAX(MIN(IF(AND(PM101=1,NU102&lt;0),-1,1)*(DQ102-$C$15)/($C$14-$C$15)*$C$12*$C$21-$C$33*MC102/BC$6 -  PM101*$C$33/$C$21,EM101/$C$19),MAX(FI$8:FI101)*-1)</f>
        <v>-0.60269417181003837</v>
      </c>
      <c r="FJ102" s="2">
        <f>MAX(MIN(IF(AND(PN101=1,NV102&lt;0),-1,1)*(DR102-$C$15)/($C$14-$C$15)*$C$12*$C$21-$C$33*MD102/BD$6 -  PN101*$C$33/$C$21,EN101/$C$19),MAX(FJ$8:FJ101)*-1)</f>
        <v>-0.68102209068846309</v>
      </c>
      <c r="FK102" s="2">
        <f>MAX(MIN(IF(AND(PO101=1,NW102&lt;0),-1,1)*(DS102-$C$15)/($C$14-$C$15)*$C$12*$C$21-$C$33*ME102/BE$6 -  PO101*$C$33/$C$21,EO101/$C$19),MAX(FK$8:FK101)*-1)</f>
        <v>-0.7593500095668877</v>
      </c>
      <c r="FL102" s="2">
        <f>MAX(MIN(IF(AND(PP101=1,NX102&lt;0),-1,1)*(DT102-$C$15)/($C$14-$C$15)*$C$12*$C$21-$C$33*MF102/BF$6 -  PP101*$C$33/$C$21,EP101/$C$19),MAX(FL$8:FL101)*-1)</f>
        <v>-0.8376779284453123</v>
      </c>
      <c r="FM102" s="2">
        <f>MAX(MIN(IF(AND(PQ101=1,NY102&lt;0),-1,1)*(DU102-$C$15)/($C$14-$C$15)*$C$12*$C$21-$C$33*MG102/BG$6 -  PQ101*$C$33/$C$21,EQ101/$C$19),MAX(FM$8:FM101)*-1)</f>
        <v>-0.84420937587075306</v>
      </c>
      <c r="FN102" s="2">
        <f>MAX(MIN(IF(AND(PR101=1,NZ102&lt;0),-1,1)*(DV102-$C$15)/($C$14-$C$15)*$C$12*$C$21-$C$33*MH102/BH$6 -  PR101*$C$33/$C$21,ER101/$C$19),MAX(FN$8:FN101)*-1)</f>
        <v>-0.84420937587075306</v>
      </c>
      <c r="FO102" s="2">
        <f>MAX(MIN(IF(AND(PS101=1,OA102&lt;0),-1,1)*(DW102-$C$15)/($C$14-$C$15)*$C$12*$C$21-$C$33*MI102/BI$6 -  PS101*$C$33/$C$21,ES101/$C$19),MAX(FO$8:FO101)*-1)</f>
        <v>-0.84420937587075306</v>
      </c>
      <c r="FP102" s="47">
        <f t="shared" si="526"/>
        <v>3.7600000000000025</v>
      </c>
      <c r="FQ102" s="43">
        <f t="shared" si="527"/>
        <v>0</v>
      </c>
      <c r="FR102" s="43">
        <f t="shared" si="528"/>
        <v>0</v>
      </c>
      <c r="FS102" s="43">
        <f t="shared" si="529"/>
        <v>0</v>
      </c>
      <c r="FT102" s="43">
        <f t="shared" si="530"/>
        <v>0</v>
      </c>
      <c r="FU102" s="43">
        <f t="shared" si="531"/>
        <v>0</v>
      </c>
      <c r="FV102" s="43">
        <f t="shared" si="532"/>
        <v>0</v>
      </c>
      <c r="FW102" s="43">
        <f t="shared" si="533"/>
        <v>0</v>
      </c>
      <c r="FX102" s="43">
        <f t="shared" si="534"/>
        <v>0</v>
      </c>
      <c r="FY102" s="43">
        <f t="shared" si="535"/>
        <v>0</v>
      </c>
      <c r="FZ102" s="43">
        <f t="shared" si="536"/>
        <v>0</v>
      </c>
      <c r="GA102" s="43">
        <f t="shared" si="537"/>
        <v>0</v>
      </c>
      <c r="GB102" s="43">
        <f t="shared" si="538"/>
        <v>0</v>
      </c>
      <c r="GC102" s="43">
        <f t="shared" si="539"/>
        <v>0</v>
      </c>
      <c r="GD102" s="43">
        <f t="shared" si="540"/>
        <v>0</v>
      </c>
      <c r="GE102" s="43">
        <f t="shared" si="541"/>
        <v>0</v>
      </c>
      <c r="GF102" s="43">
        <f t="shared" si="542"/>
        <v>0</v>
      </c>
      <c r="GG102" s="43">
        <f t="shared" si="543"/>
        <v>0</v>
      </c>
      <c r="GH102" s="43">
        <f t="shared" si="544"/>
        <v>0</v>
      </c>
      <c r="GI102" s="43">
        <f t="shared" si="545"/>
        <v>0</v>
      </c>
      <c r="GJ102" s="43">
        <f t="shared" si="546"/>
        <v>0</v>
      </c>
      <c r="GK102" s="43">
        <f t="shared" si="547"/>
        <v>0</v>
      </c>
      <c r="GL102" s="47">
        <f t="shared" si="548"/>
        <v>3.7600000000000025</v>
      </c>
      <c r="GM102" s="43">
        <f t="shared" si="479"/>
        <v>0</v>
      </c>
      <c r="GN102" s="43">
        <f t="shared" si="480"/>
        <v>0</v>
      </c>
      <c r="GO102" s="43">
        <f t="shared" si="481"/>
        <v>0</v>
      </c>
      <c r="GP102" s="43">
        <f t="shared" si="482"/>
        <v>0</v>
      </c>
      <c r="GQ102" s="43">
        <f t="shared" si="483"/>
        <v>0</v>
      </c>
      <c r="GR102" s="43">
        <f t="shared" si="484"/>
        <v>0</v>
      </c>
      <c r="GS102" s="43">
        <f t="shared" si="485"/>
        <v>0</v>
      </c>
      <c r="GT102" s="43">
        <f t="shared" si="486"/>
        <v>0</v>
      </c>
      <c r="GU102" s="43">
        <f t="shared" si="487"/>
        <v>0</v>
      </c>
      <c r="GV102" s="43">
        <f t="shared" si="488"/>
        <v>0</v>
      </c>
      <c r="GW102" s="43">
        <f t="shared" si="489"/>
        <v>0</v>
      </c>
      <c r="GX102" s="43">
        <f t="shared" si="490"/>
        <v>0</v>
      </c>
      <c r="GY102" s="43">
        <f t="shared" si="491"/>
        <v>0</v>
      </c>
      <c r="GZ102" s="43">
        <f t="shared" si="492"/>
        <v>0</v>
      </c>
      <c r="HA102" s="43">
        <f t="shared" si="493"/>
        <v>0</v>
      </c>
      <c r="HB102" s="43">
        <f t="shared" si="494"/>
        <v>0</v>
      </c>
      <c r="HC102" s="43">
        <f t="shared" si="495"/>
        <v>0</v>
      </c>
      <c r="HD102" s="43">
        <f t="shared" si="496"/>
        <v>0</v>
      </c>
      <c r="HE102" s="43">
        <f t="shared" si="497"/>
        <v>0</v>
      </c>
      <c r="HF102" s="43">
        <f t="shared" si="498"/>
        <v>0</v>
      </c>
      <c r="HG102" s="43">
        <f t="shared" si="499"/>
        <v>0</v>
      </c>
      <c r="HH102" s="47">
        <f t="shared" si="549"/>
        <v>3.7600000000000025</v>
      </c>
      <c r="HI102" s="43">
        <f t="shared" si="550"/>
        <v>0</v>
      </c>
      <c r="HJ102" s="43">
        <f t="shared" si="551"/>
        <v>0</v>
      </c>
      <c r="HK102" s="43">
        <f t="shared" si="552"/>
        <v>0</v>
      </c>
      <c r="HL102" s="43">
        <f t="shared" si="553"/>
        <v>0</v>
      </c>
      <c r="HM102" s="43">
        <f t="shared" si="554"/>
        <v>0</v>
      </c>
      <c r="HN102" s="43">
        <f t="shared" si="555"/>
        <v>0</v>
      </c>
      <c r="HO102" s="43">
        <f t="shared" si="556"/>
        <v>0</v>
      </c>
      <c r="HP102" s="43">
        <f t="shared" si="557"/>
        <v>0</v>
      </c>
      <c r="HQ102" s="43">
        <f t="shared" si="558"/>
        <v>0</v>
      </c>
      <c r="HR102" s="43">
        <f t="shared" si="559"/>
        <v>0</v>
      </c>
      <c r="HS102" s="43">
        <f t="shared" si="560"/>
        <v>0</v>
      </c>
      <c r="HT102" s="43">
        <f t="shared" si="561"/>
        <v>0</v>
      </c>
      <c r="HU102" s="43">
        <f t="shared" si="562"/>
        <v>0</v>
      </c>
      <c r="HV102" s="43">
        <f t="shared" si="563"/>
        <v>0</v>
      </c>
      <c r="HW102" s="43">
        <f t="shared" si="564"/>
        <v>0</v>
      </c>
      <c r="HX102" s="43">
        <f t="shared" si="565"/>
        <v>0</v>
      </c>
      <c r="HY102" s="43">
        <f t="shared" si="566"/>
        <v>0</v>
      </c>
      <c r="HZ102" s="43">
        <f t="shared" si="567"/>
        <v>0</v>
      </c>
      <c r="IA102" s="43">
        <f t="shared" si="568"/>
        <v>0</v>
      </c>
      <c r="IB102" s="43">
        <f t="shared" si="569"/>
        <v>0</v>
      </c>
      <c r="IC102" s="43">
        <f t="shared" si="570"/>
        <v>0</v>
      </c>
      <c r="ID102" s="47">
        <f t="shared" si="571"/>
        <v>3.7600000000000025</v>
      </c>
      <c r="IE102" s="43">
        <f t="shared" si="572"/>
        <v>0</v>
      </c>
      <c r="IF102" s="43">
        <f t="shared" si="573"/>
        <v>0</v>
      </c>
      <c r="IG102" s="43">
        <f t="shared" si="574"/>
        <v>0</v>
      </c>
      <c r="IH102" s="43">
        <f t="shared" si="575"/>
        <v>0</v>
      </c>
      <c r="II102" s="43">
        <f t="shared" si="576"/>
        <v>0</v>
      </c>
      <c r="IJ102" s="43">
        <f t="shared" si="577"/>
        <v>0</v>
      </c>
      <c r="IK102" s="43">
        <f t="shared" si="578"/>
        <v>0</v>
      </c>
      <c r="IL102" s="43">
        <f t="shared" si="579"/>
        <v>0</v>
      </c>
      <c r="IM102" s="43">
        <f t="shared" si="580"/>
        <v>0</v>
      </c>
      <c r="IN102" s="43">
        <f t="shared" si="581"/>
        <v>0</v>
      </c>
      <c r="IO102" s="43">
        <f t="shared" si="582"/>
        <v>0</v>
      </c>
      <c r="IP102" s="43">
        <f t="shared" si="583"/>
        <v>0</v>
      </c>
      <c r="IQ102" s="43">
        <f t="shared" si="584"/>
        <v>0</v>
      </c>
      <c r="IR102" s="43">
        <f t="shared" si="585"/>
        <v>0</v>
      </c>
      <c r="IS102" s="43">
        <f t="shared" si="586"/>
        <v>0</v>
      </c>
      <c r="IT102" s="43">
        <f t="shared" si="587"/>
        <v>0</v>
      </c>
      <c r="IU102" s="43">
        <f t="shared" si="588"/>
        <v>0</v>
      </c>
      <c r="IV102" s="43">
        <f t="shared" si="589"/>
        <v>0</v>
      </c>
      <c r="IW102" s="43">
        <f t="shared" si="590"/>
        <v>0</v>
      </c>
      <c r="IX102" s="43">
        <f t="shared" si="591"/>
        <v>0</v>
      </c>
      <c r="IY102" s="43">
        <f t="shared" si="592"/>
        <v>0</v>
      </c>
      <c r="IZ102" s="47">
        <f t="shared" si="593"/>
        <v>3.7600000000000025</v>
      </c>
      <c r="JA102" s="43" t="e">
        <f t="shared" si="690"/>
        <v>#N/A</v>
      </c>
      <c r="JB102" s="43" t="e">
        <f t="shared" si="691"/>
        <v>#N/A</v>
      </c>
      <c r="JC102" s="43" t="e">
        <f t="shared" si="692"/>
        <v>#N/A</v>
      </c>
      <c r="JD102" s="43" t="e">
        <f t="shared" si="693"/>
        <v>#N/A</v>
      </c>
      <c r="JE102" s="43" t="e">
        <f t="shared" si="694"/>
        <v>#N/A</v>
      </c>
      <c r="JF102" s="43" t="e">
        <f t="shared" si="695"/>
        <v>#N/A</v>
      </c>
      <c r="JG102" s="43" t="e">
        <f t="shared" si="696"/>
        <v>#N/A</v>
      </c>
      <c r="JH102" s="43" t="e">
        <f t="shared" si="697"/>
        <v>#N/A</v>
      </c>
      <c r="JI102" s="43" t="e">
        <f t="shared" si="698"/>
        <v>#N/A</v>
      </c>
      <c r="JJ102" s="43" t="e">
        <f t="shared" si="699"/>
        <v>#N/A</v>
      </c>
      <c r="JK102" s="43" t="e">
        <f t="shared" si="700"/>
        <v>#N/A</v>
      </c>
      <c r="JL102" s="43" t="e">
        <f t="shared" si="701"/>
        <v>#N/A</v>
      </c>
      <c r="JM102" s="43" t="e">
        <f t="shared" si="702"/>
        <v>#N/A</v>
      </c>
      <c r="JN102" s="43" t="e">
        <f t="shared" si="703"/>
        <v>#N/A</v>
      </c>
      <c r="JO102" s="43" t="e">
        <f t="shared" si="704"/>
        <v>#N/A</v>
      </c>
      <c r="JP102" s="43" t="e">
        <f t="shared" si="705"/>
        <v>#N/A</v>
      </c>
      <c r="JQ102" s="43" t="e">
        <f t="shared" si="706"/>
        <v>#N/A</v>
      </c>
      <c r="JR102" s="43" t="e">
        <f t="shared" si="707"/>
        <v>#N/A</v>
      </c>
      <c r="JS102" s="43" t="e">
        <f t="shared" si="708"/>
        <v>#N/A</v>
      </c>
      <c r="JT102" s="43" t="e">
        <f t="shared" si="709"/>
        <v>#N/A</v>
      </c>
      <c r="JU102" s="43" t="e">
        <f t="shared" si="710"/>
        <v>#N/A</v>
      </c>
      <c r="JV102" s="47">
        <f t="shared" si="594"/>
        <v>3.7600000000000025</v>
      </c>
      <c r="JW102" s="36">
        <f t="shared" si="595"/>
        <v>0</v>
      </c>
      <c r="JX102" s="36">
        <f t="shared" si="596"/>
        <v>0</v>
      </c>
      <c r="JY102" s="36">
        <f t="shared" si="597"/>
        <v>0</v>
      </c>
      <c r="JZ102" s="36">
        <f t="shared" si="598"/>
        <v>0</v>
      </c>
      <c r="KA102" s="36">
        <f t="shared" si="599"/>
        <v>0</v>
      </c>
      <c r="KB102" s="36">
        <f t="shared" si="600"/>
        <v>0</v>
      </c>
      <c r="KC102" s="36">
        <f t="shared" si="601"/>
        <v>0</v>
      </c>
      <c r="KD102" s="36">
        <f t="shared" si="602"/>
        <v>0</v>
      </c>
      <c r="KE102" s="36">
        <f t="shared" si="603"/>
        <v>0</v>
      </c>
      <c r="KF102" s="36">
        <f t="shared" si="604"/>
        <v>0</v>
      </c>
      <c r="KG102" s="36">
        <f t="shared" si="605"/>
        <v>0</v>
      </c>
      <c r="KH102" s="36">
        <f t="shared" si="606"/>
        <v>0</v>
      </c>
      <c r="KI102" s="36">
        <f t="shared" si="607"/>
        <v>0</v>
      </c>
      <c r="KJ102" s="36">
        <f t="shared" si="608"/>
        <v>0</v>
      </c>
      <c r="KK102" s="36">
        <f t="shared" si="609"/>
        <v>0</v>
      </c>
      <c r="KL102" s="36">
        <f t="shared" si="610"/>
        <v>0</v>
      </c>
      <c r="KM102" s="36">
        <f t="shared" si="611"/>
        <v>0</v>
      </c>
      <c r="KN102" s="36">
        <f t="shared" si="612"/>
        <v>0</v>
      </c>
      <c r="KO102" s="36">
        <f t="shared" si="613"/>
        <v>0</v>
      </c>
      <c r="KP102" s="36">
        <f t="shared" si="614"/>
        <v>0</v>
      </c>
      <c r="KQ102" s="36">
        <f t="shared" si="615"/>
        <v>0</v>
      </c>
      <c r="KR102" s="47">
        <f t="shared" si="616"/>
        <v>3.7600000000000025</v>
      </c>
      <c r="KS102" s="1">
        <f t="shared" si="617"/>
        <v>1</v>
      </c>
      <c r="KT102" s="1">
        <f t="shared" si="618"/>
        <v>1</v>
      </c>
      <c r="KU102" s="1">
        <f t="shared" si="619"/>
        <v>1</v>
      </c>
      <c r="KV102" s="1">
        <f t="shared" si="620"/>
        <v>1</v>
      </c>
      <c r="KW102" s="1">
        <f t="shared" si="621"/>
        <v>1</v>
      </c>
      <c r="KX102" s="1">
        <f t="shared" si="622"/>
        <v>1</v>
      </c>
      <c r="KY102" s="1">
        <f t="shared" si="623"/>
        <v>1</v>
      </c>
      <c r="KZ102" s="1">
        <f t="shared" si="624"/>
        <v>1</v>
      </c>
      <c r="LA102" s="1">
        <f t="shared" si="625"/>
        <v>1</v>
      </c>
      <c r="LB102" s="1">
        <f t="shared" si="626"/>
        <v>1</v>
      </c>
      <c r="LC102" s="1">
        <f t="shared" si="627"/>
        <v>1</v>
      </c>
      <c r="LD102" s="1">
        <f t="shared" si="628"/>
        <v>1</v>
      </c>
      <c r="LE102" s="1">
        <f t="shared" si="629"/>
        <v>1</v>
      </c>
      <c r="LF102" s="1">
        <f t="shared" si="630"/>
        <v>1</v>
      </c>
      <c r="LG102" s="1">
        <f t="shared" si="631"/>
        <v>1</v>
      </c>
      <c r="LH102" s="1">
        <f t="shared" si="632"/>
        <v>1</v>
      </c>
      <c r="LI102" s="1">
        <f t="shared" si="633"/>
        <v>1</v>
      </c>
      <c r="LJ102" s="1">
        <f t="shared" si="634"/>
        <v>1</v>
      </c>
      <c r="LK102" s="1">
        <f t="shared" si="635"/>
        <v>1</v>
      </c>
      <c r="LL102" s="1">
        <f t="shared" si="636"/>
        <v>1</v>
      </c>
      <c r="LM102" s="1">
        <f t="shared" si="637"/>
        <v>1</v>
      </c>
      <c r="LN102" s="47">
        <f t="shared" si="638"/>
        <v>3.7600000000000025</v>
      </c>
      <c r="LO102" s="43">
        <f t="shared" si="639"/>
        <v>0</v>
      </c>
      <c r="LP102" s="43">
        <f t="shared" si="640"/>
        <v>0</v>
      </c>
      <c r="LQ102" s="43">
        <f t="shared" si="641"/>
        <v>0</v>
      </c>
      <c r="LR102" s="43">
        <f t="shared" si="642"/>
        <v>0</v>
      </c>
      <c r="LS102" s="43">
        <f t="shared" si="643"/>
        <v>0</v>
      </c>
      <c r="LT102" s="43">
        <f t="shared" si="644"/>
        <v>0</v>
      </c>
      <c r="LU102" s="43">
        <f t="shared" si="645"/>
        <v>0</v>
      </c>
      <c r="LV102" s="43">
        <f t="shared" si="646"/>
        <v>0</v>
      </c>
      <c r="LW102" s="43">
        <f t="shared" si="647"/>
        <v>0</v>
      </c>
      <c r="LX102" s="43">
        <f t="shared" si="648"/>
        <v>0</v>
      </c>
      <c r="LY102" s="43">
        <f t="shared" si="649"/>
        <v>0</v>
      </c>
      <c r="LZ102" s="43">
        <f t="shared" si="650"/>
        <v>0</v>
      </c>
      <c r="MA102" s="43">
        <f t="shared" si="651"/>
        <v>0</v>
      </c>
      <c r="MB102" s="43">
        <f t="shared" si="652"/>
        <v>0</v>
      </c>
      <c r="MC102" s="43">
        <f t="shared" si="653"/>
        <v>0</v>
      </c>
      <c r="MD102" s="43">
        <f t="shared" si="654"/>
        <v>0</v>
      </c>
      <c r="ME102" s="43">
        <f t="shared" si="655"/>
        <v>0</v>
      </c>
      <c r="MF102" s="43">
        <f t="shared" si="656"/>
        <v>0</v>
      </c>
      <c r="MG102" s="43">
        <f t="shared" si="657"/>
        <v>0</v>
      </c>
      <c r="MH102" s="43">
        <f t="shared" si="658"/>
        <v>0</v>
      </c>
      <c r="MI102" s="43">
        <f t="shared" si="659"/>
        <v>0</v>
      </c>
      <c r="MJ102" s="47">
        <f t="shared" si="660"/>
        <v>3.7600000000000025</v>
      </c>
      <c r="MK102" s="43" t="e">
        <f t="shared" si="500"/>
        <v>#N/A</v>
      </c>
      <c r="ML102" s="43" t="e">
        <f t="shared" si="711"/>
        <v>#N/A</v>
      </c>
      <c r="MM102" s="43" t="e">
        <f t="shared" si="712"/>
        <v>#N/A</v>
      </c>
      <c r="MN102" s="43" t="e">
        <f t="shared" si="713"/>
        <v>#N/A</v>
      </c>
      <c r="MO102" s="43" t="e">
        <f t="shared" si="714"/>
        <v>#N/A</v>
      </c>
      <c r="MP102" s="43" t="e">
        <f t="shared" si="715"/>
        <v>#N/A</v>
      </c>
      <c r="MQ102" s="43" t="e">
        <f t="shared" si="716"/>
        <v>#N/A</v>
      </c>
      <c r="MR102" s="43" t="e">
        <f t="shared" si="717"/>
        <v>#N/A</v>
      </c>
      <c r="MS102" s="43" t="e">
        <f t="shared" si="718"/>
        <v>#N/A</v>
      </c>
      <c r="MT102" s="43" t="e">
        <f t="shared" si="719"/>
        <v>#N/A</v>
      </c>
      <c r="MU102" s="43" t="e">
        <f t="shared" si="720"/>
        <v>#N/A</v>
      </c>
      <c r="MV102" s="43" t="e">
        <f t="shared" si="721"/>
        <v>#N/A</v>
      </c>
      <c r="MW102" s="43" t="e">
        <f t="shared" si="722"/>
        <v>#N/A</v>
      </c>
      <c r="MX102" s="43" t="e">
        <f t="shared" si="723"/>
        <v>#N/A</v>
      </c>
      <c r="MY102" s="43" t="e">
        <f t="shared" si="724"/>
        <v>#N/A</v>
      </c>
      <c r="MZ102" s="43" t="e">
        <f t="shared" si="725"/>
        <v>#N/A</v>
      </c>
      <c r="NA102" s="43" t="e">
        <f t="shared" si="726"/>
        <v>#N/A</v>
      </c>
      <c r="NB102" s="43" t="e">
        <f t="shared" si="727"/>
        <v>#N/A</v>
      </c>
      <c r="NC102" s="43" t="e">
        <f t="shared" si="728"/>
        <v>#N/A</v>
      </c>
      <c r="ND102" s="43" t="e">
        <f t="shared" si="729"/>
        <v>#N/A</v>
      </c>
      <c r="NE102" s="43" t="e">
        <f t="shared" si="730"/>
        <v>#N/A</v>
      </c>
      <c r="NF102" s="47">
        <f t="shared" si="661"/>
        <v>3.7600000000000025</v>
      </c>
      <c r="NG102" s="43">
        <f>IF(OY101=0,MIN('Drive Train'!$F$35-FQ101*$C$19*'Drive Train'!$F$39,NG101+$C$39)-$C$7,IF(LO101-1&lt;=0,0,IF($C$37=Motors!$C$30,MAX(MAX(NG$8:NG101)*-1,NG101-$C$39),MAX(0,MAX(NG$8:NG101)*-1,NG101-$C$39))))</f>
        <v>0</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0</v>
      </c>
      <c r="NM102" s="43">
        <f>IF(PE101=0,MIN('Drive Train'!$F$35-FW101*$C$19*'Drive Train'!$F$39,NM101+$C$39)-$C$7,IF(LU101-1&lt;=0,0,IF($C$37=Motors!$C$30,MAX(MAX(NM$8:NM101)*-1,NM101-$C$39),MAX(0,MAX(NM$8:NM101)*-1,NM101-$C$39))))</f>
        <v>0</v>
      </c>
      <c r="NN102" s="43">
        <f>IF(PF101=0,MIN('Drive Train'!$F$35-FX101*$C$19*'Drive Train'!$F$39,NN101+$C$39)-$C$7,IF(LV101-1&lt;=0,0,IF($C$37=Motors!$C$30,MAX(MAX(NN$8:NN101)*-1,NN101-$C$39),MAX(0,MAX(NN$8:NN101)*-1,NN101-$C$39))))</f>
        <v>0</v>
      </c>
      <c r="NO102" s="43">
        <f>IF(PG101=0,MIN('Drive Train'!$F$35-FY101*$C$19*'Drive Train'!$F$39,NO101+$C$39)-$C$7,IF(LW101-1&lt;=0,0,IF($C$37=Motors!$C$30,MAX(MAX(NO$8:NO101)*-1,NO101-$C$39),MAX(0,MAX(NO$8:NO101)*-1,NO101-$C$39))))</f>
        <v>0</v>
      </c>
      <c r="NP102" s="43">
        <f>IF(PH101=0,MIN('Drive Train'!$F$35-FZ101*$C$19*'Drive Train'!$F$39,NP101+$C$39)-$C$7,IF(LX101-1&lt;=0,0,IF($C$37=Motors!$C$30,MAX(MAX(NP$8:NP101)*-1,NP101-$C$39),MAX(0,MAX(NP$8:NP101)*-1,NP101-$C$39))))</f>
        <v>0</v>
      </c>
      <c r="NQ102" s="43">
        <f>IF(PI101=0,MIN('Drive Train'!$F$35-GA101*$C$19*'Drive Train'!$F$39,NQ101+$C$39)-$C$7,IF(LY101-1&lt;=0,0,IF($C$37=Motors!$C$30,MAX(MAX(NQ$8:NQ101)*-1,NQ101-$C$39),MAX(0,MAX(NQ$8:NQ101)*-1,NQ101-$C$39))))</f>
        <v>0</v>
      </c>
      <c r="NR102" s="43">
        <f>IF(PJ101=0,MIN('Drive Train'!$F$35-GB101*$C$19*'Drive Train'!$F$39,NR101+$C$39)-$C$7,IF(LZ101-1&lt;=0,0,IF($C$37=Motors!$C$30,MAX(MAX(NR$8:NR101)*-1,NR101-$C$39),MAX(0,MAX(NR$8:NR101)*-1,NR101-$C$39))))</f>
        <v>0</v>
      </c>
      <c r="NS102" s="43">
        <f>IF(PK101=0,MIN('Drive Train'!$F$35-GC101*$C$19*'Drive Train'!$F$39,NS101+$C$39)-$C$7,IF(MA101-1&lt;=0,0,IF($C$37=Motors!$C$30,MAX(MAX(NS$8:NS101)*-1,NS101-$C$39),MAX(0,MAX(NS$8:NS101)*-1,NS101-$C$39))))</f>
        <v>0</v>
      </c>
      <c r="NT102" s="43">
        <f>IF(PL101=0,MIN('Drive Train'!$F$35-GD101*$C$19*'Drive Train'!$F$39,NT101+$C$39)-$C$7,IF(MB101-1&lt;=0,0,IF($C$37=Motors!$C$30,MAX(MAX(NT$8:NT101)*-1,NT101-$C$39),MAX(0,MAX(NT$8:NT101)*-1,NT101-$C$39))))</f>
        <v>0</v>
      </c>
      <c r="NU102" s="43">
        <f>IF(PM101=0,MIN('Drive Train'!$F$35-GE101*$C$19*'Drive Train'!$F$39,NU101+$C$39)-$C$7,IF(MC101-1&lt;=0,0,IF($C$37=Motors!$C$30,MAX(MAX(NU$8:NU101)*-1,NU101-$C$39),MAX(0,MAX(NU$8:NU101)*-1,NU101-$C$39))))</f>
        <v>0</v>
      </c>
      <c r="NV102" s="43">
        <f>IF(PN101=0,MIN('Drive Train'!$F$35-GF101*$C$19*'Drive Train'!$F$39,NV101+$C$39)-$C$7,IF(MD101-1&lt;=0,0,IF($C$37=Motors!$C$30,MAX(MAX(NV$8:NV101)*-1,NV101-$C$39),MAX(0,MAX(NV$8:NV101)*-1,NV101-$C$39))))</f>
        <v>0</v>
      </c>
      <c r="NW102" s="43">
        <f>IF(PO101=0,MIN('Drive Train'!$F$35-GG101*$C$19*'Drive Train'!$F$39,NW101+$C$39)-$C$7,IF(ME101-1&lt;=0,0,IF($C$37=Motors!$C$30,MAX(MAX(NW$8:NW101)*-1,NW101-$C$39),MAX(0,MAX(NW$8:NW101)*-1,NW101-$C$39))))</f>
        <v>0</v>
      </c>
      <c r="NX102" s="43">
        <f>IF(PP101=0,MIN('Drive Train'!$F$35-GH101*$C$19*'Drive Train'!$F$39,NX101+$C$39)-$C$7,IF(MF101-1&lt;=0,0,IF($C$37=Motors!$C$30,MAX(MAX(NX$8:NX101)*-1,NX101-$C$39),MAX(0,MAX(NX$8:NX101)*-1,NX101-$C$39))))</f>
        <v>0</v>
      </c>
      <c r="NY102" s="43">
        <f>IF(PQ101=0,MIN('Drive Train'!$F$35-GI101*$C$19*'Drive Train'!$F$39,NY101+$C$39)-$C$7,IF(MG101-1&lt;=0,0,IF($C$37=Motors!$C$30,MAX(MAX(NY$8:NY101)*-1,NY101-$C$39),MAX(0,MAX(NY$8:NY101)*-1,NY101-$C$39))))</f>
        <v>0</v>
      </c>
      <c r="NZ102" s="43">
        <f>IF(PR101=0,MIN('Drive Train'!$F$35-GJ101*$C$19*'Drive Train'!$F$39,NZ101+$C$39)-$C$7,IF(MH101-1&lt;=0,0,IF($C$37=Motors!$C$30,MAX(MAX(NZ$8:NZ101)*-1,NZ101-$C$39),MAX(0,MAX(NZ$8:NZ101)*-1,NZ101-$C$39))))</f>
        <v>0</v>
      </c>
      <c r="OA102" s="43">
        <f>IF(PS101=0,MIN('Drive Train'!$F$35-GK101*$C$19*'Drive Train'!$F$39,OA101+$C$39)-$C$7,IF(MI101-1&lt;=0,0,IF($C$37=Motors!$C$30,MAX(MAX(OA$8:OA101)*-1,OA101-$C$39),MAX(0,MAX(OA$8:OA101)*-1,OA101-$C$39))))</f>
        <v>0</v>
      </c>
      <c r="OB102" s="47">
        <f t="shared" si="662"/>
        <v>3.7600000000000025</v>
      </c>
      <c r="OC102" s="43">
        <f>'Drive Train'!$F$35-(FQ102*$C$13)*$C$19*'Drive Train'!$F$39</f>
        <v>12.4</v>
      </c>
      <c r="OD102" s="43">
        <f>'Drive Train'!$F$35-(FR102*$C$13)*$C$19*'Drive Train'!$F$39</f>
        <v>12.4</v>
      </c>
      <c r="OE102" s="43">
        <f>'Drive Train'!$F$35-(FS102*$C$13)*$C$19*'Drive Train'!$F$39</f>
        <v>12.4</v>
      </c>
      <c r="OF102" s="43">
        <f>'Drive Train'!$F$35-(FT102*$C$13)*$C$19*'Drive Train'!$F$39</f>
        <v>12.4</v>
      </c>
      <c r="OG102" s="43">
        <f>'Drive Train'!$F$35-(FU102*$C$13)*$C$19*'Drive Train'!$F$39</f>
        <v>12.4</v>
      </c>
      <c r="OH102" s="43">
        <f>'Drive Train'!$F$35-(FV102*$C$13)*$C$19*'Drive Train'!$F$39</f>
        <v>12.4</v>
      </c>
      <c r="OI102" s="43">
        <f>'Drive Train'!$F$35-(FW102*$C$13)*$C$19*'Drive Train'!$F$39</f>
        <v>12.4</v>
      </c>
      <c r="OJ102" s="43">
        <f>'Drive Train'!$F$35-(FX102*$C$13)*$C$19*'Drive Train'!$F$39</f>
        <v>12.4</v>
      </c>
      <c r="OK102" s="43">
        <f>'Drive Train'!$F$35-(FY102*$C$13)*$C$19*'Drive Train'!$F$39</f>
        <v>12.4</v>
      </c>
      <c r="OL102" s="43">
        <f>'Drive Train'!$F$35-(FZ102*$C$13)*$C$19*'Drive Train'!$F$39</f>
        <v>12.4</v>
      </c>
      <c r="OM102" s="43">
        <f>'Drive Train'!$F$35-(GA102*$C$13)*$C$19*'Drive Train'!$F$39</f>
        <v>12.4</v>
      </c>
      <c r="ON102" s="43">
        <f>'Drive Train'!$F$35-(GB102*$C$13)*$C$19*'Drive Train'!$F$39</f>
        <v>12.4</v>
      </c>
      <c r="OO102" s="43">
        <f>'Drive Train'!$F$35-(GC102*$C$13)*$C$19*'Drive Train'!$F$39</f>
        <v>12.4</v>
      </c>
      <c r="OP102" s="43">
        <f>'Drive Train'!$F$35-(GD102*$C$13)*$C$19*'Drive Train'!$F$39</f>
        <v>12.4</v>
      </c>
      <c r="OQ102" s="43">
        <f>'Drive Train'!$F$35-(GE102*$C$13)*$C$19*'Drive Train'!$F$39</f>
        <v>12.4</v>
      </c>
      <c r="OR102" s="43">
        <f>'Drive Train'!$F$35-(GF102*$C$13)*$C$19*'Drive Train'!$F$39</f>
        <v>12.4</v>
      </c>
      <c r="OS102" s="43">
        <f>'Drive Train'!$F$35-(GG102*$C$13)*$C$19*'Drive Train'!$F$39</f>
        <v>12.4</v>
      </c>
      <c r="OT102" s="43">
        <f>'Drive Train'!$F$35-(GH102*$C$13)*$C$19*'Drive Train'!$F$39</f>
        <v>12.4</v>
      </c>
      <c r="OU102" s="43">
        <f>'Drive Train'!$F$35-(GI102*$C$13)*$C$19*'Drive Train'!$F$39</f>
        <v>12.4</v>
      </c>
      <c r="OV102" s="43">
        <f>'Drive Train'!$F$35-(GJ102*$C$13)*$C$19*'Drive Train'!$F$39</f>
        <v>12.4</v>
      </c>
      <c r="OW102" s="43">
        <f>'Drive Train'!$F$35-(GK102*$C$13)*$C$19*'Drive Train'!$F$39</f>
        <v>12.4</v>
      </c>
      <c r="OX102" s="47">
        <f t="shared" si="663"/>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190">
        <f t="shared" si="664"/>
        <v>3.7600000000000025</v>
      </c>
      <c r="PU102" s="43">
        <f t="shared" si="665"/>
        <v>15.29521453649356</v>
      </c>
      <c r="PV102" s="43">
        <f t="shared" si="666"/>
        <v>22.900200336135644</v>
      </c>
      <c r="PW102" s="43">
        <f t="shared" si="667"/>
        <v>19.659205245198354</v>
      </c>
      <c r="PX102" s="43">
        <f t="shared" si="668"/>
        <v>15.922362554936914</v>
      </c>
      <c r="PY102" s="43">
        <f t="shared" si="669"/>
        <v>13.997470007769731</v>
      </c>
      <c r="PZ102" s="43">
        <f t="shared" si="670"/>
        <v>12.208295022960858</v>
      </c>
      <c r="QA102" s="43">
        <f t="shared" si="671"/>
        <v>11.812774381794295</v>
      </c>
      <c r="QB102" s="43">
        <f t="shared" si="672"/>
        <v>11.153060367918922</v>
      </c>
      <c r="QC102" s="43">
        <f t="shared" si="673"/>
        <v>10.945422930559467</v>
      </c>
      <c r="QD102" s="43">
        <f t="shared" si="674"/>
        <v>10.744299234348867</v>
      </c>
      <c r="QE102" s="43">
        <f t="shared" si="675"/>
        <v>10.598935127087987</v>
      </c>
      <c r="QF102" s="43">
        <f t="shared" si="676"/>
        <v>14.547056930631658</v>
      </c>
      <c r="QG102" s="43">
        <f t="shared" si="677"/>
        <v>14.869846649016338</v>
      </c>
      <c r="QH102" s="43">
        <f t="shared" si="678"/>
        <v>15.34277343263344</v>
      </c>
      <c r="QI102" s="43">
        <f t="shared" si="679"/>
        <v>15.225720822529869</v>
      </c>
      <c r="QJ102" s="43">
        <f t="shared" si="680"/>
        <v>15.866407696386977</v>
      </c>
      <c r="QK102" s="43">
        <f t="shared" si="681"/>
        <v>16.23173898600314</v>
      </c>
      <c r="QL102" s="43">
        <f t="shared" si="682"/>
        <v>16.322777686005129</v>
      </c>
      <c r="QM102" s="43">
        <f t="shared" si="683"/>
        <v>16.11264101882972</v>
      </c>
      <c r="QN102" s="43">
        <f t="shared" si="684"/>
        <v>16.187403996628273</v>
      </c>
      <c r="QO102" s="43">
        <f t="shared" si="685"/>
        <v>16.005121974387158</v>
      </c>
      <c r="QP102" s="47">
        <f t="shared" si="686"/>
        <v>3.7600000000000025</v>
      </c>
      <c r="QQ102" s="43">
        <f t="shared" si="501"/>
        <v>0</v>
      </c>
      <c r="QR102" s="43">
        <f t="shared" si="502"/>
        <v>0</v>
      </c>
      <c r="QS102" s="43">
        <f t="shared" si="503"/>
        <v>0</v>
      </c>
      <c r="QT102" s="43">
        <f t="shared" si="504"/>
        <v>0</v>
      </c>
      <c r="QU102" s="43">
        <f t="shared" si="505"/>
        <v>0</v>
      </c>
      <c r="QV102" s="43">
        <f t="shared" si="506"/>
        <v>0</v>
      </c>
      <c r="QW102" s="43">
        <f t="shared" si="507"/>
        <v>0</v>
      </c>
      <c r="QX102" s="43">
        <f t="shared" si="508"/>
        <v>0</v>
      </c>
      <c r="QY102" s="43">
        <f t="shared" si="509"/>
        <v>0</v>
      </c>
      <c r="QZ102" s="43">
        <f t="shared" si="510"/>
        <v>0</v>
      </c>
      <c r="RA102" s="43">
        <f t="shared" si="511"/>
        <v>0</v>
      </c>
      <c r="RB102" s="43">
        <f t="shared" si="512"/>
        <v>0</v>
      </c>
      <c r="RC102" s="43">
        <f t="shared" si="513"/>
        <v>0</v>
      </c>
      <c r="RD102" s="43">
        <f t="shared" si="514"/>
        <v>0</v>
      </c>
      <c r="RE102" s="43">
        <f t="shared" si="515"/>
        <v>0</v>
      </c>
      <c r="RF102" s="43">
        <f t="shared" si="516"/>
        <v>0</v>
      </c>
      <c r="RG102" s="43">
        <f t="shared" si="517"/>
        <v>0</v>
      </c>
      <c r="RH102" s="43">
        <f t="shared" si="518"/>
        <v>0</v>
      </c>
      <c r="RI102" s="43">
        <f t="shared" si="519"/>
        <v>0</v>
      </c>
      <c r="RJ102" s="43">
        <f t="shared" si="520"/>
        <v>0</v>
      </c>
      <c r="RK102" s="43">
        <f t="shared" si="521"/>
        <v>0</v>
      </c>
      <c r="RL102" s="47">
        <f t="shared" si="687"/>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688"/>
        <v>3.7600000000000025</v>
      </c>
      <c r="SI102" s="2">
        <f>IF(AND(EU102&lt;0,KS102=0,LO102&gt;=LO$6*'Drive Train'!$AA$52,LO102&lt;=LO$6*'Drive Train'!$AA$53,OY102=1,JW102=0),$C$17,0)</f>
        <v>0</v>
      </c>
      <c r="SJ102" s="2">
        <f>IF(AND(EV102&lt;0,KT102=0,LP102&gt;=LP$6*'Drive Train'!$AA$52,LP102&lt;=LP$6*'Drive Train'!$AA$53,OZ102=1,JX102=0),$C$17,0)</f>
        <v>0</v>
      </c>
      <c r="SK102" s="2">
        <f>IF(AND(EW102&lt;0,KU102=0,LQ102&gt;=LQ$6*'Drive Train'!$AA$52,LQ102&lt;=LQ$6*'Drive Train'!$AA$53,PA102=1,JY102=0),$C$17,0)</f>
        <v>0</v>
      </c>
      <c r="SL102" s="2">
        <f>IF(AND(EX102&lt;0,KV102=0,LR102&gt;=LR$6*'Drive Train'!$AA$52,LR102&lt;=LR$6*'Drive Train'!$AA$53,PB102=1,JZ102=0),$C$17,0)</f>
        <v>0</v>
      </c>
      <c r="SM102" s="2">
        <f>IF(AND(EY102&lt;0,KW102=0,LS102&gt;=LS$6*'Drive Train'!$AA$52,LS102&lt;=LS$6*'Drive Train'!$AA$53,PC102=1,KA102=0),$C$17,0)</f>
        <v>0</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689"/>
        <v>3.7600000000000025</v>
      </c>
    </row>
    <row r="103" spans="2:524" x14ac:dyDescent="0.3">
      <c r="R103" s="49">
        <f t="shared" si="52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47">
        <f t="shared" si="523"/>
        <v>3.8000000000000025</v>
      </c>
      <c r="AO103" s="36">
        <f>LO103*12*60/(PI() * 'Drive Train'!$F$15)/S$6*ABS(S103)</f>
        <v>0</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0</v>
      </c>
      <c r="AU103" s="36">
        <f>LU103*12*60/(PI() * 'Drive Train'!$F$15)/Y$6*ABS(Y103)</f>
        <v>0</v>
      </c>
      <c r="AV103" s="36">
        <f>LV103*12*60/(PI() * 'Drive Train'!$F$15)/Z$6*ABS(Z103)</f>
        <v>0</v>
      </c>
      <c r="AW103" s="36">
        <f>LW103*12*60/(PI() * 'Drive Train'!$F$15)/AA$6*ABS(AA103)</f>
        <v>0</v>
      </c>
      <c r="AX103" s="36">
        <f>LX103*12*60/(PI() * 'Drive Train'!$F$15)/AB$6*ABS(AB103)</f>
        <v>0</v>
      </c>
      <c r="AY103" s="36">
        <f>LY103*12*60/(PI() * 'Drive Train'!$F$15)/AC$6*ABS(AC103)</f>
        <v>0</v>
      </c>
      <c r="AZ103" s="36">
        <f>LZ103*12*60/(PI() * 'Drive Train'!$F$15)/AD$6*ABS(AD103)</f>
        <v>0</v>
      </c>
      <c r="BA103" s="36">
        <f>MA103*12*60/(PI() * 'Drive Train'!$F$15)/AE$6*ABS(AE103)</f>
        <v>0</v>
      </c>
      <c r="BB103" s="36">
        <f>MB103*12*60/(PI() * 'Drive Train'!$F$15)/AF$6*ABS(AF103)</f>
        <v>0</v>
      </c>
      <c r="BC103" s="36">
        <f>MC103*12*60/(PI() * 'Drive Train'!$F$15)/AG$6*ABS(AG103)</f>
        <v>0</v>
      </c>
      <c r="BD103" s="36">
        <f>MD103*12*60/(PI() * 'Drive Train'!$F$15)/AH$6*ABS(AH103)</f>
        <v>0</v>
      </c>
      <c r="BE103" s="36">
        <f>ME103*12*60/(PI() * 'Drive Train'!$F$15)/AI$6*ABS(AI103)</f>
        <v>0</v>
      </c>
      <c r="BF103" s="36">
        <f>MF103*12*60/(PI() * 'Drive Train'!$F$15)/AJ$6*ABS(AJ103)</f>
        <v>0</v>
      </c>
      <c r="BG103" s="36">
        <f>MG103*12*60/(PI() * 'Drive Train'!$F$15)/AK$6*ABS(AK103)</f>
        <v>0</v>
      </c>
      <c r="BH103" s="36">
        <f>MH103*12*60/(PI() * 'Drive Train'!$F$15)/AL$6*ABS(AL103)</f>
        <v>0</v>
      </c>
      <c r="BI103" s="36">
        <f>MI103*12*60/(PI() * 'Drive Train'!$F$15)/AM$6*ABS(AM103)</f>
        <v>0</v>
      </c>
      <c r="BJ103" s="47">
        <f t="shared" si="455"/>
        <v>3.8000000000000025</v>
      </c>
      <c r="BK103" s="2">
        <f>IF(OR(KS102=1,AND($C$37=Motors!$C$32,OY102=1)),0,IF(NG103=0,-(CG102+$C$15)/($C$14-$C$15)*$C$12,($C$11*S103-AO103)/($C$11*S103)*$C$12*S103))</f>
        <v>0</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v>
      </c>
      <c r="BQ103" s="2">
        <f>IF(OR(KY102=1,AND($C$37=Motors!$C$32,PE102=1)),0,IF(NM103=0,-(CM102+$C$15)/($C$14-$C$15)*$C$12,($C$11*Y103-AU103)/($C$11*Y103)*$C$12*Y103))</f>
        <v>0</v>
      </c>
      <c r="BR103" s="2">
        <f>IF(OR(KZ102=1,AND($C$37=Motors!$C$32,PF102=1)),0,IF(NN103=0,-(CN102+$C$15)/($C$14-$C$15)*$C$12,($C$11*Z103-AV103)/($C$11*Z103)*$C$12*Z103))</f>
        <v>0</v>
      </c>
      <c r="BS103" s="2">
        <f>IF(OR(LA102=1,AND($C$37=Motors!$C$32,PG102=1)),0,IF(NO103=0,-(CO102+$C$15)/($C$14-$C$15)*$C$12,($C$11*AA103-AW103)/($C$11*AA103)*$C$12*AA103))</f>
        <v>0</v>
      </c>
      <c r="BT103" s="2">
        <f>IF(OR(LB102=1,AND($C$37=Motors!$C$32,PH102=1)),0,IF(NP103=0,-(CP102+$C$15)/($C$14-$C$15)*$C$12,($C$11*AB103-AX103)/($C$11*AB103)*$C$12*AB103))</f>
        <v>0</v>
      </c>
      <c r="BU103" s="2">
        <f>IF(OR(LC102=1,AND($C$37=Motors!$C$32,PI102=1)),0,IF(NQ103=0,-(CQ102+$C$15)/($C$14-$C$15)*$C$12,($C$11*AC103-AY103)/($C$11*AC103)*$C$12*AC103))</f>
        <v>0</v>
      </c>
      <c r="BV103" s="2">
        <f>IF(OR(LD102=1,AND($C$37=Motors!$C$32,PJ102=1)),0,IF(NR103=0,-(CR102+$C$15)/($C$14-$C$15)*$C$12,($C$11*AD103-AZ103)/($C$11*AD103)*$C$12*AD103))</f>
        <v>0</v>
      </c>
      <c r="BW103" s="2">
        <f>IF(OR(LE102=1,AND($C$37=Motors!$C$32,PK102=1)),0,IF(NS103=0,-(CS102+$C$15)/($C$14-$C$15)*$C$12,($C$11*AE103-BA103)/($C$11*AE103)*$C$12*AE103))</f>
        <v>0</v>
      </c>
      <c r="BX103" s="2">
        <f>IF(OR(LF102=1,AND($C$37=Motors!$C$32,PL102=1)),0,IF(NT103=0,-(CT102+$C$15)/($C$14-$C$15)*$C$12,($C$11*AF103-BB103)/($C$11*AF103)*$C$12*AF103))</f>
        <v>0</v>
      </c>
      <c r="BY103" s="2">
        <f>IF(OR(LG102=1,AND($C$37=Motors!$C$32,PM102=1)),0,IF(NU103=0,-(CU102+$C$15)/($C$14-$C$15)*$C$12,($C$11*AG103-BC103)/($C$11*AG103)*$C$12*AG103))</f>
        <v>0</v>
      </c>
      <c r="BZ103" s="2">
        <f>IF(OR(LH102=1,AND($C$37=Motors!$C$32,PN102=1)),0,IF(NV103=0,-(CV102+$C$15)/($C$14-$C$15)*$C$12,($C$11*AH103-BD103)/($C$11*AH103)*$C$12*AH103))</f>
        <v>0</v>
      </c>
      <c r="CA103" s="2">
        <f>IF(OR(LI102=1,AND($C$37=Motors!$C$32,PO102=1)),0,IF(NW103=0,-(CW102+$C$15)/($C$14-$C$15)*$C$12,($C$11*AI103-BE103)/($C$11*AI103)*$C$12*AI103))</f>
        <v>0</v>
      </c>
      <c r="CB103" s="2">
        <f>IF(OR(LJ102=1,AND($C$37=Motors!$C$32,PP102=1)),0,IF(NX103=0,-(CX102+$C$15)/($C$14-$C$15)*$C$12,($C$11*AJ103-BF103)/($C$11*AJ103)*$C$12*AJ103))</f>
        <v>0</v>
      </c>
      <c r="CC103" s="2">
        <f>IF(OR(LK102=1,AND($C$37=Motors!$C$32,PQ102=1)),0,IF(NY103=0,-(CY102+$C$15)/($C$14-$C$15)*$C$12,($C$11*AK103-BG103)/($C$11*AK103)*$C$12*AK103))</f>
        <v>0</v>
      </c>
      <c r="CD103" s="2">
        <f>IF(OR(LL102=1,AND($C$37=Motors!$C$32,PR102=1)),0,IF(NZ103=0,-(CZ102+$C$15)/($C$14-$C$15)*$C$12,($C$11*AL103-BH103)/($C$11*AL103)*$C$12*AL103))</f>
        <v>0</v>
      </c>
      <c r="CE103" s="2">
        <f>IF(OR(LM102=1,AND($C$37=Motors!$C$32,PS102=1)),0,IF(OA103=0,-(DA102+$C$15)/($C$14-$C$15)*$C$12,($C$11*AM103-BI103)/($C$11*AM103)*$C$12*AM103))</f>
        <v>0</v>
      </c>
      <c r="CF103" s="47">
        <f t="shared" si="456"/>
        <v>3.8000000000000025</v>
      </c>
      <c r="CG103" s="43">
        <f>IF(AND(KS102=1,OY102=1),0,ABS(BK103/$C$12*($C$14-$C$15)+$C$15) *'Drive Train'!$AA$49 + CG102*(1-'Drive Train'!$AA$49))</f>
        <v>0</v>
      </c>
      <c r="CH103" s="43">
        <f>IF(AND(KT102=1,OZ102=1),0,ABS(BL103/$C$12*($C$14-$C$15)+$C$15) *'Drive Train'!$AA$49 + CH102*(1-'Drive Train'!$AA$49))</f>
        <v>0</v>
      </c>
      <c r="CI103" s="43">
        <f>IF(AND(KU102=1,PA102=1),0,ABS(BM103/$C$12*($C$14-$C$15)+$C$15) *'Drive Train'!$AA$49 + CI102*(1-'Drive Train'!$AA$49))</f>
        <v>0</v>
      </c>
      <c r="CJ103" s="43">
        <f>IF(AND(KV102=1,PB102=1),0,ABS(BN103/$C$12*($C$14-$C$15)+$C$15) *'Drive Train'!$AA$49 + CJ102*(1-'Drive Train'!$AA$49))</f>
        <v>0</v>
      </c>
      <c r="CK103" s="43">
        <f>IF(AND(KW102=1,PC102=1),0,ABS(BO103/$C$12*($C$14-$C$15)+$C$15) *'Drive Train'!$AA$49 + CK102*(1-'Drive Train'!$AA$49))</f>
        <v>0</v>
      </c>
      <c r="CL103" s="43">
        <f>IF(AND(KX102=1,PD102=1),0,ABS(BP103/$C$12*($C$14-$C$15)+$C$15) *'Drive Train'!$AA$49 + CL102*(1-'Drive Train'!$AA$49))</f>
        <v>0</v>
      </c>
      <c r="CM103" s="43">
        <f>IF(AND(KY102=1,PE102=1),0,ABS(BQ103/$C$12*($C$14-$C$15)+$C$15) *'Drive Train'!$AA$49 + CM102*(1-'Drive Train'!$AA$49))</f>
        <v>0</v>
      </c>
      <c r="CN103" s="43">
        <f>IF(AND(KZ102=1,PF102=1),0,ABS(BR103/$C$12*($C$14-$C$15)+$C$15) *'Drive Train'!$AA$49 + CN102*(1-'Drive Train'!$AA$49))</f>
        <v>0</v>
      </c>
      <c r="CO103" s="43">
        <f>IF(AND(LA102=1,PG102=1),0,ABS(BS103/$C$12*($C$14-$C$15)+$C$15) *'Drive Train'!$AA$49 + CO102*(1-'Drive Train'!$AA$49))</f>
        <v>0</v>
      </c>
      <c r="CP103" s="43">
        <f>IF(AND(LB102=1,PH102=1),0,ABS(BT103/$C$12*($C$14-$C$15)+$C$15) *'Drive Train'!$AA$49 + CP102*(1-'Drive Train'!$AA$49))</f>
        <v>0</v>
      </c>
      <c r="CQ103" s="43">
        <f>IF(AND(LC102=1,PI102=1),0,ABS(BU103/$C$12*($C$14-$C$15)+$C$15) *'Drive Train'!$AA$49 + CQ102*(1-'Drive Train'!$AA$49))</f>
        <v>0</v>
      </c>
      <c r="CR103" s="43">
        <f>IF(AND(LD102=1,PJ102=1),0,ABS(BV103/$C$12*($C$14-$C$15)+$C$15) *'Drive Train'!$AA$49 + CR102*(1-'Drive Train'!$AA$49))</f>
        <v>0</v>
      </c>
      <c r="CS103" s="43">
        <f>IF(AND(LE102=1,PK102=1),0,ABS(BW103/$C$12*($C$14-$C$15)+$C$15) *'Drive Train'!$AA$49 + CS102*(1-'Drive Train'!$AA$49))</f>
        <v>0</v>
      </c>
      <c r="CT103" s="43">
        <f>IF(AND(LF102=1,PL102=1),0,ABS(BX103/$C$12*($C$14-$C$15)+$C$15) *'Drive Train'!$AA$49 + CT102*(1-'Drive Train'!$AA$49))</f>
        <v>0</v>
      </c>
      <c r="CU103" s="43">
        <f>IF(AND(LG102=1,PM102=1),0,ABS(BY103/$C$12*($C$14-$C$15)+$C$15) *'Drive Train'!$AA$49 + CU102*(1-'Drive Train'!$AA$49))</f>
        <v>0</v>
      </c>
      <c r="CV103" s="43">
        <f>IF(AND(LH102=1,PN102=1),0,ABS(BZ103/$C$12*($C$14-$C$15)+$C$15) *'Drive Train'!$AA$49 + CV102*(1-'Drive Train'!$AA$49))</f>
        <v>0</v>
      </c>
      <c r="CW103" s="43">
        <f>IF(AND(LI102=1,PO102=1),0,ABS(CA103/$C$12*($C$14-$C$15)+$C$15) *'Drive Train'!$AA$49 + CW102*(1-'Drive Train'!$AA$49))</f>
        <v>0</v>
      </c>
      <c r="CX103" s="43">
        <f>IF(AND(LJ102=1,PP102=1),0,ABS(CB103/$C$12*($C$14-$C$15)+$C$15) *'Drive Train'!$AA$49 + CX102*(1-'Drive Train'!$AA$49))</f>
        <v>0</v>
      </c>
      <c r="CY103" s="43">
        <f>IF(AND(LK102=1,PQ102=1),0,ABS(CC103/$C$12*($C$14-$C$15)+$C$15) *'Drive Train'!$AA$49 + CY102*(1-'Drive Train'!$AA$49))</f>
        <v>0</v>
      </c>
      <c r="CZ103" s="43">
        <f>IF(AND(LL102=1,PR102=1),0,ABS(CD103/$C$12*($C$14-$C$15)+$C$15) *'Drive Train'!$AA$49 + CZ102*(1-'Drive Train'!$AA$49))</f>
        <v>0</v>
      </c>
      <c r="DA103" s="43">
        <f>IF(AND(LM102=1,PS102=1),0,ABS(CE103/$C$12*($C$14-$C$15)+$C$15) *'Drive Train'!$AA$49 + DA102*(1-'Drive Train'!$AA$49))</f>
        <v>0</v>
      </c>
      <c r="DB103" s="47">
        <f t="shared" si="524"/>
        <v>3.8000000000000025</v>
      </c>
      <c r="DC103" s="43">
        <f t="shared" si="457"/>
        <v>0</v>
      </c>
      <c r="DD103" s="43">
        <f t="shared" si="458"/>
        <v>0</v>
      </c>
      <c r="DE103" s="43">
        <f t="shared" si="459"/>
        <v>0</v>
      </c>
      <c r="DF103" s="43">
        <f t="shared" si="460"/>
        <v>0</v>
      </c>
      <c r="DG103" s="43">
        <f t="shared" si="461"/>
        <v>0</v>
      </c>
      <c r="DH103" s="43">
        <f t="shared" si="462"/>
        <v>0</v>
      </c>
      <c r="DI103" s="43">
        <f t="shared" si="463"/>
        <v>0</v>
      </c>
      <c r="DJ103" s="43">
        <f t="shared" si="464"/>
        <v>0</v>
      </c>
      <c r="DK103" s="43">
        <f t="shared" si="465"/>
        <v>0</v>
      </c>
      <c r="DL103" s="43">
        <f t="shared" si="466"/>
        <v>0</v>
      </c>
      <c r="DM103" s="43">
        <f t="shared" si="467"/>
        <v>0</v>
      </c>
      <c r="DN103" s="43">
        <f t="shared" si="468"/>
        <v>0</v>
      </c>
      <c r="DO103" s="43">
        <f t="shared" si="469"/>
        <v>0</v>
      </c>
      <c r="DP103" s="43">
        <f t="shared" si="470"/>
        <v>0</v>
      </c>
      <c r="DQ103" s="43">
        <f t="shared" si="471"/>
        <v>0</v>
      </c>
      <c r="DR103" s="43">
        <f t="shared" si="472"/>
        <v>0</v>
      </c>
      <c r="DS103" s="43">
        <f t="shared" si="473"/>
        <v>0</v>
      </c>
      <c r="DT103" s="43">
        <f t="shared" si="474"/>
        <v>0</v>
      </c>
      <c r="DU103" s="43">
        <f t="shared" si="475"/>
        <v>0</v>
      </c>
      <c r="DV103" s="43">
        <f t="shared" si="476"/>
        <v>0</v>
      </c>
      <c r="DW103" s="43">
        <f t="shared" si="477"/>
        <v>0</v>
      </c>
      <c r="DX103" s="47">
        <f t="shared" si="525"/>
        <v>3.8000000000000025</v>
      </c>
      <c r="DY103" s="2">
        <f>IF(OY103=0,($C$23/0.4536*IF(ISNA(MK102),'Drive Train'!$F$16,'Drive Train'!$F$17)*4.448*$C$24*S$6)*SIGN(BK103),BK103)</f>
        <v>0</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v>
      </c>
      <c r="EE103" s="2">
        <f>IF(PE103=0,($C$23/0.4536*IF(ISNA(MQ102),'Drive Train'!$F$16,'Drive Train'!$F$17)*4.448*$C$24*$C$21*Y$6)*SIGN(BQ103),BQ103)</f>
        <v>0</v>
      </c>
      <c r="EF103" s="2">
        <f>IF(PF103=0,($C$23/0.4536*IF(ISNA(MR102),'Drive Train'!$F$16,'Drive Train'!$F$17)*4.448*$C$24*$C$21*Z$6)*SIGN(BR103),BR103)</f>
        <v>0</v>
      </c>
      <c r="EG103" s="2">
        <f>IF(PG103=0,($C$23/0.4536*IF(ISNA(MS102),'Drive Train'!$F$16,'Drive Train'!$F$17)*4.448*$C$24*$C$21*AA$6)*SIGN(BS103),BS103)</f>
        <v>0</v>
      </c>
      <c r="EH103" s="2">
        <f>IF(PH103=0,($C$23/0.4536*IF(ISNA(MT102),'Drive Train'!$F$16,'Drive Train'!$F$17)*4.448*$C$24*$C$21*AB$6)*SIGN(BT103),BT103)</f>
        <v>0</v>
      </c>
      <c r="EI103" s="2">
        <f>IF(PI103=0,($C$23/0.4536*IF(ISNA(MU102),'Drive Train'!$F$16,'Drive Train'!$F$17)*4.448*$C$24*$C$21*AC$6)*SIGN(BU103),BU103)</f>
        <v>0</v>
      </c>
      <c r="EJ103" s="2">
        <f>IF(PJ103=0,($C$23/0.4536*IF(ISNA(MV102),'Drive Train'!$F$16,'Drive Train'!$F$17)*4.448*$C$24*$C$21*AD$6)*SIGN(BV103),BV103)</f>
        <v>0</v>
      </c>
      <c r="EK103" s="2">
        <f>IF(PK103=0,($C$23/0.4536*IF(ISNA(MW102),'Drive Train'!$F$16,'Drive Train'!$F$17)*4.448*$C$24*$C$21*AE$6)*SIGN(BW103),BW103)</f>
        <v>0</v>
      </c>
      <c r="EL103" s="2">
        <f>IF(PL103=0,($C$23/0.4536*IF(ISNA(MX102),'Drive Train'!$F$16,'Drive Train'!$F$17)*4.448*$C$24*$C$21*AF$6)*SIGN(BX103),BX103)</f>
        <v>0</v>
      </c>
      <c r="EM103" s="2">
        <f>IF(PM103=0,($C$23/0.4536*IF(ISNA(MY102),'Drive Train'!$F$16,'Drive Train'!$F$17)*4.448*$C$24*$C$21*AG$6)*SIGN(BY103),BY103)</f>
        <v>0</v>
      </c>
      <c r="EN103" s="2">
        <f>IF(PN103=0,($C$23/0.4536*IF(ISNA(MZ102),'Drive Train'!$F$16,'Drive Train'!$F$17)*4.448*$C$24*$C$21*AH$6)*SIGN(BZ103),BZ103)</f>
        <v>0</v>
      </c>
      <c r="EO103" s="2">
        <f>IF(PO103=0,($C$23/0.4536*IF(ISNA(NA102),'Drive Train'!$F$16,'Drive Train'!$F$17)*4.448*$C$24*$C$21*AI$6)*SIGN(CA103),CA103)</f>
        <v>0</v>
      </c>
      <c r="EP103" s="2">
        <f>IF(PP103=0,($C$23/0.4536*IF(ISNA(NB102),'Drive Train'!$F$16,'Drive Train'!$F$17)*4.448*$C$24*$C$21*AJ$6)*SIGN(CB103),CB103)</f>
        <v>0</v>
      </c>
      <c r="EQ103" s="2">
        <f>IF(PQ103=0,($C$23/0.4536*IF(ISNA(NC102),'Drive Train'!$F$16,'Drive Train'!$F$17)*4.448*$C$24*$C$21*AK$6)*SIGN(CC103),CC103)</f>
        <v>0</v>
      </c>
      <c r="ER103" s="2">
        <f>IF(PR103=0,($C$23/0.4536*IF(ISNA(ND102),'Drive Train'!$F$16,'Drive Train'!$F$17)*4.448*$C$24*$C$21*AL$6)*SIGN(CD103),CD103)</f>
        <v>0</v>
      </c>
      <c r="ES103" s="2">
        <f>IF(PS103=0,($C$23/0.4536*IF(ISNA(NE102),'Drive Train'!$F$16,'Drive Train'!$F$17)*4.448*$C$24*$C$21*AM$6)*SIGN(CE103),CE103)</f>
        <v>0</v>
      </c>
      <c r="ET103" s="47">
        <f t="shared" si="478"/>
        <v>3.8000000000000025</v>
      </c>
      <c r="EU103" s="2">
        <f>MAX(MIN(IF(AND(OY102=1,NG103&lt;0),-1,1)*(DC103-$C$15)/($C$14-$C$15)*$C$12*$C$21-$C$33*LO103/AO$6 -  OY102*$C$33/$C$21,DY102/$C$19),MAX(EU$8:EU102)*-1)</f>
        <v>-0.84420937587075306</v>
      </c>
      <c r="EV103" s="2">
        <f>MAX(MIN(IF(AND(OZ102=1,NH103&lt;0),-1,1)*(DD103-$C$15)/($C$14-$C$15)*$C$12*$C$21-$C$33*LP103/AP$6 -  OZ102*$C$33/$C$21,DZ102/$C$19),MAX(EV$8:EV102)*-1)</f>
        <v>-0.84420937587075306</v>
      </c>
      <c r="EW103" s="2">
        <f>MAX(MIN(IF(AND(PA102=1,NI103&lt;0),-1,1)*(DE103-$C$15)/($C$14-$C$15)*$C$12*$C$21-$C$33*LQ103/AQ$6 -  PA102*$C$33/$C$21,EA102/$C$19),MAX(EW$8:EW102)*-1)</f>
        <v>-0.84420937587075306</v>
      </c>
      <c r="EX103" s="2">
        <f>MAX(MIN(IF(AND(PB102=1,NJ103&lt;0),-1,1)*(DF103-$C$15)/($C$14-$C$15)*$C$12*$C$21-$C$33*LR103/AR$6 -  PB102*$C$33/$C$21,EB102/$C$19),MAX(EX$8:EX102)*-1)</f>
        <v>-0.84420937587075306</v>
      </c>
      <c r="EY103" s="2">
        <f>MAX(MIN(IF(AND(PC102=1,NK103&lt;0),-1,1)*(DG103-$C$15)/($C$14-$C$15)*$C$12*$C$21-$C$33*LS103/AS$6 -  PC102*$C$33/$C$21,EC102/$C$19),MAX(EY$8:EY102)*-1)</f>
        <v>-0.84420937587075306</v>
      </c>
      <c r="EZ103" s="2">
        <f>MAX(MIN(IF(AND(PD102=1,NL103&lt;0),-1,1)*(DH103-$C$15)/($C$14-$C$15)*$C$12*$C$21-$C$33*LT103/AT$6 -  PD102*$C$33/$C$21,ED102/$C$19),MAX(EZ$8:EZ102)*-1)</f>
        <v>-0.84420937587075306</v>
      </c>
      <c r="FA103" s="2">
        <f>MAX(MIN(IF(AND(PE102=1,NM103&lt;0),-1,1)*(DI103-$C$15)/($C$14-$C$15)*$C$12*$C$21-$C$33*LU103/AU$6 -  PE102*$C$33/$C$21,EE102/$C$19),MAX(FA$8:FA102)*-1)</f>
        <v>-0.84420937587075306</v>
      </c>
      <c r="FB103" s="2">
        <f>MAX(MIN(IF(AND(PF102=1,NN103&lt;0),-1,1)*(DJ103-$C$15)/($C$14-$C$15)*$C$12*$C$21-$C$33*LV103/AV$6 -  PF102*$C$33/$C$21,EF102/$C$19),MAX(FB$8:FB102)*-1)</f>
        <v>-0.84420937587075306</v>
      </c>
      <c r="FC103" s="2">
        <f>MAX(MIN(IF(AND(PG102=1,NO103&lt;0),-1,1)*(DK103-$C$15)/($C$14-$C$15)*$C$12*$C$21-$C$33*LW103/AW$6 -  PG102*$C$33/$C$21,EG102/$C$19),MAX(FC$8:FC102)*-1)</f>
        <v>-0.82444281081081083</v>
      </c>
      <c r="FD103" s="2">
        <f>MAX(MIN(IF(AND(PH102=1,NP103&lt;0),-1,1)*(DL103-$C$15)/($C$14-$C$15)*$C$12*$C$21-$C$33*LX103/AX$6 -  PH102*$C$33/$C$21,EH102/$C$19),MAX(FD$8:FD102)*-1)</f>
        <v>-0.74400936585365862</v>
      </c>
      <c r="FE103" s="2">
        <f>MAX(MIN(IF(AND(PI102=1,NQ103&lt;0),-1,1)*(DM103-$C$15)/($C$14-$C$15)*$C$12*$C$21-$C$33*LY103/AY$6 -  PI102*$C$33/$C$21,EI102/$C$19),MAX(FE$8:FE102)*-1)</f>
        <v>-0.6778751999999999</v>
      </c>
      <c r="FF103" s="2">
        <f>MAX(MIN(IF(AND(PJ102=1,NR103&lt;0),-1,1)*(DN103-$C$15)/($C$14-$C$15)*$C$12*$C$21-$C$33*LZ103/AZ$6 -  PJ102*$C$33/$C$21,EJ102/$C$19),MAX(FF$8:FF102)*-1)</f>
        <v>-0.36771041517476449</v>
      </c>
      <c r="FG103" s="2">
        <f>MAX(MIN(IF(AND(PK102=1,NS103&lt;0),-1,1)*(DO103-$C$15)/($C$14-$C$15)*$C$12*$C$21-$C$33*MA103/BA$6 -  PK102*$C$33/$C$21,EK102/$C$19),MAX(FG$8:FG102)*-1)</f>
        <v>-0.4460383340531891</v>
      </c>
      <c r="FH103" s="2">
        <f>MAX(MIN(IF(AND(PL102=1,NT103&lt;0),-1,1)*(DP103-$C$15)/($C$14-$C$15)*$C$12*$C$21-$C$33*MB103/BB$6 -  PL102*$C$33/$C$21,EL102/$C$19),MAX(FH$8:FH102)*-1)</f>
        <v>-0.52436625293161376</v>
      </c>
      <c r="FI103" s="2">
        <f>MAX(MIN(IF(AND(PM102=1,NU103&lt;0),-1,1)*(DQ103-$C$15)/($C$14-$C$15)*$C$12*$C$21-$C$33*MC103/BC$6 -  PM102*$C$33/$C$21,EM102/$C$19),MAX(FI$8:FI102)*-1)</f>
        <v>-0.60269417181003837</v>
      </c>
      <c r="FJ103" s="2">
        <f>MAX(MIN(IF(AND(PN102=1,NV103&lt;0),-1,1)*(DR103-$C$15)/($C$14-$C$15)*$C$12*$C$21-$C$33*MD103/BD$6 -  PN102*$C$33/$C$21,EN102/$C$19),MAX(FJ$8:FJ102)*-1)</f>
        <v>-0.68102209068846309</v>
      </c>
      <c r="FK103" s="2">
        <f>MAX(MIN(IF(AND(PO102=1,NW103&lt;0),-1,1)*(DS103-$C$15)/($C$14-$C$15)*$C$12*$C$21-$C$33*ME103/BE$6 -  PO102*$C$33/$C$21,EO102/$C$19),MAX(FK$8:FK102)*-1)</f>
        <v>-0.7593500095668877</v>
      </c>
      <c r="FL103" s="2">
        <f>MAX(MIN(IF(AND(PP102=1,NX103&lt;0),-1,1)*(DT103-$C$15)/($C$14-$C$15)*$C$12*$C$21-$C$33*MF103/BF$6 -  PP102*$C$33/$C$21,EP102/$C$19),MAX(FL$8:FL102)*-1)</f>
        <v>-0.8376779284453123</v>
      </c>
      <c r="FM103" s="2">
        <f>MAX(MIN(IF(AND(PQ102=1,NY103&lt;0),-1,1)*(DU103-$C$15)/($C$14-$C$15)*$C$12*$C$21-$C$33*MG103/BG$6 -  PQ102*$C$33/$C$21,EQ102/$C$19),MAX(FM$8:FM102)*-1)</f>
        <v>-0.84420937587075306</v>
      </c>
      <c r="FN103" s="2">
        <f>MAX(MIN(IF(AND(PR102=1,NZ103&lt;0),-1,1)*(DV103-$C$15)/($C$14-$C$15)*$C$12*$C$21-$C$33*MH103/BH$6 -  PR102*$C$33/$C$21,ER102/$C$19),MAX(FN$8:FN102)*-1)</f>
        <v>-0.84420937587075306</v>
      </c>
      <c r="FO103" s="2">
        <f>MAX(MIN(IF(AND(PS102=1,OA103&lt;0),-1,1)*(DW103-$C$15)/($C$14-$C$15)*$C$12*$C$21-$C$33*MI103/BI$6 -  PS102*$C$33/$C$21,ES102/$C$19),MAX(FO$8:FO102)*-1)</f>
        <v>-0.84420937587075306</v>
      </c>
      <c r="FP103" s="47">
        <f t="shared" si="526"/>
        <v>3.8000000000000025</v>
      </c>
      <c r="FQ103" s="43">
        <f t="shared" si="527"/>
        <v>0</v>
      </c>
      <c r="FR103" s="43">
        <f t="shared" si="528"/>
        <v>0</v>
      </c>
      <c r="FS103" s="43">
        <f t="shared" si="529"/>
        <v>0</v>
      </c>
      <c r="FT103" s="43">
        <f t="shared" si="530"/>
        <v>0</v>
      </c>
      <c r="FU103" s="43">
        <f t="shared" si="531"/>
        <v>0</v>
      </c>
      <c r="FV103" s="43">
        <f t="shared" si="532"/>
        <v>0</v>
      </c>
      <c r="FW103" s="43">
        <f t="shared" si="533"/>
        <v>0</v>
      </c>
      <c r="FX103" s="43">
        <f t="shared" si="534"/>
        <v>0</v>
      </c>
      <c r="FY103" s="43">
        <f t="shared" si="535"/>
        <v>0</v>
      </c>
      <c r="FZ103" s="43">
        <f t="shared" si="536"/>
        <v>0</v>
      </c>
      <c r="GA103" s="43">
        <f t="shared" si="537"/>
        <v>0</v>
      </c>
      <c r="GB103" s="43">
        <f t="shared" si="538"/>
        <v>0</v>
      </c>
      <c r="GC103" s="43">
        <f t="shared" si="539"/>
        <v>0</v>
      </c>
      <c r="GD103" s="43">
        <f t="shared" si="540"/>
        <v>0</v>
      </c>
      <c r="GE103" s="43">
        <f t="shared" si="541"/>
        <v>0</v>
      </c>
      <c r="GF103" s="43">
        <f t="shared" si="542"/>
        <v>0</v>
      </c>
      <c r="GG103" s="43">
        <f t="shared" si="543"/>
        <v>0</v>
      </c>
      <c r="GH103" s="43">
        <f t="shared" si="544"/>
        <v>0</v>
      </c>
      <c r="GI103" s="43">
        <f t="shared" si="545"/>
        <v>0</v>
      </c>
      <c r="GJ103" s="43">
        <f t="shared" si="546"/>
        <v>0</v>
      </c>
      <c r="GK103" s="43">
        <f t="shared" si="547"/>
        <v>0</v>
      </c>
      <c r="GL103" s="47">
        <f t="shared" si="548"/>
        <v>3.8000000000000025</v>
      </c>
      <c r="GM103" s="43">
        <f t="shared" si="479"/>
        <v>0</v>
      </c>
      <c r="GN103" s="43">
        <f t="shared" si="480"/>
        <v>0</v>
      </c>
      <c r="GO103" s="43">
        <f t="shared" si="481"/>
        <v>0</v>
      </c>
      <c r="GP103" s="43">
        <f t="shared" si="482"/>
        <v>0</v>
      </c>
      <c r="GQ103" s="43">
        <f t="shared" si="483"/>
        <v>0</v>
      </c>
      <c r="GR103" s="43">
        <f t="shared" si="484"/>
        <v>0</v>
      </c>
      <c r="GS103" s="43">
        <f t="shared" si="485"/>
        <v>0</v>
      </c>
      <c r="GT103" s="43">
        <f t="shared" si="486"/>
        <v>0</v>
      </c>
      <c r="GU103" s="43">
        <f t="shared" si="487"/>
        <v>0</v>
      </c>
      <c r="GV103" s="43">
        <f t="shared" si="488"/>
        <v>0</v>
      </c>
      <c r="GW103" s="43">
        <f t="shared" si="489"/>
        <v>0</v>
      </c>
      <c r="GX103" s="43">
        <f t="shared" si="490"/>
        <v>0</v>
      </c>
      <c r="GY103" s="43">
        <f t="shared" si="491"/>
        <v>0</v>
      </c>
      <c r="GZ103" s="43">
        <f t="shared" si="492"/>
        <v>0</v>
      </c>
      <c r="HA103" s="43">
        <f t="shared" si="493"/>
        <v>0</v>
      </c>
      <c r="HB103" s="43">
        <f t="shared" si="494"/>
        <v>0</v>
      </c>
      <c r="HC103" s="43">
        <f t="shared" si="495"/>
        <v>0</v>
      </c>
      <c r="HD103" s="43">
        <f t="shared" si="496"/>
        <v>0</v>
      </c>
      <c r="HE103" s="43">
        <f t="shared" si="497"/>
        <v>0</v>
      </c>
      <c r="HF103" s="43">
        <f t="shared" si="498"/>
        <v>0</v>
      </c>
      <c r="HG103" s="43">
        <f t="shared" si="499"/>
        <v>0</v>
      </c>
      <c r="HH103" s="47">
        <f t="shared" si="549"/>
        <v>3.8000000000000025</v>
      </c>
      <c r="HI103" s="43">
        <f t="shared" si="550"/>
        <v>0</v>
      </c>
      <c r="HJ103" s="43">
        <f t="shared" si="551"/>
        <v>0</v>
      </c>
      <c r="HK103" s="43">
        <f t="shared" si="552"/>
        <v>0</v>
      </c>
      <c r="HL103" s="43">
        <f t="shared" si="553"/>
        <v>0</v>
      </c>
      <c r="HM103" s="43">
        <f t="shared" si="554"/>
        <v>0</v>
      </c>
      <c r="HN103" s="43">
        <f t="shared" si="555"/>
        <v>0</v>
      </c>
      <c r="HO103" s="43">
        <f t="shared" si="556"/>
        <v>0</v>
      </c>
      <c r="HP103" s="43">
        <f t="shared" si="557"/>
        <v>0</v>
      </c>
      <c r="HQ103" s="43">
        <f t="shared" si="558"/>
        <v>0</v>
      </c>
      <c r="HR103" s="43">
        <f t="shared" si="559"/>
        <v>0</v>
      </c>
      <c r="HS103" s="43">
        <f t="shared" si="560"/>
        <v>0</v>
      </c>
      <c r="HT103" s="43">
        <f t="shared" si="561"/>
        <v>0</v>
      </c>
      <c r="HU103" s="43">
        <f t="shared" si="562"/>
        <v>0</v>
      </c>
      <c r="HV103" s="43">
        <f t="shared" si="563"/>
        <v>0</v>
      </c>
      <c r="HW103" s="43">
        <f t="shared" si="564"/>
        <v>0</v>
      </c>
      <c r="HX103" s="43">
        <f t="shared" si="565"/>
        <v>0</v>
      </c>
      <c r="HY103" s="43">
        <f t="shared" si="566"/>
        <v>0</v>
      </c>
      <c r="HZ103" s="43">
        <f t="shared" si="567"/>
        <v>0</v>
      </c>
      <c r="IA103" s="43">
        <f t="shared" si="568"/>
        <v>0</v>
      </c>
      <c r="IB103" s="43">
        <f t="shared" si="569"/>
        <v>0</v>
      </c>
      <c r="IC103" s="43">
        <f t="shared" si="570"/>
        <v>0</v>
      </c>
      <c r="ID103" s="47">
        <f t="shared" si="571"/>
        <v>3.8000000000000025</v>
      </c>
      <c r="IE103" s="43">
        <f t="shared" si="572"/>
        <v>0</v>
      </c>
      <c r="IF103" s="43">
        <f t="shared" si="573"/>
        <v>0</v>
      </c>
      <c r="IG103" s="43">
        <f t="shared" si="574"/>
        <v>0</v>
      </c>
      <c r="IH103" s="43">
        <f t="shared" si="575"/>
        <v>0</v>
      </c>
      <c r="II103" s="43">
        <f t="shared" si="576"/>
        <v>0</v>
      </c>
      <c r="IJ103" s="43">
        <f t="shared" si="577"/>
        <v>0</v>
      </c>
      <c r="IK103" s="43">
        <f t="shared" si="578"/>
        <v>0</v>
      </c>
      <c r="IL103" s="43">
        <f t="shared" si="579"/>
        <v>0</v>
      </c>
      <c r="IM103" s="43">
        <f t="shared" si="580"/>
        <v>0</v>
      </c>
      <c r="IN103" s="43">
        <f t="shared" si="581"/>
        <v>0</v>
      </c>
      <c r="IO103" s="43">
        <f t="shared" si="582"/>
        <v>0</v>
      </c>
      <c r="IP103" s="43">
        <f t="shared" si="583"/>
        <v>0</v>
      </c>
      <c r="IQ103" s="43">
        <f t="shared" si="584"/>
        <v>0</v>
      </c>
      <c r="IR103" s="43">
        <f t="shared" si="585"/>
        <v>0</v>
      </c>
      <c r="IS103" s="43">
        <f t="shared" si="586"/>
        <v>0</v>
      </c>
      <c r="IT103" s="43">
        <f t="shared" si="587"/>
        <v>0</v>
      </c>
      <c r="IU103" s="43">
        <f t="shared" si="588"/>
        <v>0</v>
      </c>
      <c r="IV103" s="43">
        <f t="shared" si="589"/>
        <v>0</v>
      </c>
      <c r="IW103" s="43">
        <f t="shared" si="590"/>
        <v>0</v>
      </c>
      <c r="IX103" s="43">
        <f t="shared" si="591"/>
        <v>0</v>
      </c>
      <c r="IY103" s="43">
        <f t="shared" si="592"/>
        <v>0</v>
      </c>
      <c r="IZ103" s="47">
        <f t="shared" si="593"/>
        <v>3.8000000000000025</v>
      </c>
      <c r="JA103" s="43" t="e">
        <f t="shared" si="690"/>
        <v>#N/A</v>
      </c>
      <c r="JB103" s="43" t="e">
        <f t="shared" si="691"/>
        <v>#N/A</v>
      </c>
      <c r="JC103" s="43" t="e">
        <f t="shared" si="692"/>
        <v>#N/A</v>
      </c>
      <c r="JD103" s="43" t="e">
        <f t="shared" si="693"/>
        <v>#N/A</v>
      </c>
      <c r="JE103" s="43" t="e">
        <f t="shared" si="694"/>
        <v>#N/A</v>
      </c>
      <c r="JF103" s="43" t="e">
        <f t="shared" si="695"/>
        <v>#N/A</v>
      </c>
      <c r="JG103" s="43" t="e">
        <f t="shared" si="696"/>
        <v>#N/A</v>
      </c>
      <c r="JH103" s="43" t="e">
        <f t="shared" si="697"/>
        <v>#N/A</v>
      </c>
      <c r="JI103" s="43" t="e">
        <f t="shared" si="698"/>
        <v>#N/A</v>
      </c>
      <c r="JJ103" s="43" t="e">
        <f t="shared" si="699"/>
        <v>#N/A</v>
      </c>
      <c r="JK103" s="43" t="e">
        <f t="shared" si="700"/>
        <v>#N/A</v>
      </c>
      <c r="JL103" s="43" t="e">
        <f t="shared" si="701"/>
        <v>#N/A</v>
      </c>
      <c r="JM103" s="43" t="e">
        <f t="shared" si="702"/>
        <v>#N/A</v>
      </c>
      <c r="JN103" s="43" t="e">
        <f t="shared" si="703"/>
        <v>#N/A</v>
      </c>
      <c r="JO103" s="43" t="e">
        <f t="shared" si="704"/>
        <v>#N/A</v>
      </c>
      <c r="JP103" s="43" t="e">
        <f t="shared" si="705"/>
        <v>#N/A</v>
      </c>
      <c r="JQ103" s="43" t="e">
        <f t="shared" si="706"/>
        <v>#N/A</v>
      </c>
      <c r="JR103" s="43" t="e">
        <f t="shared" si="707"/>
        <v>#N/A</v>
      </c>
      <c r="JS103" s="43" t="e">
        <f t="shared" si="708"/>
        <v>#N/A</v>
      </c>
      <c r="JT103" s="43" t="e">
        <f t="shared" si="709"/>
        <v>#N/A</v>
      </c>
      <c r="JU103" s="43" t="e">
        <f t="shared" si="710"/>
        <v>#N/A</v>
      </c>
      <c r="JV103" s="47">
        <f t="shared" si="594"/>
        <v>3.8000000000000025</v>
      </c>
      <c r="JW103" s="36">
        <f t="shared" si="595"/>
        <v>0</v>
      </c>
      <c r="JX103" s="36">
        <f t="shared" si="596"/>
        <v>0</v>
      </c>
      <c r="JY103" s="36">
        <f t="shared" si="597"/>
        <v>0</v>
      </c>
      <c r="JZ103" s="36">
        <f t="shared" si="598"/>
        <v>0</v>
      </c>
      <c r="KA103" s="36">
        <f t="shared" si="599"/>
        <v>0</v>
      </c>
      <c r="KB103" s="36">
        <f t="shared" si="600"/>
        <v>0</v>
      </c>
      <c r="KC103" s="36">
        <f t="shared" si="601"/>
        <v>0</v>
      </c>
      <c r="KD103" s="36">
        <f t="shared" si="602"/>
        <v>0</v>
      </c>
      <c r="KE103" s="36">
        <f t="shared" si="603"/>
        <v>0</v>
      </c>
      <c r="KF103" s="36">
        <f t="shared" si="604"/>
        <v>0</v>
      </c>
      <c r="KG103" s="36">
        <f t="shared" si="605"/>
        <v>0</v>
      </c>
      <c r="KH103" s="36">
        <f t="shared" si="606"/>
        <v>0</v>
      </c>
      <c r="KI103" s="36">
        <f t="shared" si="607"/>
        <v>0</v>
      </c>
      <c r="KJ103" s="36">
        <f t="shared" si="608"/>
        <v>0</v>
      </c>
      <c r="KK103" s="36">
        <f t="shared" si="609"/>
        <v>0</v>
      </c>
      <c r="KL103" s="36">
        <f t="shared" si="610"/>
        <v>0</v>
      </c>
      <c r="KM103" s="36">
        <f t="shared" si="611"/>
        <v>0</v>
      </c>
      <c r="KN103" s="36">
        <f t="shared" si="612"/>
        <v>0</v>
      </c>
      <c r="KO103" s="36">
        <f t="shared" si="613"/>
        <v>0</v>
      </c>
      <c r="KP103" s="36">
        <f t="shared" si="614"/>
        <v>0</v>
      </c>
      <c r="KQ103" s="36">
        <f t="shared" si="615"/>
        <v>0</v>
      </c>
      <c r="KR103" s="47">
        <f t="shared" si="616"/>
        <v>3.8000000000000025</v>
      </c>
      <c r="KS103" s="1">
        <f t="shared" si="617"/>
        <v>1</v>
      </c>
      <c r="KT103" s="1">
        <f t="shared" si="618"/>
        <v>1</v>
      </c>
      <c r="KU103" s="1">
        <f t="shared" si="619"/>
        <v>1</v>
      </c>
      <c r="KV103" s="1">
        <f t="shared" si="620"/>
        <v>1</v>
      </c>
      <c r="KW103" s="1">
        <f t="shared" si="621"/>
        <v>1</v>
      </c>
      <c r="KX103" s="1">
        <f t="shared" si="622"/>
        <v>1</v>
      </c>
      <c r="KY103" s="1">
        <f t="shared" si="623"/>
        <v>1</v>
      </c>
      <c r="KZ103" s="1">
        <f t="shared" si="624"/>
        <v>1</v>
      </c>
      <c r="LA103" s="1">
        <f t="shared" si="625"/>
        <v>1</v>
      </c>
      <c r="LB103" s="1">
        <f t="shared" si="626"/>
        <v>1</v>
      </c>
      <c r="LC103" s="1">
        <f t="shared" si="627"/>
        <v>1</v>
      </c>
      <c r="LD103" s="1">
        <f t="shared" si="628"/>
        <v>1</v>
      </c>
      <c r="LE103" s="1">
        <f t="shared" si="629"/>
        <v>1</v>
      </c>
      <c r="LF103" s="1">
        <f t="shared" si="630"/>
        <v>1</v>
      </c>
      <c r="LG103" s="1">
        <f t="shared" si="631"/>
        <v>1</v>
      </c>
      <c r="LH103" s="1">
        <f t="shared" si="632"/>
        <v>1</v>
      </c>
      <c r="LI103" s="1">
        <f t="shared" si="633"/>
        <v>1</v>
      </c>
      <c r="LJ103" s="1">
        <f t="shared" si="634"/>
        <v>1</v>
      </c>
      <c r="LK103" s="1">
        <f t="shared" si="635"/>
        <v>1</v>
      </c>
      <c r="LL103" s="1">
        <f t="shared" si="636"/>
        <v>1</v>
      </c>
      <c r="LM103" s="1">
        <f t="shared" si="637"/>
        <v>1</v>
      </c>
      <c r="LN103" s="47">
        <f t="shared" si="638"/>
        <v>3.8000000000000025</v>
      </c>
      <c r="LO103" s="43">
        <f t="shared" si="639"/>
        <v>0</v>
      </c>
      <c r="LP103" s="43">
        <f t="shared" si="640"/>
        <v>0</v>
      </c>
      <c r="LQ103" s="43">
        <f t="shared" si="641"/>
        <v>0</v>
      </c>
      <c r="LR103" s="43">
        <f t="shared" si="642"/>
        <v>0</v>
      </c>
      <c r="LS103" s="43">
        <f t="shared" si="643"/>
        <v>0</v>
      </c>
      <c r="LT103" s="43">
        <f t="shared" si="644"/>
        <v>0</v>
      </c>
      <c r="LU103" s="43">
        <f t="shared" si="645"/>
        <v>0</v>
      </c>
      <c r="LV103" s="43">
        <f t="shared" si="646"/>
        <v>0</v>
      </c>
      <c r="LW103" s="43">
        <f t="shared" si="647"/>
        <v>0</v>
      </c>
      <c r="LX103" s="43">
        <f t="shared" si="648"/>
        <v>0</v>
      </c>
      <c r="LY103" s="43">
        <f t="shared" si="649"/>
        <v>0</v>
      </c>
      <c r="LZ103" s="43">
        <f t="shared" si="650"/>
        <v>0</v>
      </c>
      <c r="MA103" s="43">
        <f t="shared" si="651"/>
        <v>0</v>
      </c>
      <c r="MB103" s="43">
        <f t="shared" si="652"/>
        <v>0</v>
      </c>
      <c r="MC103" s="43">
        <f t="shared" si="653"/>
        <v>0</v>
      </c>
      <c r="MD103" s="43">
        <f t="shared" si="654"/>
        <v>0</v>
      </c>
      <c r="ME103" s="43">
        <f t="shared" si="655"/>
        <v>0</v>
      </c>
      <c r="MF103" s="43">
        <f t="shared" si="656"/>
        <v>0</v>
      </c>
      <c r="MG103" s="43">
        <f t="shared" si="657"/>
        <v>0</v>
      </c>
      <c r="MH103" s="43">
        <f t="shared" si="658"/>
        <v>0</v>
      </c>
      <c r="MI103" s="43">
        <f t="shared" si="659"/>
        <v>0</v>
      </c>
      <c r="MJ103" s="47">
        <f t="shared" si="660"/>
        <v>3.8000000000000025</v>
      </c>
      <c r="MK103" s="43" t="e">
        <f t="shared" si="500"/>
        <v>#N/A</v>
      </c>
      <c r="ML103" s="43" t="e">
        <f t="shared" si="711"/>
        <v>#N/A</v>
      </c>
      <c r="MM103" s="43" t="e">
        <f t="shared" si="712"/>
        <v>#N/A</v>
      </c>
      <c r="MN103" s="43" t="e">
        <f t="shared" si="713"/>
        <v>#N/A</v>
      </c>
      <c r="MO103" s="43" t="e">
        <f t="shared" si="714"/>
        <v>#N/A</v>
      </c>
      <c r="MP103" s="43" t="e">
        <f t="shared" si="715"/>
        <v>#N/A</v>
      </c>
      <c r="MQ103" s="43" t="e">
        <f t="shared" si="716"/>
        <v>#N/A</v>
      </c>
      <c r="MR103" s="43" t="e">
        <f t="shared" si="717"/>
        <v>#N/A</v>
      </c>
      <c r="MS103" s="43" t="e">
        <f t="shared" si="718"/>
        <v>#N/A</v>
      </c>
      <c r="MT103" s="43" t="e">
        <f t="shared" si="719"/>
        <v>#N/A</v>
      </c>
      <c r="MU103" s="43" t="e">
        <f t="shared" si="720"/>
        <v>#N/A</v>
      </c>
      <c r="MV103" s="43" t="e">
        <f t="shared" si="721"/>
        <v>#N/A</v>
      </c>
      <c r="MW103" s="43" t="e">
        <f t="shared" si="722"/>
        <v>#N/A</v>
      </c>
      <c r="MX103" s="43" t="e">
        <f t="shared" si="723"/>
        <v>#N/A</v>
      </c>
      <c r="MY103" s="43" t="e">
        <f t="shared" si="724"/>
        <v>#N/A</v>
      </c>
      <c r="MZ103" s="43" t="e">
        <f t="shared" si="725"/>
        <v>#N/A</v>
      </c>
      <c r="NA103" s="43" t="e">
        <f t="shared" si="726"/>
        <v>#N/A</v>
      </c>
      <c r="NB103" s="43" t="e">
        <f t="shared" si="727"/>
        <v>#N/A</v>
      </c>
      <c r="NC103" s="43" t="e">
        <f t="shared" si="728"/>
        <v>#N/A</v>
      </c>
      <c r="ND103" s="43" t="e">
        <f t="shared" si="729"/>
        <v>#N/A</v>
      </c>
      <c r="NE103" s="43" t="e">
        <f t="shared" si="730"/>
        <v>#N/A</v>
      </c>
      <c r="NF103" s="47">
        <f t="shared" si="661"/>
        <v>3.8000000000000025</v>
      </c>
      <c r="NG103" s="43">
        <f>IF(OY102=0,MIN('Drive Train'!$F$35-FQ102*$C$19*'Drive Train'!$F$39,NG102+$C$39)-$C$7,IF(LO102-1&lt;=0,0,IF($C$37=Motors!$C$30,MAX(MAX(NG$8:NG102)*-1,NG102-$C$39),MAX(0,MAX(NG$8:NG102)*-1,NG102-$C$39))))</f>
        <v>0</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0</v>
      </c>
      <c r="NM103" s="43">
        <f>IF(PE102=0,MIN('Drive Train'!$F$35-FW102*$C$19*'Drive Train'!$F$39,NM102+$C$39)-$C$7,IF(LU102-1&lt;=0,0,IF($C$37=Motors!$C$30,MAX(MAX(NM$8:NM102)*-1,NM102-$C$39),MAX(0,MAX(NM$8:NM102)*-1,NM102-$C$39))))</f>
        <v>0</v>
      </c>
      <c r="NN103" s="43">
        <f>IF(PF102=0,MIN('Drive Train'!$F$35-FX102*$C$19*'Drive Train'!$F$39,NN102+$C$39)-$C$7,IF(LV102-1&lt;=0,0,IF($C$37=Motors!$C$30,MAX(MAX(NN$8:NN102)*-1,NN102-$C$39),MAX(0,MAX(NN$8:NN102)*-1,NN102-$C$39))))</f>
        <v>0</v>
      </c>
      <c r="NO103" s="43">
        <f>IF(PG102=0,MIN('Drive Train'!$F$35-FY102*$C$19*'Drive Train'!$F$39,NO102+$C$39)-$C$7,IF(LW102-1&lt;=0,0,IF($C$37=Motors!$C$30,MAX(MAX(NO$8:NO102)*-1,NO102-$C$39),MAX(0,MAX(NO$8:NO102)*-1,NO102-$C$39))))</f>
        <v>0</v>
      </c>
      <c r="NP103" s="43">
        <f>IF(PH102=0,MIN('Drive Train'!$F$35-FZ102*$C$19*'Drive Train'!$F$39,NP102+$C$39)-$C$7,IF(LX102-1&lt;=0,0,IF($C$37=Motors!$C$30,MAX(MAX(NP$8:NP102)*-1,NP102-$C$39),MAX(0,MAX(NP$8:NP102)*-1,NP102-$C$39))))</f>
        <v>0</v>
      </c>
      <c r="NQ103" s="43">
        <f>IF(PI102=0,MIN('Drive Train'!$F$35-GA102*$C$19*'Drive Train'!$F$39,NQ102+$C$39)-$C$7,IF(LY102-1&lt;=0,0,IF($C$37=Motors!$C$30,MAX(MAX(NQ$8:NQ102)*-1,NQ102-$C$39),MAX(0,MAX(NQ$8:NQ102)*-1,NQ102-$C$39))))</f>
        <v>0</v>
      </c>
      <c r="NR103" s="43">
        <f>IF(PJ102=0,MIN('Drive Train'!$F$35-GB102*$C$19*'Drive Train'!$F$39,NR102+$C$39)-$C$7,IF(LZ102-1&lt;=0,0,IF($C$37=Motors!$C$30,MAX(MAX(NR$8:NR102)*-1,NR102-$C$39),MAX(0,MAX(NR$8:NR102)*-1,NR102-$C$39))))</f>
        <v>0</v>
      </c>
      <c r="NS103" s="43">
        <f>IF(PK102=0,MIN('Drive Train'!$F$35-GC102*$C$19*'Drive Train'!$F$39,NS102+$C$39)-$C$7,IF(MA102-1&lt;=0,0,IF($C$37=Motors!$C$30,MAX(MAX(NS$8:NS102)*-1,NS102-$C$39),MAX(0,MAX(NS$8:NS102)*-1,NS102-$C$39))))</f>
        <v>0</v>
      </c>
      <c r="NT103" s="43">
        <f>IF(PL102=0,MIN('Drive Train'!$F$35-GD102*$C$19*'Drive Train'!$F$39,NT102+$C$39)-$C$7,IF(MB102-1&lt;=0,0,IF($C$37=Motors!$C$30,MAX(MAX(NT$8:NT102)*-1,NT102-$C$39),MAX(0,MAX(NT$8:NT102)*-1,NT102-$C$39))))</f>
        <v>0</v>
      </c>
      <c r="NU103" s="43">
        <f>IF(PM102=0,MIN('Drive Train'!$F$35-GE102*$C$19*'Drive Train'!$F$39,NU102+$C$39)-$C$7,IF(MC102-1&lt;=0,0,IF($C$37=Motors!$C$30,MAX(MAX(NU$8:NU102)*-1,NU102-$C$39),MAX(0,MAX(NU$8:NU102)*-1,NU102-$C$39))))</f>
        <v>0</v>
      </c>
      <c r="NV103" s="43">
        <f>IF(PN102=0,MIN('Drive Train'!$F$35-GF102*$C$19*'Drive Train'!$F$39,NV102+$C$39)-$C$7,IF(MD102-1&lt;=0,0,IF($C$37=Motors!$C$30,MAX(MAX(NV$8:NV102)*-1,NV102-$C$39),MAX(0,MAX(NV$8:NV102)*-1,NV102-$C$39))))</f>
        <v>0</v>
      </c>
      <c r="NW103" s="43">
        <f>IF(PO102=0,MIN('Drive Train'!$F$35-GG102*$C$19*'Drive Train'!$F$39,NW102+$C$39)-$C$7,IF(ME102-1&lt;=0,0,IF($C$37=Motors!$C$30,MAX(MAX(NW$8:NW102)*-1,NW102-$C$39),MAX(0,MAX(NW$8:NW102)*-1,NW102-$C$39))))</f>
        <v>0</v>
      </c>
      <c r="NX103" s="43">
        <f>IF(PP102=0,MIN('Drive Train'!$F$35-GH102*$C$19*'Drive Train'!$F$39,NX102+$C$39)-$C$7,IF(MF102-1&lt;=0,0,IF($C$37=Motors!$C$30,MAX(MAX(NX$8:NX102)*-1,NX102-$C$39),MAX(0,MAX(NX$8:NX102)*-1,NX102-$C$39))))</f>
        <v>0</v>
      </c>
      <c r="NY103" s="43">
        <f>IF(PQ102=0,MIN('Drive Train'!$F$35-GI102*$C$19*'Drive Train'!$F$39,NY102+$C$39)-$C$7,IF(MG102-1&lt;=0,0,IF($C$37=Motors!$C$30,MAX(MAX(NY$8:NY102)*-1,NY102-$C$39),MAX(0,MAX(NY$8:NY102)*-1,NY102-$C$39))))</f>
        <v>0</v>
      </c>
      <c r="NZ103" s="43">
        <f>IF(PR102=0,MIN('Drive Train'!$F$35-GJ102*$C$19*'Drive Train'!$F$39,NZ102+$C$39)-$C$7,IF(MH102-1&lt;=0,0,IF($C$37=Motors!$C$30,MAX(MAX(NZ$8:NZ102)*-1,NZ102-$C$39),MAX(0,MAX(NZ$8:NZ102)*-1,NZ102-$C$39))))</f>
        <v>0</v>
      </c>
      <c r="OA103" s="43">
        <f>IF(PS102=0,MIN('Drive Train'!$F$35-GK102*$C$19*'Drive Train'!$F$39,OA102+$C$39)-$C$7,IF(MI102-1&lt;=0,0,IF($C$37=Motors!$C$30,MAX(MAX(OA$8:OA102)*-1,OA102-$C$39),MAX(0,MAX(OA$8:OA102)*-1,OA102-$C$39))))</f>
        <v>0</v>
      </c>
      <c r="OB103" s="47">
        <f t="shared" si="662"/>
        <v>3.8000000000000025</v>
      </c>
      <c r="OC103" s="43">
        <f>'Drive Train'!$F$35-(FQ103*$C$13)*$C$19*'Drive Train'!$F$39</f>
        <v>12.4</v>
      </c>
      <c r="OD103" s="43">
        <f>'Drive Train'!$F$35-(FR103*$C$13)*$C$19*'Drive Train'!$F$39</f>
        <v>12.4</v>
      </c>
      <c r="OE103" s="43">
        <f>'Drive Train'!$F$35-(FS103*$C$13)*$C$19*'Drive Train'!$F$39</f>
        <v>12.4</v>
      </c>
      <c r="OF103" s="43">
        <f>'Drive Train'!$F$35-(FT103*$C$13)*$C$19*'Drive Train'!$F$39</f>
        <v>12.4</v>
      </c>
      <c r="OG103" s="43">
        <f>'Drive Train'!$F$35-(FU103*$C$13)*$C$19*'Drive Train'!$F$39</f>
        <v>12.4</v>
      </c>
      <c r="OH103" s="43">
        <f>'Drive Train'!$F$35-(FV103*$C$13)*$C$19*'Drive Train'!$F$39</f>
        <v>12.4</v>
      </c>
      <c r="OI103" s="43">
        <f>'Drive Train'!$F$35-(FW103*$C$13)*$C$19*'Drive Train'!$F$39</f>
        <v>12.4</v>
      </c>
      <c r="OJ103" s="43">
        <f>'Drive Train'!$F$35-(FX103*$C$13)*$C$19*'Drive Train'!$F$39</f>
        <v>12.4</v>
      </c>
      <c r="OK103" s="43">
        <f>'Drive Train'!$F$35-(FY103*$C$13)*$C$19*'Drive Train'!$F$39</f>
        <v>12.4</v>
      </c>
      <c r="OL103" s="43">
        <f>'Drive Train'!$F$35-(FZ103*$C$13)*$C$19*'Drive Train'!$F$39</f>
        <v>12.4</v>
      </c>
      <c r="OM103" s="43">
        <f>'Drive Train'!$F$35-(GA103*$C$13)*$C$19*'Drive Train'!$F$39</f>
        <v>12.4</v>
      </c>
      <c r="ON103" s="43">
        <f>'Drive Train'!$F$35-(GB103*$C$13)*$C$19*'Drive Train'!$F$39</f>
        <v>12.4</v>
      </c>
      <c r="OO103" s="43">
        <f>'Drive Train'!$F$35-(GC103*$C$13)*$C$19*'Drive Train'!$F$39</f>
        <v>12.4</v>
      </c>
      <c r="OP103" s="43">
        <f>'Drive Train'!$F$35-(GD103*$C$13)*$C$19*'Drive Train'!$F$39</f>
        <v>12.4</v>
      </c>
      <c r="OQ103" s="43">
        <f>'Drive Train'!$F$35-(GE103*$C$13)*$C$19*'Drive Train'!$F$39</f>
        <v>12.4</v>
      </c>
      <c r="OR103" s="43">
        <f>'Drive Train'!$F$35-(GF103*$C$13)*$C$19*'Drive Train'!$F$39</f>
        <v>12.4</v>
      </c>
      <c r="OS103" s="43">
        <f>'Drive Train'!$F$35-(GG103*$C$13)*$C$19*'Drive Train'!$F$39</f>
        <v>12.4</v>
      </c>
      <c r="OT103" s="43">
        <f>'Drive Train'!$F$35-(GH103*$C$13)*$C$19*'Drive Train'!$F$39</f>
        <v>12.4</v>
      </c>
      <c r="OU103" s="43">
        <f>'Drive Train'!$F$35-(GI103*$C$13)*$C$19*'Drive Train'!$F$39</f>
        <v>12.4</v>
      </c>
      <c r="OV103" s="43">
        <f>'Drive Train'!$F$35-(GJ103*$C$13)*$C$19*'Drive Train'!$F$39</f>
        <v>12.4</v>
      </c>
      <c r="OW103" s="43">
        <f>'Drive Train'!$F$35-(GK103*$C$13)*$C$19*'Drive Train'!$F$39</f>
        <v>12.4</v>
      </c>
      <c r="OX103" s="47">
        <f t="shared" si="663"/>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190">
        <f t="shared" si="664"/>
        <v>3.8000000000000025</v>
      </c>
      <c r="PU103" s="43">
        <f t="shared" si="665"/>
        <v>15.29521453649356</v>
      </c>
      <c r="PV103" s="43">
        <f t="shared" si="666"/>
        <v>22.900200336135644</v>
      </c>
      <c r="PW103" s="43">
        <f t="shared" si="667"/>
        <v>19.659205245198354</v>
      </c>
      <c r="PX103" s="43">
        <f t="shared" si="668"/>
        <v>15.922362554936914</v>
      </c>
      <c r="PY103" s="43">
        <f t="shared" si="669"/>
        <v>13.997470007769731</v>
      </c>
      <c r="PZ103" s="43">
        <f t="shared" si="670"/>
        <v>12.208295022960858</v>
      </c>
      <c r="QA103" s="43">
        <f t="shared" si="671"/>
        <v>11.812774381794295</v>
      </c>
      <c r="QB103" s="43">
        <f t="shared" si="672"/>
        <v>11.153060367918922</v>
      </c>
      <c r="QC103" s="43">
        <f t="shared" si="673"/>
        <v>10.945422930559467</v>
      </c>
      <c r="QD103" s="43">
        <f t="shared" si="674"/>
        <v>10.744299234348867</v>
      </c>
      <c r="QE103" s="43">
        <f t="shared" si="675"/>
        <v>10.598935127087987</v>
      </c>
      <c r="QF103" s="43">
        <f t="shared" si="676"/>
        <v>14.547056930631658</v>
      </c>
      <c r="QG103" s="43">
        <f t="shared" si="677"/>
        <v>14.869846649016338</v>
      </c>
      <c r="QH103" s="43">
        <f t="shared" si="678"/>
        <v>15.34277343263344</v>
      </c>
      <c r="QI103" s="43">
        <f t="shared" si="679"/>
        <v>15.225720822529869</v>
      </c>
      <c r="QJ103" s="43">
        <f t="shared" si="680"/>
        <v>15.866407696386977</v>
      </c>
      <c r="QK103" s="43">
        <f t="shared" si="681"/>
        <v>16.23173898600314</v>
      </c>
      <c r="QL103" s="43">
        <f t="shared" si="682"/>
        <v>16.322777686005129</v>
      </c>
      <c r="QM103" s="43">
        <f t="shared" si="683"/>
        <v>16.11264101882972</v>
      </c>
      <c r="QN103" s="43">
        <f t="shared" si="684"/>
        <v>16.187403996628273</v>
      </c>
      <c r="QO103" s="43">
        <f t="shared" si="685"/>
        <v>16.005121974387158</v>
      </c>
      <c r="QP103" s="47">
        <f t="shared" si="686"/>
        <v>3.8000000000000025</v>
      </c>
      <c r="QQ103" s="43">
        <f t="shared" si="501"/>
        <v>0</v>
      </c>
      <c r="QR103" s="43">
        <f t="shared" si="502"/>
        <v>0</v>
      </c>
      <c r="QS103" s="43">
        <f t="shared" si="503"/>
        <v>0</v>
      </c>
      <c r="QT103" s="43">
        <f t="shared" si="504"/>
        <v>0</v>
      </c>
      <c r="QU103" s="43">
        <f t="shared" si="505"/>
        <v>0</v>
      </c>
      <c r="QV103" s="43">
        <f t="shared" si="506"/>
        <v>0</v>
      </c>
      <c r="QW103" s="43">
        <f t="shared" si="507"/>
        <v>0</v>
      </c>
      <c r="QX103" s="43">
        <f t="shared" si="508"/>
        <v>0</v>
      </c>
      <c r="QY103" s="43">
        <f t="shared" si="509"/>
        <v>0</v>
      </c>
      <c r="QZ103" s="43">
        <f t="shared" si="510"/>
        <v>0</v>
      </c>
      <c r="RA103" s="43">
        <f t="shared" si="511"/>
        <v>0</v>
      </c>
      <c r="RB103" s="43">
        <f t="shared" si="512"/>
        <v>0</v>
      </c>
      <c r="RC103" s="43">
        <f t="shared" si="513"/>
        <v>0</v>
      </c>
      <c r="RD103" s="43">
        <f t="shared" si="514"/>
        <v>0</v>
      </c>
      <c r="RE103" s="43">
        <f t="shared" si="515"/>
        <v>0</v>
      </c>
      <c r="RF103" s="43">
        <f t="shared" si="516"/>
        <v>0</v>
      </c>
      <c r="RG103" s="43">
        <f t="shared" si="517"/>
        <v>0</v>
      </c>
      <c r="RH103" s="43">
        <f t="shared" si="518"/>
        <v>0</v>
      </c>
      <c r="RI103" s="43">
        <f t="shared" si="519"/>
        <v>0</v>
      </c>
      <c r="RJ103" s="43">
        <f t="shared" si="520"/>
        <v>0</v>
      </c>
      <c r="RK103" s="43">
        <f t="shared" si="521"/>
        <v>0</v>
      </c>
      <c r="RL103" s="47">
        <f t="shared" si="687"/>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688"/>
        <v>3.8000000000000025</v>
      </c>
      <c r="SI103" s="2">
        <f>IF(AND(EU103&lt;0,KS103=0,LO103&gt;=LO$6*'Drive Train'!$AA$52,LO103&lt;=LO$6*'Drive Train'!$AA$53,OY103=1,JW103=0),$C$17,0)</f>
        <v>0</v>
      </c>
      <c r="SJ103" s="2">
        <f>IF(AND(EV103&lt;0,KT103=0,LP103&gt;=LP$6*'Drive Train'!$AA$52,LP103&lt;=LP$6*'Drive Train'!$AA$53,OZ103=1,JX103=0),$C$17,0)</f>
        <v>0</v>
      </c>
      <c r="SK103" s="2">
        <f>IF(AND(EW103&lt;0,KU103=0,LQ103&gt;=LQ$6*'Drive Train'!$AA$52,LQ103&lt;=LQ$6*'Drive Train'!$AA$53,PA103=1,JY103=0),$C$17,0)</f>
        <v>0</v>
      </c>
      <c r="SL103" s="2">
        <f>IF(AND(EX103&lt;0,KV103=0,LR103&gt;=LR$6*'Drive Train'!$AA$52,LR103&lt;=LR$6*'Drive Train'!$AA$53,PB103=1,JZ103=0),$C$17,0)</f>
        <v>0</v>
      </c>
      <c r="SM103" s="2">
        <f>IF(AND(EY103&lt;0,KW103=0,LS103&gt;=LS$6*'Drive Train'!$AA$52,LS103&lt;=LS$6*'Drive Train'!$AA$53,PC103=1,KA103=0),$C$17,0)</f>
        <v>0</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689"/>
        <v>3.8000000000000025</v>
      </c>
    </row>
    <row r="104" spans="2:524" x14ac:dyDescent="0.3">
      <c r="C104"/>
      <c r="R104" s="49">
        <f t="shared" si="52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47">
        <f t="shared" si="523"/>
        <v>3.8400000000000025</v>
      </c>
      <c r="AO104" s="36">
        <f>LO104*12*60/(PI() * 'Drive Train'!$F$15)/S$6*ABS(S104)</f>
        <v>0</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0</v>
      </c>
      <c r="AU104" s="36">
        <f>LU104*12*60/(PI() * 'Drive Train'!$F$15)/Y$6*ABS(Y104)</f>
        <v>0</v>
      </c>
      <c r="AV104" s="36">
        <f>LV104*12*60/(PI() * 'Drive Train'!$F$15)/Z$6*ABS(Z104)</f>
        <v>0</v>
      </c>
      <c r="AW104" s="36">
        <f>LW104*12*60/(PI() * 'Drive Train'!$F$15)/AA$6*ABS(AA104)</f>
        <v>0</v>
      </c>
      <c r="AX104" s="36">
        <f>LX104*12*60/(PI() * 'Drive Train'!$F$15)/AB$6*ABS(AB104)</f>
        <v>0</v>
      </c>
      <c r="AY104" s="36">
        <f>LY104*12*60/(PI() * 'Drive Train'!$F$15)/AC$6*ABS(AC104)</f>
        <v>0</v>
      </c>
      <c r="AZ104" s="36">
        <f>LZ104*12*60/(PI() * 'Drive Train'!$F$15)/AD$6*ABS(AD104)</f>
        <v>0</v>
      </c>
      <c r="BA104" s="36">
        <f>MA104*12*60/(PI() * 'Drive Train'!$F$15)/AE$6*ABS(AE104)</f>
        <v>0</v>
      </c>
      <c r="BB104" s="36">
        <f>MB104*12*60/(PI() * 'Drive Train'!$F$15)/AF$6*ABS(AF104)</f>
        <v>0</v>
      </c>
      <c r="BC104" s="36">
        <f>MC104*12*60/(PI() * 'Drive Train'!$F$15)/AG$6*ABS(AG104)</f>
        <v>0</v>
      </c>
      <c r="BD104" s="36">
        <f>MD104*12*60/(PI() * 'Drive Train'!$F$15)/AH$6*ABS(AH104)</f>
        <v>0</v>
      </c>
      <c r="BE104" s="36">
        <f>ME104*12*60/(PI() * 'Drive Train'!$F$15)/AI$6*ABS(AI104)</f>
        <v>0</v>
      </c>
      <c r="BF104" s="36">
        <f>MF104*12*60/(PI() * 'Drive Train'!$F$15)/AJ$6*ABS(AJ104)</f>
        <v>0</v>
      </c>
      <c r="BG104" s="36">
        <f>MG104*12*60/(PI() * 'Drive Train'!$F$15)/AK$6*ABS(AK104)</f>
        <v>0</v>
      </c>
      <c r="BH104" s="36">
        <f>MH104*12*60/(PI() * 'Drive Train'!$F$15)/AL$6*ABS(AL104)</f>
        <v>0</v>
      </c>
      <c r="BI104" s="36">
        <f>MI104*12*60/(PI() * 'Drive Train'!$F$15)/AM$6*ABS(AM104)</f>
        <v>0</v>
      </c>
      <c r="BJ104" s="47">
        <f t="shared" si="455"/>
        <v>3.8400000000000025</v>
      </c>
      <c r="BK104" s="2">
        <f>IF(OR(KS103=1,AND($C$37=Motors!$C$32,OY103=1)),0,IF(NG104=0,-(CG103+$C$15)/($C$14-$C$15)*$C$12,($C$11*S104-AO104)/($C$11*S104)*$C$12*S104))</f>
        <v>0</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v>
      </c>
      <c r="BR104" s="2">
        <f>IF(OR(KZ103=1,AND($C$37=Motors!$C$32,PF103=1)),0,IF(NN104=0,-(CN103+$C$15)/($C$14-$C$15)*$C$12,($C$11*Z104-AV104)/($C$11*Z104)*$C$12*Z104))</f>
        <v>0</v>
      </c>
      <c r="BS104" s="2">
        <f>IF(OR(LA103=1,AND($C$37=Motors!$C$32,PG103=1)),0,IF(NO104=0,-(CO103+$C$15)/($C$14-$C$15)*$C$12,($C$11*AA104-AW104)/($C$11*AA104)*$C$12*AA104))</f>
        <v>0</v>
      </c>
      <c r="BT104" s="2">
        <f>IF(OR(LB103=1,AND($C$37=Motors!$C$32,PH103=1)),0,IF(NP104=0,-(CP103+$C$15)/($C$14-$C$15)*$C$12,($C$11*AB104-AX104)/($C$11*AB104)*$C$12*AB104))</f>
        <v>0</v>
      </c>
      <c r="BU104" s="2">
        <f>IF(OR(LC103=1,AND($C$37=Motors!$C$32,PI103=1)),0,IF(NQ104=0,-(CQ103+$C$15)/($C$14-$C$15)*$C$12,($C$11*AC104-AY104)/($C$11*AC104)*$C$12*AC104))</f>
        <v>0</v>
      </c>
      <c r="BV104" s="2">
        <f>IF(OR(LD103=1,AND($C$37=Motors!$C$32,PJ103=1)),0,IF(NR104=0,-(CR103+$C$15)/($C$14-$C$15)*$C$12,($C$11*AD104-AZ104)/($C$11*AD104)*$C$12*AD104))</f>
        <v>0</v>
      </c>
      <c r="BW104" s="2">
        <f>IF(OR(LE103=1,AND($C$37=Motors!$C$32,PK103=1)),0,IF(NS104=0,-(CS103+$C$15)/($C$14-$C$15)*$C$12,($C$11*AE104-BA104)/($C$11*AE104)*$C$12*AE104))</f>
        <v>0</v>
      </c>
      <c r="BX104" s="2">
        <f>IF(OR(LF103=1,AND($C$37=Motors!$C$32,PL103=1)),0,IF(NT104=0,-(CT103+$C$15)/($C$14-$C$15)*$C$12,($C$11*AF104-BB104)/($C$11*AF104)*$C$12*AF104))</f>
        <v>0</v>
      </c>
      <c r="BY104" s="2">
        <f>IF(OR(LG103=1,AND($C$37=Motors!$C$32,PM103=1)),0,IF(NU104=0,-(CU103+$C$15)/($C$14-$C$15)*$C$12,($C$11*AG104-BC104)/($C$11*AG104)*$C$12*AG104))</f>
        <v>0</v>
      </c>
      <c r="BZ104" s="2">
        <f>IF(OR(LH103=1,AND($C$37=Motors!$C$32,PN103=1)),0,IF(NV104=0,-(CV103+$C$15)/($C$14-$C$15)*$C$12,($C$11*AH104-BD104)/($C$11*AH104)*$C$12*AH104))</f>
        <v>0</v>
      </c>
      <c r="CA104" s="2">
        <f>IF(OR(LI103=1,AND($C$37=Motors!$C$32,PO103=1)),0,IF(NW104=0,-(CW103+$C$15)/($C$14-$C$15)*$C$12,($C$11*AI104-BE104)/($C$11*AI104)*$C$12*AI104))</f>
        <v>0</v>
      </c>
      <c r="CB104" s="2">
        <f>IF(OR(LJ103=1,AND($C$37=Motors!$C$32,PP103=1)),0,IF(NX104=0,-(CX103+$C$15)/($C$14-$C$15)*$C$12,($C$11*AJ104-BF104)/($C$11*AJ104)*$C$12*AJ104))</f>
        <v>0</v>
      </c>
      <c r="CC104" s="2">
        <f>IF(OR(LK103=1,AND($C$37=Motors!$C$32,PQ103=1)),0,IF(NY104=0,-(CY103+$C$15)/($C$14-$C$15)*$C$12,($C$11*AK104-BG104)/($C$11*AK104)*$C$12*AK104))</f>
        <v>0</v>
      </c>
      <c r="CD104" s="2">
        <f>IF(OR(LL103=1,AND($C$37=Motors!$C$32,PR103=1)),0,IF(NZ104=0,-(CZ103+$C$15)/($C$14-$C$15)*$C$12,($C$11*AL104-BH104)/($C$11*AL104)*$C$12*AL104))</f>
        <v>0</v>
      </c>
      <c r="CE104" s="2">
        <f>IF(OR(LM103=1,AND($C$37=Motors!$C$32,PS103=1)),0,IF(OA104=0,-(DA103+$C$15)/($C$14-$C$15)*$C$12,($C$11*AM104-BI104)/($C$11*AM104)*$C$12*AM104))</f>
        <v>0</v>
      </c>
      <c r="CF104" s="47">
        <f t="shared" si="456"/>
        <v>3.8400000000000025</v>
      </c>
      <c r="CG104" s="43">
        <f>IF(AND(KS103=1,OY103=1),0,ABS(BK104/$C$12*($C$14-$C$15)+$C$15) *'Drive Train'!$AA$49 + CG103*(1-'Drive Train'!$AA$49))</f>
        <v>0</v>
      </c>
      <c r="CH104" s="43">
        <f>IF(AND(KT103=1,OZ103=1),0,ABS(BL104/$C$12*($C$14-$C$15)+$C$15) *'Drive Train'!$AA$49 + CH103*(1-'Drive Train'!$AA$49))</f>
        <v>0</v>
      </c>
      <c r="CI104" s="43">
        <f>IF(AND(KU103=1,PA103=1),0,ABS(BM104/$C$12*($C$14-$C$15)+$C$15) *'Drive Train'!$AA$49 + CI103*(1-'Drive Train'!$AA$49))</f>
        <v>0</v>
      </c>
      <c r="CJ104" s="43">
        <f>IF(AND(KV103=1,PB103=1),0,ABS(BN104/$C$12*($C$14-$C$15)+$C$15) *'Drive Train'!$AA$49 + CJ103*(1-'Drive Train'!$AA$49))</f>
        <v>0</v>
      </c>
      <c r="CK104" s="43">
        <f>IF(AND(KW103=1,PC103=1),0,ABS(BO104/$C$12*($C$14-$C$15)+$C$15) *'Drive Train'!$AA$49 + CK103*(1-'Drive Train'!$AA$49))</f>
        <v>0</v>
      </c>
      <c r="CL104" s="43">
        <f>IF(AND(KX103=1,PD103=1),0,ABS(BP104/$C$12*($C$14-$C$15)+$C$15) *'Drive Train'!$AA$49 + CL103*(1-'Drive Train'!$AA$49))</f>
        <v>0</v>
      </c>
      <c r="CM104" s="43">
        <f>IF(AND(KY103=1,PE103=1),0,ABS(BQ104/$C$12*($C$14-$C$15)+$C$15) *'Drive Train'!$AA$49 + CM103*(1-'Drive Train'!$AA$49))</f>
        <v>0</v>
      </c>
      <c r="CN104" s="43">
        <f>IF(AND(KZ103=1,PF103=1),0,ABS(BR104/$C$12*($C$14-$C$15)+$C$15) *'Drive Train'!$AA$49 + CN103*(1-'Drive Train'!$AA$49))</f>
        <v>0</v>
      </c>
      <c r="CO104" s="43">
        <f>IF(AND(LA103=1,PG103=1),0,ABS(BS104/$C$12*($C$14-$C$15)+$C$15) *'Drive Train'!$AA$49 + CO103*(1-'Drive Train'!$AA$49))</f>
        <v>0</v>
      </c>
      <c r="CP104" s="43">
        <f>IF(AND(LB103=1,PH103=1),0,ABS(BT104/$C$12*($C$14-$C$15)+$C$15) *'Drive Train'!$AA$49 + CP103*(1-'Drive Train'!$AA$49))</f>
        <v>0</v>
      </c>
      <c r="CQ104" s="43">
        <f>IF(AND(LC103=1,PI103=1),0,ABS(BU104/$C$12*($C$14-$C$15)+$C$15) *'Drive Train'!$AA$49 + CQ103*(1-'Drive Train'!$AA$49))</f>
        <v>0</v>
      </c>
      <c r="CR104" s="43">
        <f>IF(AND(LD103=1,PJ103=1),0,ABS(BV104/$C$12*($C$14-$C$15)+$C$15) *'Drive Train'!$AA$49 + CR103*(1-'Drive Train'!$AA$49))</f>
        <v>0</v>
      </c>
      <c r="CS104" s="43">
        <f>IF(AND(LE103=1,PK103=1),0,ABS(BW104/$C$12*($C$14-$C$15)+$C$15) *'Drive Train'!$AA$49 + CS103*(1-'Drive Train'!$AA$49))</f>
        <v>0</v>
      </c>
      <c r="CT104" s="43">
        <f>IF(AND(LF103=1,PL103=1),0,ABS(BX104/$C$12*($C$14-$C$15)+$C$15) *'Drive Train'!$AA$49 + CT103*(1-'Drive Train'!$AA$49))</f>
        <v>0</v>
      </c>
      <c r="CU104" s="43">
        <f>IF(AND(LG103=1,PM103=1),0,ABS(BY104/$C$12*($C$14-$C$15)+$C$15) *'Drive Train'!$AA$49 + CU103*(1-'Drive Train'!$AA$49))</f>
        <v>0</v>
      </c>
      <c r="CV104" s="43">
        <f>IF(AND(LH103=1,PN103=1),0,ABS(BZ104/$C$12*($C$14-$C$15)+$C$15) *'Drive Train'!$AA$49 + CV103*(1-'Drive Train'!$AA$49))</f>
        <v>0</v>
      </c>
      <c r="CW104" s="43">
        <f>IF(AND(LI103=1,PO103=1),0,ABS(CA104/$C$12*($C$14-$C$15)+$C$15) *'Drive Train'!$AA$49 + CW103*(1-'Drive Train'!$AA$49))</f>
        <v>0</v>
      </c>
      <c r="CX104" s="43">
        <f>IF(AND(LJ103=1,PP103=1),0,ABS(CB104/$C$12*($C$14-$C$15)+$C$15) *'Drive Train'!$AA$49 + CX103*(1-'Drive Train'!$AA$49))</f>
        <v>0</v>
      </c>
      <c r="CY104" s="43">
        <f>IF(AND(LK103=1,PQ103=1),0,ABS(CC104/$C$12*($C$14-$C$15)+$C$15) *'Drive Train'!$AA$49 + CY103*(1-'Drive Train'!$AA$49))</f>
        <v>0</v>
      </c>
      <c r="CZ104" s="43">
        <f>IF(AND(LL103=1,PR103=1),0,ABS(CD104/$C$12*($C$14-$C$15)+$C$15) *'Drive Train'!$AA$49 + CZ103*(1-'Drive Train'!$AA$49))</f>
        <v>0</v>
      </c>
      <c r="DA104" s="43">
        <f>IF(AND(LM103=1,PS103=1),0,ABS(CE104/$C$12*($C$14-$C$15)+$C$15) *'Drive Train'!$AA$49 + DA103*(1-'Drive Train'!$AA$49))</f>
        <v>0</v>
      </c>
      <c r="DB104" s="47">
        <f t="shared" si="524"/>
        <v>3.8400000000000025</v>
      </c>
      <c r="DC104" s="43">
        <f t="shared" si="457"/>
        <v>0</v>
      </c>
      <c r="DD104" s="43">
        <f t="shared" si="458"/>
        <v>0</v>
      </c>
      <c r="DE104" s="43">
        <f t="shared" si="459"/>
        <v>0</v>
      </c>
      <c r="DF104" s="43">
        <f t="shared" si="460"/>
        <v>0</v>
      </c>
      <c r="DG104" s="43">
        <f t="shared" si="461"/>
        <v>0</v>
      </c>
      <c r="DH104" s="43">
        <f t="shared" si="462"/>
        <v>0</v>
      </c>
      <c r="DI104" s="43">
        <f t="shared" si="463"/>
        <v>0</v>
      </c>
      <c r="DJ104" s="43">
        <f t="shared" si="464"/>
        <v>0</v>
      </c>
      <c r="DK104" s="43">
        <f t="shared" si="465"/>
        <v>0</v>
      </c>
      <c r="DL104" s="43">
        <f t="shared" si="466"/>
        <v>0</v>
      </c>
      <c r="DM104" s="43">
        <f t="shared" si="467"/>
        <v>0</v>
      </c>
      <c r="DN104" s="43">
        <f t="shared" si="468"/>
        <v>0</v>
      </c>
      <c r="DO104" s="43">
        <f t="shared" si="469"/>
        <v>0</v>
      </c>
      <c r="DP104" s="43">
        <f t="shared" si="470"/>
        <v>0</v>
      </c>
      <c r="DQ104" s="43">
        <f t="shared" si="471"/>
        <v>0</v>
      </c>
      <c r="DR104" s="43">
        <f t="shared" si="472"/>
        <v>0</v>
      </c>
      <c r="DS104" s="43">
        <f t="shared" si="473"/>
        <v>0</v>
      </c>
      <c r="DT104" s="43">
        <f t="shared" si="474"/>
        <v>0</v>
      </c>
      <c r="DU104" s="43">
        <f t="shared" si="475"/>
        <v>0</v>
      </c>
      <c r="DV104" s="43">
        <f t="shared" si="476"/>
        <v>0</v>
      </c>
      <c r="DW104" s="43">
        <f t="shared" si="477"/>
        <v>0</v>
      </c>
      <c r="DX104" s="47">
        <f t="shared" si="525"/>
        <v>3.8400000000000025</v>
      </c>
      <c r="DY104" s="2">
        <f>IF(OY104=0,($C$23/0.4536*IF(ISNA(MK103),'Drive Train'!$F$16,'Drive Train'!$F$17)*4.448*$C$24*S$6)*SIGN(BK104),BK104)</f>
        <v>0</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0</v>
      </c>
      <c r="EF104" s="2">
        <f>IF(PF104=0,($C$23/0.4536*IF(ISNA(MR103),'Drive Train'!$F$16,'Drive Train'!$F$17)*4.448*$C$24*$C$21*Z$6)*SIGN(BR104),BR104)</f>
        <v>0</v>
      </c>
      <c r="EG104" s="2">
        <f>IF(PG104=0,($C$23/0.4536*IF(ISNA(MS103),'Drive Train'!$F$16,'Drive Train'!$F$17)*4.448*$C$24*$C$21*AA$6)*SIGN(BS104),BS104)</f>
        <v>0</v>
      </c>
      <c r="EH104" s="2">
        <f>IF(PH104=0,($C$23/0.4536*IF(ISNA(MT103),'Drive Train'!$F$16,'Drive Train'!$F$17)*4.448*$C$24*$C$21*AB$6)*SIGN(BT104),BT104)</f>
        <v>0</v>
      </c>
      <c r="EI104" s="2">
        <f>IF(PI104=0,($C$23/0.4536*IF(ISNA(MU103),'Drive Train'!$F$16,'Drive Train'!$F$17)*4.448*$C$24*$C$21*AC$6)*SIGN(BU104),BU104)</f>
        <v>0</v>
      </c>
      <c r="EJ104" s="2">
        <f>IF(PJ104=0,($C$23/0.4536*IF(ISNA(MV103),'Drive Train'!$F$16,'Drive Train'!$F$17)*4.448*$C$24*$C$21*AD$6)*SIGN(BV104),BV104)</f>
        <v>0</v>
      </c>
      <c r="EK104" s="2">
        <f>IF(PK104=0,($C$23/0.4536*IF(ISNA(MW103),'Drive Train'!$F$16,'Drive Train'!$F$17)*4.448*$C$24*$C$21*AE$6)*SIGN(BW104),BW104)</f>
        <v>0</v>
      </c>
      <c r="EL104" s="2">
        <f>IF(PL104=0,($C$23/0.4536*IF(ISNA(MX103),'Drive Train'!$F$16,'Drive Train'!$F$17)*4.448*$C$24*$C$21*AF$6)*SIGN(BX104),BX104)</f>
        <v>0</v>
      </c>
      <c r="EM104" s="2">
        <f>IF(PM104=0,($C$23/0.4536*IF(ISNA(MY103),'Drive Train'!$F$16,'Drive Train'!$F$17)*4.448*$C$24*$C$21*AG$6)*SIGN(BY104),BY104)</f>
        <v>0</v>
      </c>
      <c r="EN104" s="2">
        <f>IF(PN104=0,($C$23/0.4536*IF(ISNA(MZ103),'Drive Train'!$F$16,'Drive Train'!$F$17)*4.448*$C$24*$C$21*AH$6)*SIGN(BZ104),BZ104)</f>
        <v>0</v>
      </c>
      <c r="EO104" s="2">
        <f>IF(PO104=0,($C$23/0.4536*IF(ISNA(NA103),'Drive Train'!$F$16,'Drive Train'!$F$17)*4.448*$C$24*$C$21*AI$6)*SIGN(CA104),CA104)</f>
        <v>0</v>
      </c>
      <c r="EP104" s="2">
        <f>IF(PP104=0,($C$23/0.4536*IF(ISNA(NB103),'Drive Train'!$F$16,'Drive Train'!$F$17)*4.448*$C$24*$C$21*AJ$6)*SIGN(CB104),CB104)</f>
        <v>0</v>
      </c>
      <c r="EQ104" s="2">
        <f>IF(PQ104=0,($C$23/0.4536*IF(ISNA(NC103),'Drive Train'!$F$16,'Drive Train'!$F$17)*4.448*$C$24*$C$21*AK$6)*SIGN(CC104),CC104)</f>
        <v>0</v>
      </c>
      <c r="ER104" s="2">
        <f>IF(PR104=0,($C$23/0.4536*IF(ISNA(ND103),'Drive Train'!$F$16,'Drive Train'!$F$17)*4.448*$C$24*$C$21*AL$6)*SIGN(CD104),CD104)</f>
        <v>0</v>
      </c>
      <c r="ES104" s="2">
        <f>IF(PS104=0,($C$23/0.4536*IF(ISNA(NE103),'Drive Train'!$F$16,'Drive Train'!$F$17)*4.448*$C$24*$C$21*AM$6)*SIGN(CE104),CE104)</f>
        <v>0</v>
      </c>
      <c r="ET104" s="47">
        <f t="shared" si="478"/>
        <v>3.8400000000000025</v>
      </c>
      <c r="EU104" s="2">
        <f>MAX(MIN(IF(AND(OY103=1,NG104&lt;0),-1,1)*(DC104-$C$15)/($C$14-$C$15)*$C$12*$C$21-$C$33*LO104/AO$6 -  OY103*$C$33/$C$21,DY103/$C$19),MAX(EU$8:EU103)*-1)</f>
        <v>-0.84420937587075306</v>
      </c>
      <c r="EV104" s="2">
        <f>MAX(MIN(IF(AND(OZ103=1,NH104&lt;0),-1,1)*(DD104-$C$15)/($C$14-$C$15)*$C$12*$C$21-$C$33*LP104/AP$6 -  OZ103*$C$33/$C$21,DZ103/$C$19),MAX(EV$8:EV103)*-1)</f>
        <v>-0.84420937587075306</v>
      </c>
      <c r="EW104" s="2">
        <f>MAX(MIN(IF(AND(PA103=1,NI104&lt;0),-1,1)*(DE104-$C$15)/($C$14-$C$15)*$C$12*$C$21-$C$33*LQ104/AQ$6 -  PA103*$C$33/$C$21,EA103/$C$19),MAX(EW$8:EW103)*-1)</f>
        <v>-0.84420937587075306</v>
      </c>
      <c r="EX104" s="2">
        <f>MAX(MIN(IF(AND(PB103=1,NJ104&lt;0),-1,1)*(DF104-$C$15)/($C$14-$C$15)*$C$12*$C$21-$C$33*LR104/AR$6 -  PB103*$C$33/$C$21,EB103/$C$19),MAX(EX$8:EX103)*-1)</f>
        <v>-0.84420937587075306</v>
      </c>
      <c r="EY104" s="2">
        <f>MAX(MIN(IF(AND(PC103=1,NK104&lt;0),-1,1)*(DG104-$C$15)/($C$14-$C$15)*$C$12*$C$21-$C$33*LS104/AS$6 -  PC103*$C$33/$C$21,EC103/$C$19),MAX(EY$8:EY103)*-1)</f>
        <v>-0.84420937587075306</v>
      </c>
      <c r="EZ104" s="2">
        <f>MAX(MIN(IF(AND(PD103=1,NL104&lt;0),-1,1)*(DH104-$C$15)/($C$14-$C$15)*$C$12*$C$21-$C$33*LT104/AT$6 -  PD103*$C$33/$C$21,ED103/$C$19),MAX(EZ$8:EZ103)*-1)</f>
        <v>-0.84420937587075306</v>
      </c>
      <c r="FA104" s="2">
        <f>MAX(MIN(IF(AND(PE103=1,NM104&lt;0),-1,1)*(DI104-$C$15)/($C$14-$C$15)*$C$12*$C$21-$C$33*LU104/AU$6 -  PE103*$C$33/$C$21,EE103/$C$19),MAX(FA$8:FA103)*-1)</f>
        <v>-0.84420937587075306</v>
      </c>
      <c r="FB104" s="2">
        <f>MAX(MIN(IF(AND(PF103=1,NN104&lt;0),-1,1)*(DJ104-$C$15)/($C$14-$C$15)*$C$12*$C$21-$C$33*LV104/AV$6 -  PF103*$C$33/$C$21,EF103/$C$19),MAX(FB$8:FB103)*-1)</f>
        <v>-0.84420937587075306</v>
      </c>
      <c r="FC104" s="2">
        <f>MAX(MIN(IF(AND(PG103=1,NO104&lt;0),-1,1)*(DK104-$C$15)/($C$14-$C$15)*$C$12*$C$21-$C$33*LW104/AW$6 -  PG103*$C$33/$C$21,EG103/$C$19),MAX(FC$8:FC103)*-1)</f>
        <v>-0.82444281081081083</v>
      </c>
      <c r="FD104" s="2">
        <f>MAX(MIN(IF(AND(PH103=1,NP104&lt;0),-1,1)*(DL104-$C$15)/($C$14-$C$15)*$C$12*$C$21-$C$33*LX104/AX$6 -  PH103*$C$33/$C$21,EH103/$C$19),MAX(FD$8:FD103)*-1)</f>
        <v>-0.74400936585365862</v>
      </c>
      <c r="FE104" s="2">
        <f>MAX(MIN(IF(AND(PI103=1,NQ104&lt;0),-1,1)*(DM104-$C$15)/($C$14-$C$15)*$C$12*$C$21-$C$33*LY104/AY$6 -  PI103*$C$33/$C$21,EI103/$C$19),MAX(FE$8:FE103)*-1)</f>
        <v>-0.6778751999999999</v>
      </c>
      <c r="FF104" s="2">
        <f>MAX(MIN(IF(AND(PJ103=1,NR104&lt;0),-1,1)*(DN104-$C$15)/($C$14-$C$15)*$C$12*$C$21-$C$33*LZ104/AZ$6 -  PJ103*$C$33/$C$21,EJ103/$C$19),MAX(FF$8:FF103)*-1)</f>
        <v>-0.36771041517476449</v>
      </c>
      <c r="FG104" s="2">
        <f>MAX(MIN(IF(AND(PK103=1,NS104&lt;0),-1,1)*(DO104-$C$15)/($C$14-$C$15)*$C$12*$C$21-$C$33*MA104/BA$6 -  PK103*$C$33/$C$21,EK103/$C$19),MAX(FG$8:FG103)*-1)</f>
        <v>-0.4460383340531891</v>
      </c>
      <c r="FH104" s="2">
        <f>MAX(MIN(IF(AND(PL103=1,NT104&lt;0),-1,1)*(DP104-$C$15)/($C$14-$C$15)*$C$12*$C$21-$C$33*MB104/BB$6 -  PL103*$C$33/$C$21,EL103/$C$19),MAX(FH$8:FH103)*-1)</f>
        <v>-0.52436625293161376</v>
      </c>
      <c r="FI104" s="2">
        <f>MAX(MIN(IF(AND(PM103=1,NU104&lt;0),-1,1)*(DQ104-$C$15)/($C$14-$C$15)*$C$12*$C$21-$C$33*MC104/BC$6 -  PM103*$C$33/$C$21,EM103/$C$19),MAX(FI$8:FI103)*-1)</f>
        <v>-0.60269417181003837</v>
      </c>
      <c r="FJ104" s="2">
        <f>MAX(MIN(IF(AND(PN103=1,NV104&lt;0),-1,1)*(DR104-$C$15)/($C$14-$C$15)*$C$12*$C$21-$C$33*MD104/BD$6 -  PN103*$C$33/$C$21,EN103/$C$19),MAX(FJ$8:FJ103)*-1)</f>
        <v>-0.68102209068846309</v>
      </c>
      <c r="FK104" s="2">
        <f>MAX(MIN(IF(AND(PO103=1,NW104&lt;0),-1,1)*(DS104-$C$15)/($C$14-$C$15)*$C$12*$C$21-$C$33*ME104/BE$6 -  PO103*$C$33/$C$21,EO103/$C$19),MAX(FK$8:FK103)*-1)</f>
        <v>-0.7593500095668877</v>
      </c>
      <c r="FL104" s="2">
        <f>MAX(MIN(IF(AND(PP103=1,NX104&lt;0),-1,1)*(DT104-$C$15)/($C$14-$C$15)*$C$12*$C$21-$C$33*MF104/BF$6 -  PP103*$C$33/$C$21,EP103/$C$19),MAX(FL$8:FL103)*-1)</f>
        <v>-0.8376779284453123</v>
      </c>
      <c r="FM104" s="2">
        <f>MAX(MIN(IF(AND(PQ103=1,NY104&lt;0),-1,1)*(DU104-$C$15)/($C$14-$C$15)*$C$12*$C$21-$C$33*MG104/BG$6 -  PQ103*$C$33/$C$21,EQ103/$C$19),MAX(FM$8:FM103)*-1)</f>
        <v>-0.84420937587075306</v>
      </c>
      <c r="FN104" s="2">
        <f>MAX(MIN(IF(AND(PR103=1,NZ104&lt;0),-1,1)*(DV104-$C$15)/($C$14-$C$15)*$C$12*$C$21-$C$33*MH104/BH$6 -  PR103*$C$33/$C$21,ER103/$C$19),MAX(FN$8:FN103)*-1)</f>
        <v>-0.84420937587075306</v>
      </c>
      <c r="FO104" s="2">
        <f>MAX(MIN(IF(AND(PS103=1,OA104&lt;0),-1,1)*(DW104-$C$15)/($C$14-$C$15)*$C$12*$C$21-$C$33*MI104/BI$6 -  PS103*$C$33/$C$21,ES103/$C$19),MAX(FO$8:FO103)*-1)</f>
        <v>-0.84420937587075306</v>
      </c>
      <c r="FP104" s="47">
        <f t="shared" si="526"/>
        <v>3.8400000000000025</v>
      </c>
      <c r="FQ104" s="43">
        <f t="shared" si="527"/>
        <v>0</v>
      </c>
      <c r="FR104" s="43">
        <f t="shared" si="528"/>
        <v>0</v>
      </c>
      <c r="FS104" s="43">
        <f t="shared" si="529"/>
        <v>0</v>
      </c>
      <c r="FT104" s="43">
        <f t="shared" si="530"/>
        <v>0</v>
      </c>
      <c r="FU104" s="43">
        <f t="shared" si="531"/>
        <v>0</v>
      </c>
      <c r="FV104" s="43">
        <f t="shared" si="532"/>
        <v>0</v>
      </c>
      <c r="FW104" s="43">
        <f t="shared" si="533"/>
        <v>0</v>
      </c>
      <c r="FX104" s="43">
        <f t="shared" si="534"/>
        <v>0</v>
      </c>
      <c r="FY104" s="43">
        <f t="shared" si="535"/>
        <v>0</v>
      </c>
      <c r="FZ104" s="43">
        <f t="shared" si="536"/>
        <v>0</v>
      </c>
      <c r="GA104" s="43">
        <f t="shared" si="537"/>
        <v>0</v>
      </c>
      <c r="GB104" s="43">
        <f t="shared" si="538"/>
        <v>0</v>
      </c>
      <c r="GC104" s="43">
        <f t="shared" si="539"/>
        <v>0</v>
      </c>
      <c r="GD104" s="43">
        <f t="shared" si="540"/>
        <v>0</v>
      </c>
      <c r="GE104" s="43">
        <f t="shared" si="541"/>
        <v>0</v>
      </c>
      <c r="GF104" s="43">
        <f t="shared" si="542"/>
        <v>0</v>
      </c>
      <c r="GG104" s="43">
        <f t="shared" si="543"/>
        <v>0</v>
      </c>
      <c r="GH104" s="43">
        <f t="shared" si="544"/>
        <v>0</v>
      </c>
      <c r="GI104" s="43">
        <f t="shared" si="545"/>
        <v>0</v>
      </c>
      <c r="GJ104" s="43">
        <f t="shared" si="546"/>
        <v>0</v>
      </c>
      <c r="GK104" s="43">
        <f t="shared" si="547"/>
        <v>0</v>
      </c>
      <c r="GL104" s="47">
        <f t="shared" si="548"/>
        <v>3.8400000000000025</v>
      </c>
      <c r="GM104" s="43">
        <f t="shared" si="479"/>
        <v>0</v>
      </c>
      <c r="GN104" s="43">
        <f t="shared" si="480"/>
        <v>0</v>
      </c>
      <c r="GO104" s="43">
        <f t="shared" si="481"/>
        <v>0</v>
      </c>
      <c r="GP104" s="43">
        <f t="shared" si="482"/>
        <v>0</v>
      </c>
      <c r="GQ104" s="43">
        <f t="shared" si="483"/>
        <v>0</v>
      </c>
      <c r="GR104" s="43">
        <f t="shared" si="484"/>
        <v>0</v>
      </c>
      <c r="GS104" s="43">
        <f t="shared" si="485"/>
        <v>0</v>
      </c>
      <c r="GT104" s="43">
        <f t="shared" si="486"/>
        <v>0</v>
      </c>
      <c r="GU104" s="43">
        <f t="shared" si="487"/>
        <v>0</v>
      </c>
      <c r="GV104" s="43">
        <f t="shared" si="488"/>
        <v>0</v>
      </c>
      <c r="GW104" s="43">
        <f t="shared" si="489"/>
        <v>0</v>
      </c>
      <c r="GX104" s="43">
        <f t="shared" si="490"/>
        <v>0</v>
      </c>
      <c r="GY104" s="43">
        <f t="shared" si="491"/>
        <v>0</v>
      </c>
      <c r="GZ104" s="43">
        <f t="shared" si="492"/>
        <v>0</v>
      </c>
      <c r="HA104" s="43">
        <f t="shared" si="493"/>
        <v>0</v>
      </c>
      <c r="HB104" s="43">
        <f t="shared" si="494"/>
        <v>0</v>
      </c>
      <c r="HC104" s="43">
        <f t="shared" si="495"/>
        <v>0</v>
      </c>
      <c r="HD104" s="43">
        <f t="shared" si="496"/>
        <v>0</v>
      </c>
      <c r="HE104" s="43">
        <f t="shared" si="497"/>
        <v>0</v>
      </c>
      <c r="HF104" s="43">
        <f t="shared" si="498"/>
        <v>0</v>
      </c>
      <c r="HG104" s="43">
        <f t="shared" si="499"/>
        <v>0</v>
      </c>
      <c r="HH104" s="47">
        <f t="shared" si="549"/>
        <v>3.8400000000000025</v>
      </c>
      <c r="HI104" s="43">
        <f t="shared" si="550"/>
        <v>0</v>
      </c>
      <c r="HJ104" s="43">
        <f t="shared" si="551"/>
        <v>0</v>
      </c>
      <c r="HK104" s="43">
        <f t="shared" si="552"/>
        <v>0</v>
      </c>
      <c r="HL104" s="43">
        <f t="shared" si="553"/>
        <v>0</v>
      </c>
      <c r="HM104" s="43">
        <f t="shared" si="554"/>
        <v>0</v>
      </c>
      <c r="HN104" s="43">
        <f t="shared" si="555"/>
        <v>0</v>
      </c>
      <c r="HO104" s="43">
        <f t="shared" si="556"/>
        <v>0</v>
      </c>
      <c r="HP104" s="43">
        <f t="shared" si="557"/>
        <v>0</v>
      </c>
      <c r="HQ104" s="43">
        <f t="shared" si="558"/>
        <v>0</v>
      </c>
      <c r="HR104" s="43">
        <f t="shared" si="559"/>
        <v>0</v>
      </c>
      <c r="HS104" s="43">
        <f t="shared" si="560"/>
        <v>0</v>
      </c>
      <c r="HT104" s="43">
        <f t="shared" si="561"/>
        <v>0</v>
      </c>
      <c r="HU104" s="43">
        <f t="shared" si="562"/>
        <v>0</v>
      </c>
      <c r="HV104" s="43">
        <f t="shared" si="563"/>
        <v>0</v>
      </c>
      <c r="HW104" s="43">
        <f t="shared" si="564"/>
        <v>0</v>
      </c>
      <c r="HX104" s="43">
        <f t="shared" si="565"/>
        <v>0</v>
      </c>
      <c r="HY104" s="43">
        <f t="shared" si="566"/>
        <v>0</v>
      </c>
      <c r="HZ104" s="43">
        <f t="shared" si="567"/>
        <v>0</v>
      </c>
      <c r="IA104" s="43">
        <f t="shared" si="568"/>
        <v>0</v>
      </c>
      <c r="IB104" s="43">
        <f t="shared" si="569"/>
        <v>0</v>
      </c>
      <c r="IC104" s="43">
        <f t="shared" si="570"/>
        <v>0</v>
      </c>
      <c r="ID104" s="47">
        <f t="shared" si="571"/>
        <v>3.8400000000000025</v>
      </c>
      <c r="IE104" s="43">
        <f t="shared" si="572"/>
        <v>0</v>
      </c>
      <c r="IF104" s="43">
        <f t="shared" si="573"/>
        <v>0</v>
      </c>
      <c r="IG104" s="43">
        <f t="shared" si="574"/>
        <v>0</v>
      </c>
      <c r="IH104" s="43">
        <f t="shared" si="575"/>
        <v>0</v>
      </c>
      <c r="II104" s="43">
        <f t="shared" si="576"/>
        <v>0</v>
      </c>
      <c r="IJ104" s="43">
        <f t="shared" si="577"/>
        <v>0</v>
      </c>
      <c r="IK104" s="43">
        <f t="shared" si="578"/>
        <v>0</v>
      </c>
      <c r="IL104" s="43">
        <f t="shared" si="579"/>
        <v>0</v>
      </c>
      <c r="IM104" s="43">
        <f t="shared" si="580"/>
        <v>0</v>
      </c>
      <c r="IN104" s="43">
        <f t="shared" si="581"/>
        <v>0</v>
      </c>
      <c r="IO104" s="43">
        <f t="shared" si="582"/>
        <v>0</v>
      </c>
      <c r="IP104" s="43">
        <f t="shared" si="583"/>
        <v>0</v>
      </c>
      <c r="IQ104" s="43">
        <f t="shared" si="584"/>
        <v>0</v>
      </c>
      <c r="IR104" s="43">
        <f t="shared" si="585"/>
        <v>0</v>
      </c>
      <c r="IS104" s="43">
        <f t="shared" si="586"/>
        <v>0</v>
      </c>
      <c r="IT104" s="43">
        <f t="shared" si="587"/>
        <v>0</v>
      </c>
      <c r="IU104" s="43">
        <f t="shared" si="588"/>
        <v>0</v>
      </c>
      <c r="IV104" s="43">
        <f t="shared" si="589"/>
        <v>0</v>
      </c>
      <c r="IW104" s="43">
        <f t="shared" si="590"/>
        <v>0</v>
      </c>
      <c r="IX104" s="43">
        <f t="shared" si="591"/>
        <v>0</v>
      </c>
      <c r="IY104" s="43">
        <f t="shared" si="592"/>
        <v>0</v>
      </c>
      <c r="IZ104" s="47">
        <f t="shared" si="593"/>
        <v>3.8400000000000025</v>
      </c>
      <c r="JA104" s="43" t="e">
        <f t="shared" si="690"/>
        <v>#N/A</v>
      </c>
      <c r="JB104" s="43" t="e">
        <f t="shared" si="691"/>
        <v>#N/A</v>
      </c>
      <c r="JC104" s="43" t="e">
        <f t="shared" si="692"/>
        <v>#N/A</v>
      </c>
      <c r="JD104" s="43" t="e">
        <f t="shared" si="693"/>
        <v>#N/A</v>
      </c>
      <c r="JE104" s="43" t="e">
        <f t="shared" si="694"/>
        <v>#N/A</v>
      </c>
      <c r="JF104" s="43" t="e">
        <f t="shared" si="695"/>
        <v>#N/A</v>
      </c>
      <c r="JG104" s="43" t="e">
        <f t="shared" si="696"/>
        <v>#N/A</v>
      </c>
      <c r="JH104" s="43" t="e">
        <f t="shared" si="697"/>
        <v>#N/A</v>
      </c>
      <c r="JI104" s="43" t="e">
        <f t="shared" si="698"/>
        <v>#N/A</v>
      </c>
      <c r="JJ104" s="43" t="e">
        <f t="shared" si="699"/>
        <v>#N/A</v>
      </c>
      <c r="JK104" s="43" t="e">
        <f t="shared" si="700"/>
        <v>#N/A</v>
      </c>
      <c r="JL104" s="43" t="e">
        <f t="shared" si="701"/>
        <v>#N/A</v>
      </c>
      <c r="JM104" s="43" t="e">
        <f t="shared" si="702"/>
        <v>#N/A</v>
      </c>
      <c r="JN104" s="43" t="e">
        <f t="shared" si="703"/>
        <v>#N/A</v>
      </c>
      <c r="JO104" s="43" t="e">
        <f t="shared" si="704"/>
        <v>#N/A</v>
      </c>
      <c r="JP104" s="43" t="e">
        <f t="shared" si="705"/>
        <v>#N/A</v>
      </c>
      <c r="JQ104" s="43" t="e">
        <f t="shared" si="706"/>
        <v>#N/A</v>
      </c>
      <c r="JR104" s="43" t="e">
        <f t="shared" si="707"/>
        <v>#N/A</v>
      </c>
      <c r="JS104" s="43" t="e">
        <f t="shared" si="708"/>
        <v>#N/A</v>
      </c>
      <c r="JT104" s="43" t="e">
        <f t="shared" si="709"/>
        <v>#N/A</v>
      </c>
      <c r="JU104" s="43" t="e">
        <f t="shared" si="710"/>
        <v>#N/A</v>
      </c>
      <c r="JV104" s="47">
        <f t="shared" si="594"/>
        <v>3.8400000000000025</v>
      </c>
      <c r="JW104" s="36">
        <f t="shared" si="595"/>
        <v>0</v>
      </c>
      <c r="JX104" s="36">
        <f t="shared" si="596"/>
        <v>0</v>
      </c>
      <c r="JY104" s="36">
        <f t="shared" si="597"/>
        <v>0</v>
      </c>
      <c r="JZ104" s="36">
        <f t="shared" si="598"/>
        <v>0</v>
      </c>
      <c r="KA104" s="36">
        <f t="shared" si="599"/>
        <v>0</v>
      </c>
      <c r="KB104" s="36">
        <f t="shared" si="600"/>
        <v>0</v>
      </c>
      <c r="KC104" s="36">
        <f t="shared" si="601"/>
        <v>0</v>
      </c>
      <c r="KD104" s="36">
        <f t="shared" si="602"/>
        <v>0</v>
      </c>
      <c r="KE104" s="36">
        <f t="shared" si="603"/>
        <v>0</v>
      </c>
      <c r="KF104" s="36">
        <f t="shared" si="604"/>
        <v>0</v>
      </c>
      <c r="KG104" s="36">
        <f t="shared" si="605"/>
        <v>0</v>
      </c>
      <c r="KH104" s="36">
        <f t="shared" si="606"/>
        <v>0</v>
      </c>
      <c r="KI104" s="36">
        <f t="shared" si="607"/>
        <v>0</v>
      </c>
      <c r="KJ104" s="36">
        <f t="shared" si="608"/>
        <v>0</v>
      </c>
      <c r="KK104" s="36">
        <f t="shared" si="609"/>
        <v>0</v>
      </c>
      <c r="KL104" s="36">
        <f t="shared" si="610"/>
        <v>0</v>
      </c>
      <c r="KM104" s="36">
        <f t="shared" si="611"/>
        <v>0</v>
      </c>
      <c r="KN104" s="36">
        <f t="shared" si="612"/>
        <v>0</v>
      </c>
      <c r="KO104" s="36">
        <f t="shared" si="613"/>
        <v>0</v>
      </c>
      <c r="KP104" s="36">
        <f t="shared" si="614"/>
        <v>0</v>
      </c>
      <c r="KQ104" s="36">
        <f t="shared" si="615"/>
        <v>0</v>
      </c>
      <c r="KR104" s="47">
        <f t="shared" si="616"/>
        <v>3.8400000000000025</v>
      </c>
      <c r="KS104" s="1">
        <f t="shared" si="617"/>
        <v>1</v>
      </c>
      <c r="KT104" s="1">
        <f t="shared" si="618"/>
        <v>1</v>
      </c>
      <c r="KU104" s="1">
        <f t="shared" si="619"/>
        <v>1</v>
      </c>
      <c r="KV104" s="1">
        <f t="shared" si="620"/>
        <v>1</v>
      </c>
      <c r="KW104" s="1">
        <f t="shared" si="621"/>
        <v>1</v>
      </c>
      <c r="KX104" s="1">
        <f t="shared" si="622"/>
        <v>1</v>
      </c>
      <c r="KY104" s="1">
        <f t="shared" si="623"/>
        <v>1</v>
      </c>
      <c r="KZ104" s="1">
        <f t="shared" si="624"/>
        <v>1</v>
      </c>
      <c r="LA104" s="1">
        <f t="shared" si="625"/>
        <v>1</v>
      </c>
      <c r="LB104" s="1">
        <f t="shared" si="626"/>
        <v>1</v>
      </c>
      <c r="LC104" s="1">
        <f t="shared" si="627"/>
        <v>1</v>
      </c>
      <c r="LD104" s="1">
        <f t="shared" si="628"/>
        <v>1</v>
      </c>
      <c r="LE104" s="1">
        <f t="shared" si="629"/>
        <v>1</v>
      </c>
      <c r="LF104" s="1">
        <f t="shared" si="630"/>
        <v>1</v>
      </c>
      <c r="LG104" s="1">
        <f t="shared" si="631"/>
        <v>1</v>
      </c>
      <c r="LH104" s="1">
        <f t="shared" si="632"/>
        <v>1</v>
      </c>
      <c r="LI104" s="1">
        <f t="shared" si="633"/>
        <v>1</v>
      </c>
      <c r="LJ104" s="1">
        <f t="shared" si="634"/>
        <v>1</v>
      </c>
      <c r="LK104" s="1">
        <f t="shared" si="635"/>
        <v>1</v>
      </c>
      <c r="LL104" s="1">
        <f t="shared" si="636"/>
        <v>1</v>
      </c>
      <c r="LM104" s="1">
        <f t="shared" si="637"/>
        <v>1</v>
      </c>
      <c r="LN104" s="47">
        <f t="shared" si="638"/>
        <v>3.8400000000000025</v>
      </c>
      <c r="LO104" s="43">
        <f t="shared" si="639"/>
        <v>0</v>
      </c>
      <c r="LP104" s="43">
        <f t="shared" si="640"/>
        <v>0</v>
      </c>
      <c r="LQ104" s="43">
        <f t="shared" si="641"/>
        <v>0</v>
      </c>
      <c r="LR104" s="43">
        <f t="shared" si="642"/>
        <v>0</v>
      </c>
      <c r="LS104" s="43">
        <f t="shared" si="643"/>
        <v>0</v>
      </c>
      <c r="LT104" s="43">
        <f t="shared" si="644"/>
        <v>0</v>
      </c>
      <c r="LU104" s="43">
        <f t="shared" si="645"/>
        <v>0</v>
      </c>
      <c r="LV104" s="43">
        <f t="shared" si="646"/>
        <v>0</v>
      </c>
      <c r="LW104" s="43">
        <f t="shared" si="647"/>
        <v>0</v>
      </c>
      <c r="LX104" s="43">
        <f t="shared" si="648"/>
        <v>0</v>
      </c>
      <c r="LY104" s="43">
        <f t="shared" si="649"/>
        <v>0</v>
      </c>
      <c r="LZ104" s="43">
        <f t="shared" si="650"/>
        <v>0</v>
      </c>
      <c r="MA104" s="43">
        <f t="shared" si="651"/>
        <v>0</v>
      </c>
      <c r="MB104" s="43">
        <f t="shared" si="652"/>
        <v>0</v>
      </c>
      <c r="MC104" s="43">
        <f t="shared" si="653"/>
        <v>0</v>
      </c>
      <c r="MD104" s="43">
        <f t="shared" si="654"/>
        <v>0</v>
      </c>
      <c r="ME104" s="43">
        <f t="shared" si="655"/>
        <v>0</v>
      </c>
      <c r="MF104" s="43">
        <f t="shared" si="656"/>
        <v>0</v>
      </c>
      <c r="MG104" s="43">
        <f t="shared" si="657"/>
        <v>0</v>
      </c>
      <c r="MH104" s="43">
        <f t="shared" si="658"/>
        <v>0</v>
      </c>
      <c r="MI104" s="43">
        <f t="shared" si="659"/>
        <v>0</v>
      </c>
      <c r="MJ104" s="47">
        <f t="shared" si="660"/>
        <v>3.8400000000000025</v>
      </c>
      <c r="MK104" s="43" t="e">
        <f t="shared" si="500"/>
        <v>#N/A</v>
      </c>
      <c r="ML104" s="43" t="e">
        <f t="shared" si="711"/>
        <v>#N/A</v>
      </c>
      <c r="MM104" s="43" t="e">
        <f t="shared" si="712"/>
        <v>#N/A</v>
      </c>
      <c r="MN104" s="43" t="e">
        <f t="shared" si="713"/>
        <v>#N/A</v>
      </c>
      <c r="MO104" s="43" t="e">
        <f t="shared" si="714"/>
        <v>#N/A</v>
      </c>
      <c r="MP104" s="43" t="e">
        <f t="shared" si="715"/>
        <v>#N/A</v>
      </c>
      <c r="MQ104" s="43" t="e">
        <f t="shared" si="716"/>
        <v>#N/A</v>
      </c>
      <c r="MR104" s="43" t="e">
        <f t="shared" si="717"/>
        <v>#N/A</v>
      </c>
      <c r="MS104" s="43" t="e">
        <f t="shared" si="718"/>
        <v>#N/A</v>
      </c>
      <c r="MT104" s="43" t="e">
        <f t="shared" si="719"/>
        <v>#N/A</v>
      </c>
      <c r="MU104" s="43" t="e">
        <f t="shared" si="720"/>
        <v>#N/A</v>
      </c>
      <c r="MV104" s="43" t="e">
        <f t="shared" si="721"/>
        <v>#N/A</v>
      </c>
      <c r="MW104" s="43" t="e">
        <f t="shared" si="722"/>
        <v>#N/A</v>
      </c>
      <c r="MX104" s="43" t="e">
        <f t="shared" si="723"/>
        <v>#N/A</v>
      </c>
      <c r="MY104" s="43" t="e">
        <f t="shared" si="724"/>
        <v>#N/A</v>
      </c>
      <c r="MZ104" s="43" t="e">
        <f t="shared" si="725"/>
        <v>#N/A</v>
      </c>
      <c r="NA104" s="43" t="e">
        <f t="shared" si="726"/>
        <v>#N/A</v>
      </c>
      <c r="NB104" s="43" t="e">
        <f t="shared" si="727"/>
        <v>#N/A</v>
      </c>
      <c r="NC104" s="43" t="e">
        <f t="shared" si="728"/>
        <v>#N/A</v>
      </c>
      <c r="ND104" s="43" t="e">
        <f t="shared" si="729"/>
        <v>#N/A</v>
      </c>
      <c r="NE104" s="43" t="e">
        <f t="shared" si="730"/>
        <v>#N/A</v>
      </c>
      <c r="NF104" s="47">
        <f t="shared" si="661"/>
        <v>3.8400000000000025</v>
      </c>
      <c r="NG104" s="43">
        <f>IF(OY103=0,MIN('Drive Train'!$F$35-FQ103*$C$19*'Drive Train'!$F$39,NG103+$C$39)-$C$7,IF(LO103-1&lt;=0,0,IF($C$37=Motors!$C$30,MAX(MAX(NG$8:NG103)*-1,NG103-$C$39),MAX(0,MAX(NG$8:NG103)*-1,NG103-$C$39))))</f>
        <v>0</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0</v>
      </c>
      <c r="NM104" s="43">
        <f>IF(PE103=0,MIN('Drive Train'!$F$35-FW103*$C$19*'Drive Train'!$F$39,NM103+$C$39)-$C$7,IF(LU103-1&lt;=0,0,IF($C$37=Motors!$C$30,MAX(MAX(NM$8:NM103)*-1,NM103-$C$39),MAX(0,MAX(NM$8:NM103)*-1,NM103-$C$39))))</f>
        <v>0</v>
      </c>
      <c r="NN104" s="43">
        <f>IF(PF103=0,MIN('Drive Train'!$F$35-FX103*$C$19*'Drive Train'!$F$39,NN103+$C$39)-$C$7,IF(LV103-1&lt;=0,0,IF($C$37=Motors!$C$30,MAX(MAX(NN$8:NN103)*-1,NN103-$C$39),MAX(0,MAX(NN$8:NN103)*-1,NN103-$C$39))))</f>
        <v>0</v>
      </c>
      <c r="NO104" s="43">
        <f>IF(PG103=0,MIN('Drive Train'!$F$35-FY103*$C$19*'Drive Train'!$F$39,NO103+$C$39)-$C$7,IF(LW103-1&lt;=0,0,IF($C$37=Motors!$C$30,MAX(MAX(NO$8:NO103)*-1,NO103-$C$39),MAX(0,MAX(NO$8:NO103)*-1,NO103-$C$39))))</f>
        <v>0</v>
      </c>
      <c r="NP104" s="43">
        <f>IF(PH103=0,MIN('Drive Train'!$F$35-FZ103*$C$19*'Drive Train'!$F$39,NP103+$C$39)-$C$7,IF(LX103-1&lt;=0,0,IF($C$37=Motors!$C$30,MAX(MAX(NP$8:NP103)*-1,NP103-$C$39),MAX(0,MAX(NP$8:NP103)*-1,NP103-$C$39))))</f>
        <v>0</v>
      </c>
      <c r="NQ104" s="43">
        <f>IF(PI103=0,MIN('Drive Train'!$F$35-GA103*$C$19*'Drive Train'!$F$39,NQ103+$C$39)-$C$7,IF(LY103-1&lt;=0,0,IF($C$37=Motors!$C$30,MAX(MAX(NQ$8:NQ103)*-1,NQ103-$C$39),MAX(0,MAX(NQ$8:NQ103)*-1,NQ103-$C$39))))</f>
        <v>0</v>
      </c>
      <c r="NR104" s="43">
        <f>IF(PJ103=0,MIN('Drive Train'!$F$35-GB103*$C$19*'Drive Train'!$F$39,NR103+$C$39)-$C$7,IF(LZ103-1&lt;=0,0,IF($C$37=Motors!$C$30,MAX(MAX(NR$8:NR103)*-1,NR103-$C$39),MAX(0,MAX(NR$8:NR103)*-1,NR103-$C$39))))</f>
        <v>0</v>
      </c>
      <c r="NS104" s="43">
        <f>IF(PK103=0,MIN('Drive Train'!$F$35-GC103*$C$19*'Drive Train'!$F$39,NS103+$C$39)-$C$7,IF(MA103-1&lt;=0,0,IF($C$37=Motors!$C$30,MAX(MAX(NS$8:NS103)*-1,NS103-$C$39),MAX(0,MAX(NS$8:NS103)*-1,NS103-$C$39))))</f>
        <v>0</v>
      </c>
      <c r="NT104" s="43">
        <f>IF(PL103=0,MIN('Drive Train'!$F$35-GD103*$C$19*'Drive Train'!$F$39,NT103+$C$39)-$C$7,IF(MB103-1&lt;=0,0,IF($C$37=Motors!$C$30,MAX(MAX(NT$8:NT103)*-1,NT103-$C$39),MAX(0,MAX(NT$8:NT103)*-1,NT103-$C$39))))</f>
        <v>0</v>
      </c>
      <c r="NU104" s="43">
        <f>IF(PM103=0,MIN('Drive Train'!$F$35-GE103*$C$19*'Drive Train'!$F$39,NU103+$C$39)-$C$7,IF(MC103-1&lt;=0,0,IF($C$37=Motors!$C$30,MAX(MAX(NU$8:NU103)*-1,NU103-$C$39),MAX(0,MAX(NU$8:NU103)*-1,NU103-$C$39))))</f>
        <v>0</v>
      </c>
      <c r="NV104" s="43">
        <f>IF(PN103=0,MIN('Drive Train'!$F$35-GF103*$C$19*'Drive Train'!$F$39,NV103+$C$39)-$C$7,IF(MD103-1&lt;=0,0,IF($C$37=Motors!$C$30,MAX(MAX(NV$8:NV103)*-1,NV103-$C$39),MAX(0,MAX(NV$8:NV103)*-1,NV103-$C$39))))</f>
        <v>0</v>
      </c>
      <c r="NW104" s="43">
        <f>IF(PO103=0,MIN('Drive Train'!$F$35-GG103*$C$19*'Drive Train'!$F$39,NW103+$C$39)-$C$7,IF(ME103-1&lt;=0,0,IF($C$37=Motors!$C$30,MAX(MAX(NW$8:NW103)*-1,NW103-$C$39),MAX(0,MAX(NW$8:NW103)*-1,NW103-$C$39))))</f>
        <v>0</v>
      </c>
      <c r="NX104" s="43">
        <f>IF(PP103=0,MIN('Drive Train'!$F$35-GH103*$C$19*'Drive Train'!$F$39,NX103+$C$39)-$C$7,IF(MF103-1&lt;=0,0,IF($C$37=Motors!$C$30,MAX(MAX(NX$8:NX103)*-1,NX103-$C$39),MAX(0,MAX(NX$8:NX103)*-1,NX103-$C$39))))</f>
        <v>0</v>
      </c>
      <c r="NY104" s="43">
        <f>IF(PQ103=0,MIN('Drive Train'!$F$35-GI103*$C$19*'Drive Train'!$F$39,NY103+$C$39)-$C$7,IF(MG103-1&lt;=0,0,IF($C$37=Motors!$C$30,MAX(MAX(NY$8:NY103)*-1,NY103-$C$39),MAX(0,MAX(NY$8:NY103)*-1,NY103-$C$39))))</f>
        <v>0</v>
      </c>
      <c r="NZ104" s="43">
        <f>IF(PR103=0,MIN('Drive Train'!$F$35-GJ103*$C$19*'Drive Train'!$F$39,NZ103+$C$39)-$C$7,IF(MH103-1&lt;=0,0,IF($C$37=Motors!$C$30,MAX(MAX(NZ$8:NZ103)*-1,NZ103-$C$39),MAX(0,MAX(NZ$8:NZ103)*-1,NZ103-$C$39))))</f>
        <v>0</v>
      </c>
      <c r="OA104" s="43">
        <f>IF(PS103=0,MIN('Drive Train'!$F$35-GK103*$C$19*'Drive Train'!$F$39,OA103+$C$39)-$C$7,IF(MI103-1&lt;=0,0,IF($C$37=Motors!$C$30,MAX(MAX(OA$8:OA103)*-1,OA103-$C$39),MAX(0,MAX(OA$8:OA103)*-1,OA103-$C$39))))</f>
        <v>0</v>
      </c>
      <c r="OB104" s="47">
        <f t="shared" si="662"/>
        <v>3.8400000000000025</v>
      </c>
      <c r="OC104" s="43">
        <f>'Drive Train'!$F$35-(FQ104*$C$13)*$C$19*'Drive Train'!$F$39</f>
        <v>12.4</v>
      </c>
      <c r="OD104" s="43">
        <f>'Drive Train'!$F$35-(FR104*$C$13)*$C$19*'Drive Train'!$F$39</f>
        <v>12.4</v>
      </c>
      <c r="OE104" s="43">
        <f>'Drive Train'!$F$35-(FS104*$C$13)*$C$19*'Drive Train'!$F$39</f>
        <v>12.4</v>
      </c>
      <c r="OF104" s="43">
        <f>'Drive Train'!$F$35-(FT104*$C$13)*$C$19*'Drive Train'!$F$39</f>
        <v>12.4</v>
      </c>
      <c r="OG104" s="43">
        <f>'Drive Train'!$F$35-(FU104*$C$13)*$C$19*'Drive Train'!$F$39</f>
        <v>12.4</v>
      </c>
      <c r="OH104" s="43">
        <f>'Drive Train'!$F$35-(FV104*$C$13)*$C$19*'Drive Train'!$F$39</f>
        <v>12.4</v>
      </c>
      <c r="OI104" s="43">
        <f>'Drive Train'!$F$35-(FW104*$C$13)*$C$19*'Drive Train'!$F$39</f>
        <v>12.4</v>
      </c>
      <c r="OJ104" s="43">
        <f>'Drive Train'!$F$35-(FX104*$C$13)*$C$19*'Drive Train'!$F$39</f>
        <v>12.4</v>
      </c>
      <c r="OK104" s="43">
        <f>'Drive Train'!$F$35-(FY104*$C$13)*$C$19*'Drive Train'!$F$39</f>
        <v>12.4</v>
      </c>
      <c r="OL104" s="43">
        <f>'Drive Train'!$F$35-(FZ104*$C$13)*$C$19*'Drive Train'!$F$39</f>
        <v>12.4</v>
      </c>
      <c r="OM104" s="43">
        <f>'Drive Train'!$F$35-(GA104*$C$13)*$C$19*'Drive Train'!$F$39</f>
        <v>12.4</v>
      </c>
      <c r="ON104" s="43">
        <f>'Drive Train'!$F$35-(GB104*$C$13)*$C$19*'Drive Train'!$F$39</f>
        <v>12.4</v>
      </c>
      <c r="OO104" s="43">
        <f>'Drive Train'!$F$35-(GC104*$C$13)*$C$19*'Drive Train'!$F$39</f>
        <v>12.4</v>
      </c>
      <c r="OP104" s="43">
        <f>'Drive Train'!$F$35-(GD104*$C$13)*$C$19*'Drive Train'!$F$39</f>
        <v>12.4</v>
      </c>
      <c r="OQ104" s="43">
        <f>'Drive Train'!$F$35-(GE104*$C$13)*$C$19*'Drive Train'!$F$39</f>
        <v>12.4</v>
      </c>
      <c r="OR104" s="43">
        <f>'Drive Train'!$F$35-(GF104*$C$13)*$C$19*'Drive Train'!$F$39</f>
        <v>12.4</v>
      </c>
      <c r="OS104" s="43">
        <f>'Drive Train'!$F$35-(GG104*$C$13)*$C$19*'Drive Train'!$F$39</f>
        <v>12.4</v>
      </c>
      <c r="OT104" s="43">
        <f>'Drive Train'!$F$35-(GH104*$C$13)*$C$19*'Drive Train'!$F$39</f>
        <v>12.4</v>
      </c>
      <c r="OU104" s="43">
        <f>'Drive Train'!$F$35-(GI104*$C$13)*$C$19*'Drive Train'!$F$39</f>
        <v>12.4</v>
      </c>
      <c r="OV104" s="43">
        <f>'Drive Train'!$F$35-(GJ104*$C$13)*$C$19*'Drive Train'!$F$39</f>
        <v>12.4</v>
      </c>
      <c r="OW104" s="43">
        <f>'Drive Train'!$F$35-(GK104*$C$13)*$C$19*'Drive Train'!$F$39</f>
        <v>12.4</v>
      </c>
      <c r="OX104" s="47">
        <f t="shared" si="663"/>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190">
        <f t="shared" si="664"/>
        <v>3.8400000000000025</v>
      </c>
      <c r="PU104" s="43">
        <f t="shared" si="665"/>
        <v>15.29521453649356</v>
      </c>
      <c r="PV104" s="43">
        <f t="shared" si="666"/>
        <v>22.900200336135644</v>
      </c>
      <c r="PW104" s="43">
        <f t="shared" si="667"/>
        <v>19.659205245198354</v>
      </c>
      <c r="PX104" s="43">
        <f t="shared" si="668"/>
        <v>15.922362554936914</v>
      </c>
      <c r="PY104" s="43">
        <f t="shared" si="669"/>
        <v>13.997470007769731</v>
      </c>
      <c r="PZ104" s="43">
        <f t="shared" si="670"/>
        <v>12.208295022960858</v>
      </c>
      <c r="QA104" s="43">
        <f t="shared" si="671"/>
        <v>11.812774381794295</v>
      </c>
      <c r="QB104" s="43">
        <f t="shared" si="672"/>
        <v>11.153060367918922</v>
      </c>
      <c r="QC104" s="43">
        <f t="shared" si="673"/>
        <v>10.945422930559467</v>
      </c>
      <c r="QD104" s="43">
        <f t="shared" si="674"/>
        <v>10.744299234348867</v>
      </c>
      <c r="QE104" s="43">
        <f t="shared" si="675"/>
        <v>10.598935127087987</v>
      </c>
      <c r="QF104" s="43">
        <f t="shared" si="676"/>
        <v>14.547056930631658</v>
      </c>
      <c r="QG104" s="43">
        <f t="shared" si="677"/>
        <v>14.869846649016338</v>
      </c>
      <c r="QH104" s="43">
        <f t="shared" si="678"/>
        <v>15.34277343263344</v>
      </c>
      <c r="QI104" s="43">
        <f t="shared" si="679"/>
        <v>15.225720822529869</v>
      </c>
      <c r="QJ104" s="43">
        <f t="shared" si="680"/>
        <v>15.866407696386977</v>
      </c>
      <c r="QK104" s="43">
        <f t="shared" si="681"/>
        <v>16.23173898600314</v>
      </c>
      <c r="QL104" s="43">
        <f t="shared" si="682"/>
        <v>16.322777686005129</v>
      </c>
      <c r="QM104" s="43">
        <f t="shared" si="683"/>
        <v>16.11264101882972</v>
      </c>
      <c r="QN104" s="43">
        <f t="shared" si="684"/>
        <v>16.187403996628273</v>
      </c>
      <c r="QO104" s="43">
        <f t="shared" si="685"/>
        <v>16.005121974387158</v>
      </c>
      <c r="QP104" s="47">
        <f t="shared" si="686"/>
        <v>3.8400000000000025</v>
      </c>
      <c r="QQ104" s="43">
        <f t="shared" si="501"/>
        <v>0</v>
      </c>
      <c r="QR104" s="43">
        <f t="shared" si="502"/>
        <v>0</v>
      </c>
      <c r="QS104" s="43">
        <f t="shared" si="503"/>
        <v>0</v>
      </c>
      <c r="QT104" s="43">
        <f t="shared" si="504"/>
        <v>0</v>
      </c>
      <c r="QU104" s="43">
        <f t="shared" si="505"/>
        <v>0</v>
      </c>
      <c r="QV104" s="43">
        <f t="shared" si="506"/>
        <v>0</v>
      </c>
      <c r="QW104" s="43">
        <f t="shared" si="507"/>
        <v>0</v>
      </c>
      <c r="QX104" s="43">
        <f t="shared" si="508"/>
        <v>0</v>
      </c>
      <c r="QY104" s="43">
        <f t="shared" si="509"/>
        <v>0</v>
      </c>
      <c r="QZ104" s="43">
        <f t="shared" si="510"/>
        <v>0</v>
      </c>
      <c r="RA104" s="43">
        <f t="shared" si="511"/>
        <v>0</v>
      </c>
      <c r="RB104" s="43">
        <f t="shared" si="512"/>
        <v>0</v>
      </c>
      <c r="RC104" s="43">
        <f t="shared" si="513"/>
        <v>0</v>
      </c>
      <c r="RD104" s="43">
        <f t="shared" si="514"/>
        <v>0</v>
      </c>
      <c r="RE104" s="43">
        <f t="shared" si="515"/>
        <v>0</v>
      </c>
      <c r="RF104" s="43">
        <f t="shared" si="516"/>
        <v>0</v>
      </c>
      <c r="RG104" s="43">
        <f t="shared" si="517"/>
        <v>0</v>
      </c>
      <c r="RH104" s="43">
        <f t="shared" si="518"/>
        <v>0</v>
      </c>
      <c r="RI104" s="43">
        <f t="shared" si="519"/>
        <v>0</v>
      </c>
      <c r="RJ104" s="43">
        <f t="shared" si="520"/>
        <v>0</v>
      </c>
      <c r="RK104" s="43">
        <f t="shared" si="521"/>
        <v>0</v>
      </c>
      <c r="RL104" s="47">
        <f t="shared" si="687"/>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688"/>
        <v>3.8400000000000025</v>
      </c>
      <c r="SI104" s="2">
        <f>IF(AND(EU104&lt;0,KS104=0,LO104&gt;=LO$6*'Drive Train'!$AA$52,LO104&lt;=LO$6*'Drive Train'!$AA$53,OY104=1,JW104=0),$C$17,0)</f>
        <v>0</v>
      </c>
      <c r="SJ104" s="2">
        <f>IF(AND(EV104&lt;0,KT104=0,LP104&gt;=LP$6*'Drive Train'!$AA$52,LP104&lt;=LP$6*'Drive Train'!$AA$53,OZ104=1,JX104=0),$C$17,0)</f>
        <v>0</v>
      </c>
      <c r="SK104" s="2">
        <f>IF(AND(EW104&lt;0,KU104=0,LQ104&gt;=LQ$6*'Drive Train'!$AA$52,LQ104&lt;=LQ$6*'Drive Train'!$AA$53,PA104=1,JY104=0),$C$17,0)</f>
        <v>0</v>
      </c>
      <c r="SL104" s="2">
        <f>IF(AND(EX104&lt;0,KV104=0,LR104&gt;=LR$6*'Drive Train'!$AA$52,LR104&lt;=LR$6*'Drive Train'!$AA$53,PB104=1,JZ104=0),$C$17,0)</f>
        <v>0</v>
      </c>
      <c r="SM104" s="2">
        <f>IF(AND(EY104&lt;0,KW104=0,LS104&gt;=LS$6*'Drive Train'!$AA$52,LS104&lt;=LS$6*'Drive Train'!$AA$53,PC104=1,KA104=0),$C$17,0)</f>
        <v>0</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02">
        <f t="shared" si="689"/>
        <v>3.8400000000000025</v>
      </c>
    </row>
    <row r="105" spans="2:524" x14ac:dyDescent="0.3">
      <c r="C105"/>
      <c r="R105" s="49">
        <f t="shared" si="52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47">
        <f t="shared" si="523"/>
        <v>3.8800000000000026</v>
      </c>
      <c r="AO105" s="36">
        <f>LO105*12*60/(PI() * 'Drive Train'!$F$15)/S$6*ABS(S105)</f>
        <v>0</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0</v>
      </c>
      <c r="AU105" s="36">
        <f>LU105*12*60/(PI() * 'Drive Train'!$F$15)/Y$6*ABS(Y105)</f>
        <v>0</v>
      </c>
      <c r="AV105" s="36">
        <f>LV105*12*60/(PI() * 'Drive Train'!$F$15)/Z$6*ABS(Z105)</f>
        <v>0</v>
      </c>
      <c r="AW105" s="36">
        <f>LW105*12*60/(PI() * 'Drive Train'!$F$15)/AA$6*ABS(AA105)</f>
        <v>0</v>
      </c>
      <c r="AX105" s="36">
        <f>LX105*12*60/(PI() * 'Drive Train'!$F$15)/AB$6*ABS(AB105)</f>
        <v>0</v>
      </c>
      <c r="AY105" s="36">
        <f>LY105*12*60/(PI() * 'Drive Train'!$F$15)/AC$6*ABS(AC105)</f>
        <v>0</v>
      </c>
      <c r="AZ105" s="36">
        <f>LZ105*12*60/(PI() * 'Drive Train'!$F$15)/AD$6*ABS(AD105)</f>
        <v>0</v>
      </c>
      <c r="BA105" s="36">
        <f>MA105*12*60/(PI() * 'Drive Train'!$F$15)/AE$6*ABS(AE105)</f>
        <v>0</v>
      </c>
      <c r="BB105" s="36">
        <f>MB105*12*60/(PI() * 'Drive Train'!$F$15)/AF$6*ABS(AF105)</f>
        <v>0</v>
      </c>
      <c r="BC105" s="36">
        <f>MC105*12*60/(PI() * 'Drive Train'!$F$15)/AG$6*ABS(AG105)</f>
        <v>0</v>
      </c>
      <c r="BD105" s="36">
        <f>MD105*12*60/(PI() * 'Drive Train'!$F$15)/AH$6*ABS(AH105)</f>
        <v>0</v>
      </c>
      <c r="BE105" s="36">
        <f>ME105*12*60/(PI() * 'Drive Train'!$F$15)/AI$6*ABS(AI105)</f>
        <v>0</v>
      </c>
      <c r="BF105" s="36">
        <f>MF105*12*60/(PI() * 'Drive Train'!$F$15)/AJ$6*ABS(AJ105)</f>
        <v>0</v>
      </c>
      <c r="BG105" s="36">
        <f>MG105*12*60/(PI() * 'Drive Train'!$F$15)/AK$6*ABS(AK105)</f>
        <v>0</v>
      </c>
      <c r="BH105" s="36">
        <f>MH105*12*60/(PI() * 'Drive Train'!$F$15)/AL$6*ABS(AL105)</f>
        <v>0</v>
      </c>
      <c r="BI105" s="36">
        <f>MI105*12*60/(PI() * 'Drive Train'!$F$15)/AM$6*ABS(AM105)</f>
        <v>0</v>
      </c>
      <c r="BJ105" s="47">
        <f t="shared" si="455"/>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v>
      </c>
      <c r="BR105" s="2">
        <f>IF(OR(KZ104=1,AND($C$37=Motors!$C$32,PF104=1)),0,IF(NN105=0,-(CN104+$C$15)/($C$14-$C$15)*$C$12,($C$11*Z105-AV105)/($C$11*Z105)*$C$12*Z105))</f>
        <v>0</v>
      </c>
      <c r="BS105" s="2">
        <f>IF(OR(LA104=1,AND($C$37=Motors!$C$32,PG104=1)),0,IF(NO105=0,-(CO104+$C$15)/($C$14-$C$15)*$C$12,($C$11*AA105-AW105)/($C$11*AA105)*$C$12*AA105))</f>
        <v>0</v>
      </c>
      <c r="BT105" s="2">
        <f>IF(OR(LB104=1,AND($C$37=Motors!$C$32,PH104=1)),0,IF(NP105=0,-(CP104+$C$15)/($C$14-$C$15)*$C$12,($C$11*AB105-AX105)/($C$11*AB105)*$C$12*AB105))</f>
        <v>0</v>
      </c>
      <c r="BU105" s="2">
        <f>IF(OR(LC104=1,AND($C$37=Motors!$C$32,PI104=1)),0,IF(NQ105=0,-(CQ104+$C$15)/($C$14-$C$15)*$C$12,($C$11*AC105-AY105)/($C$11*AC105)*$C$12*AC105))</f>
        <v>0</v>
      </c>
      <c r="BV105" s="2">
        <f>IF(OR(LD104=1,AND($C$37=Motors!$C$32,PJ104=1)),0,IF(NR105=0,-(CR104+$C$15)/($C$14-$C$15)*$C$12,($C$11*AD105-AZ105)/($C$11*AD105)*$C$12*AD105))</f>
        <v>0</v>
      </c>
      <c r="BW105" s="2">
        <f>IF(OR(LE104=1,AND($C$37=Motors!$C$32,PK104=1)),0,IF(NS105=0,-(CS104+$C$15)/($C$14-$C$15)*$C$12,($C$11*AE105-BA105)/($C$11*AE105)*$C$12*AE105))</f>
        <v>0</v>
      </c>
      <c r="BX105" s="2">
        <f>IF(OR(LF104=1,AND($C$37=Motors!$C$32,PL104=1)),0,IF(NT105=0,-(CT104+$C$15)/($C$14-$C$15)*$C$12,($C$11*AF105-BB105)/($C$11*AF105)*$C$12*AF105))</f>
        <v>0</v>
      </c>
      <c r="BY105" s="2">
        <f>IF(OR(LG104=1,AND($C$37=Motors!$C$32,PM104=1)),0,IF(NU105=0,-(CU104+$C$15)/($C$14-$C$15)*$C$12,($C$11*AG105-BC105)/($C$11*AG105)*$C$12*AG105))</f>
        <v>0</v>
      </c>
      <c r="BZ105" s="2">
        <f>IF(OR(LH104=1,AND($C$37=Motors!$C$32,PN104=1)),0,IF(NV105=0,-(CV104+$C$15)/($C$14-$C$15)*$C$12,($C$11*AH105-BD105)/($C$11*AH105)*$C$12*AH105))</f>
        <v>0</v>
      </c>
      <c r="CA105" s="2">
        <f>IF(OR(LI104=1,AND($C$37=Motors!$C$32,PO104=1)),0,IF(NW105=0,-(CW104+$C$15)/($C$14-$C$15)*$C$12,($C$11*AI105-BE105)/($C$11*AI105)*$C$12*AI105))</f>
        <v>0</v>
      </c>
      <c r="CB105" s="2">
        <f>IF(OR(LJ104=1,AND($C$37=Motors!$C$32,PP104=1)),0,IF(NX105=0,-(CX104+$C$15)/($C$14-$C$15)*$C$12,($C$11*AJ105-BF105)/($C$11*AJ105)*$C$12*AJ105))</f>
        <v>0</v>
      </c>
      <c r="CC105" s="2">
        <f>IF(OR(LK104=1,AND($C$37=Motors!$C$32,PQ104=1)),0,IF(NY105=0,-(CY104+$C$15)/($C$14-$C$15)*$C$12,($C$11*AK105-BG105)/($C$11*AK105)*$C$12*AK105))</f>
        <v>0</v>
      </c>
      <c r="CD105" s="2">
        <f>IF(OR(LL104=1,AND($C$37=Motors!$C$32,PR104=1)),0,IF(NZ105=0,-(CZ104+$C$15)/($C$14-$C$15)*$C$12,($C$11*AL105-BH105)/($C$11*AL105)*$C$12*AL105))</f>
        <v>0</v>
      </c>
      <c r="CE105" s="2">
        <f>IF(OR(LM104=1,AND($C$37=Motors!$C$32,PS104=1)),0,IF(OA105=0,-(DA104+$C$15)/($C$14-$C$15)*$C$12,($C$11*AM105-BI105)/($C$11*AM105)*$C$12*AM105))</f>
        <v>0</v>
      </c>
      <c r="CF105" s="47">
        <f t="shared" si="456"/>
        <v>3.8800000000000026</v>
      </c>
      <c r="CG105" s="43">
        <f>IF(AND(KS104=1,OY104=1),0,ABS(BK105/$C$12*($C$14-$C$15)+$C$15) *'Drive Train'!$AA$49 + CG104*(1-'Drive Train'!$AA$49))</f>
        <v>0</v>
      </c>
      <c r="CH105" s="43">
        <f>IF(AND(KT104=1,OZ104=1),0,ABS(BL105/$C$12*($C$14-$C$15)+$C$15) *'Drive Train'!$AA$49 + CH104*(1-'Drive Train'!$AA$49))</f>
        <v>0</v>
      </c>
      <c r="CI105" s="43">
        <f>IF(AND(KU104=1,PA104=1),0,ABS(BM105/$C$12*($C$14-$C$15)+$C$15) *'Drive Train'!$AA$49 + CI104*(1-'Drive Train'!$AA$49))</f>
        <v>0</v>
      </c>
      <c r="CJ105" s="43">
        <f>IF(AND(KV104=1,PB104=1),0,ABS(BN105/$C$12*($C$14-$C$15)+$C$15) *'Drive Train'!$AA$49 + CJ104*(1-'Drive Train'!$AA$49))</f>
        <v>0</v>
      </c>
      <c r="CK105" s="43">
        <f>IF(AND(KW104=1,PC104=1),0,ABS(BO105/$C$12*($C$14-$C$15)+$C$15) *'Drive Train'!$AA$49 + CK104*(1-'Drive Train'!$AA$49))</f>
        <v>0</v>
      </c>
      <c r="CL105" s="43">
        <f>IF(AND(KX104=1,PD104=1),0,ABS(BP105/$C$12*($C$14-$C$15)+$C$15) *'Drive Train'!$AA$49 + CL104*(1-'Drive Train'!$AA$49))</f>
        <v>0</v>
      </c>
      <c r="CM105" s="43">
        <f>IF(AND(KY104=1,PE104=1),0,ABS(BQ105/$C$12*($C$14-$C$15)+$C$15) *'Drive Train'!$AA$49 + CM104*(1-'Drive Train'!$AA$49))</f>
        <v>0</v>
      </c>
      <c r="CN105" s="43">
        <f>IF(AND(KZ104=1,PF104=1),0,ABS(BR105/$C$12*($C$14-$C$15)+$C$15) *'Drive Train'!$AA$49 + CN104*(1-'Drive Train'!$AA$49))</f>
        <v>0</v>
      </c>
      <c r="CO105" s="43">
        <f>IF(AND(LA104=1,PG104=1),0,ABS(BS105/$C$12*($C$14-$C$15)+$C$15) *'Drive Train'!$AA$49 + CO104*(1-'Drive Train'!$AA$49))</f>
        <v>0</v>
      </c>
      <c r="CP105" s="43">
        <f>IF(AND(LB104=1,PH104=1),0,ABS(BT105/$C$12*($C$14-$C$15)+$C$15) *'Drive Train'!$AA$49 + CP104*(1-'Drive Train'!$AA$49))</f>
        <v>0</v>
      </c>
      <c r="CQ105" s="43">
        <f>IF(AND(LC104=1,PI104=1),0,ABS(BU105/$C$12*($C$14-$C$15)+$C$15) *'Drive Train'!$AA$49 + CQ104*(1-'Drive Train'!$AA$49))</f>
        <v>0</v>
      </c>
      <c r="CR105" s="43">
        <f>IF(AND(LD104=1,PJ104=1),0,ABS(BV105/$C$12*($C$14-$C$15)+$C$15) *'Drive Train'!$AA$49 + CR104*(1-'Drive Train'!$AA$49))</f>
        <v>0</v>
      </c>
      <c r="CS105" s="43">
        <f>IF(AND(LE104=1,PK104=1),0,ABS(BW105/$C$12*($C$14-$C$15)+$C$15) *'Drive Train'!$AA$49 + CS104*(1-'Drive Train'!$AA$49))</f>
        <v>0</v>
      </c>
      <c r="CT105" s="43">
        <f>IF(AND(LF104=1,PL104=1),0,ABS(BX105/$C$12*($C$14-$C$15)+$C$15) *'Drive Train'!$AA$49 + CT104*(1-'Drive Train'!$AA$49))</f>
        <v>0</v>
      </c>
      <c r="CU105" s="43">
        <f>IF(AND(LG104=1,PM104=1),0,ABS(BY105/$C$12*($C$14-$C$15)+$C$15) *'Drive Train'!$AA$49 + CU104*(1-'Drive Train'!$AA$49))</f>
        <v>0</v>
      </c>
      <c r="CV105" s="43">
        <f>IF(AND(LH104=1,PN104=1),0,ABS(BZ105/$C$12*($C$14-$C$15)+$C$15) *'Drive Train'!$AA$49 + CV104*(1-'Drive Train'!$AA$49))</f>
        <v>0</v>
      </c>
      <c r="CW105" s="43">
        <f>IF(AND(LI104=1,PO104=1),0,ABS(CA105/$C$12*($C$14-$C$15)+$C$15) *'Drive Train'!$AA$49 + CW104*(1-'Drive Train'!$AA$49))</f>
        <v>0</v>
      </c>
      <c r="CX105" s="43">
        <f>IF(AND(LJ104=1,PP104=1),0,ABS(CB105/$C$12*($C$14-$C$15)+$C$15) *'Drive Train'!$AA$49 + CX104*(1-'Drive Train'!$AA$49))</f>
        <v>0</v>
      </c>
      <c r="CY105" s="43">
        <f>IF(AND(LK104=1,PQ104=1),0,ABS(CC105/$C$12*($C$14-$C$15)+$C$15) *'Drive Train'!$AA$49 + CY104*(1-'Drive Train'!$AA$49))</f>
        <v>0</v>
      </c>
      <c r="CZ105" s="43">
        <f>IF(AND(LL104=1,PR104=1),0,ABS(CD105/$C$12*($C$14-$C$15)+$C$15) *'Drive Train'!$AA$49 + CZ104*(1-'Drive Train'!$AA$49))</f>
        <v>0</v>
      </c>
      <c r="DA105" s="43">
        <f>IF(AND(LM104=1,PS104=1),0,ABS(CE105/$C$12*($C$14-$C$15)+$C$15) *'Drive Train'!$AA$49 + DA104*(1-'Drive Train'!$AA$49))</f>
        <v>0</v>
      </c>
      <c r="DB105" s="47">
        <f t="shared" si="524"/>
        <v>3.8800000000000026</v>
      </c>
      <c r="DC105" s="43">
        <f t="shared" si="457"/>
        <v>0</v>
      </c>
      <c r="DD105" s="43">
        <f t="shared" si="458"/>
        <v>0</v>
      </c>
      <c r="DE105" s="43">
        <f t="shared" si="459"/>
        <v>0</v>
      </c>
      <c r="DF105" s="43">
        <f t="shared" si="460"/>
        <v>0</v>
      </c>
      <c r="DG105" s="43">
        <f t="shared" si="461"/>
        <v>0</v>
      </c>
      <c r="DH105" s="43">
        <f t="shared" si="462"/>
        <v>0</v>
      </c>
      <c r="DI105" s="43">
        <f t="shared" si="463"/>
        <v>0</v>
      </c>
      <c r="DJ105" s="43">
        <f t="shared" si="464"/>
        <v>0</v>
      </c>
      <c r="DK105" s="43">
        <f t="shared" si="465"/>
        <v>0</v>
      </c>
      <c r="DL105" s="43">
        <f t="shared" si="466"/>
        <v>0</v>
      </c>
      <c r="DM105" s="43">
        <f t="shared" si="467"/>
        <v>0</v>
      </c>
      <c r="DN105" s="43">
        <f t="shared" si="468"/>
        <v>0</v>
      </c>
      <c r="DO105" s="43">
        <f t="shared" si="469"/>
        <v>0</v>
      </c>
      <c r="DP105" s="43">
        <f t="shared" si="470"/>
        <v>0</v>
      </c>
      <c r="DQ105" s="43">
        <f t="shared" si="471"/>
        <v>0</v>
      </c>
      <c r="DR105" s="43">
        <f t="shared" si="472"/>
        <v>0</v>
      </c>
      <c r="DS105" s="43">
        <f t="shared" si="473"/>
        <v>0</v>
      </c>
      <c r="DT105" s="43">
        <f t="shared" si="474"/>
        <v>0</v>
      </c>
      <c r="DU105" s="43">
        <f t="shared" si="475"/>
        <v>0</v>
      </c>
      <c r="DV105" s="43">
        <f t="shared" si="476"/>
        <v>0</v>
      </c>
      <c r="DW105" s="43">
        <f t="shared" si="477"/>
        <v>0</v>
      </c>
      <c r="DX105" s="47">
        <f t="shared" si="525"/>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0</v>
      </c>
      <c r="EF105" s="2">
        <f>IF(PF105=0,($C$23/0.4536*IF(ISNA(MR104),'Drive Train'!$F$16,'Drive Train'!$F$17)*4.448*$C$24*$C$21*Z$6)*SIGN(BR105),BR105)</f>
        <v>0</v>
      </c>
      <c r="EG105" s="2">
        <f>IF(PG105=0,($C$23/0.4536*IF(ISNA(MS104),'Drive Train'!$F$16,'Drive Train'!$F$17)*4.448*$C$24*$C$21*AA$6)*SIGN(BS105),BS105)</f>
        <v>0</v>
      </c>
      <c r="EH105" s="2">
        <f>IF(PH105=0,($C$23/0.4536*IF(ISNA(MT104),'Drive Train'!$F$16,'Drive Train'!$F$17)*4.448*$C$24*$C$21*AB$6)*SIGN(BT105),BT105)</f>
        <v>0</v>
      </c>
      <c r="EI105" s="2">
        <f>IF(PI105=0,($C$23/0.4536*IF(ISNA(MU104),'Drive Train'!$F$16,'Drive Train'!$F$17)*4.448*$C$24*$C$21*AC$6)*SIGN(BU105),BU105)</f>
        <v>0</v>
      </c>
      <c r="EJ105" s="2">
        <f>IF(PJ105=0,($C$23/0.4536*IF(ISNA(MV104),'Drive Train'!$F$16,'Drive Train'!$F$17)*4.448*$C$24*$C$21*AD$6)*SIGN(BV105),BV105)</f>
        <v>0</v>
      </c>
      <c r="EK105" s="2">
        <f>IF(PK105=0,($C$23/0.4536*IF(ISNA(MW104),'Drive Train'!$F$16,'Drive Train'!$F$17)*4.448*$C$24*$C$21*AE$6)*SIGN(BW105),BW105)</f>
        <v>0</v>
      </c>
      <c r="EL105" s="2">
        <f>IF(PL105=0,($C$23/0.4536*IF(ISNA(MX104),'Drive Train'!$F$16,'Drive Train'!$F$17)*4.448*$C$24*$C$21*AF$6)*SIGN(BX105),BX105)</f>
        <v>0</v>
      </c>
      <c r="EM105" s="2">
        <f>IF(PM105=0,($C$23/0.4536*IF(ISNA(MY104),'Drive Train'!$F$16,'Drive Train'!$F$17)*4.448*$C$24*$C$21*AG$6)*SIGN(BY105),BY105)</f>
        <v>0</v>
      </c>
      <c r="EN105" s="2">
        <f>IF(PN105=0,($C$23/0.4536*IF(ISNA(MZ104),'Drive Train'!$F$16,'Drive Train'!$F$17)*4.448*$C$24*$C$21*AH$6)*SIGN(BZ105),BZ105)</f>
        <v>0</v>
      </c>
      <c r="EO105" s="2">
        <f>IF(PO105=0,($C$23/0.4536*IF(ISNA(NA104),'Drive Train'!$F$16,'Drive Train'!$F$17)*4.448*$C$24*$C$21*AI$6)*SIGN(CA105),CA105)</f>
        <v>0</v>
      </c>
      <c r="EP105" s="2">
        <f>IF(PP105=0,($C$23/0.4536*IF(ISNA(NB104),'Drive Train'!$F$16,'Drive Train'!$F$17)*4.448*$C$24*$C$21*AJ$6)*SIGN(CB105),CB105)</f>
        <v>0</v>
      </c>
      <c r="EQ105" s="2">
        <f>IF(PQ105=0,($C$23/0.4536*IF(ISNA(NC104),'Drive Train'!$F$16,'Drive Train'!$F$17)*4.448*$C$24*$C$21*AK$6)*SIGN(CC105),CC105)</f>
        <v>0</v>
      </c>
      <c r="ER105" s="2">
        <f>IF(PR105=0,($C$23/0.4536*IF(ISNA(ND104),'Drive Train'!$F$16,'Drive Train'!$F$17)*4.448*$C$24*$C$21*AL$6)*SIGN(CD105),CD105)</f>
        <v>0</v>
      </c>
      <c r="ES105" s="2">
        <f>IF(PS105=0,($C$23/0.4536*IF(ISNA(NE104),'Drive Train'!$F$16,'Drive Train'!$F$17)*4.448*$C$24*$C$21*AM$6)*SIGN(CE105),CE105)</f>
        <v>0</v>
      </c>
      <c r="ET105" s="47">
        <f t="shared" si="478"/>
        <v>3.8800000000000026</v>
      </c>
      <c r="EU105" s="2">
        <f>MAX(MIN(IF(AND(OY104=1,NG105&lt;0),-1,1)*(DC105-$C$15)/($C$14-$C$15)*$C$12*$C$21-$C$33*LO105/AO$6 -  OY104*$C$33/$C$21,DY104/$C$19),MAX(EU$8:EU104)*-1)</f>
        <v>-0.84420937587075306</v>
      </c>
      <c r="EV105" s="2">
        <f>MAX(MIN(IF(AND(OZ104=1,NH105&lt;0),-1,1)*(DD105-$C$15)/($C$14-$C$15)*$C$12*$C$21-$C$33*LP105/AP$6 -  OZ104*$C$33/$C$21,DZ104/$C$19),MAX(EV$8:EV104)*-1)</f>
        <v>-0.84420937587075306</v>
      </c>
      <c r="EW105" s="2">
        <f>MAX(MIN(IF(AND(PA104=1,NI105&lt;0),-1,1)*(DE105-$C$15)/($C$14-$C$15)*$C$12*$C$21-$C$33*LQ105/AQ$6 -  PA104*$C$33/$C$21,EA104/$C$19),MAX(EW$8:EW104)*-1)</f>
        <v>-0.84420937587075306</v>
      </c>
      <c r="EX105" s="2">
        <f>MAX(MIN(IF(AND(PB104=1,NJ105&lt;0),-1,1)*(DF105-$C$15)/($C$14-$C$15)*$C$12*$C$21-$C$33*LR105/AR$6 -  PB104*$C$33/$C$21,EB104/$C$19),MAX(EX$8:EX104)*-1)</f>
        <v>-0.84420937587075306</v>
      </c>
      <c r="EY105" s="2">
        <f>MAX(MIN(IF(AND(PC104=1,NK105&lt;0),-1,1)*(DG105-$C$15)/($C$14-$C$15)*$C$12*$C$21-$C$33*LS105/AS$6 -  PC104*$C$33/$C$21,EC104/$C$19),MAX(EY$8:EY104)*-1)</f>
        <v>-0.84420937587075306</v>
      </c>
      <c r="EZ105" s="2">
        <f>MAX(MIN(IF(AND(PD104=1,NL105&lt;0),-1,1)*(DH105-$C$15)/($C$14-$C$15)*$C$12*$C$21-$C$33*LT105/AT$6 -  PD104*$C$33/$C$21,ED104/$C$19),MAX(EZ$8:EZ104)*-1)</f>
        <v>-0.84420937587075306</v>
      </c>
      <c r="FA105" s="2">
        <f>MAX(MIN(IF(AND(PE104=1,NM105&lt;0),-1,1)*(DI105-$C$15)/($C$14-$C$15)*$C$12*$C$21-$C$33*LU105/AU$6 -  PE104*$C$33/$C$21,EE104/$C$19),MAX(FA$8:FA104)*-1)</f>
        <v>-0.84420937587075306</v>
      </c>
      <c r="FB105" s="2">
        <f>MAX(MIN(IF(AND(PF104=1,NN105&lt;0),-1,1)*(DJ105-$C$15)/($C$14-$C$15)*$C$12*$C$21-$C$33*LV105/AV$6 -  PF104*$C$33/$C$21,EF104/$C$19),MAX(FB$8:FB104)*-1)</f>
        <v>-0.84420937587075306</v>
      </c>
      <c r="FC105" s="2">
        <f>MAX(MIN(IF(AND(PG104=1,NO105&lt;0),-1,1)*(DK105-$C$15)/($C$14-$C$15)*$C$12*$C$21-$C$33*LW105/AW$6 -  PG104*$C$33/$C$21,EG104/$C$19),MAX(FC$8:FC104)*-1)</f>
        <v>-0.82444281081081083</v>
      </c>
      <c r="FD105" s="2">
        <f>MAX(MIN(IF(AND(PH104=1,NP105&lt;0),-1,1)*(DL105-$C$15)/($C$14-$C$15)*$C$12*$C$21-$C$33*LX105/AX$6 -  PH104*$C$33/$C$21,EH104/$C$19),MAX(FD$8:FD104)*-1)</f>
        <v>-0.74400936585365862</v>
      </c>
      <c r="FE105" s="2">
        <f>MAX(MIN(IF(AND(PI104=1,NQ105&lt;0),-1,1)*(DM105-$C$15)/($C$14-$C$15)*$C$12*$C$21-$C$33*LY105/AY$6 -  PI104*$C$33/$C$21,EI104/$C$19),MAX(FE$8:FE104)*-1)</f>
        <v>-0.6778751999999999</v>
      </c>
      <c r="FF105" s="2">
        <f>MAX(MIN(IF(AND(PJ104=1,NR105&lt;0),-1,1)*(DN105-$C$15)/($C$14-$C$15)*$C$12*$C$21-$C$33*LZ105/AZ$6 -  PJ104*$C$33/$C$21,EJ104/$C$19),MAX(FF$8:FF104)*-1)</f>
        <v>-0.36771041517476449</v>
      </c>
      <c r="FG105" s="2">
        <f>MAX(MIN(IF(AND(PK104=1,NS105&lt;0),-1,1)*(DO105-$C$15)/($C$14-$C$15)*$C$12*$C$21-$C$33*MA105/BA$6 -  PK104*$C$33/$C$21,EK104/$C$19),MAX(FG$8:FG104)*-1)</f>
        <v>-0.4460383340531891</v>
      </c>
      <c r="FH105" s="2">
        <f>MAX(MIN(IF(AND(PL104=1,NT105&lt;0),-1,1)*(DP105-$C$15)/($C$14-$C$15)*$C$12*$C$21-$C$33*MB105/BB$6 -  PL104*$C$33/$C$21,EL104/$C$19),MAX(FH$8:FH104)*-1)</f>
        <v>-0.52436625293161376</v>
      </c>
      <c r="FI105" s="2">
        <f>MAX(MIN(IF(AND(PM104=1,NU105&lt;0),-1,1)*(DQ105-$C$15)/($C$14-$C$15)*$C$12*$C$21-$C$33*MC105/BC$6 -  PM104*$C$33/$C$21,EM104/$C$19),MAX(FI$8:FI104)*-1)</f>
        <v>-0.60269417181003837</v>
      </c>
      <c r="FJ105" s="2">
        <f>MAX(MIN(IF(AND(PN104=1,NV105&lt;0),-1,1)*(DR105-$C$15)/($C$14-$C$15)*$C$12*$C$21-$C$33*MD105/BD$6 -  PN104*$C$33/$C$21,EN104/$C$19),MAX(FJ$8:FJ104)*-1)</f>
        <v>-0.68102209068846309</v>
      </c>
      <c r="FK105" s="2">
        <f>MAX(MIN(IF(AND(PO104=1,NW105&lt;0),-1,1)*(DS105-$C$15)/($C$14-$C$15)*$C$12*$C$21-$C$33*ME105/BE$6 -  PO104*$C$33/$C$21,EO104/$C$19),MAX(FK$8:FK104)*-1)</f>
        <v>-0.7593500095668877</v>
      </c>
      <c r="FL105" s="2">
        <f>MAX(MIN(IF(AND(PP104=1,NX105&lt;0),-1,1)*(DT105-$C$15)/($C$14-$C$15)*$C$12*$C$21-$C$33*MF105/BF$6 -  PP104*$C$33/$C$21,EP104/$C$19),MAX(FL$8:FL104)*-1)</f>
        <v>-0.8376779284453123</v>
      </c>
      <c r="FM105" s="2">
        <f>MAX(MIN(IF(AND(PQ104=1,NY105&lt;0),-1,1)*(DU105-$C$15)/($C$14-$C$15)*$C$12*$C$21-$C$33*MG105/BG$6 -  PQ104*$C$33/$C$21,EQ104/$C$19),MAX(FM$8:FM104)*-1)</f>
        <v>-0.84420937587075306</v>
      </c>
      <c r="FN105" s="2">
        <f>MAX(MIN(IF(AND(PR104=1,NZ105&lt;0),-1,1)*(DV105-$C$15)/($C$14-$C$15)*$C$12*$C$21-$C$33*MH105/BH$6 -  PR104*$C$33/$C$21,ER104/$C$19),MAX(FN$8:FN104)*-1)</f>
        <v>-0.84420937587075306</v>
      </c>
      <c r="FO105" s="2">
        <f>MAX(MIN(IF(AND(PS104=1,OA105&lt;0),-1,1)*(DW105-$C$15)/($C$14-$C$15)*$C$12*$C$21-$C$33*MI105/BI$6 -  PS104*$C$33/$C$21,ES104/$C$19),MAX(FO$8:FO104)*-1)</f>
        <v>-0.84420937587075306</v>
      </c>
      <c r="FP105" s="47">
        <f t="shared" si="526"/>
        <v>3.8800000000000026</v>
      </c>
      <c r="FQ105" s="43">
        <f t="shared" si="527"/>
        <v>0</v>
      </c>
      <c r="FR105" s="43">
        <f t="shared" si="528"/>
        <v>0</v>
      </c>
      <c r="FS105" s="43">
        <f t="shared" si="529"/>
        <v>0</v>
      </c>
      <c r="FT105" s="43">
        <f t="shared" si="530"/>
        <v>0</v>
      </c>
      <c r="FU105" s="43">
        <f t="shared" si="531"/>
        <v>0</v>
      </c>
      <c r="FV105" s="43">
        <f t="shared" si="532"/>
        <v>0</v>
      </c>
      <c r="FW105" s="43">
        <f t="shared" si="533"/>
        <v>0</v>
      </c>
      <c r="FX105" s="43">
        <f t="shared" si="534"/>
        <v>0</v>
      </c>
      <c r="FY105" s="43">
        <f t="shared" si="535"/>
        <v>0</v>
      </c>
      <c r="FZ105" s="43">
        <f t="shared" si="536"/>
        <v>0</v>
      </c>
      <c r="GA105" s="43">
        <f t="shared" si="537"/>
        <v>0</v>
      </c>
      <c r="GB105" s="43">
        <f t="shared" si="538"/>
        <v>0</v>
      </c>
      <c r="GC105" s="43">
        <f t="shared" si="539"/>
        <v>0</v>
      </c>
      <c r="GD105" s="43">
        <f t="shared" si="540"/>
        <v>0</v>
      </c>
      <c r="GE105" s="43">
        <f t="shared" si="541"/>
        <v>0</v>
      </c>
      <c r="GF105" s="43">
        <f t="shared" si="542"/>
        <v>0</v>
      </c>
      <c r="GG105" s="43">
        <f t="shared" si="543"/>
        <v>0</v>
      </c>
      <c r="GH105" s="43">
        <f t="shared" si="544"/>
        <v>0</v>
      </c>
      <c r="GI105" s="43">
        <f t="shared" si="545"/>
        <v>0</v>
      </c>
      <c r="GJ105" s="43">
        <f t="shared" si="546"/>
        <v>0</v>
      </c>
      <c r="GK105" s="43">
        <f t="shared" si="547"/>
        <v>0</v>
      </c>
      <c r="GL105" s="47">
        <f t="shared" si="548"/>
        <v>3.8800000000000026</v>
      </c>
      <c r="GM105" s="43">
        <f t="shared" si="479"/>
        <v>0</v>
      </c>
      <c r="GN105" s="43">
        <f t="shared" si="480"/>
        <v>0</v>
      </c>
      <c r="GO105" s="43">
        <f t="shared" si="481"/>
        <v>0</v>
      </c>
      <c r="GP105" s="43">
        <f t="shared" si="482"/>
        <v>0</v>
      </c>
      <c r="GQ105" s="43">
        <f t="shared" si="483"/>
        <v>0</v>
      </c>
      <c r="GR105" s="43">
        <f t="shared" si="484"/>
        <v>0</v>
      </c>
      <c r="GS105" s="43">
        <f t="shared" si="485"/>
        <v>0</v>
      </c>
      <c r="GT105" s="43">
        <f t="shared" si="486"/>
        <v>0</v>
      </c>
      <c r="GU105" s="43">
        <f t="shared" si="487"/>
        <v>0</v>
      </c>
      <c r="GV105" s="43">
        <f t="shared" si="488"/>
        <v>0</v>
      </c>
      <c r="GW105" s="43">
        <f t="shared" si="489"/>
        <v>0</v>
      </c>
      <c r="GX105" s="43">
        <f t="shared" si="490"/>
        <v>0</v>
      </c>
      <c r="GY105" s="43">
        <f t="shared" si="491"/>
        <v>0</v>
      </c>
      <c r="GZ105" s="43">
        <f t="shared" si="492"/>
        <v>0</v>
      </c>
      <c r="HA105" s="43">
        <f t="shared" si="493"/>
        <v>0</v>
      </c>
      <c r="HB105" s="43">
        <f t="shared" si="494"/>
        <v>0</v>
      </c>
      <c r="HC105" s="43">
        <f t="shared" si="495"/>
        <v>0</v>
      </c>
      <c r="HD105" s="43">
        <f t="shared" si="496"/>
        <v>0</v>
      </c>
      <c r="HE105" s="43">
        <f t="shared" si="497"/>
        <v>0</v>
      </c>
      <c r="HF105" s="43">
        <f t="shared" si="498"/>
        <v>0</v>
      </c>
      <c r="HG105" s="43">
        <f t="shared" si="499"/>
        <v>0</v>
      </c>
      <c r="HH105" s="47">
        <f t="shared" si="549"/>
        <v>3.8800000000000026</v>
      </c>
      <c r="HI105" s="43">
        <f t="shared" si="550"/>
        <v>0</v>
      </c>
      <c r="HJ105" s="43">
        <f t="shared" si="551"/>
        <v>0</v>
      </c>
      <c r="HK105" s="43">
        <f t="shared" si="552"/>
        <v>0</v>
      </c>
      <c r="HL105" s="43">
        <f t="shared" si="553"/>
        <v>0</v>
      </c>
      <c r="HM105" s="43">
        <f t="shared" si="554"/>
        <v>0</v>
      </c>
      <c r="HN105" s="43">
        <f t="shared" si="555"/>
        <v>0</v>
      </c>
      <c r="HO105" s="43">
        <f t="shared" si="556"/>
        <v>0</v>
      </c>
      <c r="HP105" s="43">
        <f t="shared" si="557"/>
        <v>0</v>
      </c>
      <c r="HQ105" s="43">
        <f t="shared" si="558"/>
        <v>0</v>
      </c>
      <c r="HR105" s="43">
        <f t="shared" si="559"/>
        <v>0</v>
      </c>
      <c r="HS105" s="43">
        <f t="shared" si="560"/>
        <v>0</v>
      </c>
      <c r="HT105" s="43">
        <f t="shared" si="561"/>
        <v>0</v>
      </c>
      <c r="HU105" s="43">
        <f t="shared" si="562"/>
        <v>0</v>
      </c>
      <c r="HV105" s="43">
        <f t="shared" si="563"/>
        <v>0</v>
      </c>
      <c r="HW105" s="43">
        <f t="shared" si="564"/>
        <v>0</v>
      </c>
      <c r="HX105" s="43">
        <f t="shared" si="565"/>
        <v>0</v>
      </c>
      <c r="HY105" s="43">
        <f t="shared" si="566"/>
        <v>0</v>
      </c>
      <c r="HZ105" s="43">
        <f t="shared" si="567"/>
        <v>0</v>
      </c>
      <c r="IA105" s="43">
        <f t="shared" si="568"/>
        <v>0</v>
      </c>
      <c r="IB105" s="43">
        <f t="shared" si="569"/>
        <v>0</v>
      </c>
      <c r="IC105" s="43">
        <f t="shared" si="570"/>
        <v>0</v>
      </c>
      <c r="ID105" s="47">
        <f t="shared" si="571"/>
        <v>3.8800000000000026</v>
      </c>
      <c r="IE105" s="43">
        <f t="shared" si="572"/>
        <v>0</v>
      </c>
      <c r="IF105" s="43">
        <f t="shared" si="573"/>
        <v>0</v>
      </c>
      <c r="IG105" s="43">
        <f t="shared" si="574"/>
        <v>0</v>
      </c>
      <c r="IH105" s="43">
        <f t="shared" si="575"/>
        <v>0</v>
      </c>
      <c r="II105" s="43">
        <f t="shared" si="576"/>
        <v>0</v>
      </c>
      <c r="IJ105" s="43">
        <f t="shared" si="577"/>
        <v>0</v>
      </c>
      <c r="IK105" s="43">
        <f t="shared" si="578"/>
        <v>0</v>
      </c>
      <c r="IL105" s="43">
        <f t="shared" si="579"/>
        <v>0</v>
      </c>
      <c r="IM105" s="43">
        <f t="shared" si="580"/>
        <v>0</v>
      </c>
      <c r="IN105" s="43">
        <f t="shared" si="581"/>
        <v>0</v>
      </c>
      <c r="IO105" s="43">
        <f t="shared" si="582"/>
        <v>0</v>
      </c>
      <c r="IP105" s="43">
        <f t="shared" si="583"/>
        <v>0</v>
      </c>
      <c r="IQ105" s="43">
        <f t="shared" si="584"/>
        <v>0</v>
      </c>
      <c r="IR105" s="43">
        <f t="shared" si="585"/>
        <v>0</v>
      </c>
      <c r="IS105" s="43">
        <f t="shared" si="586"/>
        <v>0</v>
      </c>
      <c r="IT105" s="43">
        <f t="shared" si="587"/>
        <v>0</v>
      </c>
      <c r="IU105" s="43">
        <f t="shared" si="588"/>
        <v>0</v>
      </c>
      <c r="IV105" s="43">
        <f t="shared" si="589"/>
        <v>0</v>
      </c>
      <c r="IW105" s="43">
        <f t="shared" si="590"/>
        <v>0</v>
      </c>
      <c r="IX105" s="43">
        <f t="shared" si="591"/>
        <v>0</v>
      </c>
      <c r="IY105" s="43">
        <f t="shared" si="592"/>
        <v>0</v>
      </c>
      <c r="IZ105" s="47">
        <f t="shared" si="593"/>
        <v>3.8800000000000026</v>
      </c>
      <c r="JA105" s="43" t="e">
        <f t="shared" si="690"/>
        <v>#N/A</v>
      </c>
      <c r="JB105" s="43" t="e">
        <f t="shared" si="691"/>
        <v>#N/A</v>
      </c>
      <c r="JC105" s="43" t="e">
        <f t="shared" si="692"/>
        <v>#N/A</v>
      </c>
      <c r="JD105" s="43" t="e">
        <f t="shared" si="693"/>
        <v>#N/A</v>
      </c>
      <c r="JE105" s="43" t="e">
        <f t="shared" si="694"/>
        <v>#N/A</v>
      </c>
      <c r="JF105" s="43" t="e">
        <f t="shared" si="695"/>
        <v>#N/A</v>
      </c>
      <c r="JG105" s="43" t="e">
        <f t="shared" si="696"/>
        <v>#N/A</v>
      </c>
      <c r="JH105" s="43" t="e">
        <f t="shared" si="697"/>
        <v>#N/A</v>
      </c>
      <c r="JI105" s="43" t="e">
        <f t="shared" si="698"/>
        <v>#N/A</v>
      </c>
      <c r="JJ105" s="43" t="e">
        <f t="shared" si="699"/>
        <v>#N/A</v>
      </c>
      <c r="JK105" s="43" t="e">
        <f t="shared" si="700"/>
        <v>#N/A</v>
      </c>
      <c r="JL105" s="43" t="e">
        <f t="shared" si="701"/>
        <v>#N/A</v>
      </c>
      <c r="JM105" s="43" t="e">
        <f t="shared" si="702"/>
        <v>#N/A</v>
      </c>
      <c r="JN105" s="43" t="e">
        <f t="shared" si="703"/>
        <v>#N/A</v>
      </c>
      <c r="JO105" s="43" t="e">
        <f t="shared" si="704"/>
        <v>#N/A</v>
      </c>
      <c r="JP105" s="43" t="e">
        <f t="shared" si="705"/>
        <v>#N/A</v>
      </c>
      <c r="JQ105" s="43" t="e">
        <f t="shared" si="706"/>
        <v>#N/A</v>
      </c>
      <c r="JR105" s="43" t="e">
        <f t="shared" si="707"/>
        <v>#N/A</v>
      </c>
      <c r="JS105" s="43" t="e">
        <f t="shared" si="708"/>
        <v>#N/A</v>
      </c>
      <c r="JT105" s="43" t="e">
        <f t="shared" si="709"/>
        <v>#N/A</v>
      </c>
      <c r="JU105" s="43" t="e">
        <f t="shared" si="710"/>
        <v>#N/A</v>
      </c>
      <c r="JV105" s="47">
        <f t="shared" si="594"/>
        <v>3.8800000000000026</v>
      </c>
      <c r="JW105" s="36">
        <f t="shared" si="595"/>
        <v>0</v>
      </c>
      <c r="JX105" s="36">
        <f t="shared" si="596"/>
        <v>0</v>
      </c>
      <c r="JY105" s="36">
        <f t="shared" si="597"/>
        <v>0</v>
      </c>
      <c r="JZ105" s="36">
        <f t="shared" si="598"/>
        <v>0</v>
      </c>
      <c r="KA105" s="36">
        <f t="shared" si="599"/>
        <v>0</v>
      </c>
      <c r="KB105" s="36">
        <f t="shared" si="600"/>
        <v>0</v>
      </c>
      <c r="KC105" s="36">
        <f t="shared" si="601"/>
        <v>0</v>
      </c>
      <c r="KD105" s="36">
        <f t="shared" si="602"/>
        <v>0</v>
      </c>
      <c r="KE105" s="36">
        <f t="shared" si="603"/>
        <v>0</v>
      </c>
      <c r="KF105" s="36">
        <f t="shared" si="604"/>
        <v>0</v>
      </c>
      <c r="KG105" s="36">
        <f t="shared" si="605"/>
        <v>0</v>
      </c>
      <c r="KH105" s="36">
        <f t="shared" si="606"/>
        <v>0</v>
      </c>
      <c r="KI105" s="36">
        <f t="shared" si="607"/>
        <v>0</v>
      </c>
      <c r="KJ105" s="36">
        <f t="shared" si="608"/>
        <v>0</v>
      </c>
      <c r="KK105" s="36">
        <f t="shared" si="609"/>
        <v>0</v>
      </c>
      <c r="KL105" s="36">
        <f t="shared" si="610"/>
        <v>0</v>
      </c>
      <c r="KM105" s="36">
        <f t="shared" si="611"/>
        <v>0</v>
      </c>
      <c r="KN105" s="36">
        <f t="shared" si="612"/>
        <v>0</v>
      </c>
      <c r="KO105" s="36">
        <f t="shared" si="613"/>
        <v>0</v>
      </c>
      <c r="KP105" s="36">
        <f t="shared" si="614"/>
        <v>0</v>
      </c>
      <c r="KQ105" s="36">
        <f t="shared" si="615"/>
        <v>0</v>
      </c>
      <c r="KR105" s="47">
        <f t="shared" si="616"/>
        <v>3.8800000000000026</v>
      </c>
      <c r="KS105" s="1">
        <f t="shared" si="617"/>
        <v>1</v>
      </c>
      <c r="KT105" s="1">
        <f t="shared" si="618"/>
        <v>1</v>
      </c>
      <c r="KU105" s="1">
        <f t="shared" si="619"/>
        <v>1</v>
      </c>
      <c r="KV105" s="1">
        <f t="shared" si="620"/>
        <v>1</v>
      </c>
      <c r="KW105" s="1">
        <f t="shared" si="621"/>
        <v>1</v>
      </c>
      <c r="KX105" s="1">
        <f t="shared" si="622"/>
        <v>1</v>
      </c>
      <c r="KY105" s="1">
        <f t="shared" si="623"/>
        <v>1</v>
      </c>
      <c r="KZ105" s="1">
        <f t="shared" si="624"/>
        <v>1</v>
      </c>
      <c r="LA105" s="1">
        <f t="shared" si="625"/>
        <v>1</v>
      </c>
      <c r="LB105" s="1">
        <f t="shared" si="626"/>
        <v>1</v>
      </c>
      <c r="LC105" s="1">
        <f t="shared" si="627"/>
        <v>1</v>
      </c>
      <c r="LD105" s="1">
        <f t="shared" si="628"/>
        <v>1</v>
      </c>
      <c r="LE105" s="1">
        <f t="shared" si="629"/>
        <v>1</v>
      </c>
      <c r="LF105" s="1">
        <f t="shared" si="630"/>
        <v>1</v>
      </c>
      <c r="LG105" s="1">
        <f t="shared" si="631"/>
        <v>1</v>
      </c>
      <c r="LH105" s="1">
        <f t="shared" si="632"/>
        <v>1</v>
      </c>
      <c r="LI105" s="1">
        <f t="shared" si="633"/>
        <v>1</v>
      </c>
      <c r="LJ105" s="1">
        <f t="shared" si="634"/>
        <v>1</v>
      </c>
      <c r="LK105" s="1">
        <f t="shared" si="635"/>
        <v>1</v>
      </c>
      <c r="LL105" s="1">
        <f t="shared" si="636"/>
        <v>1</v>
      </c>
      <c r="LM105" s="1">
        <f t="shared" si="637"/>
        <v>1</v>
      </c>
      <c r="LN105" s="47">
        <f t="shared" si="638"/>
        <v>3.8800000000000026</v>
      </c>
      <c r="LO105" s="43">
        <f t="shared" si="639"/>
        <v>0</v>
      </c>
      <c r="LP105" s="43">
        <f t="shared" si="640"/>
        <v>0</v>
      </c>
      <c r="LQ105" s="43">
        <f t="shared" si="641"/>
        <v>0</v>
      </c>
      <c r="LR105" s="43">
        <f t="shared" si="642"/>
        <v>0</v>
      </c>
      <c r="LS105" s="43">
        <f t="shared" si="643"/>
        <v>0</v>
      </c>
      <c r="LT105" s="43">
        <f t="shared" si="644"/>
        <v>0</v>
      </c>
      <c r="LU105" s="43">
        <f t="shared" si="645"/>
        <v>0</v>
      </c>
      <c r="LV105" s="43">
        <f t="shared" si="646"/>
        <v>0</v>
      </c>
      <c r="LW105" s="43">
        <f t="shared" si="647"/>
        <v>0</v>
      </c>
      <c r="LX105" s="43">
        <f t="shared" si="648"/>
        <v>0</v>
      </c>
      <c r="LY105" s="43">
        <f t="shared" si="649"/>
        <v>0</v>
      </c>
      <c r="LZ105" s="43">
        <f t="shared" si="650"/>
        <v>0</v>
      </c>
      <c r="MA105" s="43">
        <f t="shared" si="651"/>
        <v>0</v>
      </c>
      <c r="MB105" s="43">
        <f t="shared" si="652"/>
        <v>0</v>
      </c>
      <c r="MC105" s="43">
        <f t="shared" si="653"/>
        <v>0</v>
      </c>
      <c r="MD105" s="43">
        <f t="shared" si="654"/>
        <v>0</v>
      </c>
      <c r="ME105" s="43">
        <f t="shared" si="655"/>
        <v>0</v>
      </c>
      <c r="MF105" s="43">
        <f t="shared" si="656"/>
        <v>0</v>
      </c>
      <c r="MG105" s="43">
        <f t="shared" si="657"/>
        <v>0</v>
      </c>
      <c r="MH105" s="43">
        <f t="shared" si="658"/>
        <v>0</v>
      </c>
      <c r="MI105" s="43">
        <f t="shared" si="659"/>
        <v>0</v>
      </c>
      <c r="MJ105" s="47">
        <f t="shared" si="660"/>
        <v>3.8800000000000026</v>
      </c>
      <c r="MK105" s="43" t="e">
        <f t="shared" si="500"/>
        <v>#N/A</v>
      </c>
      <c r="ML105" s="43" t="e">
        <f t="shared" si="711"/>
        <v>#N/A</v>
      </c>
      <c r="MM105" s="43" t="e">
        <f t="shared" si="712"/>
        <v>#N/A</v>
      </c>
      <c r="MN105" s="43" t="e">
        <f t="shared" si="713"/>
        <v>#N/A</v>
      </c>
      <c r="MO105" s="43" t="e">
        <f t="shared" si="714"/>
        <v>#N/A</v>
      </c>
      <c r="MP105" s="43" t="e">
        <f t="shared" si="715"/>
        <v>#N/A</v>
      </c>
      <c r="MQ105" s="43" t="e">
        <f t="shared" si="716"/>
        <v>#N/A</v>
      </c>
      <c r="MR105" s="43" t="e">
        <f t="shared" si="717"/>
        <v>#N/A</v>
      </c>
      <c r="MS105" s="43" t="e">
        <f t="shared" si="718"/>
        <v>#N/A</v>
      </c>
      <c r="MT105" s="43" t="e">
        <f t="shared" si="719"/>
        <v>#N/A</v>
      </c>
      <c r="MU105" s="43" t="e">
        <f t="shared" si="720"/>
        <v>#N/A</v>
      </c>
      <c r="MV105" s="43" t="e">
        <f t="shared" si="721"/>
        <v>#N/A</v>
      </c>
      <c r="MW105" s="43" t="e">
        <f t="shared" si="722"/>
        <v>#N/A</v>
      </c>
      <c r="MX105" s="43" t="e">
        <f t="shared" si="723"/>
        <v>#N/A</v>
      </c>
      <c r="MY105" s="43" t="e">
        <f t="shared" si="724"/>
        <v>#N/A</v>
      </c>
      <c r="MZ105" s="43" t="e">
        <f t="shared" si="725"/>
        <v>#N/A</v>
      </c>
      <c r="NA105" s="43" t="e">
        <f t="shared" si="726"/>
        <v>#N/A</v>
      </c>
      <c r="NB105" s="43" t="e">
        <f t="shared" si="727"/>
        <v>#N/A</v>
      </c>
      <c r="NC105" s="43" t="e">
        <f t="shared" si="728"/>
        <v>#N/A</v>
      </c>
      <c r="ND105" s="43" t="e">
        <f t="shared" si="729"/>
        <v>#N/A</v>
      </c>
      <c r="NE105" s="43" t="e">
        <f t="shared" si="730"/>
        <v>#N/A</v>
      </c>
      <c r="NF105" s="47">
        <f t="shared" si="661"/>
        <v>3.8800000000000026</v>
      </c>
      <c r="NG105" s="43">
        <f>IF(OY104=0,MIN('Drive Train'!$F$35-FQ104*$C$19*'Drive Train'!$F$39,NG104+$C$39)-$C$7,IF(LO104-1&lt;=0,0,IF($C$37=Motors!$C$30,MAX(MAX(NG$8:NG104)*-1,NG104-$C$39),MAX(0,MAX(NG$8:NG104)*-1,NG104-$C$39))))</f>
        <v>0</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0</v>
      </c>
      <c r="NM105" s="43">
        <f>IF(PE104=0,MIN('Drive Train'!$F$35-FW104*$C$19*'Drive Train'!$F$39,NM104+$C$39)-$C$7,IF(LU104-1&lt;=0,0,IF($C$37=Motors!$C$30,MAX(MAX(NM$8:NM104)*-1,NM104-$C$39),MAX(0,MAX(NM$8:NM104)*-1,NM104-$C$39))))</f>
        <v>0</v>
      </c>
      <c r="NN105" s="43">
        <f>IF(PF104=0,MIN('Drive Train'!$F$35-FX104*$C$19*'Drive Train'!$F$39,NN104+$C$39)-$C$7,IF(LV104-1&lt;=0,0,IF($C$37=Motors!$C$30,MAX(MAX(NN$8:NN104)*-1,NN104-$C$39),MAX(0,MAX(NN$8:NN104)*-1,NN104-$C$39))))</f>
        <v>0</v>
      </c>
      <c r="NO105" s="43">
        <f>IF(PG104=0,MIN('Drive Train'!$F$35-FY104*$C$19*'Drive Train'!$F$39,NO104+$C$39)-$C$7,IF(LW104-1&lt;=0,0,IF($C$37=Motors!$C$30,MAX(MAX(NO$8:NO104)*-1,NO104-$C$39),MAX(0,MAX(NO$8:NO104)*-1,NO104-$C$39))))</f>
        <v>0</v>
      </c>
      <c r="NP105" s="43">
        <f>IF(PH104=0,MIN('Drive Train'!$F$35-FZ104*$C$19*'Drive Train'!$F$39,NP104+$C$39)-$C$7,IF(LX104-1&lt;=0,0,IF($C$37=Motors!$C$30,MAX(MAX(NP$8:NP104)*-1,NP104-$C$39),MAX(0,MAX(NP$8:NP104)*-1,NP104-$C$39))))</f>
        <v>0</v>
      </c>
      <c r="NQ105" s="43">
        <f>IF(PI104=0,MIN('Drive Train'!$F$35-GA104*$C$19*'Drive Train'!$F$39,NQ104+$C$39)-$C$7,IF(LY104-1&lt;=0,0,IF($C$37=Motors!$C$30,MAX(MAX(NQ$8:NQ104)*-1,NQ104-$C$39),MAX(0,MAX(NQ$8:NQ104)*-1,NQ104-$C$39))))</f>
        <v>0</v>
      </c>
      <c r="NR105" s="43">
        <f>IF(PJ104=0,MIN('Drive Train'!$F$35-GB104*$C$19*'Drive Train'!$F$39,NR104+$C$39)-$C$7,IF(LZ104-1&lt;=0,0,IF($C$37=Motors!$C$30,MAX(MAX(NR$8:NR104)*-1,NR104-$C$39),MAX(0,MAX(NR$8:NR104)*-1,NR104-$C$39))))</f>
        <v>0</v>
      </c>
      <c r="NS105" s="43">
        <f>IF(PK104=0,MIN('Drive Train'!$F$35-GC104*$C$19*'Drive Train'!$F$39,NS104+$C$39)-$C$7,IF(MA104-1&lt;=0,0,IF($C$37=Motors!$C$30,MAX(MAX(NS$8:NS104)*-1,NS104-$C$39),MAX(0,MAX(NS$8:NS104)*-1,NS104-$C$39))))</f>
        <v>0</v>
      </c>
      <c r="NT105" s="43">
        <f>IF(PL104=0,MIN('Drive Train'!$F$35-GD104*$C$19*'Drive Train'!$F$39,NT104+$C$39)-$C$7,IF(MB104-1&lt;=0,0,IF($C$37=Motors!$C$30,MAX(MAX(NT$8:NT104)*-1,NT104-$C$39),MAX(0,MAX(NT$8:NT104)*-1,NT104-$C$39))))</f>
        <v>0</v>
      </c>
      <c r="NU105" s="43">
        <f>IF(PM104=0,MIN('Drive Train'!$F$35-GE104*$C$19*'Drive Train'!$F$39,NU104+$C$39)-$C$7,IF(MC104-1&lt;=0,0,IF($C$37=Motors!$C$30,MAX(MAX(NU$8:NU104)*-1,NU104-$C$39),MAX(0,MAX(NU$8:NU104)*-1,NU104-$C$39))))</f>
        <v>0</v>
      </c>
      <c r="NV105" s="43">
        <f>IF(PN104=0,MIN('Drive Train'!$F$35-GF104*$C$19*'Drive Train'!$F$39,NV104+$C$39)-$C$7,IF(MD104-1&lt;=0,0,IF($C$37=Motors!$C$30,MAX(MAX(NV$8:NV104)*-1,NV104-$C$39),MAX(0,MAX(NV$8:NV104)*-1,NV104-$C$39))))</f>
        <v>0</v>
      </c>
      <c r="NW105" s="43">
        <f>IF(PO104=0,MIN('Drive Train'!$F$35-GG104*$C$19*'Drive Train'!$F$39,NW104+$C$39)-$C$7,IF(ME104-1&lt;=0,0,IF($C$37=Motors!$C$30,MAX(MAX(NW$8:NW104)*-1,NW104-$C$39),MAX(0,MAX(NW$8:NW104)*-1,NW104-$C$39))))</f>
        <v>0</v>
      </c>
      <c r="NX105" s="43">
        <f>IF(PP104=0,MIN('Drive Train'!$F$35-GH104*$C$19*'Drive Train'!$F$39,NX104+$C$39)-$C$7,IF(MF104-1&lt;=0,0,IF($C$37=Motors!$C$30,MAX(MAX(NX$8:NX104)*-1,NX104-$C$39),MAX(0,MAX(NX$8:NX104)*-1,NX104-$C$39))))</f>
        <v>0</v>
      </c>
      <c r="NY105" s="43">
        <f>IF(PQ104=0,MIN('Drive Train'!$F$35-GI104*$C$19*'Drive Train'!$F$39,NY104+$C$39)-$C$7,IF(MG104-1&lt;=0,0,IF($C$37=Motors!$C$30,MAX(MAX(NY$8:NY104)*-1,NY104-$C$39),MAX(0,MAX(NY$8:NY104)*-1,NY104-$C$39))))</f>
        <v>0</v>
      </c>
      <c r="NZ105" s="43">
        <f>IF(PR104=0,MIN('Drive Train'!$F$35-GJ104*$C$19*'Drive Train'!$F$39,NZ104+$C$39)-$C$7,IF(MH104-1&lt;=0,0,IF($C$37=Motors!$C$30,MAX(MAX(NZ$8:NZ104)*-1,NZ104-$C$39),MAX(0,MAX(NZ$8:NZ104)*-1,NZ104-$C$39))))</f>
        <v>0</v>
      </c>
      <c r="OA105" s="43">
        <f>IF(PS104=0,MIN('Drive Train'!$F$35-GK104*$C$19*'Drive Train'!$F$39,OA104+$C$39)-$C$7,IF(MI104-1&lt;=0,0,IF($C$37=Motors!$C$30,MAX(MAX(OA$8:OA104)*-1,OA104-$C$39),MAX(0,MAX(OA$8:OA104)*-1,OA104-$C$39))))</f>
        <v>0</v>
      </c>
      <c r="OB105" s="47">
        <f t="shared" si="662"/>
        <v>3.8800000000000026</v>
      </c>
      <c r="OC105" s="43">
        <f>'Drive Train'!$F$35-(FQ105*$C$13)*$C$19*'Drive Train'!$F$39</f>
        <v>12.4</v>
      </c>
      <c r="OD105" s="43">
        <f>'Drive Train'!$F$35-(FR105*$C$13)*$C$19*'Drive Train'!$F$39</f>
        <v>12.4</v>
      </c>
      <c r="OE105" s="43">
        <f>'Drive Train'!$F$35-(FS105*$C$13)*$C$19*'Drive Train'!$F$39</f>
        <v>12.4</v>
      </c>
      <c r="OF105" s="43">
        <f>'Drive Train'!$F$35-(FT105*$C$13)*$C$19*'Drive Train'!$F$39</f>
        <v>12.4</v>
      </c>
      <c r="OG105" s="43">
        <f>'Drive Train'!$F$35-(FU105*$C$13)*$C$19*'Drive Train'!$F$39</f>
        <v>12.4</v>
      </c>
      <c r="OH105" s="43">
        <f>'Drive Train'!$F$35-(FV105*$C$13)*$C$19*'Drive Train'!$F$39</f>
        <v>12.4</v>
      </c>
      <c r="OI105" s="43">
        <f>'Drive Train'!$F$35-(FW105*$C$13)*$C$19*'Drive Train'!$F$39</f>
        <v>12.4</v>
      </c>
      <c r="OJ105" s="43">
        <f>'Drive Train'!$F$35-(FX105*$C$13)*$C$19*'Drive Train'!$F$39</f>
        <v>12.4</v>
      </c>
      <c r="OK105" s="43">
        <f>'Drive Train'!$F$35-(FY105*$C$13)*$C$19*'Drive Train'!$F$39</f>
        <v>12.4</v>
      </c>
      <c r="OL105" s="43">
        <f>'Drive Train'!$F$35-(FZ105*$C$13)*$C$19*'Drive Train'!$F$39</f>
        <v>12.4</v>
      </c>
      <c r="OM105" s="43">
        <f>'Drive Train'!$F$35-(GA105*$C$13)*$C$19*'Drive Train'!$F$39</f>
        <v>12.4</v>
      </c>
      <c r="ON105" s="43">
        <f>'Drive Train'!$F$35-(GB105*$C$13)*$C$19*'Drive Train'!$F$39</f>
        <v>12.4</v>
      </c>
      <c r="OO105" s="43">
        <f>'Drive Train'!$F$35-(GC105*$C$13)*$C$19*'Drive Train'!$F$39</f>
        <v>12.4</v>
      </c>
      <c r="OP105" s="43">
        <f>'Drive Train'!$F$35-(GD105*$C$13)*$C$19*'Drive Train'!$F$39</f>
        <v>12.4</v>
      </c>
      <c r="OQ105" s="43">
        <f>'Drive Train'!$F$35-(GE105*$C$13)*$C$19*'Drive Train'!$F$39</f>
        <v>12.4</v>
      </c>
      <c r="OR105" s="43">
        <f>'Drive Train'!$F$35-(GF105*$C$13)*$C$19*'Drive Train'!$F$39</f>
        <v>12.4</v>
      </c>
      <c r="OS105" s="43">
        <f>'Drive Train'!$F$35-(GG105*$C$13)*$C$19*'Drive Train'!$F$39</f>
        <v>12.4</v>
      </c>
      <c r="OT105" s="43">
        <f>'Drive Train'!$F$35-(GH105*$C$13)*$C$19*'Drive Train'!$F$39</f>
        <v>12.4</v>
      </c>
      <c r="OU105" s="43">
        <f>'Drive Train'!$F$35-(GI105*$C$13)*$C$19*'Drive Train'!$F$39</f>
        <v>12.4</v>
      </c>
      <c r="OV105" s="43">
        <f>'Drive Train'!$F$35-(GJ105*$C$13)*$C$19*'Drive Train'!$F$39</f>
        <v>12.4</v>
      </c>
      <c r="OW105" s="43">
        <f>'Drive Train'!$F$35-(GK105*$C$13)*$C$19*'Drive Train'!$F$39</f>
        <v>12.4</v>
      </c>
      <c r="OX105" s="47">
        <f t="shared" si="663"/>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190">
        <f t="shared" si="664"/>
        <v>3.8800000000000026</v>
      </c>
      <c r="PU105" s="43">
        <f t="shared" si="665"/>
        <v>15.29521453649356</v>
      </c>
      <c r="PV105" s="43">
        <f t="shared" si="666"/>
        <v>22.900200336135644</v>
      </c>
      <c r="PW105" s="43">
        <f t="shared" si="667"/>
        <v>19.659205245198354</v>
      </c>
      <c r="PX105" s="43">
        <f t="shared" si="668"/>
        <v>15.922362554936914</v>
      </c>
      <c r="PY105" s="43">
        <f t="shared" si="669"/>
        <v>13.997470007769731</v>
      </c>
      <c r="PZ105" s="43">
        <f t="shared" si="670"/>
        <v>12.208295022960858</v>
      </c>
      <c r="QA105" s="43">
        <f t="shared" si="671"/>
        <v>11.812774381794295</v>
      </c>
      <c r="QB105" s="43">
        <f t="shared" si="672"/>
        <v>11.153060367918922</v>
      </c>
      <c r="QC105" s="43">
        <f t="shared" si="673"/>
        <v>10.945422930559467</v>
      </c>
      <c r="QD105" s="43">
        <f t="shared" si="674"/>
        <v>10.744299234348867</v>
      </c>
      <c r="QE105" s="43">
        <f t="shared" si="675"/>
        <v>10.598935127087987</v>
      </c>
      <c r="QF105" s="43">
        <f t="shared" si="676"/>
        <v>14.547056930631658</v>
      </c>
      <c r="QG105" s="43">
        <f t="shared" si="677"/>
        <v>14.869846649016338</v>
      </c>
      <c r="QH105" s="43">
        <f t="shared" si="678"/>
        <v>15.34277343263344</v>
      </c>
      <c r="QI105" s="43">
        <f t="shared" si="679"/>
        <v>15.225720822529869</v>
      </c>
      <c r="QJ105" s="43">
        <f t="shared" si="680"/>
        <v>15.866407696386977</v>
      </c>
      <c r="QK105" s="43">
        <f t="shared" si="681"/>
        <v>16.23173898600314</v>
      </c>
      <c r="QL105" s="43">
        <f t="shared" si="682"/>
        <v>16.322777686005129</v>
      </c>
      <c r="QM105" s="43">
        <f t="shared" si="683"/>
        <v>16.11264101882972</v>
      </c>
      <c r="QN105" s="43">
        <f t="shared" si="684"/>
        <v>16.187403996628273</v>
      </c>
      <c r="QO105" s="43">
        <f t="shared" si="685"/>
        <v>16.005121974387158</v>
      </c>
      <c r="QP105" s="47">
        <f t="shared" si="686"/>
        <v>3.8800000000000026</v>
      </c>
      <c r="QQ105" s="43">
        <f t="shared" si="501"/>
        <v>0</v>
      </c>
      <c r="QR105" s="43">
        <f t="shared" si="502"/>
        <v>0</v>
      </c>
      <c r="QS105" s="43">
        <f t="shared" si="503"/>
        <v>0</v>
      </c>
      <c r="QT105" s="43">
        <f t="shared" si="504"/>
        <v>0</v>
      </c>
      <c r="QU105" s="43">
        <f t="shared" si="505"/>
        <v>0</v>
      </c>
      <c r="QV105" s="43">
        <f t="shared" si="506"/>
        <v>0</v>
      </c>
      <c r="QW105" s="43">
        <f t="shared" si="507"/>
        <v>0</v>
      </c>
      <c r="QX105" s="43">
        <f t="shared" si="508"/>
        <v>0</v>
      </c>
      <c r="QY105" s="43">
        <f t="shared" si="509"/>
        <v>0</v>
      </c>
      <c r="QZ105" s="43">
        <f t="shared" si="510"/>
        <v>0</v>
      </c>
      <c r="RA105" s="43">
        <f t="shared" si="511"/>
        <v>0</v>
      </c>
      <c r="RB105" s="43">
        <f t="shared" si="512"/>
        <v>0</v>
      </c>
      <c r="RC105" s="43">
        <f t="shared" si="513"/>
        <v>0</v>
      </c>
      <c r="RD105" s="43">
        <f t="shared" si="514"/>
        <v>0</v>
      </c>
      <c r="RE105" s="43">
        <f t="shared" si="515"/>
        <v>0</v>
      </c>
      <c r="RF105" s="43">
        <f t="shared" si="516"/>
        <v>0</v>
      </c>
      <c r="RG105" s="43">
        <f t="shared" si="517"/>
        <v>0</v>
      </c>
      <c r="RH105" s="43">
        <f t="shared" si="518"/>
        <v>0</v>
      </c>
      <c r="RI105" s="43">
        <f t="shared" si="519"/>
        <v>0</v>
      </c>
      <c r="RJ105" s="43">
        <f t="shared" si="520"/>
        <v>0</v>
      </c>
      <c r="RK105" s="43">
        <f t="shared" si="521"/>
        <v>0</v>
      </c>
      <c r="RL105" s="47">
        <f t="shared" si="687"/>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688"/>
        <v>3.8800000000000026</v>
      </c>
      <c r="SI105" s="2">
        <f>IF(AND(EU105&lt;0,KS105=0,LO105&gt;=LO$6*'Drive Train'!$AA$52,LO105&lt;=LO$6*'Drive Train'!$AA$53,OY105=1,JW105=0),$C$17,0)</f>
        <v>0</v>
      </c>
      <c r="SJ105" s="2">
        <f>IF(AND(EV105&lt;0,KT105=0,LP105&gt;=LP$6*'Drive Train'!$AA$52,LP105&lt;=LP$6*'Drive Train'!$AA$53,OZ105=1,JX105=0),$C$17,0)</f>
        <v>0</v>
      </c>
      <c r="SK105" s="2">
        <f>IF(AND(EW105&lt;0,KU105=0,LQ105&gt;=LQ$6*'Drive Train'!$AA$52,LQ105&lt;=LQ$6*'Drive Train'!$AA$53,PA105=1,JY105=0),$C$17,0)</f>
        <v>0</v>
      </c>
      <c r="SL105" s="2">
        <f>IF(AND(EX105&lt;0,KV105=0,LR105&gt;=LR$6*'Drive Train'!$AA$52,LR105&lt;=LR$6*'Drive Train'!$AA$53,PB105=1,JZ105=0),$C$17,0)</f>
        <v>0</v>
      </c>
      <c r="SM105" s="2">
        <f>IF(AND(EY105&lt;0,KW105=0,LS105&gt;=LS$6*'Drive Train'!$AA$52,LS105&lt;=LS$6*'Drive Train'!$AA$53,PC105=1,KA105=0),$C$17,0)</f>
        <v>0</v>
      </c>
      <c r="SN105" s="2">
        <f>IF(AND(EZ105&lt;0,KX105=0,LT105&gt;=LT$6*'Drive Train'!$AA$52,LT105&lt;=LT$6*'Drive Train'!$AA$53,PD105=1,KB105=0),$C$17,0)</f>
        <v>0</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02">
        <f t="shared" si="689"/>
        <v>3.8800000000000026</v>
      </c>
    </row>
    <row r="106" spans="2:524" x14ac:dyDescent="0.3">
      <c r="C106"/>
      <c r="R106" s="49">
        <f t="shared" si="52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47">
        <f t="shared" si="523"/>
        <v>3.9200000000000026</v>
      </c>
      <c r="AO106" s="36">
        <f>LO106*12*60/(PI() * 'Drive Train'!$F$15)/S$6*ABS(S106)</f>
        <v>0</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0</v>
      </c>
      <c r="AV106" s="36">
        <f>LV106*12*60/(PI() * 'Drive Train'!$F$15)/Z$6*ABS(Z106)</f>
        <v>0</v>
      </c>
      <c r="AW106" s="36">
        <f>LW106*12*60/(PI() * 'Drive Train'!$F$15)/AA$6*ABS(AA106)</f>
        <v>0</v>
      </c>
      <c r="AX106" s="36">
        <f>LX106*12*60/(PI() * 'Drive Train'!$F$15)/AB$6*ABS(AB106)</f>
        <v>0</v>
      </c>
      <c r="AY106" s="36">
        <f>LY106*12*60/(PI() * 'Drive Train'!$F$15)/AC$6*ABS(AC106)</f>
        <v>0</v>
      </c>
      <c r="AZ106" s="36">
        <f>LZ106*12*60/(PI() * 'Drive Train'!$F$15)/AD$6*ABS(AD106)</f>
        <v>0</v>
      </c>
      <c r="BA106" s="36">
        <f>MA106*12*60/(PI() * 'Drive Train'!$F$15)/AE$6*ABS(AE106)</f>
        <v>0</v>
      </c>
      <c r="BB106" s="36">
        <f>MB106*12*60/(PI() * 'Drive Train'!$F$15)/AF$6*ABS(AF106)</f>
        <v>0</v>
      </c>
      <c r="BC106" s="36">
        <f>MC106*12*60/(PI() * 'Drive Train'!$F$15)/AG$6*ABS(AG106)</f>
        <v>0</v>
      </c>
      <c r="BD106" s="36">
        <f>MD106*12*60/(PI() * 'Drive Train'!$F$15)/AH$6*ABS(AH106)</f>
        <v>0</v>
      </c>
      <c r="BE106" s="36">
        <f>ME106*12*60/(PI() * 'Drive Train'!$F$15)/AI$6*ABS(AI106)</f>
        <v>0</v>
      </c>
      <c r="BF106" s="36">
        <f>MF106*12*60/(PI() * 'Drive Train'!$F$15)/AJ$6*ABS(AJ106)</f>
        <v>0</v>
      </c>
      <c r="BG106" s="36">
        <f>MG106*12*60/(PI() * 'Drive Train'!$F$15)/AK$6*ABS(AK106)</f>
        <v>0</v>
      </c>
      <c r="BH106" s="36">
        <f>MH106*12*60/(PI() * 'Drive Train'!$F$15)/AL$6*ABS(AL106)</f>
        <v>0</v>
      </c>
      <c r="BI106" s="36">
        <f>MI106*12*60/(PI() * 'Drive Train'!$F$15)/AM$6*ABS(AM106)</f>
        <v>0</v>
      </c>
      <c r="BJ106" s="47">
        <f t="shared" si="455"/>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v>
      </c>
      <c r="BR106" s="2">
        <f>IF(OR(KZ105=1,AND($C$37=Motors!$C$32,PF105=1)),0,IF(NN106=0,-(CN105+$C$15)/($C$14-$C$15)*$C$12,($C$11*Z106-AV106)/($C$11*Z106)*$C$12*Z106))</f>
        <v>0</v>
      </c>
      <c r="BS106" s="2">
        <f>IF(OR(LA105=1,AND($C$37=Motors!$C$32,PG105=1)),0,IF(NO106=0,-(CO105+$C$15)/($C$14-$C$15)*$C$12,($C$11*AA106-AW106)/($C$11*AA106)*$C$12*AA106))</f>
        <v>0</v>
      </c>
      <c r="BT106" s="2">
        <f>IF(OR(LB105=1,AND($C$37=Motors!$C$32,PH105=1)),0,IF(NP106=0,-(CP105+$C$15)/($C$14-$C$15)*$C$12,($C$11*AB106-AX106)/($C$11*AB106)*$C$12*AB106))</f>
        <v>0</v>
      </c>
      <c r="BU106" s="2">
        <f>IF(OR(LC105=1,AND($C$37=Motors!$C$32,PI105=1)),0,IF(NQ106=0,-(CQ105+$C$15)/($C$14-$C$15)*$C$12,($C$11*AC106-AY106)/($C$11*AC106)*$C$12*AC106))</f>
        <v>0</v>
      </c>
      <c r="BV106" s="2">
        <f>IF(OR(LD105=1,AND($C$37=Motors!$C$32,PJ105=1)),0,IF(NR106=0,-(CR105+$C$15)/($C$14-$C$15)*$C$12,($C$11*AD106-AZ106)/($C$11*AD106)*$C$12*AD106))</f>
        <v>0</v>
      </c>
      <c r="BW106" s="2">
        <f>IF(OR(LE105=1,AND($C$37=Motors!$C$32,PK105=1)),0,IF(NS106=0,-(CS105+$C$15)/($C$14-$C$15)*$C$12,($C$11*AE106-BA106)/($C$11*AE106)*$C$12*AE106))</f>
        <v>0</v>
      </c>
      <c r="BX106" s="2">
        <f>IF(OR(LF105=1,AND($C$37=Motors!$C$32,PL105=1)),0,IF(NT106=0,-(CT105+$C$15)/($C$14-$C$15)*$C$12,($C$11*AF106-BB106)/($C$11*AF106)*$C$12*AF106))</f>
        <v>0</v>
      </c>
      <c r="BY106" s="2">
        <f>IF(OR(LG105=1,AND($C$37=Motors!$C$32,PM105=1)),0,IF(NU106=0,-(CU105+$C$15)/($C$14-$C$15)*$C$12,($C$11*AG106-BC106)/($C$11*AG106)*$C$12*AG106))</f>
        <v>0</v>
      </c>
      <c r="BZ106" s="2">
        <f>IF(OR(LH105=1,AND($C$37=Motors!$C$32,PN105=1)),0,IF(NV106=0,-(CV105+$C$15)/($C$14-$C$15)*$C$12,($C$11*AH106-BD106)/($C$11*AH106)*$C$12*AH106))</f>
        <v>0</v>
      </c>
      <c r="CA106" s="2">
        <f>IF(OR(LI105=1,AND($C$37=Motors!$C$32,PO105=1)),0,IF(NW106=0,-(CW105+$C$15)/($C$14-$C$15)*$C$12,($C$11*AI106-BE106)/($C$11*AI106)*$C$12*AI106))</f>
        <v>0</v>
      </c>
      <c r="CB106" s="2">
        <f>IF(OR(LJ105=1,AND($C$37=Motors!$C$32,PP105=1)),0,IF(NX106=0,-(CX105+$C$15)/($C$14-$C$15)*$C$12,($C$11*AJ106-BF106)/($C$11*AJ106)*$C$12*AJ106))</f>
        <v>0</v>
      </c>
      <c r="CC106" s="2">
        <f>IF(OR(LK105=1,AND($C$37=Motors!$C$32,PQ105=1)),0,IF(NY106=0,-(CY105+$C$15)/($C$14-$C$15)*$C$12,($C$11*AK106-BG106)/($C$11*AK106)*$C$12*AK106))</f>
        <v>0</v>
      </c>
      <c r="CD106" s="2">
        <f>IF(OR(LL105=1,AND($C$37=Motors!$C$32,PR105=1)),0,IF(NZ106=0,-(CZ105+$C$15)/($C$14-$C$15)*$C$12,($C$11*AL106-BH106)/($C$11*AL106)*$C$12*AL106))</f>
        <v>0</v>
      </c>
      <c r="CE106" s="2">
        <f>IF(OR(LM105=1,AND($C$37=Motors!$C$32,PS105=1)),0,IF(OA106=0,-(DA105+$C$15)/($C$14-$C$15)*$C$12,($C$11*AM106-BI106)/($C$11*AM106)*$C$12*AM106))</f>
        <v>0</v>
      </c>
      <c r="CF106" s="47">
        <f t="shared" si="456"/>
        <v>3.9200000000000026</v>
      </c>
      <c r="CG106" s="43">
        <f>IF(AND(KS105=1,OY105=1),0,ABS(BK106/$C$12*($C$14-$C$15)+$C$15) *'Drive Train'!$AA$49 + CG105*(1-'Drive Train'!$AA$49))</f>
        <v>0</v>
      </c>
      <c r="CH106" s="43">
        <f>IF(AND(KT105=1,OZ105=1),0,ABS(BL106/$C$12*($C$14-$C$15)+$C$15) *'Drive Train'!$AA$49 + CH105*(1-'Drive Train'!$AA$49))</f>
        <v>0</v>
      </c>
      <c r="CI106" s="43">
        <f>IF(AND(KU105=1,PA105=1),0,ABS(BM106/$C$12*($C$14-$C$15)+$C$15) *'Drive Train'!$AA$49 + CI105*(1-'Drive Train'!$AA$49))</f>
        <v>0</v>
      </c>
      <c r="CJ106" s="43">
        <f>IF(AND(KV105=1,PB105=1),0,ABS(BN106/$C$12*($C$14-$C$15)+$C$15) *'Drive Train'!$AA$49 + CJ105*(1-'Drive Train'!$AA$49))</f>
        <v>0</v>
      </c>
      <c r="CK106" s="43">
        <f>IF(AND(KW105=1,PC105=1),0,ABS(BO106/$C$12*($C$14-$C$15)+$C$15) *'Drive Train'!$AA$49 + CK105*(1-'Drive Train'!$AA$49))</f>
        <v>0</v>
      </c>
      <c r="CL106" s="43">
        <f>IF(AND(KX105=1,PD105=1),0,ABS(BP106/$C$12*($C$14-$C$15)+$C$15) *'Drive Train'!$AA$49 + CL105*(1-'Drive Train'!$AA$49))</f>
        <v>0</v>
      </c>
      <c r="CM106" s="43">
        <f>IF(AND(KY105=1,PE105=1),0,ABS(BQ106/$C$12*($C$14-$C$15)+$C$15) *'Drive Train'!$AA$49 + CM105*(1-'Drive Train'!$AA$49))</f>
        <v>0</v>
      </c>
      <c r="CN106" s="43">
        <f>IF(AND(KZ105=1,PF105=1),0,ABS(BR106/$C$12*($C$14-$C$15)+$C$15) *'Drive Train'!$AA$49 + CN105*(1-'Drive Train'!$AA$49))</f>
        <v>0</v>
      </c>
      <c r="CO106" s="43">
        <f>IF(AND(LA105=1,PG105=1),0,ABS(BS106/$C$12*($C$14-$C$15)+$C$15) *'Drive Train'!$AA$49 + CO105*(1-'Drive Train'!$AA$49))</f>
        <v>0</v>
      </c>
      <c r="CP106" s="43">
        <f>IF(AND(LB105=1,PH105=1),0,ABS(BT106/$C$12*($C$14-$C$15)+$C$15) *'Drive Train'!$AA$49 + CP105*(1-'Drive Train'!$AA$49))</f>
        <v>0</v>
      </c>
      <c r="CQ106" s="43">
        <f>IF(AND(LC105=1,PI105=1),0,ABS(BU106/$C$12*($C$14-$C$15)+$C$15) *'Drive Train'!$AA$49 + CQ105*(1-'Drive Train'!$AA$49))</f>
        <v>0</v>
      </c>
      <c r="CR106" s="43">
        <f>IF(AND(LD105=1,PJ105=1),0,ABS(BV106/$C$12*($C$14-$C$15)+$C$15) *'Drive Train'!$AA$49 + CR105*(1-'Drive Train'!$AA$49))</f>
        <v>0</v>
      </c>
      <c r="CS106" s="43">
        <f>IF(AND(LE105=1,PK105=1),0,ABS(BW106/$C$12*($C$14-$C$15)+$C$15) *'Drive Train'!$AA$49 + CS105*(1-'Drive Train'!$AA$49))</f>
        <v>0</v>
      </c>
      <c r="CT106" s="43">
        <f>IF(AND(LF105=1,PL105=1),0,ABS(BX106/$C$12*($C$14-$C$15)+$C$15) *'Drive Train'!$AA$49 + CT105*(1-'Drive Train'!$AA$49))</f>
        <v>0</v>
      </c>
      <c r="CU106" s="43">
        <f>IF(AND(LG105=1,PM105=1),0,ABS(BY106/$C$12*($C$14-$C$15)+$C$15) *'Drive Train'!$AA$49 + CU105*(1-'Drive Train'!$AA$49))</f>
        <v>0</v>
      </c>
      <c r="CV106" s="43">
        <f>IF(AND(LH105=1,PN105=1),0,ABS(BZ106/$C$12*($C$14-$C$15)+$C$15) *'Drive Train'!$AA$49 + CV105*(1-'Drive Train'!$AA$49))</f>
        <v>0</v>
      </c>
      <c r="CW106" s="43">
        <f>IF(AND(LI105=1,PO105=1),0,ABS(CA106/$C$12*($C$14-$C$15)+$C$15) *'Drive Train'!$AA$49 + CW105*(1-'Drive Train'!$AA$49))</f>
        <v>0</v>
      </c>
      <c r="CX106" s="43">
        <f>IF(AND(LJ105=1,PP105=1),0,ABS(CB106/$C$12*($C$14-$C$15)+$C$15) *'Drive Train'!$AA$49 + CX105*(1-'Drive Train'!$AA$49))</f>
        <v>0</v>
      </c>
      <c r="CY106" s="43">
        <f>IF(AND(LK105=1,PQ105=1),0,ABS(CC106/$C$12*($C$14-$C$15)+$C$15) *'Drive Train'!$AA$49 + CY105*(1-'Drive Train'!$AA$49))</f>
        <v>0</v>
      </c>
      <c r="CZ106" s="43">
        <f>IF(AND(LL105=1,PR105=1),0,ABS(CD106/$C$12*($C$14-$C$15)+$C$15) *'Drive Train'!$AA$49 + CZ105*(1-'Drive Train'!$AA$49))</f>
        <v>0</v>
      </c>
      <c r="DA106" s="43">
        <f>IF(AND(LM105=1,PS105=1),0,ABS(CE106/$C$12*($C$14-$C$15)+$C$15) *'Drive Train'!$AA$49 + DA105*(1-'Drive Train'!$AA$49))</f>
        <v>0</v>
      </c>
      <c r="DB106" s="47">
        <f t="shared" si="524"/>
        <v>3.9200000000000026</v>
      </c>
      <c r="DC106" s="43">
        <f t="shared" si="457"/>
        <v>0</v>
      </c>
      <c r="DD106" s="43">
        <f t="shared" si="458"/>
        <v>0</v>
      </c>
      <c r="DE106" s="43">
        <f t="shared" si="459"/>
        <v>0</v>
      </c>
      <c r="DF106" s="43">
        <f t="shared" si="460"/>
        <v>0</v>
      </c>
      <c r="DG106" s="43">
        <f t="shared" si="461"/>
        <v>0</v>
      </c>
      <c r="DH106" s="43">
        <f t="shared" si="462"/>
        <v>0</v>
      </c>
      <c r="DI106" s="43">
        <f t="shared" si="463"/>
        <v>0</v>
      </c>
      <c r="DJ106" s="43">
        <f t="shared" si="464"/>
        <v>0</v>
      </c>
      <c r="DK106" s="43">
        <f t="shared" si="465"/>
        <v>0</v>
      </c>
      <c r="DL106" s="43">
        <f t="shared" si="466"/>
        <v>0</v>
      </c>
      <c r="DM106" s="43">
        <f t="shared" si="467"/>
        <v>0</v>
      </c>
      <c r="DN106" s="43">
        <f t="shared" si="468"/>
        <v>0</v>
      </c>
      <c r="DO106" s="43">
        <f t="shared" si="469"/>
        <v>0</v>
      </c>
      <c r="DP106" s="43">
        <f t="shared" si="470"/>
        <v>0</v>
      </c>
      <c r="DQ106" s="43">
        <f t="shared" si="471"/>
        <v>0</v>
      </c>
      <c r="DR106" s="43">
        <f t="shared" si="472"/>
        <v>0</v>
      </c>
      <c r="DS106" s="43">
        <f t="shared" si="473"/>
        <v>0</v>
      </c>
      <c r="DT106" s="43">
        <f t="shared" si="474"/>
        <v>0</v>
      </c>
      <c r="DU106" s="43">
        <f t="shared" si="475"/>
        <v>0</v>
      </c>
      <c r="DV106" s="43">
        <f t="shared" si="476"/>
        <v>0</v>
      </c>
      <c r="DW106" s="43">
        <f t="shared" si="477"/>
        <v>0</v>
      </c>
      <c r="DX106" s="47">
        <f t="shared" si="525"/>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0</v>
      </c>
      <c r="EF106" s="2">
        <f>IF(PF106=0,($C$23/0.4536*IF(ISNA(MR105),'Drive Train'!$F$16,'Drive Train'!$F$17)*4.448*$C$24*$C$21*Z$6)*SIGN(BR106),BR106)</f>
        <v>0</v>
      </c>
      <c r="EG106" s="2">
        <f>IF(PG106=0,($C$23/0.4536*IF(ISNA(MS105),'Drive Train'!$F$16,'Drive Train'!$F$17)*4.448*$C$24*$C$21*AA$6)*SIGN(BS106),BS106)</f>
        <v>0</v>
      </c>
      <c r="EH106" s="2">
        <f>IF(PH106=0,($C$23/0.4536*IF(ISNA(MT105),'Drive Train'!$F$16,'Drive Train'!$F$17)*4.448*$C$24*$C$21*AB$6)*SIGN(BT106),BT106)</f>
        <v>0</v>
      </c>
      <c r="EI106" s="2">
        <f>IF(PI106=0,($C$23/0.4536*IF(ISNA(MU105),'Drive Train'!$F$16,'Drive Train'!$F$17)*4.448*$C$24*$C$21*AC$6)*SIGN(BU106),BU106)</f>
        <v>0</v>
      </c>
      <c r="EJ106" s="2">
        <f>IF(PJ106=0,($C$23/0.4536*IF(ISNA(MV105),'Drive Train'!$F$16,'Drive Train'!$F$17)*4.448*$C$24*$C$21*AD$6)*SIGN(BV106),BV106)</f>
        <v>0</v>
      </c>
      <c r="EK106" s="2">
        <f>IF(PK106=0,($C$23/0.4536*IF(ISNA(MW105),'Drive Train'!$F$16,'Drive Train'!$F$17)*4.448*$C$24*$C$21*AE$6)*SIGN(BW106),BW106)</f>
        <v>0</v>
      </c>
      <c r="EL106" s="2">
        <f>IF(PL106=0,($C$23/0.4536*IF(ISNA(MX105),'Drive Train'!$F$16,'Drive Train'!$F$17)*4.448*$C$24*$C$21*AF$6)*SIGN(BX106),BX106)</f>
        <v>0</v>
      </c>
      <c r="EM106" s="2">
        <f>IF(PM106=0,($C$23/0.4536*IF(ISNA(MY105),'Drive Train'!$F$16,'Drive Train'!$F$17)*4.448*$C$24*$C$21*AG$6)*SIGN(BY106),BY106)</f>
        <v>0</v>
      </c>
      <c r="EN106" s="2">
        <f>IF(PN106=0,($C$23/0.4536*IF(ISNA(MZ105),'Drive Train'!$F$16,'Drive Train'!$F$17)*4.448*$C$24*$C$21*AH$6)*SIGN(BZ106),BZ106)</f>
        <v>0</v>
      </c>
      <c r="EO106" s="2">
        <f>IF(PO106=0,($C$23/0.4536*IF(ISNA(NA105),'Drive Train'!$F$16,'Drive Train'!$F$17)*4.448*$C$24*$C$21*AI$6)*SIGN(CA106),CA106)</f>
        <v>0</v>
      </c>
      <c r="EP106" s="2">
        <f>IF(PP106=0,($C$23/0.4536*IF(ISNA(NB105),'Drive Train'!$F$16,'Drive Train'!$F$17)*4.448*$C$24*$C$21*AJ$6)*SIGN(CB106),CB106)</f>
        <v>0</v>
      </c>
      <c r="EQ106" s="2">
        <f>IF(PQ106=0,($C$23/0.4536*IF(ISNA(NC105),'Drive Train'!$F$16,'Drive Train'!$F$17)*4.448*$C$24*$C$21*AK$6)*SIGN(CC106),CC106)</f>
        <v>0</v>
      </c>
      <c r="ER106" s="2">
        <f>IF(PR106=0,($C$23/0.4536*IF(ISNA(ND105),'Drive Train'!$F$16,'Drive Train'!$F$17)*4.448*$C$24*$C$21*AL$6)*SIGN(CD106),CD106)</f>
        <v>0</v>
      </c>
      <c r="ES106" s="2">
        <f>IF(PS106=0,($C$23/0.4536*IF(ISNA(NE105),'Drive Train'!$F$16,'Drive Train'!$F$17)*4.448*$C$24*$C$21*AM$6)*SIGN(CE106),CE106)</f>
        <v>0</v>
      </c>
      <c r="ET106" s="47">
        <f t="shared" si="478"/>
        <v>3.9200000000000026</v>
      </c>
      <c r="EU106" s="2">
        <f>MAX(MIN(IF(AND(OY105=1,NG106&lt;0),-1,1)*(DC106-$C$15)/($C$14-$C$15)*$C$12*$C$21-$C$33*LO106/AO$6 -  OY105*$C$33/$C$21,DY105/$C$19),MAX(EU$8:EU105)*-1)</f>
        <v>-0.84420937587075306</v>
      </c>
      <c r="EV106" s="2">
        <f>MAX(MIN(IF(AND(OZ105=1,NH106&lt;0),-1,1)*(DD106-$C$15)/($C$14-$C$15)*$C$12*$C$21-$C$33*LP106/AP$6 -  OZ105*$C$33/$C$21,DZ105/$C$19),MAX(EV$8:EV105)*-1)</f>
        <v>-0.84420937587075306</v>
      </c>
      <c r="EW106" s="2">
        <f>MAX(MIN(IF(AND(PA105=1,NI106&lt;0),-1,1)*(DE106-$C$15)/($C$14-$C$15)*$C$12*$C$21-$C$33*LQ106/AQ$6 -  PA105*$C$33/$C$21,EA105/$C$19),MAX(EW$8:EW105)*-1)</f>
        <v>-0.84420937587075306</v>
      </c>
      <c r="EX106" s="2">
        <f>MAX(MIN(IF(AND(PB105=1,NJ106&lt;0),-1,1)*(DF106-$C$15)/($C$14-$C$15)*$C$12*$C$21-$C$33*LR106/AR$6 -  PB105*$C$33/$C$21,EB105/$C$19),MAX(EX$8:EX105)*-1)</f>
        <v>-0.84420937587075306</v>
      </c>
      <c r="EY106" s="2">
        <f>MAX(MIN(IF(AND(PC105=1,NK106&lt;0),-1,1)*(DG106-$C$15)/($C$14-$C$15)*$C$12*$C$21-$C$33*LS106/AS$6 -  PC105*$C$33/$C$21,EC105/$C$19),MAX(EY$8:EY105)*-1)</f>
        <v>-0.84420937587075306</v>
      </c>
      <c r="EZ106" s="2">
        <f>MAX(MIN(IF(AND(PD105=1,NL106&lt;0),-1,1)*(DH106-$C$15)/($C$14-$C$15)*$C$12*$C$21-$C$33*LT106/AT$6 -  PD105*$C$33/$C$21,ED105/$C$19),MAX(EZ$8:EZ105)*-1)</f>
        <v>-0.84420937587075306</v>
      </c>
      <c r="FA106" s="2">
        <f>MAX(MIN(IF(AND(PE105=1,NM106&lt;0),-1,1)*(DI106-$C$15)/($C$14-$C$15)*$C$12*$C$21-$C$33*LU106/AU$6 -  PE105*$C$33/$C$21,EE105/$C$19),MAX(FA$8:FA105)*-1)</f>
        <v>-0.84420937587075306</v>
      </c>
      <c r="FB106" s="2">
        <f>MAX(MIN(IF(AND(PF105=1,NN106&lt;0),-1,1)*(DJ106-$C$15)/($C$14-$C$15)*$C$12*$C$21-$C$33*LV106/AV$6 -  PF105*$C$33/$C$21,EF105/$C$19),MAX(FB$8:FB105)*-1)</f>
        <v>-0.84420937587075306</v>
      </c>
      <c r="FC106" s="2">
        <f>MAX(MIN(IF(AND(PG105=1,NO106&lt;0),-1,1)*(DK106-$C$15)/($C$14-$C$15)*$C$12*$C$21-$C$33*LW106/AW$6 -  PG105*$C$33/$C$21,EG105/$C$19),MAX(FC$8:FC105)*-1)</f>
        <v>-0.82444281081081083</v>
      </c>
      <c r="FD106" s="2">
        <f>MAX(MIN(IF(AND(PH105=1,NP106&lt;0),-1,1)*(DL106-$C$15)/($C$14-$C$15)*$C$12*$C$21-$C$33*LX106/AX$6 -  PH105*$C$33/$C$21,EH105/$C$19),MAX(FD$8:FD105)*-1)</f>
        <v>-0.74400936585365862</v>
      </c>
      <c r="FE106" s="2">
        <f>MAX(MIN(IF(AND(PI105=1,NQ106&lt;0),-1,1)*(DM106-$C$15)/($C$14-$C$15)*$C$12*$C$21-$C$33*LY106/AY$6 -  PI105*$C$33/$C$21,EI105/$C$19),MAX(FE$8:FE105)*-1)</f>
        <v>-0.6778751999999999</v>
      </c>
      <c r="FF106" s="2">
        <f>MAX(MIN(IF(AND(PJ105=1,NR106&lt;0),-1,1)*(DN106-$C$15)/($C$14-$C$15)*$C$12*$C$21-$C$33*LZ106/AZ$6 -  PJ105*$C$33/$C$21,EJ105/$C$19),MAX(FF$8:FF105)*-1)</f>
        <v>-0.36771041517476449</v>
      </c>
      <c r="FG106" s="2">
        <f>MAX(MIN(IF(AND(PK105=1,NS106&lt;0),-1,1)*(DO106-$C$15)/($C$14-$C$15)*$C$12*$C$21-$C$33*MA106/BA$6 -  PK105*$C$33/$C$21,EK105/$C$19),MAX(FG$8:FG105)*-1)</f>
        <v>-0.4460383340531891</v>
      </c>
      <c r="FH106" s="2">
        <f>MAX(MIN(IF(AND(PL105=1,NT106&lt;0),-1,1)*(DP106-$C$15)/($C$14-$C$15)*$C$12*$C$21-$C$33*MB106/BB$6 -  PL105*$C$33/$C$21,EL105/$C$19),MAX(FH$8:FH105)*-1)</f>
        <v>-0.52436625293161376</v>
      </c>
      <c r="FI106" s="2">
        <f>MAX(MIN(IF(AND(PM105=1,NU106&lt;0),-1,1)*(DQ106-$C$15)/($C$14-$C$15)*$C$12*$C$21-$C$33*MC106/BC$6 -  PM105*$C$33/$C$21,EM105/$C$19),MAX(FI$8:FI105)*-1)</f>
        <v>-0.60269417181003837</v>
      </c>
      <c r="FJ106" s="2">
        <f>MAX(MIN(IF(AND(PN105=1,NV106&lt;0),-1,1)*(DR106-$C$15)/($C$14-$C$15)*$C$12*$C$21-$C$33*MD106/BD$6 -  PN105*$C$33/$C$21,EN105/$C$19),MAX(FJ$8:FJ105)*-1)</f>
        <v>-0.68102209068846309</v>
      </c>
      <c r="FK106" s="2">
        <f>MAX(MIN(IF(AND(PO105=1,NW106&lt;0),-1,1)*(DS106-$C$15)/($C$14-$C$15)*$C$12*$C$21-$C$33*ME106/BE$6 -  PO105*$C$33/$C$21,EO105/$C$19),MAX(FK$8:FK105)*-1)</f>
        <v>-0.7593500095668877</v>
      </c>
      <c r="FL106" s="2">
        <f>MAX(MIN(IF(AND(PP105=1,NX106&lt;0),-1,1)*(DT106-$C$15)/($C$14-$C$15)*$C$12*$C$21-$C$33*MF106/BF$6 -  PP105*$C$33/$C$21,EP105/$C$19),MAX(FL$8:FL105)*-1)</f>
        <v>-0.8376779284453123</v>
      </c>
      <c r="FM106" s="2">
        <f>MAX(MIN(IF(AND(PQ105=1,NY106&lt;0),-1,1)*(DU106-$C$15)/($C$14-$C$15)*$C$12*$C$21-$C$33*MG106/BG$6 -  PQ105*$C$33/$C$21,EQ105/$C$19),MAX(FM$8:FM105)*-1)</f>
        <v>-0.84420937587075306</v>
      </c>
      <c r="FN106" s="2">
        <f>MAX(MIN(IF(AND(PR105=1,NZ106&lt;0),-1,1)*(DV106-$C$15)/($C$14-$C$15)*$C$12*$C$21-$C$33*MH106/BH$6 -  PR105*$C$33/$C$21,ER105/$C$19),MAX(FN$8:FN105)*-1)</f>
        <v>-0.84420937587075306</v>
      </c>
      <c r="FO106" s="2">
        <f>MAX(MIN(IF(AND(PS105=1,OA106&lt;0),-1,1)*(DW106-$C$15)/($C$14-$C$15)*$C$12*$C$21-$C$33*MI106/BI$6 -  PS105*$C$33/$C$21,ES105/$C$19),MAX(FO$8:FO105)*-1)</f>
        <v>-0.84420937587075306</v>
      </c>
      <c r="FP106" s="47">
        <f t="shared" si="526"/>
        <v>3.9200000000000026</v>
      </c>
      <c r="FQ106" s="43">
        <f t="shared" si="527"/>
        <v>0</v>
      </c>
      <c r="FR106" s="43">
        <f t="shared" si="528"/>
        <v>0</v>
      </c>
      <c r="FS106" s="43">
        <f t="shared" si="529"/>
        <v>0</v>
      </c>
      <c r="FT106" s="43">
        <f t="shared" si="530"/>
        <v>0</v>
      </c>
      <c r="FU106" s="43">
        <f t="shared" si="531"/>
        <v>0</v>
      </c>
      <c r="FV106" s="43">
        <f t="shared" si="532"/>
        <v>0</v>
      </c>
      <c r="FW106" s="43">
        <f t="shared" si="533"/>
        <v>0</v>
      </c>
      <c r="FX106" s="43">
        <f t="shared" si="534"/>
        <v>0</v>
      </c>
      <c r="FY106" s="43">
        <f t="shared" si="535"/>
        <v>0</v>
      </c>
      <c r="FZ106" s="43">
        <f t="shared" si="536"/>
        <v>0</v>
      </c>
      <c r="GA106" s="43">
        <f t="shared" si="537"/>
        <v>0</v>
      </c>
      <c r="GB106" s="43">
        <f t="shared" si="538"/>
        <v>0</v>
      </c>
      <c r="GC106" s="43">
        <f t="shared" si="539"/>
        <v>0</v>
      </c>
      <c r="GD106" s="43">
        <f t="shared" si="540"/>
        <v>0</v>
      </c>
      <c r="GE106" s="43">
        <f t="shared" si="541"/>
        <v>0</v>
      </c>
      <c r="GF106" s="43">
        <f t="shared" si="542"/>
        <v>0</v>
      </c>
      <c r="GG106" s="43">
        <f t="shared" si="543"/>
        <v>0</v>
      </c>
      <c r="GH106" s="43">
        <f t="shared" si="544"/>
        <v>0</v>
      </c>
      <c r="GI106" s="43">
        <f t="shared" si="545"/>
        <v>0</v>
      </c>
      <c r="GJ106" s="43">
        <f t="shared" si="546"/>
        <v>0</v>
      </c>
      <c r="GK106" s="43">
        <f t="shared" si="547"/>
        <v>0</v>
      </c>
      <c r="GL106" s="47">
        <f t="shared" si="548"/>
        <v>3.9200000000000026</v>
      </c>
      <c r="GM106" s="43">
        <f t="shared" si="479"/>
        <v>0</v>
      </c>
      <c r="GN106" s="43">
        <f t="shared" si="480"/>
        <v>0</v>
      </c>
      <c r="GO106" s="43">
        <f t="shared" si="481"/>
        <v>0</v>
      </c>
      <c r="GP106" s="43">
        <f t="shared" si="482"/>
        <v>0</v>
      </c>
      <c r="GQ106" s="43">
        <f t="shared" si="483"/>
        <v>0</v>
      </c>
      <c r="GR106" s="43">
        <f t="shared" si="484"/>
        <v>0</v>
      </c>
      <c r="GS106" s="43">
        <f t="shared" si="485"/>
        <v>0</v>
      </c>
      <c r="GT106" s="43">
        <f t="shared" si="486"/>
        <v>0</v>
      </c>
      <c r="GU106" s="43">
        <f t="shared" si="487"/>
        <v>0</v>
      </c>
      <c r="GV106" s="43">
        <f t="shared" si="488"/>
        <v>0</v>
      </c>
      <c r="GW106" s="43">
        <f t="shared" si="489"/>
        <v>0</v>
      </c>
      <c r="GX106" s="43">
        <f t="shared" si="490"/>
        <v>0</v>
      </c>
      <c r="GY106" s="43">
        <f t="shared" si="491"/>
        <v>0</v>
      </c>
      <c r="GZ106" s="43">
        <f t="shared" si="492"/>
        <v>0</v>
      </c>
      <c r="HA106" s="43">
        <f t="shared" si="493"/>
        <v>0</v>
      </c>
      <c r="HB106" s="43">
        <f t="shared" si="494"/>
        <v>0</v>
      </c>
      <c r="HC106" s="43">
        <f t="shared" si="495"/>
        <v>0</v>
      </c>
      <c r="HD106" s="43">
        <f t="shared" si="496"/>
        <v>0</v>
      </c>
      <c r="HE106" s="43">
        <f t="shared" si="497"/>
        <v>0</v>
      </c>
      <c r="HF106" s="43">
        <f t="shared" si="498"/>
        <v>0</v>
      </c>
      <c r="HG106" s="43">
        <f t="shared" si="499"/>
        <v>0</v>
      </c>
      <c r="HH106" s="47">
        <f t="shared" si="549"/>
        <v>3.9200000000000026</v>
      </c>
      <c r="HI106" s="43">
        <f t="shared" si="550"/>
        <v>0</v>
      </c>
      <c r="HJ106" s="43">
        <f t="shared" si="551"/>
        <v>0</v>
      </c>
      <c r="HK106" s="43">
        <f t="shared" si="552"/>
        <v>0</v>
      </c>
      <c r="HL106" s="43">
        <f t="shared" si="553"/>
        <v>0</v>
      </c>
      <c r="HM106" s="43">
        <f t="shared" si="554"/>
        <v>0</v>
      </c>
      <c r="HN106" s="43">
        <f t="shared" si="555"/>
        <v>0</v>
      </c>
      <c r="HO106" s="43">
        <f t="shared" si="556"/>
        <v>0</v>
      </c>
      <c r="HP106" s="43">
        <f t="shared" si="557"/>
        <v>0</v>
      </c>
      <c r="HQ106" s="43">
        <f t="shared" si="558"/>
        <v>0</v>
      </c>
      <c r="HR106" s="43">
        <f t="shared" si="559"/>
        <v>0</v>
      </c>
      <c r="HS106" s="43">
        <f t="shared" si="560"/>
        <v>0</v>
      </c>
      <c r="HT106" s="43">
        <f t="shared" si="561"/>
        <v>0</v>
      </c>
      <c r="HU106" s="43">
        <f t="shared" si="562"/>
        <v>0</v>
      </c>
      <c r="HV106" s="43">
        <f t="shared" si="563"/>
        <v>0</v>
      </c>
      <c r="HW106" s="43">
        <f t="shared" si="564"/>
        <v>0</v>
      </c>
      <c r="HX106" s="43">
        <f t="shared" si="565"/>
        <v>0</v>
      </c>
      <c r="HY106" s="43">
        <f t="shared" si="566"/>
        <v>0</v>
      </c>
      <c r="HZ106" s="43">
        <f t="shared" si="567"/>
        <v>0</v>
      </c>
      <c r="IA106" s="43">
        <f t="shared" si="568"/>
        <v>0</v>
      </c>
      <c r="IB106" s="43">
        <f t="shared" si="569"/>
        <v>0</v>
      </c>
      <c r="IC106" s="43">
        <f t="shared" si="570"/>
        <v>0</v>
      </c>
      <c r="ID106" s="47">
        <f t="shared" si="571"/>
        <v>3.9200000000000026</v>
      </c>
      <c r="IE106" s="43">
        <f t="shared" si="572"/>
        <v>0</v>
      </c>
      <c r="IF106" s="43">
        <f t="shared" si="573"/>
        <v>0</v>
      </c>
      <c r="IG106" s="43">
        <f t="shared" si="574"/>
        <v>0</v>
      </c>
      <c r="IH106" s="43">
        <f t="shared" si="575"/>
        <v>0</v>
      </c>
      <c r="II106" s="43">
        <f t="shared" si="576"/>
        <v>0</v>
      </c>
      <c r="IJ106" s="43">
        <f t="shared" si="577"/>
        <v>0</v>
      </c>
      <c r="IK106" s="43">
        <f t="shared" si="578"/>
        <v>0</v>
      </c>
      <c r="IL106" s="43">
        <f t="shared" si="579"/>
        <v>0</v>
      </c>
      <c r="IM106" s="43">
        <f t="shared" si="580"/>
        <v>0</v>
      </c>
      <c r="IN106" s="43">
        <f t="shared" si="581"/>
        <v>0</v>
      </c>
      <c r="IO106" s="43">
        <f t="shared" si="582"/>
        <v>0</v>
      </c>
      <c r="IP106" s="43">
        <f t="shared" si="583"/>
        <v>0</v>
      </c>
      <c r="IQ106" s="43">
        <f t="shared" si="584"/>
        <v>0</v>
      </c>
      <c r="IR106" s="43">
        <f t="shared" si="585"/>
        <v>0</v>
      </c>
      <c r="IS106" s="43">
        <f t="shared" si="586"/>
        <v>0</v>
      </c>
      <c r="IT106" s="43">
        <f t="shared" si="587"/>
        <v>0</v>
      </c>
      <c r="IU106" s="43">
        <f t="shared" si="588"/>
        <v>0</v>
      </c>
      <c r="IV106" s="43">
        <f t="shared" si="589"/>
        <v>0</v>
      </c>
      <c r="IW106" s="43">
        <f t="shared" si="590"/>
        <v>0</v>
      </c>
      <c r="IX106" s="43">
        <f t="shared" si="591"/>
        <v>0</v>
      </c>
      <c r="IY106" s="43">
        <f t="shared" si="592"/>
        <v>0</v>
      </c>
      <c r="IZ106" s="47">
        <f t="shared" si="593"/>
        <v>3.9200000000000026</v>
      </c>
      <c r="JA106" s="43" t="e">
        <f t="shared" si="690"/>
        <v>#N/A</v>
      </c>
      <c r="JB106" s="43" t="e">
        <f t="shared" si="691"/>
        <v>#N/A</v>
      </c>
      <c r="JC106" s="43" t="e">
        <f t="shared" si="692"/>
        <v>#N/A</v>
      </c>
      <c r="JD106" s="43" t="e">
        <f t="shared" si="693"/>
        <v>#N/A</v>
      </c>
      <c r="JE106" s="43" t="e">
        <f t="shared" si="694"/>
        <v>#N/A</v>
      </c>
      <c r="JF106" s="43" t="e">
        <f t="shared" si="695"/>
        <v>#N/A</v>
      </c>
      <c r="JG106" s="43" t="e">
        <f t="shared" si="696"/>
        <v>#N/A</v>
      </c>
      <c r="JH106" s="43" t="e">
        <f t="shared" si="697"/>
        <v>#N/A</v>
      </c>
      <c r="JI106" s="43" t="e">
        <f t="shared" si="698"/>
        <v>#N/A</v>
      </c>
      <c r="JJ106" s="43" t="e">
        <f t="shared" si="699"/>
        <v>#N/A</v>
      </c>
      <c r="JK106" s="43" t="e">
        <f t="shared" si="700"/>
        <v>#N/A</v>
      </c>
      <c r="JL106" s="43" t="e">
        <f t="shared" si="701"/>
        <v>#N/A</v>
      </c>
      <c r="JM106" s="43" t="e">
        <f t="shared" si="702"/>
        <v>#N/A</v>
      </c>
      <c r="JN106" s="43" t="e">
        <f t="shared" si="703"/>
        <v>#N/A</v>
      </c>
      <c r="JO106" s="43" t="e">
        <f t="shared" si="704"/>
        <v>#N/A</v>
      </c>
      <c r="JP106" s="43" t="e">
        <f t="shared" si="705"/>
        <v>#N/A</v>
      </c>
      <c r="JQ106" s="43" t="e">
        <f t="shared" si="706"/>
        <v>#N/A</v>
      </c>
      <c r="JR106" s="43" t="e">
        <f t="shared" si="707"/>
        <v>#N/A</v>
      </c>
      <c r="JS106" s="43" t="e">
        <f t="shared" si="708"/>
        <v>#N/A</v>
      </c>
      <c r="JT106" s="43" t="e">
        <f t="shared" si="709"/>
        <v>#N/A</v>
      </c>
      <c r="JU106" s="43" t="e">
        <f t="shared" si="710"/>
        <v>#N/A</v>
      </c>
      <c r="JV106" s="47">
        <f t="shared" si="594"/>
        <v>3.9200000000000026</v>
      </c>
      <c r="JW106" s="36">
        <f t="shared" si="595"/>
        <v>0</v>
      </c>
      <c r="JX106" s="36">
        <f t="shared" si="596"/>
        <v>0</v>
      </c>
      <c r="JY106" s="36">
        <f t="shared" si="597"/>
        <v>0</v>
      </c>
      <c r="JZ106" s="36">
        <f t="shared" si="598"/>
        <v>0</v>
      </c>
      <c r="KA106" s="36">
        <f t="shared" si="599"/>
        <v>0</v>
      </c>
      <c r="KB106" s="36">
        <f t="shared" si="600"/>
        <v>0</v>
      </c>
      <c r="KC106" s="36">
        <f t="shared" si="601"/>
        <v>0</v>
      </c>
      <c r="KD106" s="36">
        <f t="shared" si="602"/>
        <v>0</v>
      </c>
      <c r="KE106" s="36">
        <f t="shared" si="603"/>
        <v>0</v>
      </c>
      <c r="KF106" s="36">
        <f t="shared" si="604"/>
        <v>0</v>
      </c>
      <c r="KG106" s="36">
        <f t="shared" si="605"/>
        <v>0</v>
      </c>
      <c r="KH106" s="36">
        <f t="shared" si="606"/>
        <v>0</v>
      </c>
      <c r="KI106" s="36">
        <f t="shared" si="607"/>
        <v>0</v>
      </c>
      <c r="KJ106" s="36">
        <f t="shared" si="608"/>
        <v>0</v>
      </c>
      <c r="KK106" s="36">
        <f t="shared" si="609"/>
        <v>0</v>
      </c>
      <c r="KL106" s="36">
        <f t="shared" si="610"/>
        <v>0</v>
      </c>
      <c r="KM106" s="36">
        <f t="shared" si="611"/>
        <v>0</v>
      </c>
      <c r="KN106" s="36">
        <f t="shared" si="612"/>
        <v>0</v>
      </c>
      <c r="KO106" s="36">
        <f t="shared" si="613"/>
        <v>0</v>
      </c>
      <c r="KP106" s="36">
        <f t="shared" si="614"/>
        <v>0</v>
      </c>
      <c r="KQ106" s="36">
        <f t="shared" si="615"/>
        <v>0</v>
      </c>
      <c r="KR106" s="47">
        <f t="shared" si="616"/>
        <v>3.9200000000000026</v>
      </c>
      <c r="KS106" s="1">
        <f t="shared" si="617"/>
        <v>1</v>
      </c>
      <c r="KT106" s="1">
        <f t="shared" si="618"/>
        <v>1</v>
      </c>
      <c r="KU106" s="1">
        <f t="shared" si="619"/>
        <v>1</v>
      </c>
      <c r="KV106" s="1">
        <f t="shared" si="620"/>
        <v>1</v>
      </c>
      <c r="KW106" s="1">
        <f t="shared" si="621"/>
        <v>1</v>
      </c>
      <c r="KX106" s="1">
        <f t="shared" si="622"/>
        <v>1</v>
      </c>
      <c r="KY106" s="1">
        <f t="shared" si="623"/>
        <v>1</v>
      </c>
      <c r="KZ106" s="1">
        <f t="shared" si="624"/>
        <v>1</v>
      </c>
      <c r="LA106" s="1">
        <f t="shared" si="625"/>
        <v>1</v>
      </c>
      <c r="LB106" s="1">
        <f t="shared" si="626"/>
        <v>1</v>
      </c>
      <c r="LC106" s="1">
        <f t="shared" si="627"/>
        <v>1</v>
      </c>
      <c r="LD106" s="1">
        <f t="shared" si="628"/>
        <v>1</v>
      </c>
      <c r="LE106" s="1">
        <f t="shared" si="629"/>
        <v>1</v>
      </c>
      <c r="LF106" s="1">
        <f t="shared" si="630"/>
        <v>1</v>
      </c>
      <c r="LG106" s="1">
        <f t="shared" si="631"/>
        <v>1</v>
      </c>
      <c r="LH106" s="1">
        <f t="shared" si="632"/>
        <v>1</v>
      </c>
      <c r="LI106" s="1">
        <f t="shared" si="633"/>
        <v>1</v>
      </c>
      <c r="LJ106" s="1">
        <f t="shared" si="634"/>
        <v>1</v>
      </c>
      <c r="LK106" s="1">
        <f t="shared" si="635"/>
        <v>1</v>
      </c>
      <c r="LL106" s="1">
        <f t="shared" si="636"/>
        <v>1</v>
      </c>
      <c r="LM106" s="1">
        <f t="shared" si="637"/>
        <v>1</v>
      </c>
      <c r="LN106" s="47">
        <f t="shared" si="638"/>
        <v>3.9200000000000026</v>
      </c>
      <c r="LO106" s="43">
        <f t="shared" si="639"/>
        <v>0</v>
      </c>
      <c r="LP106" s="43">
        <f t="shared" si="640"/>
        <v>0</v>
      </c>
      <c r="LQ106" s="43">
        <f t="shared" si="641"/>
        <v>0</v>
      </c>
      <c r="LR106" s="43">
        <f t="shared" si="642"/>
        <v>0</v>
      </c>
      <c r="LS106" s="43">
        <f t="shared" si="643"/>
        <v>0</v>
      </c>
      <c r="LT106" s="43">
        <f t="shared" si="644"/>
        <v>0</v>
      </c>
      <c r="LU106" s="43">
        <f t="shared" si="645"/>
        <v>0</v>
      </c>
      <c r="LV106" s="43">
        <f t="shared" si="646"/>
        <v>0</v>
      </c>
      <c r="LW106" s="43">
        <f t="shared" si="647"/>
        <v>0</v>
      </c>
      <c r="LX106" s="43">
        <f t="shared" si="648"/>
        <v>0</v>
      </c>
      <c r="LY106" s="43">
        <f t="shared" si="649"/>
        <v>0</v>
      </c>
      <c r="LZ106" s="43">
        <f t="shared" si="650"/>
        <v>0</v>
      </c>
      <c r="MA106" s="43">
        <f t="shared" si="651"/>
        <v>0</v>
      </c>
      <c r="MB106" s="43">
        <f t="shared" si="652"/>
        <v>0</v>
      </c>
      <c r="MC106" s="43">
        <f t="shared" si="653"/>
        <v>0</v>
      </c>
      <c r="MD106" s="43">
        <f t="shared" si="654"/>
        <v>0</v>
      </c>
      <c r="ME106" s="43">
        <f t="shared" si="655"/>
        <v>0</v>
      </c>
      <c r="MF106" s="43">
        <f t="shared" si="656"/>
        <v>0</v>
      </c>
      <c r="MG106" s="43">
        <f t="shared" si="657"/>
        <v>0</v>
      </c>
      <c r="MH106" s="43">
        <f t="shared" si="658"/>
        <v>0</v>
      </c>
      <c r="MI106" s="43">
        <f t="shared" si="659"/>
        <v>0</v>
      </c>
      <c r="MJ106" s="47">
        <f t="shared" si="660"/>
        <v>3.9200000000000026</v>
      </c>
      <c r="MK106" s="43" t="e">
        <f t="shared" si="500"/>
        <v>#N/A</v>
      </c>
      <c r="ML106" s="43" t="e">
        <f t="shared" si="711"/>
        <v>#N/A</v>
      </c>
      <c r="MM106" s="43" t="e">
        <f t="shared" si="712"/>
        <v>#N/A</v>
      </c>
      <c r="MN106" s="43" t="e">
        <f t="shared" si="713"/>
        <v>#N/A</v>
      </c>
      <c r="MO106" s="43" t="e">
        <f t="shared" si="714"/>
        <v>#N/A</v>
      </c>
      <c r="MP106" s="43" t="e">
        <f t="shared" si="715"/>
        <v>#N/A</v>
      </c>
      <c r="MQ106" s="43" t="e">
        <f t="shared" si="716"/>
        <v>#N/A</v>
      </c>
      <c r="MR106" s="43" t="e">
        <f t="shared" si="717"/>
        <v>#N/A</v>
      </c>
      <c r="MS106" s="43" t="e">
        <f t="shared" si="718"/>
        <v>#N/A</v>
      </c>
      <c r="MT106" s="43" t="e">
        <f t="shared" si="719"/>
        <v>#N/A</v>
      </c>
      <c r="MU106" s="43" t="e">
        <f t="shared" si="720"/>
        <v>#N/A</v>
      </c>
      <c r="MV106" s="43" t="e">
        <f t="shared" si="721"/>
        <v>#N/A</v>
      </c>
      <c r="MW106" s="43" t="e">
        <f t="shared" si="722"/>
        <v>#N/A</v>
      </c>
      <c r="MX106" s="43" t="e">
        <f t="shared" si="723"/>
        <v>#N/A</v>
      </c>
      <c r="MY106" s="43" t="e">
        <f t="shared" si="724"/>
        <v>#N/A</v>
      </c>
      <c r="MZ106" s="43" t="e">
        <f t="shared" si="725"/>
        <v>#N/A</v>
      </c>
      <c r="NA106" s="43" t="e">
        <f t="shared" si="726"/>
        <v>#N/A</v>
      </c>
      <c r="NB106" s="43" t="e">
        <f t="shared" si="727"/>
        <v>#N/A</v>
      </c>
      <c r="NC106" s="43" t="e">
        <f t="shared" si="728"/>
        <v>#N/A</v>
      </c>
      <c r="ND106" s="43" t="e">
        <f t="shared" si="729"/>
        <v>#N/A</v>
      </c>
      <c r="NE106" s="43" t="e">
        <f t="shared" si="730"/>
        <v>#N/A</v>
      </c>
      <c r="NF106" s="47">
        <f t="shared" si="661"/>
        <v>3.9200000000000026</v>
      </c>
      <c r="NG106" s="43">
        <f>IF(OY105=0,MIN('Drive Train'!$F$35-FQ105*$C$19*'Drive Train'!$F$39,NG105+$C$39)-$C$7,IF(LO105-1&lt;=0,0,IF($C$37=Motors!$C$30,MAX(MAX(NG$8:NG105)*-1,NG105-$C$39),MAX(0,MAX(NG$8:NG105)*-1,NG105-$C$39))))</f>
        <v>0</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0</v>
      </c>
      <c r="NN106" s="43">
        <f>IF(PF105=0,MIN('Drive Train'!$F$35-FX105*$C$19*'Drive Train'!$F$39,NN105+$C$39)-$C$7,IF(LV105-1&lt;=0,0,IF($C$37=Motors!$C$30,MAX(MAX(NN$8:NN105)*-1,NN105-$C$39),MAX(0,MAX(NN$8:NN105)*-1,NN105-$C$39))))</f>
        <v>0</v>
      </c>
      <c r="NO106" s="43">
        <f>IF(PG105=0,MIN('Drive Train'!$F$35-FY105*$C$19*'Drive Train'!$F$39,NO105+$C$39)-$C$7,IF(LW105-1&lt;=0,0,IF($C$37=Motors!$C$30,MAX(MAX(NO$8:NO105)*-1,NO105-$C$39),MAX(0,MAX(NO$8:NO105)*-1,NO105-$C$39))))</f>
        <v>0</v>
      </c>
      <c r="NP106" s="43">
        <f>IF(PH105=0,MIN('Drive Train'!$F$35-FZ105*$C$19*'Drive Train'!$F$39,NP105+$C$39)-$C$7,IF(LX105-1&lt;=0,0,IF($C$37=Motors!$C$30,MAX(MAX(NP$8:NP105)*-1,NP105-$C$39),MAX(0,MAX(NP$8:NP105)*-1,NP105-$C$39))))</f>
        <v>0</v>
      </c>
      <c r="NQ106" s="43">
        <f>IF(PI105=0,MIN('Drive Train'!$F$35-GA105*$C$19*'Drive Train'!$F$39,NQ105+$C$39)-$C$7,IF(LY105-1&lt;=0,0,IF($C$37=Motors!$C$30,MAX(MAX(NQ$8:NQ105)*-1,NQ105-$C$39),MAX(0,MAX(NQ$8:NQ105)*-1,NQ105-$C$39))))</f>
        <v>0</v>
      </c>
      <c r="NR106" s="43">
        <f>IF(PJ105=0,MIN('Drive Train'!$F$35-GB105*$C$19*'Drive Train'!$F$39,NR105+$C$39)-$C$7,IF(LZ105-1&lt;=0,0,IF($C$37=Motors!$C$30,MAX(MAX(NR$8:NR105)*-1,NR105-$C$39),MAX(0,MAX(NR$8:NR105)*-1,NR105-$C$39))))</f>
        <v>0</v>
      </c>
      <c r="NS106" s="43">
        <f>IF(PK105=0,MIN('Drive Train'!$F$35-GC105*$C$19*'Drive Train'!$F$39,NS105+$C$39)-$C$7,IF(MA105-1&lt;=0,0,IF($C$37=Motors!$C$30,MAX(MAX(NS$8:NS105)*-1,NS105-$C$39),MAX(0,MAX(NS$8:NS105)*-1,NS105-$C$39))))</f>
        <v>0</v>
      </c>
      <c r="NT106" s="43">
        <f>IF(PL105=0,MIN('Drive Train'!$F$35-GD105*$C$19*'Drive Train'!$F$39,NT105+$C$39)-$C$7,IF(MB105-1&lt;=0,0,IF($C$37=Motors!$C$30,MAX(MAX(NT$8:NT105)*-1,NT105-$C$39),MAX(0,MAX(NT$8:NT105)*-1,NT105-$C$39))))</f>
        <v>0</v>
      </c>
      <c r="NU106" s="43">
        <f>IF(PM105=0,MIN('Drive Train'!$F$35-GE105*$C$19*'Drive Train'!$F$39,NU105+$C$39)-$C$7,IF(MC105-1&lt;=0,0,IF($C$37=Motors!$C$30,MAX(MAX(NU$8:NU105)*-1,NU105-$C$39),MAX(0,MAX(NU$8:NU105)*-1,NU105-$C$39))))</f>
        <v>0</v>
      </c>
      <c r="NV106" s="43">
        <f>IF(PN105=0,MIN('Drive Train'!$F$35-GF105*$C$19*'Drive Train'!$F$39,NV105+$C$39)-$C$7,IF(MD105-1&lt;=0,0,IF($C$37=Motors!$C$30,MAX(MAX(NV$8:NV105)*-1,NV105-$C$39),MAX(0,MAX(NV$8:NV105)*-1,NV105-$C$39))))</f>
        <v>0</v>
      </c>
      <c r="NW106" s="43">
        <f>IF(PO105=0,MIN('Drive Train'!$F$35-GG105*$C$19*'Drive Train'!$F$39,NW105+$C$39)-$C$7,IF(ME105-1&lt;=0,0,IF($C$37=Motors!$C$30,MAX(MAX(NW$8:NW105)*-1,NW105-$C$39),MAX(0,MAX(NW$8:NW105)*-1,NW105-$C$39))))</f>
        <v>0</v>
      </c>
      <c r="NX106" s="43">
        <f>IF(PP105=0,MIN('Drive Train'!$F$35-GH105*$C$19*'Drive Train'!$F$39,NX105+$C$39)-$C$7,IF(MF105-1&lt;=0,0,IF($C$37=Motors!$C$30,MAX(MAX(NX$8:NX105)*-1,NX105-$C$39),MAX(0,MAX(NX$8:NX105)*-1,NX105-$C$39))))</f>
        <v>0</v>
      </c>
      <c r="NY106" s="43">
        <f>IF(PQ105=0,MIN('Drive Train'!$F$35-GI105*$C$19*'Drive Train'!$F$39,NY105+$C$39)-$C$7,IF(MG105-1&lt;=0,0,IF($C$37=Motors!$C$30,MAX(MAX(NY$8:NY105)*-1,NY105-$C$39),MAX(0,MAX(NY$8:NY105)*-1,NY105-$C$39))))</f>
        <v>0</v>
      </c>
      <c r="NZ106" s="43">
        <f>IF(PR105=0,MIN('Drive Train'!$F$35-GJ105*$C$19*'Drive Train'!$F$39,NZ105+$C$39)-$C$7,IF(MH105-1&lt;=0,0,IF($C$37=Motors!$C$30,MAX(MAX(NZ$8:NZ105)*-1,NZ105-$C$39),MAX(0,MAX(NZ$8:NZ105)*-1,NZ105-$C$39))))</f>
        <v>0</v>
      </c>
      <c r="OA106" s="43">
        <f>IF(PS105=0,MIN('Drive Train'!$F$35-GK105*$C$19*'Drive Train'!$F$39,OA105+$C$39)-$C$7,IF(MI105-1&lt;=0,0,IF($C$37=Motors!$C$30,MAX(MAX(OA$8:OA105)*-1,OA105-$C$39),MAX(0,MAX(OA$8:OA105)*-1,OA105-$C$39))))</f>
        <v>0</v>
      </c>
      <c r="OB106" s="47">
        <f t="shared" si="662"/>
        <v>3.9200000000000026</v>
      </c>
      <c r="OC106" s="43">
        <f>'Drive Train'!$F$35-(FQ106*$C$13)*$C$19*'Drive Train'!$F$39</f>
        <v>12.4</v>
      </c>
      <c r="OD106" s="43">
        <f>'Drive Train'!$F$35-(FR106*$C$13)*$C$19*'Drive Train'!$F$39</f>
        <v>12.4</v>
      </c>
      <c r="OE106" s="43">
        <f>'Drive Train'!$F$35-(FS106*$C$13)*$C$19*'Drive Train'!$F$39</f>
        <v>12.4</v>
      </c>
      <c r="OF106" s="43">
        <f>'Drive Train'!$F$35-(FT106*$C$13)*$C$19*'Drive Train'!$F$39</f>
        <v>12.4</v>
      </c>
      <c r="OG106" s="43">
        <f>'Drive Train'!$F$35-(FU106*$C$13)*$C$19*'Drive Train'!$F$39</f>
        <v>12.4</v>
      </c>
      <c r="OH106" s="43">
        <f>'Drive Train'!$F$35-(FV106*$C$13)*$C$19*'Drive Train'!$F$39</f>
        <v>12.4</v>
      </c>
      <c r="OI106" s="43">
        <f>'Drive Train'!$F$35-(FW106*$C$13)*$C$19*'Drive Train'!$F$39</f>
        <v>12.4</v>
      </c>
      <c r="OJ106" s="43">
        <f>'Drive Train'!$F$35-(FX106*$C$13)*$C$19*'Drive Train'!$F$39</f>
        <v>12.4</v>
      </c>
      <c r="OK106" s="43">
        <f>'Drive Train'!$F$35-(FY106*$C$13)*$C$19*'Drive Train'!$F$39</f>
        <v>12.4</v>
      </c>
      <c r="OL106" s="43">
        <f>'Drive Train'!$F$35-(FZ106*$C$13)*$C$19*'Drive Train'!$F$39</f>
        <v>12.4</v>
      </c>
      <c r="OM106" s="43">
        <f>'Drive Train'!$F$35-(GA106*$C$13)*$C$19*'Drive Train'!$F$39</f>
        <v>12.4</v>
      </c>
      <c r="ON106" s="43">
        <f>'Drive Train'!$F$35-(GB106*$C$13)*$C$19*'Drive Train'!$F$39</f>
        <v>12.4</v>
      </c>
      <c r="OO106" s="43">
        <f>'Drive Train'!$F$35-(GC106*$C$13)*$C$19*'Drive Train'!$F$39</f>
        <v>12.4</v>
      </c>
      <c r="OP106" s="43">
        <f>'Drive Train'!$F$35-(GD106*$C$13)*$C$19*'Drive Train'!$F$39</f>
        <v>12.4</v>
      </c>
      <c r="OQ106" s="43">
        <f>'Drive Train'!$F$35-(GE106*$C$13)*$C$19*'Drive Train'!$F$39</f>
        <v>12.4</v>
      </c>
      <c r="OR106" s="43">
        <f>'Drive Train'!$F$35-(GF106*$C$13)*$C$19*'Drive Train'!$F$39</f>
        <v>12.4</v>
      </c>
      <c r="OS106" s="43">
        <f>'Drive Train'!$F$35-(GG106*$C$13)*$C$19*'Drive Train'!$F$39</f>
        <v>12.4</v>
      </c>
      <c r="OT106" s="43">
        <f>'Drive Train'!$F$35-(GH106*$C$13)*$C$19*'Drive Train'!$F$39</f>
        <v>12.4</v>
      </c>
      <c r="OU106" s="43">
        <f>'Drive Train'!$F$35-(GI106*$C$13)*$C$19*'Drive Train'!$F$39</f>
        <v>12.4</v>
      </c>
      <c r="OV106" s="43">
        <f>'Drive Train'!$F$35-(GJ106*$C$13)*$C$19*'Drive Train'!$F$39</f>
        <v>12.4</v>
      </c>
      <c r="OW106" s="43">
        <f>'Drive Train'!$F$35-(GK106*$C$13)*$C$19*'Drive Train'!$F$39</f>
        <v>12.4</v>
      </c>
      <c r="OX106" s="47">
        <f t="shared" si="663"/>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190">
        <f t="shared" si="664"/>
        <v>3.9200000000000026</v>
      </c>
      <c r="PU106" s="43">
        <f t="shared" si="665"/>
        <v>15.29521453649356</v>
      </c>
      <c r="PV106" s="43">
        <f t="shared" si="666"/>
        <v>22.900200336135644</v>
      </c>
      <c r="PW106" s="43">
        <f t="shared" si="667"/>
        <v>19.659205245198354</v>
      </c>
      <c r="PX106" s="43">
        <f t="shared" si="668"/>
        <v>15.922362554936914</v>
      </c>
      <c r="PY106" s="43">
        <f t="shared" si="669"/>
        <v>13.997470007769731</v>
      </c>
      <c r="PZ106" s="43">
        <f t="shared" si="670"/>
        <v>12.208295022960858</v>
      </c>
      <c r="QA106" s="43">
        <f t="shared" si="671"/>
        <v>11.812774381794295</v>
      </c>
      <c r="QB106" s="43">
        <f t="shared" si="672"/>
        <v>11.153060367918922</v>
      </c>
      <c r="QC106" s="43">
        <f t="shared" si="673"/>
        <v>10.945422930559467</v>
      </c>
      <c r="QD106" s="43">
        <f t="shared" si="674"/>
        <v>10.744299234348867</v>
      </c>
      <c r="QE106" s="43">
        <f t="shared" si="675"/>
        <v>10.598935127087987</v>
      </c>
      <c r="QF106" s="43">
        <f t="shared" si="676"/>
        <v>14.547056930631658</v>
      </c>
      <c r="QG106" s="43">
        <f t="shared" si="677"/>
        <v>14.869846649016338</v>
      </c>
      <c r="QH106" s="43">
        <f t="shared" si="678"/>
        <v>15.34277343263344</v>
      </c>
      <c r="QI106" s="43">
        <f t="shared" si="679"/>
        <v>15.225720822529869</v>
      </c>
      <c r="QJ106" s="43">
        <f t="shared" si="680"/>
        <v>15.866407696386977</v>
      </c>
      <c r="QK106" s="43">
        <f t="shared" si="681"/>
        <v>16.23173898600314</v>
      </c>
      <c r="QL106" s="43">
        <f t="shared" si="682"/>
        <v>16.322777686005129</v>
      </c>
      <c r="QM106" s="43">
        <f t="shared" si="683"/>
        <v>16.11264101882972</v>
      </c>
      <c r="QN106" s="43">
        <f t="shared" si="684"/>
        <v>16.187403996628273</v>
      </c>
      <c r="QO106" s="43">
        <f t="shared" si="685"/>
        <v>16.005121974387158</v>
      </c>
      <c r="QP106" s="47">
        <f t="shared" si="686"/>
        <v>3.9200000000000026</v>
      </c>
      <c r="QQ106" s="43">
        <f t="shared" si="501"/>
        <v>0</v>
      </c>
      <c r="QR106" s="43">
        <f t="shared" si="502"/>
        <v>0</v>
      </c>
      <c r="QS106" s="43">
        <f t="shared" si="503"/>
        <v>0</v>
      </c>
      <c r="QT106" s="43">
        <f t="shared" si="504"/>
        <v>0</v>
      </c>
      <c r="QU106" s="43">
        <f t="shared" si="505"/>
        <v>0</v>
      </c>
      <c r="QV106" s="43">
        <f t="shared" si="506"/>
        <v>0</v>
      </c>
      <c r="QW106" s="43">
        <f t="shared" si="507"/>
        <v>0</v>
      </c>
      <c r="QX106" s="43">
        <f t="shared" si="508"/>
        <v>0</v>
      </c>
      <c r="QY106" s="43">
        <f t="shared" si="509"/>
        <v>0</v>
      </c>
      <c r="QZ106" s="43">
        <f t="shared" si="510"/>
        <v>0</v>
      </c>
      <c r="RA106" s="43">
        <f t="shared" si="511"/>
        <v>0</v>
      </c>
      <c r="RB106" s="43">
        <f t="shared" si="512"/>
        <v>0</v>
      </c>
      <c r="RC106" s="43">
        <f t="shared" si="513"/>
        <v>0</v>
      </c>
      <c r="RD106" s="43">
        <f t="shared" si="514"/>
        <v>0</v>
      </c>
      <c r="RE106" s="43">
        <f t="shared" si="515"/>
        <v>0</v>
      </c>
      <c r="RF106" s="43">
        <f t="shared" si="516"/>
        <v>0</v>
      </c>
      <c r="RG106" s="43">
        <f t="shared" si="517"/>
        <v>0</v>
      </c>
      <c r="RH106" s="43">
        <f t="shared" si="518"/>
        <v>0</v>
      </c>
      <c r="RI106" s="43">
        <f t="shared" si="519"/>
        <v>0</v>
      </c>
      <c r="RJ106" s="43">
        <f t="shared" si="520"/>
        <v>0</v>
      </c>
      <c r="RK106" s="43">
        <f t="shared" si="521"/>
        <v>0</v>
      </c>
      <c r="RL106" s="47">
        <f t="shared" si="687"/>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688"/>
        <v>3.9200000000000026</v>
      </c>
      <c r="SI106" s="2">
        <f>IF(AND(EU106&lt;0,KS106=0,LO106&gt;=LO$6*'Drive Train'!$AA$52,LO106&lt;=LO$6*'Drive Train'!$AA$53,OY106=1,JW106=0),$C$17,0)</f>
        <v>0</v>
      </c>
      <c r="SJ106" s="2">
        <f>IF(AND(EV106&lt;0,KT106=0,LP106&gt;=LP$6*'Drive Train'!$AA$52,LP106&lt;=LP$6*'Drive Train'!$AA$53,OZ106=1,JX106=0),$C$17,0)</f>
        <v>0</v>
      </c>
      <c r="SK106" s="2">
        <f>IF(AND(EW106&lt;0,KU106=0,LQ106&gt;=LQ$6*'Drive Train'!$AA$52,LQ106&lt;=LQ$6*'Drive Train'!$AA$53,PA106=1,JY106=0),$C$17,0)</f>
        <v>0</v>
      </c>
      <c r="SL106" s="2">
        <f>IF(AND(EX106&lt;0,KV106=0,LR106&gt;=LR$6*'Drive Train'!$AA$52,LR106&lt;=LR$6*'Drive Train'!$AA$53,PB106=1,JZ106=0),$C$17,0)</f>
        <v>0</v>
      </c>
      <c r="SM106" s="2">
        <f>IF(AND(EY106&lt;0,KW106=0,LS106&gt;=LS$6*'Drive Train'!$AA$52,LS106&lt;=LS$6*'Drive Train'!$AA$53,PC106=1,KA106=0),$C$17,0)</f>
        <v>0</v>
      </c>
      <c r="SN106" s="2">
        <f>IF(AND(EZ106&lt;0,KX106=0,LT106&gt;=LT$6*'Drive Train'!$AA$52,LT106&lt;=LT$6*'Drive Train'!$AA$53,PD106=1,KB106=0),$C$17,0)</f>
        <v>0</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02">
        <f t="shared" si="689"/>
        <v>3.9200000000000026</v>
      </c>
    </row>
    <row r="107" spans="2:524" x14ac:dyDescent="0.3">
      <c r="C107"/>
      <c r="R107" s="49">
        <f t="shared" si="52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47">
        <f t="shared" si="523"/>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0</v>
      </c>
      <c r="AV107" s="36">
        <f>LV107*12*60/(PI() * 'Drive Train'!$F$15)/Z$6*ABS(Z107)</f>
        <v>0</v>
      </c>
      <c r="AW107" s="36">
        <f>LW107*12*60/(PI() * 'Drive Train'!$F$15)/AA$6*ABS(AA107)</f>
        <v>0</v>
      </c>
      <c r="AX107" s="36">
        <f>LX107*12*60/(PI() * 'Drive Train'!$F$15)/AB$6*ABS(AB107)</f>
        <v>0</v>
      </c>
      <c r="AY107" s="36">
        <f>LY107*12*60/(PI() * 'Drive Train'!$F$15)/AC$6*ABS(AC107)</f>
        <v>0</v>
      </c>
      <c r="AZ107" s="36">
        <f>LZ107*12*60/(PI() * 'Drive Train'!$F$15)/AD$6*ABS(AD107)</f>
        <v>0</v>
      </c>
      <c r="BA107" s="36">
        <f>MA107*12*60/(PI() * 'Drive Train'!$F$15)/AE$6*ABS(AE107)</f>
        <v>0</v>
      </c>
      <c r="BB107" s="36">
        <f>MB107*12*60/(PI() * 'Drive Train'!$F$15)/AF$6*ABS(AF107)</f>
        <v>0</v>
      </c>
      <c r="BC107" s="36">
        <f>MC107*12*60/(PI() * 'Drive Train'!$F$15)/AG$6*ABS(AG107)</f>
        <v>0</v>
      </c>
      <c r="BD107" s="36">
        <f>MD107*12*60/(PI() * 'Drive Train'!$F$15)/AH$6*ABS(AH107)</f>
        <v>0</v>
      </c>
      <c r="BE107" s="36">
        <f>ME107*12*60/(PI() * 'Drive Train'!$F$15)/AI$6*ABS(AI107)</f>
        <v>0</v>
      </c>
      <c r="BF107" s="36">
        <f>MF107*12*60/(PI() * 'Drive Train'!$F$15)/AJ$6*ABS(AJ107)</f>
        <v>0</v>
      </c>
      <c r="BG107" s="36">
        <f>MG107*12*60/(PI() * 'Drive Train'!$F$15)/AK$6*ABS(AK107)</f>
        <v>0</v>
      </c>
      <c r="BH107" s="36">
        <f>MH107*12*60/(PI() * 'Drive Train'!$F$15)/AL$6*ABS(AL107)</f>
        <v>0</v>
      </c>
      <c r="BI107" s="36">
        <f>MI107*12*60/(PI() * 'Drive Train'!$F$15)/AM$6*ABS(AM107)</f>
        <v>0</v>
      </c>
      <c r="BJ107" s="47">
        <f t="shared" si="455"/>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v>
      </c>
      <c r="BR107" s="2">
        <f>IF(OR(KZ106=1,AND($C$37=Motors!$C$32,PF106=1)),0,IF(NN107=0,-(CN106+$C$15)/($C$14-$C$15)*$C$12,($C$11*Z107-AV107)/($C$11*Z107)*$C$12*Z107))</f>
        <v>0</v>
      </c>
      <c r="BS107" s="2">
        <f>IF(OR(LA106=1,AND($C$37=Motors!$C$32,PG106=1)),0,IF(NO107=0,-(CO106+$C$15)/($C$14-$C$15)*$C$12,($C$11*AA107-AW107)/($C$11*AA107)*$C$12*AA107))</f>
        <v>0</v>
      </c>
      <c r="BT107" s="2">
        <f>IF(OR(LB106=1,AND($C$37=Motors!$C$32,PH106=1)),0,IF(NP107=0,-(CP106+$C$15)/($C$14-$C$15)*$C$12,($C$11*AB107-AX107)/($C$11*AB107)*$C$12*AB107))</f>
        <v>0</v>
      </c>
      <c r="BU107" s="2">
        <f>IF(OR(LC106=1,AND($C$37=Motors!$C$32,PI106=1)),0,IF(NQ107=0,-(CQ106+$C$15)/($C$14-$C$15)*$C$12,($C$11*AC107-AY107)/($C$11*AC107)*$C$12*AC107))</f>
        <v>0</v>
      </c>
      <c r="BV107" s="2">
        <f>IF(OR(LD106=1,AND($C$37=Motors!$C$32,PJ106=1)),0,IF(NR107=0,-(CR106+$C$15)/($C$14-$C$15)*$C$12,($C$11*AD107-AZ107)/($C$11*AD107)*$C$12*AD107))</f>
        <v>0</v>
      </c>
      <c r="BW107" s="2">
        <f>IF(OR(LE106=1,AND($C$37=Motors!$C$32,PK106=1)),0,IF(NS107=0,-(CS106+$C$15)/($C$14-$C$15)*$C$12,($C$11*AE107-BA107)/($C$11*AE107)*$C$12*AE107))</f>
        <v>0</v>
      </c>
      <c r="BX107" s="2">
        <f>IF(OR(LF106=1,AND($C$37=Motors!$C$32,PL106=1)),0,IF(NT107=0,-(CT106+$C$15)/($C$14-$C$15)*$C$12,($C$11*AF107-BB107)/($C$11*AF107)*$C$12*AF107))</f>
        <v>0</v>
      </c>
      <c r="BY107" s="2">
        <f>IF(OR(LG106=1,AND($C$37=Motors!$C$32,PM106=1)),0,IF(NU107=0,-(CU106+$C$15)/($C$14-$C$15)*$C$12,($C$11*AG107-BC107)/($C$11*AG107)*$C$12*AG107))</f>
        <v>0</v>
      </c>
      <c r="BZ107" s="2">
        <f>IF(OR(LH106=1,AND($C$37=Motors!$C$32,PN106=1)),0,IF(NV107=0,-(CV106+$C$15)/($C$14-$C$15)*$C$12,($C$11*AH107-BD107)/($C$11*AH107)*$C$12*AH107))</f>
        <v>0</v>
      </c>
      <c r="CA107" s="2">
        <f>IF(OR(LI106=1,AND($C$37=Motors!$C$32,PO106=1)),0,IF(NW107=0,-(CW106+$C$15)/($C$14-$C$15)*$C$12,($C$11*AI107-BE107)/($C$11*AI107)*$C$12*AI107))</f>
        <v>0</v>
      </c>
      <c r="CB107" s="2">
        <f>IF(OR(LJ106=1,AND($C$37=Motors!$C$32,PP106=1)),0,IF(NX107=0,-(CX106+$C$15)/($C$14-$C$15)*$C$12,($C$11*AJ107-BF107)/($C$11*AJ107)*$C$12*AJ107))</f>
        <v>0</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456"/>
        <v>3.9600000000000026</v>
      </c>
      <c r="CG107" s="43">
        <f>IF(AND(KS106=1,OY106=1),0,ABS(BK107/$C$12*($C$14-$C$15)+$C$15) *'Drive Train'!$AA$49 + CG106*(1-'Drive Train'!$AA$49))</f>
        <v>0</v>
      </c>
      <c r="CH107" s="43">
        <f>IF(AND(KT106=1,OZ106=1),0,ABS(BL107/$C$12*($C$14-$C$15)+$C$15) *'Drive Train'!$AA$49 + CH106*(1-'Drive Train'!$AA$49))</f>
        <v>0</v>
      </c>
      <c r="CI107" s="43">
        <f>IF(AND(KU106=1,PA106=1),0,ABS(BM107/$C$12*($C$14-$C$15)+$C$15) *'Drive Train'!$AA$49 + CI106*(1-'Drive Train'!$AA$49))</f>
        <v>0</v>
      </c>
      <c r="CJ107" s="43">
        <f>IF(AND(KV106=1,PB106=1),0,ABS(BN107/$C$12*($C$14-$C$15)+$C$15) *'Drive Train'!$AA$49 + CJ106*(1-'Drive Train'!$AA$49))</f>
        <v>0</v>
      </c>
      <c r="CK107" s="43">
        <f>IF(AND(KW106=1,PC106=1),0,ABS(BO107/$C$12*($C$14-$C$15)+$C$15) *'Drive Train'!$AA$49 + CK106*(1-'Drive Train'!$AA$49))</f>
        <v>0</v>
      </c>
      <c r="CL107" s="43">
        <f>IF(AND(KX106=1,PD106=1),0,ABS(BP107/$C$12*($C$14-$C$15)+$C$15) *'Drive Train'!$AA$49 + CL106*(1-'Drive Train'!$AA$49))</f>
        <v>0</v>
      </c>
      <c r="CM107" s="43">
        <f>IF(AND(KY106=1,PE106=1),0,ABS(BQ107/$C$12*($C$14-$C$15)+$C$15) *'Drive Train'!$AA$49 + CM106*(1-'Drive Train'!$AA$49))</f>
        <v>0</v>
      </c>
      <c r="CN107" s="43">
        <f>IF(AND(KZ106=1,PF106=1),0,ABS(BR107/$C$12*($C$14-$C$15)+$C$15) *'Drive Train'!$AA$49 + CN106*(1-'Drive Train'!$AA$49))</f>
        <v>0</v>
      </c>
      <c r="CO107" s="43">
        <f>IF(AND(LA106=1,PG106=1),0,ABS(BS107/$C$12*($C$14-$C$15)+$C$15) *'Drive Train'!$AA$49 + CO106*(1-'Drive Train'!$AA$49))</f>
        <v>0</v>
      </c>
      <c r="CP107" s="43">
        <f>IF(AND(LB106=1,PH106=1),0,ABS(BT107/$C$12*($C$14-$C$15)+$C$15) *'Drive Train'!$AA$49 + CP106*(1-'Drive Train'!$AA$49))</f>
        <v>0</v>
      </c>
      <c r="CQ107" s="43">
        <f>IF(AND(LC106=1,PI106=1),0,ABS(BU107/$C$12*($C$14-$C$15)+$C$15) *'Drive Train'!$AA$49 + CQ106*(1-'Drive Train'!$AA$49))</f>
        <v>0</v>
      </c>
      <c r="CR107" s="43">
        <f>IF(AND(LD106=1,PJ106=1),0,ABS(BV107/$C$12*($C$14-$C$15)+$C$15) *'Drive Train'!$AA$49 + CR106*(1-'Drive Train'!$AA$49))</f>
        <v>0</v>
      </c>
      <c r="CS107" s="43">
        <f>IF(AND(LE106=1,PK106=1),0,ABS(BW107/$C$12*($C$14-$C$15)+$C$15) *'Drive Train'!$AA$49 + CS106*(1-'Drive Train'!$AA$49))</f>
        <v>0</v>
      </c>
      <c r="CT107" s="43">
        <f>IF(AND(LF106=1,PL106=1),0,ABS(BX107/$C$12*($C$14-$C$15)+$C$15) *'Drive Train'!$AA$49 + CT106*(1-'Drive Train'!$AA$49))</f>
        <v>0</v>
      </c>
      <c r="CU107" s="43">
        <f>IF(AND(LG106=1,PM106=1),0,ABS(BY107/$C$12*($C$14-$C$15)+$C$15) *'Drive Train'!$AA$49 + CU106*(1-'Drive Train'!$AA$49))</f>
        <v>0</v>
      </c>
      <c r="CV107" s="43">
        <f>IF(AND(LH106=1,PN106=1),0,ABS(BZ107/$C$12*($C$14-$C$15)+$C$15) *'Drive Train'!$AA$49 + CV106*(1-'Drive Train'!$AA$49))</f>
        <v>0</v>
      </c>
      <c r="CW107" s="43">
        <f>IF(AND(LI106=1,PO106=1),0,ABS(CA107/$C$12*($C$14-$C$15)+$C$15) *'Drive Train'!$AA$49 + CW106*(1-'Drive Train'!$AA$49))</f>
        <v>0</v>
      </c>
      <c r="CX107" s="43">
        <f>IF(AND(LJ106=1,PP106=1),0,ABS(CB107/$C$12*($C$14-$C$15)+$C$15) *'Drive Train'!$AA$49 + CX106*(1-'Drive Train'!$AA$49))</f>
        <v>0</v>
      </c>
      <c r="CY107" s="43">
        <f>IF(AND(LK106=1,PQ106=1),0,ABS(CC107/$C$12*($C$14-$C$15)+$C$15) *'Drive Train'!$AA$49 + CY106*(1-'Drive Train'!$AA$49))</f>
        <v>0</v>
      </c>
      <c r="CZ107" s="43">
        <f>IF(AND(LL106=1,PR106=1),0,ABS(CD107/$C$12*($C$14-$C$15)+$C$15) *'Drive Train'!$AA$49 + CZ106*(1-'Drive Train'!$AA$49))</f>
        <v>0</v>
      </c>
      <c r="DA107" s="43">
        <f>IF(AND(LM106=1,PS106=1),0,ABS(CE107/$C$12*($C$14-$C$15)+$C$15) *'Drive Train'!$AA$49 + DA106*(1-'Drive Train'!$AA$49))</f>
        <v>0</v>
      </c>
      <c r="DB107" s="47">
        <f t="shared" si="524"/>
        <v>3.9600000000000026</v>
      </c>
      <c r="DC107" s="43">
        <f t="shared" si="457"/>
        <v>0</v>
      </c>
      <c r="DD107" s="43">
        <f t="shared" si="458"/>
        <v>0</v>
      </c>
      <c r="DE107" s="43">
        <f t="shared" si="459"/>
        <v>0</v>
      </c>
      <c r="DF107" s="43">
        <f t="shared" si="460"/>
        <v>0</v>
      </c>
      <c r="DG107" s="43">
        <f t="shared" si="461"/>
        <v>0</v>
      </c>
      <c r="DH107" s="43">
        <f t="shared" si="462"/>
        <v>0</v>
      </c>
      <c r="DI107" s="43">
        <f t="shared" si="463"/>
        <v>0</v>
      </c>
      <c r="DJ107" s="43">
        <f t="shared" si="464"/>
        <v>0</v>
      </c>
      <c r="DK107" s="43">
        <f t="shared" si="465"/>
        <v>0</v>
      </c>
      <c r="DL107" s="43">
        <f t="shared" si="466"/>
        <v>0</v>
      </c>
      <c r="DM107" s="43">
        <f t="shared" si="467"/>
        <v>0</v>
      </c>
      <c r="DN107" s="43">
        <f t="shared" si="468"/>
        <v>0</v>
      </c>
      <c r="DO107" s="43">
        <f t="shared" si="469"/>
        <v>0</v>
      </c>
      <c r="DP107" s="43">
        <f t="shared" si="470"/>
        <v>0</v>
      </c>
      <c r="DQ107" s="43">
        <f t="shared" si="471"/>
        <v>0</v>
      </c>
      <c r="DR107" s="43">
        <f t="shared" si="472"/>
        <v>0</v>
      </c>
      <c r="DS107" s="43">
        <f t="shared" si="473"/>
        <v>0</v>
      </c>
      <c r="DT107" s="43">
        <f t="shared" si="474"/>
        <v>0</v>
      </c>
      <c r="DU107" s="43">
        <f t="shared" si="475"/>
        <v>0</v>
      </c>
      <c r="DV107" s="43">
        <f t="shared" si="476"/>
        <v>0</v>
      </c>
      <c r="DW107" s="43">
        <f t="shared" si="477"/>
        <v>0</v>
      </c>
      <c r="DX107" s="47">
        <f t="shared" si="525"/>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0</v>
      </c>
      <c r="EF107" s="2">
        <f>IF(PF107=0,($C$23/0.4536*IF(ISNA(MR106),'Drive Train'!$F$16,'Drive Train'!$F$17)*4.448*$C$24*$C$21*Z$6)*SIGN(BR107),BR107)</f>
        <v>0</v>
      </c>
      <c r="EG107" s="2">
        <f>IF(PG107=0,($C$23/0.4536*IF(ISNA(MS106),'Drive Train'!$F$16,'Drive Train'!$F$17)*4.448*$C$24*$C$21*AA$6)*SIGN(BS107),BS107)</f>
        <v>0</v>
      </c>
      <c r="EH107" s="2">
        <f>IF(PH107=0,($C$23/0.4536*IF(ISNA(MT106),'Drive Train'!$F$16,'Drive Train'!$F$17)*4.448*$C$24*$C$21*AB$6)*SIGN(BT107),BT107)</f>
        <v>0</v>
      </c>
      <c r="EI107" s="2">
        <f>IF(PI107=0,($C$23/0.4536*IF(ISNA(MU106),'Drive Train'!$F$16,'Drive Train'!$F$17)*4.448*$C$24*$C$21*AC$6)*SIGN(BU107),BU107)</f>
        <v>0</v>
      </c>
      <c r="EJ107" s="2">
        <f>IF(PJ107=0,($C$23/0.4536*IF(ISNA(MV106),'Drive Train'!$F$16,'Drive Train'!$F$17)*4.448*$C$24*$C$21*AD$6)*SIGN(BV107),BV107)</f>
        <v>0</v>
      </c>
      <c r="EK107" s="2">
        <f>IF(PK107=0,($C$23/0.4536*IF(ISNA(MW106),'Drive Train'!$F$16,'Drive Train'!$F$17)*4.448*$C$24*$C$21*AE$6)*SIGN(BW107),BW107)</f>
        <v>0</v>
      </c>
      <c r="EL107" s="2">
        <f>IF(PL107=0,($C$23/0.4536*IF(ISNA(MX106),'Drive Train'!$F$16,'Drive Train'!$F$17)*4.448*$C$24*$C$21*AF$6)*SIGN(BX107),BX107)</f>
        <v>0</v>
      </c>
      <c r="EM107" s="2">
        <f>IF(PM107=0,($C$23/0.4536*IF(ISNA(MY106),'Drive Train'!$F$16,'Drive Train'!$F$17)*4.448*$C$24*$C$21*AG$6)*SIGN(BY107),BY107)</f>
        <v>0</v>
      </c>
      <c r="EN107" s="2">
        <f>IF(PN107=0,($C$23/0.4536*IF(ISNA(MZ106),'Drive Train'!$F$16,'Drive Train'!$F$17)*4.448*$C$24*$C$21*AH$6)*SIGN(BZ107),BZ107)</f>
        <v>0</v>
      </c>
      <c r="EO107" s="2">
        <f>IF(PO107=0,($C$23/0.4536*IF(ISNA(NA106),'Drive Train'!$F$16,'Drive Train'!$F$17)*4.448*$C$24*$C$21*AI$6)*SIGN(CA107),CA107)</f>
        <v>0</v>
      </c>
      <c r="EP107" s="2">
        <f>IF(PP107=0,($C$23/0.4536*IF(ISNA(NB106),'Drive Train'!$F$16,'Drive Train'!$F$17)*4.448*$C$24*$C$21*AJ$6)*SIGN(CB107),CB107)</f>
        <v>0</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478"/>
        <v>3.9600000000000026</v>
      </c>
      <c r="EU107" s="2">
        <f>MAX(MIN(IF(AND(OY106=1,NG107&lt;0),-1,1)*(DC107-$C$15)/($C$14-$C$15)*$C$12*$C$21-$C$33*LO107/AO$6 -  OY106*$C$33/$C$21,DY106/$C$19),MAX(EU$8:EU106)*-1)</f>
        <v>-0.84420937587075306</v>
      </c>
      <c r="EV107" s="2">
        <f>MAX(MIN(IF(AND(OZ106=1,NH107&lt;0),-1,1)*(DD107-$C$15)/($C$14-$C$15)*$C$12*$C$21-$C$33*LP107/AP$6 -  OZ106*$C$33/$C$21,DZ106/$C$19),MAX(EV$8:EV106)*-1)</f>
        <v>-0.84420937587075306</v>
      </c>
      <c r="EW107" s="2">
        <f>MAX(MIN(IF(AND(PA106=1,NI107&lt;0),-1,1)*(DE107-$C$15)/($C$14-$C$15)*$C$12*$C$21-$C$33*LQ107/AQ$6 -  PA106*$C$33/$C$21,EA106/$C$19),MAX(EW$8:EW106)*-1)</f>
        <v>-0.84420937587075306</v>
      </c>
      <c r="EX107" s="2">
        <f>MAX(MIN(IF(AND(PB106=1,NJ107&lt;0),-1,1)*(DF107-$C$15)/($C$14-$C$15)*$C$12*$C$21-$C$33*LR107/AR$6 -  PB106*$C$33/$C$21,EB106/$C$19),MAX(EX$8:EX106)*-1)</f>
        <v>-0.84420937587075306</v>
      </c>
      <c r="EY107" s="2">
        <f>MAX(MIN(IF(AND(PC106=1,NK107&lt;0),-1,1)*(DG107-$C$15)/($C$14-$C$15)*$C$12*$C$21-$C$33*LS107/AS$6 -  PC106*$C$33/$C$21,EC106/$C$19),MAX(EY$8:EY106)*-1)</f>
        <v>-0.84420937587075306</v>
      </c>
      <c r="EZ107" s="2">
        <f>MAX(MIN(IF(AND(PD106=1,NL107&lt;0),-1,1)*(DH107-$C$15)/($C$14-$C$15)*$C$12*$C$21-$C$33*LT107/AT$6 -  PD106*$C$33/$C$21,ED106/$C$19),MAX(EZ$8:EZ106)*-1)</f>
        <v>-0.84420937587075306</v>
      </c>
      <c r="FA107" s="2">
        <f>MAX(MIN(IF(AND(PE106=1,NM107&lt;0),-1,1)*(DI107-$C$15)/($C$14-$C$15)*$C$12*$C$21-$C$33*LU107/AU$6 -  PE106*$C$33/$C$21,EE106/$C$19),MAX(FA$8:FA106)*-1)</f>
        <v>-0.84420937587075306</v>
      </c>
      <c r="FB107" s="2">
        <f>MAX(MIN(IF(AND(PF106=1,NN107&lt;0),-1,1)*(DJ107-$C$15)/($C$14-$C$15)*$C$12*$C$21-$C$33*LV107/AV$6 -  PF106*$C$33/$C$21,EF106/$C$19),MAX(FB$8:FB106)*-1)</f>
        <v>-0.84420937587075306</v>
      </c>
      <c r="FC107" s="2">
        <f>MAX(MIN(IF(AND(PG106=1,NO107&lt;0),-1,1)*(DK107-$C$15)/($C$14-$C$15)*$C$12*$C$21-$C$33*LW107/AW$6 -  PG106*$C$33/$C$21,EG106/$C$19),MAX(FC$8:FC106)*-1)</f>
        <v>-0.82444281081081083</v>
      </c>
      <c r="FD107" s="2">
        <f>MAX(MIN(IF(AND(PH106=1,NP107&lt;0),-1,1)*(DL107-$C$15)/($C$14-$C$15)*$C$12*$C$21-$C$33*LX107/AX$6 -  PH106*$C$33/$C$21,EH106/$C$19),MAX(FD$8:FD106)*-1)</f>
        <v>-0.74400936585365862</v>
      </c>
      <c r="FE107" s="2">
        <f>MAX(MIN(IF(AND(PI106=1,NQ107&lt;0),-1,1)*(DM107-$C$15)/($C$14-$C$15)*$C$12*$C$21-$C$33*LY107/AY$6 -  PI106*$C$33/$C$21,EI106/$C$19),MAX(FE$8:FE106)*-1)</f>
        <v>-0.6778751999999999</v>
      </c>
      <c r="FF107" s="2">
        <f>MAX(MIN(IF(AND(PJ106=1,NR107&lt;0),-1,1)*(DN107-$C$15)/($C$14-$C$15)*$C$12*$C$21-$C$33*LZ107/AZ$6 -  PJ106*$C$33/$C$21,EJ106/$C$19),MAX(FF$8:FF106)*-1)</f>
        <v>-0.36771041517476449</v>
      </c>
      <c r="FG107" s="2">
        <f>MAX(MIN(IF(AND(PK106=1,NS107&lt;0),-1,1)*(DO107-$C$15)/($C$14-$C$15)*$C$12*$C$21-$C$33*MA107/BA$6 -  PK106*$C$33/$C$21,EK106/$C$19),MAX(FG$8:FG106)*-1)</f>
        <v>-0.4460383340531891</v>
      </c>
      <c r="FH107" s="2">
        <f>MAX(MIN(IF(AND(PL106=1,NT107&lt;0),-1,1)*(DP107-$C$15)/($C$14-$C$15)*$C$12*$C$21-$C$33*MB107/BB$6 -  PL106*$C$33/$C$21,EL106/$C$19),MAX(FH$8:FH106)*-1)</f>
        <v>-0.52436625293161376</v>
      </c>
      <c r="FI107" s="2">
        <f>MAX(MIN(IF(AND(PM106=1,NU107&lt;0),-1,1)*(DQ107-$C$15)/($C$14-$C$15)*$C$12*$C$21-$C$33*MC107/BC$6 -  PM106*$C$33/$C$21,EM106/$C$19),MAX(FI$8:FI106)*-1)</f>
        <v>-0.60269417181003837</v>
      </c>
      <c r="FJ107" s="2">
        <f>MAX(MIN(IF(AND(PN106=1,NV107&lt;0),-1,1)*(DR107-$C$15)/($C$14-$C$15)*$C$12*$C$21-$C$33*MD107/BD$6 -  PN106*$C$33/$C$21,EN106/$C$19),MAX(FJ$8:FJ106)*-1)</f>
        <v>-0.68102209068846309</v>
      </c>
      <c r="FK107" s="2">
        <f>MAX(MIN(IF(AND(PO106=1,NW107&lt;0),-1,1)*(DS107-$C$15)/($C$14-$C$15)*$C$12*$C$21-$C$33*ME107/BE$6 -  PO106*$C$33/$C$21,EO106/$C$19),MAX(FK$8:FK106)*-1)</f>
        <v>-0.7593500095668877</v>
      </c>
      <c r="FL107" s="2">
        <f>MAX(MIN(IF(AND(PP106=1,NX107&lt;0),-1,1)*(DT107-$C$15)/($C$14-$C$15)*$C$12*$C$21-$C$33*MF107/BF$6 -  PP106*$C$33/$C$21,EP106/$C$19),MAX(FL$8:FL106)*-1)</f>
        <v>-0.8376779284453123</v>
      </c>
      <c r="FM107" s="2">
        <f>MAX(MIN(IF(AND(PQ106=1,NY107&lt;0),-1,1)*(DU107-$C$15)/($C$14-$C$15)*$C$12*$C$21-$C$33*MG107/BG$6 -  PQ106*$C$33/$C$21,EQ106/$C$19),MAX(FM$8:FM106)*-1)</f>
        <v>-0.84420937587075306</v>
      </c>
      <c r="FN107" s="2">
        <f>MAX(MIN(IF(AND(PR106=1,NZ107&lt;0),-1,1)*(DV107-$C$15)/($C$14-$C$15)*$C$12*$C$21-$C$33*MH107/BH$6 -  PR106*$C$33/$C$21,ER106/$C$19),MAX(FN$8:FN106)*-1)</f>
        <v>-0.84420937587075306</v>
      </c>
      <c r="FO107" s="2">
        <f>MAX(MIN(IF(AND(PS106=1,OA107&lt;0),-1,1)*(DW107-$C$15)/($C$14-$C$15)*$C$12*$C$21-$C$33*MI107/BI$6 -  PS106*$C$33/$C$21,ES106/$C$19),MAX(FO$8:FO106)*-1)</f>
        <v>-0.84420937587075306</v>
      </c>
      <c r="FP107" s="47">
        <f t="shared" si="526"/>
        <v>3.9600000000000026</v>
      </c>
      <c r="FQ107" s="43">
        <f t="shared" si="527"/>
        <v>0</v>
      </c>
      <c r="FR107" s="43">
        <f t="shared" si="528"/>
        <v>0</v>
      </c>
      <c r="FS107" s="43">
        <f t="shared" si="529"/>
        <v>0</v>
      </c>
      <c r="FT107" s="43">
        <f t="shared" si="530"/>
        <v>0</v>
      </c>
      <c r="FU107" s="43">
        <f t="shared" si="531"/>
        <v>0</v>
      </c>
      <c r="FV107" s="43">
        <f t="shared" si="532"/>
        <v>0</v>
      </c>
      <c r="FW107" s="43">
        <f t="shared" si="533"/>
        <v>0</v>
      </c>
      <c r="FX107" s="43">
        <f t="shared" si="534"/>
        <v>0</v>
      </c>
      <c r="FY107" s="43">
        <f t="shared" si="535"/>
        <v>0</v>
      </c>
      <c r="FZ107" s="43">
        <f t="shared" si="536"/>
        <v>0</v>
      </c>
      <c r="GA107" s="43">
        <f t="shared" si="537"/>
        <v>0</v>
      </c>
      <c r="GB107" s="43">
        <f t="shared" si="538"/>
        <v>0</v>
      </c>
      <c r="GC107" s="43">
        <f t="shared" si="539"/>
        <v>0</v>
      </c>
      <c r="GD107" s="43">
        <f t="shared" si="540"/>
        <v>0</v>
      </c>
      <c r="GE107" s="43">
        <f t="shared" si="541"/>
        <v>0</v>
      </c>
      <c r="GF107" s="43">
        <f t="shared" si="542"/>
        <v>0</v>
      </c>
      <c r="GG107" s="43">
        <f t="shared" si="543"/>
        <v>0</v>
      </c>
      <c r="GH107" s="43">
        <f t="shared" si="544"/>
        <v>0</v>
      </c>
      <c r="GI107" s="43">
        <f t="shared" si="545"/>
        <v>0</v>
      </c>
      <c r="GJ107" s="43">
        <f t="shared" si="546"/>
        <v>0</v>
      </c>
      <c r="GK107" s="43">
        <f t="shared" si="547"/>
        <v>0</v>
      </c>
      <c r="GL107" s="47">
        <f t="shared" si="548"/>
        <v>3.9600000000000026</v>
      </c>
      <c r="GM107" s="43">
        <f t="shared" si="479"/>
        <v>0</v>
      </c>
      <c r="GN107" s="43">
        <f t="shared" si="480"/>
        <v>0</v>
      </c>
      <c r="GO107" s="43">
        <f t="shared" si="481"/>
        <v>0</v>
      </c>
      <c r="GP107" s="43">
        <f t="shared" si="482"/>
        <v>0</v>
      </c>
      <c r="GQ107" s="43">
        <f t="shared" si="483"/>
        <v>0</v>
      </c>
      <c r="GR107" s="43">
        <f t="shared" si="484"/>
        <v>0</v>
      </c>
      <c r="GS107" s="43">
        <f t="shared" si="485"/>
        <v>0</v>
      </c>
      <c r="GT107" s="43">
        <f t="shared" si="486"/>
        <v>0</v>
      </c>
      <c r="GU107" s="43">
        <f t="shared" si="487"/>
        <v>0</v>
      </c>
      <c r="GV107" s="43">
        <f t="shared" si="488"/>
        <v>0</v>
      </c>
      <c r="GW107" s="43">
        <f t="shared" si="489"/>
        <v>0</v>
      </c>
      <c r="GX107" s="43">
        <f t="shared" si="490"/>
        <v>0</v>
      </c>
      <c r="GY107" s="43">
        <f t="shared" si="491"/>
        <v>0</v>
      </c>
      <c r="GZ107" s="43">
        <f t="shared" si="492"/>
        <v>0</v>
      </c>
      <c r="HA107" s="43">
        <f t="shared" si="493"/>
        <v>0</v>
      </c>
      <c r="HB107" s="43">
        <f t="shared" si="494"/>
        <v>0</v>
      </c>
      <c r="HC107" s="43">
        <f t="shared" si="495"/>
        <v>0</v>
      </c>
      <c r="HD107" s="43">
        <f t="shared" si="496"/>
        <v>0</v>
      </c>
      <c r="HE107" s="43">
        <f t="shared" si="497"/>
        <v>0</v>
      </c>
      <c r="HF107" s="43">
        <f t="shared" si="498"/>
        <v>0</v>
      </c>
      <c r="HG107" s="43">
        <f t="shared" si="499"/>
        <v>0</v>
      </c>
      <c r="HH107" s="47">
        <f t="shared" si="549"/>
        <v>3.9600000000000026</v>
      </c>
      <c r="HI107" s="43">
        <f t="shared" si="550"/>
        <v>0</v>
      </c>
      <c r="HJ107" s="43">
        <f t="shared" si="551"/>
        <v>0</v>
      </c>
      <c r="HK107" s="43">
        <f t="shared" si="552"/>
        <v>0</v>
      </c>
      <c r="HL107" s="43">
        <f t="shared" si="553"/>
        <v>0</v>
      </c>
      <c r="HM107" s="43">
        <f t="shared" si="554"/>
        <v>0</v>
      </c>
      <c r="HN107" s="43">
        <f t="shared" si="555"/>
        <v>0</v>
      </c>
      <c r="HO107" s="43">
        <f t="shared" si="556"/>
        <v>0</v>
      </c>
      <c r="HP107" s="43">
        <f t="shared" si="557"/>
        <v>0</v>
      </c>
      <c r="HQ107" s="43">
        <f t="shared" si="558"/>
        <v>0</v>
      </c>
      <c r="HR107" s="43">
        <f t="shared" si="559"/>
        <v>0</v>
      </c>
      <c r="HS107" s="43">
        <f t="shared" si="560"/>
        <v>0</v>
      </c>
      <c r="HT107" s="43">
        <f t="shared" si="561"/>
        <v>0</v>
      </c>
      <c r="HU107" s="43">
        <f t="shared" si="562"/>
        <v>0</v>
      </c>
      <c r="HV107" s="43">
        <f t="shared" si="563"/>
        <v>0</v>
      </c>
      <c r="HW107" s="43">
        <f t="shared" si="564"/>
        <v>0</v>
      </c>
      <c r="HX107" s="43">
        <f t="shared" si="565"/>
        <v>0</v>
      </c>
      <c r="HY107" s="43">
        <f t="shared" si="566"/>
        <v>0</v>
      </c>
      <c r="HZ107" s="43">
        <f t="shared" si="567"/>
        <v>0</v>
      </c>
      <c r="IA107" s="43">
        <f t="shared" si="568"/>
        <v>0</v>
      </c>
      <c r="IB107" s="43">
        <f t="shared" si="569"/>
        <v>0</v>
      </c>
      <c r="IC107" s="43">
        <f t="shared" si="570"/>
        <v>0</v>
      </c>
      <c r="ID107" s="47">
        <f t="shared" si="571"/>
        <v>3.9600000000000026</v>
      </c>
      <c r="IE107" s="43">
        <f t="shared" si="572"/>
        <v>0</v>
      </c>
      <c r="IF107" s="43">
        <f t="shared" si="573"/>
        <v>0</v>
      </c>
      <c r="IG107" s="43">
        <f t="shared" si="574"/>
        <v>0</v>
      </c>
      <c r="IH107" s="43">
        <f t="shared" si="575"/>
        <v>0</v>
      </c>
      <c r="II107" s="43">
        <f t="shared" si="576"/>
        <v>0</v>
      </c>
      <c r="IJ107" s="43">
        <f t="shared" si="577"/>
        <v>0</v>
      </c>
      <c r="IK107" s="43">
        <f t="shared" si="578"/>
        <v>0</v>
      </c>
      <c r="IL107" s="43">
        <f t="shared" si="579"/>
        <v>0</v>
      </c>
      <c r="IM107" s="43">
        <f t="shared" si="580"/>
        <v>0</v>
      </c>
      <c r="IN107" s="43">
        <f t="shared" si="581"/>
        <v>0</v>
      </c>
      <c r="IO107" s="43">
        <f t="shared" si="582"/>
        <v>0</v>
      </c>
      <c r="IP107" s="43">
        <f t="shared" si="583"/>
        <v>0</v>
      </c>
      <c r="IQ107" s="43">
        <f t="shared" si="584"/>
        <v>0</v>
      </c>
      <c r="IR107" s="43">
        <f t="shared" si="585"/>
        <v>0</v>
      </c>
      <c r="IS107" s="43">
        <f t="shared" si="586"/>
        <v>0</v>
      </c>
      <c r="IT107" s="43">
        <f t="shared" si="587"/>
        <v>0</v>
      </c>
      <c r="IU107" s="43">
        <f t="shared" si="588"/>
        <v>0</v>
      </c>
      <c r="IV107" s="43">
        <f t="shared" si="589"/>
        <v>0</v>
      </c>
      <c r="IW107" s="43">
        <f t="shared" si="590"/>
        <v>0</v>
      </c>
      <c r="IX107" s="43">
        <f t="shared" si="591"/>
        <v>0</v>
      </c>
      <c r="IY107" s="43">
        <f t="shared" si="592"/>
        <v>0</v>
      </c>
      <c r="IZ107" s="47">
        <f t="shared" si="593"/>
        <v>3.9600000000000026</v>
      </c>
      <c r="JA107" s="43" t="e">
        <f t="shared" si="690"/>
        <v>#N/A</v>
      </c>
      <c r="JB107" s="43" t="e">
        <f t="shared" si="691"/>
        <v>#N/A</v>
      </c>
      <c r="JC107" s="43" t="e">
        <f t="shared" si="692"/>
        <v>#N/A</v>
      </c>
      <c r="JD107" s="43" t="e">
        <f t="shared" si="693"/>
        <v>#N/A</v>
      </c>
      <c r="JE107" s="43" t="e">
        <f t="shared" si="694"/>
        <v>#N/A</v>
      </c>
      <c r="JF107" s="43" t="e">
        <f t="shared" si="695"/>
        <v>#N/A</v>
      </c>
      <c r="JG107" s="43" t="e">
        <f t="shared" si="696"/>
        <v>#N/A</v>
      </c>
      <c r="JH107" s="43" t="e">
        <f t="shared" si="697"/>
        <v>#N/A</v>
      </c>
      <c r="JI107" s="43" t="e">
        <f t="shared" si="698"/>
        <v>#N/A</v>
      </c>
      <c r="JJ107" s="43" t="e">
        <f t="shared" si="699"/>
        <v>#N/A</v>
      </c>
      <c r="JK107" s="43" t="e">
        <f t="shared" si="700"/>
        <v>#N/A</v>
      </c>
      <c r="JL107" s="43" t="e">
        <f t="shared" si="701"/>
        <v>#N/A</v>
      </c>
      <c r="JM107" s="43" t="e">
        <f t="shared" si="702"/>
        <v>#N/A</v>
      </c>
      <c r="JN107" s="43" t="e">
        <f t="shared" si="703"/>
        <v>#N/A</v>
      </c>
      <c r="JO107" s="43" t="e">
        <f t="shared" si="704"/>
        <v>#N/A</v>
      </c>
      <c r="JP107" s="43" t="e">
        <f t="shared" si="705"/>
        <v>#N/A</v>
      </c>
      <c r="JQ107" s="43" t="e">
        <f t="shared" si="706"/>
        <v>#N/A</v>
      </c>
      <c r="JR107" s="43" t="e">
        <f t="shared" si="707"/>
        <v>#N/A</v>
      </c>
      <c r="JS107" s="43" t="e">
        <f t="shared" si="708"/>
        <v>#N/A</v>
      </c>
      <c r="JT107" s="43" t="e">
        <f t="shared" si="709"/>
        <v>#N/A</v>
      </c>
      <c r="JU107" s="43" t="e">
        <f t="shared" si="710"/>
        <v>#N/A</v>
      </c>
      <c r="JV107" s="47">
        <f t="shared" si="594"/>
        <v>3.9600000000000026</v>
      </c>
      <c r="JW107" s="36">
        <f t="shared" si="595"/>
        <v>0</v>
      </c>
      <c r="JX107" s="36">
        <f t="shared" si="596"/>
        <v>0</v>
      </c>
      <c r="JY107" s="36">
        <f t="shared" si="597"/>
        <v>0</v>
      </c>
      <c r="JZ107" s="36">
        <f t="shared" si="598"/>
        <v>0</v>
      </c>
      <c r="KA107" s="36">
        <f t="shared" si="599"/>
        <v>0</v>
      </c>
      <c r="KB107" s="36">
        <f t="shared" si="600"/>
        <v>0</v>
      </c>
      <c r="KC107" s="36">
        <f t="shared" si="601"/>
        <v>0</v>
      </c>
      <c r="KD107" s="36">
        <f t="shared" si="602"/>
        <v>0</v>
      </c>
      <c r="KE107" s="36">
        <f t="shared" si="603"/>
        <v>0</v>
      </c>
      <c r="KF107" s="36">
        <f t="shared" si="604"/>
        <v>0</v>
      </c>
      <c r="KG107" s="36">
        <f t="shared" si="605"/>
        <v>0</v>
      </c>
      <c r="KH107" s="36">
        <f t="shared" si="606"/>
        <v>0</v>
      </c>
      <c r="KI107" s="36">
        <f t="shared" si="607"/>
        <v>0</v>
      </c>
      <c r="KJ107" s="36">
        <f t="shared" si="608"/>
        <v>0</v>
      </c>
      <c r="KK107" s="36">
        <f t="shared" si="609"/>
        <v>0</v>
      </c>
      <c r="KL107" s="36">
        <f t="shared" si="610"/>
        <v>0</v>
      </c>
      <c r="KM107" s="36">
        <f t="shared" si="611"/>
        <v>0</v>
      </c>
      <c r="KN107" s="36">
        <f t="shared" si="612"/>
        <v>0</v>
      </c>
      <c r="KO107" s="36">
        <f t="shared" si="613"/>
        <v>0</v>
      </c>
      <c r="KP107" s="36">
        <f t="shared" si="614"/>
        <v>0</v>
      </c>
      <c r="KQ107" s="36">
        <f t="shared" si="615"/>
        <v>0</v>
      </c>
      <c r="KR107" s="47">
        <f t="shared" si="616"/>
        <v>3.9600000000000026</v>
      </c>
      <c r="KS107" s="1">
        <f t="shared" si="617"/>
        <v>1</v>
      </c>
      <c r="KT107" s="1">
        <f t="shared" si="618"/>
        <v>1</v>
      </c>
      <c r="KU107" s="1">
        <f t="shared" si="619"/>
        <v>1</v>
      </c>
      <c r="KV107" s="1">
        <f t="shared" si="620"/>
        <v>1</v>
      </c>
      <c r="KW107" s="1">
        <f t="shared" si="621"/>
        <v>1</v>
      </c>
      <c r="KX107" s="1">
        <f t="shared" si="622"/>
        <v>1</v>
      </c>
      <c r="KY107" s="1">
        <f t="shared" si="623"/>
        <v>1</v>
      </c>
      <c r="KZ107" s="1">
        <f t="shared" si="624"/>
        <v>1</v>
      </c>
      <c r="LA107" s="1">
        <f t="shared" si="625"/>
        <v>1</v>
      </c>
      <c r="LB107" s="1">
        <f t="shared" si="626"/>
        <v>1</v>
      </c>
      <c r="LC107" s="1">
        <f t="shared" si="627"/>
        <v>1</v>
      </c>
      <c r="LD107" s="1">
        <f t="shared" si="628"/>
        <v>1</v>
      </c>
      <c r="LE107" s="1">
        <f t="shared" si="629"/>
        <v>1</v>
      </c>
      <c r="LF107" s="1">
        <f t="shared" si="630"/>
        <v>1</v>
      </c>
      <c r="LG107" s="1">
        <f t="shared" si="631"/>
        <v>1</v>
      </c>
      <c r="LH107" s="1">
        <f t="shared" si="632"/>
        <v>1</v>
      </c>
      <c r="LI107" s="1">
        <f t="shared" si="633"/>
        <v>1</v>
      </c>
      <c r="LJ107" s="1">
        <f t="shared" si="634"/>
        <v>1</v>
      </c>
      <c r="LK107" s="1">
        <f t="shared" si="635"/>
        <v>1</v>
      </c>
      <c r="LL107" s="1">
        <f t="shared" si="636"/>
        <v>1</v>
      </c>
      <c r="LM107" s="1">
        <f t="shared" si="637"/>
        <v>1</v>
      </c>
      <c r="LN107" s="47">
        <f t="shared" si="638"/>
        <v>3.9600000000000026</v>
      </c>
      <c r="LO107" s="43">
        <f t="shared" si="639"/>
        <v>0</v>
      </c>
      <c r="LP107" s="43">
        <f t="shared" si="640"/>
        <v>0</v>
      </c>
      <c r="LQ107" s="43">
        <f t="shared" si="641"/>
        <v>0</v>
      </c>
      <c r="LR107" s="43">
        <f t="shared" si="642"/>
        <v>0</v>
      </c>
      <c r="LS107" s="43">
        <f t="shared" si="643"/>
        <v>0</v>
      </c>
      <c r="LT107" s="43">
        <f t="shared" si="644"/>
        <v>0</v>
      </c>
      <c r="LU107" s="43">
        <f t="shared" si="645"/>
        <v>0</v>
      </c>
      <c r="LV107" s="43">
        <f t="shared" si="646"/>
        <v>0</v>
      </c>
      <c r="LW107" s="43">
        <f t="shared" si="647"/>
        <v>0</v>
      </c>
      <c r="LX107" s="43">
        <f t="shared" si="648"/>
        <v>0</v>
      </c>
      <c r="LY107" s="43">
        <f t="shared" si="649"/>
        <v>0</v>
      </c>
      <c r="LZ107" s="43">
        <f t="shared" si="650"/>
        <v>0</v>
      </c>
      <c r="MA107" s="43">
        <f t="shared" si="651"/>
        <v>0</v>
      </c>
      <c r="MB107" s="43">
        <f t="shared" si="652"/>
        <v>0</v>
      </c>
      <c r="MC107" s="43">
        <f t="shared" si="653"/>
        <v>0</v>
      </c>
      <c r="MD107" s="43">
        <f t="shared" si="654"/>
        <v>0</v>
      </c>
      <c r="ME107" s="43">
        <f t="shared" si="655"/>
        <v>0</v>
      </c>
      <c r="MF107" s="43">
        <f t="shared" si="656"/>
        <v>0</v>
      </c>
      <c r="MG107" s="43">
        <f t="shared" si="657"/>
        <v>0</v>
      </c>
      <c r="MH107" s="43">
        <f t="shared" si="658"/>
        <v>0</v>
      </c>
      <c r="MI107" s="43">
        <f t="shared" si="659"/>
        <v>0</v>
      </c>
      <c r="MJ107" s="47">
        <f t="shared" si="660"/>
        <v>3.9600000000000026</v>
      </c>
      <c r="MK107" s="43" t="e">
        <f t="shared" si="500"/>
        <v>#N/A</v>
      </c>
      <c r="ML107" s="43" t="e">
        <f t="shared" si="711"/>
        <v>#N/A</v>
      </c>
      <c r="MM107" s="43" t="e">
        <f t="shared" si="712"/>
        <v>#N/A</v>
      </c>
      <c r="MN107" s="43" t="e">
        <f t="shared" si="713"/>
        <v>#N/A</v>
      </c>
      <c r="MO107" s="43" t="e">
        <f t="shared" si="714"/>
        <v>#N/A</v>
      </c>
      <c r="MP107" s="43" t="e">
        <f t="shared" si="715"/>
        <v>#N/A</v>
      </c>
      <c r="MQ107" s="43" t="e">
        <f t="shared" si="716"/>
        <v>#N/A</v>
      </c>
      <c r="MR107" s="43" t="e">
        <f t="shared" si="717"/>
        <v>#N/A</v>
      </c>
      <c r="MS107" s="43" t="e">
        <f t="shared" si="718"/>
        <v>#N/A</v>
      </c>
      <c r="MT107" s="43" t="e">
        <f t="shared" si="719"/>
        <v>#N/A</v>
      </c>
      <c r="MU107" s="43" t="e">
        <f t="shared" si="720"/>
        <v>#N/A</v>
      </c>
      <c r="MV107" s="43" t="e">
        <f t="shared" si="721"/>
        <v>#N/A</v>
      </c>
      <c r="MW107" s="43" t="e">
        <f t="shared" si="722"/>
        <v>#N/A</v>
      </c>
      <c r="MX107" s="43" t="e">
        <f t="shared" si="723"/>
        <v>#N/A</v>
      </c>
      <c r="MY107" s="43" t="e">
        <f t="shared" si="724"/>
        <v>#N/A</v>
      </c>
      <c r="MZ107" s="43" t="e">
        <f t="shared" si="725"/>
        <v>#N/A</v>
      </c>
      <c r="NA107" s="43" t="e">
        <f t="shared" si="726"/>
        <v>#N/A</v>
      </c>
      <c r="NB107" s="43" t="e">
        <f t="shared" si="727"/>
        <v>#N/A</v>
      </c>
      <c r="NC107" s="43" t="e">
        <f t="shared" si="728"/>
        <v>#N/A</v>
      </c>
      <c r="ND107" s="43" t="e">
        <f t="shared" si="729"/>
        <v>#N/A</v>
      </c>
      <c r="NE107" s="43" t="e">
        <f t="shared" si="730"/>
        <v>#N/A</v>
      </c>
      <c r="NF107" s="47">
        <f t="shared" si="661"/>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0</v>
      </c>
      <c r="NN107" s="43">
        <f>IF(PF106=0,MIN('Drive Train'!$F$35-FX106*$C$19*'Drive Train'!$F$39,NN106+$C$39)-$C$7,IF(LV106-1&lt;=0,0,IF($C$37=Motors!$C$30,MAX(MAX(NN$8:NN106)*-1,NN106-$C$39),MAX(0,MAX(NN$8:NN106)*-1,NN106-$C$39))))</f>
        <v>0</v>
      </c>
      <c r="NO107" s="43">
        <f>IF(PG106=0,MIN('Drive Train'!$F$35-FY106*$C$19*'Drive Train'!$F$39,NO106+$C$39)-$C$7,IF(LW106-1&lt;=0,0,IF($C$37=Motors!$C$30,MAX(MAX(NO$8:NO106)*-1,NO106-$C$39),MAX(0,MAX(NO$8:NO106)*-1,NO106-$C$39))))</f>
        <v>0</v>
      </c>
      <c r="NP107" s="43">
        <f>IF(PH106=0,MIN('Drive Train'!$F$35-FZ106*$C$19*'Drive Train'!$F$39,NP106+$C$39)-$C$7,IF(LX106-1&lt;=0,0,IF($C$37=Motors!$C$30,MAX(MAX(NP$8:NP106)*-1,NP106-$C$39),MAX(0,MAX(NP$8:NP106)*-1,NP106-$C$39))))</f>
        <v>0</v>
      </c>
      <c r="NQ107" s="43">
        <f>IF(PI106=0,MIN('Drive Train'!$F$35-GA106*$C$19*'Drive Train'!$F$39,NQ106+$C$39)-$C$7,IF(LY106-1&lt;=0,0,IF($C$37=Motors!$C$30,MAX(MAX(NQ$8:NQ106)*-1,NQ106-$C$39),MAX(0,MAX(NQ$8:NQ106)*-1,NQ106-$C$39))))</f>
        <v>0</v>
      </c>
      <c r="NR107" s="43">
        <f>IF(PJ106=0,MIN('Drive Train'!$F$35-GB106*$C$19*'Drive Train'!$F$39,NR106+$C$39)-$C$7,IF(LZ106-1&lt;=0,0,IF($C$37=Motors!$C$30,MAX(MAX(NR$8:NR106)*-1,NR106-$C$39),MAX(0,MAX(NR$8:NR106)*-1,NR106-$C$39))))</f>
        <v>0</v>
      </c>
      <c r="NS107" s="43">
        <f>IF(PK106=0,MIN('Drive Train'!$F$35-GC106*$C$19*'Drive Train'!$F$39,NS106+$C$39)-$C$7,IF(MA106-1&lt;=0,0,IF($C$37=Motors!$C$30,MAX(MAX(NS$8:NS106)*-1,NS106-$C$39),MAX(0,MAX(NS$8:NS106)*-1,NS106-$C$39))))</f>
        <v>0</v>
      </c>
      <c r="NT107" s="43">
        <f>IF(PL106=0,MIN('Drive Train'!$F$35-GD106*$C$19*'Drive Train'!$F$39,NT106+$C$39)-$C$7,IF(MB106-1&lt;=0,0,IF($C$37=Motors!$C$30,MAX(MAX(NT$8:NT106)*-1,NT106-$C$39),MAX(0,MAX(NT$8:NT106)*-1,NT106-$C$39))))</f>
        <v>0</v>
      </c>
      <c r="NU107" s="43">
        <f>IF(PM106=0,MIN('Drive Train'!$F$35-GE106*$C$19*'Drive Train'!$F$39,NU106+$C$39)-$C$7,IF(MC106-1&lt;=0,0,IF($C$37=Motors!$C$30,MAX(MAX(NU$8:NU106)*-1,NU106-$C$39),MAX(0,MAX(NU$8:NU106)*-1,NU106-$C$39))))</f>
        <v>0</v>
      </c>
      <c r="NV107" s="43">
        <f>IF(PN106=0,MIN('Drive Train'!$F$35-GF106*$C$19*'Drive Train'!$F$39,NV106+$C$39)-$C$7,IF(MD106-1&lt;=0,0,IF($C$37=Motors!$C$30,MAX(MAX(NV$8:NV106)*-1,NV106-$C$39),MAX(0,MAX(NV$8:NV106)*-1,NV106-$C$39))))</f>
        <v>0</v>
      </c>
      <c r="NW107" s="43">
        <f>IF(PO106=0,MIN('Drive Train'!$F$35-GG106*$C$19*'Drive Train'!$F$39,NW106+$C$39)-$C$7,IF(ME106-1&lt;=0,0,IF($C$37=Motors!$C$30,MAX(MAX(NW$8:NW106)*-1,NW106-$C$39),MAX(0,MAX(NW$8:NW106)*-1,NW106-$C$39))))</f>
        <v>0</v>
      </c>
      <c r="NX107" s="43">
        <f>IF(PP106=0,MIN('Drive Train'!$F$35-GH106*$C$19*'Drive Train'!$F$39,NX106+$C$39)-$C$7,IF(MF106-1&lt;=0,0,IF($C$37=Motors!$C$30,MAX(MAX(NX$8:NX106)*-1,NX106-$C$39),MAX(0,MAX(NX$8:NX106)*-1,NX106-$C$39))))</f>
        <v>0</v>
      </c>
      <c r="NY107" s="43">
        <f>IF(PQ106=0,MIN('Drive Train'!$F$35-GI106*$C$19*'Drive Train'!$F$39,NY106+$C$39)-$C$7,IF(MG106-1&lt;=0,0,IF($C$37=Motors!$C$30,MAX(MAX(NY$8:NY106)*-1,NY106-$C$39),MAX(0,MAX(NY$8:NY106)*-1,NY106-$C$39))))</f>
        <v>0</v>
      </c>
      <c r="NZ107" s="43">
        <f>IF(PR106=0,MIN('Drive Train'!$F$35-GJ106*$C$19*'Drive Train'!$F$39,NZ106+$C$39)-$C$7,IF(MH106-1&lt;=0,0,IF($C$37=Motors!$C$30,MAX(MAX(NZ$8:NZ106)*-1,NZ106-$C$39),MAX(0,MAX(NZ$8:NZ106)*-1,NZ106-$C$39))))</f>
        <v>0</v>
      </c>
      <c r="OA107" s="43">
        <f>IF(PS106=0,MIN('Drive Train'!$F$35-GK106*$C$19*'Drive Train'!$F$39,OA106+$C$39)-$C$7,IF(MI106-1&lt;=0,0,IF($C$37=Motors!$C$30,MAX(MAX(OA$8:OA106)*-1,OA106-$C$39),MAX(0,MAX(OA$8:OA106)*-1,OA106-$C$39))))</f>
        <v>0</v>
      </c>
      <c r="OB107" s="47">
        <f t="shared" si="662"/>
        <v>3.9600000000000026</v>
      </c>
      <c r="OC107" s="43">
        <f>'Drive Train'!$F$35-(FQ107*$C$13)*$C$19*'Drive Train'!$F$39</f>
        <v>12.4</v>
      </c>
      <c r="OD107" s="43">
        <f>'Drive Train'!$F$35-(FR107*$C$13)*$C$19*'Drive Train'!$F$39</f>
        <v>12.4</v>
      </c>
      <c r="OE107" s="43">
        <f>'Drive Train'!$F$35-(FS107*$C$13)*$C$19*'Drive Train'!$F$39</f>
        <v>12.4</v>
      </c>
      <c r="OF107" s="43">
        <f>'Drive Train'!$F$35-(FT107*$C$13)*$C$19*'Drive Train'!$F$39</f>
        <v>12.4</v>
      </c>
      <c r="OG107" s="43">
        <f>'Drive Train'!$F$35-(FU107*$C$13)*$C$19*'Drive Train'!$F$39</f>
        <v>12.4</v>
      </c>
      <c r="OH107" s="43">
        <f>'Drive Train'!$F$35-(FV107*$C$13)*$C$19*'Drive Train'!$F$39</f>
        <v>12.4</v>
      </c>
      <c r="OI107" s="43">
        <f>'Drive Train'!$F$35-(FW107*$C$13)*$C$19*'Drive Train'!$F$39</f>
        <v>12.4</v>
      </c>
      <c r="OJ107" s="43">
        <f>'Drive Train'!$F$35-(FX107*$C$13)*$C$19*'Drive Train'!$F$39</f>
        <v>12.4</v>
      </c>
      <c r="OK107" s="43">
        <f>'Drive Train'!$F$35-(FY107*$C$13)*$C$19*'Drive Train'!$F$39</f>
        <v>12.4</v>
      </c>
      <c r="OL107" s="43">
        <f>'Drive Train'!$F$35-(FZ107*$C$13)*$C$19*'Drive Train'!$F$39</f>
        <v>12.4</v>
      </c>
      <c r="OM107" s="43">
        <f>'Drive Train'!$F$35-(GA107*$C$13)*$C$19*'Drive Train'!$F$39</f>
        <v>12.4</v>
      </c>
      <c r="ON107" s="43">
        <f>'Drive Train'!$F$35-(GB107*$C$13)*$C$19*'Drive Train'!$F$39</f>
        <v>12.4</v>
      </c>
      <c r="OO107" s="43">
        <f>'Drive Train'!$F$35-(GC107*$C$13)*$C$19*'Drive Train'!$F$39</f>
        <v>12.4</v>
      </c>
      <c r="OP107" s="43">
        <f>'Drive Train'!$F$35-(GD107*$C$13)*$C$19*'Drive Train'!$F$39</f>
        <v>12.4</v>
      </c>
      <c r="OQ107" s="43">
        <f>'Drive Train'!$F$35-(GE107*$C$13)*$C$19*'Drive Train'!$F$39</f>
        <v>12.4</v>
      </c>
      <c r="OR107" s="43">
        <f>'Drive Train'!$F$35-(GF107*$C$13)*$C$19*'Drive Train'!$F$39</f>
        <v>12.4</v>
      </c>
      <c r="OS107" s="43">
        <f>'Drive Train'!$F$35-(GG107*$C$13)*$C$19*'Drive Train'!$F$39</f>
        <v>12.4</v>
      </c>
      <c r="OT107" s="43">
        <f>'Drive Train'!$F$35-(GH107*$C$13)*$C$19*'Drive Train'!$F$39</f>
        <v>12.4</v>
      </c>
      <c r="OU107" s="43">
        <f>'Drive Train'!$F$35-(GI107*$C$13)*$C$19*'Drive Train'!$F$39</f>
        <v>12.4</v>
      </c>
      <c r="OV107" s="43">
        <f>'Drive Train'!$F$35-(GJ107*$C$13)*$C$19*'Drive Train'!$F$39</f>
        <v>12.4</v>
      </c>
      <c r="OW107" s="43">
        <f>'Drive Train'!$F$35-(GK107*$C$13)*$C$19*'Drive Train'!$F$39</f>
        <v>12.4</v>
      </c>
      <c r="OX107" s="47">
        <f t="shared" si="663"/>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190">
        <f t="shared" si="664"/>
        <v>3.9600000000000026</v>
      </c>
      <c r="PU107" s="43">
        <f t="shared" si="665"/>
        <v>15.29521453649356</v>
      </c>
      <c r="PV107" s="43">
        <f t="shared" si="666"/>
        <v>22.900200336135644</v>
      </c>
      <c r="PW107" s="43">
        <f t="shared" si="667"/>
        <v>19.659205245198354</v>
      </c>
      <c r="PX107" s="43">
        <f t="shared" si="668"/>
        <v>15.922362554936914</v>
      </c>
      <c r="PY107" s="43">
        <f t="shared" si="669"/>
        <v>13.997470007769731</v>
      </c>
      <c r="PZ107" s="43">
        <f t="shared" si="670"/>
        <v>12.208295022960858</v>
      </c>
      <c r="QA107" s="43">
        <f t="shared" si="671"/>
        <v>11.812774381794295</v>
      </c>
      <c r="QB107" s="43">
        <f t="shared" si="672"/>
        <v>11.153060367918922</v>
      </c>
      <c r="QC107" s="43">
        <f t="shared" si="673"/>
        <v>10.945422930559467</v>
      </c>
      <c r="QD107" s="43">
        <f t="shared" si="674"/>
        <v>10.744299234348867</v>
      </c>
      <c r="QE107" s="43">
        <f t="shared" si="675"/>
        <v>10.598935127087987</v>
      </c>
      <c r="QF107" s="43">
        <f t="shared" si="676"/>
        <v>14.547056930631658</v>
      </c>
      <c r="QG107" s="43">
        <f t="shared" si="677"/>
        <v>14.869846649016338</v>
      </c>
      <c r="QH107" s="43">
        <f t="shared" si="678"/>
        <v>15.34277343263344</v>
      </c>
      <c r="QI107" s="43">
        <f t="shared" si="679"/>
        <v>15.225720822529869</v>
      </c>
      <c r="QJ107" s="43">
        <f t="shared" si="680"/>
        <v>15.866407696386977</v>
      </c>
      <c r="QK107" s="43">
        <f t="shared" si="681"/>
        <v>16.23173898600314</v>
      </c>
      <c r="QL107" s="43">
        <f t="shared" si="682"/>
        <v>16.322777686005129</v>
      </c>
      <c r="QM107" s="43">
        <f t="shared" si="683"/>
        <v>16.11264101882972</v>
      </c>
      <c r="QN107" s="43">
        <f t="shared" si="684"/>
        <v>16.187403996628273</v>
      </c>
      <c r="QO107" s="43">
        <f t="shared" si="685"/>
        <v>16.005121974387158</v>
      </c>
      <c r="QP107" s="47">
        <f t="shared" si="686"/>
        <v>3.9600000000000026</v>
      </c>
      <c r="QQ107" s="43">
        <f t="shared" si="501"/>
        <v>0</v>
      </c>
      <c r="QR107" s="43">
        <f t="shared" si="502"/>
        <v>0</v>
      </c>
      <c r="QS107" s="43">
        <f t="shared" si="503"/>
        <v>0</v>
      </c>
      <c r="QT107" s="43">
        <f t="shared" si="504"/>
        <v>0</v>
      </c>
      <c r="QU107" s="43">
        <f t="shared" si="505"/>
        <v>0</v>
      </c>
      <c r="QV107" s="43">
        <f t="shared" si="506"/>
        <v>0</v>
      </c>
      <c r="QW107" s="43">
        <f t="shared" si="507"/>
        <v>0</v>
      </c>
      <c r="QX107" s="43">
        <f t="shared" si="508"/>
        <v>0</v>
      </c>
      <c r="QY107" s="43">
        <f t="shared" si="509"/>
        <v>0</v>
      </c>
      <c r="QZ107" s="43">
        <f t="shared" si="510"/>
        <v>0</v>
      </c>
      <c r="RA107" s="43">
        <f t="shared" si="511"/>
        <v>0</v>
      </c>
      <c r="RB107" s="43">
        <f t="shared" si="512"/>
        <v>0</v>
      </c>
      <c r="RC107" s="43">
        <f t="shared" si="513"/>
        <v>0</v>
      </c>
      <c r="RD107" s="43">
        <f t="shared" si="514"/>
        <v>0</v>
      </c>
      <c r="RE107" s="43">
        <f t="shared" si="515"/>
        <v>0</v>
      </c>
      <c r="RF107" s="43">
        <f t="shared" si="516"/>
        <v>0</v>
      </c>
      <c r="RG107" s="43">
        <f t="shared" si="517"/>
        <v>0</v>
      </c>
      <c r="RH107" s="43">
        <f t="shared" si="518"/>
        <v>0</v>
      </c>
      <c r="RI107" s="43">
        <f t="shared" si="519"/>
        <v>0</v>
      </c>
      <c r="RJ107" s="43">
        <f t="shared" si="520"/>
        <v>0</v>
      </c>
      <c r="RK107" s="43">
        <f t="shared" si="521"/>
        <v>0</v>
      </c>
      <c r="RL107" s="47">
        <f t="shared" si="687"/>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688"/>
        <v>3.9600000000000026</v>
      </c>
      <c r="SI107" s="2">
        <f>IF(AND(EU107&lt;0,KS107=0,LO107&gt;=LO$6*'Drive Train'!$AA$52,LO107&lt;=LO$6*'Drive Train'!$AA$53,OY107=1,JW107=0),$C$17,0)</f>
        <v>0</v>
      </c>
      <c r="SJ107" s="2">
        <f>IF(AND(EV107&lt;0,KT107=0,LP107&gt;=LP$6*'Drive Train'!$AA$52,LP107&lt;=LP$6*'Drive Train'!$AA$53,OZ107=1,JX107=0),$C$17,0)</f>
        <v>0</v>
      </c>
      <c r="SK107" s="2">
        <f>IF(AND(EW107&lt;0,KU107=0,LQ107&gt;=LQ$6*'Drive Train'!$AA$52,LQ107&lt;=LQ$6*'Drive Train'!$AA$53,PA107=1,JY107=0),$C$17,0)</f>
        <v>0</v>
      </c>
      <c r="SL107" s="2">
        <f>IF(AND(EX107&lt;0,KV107=0,LR107&gt;=LR$6*'Drive Train'!$AA$52,LR107&lt;=LR$6*'Drive Train'!$AA$53,PB107=1,JZ107=0),$C$17,0)</f>
        <v>0</v>
      </c>
      <c r="SM107" s="2">
        <f>IF(AND(EY107&lt;0,KW107=0,LS107&gt;=LS$6*'Drive Train'!$AA$52,LS107&lt;=LS$6*'Drive Train'!$AA$53,PC107=1,KA107=0),$C$17,0)</f>
        <v>0</v>
      </c>
      <c r="SN107" s="2">
        <f>IF(AND(EZ107&lt;0,KX107=0,LT107&gt;=LT$6*'Drive Train'!$AA$52,LT107&lt;=LT$6*'Drive Train'!$AA$53,PD107=1,KB107=0),$C$17,0)</f>
        <v>0</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v>
      </c>
      <c r="TC107" s="2">
        <f>IF(AND(FO107&lt;0,LM107=0,MI107&gt;=MI$6*'Drive Train'!$AA$52,MI107&lt;=MI$6*'Drive Train'!$AA$53,PS107=1,KQ107=0),$C$17,0)</f>
        <v>0</v>
      </c>
      <c r="TD107" s="102">
        <f t="shared" si="689"/>
        <v>3.9600000000000026</v>
      </c>
    </row>
    <row r="108" spans="2:524" x14ac:dyDescent="0.3">
      <c r="C108"/>
      <c r="R108" s="49">
        <f t="shared" si="52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47">
        <f t="shared" si="523"/>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0</v>
      </c>
      <c r="AV108" s="36">
        <f>LV108*12*60/(PI() * 'Drive Train'!$F$15)/Z$6*ABS(Z108)</f>
        <v>0</v>
      </c>
      <c r="AW108" s="36">
        <f>LW108*12*60/(PI() * 'Drive Train'!$F$15)/AA$6*ABS(AA108)</f>
        <v>0</v>
      </c>
      <c r="AX108" s="36">
        <f>LX108*12*60/(PI() * 'Drive Train'!$F$15)/AB$6*ABS(AB108)</f>
        <v>0</v>
      </c>
      <c r="AY108" s="36">
        <f>LY108*12*60/(PI() * 'Drive Train'!$F$15)/AC$6*ABS(AC108)</f>
        <v>0</v>
      </c>
      <c r="AZ108" s="36">
        <f>LZ108*12*60/(PI() * 'Drive Train'!$F$15)/AD$6*ABS(AD108)</f>
        <v>0</v>
      </c>
      <c r="BA108" s="36">
        <f>MA108*12*60/(PI() * 'Drive Train'!$F$15)/AE$6*ABS(AE108)</f>
        <v>0</v>
      </c>
      <c r="BB108" s="36">
        <f>MB108*12*60/(PI() * 'Drive Train'!$F$15)/AF$6*ABS(AF108)</f>
        <v>0</v>
      </c>
      <c r="BC108" s="36">
        <f>MC108*12*60/(PI() * 'Drive Train'!$F$15)/AG$6*ABS(AG108)</f>
        <v>0</v>
      </c>
      <c r="BD108" s="36">
        <f>MD108*12*60/(PI() * 'Drive Train'!$F$15)/AH$6*ABS(AH108)</f>
        <v>0</v>
      </c>
      <c r="BE108" s="36">
        <f>ME108*12*60/(PI() * 'Drive Train'!$F$15)/AI$6*ABS(AI108)</f>
        <v>0</v>
      </c>
      <c r="BF108" s="36">
        <f>MF108*12*60/(PI() * 'Drive Train'!$F$15)/AJ$6*ABS(AJ108)</f>
        <v>0</v>
      </c>
      <c r="BG108" s="36">
        <f>MG108*12*60/(PI() * 'Drive Train'!$F$15)/AK$6*ABS(AK108)</f>
        <v>0</v>
      </c>
      <c r="BH108" s="36">
        <f>MH108*12*60/(PI() * 'Drive Train'!$F$15)/AL$6*ABS(AL108)</f>
        <v>0</v>
      </c>
      <c r="BI108" s="36">
        <f>MI108*12*60/(PI() * 'Drive Train'!$F$15)/AM$6*ABS(AM108)</f>
        <v>0</v>
      </c>
      <c r="BJ108" s="47">
        <f t="shared" si="455"/>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v>
      </c>
      <c r="BR108" s="2">
        <f>IF(OR(KZ107=1,AND($C$37=Motors!$C$32,PF107=1)),0,IF(NN108=0,-(CN107+$C$15)/($C$14-$C$15)*$C$12,($C$11*Z108-AV108)/($C$11*Z108)*$C$12*Z108))</f>
        <v>0</v>
      </c>
      <c r="BS108" s="2">
        <f>IF(OR(LA107=1,AND($C$37=Motors!$C$32,PG107=1)),0,IF(NO108=0,-(CO107+$C$15)/($C$14-$C$15)*$C$12,($C$11*AA108-AW108)/($C$11*AA108)*$C$12*AA108))</f>
        <v>0</v>
      </c>
      <c r="BT108" s="2">
        <f>IF(OR(LB107=1,AND($C$37=Motors!$C$32,PH107=1)),0,IF(NP108=0,-(CP107+$C$15)/($C$14-$C$15)*$C$12,($C$11*AB108-AX108)/($C$11*AB108)*$C$12*AB108))</f>
        <v>0</v>
      </c>
      <c r="BU108" s="2">
        <f>IF(OR(LC107=1,AND($C$37=Motors!$C$32,PI107=1)),0,IF(NQ108=0,-(CQ107+$C$15)/($C$14-$C$15)*$C$12,($C$11*AC108-AY108)/($C$11*AC108)*$C$12*AC108))</f>
        <v>0</v>
      </c>
      <c r="BV108" s="2">
        <f>IF(OR(LD107=1,AND($C$37=Motors!$C$32,PJ107=1)),0,IF(NR108=0,-(CR107+$C$15)/($C$14-$C$15)*$C$12,($C$11*AD108-AZ108)/($C$11*AD108)*$C$12*AD108))</f>
        <v>0</v>
      </c>
      <c r="BW108" s="2">
        <f>IF(OR(LE107=1,AND($C$37=Motors!$C$32,PK107=1)),0,IF(NS108=0,-(CS107+$C$15)/($C$14-$C$15)*$C$12,($C$11*AE108-BA108)/($C$11*AE108)*$C$12*AE108))</f>
        <v>0</v>
      </c>
      <c r="BX108" s="2">
        <f>IF(OR(LF107=1,AND($C$37=Motors!$C$32,PL107=1)),0,IF(NT108=0,-(CT107+$C$15)/($C$14-$C$15)*$C$12,($C$11*AF108-BB108)/($C$11*AF108)*$C$12*AF108))</f>
        <v>0</v>
      </c>
      <c r="BY108" s="2">
        <f>IF(OR(LG107=1,AND($C$37=Motors!$C$32,PM107=1)),0,IF(NU108=0,-(CU107+$C$15)/($C$14-$C$15)*$C$12,($C$11*AG108-BC108)/($C$11*AG108)*$C$12*AG108))</f>
        <v>0</v>
      </c>
      <c r="BZ108" s="2">
        <f>IF(OR(LH107=1,AND($C$37=Motors!$C$32,PN107=1)),0,IF(NV108=0,-(CV107+$C$15)/($C$14-$C$15)*$C$12,($C$11*AH108-BD108)/($C$11*AH108)*$C$12*AH108))</f>
        <v>0</v>
      </c>
      <c r="CA108" s="2">
        <f>IF(OR(LI107=1,AND($C$37=Motors!$C$32,PO107=1)),0,IF(NW108=0,-(CW107+$C$15)/($C$14-$C$15)*$C$12,($C$11*AI108-BE108)/($C$11*AI108)*$C$12*AI108))</f>
        <v>0</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456"/>
        <v>4.0000000000000027</v>
      </c>
      <c r="CG108" s="43">
        <f>IF(AND(KS107=1,OY107=1),0,ABS(BK108/$C$12*($C$14-$C$15)+$C$15) *'Drive Train'!$AA$49 + CG107*(1-'Drive Train'!$AA$49))</f>
        <v>0</v>
      </c>
      <c r="CH108" s="43">
        <f>IF(AND(KT107=1,OZ107=1),0,ABS(BL108/$C$12*($C$14-$C$15)+$C$15) *'Drive Train'!$AA$49 + CH107*(1-'Drive Train'!$AA$49))</f>
        <v>0</v>
      </c>
      <c r="CI108" s="43">
        <f>IF(AND(KU107=1,PA107=1),0,ABS(BM108/$C$12*($C$14-$C$15)+$C$15) *'Drive Train'!$AA$49 + CI107*(1-'Drive Train'!$AA$49))</f>
        <v>0</v>
      </c>
      <c r="CJ108" s="43">
        <f>IF(AND(KV107=1,PB107=1),0,ABS(BN108/$C$12*($C$14-$C$15)+$C$15) *'Drive Train'!$AA$49 + CJ107*(1-'Drive Train'!$AA$49))</f>
        <v>0</v>
      </c>
      <c r="CK108" s="43">
        <f>IF(AND(KW107=1,PC107=1),0,ABS(BO108/$C$12*($C$14-$C$15)+$C$15) *'Drive Train'!$AA$49 + CK107*(1-'Drive Train'!$AA$49))</f>
        <v>0</v>
      </c>
      <c r="CL108" s="43">
        <f>IF(AND(KX107=1,PD107=1),0,ABS(BP108/$C$12*($C$14-$C$15)+$C$15) *'Drive Train'!$AA$49 + CL107*(1-'Drive Train'!$AA$49))</f>
        <v>0</v>
      </c>
      <c r="CM108" s="43">
        <f>IF(AND(KY107=1,PE107=1),0,ABS(BQ108/$C$12*($C$14-$C$15)+$C$15) *'Drive Train'!$AA$49 + CM107*(1-'Drive Train'!$AA$49))</f>
        <v>0</v>
      </c>
      <c r="CN108" s="43">
        <f>IF(AND(KZ107=1,PF107=1),0,ABS(BR108/$C$12*($C$14-$C$15)+$C$15) *'Drive Train'!$AA$49 + CN107*(1-'Drive Train'!$AA$49))</f>
        <v>0</v>
      </c>
      <c r="CO108" s="43">
        <f>IF(AND(LA107=1,PG107=1),0,ABS(BS108/$C$12*($C$14-$C$15)+$C$15) *'Drive Train'!$AA$49 + CO107*(1-'Drive Train'!$AA$49))</f>
        <v>0</v>
      </c>
      <c r="CP108" s="43">
        <f>IF(AND(LB107=1,PH107=1),0,ABS(BT108/$C$12*($C$14-$C$15)+$C$15) *'Drive Train'!$AA$49 + CP107*(1-'Drive Train'!$AA$49))</f>
        <v>0</v>
      </c>
      <c r="CQ108" s="43">
        <f>IF(AND(LC107=1,PI107=1),0,ABS(BU108/$C$12*($C$14-$C$15)+$C$15) *'Drive Train'!$AA$49 + CQ107*(1-'Drive Train'!$AA$49))</f>
        <v>0</v>
      </c>
      <c r="CR108" s="43">
        <f>IF(AND(LD107=1,PJ107=1),0,ABS(BV108/$C$12*($C$14-$C$15)+$C$15) *'Drive Train'!$AA$49 + CR107*(1-'Drive Train'!$AA$49))</f>
        <v>0</v>
      </c>
      <c r="CS108" s="43">
        <f>IF(AND(LE107=1,PK107=1),0,ABS(BW108/$C$12*($C$14-$C$15)+$C$15) *'Drive Train'!$AA$49 + CS107*(1-'Drive Train'!$AA$49))</f>
        <v>0</v>
      </c>
      <c r="CT108" s="43">
        <f>IF(AND(LF107=1,PL107=1),0,ABS(BX108/$C$12*($C$14-$C$15)+$C$15) *'Drive Train'!$AA$49 + CT107*(1-'Drive Train'!$AA$49))</f>
        <v>0</v>
      </c>
      <c r="CU108" s="43">
        <f>IF(AND(LG107=1,PM107=1),0,ABS(BY108/$C$12*($C$14-$C$15)+$C$15) *'Drive Train'!$AA$49 + CU107*(1-'Drive Train'!$AA$49))</f>
        <v>0</v>
      </c>
      <c r="CV108" s="43">
        <f>IF(AND(LH107=1,PN107=1),0,ABS(BZ108/$C$12*($C$14-$C$15)+$C$15) *'Drive Train'!$AA$49 + CV107*(1-'Drive Train'!$AA$49))</f>
        <v>0</v>
      </c>
      <c r="CW108" s="43">
        <f>IF(AND(LI107=1,PO107=1),0,ABS(CA108/$C$12*($C$14-$C$15)+$C$15) *'Drive Train'!$AA$49 + CW107*(1-'Drive Train'!$AA$49))</f>
        <v>0</v>
      </c>
      <c r="CX108" s="43">
        <f>IF(AND(LJ107=1,PP107=1),0,ABS(CB108/$C$12*($C$14-$C$15)+$C$15) *'Drive Train'!$AA$49 + CX107*(1-'Drive Train'!$AA$49))</f>
        <v>0</v>
      </c>
      <c r="CY108" s="43">
        <f>IF(AND(LK107=1,PQ107=1),0,ABS(CC108/$C$12*($C$14-$C$15)+$C$15) *'Drive Train'!$AA$49 + CY107*(1-'Drive Train'!$AA$49))</f>
        <v>0</v>
      </c>
      <c r="CZ108" s="43">
        <f>IF(AND(LL107=1,PR107=1),0,ABS(CD108/$C$12*($C$14-$C$15)+$C$15) *'Drive Train'!$AA$49 + CZ107*(1-'Drive Train'!$AA$49))</f>
        <v>0</v>
      </c>
      <c r="DA108" s="43">
        <f>IF(AND(LM107=1,PS107=1),0,ABS(CE108/$C$12*($C$14-$C$15)+$C$15) *'Drive Train'!$AA$49 + DA107*(1-'Drive Train'!$AA$49))</f>
        <v>0</v>
      </c>
      <c r="DB108" s="47">
        <f t="shared" si="524"/>
        <v>4.0000000000000027</v>
      </c>
      <c r="DC108" s="43">
        <f t="shared" si="457"/>
        <v>0</v>
      </c>
      <c r="DD108" s="43">
        <f t="shared" si="458"/>
        <v>0</v>
      </c>
      <c r="DE108" s="43">
        <f t="shared" si="459"/>
        <v>0</v>
      </c>
      <c r="DF108" s="43">
        <f t="shared" si="460"/>
        <v>0</v>
      </c>
      <c r="DG108" s="43">
        <f t="shared" si="461"/>
        <v>0</v>
      </c>
      <c r="DH108" s="43">
        <f t="shared" si="462"/>
        <v>0</v>
      </c>
      <c r="DI108" s="43">
        <f t="shared" si="463"/>
        <v>0</v>
      </c>
      <c r="DJ108" s="43">
        <f t="shared" si="464"/>
        <v>0</v>
      </c>
      <c r="DK108" s="43">
        <f t="shared" si="465"/>
        <v>0</v>
      </c>
      <c r="DL108" s="43">
        <f t="shared" si="466"/>
        <v>0</v>
      </c>
      <c r="DM108" s="43">
        <f t="shared" si="467"/>
        <v>0</v>
      </c>
      <c r="DN108" s="43">
        <f t="shared" si="468"/>
        <v>0</v>
      </c>
      <c r="DO108" s="43">
        <f t="shared" si="469"/>
        <v>0</v>
      </c>
      <c r="DP108" s="43">
        <f t="shared" si="470"/>
        <v>0</v>
      </c>
      <c r="DQ108" s="43">
        <f t="shared" si="471"/>
        <v>0</v>
      </c>
      <c r="DR108" s="43">
        <f t="shared" si="472"/>
        <v>0</v>
      </c>
      <c r="DS108" s="43">
        <f t="shared" si="473"/>
        <v>0</v>
      </c>
      <c r="DT108" s="43">
        <f t="shared" si="474"/>
        <v>0</v>
      </c>
      <c r="DU108" s="43">
        <f t="shared" si="475"/>
        <v>0</v>
      </c>
      <c r="DV108" s="43">
        <f t="shared" si="476"/>
        <v>0</v>
      </c>
      <c r="DW108" s="43">
        <f t="shared" si="477"/>
        <v>0</v>
      </c>
      <c r="DX108" s="47">
        <f t="shared" si="525"/>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0</v>
      </c>
      <c r="EF108" s="2">
        <f>IF(PF108=0,($C$23/0.4536*IF(ISNA(MR107),'Drive Train'!$F$16,'Drive Train'!$F$17)*4.448*$C$24*$C$21*Z$6)*SIGN(BR108),BR108)</f>
        <v>0</v>
      </c>
      <c r="EG108" s="2">
        <f>IF(PG108=0,($C$23/0.4536*IF(ISNA(MS107),'Drive Train'!$F$16,'Drive Train'!$F$17)*4.448*$C$24*$C$21*AA$6)*SIGN(BS108),BS108)</f>
        <v>0</v>
      </c>
      <c r="EH108" s="2">
        <f>IF(PH108=0,($C$23/0.4536*IF(ISNA(MT107),'Drive Train'!$F$16,'Drive Train'!$F$17)*4.448*$C$24*$C$21*AB$6)*SIGN(BT108),BT108)</f>
        <v>0</v>
      </c>
      <c r="EI108" s="2">
        <f>IF(PI108=0,($C$23/0.4536*IF(ISNA(MU107),'Drive Train'!$F$16,'Drive Train'!$F$17)*4.448*$C$24*$C$21*AC$6)*SIGN(BU108),BU108)</f>
        <v>0</v>
      </c>
      <c r="EJ108" s="2">
        <f>IF(PJ108=0,($C$23/0.4536*IF(ISNA(MV107),'Drive Train'!$F$16,'Drive Train'!$F$17)*4.448*$C$24*$C$21*AD$6)*SIGN(BV108),BV108)</f>
        <v>0</v>
      </c>
      <c r="EK108" s="2">
        <f>IF(PK108=0,($C$23/0.4536*IF(ISNA(MW107),'Drive Train'!$F$16,'Drive Train'!$F$17)*4.448*$C$24*$C$21*AE$6)*SIGN(BW108),BW108)</f>
        <v>0</v>
      </c>
      <c r="EL108" s="2">
        <f>IF(PL108=0,($C$23/0.4536*IF(ISNA(MX107),'Drive Train'!$F$16,'Drive Train'!$F$17)*4.448*$C$24*$C$21*AF$6)*SIGN(BX108),BX108)</f>
        <v>0</v>
      </c>
      <c r="EM108" s="2">
        <f>IF(PM108=0,($C$23/0.4536*IF(ISNA(MY107),'Drive Train'!$F$16,'Drive Train'!$F$17)*4.448*$C$24*$C$21*AG$6)*SIGN(BY108),BY108)</f>
        <v>0</v>
      </c>
      <c r="EN108" s="2">
        <f>IF(PN108=0,($C$23/0.4536*IF(ISNA(MZ107),'Drive Train'!$F$16,'Drive Train'!$F$17)*4.448*$C$24*$C$21*AH$6)*SIGN(BZ108),BZ108)</f>
        <v>0</v>
      </c>
      <c r="EO108" s="2">
        <f>IF(PO108=0,($C$23/0.4536*IF(ISNA(NA107),'Drive Train'!$F$16,'Drive Train'!$F$17)*4.448*$C$24*$C$21*AI$6)*SIGN(CA108),CA108)</f>
        <v>0</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478"/>
        <v>4.0000000000000027</v>
      </c>
      <c r="EU108" s="2">
        <f>MAX(MIN(IF(AND(OY107=1,NG108&lt;0),-1,1)*(DC108-$C$15)/($C$14-$C$15)*$C$12*$C$21-$C$33*LO108/AO$6 -  OY107*$C$33/$C$21,DY107/$C$19),MAX(EU$8:EU107)*-1)</f>
        <v>-0.84420937587075306</v>
      </c>
      <c r="EV108" s="2">
        <f>MAX(MIN(IF(AND(OZ107=1,NH108&lt;0),-1,1)*(DD108-$C$15)/($C$14-$C$15)*$C$12*$C$21-$C$33*LP108/AP$6 -  OZ107*$C$33/$C$21,DZ107/$C$19),MAX(EV$8:EV107)*-1)</f>
        <v>-0.84420937587075306</v>
      </c>
      <c r="EW108" s="2">
        <f>MAX(MIN(IF(AND(PA107=1,NI108&lt;0),-1,1)*(DE108-$C$15)/($C$14-$C$15)*$C$12*$C$21-$C$33*LQ108/AQ$6 -  PA107*$C$33/$C$21,EA107/$C$19),MAX(EW$8:EW107)*-1)</f>
        <v>-0.84420937587075306</v>
      </c>
      <c r="EX108" s="2">
        <f>MAX(MIN(IF(AND(PB107=1,NJ108&lt;0),-1,1)*(DF108-$C$15)/($C$14-$C$15)*$C$12*$C$21-$C$33*LR108/AR$6 -  PB107*$C$33/$C$21,EB107/$C$19),MAX(EX$8:EX107)*-1)</f>
        <v>-0.84420937587075306</v>
      </c>
      <c r="EY108" s="2">
        <f>MAX(MIN(IF(AND(PC107=1,NK108&lt;0),-1,1)*(DG108-$C$15)/($C$14-$C$15)*$C$12*$C$21-$C$33*LS108/AS$6 -  PC107*$C$33/$C$21,EC107/$C$19),MAX(EY$8:EY107)*-1)</f>
        <v>-0.84420937587075306</v>
      </c>
      <c r="EZ108" s="2">
        <f>MAX(MIN(IF(AND(PD107=1,NL108&lt;0),-1,1)*(DH108-$C$15)/($C$14-$C$15)*$C$12*$C$21-$C$33*LT108/AT$6 -  PD107*$C$33/$C$21,ED107/$C$19),MAX(EZ$8:EZ107)*-1)</f>
        <v>-0.84420937587075306</v>
      </c>
      <c r="FA108" s="2">
        <f>MAX(MIN(IF(AND(PE107=1,NM108&lt;0),-1,1)*(DI108-$C$15)/($C$14-$C$15)*$C$12*$C$21-$C$33*LU108/AU$6 -  PE107*$C$33/$C$21,EE107/$C$19),MAX(FA$8:FA107)*-1)</f>
        <v>-0.84420937587075306</v>
      </c>
      <c r="FB108" s="2">
        <f>MAX(MIN(IF(AND(PF107=1,NN108&lt;0),-1,1)*(DJ108-$C$15)/($C$14-$C$15)*$C$12*$C$21-$C$33*LV108/AV$6 -  PF107*$C$33/$C$21,EF107/$C$19),MAX(FB$8:FB107)*-1)</f>
        <v>-0.84420937587075306</v>
      </c>
      <c r="FC108" s="2">
        <f>MAX(MIN(IF(AND(PG107=1,NO108&lt;0),-1,1)*(DK108-$C$15)/($C$14-$C$15)*$C$12*$C$21-$C$33*LW108/AW$6 -  PG107*$C$33/$C$21,EG107/$C$19),MAX(FC$8:FC107)*-1)</f>
        <v>-0.82444281081081083</v>
      </c>
      <c r="FD108" s="2">
        <f>MAX(MIN(IF(AND(PH107=1,NP108&lt;0),-1,1)*(DL108-$C$15)/($C$14-$C$15)*$C$12*$C$21-$C$33*LX108/AX$6 -  PH107*$C$33/$C$21,EH107/$C$19),MAX(FD$8:FD107)*-1)</f>
        <v>-0.74400936585365862</v>
      </c>
      <c r="FE108" s="2">
        <f>MAX(MIN(IF(AND(PI107=1,NQ108&lt;0),-1,1)*(DM108-$C$15)/($C$14-$C$15)*$C$12*$C$21-$C$33*LY108/AY$6 -  PI107*$C$33/$C$21,EI107/$C$19),MAX(FE$8:FE107)*-1)</f>
        <v>-0.6778751999999999</v>
      </c>
      <c r="FF108" s="2">
        <f>MAX(MIN(IF(AND(PJ107=1,NR108&lt;0),-1,1)*(DN108-$C$15)/($C$14-$C$15)*$C$12*$C$21-$C$33*LZ108/AZ$6 -  PJ107*$C$33/$C$21,EJ107/$C$19),MAX(FF$8:FF107)*-1)</f>
        <v>-0.36771041517476449</v>
      </c>
      <c r="FG108" s="2">
        <f>MAX(MIN(IF(AND(PK107=1,NS108&lt;0),-1,1)*(DO108-$C$15)/($C$14-$C$15)*$C$12*$C$21-$C$33*MA108/BA$6 -  PK107*$C$33/$C$21,EK107/$C$19),MAX(FG$8:FG107)*-1)</f>
        <v>-0.4460383340531891</v>
      </c>
      <c r="FH108" s="2">
        <f>MAX(MIN(IF(AND(PL107=1,NT108&lt;0),-1,1)*(DP108-$C$15)/($C$14-$C$15)*$C$12*$C$21-$C$33*MB108/BB$6 -  PL107*$C$33/$C$21,EL107/$C$19),MAX(FH$8:FH107)*-1)</f>
        <v>-0.52436625293161376</v>
      </c>
      <c r="FI108" s="2">
        <f>MAX(MIN(IF(AND(PM107=1,NU108&lt;0),-1,1)*(DQ108-$C$15)/($C$14-$C$15)*$C$12*$C$21-$C$33*MC108/BC$6 -  PM107*$C$33/$C$21,EM107/$C$19),MAX(FI$8:FI107)*-1)</f>
        <v>-0.60269417181003837</v>
      </c>
      <c r="FJ108" s="2">
        <f>MAX(MIN(IF(AND(PN107=1,NV108&lt;0),-1,1)*(DR108-$C$15)/($C$14-$C$15)*$C$12*$C$21-$C$33*MD108/BD$6 -  PN107*$C$33/$C$21,EN107/$C$19),MAX(FJ$8:FJ107)*-1)</f>
        <v>-0.68102209068846309</v>
      </c>
      <c r="FK108" s="2">
        <f>MAX(MIN(IF(AND(PO107=1,NW108&lt;0),-1,1)*(DS108-$C$15)/($C$14-$C$15)*$C$12*$C$21-$C$33*ME108/BE$6 -  PO107*$C$33/$C$21,EO107/$C$19),MAX(FK$8:FK107)*-1)</f>
        <v>-0.7593500095668877</v>
      </c>
      <c r="FL108" s="2">
        <f>MAX(MIN(IF(AND(PP107=1,NX108&lt;0),-1,1)*(DT108-$C$15)/($C$14-$C$15)*$C$12*$C$21-$C$33*MF108/BF$6 -  PP107*$C$33/$C$21,EP107/$C$19),MAX(FL$8:FL107)*-1)</f>
        <v>-0.8376779284453123</v>
      </c>
      <c r="FM108" s="2">
        <f>MAX(MIN(IF(AND(PQ107=1,NY108&lt;0),-1,1)*(DU108-$C$15)/($C$14-$C$15)*$C$12*$C$21-$C$33*MG108/BG$6 -  PQ107*$C$33/$C$21,EQ107/$C$19),MAX(FM$8:FM107)*-1)</f>
        <v>-0.84420937587075306</v>
      </c>
      <c r="FN108" s="2">
        <f>MAX(MIN(IF(AND(PR107=1,NZ108&lt;0),-1,1)*(DV108-$C$15)/($C$14-$C$15)*$C$12*$C$21-$C$33*MH108/BH$6 -  PR107*$C$33/$C$21,ER107/$C$19),MAX(FN$8:FN107)*-1)</f>
        <v>-0.84420937587075306</v>
      </c>
      <c r="FO108" s="2">
        <f>MAX(MIN(IF(AND(PS107=1,OA108&lt;0),-1,1)*(DW108-$C$15)/($C$14-$C$15)*$C$12*$C$21-$C$33*MI108/BI$6 -  PS107*$C$33/$C$21,ES107/$C$19),MAX(FO$8:FO107)*-1)</f>
        <v>-0.84420937587075306</v>
      </c>
      <c r="FP108" s="47">
        <f t="shared" si="526"/>
        <v>4.0000000000000027</v>
      </c>
      <c r="FQ108" s="43">
        <f t="shared" si="527"/>
        <v>0</v>
      </c>
      <c r="FR108" s="43">
        <f t="shared" si="528"/>
        <v>0</v>
      </c>
      <c r="FS108" s="43">
        <f t="shared" si="529"/>
        <v>0</v>
      </c>
      <c r="FT108" s="43">
        <f t="shared" si="530"/>
        <v>0</v>
      </c>
      <c r="FU108" s="43">
        <f t="shared" si="531"/>
        <v>0</v>
      </c>
      <c r="FV108" s="43">
        <f t="shared" si="532"/>
        <v>0</v>
      </c>
      <c r="FW108" s="43">
        <f t="shared" si="533"/>
        <v>0</v>
      </c>
      <c r="FX108" s="43">
        <f t="shared" si="534"/>
        <v>0</v>
      </c>
      <c r="FY108" s="43">
        <f t="shared" si="535"/>
        <v>0</v>
      </c>
      <c r="FZ108" s="43">
        <f t="shared" si="536"/>
        <v>0</v>
      </c>
      <c r="GA108" s="43">
        <f t="shared" si="537"/>
        <v>0</v>
      </c>
      <c r="GB108" s="43">
        <f t="shared" si="538"/>
        <v>0</v>
      </c>
      <c r="GC108" s="43">
        <f t="shared" si="539"/>
        <v>0</v>
      </c>
      <c r="GD108" s="43">
        <f t="shared" si="540"/>
        <v>0</v>
      </c>
      <c r="GE108" s="43">
        <f t="shared" si="541"/>
        <v>0</v>
      </c>
      <c r="GF108" s="43">
        <f t="shared" si="542"/>
        <v>0</v>
      </c>
      <c r="GG108" s="43">
        <f t="shared" si="543"/>
        <v>0</v>
      </c>
      <c r="GH108" s="43">
        <f t="shared" si="544"/>
        <v>0</v>
      </c>
      <c r="GI108" s="43">
        <f t="shared" si="545"/>
        <v>0</v>
      </c>
      <c r="GJ108" s="43">
        <f t="shared" si="546"/>
        <v>0</v>
      </c>
      <c r="GK108" s="43">
        <f t="shared" si="547"/>
        <v>0</v>
      </c>
      <c r="GL108" s="47">
        <f t="shared" si="548"/>
        <v>4.0000000000000027</v>
      </c>
      <c r="GM108" s="43">
        <f t="shared" si="479"/>
        <v>0</v>
      </c>
      <c r="GN108" s="43">
        <f t="shared" si="480"/>
        <v>0</v>
      </c>
      <c r="GO108" s="43">
        <f t="shared" si="481"/>
        <v>0</v>
      </c>
      <c r="GP108" s="43">
        <f t="shared" si="482"/>
        <v>0</v>
      </c>
      <c r="GQ108" s="43">
        <f t="shared" si="483"/>
        <v>0</v>
      </c>
      <c r="GR108" s="43">
        <f t="shared" si="484"/>
        <v>0</v>
      </c>
      <c r="GS108" s="43">
        <f t="shared" si="485"/>
        <v>0</v>
      </c>
      <c r="GT108" s="43">
        <f t="shared" si="486"/>
        <v>0</v>
      </c>
      <c r="GU108" s="43">
        <f t="shared" si="487"/>
        <v>0</v>
      </c>
      <c r="GV108" s="43">
        <f t="shared" si="488"/>
        <v>0</v>
      </c>
      <c r="GW108" s="43">
        <f t="shared" si="489"/>
        <v>0</v>
      </c>
      <c r="GX108" s="43">
        <f t="shared" si="490"/>
        <v>0</v>
      </c>
      <c r="GY108" s="43">
        <f t="shared" si="491"/>
        <v>0</v>
      </c>
      <c r="GZ108" s="43">
        <f t="shared" si="492"/>
        <v>0</v>
      </c>
      <c r="HA108" s="43">
        <f t="shared" si="493"/>
        <v>0</v>
      </c>
      <c r="HB108" s="43">
        <f t="shared" si="494"/>
        <v>0</v>
      </c>
      <c r="HC108" s="43">
        <f t="shared" si="495"/>
        <v>0</v>
      </c>
      <c r="HD108" s="43">
        <f t="shared" si="496"/>
        <v>0</v>
      </c>
      <c r="HE108" s="43">
        <f t="shared" si="497"/>
        <v>0</v>
      </c>
      <c r="HF108" s="43">
        <f t="shared" si="498"/>
        <v>0</v>
      </c>
      <c r="HG108" s="43">
        <f t="shared" si="499"/>
        <v>0</v>
      </c>
      <c r="HH108" s="47">
        <f t="shared" si="549"/>
        <v>4.0000000000000027</v>
      </c>
      <c r="HI108" s="43">
        <f t="shared" si="550"/>
        <v>0</v>
      </c>
      <c r="HJ108" s="43">
        <f t="shared" si="551"/>
        <v>0</v>
      </c>
      <c r="HK108" s="43">
        <f t="shared" si="552"/>
        <v>0</v>
      </c>
      <c r="HL108" s="43">
        <f t="shared" si="553"/>
        <v>0</v>
      </c>
      <c r="HM108" s="43">
        <f t="shared" si="554"/>
        <v>0</v>
      </c>
      <c r="HN108" s="43">
        <f t="shared" si="555"/>
        <v>0</v>
      </c>
      <c r="HO108" s="43">
        <f t="shared" si="556"/>
        <v>0</v>
      </c>
      <c r="HP108" s="43">
        <f t="shared" si="557"/>
        <v>0</v>
      </c>
      <c r="HQ108" s="43">
        <f t="shared" si="558"/>
        <v>0</v>
      </c>
      <c r="HR108" s="43">
        <f t="shared" si="559"/>
        <v>0</v>
      </c>
      <c r="HS108" s="43">
        <f t="shared" si="560"/>
        <v>0</v>
      </c>
      <c r="HT108" s="43">
        <f t="shared" si="561"/>
        <v>0</v>
      </c>
      <c r="HU108" s="43">
        <f t="shared" si="562"/>
        <v>0</v>
      </c>
      <c r="HV108" s="43">
        <f t="shared" si="563"/>
        <v>0</v>
      </c>
      <c r="HW108" s="43">
        <f t="shared" si="564"/>
        <v>0</v>
      </c>
      <c r="HX108" s="43">
        <f t="shared" si="565"/>
        <v>0</v>
      </c>
      <c r="HY108" s="43">
        <f t="shared" si="566"/>
        <v>0</v>
      </c>
      <c r="HZ108" s="43">
        <f t="shared" si="567"/>
        <v>0</v>
      </c>
      <c r="IA108" s="43">
        <f t="shared" si="568"/>
        <v>0</v>
      </c>
      <c r="IB108" s="43">
        <f t="shared" si="569"/>
        <v>0</v>
      </c>
      <c r="IC108" s="43">
        <f t="shared" si="570"/>
        <v>0</v>
      </c>
      <c r="ID108" s="47">
        <f t="shared" si="571"/>
        <v>4.0000000000000027</v>
      </c>
      <c r="IE108" s="43">
        <f t="shared" si="572"/>
        <v>0</v>
      </c>
      <c r="IF108" s="43">
        <f t="shared" si="573"/>
        <v>0</v>
      </c>
      <c r="IG108" s="43">
        <f t="shared" si="574"/>
        <v>0</v>
      </c>
      <c r="IH108" s="43">
        <f t="shared" si="575"/>
        <v>0</v>
      </c>
      <c r="II108" s="43">
        <f t="shared" si="576"/>
        <v>0</v>
      </c>
      <c r="IJ108" s="43">
        <f t="shared" si="577"/>
        <v>0</v>
      </c>
      <c r="IK108" s="43">
        <f t="shared" si="578"/>
        <v>0</v>
      </c>
      <c r="IL108" s="43">
        <f t="shared" si="579"/>
        <v>0</v>
      </c>
      <c r="IM108" s="43">
        <f t="shared" si="580"/>
        <v>0</v>
      </c>
      <c r="IN108" s="43">
        <f t="shared" si="581"/>
        <v>0</v>
      </c>
      <c r="IO108" s="43">
        <f t="shared" si="582"/>
        <v>0</v>
      </c>
      <c r="IP108" s="43">
        <f t="shared" si="583"/>
        <v>0</v>
      </c>
      <c r="IQ108" s="43">
        <f t="shared" si="584"/>
        <v>0</v>
      </c>
      <c r="IR108" s="43">
        <f t="shared" si="585"/>
        <v>0</v>
      </c>
      <c r="IS108" s="43">
        <f t="shared" si="586"/>
        <v>0</v>
      </c>
      <c r="IT108" s="43">
        <f t="shared" si="587"/>
        <v>0</v>
      </c>
      <c r="IU108" s="43">
        <f t="shared" si="588"/>
        <v>0</v>
      </c>
      <c r="IV108" s="43">
        <f t="shared" si="589"/>
        <v>0</v>
      </c>
      <c r="IW108" s="43">
        <f t="shared" si="590"/>
        <v>0</v>
      </c>
      <c r="IX108" s="43">
        <f t="shared" si="591"/>
        <v>0</v>
      </c>
      <c r="IY108" s="43">
        <f t="shared" si="592"/>
        <v>0</v>
      </c>
      <c r="IZ108" s="47">
        <f t="shared" si="593"/>
        <v>4.0000000000000027</v>
      </c>
      <c r="JA108" s="43" t="e">
        <f t="shared" si="690"/>
        <v>#N/A</v>
      </c>
      <c r="JB108" s="43" t="e">
        <f t="shared" si="691"/>
        <v>#N/A</v>
      </c>
      <c r="JC108" s="43" t="e">
        <f t="shared" si="692"/>
        <v>#N/A</v>
      </c>
      <c r="JD108" s="43" t="e">
        <f t="shared" si="693"/>
        <v>#N/A</v>
      </c>
      <c r="JE108" s="43" t="e">
        <f t="shared" si="694"/>
        <v>#N/A</v>
      </c>
      <c r="JF108" s="43" t="e">
        <f t="shared" si="695"/>
        <v>#N/A</v>
      </c>
      <c r="JG108" s="43" t="e">
        <f t="shared" si="696"/>
        <v>#N/A</v>
      </c>
      <c r="JH108" s="43" t="e">
        <f t="shared" si="697"/>
        <v>#N/A</v>
      </c>
      <c r="JI108" s="43" t="e">
        <f t="shared" si="698"/>
        <v>#N/A</v>
      </c>
      <c r="JJ108" s="43" t="e">
        <f t="shared" si="699"/>
        <v>#N/A</v>
      </c>
      <c r="JK108" s="43" t="e">
        <f t="shared" si="700"/>
        <v>#N/A</v>
      </c>
      <c r="JL108" s="43" t="e">
        <f t="shared" si="701"/>
        <v>#N/A</v>
      </c>
      <c r="JM108" s="43" t="e">
        <f t="shared" si="702"/>
        <v>#N/A</v>
      </c>
      <c r="JN108" s="43" t="e">
        <f t="shared" si="703"/>
        <v>#N/A</v>
      </c>
      <c r="JO108" s="43" t="e">
        <f t="shared" si="704"/>
        <v>#N/A</v>
      </c>
      <c r="JP108" s="43" t="e">
        <f t="shared" si="705"/>
        <v>#N/A</v>
      </c>
      <c r="JQ108" s="43" t="e">
        <f t="shared" si="706"/>
        <v>#N/A</v>
      </c>
      <c r="JR108" s="43" t="e">
        <f t="shared" si="707"/>
        <v>#N/A</v>
      </c>
      <c r="JS108" s="43" t="e">
        <f t="shared" si="708"/>
        <v>#N/A</v>
      </c>
      <c r="JT108" s="43" t="e">
        <f t="shared" si="709"/>
        <v>#N/A</v>
      </c>
      <c r="JU108" s="43" t="e">
        <f t="shared" si="710"/>
        <v>#N/A</v>
      </c>
      <c r="JV108" s="47">
        <f t="shared" si="594"/>
        <v>4.0000000000000027</v>
      </c>
      <c r="JW108" s="36">
        <f t="shared" si="595"/>
        <v>0</v>
      </c>
      <c r="JX108" s="36">
        <f t="shared" si="596"/>
        <v>0</v>
      </c>
      <c r="JY108" s="36">
        <f t="shared" si="597"/>
        <v>0</v>
      </c>
      <c r="JZ108" s="36">
        <f t="shared" si="598"/>
        <v>0</v>
      </c>
      <c r="KA108" s="36">
        <f t="shared" si="599"/>
        <v>0</v>
      </c>
      <c r="KB108" s="36">
        <f t="shared" si="600"/>
        <v>0</v>
      </c>
      <c r="KC108" s="36">
        <f t="shared" si="601"/>
        <v>0</v>
      </c>
      <c r="KD108" s="36">
        <f t="shared" si="602"/>
        <v>0</v>
      </c>
      <c r="KE108" s="36">
        <f t="shared" si="603"/>
        <v>0</v>
      </c>
      <c r="KF108" s="36">
        <f t="shared" si="604"/>
        <v>0</v>
      </c>
      <c r="KG108" s="36">
        <f t="shared" si="605"/>
        <v>0</v>
      </c>
      <c r="KH108" s="36">
        <f t="shared" si="606"/>
        <v>0</v>
      </c>
      <c r="KI108" s="36">
        <f t="shared" si="607"/>
        <v>0</v>
      </c>
      <c r="KJ108" s="36">
        <f t="shared" si="608"/>
        <v>0</v>
      </c>
      <c r="KK108" s="36">
        <f t="shared" si="609"/>
        <v>0</v>
      </c>
      <c r="KL108" s="36">
        <f t="shared" si="610"/>
        <v>0</v>
      </c>
      <c r="KM108" s="36">
        <f t="shared" si="611"/>
        <v>0</v>
      </c>
      <c r="KN108" s="36">
        <f t="shared" si="612"/>
        <v>0</v>
      </c>
      <c r="KO108" s="36">
        <f t="shared" si="613"/>
        <v>0</v>
      </c>
      <c r="KP108" s="36">
        <f t="shared" si="614"/>
        <v>0</v>
      </c>
      <c r="KQ108" s="36">
        <f t="shared" si="615"/>
        <v>0</v>
      </c>
      <c r="KR108" s="47">
        <f t="shared" si="616"/>
        <v>4.0000000000000027</v>
      </c>
      <c r="KS108" s="1">
        <f t="shared" si="617"/>
        <v>1</v>
      </c>
      <c r="KT108" s="1">
        <f t="shared" si="618"/>
        <v>1</v>
      </c>
      <c r="KU108" s="1">
        <f t="shared" si="619"/>
        <v>1</v>
      </c>
      <c r="KV108" s="1">
        <f t="shared" si="620"/>
        <v>1</v>
      </c>
      <c r="KW108" s="1">
        <f t="shared" si="621"/>
        <v>1</v>
      </c>
      <c r="KX108" s="1">
        <f t="shared" si="622"/>
        <v>1</v>
      </c>
      <c r="KY108" s="1">
        <f t="shared" si="623"/>
        <v>1</v>
      </c>
      <c r="KZ108" s="1">
        <f t="shared" si="624"/>
        <v>1</v>
      </c>
      <c r="LA108" s="1">
        <f t="shared" si="625"/>
        <v>1</v>
      </c>
      <c r="LB108" s="1">
        <f t="shared" si="626"/>
        <v>1</v>
      </c>
      <c r="LC108" s="1">
        <f t="shared" si="627"/>
        <v>1</v>
      </c>
      <c r="LD108" s="1">
        <f t="shared" si="628"/>
        <v>1</v>
      </c>
      <c r="LE108" s="1">
        <f t="shared" si="629"/>
        <v>1</v>
      </c>
      <c r="LF108" s="1">
        <f t="shared" si="630"/>
        <v>1</v>
      </c>
      <c r="LG108" s="1">
        <f t="shared" si="631"/>
        <v>1</v>
      </c>
      <c r="LH108" s="1">
        <f t="shared" si="632"/>
        <v>1</v>
      </c>
      <c r="LI108" s="1">
        <f t="shared" si="633"/>
        <v>1</v>
      </c>
      <c r="LJ108" s="1">
        <f t="shared" si="634"/>
        <v>1</v>
      </c>
      <c r="LK108" s="1">
        <f t="shared" si="635"/>
        <v>1</v>
      </c>
      <c r="LL108" s="1">
        <f t="shared" si="636"/>
        <v>1</v>
      </c>
      <c r="LM108" s="1">
        <f t="shared" si="637"/>
        <v>1</v>
      </c>
      <c r="LN108" s="47">
        <f t="shared" si="638"/>
        <v>4.0000000000000027</v>
      </c>
      <c r="LO108" s="43">
        <f t="shared" si="639"/>
        <v>0</v>
      </c>
      <c r="LP108" s="43">
        <f t="shared" si="640"/>
        <v>0</v>
      </c>
      <c r="LQ108" s="43">
        <f t="shared" si="641"/>
        <v>0</v>
      </c>
      <c r="LR108" s="43">
        <f t="shared" si="642"/>
        <v>0</v>
      </c>
      <c r="LS108" s="43">
        <f t="shared" si="643"/>
        <v>0</v>
      </c>
      <c r="LT108" s="43">
        <f t="shared" si="644"/>
        <v>0</v>
      </c>
      <c r="LU108" s="43">
        <f t="shared" si="645"/>
        <v>0</v>
      </c>
      <c r="LV108" s="43">
        <f t="shared" si="646"/>
        <v>0</v>
      </c>
      <c r="LW108" s="43">
        <f t="shared" si="647"/>
        <v>0</v>
      </c>
      <c r="LX108" s="43">
        <f t="shared" si="648"/>
        <v>0</v>
      </c>
      <c r="LY108" s="43">
        <f t="shared" si="649"/>
        <v>0</v>
      </c>
      <c r="LZ108" s="43">
        <f t="shared" si="650"/>
        <v>0</v>
      </c>
      <c r="MA108" s="43">
        <f t="shared" si="651"/>
        <v>0</v>
      </c>
      <c r="MB108" s="43">
        <f t="shared" si="652"/>
        <v>0</v>
      </c>
      <c r="MC108" s="43">
        <f t="shared" si="653"/>
        <v>0</v>
      </c>
      <c r="MD108" s="43">
        <f t="shared" si="654"/>
        <v>0</v>
      </c>
      <c r="ME108" s="43">
        <f t="shared" si="655"/>
        <v>0</v>
      </c>
      <c r="MF108" s="43">
        <f t="shared" si="656"/>
        <v>0</v>
      </c>
      <c r="MG108" s="43">
        <f t="shared" si="657"/>
        <v>0</v>
      </c>
      <c r="MH108" s="43">
        <f t="shared" si="658"/>
        <v>0</v>
      </c>
      <c r="MI108" s="43">
        <f t="shared" si="659"/>
        <v>0</v>
      </c>
      <c r="MJ108" s="47">
        <f t="shared" si="660"/>
        <v>4.0000000000000027</v>
      </c>
      <c r="MK108" s="43" t="e">
        <f t="shared" si="500"/>
        <v>#N/A</v>
      </c>
      <c r="ML108" s="43" t="e">
        <f t="shared" si="711"/>
        <v>#N/A</v>
      </c>
      <c r="MM108" s="43" t="e">
        <f t="shared" si="712"/>
        <v>#N/A</v>
      </c>
      <c r="MN108" s="43" t="e">
        <f t="shared" si="713"/>
        <v>#N/A</v>
      </c>
      <c r="MO108" s="43" t="e">
        <f t="shared" si="714"/>
        <v>#N/A</v>
      </c>
      <c r="MP108" s="43" t="e">
        <f t="shared" si="715"/>
        <v>#N/A</v>
      </c>
      <c r="MQ108" s="43" t="e">
        <f t="shared" si="716"/>
        <v>#N/A</v>
      </c>
      <c r="MR108" s="43" t="e">
        <f t="shared" si="717"/>
        <v>#N/A</v>
      </c>
      <c r="MS108" s="43" t="e">
        <f t="shared" si="718"/>
        <v>#N/A</v>
      </c>
      <c r="MT108" s="43" t="e">
        <f t="shared" si="719"/>
        <v>#N/A</v>
      </c>
      <c r="MU108" s="43" t="e">
        <f t="shared" si="720"/>
        <v>#N/A</v>
      </c>
      <c r="MV108" s="43" t="e">
        <f t="shared" si="721"/>
        <v>#N/A</v>
      </c>
      <c r="MW108" s="43" t="e">
        <f t="shared" si="722"/>
        <v>#N/A</v>
      </c>
      <c r="MX108" s="43" t="e">
        <f t="shared" si="723"/>
        <v>#N/A</v>
      </c>
      <c r="MY108" s="43" t="e">
        <f t="shared" si="724"/>
        <v>#N/A</v>
      </c>
      <c r="MZ108" s="43" t="e">
        <f t="shared" si="725"/>
        <v>#N/A</v>
      </c>
      <c r="NA108" s="43" t="e">
        <f t="shared" si="726"/>
        <v>#N/A</v>
      </c>
      <c r="NB108" s="43" t="e">
        <f t="shared" si="727"/>
        <v>#N/A</v>
      </c>
      <c r="NC108" s="43" t="e">
        <f t="shared" si="728"/>
        <v>#N/A</v>
      </c>
      <c r="ND108" s="43" t="e">
        <f t="shared" si="729"/>
        <v>#N/A</v>
      </c>
      <c r="NE108" s="43" t="e">
        <f t="shared" si="730"/>
        <v>#N/A</v>
      </c>
      <c r="NF108" s="47">
        <f t="shared" si="661"/>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0</v>
      </c>
      <c r="NN108" s="43">
        <f>IF(PF107=0,MIN('Drive Train'!$F$35-FX107*$C$19*'Drive Train'!$F$39,NN107+$C$39)-$C$7,IF(LV107-1&lt;=0,0,IF($C$37=Motors!$C$30,MAX(MAX(NN$8:NN107)*-1,NN107-$C$39),MAX(0,MAX(NN$8:NN107)*-1,NN107-$C$39))))</f>
        <v>0</v>
      </c>
      <c r="NO108" s="43">
        <f>IF(PG107=0,MIN('Drive Train'!$F$35-FY107*$C$19*'Drive Train'!$F$39,NO107+$C$39)-$C$7,IF(LW107-1&lt;=0,0,IF($C$37=Motors!$C$30,MAX(MAX(NO$8:NO107)*-1,NO107-$C$39),MAX(0,MAX(NO$8:NO107)*-1,NO107-$C$39))))</f>
        <v>0</v>
      </c>
      <c r="NP108" s="43">
        <f>IF(PH107=0,MIN('Drive Train'!$F$35-FZ107*$C$19*'Drive Train'!$F$39,NP107+$C$39)-$C$7,IF(LX107-1&lt;=0,0,IF($C$37=Motors!$C$30,MAX(MAX(NP$8:NP107)*-1,NP107-$C$39),MAX(0,MAX(NP$8:NP107)*-1,NP107-$C$39))))</f>
        <v>0</v>
      </c>
      <c r="NQ108" s="43">
        <f>IF(PI107=0,MIN('Drive Train'!$F$35-GA107*$C$19*'Drive Train'!$F$39,NQ107+$C$39)-$C$7,IF(LY107-1&lt;=0,0,IF($C$37=Motors!$C$30,MAX(MAX(NQ$8:NQ107)*-1,NQ107-$C$39),MAX(0,MAX(NQ$8:NQ107)*-1,NQ107-$C$39))))</f>
        <v>0</v>
      </c>
      <c r="NR108" s="43">
        <f>IF(PJ107=0,MIN('Drive Train'!$F$35-GB107*$C$19*'Drive Train'!$F$39,NR107+$C$39)-$C$7,IF(LZ107-1&lt;=0,0,IF($C$37=Motors!$C$30,MAX(MAX(NR$8:NR107)*-1,NR107-$C$39),MAX(0,MAX(NR$8:NR107)*-1,NR107-$C$39))))</f>
        <v>0</v>
      </c>
      <c r="NS108" s="43">
        <f>IF(PK107=0,MIN('Drive Train'!$F$35-GC107*$C$19*'Drive Train'!$F$39,NS107+$C$39)-$C$7,IF(MA107-1&lt;=0,0,IF($C$37=Motors!$C$30,MAX(MAX(NS$8:NS107)*-1,NS107-$C$39),MAX(0,MAX(NS$8:NS107)*-1,NS107-$C$39))))</f>
        <v>0</v>
      </c>
      <c r="NT108" s="43">
        <f>IF(PL107=0,MIN('Drive Train'!$F$35-GD107*$C$19*'Drive Train'!$F$39,NT107+$C$39)-$C$7,IF(MB107-1&lt;=0,0,IF($C$37=Motors!$C$30,MAX(MAX(NT$8:NT107)*-1,NT107-$C$39),MAX(0,MAX(NT$8:NT107)*-1,NT107-$C$39))))</f>
        <v>0</v>
      </c>
      <c r="NU108" s="43">
        <f>IF(PM107=0,MIN('Drive Train'!$F$35-GE107*$C$19*'Drive Train'!$F$39,NU107+$C$39)-$C$7,IF(MC107-1&lt;=0,0,IF($C$37=Motors!$C$30,MAX(MAX(NU$8:NU107)*-1,NU107-$C$39),MAX(0,MAX(NU$8:NU107)*-1,NU107-$C$39))))</f>
        <v>0</v>
      </c>
      <c r="NV108" s="43">
        <f>IF(PN107=0,MIN('Drive Train'!$F$35-GF107*$C$19*'Drive Train'!$F$39,NV107+$C$39)-$C$7,IF(MD107-1&lt;=0,0,IF($C$37=Motors!$C$30,MAX(MAX(NV$8:NV107)*-1,NV107-$C$39),MAX(0,MAX(NV$8:NV107)*-1,NV107-$C$39))))</f>
        <v>0</v>
      </c>
      <c r="NW108" s="43">
        <f>IF(PO107=0,MIN('Drive Train'!$F$35-GG107*$C$19*'Drive Train'!$F$39,NW107+$C$39)-$C$7,IF(ME107-1&lt;=0,0,IF($C$37=Motors!$C$30,MAX(MAX(NW$8:NW107)*-1,NW107-$C$39),MAX(0,MAX(NW$8:NW107)*-1,NW107-$C$39))))</f>
        <v>0</v>
      </c>
      <c r="NX108" s="43">
        <f>IF(PP107=0,MIN('Drive Train'!$F$35-GH107*$C$19*'Drive Train'!$F$39,NX107+$C$39)-$C$7,IF(MF107-1&lt;=0,0,IF($C$37=Motors!$C$30,MAX(MAX(NX$8:NX107)*-1,NX107-$C$39),MAX(0,MAX(NX$8:NX107)*-1,NX107-$C$39))))</f>
        <v>0</v>
      </c>
      <c r="NY108" s="43">
        <f>IF(PQ107=0,MIN('Drive Train'!$F$35-GI107*$C$19*'Drive Train'!$F$39,NY107+$C$39)-$C$7,IF(MG107-1&lt;=0,0,IF($C$37=Motors!$C$30,MAX(MAX(NY$8:NY107)*-1,NY107-$C$39),MAX(0,MAX(NY$8:NY107)*-1,NY107-$C$39))))</f>
        <v>0</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662"/>
        <v>4.0000000000000027</v>
      </c>
      <c r="OC108" s="43">
        <f>'Drive Train'!$F$35-(FQ108*$C$13)*$C$19*'Drive Train'!$F$39</f>
        <v>12.4</v>
      </c>
      <c r="OD108" s="43">
        <f>'Drive Train'!$F$35-(FR108*$C$13)*$C$19*'Drive Train'!$F$39</f>
        <v>12.4</v>
      </c>
      <c r="OE108" s="43">
        <f>'Drive Train'!$F$35-(FS108*$C$13)*$C$19*'Drive Train'!$F$39</f>
        <v>12.4</v>
      </c>
      <c r="OF108" s="43">
        <f>'Drive Train'!$F$35-(FT108*$C$13)*$C$19*'Drive Train'!$F$39</f>
        <v>12.4</v>
      </c>
      <c r="OG108" s="43">
        <f>'Drive Train'!$F$35-(FU108*$C$13)*$C$19*'Drive Train'!$F$39</f>
        <v>12.4</v>
      </c>
      <c r="OH108" s="43">
        <f>'Drive Train'!$F$35-(FV108*$C$13)*$C$19*'Drive Train'!$F$39</f>
        <v>12.4</v>
      </c>
      <c r="OI108" s="43">
        <f>'Drive Train'!$F$35-(FW108*$C$13)*$C$19*'Drive Train'!$F$39</f>
        <v>12.4</v>
      </c>
      <c r="OJ108" s="43">
        <f>'Drive Train'!$F$35-(FX108*$C$13)*$C$19*'Drive Train'!$F$39</f>
        <v>12.4</v>
      </c>
      <c r="OK108" s="43">
        <f>'Drive Train'!$F$35-(FY108*$C$13)*$C$19*'Drive Train'!$F$39</f>
        <v>12.4</v>
      </c>
      <c r="OL108" s="43">
        <f>'Drive Train'!$F$35-(FZ108*$C$13)*$C$19*'Drive Train'!$F$39</f>
        <v>12.4</v>
      </c>
      <c r="OM108" s="43">
        <f>'Drive Train'!$F$35-(GA108*$C$13)*$C$19*'Drive Train'!$F$39</f>
        <v>12.4</v>
      </c>
      <c r="ON108" s="43">
        <f>'Drive Train'!$F$35-(GB108*$C$13)*$C$19*'Drive Train'!$F$39</f>
        <v>12.4</v>
      </c>
      <c r="OO108" s="43">
        <f>'Drive Train'!$F$35-(GC108*$C$13)*$C$19*'Drive Train'!$F$39</f>
        <v>12.4</v>
      </c>
      <c r="OP108" s="43">
        <f>'Drive Train'!$F$35-(GD108*$C$13)*$C$19*'Drive Train'!$F$39</f>
        <v>12.4</v>
      </c>
      <c r="OQ108" s="43">
        <f>'Drive Train'!$F$35-(GE108*$C$13)*$C$19*'Drive Train'!$F$39</f>
        <v>12.4</v>
      </c>
      <c r="OR108" s="43">
        <f>'Drive Train'!$F$35-(GF108*$C$13)*$C$19*'Drive Train'!$F$39</f>
        <v>12.4</v>
      </c>
      <c r="OS108" s="43">
        <f>'Drive Train'!$F$35-(GG108*$C$13)*$C$19*'Drive Train'!$F$39</f>
        <v>12.4</v>
      </c>
      <c r="OT108" s="43">
        <f>'Drive Train'!$F$35-(GH108*$C$13)*$C$19*'Drive Train'!$F$39</f>
        <v>12.4</v>
      </c>
      <c r="OU108" s="43">
        <f>'Drive Train'!$F$35-(GI108*$C$13)*$C$19*'Drive Train'!$F$39</f>
        <v>12.4</v>
      </c>
      <c r="OV108" s="43">
        <f>'Drive Train'!$F$35-(GJ108*$C$13)*$C$19*'Drive Train'!$F$39</f>
        <v>12.4</v>
      </c>
      <c r="OW108" s="43">
        <f>'Drive Train'!$F$35-(GK108*$C$13)*$C$19*'Drive Train'!$F$39</f>
        <v>12.4</v>
      </c>
      <c r="OX108" s="47">
        <f t="shared" si="663"/>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190">
        <f t="shared" si="664"/>
        <v>4.0000000000000027</v>
      </c>
      <c r="PU108" s="43">
        <f t="shared" si="665"/>
        <v>15.29521453649356</v>
      </c>
      <c r="PV108" s="43">
        <f t="shared" si="666"/>
        <v>22.900200336135644</v>
      </c>
      <c r="PW108" s="43">
        <f t="shared" si="667"/>
        <v>19.659205245198354</v>
      </c>
      <c r="PX108" s="43">
        <f t="shared" si="668"/>
        <v>15.922362554936914</v>
      </c>
      <c r="PY108" s="43">
        <f t="shared" si="669"/>
        <v>13.997470007769731</v>
      </c>
      <c r="PZ108" s="43">
        <f t="shared" si="670"/>
        <v>12.208295022960858</v>
      </c>
      <c r="QA108" s="43">
        <f t="shared" si="671"/>
        <v>11.812774381794295</v>
      </c>
      <c r="QB108" s="43">
        <f t="shared" si="672"/>
        <v>11.153060367918922</v>
      </c>
      <c r="QC108" s="43">
        <f t="shared" si="673"/>
        <v>10.945422930559467</v>
      </c>
      <c r="QD108" s="43">
        <f t="shared" si="674"/>
        <v>10.744299234348867</v>
      </c>
      <c r="QE108" s="43">
        <f t="shared" si="675"/>
        <v>10.598935127087987</v>
      </c>
      <c r="QF108" s="43">
        <f t="shared" si="676"/>
        <v>14.547056930631658</v>
      </c>
      <c r="QG108" s="43">
        <f t="shared" si="677"/>
        <v>14.869846649016338</v>
      </c>
      <c r="QH108" s="43">
        <f t="shared" si="678"/>
        <v>15.34277343263344</v>
      </c>
      <c r="QI108" s="43">
        <f t="shared" si="679"/>
        <v>15.225720822529869</v>
      </c>
      <c r="QJ108" s="43">
        <f t="shared" si="680"/>
        <v>15.866407696386977</v>
      </c>
      <c r="QK108" s="43">
        <f t="shared" si="681"/>
        <v>16.23173898600314</v>
      </c>
      <c r="QL108" s="43">
        <f t="shared" si="682"/>
        <v>16.322777686005129</v>
      </c>
      <c r="QM108" s="43">
        <f t="shared" si="683"/>
        <v>16.11264101882972</v>
      </c>
      <c r="QN108" s="43">
        <f t="shared" si="684"/>
        <v>16.187403996628273</v>
      </c>
      <c r="QO108" s="43">
        <f t="shared" si="685"/>
        <v>16.005121974387158</v>
      </c>
      <c r="QP108" s="47">
        <f t="shared" si="686"/>
        <v>4.0000000000000027</v>
      </c>
      <c r="QQ108" s="43">
        <f t="shared" si="501"/>
        <v>0</v>
      </c>
      <c r="QR108" s="43">
        <f t="shared" si="502"/>
        <v>0</v>
      </c>
      <c r="QS108" s="43">
        <f t="shared" si="503"/>
        <v>0</v>
      </c>
      <c r="QT108" s="43">
        <f t="shared" si="504"/>
        <v>0</v>
      </c>
      <c r="QU108" s="43">
        <f t="shared" si="505"/>
        <v>0</v>
      </c>
      <c r="QV108" s="43">
        <f t="shared" si="506"/>
        <v>0</v>
      </c>
      <c r="QW108" s="43">
        <f t="shared" si="507"/>
        <v>0</v>
      </c>
      <c r="QX108" s="43">
        <f t="shared" si="508"/>
        <v>0</v>
      </c>
      <c r="QY108" s="43">
        <f t="shared" si="509"/>
        <v>0</v>
      </c>
      <c r="QZ108" s="43">
        <f t="shared" si="510"/>
        <v>0</v>
      </c>
      <c r="RA108" s="43">
        <f t="shared" si="511"/>
        <v>0</v>
      </c>
      <c r="RB108" s="43">
        <f t="shared" si="512"/>
        <v>0</v>
      </c>
      <c r="RC108" s="43">
        <f t="shared" si="513"/>
        <v>0</v>
      </c>
      <c r="RD108" s="43">
        <f t="shared" si="514"/>
        <v>0</v>
      </c>
      <c r="RE108" s="43">
        <f t="shared" si="515"/>
        <v>0</v>
      </c>
      <c r="RF108" s="43">
        <f t="shared" si="516"/>
        <v>0</v>
      </c>
      <c r="RG108" s="43">
        <f t="shared" si="517"/>
        <v>0</v>
      </c>
      <c r="RH108" s="43">
        <f t="shared" si="518"/>
        <v>0</v>
      </c>
      <c r="RI108" s="43">
        <f t="shared" si="519"/>
        <v>0</v>
      </c>
      <c r="RJ108" s="43">
        <f t="shared" si="520"/>
        <v>0</v>
      </c>
      <c r="RK108" s="43">
        <f t="shared" si="521"/>
        <v>0</v>
      </c>
      <c r="RL108" s="47">
        <f t="shared" si="687"/>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688"/>
        <v>4.0000000000000027</v>
      </c>
      <c r="SI108" s="2">
        <f>IF(AND(EU108&lt;0,KS108=0,LO108&gt;=LO$6*'Drive Train'!$AA$52,LO108&lt;=LO$6*'Drive Train'!$AA$53,OY108=1,JW108=0),$C$17,0)</f>
        <v>0</v>
      </c>
      <c r="SJ108" s="2">
        <f>IF(AND(EV108&lt;0,KT108=0,LP108&gt;=LP$6*'Drive Train'!$AA$52,LP108&lt;=LP$6*'Drive Train'!$AA$53,OZ108=1,JX108=0),$C$17,0)</f>
        <v>0</v>
      </c>
      <c r="SK108" s="2">
        <f>IF(AND(EW108&lt;0,KU108=0,LQ108&gt;=LQ$6*'Drive Train'!$AA$52,LQ108&lt;=LQ$6*'Drive Train'!$AA$53,PA108=1,JY108=0),$C$17,0)</f>
        <v>0</v>
      </c>
      <c r="SL108" s="2">
        <f>IF(AND(EX108&lt;0,KV108=0,LR108&gt;=LR$6*'Drive Train'!$AA$52,LR108&lt;=LR$6*'Drive Train'!$AA$53,PB108=1,JZ108=0),$C$17,0)</f>
        <v>0</v>
      </c>
      <c r="SM108" s="2">
        <f>IF(AND(EY108&lt;0,KW108=0,LS108&gt;=LS$6*'Drive Train'!$AA$52,LS108&lt;=LS$6*'Drive Train'!$AA$53,PC108=1,KA108=0),$C$17,0)</f>
        <v>0</v>
      </c>
      <c r="SN108" s="2">
        <f>IF(AND(EZ108&lt;0,KX108=0,LT108&gt;=LT$6*'Drive Train'!$AA$52,LT108&lt;=LT$6*'Drive Train'!$AA$53,PD108=1,KB108=0),$C$17,0)</f>
        <v>0</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v>
      </c>
      <c r="TB108" s="2">
        <f>IF(AND(FN108&lt;0,LL108=0,MH108&gt;=MH$6*'Drive Train'!$AA$52,MH108&lt;=MH$6*'Drive Train'!$AA$53,PR108=1,KP108=0),$C$17,0)</f>
        <v>0</v>
      </c>
      <c r="TC108" s="2">
        <f>IF(AND(FO108&lt;0,LM108=0,MI108&gt;=MI$6*'Drive Train'!$AA$52,MI108&lt;=MI$6*'Drive Train'!$AA$53,PS108=1,KQ108=0),$C$17,0)</f>
        <v>0</v>
      </c>
      <c r="TD108" s="102">
        <f t="shared" si="689"/>
        <v>4.0000000000000027</v>
      </c>
    </row>
    <row r="109" spans="2:524" x14ac:dyDescent="0.3">
      <c r="C109"/>
    </row>
    <row r="110" spans="2:524" x14ac:dyDescent="0.3">
      <c r="C110"/>
    </row>
    <row r="111" spans="2:524" x14ac:dyDescent="0.3">
      <c r="C111"/>
    </row>
  </sheetData>
  <mergeCells count="27">
    <mergeCell ref="F76:O76"/>
    <mergeCell ref="L94:M94"/>
    <mergeCell ref="R2:R6"/>
    <mergeCell ref="AN2:AN6"/>
    <mergeCell ref="BJ2:BJ6"/>
    <mergeCell ref="N94:O94"/>
    <mergeCell ref="CF2:CF6"/>
    <mergeCell ref="DB2:DB6"/>
    <mergeCell ref="DX2:DX6"/>
    <mergeCell ref="FP2:FP6"/>
    <mergeCell ref="HH2:HH6"/>
    <mergeCell ref="ET2:ET6"/>
    <mergeCell ref="GL2:GL6"/>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0.16666666666666669</v>
      </c>
      <c r="T2" s="60">
        <f>'DEPRECATED - DT-Prelim Calcs'!$C$6*S2*'Drive Train'!$F$15*PI()/12/60</f>
        <v>18.558667712873039</v>
      </c>
      <c r="U2" s="58">
        <f>'DEPRECATED - DT-Prelim Calcs'!$C$10</f>
        <v>93</v>
      </c>
      <c r="V2" s="58">
        <f>'Drive Train'!$F$36</f>
        <v>120</v>
      </c>
      <c r="W2" s="58">
        <f>V2*'DEPRECATED - DT-Prelim Calcs'!$C$11</f>
        <v>480</v>
      </c>
      <c r="X2" s="58">
        <f>$C$31/$C$21*S2*$C$20</f>
        <v>1.4462867232450001</v>
      </c>
      <c r="Y2" s="61">
        <f>MAX(AJ:AJ)</f>
        <v>929.71951214595833</v>
      </c>
      <c r="Z2" s="61"/>
      <c r="AA2" s="61"/>
      <c r="AB2" s="61"/>
      <c r="AC2" s="61">
        <f>VLOOKUP(1,AC4:AJ205,8,FALSE)</f>
        <v>697.28963410946881</v>
      </c>
      <c r="AD2" s="61">
        <f>VLOOKUP(1,AD4:AJ205,7,FALSE)-VLOOKUP(1,AI10:AJ205,2,FALSE)</f>
        <v>-657.06645093436248</v>
      </c>
      <c r="AE2" s="61">
        <f>MAX(AE4:AE204)</f>
        <v>116.21493901824481</v>
      </c>
      <c r="AF2" s="61">
        <f>'Drive Train'!$F$29/AI2</f>
        <v>2.5</v>
      </c>
      <c r="AG2" s="61">
        <f>MAX(AH10:AH204)</f>
        <v>12.4</v>
      </c>
      <c r="AH2" s="61">
        <f>MIN(AH4:AH204)</f>
        <v>7.1920000000000002</v>
      </c>
      <c r="AI2" s="58">
        <f>VLOOKUP(1,AI4:AL205,4,FALSE)</f>
        <v>4</v>
      </c>
      <c r="AJ2" s="61">
        <f>VLOOKUP(1,AD4:AL205,9,FALSE)</f>
        <v>4</v>
      </c>
      <c r="AK2" s="62">
        <f>SUM(AK4:AK204)</f>
        <v>106.26666666666665</v>
      </c>
      <c r="AM2" s="59">
        <f>'DEPRECATED - DT-Prelim Calcs'!F35</f>
        <v>0.33333333333333331</v>
      </c>
      <c r="AN2" s="60">
        <f>'DEPRECATED - DT-Prelim Calcs'!$C$6*AM2*'Drive Train'!$F$15*PI()/12/60</f>
        <v>37.117335425746077</v>
      </c>
      <c r="AO2" s="58">
        <f>'DEPRECATED - DT-Prelim Calcs'!$C$10</f>
        <v>93</v>
      </c>
      <c r="AP2" s="58">
        <f>'Drive Train'!$F$36</f>
        <v>120</v>
      </c>
      <c r="AQ2" s="58">
        <f>AP2*'DEPRECATED - DT-Prelim Calcs'!$C$11</f>
        <v>480</v>
      </c>
      <c r="AR2" s="58">
        <f>$C$31/$C$21*AM2*$C$20</f>
        <v>2.8925734464899997</v>
      </c>
      <c r="AS2" s="58"/>
      <c r="AT2" s="61">
        <f>VLOOKUP(1,AT4:AV205,3,FALSE)</f>
        <v>153.27283360510881</v>
      </c>
      <c r="AU2" s="61">
        <f>MAX(AU4:AU204)</f>
        <v>77.757041590769234</v>
      </c>
      <c r="AV2" s="61">
        <f>'Drive Train'!$F$29/AY2</f>
        <v>2.5</v>
      </c>
      <c r="AW2" s="61">
        <f>MAX(AX5:AX204)</f>
        <v>21.402166539190063</v>
      </c>
      <c r="AX2" s="61">
        <f>MIN(AX4:AX204)</f>
        <v>7.1920000000000002</v>
      </c>
      <c r="AY2" s="58">
        <f>VLOOKUP(1,AY4:BA205,3,FALSE)</f>
        <v>4</v>
      </c>
      <c r="AZ2" s="62">
        <f>SUM(AZ4:AZ204)</f>
        <v>2725.4637947417709</v>
      </c>
      <c r="BB2" s="59">
        <f>'DEPRECATED - DT-Prelim Calcs'!G35</f>
        <v>0.23076923076923078</v>
      </c>
      <c r="BC2" s="60">
        <f>'DEPRECATED - DT-Prelim Calcs'!$C$6*BB2*'Drive Train'!$F$15*PI()/12/60</f>
        <v>25.696616833208825</v>
      </c>
      <c r="BD2" s="58">
        <f>'DEPRECATED - DT-Prelim Calcs'!$C$10</f>
        <v>93</v>
      </c>
      <c r="BE2" s="58">
        <f>'Drive Train'!$F$36</f>
        <v>120</v>
      </c>
      <c r="BF2" s="58">
        <f>BE2*'DEPRECATED - DT-Prelim Calcs'!$C$11</f>
        <v>480</v>
      </c>
      <c r="BG2" s="58">
        <f>$C$31/$C$21*BB2*$C$20</f>
        <v>2.0025508475699998</v>
      </c>
      <c r="BH2" s="58"/>
      <c r="BI2" s="61">
        <f>VLOOKUP(1,BI4:BK205,3,FALSE)</f>
        <v>-516.4643995388285</v>
      </c>
      <c r="BJ2" s="61">
        <f>MAX(BJ4:BJ204)</f>
        <v>98.897602046808174</v>
      </c>
      <c r="BK2" s="61">
        <f>'Drive Train'!$F$29/BN2</f>
        <v>2.5</v>
      </c>
      <c r="BL2" s="61">
        <f>MAX(BM5:BM204)</f>
        <v>35.956023427050013</v>
      </c>
      <c r="BM2" s="61">
        <f>MIN(BM4:BM204)</f>
        <v>7.1920000000000002</v>
      </c>
      <c r="BN2" s="58">
        <f>VLOOKUP(1,BN4:BP205,3,FALSE)</f>
        <v>4</v>
      </c>
      <c r="BO2" s="62">
        <f>SUM(BO4:BO204)</f>
        <v>1959.2928265445175</v>
      </c>
      <c r="BQ2" s="59">
        <f>'DEPRECATED - DT-Prelim Calcs'!H35</f>
        <v>0.17647058823529413</v>
      </c>
      <c r="BR2" s="60">
        <f>'DEPRECATED - DT-Prelim Calcs'!$C$6*BQ2*'Drive Train'!$F$15*PI()/12/60</f>
        <v>19.650354048924392</v>
      </c>
      <c r="BS2" s="58">
        <f>'DEPRECATED - DT-Prelim Calcs'!$C$10</f>
        <v>93</v>
      </c>
      <c r="BT2" s="58">
        <f>'Drive Train'!$F$36</f>
        <v>120</v>
      </c>
      <c r="BU2" s="58">
        <f>BT2*'DEPRECATED - DT-Prelim Calcs'!$C$11</f>
        <v>480</v>
      </c>
      <c r="BV2" s="58">
        <f>$C$31/$C$21*BQ2*$C$20</f>
        <v>1.5313624128476471</v>
      </c>
      <c r="BW2" s="58"/>
      <c r="BX2" s="61">
        <f>VLOOKUP(1,BX4:BZ205,3,FALSE)</f>
        <v>-1778.980180631577</v>
      </c>
      <c r="BY2" s="61">
        <f>MAX(BY4:BY204)</f>
        <v>121.4519762324705</v>
      </c>
      <c r="BZ2" s="61">
        <f>'Drive Train'!$F$29/CC2</f>
        <v>2.5</v>
      </c>
      <c r="CA2" s="61">
        <f>MAX(CB5:CB204)</f>
        <v>55.308355853430839</v>
      </c>
      <c r="CB2" s="61">
        <f>MIN(CB4:CB204)</f>
        <v>7.1920000000000002</v>
      </c>
      <c r="CC2" s="58">
        <f>VLOOKUP(1,CC4:CE205,3,FALSE)</f>
        <v>4</v>
      </c>
      <c r="CD2" s="62">
        <f>SUM(CD4:CD204)</f>
        <v>4534.2053377541515</v>
      </c>
      <c r="CF2" s="59">
        <f>'DEPRECATED - DT-Prelim Calcs'!I35</f>
        <v>0.14285714285714288</v>
      </c>
      <c r="CG2" s="60">
        <f>'DEPRECATED - DT-Prelim Calcs'!$C$6*CF2*'Drive Train'!$F$15*PI()/12/60</f>
        <v>15.907429468176892</v>
      </c>
      <c r="CH2" s="58">
        <f>'DEPRECATED - DT-Prelim Calcs'!$C$10</f>
        <v>93</v>
      </c>
      <c r="CI2" s="58">
        <f>'Drive Train'!$F$36</f>
        <v>120</v>
      </c>
      <c r="CJ2" s="58">
        <f>CI2*'DEPRECATED - DT-Prelim Calcs'!$C$11</f>
        <v>480</v>
      </c>
      <c r="CK2" s="58">
        <f>$C$31/$C$21*CF2*$C$20</f>
        <v>1.2396743342100003</v>
      </c>
      <c r="CL2" s="58"/>
      <c r="CM2" s="61">
        <f>VLOOKUP(1,CM4:CO205,3,FALSE)</f>
        <v>-3201.3822914982266</v>
      </c>
      <c r="CN2" s="61">
        <f>MAX(CN4:CN204)</f>
        <v>122.79836953605047</v>
      </c>
      <c r="CO2" s="61">
        <f>'Drive Train'!$F$29/CR2</f>
        <v>2.5</v>
      </c>
      <c r="CP2" s="61">
        <f>MAX(CQ5:CQ204)</f>
        <v>70.093775996835447</v>
      </c>
      <c r="CQ2" s="61">
        <f>MIN(CQ4:CQ204)</f>
        <v>7.1920000000000002</v>
      </c>
      <c r="CR2" s="58">
        <f>VLOOKUP(1,CR4:CT204,3,FALSE)</f>
        <v>4</v>
      </c>
      <c r="CS2" s="62">
        <f>SUM(CS4:CS204)</f>
        <v>6621.1013920924934</v>
      </c>
      <c r="CU2" s="59">
        <f>'DEPRECATED - DT-Prelim Calcs'!J35</f>
        <v>0.12000000000000002</v>
      </c>
      <c r="CV2" s="60">
        <f>'DEPRECATED - DT-Prelim Calcs'!$C$6*CU2*'Drive Train'!$F$15*PI()/12/60</f>
        <v>13.362240753268589</v>
      </c>
      <c r="CW2" s="58">
        <f>'DEPRECATED - DT-Prelim Calcs'!$C$10</f>
        <v>93</v>
      </c>
      <c r="CX2" s="58">
        <f>'Drive Train'!$F$36</f>
        <v>120</v>
      </c>
      <c r="CY2" s="58">
        <f>CX2*'DEPRECATED - DT-Prelim Calcs'!$C$11</f>
        <v>480</v>
      </c>
      <c r="CZ2" s="58">
        <f>$C$31/$C$21*CU2*$C$20</f>
        <v>1.0413264407364002</v>
      </c>
      <c r="DA2" s="58"/>
      <c r="DB2" s="61">
        <f>VLOOKUP(1,DB4:DD205,3,FALSE)</f>
        <v>-4943.6893127462517</v>
      </c>
      <c r="DC2" s="61">
        <f>MAX(DC4:DC204)</f>
        <v>116.95107715021466</v>
      </c>
      <c r="DD2" s="61">
        <f>'Drive Train'!$F$29/DG2</f>
        <v>2.5</v>
      </c>
      <c r="DE2" s="61">
        <f>MAX(DF5:DF204)</f>
        <v>76.650004838737189</v>
      </c>
      <c r="DF2" s="61">
        <f>MIN(DF4:DF204)</f>
        <v>7.1920000000000002</v>
      </c>
      <c r="DG2" s="58">
        <f>VLOOKUP(1,DG4:DI205,3,FALSE)</f>
        <v>4</v>
      </c>
      <c r="DH2" s="62">
        <f>SUM(DH4:DH204)</f>
        <v>9501.1780130493116</v>
      </c>
      <c r="DJ2" s="59">
        <f>'DEPRECATED - DT-Prelim Calcs'!K35</f>
        <v>0.10344827586206898</v>
      </c>
      <c r="DK2" s="60">
        <f>'DEPRECATED - DT-Prelim Calcs'!$C$6*DJ2*'Drive Train'!$F$15*PI()/12/60</f>
        <v>11.519173063162576</v>
      </c>
      <c r="DL2" s="58">
        <f>'DEPRECATED - DT-Prelim Calcs'!$C$10</f>
        <v>93</v>
      </c>
      <c r="DM2" s="58">
        <f>'Drive Train'!$F$36</f>
        <v>120</v>
      </c>
      <c r="DN2" s="58">
        <f>DM2*'DEPRECATED - DT-Prelim Calcs'!$C$11</f>
        <v>480</v>
      </c>
      <c r="DO2" s="58">
        <f>$C$31/$C$21*DJ2*$C$20</f>
        <v>0.89769520753137932</v>
      </c>
      <c r="DP2" s="58"/>
      <c r="DQ2" s="61">
        <f>VLOOKUP(1,DQ4:DS205,3,FALSE)</f>
        <v>-7005.9012443756501</v>
      </c>
      <c r="DR2" s="61">
        <f>MAX(DR4:DR204)</f>
        <v>121.82539549293649</v>
      </c>
      <c r="DS2" s="61">
        <f>'Drive Train'!$F$29/DV2</f>
        <v>2.5</v>
      </c>
      <c r="DT2" s="61">
        <f>MAX(DU5:DU204)</f>
        <v>101.3652460253128</v>
      </c>
      <c r="DU2" s="61">
        <f>MIN(DU4:DU204)</f>
        <v>7.1920000000000002</v>
      </c>
      <c r="DV2" s="58">
        <f>VLOOKUP(1,DV4:DX205,3,FALSE)</f>
        <v>4</v>
      </c>
      <c r="DW2" s="62">
        <f>SUM(DW4:DW204)</f>
        <v>10037.642590694586</v>
      </c>
      <c r="DY2" s="59">
        <f>'DEPRECATED - DT-Prelim Calcs'!L35</f>
        <v>9.0909090909090912E-2</v>
      </c>
      <c r="DZ2" s="60">
        <f>'DEPRECATED - DT-Prelim Calcs'!$C$6*DY2*'Drive Train'!$F$15*PI()/12/60</f>
        <v>10.122909661567112</v>
      </c>
      <c r="EA2" s="58">
        <f>'DEPRECATED - DT-Prelim Calcs'!$C$10</f>
        <v>93</v>
      </c>
      <c r="EB2" s="58">
        <f>'Drive Train'!$F$36</f>
        <v>120</v>
      </c>
      <c r="EC2" s="58">
        <f>EB2*'DEPRECATED - DT-Prelim Calcs'!$C$11</f>
        <v>480</v>
      </c>
      <c r="ED2" s="58">
        <f>$C$31/$C$21*DY2*$C$20</f>
        <v>0.78888366722454539</v>
      </c>
      <c r="EE2" s="58"/>
      <c r="EF2" s="61">
        <f>VLOOKUP(1,EF4:EH205,3,FALSE)</f>
        <v>-9388.0180863864298</v>
      </c>
      <c r="EG2" s="61">
        <f>MAX(EG4:EG204)</f>
        <v>116.21493901824481</v>
      </c>
      <c r="EH2" s="61">
        <f>'Drive Train'!$F$29/EK2</f>
        <v>2.5</v>
      </c>
      <c r="EI2" s="61">
        <f>MAX(EJ5:EJ204)</f>
        <v>99.288973970430902</v>
      </c>
      <c r="EJ2" s="61">
        <f>MIN(EJ4:EJ204)</f>
        <v>7.1920000000000002</v>
      </c>
      <c r="EK2" s="58">
        <f>VLOOKUP(1,EK4:EM205,3,FALSE)</f>
        <v>4</v>
      </c>
      <c r="EL2" s="62">
        <f>SUM(EL4:EL204)</f>
        <v>12225.420927844798</v>
      </c>
      <c r="EN2" s="59">
        <f>'DEPRECATED - DT-Prelim Calcs'!M35</f>
        <v>8.1081081081081072E-2</v>
      </c>
      <c r="EO2" s="60">
        <f>'DEPRECATED - DT-Prelim Calcs'!$C$6*EN2*'Drive Train'!$F$15*PI()/12/60</f>
        <v>9.0285410495058027</v>
      </c>
      <c r="EP2" s="58">
        <f>'DEPRECATED - DT-Prelim Calcs'!$C$10</f>
        <v>93</v>
      </c>
      <c r="EQ2" s="58">
        <f>'Drive Train'!$F$36</f>
        <v>120</v>
      </c>
      <c r="ER2" s="58">
        <f>EQ2*'DEPRECATED - DT-Prelim Calcs'!$C$11</f>
        <v>480</v>
      </c>
      <c r="ES2" s="58">
        <f>$C$31/$C$21*EN2*$C$20</f>
        <v>0.7035989464435134</v>
      </c>
      <c r="ET2" s="58"/>
      <c r="EU2" s="61">
        <f>VLOOKUP(1,EU4:EW204,3,FALSE)</f>
        <v>-12090.039838778579</v>
      </c>
      <c r="EV2" s="61">
        <f>MAX(EV4:EV204)</f>
        <v>116.21493901824481</v>
      </c>
      <c r="EW2" s="61">
        <f>'Drive Train'!$F$29/EZ2</f>
        <v>2.5</v>
      </c>
      <c r="EX2" s="61">
        <f>MAX(EY5:EY204)</f>
        <v>110.83704839108918</v>
      </c>
      <c r="EY2" s="61">
        <f>MIN(EY4:EY204)</f>
        <v>7.1920000000000002</v>
      </c>
      <c r="EZ2" s="58">
        <f>VLOOKUP(1,EZ4:FB205,3,FALSE)</f>
        <v>4</v>
      </c>
      <c r="FA2" s="62">
        <f>SUM(FA4:FA204)</f>
        <v>12998.398125816631</v>
      </c>
      <c r="FC2" s="59">
        <f>'DEPRECATED - DT-Prelim Calcs'!N35</f>
        <v>7.3170731707317069E-2</v>
      </c>
      <c r="FD2" s="60">
        <f>'DEPRECATED - DT-Prelim Calcs'!$C$6*FC2*'Drive Train'!$F$15*PI()/12/60</f>
        <v>8.1477077763832835</v>
      </c>
      <c r="FE2" s="58">
        <f>'DEPRECATED - DT-Prelim Calcs'!$C$10</f>
        <v>93</v>
      </c>
      <c r="FF2" s="58">
        <f>'Drive Train'!$F$36</f>
        <v>120</v>
      </c>
      <c r="FG2" s="58">
        <f>FF2*'DEPRECATED - DT-Prelim Calcs'!$C$11</f>
        <v>480</v>
      </c>
      <c r="FH2" s="58">
        <f>$C$31/$C$21*FC2*$C$20</f>
        <v>0.63495514679048781</v>
      </c>
      <c r="FI2" s="58"/>
      <c r="FJ2" s="61">
        <f>VLOOKUP(1,FJ4:FL204,3,FALSE)</f>
        <v>-15111.96650155211</v>
      </c>
      <c r="FK2" s="61">
        <f>MAX(FK4:FK204)</f>
        <v>116.21493901824482</v>
      </c>
      <c r="FL2" s="61">
        <f>'Drive Train'!$F$29/FO2</f>
        <v>2.5</v>
      </c>
      <c r="FM2" s="61">
        <f>MAX(FN5:FN204)</f>
        <v>122.38512281174749</v>
      </c>
      <c r="FN2" s="61">
        <f>MIN(FN4:FN204)</f>
        <v>7.1920000000000002</v>
      </c>
      <c r="FO2" s="58">
        <f>VLOOKUP(1,FO4:FQ205,3,FALSE)</f>
        <v>4</v>
      </c>
      <c r="FP2" s="62">
        <f>SUM(FP4:FP204)</f>
        <v>13885.89155461363</v>
      </c>
      <c r="FR2" s="59">
        <f>'DEPRECATED - DT-Prelim Calcs'!O35</f>
        <v>6.6666666666666652E-2</v>
      </c>
      <c r="FS2" s="60">
        <f>'DEPRECATED - DT-Prelim Calcs'!$C$6*FR2*'Drive Train'!$F$15*PI()/12/60</f>
        <v>7.4234670851492135</v>
      </c>
      <c r="FT2" s="58">
        <f>'DEPRECATED - DT-Prelim Calcs'!$C$10</f>
        <v>93</v>
      </c>
      <c r="FU2" s="58">
        <f>'Drive Train'!$F$36</f>
        <v>120</v>
      </c>
      <c r="FV2" s="58">
        <f>FU2*'DEPRECATED - DT-Prelim Calcs'!$C$11</f>
        <v>480</v>
      </c>
      <c r="FW2" s="58">
        <f>$C$31/$C$21*FR2*$C$20</f>
        <v>0.57851468929799987</v>
      </c>
      <c r="FX2" s="58"/>
      <c r="FY2" s="61">
        <f>VLOOKUP(1,FY4:GA205,3,FALSE)</f>
        <v>-18453.798074707014</v>
      </c>
      <c r="FZ2" s="61">
        <f>MAX(FZ4:FZ204)</f>
        <v>117.62791437287076</v>
      </c>
      <c r="GA2" s="61">
        <f>'Drive Train'!$F$29/GD2</f>
        <v>2.5</v>
      </c>
      <c r="GB2" s="61">
        <f>MAX(GC5:GC204)</f>
        <v>135.51275213073231</v>
      </c>
      <c r="GC2" s="61">
        <f>MIN(GC4:GC204)</f>
        <v>7.1920000000000002</v>
      </c>
      <c r="GD2" s="58">
        <f>VLOOKUP(1,GD4:GF205,3,FALSE)</f>
        <v>4</v>
      </c>
      <c r="GE2" s="62">
        <f>SUM(GE4:GE204)</f>
        <v>12565.253869679136</v>
      </c>
      <c r="GG2" s="45">
        <f>'DEPRECATED - DT-Prelim Calcs'!E35</f>
        <v>0.16666666666666669</v>
      </c>
      <c r="GH2" s="50">
        <f>'DEPRECATED - DT-Prelim Calcs'!$C$6*GG2*'Drive Train'!$F$15*PI()/12/60</f>
        <v>18.558667712873039</v>
      </c>
      <c r="GI2" s="43">
        <f>'DEPRECATED - DT-Prelim Calcs'!F52</f>
        <v>29.999999999999982</v>
      </c>
      <c r="GJ2" s="39">
        <f>'Drive Train'!$F$36</f>
        <v>120</v>
      </c>
      <c r="GK2" s="39">
        <f>GJ2*'DEPRECATED - DT-Prelim Calcs'!$C$11</f>
        <v>480</v>
      </c>
      <c r="GL2" s="58">
        <f>$C$31/$C$21*GG2*$C$20</f>
        <v>1.4462867232450001</v>
      </c>
      <c r="GN2" s="43">
        <f>VLOOKUP(1,GN4:GP205,3,FALSE)</f>
        <v>-753.53813889860476</v>
      </c>
      <c r="GO2" s="43">
        <f>MAX(GO4:GO204)</f>
        <v>75.864751100852601</v>
      </c>
      <c r="GP2" s="43">
        <f>'Drive Train'!$F$29/GS2</f>
        <v>2.5</v>
      </c>
      <c r="GQ2" s="43">
        <f>MAX(GR5:GR204)</f>
        <v>50.510951522171737</v>
      </c>
      <c r="GR2" s="43">
        <f>MIN(GR4:GR204)</f>
        <v>10.72</v>
      </c>
      <c r="GS2" s="39">
        <f>VLOOKUP(1,GS4:GU205,3,FALSE)</f>
        <v>4</v>
      </c>
      <c r="GT2" s="62">
        <f>SUM(GT4:GT204)</f>
        <v>-6670.5191075608054</v>
      </c>
      <c r="GV2" s="45">
        <f>GG2</f>
        <v>0.16666666666666669</v>
      </c>
      <c r="GW2" s="50">
        <f>'DEPRECATED - DT-Prelim Calcs'!$C$6*GV2*'Drive Train'!$F$15*PI()/12/60</f>
        <v>18.558667712873039</v>
      </c>
      <c r="GX2" s="43">
        <f>'DEPRECATED - DT-Prelim Calcs'!G52</f>
        <v>33.333333333333314</v>
      </c>
      <c r="GY2" s="39">
        <f>'Drive Train'!$F$36</f>
        <v>120</v>
      </c>
      <c r="GZ2" s="39">
        <f>GY2*'DEPRECATED - DT-Prelim Calcs'!$C$11</f>
        <v>480</v>
      </c>
      <c r="HA2" s="58">
        <f>$C$31/$C$21*GV2*$C$20</f>
        <v>1.4462867232450001</v>
      </c>
      <c r="HC2" s="43">
        <f>VLOOKUP(1,HC4:HE205,3,FALSE)</f>
        <v>-900.52203401285226</v>
      </c>
      <c r="HD2" s="43">
        <f>MAX(HD4:HD204)</f>
        <v>80.915884356510404</v>
      </c>
      <c r="HE2" s="43">
        <f>'Drive Train'!$F$29/HH2</f>
        <v>2.5</v>
      </c>
      <c r="HF2" s="43">
        <f>MAX(HG5:HG204)</f>
        <v>53.153862280282098</v>
      </c>
      <c r="HG2" s="43">
        <f>MIN(HG4:HG204)</f>
        <v>10.533333333333335</v>
      </c>
      <c r="HH2" s="39">
        <f>VLOOKUP(1,HH4:HJ205,3,FALSE)</f>
        <v>4</v>
      </c>
      <c r="HI2" s="62">
        <f>SUM(HI4:HI204)</f>
        <v>-5925.7450297397736</v>
      </c>
      <c r="HK2" s="45">
        <f>GV2</f>
        <v>0.16666666666666669</v>
      </c>
      <c r="HL2" s="50">
        <f>'DEPRECATED - DT-Prelim Calcs'!$C$6*HK2*'Drive Train'!$F$15*PI()/12/60</f>
        <v>18.558667712873039</v>
      </c>
      <c r="HM2" s="43">
        <f>'DEPRECATED - DT-Prelim Calcs'!H52</f>
        <v>36.66666666666665</v>
      </c>
      <c r="HN2" s="39">
        <f>'Drive Train'!$F$36</f>
        <v>120</v>
      </c>
      <c r="HO2" s="39">
        <f>HN2*'DEPRECATED - DT-Prelim Calcs'!$C$11</f>
        <v>480</v>
      </c>
      <c r="HP2" s="58">
        <f>$C$31/$C$21*HK2*$C$20</f>
        <v>1.4462867232450001</v>
      </c>
      <c r="HR2" s="43">
        <f>VLOOKUP(1,HR4:HT204,3,FALSE)</f>
        <v>-1041.4940958616137</v>
      </c>
      <c r="HS2" s="43">
        <f>MAX(HS4:HS204)</f>
        <v>84.508487171778228</v>
      </c>
      <c r="HT2" s="43">
        <f>'Drive Train'!$F$29/HW2</f>
        <v>2.5</v>
      </c>
      <c r="HU2" s="43">
        <f>MAX(HV5:HV204)</f>
        <v>54.741260653932798</v>
      </c>
      <c r="HV2" s="43">
        <f>MIN(HV4:HV204)</f>
        <v>10.346666666666668</v>
      </c>
      <c r="HW2" s="39">
        <f>VLOOKUP(1,HW4:HY205,3,FALSE)</f>
        <v>4</v>
      </c>
      <c r="HX2" s="62">
        <f>SUM(HX4:HX204)</f>
        <v>-5192.6301209876765</v>
      </c>
      <c r="HZ2" s="45">
        <f>HK2</f>
        <v>0.16666666666666669</v>
      </c>
      <c r="IA2" s="50">
        <f>'DEPRECATED - DT-Prelim Calcs'!$C$6*HZ2*'Drive Train'!$F$15*PI()/12/60</f>
        <v>18.558667712873039</v>
      </c>
      <c r="IB2" s="43">
        <f>'DEPRECATED - DT-Prelim Calcs'!I52</f>
        <v>39.999999999999986</v>
      </c>
      <c r="IC2" s="39">
        <f>'Drive Train'!$F$36</f>
        <v>120</v>
      </c>
      <c r="ID2" s="39">
        <f>IC2*'DEPRECATED - DT-Prelim Calcs'!$C$11</f>
        <v>480</v>
      </c>
      <c r="IE2" s="58">
        <f>$C$31/$C$21*HZ2*$C$20</f>
        <v>1.4462867232450001</v>
      </c>
      <c r="IG2" s="43">
        <f>VLOOKUP(1,IG4:II204,3,FALSE)</f>
        <v>-1176.454324444888</v>
      </c>
      <c r="IH2" s="43">
        <f>MAX(IH4:IH204)</f>
        <v>85.368932201139401</v>
      </c>
      <c r="II2" s="43">
        <f>'Drive Train'!$F$29/IL2</f>
        <v>2.5</v>
      </c>
      <c r="IJ2" s="43">
        <f>MAX(IK5:IK204)</f>
        <v>54.519391183347018</v>
      </c>
      <c r="IK2" s="43">
        <f>MIN(IK4:IK204)</f>
        <v>10.16</v>
      </c>
      <c r="IL2" s="39">
        <f>VLOOKUP(1,IL4:IN205,3,FALSE)</f>
        <v>4</v>
      </c>
      <c r="IM2" s="62">
        <f>SUM(IM4:IM204)</f>
        <v>-4383.3421628769347</v>
      </c>
      <c r="IO2" s="45">
        <f>HZ2</f>
        <v>0.16666666666666669</v>
      </c>
      <c r="IP2" s="50">
        <f>'DEPRECATED - DT-Prelim Calcs'!$C$6*IO2*'Drive Train'!$F$15*PI()/12/60</f>
        <v>18.558667712873039</v>
      </c>
      <c r="IQ2" s="43">
        <f>'DEPRECATED - DT-Prelim Calcs'!J52</f>
        <v>43.333333333333321</v>
      </c>
      <c r="IR2" s="39">
        <f>'Drive Train'!$F$36</f>
        <v>120</v>
      </c>
      <c r="IS2" s="39">
        <f>IR2*'DEPRECATED - DT-Prelim Calcs'!$C$11</f>
        <v>480</v>
      </c>
      <c r="IT2" s="58">
        <f>$C$31/$C$21*IO2*$C$20</f>
        <v>1.4462867232450001</v>
      </c>
      <c r="IV2" s="43">
        <f>VLOOKUP(1,IV4:IX205,3,FALSE)</f>
        <v>-1305.4027197626751</v>
      </c>
      <c r="IW2" s="43">
        <f>MAX(IW4:IW204)</f>
        <v>90.318389597737877</v>
      </c>
      <c r="IX2" s="43">
        <f>'Drive Train'!$F$29/JA2</f>
        <v>2.5</v>
      </c>
      <c r="IY2" s="43">
        <f>MAX(IZ5:IZ204)</f>
        <v>56.813081967942146</v>
      </c>
      <c r="IZ2" s="43">
        <f>MIN(IZ4:IZ204)</f>
        <v>9.9733333333333345</v>
      </c>
      <c r="JA2" s="39">
        <f>VLOOKUP(1,JA4:JC205,3,FALSE)</f>
        <v>4</v>
      </c>
      <c r="JB2" s="62">
        <f>SUM(JB4:JB204)</f>
        <v>-4451.6355862855817</v>
      </c>
      <c r="JD2" s="75">
        <f>IO2</f>
        <v>0.16666666666666669</v>
      </c>
      <c r="JE2" s="76">
        <f>'DEPRECATED - DT-Prelim Calcs'!$C$6*JD2*'Drive Train'!$F$15*PI()/12/60</f>
        <v>18.558667712873039</v>
      </c>
      <c r="JF2" s="77">
        <f>'DEPRECATED - DT-Prelim Calcs'!K52</f>
        <v>46.666666666666657</v>
      </c>
      <c r="JG2" s="77">
        <f>'Drive Train'!$F$36</f>
        <v>120</v>
      </c>
      <c r="JH2" s="72">
        <f>JG2*'DEPRECATED - DT-Prelim Calcs'!$C$11</f>
        <v>480</v>
      </c>
      <c r="JI2" s="58">
        <f>$C$31/$C$21*JD2*$C$20</f>
        <v>1.4462867232450001</v>
      </c>
      <c r="JJ2" s="72"/>
      <c r="JK2" s="77">
        <f>VLOOKUP(1,JK4:JM205,3,FALSE)</f>
        <v>-1428.339281814975</v>
      </c>
      <c r="JL2" s="77">
        <f>MAX(JL4:JL204)</f>
        <v>88.800534423695538</v>
      </c>
      <c r="JM2" s="77">
        <f>'Drive Train'!$F$29/JP2</f>
        <v>2.5</v>
      </c>
      <c r="JN2" s="77">
        <f>MAX(JO5:JO204)</f>
        <v>55.05666662336656</v>
      </c>
      <c r="JO2" s="77">
        <f>MIN(JO4:JO204)</f>
        <v>9.7866666666666671</v>
      </c>
      <c r="JP2" s="72">
        <f>VLOOKUP(1,JP4:JR205,3,FALSE)</f>
        <v>4</v>
      </c>
      <c r="JQ2" s="78">
        <f>SUM(JQ4:JQ204)</f>
        <v>5447.9230860703601</v>
      </c>
      <c r="JR2" s="72"/>
      <c r="JS2" s="75">
        <f>JD2</f>
        <v>0.16666666666666669</v>
      </c>
      <c r="JT2" s="76">
        <f>'DEPRECATED - DT-Prelim Calcs'!$C$6*JS2*'Drive Train'!$F$15*PI()/12/60</f>
        <v>18.558667712873039</v>
      </c>
      <c r="JU2" s="77">
        <f>'DEPRECATED - DT-Prelim Calcs'!L52</f>
        <v>49.999999999999993</v>
      </c>
      <c r="JV2" s="77">
        <f>'Drive Train'!$F$36</f>
        <v>120</v>
      </c>
      <c r="JW2" s="72">
        <f>JV2*'DEPRECATED - DT-Prelim Calcs'!$C$11</f>
        <v>480</v>
      </c>
      <c r="JX2" s="58">
        <f>$C$31/$C$21*JS2*$C$20</f>
        <v>1.4462867232450001</v>
      </c>
      <c r="JY2" s="72"/>
      <c r="JZ2" s="77">
        <f>VLOOKUP(1,JZ4:KB205,3,FALSE)</f>
        <v>-1545.2640106017905</v>
      </c>
      <c r="KA2" s="77">
        <f>MAX(KA4:KA204)</f>
        <v>92.322434658255276</v>
      </c>
      <c r="KB2" s="77">
        <f>'Drive Train'!$F$29/KE2</f>
        <v>2.5</v>
      </c>
      <c r="KC2" s="77">
        <f>MAX(KD5:KD204)</f>
        <v>56.343575496111498</v>
      </c>
      <c r="KD2" s="77">
        <f>MIN(KD4:KD204)</f>
        <v>9.6000000000000014</v>
      </c>
      <c r="KE2" s="72">
        <f>VLOOKUP(1,KE4:KG205,3,FALSE)</f>
        <v>4</v>
      </c>
      <c r="KF2" s="78">
        <f>SUM(KF4:KF204)</f>
        <v>5265.722151539906</v>
      </c>
      <c r="KG2" s="72"/>
      <c r="KH2" s="75">
        <f>JS2</f>
        <v>0.16666666666666669</v>
      </c>
      <c r="KI2" s="76">
        <f>'DEPRECATED - DT-Prelim Calcs'!$C$6*KH2*'Drive Train'!$F$15*PI()/12/60</f>
        <v>18.558667712873039</v>
      </c>
      <c r="KJ2" s="77">
        <f>'DEPRECATED - DT-Prelim Calcs'!M52</f>
        <v>53.333333333333329</v>
      </c>
      <c r="KK2" s="77">
        <f>'Drive Train'!$F$36</f>
        <v>120</v>
      </c>
      <c r="KL2" s="72">
        <f>KK2*'DEPRECATED - DT-Prelim Calcs'!$C$11</f>
        <v>480</v>
      </c>
      <c r="KM2" s="58">
        <f>$C$31/$C$21*KH2*$C$20</f>
        <v>1.4462867232450001</v>
      </c>
      <c r="KN2" s="72"/>
      <c r="KO2" s="77">
        <f>VLOOKUP(1,KO4:KQ205,3,FALSE)</f>
        <v>-1656.1769061231164</v>
      </c>
      <c r="KP2" s="77">
        <f>MAX(KP4:KP204)</f>
        <v>96.803191548056418</v>
      </c>
      <c r="KQ2" s="77">
        <f>'Drive Train'!$F$29/KT2</f>
        <v>2.5</v>
      </c>
      <c r="KR2" s="77">
        <f>MAX(KS5:KS204)</f>
        <v>58.109921991618855</v>
      </c>
      <c r="KS2" s="77">
        <f>MIN(KS4:KS204)</f>
        <v>9.413333333333334</v>
      </c>
      <c r="KT2" s="72">
        <f>VLOOKUP(1,KT4:KV205,3,FALSE)</f>
        <v>4</v>
      </c>
      <c r="KU2" s="78">
        <f>SUM(KU4:KU204)</f>
        <v>4870.5024197823705</v>
      </c>
      <c r="KW2" s="75">
        <f>KH2</f>
        <v>0.16666666666666669</v>
      </c>
      <c r="KX2" s="76">
        <f>'DEPRECATED - DT-Prelim Calcs'!$C$6*KW2*'Drive Train'!$F$15*PI()/12/60</f>
        <v>18.558667712873039</v>
      </c>
      <c r="KY2" s="77">
        <f>'DEPRECATED - DT-Prelim Calcs'!N52</f>
        <v>56.666666666666664</v>
      </c>
      <c r="KZ2" s="77">
        <f>'Drive Train'!$F$36</f>
        <v>120</v>
      </c>
      <c r="LA2" s="72">
        <f>KZ2*'DEPRECATED - DT-Prelim Calcs'!$C$11</f>
        <v>480</v>
      </c>
      <c r="LB2" s="58">
        <f>$C$31/$C$21*KW2*$C$20</f>
        <v>1.4462867232450001</v>
      </c>
      <c r="LC2" s="72"/>
      <c r="LD2" s="77">
        <f>VLOOKUP(1,LD4:LF205,3,FALSE)</f>
        <v>-1761.0779683789567</v>
      </c>
      <c r="LE2" s="77">
        <f>MAX(LE4:LE204)</f>
        <v>97.922133927760655</v>
      </c>
      <c r="LF2" s="77">
        <f>'Drive Train'!$F$29/LI2</f>
        <v>2.5</v>
      </c>
      <c r="LG2" s="77">
        <f>MAX(LH5:LH204)</f>
        <v>57.843720760425704</v>
      </c>
      <c r="LH2" s="77">
        <f>MIN(LH4:LH204)</f>
        <v>9.2266666666666666</v>
      </c>
      <c r="LI2" s="72">
        <f>VLOOKUP(1,LI4:LK205,3,FALSE)</f>
        <v>4</v>
      </c>
      <c r="LJ2" s="78">
        <f>SUM(LJ4:LJ204)</f>
        <v>5000.516486726995</v>
      </c>
      <c r="LL2" s="75">
        <f>KW2</f>
        <v>0.16666666666666669</v>
      </c>
      <c r="LM2" s="76">
        <f>'DEPRECATED - DT-Prelim Calcs'!$C$6*LL2*'Drive Train'!$F$15*PI()/12/60</f>
        <v>18.558667712873039</v>
      </c>
      <c r="LN2" s="77">
        <f>'DEPRECATED - DT-Prelim Calcs'!O52</f>
        <v>60</v>
      </c>
      <c r="LO2" s="77">
        <f>'Drive Train'!$F$36</f>
        <v>120</v>
      </c>
      <c r="LP2" s="72">
        <f>LO2*'DEPRECATED - DT-Prelim Calcs'!$C$11</f>
        <v>480</v>
      </c>
      <c r="LQ2" s="58">
        <f>$C$31/$C$21*LL2*$C$20</f>
        <v>1.4462867232450001</v>
      </c>
      <c r="LR2" s="72"/>
      <c r="LS2" s="77">
        <f>VLOOKUP(1,LS4:LU205,3,FALSE)</f>
        <v>-1859.9671973693098</v>
      </c>
      <c r="LT2" s="77">
        <f>MAX(LT4:LT204)</f>
        <v>99.08008290737213</v>
      </c>
      <c r="LU2" s="77">
        <f>'Drive Train'!$F$29/LX2</f>
        <v>2.5</v>
      </c>
      <c r="LV2" s="77">
        <f>MAX(LW5:LW204)</f>
        <v>57.573470816087607</v>
      </c>
      <c r="LW2" s="77">
        <f>MIN(LW4:LW204)</f>
        <v>9.0400000000000009</v>
      </c>
      <c r="LX2" s="72">
        <f>VLOOKUP(1,LX4:LZ205,3,FALSE)</f>
        <v>4</v>
      </c>
      <c r="LY2" s="78">
        <f>SUM(LY4:LY204)</f>
        <v>5560.6263976117671</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4.6219193548387096</v>
      </c>
      <c r="V5" s="43">
        <f>IF(AND(AD4=1,AI4=1),0,ABS(U5/$C$7*($C$8-$C$9)+$C$9) *'Drive Train'!$AA$49 + V4*(1-'Drive Train'!$AA$49))</f>
        <v>202.63290322580644</v>
      </c>
      <c r="W5" s="43">
        <f t="shared" ref="W5:W68" si="0">MIN(ABS(V5),U$2) * SIGN(V5)</f>
        <v>93</v>
      </c>
      <c r="X5" s="2">
        <f>MAX(MIN(IF(AND(AI4=1,AG5&lt;0),-1,1)*(W5-$C$9)/($C$8-$C$9)*$C$7-$C$29*AE5/T$2 -  AI4*$C$29/2,X$2),MAX(X$4:X4)*-1)</f>
        <v>1.4462867232450001</v>
      </c>
      <c r="Y5" s="43">
        <f t="shared" ref="Y5:Y68" si="1">IF(AND(AD4=1,AI4=1),0,X5*$C$21/S$2/$C$19/$C$18*3.39*$C$20)</f>
        <v>29.053734754561201</v>
      </c>
      <c r="Z5" s="43">
        <f t="shared" ref="Z5:Z68" si="2">ABS(Y5)</f>
        <v>29.053734754561201</v>
      </c>
      <c r="AA5" s="43">
        <f t="shared" ref="AA5:AA68" si="3">ABS(AG5)</f>
        <v>12.22</v>
      </c>
      <c r="AB5" s="43">
        <f t="shared" ref="AB5:AB68" si="4">IF(ABS(V5)&gt;=$U$2,6,NA())</f>
        <v>6</v>
      </c>
      <c r="AC5" s="36">
        <f>IF(Z5&lt;=$C$17,1,0)</f>
        <v>0</v>
      </c>
      <c r="AD5" s="1">
        <f t="shared" ref="AD5:AD68" si="5">IF(AND(AI5=1,AE5&lt;=0),1,0)</f>
        <v>1</v>
      </c>
      <c r="AE5" s="43">
        <f t="shared" ref="AE5:AE68" si="6">MAX(Y4*$C$11+AE4,0)</f>
        <v>0</v>
      </c>
      <c r="AF5" s="43">
        <f t="shared" ref="AF5:AF68" si="7">IF(ABS(X5)=$X$2,3,NA())</f>
        <v>3</v>
      </c>
      <c r="AG5" s="43">
        <f>IF(AI4=0,MIN('Drive Train'!$F$35-W4*$C$21*'Drive Train'!$F$39,AG4+W$2)-$C$3,IF(AE4-1&lt;=0,0,IF($C$32=Motors!$C$30,MAX(MAX(AG$4:AG4)*-1,AG4-W$2),MAX(0,MAX(AG$4:AG4)*-1,AG4-W$2))))</f>
        <v>12.22</v>
      </c>
      <c r="AH5" s="43">
        <f>'Drive Train'!$F$35-ABS(W5)*'DEPRECATED - DT-Prelim Calcs'!$C$21*'Drive Train'!$F$39</f>
        <v>7.1920000000000002</v>
      </c>
      <c r="AI5" s="1">
        <f>IF(AJ5&gt;='Drive Train'!$F$29,1,0)</f>
        <v>1</v>
      </c>
      <c r="AJ5" s="43">
        <f>AJ4+0.5*Y5*'DEPRECATED - DT-Prelim Calcs'!$C$11^2+AE5*'DEPRECATED - DT-Prelim Calcs'!$C$11</f>
        <v>232.42987803648961</v>
      </c>
      <c r="AK5" s="43">
        <f t="shared" ref="AK5:AK68" si="8">MIN(W5,$C$10)*$C$11*1000/60/60</f>
        <v>103.33333333333333</v>
      </c>
      <c r="AL5" s="49">
        <f>AL4+'DEPRECATED - DT-Prelim Calcs'!$C$11</f>
        <v>4</v>
      </c>
      <c r="AM5" s="2">
        <f>AW5/'Drive Train'!$F$35</f>
        <v>1</v>
      </c>
      <c r="AN5" s="36">
        <f>AU5*12*60/(PI() * 'Drive Train'!$F$15)/AM$2*AM5</f>
        <v>0</v>
      </c>
      <c r="AO5" s="2">
        <f>('DEPRECATED - DT-Prelim Calcs'!$C$6*AM5-AN5)/('DEPRECATED - DT-Prelim Calcs'!$C$6*AM5)*'DEPRECATED - DT-Prelim Calcs'!$C$7*AM5</f>
        <v>4.6900000000000004</v>
      </c>
      <c r="AP5" s="43">
        <f>AO5/'DEPRECATED - DT-Prelim Calcs'!$C$7*('DEPRECATED - DT-Prelim Calcs'!$C$8-'DEPRECATED - DT-Prelim Calcs'!$C$9)+'DEPRECATED - DT-Prelim Calcs'!$C$9</f>
        <v>257</v>
      </c>
      <c r="AQ5" s="43">
        <f t="shared" ref="AQ5:AQ68" si="9">MIN(AP5,AO$2)</f>
        <v>93</v>
      </c>
      <c r="AR5" s="2">
        <f>MIN((AQ5-$C$9)/($C$8-$C$9)*$C$7-$C$29*AU5/AN$2,AR$2)</f>
        <v>1.6795890410958905</v>
      </c>
      <c r="AS5" s="43">
        <f>AR5*'DEPRECATED - DT-Prelim Calcs'!$C$21/AM$2/'DEPRECATED - DT-Prelim Calcs'!$C$19/'DEPRECATED - DT-Prelim Calcs'!$C$18*3.39*'DEPRECATED - DT-Prelim Calcs'!$C$20</f>
        <v>16.870214499093272</v>
      </c>
      <c r="AT5" s="36">
        <f>IF(AQ5&lt;=$C$17,1,0)</f>
        <v>0</v>
      </c>
      <c r="AU5" s="43">
        <f>AS4*'DEPRECATED - DT-Prelim Calcs'!$C$11+AU4</f>
        <v>0</v>
      </c>
      <c r="AV5" s="43">
        <f>AV4+0.5*AS5*'DEPRECATED - DT-Prelim Calcs'!$C$11^2+AU5*'DEPRECATED - DT-Prelim Calcs'!$C$11</f>
        <v>134.96171599274618</v>
      </c>
      <c r="AW5" s="43">
        <f>MIN('Drive Train'!$F$35-AQ4*'DEPRECATED - DT-Prelim Calcs'!$C$21*'Drive Train'!$F$39,AW4+AQ$2)</f>
        <v>12.4</v>
      </c>
      <c r="AX5" s="43">
        <f>'Drive Train'!$F$35-AQ5*'DEPRECATED - DT-Prelim Calcs'!$C$21*'Drive Train'!$F$39</f>
        <v>7.1920000000000002</v>
      </c>
      <c r="AY5" s="1">
        <f>IF(AV5&gt;='Drive Train'!$F$29,1,0)</f>
        <v>1</v>
      </c>
      <c r="AZ5" s="43">
        <f>MIN(AQ5,$C$10)*$C$11*1000/60/60</f>
        <v>103.33333333333333</v>
      </c>
      <c r="BA5" s="49">
        <f>BA4+'DEPRECATED - DT-Prelim Calcs'!$C$11</f>
        <v>4</v>
      </c>
      <c r="BB5" s="2">
        <f>BL5/'Drive Train'!$F$35</f>
        <v>1</v>
      </c>
      <c r="BC5" s="36">
        <f>BJ5*12*60/(PI() * 'Drive Train'!$F$15)/BB$2*BB5</f>
        <v>0</v>
      </c>
      <c r="BD5" s="2">
        <f>('DEPRECATED - DT-Prelim Calcs'!$C$6*BB5-BC5)/('DEPRECATED - DT-Prelim Calcs'!$C$6*BB5)*'DEPRECATED - DT-Prelim Calcs'!$C$7*BB5</f>
        <v>4.6900000000000004</v>
      </c>
      <c r="BE5" s="43">
        <f>BD5/'DEPRECATED - DT-Prelim Calcs'!$C$7*('DEPRECATED - DT-Prelim Calcs'!$C$8-'DEPRECATED - DT-Prelim Calcs'!$C$9)+'DEPRECATED - DT-Prelim Calcs'!$C$9</f>
        <v>257</v>
      </c>
      <c r="BF5" s="43">
        <f t="shared" ref="BF5:BF68" si="10">MIN(BE5,BD$2)</f>
        <v>93</v>
      </c>
      <c r="BG5" s="2">
        <f>MIN((BF5-$C$9)/($C$8-$C$9)*$C$7-$C$29*BJ5/BC$2,BG$2)</f>
        <v>1.6795890410958905</v>
      </c>
      <c r="BH5" s="43">
        <f>BG5*'DEPRECATED - DT-Prelim Calcs'!$C$21/BB$2/'DEPRECATED - DT-Prelim Calcs'!$C$19/'DEPRECATED - DT-Prelim Calcs'!$C$18*3.39*'DEPRECATED - DT-Prelim Calcs'!$C$20</f>
        <v>24.368087609801389</v>
      </c>
      <c r="BI5" s="36">
        <f>IF(BF5&lt;=$C$17,1,0)</f>
        <v>0</v>
      </c>
      <c r="BJ5" s="43">
        <f>BH4*'DEPRECATED - DT-Prelim Calcs'!$C$11+BJ4</f>
        <v>0</v>
      </c>
      <c r="BK5" s="43">
        <f>BK4+0.5*BH5*'DEPRECATED - DT-Prelim Calcs'!$C$11^2+BJ5*'DEPRECATED - DT-Prelim Calcs'!$C$11</f>
        <v>194.94470087841111</v>
      </c>
      <c r="BL5" s="43">
        <f>MIN('Drive Train'!$F$35-BF4*'DEPRECATED - DT-Prelim Calcs'!$C$21*'Drive Train'!$F$39,BL4+BF$2)</f>
        <v>12.4</v>
      </c>
      <c r="BM5" s="43">
        <f>'Drive Train'!$F$35-BF5*'DEPRECATED - DT-Prelim Calcs'!$C$21*'Drive Train'!$F$39</f>
        <v>7.1920000000000002</v>
      </c>
      <c r="BN5" s="1">
        <f>IF(BK5&gt;='Drive Train'!$F$29,1,0)</f>
        <v>1</v>
      </c>
      <c r="BO5" s="43">
        <f>MIN(BF5,$C$10)*$C$11*1000/60/60</f>
        <v>103.33333333333333</v>
      </c>
      <c r="BP5" s="49">
        <f>BP4+'DEPRECATED - DT-Prelim Calcs'!$C$11</f>
        <v>4</v>
      </c>
      <c r="BQ5" s="2">
        <f>CA5/'Drive Train'!$F$35</f>
        <v>1</v>
      </c>
      <c r="BR5" s="36">
        <f>BY5*12*60/(PI() * 'Drive Train'!$F$15)/BQ$2*BQ5</f>
        <v>0</v>
      </c>
      <c r="BS5" s="2">
        <f>('DEPRECATED - DT-Prelim Calcs'!$C$6*BQ5-BR5)/('DEPRECATED - DT-Prelim Calcs'!$C$6*BQ5)*'DEPRECATED - DT-Prelim Calcs'!$C$7*BQ5</f>
        <v>4.6900000000000004</v>
      </c>
      <c r="BT5" s="43">
        <f>BS5/'DEPRECATED - DT-Prelim Calcs'!$C$7*('DEPRECATED - DT-Prelim Calcs'!$C$8-'DEPRECATED - DT-Prelim Calcs'!$C$9)+'DEPRECATED - DT-Prelim Calcs'!$C$9</f>
        <v>257</v>
      </c>
      <c r="BU5" s="43">
        <f t="shared" ref="BU5:BU68" si="11">MIN(BT5,BS$2)</f>
        <v>93</v>
      </c>
      <c r="BV5" s="2">
        <f>MIN((BU5-$C$9)/($C$8-$C$9)*$C$7-$C$29*BY5/BR$2,BV$2)</f>
        <v>1.5313624128476471</v>
      </c>
      <c r="BW5" s="43">
        <f>BV5*'DEPRECATED - DT-Prelim Calcs'!$C$21/BQ$2/'DEPRECATED - DT-Prelim Calcs'!$C$19/'DEPRECATED - DT-Prelim Calcs'!$C$18*3.39*'DEPRECATED - DT-Prelim Calcs'!$C$20</f>
        <v>29.053734754561201</v>
      </c>
      <c r="BX5" s="36">
        <f>IF(BW5&lt;=$C$17,1,0)</f>
        <v>0</v>
      </c>
      <c r="BY5" s="43">
        <f>BW4*'DEPRECATED - DT-Prelim Calcs'!$C$11+BY4</f>
        <v>0</v>
      </c>
      <c r="BZ5" s="43">
        <f>BZ4+0.5*BW5*'DEPRECATED - DT-Prelim Calcs'!$C$11^2+BY5*'DEPRECATED - DT-Prelim Calcs'!$C$11</f>
        <v>232.42987803648961</v>
      </c>
      <c r="CA5" s="43">
        <f>MIN('Drive Train'!$F$35-BU4*'DEPRECATED - DT-Prelim Calcs'!$C$21*'Drive Train'!$F$39,CA4+BU$2)</f>
        <v>12.4</v>
      </c>
      <c r="CB5" s="43">
        <f>'Drive Train'!$F$35-BU5*'DEPRECATED - DT-Prelim Calcs'!$C$21*'Drive Train'!$F$39</f>
        <v>7.1920000000000002</v>
      </c>
      <c r="CC5" s="1">
        <f>IF(BZ5&gt;='Drive Train'!$F$29,1,0)</f>
        <v>1</v>
      </c>
      <c r="CD5" s="43">
        <f>MIN(BU5,$C$10)*$C$11*1000/60/60</f>
        <v>103.33333333333333</v>
      </c>
      <c r="CE5" s="49">
        <f>CE4+'DEPRECATED - DT-Prelim Calcs'!$C$11</f>
        <v>4</v>
      </c>
      <c r="CF5" s="2">
        <f>CP5/'Drive Train'!$F$35</f>
        <v>1</v>
      </c>
      <c r="CG5" s="36">
        <f>CN5*12*60/(PI() * 'Drive Train'!$F$15)/CF$2*CF5</f>
        <v>0</v>
      </c>
      <c r="CH5" s="2">
        <f>('DEPRECATED - DT-Prelim Calcs'!$C$6*CF5-CG5)/('DEPRECATED - DT-Prelim Calcs'!$C$6*CF5)*'DEPRECATED - DT-Prelim Calcs'!$C$7*CF5</f>
        <v>4.6900000000000004</v>
      </c>
      <c r="CI5" s="43">
        <f>CH5/'DEPRECATED - DT-Prelim Calcs'!$C$7*('DEPRECATED - DT-Prelim Calcs'!$C$8-'DEPRECATED - DT-Prelim Calcs'!$C$9)+'DEPRECATED - DT-Prelim Calcs'!$C$9</f>
        <v>257</v>
      </c>
      <c r="CJ5" s="43">
        <f t="shared" ref="CJ5:CJ68" si="12">MIN(CI5,CH$2)</f>
        <v>93</v>
      </c>
      <c r="CK5" s="2">
        <f>MIN((CJ5-$C$9)/($C$8-$C$9)*$C$7-$C$29*CN5/CG$2,CK$2)</f>
        <v>1.2396743342100003</v>
      </c>
      <c r="CL5" s="43">
        <f>CK5*'DEPRECATED - DT-Prelim Calcs'!$C$21/CF$2/'DEPRECATED - DT-Prelim Calcs'!$C$19/'DEPRECATED - DT-Prelim Calcs'!$C$18*3.39*'DEPRECATED - DT-Prelim Calcs'!$C$20</f>
        <v>29.053734754561205</v>
      </c>
      <c r="CM5" s="36">
        <f>IF(CL5&lt;=$C$17,1,0)</f>
        <v>0</v>
      </c>
      <c r="CN5" s="43">
        <f>CL4*'DEPRECATED - DT-Prelim Calcs'!$C$11+CN4</f>
        <v>0</v>
      </c>
      <c r="CO5" s="43">
        <f>CO4+0.5*CL5*'DEPRECATED - DT-Prelim Calcs'!$C$11^2+CN5*'DEPRECATED - DT-Prelim Calcs'!$C$11</f>
        <v>232.42987803648964</v>
      </c>
      <c r="CP5" s="43">
        <f>MIN('Drive Train'!$F$35-CJ4*'DEPRECATED - DT-Prelim Calcs'!$C$21*'Drive Train'!$F$39,CP4+CJ$2)</f>
        <v>12.4</v>
      </c>
      <c r="CQ5" s="43">
        <f>'Drive Train'!$F$35-CJ5*'DEPRECATED - DT-Prelim Calcs'!$C$21*'Drive Train'!$F$39</f>
        <v>7.1920000000000002</v>
      </c>
      <c r="CR5" s="1">
        <f>IF(CO5&gt;='Drive Train'!$F$29,1,0)</f>
        <v>1</v>
      </c>
      <c r="CS5" s="43">
        <f>MIN(CJ5,$C$10)*$C$11*1000/60/60</f>
        <v>103.33333333333333</v>
      </c>
      <c r="CT5" s="49">
        <f>CT4+'DEPRECATED - DT-Prelim Calcs'!$C$11</f>
        <v>4</v>
      </c>
      <c r="CU5" s="2">
        <f>DE5/'Drive Train'!$F$35</f>
        <v>1</v>
      </c>
      <c r="CV5" s="36">
        <f>DC5*12*60/(PI() * 'Drive Train'!$F$15)/CU$2*CU5</f>
        <v>0</v>
      </c>
      <c r="CW5" s="2">
        <f>('DEPRECATED - DT-Prelim Calcs'!$C$6*CU5-CV5)/('DEPRECATED - DT-Prelim Calcs'!$C$6*CU5)*'DEPRECATED - DT-Prelim Calcs'!$C$7*CU5</f>
        <v>4.6900000000000004</v>
      </c>
      <c r="CX5" s="43">
        <f>CW5/'DEPRECATED - DT-Prelim Calcs'!$C$7*('DEPRECATED - DT-Prelim Calcs'!$C$8-'DEPRECATED - DT-Prelim Calcs'!$C$9)+'DEPRECATED - DT-Prelim Calcs'!$C$9</f>
        <v>257</v>
      </c>
      <c r="CY5" s="43">
        <f t="shared" ref="CY5:CY68" si="13">MIN(CX5,CW$2)</f>
        <v>93</v>
      </c>
      <c r="CZ5" s="2">
        <f>MIN((CY5-$C$9)/($C$8-$C$9)*$C$7-$C$29*DC5/CV$2,CZ$2)</f>
        <v>1.0413264407364002</v>
      </c>
      <c r="DA5" s="43">
        <f>CZ5*'DEPRECATED - DT-Prelim Calcs'!$C$21/CU$2/'DEPRECATED - DT-Prelim Calcs'!$C$19/'DEPRECATED - DT-Prelim Calcs'!$C$18*3.39*'DEPRECATED - DT-Prelim Calcs'!$C$20</f>
        <v>29.053734754561201</v>
      </c>
      <c r="DB5" s="36">
        <f>IF(DA5&lt;=$C$17,1,0)</f>
        <v>0</v>
      </c>
      <c r="DC5" s="43">
        <f>DA4*'DEPRECATED - DT-Prelim Calcs'!$C$11+DC4</f>
        <v>0</v>
      </c>
      <c r="DD5" s="43">
        <f>DD4+0.5*DA5*'DEPRECATED - DT-Prelim Calcs'!$C$11^2+DC5*'DEPRECATED - DT-Prelim Calcs'!$C$11</f>
        <v>232.42987803648961</v>
      </c>
      <c r="DE5" s="43">
        <f>MIN('Drive Train'!$F$35-CY4*'DEPRECATED - DT-Prelim Calcs'!$C$21*'Drive Train'!$F$39,DE4+CY$2)</f>
        <v>12.4</v>
      </c>
      <c r="DF5" s="43">
        <f>'Drive Train'!$F$35-CY5*'DEPRECATED - DT-Prelim Calcs'!$C$21*'Drive Train'!$F$39</f>
        <v>7.1920000000000002</v>
      </c>
      <c r="DG5" s="1">
        <f>IF(DD5&gt;='Drive Train'!$F$29,1,0)</f>
        <v>1</v>
      </c>
      <c r="DH5" s="43">
        <f>MIN(CY5,$C$10)*$C$11*1000/60/60</f>
        <v>103.33333333333333</v>
      </c>
      <c r="DI5" s="49">
        <f>DI4+'DEPRECATED - DT-Prelim Calcs'!$C$11</f>
        <v>4</v>
      </c>
      <c r="DJ5" s="2">
        <f>DT5/'Drive Train'!$F$35</f>
        <v>1</v>
      </c>
      <c r="DK5" s="36">
        <f>DR5*12*60/(PI() * 'Drive Train'!$F$15)/DJ$2*DJ5</f>
        <v>0</v>
      </c>
      <c r="DL5" s="2">
        <f>('DEPRECATED - DT-Prelim Calcs'!$C$6*DJ5-DK5)/('DEPRECATED - DT-Prelim Calcs'!$C$6*DJ5)*'DEPRECATED - DT-Prelim Calcs'!$C$7*DJ5</f>
        <v>4.6900000000000004</v>
      </c>
      <c r="DM5" s="43">
        <f>DL5/'DEPRECATED - DT-Prelim Calcs'!$C$7*('DEPRECATED - DT-Prelim Calcs'!$C$8-'DEPRECATED - DT-Prelim Calcs'!$C$9)+'DEPRECATED - DT-Prelim Calcs'!$C$9</f>
        <v>257</v>
      </c>
      <c r="DN5" s="43">
        <f t="shared" ref="DN5:DN68" si="14">MIN(DM5,DL$2)</f>
        <v>93</v>
      </c>
      <c r="DO5" s="2">
        <f>MIN((DN5-$C$9)/($C$8-$C$9)*$C$7-$C$29*DR5/DK$2,DO$2)</f>
        <v>0.89769520753137932</v>
      </c>
      <c r="DP5" s="43">
        <f>DO5*'DEPRECATED - DT-Prelim Calcs'!$C$21/DJ$2/'DEPRECATED - DT-Prelim Calcs'!$C$19/'DEPRECATED - DT-Prelim Calcs'!$C$18*3.39*'DEPRECATED - DT-Prelim Calcs'!$C$20</f>
        <v>29.053734754561201</v>
      </c>
      <c r="DQ5" s="36">
        <f>IF(DP5&lt;=$C$17,1,0)</f>
        <v>0</v>
      </c>
      <c r="DR5" s="43">
        <f>DP4*'DEPRECATED - DT-Prelim Calcs'!$C$11+DR4</f>
        <v>0</v>
      </c>
      <c r="DS5" s="43">
        <f>DS4+0.5*DP5*'DEPRECATED - DT-Prelim Calcs'!$C$11^2+DR5*'DEPRECATED - DT-Prelim Calcs'!$C$11</f>
        <v>232.42987803648961</v>
      </c>
      <c r="DT5" s="43">
        <f>MIN('Drive Train'!$F$35-DN4*'DEPRECATED - DT-Prelim Calcs'!$C$21*'Drive Train'!$F$39,DT4+DN$2)</f>
        <v>12.4</v>
      </c>
      <c r="DU5" s="43">
        <f>'Drive Train'!$F$35-DN5*'DEPRECATED - DT-Prelim Calcs'!$C$21*'Drive Train'!$F$39</f>
        <v>7.1920000000000002</v>
      </c>
      <c r="DV5" s="1">
        <f>IF(DS5&gt;='Drive Train'!$F$29,1,0)</f>
        <v>1</v>
      </c>
      <c r="DW5" s="43">
        <f>MIN(DN5,$C$10)*$C$11*1000/60/60</f>
        <v>103.33333333333333</v>
      </c>
      <c r="DX5" s="49">
        <f>DX4+'DEPRECATED - DT-Prelim Calcs'!$C$11</f>
        <v>4</v>
      </c>
      <c r="DY5" s="2">
        <f>EI5/'Drive Train'!$F$35</f>
        <v>1</v>
      </c>
      <c r="DZ5" s="36">
        <f>EG5*12*60/(PI() * 'Drive Train'!$F$15)/DY$2*DY5</f>
        <v>0</v>
      </c>
      <c r="EA5" s="2">
        <f>('DEPRECATED - DT-Prelim Calcs'!$C$6*DY5-DZ5)/('DEPRECATED - DT-Prelim Calcs'!$C$6*DY5)*'DEPRECATED - DT-Prelim Calcs'!$C$7*DY5</f>
        <v>4.6900000000000004</v>
      </c>
      <c r="EB5" s="43">
        <f>EA5/'DEPRECATED - DT-Prelim Calcs'!$C$7*('DEPRECATED - DT-Prelim Calcs'!$C$8-'DEPRECATED - DT-Prelim Calcs'!$C$9)+'DEPRECATED - DT-Prelim Calcs'!$C$9</f>
        <v>257</v>
      </c>
      <c r="EC5" s="43">
        <f t="shared" ref="EC5:EC68" si="15">MIN(EB5,EA$2)</f>
        <v>93</v>
      </c>
      <c r="ED5" s="2">
        <f>MIN((EC5-$C$9)/($C$8-$C$9)*$C$7-$C$29*EG5/DZ$2,ED$2)</f>
        <v>0.78888366722454539</v>
      </c>
      <c r="EE5" s="43">
        <f>ED5*'DEPRECATED - DT-Prelim Calcs'!$C$21/DY$2/'DEPRECATED - DT-Prelim Calcs'!$C$19/'DEPRECATED - DT-Prelim Calcs'!$C$18*3.39*'DEPRECATED - DT-Prelim Calcs'!$C$20</f>
        <v>29.053734754561201</v>
      </c>
      <c r="EF5" s="36">
        <f>IF(EE5&lt;=$C$17,1,0)</f>
        <v>0</v>
      </c>
      <c r="EG5" s="43">
        <f>EE4*'DEPRECATED - DT-Prelim Calcs'!$C$11+EG4</f>
        <v>0</v>
      </c>
      <c r="EH5" s="43">
        <f>EH4+0.5*EE5*'DEPRECATED - DT-Prelim Calcs'!$C$11^2+EG5*'DEPRECATED - DT-Prelim Calcs'!$C$11</f>
        <v>232.42987803648961</v>
      </c>
      <c r="EI5" s="43">
        <f>MIN('Drive Train'!$F$35-EC4*'DEPRECATED - DT-Prelim Calcs'!$C$21*'Drive Train'!$F$39,EI4+EC$2)</f>
        <v>12.4</v>
      </c>
      <c r="EJ5" s="43">
        <f>'Drive Train'!$F$35-EC5*'DEPRECATED - DT-Prelim Calcs'!$C$21*'Drive Train'!$F$39</f>
        <v>7.1920000000000002</v>
      </c>
      <c r="EK5" s="1">
        <f>IF(EH5&gt;='Drive Train'!$F$29,1,0)</f>
        <v>1</v>
      </c>
      <c r="EL5" s="43">
        <f>MIN(EC5,$C$10)*$C$11*1000/60/60</f>
        <v>103.33333333333333</v>
      </c>
      <c r="EM5" s="49">
        <f>EM4+'DEPRECATED - DT-Prelim Calcs'!$C$11</f>
        <v>4</v>
      </c>
      <c r="EN5" s="2">
        <f>EX5/'Drive Train'!$F$35</f>
        <v>1</v>
      </c>
      <c r="EO5" s="36">
        <f>EV5*12*60/(PI() * 'Drive Train'!$F$15)/EN$2*EN5</f>
        <v>0</v>
      </c>
      <c r="EP5" s="2">
        <f>('DEPRECATED - DT-Prelim Calcs'!$C$6*EN5-EO5)/('DEPRECATED - DT-Prelim Calcs'!$C$6*EN5)*'DEPRECATED - DT-Prelim Calcs'!$C$7*EN5</f>
        <v>4.6900000000000004</v>
      </c>
      <c r="EQ5" s="43">
        <f>EP5/'DEPRECATED - DT-Prelim Calcs'!$C$7*('DEPRECATED - DT-Prelim Calcs'!$C$8-'DEPRECATED - DT-Prelim Calcs'!$C$9)+'DEPRECATED - DT-Prelim Calcs'!$C$9</f>
        <v>257</v>
      </c>
      <c r="ER5" s="43">
        <f t="shared" ref="ER5:ER68" si="16">MIN(EQ5,EP$2)</f>
        <v>93</v>
      </c>
      <c r="ES5" s="2">
        <f>MIN((ER5-$C$9)/($C$8-$C$9)*$C$7-$C$29*EV5/EO$2,ES$2)</f>
        <v>0.7035989464435134</v>
      </c>
      <c r="ET5" s="43">
        <f>ES5*'DEPRECATED - DT-Prelim Calcs'!$C$21/EN$2/'DEPRECATED - DT-Prelim Calcs'!$C$19/'DEPRECATED - DT-Prelim Calcs'!$C$18*3.39*'DEPRECATED - DT-Prelim Calcs'!$C$20</f>
        <v>29.053734754561201</v>
      </c>
      <c r="EU5" s="36">
        <f>IF(ET5&lt;=$C$17,1,0)</f>
        <v>0</v>
      </c>
      <c r="EV5" s="43">
        <f>ET4*'DEPRECATED - DT-Prelim Calcs'!$C$11+EV4</f>
        <v>0</v>
      </c>
      <c r="EW5" s="43">
        <f>EW4+0.5*ET5*'DEPRECATED - DT-Prelim Calcs'!$C$11^2+EV5*'DEPRECATED - DT-Prelim Calcs'!$C$11</f>
        <v>232.42987803648961</v>
      </c>
      <c r="EX5" s="43">
        <f>MIN('Drive Train'!$F$35-ER4*'DEPRECATED - DT-Prelim Calcs'!$C$21*'Drive Train'!$F$39,EX4+ER$2)</f>
        <v>12.4</v>
      </c>
      <c r="EY5" s="43">
        <f>'Drive Train'!$F$35-ER5*'DEPRECATED - DT-Prelim Calcs'!$C$21*'Drive Train'!$F$39</f>
        <v>7.1920000000000002</v>
      </c>
      <c r="EZ5" s="1">
        <f>IF(EW5&gt;='Drive Train'!$F$29,1,0)</f>
        <v>1</v>
      </c>
      <c r="FA5" s="43">
        <f>MIN(ER5,$C$10)*$C$11*1000/60/60</f>
        <v>103.33333333333333</v>
      </c>
      <c r="FB5" s="49">
        <f>FB4+'DEPRECATED - DT-Prelim Calcs'!$C$11</f>
        <v>4</v>
      </c>
      <c r="FC5" s="2">
        <f>FM5/'Drive Train'!$F$35</f>
        <v>1</v>
      </c>
      <c r="FD5" s="36">
        <f>FK5*12*60/(PI() * 'Drive Train'!$F$15)/FC$2*FC5</f>
        <v>0</v>
      </c>
      <c r="FE5" s="2">
        <f>('DEPRECATED - DT-Prelim Calcs'!$C$6*FC5-FD5)/('DEPRECATED - DT-Prelim Calcs'!$C$6*FC5)*'DEPRECATED - DT-Prelim Calcs'!$C$7*FC5</f>
        <v>4.6900000000000004</v>
      </c>
      <c r="FF5" s="43">
        <f>FE5/'DEPRECATED - DT-Prelim Calcs'!$C$7*('DEPRECATED - DT-Prelim Calcs'!$C$8-'DEPRECATED - DT-Prelim Calcs'!$C$9)+'DEPRECATED - DT-Prelim Calcs'!$C$9</f>
        <v>257</v>
      </c>
      <c r="FG5" s="43">
        <f t="shared" ref="FG5:FG68" si="17">MIN(FF5,FE$2)</f>
        <v>93</v>
      </c>
      <c r="FH5" s="2">
        <f>MIN((FG5-$C$9)/($C$8-$C$9)*$C$7-$C$29*FK5/FD$2,FH$2)</f>
        <v>0.63495514679048781</v>
      </c>
      <c r="FI5" s="43">
        <f>FH5*'DEPRECATED - DT-Prelim Calcs'!$C$21/FC$2/'DEPRECATED - DT-Prelim Calcs'!$C$19/'DEPRECATED - DT-Prelim Calcs'!$C$18*3.39*'DEPRECATED - DT-Prelim Calcs'!$C$20</f>
        <v>29.053734754561205</v>
      </c>
      <c r="FJ5" s="36">
        <f>IF(FI5&lt;=$C$17,1,0)</f>
        <v>0</v>
      </c>
      <c r="FK5" s="43">
        <f>FI4*'DEPRECATED - DT-Prelim Calcs'!$C$11+FK4</f>
        <v>0</v>
      </c>
      <c r="FL5" s="43">
        <f>FL4+0.5*FI5*'DEPRECATED - DT-Prelim Calcs'!$C$11^2+FK5*'DEPRECATED - DT-Prelim Calcs'!$C$11</f>
        <v>232.42987803648964</v>
      </c>
      <c r="FM5" s="43">
        <f>MIN('Drive Train'!$F$35-FG4*'DEPRECATED - DT-Prelim Calcs'!$C$21*'Drive Train'!$F$39,FM4+FG$2)</f>
        <v>12.4</v>
      </c>
      <c r="FN5" s="43">
        <f>'Drive Train'!$F$35-FG5*'DEPRECATED - DT-Prelim Calcs'!$C$21*'Drive Train'!$F$39</f>
        <v>7.1920000000000002</v>
      </c>
      <c r="FO5" s="1">
        <f>IF(FL5&gt;='Drive Train'!$F$29,1,0)</f>
        <v>1</v>
      </c>
      <c r="FP5" s="43">
        <f>MIN(FG5,$C$10)*$C$11*1000/60/60</f>
        <v>103.33333333333333</v>
      </c>
      <c r="FQ5" s="49">
        <f>FQ4+'DEPRECATED - DT-Prelim Calcs'!$C$11</f>
        <v>4</v>
      </c>
      <c r="FR5" s="2">
        <f>GB5/'Drive Train'!$F$35</f>
        <v>1</v>
      </c>
      <c r="FS5" s="36">
        <f>FZ5*12*60/(PI() * 'Drive Train'!$F$15)/FR$2*FR5</f>
        <v>0</v>
      </c>
      <c r="FT5" s="2">
        <f>('DEPRECATED - DT-Prelim Calcs'!$C$6*FR5-FS5)/('DEPRECATED - DT-Prelim Calcs'!$C$6*FR5)*'DEPRECATED - DT-Prelim Calcs'!$C$7*FR5</f>
        <v>4.6900000000000004</v>
      </c>
      <c r="FU5" s="43">
        <f>FT5/'DEPRECATED - DT-Prelim Calcs'!$C$7*('DEPRECATED - DT-Prelim Calcs'!$C$8-'DEPRECATED - DT-Prelim Calcs'!$C$9)+'DEPRECATED - DT-Prelim Calcs'!$C$9</f>
        <v>257</v>
      </c>
      <c r="FV5" s="43">
        <f t="shared" ref="FV5:FV68" si="18">MIN(FU5,FT$2)</f>
        <v>93</v>
      </c>
      <c r="FW5" s="2">
        <f>MIN((FV5-$C$9)/($C$8-$C$9)*$C$7-$C$29*FZ5/FS$2,FW$2)</f>
        <v>0.57851468929799987</v>
      </c>
      <c r="FX5" s="43">
        <f>FW5*'DEPRECATED - DT-Prelim Calcs'!$C$21/FR$2/'DEPRECATED - DT-Prelim Calcs'!$C$19/'DEPRECATED - DT-Prelim Calcs'!$C$18*3.39*'DEPRECATED - DT-Prelim Calcs'!$C$20</f>
        <v>29.053734754561201</v>
      </c>
      <c r="FY5" s="36">
        <f>IF(FX5&lt;=$C$17,1,0)</f>
        <v>0</v>
      </c>
      <c r="FZ5" s="43">
        <f>FX4*'DEPRECATED - DT-Prelim Calcs'!$C$11+FZ4</f>
        <v>0</v>
      </c>
      <c r="GA5" s="43">
        <f>GA4+0.5*FX5*'DEPRECATED - DT-Prelim Calcs'!$C$11^2+FZ5*'DEPRECATED - DT-Prelim Calcs'!$C$11</f>
        <v>232.42987803648961</v>
      </c>
      <c r="GB5" s="43">
        <f>MIN('Drive Train'!$F$35-FV4*'DEPRECATED - DT-Prelim Calcs'!$C$21*'Drive Train'!$F$39,GB4+FV$2)</f>
        <v>12.4</v>
      </c>
      <c r="GC5" s="43">
        <f>'Drive Train'!$F$35-FV5*'DEPRECATED - DT-Prelim Calcs'!$C$21*'Drive Train'!$F$39</f>
        <v>7.1920000000000002</v>
      </c>
      <c r="GD5" s="1">
        <f>IF(GA5&gt;='Drive Train'!$F$29,1,0)</f>
        <v>1</v>
      </c>
      <c r="GE5" s="43">
        <f>MIN(FV5,$C$10)*$C$11*1000/60/60</f>
        <v>103.33333333333333</v>
      </c>
      <c r="GF5" s="49">
        <f>GF4+'DEPRECATED - DT-Prelim Calcs'!$C$11</f>
        <v>4</v>
      </c>
      <c r="GG5" s="2">
        <f>GQ5/'Drive Train'!$F$35</f>
        <v>1</v>
      </c>
      <c r="GH5" s="36">
        <f>GO5*12*60/(PI() * 'Drive Train'!$F$15)/GG$2*GG5</f>
        <v>0</v>
      </c>
      <c r="GI5" s="2">
        <f>('DEPRECATED - DT-Prelim Calcs'!$C$6*GG5-GH5)/('DEPRECATED - DT-Prelim Calcs'!$C$6*GG5)*'DEPRECATED - DT-Prelim Calcs'!$C$7*GG5</f>
        <v>4.6900000000000004</v>
      </c>
      <c r="GJ5" s="43">
        <f>GI5/'DEPRECATED - DT-Prelim Calcs'!$C$7*('DEPRECATED - DT-Prelim Calcs'!$C$8-'DEPRECATED - DT-Prelim Calcs'!$C$9)+'DEPRECATED - DT-Prelim Calcs'!$C$9</f>
        <v>257</v>
      </c>
      <c r="GK5" s="43">
        <f>MIN(GJ5,GI$2)</f>
        <v>29.999999999999982</v>
      </c>
      <c r="GL5" s="2">
        <f>MIN((GK5-$C$9)/($C$8-$C$9)*$C$7-$C$29*GO5/GH$2,GL$2)</f>
        <v>0.52315068493150652</v>
      </c>
      <c r="GM5" s="43">
        <f>GL5*'DEPRECATED - DT-Prelim Calcs'!$C$21/GG$2/'DEPRECATED - DT-Prelim Calcs'!$C$19/'DEPRECATED - DT-Prelim Calcs'!$C$18*3.39*'DEPRECATED - DT-Prelim Calcs'!$C$20</f>
        <v>10.509313950254818</v>
      </c>
      <c r="GN5" s="36">
        <f>IF(GM5&lt;=$C$17,1,0)</f>
        <v>0</v>
      </c>
      <c r="GO5" s="43">
        <f>GM4*'DEPRECATED - DT-Prelim Calcs'!$C$11+GO4</f>
        <v>0</v>
      </c>
      <c r="GP5" s="43">
        <f>GP4+0.5*GM5*'DEPRECATED - DT-Prelim Calcs'!$C$11^2+GO5*'DEPRECATED - DT-Prelim Calcs'!$C$11</f>
        <v>84.074511602038541</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4.6900000000000004</v>
      </c>
      <c r="GY5" s="43">
        <f>GX5/'DEPRECATED - DT-Prelim Calcs'!$C$7*('DEPRECATED - DT-Prelim Calcs'!$C$8-'DEPRECATED - DT-Prelim Calcs'!$C$9)+'DEPRECATED - DT-Prelim Calcs'!$C$9</f>
        <v>257</v>
      </c>
      <c r="GZ5" s="43">
        <f t="shared" ref="GZ5:GZ68" si="19">MIN(GY5,GX$2)</f>
        <v>33.333333333333314</v>
      </c>
      <c r="HA5" s="2">
        <f>MIN((GZ5-$C$9)/($C$8-$C$9)*$C$7-$C$29*HD5/GW$2,HA$2)</f>
        <v>0.58433789954337867</v>
      </c>
      <c r="HB5" s="43">
        <f>HA5*'DEPRECATED - DT-Prelim Calcs'!$C$21/GV$2/'DEPRECATED - DT-Prelim Calcs'!$C$19/'DEPRECATED - DT-Prelim Calcs'!$C$18*3.39*'DEPRECATED - DT-Prelim Calcs'!$C$20</f>
        <v>11.73847347660041</v>
      </c>
      <c r="HC5" s="36">
        <f>IF(HB5&lt;=$C$17,1,0)</f>
        <v>0</v>
      </c>
      <c r="HD5" s="43">
        <f>HB4*'DEPRECATED - DT-Prelim Calcs'!$C$11+HD4</f>
        <v>0</v>
      </c>
      <c r="HE5" s="43">
        <f>HE4+0.5*HB5*'DEPRECATED - DT-Prelim Calcs'!$C$11^2+HD5*'DEPRECATED - DT-Prelim Calcs'!$C$11</f>
        <v>93.907787812803278</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4.6900000000000004</v>
      </c>
      <c r="HN5" s="43">
        <f>HM5/'DEPRECATED - DT-Prelim Calcs'!$C$7*('DEPRECATED - DT-Prelim Calcs'!$C$8-'DEPRECATED - DT-Prelim Calcs'!$C$9)+'DEPRECATED - DT-Prelim Calcs'!$C$9</f>
        <v>257</v>
      </c>
      <c r="HO5" s="43">
        <f t="shared" ref="HO5:HO68" si="20">MIN(HN5,HM$2)</f>
        <v>36.66666666666665</v>
      </c>
      <c r="HP5" s="2">
        <f>MIN((HO5-$C$9)/($C$8-$C$9)*$C$7-$C$29*HS5/HL$2,HP$2)</f>
        <v>0.64552511415525093</v>
      </c>
      <c r="HQ5" s="43">
        <f>HP5*'DEPRECATED - DT-Prelim Calcs'!$C$21/HK$2/'DEPRECATED - DT-Prelim Calcs'!$C$19/'DEPRECATED - DT-Prelim Calcs'!$C$18*3.39*'DEPRECATED - DT-Prelim Calcs'!$C$20</f>
        <v>12.967633002946007</v>
      </c>
      <c r="HR5" s="36">
        <f>IF(HQ5&lt;=$C$17,1,0)</f>
        <v>0</v>
      </c>
      <c r="HS5" s="43">
        <f>HQ4*'DEPRECATED - DT-Prelim Calcs'!$C$11+HS4</f>
        <v>0</v>
      </c>
      <c r="HT5" s="43">
        <f>HT4+0.5*HQ5*'DEPRECATED - DT-Prelim Calcs'!$C$11^2+HS5*'DEPRECATED - DT-Prelim Calcs'!$C$11</f>
        <v>103.74106402356806</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4.6900000000000004</v>
      </c>
      <c r="IC5" s="43">
        <f>IB5/'DEPRECATED - DT-Prelim Calcs'!$C$7*('DEPRECATED - DT-Prelim Calcs'!$C$8-'DEPRECATED - DT-Prelim Calcs'!$C$9)+'DEPRECATED - DT-Prelim Calcs'!$C$9</f>
        <v>257</v>
      </c>
      <c r="ID5" s="43">
        <f t="shared" ref="ID5:ID68" si="21">MIN(IC5,IB$2)</f>
        <v>39.999999999999986</v>
      </c>
      <c r="IE5" s="2">
        <f>MIN((ID5-$C$9)/($C$8-$C$9)*$C$7-$C$29*IH5/IA$2,IE$2)</f>
        <v>0.70671232876712309</v>
      </c>
      <c r="IF5" s="43">
        <f>IE5*'DEPRECATED - DT-Prelim Calcs'!$C$21/HZ$2/'DEPRECATED - DT-Prelim Calcs'!$C$19/'DEPRECATED - DT-Prelim Calcs'!$C$18*3.39*'DEPRECATED - DT-Prelim Calcs'!$C$20</f>
        <v>14.196792529291599</v>
      </c>
      <c r="IG5" s="36">
        <f>IF(IF5&lt;=$C$17,1,0)</f>
        <v>0</v>
      </c>
      <c r="IH5" s="43">
        <f>IF4*'DEPRECATED - DT-Prelim Calcs'!$C$11+IH4</f>
        <v>0</v>
      </c>
      <c r="II5" s="43">
        <f>II4+0.5*IF5*'DEPRECATED - DT-Prelim Calcs'!$C$11^2+IH5*'DEPRECATED - DT-Prelim Calcs'!$C$11</f>
        <v>113.57434023433279</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4.6900000000000004</v>
      </c>
      <c r="IR5" s="43">
        <f>IQ5/'DEPRECATED - DT-Prelim Calcs'!$C$7*('DEPRECATED - DT-Prelim Calcs'!$C$8-'DEPRECATED - DT-Prelim Calcs'!$C$9)+'DEPRECATED - DT-Prelim Calcs'!$C$9</f>
        <v>257</v>
      </c>
      <c r="IS5" s="43">
        <f t="shared" ref="IS5:IS68" si="22">MIN(IR5,IQ$2)</f>
        <v>43.333333333333321</v>
      </c>
      <c r="IT5" s="2">
        <f>MIN((IS5-$C$9)/($C$8-$C$9)*$C$7-$C$29*IW5/IP$2,IT$2)</f>
        <v>0.76789954337899535</v>
      </c>
      <c r="IU5" s="43">
        <f>IT5*'DEPRECATED - DT-Prelim Calcs'!$C$21/IO$2/'DEPRECATED - DT-Prelim Calcs'!$C$19/'DEPRECATED - DT-Prelim Calcs'!$C$18*3.39*'DEPRECATED - DT-Prelim Calcs'!$C$20</f>
        <v>15.425952055637199</v>
      </c>
      <c r="IV5" s="36">
        <f>IF(IU5&lt;=$C$17,1,0)</f>
        <v>0</v>
      </c>
      <c r="IW5" s="43">
        <f>IU4*'DEPRECATED - DT-Prelim Calcs'!$C$11+IW4</f>
        <v>0</v>
      </c>
      <c r="IX5" s="43">
        <f>IX4+0.5*IU5*'DEPRECATED - DT-Prelim Calcs'!$C$11^2+IW5*'DEPRECATED - DT-Prelim Calcs'!$C$11</f>
        <v>123.40761644509759</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4.6900000000000004</v>
      </c>
      <c r="JG5" s="43">
        <f>JF5/'DEPRECATED - DT-Prelim Calcs'!$C$7*('DEPRECATED - DT-Prelim Calcs'!$C$8-'DEPRECATED - DT-Prelim Calcs'!$C$9)+'DEPRECATED - DT-Prelim Calcs'!$C$9</f>
        <v>257</v>
      </c>
      <c r="JH5" s="43">
        <f t="shared" ref="JH5:JH68" si="23">MIN(JG5,JF$2)</f>
        <v>46.666666666666657</v>
      </c>
      <c r="JI5" s="2">
        <f>MIN((JH5-$C$9)/($C$8-$C$9)*$C$7-$C$29*JL5/JE$2,JI$2)</f>
        <v>0.82908675799086751</v>
      </c>
      <c r="JJ5" s="43">
        <f>JI5*'DEPRECATED - DT-Prelim Calcs'!$C$21/JD$2/'DEPRECATED - DT-Prelim Calcs'!$C$19/'DEPRECATED - DT-Prelim Calcs'!$C$18*3.39*'DEPRECATED - DT-Prelim Calcs'!$C$20</f>
        <v>16.655111581982787</v>
      </c>
      <c r="JK5" s="36">
        <f>IF(JJ5&lt;=$C$17,1,0)</f>
        <v>0</v>
      </c>
      <c r="JL5" s="43">
        <f>JJ4*'DEPRECATED - DT-Prelim Calcs'!$C$11+JL4</f>
        <v>0</v>
      </c>
      <c r="JM5" s="43">
        <f>JM4+0.5*JJ5*'DEPRECATED - DT-Prelim Calcs'!$C$11^2+JL5*'DEPRECATED - DT-Prelim Calcs'!$C$11</f>
        <v>133.2408926558623</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103.33333333333333</v>
      </c>
      <c r="JR5" s="49">
        <f>JR4+'DEPRECATED - DT-Prelim Calcs'!$C$11</f>
        <v>4</v>
      </c>
      <c r="JS5" s="2">
        <f>KC5/'Drive Train'!$F$35</f>
        <v>1</v>
      </c>
      <c r="JT5" s="36">
        <f>KA5*12*60/(PI() * 'Drive Train'!$F$15)/JS$2*JS5</f>
        <v>0</v>
      </c>
      <c r="JU5" s="2">
        <f>('DEPRECATED - DT-Prelim Calcs'!$C$6*JS5-JT5)/('DEPRECATED - DT-Prelim Calcs'!$C$6*JS5)*'DEPRECATED - DT-Prelim Calcs'!$C$7*JS5</f>
        <v>4.6900000000000004</v>
      </c>
      <c r="JV5" s="43">
        <f>JU5/'DEPRECATED - DT-Prelim Calcs'!$C$7*('DEPRECATED - DT-Prelim Calcs'!$C$8-'DEPRECATED - DT-Prelim Calcs'!$C$9)+'DEPRECATED - DT-Prelim Calcs'!$C$9</f>
        <v>257</v>
      </c>
      <c r="JW5" s="43">
        <f t="shared" ref="JW5:JW68" si="24">MIN(JV5,JU$2)</f>
        <v>49.999999999999993</v>
      </c>
      <c r="JX5" s="2">
        <f>MIN((JW5-$C$9)/($C$8-$C$9)*$C$7-$C$29*KA5/JT$2,JX$2)</f>
        <v>0.89027397260273966</v>
      </c>
      <c r="JY5" s="43">
        <f>JX5*'DEPRECATED - DT-Prelim Calcs'!$C$21/JS$2/'DEPRECATED - DT-Prelim Calcs'!$C$19/'DEPRECATED - DT-Prelim Calcs'!$C$18*3.39*'DEPRECATED - DT-Prelim Calcs'!$C$20</f>
        <v>17.884271108328388</v>
      </c>
      <c r="JZ5" s="36">
        <f>IF(JY5&lt;=$C$17,1,0)</f>
        <v>0</v>
      </c>
      <c r="KA5" s="43">
        <f>JY4*'DEPRECATED - DT-Prelim Calcs'!$C$11+KA4</f>
        <v>0</v>
      </c>
      <c r="KB5" s="43">
        <f>KB4+0.5*JY5*'DEPRECATED - DT-Prelim Calcs'!$C$11^2+KA5*'DEPRECATED - DT-Prelim Calcs'!$C$11</f>
        <v>143.0741688666271</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103.33333333333333</v>
      </c>
      <c r="KG5" s="49">
        <f>KG4+'DEPRECATED - DT-Prelim Calcs'!$C$11</f>
        <v>4</v>
      </c>
      <c r="KH5" s="2">
        <f>KR5/'Drive Train'!$F$35</f>
        <v>1</v>
      </c>
      <c r="KI5" s="36">
        <f>KP5*12*60/(PI() * 'Drive Train'!$F$15)/KH$2*KH5</f>
        <v>0</v>
      </c>
      <c r="KJ5" s="2">
        <f>('DEPRECATED - DT-Prelim Calcs'!$C$6*KH5-KI5)/('DEPRECATED - DT-Prelim Calcs'!$C$6*KH5)*'DEPRECATED - DT-Prelim Calcs'!$C$7*KH5</f>
        <v>4.6900000000000004</v>
      </c>
      <c r="KK5" s="43">
        <f>KJ5/'DEPRECATED - DT-Prelim Calcs'!$C$7*('DEPRECATED - DT-Prelim Calcs'!$C$8-'DEPRECATED - DT-Prelim Calcs'!$C$9)+'DEPRECATED - DT-Prelim Calcs'!$C$9</f>
        <v>257</v>
      </c>
      <c r="KL5" s="43">
        <f t="shared" ref="KL5:KL68" si="25">MIN(KK5,KJ$2)</f>
        <v>53.333333333333329</v>
      </c>
      <c r="KM5" s="2">
        <f>MIN((KL5-$C$9)/($C$8-$C$9)*$C$7-$C$29*KP5/KI$2,KM$2)</f>
        <v>0.95146118721461193</v>
      </c>
      <c r="KN5" s="43">
        <f>KM5*'DEPRECATED - DT-Prelim Calcs'!$C$21/KH$2/'DEPRECATED - DT-Prelim Calcs'!$C$19/'DEPRECATED - DT-Prelim Calcs'!$C$18*3.39*'DEPRECATED - DT-Prelim Calcs'!$C$20</f>
        <v>19.113430634673978</v>
      </c>
      <c r="KO5" s="36">
        <f>IF(KN5&lt;=$C$17,1,0)</f>
        <v>0</v>
      </c>
      <c r="KP5" s="43">
        <f>KN4*'DEPRECATED - DT-Prelim Calcs'!$C$11+KP4</f>
        <v>0</v>
      </c>
      <c r="KQ5" s="43">
        <f>KQ4+0.5*KN5*'DEPRECATED - DT-Prelim Calcs'!$C$11^2+KP5*'DEPRECATED - DT-Prelim Calcs'!$C$11</f>
        <v>152.90744507739183</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103.33333333333333</v>
      </c>
      <c r="KV5" s="49">
        <f>KV4+'DEPRECATED - DT-Prelim Calcs'!$C$11</f>
        <v>4</v>
      </c>
      <c r="KW5" s="2">
        <f>LG5/'Drive Train'!$F$35</f>
        <v>1</v>
      </c>
      <c r="KX5" s="36">
        <f>LE5*12*60/(PI() * 'Drive Train'!$F$15)/KW$2*KW5</f>
        <v>0</v>
      </c>
      <c r="KY5" s="2">
        <f>('DEPRECATED - DT-Prelim Calcs'!$C$6*KW5-KX5)/('DEPRECATED - DT-Prelim Calcs'!$C$6*KW5)*'DEPRECATED - DT-Prelim Calcs'!$C$7*KW5</f>
        <v>4.6900000000000004</v>
      </c>
      <c r="KZ5" s="43">
        <f>KY5/'DEPRECATED - DT-Prelim Calcs'!$C$7*('DEPRECATED - DT-Prelim Calcs'!$C$8-'DEPRECATED - DT-Prelim Calcs'!$C$9)+'DEPRECATED - DT-Prelim Calcs'!$C$9</f>
        <v>257</v>
      </c>
      <c r="LA5" s="43">
        <f t="shared" ref="LA5:LA68" si="26">MIN(KZ5,KY$2)</f>
        <v>56.666666666666664</v>
      </c>
      <c r="LB5" s="2">
        <f>MIN((LA5-$C$9)/($C$8-$C$9)*$C$7-$C$29*LE5/KX$2,LB$2)</f>
        <v>1.0126484018264841</v>
      </c>
      <c r="LC5" s="43">
        <f>LB5*'DEPRECATED - DT-Prelim Calcs'!$C$21/KW$2/'DEPRECATED - DT-Prelim Calcs'!$C$19/'DEPRECATED - DT-Prelim Calcs'!$C$18*3.39*'DEPRECATED - DT-Prelim Calcs'!$C$20</f>
        <v>20.342590161019576</v>
      </c>
      <c r="LD5" s="36">
        <f>IF(LC5&lt;=$C$17,1,0)</f>
        <v>0</v>
      </c>
      <c r="LE5" s="43">
        <f>LC4*'DEPRECATED - DT-Prelim Calcs'!$C$11+LE4</f>
        <v>0</v>
      </c>
      <c r="LF5" s="43">
        <f>LF4+0.5*LC5*'DEPRECATED - DT-Prelim Calcs'!$C$11^2+LE5*'DEPRECATED - DT-Prelim Calcs'!$C$11</f>
        <v>162.74072128815661</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103.33333333333333</v>
      </c>
      <c r="LK5" s="49">
        <f>LK4+'DEPRECATED - DT-Prelim Calcs'!$C$11</f>
        <v>4</v>
      </c>
      <c r="LL5" s="2">
        <f>LV5/'Drive Train'!$F$35</f>
        <v>1</v>
      </c>
      <c r="LM5" s="36">
        <f>LT5*12*60/(PI() * 'Drive Train'!$F$15)/LL$2*LL5</f>
        <v>0</v>
      </c>
      <c r="LN5" s="2">
        <f>('DEPRECATED - DT-Prelim Calcs'!$C$6*LL5-LM5)/('DEPRECATED - DT-Prelim Calcs'!$C$6*LL5)*'DEPRECATED - DT-Prelim Calcs'!$C$7*LL5</f>
        <v>4.6900000000000004</v>
      </c>
      <c r="LO5" s="43">
        <f>LN5/'DEPRECATED - DT-Prelim Calcs'!$C$7*('DEPRECATED - DT-Prelim Calcs'!$C$8-'DEPRECATED - DT-Prelim Calcs'!$C$9)+'DEPRECATED - DT-Prelim Calcs'!$C$9</f>
        <v>257</v>
      </c>
      <c r="LP5" s="43">
        <f t="shared" ref="LP5:LP68" si="27">MIN(LO5,LN$2)</f>
        <v>60</v>
      </c>
      <c r="LQ5" s="2">
        <f>MIN((LP5-$C$9)/($C$8-$C$9)*$C$7-$C$29*LT5/LM$2,LQ$2)</f>
        <v>1.0738356164383562</v>
      </c>
      <c r="LR5" s="43">
        <f>LQ5*'DEPRECATED - DT-Prelim Calcs'!$C$21/LL$2/'DEPRECATED - DT-Prelim Calcs'!$C$19/'DEPRECATED - DT-Prelim Calcs'!$C$18*3.39*'DEPRECATED - DT-Prelim Calcs'!$C$20</f>
        <v>21.571749687365163</v>
      </c>
      <c r="LS5" s="36">
        <f>IF(LR5&lt;=$C$17,1,0)</f>
        <v>0</v>
      </c>
      <c r="LT5" s="43">
        <f>LR4*'DEPRECATED - DT-Prelim Calcs'!$C$11+LT4</f>
        <v>0</v>
      </c>
      <c r="LU5" s="43">
        <f>LU4+0.5*LR5*'DEPRECATED - DT-Prelim Calcs'!$C$11^2+LT5*'DEPRECATED - DT-Prelim Calcs'!$C$11</f>
        <v>172.5739974989213</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103.33333333333333</v>
      </c>
      <c r="LZ5" s="49">
        <f>LZ4+'DEPRECATED - DT-Prelim Calcs'!$C$11</f>
        <v>4</v>
      </c>
    </row>
    <row r="6" spans="1:338" x14ac:dyDescent="0.3">
      <c r="B6" s="3" t="s">
        <v>6</v>
      </c>
      <c r="C6" s="54">
        <f>(VLOOKUP('Drive Train'!$D$4,Motors!$B$6:$I$27,4,FALSE))</f>
        <v>6380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-1.4462867232450001</v>
      </c>
      <c r="Y6" s="43">
        <f t="shared" si="1"/>
        <v>0</v>
      </c>
      <c r="Z6" s="43">
        <f t="shared" si="2"/>
        <v>0</v>
      </c>
      <c r="AA6" s="43">
        <f t="shared" si="3"/>
        <v>0</v>
      </c>
      <c r="AB6" s="43" t="e">
        <f t="shared" si="4"/>
        <v>#N/A</v>
      </c>
      <c r="AC6" s="36">
        <f t="shared" ref="AC6:AC69" si="28">IF(Z6&lt;=$C$17,1,0)</f>
        <v>1</v>
      </c>
      <c r="AD6" s="1">
        <f t="shared" si="5"/>
        <v>0</v>
      </c>
      <c r="AE6" s="43">
        <f t="shared" si="6"/>
        <v>116.21493901824481</v>
      </c>
      <c r="AF6" s="43">
        <f t="shared" si="7"/>
        <v>3</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697.28963410946881</v>
      </c>
      <c r="AK6" s="43">
        <f t="shared" si="8"/>
        <v>0</v>
      </c>
      <c r="AL6" s="49">
        <f>AL5+'DEPRECATED - DT-Prelim Calcs'!$C$11</f>
        <v>8</v>
      </c>
      <c r="AM6" s="2">
        <f>AW6/'Drive Train'!$F$35</f>
        <v>0.57999999999999996</v>
      </c>
      <c r="AN6" s="36">
        <f>AU6*12*60/(PI() * 'Drive Train'!$F$15)/AM$2*AM6</f>
        <v>6727.4809483380304</v>
      </c>
      <c r="AO6" s="2">
        <f>('DEPRECATED - DT-Prelim Calcs'!$C$6*AM6-AN6)/('DEPRECATED - DT-Prelim Calcs'!$C$6*AM6)*'DEPRECATED - DT-Prelim Calcs'!$C$7*AM6</f>
        <v>-2.2252366218973929</v>
      </c>
      <c r="AP6" s="43">
        <f>AO6/'DEPRECATED - DT-Prelim Calcs'!$C$7*('DEPRECATED - DT-Prelim Calcs'!$C$8-'DEPRECATED - DT-Prelim Calcs'!$C$9)+'DEPRECATED - DT-Prelim Calcs'!$C$9</f>
        <v>-119.72557716306692</v>
      </c>
      <c r="AQ6" s="43">
        <f t="shared" si="9"/>
        <v>-119.72557716306692</v>
      </c>
      <c r="AR6" s="2">
        <f t="shared" ref="AR6:AR69" si="29">MIN((AQ6-$C$9)/($C$8-$C$9)*$C$7-$C$29*AU6/AN$2,AR$2)</f>
        <v>-3.1312975143899067</v>
      </c>
      <c r="AS6" s="43">
        <f>AR6*'DEPRECATED - DT-Prelim Calcs'!$C$21/AM$2/'DEPRECATED - DT-Prelim Calcs'!$C$19/'DEPRECATED - DT-Prelim Calcs'!$C$18*3.39*'DEPRECATED - DT-Prelim Calcs'!$C$20</f>
        <v>-31.451539296641215</v>
      </c>
      <c r="AT6" s="36">
        <f t="shared" ref="AT6:AT69" si="30">IF(AQ6&lt;=$C$17,1,0)</f>
        <v>1</v>
      </c>
      <c r="AU6" s="43">
        <f>AS5*'DEPRECATED - DT-Prelim Calcs'!$C$11+AU5</f>
        <v>67.480857996373089</v>
      </c>
      <c r="AV6" s="43">
        <f>AV5+0.5*AS6*'DEPRECATED - DT-Prelim Calcs'!$C$11^2+AU6*'DEPRECATED - DT-Prelim Calcs'!$C$11</f>
        <v>153.27283360510881</v>
      </c>
      <c r="AW6" s="43">
        <f>MIN('Drive Train'!$F$35-AQ5*'DEPRECATED - DT-Prelim Calcs'!$C$21*'Drive Train'!$F$39,AW5+AQ$2)</f>
        <v>7.1920000000000002</v>
      </c>
      <c r="AX6" s="43">
        <f>'Drive Train'!$F$35-AQ6*'DEPRECATED - DT-Prelim Calcs'!$C$21*'Drive Train'!$F$39</f>
        <v>19.104632321131746</v>
      </c>
      <c r="AY6" s="1">
        <f>IF(AV6&gt;='Drive Train'!$F$29,1,0)</f>
        <v>1</v>
      </c>
      <c r="AZ6" s="43">
        <f t="shared" ref="AZ6:AZ69" si="31">MIN(AQ6,$C$10)*$C$11*1000/60/60</f>
        <v>-133.02841907007436</v>
      </c>
      <c r="BA6" s="49">
        <f>BA5+'DEPRECATED - DT-Prelim Calcs'!$C$11</f>
        <v>8</v>
      </c>
      <c r="BB6" s="2">
        <f>BL6/'Drive Train'!$F$35</f>
        <v>0.57999999999999996</v>
      </c>
      <c r="BC6" s="36">
        <f>BJ6*12*60/(PI() * 'Drive Train'!$F$15)/BB$2*BB6</f>
        <v>14036.349139125019</v>
      </c>
      <c r="BD6" s="2">
        <f>('DEPRECATED - DT-Prelim Calcs'!$C$6*BB6-BC6)/('DEPRECATED - DT-Prelim Calcs'!$C$6*BB6)*'DEPRECATED - DT-Prelim Calcs'!$C$7*BB6</f>
        <v>-7.598056655563691</v>
      </c>
      <c r="BE6" s="43">
        <f>BD6/'DEPRECATED - DT-Prelim Calcs'!$C$7*('DEPRECATED - DT-Prelim Calcs'!$C$8-'DEPRECATED - DT-Prelim Calcs'!$C$9)+'DEPRECATED - DT-Prelim Calcs'!$C$9</f>
        <v>-412.42398198220104</v>
      </c>
      <c r="BF6" s="43">
        <f t="shared" si="10"/>
        <v>-412.42398198220104</v>
      </c>
      <c r="BG6" s="2">
        <f t="shared" ref="BG6:BG69" si="32">MIN((BF6-$C$9)/($C$8-$C$9)*$C$7-$C$29*BJ6/BC$2,BG$2)</f>
        <v>-9.4884799991591802</v>
      </c>
      <c r="BH6" s="43">
        <f>BG6*'DEPRECATED - DT-Prelim Calcs'!$C$21/BB$2/'DEPRECATED - DT-Prelim Calcs'!$C$19/'DEPRECATED - DT-Prelim Calcs'!$C$18*3.39*'DEPRECATED - DT-Prelim Calcs'!$C$20</f>
        <v>-137.66231277175774</v>
      </c>
      <c r="BI6" s="36">
        <f t="shared" ref="BI6:BI69" si="33">IF(BF6&lt;=$C$17,1,0)</f>
        <v>1</v>
      </c>
      <c r="BJ6" s="43">
        <f>BH5*'DEPRECATED - DT-Prelim Calcs'!$C$11+BJ5</f>
        <v>97.472350439205556</v>
      </c>
      <c r="BK6" s="43">
        <f>BK5+0.5*BH6*'DEPRECATED - DT-Prelim Calcs'!$C$11^2+BJ6*'DEPRECATED - DT-Prelim Calcs'!$C$11</f>
        <v>-516.4643995388285</v>
      </c>
      <c r="BL6" s="43">
        <f>MIN('Drive Train'!$F$35-BF5*'DEPRECATED - DT-Prelim Calcs'!$C$21*'Drive Train'!$F$39,BL5+BF$2)</f>
        <v>7.1920000000000002</v>
      </c>
      <c r="BM6" s="43">
        <f>'Drive Train'!$F$35-BF6*'DEPRECATED - DT-Prelim Calcs'!$C$21*'Drive Train'!$F$39</f>
        <v>35.495742991003262</v>
      </c>
      <c r="BN6" s="1">
        <f>IF(BK6&gt;='Drive Train'!$F$29,1,0)</f>
        <v>0</v>
      </c>
      <c r="BO6" s="43">
        <f t="shared" ref="BO6:BO69" si="34">MIN(BF6,$C$10)*$C$11*1000/60/60</f>
        <v>-458.24886886911224</v>
      </c>
      <c r="BP6" s="49">
        <f>BP5+'DEPRECATED - DT-Prelim Calcs'!$C$11</f>
        <v>8</v>
      </c>
      <c r="BQ6" s="2">
        <f>CA6/'Drive Train'!$F$35</f>
        <v>0.57999999999999996</v>
      </c>
      <c r="BR6" s="36">
        <f>BY6*12*60/(PI() * 'Drive Train'!$F$15)/BQ$2*BQ6</f>
        <v>21884.682549353471</v>
      </c>
      <c r="BS6" s="2">
        <f>('DEPRECATED - DT-Prelim Calcs'!$C$6*BQ6-BR6)/('DEPRECATED - DT-Prelim Calcs'!$C$6*BQ6)*'DEPRECATED - DT-Prelim Calcs'!$C$7*BQ6</f>
        <v>-13.367442814493383</v>
      </c>
      <c r="BT6" s="43">
        <f>BS6/'DEPRECATED - DT-Prelim Calcs'!$C$7*('DEPRECATED - DT-Prelim Calcs'!$C$8-'DEPRECATED - DT-Prelim Calcs'!$C$9)+'DEPRECATED - DT-Prelim Calcs'!$C$9</f>
        <v>-726.72636228210217</v>
      </c>
      <c r="BU6" s="43">
        <f t="shared" si="11"/>
        <v>-726.72636228210217</v>
      </c>
      <c r="BV6" s="2">
        <f t="shared" ref="BV6:BV69" si="35">MIN((BU6-$C$9)/($C$8-$C$9)*$C$7-$C$29*BY6/BR$2,BV$2)</f>
        <v>-16.314884086323534</v>
      </c>
      <c r="BW6" s="43">
        <f>BV6*'DEPRECATED - DT-Prelim Calcs'!$C$21/BQ$2/'DEPRECATED - DT-Prelim Calcs'!$C$19/'DEPRECATED - DT-Prelim Calcs'!$C$18*3.39*'DEPRECATED - DT-Prelim Calcs'!$C$20</f>
        <v>-309.53372684263076</v>
      </c>
      <c r="BX6" s="36">
        <f t="shared" ref="BX6:BX69" si="36">IF(BW6&lt;=$C$17,1,0)</f>
        <v>1</v>
      </c>
      <c r="BY6" s="43">
        <f>BW5*'DEPRECATED - DT-Prelim Calcs'!$C$11+BY5</f>
        <v>116.21493901824481</v>
      </c>
      <c r="BZ6" s="43">
        <f>BZ5+0.5*BW6*'DEPRECATED - DT-Prelim Calcs'!$C$11^2+BY6*'DEPRECATED - DT-Prelim Calcs'!$C$11</f>
        <v>-1778.980180631577</v>
      </c>
      <c r="CA6" s="43">
        <f>MIN('Drive Train'!$F$35-BU5*'DEPRECATED - DT-Prelim Calcs'!$C$21*'Drive Train'!$F$39,CA5+BU$2)</f>
        <v>7.1920000000000002</v>
      </c>
      <c r="CB6" s="43">
        <f>'Drive Train'!$F$35-BU6*'DEPRECATED - DT-Prelim Calcs'!$C$21*'Drive Train'!$F$39</f>
        <v>53.09667628779772</v>
      </c>
      <c r="CC6" s="1">
        <f>IF(BZ6&gt;='Drive Train'!$F$29,1,0)</f>
        <v>0</v>
      </c>
      <c r="CD6" s="43">
        <f t="shared" ref="CD6:CD69" si="37">MIN(BU6,$C$10)*$C$11*1000/60/60</f>
        <v>-807.47373586900244</v>
      </c>
      <c r="CE6" s="49">
        <f>CE5+'DEPRECATED - DT-Prelim Calcs'!$C$11</f>
        <v>8</v>
      </c>
      <c r="CF6" s="2">
        <f>CP6/'Drive Train'!$F$35</f>
        <v>0.57999999999999996</v>
      </c>
      <c r="CG6" s="36">
        <f>CN6*12*60/(PI() * 'Drive Train'!$F$15)/CF$2*CF6</f>
        <v>27034.019619789586</v>
      </c>
      <c r="CH6" s="2">
        <f>('DEPRECATED - DT-Prelim Calcs'!$C$6*CF6-CG6)/('DEPRECATED - DT-Prelim Calcs'!$C$6*CF6)*'DEPRECATED - DT-Prelim Calcs'!$C$7*CF6</f>
        <v>-17.152770535550651</v>
      </c>
      <c r="CI6" s="43">
        <f>CH6/'DEPRECATED - DT-Prelim Calcs'!$C$7*('DEPRECATED - DT-Prelim Calcs'!$C$8-'DEPRECATED - DT-Prelim Calcs'!$C$9)+'DEPRECATED - DT-Prelim Calcs'!$C$9</f>
        <v>-932.94197693671458</v>
      </c>
      <c r="CJ6" s="43">
        <f t="shared" si="12"/>
        <v>-932.94197693671458</v>
      </c>
      <c r="CK6" s="2">
        <f t="shared" ref="CK6:CK69" si="38">MIN((CJ6-$C$9)/($C$8-$C$9)*$C$7-$C$29*CN6/CG$2,CK$2)</f>
        <v>-20.793727400752601</v>
      </c>
      <c r="CL6" s="43">
        <f>CK6*'DEPRECATED - DT-Prelim Calcs'!$C$21/CF$2/'DEPRECATED - DT-Prelim Calcs'!$C$19/'DEPRECATED - DT-Prelim Calcs'!$C$18*3.39*'DEPRECATED - DT-Prelim Calcs'!$C$20</f>
        <v>-487.33399070096192</v>
      </c>
      <c r="CM6" s="36">
        <f t="shared" ref="CM6:CM69" si="39">IF(CL6&lt;=$C$17,1,0)</f>
        <v>1</v>
      </c>
      <c r="CN6" s="43">
        <f>CL5*'DEPRECATED - DT-Prelim Calcs'!$C$11+CN5</f>
        <v>116.21493901824482</v>
      </c>
      <c r="CO6" s="43">
        <f>CO5+0.5*CL6*'DEPRECATED - DT-Prelim Calcs'!$C$11^2+CN6*'DEPRECATED - DT-Prelim Calcs'!$C$11</f>
        <v>-3201.3822914982266</v>
      </c>
      <c r="CP6" s="43">
        <f>MIN('Drive Train'!$F$35-CJ5*'DEPRECATED - DT-Prelim Calcs'!$C$21*'Drive Train'!$F$39,CP5+CJ$2)</f>
        <v>7.1920000000000002</v>
      </c>
      <c r="CQ6" s="43">
        <f>'Drive Train'!$F$35-CJ6*'DEPRECATED - DT-Prelim Calcs'!$C$21*'Drive Train'!$F$39</f>
        <v>64.644750708456016</v>
      </c>
      <c r="CR6" s="1">
        <f>IF(CO6&gt;='Drive Train'!$F$29,1,0)</f>
        <v>0</v>
      </c>
      <c r="CS6" s="43">
        <f t="shared" ref="CS6:CS69" si="40">MIN(CJ6,$C$10)*$C$11*1000/60/60</f>
        <v>-1036.6021965963496</v>
      </c>
      <c r="CT6" s="49">
        <f>CT5+'DEPRECATED - DT-Prelim Calcs'!$C$11</f>
        <v>8</v>
      </c>
      <c r="CU6" s="2">
        <f>DE6/'Drive Train'!$F$35</f>
        <v>0.57999999999999996</v>
      </c>
      <c r="CV6" s="36">
        <f>DC6*12*60/(PI() * 'Drive Train'!$F$15)/CU$2*CU6</f>
        <v>32183.35669022569</v>
      </c>
      <c r="CW6" s="2">
        <f>('DEPRECATED - DT-Prelim Calcs'!$C$6*CU6-CV6)/('DEPRECATED - DT-Prelim Calcs'!$C$6*CU6)*'DEPRECATED - DT-Prelim Calcs'!$C$7*CU6</f>
        <v>-20.938098256607919</v>
      </c>
      <c r="CX6" s="43">
        <f>CW6/'DEPRECATED - DT-Prelim Calcs'!$C$7*('DEPRECATED - DT-Prelim Calcs'!$C$8-'DEPRECATED - DT-Prelim Calcs'!$C$9)+'DEPRECATED - DT-Prelim Calcs'!$C$9</f>
        <v>-1139.1575915913268</v>
      </c>
      <c r="CY6" s="43">
        <f t="shared" si="13"/>
        <v>-1139.1575915913268</v>
      </c>
      <c r="CZ6" s="2">
        <f t="shared" ref="CZ6:CZ69" si="41">MIN((CY6-$C$9)/($C$8-$C$9)*$C$7-$C$29*DC6/CV$2,CZ$2)</f>
        <v>-25.272570715181669</v>
      </c>
      <c r="DA6" s="43">
        <f>CZ6*'DEPRECATED - DT-Prelim Calcs'!$C$21/CU$2/'DEPRECATED - DT-Prelim Calcs'!$C$19/'DEPRECATED - DT-Prelim Calcs'!$C$18*3.39*'DEPRECATED - DT-Prelim Calcs'!$C$20</f>
        <v>-705.12236835696513</v>
      </c>
      <c r="DB6" s="36">
        <f t="shared" ref="DB6:DB69" si="42">IF(DA6&lt;=$C$17,1,0)</f>
        <v>1</v>
      </c>
      <c r="DC6" s="43">
        <f>DA5*'DEPRECATED - DT-Prelim Calcs'!$C$11+DC5</f>
        <v>116.21493901824481</v>
      </c>
      <c r="DD6" s="43">
        <f>DD5+0.5*DA6*'DEPRECATED - DT-Prelim Calcs'!$C$11^2+DC6*'DEPRECATED - DT-Prelim Calcs'!$C$11</f>
        <v>-4943.6893127462517</v>
      </c>
      <c r="DE6" s="43">
        <f>MIN('Drive Train'!$F$35-CY5*'DEPRECATED - DT-Prelim Calcs'!$C$21*'Drive Train'!$F$39,DE5+CY$2)</f>
        <v>7.1920000000000002</v>
      </c>
      <c r="DF6" s="43">
        <f>'Drive Train'!$F$35-CY6*'DEPRECATED - DT-Prelim Calcs'!$C$21*'Drive Train'!$F$39</f>
        <v>76.192825129114297</v>
      </c>
      <c r="DG6" s="1">
        <f>IF(DD6&gt;='Drive Train'!$F$29,1,0)</f>
        <v>0</v>
      </c>
      <c r="DH6" s="43">
        <f t="shared" ref="DH6:DH69" si="43">MIN(CY6,$C$10)*$C$11*1000/60/60</f>
        <v>-1265.7306573236965</v>
      </c>
      <c r="DI6" s="49">
        <f>DI5+'DEPRECATED - DT-Prelim Calcs'!$C$11</f>
        <v>8</v>
      </c>
      <c r="DJ6" s="2">
        <f>DT6/'Drive Train'!$F$35</f>
        <v>0.57999999999999996</v>
      </c>
      <c r="DK6" s="36">
        <f>DR6*12*60/(PI() * 'Drive Train'!$F$15)/DJ$2*DJ6</f>
        <v>37332.693760661801</v>
      </c>
      <c r="DL6" s="2">
        <f>('DEPRECATED - DT-Prelim Calcs'!$C$6*DJ6-DK6)/('DEPRECATED - DT-Prelim Calcs'!$C$6*DJ6)*'DEPRECATED - DT-Prelim Calcs'!$C$7*DJ6</f>
        <v>-24.72342597766518</v>
      </c>
      <c r="DM6" s="43">
        <f>DL6/'DEPRECATED - DT-Prelim Calcs'!$C$7*('DEPRECATED - DT-Prelim Calcs'!$C$8-'DEPRECATED - DT-Prelim Calcs'!$C$9)+'DEPRECATED - DT-Prelim Calcs'!$C$9</f>
        <v>-1345.3732062459387</v>
      </c>
      <c r="DN6" s="43">
        <f t="shared" si="14"/>
        <v>-1345.3732062459387</v>
      </c>
      <c r="DO6" s="2">
        <f t="shared" ref="DO6:DO69" si="44">MIN((DN6-$C$9)/($C$8-$C$9)*$C$7-$C$29*DR6/DK$2,DO$2)</f>
        <v>-29.751414029610729</v>
      </c>
      <c r="DP6" s="43">
        <f>DO6*'DEPRECATED - DT-Prelim Calcs'!$C$21/DJ$2/'DEPRECATED - DT-Prelim Calcs'!$C$19/'DEPRECATED - DT-Prelim Calcs'!$C$18*3.39*'DEPRECATED - DT-Prelim Calcs'!$C$20</f>
        <v>-962.89885981063992</v>
      </c>
      <c r="DQ6" s="36">
        <f t="shared" ref="DQ6:DQ69" si="45">IF(DP6&lt;=$C$17,1,0)</f>
        <v>1</v>
      </c>
      <c r="DR6" s="43">
        <f>DP5*'DEPRECATED - DT-Prelim Calcs'!$C$11+DR5</f>
        <v>116.21493901824481</v>
      </c>
      <c r="DS6" s="43">
        <f>DS5+0.5*DP6*'DEPRECATED - DT-Prelim Calcs'!$C$11^2+DR6*'DEPRECATED - DT-Prelim Calcs'!$C$11</f>
        <v>-7005.9012443756501</v>
      </c>
      <c r="DT6" s="43">
        <f>MIN('Drive Train'!$F$35-DN5*'DEPRECATED - DT-Prelim Calcs'!$C$21*'Drive Train'!$F$39,DT5+DN$2)</f>
        <v>7.1920000000000002</v>
      </c>
      <c r="DU6" s="43">
        <f>'Drive Train'!$F$35-DN6*'DEPRECATED - DT-Prelim Calcs'!$C$21*'Drive Train'!$F$39</f>
        <v>87.740899549772578</v>
      </c>
      <c r="DV6" s="1">
        <f>IF(DS6&gt;='Drive Train'!$F$29,1,0)</f>
        <v>0</v>
      </c>
      <c r="DW6" s="43">
        <f t="shared" ref="DW6:DW69" si="46">MIN(DN6,$C$10)*$C$11*1000/60/60</f>
        <v>-1494.8591180510432</v>
      </c>
      <c r="DX6" s="49">
        <f>DX5+'DEPRECATED - DT-Prelim Calcs'!$C$11</f>
        <v>8</v>
      </c>
      <c r="DY6" s="2">
        <f>EI6/'Drive Train'!$F$35</f>
        <v>0.57999999999999996</v>
      </c>
      <c r="DZ6" s="36">
        <f>EG6*12*60/(PI() * 'Drive Train'!$F$15)/DY$2*DY6</f>
        <v>42482.030831097924</v>
      </c>
      <c r="EA6" s="2">
        <f>('DEPRECATED - DT-Prelim Calcs'!$C$6*DY6-DZ6)/('DEPRECATED - DT-Prelim Calcs'!$C$6*DY6)*'DEPRECATED - DT-Prelim Calcs'!$C$7*DY6</f>
        <v>-28.508753698722458</v>
      </c>
      <c r="EB6" s="43">
        <f>EA6/'DEPRECATED - DT-Prelim Calcs'!$C$7*('DEPRECATED - DT-Prelim Calcs'!$C$8-'DEPRECATED - DT-Prelim Calcs'!$C$9)+'DEPRECATED - DT-Prelim Calcs'!$C$9</f>
        <v>-1551.5888209005518</v>
      </c>
      <c r="EC6" s="43">
        <f t="shared" si="15"/>
        <v>-1551.5888209005518</v>
      </c>
      <c r="ED6" s="2">
        <f t="shared" ref="ED6:ED69" si="47">MIN((EC6-$C$9)/($C$8-$C$9)*$C$7-$C$29*EG6/DZ$2,ED$2)</f>
        <v>-34.230257344039806</v>
      </c>
      <c r="EE6" s="43">
        <f>ED6*'DEPRECATED - DT-Prelim Calcs'!$C$21/DY$2/'DEPRECATED - DT-Prelim Calcs'!$C$19/'DEPRECATED - DT-Prelim Calcs'!$C$18*3.39*'DEPRECATED - DT-Prelim Calcs'!$C$20</f>
        <v>-1260.6634650619874</v>
      </c>
      <c r="EF6" s="36">
        <f t="shared" ref="EF6:EF69" si="48">IF(EE6&lt;=$C$17,1,0)</f>
        <v>1</v>
      </c>
      <c r="EG6" s="43">
        <f>EE5*'DEPRECATED - DT-Prelim Calcs'!$C$11+EG5</f>
        <v>116.21493901824481</v>
      </c>
      <c r="EH6" s="43">
        <f>EH5+0.5*EE6*'DEPRECATED - DT-Prelim Calcs'!$C$11^2+EG6*'DEPRECATED - DT-Prelim Calcs'!$C$11</f>
        <v>-9388.0180863864298</v>
      </c>
      <c r="EI6" s="43">
        <f>MIN('Drive Train'!$F$35-EC5*'DEPRECATED - DT-Prelim Calcs'!$C$21*'Drive Train'!$F$39,EI5+EC$2)</f>
        <v>7.1920000000000002</v>
      </c>
      <c r="EJ6" s="43">
        <f>'Drive Train'!$F$35-EC6*'DEPRECATED - DT-Prelim Calcs'!$C$21*'Drive Train'!$F$39</f>
        <v>99.288973970430902</v>
      </c>
      <c r="EK6" s="1">
        <f>IF(EH6&gt;='Drive Train'!$F$29,1,0)</f>
        <v>0</v>
      </c>
      <c r="EL6" s="43">
        <f t="shared" ref="EL6:EL69" si="49">MIN(EC6,$C$10)*$C$11*1000/60/60</f>
        <v>-1723.9875787783908</v>
      </c>
      <c r="EM6" s="49">
        <f>EM5+'DEPRECATED - DT-Prelim Calcs'!$C$11</f>
        <v>8</v>
      </c>
      <c r="EN6" s="2">
        <f>EX6/'Drive Train'!$F$35</f>
        <v>0.57999999999999996</v>
      </c>
      <c r="EO6" s="36">
        <f>EV6*12*60/(PI() * 'Drive Train'!$F$15)/EN$2*EN6</f>
        <v>47631.367901534031</v>
      </c>
      <c r="EP6" s="2">
        <f>('DEPRECATED - DT-Prelim Calcs'!$C$6*EN6-EO6)/('DEPRECATED - DT-Prelim Calcs'!$C$6*EN6)*'DEPRECATED - DT-Prelim Calcs'!$C$7*EN6</f>
        <v>-32.294081419779722</v>
      </c>
      <c r="EQ6" s="43">
        <f>EP6/'DEPRECATED - DT-Prelim Calcs'!$C$7*('DEPRECATED - DT-Prelim Calcs'!$C$8-'DEPRECATED - DT-Prelim Calcs'!$C$9)+'DEPRECATED - DT-Prelim Calcs'!$C$9</f>
        <v>-1757.8044355551638</v>
      </c>
      <c r="ER6" s="43">
        <f t="shared" si="16"/>
        <v>-1757.8044355551638</v>
      </c>
      <c r="ES6" s="2">
        <f t="shared" ref="ES6:ES69" si="50">MIN((ER6-$C$9)/($C$8-$C$9)*$C$7-$C$29*EV6/EO$2,ES$2)</f>
        <v>-38.70910065846887</v>
      </c>
      <c r="ET6" s="43">
        <f>ES6*'DEPRECATED - DT-Prelim Calcs'!$C$21/EN$2/'DEPRECATED - DT-Prelim Calcs'!$C$19/'DEPRECATED - DT-Prelim Calcs'!$C$18*3.39*'DEPRECATED - DT-Prelim Calcs'!$C$20</f>
        <v>-1598.416184111006</v>
      </c>
      <c r="EU6" s="36">
        <f t="shared" ref="EU6:EU69" si="51">IF(ET6&lt;=$C$17,1,0)</f>
        <v>1</v>
      </c>
      <c r="EV6" s="43">
        <f>ET5*'DEPRECATED - DT-Prelim Calcs'!$C$11+EV5</f>
        <v>116.21493901824481</v>
      </c>
      <c r="EW6" s="43">
        <f>EW5+0.5*ET6*'DEPRECATED - DT-Prelim Calcs'!$C$11^2+EV6*'DEPRECATED - DT-Prelim Calcs'!$C$11</f>
        <v>-12090.039838778579</v>
      </c>
      <c r="EX6" s="43">
        <f>MIN('Drive Train'!$F$35-ER5*'DEPRECATED - DT-Prelim Calcs'!$C$21*'Drive Train'!$F$39,EX5+ER$2)</f>
        <v>7.1920000000000002</v>
      </c>
      <c r="EY6" s="43">
        <f>'Drive Train'!$F$35-ER6*'DEPRECATED - DT-Prelim Calcs'!$C$21*'Drive Train'!$F$39</f>
        <v>110.83704839108918</v>
      </c>
      <c r="EZ6" s="1">
        <f>IF(EW6&gt;='Drive Train'!$F$29,1,0)</f>
        <v>0</v>
      </c>
      <c r="FA6" s="43">
        <f t="shared" ref="FA6:FA69" si="52">MIN(ER6,$C$10)*$C$11*1000/60/60</f>
        <v>-1953.1160395057375</v>
      </c>
      <c r="FB6" s="49">
        <f>FB5+'DEPRECATED - DT-Prelim Calcs'!$C$11</f>
        <v>8</v>
      </c>
      <c r="FC6" s="2">
        <f>FM6/'Drive Train'!$F$35</f>
        <v>0.57999999999999996</v>
      </c>
      <c r="FD6" s="36">
        <f>FK6*12*60/(PI() * 'Drive Train'!$F$15)/FC$2*FC6</f>
        <v>52780.704971970154</v>
      </c>
      <c r="FE6" s="2">
        <f>('DEPRECATED - DT-Prelim Calcs'!$C$6*FC6-FD6)/('DEPRECATED - DT-Prelim Calcs'!$C$6*FC6)*'DEPRECATED - DT-Prelim Calcs'!$C$7*FC6</f>
        <v>-36.079409140836994</v>
      </c>
      <c r="FF6" s="43">
        <f>FE6/'DEPRECATED - DT-Prelim Calcs'!$C$7*('DEPRECATED - DT-Prelim Calcs'!$C$8-'DEPRECATED - DT-Prelim Calcs'!$C$9)+'DEPRECATED - DT-Prelim Calcs'!$C$9</f>
        <v>-1964.0200502097764</v>
      </c>
      <c r="FG6" s="43">
        <f t="shared" si="17"/>
        <v>-1964.0200502097764</v>
      </c>
      <c r="FH6" s="2">
        <f t="shared" ref="FH6:FH69" si="53">MIN((FG6-$C$9)/($C$8-$C$9)*$C$7-$C$29*FK6/FD$2,FH$2)</f>
        <v>-43.187943972897948</v>
      </c>
      <c r="FI6" s="43">
        <f>FH6*'DEPRECATED - DT-Prelim Calcs'!$C$21/FC$2/'DEPRECATED - DT-Prelim Calcs'!$C$19/'DEPRECATED - DT-Prelim Calcs'!$C$18*3.39*'DEPRECATED - DT-Prelim Calcs'!$C$20</f>
        <v>-1976.1570169576974</v>
      </c>
      <c r="FJ6" s="36">
        <f t="shared" ref="FJ6:FJ69" si="54">IF(FI6&lt;=$C$17,1,0)</f>
        <v>1</v>
      </c>
      <c r="FK6" s="43">
        <f>FI5*'DEPRECATED - DT-Prelim Calcs'!$C$11+FK5</f>
        <v>116.21493901824482</v>
      </c>
      <c r="FL6" s="43">
        <f>FL5+0.5*FI6*'DEPRECATED - DT-Prelim Calcs'!$C$11^2+FK6*'DEPRECATED - DT-Prelim Calcs'!$C$11</f>
        <v>-15111.96650155211</v>
      </c>
      <c r="FM6" s="43">
        <f>MIN('Drive Train'!$F$35-FG5*'DEPRECATED - DT-Prelim Calcs'!$C$21*'Drive Train'!$F$39,FM5+FG$2)</f>
        <v>7.1920000000000002</v>
      </c>
      <c r="FN6" s="43">
        <f>'Drive Train'!$F$35-FG6*'DEPRECATED - DT-Prelim Calcs'!$C$21*'Drive Train'!$F$39</f>
        <v>122.38512281174749</v>
      </c>
      <c r="FO6" s="1">
        <f>IF(FL6&gt;='Drive Train'!$F$29,1,0)</f>
        <v>0</v>
      </c>
      <c r="FP6" s="43">
        <f t="shared" ref="FP6:FP69" si="55">MIN(FG6,$C$10)*$C$11*1000/60/60</f>
        <v>-2182.2445002330851</v>
      </c>
      <c r="FQ6" s="49">
        <f>FQ5+'DEPRECATED - DT-Prelim Calcs'!$C$11</f>
        <v>8</v>
      </c>
      <c r="FR6" s="2">
        <f>GB6/'Drive Train'!$F$35</f>
        <v>0.57999999999999996</v>
      </c>
      <c r="FS6" s="36">
        <f>FZ6*12*60/(PI() * 'Drive Train'!$F$15)/FR$2*FR6</f>
        <v>57930.042042406261</v>
      </c>
      <c r="FT6" s="2">
        <f>('DEPRECATED - DT-Prelim Calcs'!$C$6*FR6-FS6)/('DEPRECATED - DT-Prelim Calcs'!$C$6*FR6)*'DEPRECATED - DT-Prelim Calcs'!$C$7*FR6</f>
        <v>-39.864736861894265</v>
      </c>
      <c r="FU6" s="43">
        <f>FT6/'DEPRECATED - DT-Prelim Calcs'!$C$7*('DEPRECATED - DT-Prelim Calcs'!$C$8-'DEPRECATED - DT-Prelim Calcs'!$C$9)+'DEPRECATED - DT-Prelim Calcs'!$C$9</f>
        <v>-2170.235664864389</v>
      </c>
      <c r="FV6" s="43">
        <f t="shared" si="18"/>
        <v>-2170.235664864389</v>
      </c>
      <c r="FW6" s="2">
        <f t="shared" ref="FW6:FW69" si="56">MIN((FV6-$C$9)/($C$8-$C$9)*$C$7-$C$29*FZ6/FS$2,FW$2)</f>
        <v>-47.666787287327018</v>
      </c>
      <c r="FX6" s="43">
        <f>FW6*'DEPRECATED - DT-Prelim Calcs'!$C$21/FR$2/'DEPRECATED - DT-Prelim Calcs'!$C$19/'DEPRECATED - DT-Prelim Calcs'!$C$18*3.39*'DEPRECATED - DT-Prelim Calcs'!$C$20</f>
        <v>-2393.8859636020602</v>
      </c>
      <c r="FY6" s="36">
        <f t="shared" ref="FY6:FY69" si="57">IF(FX6&lt;=$C$17,1,0)</f>
        <v>1</v>
      </c>
      <c r="FZ6" s="43">
        <f>FX5*'DEPRECATED - DT-Prelim Calcs'!$C$11+FZ5</f>
        <v>116.21493901824481</v>
      </c>
      <c r="GA6" s="43">
        <f>GA5+0.5*FX6*'DEPRECATED - DT-Prelim Calcs'!$C$11^2+FZ6*'DEPRECATED - DT-Prelim Calcs'!$C$11</f>
        <v>-18453.798074707014</v>
      </c>
      <c r="GB6" s="43">
        <f>MIN('Drive Train'!$F$35-FV5*'DEPRECATED - DT-Prelim Calcs'!$C$21*'Drive Train'!$F$39,GB5+FV$2)</f>
        <v>7.1920000000000002</v>
      </c>
      <c r="GC6" s="43">
        <f>'Drive Train'!$F$35-FV6*'DEPRECATED - DT-Prelim Calcs'!$C$21*'Drive Train'!$F$39</f>
        <v>133.93319723240577</v>
      </c>
      <c r="GD6" s="1">
        <f>IF(GA6&gt;='Drive Train'!$F$29,1,0)</f>
        <v>0</v>
      </c>
      <c r="GE6" s="43">
        <f t="shared" ref="GE6:GE69" si="58">MIN(FV6,$C$10)*$C$11*1000/60/60</f>
        <v>-2411.3729609604325</v>
      </c>
      <c r="GF6" s="49">
        <f>GF5+'DEPRECATED - DT-Prelim Calcs'!$C$11</f>
        <v>8</v>
      </c>
      <c r="GG6" s="2">
        <f>GQ6/'Drive Train'!$F$35</f>
        <v>0.86451612903225805</v>
      </c>
      <c r="GH6" s="36">
        <f>GO6*12*60/(PI() * 'Drive Train'!$F$15)/GG$2*GG6</f>
        <v>12493.420007271183</v>
      </c>
      <c r="GI6" s="2">
        <f>('DEPRECATED - DT-Prelim Calcs'!$C$6*GG6-GH6)/('DEPRECATED - DT-Prelim Calcs'!$C$6*GG6)*'DEPRECATED - DT-Prelim Calcs'!$C$7*GG6</f>
        <v>-5.1294538115944848</v>
      </c>
      <c r="GJ6" s="43">
        <f>GI6/'DEPRECATED - DT-Prelim Calcs'!$C$7*('DEPRECATED - DT-Prelim Calcs'!$C$8-'DEPRECATED - DT-Prelim Calcs'!$C$9)+'DEPRECATED - DT-Prelim Calcs'!$C$9</f>
        <v>-277.94039421372935</v>
      </c>
      <c r="GK6" s="43">
        <f t="shared" ref="GK6:GK69" si="59">MIN(GJ6,GI$2)</f>
        <v>-277.94039421372935</v>
      </c>
      <c r="GL6" s="2">
        <f t="shared" ref="GL6:GL69" si="60">MIN((GK6-$C$9)/($C$8-$C$9)*$C$7-$C$29*GO6/GH$2,GL$2)</f>
        <v>-6.2583165628966322</v>
      </c>
      <c r="GM6" s="43">
        <f>GL6*'DEPRECATED - DT-Prelim Calcs'!$C$21/GG$2/'DEPRECATED - DT-Prelim Calcs'!$C$19/'DEPRECATED - DT-Prelim Calcs'!$C$18*3.39*'DEPRECATED - DT-Prelim Calcs'!$C$20</f>
        <v>-125.72020921309004</v>
      </c>
      <c r="GN6" s="36">
        <f t="shared" ref="GN6:GN69" si="61">IF(GM6&lt;=$C$17,1,0)</f>
        <v>1</v>
      </c>
      <c r="GO6" s="43">
        <f>GM5*'DEPRECATED - DT-Prelim Calcs'!$C$11+GO5</f>
        <v>42.037255801019271</v>
      </c>
      <c r="GP6" s="43">
        <f>GP5+0.5*GM6*'DEPRECATED - DT-Prelim Calcs'!$C$11^2+GO6*'DEPRECATED - DT-Prelim Calcs'!$C$11</f>
        <v>-753.53813889860476</v>
      </c>
      <c r="GQ6" s="43">
        <f>MIN('Drive Train'!$F$35-GK5*'DEPRECATED - DT-Prelim Calcs'!$C$21*'Drive Train'!$F$39,GQ5+GK$2)</f>
        <v>10.72</v>
      </c>
      <c r="GR6" s="43">
        <f>'Drive Train'!$F$35-GK6*'DEPRECATED - DT-Prelim Calcs'!$C$21*'Drive Train'!$F$39</f>
        <v>27.964662075968846</v>
      </c>
      <c r="GS6" s="1">
        <f>IF(GP6&gt;='Drive Train'!$F$29,1,0)</f>
        <v>0</v>
      </c>
      <c r="GT6" s="43">
        <f t="shared" ref="GT6:GT69" si="62">MIN(GK6,$C$10)*$C$11*1000/60/60</f>
        <v>-308.82266023747707</v>
      </c>
      <c r="GU6" s="49">
        <f>GU5+'DEPRECATED - DT-Prelim Calcs'!$C$11</f>
        <v>8</v>
      </c>
      <c r="GV6" s="2">
        <f>HF6/'Drive Train'!$F$35</f>
        <v>0.84946236559139798</v>
      </c>
      <c r="GW6" s="36">
        <f>HD6*12*60/(PI() * 'Drive Train'!$F$15)/GV$2*GV6</f>
        <v>13711.647500051999</v>
      </c>
      <c r="GX6" s="2">
        <f>('DEPRECATED - DT-Prelim Calcs'!$C$6*GV6-GW6)/('DEPRECATED - DT-Prelim Calcs'!$C$6*GV6)*'DEPRECATED - DT-Prelim Calcs'!$C$7*GV6</f>
        <v>-6.0955868306496761</v>
      </c>
      <c r="GY6" s="43">
        <f>GX6/'DEPRECATED - DT-Prelim Calcs'!$C$7*('DEPRECATED - DT-Prelim Calcs'!$C$8-'DEPRECATED - DT-Prelim Calcs'!$C$9)+'DEPRECATED - DT-Prelim Calcs'!$C$9</f>
        <v>-330.57301390852712</v>
      </c>
      <c r="GZ6" s="43">
        <f t="shared" si="19"/>
        <v>-330.57301390852712</v>
      </c>
      <c r="HA6" s="2">
        <f t="shared" ref="HA6:HA69" si="63">MIN((GZ6-$C$9)/($C$8-$C$9)*$C$7-$C$29*HD6/GW$2,HA$2)</f>
        <v>-7.356480313098273</v>
      </c>
      <c r="HB6" s="43">
        <f>HA6*'DEPRECATED - DT-Prelim Calcs'!$C$21/GV$2/'DEPRECATED - DT-Prelim Calcs'!$C$19/'DEPRECATED - DT-Prelim Calcs'!$C$18*3.39*'DEPRECATED - DT-Prelim Calcs'!$C$20</f>
        <v>-147.78067468140776</v>
      </c>
      <c r="HC6" s="36">
        <f t="shared" ref="HC6:HC69" si="64">IF(HB6&lt;=$C$17,1,0)</f>
        <v>1</v>
      </c>
      <c r="HD6" s="43">
        <f>HB5*'DEPRECATED - DT-Prelim Calcs'!$C$11+HD5</f>
        <v>46.953893906401639</v>
      </c>
      <c r="HE6" s="43">
        <f>HE5+0.5*HB6*'DEPRECATED - DT-Prelim Calcs'!$C$11^2+HD6*'DEPRECATED - DT-Prelim Calcs'!$C$11</f>
        <v>-900.52203401285226</v>
      </c>
      <c r="HF6" s="43">
        <f>MIN('Drive Train'!$F$35-GZ5*'DEPRECATED - DT-Prelim Calcs'!$C$21*'Drive Train'!$F$39,HF5+GZ$2)</f>
        <v>10.533333333333335</v>
      </c>
      <c r="HG6" s="43">
        <f>'Drive Train'!$F$35-GZ6*'DEPRECATED - DT-Prelim Calcs'!$C$21*'Drive Train'!$F$39</f>
        <v>30.912088778877518</v>
      </c>
      <c r="HH6" s="1">
        <f>IF(HE6&gt;='Drive Train'!$F$29,1,0)</f>
        <v>0</v>
      </c>
      <c r="HI6" s="43">
        <f t="shared" ref="HI6:HI69" si="65">MIN(GZ6,$C$10)*$C$11*1000/60/60</f>
        <v>-367.30334878725233</v>
      </c>
      <c r="HJ6" s="49">
        <f>HJ5+'DEPRECATED - DT-Prelim Calcs'!$C$11</f>
        <v>8</v>
      </c>
      <c r="HK6" s="2">
        <f>HU6/'Drive Train'!$F$35</f>
        <v>0.83440860215053769</v>
      </c>
      <c r="HL6" s="36">
        <f>HS6*12*60/(PI() * 'Drive Train'!$F$15)/HK$2*HK6</f>
        <v>14878.986778901944</v>
      </c>
      <c r="HM6" s="2">
        <f>('DEPRECATED - DT-Prelim Calcs'!$C$6*HK6-HL6)/('DEPRECATED - DT-Prelim Calcs'!$C$6*HK6)*'DEPRECATED - DT-Prelim Calcs'!$C$7*HK6</f>
        <v>-7.0243114291193267</v>
      </c>
      <c r="HN6" s="43">
        <f>HM6/'DEPRECATED - DT-Prelim Calcs'!$C$7*('DEPRECATED - DT-Prelim Calcs'!$C$8-'DEPRECATED - DT-Prelim Calcs'!$C$9)+'DEPRECATED - DT-Prelim Calcs'!$C$9</f>
        <v>-381.16771218336623</v>
      </c>
      <c r="HO6" s="43">
        <f t="shared" si="20"/>
        <v>-381.16771218336623</v>
      </c>
      <c r="HP6" s="2">
        <f t="shared" ref="HP6:HP69" si="66">MIN((HO6-$C$9)/($C$8-$C$9)*$C$7-$C$29*HS6/HL$2,HP$2)</f>
        <v>-8.417235642714374</v>
      </c>
      <c r="HQ6" s="43">
        <f>HP6*'DEPRECATED - DT-Prelim Calcs'!$C$21/HK$2/'DEPRECATED - DT-Prelim Calcs'!$C$19/'DEPRECATED - DT-Prelim Calcs'!$C$18*3.39*'DEPRECATED - DT-Prelim Calcs'!$C$20</f>
        <v>-169.08966099153972</v>
      </c>
      <c r="HR6" s="36">
        <f t="shared" ref="HR6:HR69" si="67">IF(HQ6&lt;=$C$17,1,0)</f>
        <v>1</v>
      </c>
      <c r="HS6" s="43">
        <f>HQ5*'DEPRECATED - DT-Prelim Calcs'!$C$11+HS5</f>
        <v>51.870532011784029</v>
      </c>
      <c r="HT6" s="43">
        <f>HT5+0.5*HQ6*'DEPRECATED - DT-Prelim Calcs'!$C$11^2+HS6*'DEPRECATED - DT-Prelim Calcs'!$C$11</f>
        <v>-1041.4940958616137</v>
      </c>
      <c r="HU6" s="43">
        <f>MIN('Drive Train'!$F$35-HO5*'DEPRECATED - DT-Prelim Calcs'!$C$21*'Drive Train'!$F$39,HU5+HO$2)</f>
        <v>10.346666666666668</v>
      </c>
      <c r="HV6" s="43">
        <f>'Drive Train'!$F$35-HO6*'DEPRECATED - DT-Prelim Calcs'!$C$21*'Drive Train'!$F$39</f>
        <v>33.745391882268507</v>
      </c>
      <c r="HW6" s="1">
        <f>IF(HT6&gt;='Drive Train'!$F$29,1,0)</f>
        <v>0</v>
      </c>
      <c r="HX6" s="43">
        <f t="shared" ref="HX6:HX69" si="68">MIN(HO6,$C$10)*$C$11*1000/60/60</f>
        <v>-423.51968020374022</v>
      </c>
      <c r="HY6" s="49">
        <f>HY5+'DEPRECATED - DT-Prelim Calcs'!$C$11</f>
        <v>8</v>
      </c>
      <c r="HZ6" s="2">
        <f>IJ6/'Drive Train'!$F$35</f>
        <v>0.8193548387096774</v>
      </c>
      <c r="IA6" s="36">
        <f>IH6*12*60/(PI() * 'Drive Train'!$F$15)/HZ$2*HZ6</f>
        <v>15995.437843821017</v>
      </c>
      <c r="IB6" s="2">
        <f>('DEPRECATED - DT-Prelim Calcs'!$C$6*HZ6-IA6)/('DEPRECATED - DT-Prelim Calcs'!$C$6*HZ6)*'DEPRECATED - DT-Prelim Calcs'!$C$7*HZ6</f>
        <v>-7.9156276070034295</v>
      </c>
      <c r="IC6" s="43">
        <f>IB6/'DEPRECATED - DT-Prelim Calcs'!$C$7*('DEPRECATED - DT-Prelim Calcs'!$C$8-'DEPRECATED - DT-Prelim Calcs'!$C$9)+'DEPRECATED - DT-Prelim Calcs'!$C$9</f>
        <v>-429.72448903824647</v>
      </c>
      <c r="ID6" s="43">
        <f t="shared" si="21"/>
        <v>-429.72448903824647</v>
      </c>
      <c r="IE6" s="2">
        <f t="shared" ref="IE6:IE69" si="69">MIN((ID6-$C$9)/($C$8-$C$9)*$C$7-$C$29*IH6/IA$2,IE$2)</f>
        <v>-9.4405825517449262</v>
      </c>
      <c r="IF6" s="43">
        <f>IE6*'DEPRECATED - DT-Prelim Calcs'!$C$21/HZ$2/'DEPRECATED - DT-Prelim Calcs'!$C$19/'DEPRECATED - DT-Prelim Calcs'!$C$18*3.39*'DEPRECATED - DT-Prelim Calcs'!$C$20</f>
        <v>-189.6471681434858</v>
      </c>
      <c r="IG6" s="36">
        <f t="shared" ref="IG6:IG69" si="70">IF(IF6&lt;=$C$17,1,0)</f>
        <v>1</v>
      </c>
      <c r="IH6" s="43">
        <f>IF5*'DEPRECATED - DT-Prelim Calcs'!$C$11+IH5</f>
        <v>56.787170117166397</v>
      </c>
      <c r="II6" s="43">
        <f>II5+0.5*IF6*'DEPRECATED - DT-Prelim Calcs'!$C$11^2+IH6*'DEPRECATED - DT-Prelim Calcs'!$C$11</f>
        <v>-1176.454324444888</v>
      </c>
      <c r="IJ6" s="43">
        <f>MIN('Drive Train'!$F$35-ID5*'DEPRECATED - DT-Prelim Calcs'!$C$21*'Drive Train'!$F$39,IJ5+ID$2)</f>
        <v>10.16</v>
      </c>
      <c r="IK6" s="43">
        <f>'Drive Train'!$F$35-ID6*'DEPRECATED - DT-Prelim Calcs'!$C$21*'Drive Train'!$F$39</f>
        <v>36.464571386141806</v>
      </c>
      <c r="IL6" s="1">
        <f>IF(II6&gt;='Drive Train'!$F$29,1,0)</f>
        <v>0</v>
      </c>
      <c r="IM6" s="43">
        <f t="shared" ref="IM6:IM69" si="71">MIN(ID6,$C$10)*$C$11*1000/60/60</f>
        <v>-477.47165448694051</v>
      </c>
      <c r="IN6" s="49">
        <f>IN5+'DEPRECATED - DT-Prelim Calcs'!$C$11</f>
        <v>8</v>
      </c>
      <c r="IO6" s="2">
        <f>IY6/'Drive Train'!$F$35</f>
        <v>0.80430107526881722</v>
      </c>
      <c r="IP6" s="36">
        <f>IW6*12*60/(PI() * 'Drive Train'!$F$15)/IO$2*IO6</f>
        <v>17061.000694809227</v>
      </c>
      <c r="IQ6" s="2">
        <f>('DEPRECATED - DT-Prelim Calcs'!$C$6*IO6-IP6)/('DEPRECATED - DT-Prelim Calcs'!$C$6*IO6)*'DEPRECATED - DT-Prelim Calcs'!$C$7*IO6</f>
        <v>-8.7695353643019853</v>
      </c>
      <c r="IR6" s="43">
        <f>IQ6/'DEPRECATED - DT-Prelim Calcs'!$C$7*('DEPRECATED - DT-Prelim Calcs'!$C$8-'DEPRECATED - DT-Prelim Calcs'!$C$9)+'DEPRECATED - DT-Prelim Calcs'!$C$9</f>
        <v>-476.24334447316778</v>
      </c>
      <c r="IS6" s="43">
        <f t="shared" si="22"/>
        <v>-476.24334447316778</v>
      </c>
      <c r="IT6" s="2">
        <f t="shared" ref="IT6:IT69" si="72">MIN((IS6-$C$9)/($C$8-$C$9)*$C$7-$C$29*IW6/IP$2,IT$2)</f>
        <v>-10.426521040189932</v>
      </c>
      <c r="IU6" s="43">
        <f>IT6*'DEPRECATED - DT-Prelim Calcs'!$C$21/IO$2/'DEPRECATED - DT-Prelim Calcs'!$C$19/'DEPRECATED - DT-Prelim Calcs'!$C$18*3.39*'DEPRECATED - DT-Prelim Calcs'!$C$20</f>
        <v>-209.45319613724598</v>
      </c>
      <c r="IV6" s="36">
        <f t="shared" ref="IV6:IV69" si="73">IF(IU6&lt;=$C$17,1,0)</f>
        <v>1</v>
      </c>
      <c r="IW6" s="43">
        <f>IU5*'DEPRECATED - DT-Prelim Calcs'!$C$11+IW5</f>
        <v>61.703808222548794</v>
      </c>
      <c r="IX6" s="43">
        <f>IX5+0.5*IU6*'DEPRECATED - DT-Prelim Calcs'!$C$11^2+IW6*'DEPRECATED - DT-Prelim Calcs'!$C$11</f>
        <v>-1305.4027197626751</v>
      </c>
      <c r="IY6" s="43">
        <f>MIN('Drive Train'!$F$35-IS5*'DEPRECATED - DT-Prelim Calcs'!$C$21*'Drive Train'!$F$39,IY5+IS$2)</f>
        <v>9.9733333333333345</v>
      </c>
      <c r="IZ6" s="43">
        <f>'Drive Train'!$F$35-IS6*'DEPRECATED - DT-Prelim Calcs'!$C$21*'Drive Train'!$F$39</f>
        <v>39.069627290497394</v>
      </c>
      <c r="JA6" s="1">
        <f>IF(IX6&gt;='Drive Train'!$F$29,1,0)</f>
        <v>0</v>
      </c>
      <c r="JB6" s="43">
        <f t="shared" ref="JB6:JB69" si="74">MIN(IS6,$C$10)*$C$11*1000/60/60</f>
        <v>-529.15927163685308</v>
      </c>
      <c r="JC6" s="49">
        <f>JC5+'DEPRECATED - DT-Prelim Calcs'!$C$11</f>
        <v>8</v>
      </c>
      <c r="JD6" s="2">
        <f>JN6/'Drive Train'!$F$35</f>
        <v>0.78924731182795704</v>
      </c>
      <c r="JE6" s="36">
        <f>JL6*12*60/(PI() * 'Drive Train'!$F$15)/JD$2*JD6</f>
        <v>18075.675331866554</v>
      </c>
      <c r="JF6" s="2">
        <f>('DEPRECATED - DT-Prelim Calcs'!$C$6*JD6-JE6)/('DEPRECATED - DT-Prelim Calcs'!$C$6*JD6)*'DEPRECATED - DT-Prelim Calcs'!$C$7*JD6</f>
        <v>-9.5860347010149916</v>
      </c>
      <c r="JG6" s="43">
        <f>JF6/'DEPRECATED - DT-Prelim Calcs'!$C$7*('DEPRECATED - DT-Prelim Calcs'!$C$8-'DEPRECATED - DT-Prelim Calcs'!$C$9)+'DEPRECATED - DT-Prelim Calcs'!$C$9</f>
        <v>-520.72427848813004</v>
      </c>
      <c r="JH6" s="43">
        <f t="shared" si="23"/>
        <v>-520.72427848813004</v>
      </c>
      <c r="JI6" s="2">
        <f t="shared" ref="JI6:JI69" si="75">MIN((JH6-$C$9)/($C$8-$C$9)*$C$7-$C$29*JL6/JE$2,JI$2)</f>
        <v>-11.375051108049387</v>
      </c>
      <c r="JJ6" s="43">
        <f>JI6*'DEPRECATED - DT-Prelim Calcs'!$C$21/JD$2/'DEPRECATED - DT-Prelim Calcs'!$C$19/'DEPRECATED - DT-Prelim Calcs'!$C$18*3.39*'DEPRECATED - DT-Prelim Calcs'!$C$20</f>
        <v>-228.50774497282026</v>
      </c>
      <c r="JK6" s="36">
        <f t="shared" ref="JK6:JK69" si="76">IF(JJ6&lt;=$C$17,1,0)</f>
        <v>1</v>
      </c>
      <c r="JL6" s="43">
        <f>JJ5*'DEPRECATED - DT-Prelim Calcs'!$C$11+JL5</f>
        <v>66.620446327931148</v>
      </c>
      <c r="JM6" s="43">
        <f>JM5+0.5*JJ6*'DEPRECATED - DT-Prelim Calcs'!$C$11^2+JL6*'DEPRECATED - DT-Prelim Calcs'!$C$11</f>
        <v>-1428.339281814975</v>
      </c>
      <c r="JN6" s="43">
        <f>MIN('Drive Train'!$F$35-JH5*'DEPRECATED - DT-Prelim Calcs'!$C$21*'Drive Train'!$F$39,JN5+JH$2)</f>
        <v>9.7866666666666671</v>
      </c>
      <c r="JO6" s="43">
        <f>'Drive Train'!$F$35-JH6*'DEPRECATED - DT-Prelim Calcs'!$C$21*'Drive Train'!$F$39</f>
        <v>41.560559595335285</v>
      </c>
      <c r="JP6" s="1">
        <f>IF(JM6&gt;='Drive Train'!$F$29,1,0)</f>
        <v>0</v>
      </c>
      <c r="JQ6" s="43">
        <f>MIN(JG6,'DEPRECATED - DT-Prelim Calcs'!$C$10)*'DEPRECATED - DT-Prelim Calcs'!$C$11*1000/60/60</f>
        <v>-578.58253165347776</v>
      </c>
      <c r="JR6" s="49">
        <f>JR5+'DEPRECATED - DT-Prelim Calcs'!$C$11</f>
        <v>8</v>
      </c>
      <c r="JS6" s="2">
        <f>KC6/'Drive Train'!$F$35</f>
        <v>0.77419354838709686</v>
      </c>
      <c r="JT6" s="36">
        <f>KA6*12*60/(PI() * 'Drive Train'!$F$15)/JS$2*JS6</f>
        <v>19039.461754993026</v>
      </c>
      <c r="JU6" s="2">
        <f>('DEPRECATED - DT-Prelim Calcs'!$C$6*JS6-JT6)/('DEPRECATED - DT-Prelim Calcs'!$C$6*JS6)*'DEPRECATED - DT-Prelim Calcs'!$C$7*JS6</f>
        <v>-10.365125617142462</v>
      </c>
      <c r="JV6" s="43">
        <f>JU6/'DEPRECATED - DT-Prelim Calcs'!$C$7*('DEPRECATED - DT-Prelim Calcs'!$C$8-'DEPRECATED - DT-Prelim Calcs'!$C$9)+'DEPRECATED - DT-Prelim Calcs'!$C$9</f>
        <v>-563.16729108313405</v>
      </c>
      <c r="JW6" s="43">
        <f t="shared" si="24"/>
        <v>-563.16729108313405</v>
      </c>
      <c r="JX6" s="2">
        <f t="shared" ref="JX6:JX69" si="77">MIN((JW6-$C$9)/($C$8-$C$9)*$C$7-$C$29*KA6/JT$2,JX$2)</f>
        <v>-12.28617275532331</v>
      </c>
      <c r="JY6" s="43">
        <f>JX6*'DEPRECATED - DT-Prelim Calcs'!$C$21/JS$2/'DEPRECATED - DT-Prelim Calcs'!$C$19/'DEPRECATED - DT-Prelim Calcs'!$C$18*3.39*'DEPRECATED - DT-Prelim Calcs'!$C$20</f>
        <v>-246.81081465020898</v>
      </c>
      <c r="JZ6" s="36">
        <f t="shared" ref="JZ6:JZ69" si="78">IF(JY6&lt;=$C$17,1,0)</f>
        <v>1</v>
      </c>
      <c r="KA6" s="43">
        <f>JY5*'DEPRECATED - DT-Prelim Calcs'!$C$11+KA5</f>
        <v>71.537084433313552</v>
      </c>
      <c r="KB6" s="43">
        <f>KB5+0.5*JY6*'DEPRECATED - DT-Prelim Calcs'!$C$11^2+KA6*'DEPRECATED - DT-Prelim Calcs'!$C$11</f>
        <v>-1545.2640106017905</v>
      </c>
      <c r="KC6" s="43">
        <f>MIN('Drive Train'!$F$35-JW5*'DEPRECATED - DT-Prelim Calcs'!$C$21*'Drive Train'!$F$39,KC5+JW$2)</f>
        <v>9.6000000000000014</v>
      </c>
      <c r="KD6" s="43">
        <f>'Drive Train'!$F$35-JW6*'DEPRECATED - DT-Prelim Calcs'!$C$21*'Drive Train'!$F$39</f>
        <v>43.937368300655507</v>
      </c>
      <c r="KE6" s="1">
        <f>IF(KB6&gt;='Drive Train'!$F$29,1,0)</f>
        <v>0</v>
      </c>
      <c r="KF6" s="43">
        <f>MIN(JV6,'DEPRECATED - DT-Prelim Calcs'!$C$10)*'DEPRECATED - DT-Prelim Calcs'!$C$11*1000/60/60</f>
        <v>-625.74143453681563</v>
      </c>
      <c r="KG6" s="49">
        <f>KG5+'DEPRECATED - DT-Prelim Calcs'!$C$11</f>
        <v>8</v>
      </c>
      <c r="KH6" s="2">
        <f>KR6/'Drive Train'!$F$35</f>
        <v>0.75913978494623657</v>
      </c>
      <c r="KI6" s="36">
        <f>KP6*12*60/(PI() * 'Drive Train'!$F$15)/KH$2*KH6</f>
        <v>19952.35996418861</v>
      </c>
      <c r="KJ6" s="2">
        <f>('DEPRECATED - DT-Prelim Calcs'!$C$6*KH6-KI6)/('DEPRECATED - DT-Prelim Calcs'!$C$6*KH6)*'DEPRECATED - DT-Prelim Calcs'!$C$7*KH6</f>
        <v>-11.106808112684375</v>
      </c>
      <c r="KK6" s="43">
        <f>KJ6/'DEPRECATED - DT-Prelim Calcs'!$C$7*('DEPRECATED - DT-Prelim Calcs'!$C$8-'DEPRECATED - DT-Prelim Calcs'!$C$9)+'DEPRECATED - DT-Prelim Calcs'!$C$9</f>
        <v>-603.57238225817855</v>
      </c>
      <c r="KL6" s="43">
        <f t="shared" si="25"/>
        <v>-603.57238225817855</v>
      </c>
      <c r="KM6" s="2">
        <f t="shared" ref="KM6:KM69" si="79">MIN((KL6-$C$9)/($C$8-$C$9)*$C$7-$C$29*KP6/KI$2,KM$2)</f>
        <v>-13.159885982011673</v>
      </c>
      <c r="KN6" s="43">
        <f>KM6*'DEPRECATED - DT-Prelim Calcs'!$C$21/KH$2/'DEPRECATED - DT-Prelim Calcs'!$C$19/'DEPRECATED - DT-Prelim Calcs'!$C$18*3.39*'DEPRECATED - DT-Prelim Calcs'!$C$20</f>
        <v>-264.36240516941149</v>
      </c>
      <c r="KO6" s="36">
        <f t="shared" ref="KO6:KO69" si="80">IF(KN6&lt;=$C$17,1,0)</f>
        <v>1</v>
      </c>
      <c r="KP6" s="43">
        <f>KN5*'DEPRECATED - DT-Prelim Calcs'!$C$11+KP5</f>
        <v>76.453722538695914</v>
      </c>
      <c r="KQ6" s="43">
        <f>KQ5+0.5*KN6*'DEPRECATED - DT-Prelim Calcs'!$C$11^2+KP6*'DEPRECATED - DT-Prelim Calcs'!$C$11</f>
        <v>-1656.1769061231164</v>
      </c>
      <c r="KR6" s="43">
        <f>MIN('Drive Train'!$F$35-KL5*'DEPRECATED - DT-Prelim Calcs'!$C$21*'Drive Train'!$F$39,KR5+KL$2)</f>
        <v>9.413333333333334</v>
      </c>
      <c r="KS6" s="43">
        <f>'Drive Train'!$F$35-KL6*'DEPRECATED - DT-Prelim Calcs'!$C$21*'Drive Train'!$F$39</f>
        <v>46.200053406457997</v>
      </c>
      <c r="KT6" s="1">
        <f>IF(KQ6&gt;='Drive Train'!$F$29,1,0)</f>
        <v>0</v>
      </c>
      <c r="KU6" s="43">
        <f>MIN(KK6,'DEPRECATED - DT-Prelim Calcs'!$C$10)*'DEPRECATED - DT-Prelim Calcs'!$C$11*1000/60/60</f>
        <v>-670.63598028686499</v>
      </c>
      <c r="KV6" s="49">
        <f>KV5+'DEPRECATED - DT-Prelim Calcs'!$C$11</f>
        <v>8</v>
      </c>
      <c r="KW6" s="2">
        <f>LG6/'Drive Train'!$F$35</f>
        <v>0.74408602150537628</v>
      </c>
      <c r="KX6" s="36">
        <f>LE6*12*60/(PI() * 'Drive Train'!$F$15)/KW$2*KW6</f>
        <v>20814.369959453332</v>
      </c>
      <c r="KY6" s="2">
        <f>('DEPRECATED - DT-Prelim Calcs'!$C$6*KW6-KX6)/('DEPRECATED - DT-Prelim Calcs'!$C$6*KW6)*'DEPRECATED - DT-Prelim Calcs'!$C$7*KW6</f>
        <v>-11.811082187640745</v>
      </c>
      <c r="KZ6" s="43">
        <f>KY6/'DEPRECATED - DT-Prelim Calcs'!$C$7*('DEPRECATED - DT-Prelim Calcs'!$C$8-'DEPRECATED - DT-Prelim Calcs'!$C$9)+'DEPRECATED - DT-Prelim Calcs'!$C$9</f>
        <v>-641.93955201326435</v>
      </c>
      <c r="LA6" s="43">
        <f t="shared" si="26"/>
        <v>-641.93955201326435</v>
      </c>
      <c r="LB6" s="2">
        <f t="shared" ref="LB6:LB69" si="81">MIN((LA6-$C$9)/($C$8-$C$9)*$C$7-$C$29*LE6/KX$2,LB$2)</f>
        <v>-13.996190788114493</v>
      </c>
      <c r="LC6" s="43">
        <f>LB6*'DEPRECATED - DT-Prelim Calcs'!$C$21/KW$2/'DEPRECATED - DT-Prelim Calcs'!$C$19/'DEPRECATED - DT-Prelim Calcs'!$C$18*3.39*'DEPRECATED - DT-Prelim Calcs'!$C$20</f>
        <v>-281.16251653042832</v>
      </c>
      <c r="LD6" s="36">
        <f t="shared" ref="LD6:LD69" si="82">IF(LC6&lt;=$C$17,1,0)</f>
        <v>1</v>
      </c>
      <c r="LE6" s="43">
        <f>LC5*'DEPRECATED - DT-Prelim Calcs'!$C$11+LE5</f>
        <v>81.370360644078303</v>
      </c>
      <c r="LF6" s="43">
        <f>LF5+0.5*LC6*'DEPRECATED - DT-Prelim Calcs'!$C$11^2+LE6*'DEPRECATED - DT-Prelim Calcs'!$C$11</f>
        <v>-1761.0779683789567</v>
      </c>
      <c r="LG6" s="43">
        <f>MIN('Drive Train'!$F$35-LA5*'DEPRECATED - DT-Prelim Calcs'!$C$21*'Drive Train'!$F$39,LG5+LA$2)</f>
        <v>9.2266666666666666</v>
      </c>
      <c r="LH6" s="43">
        <f>'Drive Train'!$F$35-LA6*'DEPRECATED - DT-Prelim Calcs'!$C$21*'Drive Train'!$F$39</f>
        <v>48.348614912742804</v>
      </c>
      <c r="LI6" s="1">
        <f>IF(LF6&gt;='Drive Train'!$F$29,1,0)</f>
        <v>0</v>
      </c>
      <c r="LJ6" s="43">
        <f>MIN(KZ6,'DEPRECATED - DT-Prelim Calcs'!$C$10)*'DEPRECATED - DT-Prelim Calcs'!$C$11*1000/60/60</f>
        <v>-713.26616890362709</v>
      </c>
      <c r="LK6" s="49">
        <f>LK5+'DEPRECATED - DT-Prelim Calcs'!$C$11</f>
        <v>8</v>
      </c>
      <c r="LL6" s="2">
        <f>LV6/'Drive Train'!$F$35</f>
        <v>0.72903225806451621</v>
      </c>
      <c r="LM6" s="36">
        <f>LT6*12*60/(PI() * 'Drive Train'!$F$15)/LL$2*LL6</f>
        <v>21625.491740787173</v>
      </c>
      <c r="LN6" s="2">
        <f>('DEPRECATED - DT-Prelim Calcs'!$C$6*LL6-LM6)/('DEPRECATED - DT-Prelim Calcs'!$C$6*LL6)*'DEPRECATED - DT-Prelim Calcs'!$C$7*LL6</f>
        <v>-12.477947842011565</v>
      </c>
      <c r="LO6" s="43">
        <f>LN6/'DEPRECATED - DT-Prelim Calcs'!$C$7*('DEPRECATED - DT-Prelim Calcs'!$C$8-'DEPRECATED - DT-Prelim Calcs'!$C$9)+'DEPRECATED - DT-Prelim Calcs'!$C$9</f>
        <v>-678.2688003483911</v>
      </c>
      <c r="LP6" s="43">
        <f t="shared" si="27"/>
        <v>-678.2688003483911</v>
      </c>
      <c r="LQ6" s="2">
        <f t="shared" ref="LQ6:LQ69" si="83">MIN((LP6-$C$9)/($C$8-$C$9)*$C$7-$C$29*LT6/LM$2,LQ$2)</f>
        <v>-14.795087173631762</v>
      </c>
      <c r="LR6" s="43">
        <f>LQ6*'DEPRECATED - DT-Prelim Calcs'!$C$21/LL$2/'DEPRECATED - DT-Prelim Calcs'!$C$19/'DEPRECATED - DT-Prelim Calcs'!$C$18*3.39*'DEPRECATED - DT-Prelim Calcs'!$C$20</f>
        <v>-297.21114873325922</v>
      </c>
      <c r="LS6" s="36">
        <f t="shared" ref="LS6:LS69" si="84">IF(LR6&lt;=$C$17,1,0)</f>
        <v>1</v>
      </c>
      <c r="LT6" s="43">
        <f>LR5*'DEPRECATED - DT-Prelim Calcs'!$C$11+LT5</f>
        <v>86.286998749460651</v>
      </c>
      <c r="LU6" s="43">
        <f>LU5+0.5*LR6*'DEPRECATED - DT-Prelim Calcs'!$C$11^2+LT6*'DEPRECATED - DT-Prelim Calcs'!$C$11</f>
        <v>-1859.9671973693098</v>
      </c>
      <c r="LV6" s="43">
        <f>MIN('Drive Train'!$F$35-LP5*'DEPRECATED - DT-Prelim Calcs'!$C$21*'Drive Train'!$F$39,LV5+LP$2)</f>
        <v>9.0400000000000009</v>
      </c>
      <c r="LW6" s="43">
        <f>'Drive Train'!$F$35-LP6*'DEPRECATED - DT-Prelim Calcs'!$C$21*'Drive Train'!$F$39</f>
        <v>50.383052819509899</v>
      </c>
      <c r="LX6" s="1">
        <f>IF(LU6&gt;='Drive Train'!$F$29,1,0)</f>
        <v>0</v>
      </c>
      <c r="LY6" s="43">
        <f>MIN(LO6,'DEPRECATED - DT-Prelim Calcs'!$C$10)*'DEPRECATED - DT-Prelim Calcs'!$C$11*1000/60/60</f>
        <v>-753.63200038710113</v>
      </c>
      <c r="LZ6" s="49">
        <f>LZ5+'DEPRECATED - DT-Prelim Calcs'!$C$11</f>
        <v>8</v>
      </c>
    </row>
    <row r="7" spans="1:338" x14ac:dyDescent="0.3">
      <c r="B7" s="3" t="s">
        <v>7</v>
      </c>
      <c r="C7" s="54">
        <f>(VLOOKUP('Drive Train'!$D$4,Motors!$B$6:$I$27,5,FALSE))</f>
        <v>4.6900000000000004</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1.2000000000000002</v>
      </c>
      <c r="W7" s="43">
        <f t="shared" si="0"/>
        <v>1.2000000000000002</v>
      </c>
      <c r="X7" s="2">
        <f>MAX(MIN(IF(AND(AI6=1,AG7&lt;0),-1,1)*(W7-$C$9)/($C$8-$C$9)*$C$7-$C$29*AE7/T$2 -  AI6*$C$29/2,X$2),MAX(X$4:X6)*-1)</f>
        <v>-1.4462867232450001</v>
      </c>
      <c r="Y7" s="43">
        <f t="shared" si="1"/>
        <v>-29.053734754561201</v>
      </c>
      <c r="Z7" s="43">
        <f t="shared" si="2"/>
        <v>29.053734754561201</v>
      </c>
      <c r="AA7" s="43">
        <f t="shared" si="3"/>
        <v>0</v>
      </c>
      <c r="AB7" s="43" t="e">
        <f t="shared" si="4"/>
        <v>#N/A</v>
      </c>
      <c r="AC7" s="36">
        <f t="shared" si="28"/>
        <v>0</v>
      </c>
      <c r="AD7" s="1">
        <f t="shared" si="5"/>
        <v>0</v>
      </c>
      <c r="AE7" s="43">
        <f t="shared" si="6"/>
        <v>116.21493901824481</v>
      </c>
      <c r="AF7" s="43">
        <f t="shared" si="7"/>
        <v>3</v>
      </c>
      <c r="AG7" s="43">
        <f>IF(AI6=0,MIN('Drive Train'!$F$35-W6*$C$21*'Drive Train'!$F$39,AG6+W$2)-$C$3,IF(AE6-1&lt;=0,0,IF($C$32=Motors!$C$30,MAX(MAX(AG$4:AG6)*-1,AG6-W$2),MAX(0,MAX(AG$4:AG6)*-1,AG6-W$2))))</f>
        <v>0</v>
      </c>
      <c r="AH7" s="43">
        <f>'Drive Train'!$F$35-ABS(W7)*'DEPRECATED - DT-Prelim Calcs'!$C$21*'Drive Train'!$F$39</f>
        <v>12.332800000000001</v>
      </c>
      <c r="AI7" s="1">
        <f>IF(AJ7&gt;='Drive Train'!$F$29,1,0)</f>
        <v>1</v>
      </c>
      <c r="AJ7" s="43">
        <f>AJ6+0.5*Y7*'DEPRECATED - DT-Prelim Calcs'!$C$11^2+AE7*'DEPRECATED - DT-Prelim Calcs'!$C$11</f>
        <v>929.71951214595833</v>
      </c>
      <c r="AK7" s="43">
        <f t="shared" si="8"/>
        <v>1.3333333333333335</v>
      </c>
      <c r="AL7" s="49">
        <f>AL6+'DEPRECATED - DT-Prelim Calcs'!$C$11</f>
        <v>12</v>
      </c>
      <c r="AM7" s="2">
        <f>AW7/'Drive Train'!$F$35</f>
        <v>1.5406961549299794</v>
      </c>
      <c r="AN7" s="36">
        <f>AU7*12*60/(PI() * 'Drive Train'!$F$15)/AM$2*AM7</f>
        <v>-15446.065106876647</v>
      </c>
      <c r="AO7" s="2">
        <f>('DEPRECATED - DT-Prelim Calcs'!$C$6*AM7-AN7)/('DEPRECATED - DT-Prelim Calcs'!$C$6*AM7)*'DEPRECATED - DT-Prelim Calcs'!$C$7*AM7</f>
        <v>18.580417529513685</v>
      </c>
      <c r="AP7" s="43">
        <f>AO7/'DEPRECATED - DT-Prelim Calcs'!$C$7*('DEPRECATED - DT-Prelim Calcs'!$C$8-'DEPRECATED - DT-Prelim Calcs'!$C$9)+'DEPRECATED - DT-Prelim Calcs'!$C$9</f>
        <v>1013.7167758615664</v>
      </c>
      <c r="AQ7" s="43">
        <f t="shared" si="9"/>
        <v>93</v>
      </c>
      <c r="AR7" s="2">
        <f t="shared" si="29"/>
        <v>2.4627188679572853</v>
      </c>
      <c r="AS7" s="43">
        <f>AR7*'DEPRECATED - DT-Prelim Calcs'!$C$21/AM$2/'DEPRECATED - DT-Prelim Calcs'!$C$19/'DEPRECATED - DT-Prelim Calcs'!$C$18*3.39*'DEPRECATED - DT-Prelim Calcs'!$C$20</f>
        <v>24.736167322391815</v>
      </c>
      <c r="AT7" s="36">
        <f t="shared" si="30"/>
        <v>0</v>
      </c>
      <c r="AU7" s="43">
        <f>AS6*'DEPRECATED - DT-Prelim Calcs'!$C$11+AU6</f>
        <v>-58.325299190191771</v>
      </c>
      <c r="AV7" s="43">
        <f>AV6+0.5*AS7*'DEPRECATED - DT-Prelim Calcs'!$C$11^2+AU7*'DEPRECATED - DT-Prelim Calcs'!$C$11</f>
        <v>117.86097542347625</v>
      </c>
      <c r="AW7" s="43">
        <f>MIN('Drive Train'!$F$35-AQ6*'DEPRECATED - DT-Prelim Calcs'!$C$21*'Drive Train'!$F$39,AW6+AQ$2)</f>
        <v>19.104632321131746</v>
      </c>
      <c r="AX7" s="43">
        <f>'Drive Train'!$F$35-AQ7*'DEPRECATED - DT-Prelim Calcs'!$C$21*'Drive Train'!$F$39</f>
        <v>7.1920000000000002</v>
      </c>
      <c r="AY7" s="1">
        <f>IF(AV7&gt;='Drive Train'!$F$29,1,0)</f>
        <v>1</v>
      </c>
      <c r="AZ7" s="43">
        <f t="shared" si="31"/>
        <v>103.33333333333333</v>
      </c>
      <c r="BA7" s="49">
        <f>BA6+'DEPRECATED - DT-Prelim Calcs'!$C$11</f>
        <v>12</v>
      </c>
      <c r="BB7" s="2">
        <f>BL7/'Drive Train'!$F$35</f>
        <v>2.8625599186292954</v>
      </c>
      <c r="BC7" s="36">
        <f>BJ7*12*60/(PI() * 'Drive Train'!$F$15)/BB$2*BB7</f>
        <v>-322082.46466371778</v>
      </c>
      <c r="BD7" s="2">
        <f>('DEPRECATED - DT-Prelim Calcs'!$C$6*BB7-BC7)/('DEPRECATED - DT-Prelim Calcs'!$C$6*BB7)*'DEPRECATED - DT-Prelim Calcs'!$C$7*BB7</f>
        <v>250.1913557476561</v>
      </c>
      <c r="BE7" s="43">
        <f>BD7/'DEPRECATED - DT-Prelim Calcs'!$C$7*('DEPRECATED - DT-Prelim Calcs'!$C$8-'DEPRECATED - DT-Prelim Calcs'!$C$9)+'DEPRECATED - DT-Prelim Calcs'!$C$9</f>
        <v>13631.327589237981</v>
      </c>
      <c r="BF7" s="43">
        <f t="shared" si="10"/>
        <v>93</v>
      </c>
      <c r="BG7" s="2">
        <f t="shared" si="32"/>
        <v>2.0025508475699998</v>
      </c>
      <c r="BH7" s="43">
        <f>BG7*'DEPRECATED - DT-Prelim Calcs'!$C$21/BB$2/'DEPRECATED - DT-Prelim Calcs'!$C$19/'DEPRECATED - DT-Prelim Calcs'!$C$18*3.39*'DEPRECATED - DT-Prelim Calcs'!$C$20</f>
        <v>29.053734754561201</v>
      </c>
      <c r="BI7" s="36">
        <f t="shared" si="33"/>
        <v>0</v>
      </c>
      <c r="BJ7" s="43">
        <f>BH6*'DEPRECATED - DT-Prelim Calcs'!$C$11+BJ6</f>
        <v>-453.17690064782539</v>
      </c>
      <c r="BK7" s="43">
        <f>BK6+0.5*BH7*'DEPRECATED - DT-Prelim Calcs'!$C$11^2+BJ7*'DEPRECATED - DT-Prelim Calcs'!$C$11</f>
        <v>-2096.7421240936405</v>
      </c>
      <c r="BL7" s="43">
        <f>MIN('Drive Train'!$F$35-BF6*'DEPRECATED - DT-Prelim Calcs'!$C$21*'Drive Train'!$F$39,BL6+BF$2)</f>
        <v>35.495742991003262</v>
      </c>
      <c r="BM7" s="43">
        <f>'Drive Train'!$F$35-BF7*'DEPRECATED - DT-Prelim Calcs'!$C$21*'Drive Train'!$F$39</f>
        <v>7.1920000000000002</v>
      </c>
      <c r="BN7" s="1">
        <f>IF(BK7&gt;='Drive Train'!$F$29,1,0)</f>
        <v>0</v>
      </c>
      <c r="BO7" s="43">
        <f t="shared" si="34"/>
        <v>103.33333333333333</v>
      </c>
      <c r="BP7" s="49">
        <f>BP6+'DEPRECATED - DT-Prelim Calcs'!$C$11</f>
        <v>12</v>
      </c>
      <c r="BQ7" s="2">
        <f>CA7/'Drive Train'!$F$35</f>
        <v>4.2819900232094934</v>
      </c>
      <c r="BR7" s="36">
        <f>BY7*12*60/(PI() * 'Drive Train'!$F$15)/BQ$2*BQ7</f>
        <v>-1559760.1770398936</v>
      </c>
      <c r="BS7" s="2">
        <f>('DEPRECATED - DT-Prelim Calcs'!$C$6*BQ7-BR7)/('DEPRECATED - DT-Prelim Calcs'!$C$6*BQ7)*'DEPRECATED - DT-Prelim Calcs'!$C$7*BQ7</f>
        <v>1166.6773968949187</v>
      </c>
      <c r="BT7" s="43">
        <f>BS7/'DEPRECATED - DT-Prelim Calcs'!$C$7*('DEPRECATED - DT-Prelim Calcs'!$C$8-'DEPRECATED - DT-Prelim Calcs'!$C$9)+'DEPRECATED - DT-Prelim Calcs'!$C$9</f>
        <v>63559.298487559005</v>
      </c>
      <c r="BU7" s="43">
        <f t="shared" si="11"/>
        <v>93</v>
      </c>
      <c r="BV7" s="2">
        <f t="shared" si="35"/>
        <v>1.5313624128476471</v>
      </c>
      <c r="BW7" s="43">
        <f>BV7*'DEPRECATED - DT-Prelim Calcs'!$C$21/BQ$2/'DEPRECATED - DT-Prelim Calcs'!$C$19/'DEPRECATED - DT-Prelim Calcs'!$C$18*3.39*'DEPRECATED - DT-Prelim Calcs'!$C$20</f>
        <v>29.053734754561201</v>
      </c>
      <c r="BX7" s="36">
        <f t="shared" si="36"/>
        <v>0</v>
      </c>
      <c r="BY7" s="43">
        <f>BW6*'DEPRECATED - DT-Prelim Calcs'!$C$11+BY6</f>
        <v>-1121.9199683522781</v>
      </c>
      <c r="BZ7" s="43">
        <f>BZ6+0.5*BW7*'DEPRECATED - DT-Prelim Calcs'!$C$11^2+BY7*'DEPRECATED - DT-Prelim Calcs'!$C$11</f>
        <v>-6034.2301760042001</v>
      </c>
      <c r="CA7" s="43">
        <f>MIN('Drive Train'!$F$35-BU6*'DEPRECATED - DT-Prelim Calcs'!$C$21*'Drive Train'!$F$39,CA6+BU$2)</f>
        <v>53.09667628779772</v>
      </c>
      <c r="CB7" s="43">
        <f>'Drive Train'!$F$35-BU7*'DEPRECATED - DT-Prelim Calcs'!$C$21*'Drive Train'!$F$39</f>
        <v>7.1920000000000002</v>
      </c>
      <c r="CC7" s="1">
        <f>IF(BZ7&gt;='Drive Train'!$F$29,1,0)</f>
        <v>0</v>
      </c>
      <c r="CD7" s="43">
        <f t="shared" si="37"/>
        <v>103.33333333333333</v>
      </c>
      <c r="CE7" s="49">
        <f>CE6+'DEPRECATED - DT-Prelim Calcs'!$C$11</f>
        <v>12</v>
      </c>
      <c r="CF7" s="2">
        <f>CP7/'Drive Train'!$F$35</f>
        <v>5.2132863474561297</v>
      </c>
      <c r="CG7" s="36">
        <f>CN7*12*60/(PI() * 'Drive Train'!$F$15)/CF$2*CF7</f>
        <v>-3832863.8318136279</v>
      </c>
      <c r="CH7" s="2">
        <f>('DEPRECATED - DT-Prelim Calcs'!$C$6*CF7-CG7)/('DEPRECATED - DT-Prelim Calcs'!$C$6*CF7)*'DEPRECATED - DT-Prelim Calcs'!$C$7*CF7</f>
        <v>2842.0257630018446</v>
      </c>
      <c r="CI7" s="43">
        <f>CH7/'DEPRECATED - DT-Prelim Calcs'!$C$7*('DEPRECATED - DT-Prelim Calcs'!$C$8-'DEPRECATED - DT-Prelim Calcs'!$C$9)+'DEPRECATED - DT-Prelim Calcs'!$C$9</f>
        <v>154828.27664114523</v>
      </c>
      <c r="CJ7" s="43">
        <f t="shared" si="12"/>
        <v>93</v>
      </c>
      <c r="CK7" s="2">
        <f t="shared" si="38"/>
        <v>1.2396743342100003</v>
      </c>
      <c r="CL7" s="43">
        <f>CK7*'DEPRECATED - DT-Prelim Calcs'!$C$21/CF$2/'DEPRECATED - DT-Prelim Calcs'!$C$19/'DEPRECATED - DT-Prelim Calcs'!$C$18*3.39*'DEPRECATED - DT-Prelim Calcs'!$C$20</f>
        <v>29.053734754561205</v>
      </c>
      <c r="CM7" s="36">
        <f t="shared" si="39"/>
        <v>0</v>
      </c>
      <c r="CN7" s="43">
        <f>CL6*'DEPRECATED - DT-Prelim Calcs'!$C$11+CN6</f>
        <v>-1833.1210237856028</v>
      </c>
      <c r="CO7" s="43">
        <f>CO6+0.5*CL7*'DEPRECATED - DT-Prelim Calcs'!$C$11^2+CN7*'DEPRECATED - DT-Prelim Calcs'!$C$11</f>
        <v>-10301.436508604147</v>
      </c>
      <c r="CP7" s="43">
        <f>MIN('Drive Train'!$F$35-CJ6*'DEPRECATED - DT-Prelim Calcs'!$C$21*'Drive Train'!$F$39,CP6+CJ$2)</f>
        <v>64.644750708456016</v>
      </c>
      <c r="CQ7" s="43">
        <f>'Drive Train'!$F$35-CJ7*'DEPRECATED - DT-Prelim Calcs'!$C$21*'Drive Train'!$F$39</f>
        <v>7.1920000000000002</v>
      </c>
      <c r="CR7" s="1">
        <f>IF(CO7&gt;='Drive Train'!$F$29,1,0)</f>
        <v>0</v>
      </c>
      <c r="CS7" s="43">
        <f t="shared" si="40"/>
        <v>103.33333333333333</v>
      </c>
      <c r="CT7" s="49">
        <f>CT6+'DEPRECATED - DT-Prelim Calcs'!$C$11</f>
        <v>12</v>
      </c>
      <c r="CU7" s="2">
        <f>DE7/'Drive Train'!$F$35</f>
        <v>6.1445826717027661</v>
      </c>
      <c r="CV7" s="36">
        <f>DC7*12*60/(PI() * 'Drive Train'!$F$15)/CU$2*CU7</f>
        <v>-7933860.4376381086</v>
      </c>
      <c r="CW7" s="2">
        <f>('DEPRECATED - DT-Prelim Calcs'!$C$6*CU7-CV7)/('DEPRECATED - DT-Prelim Calcs'!$C$6*CU7)*'DEPRECATED - DT-Prelim Calcs'!$C$7*CU7</f>
        <v>5861.0760006492092</v>
      </c>
      <c r="CX7" s="43">
        <f>CW7/'DEPRECATED - DT-Prelim Calcs'!$C$7*('DEPRECATED - DT-Prelim Calcs'!$C$8-'DEPRECATED - DT-Prelim Calcs'!$C$9)+'DEPRECATED - DT-Prelim Calcs'!$C$9</f>
        <v>319298.92391596438</v>
      </c>
      <c r="CY7" s="43">
        <f t="shared" si="13"/>
        <v>93</v>
      </c>
      <c r="CZ7" s="2">
        <f t="shared" si="41"/>
        <v>1.0413264407364002</v>
      </c>
      <c r="DA7" s="43">
        <f>CZ7*'DEPRECATED - DT-Prelim Calcs'!$C$21/CU$2/'DEPRECATED - DT-Prelim Calcs'!$C$19/'DEPRECATED - DT-Prelim Calcs'!$C$18*3.39*'DEPRECATED - DT-Prelim Calcs'!$C$20</f>
        <v>29.053734754561201</v>
      </c>
      <c r="DB7" s="36">
        <f t="shared" si="42"/>
        <v>0</v>
      </c>
      <c r="DC7" s="43">
        <f>DA6*'DEPRECATED - DT-Prelim Calcs'!$C$11+DC6</f>
        <v>-2704.2745344096156</v>
      </c>
      <c r="DD7" s="43">
        <f>DD6+0.5*DA7*'DEPRECATED - DT-Prelim Calcs'!$C$11^2+DC7*'DEPRECATED - DT-Prelim Calcs'!$C$11</f>
        <v>-15528.357572348224</v>
      </c>
      <c r="DE7" s="43">
        <f>MIN('Drive Train'!$F$35-CY6*'DEPRECATED - DT-Prelim Calcs'!$C$21*'Drive Train'!$F$39,DE6+CY$2)</f>
        <v>76.192825129114297</v>
      </c>
      <c r="DF7" s="43">
        <f>'Drive Train'!$F$35-CY7*'DEPRECATED - DT-Prelim Calcs'!$C$21*'Drive Train'!$F$39</f>
        <v>7.1920000000000002</v>
      </c>
      <c r="DG7" s="1">
        <f>IF(DD7&gt;='Drive Train'!$F$29,1,0)</f>
        <v>0</v>
      </c>
      <c r="DH7" s="43">
        <f t="shared" si="43"/>
        <v>103.33333333333333</v>
      </c>
      <c r="DI7" s="49">
        <f>DI6+'DEPRECATED - DT-Prelim Calcs'!$C$11</f>
        <v>12</v>
      </c>
      <c r="DJ7" s="2">
        <f>DT7/'Drive Train'!$F$35</f>
        <v>7.0758789959494015</v>
      </c>
      <c r="DK7" s="36">
        <f>DR7*12*60/(PI() * 'Drive Train'!$F$15)/DJ$2*DJ7</f>
        <v>-14639108.187432515</v>
      </c>
      <c r="DL7" s="2">
        <f>('DEPRECATED - DT-Prelim Calcs'!$C$6*DJ7-DK7)/('DEPRECATED - DT-Prelim Calcs'!$C$6*DJ7)*'DEPRECATED - DT-Prelim Calcs'!$C$7*DJ7</f>
        <v>10794.536561998604</v>
      </c>
      <c r="DM7" s="43">
        <f>DL7/'DEPRECATED - DT-Prelim Calcs'!$C$7*('DEPRECATED - DT-Prelim Calcs'!$C$8-'DEPRECATED - DT-Prelim Calcs'!$C$9)+'DEPRECATED - DT-Prelim Calcs'!$C$9</f>
        <v>588062.07389992382</v>
      </c>
      <c r="DN7" s="43">
        <f t="shared" si="14"/>
        <v>93</v>
      </c>
      <c r="DO7" s="2">
        <f t="shared" si="44"/>
        <v>0.89769520753137932</v>
      </c>
      <c r="DP7" s="43">
        <f>DO7*'DEPRECATED - DT-Prelim Calcs'!$C$21/DJ$2/'DEPRECATED - DT-Prelim Calcs'!$C$19/'DEPRECATED - DT-Prelim Calcs'!$C$18*3.39*'DEPRECATED - DT-Prelim Calcs'!$C$20</f>
        <v>29.053734754561201</v>
      </c>
      <c r="DQ7" s="36">
        <f t="shared" si="45"/>
        <v>0</v>
      </c>
      <c r="DR7" s="43">
        <f>DP6*'DEPRECATED - DT-Prelim Calcs'!$C$11+DR6</f>
        <v>-3735.3805002243148</v>
      </c>
      <c r="DS7" s="43">
        <f>DS6+0.5*DP7*'DEPRECATED - DT-Prelim Calcs'!$C$11^2+DR7*'DEPRECATED - DT-Prelim Calcs'!$C$11</f>
        <v>-21714.99336723642</v>
      </c>
      <c r="DT7" s="43">
        <f>MIN('Drive Train'!$F$35-DN6*'DEPRECATED - DT-Prelim Calcs'!$C$21*'Drive Train'!$F$39,DT6+DN$2)</f>
        <v>87.740899549772578</v>
      </c>
      <c r="DU7" s="43">
        <f>'Drive Train'!$F$35-DN7*'DEPRECATED - DT-Prelim Calcs'!$C$21*'Drive Train'!$F$39</f>
        <v>7.1920000000000002</v>
      </c>
      <c r="DV7" s="1">
        <f>IF(DS7&gt;='Drive Train'!$F$29,1,0)</f>
        <v>0</v>
      </c>
      <c r="DW7" s="43">
        <f t="shared" si="46"/>
        <v>103.33333333333333</v>
      </c>
      <c r="DX7" s="49">
        <f>DX6+'DEPRECATED - DT-Prelim Calcs'!$C$11</f>
        <v>12</v>
      </c>
      <c r="DY7" s="2">
        <f>EI7/'Drive Train'!$F$35</f>
        <v>8.0071753201960405</v>
      </c>
      <c r="DZ7" s="36">
        <f>EG7*12*60/(PI() * 'Drive Train'!$F$15)/DY$2*DY7</f>
        <v>-24861524.615824774</v>
      </c>
      <c r="EA7" s="2">
        <f>('DEPRECATED - DT-Prelim Calcs'!$C$6*DY7-DZ7)/('DEPRECATED - DT-Prelim Calcs'!$C$6*DY7)*'DEPRECATED - DT-Prelim Calcs'!$C$7*DY7</f>
        <v>18313.501998367425</v>
      </c>
      <c r="EB7" s="43">
        <f>EA7/'DEPRECATED - DT-Prelim Calcs'!$C$7*('DEPRECATED - DT-Prelim Calcs'!$C$8-'DEPRECATED - DT-Prelim Calcs'!$C$9)+'DEPRECATED - DT-Prelim Calcs'!$C$9</f>
        <v>997677.35513494175</v>
      </c>
      <c r="EC7" s="43">
        <f t="shared" si="15"/>
        <v>93</v>
      </c>
      <c r="ED7" s="2">
        <f t="shared" si="47"/>
        <v>0.78888366722454539</v>
      </c>
      <c r="EE7" s="43">
        <f>ED7*'DEPRECATED - DT-Prelim Calcs'!$C$21/DY$2/'DEPRECATED - DT-Prelim Calcs'!$C$19/'DEPRECATED - DT-Prelim Calcs'!$C$18*3.39*'DEPRECATED - DT-Prelim Calcs'!$C$20</f>
        <v>29.053734754561201</v>
      </c>
      <c r="EF7" s="36">
        <f t="shared" si="48"/>
        <v>0</v>
      </c>
      <c r="EG7" s="43">
        <f>EE6*'DEPRECATED - DT-Prelim Calcs'!$C$11+EG6</f>
        <v>-4926.4389212297046</v>
      </c>
      <c r="EH7" s="43">
        <f>EH6+0.5*EE7*'DEPRECATED - DT-Prelim Calcs'!$C$11^2+EG7*'DEPRECATED - DT-Prelim Calcs'!$C$11</f>
        <v>-28861.343893268757</v>
      </c>
      <c r="EI7" s="43">
        <f>MIN('Drive Train'!$F$35-EC6*'DEPRECATED - DT-Prelim Calcs'!$C$21*'Drive Train'!$F$39,EI6+EC$2)</f>
        <v>99.288973970430902</v>
      </c>
      <c r="EJ7" s="43">
        <f>'Drive Train'!$F$35-EC7*'DEPRECATED - DT-Prelim Calcs'!$C$21*'Drive Train'!$F$39</f>
        <v>7.1920000000000002</v>
      </c>
      <c r="EK7" s="1">
        <f>IF(EH7&gt;='Drive Train'!$F$29,1,0)</f>
        <v>0</v>
      </c>
      <c r="EL7" s="43">
        <f t="shared" si="49"/>
        <v>103.33333333333333</v>
      </c>
      <c r="EM7" s="49">
        <f>EM6+'DEPRECATED - DT-Prelim Calcs'!$C$11</f>
        <v>12</v>
      </c>
      <c r="EN7" s="2">
        <f>EX7/'Drive Train'!$F$35</f>
        <v>8.9384716444426751</v>
      </c>
      <c r="EO7" s="36">
        <f>EV7*12*60/(PI() * 'Drive Train'!$F$15)/EN$2*EN7</f>
        <v>-39650586.599151447</v>
      </c>
      <c r="EP7" s="2">
        <f>('DEPRECATED - DT-Prelim Calcs'!$C$6*EN7-EO7)/('DEPRECATED - DT-Prelim Calcs'!$C$6*EN7)*'DEPRECATED - DT-Prelim Calcs'!$C$7*EN7</f>
        <v>29189.452960228784</v>
      </c>
      <c r="EQ7" s="43">
        <f>EP7/'DEPRECATED - DT-Prelim Calcs'!$C$7*('DEPRECATED - DT-Prelim Calcs'!$C$8-'DEPRECATED - DT-Prelim Calcs'!$C$9)+'DEPRECATED - DT-Prelim Calcs'!$C$9</f>
        <v>1590173.1911169409</v>
      </c>
      <c r="ER7" s="43">
        <f t="shared" si="16"/>
        <v>93</v>
      </c>
      <c r="ES7" s="2">
        <f t="shared" si="50"/>
        <v>0.7035989464435134</v>
      </c>
      <c r="ET7" s="43">
        <f>ES7*'DEPRECATED - DT-Prelim Calcs'!$C$21/EN$2/'DEPRECATED - DT-Prelim Calcs'!$C$19/'DEPRECATED - DT-Prelim Calcs'!$C$18*3.39*'DEPRECATED - DT-Prelim Calcs'!$C$20</f>
        <v>29.053734754561201</v>
      </c>
      <c r="EU7" s="36">
        <f t="shared" si="51"/>
        <v>0</v>
      </c>
      <c r="EV7" s="43">
        <f>ET6*'DEPRECATED - DT-Prelim Calcs'!$C$11+EV6</f>
        <v>-6277.4497974257793</v>
      </c>
      <c r="EW7" s="43">
        <f>EW6+0.5*ET7*'DEPRECATED - DT-Prelim Calcs'!$C$11^2+EV7*'DEPRECATED - DT-Prelim Calcs'!$C$11</f>
        <v>-36967.409150445208</v>
      </c>
      <c r="EX7" s="43">
        <f>MIN('Drive Train'!$F$35-ER6*'DEPRECATED - DT-Prelim Calcs'!$C$21*'Drive Train'!$F$39,EX6+ER$2)</f>
        <v>110.83704839108918</v>
      </c>
      <c r="EY7" s="43">
        <f>'Drive Train'!$F$35-ER7*'DEPRECATED - DT-Prelim Calcs'!$C$21*'Drive Train'!$F$39</f>
        <v>7.1920000000000002</v>
      </c>
      <c r="EZ7" s="1">
        <f>IF(EW7&gt;='Drive Train'!$F$29,1,0)</f>
        <v>0</v>
      </c>
      <c r="FA7" s="43">
        <f t="shared" si="52"/>
        <v>103.33333333333333</v>
      </c>
      <c r="FB7" s="49">
        <f>FB6+'DEPRECATED - DT-Prelim Calcs'!$C$11</f>
        <v>12</v>
      </c>
      <c r="FC7" s="2">
        <f>FM7/'Drive Train'!$F$35</f>
        <v>9.8697679686893132</v>
      </c>
      <c r="FD7" s="36">
        <f>FK7*12*60/(PI() * 'Drive Train'!$F$15)/FC$2*FC7</f>
        <v>-60192330.355457917</v>
      </c>
      <c r="FE7" s="2">
        <f>('DEPRECATED - DT-Prelim Calcs'!$C$6*FC7-FD7)/('DEPRECATED - DT-Prelim Calcs'!$C$6*FC7)*'DEPRECATED - DT-Prelim Calcs'!$C$7*FC7</f>
        <v>44294.25619721166</v>
      </c>
      <c r="FF7" s="43">
        <f>FE7/'DEPRECATED - DT-Prelim Calcs'!$C$7*('DEPRECATED - DT-Prelim Calcs'!$C$8-'DEPRECATED - DT-Prelim Calcs'!$C$9)+'DEPRECATED - DT-Prelim Calcs'!$C$9</f>
        <v>2413046.8002958591</v>
      </c>
      <c r="FG7" s="43">
        <f t="shared" si="17"/>
        <v>93</v>
      </c>
      <c r="FH7" s="2">
        <f t="shared" si="53"/>
        <v>0.63495514679048781</v>
      </c>
      <c r="FI7" s="43">
        <f>FH7*'DEPRECATED - DT-Prelim Calcs'!$C$21/FC$2/'DEPRECATED - DT-Prelim Calcs'!$C$19/'DEPRECATED - DT-Prelim Calcs'!$C$18*3.39*'DEPRECATED - DT-Prelim Calcs'!$C$20</f>
        <v>29.053734754561205</v>
      </c>
      <c r="FJ7" s="36">
        <f t="shared" si="54"/>
        <v>0</v>
      </c>
      <c r="FK7" s="43">
        <f>FI6*'DEPRECATED - DT-Prelim Calcs'!$C$11+FK6</f>
        <v>-7788.4131288125445</v>
      </c>
      <c r="FL7" s="43">
        <f>FL6+0.5*FI7*'DEPRECATED - DT-Prelim Calcs'!$C$11^2+FK7*'DEPRECATED - DT-Prelim Calcs'!$C$11</f>
        <v>-46033.189138765796</v>
      </c>
      <c r="FM7" s="43">
        <f>MIN('Drive Train'!$F$35-FG6*'DEPRECATED - DT-Prelim Calcs'!$C$21*'Drive Train'!$F$39,FM6+FG$2)</f>
        <v>122.38512281174749</v>
      </c>
      <c r="FN7" s="43">
        <f>'Drive Train'!$F$35-FG7*'DEPRECATED - DT-Prelim Calcs'!$C$21*'Drive Train'!$F$39</f>
        <v>7.1920000000000002</v>
      </c>
      <c r="FO7" s="1">
        <f>IF(FL7&gt;='Drive Train'!$F$29,1,0)</f>
        <v>0</v>
      </c>
      <c r="FP7" s="43">
        <f t="shared" si="55"/>
        <v>103.33333333333333</v>
      </c>
      <c r="FQ7" s="49">
        <f>FQ6+'DEPRECATED - DT-Prelim Calcs'!$C$11</f>
        <v>12</v>
      </c>
      <c r="FR7" s="2">
        <f>GB7/'Drive Train'!$F$35</f>
        <v>10.801064292935949</v>
      </c>
      <c r="FS7" s="36">
        <f>FZ7*12*60/(PI() * 'Drive Train'!$F$15)/FR$2*FR7</f>
        <v>-87809351.444498166</v>
      </c>
      <c r="FT7" s="2">
        <f>('DEPRECATED - DT-Prelim Calcs'!$C$6*FR7-FS7)/('DEPRECATED - DT-Prelim Calcs'!$C$6*FR7)*'DEPRECATED - DT-Prelim Calcs'!$C$7*FR7</f>
        <v>64600.164558100725</v>
      </c>
      <c r="FU7" s="43">
        <f>FT7/'DEPRECATED - DT-Prelim Calcs'!$C$7*('DEPRECATED - DT-Prelim Calcs'!$C$8-'DEPRECATED - DT-Prelim Calcs'!$C$9)+'DEPRECATED - DT-Prelim Calcs'!$C$9</f>
        <v>3519264.1960756364</v>
      </c>
      <c r="FV7" s="43">
        <f t="shared" si="18"/>
        <v>93</v>
      </c>
      <c r="FW7" s="2">
        <f t="shared" si="56"/>
        <v>0.57851468929799987</v>
      </c>
      <c r="FX7" s="43">
        <f>FW7*'DEPRECATED - DT-Prelim Calcs'!$C$21/FR$2/'DEPRECATED - DT-Prelim Calcs'!$C$19/'DEPRECATED - DT-Prelim Calcs'!$C$18*3.39*'DEPRECATED - DT-Prelim Calcs'!$C$20</f>
        <v>29.053734754561201</v>
      </c>
      <c r="FY7" s="36">
        <f t="shared" si="57"/>
        <v>0</v>
      </c>
      <c r="FZ7" s="43">
        <f>FX6*'DEPRECATED - DT-Prelim Calcs'!$C$11+FZ6</f>
        <v>-9459.3289153899968</v>
      </c>
      <c r="GA7" s="43">
        <f>GA6+0.5*FX7*'DEPRECATED - DT-Prelim Calcs'!$C$11^2+FZ7*'DEPRECATED - DT-Prelim Calcs'!$C$11</f>
        <v>-56058.683858230514</v>
      </c>
      <c r="GB7" s="43">
        <f>MIN('Drive Train'!$F$35-FV6*'DEPRECATED - DT-Prelim Calcs'!$C$21*'Drive Train'!$F$39,GB6+FV$2)</f>
        <v>133.93319723240577</v>
      </c>
      <c r="GC7" s="43">
        <f>'Drive Train'!$F$35-FV7*'DEPRECATED - DT-Prelim Calcs'!$C$21*'Drive Train'!$F$39</f>
        <v>7.1920000000000002</v>
      </c>
      <c r="GD7" s="1">
        <f>IF(GA7&gt;='Drive Train'!$F$29,1,0)</f>
        <v>0</v>
      </c>
      <c r="GE7" s="43">
        <f t="shared" si="58"/>
        <v>103.33333333333333</v>
      </c>
      <c r="GF7" s="49">
        <f>GF6+'DEPRECATED - DT-Prelim Calcs'!$C$11</f>
        <v>12</v>
      </c>
      <c r="GG7" s="2">
        <f>GQ7/'Drive Train'!$F$35</f>
        <v>2.2552146835458746</v>
      </c>
      <c r="GH7" s="36">
        <f>GO7*12*60/(PI() * 'Drive Train'!$F$15)/GG$2*GG7</f>
        <v>-357285.43813172408</v>
      </c>
      <c r="GI7" s="2">
        <f>('DEPRECATED - DT-Prelim Calcs'!$C$6*GG7-GH7)/('DEPRECATED - DT-Prelim Calcs'!$C$6*GG7)*'DEPRECATED - DT-Prelim Calcs'!$C$7*GG7</f>
        <v>273.22095448930759</v>
      </c>
      <c r="GJ7" s="43">
        <f>GI7/'DEPRECATED - DT-Prelim Calcs'!$C$7*('DEPRECATED - DT-Prelim Calcs'!$C$8-'DEPRECATED - DT-Prelim Calcs'!$C$9)+'DEPRECATED - DT-Prelim Calcs'!$C$9</f>
        <v>14885.925132626457</v>
      </c>
      <c r="GK7" s="43">
        <f t="shared" si="59"/>
        <v>29.999999999999982</v>
      </c>
      <c r="GL7" s="2">
        <f t="shared" si="60"/>
        <v>1.4462867232450001</v>
      </c>
      <c r="GM7" s="43">
        <f>GL7*'DEPRECATED - DT-Prelim Calcs'!$C$21/GG$2/'DEPRECATED - DT-Prelim Calcs'!$C$19/'DEPRECATED - DT-Prelim Calcs'!$C$18*3.39*'DEPRECATED - DT-Prelim Calcs'!$C$20</f>
        <v>29.053734754561201</v>
      </c>
      <c r="GN7" s="36">
        <f t="shared" si="61"/>
        <v>0</v>
      </c>
      <c r="GO7" s="43">
        <f>GM6*'DEPRECATED - DT-Prelim Calcs'!$C$11+GO6</f>
        <v>-460.84358105134089</v>
      </c>
      <c r="GP7" s="43">
        <f>GP6+0.5*GM7*'DEPRECATED - DT-Prelim Calcs'!$C$11^2+GO7*'DEPRECATED - DT-Prelim Calcs'!$C$11</f>
        <v>-2364.4825850674788</v>
      </c>
      <c r="GQ7" s="43">
        <f>MIN('Drive Train'!$F$35-GK6*'DEPRECATED - DT-Prelim Calcs'!$C$21*'Drive Train'!$F$39,GQ6+GK$2)</f>
        <v>27.964662075968846</v>
      </c>
      <c r="GR7" s="43">
        <f>'Drive Train'!$F$35-GK7*'DEPRECATED - DT-Prelim Calcs'!$C$21*'Drive Train'!$F$39</f>
        <v>10.72</v>
      </c>
      <c r="GS7" s="1">
        <f>IF(GP7&gt;='Drive Train'!$F$29,1,0)</f>
        <v>0</v>
      </c>
      <c r="GT7" s="43">
        <f t="shared" si="62"/>
        <v>33.333333333333314</v>
      </c>
      <c r="GU7" s="49">
        <f>GU6+'DEPRECATED - DT-Prelim Calcs'!$C$11</f>
        <v>12</v>
      </c>
      <c r="GV7" s="2">
        <f>HF7/'Drive Train'!$F$35</f>
        <v>2.4929103853933481</v>
      </c>
      <c r="GW7" s="36">
        <f>HD7*12*60/(PI() * 'Drive Train'!$F$15)/GV$2*GV7</f>
        <v>-466352.37336136162</v>
      </c>
      <c r="GX7" s="2">
        <f>('DEPRECATED - DT-Prelim Calcs'!$C$6*GV7-GW7)/('DEPRECATED - DT-Prelim Calcs'!$C$6*GV7)*'DEPRECATED - DT-Prelim Calcs'!$C$7*GV7</f>
        <v>354.51191131639547</v>
      </c>
      <c r="GY7" s="43">
        <f>GX7/'DEPRECATED - DT-Prelim Calcs'!$C$7*('DEPRECATED - DT-Prelim Calcs'!$C$8-'DEPRECATED - DT-Prelim Calcs'!$C$9)+'DEPRECATED - DT-Prelim Calcs'!$C$9</f>
        <v>19314.462332908111</v>
      </c>
      <c r="GZ7" s="43">
        <f t="shared" si="19"/>
        <v>33.333333333333314</v>
      </c>
      <c r="HA7" s="2">
        <f t="shared" si="63"/>
        <v>1.4462867232450001</v>
      </c>
      <c r="HB7" s="43">
        <f>HA7*'DEPRECATED - DT-Prelim Calcs'!$C$21/GV$2/'DEPRECATED - DT-Prelim Calcs'!$C$19/'DEPRECATED - DT-Prelim Calcs'!$C$18*3.39*'DEPRECATED - DT-Prelim Calcs'!$C$20</f>
        <v>29.053734754561201</v>
      </c>
      <c r="HC7" s="36">
        <f t="shared" si="64"/>
        <v>0</v>
      </c>
      <c r="HD7" s="43">
        <f>HB6*'DEPRECATED - DT-Prelim Calcs'!$C$11+HD6</f>
        <v>-544.16880481922942</v>
      </c>
      <c r="HE7" s="43">
        <f>HE6+0.5*HB7*'DEPRECATED - DT-Prelim Calcs'!$C$11^2+HD7*'DEPRECATED - DT-Prelim Calcs'!$C$11</f>
        <v>-2844.7673752532801</v>
      </c>
      <c r="HF7" s="43">
        <f>MIN('Drive Train'!$F$35-GZ6*'DEPRECATED - DT-Prelim Calcs'!$C$21*'Drive Train'!$F$39,HF6+GZ$2)</f>
        <v>30.912088778877518</v>
      </c>
      <c r="HG7" s="43">
        <f>'Drive Train'!$F$35-GZ7*'DEPRECATED - DT-Prelim Calcs'!$C$21*'Drive Train'!$F$39</f>
        <v>10.533333333333335</v>
      </c>
      <c r="HH7" s="1">
        <f>IF(HE7&gt;='Drive Train'!$F$29,1,0)</f>
        <v>0</v>
      </c>
      <c r="HI7" s="43">
        <f t="shared" si="65"/>
        <v>37.037037037037017</v>
      </c>
      <c r="HJ7" s="49">
        <f>HJ6+'DEPRECATED - DT-Prelim Calcs'!$C$11</f>
        <v>12</v>
      </c>
      <c r="HK7" s="2">
        <f>HU7/'Drive Train'!$F$35</f>
        <v>2.7214025711506862</v>
      </c>
      <c r="HL7" s="36">
        <f>HS7*12*60/(PI() * 'Drive Train'!$F$15)/HK$2*HK7</f>
        <v>-584239.40981349966</v>
      </c>
      <c r="HM7" s="2">
        <f>('DEPRECATED - DT-Prelim Calcs'!$C$6*HK7-HL7)/('DEPRECATED - DT-Prelim Calcs'!$C$6*HK7)*'DEPRECATED - DT-Prelim Calcs'!$C$7*HK7</f>
        <v>442.24344577426308</v>
      </c>
      <c r="HN7" s="43">
        <f>HM7/'DEPRECATED - DT-Prelim Calcs'!$C$7*('DEPRECATED - DT-Prelim Calcs'!$C$8-'DEPRECATED - DT-Prelim Calcs'!$C$9)+'DEPRECATED - DT-Prelim Calcs'!$C$9</f>
        <v>24093.866822030748</v>
      </c>
      <c r="HO7" s="43">
        <f t="shared" si="20"/>
        <v>36.66666666666665</v>
      </c>
      <c r="HP7" s="2">
        <f t="shared" si="66"/>
        <v>1.4462867232450001</v>
      </c>
      <c r="HQ7" s="43">
        <f>HP7*'DEPRECATED - DT-Prelim Calcs'!$C$21/HK$2/'DEPRECATED - DT-Prelim Calcs'!$C$19/'DEPRECATED - DT-Prelim Calcs'!$C$18*3.39*'DEPRECATED - DT-Prelim Calcs'!$C$20</f>
        <v>29.053734754561201</v>
      </c>
      <c r="HR7" s="36">
        <f t="shared" si="67"/>
        <v>0</v>
      </c>
      <c r="HS7" s="43">
        <f>HQ6*'DEPRECATED - DT-Prelim Calcs'!$C$11+HS6</f>
        <v>-624.48811195437486</v>
      </c>
      <c r="HT7" s="43">
        <f>HT6+0.5*HQ7*'DEPRECATED - DT-Prelim Calcs'!$C$11^2+HS7*'DEPRECATED - DT-Prelim Calcs'!$C$11</f>
        <v>-3307.0166656426236</v>
      </c>
      <c r="HU7" s="43">
        <f>MIN('Drive Train'!$F$35-HO6*'DEPRECATED - DT-Prelim Calcs'!$C$21*'Drive Train'!$F$39,HU6+HO$2)</f>
        <v>33.745391882268507</v>
      </c>
      <c r="HV7" s="43">
        <f>'Drive Train'!$F$35-HO7*'DEPRECATED - DT-Prelim Calcs'!$C$21*'Drive Train'!$F$39</f>
        <v>10.346666666666668</v>
      </c>
      <c r="HW7" s="1">
        <f>IF(HT7&gt;='Drive Train'!$F$29,1,0)</f>
        <v>0</v>
      </c>
      <c r="HX7" s="43">
        <f t="shared" si="68"/>
        <v>40.740740740740726</v>
      </c>
      <c r="HY7" s="49">
        <f>HY6+'DEPRECATED - DT-Prelim Calcs'!$C$11</f>
        <v>12</v>
      </c>
      <c r="HZ7" s="2">
        <f>IJ7/'Drive Train'!$F$35</f>
        <v>2.9406912408178876</v>
      </c>
      <c r="IA7" s="36">
        <f>IH7*12*60/(PI() * 'Drive Train'!$F$15)/HZ$2*HZ7</f>
        <v>-709475.82940328156</v>
      </c>
      <c r="IB7" s="2">
        <f>('DEPRECATED - DT-Prelim Calcs'!$C$6*HZ7-IA7)/('DEPRECATED - DT-Prelim Calcs'!$C$6*HZ7)*'DEPRECATED - DT-Prelim Calcs'!$C$7*HZ7</f>
        <v>535.33441870648767</v>
      </c>
      <c r="IC7" s="43">
        <f>IB7/'DEPRECATED - DT-Prelim Calcs'!$C$7*('DEPRECATED - DT-Prelim Calcs'!$C$8-'DEPRECATED - DT-Prelim Calcs'!$C$9)+'DEPRECATED - DT-Prelim Calcs'!$C$9</f>
        <v>29165.240720577309</v>
      </c>
      <c r="ID7" s="43">
        <f t="shared" si="21"/>
        <v>39.999999999999986</v>
      </c>
      <c r="IE7" s="2">
        <f t="shared" si="69"/>
        <v>1.4462867232450001</v>
      </c>
      <c r="IF7" s="43">
        <f>IE7*'DEPRECATED - DT-Prelim Calcs'!$C$21/HZ$2/'DEPRECATED - DT-Prelim Calcs'!$C$19/'DEPRECATED - DT-Prelim Calcs'!$C$18*3.39*'DEPRECATED - DT-Prelim Calcs'!$C$20</f>
        <v>29.053734754561201</v>
      </c>
      <c r="IG7" s="36">
        <f t="shared" si="70"/>
        <v>0</v>
      </c>
      <c r="IH7" s="43">
        <f>IF6*'DEPRECATED - DT-Prelim Calcs'!$C$11+IH6</f>
        <v>-701.8015024567768</v>
      </c>
      <c r="II7" s="43">
        <f>II6+0.5*IF7*'DEPRECATED - DT-Prelim Calcs'!$C$11^2+IH7*'DEPRECATED - DT-Prelim Calcs'!$C$11</f>
        <v>-3751.2304562355057</v>
      </c>
      <c r="IJ7" s="43">
        <f>MIN('Drive Train'!$F$35-ID6*'DEPRECATED - DT-Prelim Calcs'!$C$21*'Drive Train'!$F$39,IJ6+ID$2)</f>
        <v>36.464571386141806</v>
      </c>
      <c r="IK7" s="43">
        <f>'Drive Train'!$F$35-ID7*'DEPRECATED - DT-Prelim Calcs'!$C$21*'Drive Train'!$F$39</f>
        <v>10.16</v>
      </c>
      <c r="IL7" s="1">
        <f>IF(II7&gt;='Drive Train'!$F$29,1,0)</f>
        <v>0</v>
      </c>
      <c r="IM7" s="43">
        <f t="shared" si="71"/>
        <v>44.444444444444429</v>
      </c>
      <c r="IN7" s="49">
        <f>IN6+'DEPRECATED - DT-Prelim Calcs'!$C$11</f>
        <v>12</v>
      </c>
      <c r="IO7" s="2">
        <f>IY7/'Drive Train'!$F$35</f>
        <v>3.1507763943949509</v>
      </c>
      <c r="IP7" s="36">
        <f>IW7*12*60/(PI() * 'Drive Train'!$F$15)/IO$2*IO7</f>
        <v>-840647.9772088204</v>
      </c>
      <c r="IQ7" s="2">
        <f>('DEPRECATED - DT-Prelim Calcs'!$C$6*IO7-IP7)/('DEPRECATED - DT-Prelim Calcs'!$C$6*IO7)*'DEPRECATED - DT-Prelim Calcs'!$C$7*IO7</f>
        <v>632.74563864227787</v>
      </c>
      <c r="IR7" s="43">
        <f>IQ7/'DEPRECATED - DT-Prelim Calcs'!$C$7*('DEPRECATED - DT-Prelim Calcs'!$C$8-'DEPRECATED - DT-Prelim Calcs'!$C$9)+'DEPRECATED - DT-Prelim Calcs'!$C$9</f>
        <v>34471.971358870353</v>
      </c>
      <c r="IS7" s="43">
        <f t="shared" si="22"/>
        <v>43.333333333333321</v>
      </c>
      <c r="IT7" s="2">
        <f t="shared" si="72"/>
        <v>1.4462867232450001</v>
      </c>
      <c r="IU7" s="43">
        <f>IT7*'DEPRECATED - DT-Prelim Calcs'!$C$21/IO$2/'DEPRECATED - DT-Prelim Calcs'!$C$19/'DEPRECATED - DT-Prelim Calcs'!$C$18*3.39*'DEPRECATED - DT-Prelim Calcs'!$C$20</f>
        <v>29.053734754561201</v>
      </c>
      <c r="IV7" s="36">
        <f t="shared" si="73"/>
        <v>0</v>
      </c>
      <c r="IW7" s="43">
        <f>IU6*'DEPRECATED - DT-Prelim Calcs'!$C$11+IW6</f>
        <v>-776.10897632643514</v>
      </c>
      <c r="IX7" s="43">
        <f>IX6+0.5*IU7*'DEPRECATED - DT-Prelim Calcs'!$C$11^2+IW7*'DEPRECATED - DT-Prelim Calcs'!$C$11</f>
        <v>-4177.4087470319264</v>
      </c>
      <c r="IY7" s="43">
        <f>MIN('Drive Train'!$F$35-IS6*'DEPRECATED - DT-Prelim Calcs'!$C$21*'Drive Train'!$F$39,IY6+IS$2)</f>
        <v>39.069627290497394</v>
      </c>
      <c r="IZ7" s="43">
        <f>'Drive Train'!$F$35-IS7*'DEPRECATED - DT-Prelim Calcs'!$C$21*'Drive Train'!$F$39</f>
        <v>9.9733333333333345</v>
      </c>
      <c r="JA7" s="1">
        <f>IF(IX7&gt;='Drive Train'!$F$29,1,0)</f>
        <v>0</v>
      </c>
      <c r="JB7" s="43">
        <f t="shared" si="74"/>
        <v>48.148148148148138</v>
      </c>
      <c r="JC7" s="49">
        <f>JC6+'DEPRECATED - DT-Prelim Calcs'!$C$11</f>
        <v>12</v>
      </c>
      <c r="JD7" s="2">
        <f>JN7/'Drive Train'!$F$35</f>
        <v>3.3516580318818776</v>
      </c>
      <c r="JE7" s="36">
        <f>JL7*12*60/(PI() * 'Drive Train'!$F$15)/JD$2*JD7</f>
        <v>-976399.26147119992</v>
      </c>
      <c r="JF7" s="2">
        <f>('DEPRECATED - DT-Prelim Calcs'!$C$6*JD7-JE7)/('DEPRECATED - DT-Prelim Calcs'!$C$6*JD7)*'DEPRECATED - DT-Prelim Calcs'!$C$7*JD7</f>
        <v>733.47986179647387</v>
      </c>
      <c r="JG7" s="43">
        <f>JF7/'DEPRECATED - DT-Prelim Calcs'!$C$7*('DEPRECATED - DT-Prelim Calcs'!$C$8-'DEPRECATED - DT-Prelim Calcs'!$C$9)+'DEPRECATED - DT-Prelim Calcs'!$C$9</f>
        <v>39959.731276972081</v>
      </c>
      <c r="JH7" s="43">
        <f t="shared" si="23"/>
        <v>46.666666666666657</v>
      </c>
      <c r="JI7" s="2">
        <f t="shared" si="75"/>
        <v>1.4462867232450001</v>
      </c>
      <c r="JJ7" s="43">
        <f>JI7*'DEPRECATED - DT-Prelim Calcs'!$C$21/JD$2/'DEPRECATED - DT-Prelim Calcs'!$C$19/'DEPRECATED - DT-Prelim Calcs'!$C$18*3.39*'DEPRECATED - DT-Prelim Calcs'!$C$20</f>
        <v>29.053734754561201</v>
      </c>
      <c r="JK7" s="36">
        <f t="shared" si="76"/>
        <v>0</v>
      </c>
      <c r="JL7" s="43">
        <f>JJ6*'DEPRECATED - DT-Prelim Calcs'!$C$11+JL6</f>
        <v>-847.41053356334987</v>
      </c>
      <c r="JM7" s="43">
        <f>JM6+0.5*JJ7*'DEPRECATED - DT-Prelim Calcs'!$C$11^2+JL7*'DEPRECATED - DT-Prelim Calcs'!$C$11</f>
        <v>-4585.5515380318848</v>
      </c>
      <c r="JN7" s="43">
        <f>MIN('Drive Train'!$F$35-JH6*'DEPRECATED - DT-Prelim Calcs'!$C$21*'Drive Train'!$F$39,JN6+JH$2)</f>
        <v>41.560559595335285</v>
      </c>
      <c r="JO7" s="43">
        <f>'Drive Train'!$F$35-JH7*'DEPRECATED - DT-Prelim Calcs'!$C$21*'Drive Train'!$F$39</f>
        <v>9.7866666666666671</v>
      </c>
      <c r="JP7" s="1">
        <f>IF(JM7&gt;='Drive Train'!$F$29,1,0)</f>
        <v>0</v>
      </c>
      <c r="JQ7" s="43">
        <f>MIN(JG7,'DEPRECATED - DT-Prelim Calcs'!$C$10)*'DEPRECATED - DT-Prelim Calcs'!$C$11*1000/60/60</f>
        <v>103.33333333333333</v>
      </c>
      <c r="JR7" s="49">
        <f>JR6+'DEPRECATED - DT-Prelim Calcs'!$C$11</f>
        <v>12</v>
      </c>
      <c r="JS7" s="2">
        <f>KC7/'Drive Train'!$F$35</f>
        <v>3.5433361532786698</v>
      </c>
      <c r="JT7" s="36">
        <f>KA7*12*60/(PI() * 'Drive Train'!$F$15)/JS$2*JS7</f>
        <v>-1115430.153594475</v>
      </c>
      <c r="JU7" s="2">
        <f>('DEPRECATED - DT-Prelim Calcs'!$C$6*JS7-JT7)/('DEPRECATED - DT-Prelim Calcs'!$C$6*JS7)*'DEPRECATED - DT-Prelim Calcs'!$C$7*JS7</f>
        <v>836.58179206954901</v>
      </c>
      <c r="JV7" s="43">
        <f>JU7/'DEPRECATED - DT-Prelim Calcs'!$C$7*('DEPRECATED - DT-Prelim Calcs'!$C$8-'DEPRECATED - DT-Prelim Calcs'!$C$9)+'DEPRECATED - DT-Prelim Calcs'!$C$9</f>
        <v>45576.478224684382</v>
      </c>
      <c r="JW7" s="43">
        <f t="shared" si="24"/>
        <v>49.999999999999993</v>
      </c>
      <c r="JX7" s="2">
        <f t="shared" si="77"/>
        <v>1.4462867232450001</v>
      </c>
      <c r="JY7" s="43">
        <f>JX7*'DEPRECATED - DT-Prelim Calcs'!$C$21/JS$2/'DEPRECATED - DT-Prelim Calcs'!$C$19/'DEPRECATED - DT-Prelim Calcs'!$C$18*3.39*'DEPRECATED - DT-Prelim Calcs'!$C$20</f>
        <v>29.053734754561201</v>
      </c>
      <c r="JZ7" s="36">
        <f t="shared" si="78"/>
        <v>0</v>
      </c>
      <c r="KA7" s="43">
        <f>JY6*'DEPRECATED - DT-Prelim Calcs'!$C$11+KA6</f>
        <v>-915.70617416752236</v>
      </c>
      <c r="KB7" s="43">
        <f>KB6+0.5*JY7*'DEPRECATED - DT-Prelim Calcs'!$C$11^2+KA7*'DEPRECATED - DT-Prelim Calcs'!$C$11</f>
        <v>-4975.6588292353899</v>
      </c>
      <c r="KC7" s="43">
        <f>MIN('Drive Train'!$F$35-JW6*'DEPRECATED - DT-Prelim Calcs'!$C$21*'Drive Train'!$F$39,KC6+JW$2)</f>
        <v>43.937368300655507</v>
      </c>
      <c r="KD7" s="43">
        <f>'Drive Train'!$F$35-JW7*'DEPRECATED - DT-Prelim Calcs'!$C$21*'Drive Train'!$F$39</f>
        <v>9.6000000000000014</v>
      </c>
      <c r="KE7" s="1">
        <f>IF(KB7&gt;='Drive Train'!$F$29,1,0)</f>
        <v>0</v>
      </c>
      <c r="KF7" s="43">
        <f>MIN(JV7,'DEPRECATED - DT-Prelim Calcs'!$C$10)*'DEPRECATED - DT-Prelim Calcs'!$C$11*1000/60/60</f>
        <v>103.33333333333333</v>
      </c>
      <c r="KG7" s="49">
        <f>KG6+'DEPRECATED - DT-Prelim Calcs'!$C$11</f>
        <v>12</v>
      </c>
      <c r="KH7" s="2">
        <f>KR7/'Drive Train'!$F$35</f>
        <v>3.7258107585853222</v>
      </c>
      <c r="KI7" s="36">
        <f>KP7*12*60/(PI() * 'Drive Train'!$F$15)/KH$2*KH7</f>
        <v>-1256498.1881456641</v>
      </c>
      <c r="KJ7" s="2">
        <f>('DEPRECATED - DT-Prelim Calcs'!$C$6*KH7-KI7)/('DEPRECATED - DT-Prelim Calcs'!$C$6*KH7)*'DEPRECATED - DT-Prelim Calcs'!$C$7*KH7</f>
        <v>941.13808104760301</v>
      </c>
      <c r="KK7" s="43">
        <f>KJ7/'DEPRECATED - DT-Prelim Calcs'!$C$7*('DEPRECATED - DT-Prelim Calcs'!$C$8-'DEPRECATED - DT-Prelim Calcs'!$C$9)+'DEPRECATED - DT-Prelim Calcs'!$C$9</f>
        <v>51272.455161548518</v>
      </c>
      <c r="KL7" s="43">
        <f t="shared" si="25"/>
        <v>53.333333333333329</v>
      </c>
      <c r="KM7" s="2">
        <f t="shared" si="79"/>
        <v>1.4462867232450001</v>
      </c>
      <c r="KN7" s="43">
        <f>KM7*'DEPRECATED - DT-Prelim Calcs'!$C$21/KH$2/'DEPRECATED - DT-Prelim Calcs'!$C$19/'DEPRECATED - DT-Prelim Calcs'!$C$18*3.39*'DEPRECATED - DT-Prelim Calcs'!$C$20</f>
        <v>29.053734754561201</v>
      </c>
      <c r="KO7" s="36">
        <f t="shared" si="80"/>
        <v>0</v>
      </c>
      <c r="KP7" s="43">
        <f>KN6*'DEPRECATED - DT-Prelim Calcs'!$C$11+KP6</f>
        <v>-980.99589813895</v>
      </c>
      <c r="KQ7" s="43">
        <f>KQ6+0.5*KN7*'DEPRECATED - DT-Prelim Calcs'!$C$11^2+KP7*'DEPRECATED - DT-Prelim Calcs'!$C$11</f>
        <v>-5347.7306206424273</v>
      </c>
      <c r="KR7" s="43">
        <f>MIN('Drive Train'!$F$35-KL6*'DEPRECATED - DT-Prelim Calcs'!$C$21*'Drive Train'!$F$39,KR6+KL$2)</f>
        <v>46.200053406457997</v>
      </c>
      <c r="KS7" s="43">
        <f>'Drive Train'!$F$35-KL7*'DEPRECATED - DT-Prelim Calcs'!$C$21*'Drive Train'!$F$39</f>
        <v>9.413333333333334</v>
      </c>
      <c r="KT7" s="1">
        <f>IF(KQ7&gt;='Drive Train'!$F$29,1,0)</f>
        <v>0</v>
      </c>
      <c r="KU7" s="43">
        <f>MIN(KK7,'DEPRECATED - DT-Prelim Calcs'!$C$10)*'DEPRECATED - DT-Prelim Calcs'!$C$11*1000/60/60</f>
        <v>103.33333333333333</v>
      </c>
      <c r="KV7" s="49">
        <f>KV6+'DEPRECATED - DT-Prelim Calcs'!$C$11</f>
        <v>12</v>
      </c>
      <c r="KW7" s="2">
        <f>LG7/'Drive Train'!$F$35</f>
        <v>3.8990818478018388</v>
      </c>
      <c r="KX7" s="36">
        <f>LE7*12*60/(PI() * 'Drive Train'!$F$15)/KW$2*KW7</f>
        <v>-1398417.9628547626</v>
      </c>
      <c r="KY7" s="2">
        <f>('DEPRECATED - DT-Prelim Calcs'!$C$6*KW7-KX7)/('DEPRECATED - DT-Prelim Calcs'!$C$6*KW7)*'DEPRECATED - DT-Prelim Calcs'!$C$7*KW7</f>
        <v>1046.2773280023719</v>
      </c>
      <c r="KZ7" s="43">
        <f>KY7/'DEPRECATED - DT-Prelim Calcs'!$C$7*('DEPRECATED - DT-Prelim Calcs'!$C$8-'DEPRECATED - DT-Prelim Calcs'!$C$9)+'DEPRECATED - DT-Prelim Calcs'!$C$9</f>
        <v>57000.190256845628</v>
      </c>
      <c r="LA7" s="43">
        <f t="shared" si="26"/>
        <v>56.666666666666664</v>
      </c>
      <c r="LB7" s="2">
        <f t="shared" si="81"/>
        <v>1.4462867232450001</v>
      </c>
      <c r="LC7" s="43">
        <f>LB7*'DEPRECATED - DT-Prelim Calcs'!$C$21/KW$2/'DEPRECATED - DT-Prelim Calcs'!$C$19/'DEPRECATED - DT-Prelim Calcs'!$C$18*3.39*'DEPRECATED - DT-Prelim Calcs'!$C$20</f>
        <v>29.053734754561201</v>
      </c>
      <c r="LD7" s="36">
        <f t="shared" si="82"/>
        <v>0</v>
      </c>
      <c r="LE7" s="43">
        <f>LC6*'DEPRECATED - DT-Prelim Calcs'!$C$11+LE6</f>
        <v>-1043.2797054776349</v>
      </c>
      <c r="LF7" s="43">
        <f>LF6+0.5*LC7*'DEPRECATED - DT-Prelim Calcs'!$C$11^2+LE7*'DEPRECATED - DT-Prelim Calcs'!$C$11</f>
        <v>-5701.7669122530069</v>
      </c>
      <c r="LG7" s="43">
        <f>MIN('Drive Train'!$F$35-LA6*'DEPRECATED - DT-Prelim Calcs'!$C$21*'Drive Train'!$F$39,LG6+LA$2)</f>
        <v>48.348614912742804</v>
      </c>
      <c r="LH7" s="43">
        <f>'Drive Train'!$F$35-LA7*'DEPRECATED - DT-Prelim Calcs'!$C$21*'Drive Train'!$F$39</f>
        <v>9.2266666666666666</v>
      </c>
      <c r="LI7" s="1">
        <f>IF(LF7&gt;='Drive Train'!$F$29,1,0)</f>
        <v>0</v>
      </c>
      <c r="LJ7" s="43">
        <f>MIN(KZ7,'DEPRECATED - DT-Prelim Calcs'!$C$10)*'DEPRECATED - DT-Prelim Calcs'!$C$11*1000/60/60</f>
        <v>103.33333333333333</v>
      </c>
      <c r="LK7" s="49">
        <f>LK6+'DEPRECATED - DT-Prelim Calcs'!$C$11</f>
        <v>12</v>
      </c>
      <c r="LL7" s="2">
        <f>LV7/'Drive Train'!$F$35</f>
        <v>4.0631494209282177</v>
      </c>
      <c r="LM7" s="36">
        <f>LT7*12*60/(PI() * 'Drive Train'!$F$15)/LL$2*LL7</f>
        <v>-1540061.1386147302</v>
      </c>
      <c r="LN7" s="2">
        <f>('DEPRECATED - DT-Prelim Calcs'!$C$6*LL7-LM7)/('DEPRECATED - DT-Prelim Calcs'!$C$6*LL7)*'DEPRECATED - DT-Prelim Calcs'!$C$7*LL7</f>
        <v>1151.17007989122</v>
      </c>
      <c r="LO7" s="43">
        <f>LN7/'DEPRECATED - DT-Prelim Calcs'!$C$7*('DEPRECATED - DT-Prelim Calcs'!$C$8-'DEPRECATED - DT-Prelim Calcs'!$C$9)+'DEPRECATED - DT-Prelim Calcs'!$C$9</f>
        <v>62714.496889596303</v>
      </c>
      <c r="LP7" s="43">
        <f t="shared" si="27"/>
        <v>60</v>
      </c>
      <c r="LQ7" s="2">
        <f t="shared" si="83"/>
        <v>1.4462867232450001</v>
      </c>
      <c r="LR7" s="43">
        <f>LQ7*'DEPRECATED - DT-Prelim Calcs'!$C$21/LL$2/'DEPRECATED - DT-Prelim Calcs'!$C$19/'DEPRECATED - DT-Prelim Calcs'!$C$18*3.39*'DEPRECATED - DT-Prelim Calcs'!$C$20</f>
        <v>29.053734754561201</v>
      </c>
      <c r="LS7" s="36">
        <f t="shared" si="84"/>
        <v>0</v>
      </c>
      <c r="LT7" s="43">
        <f>LR6*'DEPRECATED - DT-Prelim Calcs'!$C$11+LT6</f>
        <v>-1102.5575961835762</v>
      </c>
      <c r="LU7" s="43">
        <f>LU6+0.5*LR7*'DEPRECATED - DT-Prelim Calcs'!$C$11^2+LT7*'DEPRECATED - DT-Prelim Calcs'!$C$11</f>
        <v>-6037.7677040671251</v>
      </c>
      <c r="LV7" s="43">
        <f>MIN('Drive Train'!$F$35-LP6*'DEPRECATED - DT-Prelim Calcs'!$C$21*'Drive Train'!$F$39,LV6+LP$2)</f>
        <v>50.383052819509899</v>
      </c>
      <c r="LW7" s="43">
        <f>'Drive Train'!$F$35-LP7*'DEPRECATED - DT-Prelim Calcs'!$C$21*'Drive Train'!$F$39</f>
        <v>9.0400000000000009</v>
      </c>
      <c r="LX7" s="1">
        <f>IF(LU7&gt;='Drive Train'!$F$29,1,0)</f>
        <v>0</v>
      </c>
      <c r="LY7" s="43">
        <f>MIN(LO7,'DEPRECATED - DT-Prelim Calcs'!$C$10)*'DEPRECATED - DT-Prelim Calcs'!$C$11*1000/60/60</f>
        <v>103.33333333333333</v>
      </c>
      <c r="LZ7" s="49">
        <f>LZ6+'DEPRECATED - DT-Prelim Calcs'!$C$11</f>
        <v>12</v>
      </c>
    </row>
    <row r="8" spans="1:338" x14ac:dyDescent="0.3">
      <c r="B8" s="3" t="s">
        <v>8</v>
      </c>
      <c r="C8" s="54">
        <f>(VLOOKUP('Drive Train'!$D$4,Motors!$B$6:$I$27,6,FALSE))</f>
        <v>257</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1.4400000000000002</v>
      </c>
      <c r="W8" s="43">
        <f t="shared" si="0"/>
        <v>1.4400000000000002</v>
      </c>
      <c r="X8" s="2">
        <f>MAX(MIN(IF(AND(AI7=1,AG8&lt;0),-1,1)*(W8-$C$9)/($C$8-$C$9)*$C$7-$C$29*AE8/T$2 -  AI7*$C$29/2,X$2),MAX(X$4:X7)*-1)</f>
        <v>-0.25028733949460186</v>
      </c>
      <c r="Y8" s="43">
        <f t="shared" si="1"/>
        <v>-5.0278978968882768</v>
      </c>
      <c r="Z8" s="43">
        <f t="shared" si="2"/>
        <v>5.0278978968882768</v>
      </c>
      <c r="AA8" s="43">
        <f t="shared" si="3"/>
        <v>0</v>
      </c>
      <c r="AB8" s="43" t="e">
        <f t="shared" si="4"/>
        <v>#N/A</v>
      </c>
      <c r="AC8" s="36">
        <f t="shared" si="28"/>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12.31936</v>
      </c>
      <c r="AI8" s="1">
        <f>IF(AJ8&gt;='Drive Train'!$F$29,1,0)</f>
        <v>1</v>
      </c>
      <c r="AJ8" s="43">
        <f>AJ7+0.5*Y8*'DEPRECATED - DT-Prelim Calcs'!$C$11^2+AE8*'DEPRECATED - DT-Prelim Calcs'!$C$11</f>
        <v>889.49632897085212</v>
      </c>
      <c r="AK8" s="43">
        <f t="shared" si="8"/>
        <v>1.6000000000000003</v>
      </c>
      <c r="AL8" s="49">
        <f>AL7+'DEPRECATED - DT-Prelim Calcs'!$C$11</f>
        <v>16</v>
      </c>
      <c r="AM8" s="2">
        <f>AW8/'Drive Train'!$F$35</f>
        <v>0.57999999999999996</v>
      </c>
      <c r="AN8" s="36">
        <f>AU8*12*60/(PI() * 'Drive Train'!$F$15)/AM$2*AM8</f>
        <v>4049.5341433229455</v>
      </c>
      <c r="AO8" s="2">
        <f>('DEPRECATED - DT-Prelim Calcs'!$C$6*AM8-AN8)/('DEPRECATED - DT-Prelim Calcs'!$C$6*AM8)*'DEPRECATED - DT-Prelim Calcs'!$C$7*AM8</f>
        <v>-0.25665190159633489</v>
      </c>
      <c r="AP8" s="43">
        <f>AO8/'DEPRECATED - DT-Prelim Calcs'!$C$7*('DEPRECATED - DT-Prelim Calcs'!$C$8-'DEPRECATED - DT-Prelim Calcs'!$C$9)+'DEPRECATED - DT-Prelim Calcs'!$C$9</f>
        <v>-12.48178269890481</v>
      </c>
      <c r="AQ8" s="43">
        <f t="shared" si="9"/>
        <v>-12.48178269890481</v>
      </c>
      <c r="AR8" s="2">
        <f t="shared" si="29"/>
        <v>-0.8020454223293102</v>
      </c>
      <c r="AS8" s="43">
        <f>AR8*'DEPRECATED - DT-Prelim Calcs'!$C$21/AM$2/'DEPRECATED - DT-Prelim Calcs'!$C$19/'DEPRECATED - DT-Prelim Calcs'!$C$18*3.39*'DEPRECATED - DT-Prelim Calcs'!$C$20</f>
        <v>-8.0559458186765056</v>
      </c>
      <c r="AT8" s="36">
        <f t="shared" si="30"/>
        <v>1</v>
      </c>
      <c r="AU8" s="43">
        <f>AS7*'DEPRECATED - DT-Prelim Calcs'!$C$11+AU7</f>
        <v>40.619370099375487</v>
      </c>
      <c r="AV8" s="43">
        <f>AV7+0.5*AS8*'DEPRECATED - DT-Prelim Calcs'!$C$11^2+AU8*'DEPRECATED - DT-Prelim Calcs'!$C$11</f>
        <v>215.89088927156615</v>
      </c>
      <c r="AW8" s="43">
        <f>MIN('Drive Train'!$F$35-AQ7*'DEPRECATED - DT-Prelim Calcs'!$C$21*'Drive Train'!$F$39,AW7+AQ$2)</f>
        <v>7.1920000000000002</v>
      </c>
      <c r="AX8" s="43">
        <f>'Drive Train'!$F$35-AQ8*'DEPRECATED - DT-Prelim Calcs'!$C$21*'Drive Train'!$F$39</f>
        <v>13.098979831138669</v>
      </c>
      <c r="AY8" s="1">
        <f>IF(AV8&gt;='Drive Train'!$F$29,1,0)</f>
        <v>1</v>
      </c>
      <c r="AZ8" s="43">
        <f t="shared" si="31"/>
        <v>-13.868647443227566</v>
      </c>
      <c r="BA8" s="49">
        <f>BA7+'DEPRECATED - DT-Prelim Calcs'!$C$11</f>
        <v>16</v>
      </c>
      <c r="BB8" s="2">
        <f>BL8/'Drive Train'!$F$35</f>
        <v>0.57999999999999996</v>
      </c>
      <c r="BC8" s="36">
        <f>BJ8*12*60/(PI() * 'Drive Train'!$F$15)/BB$2*BB8</f>
        <v>-48523.665621331369</v>
      </c>
      <c r="BD8" s="2">
        <f>('DEPRECATED - DT-Prelim Calcs'!$C$6*BB8-BC8)/('DEPRECATED - DT-Prelim Calcs'!$C$6*BB8)*'DEPRECATED - DT-Prelim Calcs'!$C$7*BB8</f>
        <v>38.390418144834506</v>
      </c>
      <c r="BE8" s="43">
        <f>BD8/'DEPRECATED - DT-Prelim Calcs'!$C$7*('DEPRECATED - DT-Prelim Calcs'!$C$8-'DEPRECATED - DT-Prelim Calcs'!$C$9)+'DEPRECATED - DT-Prelim Calcs'!$C$9</f>
        <v>2092.9183019200887</v>
      </c>
      <c r="BF8" s="43">
        <f t="shared" si="10"/>
        <v>93</v>
      </c>
      <c r="BG8" s="2">
        <f t="shared" si="32"/>
        <v>2.0025508475699998</v>
      </c>
      <c r="BH8" s="43">
        <f>BG8*'DEPRECATED - DT-Prelim Calcs'!$C$21/BB$2/'DEPRECATED - DT-Prelim Calcs'!$C$19/'DEPRECATED - DT-Prelim Calcs'!$C$18*3.39*'DEPRECATED - DT-Prelim Calcs'!$C$20</f>
        <v>29.053734754561201</v>
      </c>
      <c r="BI8" s="36">
        <f t="shared" si="33"/>
        <v>0</v>
      </c>
      <c r="BJ8" s="43">
        <f>BH7*'DEPRECATED - DT-Prelim Calcs'!$C$11+BJ7</f>
        <v>-336.96196162958057</v>
      </c>
      <c r="BK8" s="43">
        <f>BK7+0.5*BH8*'DEPRECATED - DT-Prelim Calcs'!$C$11^2+BJ8*'DEPRECATED - DT-Prelim Calcs'!$C$11</f>
        <v>-3212.1600925754733</v>
      </c>
      <c r="BL8" s="43">
        <f>MIN('Drive Train'!$F$35-BF7*'DEPRECATED - DT-Prelim Calcs'!$C$21*'Drive Train'!$F$39,BL7+BF$2)</f>
        <v>7.1920000000000002</v>
      </c>
      <c r="BM8" s="43">
        <f>'Drive Train'!$F$35-BF8*'DEPRECATED - DT-Prelim Calcs'!$C$21*'Drive Train'!$F$39</f>
        <v>7.1920000000000002</v>
      </c>
      <c r="BN8" s="1">
        <f>IF(BK8&gt;='Drive Train'!$F$29,1,0)</f>
        <v>0</v>
      </c>
      <c r="BO8" s="43">
        <f t="shared" si="34"/>
        <v>103.33333333333333</v>
      </c>
      <c r="BP8" s="49">
        <f>BP7+'DEPRECATED - DT-Prelim Calcs'!$C$11</f>
        <v>16</v>
      </c>
      <c r="BQ8" s="2">
        <f>CA8/'Drive Train'!$F$35</f>
        <v>0.57999999999999996</v>
      </c>
      <c r="BR8" s="36">
        <f>BY8*12*60/(PI() * 'Drive Train'!$F$15)/BQ$2*BQ8</f>
        <v>-189386.45488432623</v>
      </c>
      <c r="BS8" s="2">
        <f>('DEPRECATED - DT-Prelim Calcs'!$C$6*BQ8-BR8)/('DEPRECATED - DT-Prelim Calcs'!$C$6*BQ8)*'DEPRECATED - DT-Prelim Calcs'!$C$7*BQ8</f>
        <v>141.9400234181019</v>
      </c>
      <c r="BT8" s="43">
        <f>BS8/'DEPRECATED - DT-Prelim Calcs'!$C$7*('DEPRECATED - DT-Prelim Calcs'!$C$8-'DEPRECATED - DT-Prelim Calcs'!$C$9)+'DEPRECATED - DT-Prelim Calcs'!$C$9</f>
        <v>7734.053514568237</v>
      </c>
      <c r="BU8" s="43">
        <f t="shared" si="11"/>
        <v>93</v>
      </c>
      <c r="BV8" s="2">
        <f t="shared" si="35"/>
        <v>1.5313624128476471</v>
      </c>
      <c r="BW8" s="43">
        <f>BV8*'DEPRECATED - DT-Prelim Calcs'!$C$21/BQ$2/'DEPRECATED - DT-Prelim Calcs'!$C$19/'DEPRECATED - DT-Prelim Calcs'!$C$18*3.39*'DEPRECATED - DT-Prelim Calcs'!$C$20</f>
        <v>29.053734754561201</v>
      </c>
      <c r="BX8" s="36">
        <f t="shared" si="36"/>
        <v>0</v>
      </c>
      <c r="BY8" s="43">
        <f>BW7*'DEPRECATED - DT-Prelim Calcs'!$C$11+BY7</f>
        <v>-1005.7050293340334</v>
      </c>
      <c r="BZ8" s="43">
        <f>BZ7+0.5*BW8*'DEPRECATED - DT-Prelim Calcs'!$C$11^2+BY8*'DEPRECATED - DT-Prelim Calcs'!$C$11</f>
        <v>-9824.6204153038434</v>
      </c>
      <c r="CA8" s="43">
        <f>MIN('Drive Train'!$F$35-BU7*'DEPRECATED - DT-Prelim Calcs'!$C$21*'Drive Train'!$F$39,CA7+BU$2)</f>
        <v>7.1920000000000002</v>
      </c>
      <c r="CB8" s="43">
        <f>'Drive Train'!$F$35-BU8*'DEPRECATED - DT-Prelim Calcs'!$C$21*'Drive Train'!$F$39</f>
        <v>7.1920000000000002</v>
      </c>
      <c r="CC8" s="1">
        <f>IF(BZ8&gt;='Drive Train'!$F$29,1,0)</f>
        <v>0</v>
      </c>
      <c r="CD8" s="43">
        <f t="shared" si="37"/>
        <v>103.33333333333333</v>
      </c>
      <c r="CE8" s="49">
        <f>CE7+'DEPRECATED - DT-Prelim Calcs'!$C$11</f>
        <v>16</v>
      </c>
      <c r="CF8" s="2">
        <f>CP8/'Drive Train'!$F$35</f>
        <v>0.57999999999999996</v>
      </c>
      <c r="CG8" s="36">
        <f>CN8*12*60/(PI() * 'Drive Train'!$F$15)/CF$2*CF8</f>
        <v>-399388.17825864977</v>
      </c>
      <c r="CH8" s="2">
        <f>('DEPRECATED - DT-Prelim Calcs'!$C$6*CF8-CG8)/('DEPRECATED - DT-Prelim Calcs'!$C$6*CF8)*'DEPRECATED - DT-Prelim Calcs'!$C$7*CF8</f>
        <v>296.31433103966577</v>
      </c>
      <c r="CI8" s="43">
        <f>CH8/'DEPRECATED - DT-Prelim Calcs'!$C$7*('DEPRECATED - DT-Prelim Calcs'!$C$8-'DEPRECATED - DT-Prelim Calcs'!$C$9)+'DEPRECATED - DT-Prelim Calcs'!$C$9</f>
        <v>16143.99713872806</v>
      </c>
      <c r="CJ8" s="43">
        <f t="shared" si="12"/>
        <v>93</v>
      </c>
      <c r="CK8" s="2">
        <f t="shared" si="38"/>
        <v>1.2396743342100003</v>
      </c>
      <c r="CL8" s="43">
        <f>CK8*'DEPRECATED - DT-Prelim Calcs'!$C$21/CF$2/'DEPRECATED - DT-Prelim Calcs'!$C$19/'DEPRECATED - DT-Prelim Calcs'!$C$18*3.39*'DEPRECATED - DT-Prelim Calcs'!$C$20</f>
        <v>29.053734754561205</v>
      </c>
      <c r="CM8" s="36">
        <f t="shared" si="39"/>
        <v>0</v>
      </c>
      <c r="CN8" s="43">
        <f>CL7*'DEPRECATED - DT-Prelim Calcs'!$C$11+CN7</f>
        <v>-1716.9060847673579</v>
      </c>
      <c r="CO8" s="43">
        <f>CO7+0.5*CL8*'DEPRECATED - DT-Prelim Calcs'!$C$11^2+CN8*'DEPRECATED - DT-Prelim Calcs'!$C$11</f>
        <v>-16936.630969637088</v>
      </c>
      <c r="CP8" s="43">
        <f>MIN('Drive Train'!$F$35-CJ7*'DEPRECATED - DT-Prelim Calcs'!$C$21*'Drive Train'!$F$39,CP7+CJ$2)</f>
        <v>7.1920000000000002</v>
      </c>
      <c r="CQ8" s="43">
        <f>'Drive Train'!$F$35-CJ8*'DEPRECATED - DT-Prelim Calcs'!$C$21*'Drive Train'!$F$39</f>
        <v>7.1920000000000002</v>
      </c>
      <c r="CR8" s="1">
        <f>IF(CO8&gt;='Drive Train'!$F$29,1,0)</f>
        <v>0</v>
      </c>
      <c r="CS8" s="43">
        <f t="shared" si="40"/>
        <v>103.33333333333333</v>
      </c>
      <c r="CT8" s="49">
        <f>CT7+'DEPRECATED - DT-Prelim Calcs'!$C$11</f>
        <v>16</v>
      </c>
      <c r="CU8" s="2">
        <f>DE8/'Drive Train'!$F$35</f>
        <v>0.57999999999999996</v>
      </c>
      <c r="CV8" s="36">
        <f>DC8*12*60/(PI() * 'Drive Train'!$F$15)/CU$2*CU8</f>
        <v>-716710.31106392806</v>
      </c>
      <c r="CW8" s="2">
        <f>('DEPRECATED - DT-Prelim Calcs'!$C$6*CU8-CV8)/('DEPRECATED - DT-Prelim Calcs'!$C$6*CU8)*'DEPRECATED - DT-Prelim Calcs'!$C$7*CU8</f>
        <v>529.58091455953343</v>
      </c>
      <c r="CX8" s="43">
        <f>CW8/'DEPRECATED - DT-Prelim Calcs'!$C$7*('DEPRECATED - DT-Prelim Calcs'!$C$8-'DEPRECATED - DT-Prelim Calcs'!$C$9)+'DEPRECATED - DT-Prelim Calcs'!$C$9</f>
        <v>28851.803554362639</v>
      </c>
      <c r="CY8" s="43">
        <f t="shared" si="13"/>
        <v>93</v>
      </c>
      <c r="CZ8" s="2">
        <f t="shared" si="41"/>
        <v>1.0413264407364002</v>
      </c>
      <c r="DA8" s="43">
        <f>CZ8*'DEPRECATED - DT-Prelim Calcs'!$C$21/CU$2/'DEPRECATED - DT-Prelim Calcs'!$C$19/'DEPRECATED - DT-Prelim Calcs'!$C$18*3.39*'DEPRECATED - DT-Prelim Calcs'!$C$20</f>
        <v>29.053734754561201</v>
      </c>
      <c r="DB8" s="36">
        <f t="shared" si="42"/>
        <v>0</v>
      </c>
      <c r="DC8" s="43">
        <f>DA7*'DEPRECATED - DT-Prelim Calcs'!$C$11+DC7</f>
        <v>-2588.0595953913707</v>
      </c>
      <c r="DD8" s="43">
        <f>DD7+0.5*DA8*'DEPRECATED - DT-Prelim Calcs'!$C$11^2+DC8*'DEPRECATED - DT-Prelim Calcs'!$C$11</f>
        <v>-25648.16607587722</v>
      </c>
      <c r="DE8" s="43">
        <f>MIN('Drive Train'!$F$35-CY7*'DEPRECATED - DT-Prelim Calcs'!$C$21*'Drive Train'!$F$39,DE7+CY$2)</f>
        <v>7.1920000000000002</v>
      </c>
      <c r="DF8" s="43">
        <f>'Drive Train'!$F$35-CY8*'DEPRECATED - DT-Prelim Calcs'!$C$21*'Drive Train'!$F$39</f>
        <v>7.1920000000000002</v>
      </c>
      <c r="DG8" s="1">
        <f>IF(DD8&gt;='Drive Train'!$F$29,1,0)</f>
        <v>0</v>
      </c>
      <c r="DH8" s="43">
        <f t="shared" si="43"/>
        <v>103.33333333333333</v>
      </c>
      <c r="DI8" s="49">
        <f>DI7+'DEPRECATED - DT-Prelim Calcs'!$C$11</f>
        <v>16</v>
      </c>
      <c r="DJ8" s="2">
        <f>DT8/'Drive Train'!$F$35</f>
        <v>0.57999999999999996</v>
      </c>
      <c r="DK8" s="36">
        <f>DR8*12*60/(PI() * 'Drive Train'!$F$15)/DJ$2*DJ8</f>
        <v>-1162614.7267041828</v>
      </c>
      <c r="DL8" s="2">
        <f>('DEPRECATED - DT-Prelim Calcs'!$C$6*DJ8-DK8)/('DEPRECATED - DT-Prelim Calcs'!$C$6*DJ8)*'DEPRECATED - DT-Prelim Calcs'!$C$7*DJ8</f>
        <v>857.36958373708728</v>
      </c>
      <c r="DM8" s="43">
        <f>DL8/'DEPRECATED - DT-Prelim Calcs'!$C$7*('DEPRECATED - DT-Prelim Calcs'!$C$8-'DEPRECATED - DT-Prelim Calcs'!$C$9)+'DEPRECATED - DT-Prelim Calcs'!$C$9</f>
        <v>46708.947472244305</v>
      </c>
      <c r="DN8" s="43">
        <f t="shared" si="14"/>
        <v>93</v>
      </c>
      <c r="DO8" s="2">
        <f t="shared" si="44"/>
        <v>0.89769520753137932</v>
      </c>
      <c r="DP8" s="43">
        <f>DO8*'DEPRECATED - DT-Prelim Calcs'!$C$21/DJ$2/'DEPRECATED - DT-Prelim Calcs'!$C$19/'DEPRECATED - DT-Prelim Calcs'!$C$18*3.39*'DEPRECATED - DT-Prelim Calcs'!$C$20</f>
        <v>29.053734754561201</v>
      </c>
      <c r="DQ8" s="36">
        <f t="shared" si="45"/>
        <v>0</v>
      </c>
      <c r="DR8" s="43">
        <f>DP7*'DEPRECATED - DT-Prelim Calcs'!$C$11+DR7</f>
        <v>-3619.1655612060699</v>
      </c>
      <c r="DS8" s="43">
        <f>DS7+0.5*DP8*'DEPRECATED - DT-Prelim Calcs'!$C$11^2+DR8*'DEPRECATED - DT-Prelim Calcs'!$C$11</f>
        <v>-35959.225734024214</v>
      </c>
      <c r="DT8" s="43">
        <f>MIN('Drive Train'!$F$35-DN7*'DEPRECATED - DT-Prelim Calcs'!$C$21*'Drive Train'!$F$39,DT7+DN$2)</f>
        <v>7.1920000000000002</v>
      </c>
      <c r="DU8" s="43">
        <f>'Drive Train'!$F$35-DN8*'DEPRECATED - DT-Prelim Calcs'!$C$21*'Drive Train'!$F$39</f>
        <v>7.1920000000000002</v>
      </c>
      <c r="DV8" s="1">
        <f>IF(DS8&gt;='Drive Train'!$F$29,1,0)</f>
        <v>0</v>
      </c>
      <c r="DW8" s="43">
        <f t="shared" si="46"/>
        <v>103.33333333333333</v>
      </c>
      <c r="DX8" s="49">
        <f>DX7+'DEPRECATED - DT-Prelim Calcs'!$C$11</f>
        <v>16</v>
      </c>
      <c r="DY8" s="2">
        <f>EI8/'Drive Train'!$F$35</f>
        <v>0.57999999999999996</v>
      </c>
      <c r="DZ8" s="36">
        <f>EG8*12*60/(PI() * 'Drive Train'!$F$15)/DY$2*DY8</f>
        <v>-1758363.2985834365</v>
      </c>
      <c r="EA8" s="2">
        <f>('DEPRECATED - DT-Prelim Calcs'!$C$6*DY8-DZ8)/('DEPRECATED - DT-Prelim Calcs'!$C$6*DY8)*'DEPRECATED - DT-Prelim Calcs'!$C$7*DY8</f>
        <v>1295.3101483317112</v>
      </c>
      <c r="EB8" s="43">
        <f>EA8/'DEPRECATED - DT-Prelim Calcs'!$C$7*('DEPRECATED - DT-Prelim Calcs'!$C$8-'DEPRECATED - DT-Prelim Calcs'!$C$9)+'DEPRECATED - DT-Prelim Calcs'!$C$9</f>
        <v>70566.90360314546</v>
      </c>
      <c r="EC8" s="43">
        <f t="shared" si="15"/>
        <v>93</v>
      </c>
      <c r="ED8" s="2">
        <f t="shared" si="47"/>
        <v>0.78888366722454539</v>
      </c>
      <c r="EE8" s="43">
        <f>ED8*'DEPRECATED - DT-Prelim Calcs'!$C$21/DY$2/'DEPRECATED - DT-Prelim Calcs'!$C$19/'DEPRECATED - DT-Prelim Calcs'!$C$18*3.39*'DEPRECATED - DT-Prelim Calcs'!$C$20</f>
        <v>29.053734754561201</v>
      </c>
      <c r="EF8" s="36">
        <f t="shared" si="48"/>
        <v>0</v>
      </c>
      <c r="EG8" s="43">
        <f>EE7*'DEPRECATED - DT-Prelim Calcs'!$C$11+EG7</f>
        <v>-4810.2239822114598</v>
      </c>
      <c r="EH8" s="43">
        <f>EH7+0.5*EE8*'DEPRECATED - DT-Prelim Calcs'!$C$11^2+EG8*'DEPRECATED - DT-Prelim Calcs'!$C$11</f>
        <v>-47869.809944078108</v>
      </c>
      <c r="EI8" s="43">
        <f>MIN('Drive Train'!$F$35-EC7*'DEPRECATED - DT-Prelim Calcs'!$C$21*'Drive Train'!$F$39,EI7+EC$2)</f>
        <v>7.1920000000000002</v>
      </c>
      <c r="EJ8" s="43">
        <f>'Drive Train'!$F$35-EC8*'DEPRECATED - DT-Prelim Calcs'!$C$21*'Drive Train'!$F$39</f>
        <v>7.1920000000000002</v>
      </c>
      <c r="EK8" s="1">
        <f>IF(EH8&gt;='Drive Train'!$F$29,1,0)</f>
        <v>0</v>
      </c>
      <c r="EL8" s="43">
        <f t="shared" si="49"/>
        <v>103.33333333333333</v>
      </c>
      <c r="EM8" s="49">
        <f>EM7+'DEPRECATED - DT-Prelim Calcs'!$C$11</f>
        <v>16</v>
      </c>
      <c r="EN8" s="2">
        <f>EX8/'Drive Train'!$F$35</f>
        <v>0.57999999999999996</v>
      </c>
      <c r="EO8" s="36">
        <f>EV8*12*60/(PI() * 'Drive Train'!$F$15)/EN$2*EN8</f>
        <v>-2525217.9001057097</v>
      </c>
      <c r="EP8" s="2">
        <f>('DEPRECATED - DT-Prelim Calcs'!$C$6*EN8-EO8)/('DEPRECATED - DT-Prelim Calcs'!$C$6*EN8)*'DEPRECATED - DT-Prelim Calcs'!$C$7*EN8</f>
        <v>1859.0324181027868</v>
      </c>
      <c r="EQ8" s="43">
        <f>EP8/'DEPRECATED - DT-Prelim Calcs'!$C$7*('DEPRECATED - DT-Prelim Calcs'!$C$8-'DEPRECATED - DT-Prelim Calcs'!$C$9)+'DEPRECATED - DT-Prelim Calcs'!$C$9</f>
        <v>101277.14665783838</v>
      </c>
      <c r="ER8" s="43">
        <f t="shared" si="16"/>
        <v>93</v>
      </c>
      <c r="ES8" s="2">
        <f t="shared" si="50"/>
        <v>0.7035989464435134</v>
      </c>
      <c r="ET8" s="43">
        <f>ES8*'DEPRECATED - DT-Prelim Calcs'!$C$21/EN$2/'DEPRECATED - DT-Prelim Calcs'!$C$19/'DEPRECATED - DT-Prelim Calcs'!$C$18*3.39*'DEPRECATED - DT-Prelim Calcs'!$C$20</f>
        <v>29.053734754561201</v>
      </c>
      <c r="EU8" s="36">
        <f t="shared" si="51"/>
        <v>0</v>
      </c>
      <c r="EV8" s="43">
        <f>ET7*'DEPRECATED - DT-Prelim Calcs'!$C$11+EV7</f>
        <v>-6161.2348584075344</v>
      </c>
      <c r="EW8" s="43">
        <f>EW7+0.5*ET8*'DEPRECATED - DT-Prelim Calcs'!$C$11^2+EV8*'DEPRECATED - DT-Prelim Calcs'!$C$11</f>
        <v>-61379.91870603885</v>
      </c>
      <c r="EX8" s="43">
        <f>MIN('Drive Train'!$F$35-ER7*'DEPRECATED - DT-Prelim Calcs'!$C$21*'Drive Train'!$F$39,EX7+ER$2)</f>
        <v>7.1920000000000002</v>
      </c>
      <c r="EY8" s="43">
        <f>'Drive Train'!$F$35-ER8*'DEPRECATED - DT-Prelim Calcs'!$C$21*'Drive Train'!$F$39</f>
        <v>7.1920000000000002</v>
      </c>
      <c r="EZ8" s="1">
        <f>IF(EW8&gt;='Drive Train'!$F$29,1,0)</f>
        <v>0</v>
      </c>
      <c r="FA8" s="43">
        <f t="shared" si="52"/>
        <v>103.33333333333333</v>
      </c>
      <c r="FB8" s="49">
        <f>FB7+'DEPRECATED - DT-Prelim Calcs'!$C$11</f>
        <v>16</v>
      </c>
      <c r="FC8" s="2">
        <f>FM8/'Drive Train'!$F$35</f>
        <v>0.57999999999999996</v>
      </c>
      <c r="FD8" s="36">
        <f>FK8*12*60/(PI() * 'Drive Train'!$F$15)/FC$2*FC8</f>
        <v>-3484440.404675026</v>
      </c>
      <c r="FE8" s="2">
        <f>('DEPRECATED - DT-Prelim Calcs'!$C$6*FC8-FD8)/('DEPRECATED - DT-Prelim Calcs'!$C$6*FC8)*'DEPRECATED - DT-Prelim Calcs'!$C$7*FC8</f>
        <v>2564.166202809698</v>
      </c>
      <c r="FF8" s="43">
        <f>FE8/'DEPRECATED - DT-Prelim Calcs'!$C$7*('DEPRECATED - DT-Prelim Calcs'!$C$8-'DEPRECATED - DT-Prelim Calcs'!$C$9)+'DEPRECATED - DT-Prelim Calcs'!$C$9</f>
        <v>139691.1513470955</v>
      </c>
      <c r="FG8" s="43">
        <f t="shared" si="17"/>
        <v>93</v>
      </c>
      <c r="FH8" s="2">
        <f t="shared" si="53"/>
        <v>0.63495514679048781</v>
      </c>
      <c r="FI8" s="43">
        <f>FH8*'DEPRECATED - DT-Prelim Calcs'!$C$21/FC$2/'DEPRECATED - DT-Prelim Calcs'!$C$19/'DEPRECATED - DT-Prelim Calcs'!$C$18*3.39*'DEPRECATED - DT-Prelim Calcs'!$C$20</f>
        <v>29.053734754561205</v>
      </c>
      <c r="FJ8" s="36">
        <f t="shared" si="54"/>
        <v>0</v>
      </c>
      <c r="FK8" s="43">
        <f>FI7*'DEPRECATED - DT-Prelim Calcs'!$C$11+FK7</f>
        <v>-7672.1981897942997</v>
      </c>
      <c r="FL8" s="43">
        <f>FL7+0.5*FI8*'DEPRECATED - DT-Prelim Calcs'!$C$11^2+FK8*'DEPRECATED - DT-Prelim Calcs'!$C$11</f>
        <v>-76489.552019906507</v>
      </c>
      <c r="FM8" s="43">
        <f>MIN('Drive Train'!$F$35-FG7*'DEPRECATED - DT-Prelim Calcs'!$C$21*'Drive Train'!$F$39,FM7+FG$2)</f>
        <v>7.1920000000000002</v>
      </c>
      <c r="FN8" s="43">
        <f>'Drive Train'!$F$35-FG8*'DEPRECATED - DT-Prelim Calcs'!$C$21*'Drive Train'!$F$39</f>
        <v>7.1920000000000002</v>
      </c>
      <c r="FO8" s="1">
        <f>IF(FL8&gt;='Drive Train'!$F$29,1,0)</f>
        <v>0</v>
      </c>
      <c r="FP8" s="43">
        <f t="shared" si="55"/>
        <v>103.33333333333333</v>
      </c>
      <c r="FQ8" s="49">
        <f>FQ7+'DEPRECATED - DT-Prelim Calcs'!$C$11</f>
        <v>16</v>
      </c>
      <c r="FR8" s="2">
        <f>GB8/'Drive Train'!$F$35</f>
        <v>0.57999999999999996</v>
      </c>
      <c r="FS8" s="36">
        <f>FZ8*12*60/(PI() * 'Drive Train'!$F$15)/FR$2*FR8</f>
        <v>-4657292.6856954079</v>
      </c>
      <c r="FT8" s="2">
        <f>('DEPRECATED - DT-Prelim Calcs'!$C$6*FR8-FS8)/('DEPRECATED - DT-Prelim Calcs'!$C$6*FR8)*'DEPRECATED - DT-Prelim Calcs'!$C$7*FR8</f>
        <v>3426.3413122118286</v>
      </c>
      <c r="FU8" s="43">
        <f>FT8/'DEPRECATED - DT-Prelim Calcs'!$C$7*('DEPRECATED - DT-Prelim Calcs'!$C$8-'DEPRECATED - DT-Prelim Calcs'!$C$9)+'DEPRECATED - DT-Prelim Calcs'!$C$9</f>
        <v>186660.39238168916</v>
      </c>
      <c r="FV8" s="43">
        <f t="shared" si="18"/>
        <v>93</v>
      </c>
      <c r="FW8" s="2">
        <f t="shared" si="56"/>
        <v>0.57851468929799987</v>
      </c>
      <c r="FX8" s="43">
        <f>FW8*'DEPRECATED - DT-Prelim Calcs'!$C$21/FR$2/'DEPRECATED - DT-Prelim Calcs'!$C$19/'DEPRECATED - DT-Prelim Calcs'!$C$18*3.39*'DEPRECATED - DT-Prelim Calcs'!$C$20</f>
        <v>29.053734754561201</v>
      </c>
      <c r="FY8" s="36">
        <f t="shared" si="57"/>
        <v>0</v>
      </c>
      <c r="FZ8" s="43">
        <f>FX7*'DEPRECATED - DT-Prelim Calcs'!$C$11+FZ7</f>
        <v>-9343.1139763717529</v>
      </c>
      <c r="GA8" s="43">
        <f>GA7+0.5*FX8*'DEPRECATED - DT-Prelim Calcs'!$C$11^2+FZ8*'DEPRECATED - DT-Prelim Calcs'!$C$11</f>
        <v>-93198.709885681033</v>
      </c>
      <c r="GB8" s="43">
        <f>MIN('Drive Train'!$F$35-FV7*'DEPRECATED - DT-Prelim Calcs'!$C$21*'Drive Train'!$F$39,GB7+FV$2)</f>
        <v>7.1920000000000002</v>
      </c>
      <c r="GC8" s="43">
        <f>'Drive Train'!$F$35-FV8*'DEPRECATED - DT-Prelim Calcs'!$C$21*'Drive Train'!$F$39</f>
        <v>7.1920000000000002</v>
      </c>
      <c r="GD8" s="1">
        <f>IF(GA8&gt;='Drive Train'!$F$29,1,0)</f>
        <v>0</v>
      </c>
      <c r="GE8" s="43">
        <f t="shared" si="58"/>
        <v>103.33333333333333</v>
      </c>
      <c r="GF8" s="49">
        <f>GF7+'DEPRECATED - DT-Prelim Calcs'!$C$11</f>
        <v>16</v>
      </c>
      <c r="GG8" s="2">
        <f>GQ8/'Drive Train'!$F$35</f>
        <v>0.86451612903225805</v>
      </c>
      <c r="GH8" s="36">
        <f>GO8*12*60/(PI() * 'Drive Train'!$F$15)/GG$2*GG8</f>
        <v>-102423.202690376</v>
      </c>
      <c r="GI8" s="2">
        <f>('DEPRECATED - DT-Prelim Calcs'!$C$6*GG8-GH8)/('DEPRECATED - DT-Prelim Calcs'!$C$6*GG8)*'DEPRECATED - DT-Prelim Calcs'!$C$7*GG8</f>
        <v>79.346872278055244</v>
      </c>
      <c r="GJ8" s="43">
        <f>GI8/'DEPRECATED - DT-Prelim Calcs'!$C$7*('DEPRECATED - DT-Prelim Calcs'!$C$8-'DEPRECATED - DT-Prelim Calcs'!$C$9)+'DEPRECATED - DT-Prelim Calcs'!$C$9</f>
        <v>4324.1281166403232</v>
      </c>
      <c r="GK8" s="43">
        <f t="shared" si="59"/>
        <v>29.999999999999982</v>
      </c>
      <c r="GL8" s="2">
        <f t="shared" si="60"/>
        <v>1.4462867232450001</v>
      </c>
      <c r="GM8" s="43">
        <f>GL8*'DEPRECATED - DT-Prelim Calcs'!$C$21/GG$2/'DEPRECATED - DT-Prelim Calcs'!$C$19/'DEPRECATED - DT-Prelim Calcs'!$C$18*3.39*'DEPRECATED - DT-Prelim Calcs'!$C$20</f>
        <v>29.053734754561201</v>
      </c>
      <c r="GN8" s="36">
        <f t="shared" si="61"/>
        <v>0</v>
      </c>
      <c r="GO8" s="43">
        <f>GM7*'DEPRECATED - DT-Prelim Calcs'!$C$11+GO7</f>
        <v>-344.62864203309607</v>
      </c>
      <c r="GP8" s="43">
        <f>GP7+0.5*GM8*'DEPRECATED - DT-Prelim Calcs'!$C$11^2+GO8*'DEPRECATED - DT-Prelim Calcs'!$C$11</f>
        <v>-3510.5672751633733</v>
      </c>
      <c r="GQ8" s="43">
        <f>MIN('Drive Train'!$F$35-GK7*'DEPRECATED - DT-Prelim Calcs'!$C$21*'Drive Train'!$F$39,GQ7+GK$2)</f>
        <v>10.72</v>
      </c>
      <c r="GR8" s="43">
        <f>'Drive Train'!$F$35-GK8*'DEPRECATED - DT-Prelim Calcs'!$C$21*'Drive Train'!$F$39</f>
        <v>10.72</v>
      </c>
      <c r="GS8" s="1">
        <f>IF(GP8&gt;='Drive Train'!$F$29,1,0)</f>
        <v>0</v>
      </c>
      <c r="GT8" s="43">
        <f t="shared" si="62"/>
        <v>33.333333333333314</v>
      </c>
      <c r="GU8" s="49">
        <f>GU7+'DEPRECATED - DT-Prelim Calcs'!$C$11</f>
        <v>16</v>
      </c>
      <c r="GV8" s="2">
        <f>HF8/'Drive Train'!$F$35</f>
        <v>0.84946236559139798</v>
      </c>
      <c r="GW8" s="36">
        <f>HD8*12*60/(PI() * 'Drive Train'!$F$15)/GV$2*GV8</f>
        <v>-124972.65010320325</v>
      </c>
      <c r="GX8" s="2">
        <f>('DEPRECATED - DT-Prelim Calcs'!$C$6*GV8-GW8)/('DEPRECATED - DT-Prelim Calcs'!$C$6*GV8)*'DEPRECATED - DT-Prelim Calcs'!$C$7*GV8</f>
        <v>95.852588053247999</v>
      </c>
      <c r="GY8" s="43">
        <f>GX8/'DEPRECATED - DT-Prelim Calcs'!$C$7*('DEPRECATED - DT-Prelim Calcs'!$C$8-'DEPRECATED - DT-Prelim Calcs'!$C$9)+'DEPRECATED - DT-Prelim Calcs'!$C$9</f>
        <v>5223.3200954381364</v>
      </c>
      <c r="GZ8" s="43">
        <f t="shared" si="19"/>
        <v>33.333333333333314</v>
      </c>
      <c r="HA8" s="2">
        <f t="shared" si="63"/>
        <v>1.4462867232450001</v>
      </c>
      <c r="HB8" s="43">
        <f>HA8*'DEPRECATED - DT-Prelim Calcs'!$C$21/GV$2/'DEPRECATED - DT-Prelim Calcs'!$C$19/'DEPRECATED - DT-Prelim Calcs'!$C$18*3.39*'DEPRECATED - DT-Prelim Calcs'!$C$20</f>
        <v>29.053734754561201</v>
      </c>
      <c r="HC8" s="36">
        <f t="shared" si="64"/>
        <v>0</v>
      </c>
      <c r="HD8" s="43">
        <f>HB7*'DEPRECATED - DT-Prelim Calcs'!$C$11+HD7</f>
        <v>-427.9538658009846</v>
      </c>
      <c r="HE8" s="43">
        <f>HE7+0.5*HB8*'DEPRECATED - DT-Prelim Calcs'!$C$11^2+HD8*'DEPRECATED - DT-Prelim Calcs'!$C$11</f>
        <v>-4324.152960420729</v>
      </c>
      <c r="HF8" s="43">
        <f>MIN('Drive Train'!$F$35-GZ7*'DEPRECATED - DT-Prelim Calcs'!$C$21*'Drive Train'!$F$39,HF7+GZ$2)</f>
        <v>10.533333333333335</v>
      </c>
      <c r="HG8" s="43">
        <f>'Drive Train'!$F$35-GZ8*'DEPRECATED - DT-Prelim Calcs'!$C$21*'Drive Train'!$F$39</f>
        <v>10.533333333333335</v>
      </c>
      <c r="HH8" s="1">
        <f>IF(HE8&gt;='Drive Train'!$F$29,1,0)</f>
        <v>0</v>
      </c>
      <c r="HI8" s="43">
        <f t="shared" si="65"/>
        <v>37.037037037037017</v>
      </c>
      <c r="HJ8" s="49">
        <f>HJ7+'DEPRECATED - DT-Prelim Calcs'!$C$11</f>
        <v>16</v>
      </c>
      <c r="HK8" s="2">
        <f>HU8/'Drive Train'!$F$35</f>
        <v>0.83440860215053769</v>
      </c>
      <c r="HL8" s="36">
        <f>HS8*12*60/(PI() * 'Drive Train'!$F$15)/HK$2*HK8</f>
        <v>-145797.42151997093</v>
      </c>
      <c r="HM8" s="2">
        <f>('DEPRECATED - DT-Prelim Calcs'!$C$6*HK8-HL8)/('DEPRECATED - DT-Prelim Calcs'!$C$6*HK8)*'DEPRECATED - DT-Prelim Calcs'!$C$7*HK8</f>
        <v>111.0904777435631</v>
      </c>
      <c r="HN8" s="43">
        <f>HM8/'DEPRECATED - DT-Prelim Calcs'!$C$7*('DEPRECATED - DT-Prelim Calcs'!$C$8-'DEPRECATED - DT-Prelim Calcs'!$C$9)+'DEPRECATED - DT-Prelim Calcs'!$C$9</f>
        <v>6053.4439367761979</v>
      </c>
      <c r="HO8" s="43">
        <f t="shared" si="20"/>
        <v>36.66666666666665</v>
      </c>
      <c r="HP8" s="2">
        <f t="shared" si="66"/>
        <v>1.4462867232450001</v>
      </c>
      <c r="HQ8" s="43">
        <f>HP8*'DEPRECATED - DT-Prelim Calcs'!$C$21/HK$2/'DEPRECATED - DT-Prelim Calcs'!$C$19/'DEPRECATED - DT-Prelim Calcs'!$C$18*3.39*'DEPRECATED - DT-Prelim Calcs'!$C$20</f>
        <v>29.053734754561201</v>
      </c>
      <c r="HR8" s="36">
        <f t="shared" si="67"/>
        <v>0</v>
      </c>
      <c r="HS8" s="43">
        <f>HQ7*'DEPRECATED - DT-Prelim Calcs'!$C$11+HS7</f>
        <v>-508.27317293613004</v>
      </c>
      <c r="HT8" s="43">
        <f>HT7+0.5*HQ8*'DEPRECATED - DT-Prelim Calcs'!$C$11^2+HS8*'DEPRECATED - DT-Prelim Calcs'!$C$11</f>
        <v>-5107.6794793506542</v>
      </c>
      <c r="HU8" s="43">
        <f>MIN('Drive Train'!$F$35-HO7*'DEPRECATED - DT-Prelim Calcs'!$C$21*'Drive Train'!$F$39,HU7+HO$2)</f>
        <v>10.346666666666668</v>
      </c>
      <c r="HV8" s="43">
        <f>'Drive Train'!$F$35-HO8*'DEPRECATED - DT-Prelim Calcs'!$C$21*'Drive Train'!$F$39</f>
        <v>10.346666666666668</v>
      </c>
      <c r="HW8" s="1">
        <f>IF(HT8&gt;='Drive Train'!$F$29,1,0)</f>
        <v>0</v>
      </c>
      <c r="HX8" s="43">
        <f t="shared" si="68"/>
        <v>40.740740740740726</v>
      </c>
      <c r="HY8" s="49">
        <f>HY7+'DEPRECATED - DT-Prelim Calcs'!$C$11</f>
        <v>16</v>
      </c>
      <c r="HZ8" s="2">
        <f>IJ8/'Drive Train'!$F$35</f>
        <v>0.8193548387096774</v>
      </c>
      <c r="IA8" s="36">
        <f>IH8*12*60/(PI() * 'Drive Train'!$F$15)/HZ$2*HZ8</f>
        <v>-164944.1847222159</v>
      </c>
      <c r="IB8" s="2">
        <f>('DEPRECATED - DT-Prelim Calcs'!$C$6*HZ8-IA8)/('DEPRECATED - DT-Prelim Calcs'!$C$6*HZ8)*'DEPRECATED - DT-Prelim Calcs'!$C$7*HZ8</f>
        <v>125.09484728871963</v>
      </c>
      <c r="IC8" s="43">
        <f>IB8/'DEPRECATED - DT-Prelim Calcs'!$C$7*('DEPRECATED - DT-Prelim Calcs'!$C$8-'DEPRECATED - DT-Prelim Calcs'!$C$9)+'DEPRECATED - DT-Prelim Calcs'!$C$9</f>
        <v>6816.3685463257707</v>
      </c>
      <c r="ID8" s="43">
        <f t="shared" si="21"/>
        <v>39.999999999999986</v>
      </c>
      <c r="IE8" s="2">
        <f t="shared" si="69"/>
        <v>1.4462867232450001</v>
      </c>
      <c r="IF8" s="43">
        <f>IE8*'DEPRECATED - DT-Prelim Calcs'!$C$21/HZ$2/'DEPRECATED - DT-Prelim Calcs'!$C$19/'DEPRECATED - DT-Prelim Calcs'!$C$18*3.39*'DEPRECATED - DT-Prelim Calcs'!$C$20</f>
        <v>29.053734754561201</v>
      </c>
      <c r="IG8" s="36">
        <f t="shared" si="70"/>
        <v>0</v>
      </c>
      <c r="IH8" s="43">
        <f>IF7*'DEPRECATED - DT-Prelim Calcs'!$C$11+IH7</f>
        <v>-585.58656343853204</v>
      </c>
      <c r="II8" s="43">
        <f>II7+0.5*IF8*'DEPRECATED - DT-Prelim Calcs'!$C$11^2+IH8*'DEPRECATED - DT-Prelim Calcs'!$C$11</f>
        <v>-5861.1468319531441</v>
      </c>
      <c r="IJ8" s="43">
        <f>MIN('Drive Train'!$F$35-ID7*'DEPRECATED - DT-Prelim Calcs'!$C$21*'Drive Train'!$F$39,IJ7+ID$2)</f>
        <v>10.16</v>
      </c>
      <c r="IK8" s="43">
        <f>'Drive Train'!$F$35-ID8*'DEPRECATED - DT-Prelim Calcs'!$C$21*'Drive Train'!$F$39</f>
        <v>10.16</v>
      </c>
      <c r="IL8" s="1">
        <f>IF(II8&gt;='Drive Train'!$F$29,1,0)</f>
        <v>0</v>
      </c>
      <c r="IM8" s="43">
        <f t="shared" si="71"/>
        <v>44.444444444444429</v>
      </c>
      <c r="IN8" s="49">
        <f>IN7+'DEPRECATED - DT-Prelim Calcs'!$C$11</f>
        <v>16</v>
      </c>
      <c r="IO8" s="2">
        <f>IY8/'Drive Train'!$F$35</f>
        <v>0.80430107526881722</v>
      </c>
      <c r="IP8" s="36">
        <f>IW8*12*60/(PI() * 'Drive Train'!$F$15)/IO$2*IO8</f>
        <v>-182459.60749147501</v>
      </c>
      <c r="IQ8" s="2">
        <f>('DEPRECATED - DT-Prelim Calcs'!$C$6*IO8-IP8)/('DEPRECATED - DT-Prelim Calcs'!$C$6*IO8)*'DEPRECATED - DT-Prelim Calcs'!$C$7*IO8</f>
        <v>137.90000262843674</v>
      </c>
      <c r="IR8" s="43">
        <f>IQ8/'DEPRECATED - DT-Prelim Calcs'!$C$7*('DEPRECATED - DT-Prelim Calcs'!$C$8-'DEPRECATED - DT-Prelim Calcs'!$C$9)+'DEPRECATED - DT-Prelim Calcs'!$C$9</f>
        <v>7513.9628297581203</v>
      </c>
      <c r="IS8" s="43">
        <f t="shared" si="22"/>
        <v>43.333333333333321</v>
      </c>
      <c r="IT8" s="2">
        <f t="shared" si="72"/>
        <v>1.4462867232450001</v>
      </c>
      <c r="IU8" s="43">
        <f>IT8*'DEPRECATED - DT-Prelim Calcs'!$C$21/IO$2/'DEPRECATED - DT-Prelim Calcs'!$C$19/'DEPRECATED - DT-Prelim Calcs'!$C$18*3.39*'DEPRECATED - DT-Prelim Calcs'!$C$20</f>
        <v>29.053734754561201</v>
      </c>
      <c r="IV8" s="36">
        <f t="shared" si="73"/>
        <v>0</v>
      </c>
      <c r="IW8" s="43">
        <f>IU7*'DEPRECATED - DT-Prelim Calcs'!$C$11+IW7</f>
        <v>-659.89403730819038</v>
      </c>
      <c r="IX8" s="43">
        <f>IX7+0.5*IU8*'DEPRECATED - DT-Prelim Calcs'!$C$11^2+IW8*'DEPRECATED - DT-Prelim Calcs'!$C$11</f>
        <v>-6584.5550182281986</v>
      </c>
      <c r="IY8" s="43">
        <f>MIN('Drive Train'!$F$35-IS7*'DEPRECATED - DT-Prelim Calcs'!$C$21*'Drive Train'!$F$39,IY7+IS$2)</f>
        <v>9.9733333333333345</v>
      </c>
      <c r="IZ8" s="43">
        <f>'Drive Train'!$F$35-IS8*'DEPRECATED - DT-Prelim Calcs'!$C$21*'Drive Train'!$F$39</f>
        <v>9.9733333333333345</v>
      </c>
      <c r="JA8" s="1">
        <f>IF(IX8&gt;='Drive Train'!$F$29,1,0)</f>
        <v>0</v>
      </c>
      <c r="JB8" s="43">
        <f t="shared" si="74"/>
        <v>48.148148148148138</v>
      </c>
      <c r="JC8" s="49">
        <f>JC7+'DEPRECATED - DT-Prelim Calcs'!$C$11</f>
        <v>16</v>
      </c>
      <c r="JD8" s="2">
        <f>JN8/'Drive Train'!$F$35</f>
        <v>0.78924731182795704</v>
      </c>
      <c r="JE8" s="36">
        <f>JL8*12*60/(PI() * 'Drive Train'!$F$15)/JD$2*JD8</f>
        <v>-198390.35760928527</v>
      </c>
      <c r="JF8" s="2">
        <f>('DEPRECATED - DT-Prelim Calcs'!$C$6*JD8-JE8)/('DEPRECATED - DT-Prelim Calcs'!$C$6*JD8)*'DEPRECATED - DT-Prelim Calcs'!$C$7*JD8</f>
        <v>149.54024970243364</v>
      </c>
      <c r="JG8" s="43">
        <f>JF8/'DEPRECATED - DT-Prelim Calcs'!$C$7*('DEPRECATED - DT-Prelim Calcs'!$C$8-'DEPRECATED - DT-Prelim Calcs'!$C$9)+'DEPRECATED - DT-Prelim Calcs'!$C$9</f>
        <v>8148.0956927445186</v>
      </c>
      <c r="JH8" s="43">
        <f t="shared" si="23"/>
        <v>46.666666666666657</v>
      </c>
      <c r="JI8" s="2">
        <f t="shared" si="75"/>
        <v>1.4462867232450001</v>
      </c>
      <c r="JJ8" s="43">
        <f>JI8*'DEPRECATED - DT-Prelim Calcs'!$C$21/JD$2/'DEPRECATED - DT-Prelim Calcs'!$C$19/'DEPRECATED - DT-Prelim Calcs'!$C$18*3.39*'DEPRECATED - DT-Prelim Calcs'!$C$20</f>
        <v>29.053734754561201</v>
      </c>
      <c r="JK8" s="36">
        <f t="shared" si="76"/>
        <v>0</v>
      </c>
      <c r="JL8" s="43">
        <f>JJ7*'DEPRECATED - DT-Prelim Calcs'!$C$11+JL7</f>
        <v>-731.19559454510511</v>
      </c>
      <c r="JM8" s="43">
        <f>JM7+0.5*JJ8*'DEPRECATED - DT-Prelim Calcs'!$C$11^2+JL8*'DEPRECATED - DT-Prelim Calcs'!$C$11</f>
        <v>-7277.904038175815</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103.33333333333333</v>
      </c>
      <c r="JR8" s="49">
        <f>JR7+'DEPRECATED - DT-Prelim Calcs'!$C$11</f>
        <v>16</v>
      </c>
      <c r="JS8" s="2">
        <f>KC8/'Drive Train'!$F$35</f>
        <v>0.77419354838709686</v>
      </c>
      <c r="JT8" s="36">
        <f>KA8*12*60/(PI() * 'Drive Train'!$F$15)/JS$2*JS8</f>
        <v>-212783.10285718387</v>
      </c>
      <c r="JU8" s="2">
        <f>('DEPRECATED - DT-Prelim Calcs'!$C$6*JS8-JT8)/('DEPRECATED - DT-Prelim Calcs'!$C$6*JS8)*'DEPRECATED - DT-Prelim Calcs'!$C$7*JS8</f>
        <v>160.04989445042958</v>
      </c>
      <c r="JV8" s="43">
        <f>JU8/'DEPRECATED - DT-Prelim Calcs'!$C$7*('DEPRECATED - DT-Prelim Calcs'!$C$8-'DEPRECATED - DT-Prelim Calcs'!$C$9)+'DEPRECATED - DT-Prelim Calcs'!$C$9</f>
        <v>8720.6360409562367</v>
      </c>
      <c r="JW8" s="43">
        <f t="shared" si="24"/>
        <v>49.999999999999993</v>
      </c>
      <c r="JX8" s="2">
        <f t="shared" si="77"/>
        <v>1.4462867232450001</v>
      </c>
      <c r="JY8" s="43">
        <f>JX8*'DEPRECATED - DT-Prelim Calcs'!$C$21/JS$2/'DEPRECATED - DT-Prelim Calcs'!$C$19/'DEPRECATED - DT-Prelim Calcs'!$C$18*3.39*'DEPRECATED - DT-Prelim Calcs'!$C$20</f>
        <v>29.053734754561201</v>
      </c>
      <c r="JZ8" s="36">
        <f t="shared" si="78"/>
        <v>0</v>
      </c>
      <c r="KA8" s="43">
        <f>JY7*'DEPRECATED - DT-Prelim Calcs'!$C$11+KA7</f>
        <v>-799.4912351492776</v>
      </c>
      <c r="KB8" s="43">
        <f>KB7+0.5*JY8*'DEPRECATED - DT-Prelim Calcs'!$C$11^2+KA8*'DEPRECATED - DT-Prelim Calcs'!$C$11</f>
        <v>-7941.1938917960106</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103.33333333333333</v>
      </c>
      <c r="KG8" s="49">
        <f>KG7+'DEPRECATED - DT-Prelim Calcs'!$C$11</f>
        <v>16</v>
      </c>
      <c r="KH8" s="2">
        <f>KR8/'Drive Train'!$F$35</f>
        <v>0.75913978494623657</v>
      </c>
      <c r="KI8" s="36">
        <f>KP8*12*60/(PI() * 'Drive Train'!$F$15)/KH$2*KH8</f>
        <v>-225684.51101670711</v>
      </c>
      <c r="KJ8" s="2">
        <f>('DEPRECATED - DT-Prelim Calcs'!$C$6*KH8-KI8)/('DEPRECATED - DT-Prelim Calcs'!$C$6*KH8)*'DEPRECATED - DT-Prelim Calcs'!$C$7*KH8</f>
        <v>169.46324281214336</v>
      </c>
      <c r="KK8" s="43">
        <f>KJ8/'DEPRECATED - DT-Prelim Calcs'!$C$7*('DEPRECATED - DT-Prelim Calcs'!$C$8-'DEPRECATED - DT-Prelim Calcs'!$C$9)+'DEPRECATED - DT-Prelim Calcs'!$C$9</f>
        <v>9233.4527800645246</v>
      </c>
      <c r="KL8" s="43">
        <f t="shared" si="25"/>
        <v>53.333333333333329</v>
      </c>
      <c r="KM8" s="2">
        <f t="shared" si="79"/>
        <v>1.4462867232450001</v>
      </c>
      <c r="KN8" s="43">
        <f>KM8*'DEPRECATED - DT-Prelim Calcs'!$C$21/KH$2/'DEPRECATED - DT-Prelim Calcs'!$C$19/'DEPRECATED - DT-Prelim Calcs'!$C$18*3.39*'DEPRECATED - DT-Prelim Calcs'!$C$20</f>
        <v>29.053734754561201</v>
      </c>
      <c r="KO8" s="36">
        <f t="shared" si="80"/>
        <v>0</v>
      </c>
      <c r="KP8" s="43">
        <f>KN7*'DEPRECATED - DT-Prelim Calcs'!$C$11+KP7</f>
        <v>-864.78095912070523</v>
      </c>
      <c r="KQ8" s="43">
        <f>KQ7+0.5*KN8*'DEPRECATED - DT-Prelim Calcs'!$C$11^2+KP8*'DEPRECATED - DT-Prelim Calcs'!$C$11</f>
        <v>-8574.424579088758</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103.33333333333333</v>
      </c>
      <c r="KV8" s="49">
        <f>KV7+'DEPRECATED - DT-Prelim Calcs'!$C$11</f>
        <v>16</v>
      </c>
      <c r="KW8" s="2">
        <f>LG8/'Drive Train'!$F$35</f>
        <v>0.74408602150537628</v>
      </c>
      <c r="KX8" s="36">
        <f>LE8*12*60/(PI() * 'Drive Train'!$F$15)/KW$2*KW8</f>
        <v>-237141.24986939234</v>
      </c>
      <c r="KY8" s="2">
        <f>('DEPRECATED - DT-Prelim Calcs'!$C$6*KW8-KX8)/('DEPRECATED - DT-Prelim Calcs'!$C$6*KW8)*'DEPRECATED - DT-Prelim Calcs'!$C$7*KW8</f>
        <v>177.81460072729442</v>
      </c>
      <c r="KZ8" s="43">
        <f>KY8/'DEPRECATED - DT-Prelim Calcs'!$C$7*('DEPRECATED - DT-Prelim Calcs'!$C$8-'DEPRECATED - DT-Prelim Calcs'!$C$9)+'DEPRECATED - DT-Prelim Calcs'!$C$9</f>
        <v>9688.4148157406653</v>
      </c>
      <c r="LA8" s="43">
        <f t="shared" si="26"/>
        <v>56.666666666666664</v>
      </c>
      <c r="LB8" s="2">
        <f t="shared" si="81"/>
        <v>1.4462867232450001</v>
      </c>
      <c r="LC8" s="43">
        <f>LB8*'DEPRECATED - DT-Prelim Calcs'!$C$21/KW$2/'DEPRECATED - DT-Prelim Calcs'!$C$19/'DEPRECATED - DT-Prelim Calcs'!$C$18*3.39*'DEPRECATED - DT-Prelim Calcs'!$C$20</f>
        <v>29.053734754561201</v>
      </c>
      <c r="LD8" s="36">
        <f t="shared" si="82"/>
        <v>0</v>
      </c>
      <c r="LE8" s="43">
        <f>LC7*'DEPRECATED - DT-Prelim Calcs'!$C$11+LE7</f>
        <v>-927.06476645939017</v>
      </c>
      <c r="LF8" s="43">
        <f>LF7+0.5*LC8*'DEPRECATED - DT-Prelim Calcs'!$C$11^2+LE8*'DEPRECATED - DT-Prelim Calcs'!$C$11</f>
        <v>-9177.5961000540774</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103.33333333333333</v>
      </c>
      <c r="LK8" s="49">
        <f>LK7+'DEPRECATED - DT-Prelim Calcs'!$C$11</f>
        <v>16</v>
      </c>
      <c r="LL8" s="2">
        <f>LV8/'Drive Train'!$F$35</f>
        <v>0.72903225806451621</v>
      </c>
      <c r="LM8" s="36">
        <f>LT8*12*60/(PI() * 'Drive Train'!$F$15)/LL$2*LL8</f>
        <v>-247199.98719677661</v>
      </c>
      <c r="LN8" s="2">
        <f>('DEPRECATED - DT-Prelim Calcs'!$C$6*LL8-LM8)/('DEPRECATED - DT-Prelim Calcs'!$C$6*LL8)*'DEPRECATED - DT-Prelim Calcs'!$C$7*LL8</f>
        <v>185.13827413560196</v>
      </c>
      <c r="LO8" s="43">
        <f>LN8/'DEPRECATED - DT-Prelim Calcs'!$C$7*('DEPRECATED - DT-Prelim Calcs'!$C$8-'DEPRECATED - DT-Prelim Calcs'!$C$9)+'DEPRECATED - DT-Prelim Calcs'!$C$9</f>
        <v>10087.391053655925</v>
      </c>
      <c r="LP8" s="43">
        <f t="shared" si="27"/>
        <v>60</v>
      </c>
      <c r="LQ8" s="2">
        <f t="shared" si="83"/>
        <v>1.4462867232450001</v>
      </c>
      <c r="LR8" s="43">
        <f>LQ8*'DEPRECATED - DT-Prelim Calcs'!$C$21/LL$2/'DEPRECATED - DT-Prelim Calcs'!$C$19/'DEPRECATED - DT-Prelim Calcs'!$C$18*3.39*'DEPRECATED - DT-Prelim Calcs'!$C$20</f>
        <v>29.053734754561201</v>
      </c>
      <c r="LS8" s="36">
        <f t="shared" si="84"/>
        <v>0</v>
      </c>
      <c r="LT8" s="43">
        <f>LR7*'DEPRECATED - DT-Prelim Calcs'!$C$11+LT7</f>
        <v>-986.34265716533139</v>
      </c>
      <c r="LU8" s="43">
        <f>LU7+0.5*LR8*'DEPRECATED - DT-Prelim Calcs'!$C$11^2+LT8*'DEPRECATED - DT-Prelim Calcs'!$C$11</f>
        <v>-9750.7084546919614</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103.33333333333333</v>
      </c>
      <c r="LZ8" s="49">
        <f>LZ7+'DEPRECATED - DT-Prelim Calcs'!$C$11</f>
        <v>16</v>
      </c>
    </row>
    <row r="9" spans="1:338" x14ac:dyDescent="0.3">
      <c r="B9" s="3" t="s">
        <v>9</v>
      </c>
      <c r="C9" s="54">
        <f>(VLOOKUP('Drive Train'!$D$4,Motors!$B$6:$I$27,7,FALSE))</f>
        <v>1.5</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-0.27672021620693066</v>
      </c>
      <c r="Y9" s="43">
        <f t="shared" si="1"/>
        <v>0</v>
      </c>
      <c r="Z9" s="43">
        <f t="shared" si="2"/>
        <v>0</v>
      </c>
      <c r="AA9" s="43">
        <f t="shared" si="3"/>
        <v>0</v>
      </c>
      <c r="AB9" s="43" t="e">
        <f t="shared" si="4"/>
        <v>#N/A</v>
      </c>
      <c r="AC9" s="36">
        <f t="shared" si="28"/>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889.49632897085212</v>
      </c>
      <c r="AK9" s="43">
        <f t="shared" si="8"/>
        <v>0</v>
      </c>
      <c r="AL9" s="49">
        <f>AL8+'DEPRECATED - DT-Prelim Calcs'!$C$11</f>
        <v>20</v>
      </c>
      <c r="AM9" s="2">
        <f>AW9/'Drive Train'!$F$35</f>
        <v>1.0563693412208603</v>
      </c>
      <c r="AN9" s="36">
        <f>AU9*12*60/(PI() * 'Drive Train'!$F$15)/AM$2*AM9</f>
        <v>1524.4413934513198</v>
      </c>
      <c r="AO9" s="2">
        <f>('DEPRECATED - DT-Prelim Calcs'!$C$6*AM9-AN9)/('DEPRECATED - DT-Prelim Calcs'!$C$6*AM9)*'DEPRECATED - DT-Prelim Calcs'!$C$7*AM9</f>
        <v>3.8337405276790189</v>
      </c>
      <c r="AP9" s="43">
        <f>AO9/'DEPRECATED - DT-Prelim Calcs'!$C$7*('DEPRECATED - DT-Prelim Calcs'!$C$8-'DEPRECATED - DT-Prelim Calcs'!$C$9)+'DEPRECATED - DT-Prelim Calcs'!$C$9</f>
        <v>210.35302874669281</v>
      </c>
      <c r="AQ9" s="43">
        <f t="shared" si="9"/>
        <v>93</v>
      </c>
      <c r="AR9" s="2">
        <f t="shared" si="29"/>
        <v>1.5668620675922749</v>
      </c>
      <c r="AS9" s="43">
        <f>AR9*'DEPRECATED - DT-Prelim Calcs'!$C$21/AM$2/'DEPRECATED - DT-Prelim Calcs'!$C$19/'DEPRECATED - DT-Prelim Calcs'!$C$18*3.39*'DEPRECATED - DT-Prelim Calcs'!$C$20</f>
        <v>15.737956442920932</v>
      </c>
      <c r="AT9" s="36">
        <f t="shared" si="30"/>
        <v>0</v>
      </c>
      <c r="AU9" s="43">
        <f>AS8*'DEPRECATED - DT-Prelim Calcs'!$C$11+AU8</f>
        <v>8.3955868246694649</v>
      </c>
      <c r="AV9" s="43">
        <f>AV8+0.5*AS9*'DEPRECATED - DT-Prelim Calcs'!$C$11^2+AU9*'DEPRECATED - DT-Prelim Calcs'!$C$11</f>
        <v>375.37688811361147</v>
      </c>
      <c r="AW9" s="43">
        <f>MIN('Drive Train'!$F$35-AQ8*'DEPRECATED - DT-Prelim Calcs'!$C$21*'Drive Train'!$F$39,AW8+AQ$2)</f>
        <v>13.098979831138669</v>
      </c>
      <c r="AX9" s="43">
        <f>'Drive Train'!$F$35-AQ9*'DEPRECATED - DT-Prelim Calcs'!$C$21*'Drive Train'!$F$39</f>
        <v>7.1920000000000002</v>
      </c>
      <c r="AY9" s="1">
        <f>IF(AV9&gt;='Drive Train'!$F$29,1,0)</f>
        <v>1</v>
      </c>
      <c r="AZ9" s="43">
        <f t="shared" si="31"/>
        <v>103.33333333333333</v>
      </c>
      <c r="BA9" s="49">
        <f>BA8+'DEPRECATED - DT-Prelim Calcs'!$C$11</f>
        <v>20</v>
      </c>
      <c r="BB9" s="2">
        <f>BL9/'Drive Train'!$F$35</f>
        <v>0.57999999999999996</v>
      </c>
      <c r="BC9" s="36">
        <f>BJ9*12*60/(PI() * 'Drive Train'!$F$15)/BB$2*BB9</f>
        <v>-31788.320142414002</v>
      </c>
      <c r="BD9" s="2">
        <f>('DEPRECATED - DT-Prelim Calcs'!$C$6*BB9-BC9)/('DEPRECATED - DT-Prelim Calcs'!$C$6*BB9)*'DEPRECATED - DT-Prelim Calcs'!$C$7*BB9</f>
        <v>26.088103051398388</v>
      </c>
      <c r="BE9" s="43">
        <f>BD9/'DEPRECATED - DT-Prelim Calcs'!$C$7*('DEPRECATED - DT-Prelim Calcs'!$C$8-'DEPRECATED - DT-Prelim Calcs'!$C$9)+'DEPRECATED - DT-Prelim Calcs'!$C$9</f>
        <v>1422.7175542925986</v>
      </c>
      <c r="BF9" s="43">
        <f t="shared" si="10"/>
        <v>93</v>
      </c>
      <c r="BG9" s="2">
        <f t="shared" si="32"/>
        <v>2.0025508475699998</v>
      </c>
      <c r="BH9" s="43">
        <f>BG9*'DEPRECATED - DT-Prelim Calcs'!$C$21/BB$2/'DEPRECATED - DT-Prelim Calcs'!$C$19/'DEPRECATED - DT-Prelim Calcs'!$C$18*3.39*'DEPRECATED - DT-Prelim Calcs'!$C$20</f>
        <v>29.053734754561201</v>
      </c>
      <c r="BI9" s="36">
        <f t="shared" si="33"/>
        <v>0</v>
      </c>
      <c r="BJ9" s="43">
        <f>BH8*'DEPRECATED - DT-Prelim Calcs'!$C$11+BJ8</f>
        <v>-220.74702261133575</v>
      </c>
      <c r="BK9" s="43">
        <f>BK8+0.5*BH9*'DEPRECATED - DT-Prelim Calcs'!$C$11^2+BJ9*'DEPRECATED - DT-Prelim Calcs'!$C$11</f>
        <v>-3862.7183049843266</v>
      </c>
      <c r="BL9" s="43">
        <f>MIN('Drive Train'!$F$35-BF8*'DEPRECATED - DT-Prelim Calcs'!$C$21*'Drive Train'!$F$39,BL8+BF$2)</f>
        <v>7.1920000000000002</v>
      </c>
      <c r="BM9" s="43">
        <f>'Drive Train'!$F$35-BF9*'DEPRECATED - DT-Prelim Calcs'!$C$21*'Drive Train'!$F$39</f>
        <v>7.1920000000000002</v>
      </c>
      <c r="BN9" s="1">
        <f>IF(BK9&gt;='Drive Train'!$F$29,1,0)</f>
        <v>0</v>
      </c>
      <c r="BO9" s="43">
        <f t="shared" si="34"/>
        <v>103.33333333333333</v>
      </c>
      <c r="BP9" s="49">
        <f>BP8+'DEPRECATED - DT-Prelim Calcs'!$C$11</f>
        <v>20</v>
      </c>
      <c r="BQ9" s="2">
        <f>CA9/'Drive Train'!$F$35</f>
        <v>0.57999999999999996</v>
      </c>
      <c r="BR9" s="36">
        <f>BY9*12*60/(PI() * 'Drive Train'!$F$15)/BQ$2*BQ9</f>
        <v>-167501.77233497275</v>
      </c>
      <c r="BS9" s="2">
        <f>('DEPRECATED - DT-Prelim Calcs'!$C$6*BQ9-BR9)/('DEPRECATED - DT-Prelim Calcs'!$C$6*BQ9)*'DEPRECATED - DT-Prelim Calcs'!$C$7*BQ9</f>
        <v>125.85238060360851</v>
      </c>
      <c r="BT9" s="43">
        <f>BS9/'DEPRECATED - DT-Prelim Calcs'!$C$7*('DEPRECATED - DT-Prelim Calcs'!$C$8-'DEPRECATED - DT-Prelim Calcs'!$C$9)+'DEPRECATED - DT-Prelim Calcs'!$C$9</f>
        <v>6857.6371522861346</v>
      </c>
      <c r="BU9" s="43">
        <f t="shared" si="11"/>
        <v>93</v>
      </c>
      <c r="BV9" s="2">
        <f t="shared" si="35"/>
        <v>1.5313624128476471</v>
      </c>
      <c r="BW9" s="43">
        <f>BV9*'DEPRECATED - DT-Prelim Calcs'!$C$21/BQ$2/'DEPRECATED - DT-Prelim Calcs'!$C$19/'DEPRECATED - DT-Prelim Calcs'!$C$18*3.39*'DEPRECATED - DT-Prelim Calcs'!$C$20</f>
        <v>29.053734754561201</v>
      </c>
      <c r="BX9" s="36">
        <f t="shared" si="36"/>
        <v>0</v>
      </c>
      <c r="BY9" s="43">
        <f>BW8*'DEPRECATED - DT-Prelim Calcs'!$C$11+BY8</f>
        <v>-889.49009031578862</v>
      </c>
      <c r="BZ9" s="43">
        <f>BZ8+0.5*BW9*'DEPRECATED - DT-Prelim Calcs'!$C$11^2+BY9*'DEPRECATED - DT-Prelim Calcs'!$C$11</f>
        <v>-13150.150898530508</v>
      </c>
      <c r="CA9" s="43">
        <f>MIN('Drive Train'!$F$35-BU8*'DEPRECATED - DT-Prelim Calcs'!$C$21*'Drive Train'!$F$39,CA8+BU$2)</f>
        <v>7.1920000000000002</v>
      </c>
      <c r="CB9" s="43">
        <f>'Drive Train'!$F$35-BU9*'DEPRECATED - DT-Prelim Calcs'!$C$21*'Drive Train'!$F$39</f>
        <v>7.1920000000000002</v>
      </c>
      <c r="CC9" s="1">
        <f>IF(BZ9&gt;='Drive Train'!$F$29,1,0)</f>
        <v>0</v>
      </c>
      <c r="CD9" s="43">
        <f t="shared" si="37"/>
        <v>103.33333333333333</v>
      </c>
      <c r="CE9" s="49">
        <f>CE8+'DEPRECATED - DT-Prelim Calcs'!$C$11</f>
        <v>20</v>
      </c>
      <c r="CF9" s="2">
        <f>CP9/'Drive Train'!$F$35</f>
        <v>0.57999999999999996</v>
      </c>
      <c r="CG9" s="36">
        <f>CN9*12*60/(PI() * 'Drive Train'!$F$15)/CF$2*CF9</f>
        <v>-372354.15863886022</v>
      </c>
      <c r="CH9" s="2">
        <f>('DEPRECATED - DT-Prelim Calcs'!$C$6*CF9-CG9)/('DEPRECATED - DT-Prelim Calcs'!$C$6*CF9)*'DEPRECATED - DT-Prelim Calcs'!$C$7*CF9</f>
        <v>276.44136050411515</v>
      </c>
      <c r="CI9" s="43">
        <f>CH9/'DEPRECATED - DT-Prelim Calcs'!$C$7*('DEPRECATED - DT-Prelim Calcs'!$C$8-'DEPRECATED - DT-Prelim Calcs'!$C$9)+'DEPRECATED - DT-Prelim Calcs'!$C$9</f>
        <v>15061.365161791347</v>
      </c>
      <c r="CJ9" s="43">
        <f t="shared" si="12"/>
        <v>93</v>
      </c>
      <c r="CK9" s="2">
        <f t="shared" si="38"/>
        <v>1.2396743342100003</v>
      </c>
      <c r="CL9" s="43">
        <f>CK9*'DEPRECATED - DT-Prelim Calcs'!$C$21/CF$2/'DEPRECATED - DT-Prelim Calcs'!$C$19/'DEPRECATED - DT-Prelim Calcs'!$C$18*3.39*'DEPRECATED - DT-Prelim Calcs'!$C$20</f>
        <v>29.053734754561205</v>
      </c>
      <c r="CM9" s="36">
        <f t="shared" si="39"/>
        <v>0</v>
      </c>
      <c r="CN9" s="43">
        <f>CL8*'DEPRECATED - DT-Prelim Calcs'!$C$11+CN8</f>
        <v>-1600.691145749113</v>
      </c>
      <c r="CO9" s="43">
        <f>CO8+0.5*CL9*'DEPRECATED - DT-Prelim Calcs'!$C$11^2+CN9*'DEPRECATED - DT-Prelim Calcs'!$C$11</f>
        <v>-23106.965674597053</v>
      </c>
      <c r="CP9" s="43">
        <f>MIN('Drive Train'!$F$35-CJ8*'DEPRECATED - DT-Prelim Calcs'!$C$21*'Drive Train'!$F$39,CP8+CJ$2)</f>
        <v>7.1920000000000002</v>
      </c>
      <c r="CQ9" s="43">
        <f>'Drive Train'!$F$35-CJ9*'DEPRECATED - DT-Prelim Calcs'!$C$21*'Drive Train'!$F$39</f>
        <v>7.1920000000000002</v>
      </c>
      <c r="CR9" s="1">
        <f>IF(CO9&gt;='Drive Train'!$F$29,1,0)</f>
        <v>0</v>
      </c>
      <c r="CS9" s="43">
        <f t="shared" si="40"/>
        <v>103.33333333333333</v>
      </c>
      <c r="CT9" s="49">
        <f>CT8+'DEPRECATED - DT-Prelim Calcs'!$C$11</f>
        <v>20</v>
      </c>
      <c r="CU9" s="2">
        <f>DE9/'Drive Train'!$F$35</f>
        <v>0.57999999999999996</v>
      </c>
      <c r="CV9" s="36">
        <f>DC9*12*60/(PI() * 'Drive Train'!$F$15)/CU$2*CU9</f>
        <v>-684526.95437370241</v>
      </c>
      <c r="CW9" s="2">
        <f>('DEPRECATED - DT-Prelim Calcs'!$C$6*CU9-CV9)/('DEPRECATED - DT-Prelim Calcs'!$C$6*CU9)*'DEPRECATED - DT-Prelim Calcs'!$C$7*CU9</f>
        <v>505.92261630292552</v>
      </c>
      <c r="CX9" s="43">
        <f>CW9/'DEPRECATED - DT-Prelim Calcs'!$C$7*('DEPRECATED - DT-Prelim Calcs'!$C$8-'DEPRECATED - DT-Prelim Calcs'!$C$9)+'DEPRECATED - DT-Prelim Calcs'!$C$9</f>
        <v>27562.955962771313</v>
      </c>
      <c r="CY9" s="43">
        <f t="shared" si="13"/>
        <v>93</v>
      </c>
      <c r="CZ9" s="2">
        <f t="shared" si="41"/>
        <v>1.0413264407364002</v>
      </c>
      <c r="DA9" s="43">
        <f>CZ9*'DEPRECATED - DT-Prelim Calcs'!$C$21/CU$2/'DEPRECATED - DT-Prelim Calcs'!$C$19/'DEPRECATED - DT-Prelim Calcs'!$C$18*3.39*'DEPRECATED - DT-Prelim Calcs'!$C$20</f>
        <v>29.053734754561201</v>
      </c>
      <c r="DB9" s="36">
        <f t="shared" si="42"/>
        <v>0</v>
      </c>
      <c r="DC9" s="43">
        <f>DA8*'DEPRECATED - DT-Prelim Calcs'!$C$11+DC8</f>
        <v>-2471.8446563731259</v>
      </c>
      <c r="DD9" s="43">
        <f>DD8+0.5*DA9*'DEPRECATED - DT-Prelim Calcs'!$C$11^2+DC9*'DEPRECATED - DT-Prelim Calcs'!$C$11</f>
        <v>-35303.114823333235</v>
      </c>
      <c r="DE9" s="43">
        <f>MIN('Drive Train'!$F$35-CY8*'DEPRECATED - DT-Prelim Calcs'!$C$21*'Drive Train'!$F$39,DE8+CY$2)</f>
        <v>7.1920000000000002</v>
      </c>
      <c r="DF9" s="43">
        <f>'Drive Train'!$F$35-CY9*'DEPRECATED - DT-Prelim Calcs'!$C$21*'Drive Train'!$F$39</f>
        <v>7.1920000000000002</v>
      </c>
      <c r="DG9" s="1">
        <f>IF(DD9&gt;='Drive Train'!$F$29,1,0)</f>
        <v>0</v>
      </c>
      <c r="DH9" s="43">
        <f t="shared" si="43"/>
        <v>103.33333333333333</v>
      </c>
      <c r="DI9" s="49">
        <f>DI8+'DEPRECATED - DT-Prelim Calcs'!$C$11</f>
        <v>20</v>
      </c>
      <c r="DJ9" s="2">
        <f>DT9/'Drive Train'!$F$35</f>
        <v>0.57999999999999996</v>
      </c>
      <c r="DK9" s="36">
        <f>DR9*12*60/(PI() * 'Drive Train'!$F$15)/DJ$2*DJ9</f>
        <v>-1125282.0329435209</v>
      </c>
      <c r="DL9" s="2">
        <f>('DEPRECATED - DT-Prelim Calcs'!$C$6*DJ9-DK9)/('DEPRECATED - DT-Prelim Calcs'!$C$6*DJ9)*'DEPRECATED - DT-Prelim Calcs'!$C$7*DJ9</f>
        <v>829.92595775942209</v>
      </c>
      <c r="DM9" s="43">
        <f>DL9/'DEPRECATED - DT-Prelim Calcs'!$C$7*('DEPRECATED - DT-Prelim Calcs'!$C$8-'DEPRECATED - DT-Prelim Calcs'!$C$9)+'DEPRECATED - DT-Prelim Calcs'!$C$9</f>
        <v>45213.884265998364</v>
      </c>
      <c r="DN9" s="43">
        <f t="shared" si="14"/>
        <v>93</v>
      </c>
      <c r="DO9" s="2">
        <f t="shared" si="44"/>
        <v>0.89769520753137932</v>
      </c>
      <c r="DP9" s="43">
        <f>DO9*'DEPRECATED - DT-Prelim Calcs'!$C$21/DJ$2/'DEPRECATED - DT-Prelim Calcs'!$C$19/'DEPRECATED - DT-Prelim Calcs'!$C$18*3.39*'DEPRECATED - DT-Prelim Calcs'!$C$20</f>
        <v>29.053734754561201</v>
      </c>
      <c r="DQ9" s="36">
        <f t="shared" si="45"/>
        <v>0</v>
      </c>
      <c r="DR9" s="43">
        <f>DP8*'DEPRECATED - DT-Prelim Calcs'!$C$11+DR8</f>
        <v>-3502.950622187825</v>
      </c>
      <c r="DS9" s="43">
        <f>DS8+0.5*DP9*'DEPRECATED - DT-Prelim Calcs'!$C$11^2+DR9*'DEPRECATED - DT-Prelim Calcs'!$C$11</f>
        <v>-49738.598344739024</v>
      </c>
      <c r="DT9" s="43">
        <f>MIN('Drive Train'!$F$35-DN8*'DEPRECATED - DT-Prelim Calcs'!$C$21*'Drive Train'!$F$39,DT8+DN$2)</f>
        <v>7.1920000000000002</v>
      </c>
      <c r="DU9" s="43">
        <f>'Drive Train'!$F$35-DN9*'DEPRECATED - DT-Prelim Calcs'!$C$21*'Drive Train'!$F$39</f>
        <v>7.1920000000000002</v>
      </c>
      <c r="DV9" s="1">
        <f>IF(DS9&gt;='Drive Train'!$F$29,1,0)</f>
        <v>0</v>
      </c>
      <c r="DW9" s="43">
        <f t="shared" si="46"/>
        <v>103.33333333333333</v>
      </c>
      <c r="DX9" s="49">
        <f>DX8+'DEPRECATED - DT-Prelim Calcs'!$C$11</f>
        <v>20</v>
      </c>
      <c r="DY9" s="2">
        <f>EI9/'Drive Train'!$F$35</f>
        <v>0.57999999999999996</v>
      </c>
      <c r="DZ9" s="36">
        <f>EG9*12*60/(PI() * 'Drive Train'!$F$15)/DY$2*DY9</f>
        <v>-1715881.2677523384</v>
      </c>
      <c r="EA9" s="2">
        <f>('DEPRECATED - DT-Prelim Calcs'!$C$6*DY9-DZ9)/('DEPRECATED - DT-Prelim Calcs'!$C$6*DY9)*'DEPRECATED - DT-Prelim Calcs'!$C$7*DY9</f>
        <v>1264.0811946329886</v>
      </c>
      <c r="EB9" s="43">
        <f>EA9/'DEPRECATED - DT-Prelim Calcs'!$C$7*('DEPRECATED - DT-Prelim Calcs'!$C$8-'DEPRECATED - DT-Prelim Calcs'!$C$9)+'DEPRECATED - DT-Prelim Calcs'!$C$9</f>
        <v>68865.624782244893</v>
      </c>
      <c r="EC9" s="43">
        <f t="shared" si="15"/>
        <v>93</v>
      </c>
      <c r="ED9" s="2">
        <f t="shared" si="47"/>
        <v>0.78888366722454539</v>
      </c>
      <c r="EE9" s="43">
        <f>ED9*'DEPRECATED - DT-Prelim Calcs'!$C$21/DY$2/'DEPRECATED - DT-Prelim Calcs'!$C$19/'DEPRECATED - DT-Prelim Calcs'!$C$18*3.39*'DEPRECATED - DT-Prelim Calcs'!$C$20</f>
        <v>29.053734754561201</v>
      </c>
      <c r="EF9" s="36">
        <f t="shared" si="48"/>
        <v>0</v>
      </c>
      <c r="EG9" s="43">
        <f>EE8*'DEPRECATED - DT-Prelim Calcs'!$C$11+EG8</f>
        <v>-4694.0090431932149</v>
      </c>
      <c r="EH9" s="43">
        <f>EH8+0.5*EE9*'DEPRECATED - DT-Prelim Calcs'!$C$11^2+EG9*'DEPRECATED - DT-Prelim Calcs'!$C$11</f>
        <v>-66413.416238814476</v>
      </c>
      <c r="EI9" s="43">
        <f>MIN('Drive Train'!$F$35-EC8*'DEPRECATED - DT-Prelim Calcs'!$C$21*'Drive Train'!$F$39,EI8+EC$2)</f>
        <v>7.1920000000000002</v>
      </c>
      <c r="EJ9" s="43">
        <f>'Drive Train'!$F$35-EC9*'DEPRECATED - DT-Prelim Calcs'!$C$21*'Drive Train'!$F$39</f>
        <v>7.1920000000000002</v>
      </c>
      <c r="EK9" s="1">
        <f>IF(EH9&gt;='Drive Train'!$F$29,1,0)</f>
        <v>0</v>
      </c>
      <c r="EL9" s="43">
        <f t="shared" si="49"/>
        <v>103.33333333333333</v>
      </c>
      <c r="EM9" s="49">
        <f>EM8+'DEPRECATED - DT-Prelim Calcs'!$C$11</f>
        <v>20</v>
      </c>
      <c r="EN9" s="2">
        <f>EX9/'Drive Train'!$F$35</f>
        <v>0.57999999999999996</v>
      </c>
      <c r="EO9" s="36">
        <f>EV9*12*60/(PI() * 'Drive Train'!$F$15)/EN$2*EN9</f>
        <v>-2477586.5322041758</v>
      </c>
      <c r="EP9" s="2">
        <f>('DEPRECATED - DT-Prelim Calcs'!$C$6*EN9-EO9)/('DEPRECATED - DT-Prelim Calcs'!$C$6*EN9)*'DEPRECATED - DT-Prelim Calcs'!$C$7*EN9</f>
        <v>1824.018136683007</v>
      </c>
      <c r="EQ9" s="43">
        <f>EP9/'DEPRECATED - DT-Prelim Calcs'!$C$7*('DEPRECATED - DT-Prelim Calcs'!$C$8-'DEPRECATED - DT-Prelim Calcs'!$C$9)+'DEPRECATED - DT-Prelim Calcs'!$C$9</f>
        <v>99369.652222283199</v>
      </c>
      <c r="ER9" s="43">
        <f t="shared" si="16"/>
        <v>93</v>
      </c>
      <c r="ES9" s="2">
        <f t="shared" si="50"/>
        <v>0.7035989464435134</v>
      </c>
      <c r="ET9" s="43">
        <f>ES9*'DEPRECATED - DT-Prelim Calcs'!$C$21/EN$2/'DEPRECATED - DT-Prelim Calcs'!$C$19/'DEPRECATED - DT-Prelim Calcs'!$C$18*3.39*'DEPRECATED - DT-Prelim Calcs'!$C$20</f>
        <v>29.053734754561201</v>
      </c>
      <c r="EU9" s="36">
        <f t="shared" si="51"/>
        <v>0</v>
      </c>
      <c r="EV9" s="43">
        <f>ET8*'DEPRECATED - DT-Prelim Calcs'!$C$11+EV8</f>
        <v>-6045.0199193892895</v>
      </c>
      <c r="EW9" s="43">
        <f>EW8+0.5*ET9*'DEPRECATED - DT-Prelim Calcs'!$C$11^2+EV9*'DEPRECATED - DT-Prelim Calcs'!$C$11</f>
        <v>-85327.568505559524</v>
      </c>
      <c r="EX9" s="43">
        <f>MIN('Drive Train'!$F$35-ER8*'DEPRECATED - DT-Prelim Calcs'!$C$21*'Drive Train'!$F$39,EX8+ER$2)</f>
        <v>7.1920000000000002</v>
      </c>
      <c r="EY9" s="43">
        <f>'Drive Train'!$F$35-ER9*'DEPRECATED - DT-Prelim Calcs'!$C$21*'Drive Train'!$F$39</f>
        <v>7.1920000000000002</v>
      </c>
      <c r="EZ9" s="1">
        <f>IF(EW9&gt;='Drive Train'!$F$29,1,0)</f>
        <v>0</v>
      </c>
      <c r="FA9" s="43">
        <f t="shared" si="52"/>
        <v>103.33333333333333</v>
      </c>
      <c r="FB9" s="49">
        <f>FB8+'DEPRECATED - DT-Prelim Calcs'!$C$11</f>
        <v>20</v>
      </c>
      <c r="FC9" s="2">
        <f>FM9/'Drive Train'!$F$35</f>
        <v>0.57999999999999996</v>
      </c>
      <c r="FD9" s="36">
        <f>FK9*12*60/(PI() * 'Drive Train'!$F$15)/FC$2*FC9</f>
        <v>-3431659.6997030554</v>
      </c>
      <c r="FE9" s="2">
        <f>('DEPRECATED - DT-Prelim Calcs'!$C$6*FC9-FD9)/('DEPRECATED - DT-Prelim Calcs'!$C$6*FC9)*'DEPRECATED - DT-Prelim Calcs'!$C$7*FC9</f>
        <v>2525.3665936688608</v>
      </c>
      <c r="FF9" s="43">
        <f>FE9/'DEPRECATED - DT-Prelim Calcs'!$C$7*('DEPRECATED - DT-Prelim Calcs'!$C$8-'DEPRECATED - DT-Prelim Calcs'!$C$9)+'DEPRECATED - DT-Prelim Calcs'!$C$9</f>
        <v>137577.44129688569</v>
      </c>
      <c r="FG9" s="43">
        <f t="shared" si="17"/>
        <v>93</v>
      </c>
      <c r="FH9" s="2">
        <f t="shared" si="53"/>
        <v>0.63495514679048781</v>
      </c>
      <c r="FI9" s="43">
        <f>FH9*'DEPRECATED - DT-Prelim Calcs'!$C$21/FC$2/'DEPRECATED - DT-Prelim Calcs'!$C$19/'DEPRECATED - DT-Prelim Calcs'!$C$18*3.39*'DEPRECATED - DT-Prelim Calcs'!$C$20</f>
        <v>29.053734754561205</v>
      </c>
      <c r="FJ9" s="36">
        <f t="shared" si="54"/>
        <v>0</v>
      </c>
      <c r="FK9" s="43">
        <f>FI8*'DEPRECATED - DT-Prelim Calcs'!$C$11+FK8</f>
        <v>-7555.9832507760548</v>
      </c>
      <c r="FL9" s="43">
        <f>FL8+0.5*FI9*'DEPRECATED - DT-Prelim Calcs'!$C$11^2+FK9*'DEPRECATED - DT-Prelim Calcs'!$C$11</f>
        <v>-106481.05514497423</v>
      </c>
      <c r="FM9" s="43">
        <f>MIN('Drive Train'!$F$35-FG8*'DEPRECATED - DT-Prelim Calcs'!$C$21*'Drive Train'!$F$39,FM8+FG$2)</f>
        <v>7.1920000000000002</v>
      </c>
      <c r="FN9" s="43">
        <f>'Drive Train'!$F$35-FG9*'DEPRECATED - DT-Prelim Calcs'!$C$21*'Drive Train'!$F$39</f>
        <v>7.1920000000000002</v>
      </c>
      <c r="FO9" s="1">
        <f>IF(FL9&gt;='Drive Train'!$F$29,1,0)</f>
        <v>0</v>
      </c>
      <c r="FP9" s="43">
        <f t="shared" si="55"/>
        <v>103.33333333333333</v>
      </c>
      <c r="FQ9" s="49">
        <f>FQ8+'DEPRECATED - DT-Prelim Calcs'!$C$11</f>
        <v>20</v>
      </c>
      <c r="FR9" s="2">
        <f>GB9/'Drive Train'!$F$35</f>
        <v>0.57999999999999996</v>
      </c>
      <c r="FS9" s="36">
        <f>FZ9*12*60/(PI() * 'Drive Train'!$F$15)/FR$2*FR9</f>
        <v>-4599362.6436530016</v>
      </c>
      <c r="FT9" s="2">
        <f>('DEPRECATED - DT-Prelim Calcs'!$C$6*FR9-FS9)/('DEPRECATED - DT-Prelim Calcs'!$C$6*FR9)*'DEPRECATED - DT-Prelim Calcs'!$C$7*FR9</f>
        <v>3383.7563753499348</v>
      </c>
      <c r="FU9" s="43">
        <f>FT9/'DEPRECATED - DT-Prelim Calcs'!$C$7*('DEPRECATED - DT-Prelim Calcs'!$C$8-'DEPRECATED - DT-Prelim Calcs'!$C$9)+'DEPRECATED - DT-Prelim Calcs'!$C$9</f>
        <v>184340.4667168248</v>
      </c>
      <c r="FV9" s="43">
        <f t="shared" si="18"/>
        <v>93</v>
      </c>
      <c r="FW9" s="2">
        <f t="shared" si="56"/>
        <v>0.57851468929799987</v>
      </c>
      <c r="FX9" s="43">
        <f>FW9*'DEPRECATED - DT-Prelim Calcs'!$C$21/FR$2/'DEPRECATED - DT-Prelim Calcs'!$C$19/'DEPRECATED - DT-Prelim Calcs'!$C$18*3.39*'DEPRECATED - DT-Prelim Calcs'!$C$20</f>
        <v>29.053734754561201</v>
      </c>
      <c r="FY9" s="36">
        <f t="shared" si="57"/>
        <v>0</v>
      </c>
      <c r="FZ9" s="43">
        <f>FX8*'DEPRECATED - DT-Prelim Calcs'!$C$11+FZ8</f>
        <v>-9226.8990373535089</v>
      </c>
      <c r="GA9" s="43">
        <f>GA8+0.5*FX9*'DEPRECATED - DT-Prelim Calcs'!$C$11^2+FZ9*'DEPRECATED - DT-Prelim Calcs'!$C$11</f>
        <v>-129873.87615705858</v>
      </c>
      <c r="GB9" s="43">
        <f>MIN('Drive Train'!$F$35-FV8*'DEPRECATED - DT-Prelim Calcs'!$C$21*'Drive Train'!$F$39,GB8+FV$2)</f>
        <v>7.1920000000000002</v>
      </c>
      <c r="GC9" s="43">
        <f>'Drive Train'!$F$35-FV9*'DEPRECATED - DT-Prelim Calcs'!$C$21*'Drive Train'!$F$39</f>
        <v>7.1920000000000002</v>
      </c>
      <c r="GD9" s="1">
        <f>IF(GA9&gt;='Drive Train'!$F$29,1,0)</f>
        <v>0</v>
      </c>
      <c r="GE9" s="43">
        <f t="shared" si="58"/>
        <v>103.33333333333333</v>
      </c>
      <c r="GF9" s="49">
        <f>GF8+'DEPRECATED - DT-Prelim Calcs'!$C$11</f>
        <v>20</v>
      </c>
      <c r="GG9" s="2">
        <f>GQ9/'Drive Train'!$F$35</f>
        <v>0.86451612903225805</v>
      </c>
      <c r="GH9" s="36">
        <f>GO9*12*60/(PI() * 'Drive Train'!$F$15)/GG$2*GG9</f>
        <v>-67884.267724047022</v>
      </c>
      <c r="GI9" s="2">
        <f>('DEPRECATED - DT-Prelim Calcs'!$C$6*GG9-GH9)/('DEPRECATED - DT-Prelim Calcs'!$C$6*GG9)*'DEPRECATED - DT-Prelim Calcs'!$C$7*GG9</f>
        <v>53.956965539484251</v>
      </c>
      <c r="GJ9" s="43">
        <f>GI9/'DEPRECATED - DT-Prelim Calcs'!$C$7*('DEPRECATED - DT-Prelim Calcs'!$C$8-'DEPRECATED - DT-Prelim Calcs'!$C$9)+'DEPRECATED - DT-Prelim Calcs'!$C$9</f>
        <v>2940.9466301360821</v>
      </c>
      <c r="GK9" s="43">
        <f t="shared" si="59"/>
        <v>29.999999999999982</v>
      </c>
      <c r="GL9" s="2">
        <f t="shared" si="60"/>
        <v>1.4462867232450001</v>
      </c>
      <c r="GM9" s="43">
        <f>GL9*'DEPRECATED - DT-Prelim Calcs'!$C$21/GG$2/'DEPRECATED - DT-Prelim Calcs'!$C$19/'DEPRECATED - DT-Prelim Calcs'!$C$18*3.39*'DEPRECATED - DT-Prelim Calcs'!$C$20</f>
        <v>29.053734754561201</v>
      </c>
      <c r="GN9" s="36">
        <f t="shared" si="61"/>
        <v>0</v>
      </c>
      <c r="GO9" s="43">
        <f>GM8*'DEPRECATED - DT-Prelim Calcs'!$C$11+GO8</f>
        <v>-228.41370301485125</v>
      </c>
      <c r="GP9" s="43">
        <f>GP8+0.5*GM9*'DEPRECATED - DT-Prelim Calcs'!$C$11^2+GO9*'DEPRECATED - DT-Prelim Calcs'!$C$11</f>
        <v>-4191.7922091862883</v>
      </c>
      <c r="GQ9" s="43">
        <f>MIN('Drive Train'!$F$35-GK8*'DEPRECATED - DT-Prelim Calcs'!$C$21*'Drive Train'!$F$39,GQ8+GK$2)</f>
        <v>10.72</v>
      </c>
      <c r="GR9" s="43">
        <f>'Drive Train'!$F$35-GK9*'DEPRECATED - DT-Prelim Calcs'!$C$21*'Drive Train'!$F$39</f>
        <v>10.72</v>
      </c>
      <c r="GS9" s="1">
        <f>IF(GP9&gt;='Drive Train'!$F$29,1,0)</f>
        <v>0</v>
      </c>
      <c r="GT9" s="43">
        <f t="shared" si="62"/>
        <v>33.333333333333314</v>
      </c>
      <c r="GU9" s="49">
        <f>GU8+'DEPRECATED - DT-Prelim Calcs'!$C$11</f>
        <v>20</v>
      </c>
      <c r="GV9" s="2">
        <f>HF9/'Drive Train'!$F$35</f>
        <v>0.84946236559139798</v>
      </c>
      <c r="GW9" s="36">
        <f>HD9*12*60/(PI() * 'Drive Train'!$F$15)/GV$2*GV9</f>
        <v>-91035.139377581494</v>
      </c>
      <c r="GX9" s="2">
        <f>('DEPRECATED - DT-Prelim Calcs'!$C$6*GV9-GW9)/('DEPRECATED - DT-Prelim Calcs'!$C$6*GV9)*'DEPRECATED - DT-Prelim Calcs'!$C$7*GV9</f>
        <v>70.904794118582473</v>
      </c>
      <c r="GY9" s="43">
        <f>GX9/'DEPRECATED - DT-Prelim Calcs'!$C$7*('DEPRECATED - DT-Prelim Calcs'!$C$8-'DEPRECATED - DT-Prelim Calcs'!$C$9)+'DEPRECATED - DT-Prelim Calcs'!$C$9</f>
        <v>3864.2238586988956</v>
      </c>
      <c r="GZ9" s="43">
        <f t="shared" si="19"/>
        <v>33.333333333333314</v>
      </c>
      <c r="HA9" s="2">
        <f t="shared" si="63"/>
        <v>1.4462867232450001</v>
      </c>
      <c r="HB9" s="43">
        <f>HA9*'DEPRECATED - DT-Prelim Calcs'!$C$21/GV$2/'DEPRECATED - DT-Prelim Calcs'!$C$19/'DEPRECATED - DT-Prelim Calcs'!$C$18*3.39*'DEPRECATED - DT-Prelim Calcs'!$C$20</f>
        <v>29.053734754561201</v>
      </c>
      <c r="HC9" s="36">
        <f t="shared" si="64"/>
        <v>0</v>
      </c>
      <c r="HD9" s="43">
        <f>HB8*'DEPRECATED - DT-Prelim Calcs'!$C$11+HD8</f>
        <v>-311.73892678273978</v>
      </c>
      <c r="HE9" s="43">
        <f>HE8+0.5*HB9*'DEPRECATED - DT-Prelim Calcs'!$C$11^2+HD9*'DEPRECATED - DT-Prelim Calcs'!$C$11</f>
        <v>-5338.6787895151983</v>
      </c>
      <c r="HF9" s="43">
        <f>MIN('Drive Train'!$F$35-GZ8*'DEPRECATED - DT-Prelim Calcs'!$C$21*'Drive Train'!$F$39,HF8+GZ$2)</f>
        <v>10.533333333333335</v>
      </c>
      <c r="HG9" s="43">
        <f>'Drive Train'!$F$35-GZ9*'DEPRECATED - DT-Prelim Calcs'!$C$21*'Drive Train'!$F$39</f>
        <v>10.533333333333335</v>
      </c>
      <c r="HH9" s="1">
        <f>IF(HE9&gt;='Drive Train'!$F$29,1,0)</f>
        <v>0</v>
      </c>
      <c r="HI9" s="43">
        <f t="shared" si="65"/>
        <v>37.037037037037017</v>
      </c>
      <c r="HJ9" s="49">
        <f>HJ8+'DEPRECATED - DT-Prelim Calcs'!$C$11</f>
        <v>20</v>
      </c>
      <c r="HK9" s="2">
        <f>HU9/'Drive Train'!$F$35</f>
        <v>0.83440860215053769</v>
      </c>
      <c r="HL9" s="36">
        <f>HS9*12*60/(PI() * 'Drive Train'!$F$15)/HK$2*HK9</f>
        <v>-112461.33503505641</v>
      </c>
      <c r="HM9" s="2">
        <f>('DEPRECATED - DT-Prelim Calcs'!$C$6*HK9-HL9)/('DEPRECATED - DT-Prelim Calcs'!$C$6*HK9)*'DEPRECATED - DT-Prelim Calcs'!$C$7*HK9</f>
        <v>86.584796612803046</v>
      </c>
      <c r="HN9" s="43">
        <f>HM9/'DEPRECATED - DT-Prelim Calcs'!$C$7*('DEPRECATED - DT-Prelim Calcs'!$C$8-'DEPRECATED - DT-Prelim Calcs'!$C$9)+'DEPRECATED - DT-Prelim Calcs'!$C$9</f>
        <v>4718.4329498019561</v>
      </c>
      <c r="HO9" s="43">
        <f t="shared" si="20"/>
        <v>36.66666666666665</v>
      </c>
      <c r="HP9" s="2">
        <f t="shared" si="66"/>
        <v>1.4462867232450001</v>
      </c>
      <c r="HQ9" s="43">
        <f>HP9*'DEPRECATED - DT-Prelim Calcs'!$C$21/HK$2/'DEPRECATED - DT-Prelim Calcs'!$C$19/'DEPRECATED - DT-Prelim Calcs'!$C$18*3.39*'DEPRECATED - DT-Prelim Calcs'!$C$20</f>
        <v>29.053734754561201</v>
      </c>
      <c r="HR9" s="36">
        <f t="shared" si="67"/>
        <v>0</v>
      </c>
      <c r="HS9" s="43">
        <f>HQ8*'DEPRECATED - DT-Prelim Calcs'!$C$11+HS8</f>
        <v>-392.05823391788522</v>
      </c>
      <c r="HT9" s="43">
        <f>HT8+0.5*HQ9*'DEPRECATED - DT-Prelim Calcs'!$C$11^2+HS9*'DEPRECATED - DT-Prelim Calcs'!$C$11</f>
        <v>-6443.4825369857053</v>
      </c>
      <c r="HU9" s="43">
        <f>MIN('Drive Train'!$F$35-HO8*'DEPRECATED - DT-Prelim Calcs'!$C$21*'Drive Train'!$F$39,HU8+HO$2)</f>
        <v>10.346666666666668</v>
      </c>
      <c r="HV9" s="43">
        <f>'Drive Train'!$F$35-HO9*'DEPRECATED - DT-Prelim Calcs'!$C$21*'Drive Train'!$F$39</f>
        <v>10.346666666666668</v>
      </c>
      <c r="HW9" s="1">
        <f>IF(HT9&gt;='Drive Train'!$F$29,1,0)</f>
        <v>0</v>
      </c>
      <c r="HX9" s="43">
        <f t="shared" si="68"/>
        <v>40.740740740740726</v>
      </c>
      <c r="HY9" s="49">
        <f>HY8+'DEPRECATED - DT-Prelim Calcs'!$C$11</f>
        <v>20</v>
      </c>
      <c r="HZ9" s="2">
        <f>IJ9/'Drive Train'!$F$35</f>
        <v>0.8193548387096774</v>
      </c>
      <c r="IA9" s="36">
        <f>IH9*12*60/(PI() * 'Drive Train'!$F$15)/HZ$2*HZ9</f>
        <v>-132209.52247800856</v>
      </c>
      <c r="IB9" s="2">
        <f>('DEPRECATED - DT-Prelim Calcs'!$C$6*HZ9-IA9)/('DEPRECATED - DT-Prelim Calcs'!$C$6*HZ9)*'DEPRECATED - DT-Prelim Calcs'!$C$7*HZ9</f>
        <v>101.03127896186503</v>
      </c>
      <c r="IC9" s="43">
        <f>IB9/'DEPRECATED - DT-Prelim Calcs'!$C$7*('DEPRECATED - DT-Prelim Calcs'!$C$8-'DEPRECATED - DT-Prelim Calcs'!$C$9)+'DEPRECATED - DT-Prelim Calcs'!$C$9</f>
        <v>5505.4428091165273</v>
      </c>
      <c r="ID9" s="43">
        <f t="shared" si="21"/>
        <v>39.999999999999986</v>
      </c>
      <c r="IE9" s="2">
        <f t="shared" si="69"/>
        <v>1.4462867232450001</v>
      </c>
      <c r="IF9" s="43">
        <f>IE9*'DEPRECATED - DT-Prelim Calcs'!$C$21/HZ$2/'DEPRECATED - DT-Prelim Calcs'!$C$19/'DEPRECATED - DT-Prelim Calcs'!$C$18*3.39*'DEPRECATED - DT-Prelim Calcs'!$C$20</f>
        <v>29.053734754561201</v>
      </c>
      <c r="IG9" s="36">
        <f t="shared" si="70"/>
        <v>0</v>
      </c>
      <c r="IH9" s="43">
        <f>IF8*'DEPRECATED - DT-Prelim Calcs'!$C$11+IH8</f>
        <v>-469.37162442028722</v>
      </c>
      <c r="II9" s="43">
        <f>II8+0.5*IF9*'DEPRECATED - DT-Prelim Calcs'!$C$11^2+IH9*'DEPRECATED - DT-Prelim Calcs'!$C$11</f>
        <v>-7506.203451597803</v>
      </c>
      <c r="IJ9" s="43">
        <f>MIN('Drive Train'!$F$35-ID8*'DEPRECATED - DT-Prelim Calcs'!$C$21*'Drive Train'!$F$39,IJ8+ID$2)</f>
        <v>10.16</v>
      </c>
      <c r="IK9" s="43">
        <f>'Drive Train'!$F$35-ID9*'DEPRECATED - DT-Prelim Calcs'!$C$21*'Drive Train'!$F$39</f>
        <v>10.16</v>
      </c>
      <c r="IL9" s="1">
        <f>IF(II9&gt;='Drive Train'!$F$29,1,0)</f>
        <v>0</v>
      </c>
      <c r="IM9" s="43">
        <f t="shared" si="71"/>
        <v>44.444444444444429</v>
      </c>
      <c r="IN9" s="49">
        <f>IN8+'DEPRECATED - DT-Prelim Calcs'!$C$11</f>
        <v>20</v>
      </c>
      <c r="IO9" s="2">
        <f>IY9/'Drive Train'!$F$35</f>
        <v>0.80430107526881722</v>
      </c>
      <c r="IP9" s="36">
        <f>IW9*12*60/(PI() * 'Drive Train'!$F$15)/IO$2*IO9</f>
        <v>-150326.36948797494</v>
      </c>
      <c r="IQ9" s="2">
        <f>('DEPRECATED - DT-Prelim Calcs'!$C$6*IO9-IP9)/('DEPRECATED - DT-Prelim Calcs'!$C$6*IO9)*'DEPRECATED - DT-Prelim Calcs'!$C$7*IO9</f>
        <v>114.27854710548762</v>
      </c>
      <c r="IR9" s="43">
        <f>IQ9/'DEPRECATED - DT-Prelim Calcs'!$C$7*('DEPRECATED - DT-Prelim Calcs'!$C$8-'DEPRECATED - DT-Prelim Calcs'!$C$9)+'DEPRECATED - DT-Prelim Calcs'!$C$9</f>
        <v>6227.1223423138772</v>
      </c>
      <c r="IS9" s="43">
        <f t="shared" si="22"/>
        <v>43.333333333333321</v>
      </c>
      <c r="IT9" s="2">
        <f t="shared" si="72"/>
        <v>1.4462867232450001</v>
      </c>
      <c r="IU9" s="43">
        <f>IT9*'DEPRECATED - DT-Prelim Calcs'!$C$21/IO$2/'DEPRECATED - DT-Prelim Calcs'!$C$19/'DEPRECATED - DT-Prelim Calcs'!$C$18*3.39*'DEPRECATED - DT-Prelim Calcs'!$C$20</f>
        <v>29.053734754561201</v>
      </c>
      <c r="IV9" s="36">
        <f t="shared" si="73"/>
        <v>0</v>
      </c>
      <c r="IW9" s="43">
        <f>IU8*'DEPRECATED - DT-Prelim Calcs'!$C$11+IW8</f>
        <v>-543.67909828994561</v>
      </c>
      <c r="IX9" s="43">
        <f>IX8+0.5*IU9*'DEPRECATED - DT-Prelim Calcs'!$C$11^2+IW9*'DEPRECATED - DT-Prelim Calcs'!$C$11</f>
        <v>-8526.8415333514913</v>
      </c>
      <c r="IY9" s="43">
        <f>MIN('Drive Train'!$F$35-IS8*'DEPRECATED - DT-Prelim Calcs'!$C$21*'Drive Train'!$F$39,IY8+IS$2)</f>
        <v>9.9733333333333345</v>
      </c>
      <c r="IZ9" s="43">
        <f>'Drive Train'!$F$35-IS9*'DEPRECATED - DT-Prelim Calcs'!$C$21*'Drive Train'!$F$39</f>
        <v>9.9733333333333345</v>
      </c>
      <c r="JA9" s="1">
        <f>IF(IX9&gt;='Drive Train'!$F$29,1,0)</f>
        <v>0</v>
      </c>
      <c r="JB9" s="43">
        <f t="shared" si="74"/>
        <v>48.148148148148138</v>
      </c>
      <c r="JC9" s="49">
        <f>JC8+'DEPRECATED - DT-Prelim Calcs'!$C$11</f>
        <v>20</v>
      </c>
      <c r="JD9" s="2">
        <f>JN9/'Drive Train'!$F$35</f>
        <v>0.78924731182795704</v>
      </c>
      <c r="JE9" s="36">
        <f>JL9*12*60/(PI() * 'Drive Train'!$F$15)/JD$2*JD9</f>
        <v>-166858.54384649239</v>
      </c>
      <c r="JF9" s="2">
        <f>('DEPRECATED - DT-Prelim Calcs'!$C$6*JD9-JE9)/('DEPRECATED - DT-Prelim Calcs'!$C$6*JD9)*'DEPRECATED - DT-Prelim Calcs'!$C$7*JD9</f>
        <v>126.36090698338997</v>
      </c>
      <c r="JG9" s="43">
        <f>JF9/'DEPRECATED - DT-Prelim Calcs'!$C$7*('DEPRECATED - DT-Prelim Calcs'!$C$8-'DEPRECATED - DT-Prelim Calcs'!$C$9)+'DEPRECATED - DT-Prelim Calcs'!$C$9</f>
        <v>6885.3404550652731</v>
      </c>
      <c r="JH9" s="43">
        <f t="shared" si="23"/>
        <v>46.666666666666657</v>
      </c>
      <c r="JI9" s="2">
        <f t="shared" si="75"/>
        <v>1.4462867232450001</v>
      </c>
      <c r="JJ9" s="43">
        <f>JI9*'DEPRECATED - DT-Prelim Calcs'!$C$21/JD$2/'DEPRECATED - DT-Prelim Calcs'!$C$19/'DEPRECATED - DT-Prelim Calcs'!$C$18*3.39*'DEPRECATED - DT-Prelim Calcs'!$C$20</f>
        <v>29.053734754561201</v>
      </c>
      <c r="JK9" s="36">
        <f t="shared" si="76"/>
        <v>0</v>
      </c>
      <c r="JL9" s="43">
        <f>JJ8*'DEPRECATED - DT-Prelim Calcs'!$C$11+JL8</f>
        <v>-614.98065552686035</v>
      </c>
      <c r="JM9" s="43">
        <f>JM8+0.5*JJ9*'DEPRECATED - DT-Prelim Calcs'!$C$11^2+JL9*'DEPRECATED - DT-Prelim Calcs'!$C$11</f>
        <v>-9505.3967822467675</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103.33333333333333</v>
      </c>
      <c r="JR9" s="49">
        <f>JR8+'DEPRECATED - DT-Prelim Calcs'!$C$11</f>
        <v>20</v>
      </c>
      <c r="JS9" s="2">
        <f>KC9/'Drive Train'!$F$35</f>
        <v>0.77419354838709686</v>
      </c>
      <c r="JT9" s="36">
        <f>KA9*12*60/(PI() * 'Drive Train'!$F$15)/JS$2*JS9</f>
        <v>-181852.71333509823</v>
      </c>
      <c r="JU9" s="2">
        <f>('DEPRECATED - DT-Prelim Calcs'!$C$6*JS9-JT9)/('DEPRECATED - DT-Prelim Calcs'!$C$6*JS9)*'DEPRECATED - DT-Prelim Calcs'!$C$7*JS9</f>
        <v>137.31266453529142</v>
      </c>
      <c r="JV9" s="43">
        <f>JU9/'DEPRECATED - DT-Prelim Calcs'!$C$7*('DEPRECATED - DT-Prelim Calcs'!$C$8-'DEPRECATED - DT-Prelim Calcs'!$C$9)+'DEPRECATED - DT-Prelim Calcs'!$C$9</f>
        <v>7481.9660530419942</v>
      </c>
      <c r="JW9" s="43">
        <f t="shared" si="24"/>
        <v>49.999999999999993</v>
      </c>
      <c r="JX9" s="2">
        <f t="shared" si="77"/>
        <v>1.4462867232450001</v>
      </c>
      <c r="JY9" s="43">
        <f>JX9*'DEPRECATED - DT-Prelim Calcs'!$C$21/JS$2/'DEPRECATED - DT-Prelim Calcs'!$C$19/'DEPRECATED - DT-Prelim Calcs'!$C$18*3.39*'DEPRECATED - DT-Prelim Calcs'!$C$20</f>
        <v>29.053734754561201</v>
      </c>
      <c r="JZ9" s="36">
        <f t="shared" si="78"/>
        <v>0</v>
      </c>
      <c r="KA9" s="43">
        <f>JY8*'DEPRECATED - DT-Prelim Calcs'!$C$11+KA8</f>
        <v>-683.27629613103284</v>
      </c>
      <c r="KB9" s="43">
        <f>KB8+0.5*JY9*'DEPRECATED - DT-Prelim Calcs'!$C$11^2+KA9*'DEPRECATED - DT-Prelim Calcs'!$C$11</f>
        <v>-10441.869198283652</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103.33333333333333</v>
      </c>
      <c r="KG9" s="49">
        <f>KG8+'DEPRECATED - DT-Prelim Calcs'!$C$11</f>
        <v>20</v>
      </c>
      <c r="KH9" s="2">
        <f>KR9/'Drive Train'!$F$35</f>
        <v>0.75913978494623657</v>
      </c>
      <c r="KI9" s="36">
        <f>KP9*12*60/(PI() * 'Drive Train'!$F$15)/KH$2*KH9</f>
        <v>-195355.54573532866</v>
      </c>
      <c r="KJ9" s="2">
        <f>('DEPRECATED - DT-Prelim Calcs'!$C$6*KH9-KI9)/('DEPRECATED - DT-Prelim Calcs'!$C$6*KH9)*'DEPRECATED - DT-Prelim Calcs'!$C$7*KH9</f>
        <v>147.16812570091065</v>
      </c>
      <c r="KK9" s="43">
        <f>KJ9/'DEPRECATED - DT-Prelim Calcs'!$C$7*('DEPRECATED - DT-Prelim Calcs'!$C$8-'DEPRECATED - DT-Prelim Calcs'!$C$9)+'DEPRECATED - DT-Prelim Calcs'!$C$9</f>
        <v>8018.8680419152815</v>
      </c>
      <c r="KL9" s="43">
        <f t="shared" si="25"/>
        <v>53.333333333333329</v>
      </c>
      <c r="KM9" s="2">
        <f t="shared" si="79"/>
        <v>1.4462867232450001</v>
      </c>
      <c r="KN9" s="43">
        <f>KM9*'DEPRECATED - DT-Prelim Calcs'!$C$21/KH$2/'DEPRECATED - DT-Prelim Calcs'!$C$19/'DEPRECATED - DT-Prelim Calcs'!$C$18*3.39*'DEPRECATED - DT-Prelim Calcs'!$C$20</f>
        <v>29.053734754561201</v>
      </c>
      <c r="KO9" s="36">
        <f t="shared" si="80"/>
        <v>0</v>
      </c>
      <c r="KP9" s="43">
        <f>KN8*'DEPRECATED - DT-Prelim Calcs'!$C$11+KP8</f>
        <v>-748.56602010246047</v>
      </c>
      <c r="KQ9" s="43">
        <f>KQ8+0.5*KN9*'DEPRECATED - DT-Prelim Calcs'!$C$11^2+KP9*'DEPRECATED - DT-Prelim Calcs'!$C$11</f>
        <v>-11336.258781462111</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103.33333333333333</v>
      </c>
      <c r="KV9" s="49">
        <f>KV8+'DEPRECATED - DT-Prelim Calcs'!$C$11</f>
        <v>20</v>
      </c>
      <c r="KW9" s="2">
        <f>LG9/'Drive Train'!$F$35</f>
        <v>0.74408602150537628</v>
      </c>
      <c r="KX9" s="36">
        <f>LE9*12*60/(PI() * 'Drive Train'!$F$15)/KW$2*KW9</f>
        <v>-207413.70882872122</v>
      </c>
      <c r="KY9" s="2">
        <f>('DEPRECATED - DT-Prelim Calcs'!$C$6*KW9-KX9)/('DEPRECATED - DT-Prelim Calcs'!$C$6*KW9)*'DEPRECATED - DT-Prelim Calcs'!$C$7*KW9</f>
        <v>155.96159641996721</v>
      </c>
      <c r="KZ9" s="43">
        <f>KY9/'DEPRECATED - DT-Prelim Calcs'!$C$7*('DEPRECATED - DT-Prelim Calcs'!$C$8-'DEPRECATED - DT-Prelim Calcs'!$C$9)+'DEPRECATED - DT-Prelim Calcs'!$C$9</f>
        <v>8497.9153273564225</v>
      </c>
      <c r="LA9" s="43">
        <f t="shared" si="26"/>
        <v>56.666666666666664</v>
      </c>
      <c r="LB9" s="2">
        <f t="shared" si="81"/>
        <v>1.4462867232450001</v>
      </c>
      <c r="LC9" s="43">
        <f>LB9*'DEPRECATED - DT-Prelim Calcs'!$C$21/KW$2/'DEPRECATED - DT-Prelim Calcs'!$C$19/'DEPRECATED - DT-Prelim Calcs'!$C$18*3.39*'DEPRECATED - DT-Prelim Calcs'!$C$20</f>
        <v>29.053734754561201</v>
      </c>
      <c r="LD9" s="36">
        <f t="shared" si="82"/>
        <v>0</v>
      </c>
      <c r="LE9" s="43">
        <f>LC8*'DEPRECATED - DT-Prelim Calcs'!$C$11+LE8</f>
        <v>-810.84982744114541</v>
      </c>
      <c r="LF9" s="43">
        <f>LF8+0.5*LC9*'DEPRECATED - DT-Prelim Calcs'!$C$11^2+LE9*'DEPRECATED - DT-Prelim Calcs'!$C$11</f>
        <v>-12188.565531782169</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103.33333333333333</v>
      </c>
      <c r="LK9" s="49">
        <f>LK8+'DEPRECATED - DT-Prelim Calcs'!$C$11</f>
        <v>20</v>
      </c>
      <c r="LL9" s="2">
        <f>LV9/'Drive Train'!$F$35</f>
        <v>0.72903225806451621</v>
      </c>
      <c r="LM9" s="36">
        <f>LT9*12*60/(PI() * 'Drive Train'!$F$15)/LL$2*LL9</f>
        <v>-218073.87039681253</v>
      </c>
      <c r="LN9" s="2">
        <f>('DEPRECATED - DT-Prelim Calcs'!$C$6*LL9-LM9)/('DEPRECATED - DT-Prelim Calcs'!$C$6*LL9)*'DEPRECATED - DT-Prelim Calcs'!$C$7*LL9</f>
        <v>163.72738263218005</v>
      </c>
      <c r="LO9" s="43">
        <f>LN9/'DEPRECATED - DT-Prelim Calcs'!$C$7*('DEPRECATED - DT-Prelim Calcs'!$C$8-'DEPRECATED - DT-Prelim Calcs'!$C$9)+'DEPRECATED - DT-Prelim Calcs'!$C$9</f>
        <v>8920.9768150366745</v>
      </c>
      <c r="LP9" s="43">
        <f t="shared" si="27"/>
        <v>60</v>
      </c>
      <c r="LQ9" s="2">
        <f t="shared" si="83"/>
        <v>1.4462867232450001</v>
      </c>
      <c r="LR9" s="43">
        <f>LQ9*'DEPRECATED - DT-Prelim Calcs'!$C$21/LL$2/'DEPRECATED - DT-Prelim Calcs'!$C$19/'DEPRECATED - DT-Prelim Calcs'!$C$18*3.39*'DEPRECATED - DT-Prelim Calcs'!$C$20</f>
        <v>29.053734754561201</v>
      </c>
      <c r="LS9" s="36">
        <f t="shared" si="84"/>
        <v>0</v>
      </c>
      <c r="LT9" s="43">
        <f>LR8*'DEPRECATED - DT-Prelim Calcs'!$C$11+LT8</f>
        <v>-870.12771814708663</v>
      </c>
      <c r="LU9" s="43">
        <f>LU8+0.5*LR9*'DEPRECATED - DT-Prelim Calcs'!$C$11^2+LT9*'DEPRECATED - DT-Prelim Calcs'!$C$11</f>
        <v>-12998.789449243817</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103.33333333333333</v>
      </c>
      <c r="LZ9" s="49">
        <f>LZ8+'DEPRECATED - DT-Prelim Calcs'!$C$11</f>
        <v>20</v>
      </c>
    </row>
    <row r="10" spans="1:338" x14ac:dyDescent="0.3">
      <c r="B10" s="3" t="s">
        <v>95</v>
      </c>
      <c r="C10" s="39">
        <f>MIN('Drive Train'!F37,'Drive Train'!F35/12*'Drive Train'!F40*'Drive Train'!F41/'Drive Train'!F5)</f>
        <v>93</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-0.27672021620693066</v>
      </c>
      <c r="Y10" s="43">
        <f t="shared" si="1"/>
        <v>0</v>
      </c>
      <c r="Z10" s="43">
        <f t="shared" si="2"/>
        <v>0</v>
      </c>
      <c r="AA10" s="43">
        <f t="shared" si="3"/>
        <v>0</v>
      </c>
      <c r="AB10" s="43" t="e">
        <f t="shared" si="4"/>
        <v>#N/A</v>
      </c>
      <c r="AC10" s="36">
        <f t="shared" si="28"/>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889.49632897085212</v>
      </c>
      <c r="AK10" s="43">
        <f t="shared" si="8"/>
        <v>0</v>
      </c>
      <c r="AL10" s="49">
        <f>AL9+'DEPRECATED - DT-Prelim Calcs'!$C$11</f>
        <v>24</v>
      </c>
      <c r="AM10" s="2">
        <f>AW10/'Drive Train'!$F$35</f>
        <v>0.57999999999999996</v>
      </c>
      <c r="AN10" s="36">
        <f>AU10*12*60/(PI() * 'Drive Train'!$F$15)/AM$2*AM10</f>
        <v>7112.9557804522428</v>
      </c>
      <c r="AO10" s="2">
        <f>('DEPRECATED - DT-Prelim Calcs'!$C$6*AM10-AN10)/('DEPRECATED - DT-Prelim Calcs'!$C$6*AM10)*'DEPRECATED - DT-Prelim Calcs'!$C$7*AM10</f>
        <v>-2.5086029169782171</v>
      </c>
      <c r="AP10" s="43">
        <f>AO10/'DEPRECATED - DT-Prelim Calcs'!$C$7*('DEPRECATED - DT-Prelim Calcs'!$C$8-'DEPRECATED - DT-Prelim Calcs'!$C$9)+'DEPRECATED - DT-Prelim Calcs'!$C$9</f>
        <v>-135.16269622344018</v>
      </c>
      <c r="AQ10" s="43">
        <f t="shared" si="9"/>
        <v>-135.16269622344018</v>
      </c>
      <c r="AR10" s="2">
        <f t="shared" si="29"/>
        <v>-3.466579775209004</v>
      </c>
      <c r="AS10" s="43">
        <f>AR10*'DEPRECATED - DT-Prelim Calcs'!$C$21/AM$2/'DEPRECATED - DT-Prelim Calcs'!$C$19/'DEPRECATED - DT-Prelim Calcs'!$C$18*3.39*'DEPRECATED - DT-Prelim Calcs'!$C$20</f>
        <v>-34.819198598626485</v>
      </c>
      <c r="AT10" s="36">
        <f t="shared" si="30"/>
        <v>1</v>
      </c>
      <c r="AU10" s="43">
        <f>AS9*'DEPRECATED - DT-Prelim Calcs'!$C$11+AU9</f>
        <v>71.347412596353195</v>
      </c>
      <c r="AV10" s="43">
        <f>AV9+0.5*AS10*'DEPRECATED - DT-Prelim Calcs'!$C$11^2+AU10*'DEPRECATED - DT-Prelim Calcs'!$C$11</f>
        <v>382.21294971001237</v>
      </c>
      <c r="AW10" s="43">
        <f>MIN('Drive Train'!$F$35-AQ9*'DEPRECATED - DT-Prelim Calcs'!$C$21*'Drive Train'!$F$39,AW9+AQ$2)</f>
        <v>7.1920000000000002</v>
      </c>
      <c r="AX10" s="43">
        <f>'Drive Train'!$F$35-AQ10*'DEPRECATED - DT-Prelim Calcs'!$C$21*'Drive Train'!$F$39</f>
        <v>19.96911098851265</v>
      </c>
      <c r="AY10" s="1">
        <f>IF(AV10&gt;='Drive Train'!$F$29,1,0)</f>
        <v>1</v>
      </c>
      <c r="AZ10" s="43">
        <f t="shared" si="31"/>
        <v>-150.18077358160019</v>
      </c>
      <c r="BA10" s="49">
        <f>BA9+'DEPRECATED - DT-Prelim Calcs'!$C$11</f>
        <v>24</v>
      </c>
      <c r="BB10" s="2">
        <f>BL10/'Drive Train'!$F$35</f>
        <v>0.57999999999999996</v>
      </c>
      <c r="BC10" s="36">
        <f>BJ10*12*60/(PI() * 'Drive Train'!$F$15)/BB$2*BB10</f>
        <v>-15052.974663496641</v>
      </c>
      <c r="BD10" s="2">
        <f>('DEPRECATED - DT-Prelim Calcs'!$C$6*BB10-BC10)/('DEPRECATED - DT-Prelim Calcs'!$C$6*BB10)*'DEPRECATED - DT-Prelim Calcs'!$C$7*BB10</f>
        <v>13.785787957962265</v>
      </c>
      <c r="BE10" s="43">
        <f>BD10/'DEPRECATED - DT-Prelim Calcs'!$C$7*('DEPRECATED - DT-Prelim Calcs'!$C$8-'DEPRECATED - DT-Prelim Calcs'!$C$9)+'DEPRECATED - DT-Prelim Calcs'!$C$9</f>
        <v>752.51680666510833</v>
      </c>
      <c r="BF10" s="43">
        <f t="shared" si="10"/>
        <v>93</v>
      </c>
      <c r="BG10" s="2">
        <f t="shared" si="32"/>
        <v>2.0025508475699998</v>
      </c>
      <c r="BH10" s="43">
        <f>BG10*'DEPRECATED - DT-Prelim Calcs'!$C$21/BB$2/'DEPRECATED - DT-Prelim Calcs'!$C$19/'DEPRECATED - DT-Prelim Calcs'!$C$18*3.39*'DEPRECATED - DT-Prelim Calcs'!$C$20</f>
        <v>29.053734754561201</v>
      </c>
      <c r="BI10" s="36">
        <f t="shared" si="33"/>
        <v>0</v>
      </c>
      <c r="BJ10" s="43">
        <f>BH9*'DEPRECATED - DT-Prelim Calcs'!$C$11+BJ9</f>
        <v>-104.53208359309095</v>
      </c>
      <c r="BK10" s="43">
        <f>BK9+0.5*BH10*'DEPRECATED - DT-Prelim Calcs'!$C$11^2+BJ10*'DEPRECATED - DT-Prelim Calcs'!$C$11</f>
        <v>-4048.4167613202007</v>
      </c>
      <c r="BL10" s="43">
        <f>MIN('Drive Train'!$F$35-BF9*'DEPRECATED - DT-Prelim Calcs'!$C$21*'Drive Train'!$F$39,BL9+BF$2)</f>
        <v>7.1920000000000002</v>
      </c>
      <c r="BM10" s="43">
        <f>'Drive Train'!$F$35-BF10*'DEPRECATED - DT-Prelim Calcs'!$C$21*'Drive Train'!$F$39</f>
        <v>7.1920000000000002</v>
      </c>
      <c r="BN10" s="1">
        <f>IF(BK10&gt;='Drive Train'!$F$29,1,0)</f>
        <v>0</v>
      </c>
      <c r="BO10" s="43">
        <f t="shared" si="34"/>
        <v>103.33333333333333</v>
      </c>
      <c r="BP10" s="49">
        <f>BP9+'DEPRECATED - DT-Prelim Calcs'!$C$11</f>
        <v>24</v>
      </c>
      <c r="BQ10" s="2">
        <f>CA10/'Drive Train'!$F$35</f>
        <v>0.57999999999999996</v>
      </c>
      <c r="BR10" s="36">
        <f>BY10*12*60/(PI() * 'Drive Train'!$F$15)/BQ$2*BQ10</f>
        <v>-145617.08978561929</v>
      </c>
      <c r="BS10" s="2">
        <f>('DEPRECATED - DT-Prelim Calcs'!$C$6*BQ10-BR10)/('DEPRECATED - DT-Prelim Calcs'!$C$6*BQ10)*'DEPRECATED - DT-Prelim Calcs'!$C$7*BQ10</f>
        <v>109.76473778911513</v>
      </c>
      <c r="BT10" s="43">
        <f>BS10/'DEPRECATED - DT-Prelim Calcs'!$C$7*('DEPRECATED - DT-Prelim Calcs'!$C$8-'DEPRECATED - DT-Prelim Calcs'!$C$9)+'DEPRECATED - DT-Prelim Calcs'!$C$9</f>
        <v>5981.220790004033</v>
      </c>
      <c r="BU10" s="43">
        <f t="shared" si="11"/>
        <v>93</v>
      </c>
      <c r="BV10" s="2">
        <f t="shared" si="35"/>
        <v>1.5313624128476471</v>
      </c>
      <c r="BW10" s="43">
        <f>BV10*'DEPRECATED - DT-Prelim Calcs'!$C$21/BQ$2/'DEPRECATED - DT-Prelim Calcs'!$C$19/'DEPRECATED - DT-Prelim Calcs'!$C$18*3.39*'DEPRECATED - DT-Prelim Calcs'!$C$20</f>
        <v>29.053734754561201</v>
      </c>
      <c r="BX10" s="36">
        <f t="shared" si="36"/>
        <v>0</v>
      </c>
      <c r="BY10" s="43">
        <f>BW9*'DEPRECATED - DT-Prelim Calcs'!$C$11+BY9</f>
        <v>-773.27515129754386</v>
      </c>
      <c r="BZ10" s="43">
        <f>BZ9+0.5*BW10*'DEPRECATED - DT-Prelim Calcs'!$C$11^2+BY10*'DEPRECATED - DT-Prelim Calcs'!$C$11</f>
        <v>-16010.821625684193</v>
      </c>
      <c r="CA10" s="43">
        <f>MIN('Drive Train'!$F$35-BU9*'DEPRECATED - DT-Prelim Calcs'!$C$21*'Drive Train'!$F$39,CA9+BU$2)</f>
        <v>7.1920000000000002</v>
      </c>
      <c r="CB10" s="43">
        <f>'Drive Train'!$F$35-BU10*'DEPRECATED - DT-Prelim Calcs'!$C$21*'Drive Train'!$F$39</f>
        <v>7.1920000000000002</v>
      </c>
      <c r="CC10" s="1">
        <f>IF(BZ10&gt;='Drive Train'!$F$29,1,0)</f>
        <v>0</v>
      </c>
      <c r="CD10" s="43">
        <f t="shared" si="37"/>
        <v>103.33333333333333</v>
      </c>
      <c r="CE10" s="49">
        <f>CE9+'DEPRECATED - DT-Prelim Calcs'!$C$11</f>
        <v>24</v>
      </c>
      <c r="CF10" s="2">
        <f>CP10/'Drive Train'!$F$35</f>
        <v>0.57999999999999996</v>
      </c>
      <c r="CG10" s="36">
        <f>CN10*12*60/(PI() * 'Drive Train'!$F$15)/CF$2*CF10</f>
        <v>-345320.1390190706</v>
      </c>
      <c r="CH10" s="2">
        <f>('DEPRECATED - DT-Prelim Calcs'!$C$6*CF10-CG10)/('DEPRECATED - DT-Prelim Calcs'!$C$6*CF10)*'DEPRECATED - DT-Prelim Calcs'!$C$7*CF10</f>
        <v>256.56838996856447</v>
      </c>
      <c r="CI10" s="43">
        <f>CH10/'DEPRECATED - DT-Prelim Calcs'!$C$7*('DEPRECATED - DT-Prelim Calcs'!$C$8-'DEPRECATED - DT-Prelim Calcs'!$C$9)+'DEPRECATED - DT-Prelim Calcs'!$C$9</f>
        <v>13978.733184854631</v>
      </c>
      <c r="CJ10" s="43">
        <f t="shared" si="12"/>
        <v>93</v>
      </c>
      <c r="CK10" s="2">
        <f t="shared" si="38"/>
        <v>1.2396743342100003</v>
      </c>
      <c r="CL10" s="43">
        <f>CK10*'DEPRECATED - DT-Prelim Calcs'!$C$21/CF$2/'DEPRECATED - DT-Prelim Calcs'!$C$19/'DEPRECATED - DT-Prelim Calcs'!$C$18*3.39*'DEPRECATED - DT-Prelim Calcs'!$C$20</f>
        <v>29.053734754561205</v>
      </c>
      <c r="CM10" s="36">
        <f t="shared" si="39"/>
        <v>0</v>
      </c>
      <c r="CN10" s="43">
        <f>CL9*'DEPRECATED - DT-Prelim Calcs'!$C$11+CN9</f>
        <v>-1484.4762067308682</v>
      </c>
      <c r="CO10" s="43">
        <f>CO9+0.5*CL10*'DEPRECATED - DT-Prelim Calcs'!$C$11^2+CN10*'DEPRECATED - DT-Prelim Calcs'!$C$11</f>
        <v>-28812.440623484039</v>
      </c>
      <c r="CP10" s="43">
        <f>MIN('Drive Train'!$F$35-CJ9*'DEPRECATED - DT-Prelim Calcs'!$C$21*'Drive Train'!$F$39,CP9+CJ$2)</f>
        <v>7.1920000000000002</v>
      </c>
      <c r="CQ10" s="43">
        <f>'Drive Train'!$F$35-CJ10*'DEPRECATED - DT-Prelim Calcs'!$C$21*'Drive Train'!$F$39</f>
        <v>7.1920000000000002</v>
      </c>
      <c r="CR10" s="1">
        <f>IF(CO10&gt;='Drive Train'!$F$29,1,0)</f>
        <v>0</v>
      </c>
      <c r="CS10" s="43">
        <f t="shared" si="40"/>
        <v>103.33333333333333</v>
      </c>
      <c r="CT10" s="49">
        <f>CT9+'DEPRECATED - DT-Prelim Calcs'!$C$11</f>
        <v>24</v>
      </c>
      <c r="CU10" s="2">
        <f>DE10/'Drive Train'!$F$35</f>
        <v>0.57999999999999996</v>
      </c>
      <c r="CV10" s="36">
        <f>DC10*12*60/(PI() * 'Drive Train'!$F$15)/CU$2*CU10</f>
        <v>-652343.59768347675</v>
      </c>
      <c r="CW10" s="2">
        <f>('DEPRECATED - DT-Prelim Calcs'!$C$6*CU10-CV10)/('DEPRECATED - DT-Prelim Calcs'!$C$6*CU10)*'DEPRECATED - DT-Prelim Calcs'!$C$7*CU10</f>
        <v>482.26431804631767</v>
      </c>
      <c r="CX10" s="43">
        <f>CW10/'DEPRECATED - DT-Prelim Calcs'!$C$7*('DEPRECATED - DT-Prelim Calcs'!$C$8-'DEPRECATED - DT-Prelim Calcs'!$C$9)+'DEPRECATED - DT-Prelim Calcs'!$C$9</f>
        <v>26274.108371179987</v>
      </c>
      <c r="CY10" s="43">
        <f t="shared" si="13"/>
        <v>93</v>
      </c>
      <c r="CZ10" s="2">
        <f t="shared" si="41"/>
        <v>1.0413264407364002</v>
      </c>
      <c r="DA10" s="43">
        <f>CZ10*'DEPRECATED - DT-Prelim Calcs'!$C$21/CU$2/'DEPRECATED - DT-Prelim Calcs'!$C$19/'DEPRECATED - DT-Prelim Calcs'!$C$18*3.39*'DEPRECATED - DT-Prelim Calcs'!$C$20</f>
        <v>29.053734754561201</v>
      </c>
      <c r="DB10" s="36">
        <f t="shared" si="42"/>
        <v>0</v>
      </c>
      <c r="DC10" s="43">
        <f>DA9*'DEPRECATED - DT-Prelim Calcs'!$C$11+DC9</f>
        <v>-2355.629717354881</v>
      </c>
      <c r="DD10" s="43">
        <f>DD9+0.5*DA10*'DEPRECATED - DT-Prelim Calcs'!$C$11^2+DC10*'DEPRECATED - DT-Prelim Calcs'!$C$11</f>
        <v>-44493.203814716268</v>
      </c>
      <c r="DE10" s="43">
        <f>MIN('Drive Train'!$F$35-CY9*'DEPRECATED - DT-Prelim Calcs'!$C$21*'Drive Train'!$F$39,DE9+CY$2)</f>
        <v>7.1920000000000002</v>
      </c>
      <c r="DF10" s="43">
        <f>'Drive Train'!$F$35-CY10*'DEPRECATED - DT-Prelim Calcs'!$C$21*'Drive Train'!$F$39</f>
        <v>7.1920000000000002</v>
      </c>
      <c r="DG10" s="1">
        <f>IF(DD10&gt;='Drive Train'!$F$29,1,0)</f>
        <v>0</v>
      </c>
      <c r="DH10" s="43">
        <f t="shared" si="43"/>
        <v>103.33333333333333</v>
      </c>
      <c r="DI10" s="49">
        <f>DI9+'DEPRECATED - DT-Prelim Calcs'!$C$11</f>
        <v>24</v>
      </c>
      <c r="DJ10" s="2">
        <f>DT10/'Drive Train'!$F$35</f>
        <v>0.57999999999999996</v>
      </c>
      <c r="DK10" s="36">
        <f>DR10*12*60/(PI() * 'Drive Train'!$F$15)/DJ$2*DJ10</f>
        <v>-1087949.3391828588</v>
      </c>
      <c r="DL10" s="2">
        <f>('DEPRECATED - DT-Prelim Calcs'!$C$6*DJ10-DK10)/('DEPRECATED - DT-Prelim Calcs'!$C$6*DJ10)*'DEPRECATED - DT-Prelim Calcs'!$C$7*DJ10</f>
        <v>802.48233178175667</v>
      </c>
      <c r="DM10" s="43">
        <f>DL10/'DEPRECATED - DT-Prelim Calcs'!$C$7*('DEPRECATED - DT-Prelim Calcs'!$C$8-'DEPRECATED - DT-Prelim Calcs'!$C$9)+'DEPRECATED - DT-Prelim Calcs'!$C$9</f>
        <v>43718.821059752416</v>
      </c>
      <c r="DN10" s="43">
        <f t="shared" si="14"/>
        <v>93</v>
      </c>
      <c r="DO10" s="2">
        <f t="shared" si="44"/>
        <v>0.89769520753137932</v>
      </c>
      <c r="DP10" s="43">
        <f>DO10*'DEPRECATED - DT-Prelim Calcs'!$C$21/DJ$2/'DEPRECATED - DT-Prelim Calcs'!$C$19/'DEPRECATED - DT-Prelim Calcs'!$C$18*3.39*'DEPRECATED - DT-Prelim Calcs'!$C$20</f>
        <v>29.053734754561201</v>
      </c>
      <c r="DQ10" s="36">
        <f t="shared" si="45"/>
        <v>0</v>
      </c>
      <c r="DR10" s="43">
        <f>DP9*'DEPRECATED - DT-Prelim Calcs'!$C$11+DR9</f>
        <v>-3386.7356831695802</v>
      </c>
      <c r="DS10" s="43">
        <f>DS9+0.5*DP10*'DEPRECATED - DT-Prelim Calcs'!$C$11^2+DR10*'DEPRECATED - DT-Prelim Calcs'!$C$11</f>
        <v>-63053.111199380852</v>
      </c>
      <c r="DT10" s="43">
        <f>MIN('Drive Train'!$F$35-DN9*'DEPRECATED - DT-Prelim Calcs'!$C$21*'Drive Train'!$F$39,DT9+DN$2)</f>
        <v>7.1920000000000002</v>
      </c>
      <c r="DU10" s="43">
        <f>'Drive Train'!$F$35-DN10*'DEPRECATED - DT-Prelim Calcs'!$C$21*'Drive Train'!$F$39</f>
        <v>7.1920000000000002</v>
      </c>
      <c r="DV10" s="1">
        <f>IF(DS10&gt;='Drive Train'!$F$29,1,0)</f>
        <v>0</v>
      </c>
      <c r="DW10" s="43">
        <f t="shared" si="46"/>
        <v>103.33333333333333</v>
      </c>
      <c r="DX10" s="49">
        <f>DX9+'DEPRECATED - DT-Prelim Calcs'!$C$11</f>
        <v>24</v>
      </c>
      <c r="DY10" s="2">
        <f>EI10/'Drive Train'!$F$35</f>
        <v>0.57999999999999996</v>
      </c>
      <c r="DZ10" s="36">
        <f>EG10*12*60/(PI() * 'Drive Train'!$F$15)/DY$2*DY10</f>
        <v>-1673399.2369212403</v>
      </c>
      <c r="EA10" s="2">
        <f>('DEPRECATED - DT-Prelim Calcs'!$C$6*DY10-DZ10)/('DEPRECATED - DT-Prelim Calcs'!$C$6*DY10)*'DEPRECATED - DT-Prelim Calcs'!$C$7*DY10</f>
        <v>1232.8522409342661</v>
      </c>
      <c r="EB10" s="43">
        <f>EA10/'DEPRECATED - DT-Prelim Calcs'!$C$7*('DEPRECATED - DT-Prelim Calcs'!$C$8-'DEPRECATED - DT-Prelim Calcs'!$C$9)+'DEPRECATED - DT-Prelim Calcs'!$C$9</f>
        <v>67164.345961344341</v>
      </c>
      <c r="EC10" s="43">
        <f t="shared" si="15"/>
        <v>93</v>
      </c>
      <c r="ED10" s="2">
        <f t="shared" si="47"/>
        <v>0.78888366722454539</v>
      </c>
      <c r="EE10" s="43">
        <f>ED10*'DEPRECATED - DT-Prelim Calcs'!$C$21/DY$2/'DEPRECATED - DT-Prelim Calcs'!$C$19/'DEPRECATED - DT-Prelim Calcs'!$C$18*3.39*'DEPRECATED - DT-Prelim Calcs'!$C$20</f>
        <v>29.053734754561201</v>
      </c>
      <c r="EF10" s="36">
        <f t="shared" si="48"/>
        <v>0</v>
      </c>
      <c r="EG10" s="43">
        <f>EE9*'DEPRECATED - DT-Prelim Calcs'!$C$11+EG9</f>
        <v>-4577.79410417497</v>
      </c>
      <c r="EH10" s="43">
        <f>EH9+0.5*EE10*'DEPRECATED - DT-Prelim Calcs'!$C$11^2+EG10*'DEPRECATED - DT-Prelim Calcs'!$C$11</f>
        <v>-84492.162777477861</v>
      </c>
      <c r="EI10" s="43">
        <f>MIN('Drive Train'!$F$35-EC9*'DEPRECATED - DT-Prelim Calcs'!$C$21*'Drive Train'!$F$39,EI9+EC$2)</f>
        <v>7.1920000000000002</v>
      </c>
      <c r="EJ10" s="43">
        <f>'Drive Train'!$F$35-EC10*'DEPRECATED - DT-Prelim Calcs'!$C$21*'Drive Train'!$F$39</f>
        <v>7.1920000000000002</v>
      </c>
      <c r="EK10" s="1">
        <f>IF(EH10&gt;='Drive Train'!$F$29,1,0)</f>
        <v>0</v>
      </c>
      <c r="EL10" s="43">
        <f t="shared" si="49"/>
        <v>103.33333333333333</v>
      </c>
      <c r="EM10" s="49">
        <f>EM9+'DEPRECATED - DT-Prelim Calcs'!$C$11</f>
        <v>24</v>
      </c>
      <c r="EN10" s="2">
        <f>EX10/'Drive Train'!$F$35</f>
        <v>0.57999999999999996</v>
      </c>
      <c r="EO10" s="36">
        <f>EV10*12*60/(PI() * 'Drive Train'!$F$15)/EN$2*EN10</f>
        <v>-2429955.1643026411</v>
      </c>
      <c r="EP10" s="2">
        <f>('DEPRECATED - DT-Prelim Calcs'!$C$6*EN10-EO10)/('DEPRECATED - DT-Prelim Calcs'!$C$6*EN10)*'DEPRECATED - DT-Prelim Calcs'!$C$7*EN10</f>
        <v>1789.003855263227</v>
      </c>
      <c r="EQ10" s="43">
        <f>EP10/'DEPRECATED - DT-Prelim Calcs'!$C$7*('DEPRECATED - DT-Prelim Calcs'!$C$8-'DEPRECATED - DT-Prelim Calcs'!$C$9)+'DEPRECATED - DT-Prelim Calcs'!$C$9</f>
        <v>97462.157786728028</v>
      </c>
      <c r="ER10" s="43">
        <f t="shared" si="16"/>
        <v>93</v>
      </c>
      <c r="ES10" s="2">
        <f t="shared" si="50"/>
        <v>0.7035989464435134</v>
      </c>
      <c r="ET10" s="43">
        <f>ES10*'DEPRECATED - DT-Prelim Calcs'!$C$21/EN$2/'DEPRECATED - DT-Prelim Calcs'!$C$19/'DEPRECATED - DT-Prelim Calcs'!$C$18*3.39*'DEPRECATED - DT-Prelim Calcs'!$C$20</f>
        <v>29.053734754561201</v>
      </c>
      <c r="EU10" s="36">
        <f t="shared" si="51"/>
        <v>0</v>
      </c>
      <c r="EV10" s="43">
        <f>ET9*'DEPRECATED - DT-Prelim Calcs'!$C$11+EV9</f>
        <v>-5928.8049803710446</v>
      </c>
      <c r="EW10" s="43">
        <f>EW9+0.5*ET10*'DEPRECATED - DT-Prelim Calcs'!$C$11^2+EV10*'DEPRECATED - DT-Prelim Calcs'!$C$11</f>
        <v>-108810.35854900721</v>
      </c>
      <c r="EX10" s="43">
        <f>MIN('Drive Train'!$F$35-ER9*'DEPRECATED - DT-Prelim Calcs'!$C$21*'Drive Train'!$F$39,EX9+ER$2)</f>
        <v>7.1920000000000002</v>
      </c>
      <c r="EY10" s="43">
        <f>'Drive Train'!$F$35-ER10*'DEPRECATED - DT-Prelim Calcs'!$C$21*'Drive Train'!$F$39</f>
        <v>7.1920000000000002</v>
      </c>
      <c r="EZ10" s="1">
        <f>IF(EW10&gt;='Drive Train'!$F$29,1,0)</f>
        <v>0</v>
      </c>
      <c r="FA10" s="43">
        <f t="shared" si="52"/>
        <v>103.33333333333333</v>
      </c>
      <c r="FB10" s="49">
        <f>FB9+'DEPRECATED - DT-Prelim Calcs'!$C$11</f>
        <v>24</v>
      </c>
      <c r="FC10" s="2">
        <f>FM10/'Drive Train'!$F$35</f>
        <v>0.57999999999999996</v>
      </c>
      <c r="FD10" s="36">
        <f>FK10*12*60/(PI() * 'Drive Train'!$F$15)/FC$2*FC10</f>
        <v>-3378878.9947310858</v>
      </c>
      <c r="FE10" s="2">
        <f>('DEPRECATED - DT-Prelim Calcs'!$C$6*FC10-FD10)/('DEPRECATED - DT-Prelim Calcs'!$C$6*FC10)*'DEPRECATED - DT-Prelim Calcs'!$C$7*FC10</f>
        <v>2486.566984528024</v>
      </c>
      <c r="FF10" s="43">
        <f>FE10/'DEPRECATED - DT-Prelim Calcs'!$C$7*('DEPRECATED - DT-Prelim Calcs'!$C$8-'DEPRECATED - DT-Prelim Calcs'!$C$9)+'DEPRECATED - DT-Prelim Calcs'!$C$9</f>
        <v>135463.73124667592</v>
      </c>
      <c r="FG10" s="43">
        <f t="shared" si="17"/>
        <v>93</v>
      </c>
      <c r="FH10" s="2">
        <f t="shared" si="53"/>
        <v>0.63495514679048781</v>
      </c>
      <c r="FI10" s="43">
        <f>FH10*'DEPRECATED - DT-Prelim Calcs'!$C$21/FC$2/'DEPRECATED - DT-Prelim Calcs'!$C$19/'DEPRECATED - DT-Prelim Calcs'!$C$18*3.39*'DEPRECATED - DT-Prelim Calcs'!$C$20</f>
        <v>29.053734754561205</v>
      </c>
      <c r="FJ10" s="36">
        <f t="shared" si="54"/>
        <v>0</v>
      </c>
      <c r="FK10" s="43">
        <f>FI9*'DEPRECATED - DT-Prelim Calcs'!$C$11+FK9</f>
        <v>-7439.7683117578099</v>
      </c>
      <c r="FL10" s="43">
        <f>FL9+0.5*FI10*'DEPRECATED - DT-Prelim Calcs'!$C$11^2+FK10*'DEPRECATED - DT-Prelim Calcs'!$C$11</f>
        <v>-136007.69851396899</v>
      </c>
      <c r="FM10" s="43">
        <f>MIN('Drive Train'!$F$35-FG9*'DEPRECATED - DT-Prelim Calcs'!$C$21*'Drive Train'!$F$39,FM9+FG$2)</f>
        <v>7.1920000000000002</v>
      </c>
      <c r="FN10" s="43">
        <f>'Drive Train'!$F$35-FG10*'DEPRECATED - DT-Prelim Calcs'!$C$21*'Drive Train'!$F$39</f>
        <v>7.1920000000000002</v>
      </c>
      <c r="FO10" s="1">
        <f>IF(FL10&gt;='Drive Train'!$F$29,1,0)</f>
        <v>0</v>
      </c>
      <c r="FP10" s="43">
        <f t="shared" si="55"/>
        <v>103.33333333333333</v>
      </c>
      <c r="FQ10" s="49">
        <f>FQ9+'DEPRECATED - DT-Prelim Calcs'!$C$11</f>
        <v>24</v>
      </c>
      <c r="FR10" s="2">
        <f>GB10/'Drive Train'!$F$35</f>
        <v>0.57999999999999996</v>
      </c>
      <c r="FS10" s="36">
        <f>FZ10*12*60/(PI() * 'Drive Train'!$F$15)/FR$2*FR10</f>
        <v>-4541432.6016105954</v>
      </c>
      <c r="FT10" s="2">
        <f>('DEPRECATED - DT-Prelim Calcs'!$C$6*FR10-FS10)/('DEPRECATED - DT-Prelim Calcs'!$C$6*FR10)*'DEPRECATED - DT-Prelim Calcs'!$C$7*FR10</f>
        <v>3341.1714384880402</v>
      </c>
      <c r="FU10" s="43">
        <f>FT10/'DEPRECATED - DT-Prelim Calcs'!$C$7*('DEPRECATED - DT-Prelim Calcs'!$C$8-'DEPRECATED - DT-Prelim Calcs'!$C$9)+'DEPRECATED - DT-Prelim Calcs'!$C$9</f>
        <v>182020.5410519604</v>
      </c>
      <c r="FV10" s="43">
        <f t="shared" si="18"/>
        <v>93</v>
      </c>
      <c r="FW10" s="2">
        <f t="shared" si="56"/>
        <v>0.57851468929799987</v>
      </c>
      <c r="FX10" s="43">
        <f>FW10*'DEPRECATED - DT-Prelim Calcs'!$C$21/FR$2/'DEPRECATED - DT-Prelim Calcs'!$C$19/'DEPRECATED - DT-Prelim Calcs'!$C$18*3.39*'DEPRECATED - DT-Prelim Calcs'!$C$20</f>
        <v>29.053734754561201</v>
      </c>
      <c r="FY10" s="36">
        <f t="shared" si="57"/>
        <v>0</v>
      </c>
      <c r="FZ10" s="43">
        <f>FX9*'DEPRECATED - DT-Prelim Calcs'!$C$11+FZ9</f>
        <v>-9110.6840983352649</v>
      </c>
      <c r="GA10" s="43">
        <f>GA9+0.5*FX10*'DEPRECATED - DT-Prelim Calcs'!$C$11^2+FZ10*'DEPRECATED - DT-Prelim Calcs'!$C$11</f>
        <v>-166084.18267236315</v>
      </c>
      <c r="GB10" s="43">
        <f>MIN('Drive Train'!$F$35-FV9*'DEPRECATED - DT-Prelim Calcs'!$C$21*'Drive Train'!$F$39,GB9+FV$2)</f>
        <v>7.1920000000000002</v>
      </c>
      <c r="GC10" s="43">
        <f>'Drive Train'!$F$35-FV10*'DEPRECATED - DT-Prelim Calcs'!$C$21*'Drive Train'!$F$39</f>
        <v>7.1920000000000002</v>
      </c>
      <c r="GD10" s="1">
        <f>IF(GA10&gt;='Drive Train'!$F$29,1,0)</f>
        <v>0</v>
      </c>
      <c r="GE10" s="43">
        <f t="shared" si="58"/>
        <v>103.33333333333333</v>
      </c>
      <c r="GF10" s="49">
        <f>GF9+'DEPRECATED - DT-Prelim Calcs'!$C$11</f>
        <v>24</v>
      </c>
      <c r="GG10" s="2">
        <f>GQ10/'Drive Train'!$F$35</f>
        <v>0.86451612903225805</v>
      </c>
      <c r="GH10" s="36">
        <f>GO10*12*60/(PI() * 'Drive Train'!$F$15)/GG$2*GG10</f>
        <v>-33345.332757718046</v>
      </c>
      <c r="GI10" s="2">
        <f>('DEPRECATED - DT-Prelim Calcs'!$C$6*GG10-GH10)/('DEPRECATED - DT-Prelim Calcs'!$C$6*GG10)*'DEPRECATED - DT-Prelim Calcs'!$C$7*GG10</f>
        <v>28.567058800913269</v>
      </c>
      <c r="GJ10" s="43">
        <f>GI10/'DEPRECATED - DT-Prelim Calcs'!$C$7*('DEPRECATED - DT-Prelim Calcs'!$C$8-'DEPRECATED - DT-Prelim Calcs'!$C$9)+'DEPRECATED - DT-Prelim Calcs'!$C$9</f>
        <v>1557.7651436318422</v>
      </c>
      <c r="GK10" s="43">
        <f t="shared" si="59"/>
        <v>29.999999999999982</v>
      </c>
      <c r="GL10" s="2">
        <f t="shared" si="60"/>
        <v>1.4462867232450001</v>
      </c>
      <c r="GM10" s="43">
        <f>GL10*'DEPRECATED - DT-Prelim Calcs'!$C$21/GG$2/'DEPRECATED - DT-Prelim Calcs'!$C$19/'DEPRECATED - DT-Prelim Calcs'!$C$18*3.39*'DEPRECATED - DT-Prelim Calcs'!$C$20</f>
        <v>29.053734754561201</v>
      </c>
      <c r="GN10" s="36">
        <f t="shared" si="61"/>
        <v>0</v>
      </c>
      <c r="GO10" s="43">
        <f>GM9*'DEPRECATED - DT-Prelim Calcs'!$C$11+GO9</f>
        <v>-112.19876399660644</v>
      </c>
      <c r="GP10" s="43">
        <f>GP9+0.5*GM10*'DEPRECATED - DT-Prelim Calcs'!$C$11^2+GO10*'DEPRECATED - DT-Prelim Calcs'!$C$11</f>
        <v>-4408.1573871362243</v>
      </c>
      <c r="GQ10" s="43">
        <f>MIN('Drive Train'!$F$35-GK9*'DEPRECATED - DT-Prelim Calcs'!$C$21*'Drive Train'!$F$39,GQ9+GK$2)</f>
        <v>10.72</v>
      </c>
      <c r="GR10" s="43">
        <f>'Drive Train'!$F$35-GK10*'DEPRECATED - DT-Prelim Calcs'!$C$21*'Drive Train'!$F$39</f>
        <v>10.72</v>
      </c>
      <c r="GS10" s="1">
        <f>IF(GP10&gt;='Drive Train'!$F$29,1,0)</f>
        <v>0</v>
      </c>
      <c r="GT10" s="43">
        <f t="shared" si="62"/>
        <v>33.333333333333314</v>
      </c>
      <c r="GU10" s="49">
        <f>GU9+'DEPRECATED - DT-Prelim Calcs'!$C$11</f>
        <v>24</v>
      </c>
      <c r="GV10" s="2">
        <f>HF10/'Drive Train'!$F$35</f>
        <v>0.84946236559139798</v>
      </c>
      <c r="GW10" s="36">
        <f>HD10*12*60/(PI() * 'Drive Train'!$F$15)/GV$2*GV10</f>
        <v>-57097.628651959712</v>
      </c>
      <c r="GX10" s="2">
        <f>('DEPRECATED - DT-Prelim Calcs'!$C$6*GV10-GW10)/('DEPRECATED - DT-Prelim Calcs'!$C$6*GV10)*'DEPRECATED - DT-Prelim Calcs'!$C$7*GV10</f>
        <v>45.957000183916925</v>
      </c>
      <c r="GY10" s="43">
        <f>GX10/'DEPRECATED - DT-Prelim Calcs'!$C$7*('DEPRECATED - DT-Prelim Calcs'!$C$8-'DEPRECATED - DT-Prelim Calcs'!$C$9)+'DEPRECATED - DT-Prelim Calcs'!$C$9</f>
        <v>2505.1276219596534</v>
      </c>
      <c r="GZ10" s="43">
        <f t="shared" si="19"/>
        <v>33.333333333333314</v>
      </c>
      <c r="HA10" s="2">
        <f t="shared" si="63"/>
        <v>1.4462867232450001</v>
      </c>
      <c r="HB10" s="43">
        <f>HA10*'DEPRECATED - DT-Prelim Calcs'!$C$21/GV$2/'DEPRECATED - DT-Prelim Calcs'!$C$19/'DEPRECATED - DT-Prelim Calcs'!$C$18*3.39*'DEPRECATED - DT-Prelim Calcs'!$C$20</f>
        <v>29.053734754561201</v>
      </c>
      <c r="HC10" s="36">
        <f t="shared" si="64"/>
        <v>0</v>
      </c>
      <c r="HD10" s="43">
        <f>HB9*'DEPRECATED - DT-Prelim Calcs'!$C$11+HD9</f>
        <v>-195.52398776449496</v>
      </c>
      <c r="HE10" s="43">
        <f>HE9+0.5*HB10*'DEPRECATED - DT-Prelim Calcs'!$C$11^2+HD10*'DEPRECATED - DT-Prelim Calcs'!$C$11</f>
        <v>-5888.3448625366882</v>
      </c>
      <c r="HF10" s="43">
        <f>MIN('Drive Train'!$F$35-GZ9*'DEPRECATED - DT-Prelim Calcs'!$C$21*'Drive Train'!$F$39,HF9+GZ$2)</f>
        <v>10.533333333333335</v>
      </c>
      <c r="HG10" s="43">
        <f>'Drive Train'!$F$35-GZ10*'DEPRECATED - DT-Prelim Calcs'!$C$21*'Drive Train'!$F$39</f>
        <v>10.533333333333335</v>
      </c>
      <c r="HH10" s="1">
        <f>IF(HE10&gt;='Drive Train'!$F$29,1,0)</f>
        <v>0</v>
      </c>
      <c r="HI10" s="43">
        <f t="shared" si="65"/>
        <v>37.037037037037017</v>
      </c>
      <c r="HJ10" s="49">
        <f>HJ9+'DEPRECATED - DT-Prelim Calcs'!$C$11</f>
        <v>24</v>
      </c>
      <c r="HK10" s="2">
        <f>HU10/'Drive Train'!$F$35</f>
        <v>0.83440860215053769</v>
      </c>
      <c r="HL10" s="36">
        <f>HS10*12*60/(PI() * 'Drive Train'!$F$15)/HK$2*HK10</f>
        <v>-79125.248550141856</v>
      </c>
      <c r="HM10" s="2">
        <f>('DEPRECATED - DT-Prelim Calcs'!$C$6*HK10-HL10)/('DEPRECATED - DT-Prelim Calcs'!$C$6*HK10)*'DEPRECATED - DT-Prelim Calcs'!$C$7*HK10</f>
        <v>62.07911548204298</v>
      </c>
      <c r="HN10" s="43">
        <f>HM10/'DEPRECATED - DT-Prelim Calcs'!$C$7*('DEPRECATED - DT-Prelim Calcs'!$C$8-'DEPRECATED - DT-Prelim Calcs'!$C$9)+'DEPRECATED - DT-Prelim Calcs'!$C$9</f>
        <v>3383.4219628277142</v>
      </c>
      <c r="HO10" s="43">
        <f t="shared" si="20"/>
        <v>36.66666666666665</v>
      </c>
      <c r="HP10" s="2">
        <f t="shared" si="66"/>
        <v>1.4462867232450001</v>
      </c>
      <c r="HQ10" s="43">
        <f>HP10*'DEPRECATED - DT-Prelim Calcs'!$C$21/HK$2/'DEPRECATED - DT-Prelim Calcs'!$C$19/'DEPRECATED - DT-Prelim Calcs'!$C$18*3.39*'DEPRECATED - DT-Prelim Calcs'!$C$20</f>
        <v>29.053734754561201</v>
      </c>
      <c r="HR10" s="36">
        <f t="shared" si="67"/>
        <v>0</v>
      </c>
      <c r="HS10" s="43">
        <f>HQ9*'DEPRECATED - DT-Prelim Calcs'!$C$11+HS9</f>
        <v>-275.8432948996404</v>
      </c>
      <c r="HT10" s="43">
        <f>HT9+0.5*HQ10*'DEPRECATED - DT-Prelim Calcs'!$C$11^2+HS10*'DEPRECATED - DT-Prelim Calcs'!$C$11</f>
        <v>-7314.4258385477769</v>
      </c>
      <c r="HU10" s="43">
        <f>MIN('Drive Train'!$F$35-HO9*'DEPRECATED - DT-Prelim Calcs'!$C$21*'Drive Train'!$F$39,HU9+HO$2)</f>
        <v>10.346666666666668</v>
      </c>
      <c r="HV10" s="43">
        <f>'Drive Train'!$F$35-HO10*'DEPRECATED - DT-Prelim Calcs'!$C$21*'Drive Train'!$F$39</f>
        <v>10.346666666666668</v>
      </c>
      <c r="HW10" s="1">
        <f>IF(HT10&gt;='Drive Train'!$F$29,1,0)</f>
        <v>0</v>
      </c>
      <c r="HX10" s="43">
        <f t="shared" si="68"/>
        <v>40.740740740740726</v>
      </c>
      <c r="HY10" s="49">
        <f>HY9+'DEPRECATED - DT-Prelim Calcs'!$C$11</f>
        <v>24</v>
      </c>
      <c r="HZ10" s="2">
        <f>IJ10/'Drive Train'!$F$35</f>
        <v>0.8193548387096774</v>
      </c>
      <c r="IA10" s="36">
        <f>IH10*12*60/(PI() * 'Drive Train'!$F$15)/HZ$2*HZ10</f>
        <v>-99474.860233801242</v>
      </c>
      <c r="IB10" s="2">
        <f>('DEPRECATED - DT-Prelim Calcs'!$C$6*HZ10-IA10)/('DEPRECATED - DT-Prelim Calcs'!$C$6*HZ10)*'DEPRECATED - DT-Prelim Calcs'!$C$7*HZ10</f>
        <v>76.967710635010434</v>
      </c>
      <c r="IC10" s="43">
        <f>IB10/'DEPRECATED - DT-Prelim Calcs'!$C$7*('DEPRECATED - DT-Prelim Calcs'!$C$8-'DEPRECATED - DT-Prelim Calcs'!$C$9)+'DEPRECATED - DT-Prelim Calcs'!$C$9</f>
        <v>4194.5170719072848</v>
      </c>
      <c r="ID10" s="43">
        <f t="shared" si="21"/>
        <v>39.999999999999986</v>
      </c>
      <c r="IE10" s="2">
        <f t="shared" si="69"/>
        <v>1.4462867232450001</v>
      </c>
      <c r="IF10" s="43">
        <f>IE10*'DEPRECATED - DT-Prelim Calcs'!$C$21/HZ$2/'DEPRECATED - DT-Prelim Calcs'!$C$19/'DEPRECATED - DT-Prelim Calcs'!$C$18*3.39*'DEPRECATED - DT-Prelim Calcs'!$C$20</f>
        <v>29.053734754561201</v>
      </c>
      <c r="IG10" s="36">
        <f t="shared" si="70"/>
        <v>0</v>
      </c>
      <c r="IH10" s="43">
        <f>IF9*'DEPRECATED - DT-Prelim Calcs'!$C$11+IH9</f>
        <v>-353.1566854020424</v>
      </c>
      <c r="II10" s="43">
        <f>II9+0.5*IF10*'DEPRECATED - DT-Prelim Calcs'!$C$11^2+IH10*'DEPRECATED - DT-Prelim Calcs'!$C$11</f>
        <v>-8686.4003151694833</v>
      </c>
      <c r="IJ10" s="43">
        <f>MIN('Drive Train'!$F$35-ID9*'DEPRECATED - DT-Prelim Calcs'!$C$21*'Drive Train'!$F$39,IJ9+ID$2)</f>
        <v>10.16</v>
      </c>
      <c r="IK10" s="43">
        <f>'Drive Train'!$F$35-ID10*'DEPRECATED - DT-Prelim Calcs'!$C$21*'Drive Train'!$F$39</f>
        <v>10.16</v>
      </c>
      <c r="IL10" s="1">
        <f>IF(II10&gt;='Drive Train'!$F$29,1,0)</f>
        <v>0</v>
      </c>
      <c r="IM10" s="43">
        <f t="shared" si="71"/>
        <v>44.444444444444429</v>
      </c>
      <c r="IN10" s="49">
        <f>IN9+'DEPRECATED - DT-Prelim Calcs'!$C$11</f>
        <v>24</v>
      </c>
      <c r="IO10" s="2">
        <f>IY10/'Drive Train'!$F$35</f>
        <v>0.80430107526881722</v>
      </c>
      <c r="IP10" s="36">
        <f>IW10*12*60/(PI() * 'Drive Train'!$F$15)/IO$2*IO10</f>
        <v>-118193.13148447486</v>
      </c>
      <c r="IQ10" s="2">
        <f>('DEPRECATED - DT-Prelim Calcs'!$C$6*IO10-IP10)/('DEPRECATED - DT-Prelim Calcs'!$C$6*IO10)*'DEPRECATED - DT-Prelim Calcs'!$C$7*IO10</f>
        <v>90.657091582538499</v>
      </c>
      <c r="IR10" s="43">
        <f>IQ10/'DEPRECATED - DT-Prelim Calcs'!$C$7*('DEPRECATED - DT-Prelim Calcs'!$C$8-'DEPRECATED - DT-Prelim Calcs'!$C$9)+'DEPRECATED - DT-Prelim Calcs'!$C$9</f>
        <v>4940.2818548696341</v>
      </c>
      <c r="IS10" s="43">
        <f t="shared" si="22"/>
        <v>43.333333333333321</v>
      </c>
      <c r="IT10" s="2">
        <f t="shared" si="72"/>
        <v>1.4462867232450001</v>
      </c>
      <c r="IU10" s="43">
        <f>IT10*'DEPRECATED - DT-Prelim Calcs'!$C$21/IO$2/'DEPRECATED - DT-Prelim Calcs'!$C$19/'DEPRECATED - DT-Prelim Calcs'!$C$18*3.39*'DEPRECATED - DT-Prelim Calcs'!$C$20</f>
        <v>29.053734754561201</v>
      </c>
      <c r="IV10" s="36">
        <f t="shared" si="73"/>
        <v>0</v>
      </c>
      <c r="IW10" s="43">
        <f>IU9*'DEPRECATED - DT-Prelim Calcs'!$C$11+IW9</f>
        <v>-427.46415927170079</v>
      </c>
      <c r="IX10" s="43">
        <f>IX9+0.5*IU10*'DEPRECATED - DT-Prelim Calcs'!$C$11^2+IW10*'DEPRECATED - DT-Prelim Calcs'!$C$11</f>
        <v>-10004.268292401805</v>
      </c>
      <c r="IY10" s="43">
        <f>MIN('Drive Train'!$F$35-IS9*'DEPRECATED - DT-Prelim Calcs'!$C$21*'Drive Train'!$F$39,IY9+IS$2)</f>
        <v>9.9733333333333345</v>
      </c>
      <c r="IZ10" s="43">
        <f>'Drive Train'!$F$35-IS10*'DEPRECATED - DT-Prelim Calcs'!$C$21*'Drive Train'!$F$39</f>
        <v>9.9733333333333345</v>
      </c>
      <c r="JA10" s="1">
        <f>IF(IX10&gt;='Drive Train'!$F$29,1,0)</f>
        <v>0</v>
      </c>
      <c r="JB10" s="43">
        <f t="shared" si="74"/>
        <v>48.148148148148138</v>
      </c>
      <c r="JC10" s="49">
        <f>JC9+'DEPRECATED - DT-Prelim Calcs'!$C$11</f>
        <v>24</v>
      </c>
      <c r="JD10" s="2">
        <f>JN10/'Drive Train'!$F$35</f>
        <v>0.78924731182795704</v>
      </c>
      <c r="JE10" s="36">
        <f>JL10*12*60/(PI() * 'Drive Train'!$F$15)/JD$2*JD10</f>
        <v>-135326.73008369951</v>
      </c>
      <c r="JF10" s="2">
        <f>('DEPRECATED - DT-Prelim Calcs'!$C$6*JD10-JE10)/('DEPRECATED - DT-Prelim Calcs'!$C$6*JD10)*'DEPRECATED - DT-Prelim Calcs'!$C$7*JD10</f>
        <v>103.18156426434629</v>
      </c>
      <c r="JG10" s="43">
        <f>JF10/'DEPRECATED - DT-Prelim Calcs'!$C$7*('DEPRECATED - DT-Prelim Calcs'!$C$8-'DEPRECATED - DT-Prelim Calcs'!$C$9)+'DEPRECATED - DT-Prelim Calcs'!$C$9</f>
        <v>5622.5852173860294</v>
      </c>
      <c r="JH10" s="43">
        <f t="shared" si="23"/>
        <v>46.666666666666657</v>
      </c>
      <c r="JI10" s="2">
        <f t="shared" si="75"/>
        <v>1.4462867232450001</v>
      </c>
      <c r="JJ10" s="43">
        <f>JI10*'DEPRECATED - DT-Prelim Calcs'!$C$21/JD$2/'DEPRECATED - DT-Prelim Calcs'!$C$19/'DEPRECATED - DT-Prelim Calcs'!$C$18*3.39*'DEPRECATED - DT-Prelim Calcs'!$C$20</f>
        <v>29.053734754561201</v>
      </c>
      <c r="JK10" s="36">
        <f t="shared" si="76"/>
        <v>0</v>
      </c>
      <c r="JL10" s="43">
        <f>JJ9*'DEPRECATED - DT-Prelim Calcs'!$C$11+JL9</f>
        <v>-498.76571650861553</v>
      </c>
      <c r="JM10" s="43">
        <f>JM9+0.5*JJ10*'DEPRECATED - DT-Prelim Calcs'!$C$11^2+JL10*'DEPRECATED - DT-Prelim Calcs'!$C$11</f>
        <v>-11268.029770244741</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103.33333333333333</v>
      </c>
      <c r="JR10" s="49">
        <f>JR9+'DEPRECATED - DT-Prelim Calcs'!$C$11</f>
        <v>24</v>
      </c>
      <c r="JS10" s="2">
        <f>KC10/'Drive Train'!$F$35</f>
        <v>0.77419354838709686</v>
      </c>
      <c r="JT10" s="36">
        <f>KA10*12*60/(PI() * 'Drive Train'!$F$15)/JS$2*JS10</f>
        <v>-150922.32381301257</v>
      </c>
      <c r="JU10" s="2">
        <f>('DEPRECATED - DT-Prelim Calcs'!$C$6*JS10-JT10)/('DEPRECATED - DT-Prelim Calcs'!$C$6*JS10)*'DEPRECATED - DT-Prelim Calcs'!$C$7*JS10</f>
        <v>114.57543462015317</v>
      </c>
      <c r="JV10" s="43">
        <f>JU10/'DEPRECATED - DT-Prelim Calcs'!$C$7*('DEPRECATED - DT-Prelim Calcs'!$C$8-'DEPRECATED - DT-Prelim Calcs'!$C$9)+'DEPRECATED - DT-Prelim Calcs'!$C$9</f>
        <v>6243.2960651277472</v>
      </c>
      <c r="JW10" s="43">
        <f t="shared" si="24"/>
        <v>49.999999999999993</v>
      </c>
      <c r="JX10" s="2">
        <f t="shared" si="77"/>
        <v>1.4462867232450001</v>
      </c>
      <c r="JY10" s="43">
        <f>JX10*'DEPRECATED - DT-Prelim Calcs'!$C$21/JS$2/'DEPRECATED - DT-Prelim Calcs'!$C$19/'DEPRECATED - DT-Prelim Calcs'!$C$18*3.39*'DEPRECATED - DT-Prelim Calcs'!$C$20</f>
        <v>29.053734754561201</v>
      </c>
      <c r="JZ10" s="36">
        <f t="shared" si="78"/>
        <v>0</v>
      </c>
      <c r="KA10" s="43">
        <f>JY9*'DEPRECATED - DT-Prelim Calcs'!$C$11+KA9</f>
        <v>-567.06135711278807</v>
      </c>
      <c r="KB10" s="43">
        <f>KB9+0.5*JY10*'DEPRECATED - DT-Prelim Calcs'!$C$11^2+KA10*'DEPRECATED - DT-Prelim Calcs'!$C$11</f>
        <v>-12477.684748698313</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103.33333333333333</v>
      </c>
      <c r="KG10" s="49">
        <f>KG9+'DEPRECATED - DT-Prelim Calcs'!$C$11</f>
        <v>24</v>
      </c>
      <c r="KH10" s="2">
        <f>KR10/'Drive Train'!$F$35</f>
        <v>0.75913978494623657</v>
      </c>
      <c r="KI10" s="36">
        <f>KP10*12*60/(PI() * 'Drive Train'!$F$15)/KH$2*KH10</f>
        <v>-165026.58045395024</v>
      </c>
      <c r="KJ10" s="2">
        <f>('DEPRECATED - DT-Prelim Calcs'!$C$6*KH10-KI10)/('DEPRECATED - DT-Prelim Calcs'!$C$6*KH10)*'DEPRECATED - DT-Prelim Calcs'!$C$7*KH10</f>
        <v>124.87300858967789</v>
      </c>
      <c r="KK10" s="43">
        <f>KJ10/'DEPRECATED - DT-Prelim Calcs'!$C$7*('DEPRECATED - DT-Prelim Calcs'!$C$8-'DEPRECATED - DT-Prelim Calcs'!$C$9)+'DEPRECATED - DT-Prelim Calcs'!$C$9</f>
        <v>6804.2833037660348</v>
      </c>
      <c r="KL10" s="43">
        <f t="shared" si="25"/>
        <v>53.333333333333329</v>
      </c>
      <c r="KM10" s="2">
        <f t="shared" si="79"/>
        <v>1.4462867232450001</v>
      </c>
      <c r="KN10" s="43">
        <f>KM10*'DEPRECATED - DT-Prelim Calcs'!$C$21/KH$2/'DEPRECATED - DT-Prelim Calcs'!$C$19/'DEPRECATED - DT-Prelim Calcs'!$C$18*3.39*'DEPRECATED - DT-Prelim Calcs'!$C$20</f>
        <v>29.053734754561201</v>
      </c>
      <c r="KO10" s="36">
        <f t="shared" si="80"/>
        <v>0</v>
      </c>
      <c r="KP10" s="43">
        <f>KN9*'DEPRECATED - DT-Prelim Calcs'!$C$11+KP9</f>
        <v>-632.35108108421571</v>
      </c>
      <c r="KQ10" s="43">
        <f>KQ9+0.5*KN10*'DEPRECATED - DT-Prelim Calcs'!$C$11^2+KP10*'DEPRECATED - DT-Prelim Calcs'!$C$11</f>
        <v>-13633.233227762485</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103.33333333333333</v>
      </c>
      <c r="KV10" s="49">
        <f>KV9+'DEPRECATED - DT-Prelim Calcs'!$C$11</f>
        <v>24</v>
      </c>
      <c r="KW10" s="2">
        <f>LG10/'Drive Train'!$F$35</f>
        <v>0.74408602150537628</v>
      </c>
      <c r="KX10" s="36">
        <f>LE10*12*60/(PI() * 'Drive Train'!$F$15)/KW$2*KW10</f>
        <v>-177686.16778804999</v>
      </c>
      <c r="KY10" s="2">
        <f>('DEPRECATED - DT-Prelim Calcs'!$C$6*KW10-KX10)/('DEPRECATED - DT-Prelim Calcs'!$C$6*KW10)*'DEPRECATED - DT-Prelim Calcs'!$C$7*KW10</f>
        <v>134.10859211263994</v>
      </c>
      <c r="KZ10" s="43">
        <f>KY10/'DEPRECATED - DT-Prelim Calcs'!$C$7*('DEPRECATED - DT-Prelim Calcs'!$C$8-'DEPRECATED - DT-Prelim Calcs'!$C$9)+'DEPRECATED - DT-Prelim Calcs'!$C$9</f>
        <v>7307.4158389721752</v>
      </c>
      <c r="LA10" s="43">
        <f t="shared" si="26"/>
        <v>56.666666666666664</v>
      </c>
      <c r="LB10" s="2">
        <f t="shared" si="81"/>
        <v>1.4462867232450001</v>
      </c>
      <c r="LC10" s="43">
        <f>LB10*'DEPRECATED - DT-Prelim Calcs'!$C$21/KW$2/'DEPRECATED - DT-Prelim Calcs'!$C$19/'DEPRECATED - DT-Prelim Calcs'!$C$18*3.39*'DEPRECATED - DT-Prelim Calcs'!$C$20</f>
        <v>29.053734754561201</v>
      </c>
      <c r="LD10" s="36">
        <f t="shared" si="82"/>
        <v>0</v>
      </c>
      <c r="LE10" s="43">
        <f>LC9*'DEPRECATED - DT-Prelim Calcs'!$C$11+LE9</f>
        <v>-694.63488842290064</v>
      </c>
      <c r="LF10" s="43">
        <f>LF9+0.5*LC10*'DEPRECATED - DT-Prelim Calcs'!$C$11^2+LE10*'DEPRECATED - DT-Prelim Calcs'!$C$11</f>
        <v>-14734.675207437282</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103.33333333333333</v>
      </c>
      <c r="LK10" s="49">
        <f>LK9+'DEPRECATED - DT-Prelim Calcs'!$C$11</f>
        <v>24</v>
      </c>
      <c r="LL10" s="2">
        <f>LV10/'Drive Train'!$F$35</f>
        <v>0.72903225806451621</v>
      </c>
      <c r="LM10" s="36">
        <f>LT10*12*60/(PI() * 'Drive Train'!$F$15)/LL$2*LL10</f>
        <v>-188947.75359684863</v>
      </c>
      <c r="LN10" s="2">
        <f>('DEPRECATED - DT-Prelim Calcs'!$C$6*LL10-LM10)/('DEPRECATED - DT-Prelim Calcs'!$C$6*LL10)*'DEPRECATED - DT-Prelim Calcs'!$C$7*LL10</f>
        <v>142.31649112875834</v>
      </c>
      <c r="LO10" s="43">
        <f>LN10/'DEPRECATED - DT-Prelim Calcs'!$C$7*('DEPRECATED - DT-Prelim Calcs'!$C$8-'DEPRECATED - DT-Prelim Calcs'!$C$9)+'DEPRECATED - DT-Prelim Calcs'!$C$9</f>
        <v>7754.562576417432</v>
      </c>
      <c r="LP10" s="43">
        <f t="shared" si="27"/>
        <v>60</v>
      </c>
      <c r="LQ10" s="2">
        <f t="shared" si="83"/>
        <v>1.4462867232450001</v>
      </c>
      <c r="LR10" s="43">
        <f>LQ10*'DEPRECATED - DT-Prelim Calcs'!$C$21/LL$2/'DEPRECATED - DT-Prelim Calcs'!$C$19/'DEPRECATED - DT-Prelim Calcs'!$C$18*3.39*'DEPRECATED - DT-Prelim Calcs'!$C$20</f>
        <v>29.053734754561201</v>
      </c>
      <c r="LS10" s="36">
        <f t="shared" si="84"/>
        <v>0</v>
      </c>
      <c r="LT10" s="43">
        <f>LR9*'DEPRECATED - DT-Prelim Calcs'!$C$11+LT9</f>
        <v>-753.91277912884186</v>
      </c>
      <c r="LU10" s="43">
        <f>LU9+0.5*LR10*'DEPRECATED - DT-Prelim Calcs'!$C$11^2+LT10*'DEPRECATED - DT-Prelim Calcs'!$C$11</f>
        <v>-15782.010687722695</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103.33333333333333</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-0.27672021620693066</v>
      </c>
      <c r="Y11" s="43">
        <f t="shared" si="1"/>
        <v>0</v>
      </c>
      <c r="Z11" s="43">
        <f t="shared" si="2"/>
        <v>0</v>
      </c>
      <c r="AA11" s="43">
        <f t="shared" si="3"/>
        <v>0</v>
      </c>
      <c r="AB11" s="43" t="e">
        <f t="shared" si="4"/>
        <v>#N/A</v>
      </c>
      <c r="AC11" s="36">
        <f t="shared" si="28"/>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889.49632897085212</v>
      </c>
      <c r="AK11" s="43">
        <f t="shared" si="8"/>
        <v>0</v>
      </c>
      <c r="AL11" s="49">
        <f>AL10+'DEPRECATED - DT-Prelim Calcs'!$C$11</f>
        <v>28</v>
      </c>
      <c r="AM11" s="2">
        <f>AW11/'Drive Train'!$F$35</f>
        <v>1.6104121764929555</v>
      </c>
      <c r="AN11" s="36">
        <f>AU11*12*60/(PI() * 'Drive Train'!$F$15)/AM$2*AM11</f>
        <v>-18803.49569533363</v>
      </c>
      <c r="AO11" s="2">
        <f>('DEPRECATED - DT-Prelim Calcs'!$C$6*AM11-AN11)/('DEPRECATED - DT-Prelim Calcs'!$C$6*AM11)*'DEPRECATED - DT-Prelim Calcs'!$C$7*AM11</f>
        <v>21.375465523287186</v>
      </c>
      <c r="AP11" s="43">
        <f>AO11/'DEPRECATED - DT-Prelim Calcs'!$C$7*('DEPRECATED - DT-Prelim Calcs'!$C$8-'DEPRECATED - DT-Prelim Calcs'!$C$9)+'DEPRECATED - DT-Prelim Calcs'!$C$9</f>
        <v>1165.9843158208691</v>
      </c>
      <c r="AQ11" s="43">
        <f t="shared" si="9"/>
        <v>93</v>
      </c>
      <c r="AR11" s="2">
        <f t="shared" si="29"/>
        <v>2.5916722321810872</v>
      </c>
      <c r="AS11" s="43">
        <f>AR11*'DEPRECATED - DT-Prelim Calcs'!$C$21/AM$2/'DEPRECATED - DT-Prelim Calcs'!$C$19/'DEPRECATED - DT-Prelim Calcs'!$C$18*3.39*'DEPRECATED - DT-Prelim Calcs'!$C$20</f>
        <v>26.03140732551531</v>
      </c>
      <c r="AT11" s="36">
        <f t="shared" si="30"/>
        <v>0</v>
      </c>
      <c r="AU11" s="43">
        <f>AS10*'DEPRECATED - DT-Prelim Calcs'!$C$11+AU10</f>
        <v>-67.929381798152747</v>
      </c>
      <c r="AV11" s="43">
        <f>AV10+0.5*AS11*'DEPRECATED - DT-Prelim Calcs'!$C$11^2+AU11*'DEPRECATED - DT-Prelim Calcs'!$C$11</f>
        <v>318.74668112152381</v>
      </c>
      <c r="AW11" s="43">
        <f>MIN('Drive Train'!$F$35-AQ10*'DEPRECATED - DT-Prelim Calcs'!$C$21*'Drive Train'!$F$39,AW10+AQ$2)</f>
        <v>19.96911098851265</v>
      </c>
      <c r="AX11" s="43">
        <f>'Drive Train'!$F$35-AQ11*'DEPRECATED - DT-Prelim Calcs'!$C$21*'Drive Train'!$F$39</f>
        <v>7.1920000000000002</v>
      </c>
      <c r="AY11" s="1">
        <f>IF(AV11&gt;='Drive Train'!$F$29,1,0)</f>
        <v>1</v>
      </c>
      <c r="AZ11" s="43">
        <f t="shared" si="31"/>
        <v>103.33333333333333</v>
      </c>
      <c r="BA11" s="49">
        <f>BA10+'DEPRECATED - DT-Prelim Calcs'!$C$11</f>
        <v>28</v>
      </c>
      <c r="BB11" s="2">
        <f>BL11/'Drive Train'!$F$35</f>
        <v>0.57999999999999996</v>
      </c>
      <c r="BC11" s="36">
        <f>BJ11*12*60/(PI() * 'Drive Train'!$F$15)/BB$2*BB11</f>
        <v>1682.3708154207209</v>
      </c>
      <c r="BD11" s="2">
        <f>('DEPRECATED - DT-Prelim Calcs'!$C$6*BB11-BC11)/('DEPRECATED - DT-Prelim Calcs'!$C$6*BB11)*'DEPRECATED - DT-Prelim Calcs'!$C$7*BB11</f>
        <v>1.4834728645261472</v>
      </c>
      <c r="BE11" s="43">
        <f>BD11/'DEPRECATED - DT-Prelim Calcs'!$C$7*('DEPRECATED - DT-Prelim Calcs'!$C$8-'DEPRECATED - DT-Prelim Calcs'!$C$9)+'DEPRECATED - DT-Prelim Calcs'!$C$9</f>
        <v>82.316059037618459</v>
      </c>
      <c r="BF11" s="43">
        <f t="shared" si="10"/>
        <v>82.316059037618459</v>
      </c>
      <c r="BG11" s="2">
        <f t="shared" si="32"/>
        <v>1.256890223233045</v>
      </c>
      <c r="BH11" s="43">
        <f>BG11*'DEPRECATED - DT-Prelim Calcs'!$C$21/BB$2/'DEPRECATED - DT-Prelim Calcs'!$C$19/'DEPRECATED - DT-Prelim Calcs'!$C$18*3.39*'DEPRECATED - DT-Prelim Calcs'!$C$20</f>
        <v>18.235419692701523</v>
      </c>
      <c r="BI11" s="36">
        <f t="shared" si="33"/>
        <v>0</v>
      </c>
      <c r="BJ11" s="43">
        <f>BH10*'DEPRECATED - DT-Prelim Calcs'!$C$11+BJ10</f>
        <v>11.682855425153861</v>
      </c>
      <c r="BK11" s="43">
        <f>BK10+0.5*BH11*'DEPRECATED - DT-Prelim Calcs'!$C$11^2+BJ11*'DEPRECATED - DT-Prelim Calcs'!$C$11</f>
        <v>-3855.8019820779732</v>
      </c>
      <c r="BL11" s="43">
        <f>MIN('Drive Train'!$F$35-BF10*'DEPRECATED - DT-Prelim Calcs'!$C$21*'Drive Train'!$F$39,BL10+BF$2)</f>
        <v>7.1920000000000002</v>
      </c>
      <c r="BM11" s="43">
        <f>'Drive Train'!$F$35-BF11*'DEPRECATED - DT-Prelim Calcs'!$C$21*'Drive Train'!$F$39</f>
        <v>7.790300693893367</v>
      </c>
      <c r="BN11" s="1">
        <f>IF(BK11&gt;='Drive Train'!$F$29,1,0)</f>
        <v>0</v>
      </c>
      <c r="BO11" s="43">
        <f t="shared" si="34"/>
        <v>91.462287819576062</v>
      </c>
      <c r="BP11" s="49">
        <f>BP10+'DEPRECATED - DT-Prelim Calcs'!$C$11</f>
        <v>28</v>
      </c>
      <c r="BQ11" s="2">
        <f>CA11/'Drive Train'!$F$35</f>
        <v>0.57999999999999996</v>
      </c>
      <c r="BR11" s="36">
        <f>BY11*12*60/(PI() * 'Drive Train'!$F$15)/BQ$2*BQ11</f>
        <v>-123732.40723626583</v>
      </c>
      <c r="BS11" s="2">
        <f>('DEPRECATED - DT-Prelim Calcs'!$C$6*BQ11-BR11)/('DEPRECATED - DT-Prelim Calcs'!$C$6*BQ11)*'DEPRECATED - DT-Prelim Calcs'!$C$7*BQ11</f>
        <v>93.677094974621752</v>
      </c>
      <c r="BT11" s="43">
        <f>BS11/'DEPRECATED - DT-Prelim Calcs'!$C$7*('DEPRECATED - DT-Prelim Calcs'!$C$8-'DEPRECATED - DT-Prelim Calcs'!$C$9)+'DEPRECATED - DT-Prelim Calcs'!$C$9</f>
        <v>5104.8044277219306</v>
      </c>
      <c r="BU11" s="43">
        <f t="shared" si="11"/>
        <v>93</v>
      </c>
      <c r="BV11" s="2">
        <f t="shared" si="35"/>
        <v>1.5313624128476471</v>
      </c>
      <c r="BW11" s="43">
        <f>BV11*'DEPRECATED - DT-Prelim Calcs'!$C$21/BQ$2/'DEPRECATED - DT-Prelim Calcs'!$C$19/'DEPRECATED - DT-Prelim Calcs'!$C$18*3.39*'DEPRECATED - DT-Prelim Calcs'!$C$20</f>
        <v>29.053734754561201</v>
      </c>
      <c r="BX11" s="36">
        <f t="shared" si="36"/>
        <v>0</v>
      </c>
      <c r="BY11" s="43">
        <f>BW10*'DEPRECATED - DT-Prelim Calcs'!$C$11+BY10</f>
        <v>-657.06021227929909</v>
      </c>
      <c r="BZ11" s="43">
        <f>BZ10+0.5*BW11*'DEPRECATED - DT-Prelim Calcs'!$C$11^2+BY11*'DEPRECATED - DT-Prelim Calcs'!$C$11</f>
        <v>-18406.632596764899</v>
      </c>
      <c r="CA11" s="43">
        <f>MIN('Drive Train'!$F$35-BU10*'DEPRECATED - DT-Prelim Calcs'!$C$21*'Drive Train'!$F$39,CA10+BU$2)</f>
        <v>7.1920000000000002</v>
      </c>
      <c r="CB11" s="43">
        <f>'Drive Train'!$F$35-BU11*'DEPRECATED - DT-Prelim Calcs'!$C$21*'Drive Train'!$F$39</f>
        <v>7.1920000000000002</v>
      </c>
      <c r="CC11" s="1">
        <f>IF(BZ11&gt;='Drive Train'!$F$29,1,0)</f>
        <v>0</v>
      </c>
      <c r="CD11" s="43">
        <f t="shared" si="37"/>
        <v>103.33333333333333</v>
      </c>
      <c r="CE11" s="49">
        <f>CE10+'DEPRECATED - DT-Prelim Calcs'!$C$11</f>
        <v>28</v>
      </c>
      <c r="CF11" s="2">
        <f>CP11/'Drive Train'!$F$35</f>
        <v>0.57999999999999996</v>
      </c>
      <c r="CG11" s="36">
        <f>CN11*12*60/(PI() * 'Drive Train'!$F$15)/CF$2*CF11</f>
        <v>-318286.11939928099</v>
      </c>
      <c r="CH11" s="2">
        <f>('DEPRECATED - DT-Prelim Calcs'!$C$6*CF11-CG11)/('DEPRECATED - DT-Prelim Calcs'!$C$6*CF11)*'DEPRECATED - DT-Prelim Calcs'!$C$7*CF11</f>
        <v>236.6954194330138</v>
      </c>
      <c r="CI11" s="43">
        <f>CH11/'DEPRECATED - DT-Prelim Calcs'!$C$7*('DEPRECATED - DT-Prelim Calcs'!$C$8-'DEPRECATED - DT-Prelim Calcs'!$C$9)+'DEPRECATED - DT-Prelim Calcs'!$C$9</f>
        <v>12896.101207917915</v>
      </c>
      <c r="CJ11" s="43">
        <f t="shared" si="12"/>
        <v>93</v>
      </c>
      <c r="CK11" s="2">
        <f t="shared" si="38"/>
        <v>1.2396743342100003</v>
      </c>
      <c r="CL11" s="43">
        <f>CK11*'DEPRECATED - DT-Prelim Calcs'!$C$21/CF$2/'DEPRECATED - DT-Prelim Calcs'!$C$19/'DEPRECATED - DT-Prelim Calcs'!$C$18*3.39*'DEPRECATED - DT-Prelim Calcs'!$C$20</f>
        <v>29.053734754561205</v>
      </c>
      <c r="CM11" s="36">
        <f t="shared" si="39"/>
        <v>0</v>
      </c>
      <c r="CN11" s="43">
        <f>CL10*'DEPRECATED - DT-Prelim Calcs'!$C$11+CN10</f>
        <v>-1368.2612677126233</v>
      </c>
      <c r="CO11" s="43">
        <f>CO10+0.5*CL11*'DEPRECATED - DT-Prelim Calcs'!$C$11^2+CN11*'DEPRECATED - DT-Prelim Calcs'!$C$11</f>
        <v>-34053.055816298045</v>
      </c>
      <c r="CP11" s="43">
        <f>MIN('Drive Train'!$F$35-CJ10*'DEPRECATED - DT-Prelim Calcs'!$C$21*'Drive Train'!$F$39,CP10+CJ$2)</f>
        <v>7.1920000000000002</v>
      </c>
      <c r="CQ11" s="43">
        <f>'Drive Train'!$F$35-CJ11*'DEPRECATED - DT-Prelim Calcs'!$C$21*'Drive Train'!$F$39</f>
        <v>7.1920000000000002</v>
      </c>
      <c r="CR11" s="1">
        <f>IF(CO11&gt;='Drive Train'!$F$29,1,0)</f>
        <v>0</v>
      </c>
      <c r="CS11" s="43">
        <f t="shared" si="40"/>
        <v>103.33333333333333</v>
      </c>
      <c r="CT11" s="49">
        <f>CT10+'DEPRECATED - DT-Prelim Calcs'!$C$11</f>
        <v>28</v>
      </c>
      <c r="CU11" s="2">
        <f>DE11/'Drive Train'!$F$35</f>
        <v>0.57999999999999996</v>
      </c>
      <c r="CV11" s="36">
        <f>DC11*12*60/(PI() * 'Drive Train'!$F$15)/CU$2*CU11</f>
        <v>-620160.24099325098</v>
      </c>
      <c r="CW11" s="2">
        <f>('DEPRECATED - DT-Prelim Calcs'!$C$6*CU11-CV11)/('DEPRECATED - DT-Prelim Calcs'!$C$6*CU11)*'DEPRECATED - DT-Prelim Calcs'!$C$7*CU11</f>
        <v>458.60601978970959</v>
      </c>
      <c r="CX11" s="43">
        <f>CW11/'DEPRECATED - DT-Prelim Calcs'!$C$7*('DEPRECATED - DT-Prelim Calcs'!$C$8-'DEPRECATED - DT-Prelim Calcs'!$C$9)+'DEPRECATED - DT-Prelim Calcs'!$C$9</f>
        <v>24985.260779588658</v>
      </c>
      <c r="CY11" s="43">
        <f t="shared" si="13"/>
        <v>93</v>
      </c>
      <c r="CZ11" s="2">
        <f t="shared" si="41"/>
        <v>1.0413264407364002</v>
      </c>
      <c r="DA11" s="43">
        <f>CZ11*'DEPRECATED - DT-Prelim Calcs'!$C$21/CU$2/'DEPRECATED - DT-Prelim Calcs'!$C$19/'DEPRECATED - DT-Prelim Calcs'!$C$18*3.39*'DEPRECATED - DT-Prelim Calcs'!$C$20</f>
        <v>29.053734754561201</v>
      </c>
      <c r="DB11" s="36">
        <f t="shared" si="42"/>
        <v>0</v>
      </c>
      <c r="DC11" s="43">
        <f>DA10*'DEPRECATED - DT-Prelim Calcs'!$C$11+DC10</f>
        <v>-2239.4147783366361</v>
      </c>
      <c r="DD11" s="43">
        <f>DD10+0.5*DA11*'DEPRECATED - DT-Prelim Calcs'!$C$11^2+DC11*'DEPRECATED - DT-Prelim Calcs'!$C$11</f>
        <v>-53218.433050026317</v>
      </c>
      <c r="DE11" s="43">
        <f>MIN('Drive Train'!$F$35-CY10*'DEPRECATED - DT-Prelim Calcs'!$C$21*'Drive Train'!$F$39,DE10+CY$2)</f>
        <v>7.1920000000000002</v>
      </c>
      <c r="DF11" s="43">
        <f>'Drive Train'!$F$35-CY11*'DEPRECATED - DT-Prelim Calcs'!$C$21*'Drive Train'!$F$39</f>
        <v>7.1920000000000002</v>
      </c>
      <c r="DG11" s="1">
        <f>IF(DD11&gt;='Drive Train'!$F$29,1,0)</f>
        <v>0</v>
      </c>
      <c r="DH11" s="43">
        <f t="shared" si="43"/>
        <v>103.33333333333333</v>
      </c>
      <c r="DI11" s="49">
        <f>DI10+'DEPRECATED - DT-Prelim Calcs'!$C$11</f>
        <v>28</v>
      </c>
      <c r="DJ11" s="2">
        <f>DT11/'Drive Train'!$F$35</f>
        <v>0.57999999999999996</v>
      </c>
      <c r="DK11" s="36">
        <f>DR11*12*60/(PI() * 'Drive Train'!$F$15)/DJ$2*DJ11</f>
        <v>-1050616.6454221969</v>
      </c>
      <c r="DL11" s="2">
        <f>('DEPRECATED - DT-Prelim Calcs'!$C$6*DJ11-DK11)/('DEPRECATED - DT-Prelim Calcs'!$C$6*DJ11)*'DEPRECATED - DT-Prelim Calcs'!$C$7*DJ11</f>
        <v>775.03870580409148</v>
      </c>
      <c r="DM11" s="43">
        <f>DL11/'DEPRECATED - DT-Prelim Calcs'!$C$7*('DEPRECATED - DT-Prelim Calcs'!$C$8-'DEPRECATED - DT-Prelim Calcs'!$C$9)+'DEPRECATED - DT-Prelim Calcs'!$C$9</f>
        <v>42223.757853506475</v>
      </c>
      <c r="DN11" s="43">
        <f t="shared" si="14"/>
        <v>93</v>
      </c>
      <c r="DO11" s="2">
        <f t="shared" si="44"/>
        <v>0.89769520753137932</v>
      </c>
      <c r="DP11" s="43">
        <f>DO11*'DEPRECATED - DT-Prelim Calcs'!$C$21/DJ$2/'DEPRECATED - DT-Prelim Calcs'!$C$19/'DEPRECATED - DT-Prelim Calcs'!$C$18*3.39*'DEPRECATED - DT-Prelim Calcs'!$C$20</f>
        <v>29.053734754561201</v>
      </c>
      <c r="DQ11" s="36">
        <f t="shared" si="45"/>
        <v>0</v>
      </c>
      <c r="DR11" s="43">
        <f>DP10*'DEPRECATED - DT-Prelim Calcs'!$C$11+DR10</f>
        <v>-3270.5207441513353</v>
      </c>
      <c r="DS11" s="43">
        <f>DS10+0.5*DP11*'DEPRECATED - DT-Prelim Calcs'!$C$11^2+DR11*'DEPRECATED - DT-Prelim Calcs'!$C$11</f>
        <v>-75902.764297949703</v>
      </c>
      <c r="DT11" s="43">
        <f>MIN('Drive Train'!$F$35-DN10*'DEPRECATED - DT-Prelim Calcs'!$C$21*'Drive Train'!$F$39,DT10+DN$2)</f>
        <v>7.1920000000000002</v>
      </c>
      <c r="DU11" s="43">
        <f>'Drive Train'!$F$35-DN11*'DEPRECATED - DT-Prelim Calcs'!$C$21*'Drive Train'!$F$39</f>
        <v>7.1920000000000002</v>
      </c>
      <c r="DV11" s="1">
        <f>IF(DS11&gt;='Drive Train'!$F$29,1,0)</f>
        <v>0</v>
      </c>
      <c r="DW11" s="43">
        <f t="shared" si="46"/>
        <v>103.33333333333333</v>
      </c>
      <c r="DX11" s="49">
        <f>DX10+'DEPRECATED - DT-Prelim Calcs'!$C$11</f>
        <v>28</v>
      </c>
      <c r="DY11" s="2">
        <f>EI11/'Drive Train'!$F$35</f>
        <v>0.57999999999999996</v>
      </c>
      <c r="DZ11" s="36">
        <f>EG11*12*60/(PI() * 'Drive Train'!$F$15)/DY$2*DY11</f>
        <v>-1630917.2060901427</v>
      </c>
      <c r="EA11" s="2">
        <f>('DEPRECATED - DT-Prelim Calcs'!$C$6*DY11-DZ11)/('DEPRECATED - DT-Prelim Calcs'!$C$6*DY11)*'DEPRECATED - DT-Prelim Calcs'!$C$7*DY11</f>
        <v>1201.6232872355438</v>
      </c>
      <c r="EB11" s="43">
        <f>EA11/'DEPRECATED - DT-Prelim Calcs'!$C$7*('DEPRECATED - DT-Prelim Calcs'!$C$8-'DEPRECATED - DT-Prelim Calcs'!$C$9)+'DEPRECATED - DT-Prelim Calcs'!$C$9</f>
        <v>65463.067140443796</v>
      </c>
      <c r="EC11" s="43">
        <f t="shared" si="15"/>
        <v>93</v>
      </c>
      <c r="ED11" s="2">
        <f t="shared" si="47"/>
        <v>0.78888366722454539</v>
      </c>
      <c r="EE11" s="43">
        <f>ED11*'DEPRECATED - DT-Prelim Calcs'!$C$21/DY$2/'DEPRECATED - DT-Prelim Calcs'!$C$19/'DEPRECATED - DT-Prelim Calcs'!$C$18*3.39*'DEPRECATED - DT-Prelim Calcs'!$C$20</f>
        <v>29.053734754561201</v>
      </c>
      <c r="EF11" s="36">
        <f t="shared" si="48"/>
        <v>0</v>
      </c>
      <c r="EG11" s="43">
        <f>EE10*'DEPRECATED - DT-Prelim Calcs'!$C$11+EG10</f>
        <v>-4461.5791651567251</v>
      </c>
      <c r="EH11" s="43">
        <f>EH10+0.5*EE11*'DEPRECATED - DT-Prelim Calcs'!$C$11^2+EG11*'DEPRECATED - DT-Prelim Calcs'!$C$11</f>
        <v>-102106.04956006826</v>
      </c>
      <c r="EI11" s="43">
        <f>MIN('Drive Train'!$F$35-EC10*'DEPRECATED - DT-Prelim Calcs'!$C$21*'Drive Train'!$F$39,EI10+EC$2)</f>
        <v>7.1920000000000002</v>
      </c>
      <c r="EJ11" s="43">
        <f>'Drive Train'!$F$35-EC11*'DEPRECATED - DT-Prelim Calcs'!$C$21*'Drive Train'!$F$39</f>
        <v>7.1920000000000002</v>
      </c>
      <c r="EK11" s="1">
        <f>IF(EH11&gt;='Drive Train'!$F$29,1,0)</f>
        <v>0</v>
      </c>
      <c r="EL11" s="43">
        <f t="shared" si="49"/>
        <v>103.33333333333333</v>
      </c>
      <c r="EM11" s="49">
        <f>EM10+'DEPRECATED - DT-Prelim Calcs'!$C$11</f>
        <v>28</v>
      </c>
      <c r="EN11" s="2">
        <f>EX11/'Drive Train'!$F$35</f>
        <v>0.57999999999999996</v>
      </c>
      <c r="EO11" s="36">
        <f>EV11*12*60/(PI() * 'Drive Train'!$F$15)/EN$2*EN11</f>
        <v>-2382323.7964011077</v>
      </c>
      <c r="EP11" s="2">
        <f>('DEPRECATED - DT-Prelim Calcs'!$C$6*EN11-EO11)/('DEPRECATED - DT-Prelim Calcs'!$C$6*EN11)*'DEPRECATED - DT-Prelim Calcs'!$C$7*EN11</f>
        <v>1753.9895738434477</v>
      </c>
      <c r="EQ11" s="43">
        <f>EP11/'DEPRECATED - DT-Prelim Calcs'!$C$7*('DEPRECATED - DT-Prelim Calcs'!$C$8-'DEPRECATED - DT-Prelim Calcs'!$C$9)+'DEPRECATED - DT-Prelim Calcs'!$C$9</f>
        <v>95554.663351172887</v>
      </c>
      <c r="ER11" s="43">
        <f t="shared" si="16"/>
        <v>93</v>
      </c>
      <c r="ES11" s="2">
        <f t="shared" si="50"/>
        <v>0.7035989464435134</v>
      </c>
      <c r="ET11" s="43">
        <f>ES11*'DEPRECATED - DT-Prelim Calcs'!$C$21/EN$2/'DEPRECATED - DT-Prelim Calcs'!$C$19/'DEPRECATED - DT-Prelim Calcs'!$C$18*3.39*'DEPRECATED - DT-Prelim Calcs'!$C$20</f>
        <v>29.053734754561201</v>
      </c>
      <c r="EU11" s="36">
        <f t="shared" si="51"/>
        <v>0</v>
      </c>
      <c r="EV11" s="43">
        <f>ET10*'DEPRECATED - DT-Prelim Calcs'!$C$11+EV10</f>
        <v>-5812.5900413527997</v>
      </c>
      <c r="EW11" s="43">
        <f>EW10+0.5*ET11*'DEPRECATED - DT-Prelim Calcs'!$C$11^2+EV11*'DEPRECATED - DT-Prelim Calcs'!$C$11</f>
        <v>-131828.28883638192</v>
      </c>
      <c r="EX11" s="43">
        <f>MIN('Drive Train'!$F$35-ER10*'DEPRECATED - DT-Prelim Calcs'!$C$21*'Drive Train'!$F$39,EX10+ER$2)</f>
        <v>7.1920000000000002</v>
      </c>
      <c r="EY11" s="43">
        <f>'Drive Train'!$F$35-ER11*'DEPRECATED - DT-Prelim Calcs'!$C$21*'Drive Train'!$F$39</f>
        <v>7.1920000000000002</v>
      </c>
      <c r="EZ11" s="1">
        <f>IF(EW11&gt;='Drive Train'!$F$29,1,0)</f>
        <v>0</v>
      </c>
      <c r="FA11" s="43">
        <f t="shared" si="52"/>
        <v>103.33333333333333</v>
      </c>
      <c r="FB11" s="49">
        <f>FB10+'DEPRECATED - DT-Prelim Calcs'!$C$11</f>
        <v>28</v>
      </c>
      <c r="FC11" s="2">
        <f>FM11/'Drive Train'!$F$35</f>
        <v>0.57999999999999996</v>
      </c>
      <c r="FD11" s="36">
        <f>FK11*12*60/(PI() * 'Drive Train'!$F$15)/FC$2*FC11</f>
        <v>-3326098.2897591149</v>
      </c>
      <c r="FE11" s="2">
        <f>('DEPRECATED - DT-Prelim Calcs'!$C$6*FC11-FD11)/('DEPRECATED - DT-Prelim Calcs'!$C$6*FC11)*'DEPRECATED - DT-Prelim Calcs'!$C$7*FC11</f>
        <v>2447.7673753871868</v>
      </c>
      <c r="FF11" s="43">
        <f>FE11/'DEPRECATED - DT-Prelim Calcs'!$C$7*('DEPRECATED - DT-Prelim Calcs'!$C$8-'DEPRECATED - DT-Prelim Calcs'!$C$9)+'DEPRECATED - DT-Prelim Calcs'!$C$9</f>
        <v>133350.02119646614</v>
      </c>
      <c r="FG11" s="43">
        <f t="shared" si="17"/>
        <v>93</v>
      </c>
      <c r="FH11" s="2">
        <f t="shared" si="53"/>
        <v>0.63495514679048781</v>
      </c>
      <c r="FI11" s="43">
        <f>FH11*'DEPRECATED - DT-Prelim Calcs'!$C$21/FC$2/'DEPRECATED - DT-Prelim Calcs'!$C$19/'DEPRECATED - DT-Prelim Calcs'!$C$18*3.39*'DEPRECATED - DT-Prelim Calcs'!$C$20</f>
        <v>29.053734754561205</v>
      </c>
      <c r="FJ11" s="36">
        <f t="shared" si="54"/>
        <v>0</v>
      </c>
      <c r="FK11" s="43">
        <f>FI10*'DEPRECATED - DT-Prelim Calcs'!$C$11+FK10</f>
        <v>-7323.553372739565</v>
      </c>
      <c r="FL11" s="43">
        <f>FL10+0.5*FI11*'DEPRECATED - DT-Prelim Calcs'!$C$11^2+FK11*'DEPRECATED - DT-Prelim Calcs'!$C$11</f>
        <v>-165069.48212689077</v>
      </c>
      <c r="FM11" s="43">
        <f>MIN('Drive Train'!$F$35-FG10*'DEPRECATED - DT-Prelim Calcs'!$C$21*'Drive Train'!$F$39,FM10+FG$2)</f>
        <v>7.1920000000000002</v>
      </c>
      <c r="FN11" s="43">
        <f>'Drive Train'!$F$35-FG11*'DEPRECATED - DT-Prelim Calcs'!$C$21*'Drive Train'!$F$39</f>
        <v>7.1920000000000002</v>
      </c>
      <c r="FO11" s="1">
        <f>IF(FL11&gt;='Drive Train'!$F$29,1,0)</f>
        <v>0</v>
      </c>
      <c r="FP11" s="43">
        <f t="shared" si="55"/>
        <v>103.33333333333333</v>
      </c>
      <c r="FQ11" s="49">
        <f>FQ10+'DEPRECATED - DT-Prelim Calcs'!$C$11</f>
        <v>28</v>
      </c>
      <c r="FR11" s="2">
        <f>GB11/'Drive Train'!$F$35</f>
        <v>0.57999999999999996</v>
      </c>
      <c r="FS11" s="36">
        <f>FZ11*12*60/(PI() * 'Drive Train'!$F$15)/FR$2*FR11</f>
        <v>-4483502.5595681891</v>
      </c>
      <c r="FT11" s="2">
        <f>('DEPRECATED - DT-Prelim Calcs'!$C$6*FR11-FS11)/('DEPRECATED - DT-Prelim Calcs'!$C$6*FR11)*'DEPRECATED - DT-Prelim Calcs'!$C$7*FR11</f>
        <v>3298.5865016261459</v>
      </c>
      <c r="FU11" s="43">
        <f>FT11/'DEPRECATED - DT-Prelim Calcs'!$C$7*('DEPRECATED - DT-Prelim Calcs'!$C$8-'DEPRECATED - DT-Prelim Calcs'!$C$9)+'DEPRECATED - DT-Prelim Calcs'!$C$9</f>
        <v>179700.61538709598</v>
      </c>
      <c r="FV11" s="43">
        <f t="shared" si="18"/>
        <v>93</v>
      </c>
      <c r="FW11" s="2">
        <f t="shared" si="56"/>
        <v>0.57851468929799987</v>
      </c>
      <c r="FX11" s="43">
        <f>FW11*'DEPRECATED - DT-Prelim Calcs'!$C$21/FR$2/'DEPRECATED - DT-Prelim Calcs'!$C$19/'DEPRECATED - DT-Prelim Calcs'!$C$18*3.39*'DEPRECATED - DT-Prelim Calcs'!$C$20</f>
        <v>29.053734754561201</v>
      </c>
      <c r="FY11" s="36">
        <f t="shared" si="57"/>
        <v>0</v>
      </c>
      <c r="FZ11" s="43">
        <f>FX10*'DEPRECATED - DT-Prelim Calcs'!$C$11+FZ10</f>
        <v>-8994.469159317021</v>
      </c>
      <c r="GA11" s="43">
        <f>GA10+0.5*FX11*'DEPRECATED - DT-Prelim Calcs'!$C$11^2+FZ11*'DEPRECATED - DT-Prelim Calcs'!$C$11</f>
        <v>-201829.62943159475</v>
      </c>
      <c r="GB11" s="43">
        <f>MIN('Drive Train'!$F$35-FV10*'DEPRECATED - DT-Prelim Calcs'!$C$21*'Drive Train'!$F$39,GB10+FV$2)</f>
        <v>7.1920000000000002</v>
      </c>
      <c r="GC11" s="43">
        <f>'Drive Train'!$F$35-FV11*'DEPRECATED - DT-Prelim Calcs'!$C$21*'Drive Train'!$F$39</f>
        <v>7.1920000000000002</v>
      </c>
      <c r="GD11" s="1">
        <f>IF(GA11&gt;='Drive Train'!$F$29,1,0)</f>
        <v>0</v>
      </c>
      <c r="GE11" s="43">
        <f t="shared" si="58"/>
        <v>103.33333333333333</v>
      </c>
      <c r="GF11" s="49">
        <f>GF10+'DEPRECATED - DT-Prelim Calcs'!$C$11</f>
        <v>28</v>
      </c>
      <c r="GG11" s="2">
        <f>GQ11/'Drive Train'!$F$35</f>
        <v>0.86451612903225805</v>
      </c>
      <c r="GH11" s="36">
        <f>GO11*12*60/(PI() * 'Drive Train'!$F$15)/GG$2*GG11</f>
        <v>1193.602208610936</v>
      </c>
      <c r="GI11" s="2">
        <f>('DEPRECATED - DT-Prelim Calcs'!$C$6*GG11-GH11)/('DEPRECATED - DT-Prelim Calcs'!$C$6*GG11)*'DEPRECATED - DT-Prelim Calcs'!$C$7*GG11</f>
        <v>3.1771520623422798</v>
      </c>
      <c r="GJ11" s="43">
        <f>GI11/'DEPRECATED - DT-Prelim Calcs'!$C$7*('DEPRECATED - DT-Prelim Calcs'!$C$8-'DEPRECATED - DT-Prelim Calcs'!$C$9)+'DEPRECATED - DT-Prelim Calcs'!$C$9</f>
        <v>174.58365712760178</v>
      </c>
      <c r="GK11" s="43">
        <f t="shared" si="59"/>
        <v>29.999999999999982</v>
      </c>
      <c r="GL11" s="2">
        <f t="shared" si="60"/>
        <v>0.41530086699625224</v>
      </c>
      <c r="GM11" s="43">
        <f>GL11*'DEPRECATED - DT-Prelim Calcs'!$C$21/GG$2/'DEPRECATED - DT-Prelim Calcs'!$C$19/'DEPRECATED - DT-Prelim Calcs'!$C$18*3.39*'DEPRECATED - DT-Prelim Calcs'!$C$20</f>
        <v>8.3427725907461241</v>
      </c>
      <c r="GN11" s="36">
        <f t="shared" si="61"/>
        <v>0</v>
      </c>
      <c r="GO11" s="43">
        <f>GM10*'DEPRECATED - DT-Prelim Calcs'!$C$11+GO10</f>
        <v>4.0161750216383609</v>
      </c>
      <c r="GP11" s="43">
        <f>GP10+0.5*GM11*'DEPRECATED - DT-Prelim Calcs'!$C$11^2+GO11*'DEPRECATED - DT-Prelim Calcs'!$C$11</f>
        <v>-4325.3505063237017</v>
      </c>
      <c r="GQ11" s="43">
        <f>MIN('Drive Train'!$F$35-GK10*'DEPRECATED - DT-Prelim Calcs'!$C$21*'Drive Train'!$F$39,GQ10+GK$2)</f>
        <v>10.72</v>
      </c>
      <c r="GR11" s="43">
        <f>'Drive Train'!$F$35-GK11*'DEPRECATED - DT-Prelim Calcs'!$C$21*'Drive Train'!$F$39</f>
        <v>10.72</v>
      </c>
      <c r="GS11" s="1">
        <f>IF(GP11&gt;='Drive Train'!$F$29,1,0)</f>
        <v>0</v>
      </c>
      <c r="GT11" s="43">
        <f t="shared" si="62"/>
        <v>33.333333333333314</v>
      </c>
      <c r="GU11" s="49">
        <f>GU10+'DEPRECATED - DT-Prelim Calcs'!$C$11</f>
        <v>28</v>
      </c>
      <c r="GV11" s="2">
        <f>HF11/'Drive Train'!$F$35</f>
        <v>0.84946236559139798</v>
      </c>
      <c r="GW11" s="36">
        <f>HD11*12*60/(PI() * 'Drive Train'!$F$15)/GV$2*GV11</f>
        <v>-23160.117926337956</v>
      </c>
      <c r="GX11" s="2">
        <f>('DEPRECATED - DT-Prelim Calcs'!$C$6*GV11-GW11)/('DEPRECATED - DT-Prelim Calcs'!$C$6*GV11)*'DEPRECATED - DT-Prelim Calcs'!$C$7*GV11</f>
        <v>21.009206249251402</v>
      </c>
      <c r="GY11" s="43">
        <f>GX11/'DEPRECATED - DT-Prelim Calcs'!$C$7*('DEPRECATED - DT-Prelim Calcs'!$C$8-'DEPRECATED - DT-Prelim Calcs'!$C$9)+'DEPRECATED - DT-Prelim Calcs'!$C$9</f>
        <v>1146.0313852204122</v>
      </c>
      <c r="GZ11" s="43">
        <f t="shared" si="19"/>
        <v>33.333333333333314</v>
      </c>
      <c r="HA11" s="2">
        <f t="shared" si="63"/>
        <v>1.4462867232450001</v>
      </c>
      <c r="HB11" s="43">
        <f>HA11*'DEPRECATED - DT-Prelim Calcs'!$C$21/GV$2/'DEPRECATED - DT-Prelim Calcs'!$C$19/'DEPRECATED - DT-Prelim Calcs'!$C$18*3.39*'DEPRECATED - DT-Prelim Calcs'!$C$20</f>
        <v>29.053734754561201</v>
      </c>
      <c r="HC11" s="36">
        <f t="shared" si="64"/>
        <v>0</v>
      </c>
      <c r="HD11" s="43">
        <f>HB10*'DEPRECATED - DT-Prelim Calcs'!$C$11+HD10</f>
        <v>-79.309048746250156</v>
      </c>
      <c r="HE11" s="43">
        <f>HE10+0.5*HB11*'DEPRECATED - DT-Prelim Calcs'!$C$11^2+HD11*'DEPRECATED - DT-Prelim Calcs'!$C$11</f>
        <v>-5973.1511794851995</v>
      </c>
      <c r="HF11" s="43">
        <f>MIN('Drive Train'!$F$35-GZ10*'DEPRECATED - DT-Prelim Calcs'!$C$21*'Drive Train'!$F$39,HF10+GZ$2)</f>
        <v>10.533333333333335</v>
      </c>
      <c r="HG11" s="43">
        <f>'Drive Train'!$F$35-GZ11*'DEPRECATED - DT-Prelim Calcs'!$C$21*'Drive Train'!$F$39</f>
        <v>10.533333333333335</v>
      </c>
      <c r="HH11" s="1">
        <f>IF(HE11&gt;='Drive Train'!$F$29,1,0)</f>
        <v>0</v>
      </c>
      <c r="HI11" s="43">
        <f t="shared" si="65"/>
        <v>37.037037037037017</v>
      </c>
      <c r="HJ11" s="49">
        <f>HJ10+'DEPRECATED - DT-Prelim Calcs'!$C$11</f>
        <v>28</v>
      </c>
      <c r="HK11" s="2">
        <f>HU11/'Drive Train'!$F$35</f>
        <v>0.83440860215053769</v>
      </c>
      <c r="HL11" s="36">
        <f>HS11*12*60/(PI() * 'Drive Train'!$F$15)/HK$2*HK11</f>
        <v>-45789.162065227305</v>
      </c>
      <c r="HM11" s="2">
        <f>('DEPRECATED - DT-Prelim Calcs'!$C$6*HK11-HL11)/('DEPRECATED - DT-Prelim Calcs'!$C$6*HK11)*'DEPRECATED - DT-Prelim Calcs'!$C$7*HK11</f>
        <v>37.573434351282899</v>
      </c>
      <c r="HN11" s="43">
        <f>HM11/'DEPRECATED - DT-Prelim Calcs'!$C$7*('DEPRECATED - DT-Prelim Calcs'!$C$8-'DEPRECATED - DT-Prelim Calcs'!$C$9)+'DEPRECATED - DT-Prelim Calcs'!$C$9</f>
        <v>2048.4109758534714</v>
      </c>
      <c r="HO11" s="43">
        <f t="shared" si="20"/>
        <v>36.66666666666665</v>
      </c>
      <c r="HP11" s="2">
        <f t="shared" si="66"/>
        <v>1.4462867232450001</v>
      </c>
      <c r="HQ11" s="43">
        <f>HP11*'DEPRECATED - DT-Prelim Calcs'!$C$21/HK$2/'DEPRECATED - DT-Prelim Calcs'!$C$19/'DEPRECATED - DT-Prelim Calcs'!$C$18*3.39*'DEPRECATED - DT-Prelim Calcs'!$C$20</f>
        <v>29.053734754561201</v>
      </c>
      <c r="HR11" s="36">
        <f t="shared" si="67"/>
        <v>0</v>
      </c>
      <c r="HS11" s="43">
        <f>HQ10*'DEPRECATED - DT-Prelim Calcs'!$C$11+HS10</f>
        <v>-159.62835588139558</v>
      </c>
      <c r="HT11" s="43">
        <f>HT10+0.5*HQ11*'DEPRECATED - DT-Prelim Calcs'!$C$11^2+HS11*'DEPRECATED - DT-Prelim Calcs'!$C$11</f>
        <v>-7720.50938403687</v>
      </c>
      <c r="HU11" s="43">
        <f>MIN('Drive Train'!$F$35-HO10*'DEPRECATED - DT-Prelim Calcs'!$C$21*'Drive Train'!$F$39,HU10+HO$2)</f>
        <v>10.346666666666668</v>
      </c>
      <c r="HV11" s="43">
        <f>'Drive Train'!$F$35-HO11*'DEPRECATED - DT-Prelim Calcs'!$C$21*'Drive Train'!$F$39</f>
        <v>10.346666666666668</v>
      </c>
      <c r="HW11" s="1">
        <f>IF(HT11&gt;='Drive Train'!$F$29,1,0)</f>
        <v>0</v>
      </c>
      <c r="HX11" s="43">
        <f t="shared" si="68"/>
        <v>40.740740740740726</v>
      </c>
      <c r="HY11" s="49">
        <f>HY10+'DEPRECATED - DT-Prelim Calcs'!$C$11</f>
        <v>28</v>
      </c>
      <c r="HZ11" s="2">
        <f>IJ11/'Drive Train'!$F$35</f>
        <v>0.8193548387096774</v>
      </c>
      <c r="IA11" s="36">
        <f>IH11*12*60/(PI() * 'Drive Train'!$F$15)/HZ$2*HZ11</f>
        <v>-66740.197989593929</v>
      </c>
      <c r="IB11" s="2">
        <f>('DEPRECATED - DT-Prelim Calcs'!$C$6*HZ11-IA11)/('DEPRECATED - DT-Prelim Calcs'!$C$6*HZ11)*'DEPRECATED - DT-Prelim Calcs'!$C$7*HZ11</f>
        <v>52.904142308155841</v>
      </c>
      <c r="IC11" s="43">
        <f>IB11/'DEPRECATED - DT-Prelim Calcs'!$C$7*('DEPRECATED - DT-Prelim Calcs'!$C$8-'DEPRECATED - DT-Prelim Calcs'!$C$9)+'DEPRECATED - DT-Prelim Calcs'!$C$9</f>
        <v>2883.5913346980419</v>
      </c>
      <c r="ID11" s="43">
        <f t="shared" si="21"/>
        <v>39.999999999999986</v>
      </c>
      <c r="IE11" s="2">
        <f t="shared" si="69"/>
        <v>1.4462867232450001</v>
      </c>
      <c r="IF11" s="43">
        <f>IE11*'DEPRECATED - DT-Prelim Calcs'!$C$21/HZ$2/'DEPRECATED - DT-Prelim Calcs'!$C$19/'DEPRECATED - DT-Prelim Calcs'!$C$18*3.39*'DEPRECATED - DT-Prelim Calcs'!$C$20</f>
        <v>29.053734754561201</v>
      </c>
      <c r="IG11" s="36">
        <f t="shared" si="70"/>
        <v>0</v>
      </c>
      <c r="IH11" s="43">
        <f>IF10*'DEPRECATED - DT-Prelim Calcs'!$C$11+IH10</f>
        <v>-236.94174638379758</v>
      </c>
      <c r="II11" s="43">
        <f>II10+0.5*IF11*'DEPRECATED - DT-Prelim Calcs'!$C$11^2+IH11*'DEPRECATED - DT-Prelim Calcs'!$C$11</f>
        <v>-9401.7374226681841</v>
      </c>
      <c r="IJ11" s="43">
        <f>MIN('Drive Train'!$F$35-ID10*'DEPRECATED - DT-Prelim Calcs'!$C$21*'Drive Train'!$F$39,IJ10+ID$2)</f>
        <v>10.16</v>
      </c>
      <c r="IK11" s="43">
        <f>'Drive Train'!$F$35-ID11*'DEPRECATED - DT-Prelim Calcs'!$C$21*'Drive Train'!$F$39</f>
        <v>10.16</v>
      </c>
      <c r="IL11" s="1">
        <f>IF(II11&gt;='Drive Train'!$F$29,1,0)</f>
        <v>0</v>
      </c>
      <c r="IM11" s="43">
        <f t="shared" si="71"/>
        <v>44.444444444444429</v>
      </c>
      <c r="IN11" s="49">
        <f>IN10+'DEPRECATED - DT-Prelim Calcs'!$C$11</f>
        <v>28</v>
      </c>
      <c r="IO11" s="2">
        <f>IY11/'Drive Train'!$F$35</f>
        <v>0.80430107526881722</v>
      </c>
      <c r="IP11" s="36">
        <f>IW11*12*60/(PI() * 'Drive Train'!$F$15)/IO$2*IO11</f>
        <v>-86059.893480974744</v>
      </c>
      <c r="IQ11" s="2">
        <f>('DEPRECATED - DT-Prelim Calcs'!$C$6*IO11-IP11)/('DEPRECATED - DT-Prelim Calcs'!$C$6*IO11)*'DEPRECATED - DT-Prelim Calcs'!$C$7*IO11</f>
        <v>67.035636059589365</v>
      </c>
      <c r="IR11" s="43">
        <f>IQ11/'DEPRECATED - DT-Prelim Calcs'!$C$7*('DEPRECATED - DT-Prelim Calcs'!$C$8-'DEPRECATED - DT-Prelim Calcs'!$C$9)+'DEPRECATED - DT-Prelim Calcs'!$C$9</f>
        <v>3653.4413674253906</v>
      </c>
      <c r="IS11" s="43">
        <f t="shared" si="22"/>
        <v>43.333333333333321</v>
      </c>
      <c r="IT11" s="2">
        <f t="shared" si="72"/>
        <v>1.4462867232450001</v>
      </c>
      <c r="IU11" s="43">
        <f>IT11*'DEPRECATED - DT-Prelim Calcs'!$C$21/IO$2/'DEPRECATED - DT-Prelim Calcs'!$C$19/'DEPRECATED - DT-Prelim Calcs'!$C$18*3.39*'DEPRECATED - DT-Prelim Calcs'!$C$20</f>
        <v>29.053734754561201</v>
      </c>
      <c r="IV11" s="36">
        <f t="shared" si="73"/>
        <v>0</v>
      </c>
      <c r="IW11" s="43">
        <f>IU10*'DEPRECATED - DT-Prelim Calcs'!$C$11+IW10</f>
        <v>-311.24922025345597</v>
      </c>
      <c r="IX11" s="43">
        <f>IX10+0.5*IU11*'DEPRECATED - DT-Prelim Calcs'!$C$11^2+IW11*'DEPRECATED - DT-Prelim Calcs'!$C$11</f>
        <v>-11016.835295379138</v>
      </c>
      <c r="IY11" s="43">
        <f>MIN('Drive Train'!$F$35-IS10*'DEPRECATED - DT-Prelim Calcs'!$C$21*'Drive Train'!$F$39,IY10+IS$2)</f>
        <v>9.9733333333333345</v>
      </c>
      <c r="IZ11" s="43">
        <f>'Drive Train'!$F$35-IS11*'DEPRECATED - DT-Prelim Calcs'!$C$21*'Drive Train'!$F$39</f>
        <v>9.9733333333333345</v>
      </c>
      <c r="JA11" s="1">
        <f>IF(IX11&gt;='Drive Train'!$F$29,1,0)</f>
        <v>0</v>
      </c>
      <c r="JB11" s="43">
        <f t="shared" si="74"/>
        <v>48.148148148148138</v>
      </c>
      <c r="JC11" s="49">
        <f>JC10+'DEPRECATED - DT-Prelim Calcs'!$C$11</f>
        <v>28</v>
      </c>
      <c r="JD11" s="2">
        <f>JN11/'Drive Train'!$F$35</f>
        <v>0.78924731182795704</v>
      </c>
      <c r="JE11" s="36">
        <f>JL11*12*60/(PI() * 'Drive Train'!$F$15)/JD$2*JD11</f>
        <v>-103794.9163209066</v>
      </c>
      <c r="JF11" s="2">
        <f>('DEPRECATED - DT-Prelim Calcs'!$C$6*JD11-JE11)/('DEPRECATED - DT-Prelim Calcs'!$C$6*JD11)*'DEPRECATED - DT-Prelim Calcs'!$C$7*JD11</f>
        <v>80.002221545302589</v>
      </c>
      <c r="JG11" s="43">
        <f>JF11/'DEPRECATED - DT-Prelim Calcs'!$C$7*('DEPRECATED - DT-Prelim Calcs'!$C$8-'DEPRECATED - DT-Prelim Calcs'!$C$9)+'DEPRECATED - DT-Prelim Calcs'!$C$9</f>
        <v>4359.8299797067821</v>
      </c>
      <c r="JH11" s="43">
        <f t="shared" si="23"/>
        <v>46.666666666666657</v>
      </c>
      <c r="JI11" s="2">
        <f t="shared" si="75"/>
        <v>1.4462867232450001</v>
      </c>
      <c r="JJ11" s="43">
        <f>JI11*'DEPRECATED - DT-Prelim Calcs'!$C$21/JD$2/'DEPRECATED - DT-Prelim Calcs'!$C$19/'DEPRECATED - DT-Prelim Calcs'!$C$18*3.39*'DEPRECATED - DT-Prelim Calcs'!$C$20</f>
        <v>29.053734754561201</v>
      </c>
      <c r="JK11" s="36">
        <f t="shared" si="76"/>
        <v>0</v>
      </c>
      <c r="JL11" s="43">
        <f>JJ10*'DEPRECATED - DT-Prelim Calcs'!$C$11+JL10</f>
        <v>-382.55077749037071</v>
      </c>
      <c r="JM11" s="43">
        <f>JM10+0.5*JJ11*'DEPRECATED - DT-Prelim Calcs'!$C$11^2+JL11*'DEPRECATED - DT-Prelim Calcs'!$C$11</f>
        <v>-12565.803002169734</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103.33333333333333</v>
      </c>
      <c r="JR11" s="49">
        <f>JR10+'DEPRECATED - DT-Prelim Calcs'!$C$11</f>
        <v>28</v>
      </c>
      <c r="JS11" s="2">
        <f>KC11/'Drive Train'!$F$35</f>
        <v>0.77419354838709686</v>
      </c>
      <c r="JT11" s="36">
        <f>KA11*12*60/(PI() * 'Drive Train'!$F$15)/JS$2*JS11</f>
        <v>-119991.93429092692</v>
      </c>
      <c r="JU11" s="2">
        <f>('DEPRECATED - DT-Prelim Calcs'!$C$6*JS11-JT11)/('DEPRECATED - DT-Prelim Calcs'!$C$6*JS11)*'DEPRECATED - DT-Prelim Calcs'!$C$7*JS11</f>
        <v>91.838204705015002</v>
      </c>
      <c r="JV11" s="43">
        <f>JU11/'DEPRECATED - DT-Prelim Calcs'!$C$7*('DEPRECATED - DT-Prelim Calcs'!$C$8-'DEPRECATED - DT-Prelim Calcs'!$C$9)+'DEPRECATED - DT-Prelim Calcs'!$C$9</f>
        <v>5004.6260772135038</v>
      </c>
      <c r="JW11" s="43">
        <f t="shared" si="24"/>
        <v>49.999999999999993</v>
      </c>
      <c r="JX11" s="2">
        <f t="shared" si="77"/>
        <v>1.4462867232450001</v>
      </c>
      <c r="JY11" s="43">
        <f>JX11*'DEPRECATED - DT-Prelim Calcs'!$C$21/JS$2/'DEPRECATED - DT-Prelim Calcs'!$C$19/'DEPRECATED - DT-Prelim Calcs'!$C$18*3.39*'DEPRECATED - DT-Prelim Calcs'!$C$20</f>
        <v>29.053734754561201</v>
      </c>
      <c r="JZ11" s="36">
        <f t="shared" si="78"/>
        <v>0</v>
      </c>
      <c r="KA11" s="43">
        <f>JY10*'DEPRECATED - DT-Prelim Calcs'!$C$11+KA10</f>
        <v>-450.84641809454325</v>
      </c>
      <c r="KB11" s="43">
        <f>KB10+0.5*JY11*'DEPRECATED - DT-Prelim Calcs'!$C$11^2+KA11*'DEPRECATED - DT-Prelim Calcs'!$C$11</f>
        <v>-14048.640543039997</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103.33333333333333</v>
      </c>
      <c r="KG11" s="49">
        <f>KG10+'DEPRECATED - DT-Prelim Calcs'!$C$11</f>
        <v>28</v>
      </c>
      <c r="KH11" s="2">
        <f>KR11/'Drive Train'!$F$35</f>
        <v>0.75913978494623657</v>
      </c>
      <c r="KI11" s="36">
        <f>KP11*12*60/(PI() * 'Drive Train'!$F$15)/KH$2*KH11</f>
        <v>-134697.61517257182</v>
      </c>
      <c r="KJ11" s="2">
        <f>('DEPRECATED - DT-Prelim Calcs'!$C$6*KH11-KI11)/('DEPRECATED - DT-Prelim Calcs'!$C$6*KH11)*'DEPRECATED - DT-Prelim Calcs'!$C$7*KH11</f>
        <v>102.57789147844518</v>
      </c>
      <c r="KK11" s="43">
        <f>KJ11/'DEPRECATED - DT-Prelim Calcs'!$C$7*('DEPRECATED - DT-Prelim Calcs'!$C$8-'DEPRECATED - DT-Prelim Calcs'!$C$9)+'DEPRECATED - DT-Prelim Calcs'!$C$9</f>
        <v>5589.6985656167899</v>
      </c>
      <c r="KL11" s="43">
        <f t="shared" si="25"/>
        <v>53.333333333333329</v>
      </c>
      <c r="KM11" s="2">
        <f t="shared" si="79"/>
        <v>1.4462867232450001</v>
      </c>
      <c r="KN11" s="43">
        <f>KM11*'DEPRECATED - DT-Prelim Calcs'!$C$21/KH$2/'DEPRECATED - DT-Prelim Calcs'!$C$19/'DEPRECATED - DT-Prelim Calcs'!$C$18*3.39*'DEPRECATED - DT-Prelim Calcs'!$C$20</f>
        <v>29.053734754561201</v>
      </c>
      <c r="KO11" s="36">
        <f t="shared" si="80"/>
        <v>0</v>
      </c>
      <c r="KP11" s="43">
        <f>KN10*'DEPRECATED - DT-Prelim Calcs'!$C$11+KP10</f>
        <v>-516.13614206597094</v>
      </c>
      <c r="KQ11" s="43">
        <f>KQ10+0.5*KN11*'DEPRECATED - DT-Prelim Calcs'!$C$11^2+KP11*'DEPRECATED - DT-Prelim Calcs'!$C$11</f>
        <v>-15465.347917989879</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103.33333333333333</v>
      </c>
      <c r="KV11" s="49">
        <f>KV10+'DEPRECATED - DT-Prelim Calcs'!$C$11</f>
        <v>28</v>
      </c>
      <c r="KW11" s="2">
        <f>LG11/'Drive Train'!$F$35</f>
        <v>0.74408602150537628</v>
      </c>
      <c r="KX11" s="36">
        <f>LE11*12*60/(PI() * 'Drive Train'!$F$15)/KW$2*KW11</f>
        <v>-147958.62674737879</v>
      </c>
      <c r="KY11" s="2">
        <f>('DEPRECATED - DT-Prelim Calcs'!$C$6*KW11-KX11)/('DEPRECATED - DT-Prelim Calcs'!$C$6*KW11)*'DEPRECATED - DT-Prelim Calcs'!$C$7*KW11</f>
        <v>112.25558780531266</v>
      </c>
      <c r="KZ11" s="43">
        <f>KY11/'DEPRECATED - DT-Prelim Calcs'!$C$7*('DEPRECATED - DT-Prelim Calcs'!$C$8-'DEPRECATED - DT-Prelim Calcs'!$C$9)+'DEPRECATED - DT-Prelim Calcs'!$C$9</f>
        <v>6116.9163505879278</v>
      </c>
      <c r="LA11" s="43">
        <f t="shared" si="26"/>
        <v>56.666666666666664</v>
      </c>
      <c r="LB11" s="2">
        <f t="shared" si="81"/>
        <v>1.4462867232450001</v>
      </c>
      <c r="LC11" s="43">
        <f>LB11*'DEPRECATED - DT-Prelim Calcs'!$C$21/KW$2/'DEPRECATED - DT-Prelim Calcs'!$C$19/'DEPRECATED - DT-Prelim Calcs'!$C$18*3.39*'DEPRECATED - DT-Prelim Calcs'!$C$20</f>
        <v>29.053734754561201</v>
      </c>
      <c r="LD11" s="36">
        <f t="shared" si="82"/>
        <v>0</v>
      </c>
      <c r="LE11" s="43">
        <f>LC10*'DEPRECATED - DT-Prelim Calcs'!$C$11+LE10</f>
        <v>-578.41994940465588</v>
      </c>
      <c r="LF11" s="43">
        <f>LF10+0.5*LC11*'DEPRECATED - DT-Prelim Calcs'!$C$11^2+LE11*'DEPRECATED - DT-Prelim Calcs'!$C$11</f>
        <v>-16815.925127019415</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103.33333333333333</v>
      </c>
      <c r="LK11" s="49">
        <f>LK10+'DEPRECATED - DT-Prelim Calcs'!$C$11</f>
        <v>28</v>
      </c>
      <c r="LL11" s="2">
        <f>LV11/'Drive Train'!$F$35</f>
        <v>0.72903225806451621</v>
      </c>
      <c r="LM11" s="36">
        <f>LT11*12*60/(PI() * 'Drive Train'!$F$15)/LL$2*LL11</f>
        <v>-159821.63679688459</v>
      </c>
      <c r="LN11" s="2">
        <f>('DEPRECATED - DT-Prelim Calcs'!$C$6*LL11-LM11)/('DEPRECATED - DT-Prelim Calcs'!$C$6*LL11)*'DEPRECATED - DT-Prelim Calcs'!$C$7*LL11</f>
        <v>120.90559962533651</v>
      </c>
      <c r="LO11" s="43">
        <f>LN11/'DEPRECATED - DT-Prelim Calcs'!$C$7*('DEPRECATED - DT-Prelim Calcs'!$C$8-'DEPRECATED - DT-Prelim Calcs'!$C$9)+'DEPRECATED - DT-Prelim Calcs'!$C$9</f>
        <v>6588.1483377981822</v>
      </c>
      <c r="LP11" s="43">
        <f t="shared" si="27"/>
        <v>60</v>
      </c>
      <c r="LQ11" s="2">
        <f t="shared" si="83"/>
        <v>1.4462867232450001</v>
      </c>
      <c r="LR11" s="43">
        <f>LQ11*'DEPRECATED - DT-Prelim Calcs'!$C$21/LL$2/'DEPRECATED - DT-Prelim Calcs'!$C$19/'DEPRECATED - DT-Prelim Calcs'!$C$18*3.39*'DEPRECATED - DT-Prelim Calcs'!$C$20</f>
        <v>29.053734754561201</v>
      </c>
      <c r="LS11" s="36">
        <f t="shared" si="84"/>
        <v>0</v>
      </c>
      <c r="LT11" s="43">
        <f>LR10*'DEPRECATED - DT-Prelim Calcs'!$C$11+LT10</f>
        <v>-637.6978401105971</v>
      </c>
      <c r="LU11" s="43">
        <f>LU10+0.5*LR11*'DEPRECATED - DT-Prelim Calcs'!$C$11^2+LT11*'DEPRECATED - DT-Prelim Calcs'!$C$11</f>
        <v>-18100.372170128594</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103.33333333333333</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-0.27672021620693066</v>
      </c>
      <c r="Y12" s="43">
        <f t="shared" si="1"/>
        <v>0</v>
      </c>
      <c r="Z12" s="43">
        <f t="shared" si="2"/>
        <v>0</v>
      </c>
      <c r="AA12" s="43">
        <f t="shared" si="3"/>
        <v>0</v>
      </c>
      <c r="AB12" s="43" t="e">
        <f t="shared" si="4"/>
        <v>#N/A</v>
      </c>
      <c r="AC12" s="36">
        <f t="shared" si="28"/>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889.49632897085212</v>
      </c>
      <c r="AK12" s="43">
        <f t="shared" si="8"/>
        <v>0</v>
      </c>
      <c r="AL12" s="49">
        <f>AL11+'DEPRECATED - DT-Prelim Calcs'!$C$11</f>
        <v>32</v>
      </c>
      <c r="AM12" s="2">
        <f>AW12/'Drive Train'!$F$35</f>
        <v>0.57999999999999996</v>
      </c>
      <c r="AN12" s="36">
        <f>AU12*12*60/(PI() * 'Drive Train'!$F$15)/AM$2*AM12</f>
        <v>3608.5724561617212</v>
      </c>
      <c r="AO12" s="2">
        <f>('DEPRECATED - DT-Prelim Calcs'!$C$6*AM12-AN12)/('DEPRECATED - DT-Prelim Calcs'!$C$6*AM12)*'DEPRECATED - DT-Prelim Calcs'!$C$7*AM12</f>
        <v>6.7503319843499346E-2</v>
      </c>
      <c r="AP12" s="43">
        <f>AO12/'DEPRECATED - DT-Prelim Calcs'!$C$7*('DEPRECATED - DT-Prelim Calcs'!$C$8-'DEPRECATED - DT-Prelim Calcs'!$C$9)+'DEPRECATED - DT-Prelim Calcs'!$C$9</f>
        <v>5.1774196631160088</v>
      </c>
      <c r="AQ12" s="43">
        <f t="shared" si="9"/>
        <v>5.1774196631160088</v>
      </c>
      <c r="AR12" s="2">
        <f t="shared" si="29"/>
        <v>-0.41850123451521876</v>
      </c>
      <c r="AS12" s="43">
        <f>AR12*'DEPRECATED - DT-Prelim Calcs'!$C$21/AM$2/'DEPRECATED - DT-Prelim Calcs'!$C$19/'DEPRECATED - DT-Prelim Calcs'!$C$18*3.39*'DEPRECATED - DT-Prelim Calcs'!$C$20</f>
        <v>-4.2035315911566489</v>
      </c>
      <c r="AT12" s="36">
        <f t="shared" si="30"/>
        <v>0</v>
      </c>
      <c r="AU12" s="43">
        <f>AS11*'DEPRECATED - DT-Prelim Calcs'!$C$11+AU11</f>
        <v>36.196247503908495</v>
      </c>
      <c r="AV12" s="43">
        <f>AV11+0.5*AS12*'DEPRECATED - DT-Prelim Calcs'!$C$11^2+AU12*'DEPRECATED - DT-Prelim Calcs'!$C$11</f>
        <v>429.90341840790461</v>
      </c>
      <c r="AW12" s="43">
        <f>MIN('Drive Train'!$F$35-AQ11*'DEPRECATED - DT-Prelim Calcs'!$C$21*'Drive Train'!$F$39,AW11+AQ$2)</f>
        <v>7.1920000000000002</v>
      </c>
      <c r="AX12" s="43">
        <f>'Drive Train'!$F$35-AQ12*'DEPRECATED - DT-Prelim Calcs'!$C$21*'Drive Train'!$F$39</f>
        <v>12.110064498865503</v>
      </c>
      <c r="AY12" s="1">
        <f>IF(AV12&gt;='Drive Train'!$F$29,1,0)</f>
        <v>1</v>
      </c>
      <c r="AZ12" s="43">
        <f t="shared" si="31"/>
        <v>5.7526885145733422</v>
      </c>
      <c r="BA12" s="49">
        <f>BA11+'DEPRECATED - DT-Prelim Calcs'!$C$11</f>
        <v>32</v>
      </c>
      <c r="BB12" s="2">
        <f>BL12/'Drive Train'!$F$35</f>
        <v>0.62825005595914252</v>
      </c>
      <c r="BC12" s="36">
        <f>BJ12*12*60/(PI() * 'Drive Train'!$F$15)/BB$2*BB12</f>
        <v>13199.988630300233</v>
      </c>
      <c r="BD12" s="2">
        <f>('DEPRECATED - DT-Prelim Calcs'!$C$6*BB12-BC12)/('DEPRECATED - DT-Prelim Calcs'!$C$6*BB12)*'DEPRECATED - DT-Prelim Calcs'!$C$7*BB12</f>
        <v>-6.7569471554369036</v>
      </c>
      <c r="BE12" s="43">
        <f>BD12/'DEPRECATED - DT-Prelim Calcs'!$C$7*('DEPRECATED - DT-Prelim Calcs'!$C$8-'DEPRECATED - DT-Prelim Calcs'!$C$9)+'DEPRECATED - DT-Prelim Calcs'!$C$9</f>
        <v>-366.60234503499544</v>
      </c>
      <c r="BF12" s="43">
        <f t="shared" si="10"/>
        <v>-366.60234503499544</v>
      </c>
      <c r="BG12" s="2">
        <f t="shared" si="32"/>
        <v>-8.3981940748360238</v>
      </c>
      <c r="BH12" s="43">
        <f>BG12*'DEPRECATED - DT-Prelim Calcs'!$C$21/BB$2/'DEPRECATED - DT-Prelim Calcs'!$C$19/'DEPRECATED - DT-Prelim Calcs'!$C$18*3.39*'DEPRECATED - DT-Prelim Calcs'!$C$20</f>
        <v>-121.84404873598808</v>
      </c>
      <c r="BI12" s="36">
        <f t="shared" si="33"/>
        <v>1</v>
      </c>
      <c r="BJ12" s="43">
        <f>BH11*'DEPRECATED - DT-Prelim Calcs'!$C$11+BJ11</f>
        <v>84.624534195959953</v>
      </c>
      <c r="BK12" s="43">
        <f>BK11+0.5*BH12*'DEPRECATED - DT-Prelim Calcs'!$C$11^2+BJ12*'DEPRECATED - DT-Prelim Calcs'!$C$11</f>
        <v>-4492.0562351820381</v>
      </c>
      <c r="BL12" s="43">
        <f>MIN('Drive Train'!$F$35-BF11*'DEPRECATED - DT-Prelim Calcs'!$C$21*'Drive Train'!$F$39,BL11+BF$2)</f>
        <v>7.790300693893367</v>
      </c>
      <c r="BM12" s="43">
        <f>'Drive Train'!$F$35-BF12*'DEPRECATED - DT-Prelim Calcs'!$C$21*'Drive Train'!$F$39</f>
        <v>32.929731321959743</v>
      </c>
      <c r="BN12" s="1">
        <f>IF(BK12&gt;='Drive Train'!$F$29,1,0)</f>
        <v>0</v>
      </c>
      <c r="BO12" s="43">
        <f t="shared" si="34"/>
        <v>-407.33593892777276</v>
      </c>
      <c r="BP12" s="49">
        <f>BP11+'DEPRECATED - DT-Prelim Calcs'!$C$11</f>
        <v>32</v>
      </c>
      <c r="BQ12" s="2">
        <f>CA12/'Drive Train'!$F$35</f>
        <v>0.57999999999999996</v>
      </c>
      <c r="BR12" s="36">
        <f>BY12*12*60/(PI() * 'Drive Train'!$F$15)/BQ$2*BQ12</f>
        <v>-101847.72468691235</v>
      </c>
      <c r="BS12" s="2">
        <f>('DEPRECATED - DT-Prelim Calcs'!$C$6*BQ12-BR12)/('DEPRECATED - DT-Prelim Calcs'!$C$6*BQ12)*'DEPRECATED - DT-Prelim Calcs'!$C$7*BQ12</f>
        <v>77.589452160128374</v>
      </c>
      <c r="BT12" s="43">
        <f>BS12/'DEPRECATED - DT-Prelim Calcs'!$C$7*('DEPRECATED - DT-Prelim Calcs'!$C$8-'DEPRECATED - DT-Prelim Calcs'!$C$9)+'DEPRECATED - DT-Prelim Calcs'!$C$9</f>
        <v>4228.388065439829</v>
      </c>
      <c r="BU12" s="43">
        <f t="shared" si="11"/>
        <v>93</v>
      </c>
      <c r="BV12" s="2">
        <f t="shared" si="35"/>
        <v>1.5313624128476471</v>
      </c>
      <c r="BW12" s="43">
        <f>BV12*'DEPRECATED - DT-Prelim Calcs'!$C$21/BQ$2/'DEPRECATED - DT-Prelim Calcs'!$C$19/'DEPRECATED - DT-Prelim Calcs'!$C$18*3.39*'DEPRECATED - DT-Prelim Calcs'!$C$20</f>
        <v>29.053734754561201</v>
      </c>
      <c r="BX12" s="36">
        <f t="shared" si="36"/>
        <v>0</v>
      </c>
      <c r="BY12" s="43">
        <f>BW11*'DEPRECATED - DT-Prelim Calcs'!$C$11+BY11</f>
        <v>-540.84527326105433</v>
      </c>
      <c r="BZ12" s="43">
        <f>BZ11+0.5*BW12*'DEPRECATED - DT-Prelim Calcs'!$C$11^2+BY12*'DEPRECATED - DT-Prelim Calcs'!$C$11</f>
        <v>-20337.583811772627</v>
      </c>
      <c r="CA12" s="43">
        <f>MIN('Drive Train'!$F$35-BU11*'DEPRECATED - DT-Prelim Calcs'!$C$21*'Drive Train'!$F$39,CA11+BU$2)</f>
        <v>7.1920000000000002</v>
      </c>
      <c r="CB12" s="43">
        <f>'Drive Train'!$F$35-BU12*'DEPRECATED - DT-Prelim Calcs'!$C$21*'Drive Train'!$F$39</f>
        <v>7.1920000000000002</v>
      </c>
      <c r="CC12" s="1">
        <f>IF(BZ12&gt;='Drive Train'!$F$29,1,0)</f>
        <v>0</v>
      </c>
      <c r="CD12" s="43">
        <f t="shared" si="37"/>
        <v>103.33333333333333</v>
      </c>
      <c r="CE12" s="49">
        <f>CE11+'DEPRECATED - DT-Prelim Calcs'!$C$11</f>
        <v>32</v>
      </c>
      <c r="CF12" s="2">
        <f>CP12/'Drive Train'!$F$35</f>
        <v>0.57999999999999996</v>
      </c>
      <c r="CG12" s="36">
        <f>CN12*12*60/(PI() * 'Drive Train'!$F$15)/CF$2*CF12</f>
        <v>-291252.09977949137</v>
      </c>
      <c r="CH12" s="2">
        <f>('DEPRECATED - DT-Prelim Calcs'!$C$6*CF12-CG12)/('DEPRECATED - DT-Prelim Calcs'!$C$6*CF12)*'DEPRECATED - DT-Prelim Calcs'!$C$7*CF12</f>
        <v>216.82244889746315</v>
      </c>
      <c r="CI12" s="43">
        <f>CH12/'DEPRECATED - DT-Prelim Calcs'!$C$7*('DEPRECATED - DT-Prelim Calcs'!$C$8-'DEPRECATED - DT-Prelim Calcs'!$C$9)+'DEPRECATED - DT-Prelim Calcs'!$C$9</f>
        <v>11813.4692309812</v>
      </c>
      <c r="CJ12" s="43">
        <f t="shared" si="12"/>
        <v>93</v>
      </c>
      <c r="CK12" s="2">
        <f t="shared" si="38"/>
        <v>1.2396743342100003</v>
      </c>
      <c r="CL12" s="43">
        <f>CK12*'DEPRECATED - DT-Prelim Calcs'!$C$21/CF$2/'DEPRECATED - DT-Prelim Calcs'!$C$19/'DEPRECATED - DT-Prelim Calcs'!$C$18*3.39*'DEPRECATED - DT-Prelim Calcs'!$C$20</f>
        <v>29.053734754561205</v>
      </c>
      <c r="CM12" s="36">
        <f t="shared" si="39"/>
        <v>0</v>
      </c>
      <c r="CN12" s="43">
        <f>CL11*'DEPRECATED - DT-Prelim Calcs'!$C$11+CN11</f>
        <v>-1252.0463286943784</v>
      </c>
      <c r="CO12" s="43">
        <f>CO11+0.5*CL12*'DEPRECATED - DT-Prelim Calcs'!$C$11^2+CN12*'DEPRECATED - DT-Prelim Calcs'!$C$11</f>
        <v>-38828.811253039064</v>
      </c>
      <c r="CP12" s="43">
        <f>MIN('Drive Train'!$F$35-CJ11*'DEPRECATED - DT-Prelim Calcs'!$C$21*'Drive Train'!$F$39,CP11+CJ$2)</f>
        <v>7.1920000000000002</v>
      </c>
      <c r="CQ12" s="43">
        <f>'Drive Train'!$F$35-CJ12*'DEPRECATED - DT-Prelim Calcs'!$C$21*'Drive Train'!$F$39</f>
        <v>7.1920000000000002</v>
      </c>
      <c r="CR12" s="1">
        <f>IF(CO12&gt;='Drive Train'!$F$29,1,0)</f>
        <v>0</v>
      </c>
      <c r="CS12" s="43">
        <f t="shared" si="40"/>
        <v>103.33333333333333</v>
      </c>
      <c r="CT12" s="49">
        <f>CT11+'DEPRECATED - DT-Prelim Calcs'!$C$11</f>
        <v>32</v>
      </c>
      <c r="CU12" s="2">
        <f>DE12/'Drive Train'!$F$35</f>
        <v>0.57999999999999996</v>
      </c>
      <c r="CV12" s="36">
        <f>DC12*12*60/(PI() * 'Drive Train'!$F$15)/CU$2*CU12</f>
        <v>-587976.88430302532</v>
      </c>
      <c r="CW12" s="2">
        <f>('DEPRECATED - DT-Prelim Calcs'!$C$6*CU12-CV12)/('DEPRECATED - DT-Prelim Calcs'!$C$6*CU12)*'DEPRECATED - DT-Prelim Calcs'!$C$7*CU12</f>
        <v>434.9477215331018</v>
      </c>
      <c r="CX12" s="43">
        <f>CW12/'DEPRECATED - DT-Prelim Calcs'!$C$7*('DEPRECATED - DT-Prelim Calcs'!$C$8-'DEPRECATED - DT-Prelim Calcs'!$C$9)+'DEPRECATED - DT-Prelim Calcs'!$C$9</f>
        <v>23696.413187997336</v>
      </c>
      <c r="CY12" s="43">
        <f t="shared" si="13"/>
        <v>93</v>
      </c>
      <c r="CZ12" s="2">
        <f t="shared" si="41"/>
        <v>1.0413264407364002</v>
      </c>
      <c r="DA12" s="43">
        <f>CZ12*'DEPRECATED - DT-Prelim Calcs'!$C$21/CU$2/'DEPRECATED - DT-Prelim Calcs'!$C$19/'DEPRECATED - DT-Prelim Calcs'!$C$18*3.39*'DEPRECATED - DT-Prelim Calcs'!$C$20</f>
        <v>29.053734754561201</v>
      </c>
      <c r="DB12" s="36">
        <f t="shared" si="42"/>
        <v>0</v>
      </c>
      <c r="DC12" s="43">
        <f>DA11*'DEPRECATED - DT-Prelim Calcs'!$C$11+DC11</f>
        <v>-2123.1998393183912</v>
      </c>
      <c r="DD12" s="43">
        <f>DD11+0.5*DA12*'DEPRECATED - DT-Prelim Calcs'!$C$11^2+DC12*'DEPRECATED - DT-Prelim Calcs'!$C$11</f>
        <v>-61478.80252926339</v>
      </c>
      <c r="DE12" s="43">
        <f>MIN('Drive Train'!$F$35-CY11*'DEPRECATED - DT-Prelim Calcs'!$C$21*'Drive Train'!$F$39,DE11+CY$2)</f>
        <v>7.1920000000000002</v>
      </c>
      <c r="DF12" s="43">
        <f>'Drive Train'!$F$35-CY12*'DEPRECATED - DT-Prelim Calcs'!$C$21*'Drive Train'!$F$39</f>
        <v>7.1920000000000002</v>
      </c>
      <c r="DG12" s="1">
        <f>IF(DD12&gt;='Drive Train'!$F$29,1,0)</f>
        <v>0</v>
      </c>
      <c r="DH12" s="43">
        <f t="shared" si="43"/>
        <v>103.33333333333333</v>
      </c>
      <c r="DI12" s="49">
        <f>DI11+'DEPRECATED - DT-Prelim Calcs'!$C$11</f>
        <v>32</v>
      </c>
      <c r="DJ12" s="2">
        <f>DT12/'Drive Train'!$F$35</f>
        <v>0.57999999999999996</v>
      </c>
      <c r="DK12" s="36">
        <f>DR12*12*60/(PI() * 'Drive Train'!$F$15)/DJ$2*DJ12</f>
        <v>-1013283.9516615352</v>
      </c>
      <c r="DL12" s="2">
        <f>('DEPRECATED - DT-Prelim Calcs'!$C$6*DJ12-DK12)/('DEPRECATED - DT-Prelim Calcs'!$C$6*DJ12)*'DEPRECATED - DT-Prelim Calcs'!$C$7*DJ12</f>
        <v>747.59507982642651</v>
      </c>
      <c r="DM12" s="43">
        <f>DL12/'DEPRECATED - DT-Prelim Calcs'!$C$7*('DEPRECATED - DT-Prelim Calcs'!$C$8-'DEPRECATED - DT-Prelim Calcs'!$C$9)+'DEPRECATED - DT-Prelim Calcs'!$C$9</f>
        <v>40728.694647260549</v>
      </c>
      <c r="DN12" s="43">
        <f t="shared" si="14"/>
        <v>93</v>
      </c>
      <c r="DO12" s="2">
        <f t="shared" si="44"/>
        <v>0.89769520753137932</v>
      </c>
      <c r="DP12" s="43">
        <f>DO12*'DEPRECATED - DT-Prelim Calcs'!$C$21/DJ$2/'DEPRECATED - DT-Prelim Calcs'!$C$19/'DEPRECATED - DT-Prelim Calcs'!$C$18*3.39*'DEPRECATED - DT-Prelim Calcs'!$C$20</f>
        <v>29.053734754561201</v>
      </c>
      <c r="DQ12" s="36">
        <f t="shared" si="45"/>
        <v>0</v>
      </c>
      <c r="DR12" s="43">
        <f>DP11*'DEPRECATED - DT-Prelim Calcs'!$C$11+DR11</f>
        <v>-3154.3058051330904</v>
      </c>
      <c r="DS12" s="43">
        <f>DS11+0.5*DP12*'DEPRECATED - DT-Prelim Calcs'!$C$11^2+DR12*'DEPRECATED - DT-Prelim Calcs'!$C$11</f>
        <v>-88287.557640445579</v>
      </c>
      <c r="DT12" s="43">
        <f>MIN('Drive Train'!$F$35-DN11*'DEPRECATED - DT-Prelim Calcs'!$C$21*'Drive Train'!$F$39,DT11+DN$2)</f>
        <v>7.1920000000000002</v>
      </c>
      <c r="DU12" s="43">
        <f>'Drive Train'!$F$35-DN12*'DEPRECATED - DT-Prelim Calcs'!$C$21*'Drive Train'!$F$39</f>
        <v>7.1920000000000002</v>
      </c>
      <c r="DV12" s="1">
        <f>IF(DS12&gt;='Drive Train'!$F$29,1,0)</f>
        <v>0</v>
      </c>
      <c r="DW12" s="43">
        <f t="shared" si="46"/>
        <v>103.33333333333333</v>
      </c>
      <c r="DX12" s="49">
        <f>DX11+'DEPRECATED - DT-Prelim Calcs'!$C$11</f>
        <v>32</v>
      </c>
      <c r="DY12" s="2">
        <f>EI12/'Drive Train'!$F$35</f>
        <v>0.57999999999999996</v>
      </c>
      <c r="DZ12" s="36">
        <f>EG12*12*60/(PI() * 'Drive Train'!$F$15)/DY$2*DY12</f>
        <v>-1588435.1752590444</v>
      </c>
      <c r="EA12" s="2">
        <f>('DEPRECATED - DT-Prelim Calcs'!$C$6*DY12-DZ12)/('DEPRECATED - DT-Prelim Calcs'!$C$6*DY12)*'DEPRECATED - DT-Prelim Calcs'!$C$7*DY12</f>
        <v>1170.3943335368213</v>
      </c>
      <c r="EB12" s="43">
        <f>EA12/'DEPRECATED - DT-Prelim Calcs'!$C$7*('DEPRECATED - DT-Prelim Calcs'!$C$8-'DEPRECATED - DT-Prelim Calcs'!$C$9)+'DEPRECATED - DT-Prelim Calcs'!$C$9</f>
        <v>63761.788319543244</v>
      </c>
      <c r="EC12" s="43">
        <f t="shared" si="15"/>
        <v>93</v>
      </c>
      <c r="ED12" s="2">
        <f t="shared" si="47"/>
        <v>0.78888366722454539</v>
      </c>
      <c r="EE12" s="43">
        <f>ED12*'DEPRECATED - DT-Prelim Calcs'!$C$21/DY$2/'DEPRECATED - DT-Prelim Calcs'!$C$19/'DEPRECATED - DT-Prelim Calcs'!$C$18*3.39*'DEPRECATED - DT-Prelim Calcs'!$C$20</f>
        <v>29.053734754561201</v>
      </c>
      <c r="EF12" s="36">
        <f t="shared" si="48"/>
        <v>0</v>
      </c>
      <c r="EG12" s="43">
        <f>EE11*'DEPRECATED - DT-Prelim Calcs'!$C$11+EG11</f>
        <v>-4345.3642261384803</v>
      </c>
      <c r="EH12" s="43">
        <f>EH11+0.5*EE12*'DEPRECATED - DT-Prelim Calcs'!$C$11^2+EG12*'DEPRECATED - DT-Prelim Calcs'!$C$11</f>
        <v>-119255.0765865857</v>
      </c>
      <c r="EI12" s="43">
        <f>MIN('Drive Train'!$F$35-EC11*'DEPRECATED - DT-Prelim Calcs'!$C$21*'Drive Train'!$F$39,EI11+EC$2)</f>
        <v>7.1920000000000002</v>
      </c>
      <c r="EJ12" s="43">
        <f>'Drive Train'!$F$35-EC12*'DEPRECATED - DT-Prelim Calcs'!$C$21*'Drive Train'!$F$39</f>
        <v>7.1920000000000002</v>
      </c>
      <c r="EK12" s="1">
        <f>IF(EH12&gt;='Drive Train'!$F$29,1,0)</f>
        <v>0</v>
      </c>
      <c r="EL12" s="43">
        <f t="shared" si="49"/>
        <v>103.33333333333333</v>
      </c>
      <c r="EM12" s="49">
        <f>EM11+'DEPRECATED - DT-Prelim Calcs'!$C$11</f>
        <v>32</v>
      </c>
      <c r="EN12" s="2">
        <f>EX12/'Drive Train'!$F$35</f>
        <v>0.57999999999999996</v>
      </c>
      <c r="EO12" s="36">
        <f>EV12*12*60/(PI() * 'Drive Train'!$F$15)/EN$2*EN12</f>
        <v>-2334692.4284995734</v>
      </c>
      <c r="EP12" s="2">
        <f>('DEPRECATED - DT-Prelim Calcs'!$C$6*EN12-EO12)/('DEPRECATED - DT-Prelim Calcs'!$C$6*EN12)*'DEPRECATED - DT-Prelim Calcs'!$C$7*EN12</f>
        <v>1718.9752924236677</v>
      </c>
      <c r="EQ12" s="43">
        <f>EP12/'DEPRECATED - DT-Prelim Calcs'!$C$7*('DEPRECATED - DT-Prelim Calcs'!$C$8-'DEPRECATED - DT-Prelim Calcs'!$C$9)+'DEPRECATED - DT-Prelim Calcs'!$C$9</f>
        <v>93647.168915617716</v>
      </c>
      <c r="ER12" s="43">
        <f t="shared" si="16"/>
        <v>93</v>
      </c>
      <c r="ES12" s="2">
        <f t="shared" si="50"/>
        <v>0.7035989464435134</v>
      </c>
      <c r="ET12" s="43">
        <f>ES12*'DEPRECATED - DT-Prelim Calcs'!$C$21/EN$2/'DEPRECATED - DT-Prelim Calcs'!$C$19/'DEPRECATED - DT-Prelim Calcs'!$C$18*3.39*'DEPRECATED - DT-Prelim Calcs'!$C$20</f>
        <v>29.053734754561201</v>
      </c>
      <c r="EU12" s="36">
        <f t="shared" si="51"/>
        <v>0</v>
      </c>
      <c r="EV12" s="43">
        <f>ET11*'DEPRECATED - DT-Prelim Calcs'!$C$11+EV11</f>
        <v>-5696.3751023345549</v>
      </c>
      <c r="EW12" s="43">
        <f>EW11+0.5*ET12*'DEPRECATED - DT-Prelim Calcs'!$C$11^2+EV12*'DEPRECATED - DT-Prelim Calcs'!$C$11</f>
        <v>-154381.35936768365</v>
      </c>
      <c r="EX12" s="43">
        <f>MIN('Drive Train'!$F$35-ER11*'DEPRECATED - DT-Prelim Calcs'!$C$21*'Drive Train'!$F$39,EX11+ER$2)</f>
        <v>7.1920000000000002</v>
      </c>
      <c r="EY12" s="43">
        <f>'Drive Train'!$F$35-ER12*'DEPRECATED - DT-Prelim Calcs'!$C$21*'Drive Train'!$F$39</f>
        <v>7.1920000000000002</v>
      </c>
      <c r="EZ12" s="1">
        <f>IF(EW12&gt;='Drive Train'!$F$29,1,0)</f>
        <v>0</v>
      </c>
      <c r="FA12" s="43">
        <f t="shared" si="52"/>
        <v>103.33333333333333</v>
      </c>
      <c r="FB12" s="49">
        <f>FB11+'DEPRECATED - DT-Prelim Calcs'!$C$11</f>
        <v>32</v>
      </c>
      <c r="FC12" s="2">
        <f>FM12/'Drive Train'!$F$35</f>
        <v>0.57999999999999996</v>
      </c>
      <c r="FD12" s="36">
        <f>FK12*12*60/(PI() * 'Drive Train'!$F$15)/FC$2*FC12</f>
        <v>-3273317.5847871448</v>
      </c>
      <c r="FE12" s="2">
        <f>('DEPRECATED - DT-Prelim Calcs'!$C$6*FC12-FD12)/('DEPRECATED - DT-Prelim Calcs'!$C$6*FC12)*'DEPRECATED - DT-Prelim Calcs'!$C$7*FC12</f>
        <v>2408.9677662463496</v>
      </c>
      <c r="FF12" s="43">
        <f>FE12/'DEPRECATED - DT-Prelim Calcs'!$C$7*('DEPRECATED - DT-Prelim Calcs'!$C$8-'DEPRECATED - DT-Prelim Calcs'!$C$9)+'DEPRECATED - DT-Prelim Calcs'!$C$9</f>
        <v>131236.31114625634</v>
      </c>
      <c r="FG12" s="43">
        <f t="shared" si="17"/>
        <v>93</v>
      </c>
      <c r="FH12" s="2">
        <f t="shared" si="53"/>
        <v>0.63495514679048781</v>
      </c>
      <c r="FI12" s="43">
        <f>FH12*'DEPRECATED - DT-Prelim Calcs'!$C$21/FC$2/'DEPRECATED - DT-Prelim Calcs'!$C$19/'DEPRECATED - DT-Prelim Calcs'!$C$18*3.39*'DEPRECATED - DT-Prelim Calcs'!$C$20</f>
        <v>29.053734754561205</v>
      </c>
      <c r="FJ12" s="36">
        <f t="shared" si="54"/>
        <v>0</v>
      </c>
      <c r="FK12" s="43">
        <f>FI11*'DEPRECATED - DT-Prelim Calcs'!$C$11+FK11</f>
        <v>-7207.3384337213201</v>
      </c>
      <c r="FL12" s="43">
        <f>FL11+0.5*FI12*'DEPRECATED - DT-Prelim Calcs'!$C$11^2+FK12*'DEPRECATED - DT-Prelim Calcs'!$C$11</f>
        <v>-193666.40598373956</v>
      </c>
      <c r="FM12" s="43">
        <f>MIN('Drive Train'!$F$35-FG11*'DEPRECATED - DT-Prelim Calcs'!$C$21*'Drive Train'!$F$39,FM11+FG$2)</f>
        <v>7.1920000000000002</v>
      </c>
      <c r="FN12" s="43">
        <f>'Drive Train'!$F$35-FG12*'DEPRECATED - DT-Prelim Calcs'!$C$21*'Drive Train'!$F$39</f>
        <v>7.1920000000000002</v>
      </c>
      <c r="FO12" s="1">
        <f>IF(FL12&gt;='Drive Train'!$F$29,1,0)</f>
        <v>0</v>
      </c>
      <c r="FP12" s="43">
        <f t="shared" si="55"/>
        <v>103.33333333333333</v>
      </c>
      <c r="FQ12" s="49">
        <f>FQ11+'DEPRECATED - DT-Prelim Calcs'!$C$11</f>
        <v>32</v>
      </c>
      <c r="FR12" s="2">
        <f>GB12/'Drive Train'!$F$35</f>
        <v>0.57999999999999996</v>
      </c>
      <c r="FS12" s="36">
        <f>FZ12*12*60/(PI() * 'Drive Train'!$F$15)/FR$2*FR12</f>
        <v>-4425572.5175257837</v>
      </c>
      <c r="FT12" s="2">
        <f>('DEPRECATED - DT-Prelim Calcs'!$C$6*FR12-FS12)/('DEPRECATED - DT-Prelim Calcs'!$C$6*FR12)*'DEPRECATED - DT-Prelim Calcs'!$C$7*FR12</f>
        <v>3256.0015647642522</v>
      </c>
      <c r="FU12" s="43">
        <f>FT12/'DEPRECATED - DT-Prelim Calcs'!$C$7*('DEPRECATED - DT-Prelim Calcs'!$C$8-'DEPRECATED - DT-Prelim Calcs'!$C$9)+'DEPRECATED - DT-Prelim Calcs'!$C$9</f>
        <v>177380.68972223165</v>
      </c>
      <c r="FV12" s="43">
        <f t="shared" si="18"/>
        <v>93</v>
      </c>
      <c r="FW12" s="2">
        <f t="shared" si="56"/>
        <v>0.57851468929799987</v>
      </c>
      <c r="FX12" s="43">
        <f>FW12*'DEPRECATED - DT-Prelim Calcs'!$C$21/FR$2/'DEPRECATED - DT-Prelim Calcs'!$C$19/'DEPRECATED - DT-Prelim Calcs'!$C$18*3.39*'DEPRECATED - DT-Prelim Calcs'!$C$20</f>
        <v>29.053734754561201</v>
      </c>
      <c r="FY12" s="36">
        <f t="shared" si="57"/>
        <v>0</v>
      </c>
      <c r="FZ12" s="43">
        <f>FX11*'DEPRECATED - DT-Prelim Calcs'!$C$11+FZ11</f>
        <v>-8878.254220298777</v>
      </c>
      <c r="GA12" s="43">
        <f>GA11+0.5*FX12*'DEPRECATED - DT-Prelim Calcs'!$C$11^2+FZ12*'DEPRECATED - DT-Prelim Calcs'!$C$11</f>
        <v>-237110.21643475335</v>
      </c>
      <c r="GB12" s="43">
        <f>MIN('Drive Train'!$F$35-FV11*'DEPRECATED - DT-Prelim Calcs'!$C$21*'Drive Train'!$F$39,GB11+FV$2)</f>
        <v>7.1920000000000002</v>
      </c>
      <c r="GC12" s="43">
        <f>'Drive Train'!$F$35-FV12*'DEPRECATED - DT-Prelim Calcs'!$C$21*'Drive Train'!$F$39</f>
        <v>7.1920000000000002</v>
      </c>
      <c r="GD12" s="1">
        <f>IF(GA12&gt;='Drive Train'!$F$29,1,0)</f>
        <v>0</v>
      </c>
      <c r="GE12" s="43">
        <f t="shared" si="58"/>
        <v>103.33333333333333</v>
      </c>
      <c r="GF12" s="49">
        <f>GF11+'DEPRECATED - DT-Prelim Calcs'!$C$11</f>
        <v>32</v>
      </c>
      <c r="GG12" s="2">
        <f>GQ12/'Drive Train'!$F$35</f>
        <v>0.86451612903225805</v>
      </c>
      <c r="GH12" s="36">
        <f>GO12*12*60/(PI() * 'Drive Train'!$F$15)/GG$2*GG12</f>
        <v>11111.448653650674</v>
      </c>
      <c r="GI12" s="2">
        <f>('DEPRECATED - DT-Prelim Calcs'!$C$6*GG12-GH12)/('DEPRECATED - DT-Prelim Calcs'!$C$6*GG12)*'DEPRECATED - DT-Prelim Calcs'!$C$7*GG12</f>
        <v>-4.1135532397323855</v>
      </c>
      <c r="GJ12" s="43">
        <f>GI12/'DEPRECATED - DT-Prelim Calcs'!$C$7*('DEPRECATED - DT-Prelim Calcs'!$C$8-'DEPRECATED - DT-Prelim Calcs'!$C$9)+'DEPRECATED - DT-Prelim Calcs'!$C$9</f>
        <v>-222.5965570898986</v>
      </c>
      <c r="GK12" s="43">
        <f t="shared" si="59"/>
        <v>-222.5965570898986</v>
      </c>
      <c r="GL12" s="2">
        <f t="shared" si="60"/>
        <v>-5.1175457806709295</v>
      </c>
      <c r="GM12" s="43">
        <f>GL12*'DEPRECATED - DT-Prelim Calcs'!$C$21/GG$2/'DEPRECATED - DT-Prelim Calcs'!$C$19/'DEPRECATED - DT-Prelim Calcs'!$C$18*3.39*'DEPRECATED - DT-Prelim Calcs'!$C$20</f>
        <v>-102.80383226663285</v>
      </c>
      <c r="GN12" s="36">
        <f t="shared" si="61"/>
        <v>1</v>
      </c>
      <c r="GO12" s="43">
        <f>GM11*'DEPRECATED - DT-Prelim Calcs'!$C$11+GO11</f>
        <v>37.387265384622857</v>
      </c>
      <c r="GP12" s="43">
        <f>GP11+0.5*GM12*'DEPRECATED - DT-Prelim Calcs'!$C$11^2+GO12*'DEPRECATED - DT-Prelim Calcs'!$C$11</f>
        <v>-4998.2321029182731</v>
      </c>
      <c r="GQ12" s="43">
        <f>MIN('Drive Train'!$F$35-GK11*'DEPRECATED - DT-Prelim Calcs'!$C$21*'Drive Train'!$F$39,GQ11+GK$2)</f>
        <v>10.72</v>
      </c>
      <c r="GR12" s="43">
        <f>'Drive Train'!$F$35-GK12*'DEPRECATED - DT-Prelim Calcs'!$C$21*'Drive Train'!$F$39</f>
        <v>24.865407197034322</v>
      </c>
      <c r="GS12" s="1">
        <f>IF(GP12&gt;='Drive Train'!$F$29,1,0)</f>
        <v>0</v>
      </c>
      <c r="GT12" s="43">
        <f t="shared" si="62"/>
        <v>-247.32950787766509</v>
      </c>
      <c r="GU12" s="49">
        <f>GU11+'DEPRECATED - DT-Prelim Calcs'!$C$11</f>
        <v>32</v>
      </c>
      <c r="GV12" s="2">
        <f>HF12/'Drive Train'!$F$35</f>
        <v>0.84946236559139798</v>
      </c>
      <c r="GW12" s="36">
        <f>HD12*12*60/(PI() * 'Drive Train'!$F$15)/GV$2*GV12</f>
        <v>10777.392799283807</v>
      </c>
      <c r="GX12" s="2">
        <f>('DEPRECATED - DT-Prelim Calcs'!$C$6*GV12-GW12)/('DEPRECATED - DT-Prelim Calcs'!$C$6*GV12)*'DEPRECATED - DT-Prelim Calcs'!$C$7*GV12</f>
        <v>-3.938587685414126</v>
      </c>
      <c r="GY12" s="43">
        <f>GX12/'DEPRECATED - DT-Prelim Calcs'!$C$7*('DEPRECATED - DT-Prelim Calcs'!$C$8-'DEPRECATED - DT-Prelim Calcs'!$C$9)+'DEPRECATED - DT-Prelim Calcs'!$C$9</f>
        <v>-213.06485151882922</v>
      </c>
      <c r="GZ12" s="43">
        <f t="shared" si="19"/>
        <v>-213.06485151882922</v>
      </c>
      <c r="HA12" s="2">
        <f t="shared" si="63"/>
        <v>-4.929653444532704</v>
      </c>
      <c r="HB12" s="43">
        <f>HA12*'DEPRECATED - DT-Prelim Calcs'!$C$21/GV$2/'DEPRECATED - DT-Prelim Calcs'!$C$19/'DEPRECATED - DT-Prelim Calcs'!$C$18*3.39*'DEPRECATED - DT-Prelim Calcs'!$C$20</f>
        <v>-99.02935656355325</v>
      </c>
      <c r="HC12" s="36">
        <f t="shared" si="64"/>
        <v>1</v>
      </c>
      <c r="HD12" s="43">
        <f>HB11*'DEPRECATED - DT-Prelim Calcs'!$C$11+HD11</f>
        <v>36.90589027199465</v>
      </c>
      <c r="HE12" s="43">
        <f>HE11+0.5*HB12*'DEPRECATED - DT-Prelim Calcs'!$C$11^2+HD12*'DEPRECATED - DT-Prelim Calcs'!$C$11</f>
        <v>-6617.7624709056472</v>
      </c>
      <c r="HF12" s="43">
        <f>MIN('Drive Train'!$F$35-GZ11*'DEPRECATED - DT-Prelim Calcs'!$C$21*'Drive Train'!$F$39,HF11+GZ$2)</f>
        <v>10.533333333333335</v>
      </c>
      <c r="HG12" s="43">
        <f>'Drive Train'!$F$35-GZ12*'DEPRECATED - DT-Prelim Calcs'!$C$21*'Drive Train'!$F$39</f>
        <v>24.331631685054436</v>
      </c>
      <c r="HH12" s="1">
        <f>IF(HE12&gt;='Drive Train'!$F$29,1,0)</f>
        <v>0</v>
      </c>
      <c r="HI12" s="43">
        <f t="shared" si="65"/>
        <v>-236.73872390981023</v>
      </c>
      <c r="HJ12" s="49">
        <f>HJ11+'DEPRECATED - DT-Prelim Calcs'!$C$11</f>
        <v>32</v>
      </c>
      <c r="HK12" s="2">
        <f>HU12/'Drive Train'!$F$35</f>
        <v>0.83440860215053769</v>
      </c>
      <c r="HL12" s="36">
        <f>HS12*12*60/(PI() * 'Drive Train'!$F$15)/HK$2*HK12</f>
        <v>-12453.075580312765</v>
      </c>
      <c r="HM12" s="2">
        <f>('DEPRECATED - DT-Prelim Calcs'!$C$6*HK12-HL12)/('DEPRECATED - DT-Prelim Calcs'!$C$6*HK12)*'DEPRECATED - DT-Prelim Calcs'!$C$7*HK12</f>
        <v>13.067753220522835</v>
      </c>
      <c r="HN12" s="43">
        <f>HM12/'DEPRECATED - DT-Prelim Calcs'!$C$7*('DEPRECATED - DT-Prelim Calcs'!$C$8-'DEPRECATED - DT-Prelim Calcs'!$C$9)+'DEPRECATED - DT-Prelim Calcs'!$C$9</f>
        <v>713.399988879229</v>
      </c>
      <c r="HO12" s="43">
        <f t="shared" si="20"/>
        <v>36.66666666666665</v>
      </c>
      <c r="HP12" s="2">
        <f t="shared" si="66"/>
        <v>1.4462867232450001</v>
      </c>
      <c r="HQ12" s="43">
        <f>HP12*'DEPRECATED - DT-Prelim Calcs'!$C$21/HK$2/'DEPRECATED - DT-Prelim Calcs'!$C$19/'DEPRECATED - DT-Prelim Calcs'!$C$18*3.39*'DEPRECATED - DT-Prelim Calcs'!$C$20</f>
        <v>29.053734754561201</v>
      </c>
      <c r="HR12" s="36">
        <f t="shared" si="67"/>
        <v>0</v>
      </c>
      <c r="HS12" s="43">
        <f>HQ11*'DEPRECATED - DT-Prelim Calcs'!$C$11+HS11</f>
        <v>-43.413416863150772</v>
      </c>
      <c r="HT12" s="43">
        <f>HT11+0.5*HQ12*'DEPRECATED - DT-Prelim Calcs'!$C$11^2+HS12*'DEPRECATED - DT-Prelim Calcs'!$C$11</f>
        <v>-7661.7331734529835</v>
      </c>
      <c r="HU12" s="43">
        <f>MIN('Drive Train'!$F$35-HO11*'DEPRECATED - DT-Prelim Calcs'!$C$21*'Drive Train'!$F$39,HU11+HO$2)</f>
        <v>10.346666666666668</v>
      </c>
      <c r="HV12" s="43">
        <f>'Drive Train'!$F$35-HO12*'DEPRECATED - DT-Prelim Calcs'!$C$21*'Drive Train'!$F$39</f>
        <v>10.346666666666668</v>
      </c>
      <c r="HW12" s="1">
        <f>IF(HT12&gt;='Drive Train'!$F$29,1,0)</f>
        <v>0</v>
      </c>
      <c r="HX12" s="43">
        <f t="shared" si="68"/>
        <v>40.740740740740726</v>
      </c>
      <c r="HY12" s="49">
        <f>HY11+'DEPRECATED - DT-Prelim Calcs'!$C$11</f>
        <v>32</v>
      </c>
      <c r="HZ12" s="2">
        <f>IJ12/'Drive Train'!$F$35</f>
        <v>0.8193548387096774</v>
      </c>
      <c r="IA12" s="36">
        <f>IH12*12*60/(PI() * 'Drive Train'!$F$15)/HZ$2*HZ12</f>
        <v>-34005.535745386624</v>
      </c>
      <c r="IB12" s="2">
        <f>('DEPRECATED - DT-Prelim Calcs'!$C$6*HZ12-IA12)/('DEPRECATED - DT-Prelim Calcs'!$C$6*HZ12)*'DEPRECATED - DT-Prelim Calcs'!$C$7*HZ12</f>
        <v>28.840573981301254</v>
      </c>
      <c r="IC12" s="43">
        <f>IB12/'DEPRECATED - DT-Prelim Calcs'!$C$7*('DEPRECATED - DT-Prelim Calcs'!$C$8-'DEPRECATED - DT-Prelim Calcs'!$C$9)+'DEPRECATED - DT-Prelim Calcs'!$C$9</f>
        <v>1572.6655974887994</v>
      </c>
      <c r="ID12" s="43">
        <f t="shared" si="21"/>
        <v>39.999999999999986</v>
      </c>
      <c r="IE12" s="2">
        <f t="shared" si="69"/>
        <v>1.4462867232450001</v>
      </c>
      <c r="IF12" s="43">
        <f>IE12*'DEPRECATED - DT-Prelim Calcs'!$C$21/HZ$2/'DEPRECATED - DT-Prelim Calcs'!$C$19/'DEPRECATED - DT-Prelim Calcs'!$C$18*3.39*'DEPRECATED - DT-Prelim Calcs'!$C$20</f>
        <v>29.053734754561201</v>
      </c>
      <c r="IG12" s="36">
        <f t="shared" si="70"/>
        <v>0</v>
      </c>
      <c r="IH12" s="43">
        <f>IF11*'DEPRECATED - DT-Prelim Calcs'!$C$11+IH11</f>
        <v>-120.72680736555277</v>
      </c>
      <c r="II12" s="43">
        <f>II11+0.5*IF12*'DEPRECATED - DT-Prelim Calcs'!$C$11^2+IH12*'DEPRECATED - DT-Prelim Calcs'!$C$11</f>
        <v>-9652.2147740939054</v>
      </c>
      <c r="IJ12" s="43">
        <f>MIN('Drive Train'!$F$35-ID11*'DEPRECATED - DT-Prelim Calcs'!$C$21*'Drive Train'!$F$39,IJ11+ID$2)</f>
        <v>10.16</v>
      </c>
      <c r="IK12" s="43">
        <f>'Drive Train'!$F$35-ID12*'DEPRECATED - DT-Prelim Calcs'!$C$21*'Drive Train'!$F$39</f>
        <v>10.16</v>
      </c>
      <c r="IL12" s="1">
        <f>IF(II12&gt;='Drive Train'!$F$29,1,0)</f>
        <v>0</v>
      </c>
      <c r="IM12" s="43">
        <f t="shared" si="71"/>
        <v>44.444444444444429</v>
      </c>
      <c r="IN12" s="49">
        <f>IN11+'DEPRECATED - DT-Prelim Calcs'!$C$11</f>
        <v>32</v>
      </c>
      <c r="IO12" s="2">
        <f>IY12/'Drive Train'!$F$35</f>
        <v>0.80430107526881722</v>
      </c>
      <c r="IP12" s="36">
        <f>IW12*12*60/(PI() * 'Drive Train'!$F$15)/IO$2*IO12</f>
        <v>-53926.655477474626</v>
      </c>
      <c r="IQ12" s="2">
        <f>('DEPRECATED - DT-Prelim Calcs'!$C$6*IO12-IP12)/('DEPRECATED - DT-Prelim Calcs'!$C$6*IO12)*'DEPRECATED - DT-Prelim Calcs'!$C$7*IO12</f>
        <v>43.414180536640224</v>
      </c>
      <c r="IR12" s="43">
        <f>IQ12/'DEPRECATED - DT-Prelim Calcs'!$C$7*('DEPRECATED - DT-Prelim Calcs'!$C$8-'DEPRECATED - DT-Prelim Calcs'!$C$9)+'DEPRECATED - DT-Prelim Calcs'!$C$9</f>
        <v>2366.6008799811461</v>
      </c>
      <c r="IS12" s="43">
        <f t="shared" si="22"/>
        <v>43.333333333333321</v>
      </c>
      <c r="IT12" s="2">
        <f t="shared" si="72"/>
        <v>1.4462867232450001</v>
      </c>
      <c r="IU12" s="43">
        <f>IT12*'DEPRECATED - DT-Prelim Calcs'!$C$21/IO$2/'DEPRECATED - DT-Prelim Calcs'!$C$19/'DEPRECATED - DT-Prelim Calcs'!$C$18*3.39*'DEPRECATED - DT-Prelim Calcs'!$C$20</f>
        <v>29.053734754561201</v>
      </c>
      <c r="IV12" s="36">
        <f t="shared" si="73"/>
        <v>0</v>
      </c>
      <c r="IW12" s="43">
        <f>IU11*'DEPRECATED - DT-Prelim Calcs'!$C$11+IW11</f>
        <v>-195.03428123521115</v>
      </c>
      <c r="IX12" s="43">
        <f>IX11+0.5*IU12*'DEPRECATED - DT-Prelim Calcs'!$C$11^2+IW12*'DEPRECATED - DT-Prelim Calcs'!$C$11</f>
        <v>-11564.542542283492</v>
      </c>
      <c r="IY12" s="43">
        <f>MIN('Drive Train'!$F$35-IS11*'DEPRECATED - DT-Prelim Calcs'!$C$21*'Drive Train'!$F$39,IY11+IS$2)</f>
        <v>9.9733333333333345</v>
      </c>
      <c r="IZ12" s="43">
        <f>'Drive Train'!$F$35-IS12*'DEPRECATED - DT-Prelim Calcs'!$C$21*'Drive Train'!$F$39</f>
        <v>9.9733333333333345</v>
      </c>
      <c r="JA12" s="1">
        <f>IF(IX12&gt;='Drive Train'!$F$29,1,0)</f>
        <v>0</v>
      </c>
      <c r="JB12" s="43">
        <f t="shared" si="74"/>
        <v>48.148148148148138</v>
      </c>
      <c r="JC12" s="49">
        <f>JC11+'DEPRECATED - DT-Prelim Calcs'!$C$11</f>
        <v>32</v>
      </c>
      <c r="JD12" s="2">
        <f>JN12/'Drive Train'!$F$35</f>
        <v>0.78924731182795704</v>
      </c>
      <c r="JE12" s="36">
        <f>JL12*12*60/(PI() * 'Drive Train'!$F$15)/JD$2*JD12</f>
        <v>-72263.102558113751</v>
      </c>
      <c r="JF12" s="2">
        <f>('DEPRECATED - DT-Prelim Calcs'!$C$6*JD12-JE12)/('DEPRECATED - DT-Prelim Calcs'!$C$6*JD12)*'DEPRECATED - DT-Prelim Calcs'!$C$7*JD12</f>
        <v>56.822878826258936</v>
      </c>
      <c r="JG12" s="43">
        <f>JF12/'DEPRECATED - DT-Prelim Calcs'!$C$7*('DEPRECATED - DT-Prelim Calcs'!$C$8-'DEPRECATED - DT-Prelim Calcs'!$C$9)+'DEPRECATED - DT-Prelim Calcs'!$C$9</f>
        <v>3097.0747420275388</v>
      </c>
      <c r="JH12" s="43">
        <f t="shared" si="23"/>
        <v>46.666666666666657</v>
      </c>
      <c r="JI12" s="2">
        <f t="shared" si="75"/>
        <v>1.4462867232450001</v>
      </c>
      <c r="JJ12" s="43">
        <f>JI12*'DEPRECATED - DT-Prelim Calcs'!$C$21/JD$2/'DEPRECATED - DT-Prelim Calcs'!$C$19/'DEPRECATED - DT-Prelim Calcs'!$C$18*3.39*'DEPRECATED - DT-Prelim Calcs'!$C$20</f>
        <v>29.053734754561201</v>
      </c>
      <c r="JK12" s="36">
        <f t="shared" si="76"/>
        <v>0</v>
      </c>
      <c r="JL12" s="43">
        <f>JJ11*'DEPRECATED - DT-Prelim Calcs'!$C$11+JL11</f>
        <v>-266.33583847212589</v>
      </c>
      <c r="JM12" s="43">
        <f>JM11+0.5*JJ12*'DEPRECATED - DT-Prelim Calcs'!$C$11^2+JL12*'DEPRECATED - DT-Prelim Calcs'!$C$11</f>
        <v>-13398.716478021748</v>
      </c>
      <c r="JN12" s="43">
        <f>MIN('Drive Train'!$F$35-JH11*'DEPRECATED - DT-Prelim Calcs'!$C$21*'Drive Train'!$F$39,JN11+JH$2)</f>
        <v>9.7866666666666671</v>
      </c>
      <c r="JO12" s="43">
        <f>'Drive Train'!$F$35-JH12*'DEPRECATED - DT-Prelim Calcs'!$C$21*'Drive Train'!$F$39</f>
        <v>9.7866666666666671</v>
      </c>
      <c r="JP12" s="1">
        <f>IF(JM12&gt;='Drive Train'!$F$29,1,0)</f>
        <v>0</v>
      </c>
      <c r="JQ12" s="43">
        <f>MIN(JG12,'DEPRECATED - DT-Prelim Calcs'!$C$10)*'DEPRECATED - DT-Prelim Calcs'!$C$11*1000/60/60</f>
        <v>103.33333333333333</v>
      </c>
      <c r="JR12" s="49">
        <f>JR11+'DEPRECATED - DT-Prelim Calcs'!$C$11</f>
        <v>32</v>
      </c>
      <c r="JS12" s="2">
        <f>KC12/'Drive Train'!$F$35</f>
        <v>0.77419354838709686</v>
      </c>
      <c r="JT12" s="36">
        <f>KA12*12*60/(PI() * 'Drive Train'!$F$15)/JS$2*JS12</f>
        <v>-89061.544768841268</v>
      </c>
      <c r="JU12" s="2">
        <f>('DEPRECATED - DT-Prelim Calcs'!$C$6*JS12-JT12)/('DEPRECATED - DT-Prelim Calcs'!$C$6*JS12)*'DEPRECATED - DT-Prelim Calcs'!$C$7*JS12</f>
        <v>69.100974789876801</v>
      </c>
      <c r="JV12" s="43">
        <f>JU12/'DEPRECATED - DT-Prelim Calcs'!$C$7*('DEPRECATED - DT-Prelim Calcs'!$C$8-'DEPRECATED - DT-Prelim Calcs'!$C$9)+'DEPRECATED - DT-Prelim Calcs'!$C$9</f>
        <v>3765.9560892992581</v>
      </c>
      <c r="JW12" s="43">
        <f t="shared" si="24"/>
        <v>49.999999999999993</v>
      </c>
      <c r="JX12" s="2">
        <f t="shared" si="77"/>
        <v>1.4462867232450001</v>
      </c>
      <c r="JY12" s="43">
        <f>JX12*'DEPRECATED - DT-Prelim Calcs'!$C$21/JS$2/'DEPRECATED - DT-Prelim Calcs'!$C$19/'DEPRECATED - DT-Prelim Calcs'!$C$18*3.39*'DEPRECATED - DT-Prelim Calcs'!$C$20</f>
        <v>29.053734754561201</v>
      </c>
      <c r="JZ12" s="36">
        <f t="shared" si="78"/>
        <v>0</v>
      </c>
      <c r="KA12" s="43">
        <f>JY11*'DEPRECATED - DT-Prelim Calcs'!$C$11+KA11</f>
        <v>-334.63147907629843</v>
      </c>
      <c r="KB12" s="43">
        <f>KB11+0.5*JY12*'DEPRECATED - DT-Prelim Calcs'!$C$11^2+KA12*'DEPRECATED - DT-Prelim Calcs'!$C$11</f>
        <v>-15154.736581308702</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103.33333333333333</v>
      </c>
      <c r="KG12" s="49">
        <f>KG11+'DEPRECATED - DT-Prelim Calcs'!$C$11</f>
        <v>32</v>
      </c>
      <c r="KH12" s="2">
        <f>KR12/'Drive Train'!$F$35</f>
        <v>0.75913978494623657</v>
      </c>
      <c r="KI12" s="36">
        <f>KP12*12*60/(PI() * 'Drive Train'!$F$15)/KH$2*KH12</f>
        <v>-104368.64989119339</v>
      </c>
      <c r="KJ12" s="2">
        <f>('DEPRECATED - DT-Prelim Calcs'!$C$6*KH12-KI12)/('DEPRECATED - DT-Prelim Calcs'!$C$6*KH12)*'DEPRECATED - DT-Prelim Calcs'!$C$7*KH12</f>
        <v>80.28277436721244</v>
      </c>
      <c r="KK12" s="43">
        <f>KJ12/'DEPRECATED - DT-Prelim Calcs'!$C$7*('DEPRECATED - DT-Prelim Calcs'!$C$8-'DEPRECATED - DT-Prelim Calcs'!$C$9)+'DEPRECATED - DT-Prelim Calcs'!$C$9</f>
        <v>4375.1138274675432</v>
      </c>
      <c r="KL12" s="43">
        <f t="shared" si="25"/>
        <v>53.333333333333329</v>
      </c>
      <c r="KM12" s="2">
        <f t="shared" si="79"/>
        <v>1.4462867232450001</v>
      </c>
      <c r="KN12" s="43">
        <f>KM12*'DEPRECATED - DT-Prelim Calcs'!$C$21/KH$2/'DEPRECATED - DT-Prelim Calcs'!$C$19/'DEPRECATED - DT-Prelim Calcs'!$C$18*3.39*'DEPRECATED - DT-Prelim Calcs'!$C$20</f>
        <v>29.053734754561201</v>
      </c>
      <c r="KO12" s="36">
        <f t="shared" si="80"/>
        <v>0</v>
      </c>
      <c r="KP12" s="43">
        <f>KN11*'DEPRECATED - DT-Prelim Calcs'!$C$11+KP11</f>
        <v>-399.92120304772612</v>
      </c>
      <c r="KQ12" s="43">
        <f>KQ11+0.5*KN12*'DEPRECATED - DT-Prelim Calcs'!$C$11^2+KP12*'DEPRECATED - DT-Prelim Calcs'!$C$11</f>
        <v>-16832.602852144293</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103.33333333333333</v>
      </c>
      <c r="KV12" s="49">
        <f>KV11+'DEPRECATED - DT-Prelim Calcs'!$C$11</f>
        <v>32</v>
      </c>
      <c r="KW12" s="2">
        <f>LG12/'Drive Train'!$F$35</f>
        <v>0.74408602150537628</v>
      </c>
      <c r="KX12" s="36">
        <f>LE12*12*60/(PI() * 'Drive Train'!$F$15)/KW$2*KW12</f>
        <v>-118231.0857067076</v>
      </c>
      <c r="KY12" s="2">
        <f>('DEPRECATED - DT-Prelim Calcs'!$C$6*KW12-KX12)/('DEPRECATED - DT-Prelim Calcs'!$C$6*KW12)*'DEPRECATED - DT-Prelim Calcs'!$C$7*KW12</f>
        <v>90.402583497985404</v>
      </c>
      <c r="KZ12" s="43">
        <f>KY12/'DEPRECATED - DT-Prelim Calcs'!$C$7*('DEPRECATED - DT-Prelim Calcs'!$C$8-'DEPRECATED - DT-Prelim Calcs'!$C$9)+'DEPRECATED - DT-Prelim Calcs'!$C$9</f>
        <v>4926.4168622036823</v>
      </c>
      <c r="LA12" s="43">
        <f t="shared" si="26"/>
        <v>56.666666666666664</v>
      </c>
      <c r="LB12" s="2">
        <f t="shared" si="81"/>
        <v>1.4462867232450001</v>
      </c>
      <c r="LC12" s="43">
        <f>LB12*'DEPRECATED - DT-Prelim Calcs'!$C$21/KW$2/'DEPRECATED - DT-Prelim Calcs'!$C$19/'DEPRECATED - DT-Prelim Calcs'!$C$18*3.39*'DEPRECATED - DT-Prelim Calcs'!$C$20</f>
        <v>29.053734754561201</v>
      </c>
      <c r="LD12" s="36">
        <f t="shared" si="82"/>
        <v>0</v>
      </c>
      <c r="LE12" s="43">
        <f>LC11*'DEPRECATED - DT-Prelim Calcs'!$C$11+LE11</f>
        <v>-462.20501038641106</v>
      </c>
      <c r="LF12" s="43">
        <f>LF11+0.5*LC12*'DEPRECATED - DT-Prelim Calcs'!$C$11^2+LE12*'DEPRECATED - DT-Prelim Calcs'!$C$11</f>
        <v>-18432.315290528571</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103.33333333333333</v>
      </c>
      <c r="LK12" s="49">
        <f>LK11+'DEPRECATED - DT-Prelim Calcs'!$C$11</f>
        <v>32</v>
      </c>
      <c r="LL12" s="2">
        <f>LV12/'Drive Train'!$F$35</f>
        <v>0.72903225806451621</v>
      </c>
      <c r="LM12" s="36">
        <f>LT12*12*60/(PI() * 'Drive Train'!$F$15)/LL$2*LL12</f>
        <v>-130695.51999692064</v>
      </c>
      <c r="LN12" s="2">
        <f>('DEPRECATED - DT-Prelim Calcs'!$C$6*LL12-LM12)/('DEPRECATED - DT-Prelim Calcs'!$C$6*LL12)*'DEPRECATED - DT-Prelim Calcs'!$C$7*LL12</f>
        <v>99.494708121914741</v>
      </c>
      <c r="LO12" s="43">
        <f>LN12/'DEPRECATED - DT-Prelim Calcs'!$C$7*('DEPRECATED - DT-Prelim Calcs'!$C$8-'DEPRECATED - DT-Prelim Calcs'!$C$9)+'DEPRECATED - DT-Prelim Calcs'!$C$9</f>
        <v>5421.734099178937</v>
      </c>
      <c r="LP12" s="43">
        <f t="shared" si="27"/>
        <v>60</v>
      </c>
      <c r="LQ12" s="2">
        <f t="shared" si="83"/>
        <v>1.4462867232450001</v>
      </c>
      <c r="LR12" s="43">
        <f>LQ12*'DEPRECATED - DT-Prelim Calcs'!$C$21/LL$2/'DEPRECATED - DT-Prelim Calcs'!$C$19/'DEPRECATED - DT-Prelim Calcs'!$C$18*3.39*'DEPRECATED - DT-Prelim Calcs'!$C$20</f>
        <v>29.053734754561201</v>
      </c>
      <c r="LS12" s="36">
        <f t="shared" si="84"/>
        <v>0</v>
      </c>
      <c r="LT12" s="43">
        <f>LR11*'DEPRECATED - DT-Prelim Calcs'!$C$11+LT11</f>
        <v>-521.48290109235234</v>
      </c>
      <c r="LU12" s="43">
        <f>LU11+0.5*LR12*'DEPRECATED - DT-Prelim Calcs'!$C$11^2+LT12*'DEPRECATED - DT-Prelim Calcs'!$C$11</f>
        <v>-19953.873896461515</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103.33333333333333</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-0.27672021620693066</v>
      </c>
      <c r="Y13" s="43">
        <f t="shared" si="1"/>
        <v>0</v>
      </c>
      <c r="Z13" s="43">
        <f t="shared" si="2"/>
        <v>0</v>
      </c>
      <c r="AA13" s="43">
        <f t="shared" si="3"/>
        <v>0</v>
      </c>
      <c r="AB13" s="43" t="e">
        <f t="shared" si="4"/>
        <v>#N/A</v>
      </c>
      <c r="AC13" s="36">
        <f t="shared" si="28"/>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889.49632897085212</v>
      </c>
      <c r="AK13" s="43">
        <f t="shared" si="8"/>
        <v>0</v>
      </c>
      <c r="AL13" s="49">
        <f>AL12+'DEPRECATED - DT-Prelim Calcs'!$C$11</f>
        <v>36</v>
      </c>
      <c r="AM13" s="2">
        <f>AW13/'Drive Train'!$F$35</f>
        <v>0.976618104747218</v>
      </c>
      <c r="AN13" s="36">
        <f>AU13*12*60/(PI() * 'Drive Train'!$F$15)/AM$2*AM13</f>
        <v>3253.6434700897303</v>
      </c>
      <c r="AO13" s="2">
        <f>('DEPRECATED - DT-Prelim Calcs'!$C$6*AM13-AN13)/('DEPRECATED - DT-Prelim Calcs'!$C$6*AM13)*'DEPRECATED - DT-Prelim Calcs'!$C$7*AM13</f>
        <v>2.1885539779226293</v>
      </c>
      <c r="AP13" s="43">
        <f>AO13/'DEPRECATED - DT-Prelim Calcs'!$C$7*('DEPRECATED - DT-Prelim Calcs'!$C$8-'DEPRECATED - DT-Prelim Calcs'!$C$9)+'DEPRECATED - DT-Prelim Calcs'!$C$9</f>
        <v>120.72719431966561</v>
      </c>
      <c r="AQ13" s="43">
        <f t="shared" si="9"/>
        <v>93</v>
      </c>
      <c r="AR13" s="2">
        <f t="shared" si="29"/>
        <v>1.4193466182920838</v>
      </c>
      <c r="AS13" s="43">
        <f>AR13*'DEPRECATED - DT-Prelim Calcs'!$C$21/AM$2/'DEPRECATED - DT-Prelim Calcs'!$C$19/'DEPRECATED - DT-Prelim Calcs'!$C$18*3.39*'DEPRECATED - DT-Prelim Calcs'!$C$20</f>
        <v>14.256274191647979</v>
      </c>
      <c r="AT13" s="36">
        <f t="shared" si="30"/>
        <v>0</v>
      </c>
      <c r="AU13" s="43">
        <f>AS12*'DEPRECATED - DT-Prelim Calcs'!$C$11+AU12</f>
        <v>19.3821211392819</v>
      </c>
      <c r="AV13" s="43">
        <f>AV12+0.5*AS13*'DEPRECATED - DT-Prelim Calcs'!$C$11^2+AU13*'DEPRECATED - DT-Prelim Calcs'!$C$11</f>
        <v>621.48209649821604</v>
      </c>
      <c r="AW13" s="43">
        <f>MIN('Drive Train'!$F$35-AQ12*'DEPRECATED - DT-Prelim Calcs'!$C$21*'Drive Train'!$F$39,AW12+AQ$2)</f>
        <v>12.110064498865503</v>
      </c>
      <c r="AX13" s="43">
        <f>'Drive Train'!$F$35-AQ13*'DEPRECATED - DT-Prelim Calcs'!$C$21*'Drive Train'!$F$39</f>
        <v>7.1920000000000002</v>
      </c>
      <c r="AY13" s="1">
        <f>IF(AV13&gt;='Drive Train'!$F$29,1,0)</f>
        <v>1</v>
      </c>
      <c r="AZ13" s="43">
        <f t="shared" si="31"/>
        <v>103.33333333333333</v>
      </c>
      <c r="BA13" s="49">
        <f>BA12+'DEPRECATED - DT-Prelim Calcs'!$C$11</f>
        <v>36</v>
      </c>
      <c r="BB13" s="2">
        <f>BL13/'Drive Train'!$F$35</f>
        <v>2.6556234937064307</v>
      </c>
      <c r="BC13" s="36">
        <f>BJ13*12*60/(PI() * 'Drive Train'!$F$15)/BB$2*BB13</f>
        <v>-265551.3857048949</v>
      </c>
      <c r="BD13" s="2">
        <f>('DEPRECATED - DT-Prelim Calcs'!$C$6*BB13-BC13)/('DEPRECATED - DT-Prelim Calcs'!$C$6*BB13)*'DEPRECATED - DT-Prelim Calcs'!$C$7*BB13</f>
        <v>207.66427841055486</v>
      </c>
      <c r="BE13" s="43">
        <f>BD13/'DEPRECATED - DT-Prelim Calcs'!$C$7*('DEPRECATED - DT-Prelim Calcs'!$C$8-'DEPRECATED - DT-Prelim Calcs'!$C$9)+'DEPRECATED - DT-Prelim Calcs'!$C$9</f>
        <v>11314.553973112315</v>
      </c>
      <c r="BF13" s="43">
        <f t="shared" si="10"/>
        <v>93</v>
      </c>
      <c r="BG13" s="2">
        <f t="shared" si="32"/>
        <v>2.0025508475699998</v>
      </c>
      <c r="BH13" s="43">
        <f>BG13*'DEPRECATED - DT-Prelim Calcs'!$C$21/BB$2/'DEPRECATED - DT-Prelim Calcs'!$C$19/'DEPRECATED - DT-Prelim Calcs'!$C$18*3.39*'DEPRECATED - DT-Prelim Calcs'!$C$20</f>
        <v>29.053734754561201</v>
      </c>
      <c r="BI13" s="36">
        <f t="shared" si="33"/>
        <v>0</v>
      </c>
      <c r="BJ13" s="43">
        <f>BH12*'DEPRECATED - DT-Prelim Calcs'!$C$11+BJ12</f>
        <v>-402.75166074799239</v>
      </c>
      <c r="BK13" s="43">
        <f>BK12+0.5*BH13*'DEPRECATED - DT-Prelim Calcs'!$C$11^2+BJ13*'DEPRECATED - DT-Prelim Calcs'!$C$11</f>
        <v>-5870.6330001375181</v>
      </c>
      <c r="BL13" s="43">
        <f>MIN('Drive Train'!$F$35-BF12*'DEPRECATED - DT-Prelim Calcs'!$C$21*'Drive Train'!$F$39,BL12+BF$2)</f>
        <v>32.929731321959743</v>
      </c>
      <c r="BM13" s="43">
        <f>'Drive Train'!$F$35-BF13*'DEPRECATED - DT-Prelim Calcs'!$C$21*'Drive Train'!$F$39</f>
        <v>7.1920000000000002</v>
      </c>
      <c r="BN13" s="1">
        <f>IF(BK13&gt;='Drive Train'!$F$29,1,0)</f>
        <v>0</v>
      </c>
      <c r="BO13" s="43">
        <f t="shared" si="34"/>
        <v>103.33333333333333</v>
      </c>
      <c r="BP13" s="49">
        <f>BP12+'DEPRECATED - DT-Prelim Calcs'!$C$11</f>
        <v>36</v>
      </c>
      <c r="BQ13" s="2">
        <f>CA13/'Drive Train'!$F$35</f>
        <v>0.57999999999999996</v>
      </c>
      <c r="BR13" s="36">
        <f>BY13*12*60/(PI() * 'Drive Train'!$F$15)/BQ$2*BQ13</f>
        <v>-79963.042137558878</v>
      </c>
      <c r="BS13" s="2">
        <f>('DEPRECATED - DT-Prelim Calcs'!$C$6*BQ13-BR13)/('DEPRECATED - DT-Prelim Calcs'!$C$6*BQ13)*'DEPRECATED - DT-Prelim Calcs'!$C$7*BQ13</f>
        <v>61.501809345634982</v>
      </c>
      <c r="BT13" s="43">
        <f>BS13/'DEPRECATED - DT-Prelim Calcs'!$C$7*('DEPRECATED - DT-Prelim Calcs'!$C$8-'DEPRECATED - DT-Prelim Calcs'!$C$9)+'DEPRECATED - DT-Prelim Calcs'!$C$9</f>
        <v>3351.9717031577266</v>
      </c>
      <c r="BU13" s="43">
        <f t="shared" si="11"/>
        <v>93</v>
      </c>
      <c r="BV13" s="2">
        <f t="shared" si="35"/>
        <v>1.5313624128476471</v>
      </c>
      <c r="BW13" s="43">
        <f>BV13*'DEPRECATED - DT-Prelim Calcs'!$C$21/BQ$2/'DEPRECATED - DT-Prelim Calcs'!$C$19/'DEPRECATED - DT-Prelim Calcs'!$C$18*3.39*'DEPRECATED - DT-Prelim Calcs'!$C$20</f>
        <v>29.053734754561201</v>
      </c>
      <c r="BX13" s="36">
        <f t="shared" si="36"/>
        <v>0</v>
      </c>
      <c r="BY13" s="43">
        <f>BW12*'DEPRECATED - DT-Prelim Calcs'!$C$11+BY12</f>
        <v>-424.63033424280951</v>
      </c>
      <c r="BZ13" s="43">
        <f>BZ12+0.5*BW13*'DEPRECATED - DT-Prelim Calcs'!$C$11^2+BY13*'DEPRECATED - DT-Prelim Calcs'!$C$11</f>
        <v>-21803.675270707376</v>
      </c>
      <c r="CA13" s="43">
        <f>MIN('Drive Train'!$F$35-BU12*'DEPRECATED - DT-Prelim Calcs'!$C$21*'Drive Train'!$F$39,CA12+BU$2)</f>
        <v>7.1920000000000002</v>
      </c>
      <c r="CB13" s="43">
        <f>'Drive Train'!$F$35-BU13*'DEPRECATED - DT-Prelim Calcs'!$C$21*'Drive Train'!$F$39</f>
        <v>7.1920000000000002</v>
      </c>
      <c r="CC13" s="1">
        <f>IF(BZ13&gt;='Drive Train'!$F$29,1,0)</f>
        <v>0</v>
      </c>
      <c r="CD13" s="43">
        <f t="shared" si="37"/>
        <v>103.33333333333333</v>
      </c>
      <c r="CE13" s="49">
        <f>CE12+'DEPRECATED - DT-Prelim Calcs'!$C$11</f>
        <v>36</v>
      </c>
      <c r="CF13" s="2">
        <f>CP13/'Drive Train'!$F$35</f>
        <v>0.57999999999999996</v>
      </c>
      <c r="CG13" s="36">
        <f>CN13*12*60/(PI() * 'Drive Train'!$F$15)/CF$2*CF13</f>
        <v>-264218.08015970176</v>
      </c>
      <c r="CH13" s="2">
        <f>('DEPRECATED - DT-Prelim Calcs'!$C$6*CF13-CG13)/('DEPRECATED - DT-Prelim Calcs'!$C$6*CF13)*'DEPRECATED - DT-Prelim Calcs'!$C$7*CF13</f>
        <v>196.94947836191244</v>
      </c>
      <c r="CI13" s="43">
        <f>CH13/'DEPRECATED - DT-Prelim Calcs'!$C$7*('DEPRECATED - DT-Prelim Calcs'!$C$8-'DEPRECATED - DT-Prelim Calcs'!$C$9)+'DEPRECATED - DT-Prelim Calcs'!$C$9</f>
        <v>10730.837254044483</v>
      </c>
      <c r="CJ13" s="43">
        <f t="shared" si="12"/>
        <v>93</v>
      </c>
      <c r="CK13" s="2">
        <f t="shared" si="38"/>
        <v>1.2396743342100003</v>
      </c>
      <c r="CL13" s="43">
        <f>CK13*'DEPRECATED - DT-Prelim Calcs'!$C$21/CF$2/'DEPRECATED - DT-Prelim Calcs'!$C$19/'DEPRECATED - DT-Prelim Calcs'!$C$18*3.39*'DEPRECATED - DT-Prelim Calcs'!$C$20</f>
        <v>29.053734754561205</v>
      </c>
      <c r="CM13" s="36">
        <f t="shared" si="39"/>
        <v>0</v>
      </c>
      <c r="CN13" s="43">
        <f>CL12*'DEPRECATED - DT-Prelim Calcs'!$C$11+CN12</f>
        <v>-1135.8313896761335</v>
      </c>
      <c r="CO13" s="43">
        <f>CO12+0.5*CL13*'DEPRECATED - DT-Prelim Calcs'!$C$11^2+CN13*'DEPRECATED - DT-Prelim Calcs'!$C$11</f>
        <v>-43139.706933707108</v>
      </c>
      <c r="CP13" s="43">
        <f>MIN('Drive Train'!$F$35-CJ12*'DEPRECATED - DT-Prelim Calcs'!$C$21*'Drive Train'!$F$39,CP12+CJ$2)</f>
        <v>7.1920000000000002</v>
      </c>
      <c r="CQ13" s="43">
        <f>'Drive Train'!$F$35-CJ13*'DEPRECATED - DT-Prelim Calcs'!$C$21*'Drive Train'!$F$39</f>
        <v>7.1920000000000002</v>
      </c>
      <c r="CR13" s="1">
        <f>IF(CO13&gt;='Drive Train'!$F$29,1,0)</f>
        <v>0</v>
      </c>
      <c r="CS13" s="43">
        <f t="shared" si="40"/>
        <v>103.33333333333333</v>
      </c>
      <c r="CT13" s="49">
        <f>CT12+'DEPRECATED - DT-Prelim Calcs'!$C$11</f>
        <v>36</v>
      </c>
      <c r="CU13" s="2">
        <f>DE13/'Drive Train'!$F$35</f>
        <v>0.57999999999999996</v>
      </c>
      <c r="CV13" s="36">
        <f>DC13*12*60/(PI() * 'Drive Train'!$F$15)/CU$2*CU13</f>
        <v>-555793.52761279955</v>
      </c>
      <c r="CW13" s="2">
        <f>('DEPRECATED - DT-Prelim Calcs'!$C$6*CU13-CV13)/('DEPRECATED - DT-Prelim Calcs'!$C$6*CU13)*'DEPRECATED - DT-Prelim Calcs'!$C$7*CU13</f>
        <v>411.28942327649378</v>
      </c>
      <c r="CX13" s="43">
        <f>CW13/'DEPRECATED - DT-Prelim Calcs'!$C$7*('DEPRECATED - DT-Prelim Calcs'!$C$8-'DEPRECATED - DT-Prelim Calcs'!$C$9)+'DEPRECATED - DT-Prelim Calcs'!$C$9</f>
        <v>22407.565596406002</v>
      </c>
      <c r="CY13" s="43">
        <f t="shared" si="13"/>
        <v>93</v>
      </c>
      <c r="CZ13" s="2">
        <f t="shared" si="41"/>
        <v>1.0413264407364002</v>
      </c>
      <c r="DA13" s="43">
        <f>CZ13*'DEPRECATED - DT-Prelim Calcs'!$C$21/CU$2/'DEPRECATED - DT-Prelim Calcs'!$C$19/'DEPRECATED - DT-Prelim Calcs'!$C$18*3.39*'DEPRECATED - DT-Prelim Calcs'!$C$20</f>
        <v>29.053734754561201</v>
      </c>
      <c r="DB13" s="36">
        <f t="shared" si="42"/>
        <v>0</v>
      </c>
      <c r="DC13" s="43">
        <f>DA12*'DEPRECATED - DT-Prelim Calcs'!$C$11+DC12</f>
        <v>-2006.9849003001464</v>
      </c>
      <c r="DD13" s="43">
        <f>DD12+0.5*DA13*'DEPRECATED - DT-Prelim Calcs'!$C$11^2+DC13*'DEPRECATED - DT-Prelim Calcs'!$C$11</f>
        <v>-69274.31225242748</v>
      </c>
      <c r="DE13" s="43">
        <f>MIN('Drive Train'!$F$35-CY12*'DEPRECATED - DT-Prelim Calcs'!$C$21*'Drive Train'!$F$39,DE12+CY$2)</f>
        <v>7.1920000000000002</v>
      </c>
      <c r="DF13" s="43">
        <f>'Drive Train'!$F$35-CY13*'DEPRECATED - DT-Prelim Calcs'!$C$21*'Drive Train'!$F$39</f>
        <v>7.1920000000000002</v>
      </c>
      <c r="DG13" s="1">
        <f>IF(DD13&gt;='Drive Train'!$F$29,1,0)</f>
        <v>0</v>
      </c>
      <c r="DH13" s="43">
        <f t="shared" si="43"/>
        <v>103.33333333333333</v>
      </c>
      <c r="DI13" s="49">
        <f>DI12+'DEPRECATED - DT-Prelim Calcs'!$C$11</f>
        <v>36</v>
      </c>
      <c r="DJ13" s="2">
        <f>DT13/'Drive Train'!$F$35</f>
        <v>0.57999999999999996</v>
      </c>
      <c r="DK13" s="36">
        <f>DR13*12*60/(PI() * 'Drive Train'!$F$15)/DJ$2*DJ13</f>
        <v>-975951.25790087343</v>
      </c>
      <c r="DL13" s="2">
        <f>('DEPRECATED - DT-Prelim Calcs'!$C$6*DJ13-DK13)/('DEPRECATED - DT-Prelim Calcs'!$C$6*DJ13)*'DEPRECATED - DT-Prelim Calcs'!$C$7*DJ13</f>
        <v>720.15145384876132</v>
      </c>
      <c r="DM13" s="43">
        <f>DL13/'DEPRECATED - DT-Prelim Calcs'!$C$7*('DEPRECATED - DT-Prelim Calcs'!$C$8-'DEPRECATED - DT-Prelim Calcs'!$C$9)+'DEPRECATED - DT-Prelim Calcs'!$C$9</f>
        <v>39233.631441014608</v>
      </c>
      <c r="DN13" s="43">
        <f t="shared" si="14"/>
        <v>93</v>
      </c>
      <c r="DO13" s="2">
        <f t="shared" si="44"/>
        <v>0.89769520753137932</v>
      </c>
      <c r="DP13" s="43">
        <f>DO13*'DEPRECATED - DT-Prelim Calcs'!$C$21/DJ$2/'DEPRECATED - DT-Prelim Calcs'!$C$19/'DEPRECATED - DT-Prelim Calcs'!$C$18*3.39*'DEPRECATED - DT-Prelim Calcs'!$C$20</f>
        <v>29.053734754561201</v>
      </c>
      <c r="DQ13" s="36">
        <f t="shared" si="45"/>
        <v>0</v>
      </c>
      <c r="DR13" s="43">
        <f>DP12*'DEPRECATED - DT-Prelim Calcs'!$C$11+DR12</f>
        <v>-3038.0908661148455</v>
      </c>
      <c r="DS13" s="43">
        <f>DS12+0.5*DP13*'DEPRECATED - DT-Prelim Calcs'!$C$11^2+DR13*'DEPRECATED - DT-Prelim Calcs'!$C$11</f>
        <v>-100207.49122686847</v>
      </c>
      <c r="DT13" s="43">
        <f>MIN('Drive Train'!$F$35-DN12*'DEPRECATED - DT-Prelim Calcs'!$C$21*'Drive Train'!$F$39,DT12+DN$2)</f>
        <v>7.1920000000000002</v>
      </c>
      <c r="DU13" s="43">
        <f>'Drive Train'!$F$35-DN13*'DEPRECATED - DT-Prelim Calcs'!$C$21*'Drive Train'!$F$39</f>
        <v>7.1920000000000002</v>
      </c>
      <c r="DV13" s="1">
        <f>IF(DS13&gt;='Drive Train'!$F$29,1,0)</f>
        <v>0</v>
      </c>
      <c r="DW13" s="43">
        <f t="shared" si="46"/>
        <v>103.33333333333333</v>
      </c>
      <c r="DX13" s="49">
        <f>DX12+'DEPRECATED - DT-Prelim Calcs'!$C$11</f>
        <v>36</v>
      </c>
      <c r="DY13" s="2">
        <f>EI13/'Drive Train'!$F$35</f>
        <v>0.57999999999999996</v>
      </c>
      <c r="DZ13" s="36">
        <f>EG13*12*60/(PI() * 'Drive Train'!$F$15)/DY$2*DY13</f>
        <v>-1545953.1444279465</v>
      </c>
      <c r="EA13" s="2">
        <f>('DEPRECATED - DT-Prelim Calcs'!$C$6*DY13-DZ13)/('DEPRECATED - DT-Prelim Calcs'!$C$6*DY13)*'DEPRECATED - DT-Prelim Calcs'!$C$7*DY13</f>
        <v>1139.1653798380987</v>
      </c>
      <c r="EB13" s="43">
        <f>EA13/'DEPRECATED - DT-Prelim Calcs'!$C$7*('DEPRECATED - DT-Prelim Calcs'!$C$8-'DEPRECATED - DT-Prelim Calcs'!$C$9)+'DEPRECATED - DT-Prelim Calcs'!$C$9</f>
        <v>62060.509498642685</v>
      </c>
      <c r="EC13" s="43">
        <f t="shared" si="15"/>
        <v>93</v>
      </c>
      <c r="ED13" s="2">
        <f t="shared" si="47"/>
        <v>0.78888366722454539</v>
      </c>
      <c r="EE13" s="43">
        <f>ED13*'DEPRECATED - DT-Prelim Calcs'!$C$21/DY$2/'DEPRECATED - DT-Prelim Calcs'!$C$19/'DEPRECATED - DT-Prelim Calcs'!$C$18*3.39*'DEPRECATED - DT-Prelim Calcs'!$C$20</f>
        <v>29.053734754561201</v>
      </c>
      <c r="EF13" s="36">
        <f t="shared" si="48"/>
        <v>0</v>
      </c>
      <c r="EG13" s="43">
        <f>EE12*'DEPRECATED - DT-Prelim Calcs'!$C$11+EG12</f>
        <v>-4229.1492871202354</v>
      </c>
      <c r="EH13" s="43">
        <f>EH12+0.5*EE13*'DEPRECATED - DT-Prelim Calcs'!$C$11^2+EG13*'DEPRECATED - DT-Prelim Calcs'!$C$11</f>
        <v>-135939.24385703015</v>
      </c>
      <c r="EI13" s="43">
        <f>MIN('Drive Train'!$F$35-EC12*'DEPRECATED - DT-Prelim Calcs'!$C$21*'Drive Train'!$F$39,EI12+EC$2)</f>
        <v>7.1920000000000002</v>
      </c>
      <c r="EJ13" s="43">
        <f>'Drive Train'!$F$35-EC13*'DEPRECATED - DT-Prelim Calcs'!$C$21*'Drive Train'!$F$39</f>
        <v>7.1920000000000002</v>
      </c>
      <c r="EK13" s="1">
        <f>IF(EH13&gt;='Drive Train'!$F$29,1,0)</f>
        <v>0</v>
      </c>
      <c r="EL13" s="43">
        <f t="shared" si="49"/>
        <v>103.33333333333333</v>
      </c>
      <c r="EM13" s="49">
        <f>EM12+'DEPRECATED - DT-Prelim Calcs'!$C$11</f>
        <v>36</v>
      </c>
      <c r="EN13" s="2">
        <f>EX13/'Drive Train'!$F$35</f>
        <v>0.57999999999999996</v>
      </c>
      <c r="EO13" s="36">
        <f>EV13*12*60/(PI() * 'Drive Train'!$F$15)/EN$2*EN13</f>
        <v>-2287061.0605980395</v>
      </c>
      <c r="EP13" s="2">
        <f>('DEPRECATED - DT-Prelim Calcs'!$C$6*EN13-EO13)/('DEPRECATED - DT-Prelim Calcs'!$C$6*EN13)*'DEPRECATED - DT-Prelim Calcs'!$C$7*EN13</f>
        <v>1683.9610110038882</v>
      </c>
      <c r="EQ13" s="43">
        <f>EP13/'DEPRECATED - DT-Prelim Calcs'!$C$7*('DEPRECATED - DT-Prelim Calcs'!$C$8-'DEPRECATED - DT-Prelim Calcs'!$C$9)+'DEPRECATED - DT-Prelim Calcs'!$C$9</f>
        <v>91739.674480062546</v>
      </c>
      <c r="ER13" s="43">
        <f t="shared" si="16"/>
        <v>93</v>
      </c>
      <c r="ES13" s="2">
        <f t="shared" si="50"/>
        <v>0.7035989464435134</v>
      </c>
      <c r="ET13" s="43">
        <f>ES13*'DEPRECATED - DT-Prelim Calcs'!$C$21/EN$2/'DEPRECATED - DT-Prelim Calcs'!$C$19/'DEPRECATED - DT-Prelim Calcs'!$C$18*3.39*'DEPRECATED - DT-Prelim Calcs'!$C$20</f>
        <v>29.053734754561201</v>
      </c>
      <c r="EU13" s="36">
        <f t="shared" si="51"/>
        <v>0</v>
      </c>
      <c r="EV13" s="43">
        <f>ET12*'DEPRECATED - DT-Prelim Calcs'!$C$11+EV12</f>
        <v>-5580.16016331631</v>
      </c>
      <c r="EW13" s="43">
        <f>EW12+0.5*ET13*'DEPRECATED - DT-Prelim Calcs'!$C$11^2+EV13*'DEPRECATED - DT-Prelim Calcs'!$C$11</f>
        <v>-176469.57014291239</v>
      </c>
      <c r="EX13" s="43">
        <f>MIN('Drive Train'!$F$35-ER12*'DEPRECATED - DT-Prelim Calcs'!$C$21*'Drive Train'!$F$39,EX12+ER$2)</f>
        <v>7.1920000000000002</v>
      </c>
      <c r="EY13" s="43">
        <f>'Drive Train'!$F$35-ER13*'DEPRECATED - DT-Prelim Calcs'!$C$21*'Drive Train'!$F$39</f>
        <v>7.1920000000000002</v>
      </c>
      <c r="EZ13" s="1">
        <f>IF(EW13&gt;='Drive Train'!$F$29,1,0)</f>
        <v>0</v>
      </c>
      <c r="FA13" s="43">
        <f t="shared" si="52"/>
        <v>103.33333333333333</v>
      </c>
      <c r="FB13" s="49">
        <f>FB12+'DEPRECATED - DT-Prelim Calcs'!$C$11</f>
        <v>36</v>
      </c>
      <c r="FC13" s="2">
        <f>FM13/'Drive Train'!$F$35</f>
        <v>0.57999999999999996</v>
      </c>
      <c r="FD13" s="36">
        <f>FK13*12*60/(PI() * 'Drive Train'!$F$15)/FC$2*FC13</f>
        <v>-3220536.8798151752</v>
      </c>
      <c r="FE13" s="2">
        <f>('DEPRECATED - DT-Prelim Calcs'!$C$6*FC13-FD13)/('DEPRECATED - DT-Prelim Calcs'!$C$6*FC13)*'DEPRECATED - DT-Prelim Calcs'!$C$7*FC13</f>
        <v>2370.1681571055133</v>
      </c>
      <c r="FF13" s="43">
        <f>FE13/'DEPRECATED - DT-Prelim Calcs'!$C$7*('DEPRECATED - DT-Prelim Calcs'!$C$8-'DEPRECATED - DT-Prelim Calcs'!$C$9)+'DEPRECATED - DT-Prelim Calcs'!$C$9</f>
        <v>129122.60109604661</v>
      </c>
      <c r="FG13" s="43">
        <f t="shared" si="17"/>
        <v>93</v>
      </c>
      <c r="FH13" s="2">
        <f t="shared" si="53"/>
        <v>0.63495514679048781</v>
      </c>
      <c r="FI13" s="43">
        <f>FH13*'DEPRECATED - DT-Prelim Calcs'!$C$21/FC$2/'DEPRECATED - DT-Prelim Calcs'!$C$19/'DEPRECATED - DT-Prelim Calcs'!$C$18*3.39*'DEPRECATED - DT-Prelim Calcs'!$C$20</f>
        <v>29.053734754561205</v>
      </c>
      <c r="FJ13" s="36">
        <f t="shared" si="54"/>
        <v>0</v>
      </c>
      <c r="FK13" s="43">
        <f>FI12*'DEPRECATED - DT-Prelim Calcs'!$C$11+FK12</f>
        <v>-7091.1234947030753</v>
      </c>
      <c r="FL13" s="43">
        <f>FL12+0.5*FI13*'DEPRECATED - DT-Prelim Calcs'!$C$11^2+FK13*'DEPRECATED - DT-Prelim Calcs'!$C$11</f>
        <v>-221798.47008451537</v>
      </c>
      <c r="FM13" s="43">
        <f>MIN('Drive Train'!$F$35-FG12*'DEPRECATED - DT-Prelim Calcs'!$C$21*'Drive Train'!$F$39,FM12+FG$2)</f>
        <v>7.1920000000000002</v>
      </c>
      <c r="FN13" s="43">
        <f>'Drive Train'!$F$35-FG13*'DEPRECATED - DT-Prelim Calcs'!$C$21*'Drive Train'!$F$39</f>
        <v>7.1920000000000002</v>
      </c>
      <c r="FO13" s="1">
        <f>IF(FL13&gt;='Drive Train'!$F$29,1,0)</f>
        <v>0</v>
      </c>
      <c r="FP13" s="43">
        <f t="shared" si="55"/>
        <v>103.33333333333333</v>
      </c>
      <c r="FQ13" s="49">
        <f>FQ12+'DEPRECATED - DT-Prelim Calcs'!$C$11</f>
        <v>36</v>
      </c>
      <c r="FR13" s="2">
        <f>GB13/'Drive Train'!$F$35</f>
        <v>0.57999999999999996</v>
      </c>
      <c r="FS13" s="36">
        <f>FZ13*12*60/(PI() * 'Drive Train'!$F$15)/FR$2*FR13</f>
        <v>-4367642.4754833775</v>
      </c>
      <c r="FT13" s="2">
        <f>('DEPRECATED - DT-Prelim Calcs'!$C$6*FR13-FS13)/('DEPRECATED - DT-Prelim Calcs'!$C$6*FR13)*'DEPRECATED - DT-Prelim Calcs'!$C$7*FR13</f>
        <v>3213.4166279023584</v>
      </c>
      <c r="FU13" s="43">
        <f>FT13/'DEPRECATED - DT-Prelim Calcs'!$C$7*('DEPRECATED - DT-Prelim Calcs'!$C$8-'DEPRECATED - DT-Prelim Calcs'!$C$9)+'DEPRECATED - DT-Prelim Calcs'!$C$9</f>
        <v>175060.76405736728</v>
      </c>
      <c r="FV13" s="43">
        <f t="shared" si="18"/>
        <v>93</v>
      </c>
      <c r="FW13" s="2">
        <f t="shared" si="56"/>
        <v>0.57851468929799987</v>
      </c>
      <c r="FX13" s="43">
        <f>FW13*'DEPRECATED - DT-Prelim Calcs'!$C$21/FR$2/'DEPRECATED - DT-Prelim Calcs'!$C$19/'DEPRECATED - DT-Prelim Calcs'!$C$18*3.39*'DEPRECATED - DT-Prelim Calcs'!$C$20</f>
        <v>29.053734754561201</v>
      </c>
      <c r="FY13" s="36">
        <f t="shared" si="57"/>
        <v>0</v>
      </c>
      <c r="FZ13" s="43">
        <f>FX12*'DEPRECATED - DT-Prelim Calcs'!$C$11+FZ12</f>
        <v>-8762.039281280533</v>
      </c>
      <c r="GA13" s="43">
        <f>GA12+0.5*FX13*'DEPRECATED - DT-Prelim Calcs'!$C$11^2+FZ13*'DEPRECATED - DT-Prelim Calcs'!$C$11</f>
        <v>-271925.94368183898</v>
      </c>
      <c r="GB13" s="43">
        <f>MIN('Drive Train'!$F$35-FV12*'DEPRECATED - DT-Prelim Calcs'!$C$21*'Drive Train'!$F$39,GB12+FV$2)</f>
        <v>7.1920000000000002</v>
      </c>
      <c r="GC13" s="43">
        <f>'Drive Train'!$F$35-FV13*'DEPRECATED - DT-Prelim Calcs'!$C$21*'Drive Train'!$F$39</f>
        <v>7.1920000000000002</v>
      </c>
      <c r="GD13" s="1">
        <f>IF(GA13&gt;='Drive Train'!$F$29,1,0)</f>
        <v>0</v>
      </c>
      <c r="GE13" s="43">
        <f t="shared" si="58"/>
        <v>103.33333333333333</v>
      </c>
      <c r="GF13" s="49">
        <f>GF12+'DEPRECATED - DT-Prelim Calcs'!$C$11</f>
        <v>36</v>
      </c>
      <c r="GG13" s="2">
        <f>GQ13/'Drive Train'!$F$35</f>
        <v>2.0052747739543806</v>
      </c>
      <c r="GH13" s="36">
        <f>GO13*12*60/(PI() * 'Drive Train'!$F$15)/GG$2*GG13</f>
        <v>-257703.11878092957</v>
      </c>
      <c r="GI13" s="2">
        <f>('DEPRECATED - DT-Prelim Calcs'!$C$6*GG13-GH13)/('DEPRECATED - DT-Prelim Calcs'!$C$6*GG13)*'DEPRECATED - DT-Prelim Calcs'!$C$7*GG13</f>
        <v>198.8448056306861</v>
      </c>
      <c r="GJ13" s="43">
        <f>GI13/'DEPRECATED - DT-Prelim Calcs'!$C$7*('DEPRECATED - DT-Prelim Calcs'!$C$8-'DEPRECATED - DT-Prelim Calcs'!$C$9)+'DEPRECATED - DT-Prelim Calcs'!$C$9</f>
        <v>10834.090157492599</v>
      </c>
      <c r="GK13" s="43">
        <f t="shared" si="59"/>
        <v>29.999999999999982</v>
      </c>
      <c r="GL13" s="2">
        <f t="shared" si="60"/>
        <v>1.4462867232450001</v>
      </c>
      <c r="GM13" s="43">
        <f>GL13*'DEPRECATED - DT-Prelim Calcs'!$C$21/GG$2/'DEPRECATED - DT-Prelim Calcs'!$C$19/'DEPRECATED - DT-Prelim Calcs'!$C$18*3.39*'DEPRECATED - DT-Prelim Calcs'!$C$20</f>
        <v>29.053734754561201</v>
      </c>
      <c r="GN13" s="36">
        <f t="shared" si="61"/>
        <v>0</v>
      </c>
      <c r="GO13" s="43">
        <f>GM12*'DEPRECATED - DT-Prelim Calcs'!$C$11+GO12</f>
        <v>-373.82806368190853</v>
      </c>
      <c r="GP13" s="43">
        <f>GP12+0.5*GM13*'DEPRECATED - DT-Prelim Calcs'!$C$11^2+GO13*'DEPRECATED - DT-Prelim Calcs'!$C$11</f>
        <v>-6261.1144796094177</v>
      </c>
      <c r="GQ13" s="43">
        <f>MIN('Drive Train'!$F$35-GK12*'DEPRECATED - DT-Prelim Calcs'!$C$21*'Drive Train'!$F$39,GQ12+GK$2)</f>
        <v>24.865407197034322</v>
      </c>
      <c r="GR13" s="43">
        <f>'Drive Train'!$F$35-GK13*'DEPRECATED - DT-Prelim Calcs'!$C$21*'Drive Train'!$F$39</f>
        <v>10.72</v>
      </c>
      <c r="GS13" s="1">
        <f>IF(GP13&gt;='Drive Train'!$F$29,1,0)</f>
        <v>0</v>
      </c>
      <c r="GT13" s="43">
        <f t="shared" si="62"/>
        <v>33.333333333333314</v>
      </c>
      <c r="GU13" s="49">
        <f>GU12+'DEPRECATED - DT-Prelim Calcs'!$C$11</f>
        <v>36</v>
      </c>
      <c r="GV13" s="2">
        <f>HF13/'Drive Train'!$F$35</f>
        <v>1.9622283616979384</v>
      </c>
      <c r="GW13" s="36">
        <f>HD13*12*60/(PI() * 'Drive Train'!$F$15)/GV$2*GV13</f>
        <v>-242311.32192896234</v>
      </c>
      <c r="GX13" s="2">
        <f>('DEPRECATED - DT-Prelim Calcs'!$C$6*GV13-GW13)/('DEPRECATED - DT-Prelim Calcs'!$C$6*GV13)*'DEPRECATED - DT-Prelim Calcs'!$C$7*GV13</f>
        <v>187.32825851586705</v>
      </c>
      <c r="GY13" s="43">
        <f>GX13/'DEPRECATED - DT-Prelim Calcs'!$C$7*('DEPRECATED - DT-Prelim Calcs'!$C$8-'DEPRECATED - DT-Prelim Calcs'!$C$9)+'DEPRECATED - DT-Prelim Calcs'!$C$9</f>
        <v>10206.696172879325</v>
      </c>
      <c r="GZ13" s="43">
        <f t="shared" si="19"/>
        <v>33.333333333333314</v>
      </c>
      <c r="HA13" s="2">
        <f t="shared" si="63"/>
        <v>1.4462867232450001</v>
      </c>
      <c r="HB13" s="43">
        <f>HA13*'DEPRECATED - DT-Prelim Calcs'!$C$21/GV$2/'DEPRECATED - DT-Prelim Calcs'!$C$19/'DEPRECATED - DT-Prelim Calcs'!$C$18*3.39*'DEPRECATED - DT-Prelim Calcs'!$C$20</f>
        <v>29.053734754561201</v>
      </c>
      <c r="HC13" s="36">
        <f t="shared" si="64"/>
        <v>0</v>
      </c>
      <c r="HD13" s="43">
        <f>HB12*'DEPRECATED - DT-Prelim Calcs'!$C$11+HD12</f>
        <v>-359.21153598221838</v>
      </c>
      <c r="HE13" s="43">
        <f>HE12+0.5*HB13*'DEPRECATED - DT-Prelim Calcs'!$C$11^2+HD13*'DEPRECATED - DT-Prelim Calcs'!$C$11</f>
        <v>-7822.1787367980305</v>
      </c>
      <c r="HF13" s="43">
        <f>MIN('Drive Train'!$F$35-GZ12*'DEPRECATED - DT-Prelim Calcs'!$C$21*'Drive Train'!$F$39,HF12+GZ$2)</f>
        <v>24.331631685054436</v>
      </c>
      <c r="HG13" s="43">
        <f>'Drive Train'!$F$35-GZ13*'DEPRECATED - DT-Prelim Calcs'!$C$21*'Drive Train'!$F$39</f>
        <v>10.533333333333335</v>
      </c>
      <c r="HH13" s="1">
        <f>IF(HE13&gt;='Drive Train'!$F$29,1,0)</f>
        <v>0</v>
      </c>
      <c r="HI13" s="43">
        <f t="shared" si="65"/>
        <v>37.037037037037017</v>
      </c>
      <c r="HJ13" s="49">
        <f>HJ12+'DEPRECATED - DT-Prelim Calcs'!$C$11</f>
        <v>36</v>
      </c>
      <c r="HK13" s="2">
        <f>HU13/'Drive Train'!$F$35</f>
        <v>0.83440860215053769</v>
      </c>
      <c r="HL13" s="36">
        <f>HS13*12*60/(PI() * 'Drive Train'!$F$15)/HK$2*HK13</f>
        <v>20883.010904601775</v>
      </c>
      <c r="HM13" s="2">
        <f>('DEPRECATED - DT-Prelim Calcs'!$C$6*HK13-HL13)/('DEPRECATED - DT-Prelim Calcs'!$C$6*HK13)*'DEPRECATED - DT-Prelim Calcs'!$C$7*HK13</f>
        <v>-11.437927910237228</v>
      </c>
      <c r="HN13" s="43">
        <f>HM13/'DEPRECATED - DT-Prelim Calcs'!$C$7*('DEPRECATED - DT-Prelim Calcs'!$C$8-'DEPRECATED - DT-Prelim Calcs'!$C$9)+'DEPRECATED - DT-Prelim Calcs'!$C$9</f>
        <v>-621.61099809501309</v>
      </c>
      <c r="HO13" s="43">
        <f t="shared" si="20"/>
        <v>-621.61099809501309</v>
      </c>
      <c r="HP13" s="2">
        <f t="shared" si="66"/>
        <v>-13.392930087067976</v>
      </c>
      <c r="HQ13" s="43">
        <f>HP13*'DEPRECATED - DT-Prelim Calcs'!$C$21/HK$2/'DEPRECATED - DT-Prelim Calcs'!$C$19/'DEPRECATED - DT-Prelim Calcs'!$C$18*3.39*'DEPRECATED - DT-Prelim Calcs'!$C$20</f>
        <v>-269.04391230461391</v>
      </c>
      <c r="HR13" s="36">
        <f t="shared" si="67"/>
        <v>1</v>
      </c>
      <c r="HS13" s="43">
        <f>HQ12*'DEPRECATED - DT-Prelim Calcs'!$C$11+HS12</f>
        <v>72.801522155094034</v>
      </c>
      <c r="HT13" s="43">
        <f>HT12+0.5*HQ13*'DEPRECATED - DT-Prelim Calcs'!$C$11^2+HS13*'DEPRECATED - DT-Prelim Calcs'!$C$11</f>
        <v>-9522.878383269519</v>
      </c>
      <c r="HU13" s="43">
        <f>MIN('Drive Train'!$F$35-HO12*'DEPRECATED - DT-Prelim Calcs'!$C$21*'Drive Train'!$F$39,HU12+HO$2)</f>
        <v>10.346666666666668</v>
      </c>
      <c r="HV13" s="43">
        <f>'Drive Train'!$F$35-HO13*'DEPRECATED - DT-Prelim Calcs'!$C$21*'Drive Train'!$F$39</f>
        <v>47.210215893320729</v>
      </c>
      <c r="HW13" s="1">
        <f>IF(HT13&gt;='Drive Train'!$F$29,1,0)</f>
        <v>0</v>
      </c>
      <c r="HX13" s="43">
        <f t="shared" si="68"/>
        <v>-690.67888677223675</v>
      </c>
      <c r="HY13" s="49">
        <f>HY12+'DEPRECATED - DT-Prelim Calcs'!$C$11</f>
        <v>36</v>
      </c>
      <c r="HZ13" s="2">
        <f>IJ13/'Drive Train'!$F$35</f>
        <v>0.8193548387096774</v>
      </c>
      <c r="IA13" s="36">
        <f>IH13*12*60/(PI() * 'Drive Train'!$F$15)/HZ$2*HZ13</f>
        <v>-1270.8735011793046</v>
      </c>
      <c r="IB13" s="2">
        <f>('DEPRECATED - DT-Prelim Calcs'!$C$6*HZ13-IA13)/('DEPRECATED - DT-Prelim Calcs'!$C$6*HZ13)*'DEPRECATED - DT-Prelim Calcs'!$C$7*HZ13</f>
        <v>4.7770056544466541</v>
      </c>
      <c r="IC13" s="43">
        <f>IB13/'DEPRECATED - DT-Prelim Calcs'!$C$7*('DEPRECATED - DT-Prelim Calcs'!$C$8-'DEPRECATED - DT-Prelim Calcs'!$C$9)+'DEPRECATED - DT-Prelim Calcs'!$C$9</f>
        <v>261.73986027955652</v>
      </c>
      <c r="ID13" s="43">
        <f t="shared" si="21"/>
        <v>39.999999999999986</v>
      </c>
      <c r="IE13" s="2">
        <f t="shared" si="69"/>
        <v>0.82787342786845042</v>
      </c>
      <c r="IF13" s="43">
        <f>IE13*'DEPRECATED - DT-Prelim Calcs'!$C$21/HZ$2/'DEPRECATED - DT-Prelim Calcs'!$C$19/'DEPRECATED - DT-Prelim Calcs'!$C$18*3.39*'DEPRECATED - DT-Prelim Calcs'!$C$20</f>
        <v>16.630737596534502</v>
      </c>
      <c r="IG13" s="36">
        <f t="shared" si="70"/>
        <v>0</v>
      </c>
      <c r="IH13" s="43">
        <f>IF12*'DEPRECATED - DT-Prelim Calcs'!$C$11+IH12</f>
        <v>-4.511868347307967</v>
      </c>
      <c r="II13" s="43">
        <f>II12+0.5*IF13*'DEPRECATED - DT-Prelim Calcs'!$C$11^2+IH13*'DEPRECATED - DT-Prelim Calcs'!$C$11</f>
        <v>-9537.2163467108603</v>
      </c>
      <c r="IJ13" s="43">
        <f>MIN('Drive Train'!$F$35-ID12*'DEPRECATED - DT-Prelim Calcs'!$C$21*'Drive Train'!$F$39,IJ12+ID$2)</f>
        <v>10.16</v>
      </c>
      <c r="IK13" s="43">
        <f>'Drive Train'!$F$35-ID13*'DEPRECATED - DT-Prelim Calcs'!$C$21*'Drive Train'!$F$39</f>
        <v>10.16</v>
      </c>
      <c r="IL13" s="1">
        <f>IF(II13&gt;='Drive Train'!$F$29,1,0)</f>
        <v>0</v>
      </c>
      <c r="IM13" s="43">
        <f t="shared" si="71"/>
        <v>44.444444444444429</v>
      </c>
      <c r="IN13" s="49">
        <f>IN12+'DEPRECATED - DT-Prelim Calcs'!$C$11</f>
        <v>36</v>
      </c>
      <c r="IO13" s="2">
        <f>IY13/'Drive Train'!$F$35</f>
        <v>0.80430107526881722</v>
      </c>
      <c r="IP13" s="36">
        <f>IW13*12*60/(PI() * 'Drive Train'!$F$15)/IO$2*IO13</f>
        <v>-21793.417473974547</v>
      </c>
      <c r="IQ13" s="2">
        <f>('DEPRECATED - DT-Prelim Calcs'!$C$6*IO13-IP13)/('DEPRECATED - DT-Prelim Calcs'!$C$6*IO13)*'DEPRECATED - DT-Prelim Calcs'!$C$7*IO13</f>
        <v>19.792725013691101</v>
      </c>
      <c r="IR13" s="43">
        <f>IQ13/'DEPRECATED - DT-Prelim Calcs'!$C$7*('DEPRECATED - DT-Prelim Calcs'!$C$8-'DEPRECATED - DT-Prelim Calcs'!$C$9)+'DEPRECATED - DT-Prelim Calcs'!$C$9</f>
        <v>1079.7603925369033</v>
      </c>
      <c r="IS13" s="43">
        <f t="shared" si="22"/>
        <v>43.333333333333321</v>
      </c>
      <c r="IT13" s="2">
        <f t="shared" si="72"/>
        <v>1.4462867232450001</v>
      </c>
      <c r="IU13" s="43">
        <f>IT13*'DEPRECATED - DT-Prelim Calcs'!$C$21/IO$2/'DEPRECATED - DT-Prelim Calcs'!$C$19/'DEPRECATED - DT-Prelim Calcs'!$C$18*3.39*'DEPRECATED - DT-Prelim Calcs'!$C$20</f>
        <v>29.053734754561201</v>
      </c>
      <c r="IV13" s="36">
        <f t="shared" si="73"/>
        <v>0</v>
      </c>
      <c r="IW13" s="43">
        <f>IU12*'DEPRECATED - DT-Prelim Calcs'!$C$11+IW12</f>
        <v>-78.819342216966348</v>
      </c>
      <c r="IX13" s="43">
        <f>IX12+0.5*IU13*'DEPRECATED - DT-Prelim Calcs'!$C$11^2+IW13*'DEPRECATED - DT-Prelim Calcs'!$C$11</f>
        <v>-11647.390033114869</v>
      </c>
      <c r="IY13" s="43">
        <f>MIN('Drive Train'!$F$35-IS12*'DEPRECATED - DT-Prelim Calcs'!$C$21*'Drive Train'!$F$39,IY12+IS$2)</f>
        <v>9.9733333333333345</v>
      </c>
      <c r="IZ13" s="43">
        <f>'Drive Train'!$F$35-IS13*'DEPRECATED - DT-Prelim Calcs'!$C$21*'Drive Train'!$F$39</f>
        <v>9.9733333333333345</v>
      </c>
      <c r="JA13" s="1">
        <f>IF(IX13&gt;='Drive Train'!$F$29,1,0)</f>
        <v>0</v>
      </c>
      <c r="JB13" s="43">
        <f t="shared" si="74"/>
        <v>48.148148148148138</v>
      </c>
      <c r="JC13" s="49">
        <f>JC12+'DEPRECATED - DT-Prelim Calcs'!$C$11</f>
        <v>36</v>
      </c>
      <c r="JD13" s="2">
        <f>JN13/'Drive Train'!$F$35</f>
        <v>0.78924731182795704</v>
      </c>
      <c r="JE13" s="36">
        <f>JL13*12*60/(PI() * 'Drive Train'!$F$15)/JD$2*JD13</f>
        <v>-40731.28879532087</v>
      </c>
      <c r="JF13" s="2">
        <f>('DEPRECATED - DT-Prelim Calcs'!$C$6*JD13-JE13)/('DEPRECATED - DT-Prelim Calcs'!$C$6*JD13)*'DEPRECATED - DT-Prelim Calcs'!$C$7*JD13</f>
        <v>33.643536107215262</v>
      </c>
      <c r="JG13" s="43">
        <f>JF13/'DEPRECATED - DT-Prelim Calcs'!$C$7*('DEPRECATED - DT-Prelim Calcs'!$C$8-'DEPRECATED - DT-Prelim Calcs'!$C$9)+'DEPRECATED - DT-Prelim Calcs'!$C$9</f>
        <v>1834.3195043482938</v>
      </c>
      <c r="JH13" s="43">
        <f t="shared" si="23"/>
        <v>46.666666666666657</v>
      </c>
      <c r="JI13" s="2">
        <f t="shared" si="75"/>
        <v>1.4462867232450001</v>
      </c>
      <c r="JJ13" s="43">
        <f>JI13*'DEPRECATED - DT-Prelim Calcs'!$C$21/JD$2/'DEPRECATED - DT-Prelim Calcs'!$C$19/'DEPRECATED - DT-Prelim Calcs'!$C$18*3.39*'DEPRECATED - DT-Prelim Calcs'!$C$20</f>
        <v>29.053734754561201</v>
      </c>
      <c r="JK13" s="36">
        <f t="shared" si="76"/>
        <v>0</v>
      </c>
      <c r="JL13" s="43">
        <f>JJ12*'DEPRECATED - DT-Prelim Calcs'!$C$11+JL12</f>
        <v>-150.12089945388107</v>
      </c>
      <c r="JM13" s="43">
        <f>JM12+0.5*JJ13*'DEPRECATED - DT-Prelim Calcs'!$C$11^2+JL13*'DEPRECATED - DT-Prelim Calcs'!$C$11</f>
        <v>-13766.770197800783</v>
      </c>
      <c r="JN13" s="43">
        <f>MIN('Drive Train'!$F$35-JH12*'DEPRECATED - DT-Prelim Calcs'!$C$21*'Drive Train'!$F$39,JN12+JH$2)</f>
        <v>9.7866666666666671</v>
      </c>
      <c r="JO13" s="43">
        <f>'Drive Train'!$F$35-JH13*'DEPRECATED - DT-Prelim Calcs'!$C$21*'Drive Train'!$F$39</f>
        <v>9.7866666666666671</v>
      </c>
      <c r="JP13" s="1">
        <f>IF(JM13&gt;='Drive Train'!$F$29,1,0)</f>
        <v>0</v>
      </c>
      <c r="JQ13" s="43">
        <f>MIN(JG13,'DEPRECATED - DT-Prelim Calcs'!$C$10)*'DEPRECATED - DT-Prelim Calcs'!$C$11*1000/60/60</f>
        <v>103.33333333333333</v>
      </c>
      <c r="JR13" s="49">
        <f>JR12+'DEPRECATED - DT-Prelim Calcs'!$C$11</f>
        <v>36</v>
      </c>
      <c r="JS13" s="2">
        <f>KC13/'Drive Train'!$F$35</f>
        <v>0.77419354838709686</v>
      </c>
      <c r="JT13" s="36">
        <f>KA13*12*60/(PI() * 'Drive Train'!$F$15)/JS$2*JS13</f>
        <v>-58131.155246755588</v>
      </c>
      <c r="JU13" s="2">
        <f>('DEPRECATED - DT-Prelim Calcs'!$C$6*JS13-JT13)/('DEPRECATED - DT-Prelim Calcs'!$C$6*JS13)*'DEPRECATED - DT-Prelim Calcs'!$C$7*JS13</f>
        <v>46.363744874738579</v>
      </c>
      <c r="JV13" s="43">
        <f>JU13/'DEPRECATED - DT-Prelim Calcs'!$C$7*('DEPRECATED - DT-Prelim Calcs'!$C$8-'DEPRECATED - DT-Prelim Calcs'!$C$9)+'DEPRECATED - DT-Prelim Calcs'!$C$9</f>
        <v>2527.286101385012</v>
      </c>
      <c r="JW13" s="43">
        <f t="shared" si="24"/>
        <v>49.999999999999993</v>
      </c>
      <c r="JX13" s="2">
        <f t="shared" si="77"/>
        <v>1.4462867232450001</v>
      </c>
      <c r="JY13" s="43">
        <f>JX13*'DEPRECATED - DT-Prelim Calcs'!$C$21/JS$2/'DEPRECATED - DT-Prelim Calcs'!$C$19/'DEPRECATED - DT-Prelim Calcs'!$C$18*3.39*'DEPRECATED - DT-Prelim Calcs'!$C$20</f>
        <v>29.053734754561201</v>
      </c>
      <c r="JZ13" s="36">
        <f t="shared" si="78"/>
        <v>0</v>
      </c>
      <c r="KA13" s="43">
        <f>JY12*'DEPRECATED - DT-Prelim Calcs'!$C$11+KA12</f>
        <v>-218.41654005805361</v>
      </c>
      <c r="KB13" s="43">
        <f>KB12+0.5*JY13*'DEPRECATED - DT-Prelim Calcs'!$C$11^2+KA13*'DEPRECATED - DT-Prelim Calcs'!$C$11</f>
        <v>-15795.972863504427</v>
      </c>
      <c r="KC13" s="43">
        <f>MIN('Drive Train'!$F$35-JW12*'DEPRECATED - DT-Prelim Calcs'!$C$21*'Drive Train'!$F$39,KC12+JW$2)</f>
        <v>9.6000000000000014</v>
      </c>
      <c r="KD13" s="43">
        <f>'Drive Train'!$F$35-JW13*'DEPRECATED - DT-Prelim Calcs'!$C$21*'Drive Train'!$F$39</f>
        <v>9.6000000000000014</v>
      </c>
      <c r="KE13" s="1">
        <f>IF(KB13&gt;='Drive Train'!$F$29,1,0)</f>
        <v>0</v>
      </c>
      <c r="KF13" s="43">
        <f>MIN(JV13,'DEPRECATED - DT-Prelim Calcs'!$C$10)*'DEPRECATED - DT-Prelim Calcs'!$C$11*1000/60/60</f>
        <v>103.33333333333333</v>
      </c>
      <c r="KG13" s="49">
        <f>KG12+'DEPRECATED - DT-Prelim Calcs'!$C$11</f>
        <v>36</v>
      </c>
      <c r="KH13" s="2">
        <f>KR13/'Drive Train'!$F$35</f>
        <v>0.75913978494623657</v>
      </c>
      <c r="KI13" s="36">
        <f>KP13*12*60/(PI() * 'Drive Train'!$F$15)/KH$2*KH13</f>
        <v>-74039.68460981494</v>
      </c>
      <c r="KJ13" s="2">
        <f>('DEPRECATED - DT-Prelim Calcs'!$C$6*KH13-KI13)/('DEPRECATED - DT-Prelim Calcs'!$C$6*KH13)*'DEPRECATED - DT-Prelim Calcs'!$C$7*KH13</f>
        <v>57.987657255979691</v>
      </c>
      <c r="KK13" s="43">
        <f>KJ13/'DEPRECATED - DT-Prelim Calcs'!$C$7*('DEPRECATED - DT-Prelim Calcs'!$C$8-'DEPRECATED - DT-Prelim Calcs'!$C$9)+'DEPRECATED - DT-Prelim Calcs'!$C$9</f>
        <v>3160.5290893182964</v>
      </c>
      <c r="KL13" s="43">
        <f t="shared" si="25"/>
        <v>53.333333333333329</v>
      </c>
      <c r="KM13" s="2">
        <f t="shared" si="79"/>
        <v>1.4462867232450001</v>
      </c>
      <c r="KN13" s="43">
        <f>KM13*'DEPRECATED - DT-Prelim Calcs'!$C$21/KH$2/'DEPRECATED - DT-Prelim Calcs'!$C$19/'DEPRECATED - DT-Prelim Calcs'!$C$18*3.39*'DEPRECATED - DT-Prelim Calcs'!$C$20</f>
        <v>29.053734754561201</v>
      </c>
      <c r="KO13" s="36">
        <f t="shared" si="80"/>
        <v>0</v>
      </c>
      <c r="KP13" s="43">
        <f>KN12*'DEPRECATED - DT-Prelim Calcs'!$C$11+KP12</f>
        <v>-283.7062640294813</v>
      </c>
      <c r="KQ13" s="43">
        <f>KQ12+0.5*KN13*'DEPRECATED - DT-Prelim Calcs'!$C$11^2+KP13*'DEPRECATED - DT-Prelim Calcs'!$C$11</f>
        <v>-17734.998030225732</v>
      </c>
      <c r="KR13" s="43">
        <f>MIN('Drive Train'!$F$35-KL12*'DEPRECATED - DT-Prelim Calcs'!$C$21*'Drive Train'!$F$39,KR12+KL$2)</f>
        <v>9.413333333333334</v>
      </c>
      <c r="KS13" s="43">
        <f>'Drive Train'!$F$35-KL13*'DEPRECATED - DT-Prelim Calcs'!$C$21*'Drive Train'!$F$39</f>
        <v>9.413333333333334</v>
      </c>
      <c r="KT13" s="1">
        <f>IF(KQ13&gt;='Drive Train'!$F$29,1,0)</f>
        <v>0</v>
      </c>
      <c r="KU13" s="43">
        <f>MIN(KK13,'DEPRECATED - DT-Prelim Calcs'!$C$10)*'DEPRECATED - DT-Prelim Calcs'!$C$11*1000/60/60</f>
        <v>103.33333333333333</v>
      </c>
      <c r="KV13" s="49">
        <f>KV12+'DEPRECATED - DT-Prelim Calcs'!$C$11</f>
        <v>36</v>
      </c>
      <c r="KW13" s="2">
        <f>LG13/'Drive Train'!$F$35</f>
        <v>0.74408602150537628</v>
      </c>
      <c r="KX13" s="36">
        <f>LE13*12*60/(PI() * 'Drive Train'!$F$15)/KW$2*KW13</f>
        <v>-88503.544666036381</v>
      </c>
      <c r="KY13" s="2">
        <f>('DEPRECATED - DT-Prelim Calcs'!$C$6*KW13-KX13)/('DEPRECATED - DT-Prelim Calcs'!$C$6*KW13)*'DEPRECATED - DT-Prelim Calcs'!$C$7*KW13</f>
        <v>68.549579190658108</v>
      </c>
      <c r="KZ13" s="43">
        <f>KY13/'DEPRECATED - DT-Prelim Calcs'!$C$7*('DEPRECATED - DT-Prelim Calcs'!$C$8-'DEPRECATED - DT-Prelim Calcs'!$C$9)+'DEPRECATED - DT-Prelim Calcs'!$C$9</f>
        <v>3735.9173738194336</v>
      </c>
      <c r="LA13" s="43">
        <f t="shared" si="26"/>
        <v>56.666666666666664</v>
      </c>
      <c r="LB13" s="2">
        <f t="shared" si="81"/>
        <v>1.4462867232450001</v>
      </c>
      <c r="LC13" s="43">
        <f>LB13*'DEPRECATED - DT-Prelim Calcs'!$C$21/KW$2/'DEPRECATED - DT-Prelim Calcs'!$C$19/'DEPRECATED - DT-Prelim Calcs'!$C$18*3.39*'DEPRECATED - DT-Prelim Calcs'!$C$20</f>
        <v>29.053734754561201</v>
      </c>
      <c r="LD13" s="36">
        <f t="shared" si="82"/>
        <v>0</v>
      </c>
      <c r="LE13" s="43">
        <f>LC12*'DEPRECATED - DT-Prelim Calcs'!$C$11+LE12</f>
        <v>-345.99007136816624</v>
      </c>
      <c r="LF13" s="43">
        <f>LF12+0.5*LC13*'DEPRECATED - DT-Prelim Calcs'!$C$11^2+LE13*'DEPRECATED - DT-Prelim Calcs'!$C$11</f>
        <v>-19583.845697964749</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103.33333333333333</v>
      </c>
      <c r="LK13" s="49">
        <f>LK12+'DEPRECATED - DT-Prelim Calcs'!$C$11</f>
        <v>36</v>
      </c>
      <c r="LL13" s="2">
        <f>LV13/'Drive Train'!$F$35</f>
        <v>0.72903225806451621</v>
      </c>
      <c r="LM13" s="36">
        <f>LT13*12*60/(PI() * 'Drive Train'!$F$15)/LL$2*LL13</f>
        <v>-101569.40319695663</v>
      </c>
      <c r="LN13" s="2">
        <f>('DEPRECATED - DT-Prelim Calcs'!$C$6*LL13-LM13)/('DEPRECATED - DT-Prelim Calcs'!$C$6*LL13)*'DEPRECATED - DT-Prelim Calcs'!$C$7*LL13</f>
        <v>78.083816618492904</v>
      </c>
      <c r="LO13" s="43">
        <f>LN13/'DEPRECATED - DT-Prelim Calcs'!$C$7*('DEPRECATED - DT-Prelim Calcs'!$C$8-'DEPRECATED - DT-Prelim Calcs'!$C$9)+'DEPRECATED - DT-Prelim Calcs'!$C$9</f>
        <v>4255.3198605596872</v>
      </c>
      <c r="LP13" s="43">
        <f t="shared" si="27"/>
        <v>60</v>
      </c>
      <c r="LQ13" s="2">
        <f t="shared" si="83"/>
        <v>1.4462867232450001</v>
      </c>
      <c r="LR13" s="43">
        <f>LQ13*'DEPRECATED - DT-Prelim Calcs'!$C$21/LL$2/'DEPRECATED - DT-Prelim Calcs'!$C$19/'DEPRECATED - DT-Prelim Calcs'!$C$18*3.39*'DEPRECATED - DT-Prelim Calcs'!$C$20</f>
        <v>29.053734754561201</v>
      </c>
      <c r="LS13" s="36">
        <f t="shared" si="84"/>
        <v>0</v>
      </c>
      <c r="LT13" s="43">
        <f>LR12*'DEPRECATED - DT-Prelim Calcs'!$C$11+LT12</f>
        <v>-405.26796207410752</v>
      </c>
      <c r="LU13" s="43">
        <f>LU12+0.5*LR13*'DEPRECATED - DT-Prelim Calcs'!$C$11^2+LT13*'DEPRECATED - DT-Prelim Calcs'!$C$11</f>
        <v>-21342.515866721456</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103.33333333333333</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-0.27672021620693066</v>
      </c>
      <c r="Y14" s="43">
        <f t="shared" si="1"/>
        <v>0</v>
      </c>
      <c r="Z14" s="43">
        <f t="shared" si="2"/>
        <v>0</v>
      </c>
      <c r="AA14" s="43">
        <f t="shared" si="3"/>
        <v>0</v>
      </c>
      <c r="AB14" s="43" t="e">
        <f t="shared" si="4"/>
        <v>#N/A</v>
      </c>
      <c r="AC14" s="36">
        <f t="shared" si="28"/>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889.49632897085212</v>
      </c>
      <c r="AK14" s="43">
        <f t="shared" si="8"/>
        <v>0</v>
      </c>
      <c r="AL14" s="49">
        <f>AL13+'DEPRECATED - DT-Prelim Calcs'!$C$11</f>
        <v>40</v>
      </c>
      <c r="AM14" s="2">
        <f>AW14/'Drive Train'!$F$35</f>
        <v>0.57999999999999996</v>
      </c>
      <c r="AN14" s="36">
        <f>AU14*12*60/(PI() * 'Drive Train'!$F$15)/AM$2*AM14</f>
        <v>7617.3913319967869</v>
      </c>
      <c r="AO14" s="2">
        <f>('DEPRECATED - DT-Prelim Calcs'!$C$6*AM14-AN14)/('DEPRECATED - DT-Prelim Calcs'!$C$6*AM14)*'DEPRECATED - DT-Prelim Calcs'!$C$7*AM14</f>
        <v>-2.879418392956886</v>
      </c>
      <c r="AP14" s="43">
        <f>AO14/'DEPRECATED - DT-Prelim Calcs'!$C$7*('DEPRECATED - DT-Prelim Calcs'!$C$8-'DEPRECATED - DT-Prelim Calcs'!$C$9)+'DEPRECATED - DT-Prelim Calcs'!$C$9</f>
        <v>-155.3638378252632</v>
      </c>
      <c r="AQ14" s="43">
        <f t="shared" si="9"/>
        <v>-155.3638378252632</v>
      </c>
      <c r="AR14" s="2">
        <f t="shared" si="29"/>
        <v>-3.9053329130773458</v>
      </c>
      <c r="AS14" s="43">
        <f>AR14*'DEPRECATED - DT-Prelim Calcs'!$C$21/AM$2/'DEPRECATED - DT-Prelim Calcs'!$C$19/'DEPRECATED - DT-Prelim Calcs'!$C$18*3.39*'DEPRECATED - DT-Prelim Calcs'!$C$20</f>
        <v>-39.226145397445585</v>
      </c>
      <c r="AT14" s="36">
        <f t="shared" si="30"/>
        <v>1</v>
      </c>
      <c r="AU14" s="43">
        <f>AS13*'DEPRECATED - DT-Prelim Calcs'!$C$11+AU13</f>
        <v>76.407217905873807</v>
      </c>
      <c r="AV14" s="43">
        <f>AV13+0.5*AS14*'DEPRECATED - DT-Prelim Calcs'!$C$11^2+AU14*'DEPRECATED - DT-Prelim Calcs'!$C$11</f>
        <v>613.30180494214665</v>
      </c>
      <c r="AW14" s="43">
        <f>MIN('Drive Train'!$F$35-AQ13*'DEPRECATED - DT-Prelim Calcs'!$C$21*'Drive Train'!$F$39,AW13+AQ$2)</f>
        <v>7.1920000000000002</v>
      </c>
      <c r="AX14" s="43">
        <f>'Drive Train'!$F$35-AQ14*'DEPRECATED - DT-Prelim Calcs'!$C$21*'Drive Train'!$F$39</f>
        <v>21.10037491821474</v>
      </c>
      <c r="AY14" s="1">
        <f>IF(AV14&gt;='Drive Train'!$F$29,1,0)</f>
        <v>1</v>
      </c>
      <c r="AZ14" s="43">
        <f t="shared" si="31"/>
        <v>-172.6264864725147</v>
      </c>
      <c r="BA14" s="49">
        <f>BA13+'DEPRECATED - DT-Prelim Calcs'!$C$11</f>
        <v>40</v>
      </c>
      <c r="BB14" s="2">
        <f>BL14/'Drive Train'!$F$35</f>
        <v>0.57999999999999996</v>
      </c>
      <c r="BC14" s="36">
        <f>BJ14*12*60/(PI() * 'Drive Train'!$F$15)/BB$2*BB14</f>
        <v>-41262.260007647652</v>
      </c>
      <c r="BD14" s="2">
        <f>('DEPRECATED - DT-Prelim Calcs'!$C$6*BB14-BC14)/('DEPRECATED - DT-Prelim Calcs'!$C$6*BB14)*'DEPRECATED - DT-Prelim Calcs'!$C$7*BB14</f>
        <v>33.052488312831898</v>
      </c>
      <c r="BE14" s="43">
        <f>BD14/'DEPRECATED - DT-Prelim Calcs'!$C$7*('DEPRECATED - DT-Prelim Calcs'!$C$8-'DEPRECATED - DT-Prelim Calcs'!$C$9)+'DEPRECATED - DT-Prelim Calcs'!$C$9</f>
        <v>1802.1206319677076</v>
      </c>
      <c r="BF14" s="43">
        <f t="shared" si="10"/>
        <v>93</v>
      </c>
      <c r="BG14" s="2">
        <f t="shared" si="32"/>
        <v>2.0025508475699998</v>
      </c>
      <c r="BH14" s="43">
        <f>BG14*'DEPRECATED - DT-Prelim Calcs'!$C$21/BB$2/'DEPRECATED - DT-Prelim Calcs'!$C$19/'DEPRECATED - DT-Prelim Calcs'!$C$18*3.39*'DEPRECATED - DT-Prelim Calcs'!$C$20</f>
        <v>29.053734754561201</v>
      </c>
      <c r="BI14" s="36">
        <f t="shared" si="33"/>
        <v>0</v>
      </c>
      <c r="BJ14" s="43">
        <f>BH13*'DEPRECATED - DT-Prelim Calcs'!$C$11+BJ13</f>
        <v>-286.53672172974757</v>
      </c>
      <c r="BK14" s="43">
        <f>BK13+0.5*BH14*'DEPRECATED - DT-Prelim Calcs'!$C$11^2+BJ14*'DEPRECATED - DT-Prelim Calcs'!$C$11</f>
        <v>-6784.3500090200187</v>
      </c>
      <c r="BL14" s="43">
        <f>MIN('Drive Train'!$F$35-BF13*'DEPRECATED - DT-Prelim Calcs'!$C$21*'Drive Train'!$F$39,BL13+BF$2)</f>
        <v>7.1920000000000002</v>
      </c>
      <c r="BM14" s="43">
        <f>'Drive Train'!$F$35-BF14*'DEPRECATED - DT-Prelim Calcs'!$C$21*'Drive Train'!$F$39</f>
        <v>7.1920000000000002</v>
      </c>
      <c r="BN14" s="1">
        <f>IF(BK14&gt;='Drive Train'!$F$29,1,0)</f>
        <v>0</v>
      </c>
      <c r="BO14" s="43">
        <f t="shared" si="34"/>
        <v>103.33333333333333</v>
      </c>
      <c r="BP14" s="49">
        <f>BP13+'DEPRECATED - DT-Prelim Calcs'!$C$11</f>
        <v>40</v>
      </c>
      <c r="BQ14" s="2">
        <f>CA14/'Drive Train'!$F$35</f>
        <v>0.57999999999999996</v>
      </c>
      <c r="BR14" s="36">
        <f>BY14*12*60/(PI() * 'Drive Train'!$F$15)/BQ$2*BQ14</f>
        <v>-58078.359588205407</v>
      </c>
      <c r="BS14" s="2">
        <f>('DEPRECATED - DT-Prelim Calcs'!$C$6*BQ14-BR14)/('DEPRECATED - DT-Prelim Calcs'!$C$6*BQ14)*'DEPRECATED - DT-Prelim Calcs'!$C$7*BQ14</f>
        <v>45.414166531141596</v>
      </c>
      <c r="BT14" s="43">
        <f>BS14/'DEPRECATED - DT-Prelim Calcs'!$C$7*('DEPRECATED - DT-Prelim Calcs'!$C$8-'DEPRECATED - DT-Prelim Calcs'!$C$9)+'DEPRECATED - DT-Prelim Calcs'!$C$9</f>
        <v>2475.5553408756241</v>
      </c>
      <c r="BU14" s="43">
        <f t="shared" si="11"/>
        <v>93</v>
      </c>
      <c r="BV14" s="2">
        <f t="shared" si="35"/>
        <v>1.5313624128476471</v>
      </c>
      <c r="BW14" s="43">
        <f>BV14*'DEPRECATED - DT-Prelim Calcs'!$C$21/BQ$2/'DEPRECATED - DT-Prelim Calcs'!$C$19/'DEPRECATED - DT-Prelim Calcs'!$C$18*3.39*'DEPRECATED - DT-Prelim Calcs'!$C$20</f>
        <v>29.053734754561201</v>
      </c>
      <c r="BX14" s="36">
        <f t="shared" si="36"/>
        <v>0</v>
      </c>
      <c r="BY14" s="43">
        <f>BW13*'DEPRECATED - DT-Prelim Calcs'!$C$11+BY13</f>
        <v>-308.41539522456469</v>
      </c>
      <c r="BZ14" s="43">
        <f>BZ13+0.5*BW14*'DEPRECATED - DT-Prelim Calcs'!$C$11^2+BY14*'DEPRECATED - DT-Prelim Calcs'!$C$11</f>
        <v>-22804.906973569145</v>
      </c>
      <c r="CA14" s="43">
        <f>MIN('Drive Train'!$F$35-BU13*'DEPRECATED - DT-Prelim Calcs'!$C$21*'Drive Train'!$F$39,CA13+BU$2)</f>
        <v>7.1920000000000002</v>
      </c>
      <c r="CB14" s="43">
        <f>'Drive Train'!$F$35-BU14*'DEPRECATED - DT-Prelim Calcs'!$C$21*'Drive Train'!$F$39</f>
        <v>7.1920000000000002</v>
      </c>
      <c r="CC14" s="1">
        <f>IF(BZ14&gt;='Drive Train'!$F$29,1,0)</f>
        <v>0</v>
      </c>
      <c r="CD14" s="43">
        <f t="shared" si="37"/>
        <v>103.33333333333333</v>
      </c>
      <c r="CE14" s="49">
        <f>CE13+'DEPRECATED - DT-Prelim Calcs'!$C$11</f>
        <v>40</v>
      </c>
      <c r="CF14" s="2">
        <f>CP14/'Drive Train'!$F$35</f>
        <v>0.57999999999999996</v>
      </c>
      <c r="CG14" s="36">
        <f>CN14*12*60/(PI() * 'Drive Train'!$F$15)/CF$2*CF14</f>
        <v>-237184.06053991217</v>
      </c>
      <c r="CH14" s="2">
        <f>('DEPRECATED - DT-Prelim Calcs'!$C$6*CF14-CG14)/('DEPRECATED - DT-Prelim Calcs'!$C$6*CF14)*'DEPRECATED - DT-Prelim Calcs'!$C$7*CF14</f>
        <v>177.07650782636182</v>
      </c>
      <c r="CI14" s="43">
        <f>CH14/'DEPRECATED - DT-Prelim Calcs'!$C$7*('DEPRECATED - DT-Prelim Calcs'!$C$8-'DEPRECATED - DT-Prelim Calcs'!$C$9)+'DEPRECATED - DT-Prelim Calcs'!$C$9</f>
        <v>9648.2052771077706</v>
      </c>
      <c r="CJ14" s="43">
        <f t="shared" si="12"/>
        <v>93</v>
      </c>
      <c r="CK14" s="2">
        <f t="shared" si="38"/>
        <v>1.2396743342100003</v>
      </c>
      <c r="CL14" s="43">
        <f>CK14*'DEPRECATED - DT-Prelim Calcs'!$C$21/CF$2/'DEPRECATED - DT-Prelim Calcs'!$C$19/'DEPRECATED - DT-Prelim Calcs'!$C$18*3.39*'DEPRECATED - DT-Prelim Calcs'!$C$20</f>
        <v>29.053734754561205</v>
      </c>
      <c r="CM14" s="36">
        <f t="shared" si="39"/>
        <v>0</v>
      </c>
      <c r="CN14" s="43">
        <f>CL13*'DEPRECATED - DT-Prelim Calcs'!$C$11+CN13</f>
        <v>-1019.6164506578887</v>
      </c>
      <c r="CO14" s="43">
        <f>CO13+0.5*CL14*'DEPRECATED - DT-Prelim Calcs'!$C$11^2+CN14*'DEPRECATED - DT-Prelim Calcs'!$C$11</f>
        <v>-46985.742858302168</v>
      </c>
      <c r="CP14" s="43">
        <f>MIN('Drive Train'!$F$35-CJ13*'DEPRECATED - DT-Prelim Calcs'!$C$21*'Drive Train'!$F$39,CP13+CJ$2)</f>
        <v>7.1920000000000002</v>
      </c>
      <c r="CQ14" s="43">
        <f>'Drive Train'!$F$35-CJ14*'DEPRECATED - DT-Prelim Calcs'!$C$21*'Drive Train'!$F$39</f>
        <v>7.1920000000000002</v>
      </c>
      <c r="CR14" s="1">
        <f>IF(CO14&gt;='Drive Train'!$F$29,1,0)</f>
        <v>0</v>
      </c>
      <c r="CS14" s="43">
        <f t="shared" si="40"/>
        <v>103.33333333333333</v>
      </c>
      <c r="CT14" s="49">
        <f>CT13+'DEPRECATED - DT-Prelim Calcs'!$C$11</f>
        <v>40</v>
      </c>
      <c r="CU14" s="2">
        <f>DE14/'Drive Train'!$F$35</f>
        <v>0.57999999999999996</v>
      </c>
      <c r="CV14" s="36">
        <f>DC14*12*60/(PI() * 'Drive Train'!$F$15)/CU$2*CU14</f>
        <v>-523610.17092257383</v>
      </c>
      <c r="CW14" s="2">
        <f>('DEPRECATED - DT-Prelim Calcs'!$C$6*CU14-CV14)/('DEPRECATED - DT-Prelim Calcs'!$C$6*CU14)*'DEPRECATED - DT-Prelim Calcs'!$C$7*CU14</f>
        <v>387.63112501988576</v>
      </c>
      <c r="CX14" s="43">
        <f>CW14/'DEPRECATED - DT-Prelim Calcs'!$C$7*('DEPRECATED - DT-Prelim Calcs'!$C$8-'DEPRECATED - DT-Prelim Calcs'!$C$9)+'DEPRECATED - DT-Prelim Calcs'!$C$9</f>
        <v>21118.718004814669</v>
      </c>
      <c r="CY14" s="43">
        <f t="shared" si="13"/>
        <v>93</v>
      </c>
      <c r="CZ14" s="2">
        <f t="shared" si="41"/>
        <v>1.0413264407364002</v>
      </c>
      <c r="DA14" s="43">
        <f>CZ14*'DEPRECATED - DT-Prelim Calcs'!$C$21/CU$2/'DEPRECATED - DT-Prelim Calcs'!$C$19/'DEPRECATED - DT-Prelim Calcs'!$C$18*3.39*'DEPRECATED - DT-Prelim Calcs'!$C$20</f>
        <v>29.053734754561201</v>
      </c>
      <c r="DB14" s="36">
        <f t="shared" si="42"/>
        <v>0</v>
      </c>
      <c r="DC14" s="43">
        <f>DA13*'DEPRECATED - DT-Prelim Calcs'!$C$11+DC13</f>
        <v>-1890.7699612819015</v>
      </c>
      <c r="DD14" s="43">
        <f>DD13+0.5*DA14*'DEPRECATED - DT-Prelim Calcs'!$C$11^2+DC14*'DEPRECATED - DT-Prelim Calcs'!$C$11</f>
        <v>-76604.962219518595</v>
      </c>
      <c r="DE14" s="43">
        <f>MIN('Drive Train'!$F$35-CY13*'DEPRECATED - DT-Prelim Calcs'!$C$21*'Drive Train'!$F$39,DE13+CY$2)</f>
        <v>7.1920000000000002</v>
      </c>
      <c r="DF14" s="43">
        <f>'Drive Train'!$F$35-CY14*'DEPRECATED - DT-Prelim Calcs'!$C$21*'Drive Train'!$F$39</f>
        <v>7.1920000000000002</v>
      </c>
      <c r="DG14" s="1">
        <f>IF(DD14&gt;='Drive Train'!$F$29,1,0)</f>
        <v>0</v>
      </c>
      <c r="DH14" s="43">
        <f t="shared" si="43"/>
        <v>103.33333333333333</v>
      </c>
      <c r="DI14" s="49">
        <f>DI13+'DEPRECATED - DT-Prelim Calcs'!$C$11</f>
        <v>40</v>
      </c>
      <c r="DJ14" s="2">
        <f>DT14/'Drive Train'!$F$35</f>
        <v>0.57999999999999996</v>
      </c>
      <c r="DK14" s="36">
        <f>DR14*12*60/(PI() * 'Drive Train'!$F$15)/DJ$2*DJ14</f>
        <v>-938618.56414021167</v>
      </c>
      <c r="DL14" s="2">
        <f>('DEPRECATED - DT-Prelim Calcs'!$C$6*DJ14-DK14)/('DEPRECATED - DT-Prelim Calcs'!$C$6*DJ14)*'DEPRECATED - DT-Prelim Calcs'!$C$7*DJ14</f>
        <v>692.70782787109613</v>
      </c>
      <c r="DM14" s="43">
        <f>DL14/'DEPRECATED - DT-Prelim Calcs'!$C$7*('DEPRECATED - DT-Prelim Calcs'!$C$8-'DEPRECATED - DT-Prelim Calcs'!$C$9)+'DEPRECATED - DT-Prelim Calcs'!$C$9</f>
        <v>37738.568234768667</v>
      </c>
      <c r="DN14" s="43">
        <f t="shared" si="14"/>
        <v>93</v>
      </c>
      <c r="DO14" s="2">
        <f t="shared" si="44"/>
        <v>0.89769520753137932</v>
      </c>
      <c r="DP14" s="43">
        <f>DO14*'DEPRECATED - DT-Prelim Calcs'!$C$21/DJ$2/'DEPRECATED - DT-Prelim Calcs'!$C$19/'DEPRECATED - DT-Prelim Calcs'!$C$18*3.39*'DEPRECATED - DT-Prelim Calcs'!$C$20</f>
        <v>29.053734754561201</v>
      </c>
      <c r="DQ14" s="36">
        <f t="shared" si="45"/>
        <v>0</v>
      </c>
      <c r="DR14" s="43">
        <f>DP13*'DEPRECATED - DT-Prelim Calcs'!$C$11+DR13</f>
        <v>-2921.8759270966007</v>
      </c>
      <c r="DS14" s="43">
        <f>DS13+0.5*DP14*'DEPRECATED - DT-Prelim Calcs'!$C$11^2+DR14*'DEPRECATED - DT-Prelim Calcs'!$C$11</f>
        <v>-111662.56505721838</v>
      </c>
      <c r="DT14" s="43">
        <f>MIN('Drive Train'!$F$35-DN13*'DEPRECATED - DT-Prelim Calcs'!$C$21*'Drive Train'!$F$39,DT13+DN$2)</f>
        <v>7.1920000000000002</v>
      </c>
      <c r="DU14" s="43">
        <f>'Drive Train'!$F$35-DN14*'DEPRECATED - DT-Prelim Calcs'!$C$21*'Drive Train'!$F$39</f>
        <v>7.1920000000000002</v>
      </c>
      <c r="DV14" s="1">
        <f>IF(DS14&gt;='Drive Train'!$F$29,1,0)</f>
        <v>0</v>
      </c>
      <c r="DW14" s="43">
        <f t="shared" si="46"/>
        <v>103.33333333333333</v>
      </c>
      <c r="DX14" s="49">
        <f>DX13+'DEPRECATED - DT-Prelim Calcs'!$C$11</f>
        <v>40</v>
      </c>
      <c r="DY14" s="2">
        <f>EI14/'Drive Train'!$F$35</f>
        <v>0.57999999999999996</v>
      </c>
      <c r="DZ14" s="36">
        <f>EG14*12*60/(PI() * 'Drive Train'!$F$15)/DY$2*DY14</f>
        <v>-1503471.1135968489</v>
      </c>
      <c r="EA14" s="2">
        <f>('DEPRECATED - DT-Prelim Calcs'!$C$6*DY14-DZ14)/('DEPRECATED - DT-Prelim Calcs'!$C$6*DY14)*'DEPRECATED - DT-Prelim Calcs'!$C$7*DY14</f>
        <v>1107.9364261393764</v>
      </c>
      <c r="EB14" s="43">
        <f>EA14/'DEPRECATED - DT-Prelim Calcs'!$C$7*('DEPRECATED - DT-Prelim Calcs'!$C$8-'DEPRECATED - DT-Prelim Calcs'!$C$9)+'DEPRECATED - DT-Prelim Calcs'!$C$9</f>
        <v>60359.230677742147</v>
      </c>
      <c r="EC14" s="43">
        <f t="shared" si="15"/>
        <v>93</v>
      </c>
      <c r="ED14" s="2">
        <f t="shared" si="47"/>
        <v>0.78888366722454539</v>
      </c>
      <c r="EE14" s="43">
        <f>ED14*'DEPRECATED - DT-Prelim Calcs'!$C$21/DY$2/'DEPRECATED - DT-Prelim Calcs'!$C$19/'DEPRECATED - DT-Prelim Calcs'!$C$18*3.39*'DEPRECATED - DT-Prelim Calcs'!$C$20</f>
        <v>29.053734754561201</v>
      </c>
      <c r="EF14" s="36">
        <f t="shared" si="48"/>
        <v>0</v>
      </c>
      <c r="EG14" s="43">
        <f>EE13*'DEPRECATED - DT-Prelim Calcs'!$C$11+EG13</f>
        <v>-4112.9343481019905</v>
      </c>
      <c r="EH14" s="43">
        <f>EH13+0.5*EE14*'DEPRECATED - DT-Prelim Calcs'!$C$11^2+EG14*'DEPRECATED - DT-Prelim Calcs'!$C$11</f>
        <v>-152158.55137140161</v>
      </c>
      <c r="EI14" s="43">
        <f>MIN('Drive Train'!$F$35-EC13*'DEPRECATED - DT-Prelim Calcs'!$C$21*'Drive Train'!$F$39,EI13+EC$2)</f>
        <v>7.1920000000000002</v>
      </c>
      <c r="EJ14" s="43">
        <f>'Drive Train'!$F$35-EC14*'DEPRECATED - DT-Prelim Calcs'!$C$21*'Drive Train'!$F$39</f>
        <v>7.1920000000000002</v>
      </c>
      <c r="EK14" s="1">
        <f>IF(EH14&gt;='Drive Train'!$F$29,1,0)</f>
        <v>0</v>
      </c>
      <c r="EL14" s="43">
        <f t="shared" si="49"/>
        <v>103.33333333333333</v>
      </c>
      <c r="EM14" s="49">
        <f>EM13+'DEPRECATED - DT-Prelim Calcs'!$C$11</f>
        <v>40</v>
      </c>
      <c r="EN14" s="2">
        <f>EX14/'Drive Train'!$F$35</f>
        <v>0.57999999999999996</v>
      </c>
      <c r="EO14" s="36">
        <f>EV14*12*60/(PI() * 'Drive Train'!$F$15)/EN$2*EN14</f>
        <v>-2239429.6926965052</v>
      </c>
      <c r="EP14" s="2">
        <f>('DEPRECATED - DT-Prelim Calcs'!$C$6*EN14-EO14)/('DEPRECATED - DT-Prelim Calcs'!$C$6*EN14)*'DEPRECATED - DT-Prelim Calcs'!$C$7*EN14</f>
        <v>1648.9467295841084</v>
      </c>
      <c r="EQ14" s="43">
        <f>EP14/'DEPRECATED - DT-Prelim Calcs'!$C$7*('DEPRECATED - DT-Prelim Calcs'!$C$8-'DEPRECATED - DT-Prelim Calcs'!$C$9)+'DEPRECATED - DT-Prelim Calcs'!$C$9</f>
        <v>89832.18004450739</v>
      </c>
      <c r="ER14" s="43">
        <f t="shared" si="16"/>
        <v>93</v>
      </c>
      <c r="ES14" s="2">
        <f t="shared" si="50"/>
        <v>0.7035989464435134</v>
      </c>
      <c r="ET14" s="43">
        <f>ES14*'DEPRECATED - DT-Prelim Calcs'!$C$21/EN$2/'DEPRECATED - DT-Prelim Calcs'!$C$19/'DEPRECATED - DT-Prelim Calcs'!$C$18*3.39*'DEPRECATED - DT-Prelim Calcs'!$C$20</f>
        <v>29.053734754561201</v>
      </c>
      <c r="EU14" s="36">
        <f t="shared" si="51"/>
        <v>0</v>
      </c>
      <c r="EV14" s="43">
        <f>ET13*'DEPRECATED - DT-Prelim Calcs'!$C$11+EV13</f>
        <v>-5463.9452242980651</v>
      </c>
      <c r="EW14" s="43">
        <f>EW13+0.5*ET14*'DEPRECATED - DT-Prelim Calcs'!$C$11^2+EV14*'DEPRECATED - DT-Prelim Calcs'!$C$11</f>
        <v>-198092.92116206815</v>
      </c>
      <c r="EX14" s="43">
        <f>MIN('Drive Train'!$F$35-ER13*'DEPRECATED - DT-Prelim Calcs'!$C$21*'Drive Train'!$F$39,EX13+ER$2)</f>
        <v>7.1920000000000002</v>
      </c>
      <c r="EY14" s="43">
        <f>'Drive Train'!$F$35-ER14*'DEPRECATED - DT-Prelim Calcs'!$C$21*'Drive Train'!$F$39</f>
        <v>7.1920000000000002</v>
      </c>
      <c r="EZ14" s="1">
        <f>IF(EW14&gt;='Drive Train'!$F$29,1,0)</f>
        <v>0</v>
      </c>
      <c r="FA14" s="43">
        <f t="shared" si="52"/>
        <v>103.33333333333333</v>
      </c>
      <c r="FB14" s="49">
        <f>FB13+'DEPRECATED - DT-Prelim Calcs'!$C$11</f>
        <v>40</v>
      </c>
      <c r="FC14" s="2">
        <f>FM14/'Drive Train'!$F$35</f>
        <v>0.57999999999999996</v>
      </c>
      <c r="FD14" s="36">
        <f>FK14*12*60/(PI() * 'Drive Train'!$F$15)/FC$2*FC14</f>
        <v>-3167756.1748432051</v>
      </c>
      <c r="FE14" s="2">
        <f>('DEPRECATED - DT-Prelim Calcs'!$C$6*FC14-FD14)/('DEPRECATED - DT-Prelim Calcs'!$C$6*FC14)*'DEPRECATED - DT-Prelim Calcs'!$C$7*FC14</f>
        <v>2331.3685479646761</v>
      </c>
      <c r="FF14" s="43">
        <f>FE14/'DEPRECATED - DT-Prelim Calcs'!$C$7*('DEPRECATED - DT-Prelim Calcs'!$C$8-'DEPRECATED - DT-Prelim Calcs'!$C$9)+'DEPRECATED - DT-Prelim Calcs'!$C$9</f>
        <v>127008.89104583682</v>
      </c>
      <c r="FG14" s="43">
        <f t="shared" si="17"/>
        <v>93</v>
      </c>
      <c r="FH14" s="2">
        <f t="shared" si="53"/>
        <v>0.63495514679048781</v>
      </c>
      <c r="FI14" s="43">
        <f>FH14*'DEPRECATED - DT-Prelim Calcs'!$C$21/FC$2/'DEPRECATED - DT-Prelim Calcs'!$C$19/'DEPRECATED - DT-Prelim Calcs'!$C$18*3.39*'DEPRECATED - DT-Prelim Calcs'!$C$20</f>
        <v>29.053734754561205</v>
      </c>
      <c r="FJ14" s="36">
        <f t="shared" si="54"/>
        <v>0</v>
      </c>
      <c r="FK14" s="43">
        <f>FI13*'DEPRECATED - DT-Prelim Calcs'!$C$11+FK13</f>
        <v>-6974.9085556848304</v>
      </c>
      <c r="FL14" s="43">
        <f>FL13+0.5*FI14*'DEPRECATED - DT-Prelim Calcs'!$C$11^2+FK14*'DEPRECATED - DT-Prelim Calcs'!$C$11</f>
        <v>-249465.6744292182</v>
      </c>
      <c r="FM14" s="43">
        <f>MIN('Drive Train'!$F$35-FG13*'DEPRECATED - DT-Prelim Calcs'!$C$21*'Drive Train'!$F$39,FM13+FG$2)</f>
        <v>7.1920000000000002</v>
      </c>
      <c r="FN14" s="43">
        <f>'Drive Train'!$F$35-FG14*'DEPRECATED - DT-Prelim Calcs'!$C$21*'Drive Train'!$F$39</f>
        <v>7.1920000000000002</v>
      </c>
      <c r="FO14" s="1">
        <f>IF(FL14&gt;='Drive Train'!$F$29,1,0)</f>
        <v>0</v>
      </c>
      <c r="FP14" s="43">
        <f t="shared" si="55"/>
        <v>103.33333333333333</v>
      </c>
      <c r="FQ14" s="49">
        <f>FQ13+'DEPRECATED - DT-Prelim Calcs'!$C$11</f>
        <v>40</v>
      </c>
      <c r="FR14" s="2">
        <f>GB14/'Drive Train'!$F$35</f>
        <v>0.57999999999999996</v>
      </c>
      <c r="FS14" s="36">
        <f>FZ14*12*60/(PI() * 'Drive Train'!$F$15)/FR$2*FR14</f>
        <v>-4309712.4334409712</v>
      </c>
      <c r="FT14" s="2">
        <f>('DEPRECATED - DT-Prelim Calcs'!$C$6*FR14-FS14)/('DEPRECATED - DT-Prelim Calcs'!$C$6*FR14)*'DEPRECATED - DT-Prelim Calcs'!$C$7*FR14</f>
        <v>3170.8316910404637</v>
      </c>
      <c r="FU14" s="43">
        <f>FT14/'DEPRECATED - DT-Prelim Calcs'!$C$7*('DEPRECATED - DT-Prelim Calcs'!$C$8-'DEPRECATED - DT-Prelim Calcs'!$C$9)+'DEPRECATED - DT-Prelim Calcs'!$C$9</f>
        <v>172740.83839250286</v>
      </c>
      <c r="FV14" s="43">
        <f t="shared" si="18"/>
        <v>93</v>
      </c>
      <c r="FW14" s="2">
        <f t="shared" si="56"/>
        <v>0.57851468929799987</v>
      </c>
      <c r="FX14" s="43">
        <f>FW14*'DEPRECATED - DT-Prelim Calcs'!$C$21/FR$2/'DEPRECATED - DT-Prelim Calcs'!$C$19/'DEPRECATED - DT-Prelim Calcs'!$C$18*3.39*'DEPRECATED - DT-Prelim Calcs'!$C$20</f>
        <v>29.053734754561201</v>
      </c>
      <c r="FY14" s="36">
        <f t="shared" si="57"/>
        <v>0</v>
      </c>
      <c r="FZ14" s="43">
        <f>FX13*'DEPRECATED - DT-Prelim Calcs'!$C$11+FZ13</f>
        <v>-8645.8243422622891</v>
      </c>
      <c r="GA14" s="43">
        <f>GA13+0.5*FX14*'DEPRECATED - DT-Prelim Calcs'!$C$11^2+FZ14*'DEPRECATED - DT-Prelim Calcs'!$C$11</f>
        <v>-306276.81117285165</v>
      </c>
      <c r="GB14" s="43">
        <f>MIN('Drive Train'!$F$35-FV13*'DEPRECATED - DT-Prelim Calcs'!$C$21*'Drive Train'!$F$39,GB13+FV$2)</f>
        <v>7.1920000000000002</v>
      </c>
      <c r="GC14" s="43">
        <f>'Drive Train'!$F$35-FV14*'DEPRECATED - DT-Prelim Calcs'!$C$21*'Drive Train'!$F$39</f>
        <v>7.1920000000000002</v>
      </c>
      <c r="GD14" s="1">
        <f>IF(GA14&gt;='Drive Train'!$F$29,1,0)</f>
        <v>0</v>
      </c>
      <c r="GE14" s="43">
        <f t="shared" si="58"/>
        <v>103.33333333333333</v>
      </c>
      <c r="GF14" s="49">
        <f>GF13+'DEPRECATED - DT-Prelim Calcs'!$C$11</f>
        <v>40</v>
      </c>
      <c r="GG14" s="2">
        <f>GQ14/'Drive Train'!$F$35</f>
        <v>0.86451612903225805</v>
      </c>
      <c r="GH14" s="36">
        <f>GO14*12*60/(PI() * 'Drive Train'!$F$15)/GG$2*GG14</f>
        <v>-76562.299428941886</v>
      </c>
      <c r="GI14" s="2">
        <f>('DEPRECATED - DT-Prelim Calcs'!$C$6*GG14-GH14)/('DEPRECATED - DT-Prelim Calcs'!$C$6*GG14)*'DEPRECATED - DT-Prelim Calcs'!$C$7*GG14</f>
        <v>60.336270977722016</v>
      </c>
      <c r="GJ14" s="43">
        <f>GI14/'DEPRECATED - DT-Prelim Calcs'!$C$7*('DEPRECATED - DT-Prelim Calcs'!$C$8-'DEPRECATED - DT-Prelim Calcs'!$C$9)+'DEPRECATED - DT-Prelim Calcs'!$C$9</f>
        <v>3288.4759562490353</v>
      </c>
      <c r="GK14" s="43">
        <f t="shared" si="59"/>
        <v>29.999999999999982</v>
      </c>
      <c r="GL14" s="2">
        <f t="shared" si="60"/>
        <v>1.4462867232450001</v>
      </c>
      <c r="GM14" s="43">
        <f>GL14*'DEPRECATED - DT-Prelim Calcs'!$C$21/GG$2/'DEPRECATED - DT-Prelim Calcs'!$C$19/'DEPRECATED - DT-Prelim Calcs'!$C$18*3.39*'DEPRECATED - DT-Prelim Calcs'!$C$20</f>
        <v>29.053734754561201</v>
      </c>
      <c r="GN14" s="36">
        <f t="shared" si="61"/>
        <v>0</v>
      </c>
      <c r="GO14" s="43">
        <f>GM13*'DEPRECATED - DT-Prelim Calcs'!$C$11+GO13</f>
        <v>-257.61312466366371</v>
      </c>
      <c r="GP14" s="43">
        <f>GP13+0.5*GM14*'DEPRECATED - DT-Prelim Calcs'!$C$11^2+GO14*'DEPRECATED - DT-Prelim Calcs'!$C$11</f>
        <v>-7059.1371002275828</v>
      </c>
      <c r="GQ14" s="43">
        <f>MIN('Drive Train'!$F$35-GK13*'DEPRECATED - DT-Prelim Calcs'!$C$21*'Drive Train'!$F$39,GQ13+GK$2)</f>
        <v>10.72</v>
      </c>
      <c r="GR14" s="43">
        <f>'Drive Train'!$F$35-GK14*'DEPRECATED - DT-Prelim Calcs'!$C$21*'Drive Train'!$F$39</f>
        <v>10.72</v>
      </c>
      <c r="GS14" s="1">
        <f>IF(GP14&gt;='Drive Train'!$F$29,1,0)</f>
        <v>0</v>
      </c>
      <c r="GT14" s="43">
        <f t="shared" si="62"/>
        <v>33.333333333333314</v>
      </c>
      <c r="GU14" s="49">
        <f>GU13+'DEPRECATED - DT-Prelim Calcs'!$C$11</f>
        <v>40</v>
      </c>
      <c r="GV14" s="2">
        <f>HF14/'Drive Train'!$F$35</f>
        <v>0.84946236559139798</v>
      </c>
      <c r="GW14" s="36">
        <f>HD14*12*60/(PI() * 'Drive Train'!$F$15)/GV$2*GV14</f>
        <v>-70960.753285425511</v>
      </c>
      <c r="GX14" s="2">
        <f>('DEPRECATED - DT-Prelim Calcs'!$C$6*GV14-GW14)/('DEPRECATED - DT-Prelim Calcs'!$C$6*GV14)*'DEPRECATED - DT-Prelim Calcs'!$C$7*GV14</f>
        <v>56.147917821997588</v>
      </c>
      <c r="GY14" s="43">
        <f>GX14/'DEPRECATED - DT-Prelim Calcs'!$C$7*('DEPRECATED - DT-Prelim Calcs'!$C$8-'DEPRECATED - DT-Prelim Calcs'!$C$9)+'DEPRECATED - DT-Prelim Calcs'!$C$9</f>
        <v>3060.3044783625551</v>
      </c>
      <c r="GZ14" s="43">
        <f t="shared" si="19"/>
        <v>33.333333333333314</v>
      </c>
      <c r="HA14" s="2">
        <f t="shared" si="63"/>
        <v>1.4462867232450001</v>
      </c>
      <c r="HB14" s="43">
        <f>HA14*'DEPRECATED - DT-Prelim Calcs'!$C$21/GV$2/'DEPRECATED - DT-Prelim Calcs'!$C$19/'DEPRECATED - DT-Prelim Calcs'!$C$18*3.39*'DEPRECATED - DT-Prelim Calcs'!$C$20</f>
        <v>29.053734754561201</v>
      </c>
      <c r="HC14" s="36">
        <f t="shared" si="64"/>
        <v>0</v>
      </c>
      <c r="HD14" s="43">
        <f>HB13*'DEPRECATED - DT-Prelim Calcs'!$C$11+HD13</f>
        <v>-242.99659696397356</v>
      </c>
      <c r="HE14" s="43">
        <f>HE13+0.5*HB14*'DEPRECATED - DT-Prelim Calcs'!$C$11^2+HD14*'DEPRECATED - DT-Prelim Calcs'!$C$11</f>
        <v>-8561.7352466174343</v>
      </c>
      <c r="HF14" s="43">
        <f>MIN('Drive Train'!$F$35-GZ13*'DEPRECATED - DT-Prelim Calcs'!$C$21*'Drive Train'!$F$39,HF13+GZ$2)</f>
        <v>10.533333333333335</v>
      </c>
      <c r="HG14" s="43">
        <f>'Drive Train'!$F$35-GZ14*'DEPRECATED - DT-Prelim Calcs'!$C$21*'Drive Train'!$F$39</f>
        <v>10.533333333333335</v>
      </c>
      <c r="HH14" s="1">
        <f>IF(HE14&gt;='Drive Train'!$F$29,1,0)</f>
        <v>0</v>
      </c>
      <c r="HI14" s="43">
        <f t="shared" si="65"/>
        <v>37.037037037037017</v>
      </c>
      <c r="HJ14" s="49">
        <f>HJ13+'DEPRECATED - DT-Prelim Calcs'!$C$11</f>
        <v>40</v>
      </c>
      <c r="HK14" s="2">
        <f>HU14/'Drive Train'!$F$35</f>
        <v>3.8072754752678004</v>
      </c>
      <c r="HL14" s="36">
        <f>HS14*12*60/(PI() * 'Drive Train'!$F$15)/HK$2*HK14</f>
        <v>-1313261.106047967</v>
      </c>
      <c r="HM14" s="2">
        <f>('DEPRECATED - DT-Prelim Calcs'!$C$6*HK14-HL14)/('DEPRECATED - DT-Prelim Calcs'!$C$6*HK14)*'DEPRECATED - DT-Prelim Calcs'!$C$7*HK14</f>
        <v>983.24712313338944</v>
      </c>
      <c r="HN14" s="43">
        <f>HM14/'DEPRECATED - DT-Prelim Calcs'!$C$7*('DEPRECATED - DT-Prelim Calcs'!$C$8-'DEPRECATED - DT-Prelim Calcs'!$C$9)+'DEPRECATED - DT-Prelim Calcs'!$C$9</f>
        <v>53566.455215475682</v>
      </c>
      <c r="HO14" s="43">
        <f t="shared" si="20"/>
        <v>36.66666666666665</v>
      </c>
      <c r="HP14" s="2">
        <f t="shared" si="66"/>
        <v>1.4462867232450001</v>
      </c>
      <c r="HQ14" s="43">
        <f>HP14*'DEPRECATED - DT-Prelim Calcs'!$C$21/HK$2/'DEPRECATED - DT-Prelim Calcs'!$C$19/'DEPRECATED - DT-Prelim Calcs'!$C$18*3.39*'DEPRECATED - DT-Prelim Calcs'!$C$20</f>
        <v>29.053734754561201</v>
      </c>
      <c r="HR14" s="36">
        <f t="shared" si="67"/>
        <v>0</v>
      </c>
      <c r="HS14" s="43">
        <f>HQ13*'DEPRECATED - DT-Prelim Calcs'!$C$11+HS13</f>
        <v>-1003.3741270633616</v>
      </c>
      <c r="HT14" s="43">
        <f>HT13+0.5*HQ14*'DEPRECATED - DT-Prelim Calcs'!$C$11^2+HS14*'DEPRECATED - DT-Prelim Calcs'!$C$11</f>
        <v>-13303.945013486475</v>
      </c>
      <c r="HU14" s="43">
        <f>MIN('Drive Train'!$F$35-HO13*'DEPRECATED - DT-Prelim Calcs'!$C$21*'Drive Train'!$F$39,HU13+HO$2)</f>
        <v>47.210215893320729</v>
      </c>
      <c r="HV14" s="43">
        <f>'Drive Train'!$F$35-HO14*'DEPRECATED - DT-Prelim Calcs'!$C$21*'Drive Train'!$F$39</f>
        <v>10.346666666666668</v>
      </c>
      <c r="HW14" s="1">
        <f>IF(HT14&gt;='Drive Train'!$F$29,1,0)</f>
        <v>0</v>
      </c>
      <c r="HX14" s="43">
        <f t="shared" si="68"/>
        <v>40.740740740740726</v>
      </c>
      <c r="HY14" s="49">
        <f>HY13+'DEPRECATED - DT-Prelim Calcs'!$C$11</f>
        <v>40</v>
      </c>
      <c r="HZ14" s="2">
        <f>IJ14/'Drive Train'!$F$35</f>
        <v>0.8193548387096774</v>
      </c>
      <c r="IA14" s="36">
        <f>IH14*12*60/(PI() * 'Drive Train'!$F$15)/HZ$2*HZ14</f>
        <v>17466.875111643367</v>
      </c>
      <c r="IB14" s="2">
        <f>('DEPRECATED - DT-Prelim Calcs'!$C$6*HZ14-IA14)/('DEPRECATED - DT-Prelim Calcs'!$C$6*HZ14)*'DEPRECATED - DT-Prelim Calcs'!$C$7*HZ14</f>
        <v>-8.9972954418132751</v>
      </c>
      <c r="IC14" s="43">
        <f>IB14/'DEPRECATED - DT-Prelim Calcs'!$C$7*('DEPRECATED - DT-Prelim Calcs'!$C$8-'DEPRECATED - DT-Prelim Calcs'!$C$9)+'DEPRECATED - DT-Prelim Calcs'!$C$9</f>
        <v>-488.65116959132018</v>
      </c>
      <c r="ID14" s="43">
        <f t="shared" si="21"/>
        <v>-488.65116959132018</v>
      </c>
      <c r="IE14" s="2">
        <f t="shared" si="69"/>
        <v>-10.662532606982356</v>
      </c>
      <c r="IF14" s="43">
        <f>IE14*'DEPRECATED - DT-Prelim Calcs'!$C$21/HZ$2/'DEPRECATED - DT-Prelim Calcs'!$C$19/'DEPRECATED - DT-Prelim Calcs'!$C$18*3.39*'DEPRECATED - DT-Prelim Calcs'!$C$20</f>
        <v>-214.19431513556646</v>
      </c>
      <c r="IG14" s="36">
        <f t="shared" si="70"/>
        <v>1</v>
      </c>
      <c r="IH14" s="43">
        <f>IF13*'DEPRECATED - DT-Prelim Calcs'!$C$11+IH13</f>
        <v>62.01108203883004</v>
      </c>
      <c r="II14" s="43">
        <f>II13+0.5*IF14*'DEPRECATED - DT-Prelim Calcs'!$C$11^2+IH14*'DEPRECATED - DT-Prelim Calcs'!$C$11</f>
        <v>-11002.726539640073</v>
      </c>
      <c r="IJ14" s="43">
        <f>MIN('Drive Train'!$F$35-ID13*'DEPRECATED - DT-Prelim Calcs'!$C$21*'Drive Train'!$F$39,IJ13+ID$2)</f>
        <v>10.16</v>
      </c>
      <c r="IK14" s="43">
        <f>'Drive Train'!$F$35-ID14*'DEPRECATED - DT-Prelim Calcs'!$C$21*'Drive Train'!$F$39</f>
        <v>39.764465497113932</v>
      </c>
      <c r="IL14" s="1">
        <f>IF(II14&gt;='Drive Train'!$F$29,1,0)</f>
        <v>0</v>
      </c>
      <c r="IM14" s="43">
        <f t="shared" si="71"/>
        <v>-542.94574399035571</v>
      </c>
      <c r="IN14" s="49">
        <f>IN13+'DEPRECATED - DT-Prelim Calcs'!$C$11</f>
        <v>40</v>
      </c>
      <c r="IO14" s="2">
        <f>IY14/'Drive Train'!$F$35</f>
        <v>0.80430107526881722</v>
      </c>
      <c r="IP14" s="36">
        <f>IW14*12*60/(PI() * 'Drive Train'!$F$15)/IO$2*IO14</f>
        <v>10339.82052952555</v>
      </c>
      <c r="IQ14" s="2">
        <f>('DEPRECATED - DT-Prelim Calcs'!$C$6*IO14-IP14)/('DEPRECATED - DT-Prelim Calcs'!$C$6*IO14)*'DEPRECATED - DT-Prelim Calcs'!$C$7*IO14</f>
        <v>-3.8287305092580293</v>
      </c>
      <c r="IR14" s="43">
        <f>IQ14/'DEPRECATED - DT-Prelim Calcs'!$C$7*('DEPRECATED - DT-Prelim Calcs'!$C$8-'DEPRECATED - DT-Prelim Calcs'!$C$9)+'DEPRECATED - DT-Prelim Calcs'!$C$9</f>
        <v>-207.08009490734037</v>
      </c>
      <c r="IS14" s="43">
        <f t="shared" si="22"/>
        <v>-207.08009490734037</v>
      </c>
      <c r="IT14" s="2">
        <f t="shared" si="72"/>
        <v>-4.8329467809265854</v>
      </c>
      <c r="IU14" s="43">
        <f>IT14*'DEPRECATED - DT-Prelim Calcs'!$C$21/IO$2/'DEPRECATED - DT-Prelim Calcs'!$C$19/'DEPRECATED - DT-Prelim Calcs'!$C$18*3.39*'DEPRECATED - DT-Prelim Calcs'!$C$20</f>
        <v>-97.086664489946486</v>
      </c>
      <c r="IV14" s="36">
        <f t="shared" si="73"/>
        <v>1</v>
      </c>
      <c r="IW14" s="43">
        <f>IU13*'DEPRECATED - DT-Prelim Calcs'!$C$11+IW13</f>
        <v>37.395596801278458</v>
      </c>
      <c r="IX14" s="43">
        <f>IX13+0.5*IU14*'DEPRECATED - DT-Prelim Calcs'!$C$11^2+IW14*'DEPRECATED - DT-Prelim Calcs'!$C$11</f>
        <v>-12274.500961829328</v>
      </c>
      <c r="IY14" s="43">
        <f>MIN('Drive Train'!$F$35-IS13*'DEPRECATED - DT-Prelim Calcs'!$C$21*'Drive Train'!$F$39,IY13+IS$2)</f>
        <v>9.9733333333333345</v>
      </c>
      <c r="IZ14" s="43">
        <f>'Drive Train'!$F$35-IS14*'DEPRECATED - DT-Prelim Calcs'!$C$21*'Drive Train'!$F$39</f>
        <v>23.996485314811061</v>
      </c>
      <c r="JA14" s="1">
        <f>IF(IX14&gt;='Drive Train'!$F$29,1,0)</f>
        <v>0</v>
      </c>
      <c r="JB14" s="43">
        <f t="shared" si="74"/>
        <v>-230.08899434148927</v>
      </c>
      <c r="JC14" s="49">
        <f>JC13+'DEPRECATED - DT-Prelim Calcs'!$C$11</f>
        <v>40</v>
      </c>
      <c r="JD14" s="2">
        <f>JN14/'Drive Train'!$F$35</f>
        <v>0.78924731182795704</v>
      </c>
      <c r="JE14" s="36">
        <f>JL14*12*60/(PI() * 'Drive Train'!$F$15)/JD$2*JD14</f>
        <v>-9199.4750325279911</v>
      </c>
      <c r="JF14" s="2">
        <f>('DEPRECATED - DT-Prelim Calcs'!$C$6*JD14-JE14)/('DEPRECATED - DT-Prelim Calcs'!$C$6*JD14)*'DEPRECATED - DT-Prelim Calcs'!$C$7*JD14</f>
        <v>10.464193388171596</v>
      </c>
      <c r="JG14" s="43">
        <f>JF14/'DEPRECATED - DT-Prelim Calcs'!$C$7*('DEPRECATED - DT-Prelim Calcs'!$C$8-'DEPRECATED - DT-Prelim Calcs'!$C$9)+'DEPRECATED - DT-Prelim Calcs'!$C$9</f>
        <v>571.56426666904952</v>
      </c>
      <c r="JH14" s="43">
        <f t="shared" si="23"/>
        <v>46.666666666666657</v>
      </c>
      <c r="JI14" s="2">
        <f t="shared" si="75"/>
        <v>1.4462867232450001</v>
      </c>
      <c r="JJ14" s="43">
        <f>JI14*'DEPRECATED - DT-Prelim Calcs'!$C$21/JD$2/'DEPRECATED - DT-Prelim Calcs'!$C$19/'DEPRECATED - DT-Prelim Calcs'!$C$18*3.39*'DEPRECATED - DT-Prelim Calcs'!$C$20</f>
        <v>29.053734754561201</v>
      </c>
      <c r="JK14" s="36">
        <f t="shared" si="76"/>
        <v>0</v>
      </c>
      <c r="JL14" s="43">
        <f>JJ13*'DEPRECATED - DT-Prelim Calcs'!$C$11+JL13</f>
        <v>-33.90596043563626</v>
      </c>
      <c r="JM14" s="43">
        <f>JM13+0.5*JJ14*'DEPRECATED - DT-Prelim Calcs'!$C$11^2+JL14*'DEPRECATED - DT-Prelim Calcs'!$C$11</f>
        <v>-13669.964161506838</v>
      </c>
      <c r="JN14" s="43">
        <f>MIN('Drive Train'!$F$35-JH13*'DEPRECATED - DT-Prelim Calcs'!$C$21*'Drive Train'!$F$39,JN13+JH$2)</f>
        <v>9.7866666666666671</v>
      </c>
      <c r="JO14" s="43">
        <f>'Drive Train'!$F$35-JH14*'DEPRECATED - DT-Prelim Calcs'!$C$21*'Drive Train'!$F$39</f>
        <v>9.7866666666666671</v>
      </c>
      <c r="JP14" s="1">
        <f>IF(JM14&gt;='Drive Train'!$F$29,1,0)</f>
        <v>0</v>
      </c>
      <c r="JQ14" s="43">
        <f>MIN(JG14,'DEPRECATED - DT-Prelim Calcs'!$C$10)*'DEPRECATED - DT-Prelim Calcs'!$C$11*1000/60/60</f>
        <v>103.33333333333333</v>
      </c>
      <c r="JR14" s="49">
        <f>JR13+'DEPRECATED - DT-Prelim Calcs'!$C$11</f>
        <v>40</v>
      </c>
      <c r="JS14" s="2">
        <f>KC14/'Drive Train'!$F$35</f>
        <v>0.77419354838709686</v>
      </c>
      <c r="JT14" s="36">
        <f>KA14*12*60/(PI() * 'Drive Train'!$F$15)/JS$2*JS14</f>
        <v>-27200.765724669942</v>
      </c>
      <c r="JU14" s="2">
        <f>('DEPRECATED - DT-Prelim Calcs'!$C$6*JS14-JT14)/('DEPRECATED - DT-Prelim Calcs'!$C$6*JS14)*'DEPRECATED - DT-Prelim Calcs'!$C$7*JS14</f>
        <v>23.626514959600378</v>
      </c>
      <c r="JV14" s="43">
        <f>JU14/'DEPRECATED - DT-Prelim Calcs'!$C$7*('DEPRECATED - DT-Prelim Calcs'!$C$8-'DEPRECATED - DT-Prelim Calcs'!$C$9)+'DEPRECATED - DT-Prelim Calcs'!$C$9</f>
        <v>1288.6161134707668</v>
      </c>
      <c r="JW14" s="43">
        <f t="shared" si="24"/>
        <v>49.999999999999993</v>
      </c>
      <c r="JX14" s="2">
        <f t="shared" si="77"/>
        <v>1.4462867232450001</v>
      </c>
      <c r="JY14" s="43">
        <f>JX14*'DEPRECATED - DT-Prelim Calcs'!$C$21/JS$2/'DEPRECATED - DT-Prelim Calcs'!$C$19/'DEPRECATED - DT-Prelim Calcs'!$C$18*3.39*'DEPRECATED - DT-Prelim Calcs'!$C$20</f>
        <v>29.053734754561201</v>
      </c>
      <c r="JZ14" s="36">
        <f t="shared" si="78"/>
        <v>0</v>
      </c>
      <c r="KA14" s="43">
        <f>JY13*'DEPRECATED - DT-Prelim Calcs'!$C$11+KA13</f>
        <v>-102.20160103980881</v>
      </c>
      <c r="KB14" s="43">
        <f>KB13+0.5*JY14*'DEPRECATED - DT-Prelim Calcs'!$C$11^2+KA14*'DEPRECATED - DT-Prelim Calcs'!$C$11</f>
        <v>-15972.349389627172</v>
      </c>
      <c r="KC14" s="43">
        <f>MIN('Drive Train'!$F$35-JW13*'DEPRECATED - DT-Prelim Calcs'!$C$21*'Drive Train'!$F$39,KC13+JW$2)</f>
        <v>9.6000000000000014</v>
      </c>
      <c r="KD14" s="43">
        <f>'Drive Train'!$F$35-JW14*'DEPRECATED - DT-Prelim Calcs'!$C$21*'Drive Train'!$F$39</f>
        <v>9.6000000000000014</v>
      </c>
      <c r="KE14" s="1">
        <f>IF(KB14&gt;='Drive Train'!$F$29,1,0)</f>
        <v>0</v>
      </c>
      <c r="KF14" s="43">
        <f>MIN(JV14,'DEPRECATED - DT-Prelim Calcs'!$C$10)*'DEPRECATED - DT-Prelim Calcs'!$C$11*1000/60/60</f>
        <v>103.33333333333333</v>
      </c>
      <c r="KG14" s="49">
        <f>KG13+'DEPRECATED - DT-Prelim Calcs'!$C$11</f>
        <v>40</v>
      </c>
      <c r="KH14" s="2">
        <f>KR14/'Drive Train'!$F$35</f>
        <v>0.75913978494623657</v>
      </c>
      <c r="KI14" s="36">
        <f>KP14*12*60/(PI() * 'Drive Train'!$F$15)/KH$2*KH14</f>
        <v>-43710.719328436498</v>
      </c>
      <c r="KJ14" s="2">
        <f>('DEPRECATED - DT-Prelim Calcs'!$C$6*KH14-KI14)/('DEPRECATED - DT-Prelim Calcs'!$C$6*KH14)*'DEPRECATED - DT-Prelim Calcs'!$C$7*KH14</f>
        <v>35.692540144746943</v>
      </c>
      <c r="KK14" s="43">
        <f>KJ14/'DEPRECATED - DT-Prelim Calcs'!$C$7*('DEPRECATED - DT-Prelim Calcs'!$C$8-'DEPRECATED - DT-Prelim Calcs'!$C$9)+'DEPRECATED - DT-Prelim Calcs'!$C$9</f>
        <v>1945.9443511690497</v>
      </c>
      <c r="KL14" s="43">
        <f t="shared" si="25"/>
        <v>53.333333333333329</v>
      </c>
      <c r="KM14" s="2">
        <f t="shared" si="79"/>
        <v>1.4462867232450001</v>
      </c>
      <c r="KN14" s="43">
        <f>KM14*'DEPRECATED - DT-Prelim Calcs'!$C$21/KH$2/'DEPRECATED - DT-Prelim Calcs'!$C$19/'DEPRECATED - DT-Prelim Calcs'!$C$18*3.39*'DEPRECATED - DT-Prelim Calcs'!$C$20</f>
        <v>29.053734754561201</v>
      </c>
      <c r="KO14" s="36">
        <f t="shared" si="80"/>
        <v>0</v>
      </c>
      <c r="KP14" s="43">
        <f>KN13*'DEPRECATED - DT-Prelim Calcs'!$C$11+KP13</f>
        <v>-167.49132501123648</v>
      </c>
      <c r="KQ14" s="43">
        <f>KQ13+0.5*KN14*'DEPRECATED - DT-Prelim Calcs'!$C$11^2+KP14*'DEPRECATED - DT-Prelim Calcs'!$C$11</f>
        <v>-18172.533452234191</v>
      </c>
      <c r="KR14" s="43">
        <f>MIN('Drive Train'!$F$35-KL13*'DEPRECATED - DT-Prelim Calcs'!$C$21*'Drive Train'!$F$39,KR13+KL$2)</f>
        <v>9.413333333333334</v>
      </c>
      <c r="KS14" s="43">
        <f>'Drive Train'!$F$35-KL14*'DEPRECATED - DT-Prelim Calcs'!$C$21*'Drive Train'!$F$39</f>
        <v>9.413333333333334</v>
      </c>
      <c r="KT14" s="1">
        <f>IF(KQ14&gt;='Drive Train'!$F$29,1,0)</f>
        <v>0</v>
      </c>
      <c r="KU14" s="43">
        <f>MIN(KK14,'DEPRECATED - DT-Prelim Calcs'!$C$10)*'DEPRECATED - DT-Prelim Calcs'!$C$11*1000/60/60</f>
        <v>103.33333333333333</v>
      </c>
      <c r="KV14" s="49">
        <f>KV13+'DEPRECATED - DT-Prelim Calcs'!$C$11</f>
        <v>40</v>
      </c>
      <c r="KW14" s="2">
        <f>LG14/'Drive Train'!$F$35</f>
        <v>0.74408602150537628</v>
      </c>
      <c r="KX14" s="36">
        <f>LE14*12*60/(PI() * 'Drive Train'!$F$15)/KW$2*KW14</f>
        <v>-58776.003625365149</v>
      </c>
      <c r="KY14" s="2">
        <f>('DEPRECATED - DT-Prelim Calcs'!$C$6*KW14-KX14)/('DEPRECATED - DT-Prelim Calcs'!$C$6*KW14)*'DEPRECATED - DT-Prelim Calcs'!$C$7*KW14</f>
        <v>46.696574883330833</v>
      </c>
      <c r="KZ14" s="43">
        <f>KY14/'DEPRECATED - DT-Prelim Calcs'!$C$7*('DEPRECATED - DT-Prelim Calcs'!$C$8-'DEPRECATED - DT-Prelim Calcs'!$C$9)+'DEPRECATED - DT-Prelim Calcs'!$C$9</f>
        <v>2545.4178854351871</v>
      </c>
      <c r="LA14" s="43">
        <f t="shared" si="26"/>
        <v>56.666666666666664</v>
      </c>
      <c r="LB14" s="2">
        <f t="shared" si="81"/>
        <v>1.4462867232450001</v>
      </c>
      <c r="LC14" s="43">
        <f>LB14*'DEPRECATED - DT-Prelim Calcs'!$C$21/KW$2/'DEPRECATED - DT-Prelim Calcs'!$C$19/'DEPRECATED - DT-Prelim Calcs'!$C$18*3.39*'DEPRECATED - DT-Prelim Calcs'!$C$20</f>
        <v>29.053734754561201</v>
      </c>
      <c r="LD14" s="36">
        <f t="shared" si="82"/>
        <v>0</v>
      </c>
      <c r="LE14" s="43">
        <f>LC13*'DEPRECATED - DT-Prelim Calcs'!$C$11+LE13</f>
        <v>-229.77513234992142</v>
      </c>
      <c r="LF14" s="43">
        <f>LF13+0.5*LC14*'DEPRECATED - DT-Prelim Calcs'!$C$11^2+LE14*'DEPRECATED - DT-Prelim Calcs'!$C$11</f>
        <v>-20270.516349327947</v>
      </c>
      <c r="LG14" s="43">
        <f>MIN('Drive Train'!$F$35-LA13*'DEPRECATED - DT-Prelim Calcs'!$C$21*'Drive Train'!$F$39,LG13+LA$2)</f>
        <v>9.2266666666666666</v>
      </c>
      <c r="LH14" s="43">
        <f>'Drive Train'!$F$35-LA14*'DEPRECATED - DT-Prelim Calcs'!$C$21*'Drive Train'!$F$39</f>
        <v>9.2266666666666666</v>
      </c>
      <c r="LI14" s="1">
        <f>IF(LF14&gt;='Drive Train'!$F$29,1,0)</f>
        <v>0</v>
      </c>
      <c r="LJ14" s="43">
        <f>MIN(KZ14,'DEPRECATED - DT-Prelim Calcs'!$C$10)*'DEPRECATED - DT-Prelim Calcs'!$C$11*1000/60/60</f>
        <v>103.33333333333333</v>
      </c>
      <c r="LK14" s="49">
        <f>LK13+'DEPRECATED - DT-Prelim Calcs'!$C$11</f>
        <v>40</v>
      </c>
      <c r="LL14" s="2">
        <f>LV14/'Drive Train'!$F$35</f>
        <v>0.72903225806451621</v>
      </c>
      <c r="LM14" s="36">
        <f>LT14*12*60/(PI() * 'Drive Train'!$F$15)/LL$2*LL14</f>
        <v>-72443.286396992626</v>
      </c>
      <c r="LN14" s="2">
        <f>('DEPRECATED - DT-Prelim Calcs'!$C$6*LL14-LM14)/('DEPRECATED - DT-Prelim Calcs'!$C$6*LL14)*'DEPRECATED - DT-Prelim Calcs'!$C$7*LL14</f>
        <v>56.672925115071074</v>
      </c>
      <c r="LO14" s="43">
        <f>LN14/'DEPRECATED - DT-Prelim Calcs'!$C$7*('DEPRECATED - DT-Prelim Calcs'!$C$8-'DEPRECATED - DT-Prelim Calcs'!$C$9)+'DEPRECATED - DT-Prelim Calcs'!$C$9</f>
        <v>3088.9056219404388</v>
      </c>
      <c r="LP14" s="43">
        <f t="shared" si="27"/>
        <v>60</v>
      </c>
      <c r="LQ14" s="2">
        <f t="shared" si="83"/>
        <v>1.4462867232450001</v>
      </c>
      <c r="LR14" s="43">
        <f>LQ14*'DEPRECATED - DT-Prelim Calcs'!$C$21/LL$2/'DEPRECATED - DT-Prelim Calcs'!$C$19/'DEPRECATED - DT-Prelim Calcs'!$C$18*3.39*'DEPRECATED - DT-Prelim Calcs'!$C$20</f>
        <v>29.053734754561201</v>
      </c>
      <c r="LS14" s="36">
        <f t="shared" si="84"/>
        <v>0</v>
      </c>
      <c r="LT14" s="43">
        <f>LR13*'DEPRECATED - DT-Prelim Calcs'!$C$11+LT13</f>
        <v>-289.0530230558627</v>
      </c>
      <c r="LU14" s="43">
        <f>LU13+0.5*LR14*'DEPRECATED - DT-Prelim Calcs'!$C$11^2+LT14*'DEPRECATED - DT-Prelim Calcs'!$C$11</f>
        <v>-22266.298080908418</v>
      </c>
      <c r="LV14" s="43">
        <f>MIN('Drive Train'!$F$35-LP13*'DEPRECATED - DT-Prelim Calcs'!$C$21*'Drive Train'!$F$39,LV13+LP$2)</f>
        <v>9.0400000000000009</v>
      </c>
      <c r="LW14" s="43">
        <f>'Drive Train'!$F$35-LP14*'DEPRECATED - DT-Prelim Calcs'!$C$21*'Drive Train'!$F$39</f>
        <v>9.0400000000000009</v>
      </c>
      <c r="LX14" s="1">
        <f>IF(LU14&gt;='Drive Train'!$F$29,1,0)</f>
        <v>0</v>
      </c>
      <c r="LY14" s="43">
        <f>MIN(LO14,'DEPRECATED - DT-Prelim Calcs'!$C$10)*'DEPRECATED - DT-Prelim Calcs'!$C$11*1000/60/60</f>
        <v>103.33333333333333</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-0.27672021620693066</v>
      </c>
      <c r="Y15" s="43">
        <f t="shared" si="1"/>
        <v>0</v>
      </c>
      <c r="Z15" s="43">
        <f t="shared" si="2"/>
        <v>0</v>
      </c>
      <c r="AA15" s="43">
        <f t="shared" si="3"/>
        <v>0</v>
      </c>
      <c r="AB15" s="43" t="e">
        <f t="shared" si="4"/>
        <v>#N/A</v>
      </c>
      <c r="AC15" s="36">
        <f t="shared" si="28"/>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889.49632897085212</v>
      </c>
      <c r="AK15" s="43">
        <f t="shared" si="8"/>
        <v>0</v>
      </c>
      <c r="AL15" s="49">
        <f>AL14+'DEPRECATED - DT-Prelim Calcs'!$C$11</f>
        <v>44</v>
      </c>
      <c r="AM15" s="2">
        <f>AW15/'Drive Train'!$F$35</f>
        <v>1.7016431385657047</v>
      </c>
      <c r="AN15" s="36">
        <f>AU15*12*60/(PI() * 'Drive Train'!$F$15)/AM$2*AM15</f>
        <v>-23544.747175152967</v>
      </c>
      <c r="AO15" s="2">
        <f>('DEPRECATED - DT-Prelim Calcs'!$C$6*AM15-AN15)/('DEPRECATED - DT-Prelim Calcs'!$C$6*AM15)*'DEPRECATED - DT-Prelim Calcs'!$C$7*AM15</f>
        <v>25.288678773081216</v>
      </c>
      <c r="AP15" s="43">
        <f>AO15/'DEPRECATED - DT-Prelim Calcs'!$C$7*('DEPRECATED - DT-Prelim Calcs'!$C$8-'DEPRECATED - DT-Prelim Calcs'!$C$9)+'DEPRECATED - DT-Prelim Calcs'!$C$9</f>
        <v>1379.1668286827826</v>
      </c>
      <c r="AQ15" s="43">
        <f t="shared" si="9"/>
        <v>93</v>
      </c>
      <c r="AR15" s="2">
        <f t="shared" si="29"/>
        <v>2.7604216705010574</v>
      </c>
      <c r="AS15" s="43">
        <f>AR15*'DEPRECATED - DT-Prelim Calcs'!$C$21/AM$2/'DEPRECATED - DT-Prelim Calcs'!$C$19/'DEPRECATED - DT-Prelim Calcs'!$C$18*3.39*'DEPRECATED - DT-Prelim Calcs'!$C$20</f>
        <v>27.726369099737131</v>
      </c>
      <c r="AT15" s="36">
        <f t="shared" si="30"/>
        <v>0</v>
      </c>
      <c r="AU15" s="43">
        <f>AS14*'DEPRECATED - DT-Prelim Calcs'!$C$11+AU14</f>
        <v>-80.497363683908532</v>
      </c>
      <c r="AV15" s="43">
        <f>AV14+0.5*AS15*'DEPRECATED - DT-Prelim Calcs'!$C$11^2+AU15*'DEPRECATED - DT-Prelim Calcs'!$C$11</f>
        <v>513.12330300440954</v>
      </c>
      <c r="AW15" s="43">
        <f>MIN('Drive Train'!$F$35-AQ14*'DEPRECATED - DT-Prelim Calcs'!$C$21*'Drive Train'!$F$39,AW14+AQ$2)</f>
        <v>21.10037491821474</v>
      </c>
      <c r="AX15" s="43">
        <f>'Drive Train'!$F$35-AQ15*'DEPRECATED - DT-Prelim Calcs'!$C$21*'Drive Train'!$F$39</f>
        <v>7.1920000000000002</v>
      </c>
      <c r="AY15" s="1">
        <f>IF(AV15&gt;='Drive Train'!$F$29,1,0)</f>
        <v>1</v>
      </c>
      <c r="AZ15" s="43">
        <f t="shared" si="31"/>
        <v>103.33333333333333</v>
      </c>
      <c r="BA15" s="49">
        <f>BA14+'DEPRECATED - DT-Prelim Calcs'!$C$11</f>
        <v>44</v>
      </c>
      <c r="BB15" s="2">
        <f>BL15/'Drive Train'!$F$35</f>
        <v>0.57999999999999996</v>
      </c>
      <c r="BC15" s="36">
        <f>BJ15*12*60/(PI() * 'Drive Train'!$F$15)/BB$2*BB15</f>
        <v>-24526.914528730285</v>
      </c>
      <c r="BD15" s="2">
        <f>('DEPRECATED - DT-Prelim Calcs'!$C$6*BB15-BC15)/('DEPRECATED - DT-Prelim Calcs'!$C$6*BB15)*'DEPRECATED - DT-Prelim Calcs'!$C$7*BB15</f>
        <v>20.750173219395773</v>
      </c>
      <c r="BE15" s="43">
        <f>BD15/'DEPRECATED - DT-Prelim Calcs'!$C$7*('DEPRECATED - DT-Prelim Calcs'!$C$8-'DEPRECATED - DT-Prelim Calcs'!$C$9)+'DEPRECATED - DT-Prelim Calcs'!$C$9</f>
        <v>1131.9198843402173</v>
      </c>
      <c r="BF15" s="43">
        <f t="shared" si="10"/>
        <v>93</v>
      </c>
      <c r="BG15" s="2">
        <f t="shared" si="32"/>
        <v>2.0025508475699998</v>
      </c>
      <c r="BH15" s="43">
        <f>BG15*'DEPRECATED - DT-Prelim Calcs'!$C$21/BB$2/'DEPRECATED - DT-Prelim Calcs'!$C$19/'DEPRECATED - DT-Prelim Calcs'!$C$18*3.39*'DEPRECATED - DT-Prelim Calcs'!$C$20</f>
        <v>29.053734754561201</v>
      </c>
      <c r="BI15" s="36">
        <f t="shared" si="33"/>
        <v>0</v>
      </c>
      <c r="BJ15" s="43">
        <f>BH14*'DEPRECATED - DT-Prelim Calcs'!$C$11+BJ14</f>
        <v>-170.32178271150275</v>
      </c>
      <c r="BK15" s="43">
        <f>BK14+0.5*BH15*'DEPRECATED - DT-Prelim Calcs'!$C$11^2+BJ15*'DEPRECATED - DT-Prelim Calcs'!$C$11</f>
        <v>-7233.2072618295397</v>
      </c>
      <c r="BL15" s="43">
        <f>MIN('Drive Train'!$F$35-BF14*'DEPRECATED - DT-Prelim Calcs'!$C$21*'Drive Train'!$F$39,BL14+BF$2)</f>
        <v>7.1920000000000002</v>
      </c>
      <c r="BM15" s="43">
        <f>'Drive Train'!$F$35-BF15*'DEPRECATED - DT-Prelim Calcs'!$C$21*'Drive Train'!$F$39</f>
        <v>7.1920000000000002</v>
      </c>
      <c r="BN15" s="1">
        <f>IF(BK15&gt;='Drive Train'!$F$29,1,0)</f>
        <v>0</v>
      </c>
      <c r="BO15" s="43">
        <f t="shared" si="34"/>
        <v>103.33333333333333</v>
      </c>
      <c r="BP15" s="49">
        <f>BP14+'DEPRECATED - DT-Prelim Calcs'!$C$11</f>
        <v>44</v>
      </c>
      <c r="BQ15" s="2">
        <f>CA15/'Drive Train'!$F$35</f>
        <v>0.57999999999999996</v>
      </c>
      <c r="BR15" s="36">
        <f>BY15*12*60/(PI() * 'Drive Train'!$F$15)/BQ$2*BQ15</f>
        <v>-36193.677038851944</v>
      </c>
      <c r="BS15" s="2">
        <f>('DEPRECATED - DT-Prelim Calcs'!$C$6*BQ15-BR15)/('DEPRECATED - DT-Prelim Calcs'!$C$6*BQ15)*'DEPRECATED - DT-Prelim Calcs'!$C$7*BQ15</f>
        <v>29.326523716648218</v>
      </c>
      <c r="BT15" s="43">
        <f>BS15/'DEPRECATED - DT-Prelim Calcs'!$C$7*('DEPRECATED - DT-Prelim Calcs'!$C$8-'DEPRECATED - DT-Prelim Calcs'!$C$9)+'DEPRECATED - DT-Prelim Calcs'!$C$9</f>
        <v>1599.1389785935221</v>
      </c>
      <c r="BU15" s="43">
        <f t="shared" si="11"/>
        <v>93</v>
      </c>
      <c r="BV15" s="2">
        <f t="shared" si="35"/>
        <v>1.5313624128476471</v>
      </c>
      <c r="BW15" s="43">
        <f>BV15*'DEPRECATED - DT-Prelim Calcs'!$C$21/BQ$2/'DEPRECATED - DT-Prelim Calcs'!$C$19/'DEPRECATED - DT-Prelim Calcs'!$C$18*3.39*'DEPRECATED - DT-Prelim Calcs'!$C$20</f>
        <v>29.053734754561201</v>
      </c>
      <c r="BX15" s="36">
        <f t="shared" si="36"/>
        <v>0</v>
      </c>
      <c r="BY15" s="43">
        <f>BW14*'DEPRECATED - DT-Prelim Calcs'!$C$11+BY14</f>
        <v>-192.20045620631987</v>
      </c>
      <c r="BZ15" s="43">
        <f>BZ14+0.5*BW15*'DEPRECATED - DT-Prelim Calcs'!$C$11^2+BY15*'DEPRECATED - DT-Prelim Calcs'!$C$11</f>
        <v>-23341.278920357938</v>
      </c>
      <c r="CA15" s="43">
        <f>MIN('Drive Train'!$F$35-BU14*'DEPRECATED - DT-Prelim Calcs'!$C$21*'Drive Train'!$F$39,CA14+BU$2)</f>
        <v>7.1920000000000002</v>
      </c>
      <c r="CB15" s="43">
        <f>'Drive Train'!$F$35-BU15*'DEPRECATED - DT-Prelim Calcs'!$C$21*'Drive Train'!$F$39</f>
        <v>7.1920000000000002</v>
      </c>
      <c r="CC15" s="1">
        <f>IF(BZ15&gt;='Drive Train'!$F$29,1,0)</f>
        <v>0</v>
      </c>
      <c r="CD15" s="43">
        <f t="shared" si="37"/>
        <v>103.33333333333333</v>
      </c>
      <c r="CE15" s="49">
        <f>CE14+'DEPRECATED - DT-Prelim Calcs'!$C$11</f>
        <v>44</v>
      </c>
      <c r="CF15" s="2">
        <f>CP15/'Drive Train'!$F$35</f>
        <v>0.57999999999999996</v>
      </c>
      <c r="CG15" s="36">
        <f>CN15*12*60/(PI() * 'Drive Train'!$F$15)/CF$2*CF15</f>
        <v>-210150.04092012258</v>
      </c>
      <c r="CH15" s="2">
        <f>('DEPRECATED - DT-Prelim Calcs'!$C$6*CF15-CG15)/('DEPRECATED - DT-Prelim Calcs'!$C$6*CF15)*'DEPRECATED - DT-Prelim Calcs'!$C$7*CF15</f>
        <v>157.20353729081111</v>
      </c>
      <c r="CI15" s="43">
        <f>CH15/'DEPRECATED - DT-Prelim Calcs'!$C$7*('DEPRECATED - DT-Prelim Calcs'!$C$8-'DEPRECATED - DT-Prelim Calcs'!$C$9)+'DEPRECATED - DT-Prelim Calcs'!$C$9</f>
        <v>8565.5733001710523</v>
      </c>
      <c r="CJ15" s="43">
        <f t="shared" si="12"/>
        <v>93</v>
      </c>
      <c r="CK15" s="2">
        <f t="shared" si="38"/>
        <v>1.2396743342100003</v>
      </c>
      <c r="CL15" s="43">
        <f>CK15*'DEPRECATED - DT-Prelim Calcs'!$C$21/CF$2/'DEPRECATED - DT-Prelim Calcs'!$C$19/'DEPRECATED - DT-Prelim Calcs'!$C$18*3.39*'DEPRECATED - DT-Prelim Calcs'!$C$20</f>
        <v>29.053734754561205</v>
      </c>
      <c r="CM15" s="36">
        <f t="shared" si="39"/>
        <v>0</v>
      </c>
      <c r="CN15" s="43">
        <f>CL14*'DEPRECATED - DT-Prelim Calcs'!$C$11+CN14</f>
        <v>-903.40151163964379</v>
      </c>
      <c r="CO15" s="43">
        <f>CO14+0.5*CL15*'DEPRECATED - DT-Prelim Calcs'!$C$11^2+CN15*'DEPRECATED - DT-Prelim Calcs'!$C$11</f>
        <v>-50366.919026824253</v>
      </c>
      <c r="CP15" s="43">
        <f>MIN('Drive Train'!$F$35-CJ14*'DEPRECATED - DT-Prelim Calcs'!$C$21*'Drive Train'!$F$39,CP14+CJ$2)</f>
        <v>7.1920000000000002</v>
      </c>
      <c r="CQ15" s="43">
        <f>'Drive Train'!$F$35-CJ15*'DEPRECATED - DT-Prelim Calcs'!$C$21*'Drive Train'!$F$39</f>
        <v>7.1920000000000002</v>
      </c>
      <c r="CR15" s="1">
        <f>IF(CO15&gt;='Drive Train'!$F$29,1,0)</f>
        <v>0</v>
      </c>
      <c r="CS15" s="43">
        <f t="shared" si="40"/>
        <v>103.33333333333333</v>
      </c>
      <c r="CT15" s="49">
        <f>CT14+'DEPRECATED - DT-Prelim Calcs'!$C$11</f>
        <v>44</v>
      </c>
      <c r="CU15" s="2">
        <f>DE15/'Drive Train'!$F$35</f>
        <v>0.57999999999999996</v>
      </c>
      <c r="CV15" s="36">
        <f>DC15*12*60/(PI() * 'Drive Train'!$F$15)/CU$2*CU15</f>
        <v>-491426.81423234817</v>
      </c>
      <c r="CW15" s="2">
        <f>('DEPRECATED - DT-Prelim Calcs'!$C$6*CU15-CV15)/('DEPRECATED - DT-Prelim Calcs'!$C$6*CU15)*'DEPRECATED - DT-Prelim Calcs'!$C$7*CU15</f>
        <v>363.97282676327791</v>
      </c>
      <c r="CX15" s="43">
        <f>CW15/'DEPRECATED - DT-Prelim Calcs'!$C$7*('DEPRECATED - DT-Prelim Calcs'!$C$8-'DEPRECATED - DT-Prelim Calcs'!$C$9)+'DEPRECATED - DT-Prelim Calcs'!$C$9</f>
        <v>19829.870413223347</v>
      </c>
      <c r="CY15" s="43">
        <f t="shared" si="13"/>
        <v>93</v>
      </c>
      <c r="CZ15" s="2">
        <f t="shared" si="41"/>
        <v>1.0413264407364002</v>
      </c>
      <c r="DA15" s="43">
        <f>CZ15*'DEPRECATED - DT-Prelim Calcs'!$C$21/CU$2/'DEPRECATED - DT-Prelim Calcs'!$C$19/'DEPRECATED - DT-Prelim Calcs'!$C$18*3.39*'DEPRECATED - DT-Prelim Calcs'!$C$20</f>
        <v>29.053734754561201</v>
      </c>
      <c r="DB15" s="36">
        <f t="shared" si="42"/>
        <v>0</v>
      </c>
      <c r="DC15" s="43">
        <f>DA14*'DEPRECATED - DT-Prelim Calcs'!$C$11+DC14</f>
        <v>-1774.5550222636566</v>
      </c>
      <c r="DD15" s="43">
        <f>DD14+0.5*DA15*'DEPRECATED - DT-Prelim Calcs'!$C$11^2+DC15*'DEPRECATED - DT-Prelim Calcs'!$C$11</f>
        <v>-83470.752430536726</v>
      </c>
      <c r="DE15" s="43">
        <f>MIN('Drive Train'!$F$35-CY14*'DEPRECATED - DT-Prelim Calcs'!$C$21*'Drive Train'!$F$39,DE14+CY$2)</f>
        <v>7.1920000000000002</v>
      </c>
      <c r="DF15" s="43">
        <f>'Drive Train'!$F$35-CY15*'DEPRECATED - DT-Prelim Calcs'!$C$21*'Drive Train'!$F$39</f>
        <v>7.1920000000000002</v>
      </c>
      <c r="DG15" s="1">
        <f>IF(DD15&gt;='Drive Train'!$F$29,1,0)</f>
        <v>0</v>
      </c>
      <c r="DH15" s="43">
        <f t="shared" si="43"/>
        <v>103.33333333333333</v>
      </c>
      <c r="DI15" s="49">
        <f>DI14+'DEPRECATED - DT-Prelim Calcs'!$C$11</f>
        <v>44</v>
      </c>
      <c r="DJ15" s="2">
        <f>DT15/'Drive Train'!$F$35</f>
        <v>0.57999999999999996</v>
      </c>
      <c r="DK15" s="36">
        <f>DR15*12*60/(PI() * 'Drive Train'!$F$15)/DJ$2*DJ15</f>
        <v>-901285.8703795498</v>
      </c>
      <c r="DL15" s="2">
        <f>('DEPRECATED - DT-Prelim Calcs'!$C$6*DJ15-DK15)/('DEPRECATED - DT-Prelim Calcs'!$C$6*DJ15)*'DEPRECATED - DT-Prelim Calcs'!$C$7*DJ15</f>
        <v>665.26420189343094</v>
      </c>
      <c r="DM15" s="43">
        <f>DL15/'DEPRECATED - DT-Prelim Calcs'!$C$7*('DEPRECATED - DT-Prelim Calcs'!$C$8-'DEPRECATED - DT-Prelim Calcs'!$C$9)+'DEPRECATED - DT-Prelim Calcs'!$C$9</f>
        <v>36243.505028522726</v>
      </c>
      <c r="DN15" s="43">
        <f t="shared" si="14"/>
        <v>93</v>
      </c>
      <c r="DO15" s="2">
        <f t="shared" si="44"/>
        <v>0.89769520753137932</v>
      </c>
      <c r="DP15" s="43">
        <f>DO15*'DEPRECATED - DT-Prelim Calcs'!$C$21/DJ$2/'DEPRECATED - DT-Prelim Calcs'!$C$19/'DEPRECATED - DT-Prelim Calcs'!$C$18*3.39*'DEPRECATED - DT-Prelim Calcs'!$C$20</f>
        <v>29.053734754561201</v>
      </c>
      <c r="DQ15" s="36">
        <f t="shared" si="45"/>
        <v>0</v>
      </c>
      <c r="DR15" s="43">
        <f>DP14*'DEPRECATED - DT-Prelim Calcs'!$C$11+DR14</f>
        <v>-2805.6609880783558</v>
      </c>
      <c r="DS15" s="43">
        <f>DS14+0.5*DP15*'DEPRECATED - DT-Prelim Calcs'!$C$11^2+DR15*'DEPRECATED - DT-Prelim Calcs'!$C$11</f>
        <v>-122652.77913149531</v>
      </c>
      <c r="DT15" s="43">
        <f>MIN('Drive Train'!$F$35-DN14*'DEPRECATED - DT-Prelim Calcs'!$C$21*'Drive Train'!$F$39,DT14+DN$2)</f>
        <v>7.1920000000000002</v>
      </c>
      <c r="DU15" s="43">
        <f>'Drive Train'!$F$35-DN15*'DEPRECATED - DT-Prelim Calcs'!$C$21*'Drive Train'!$F$39</f>
        <v>7.1920000000000002</v>
      </c>
      <c r="DV15" s="1">
        <f>IF(DS15&gt;='Drive Train'!$F$29,1,0)</f>
        <v>0</v>
      </c>
      <c r="DW15" s="43">
        <f t="shared" si="46"/>
        <v>103.33333333333333</v>
      </c>
      <c r="DX15" s="49">
        <f>DX14+'DEPRECATED - DT-Prelim Calcs'!$C$11</f>
        <v>44</v>
      </c>
      <c r="DY15" s="2">
        <f>EI15/'Drive Train'!$F$35</f>
        <v>0.57999999999999996</v>
      </c>
      <c r="DZ15" s="36">
        <f>EG15*12*60/(PI() * 'Drive Train'!$F$15)/DY$2*DY15</f>
        <v>-1460989.0827657508</v>
      </c>
      <c r="EA15" s="2">
        <f>('DEPRECATED - DT-Prelim Calcs'!$C$6*DY15-DZ15)/('DEPRECATED - DT-Prelim Calcs'!$C$6*DY15)*'DEPRECATED - DT-Prelim Calcs'!$C$7*DY15</f>
        <v>1076.7074724406539</v>
      </c>
      <c r="EB15" s="43">
        <f>EA15/'DEPRECATED - DT-Prelim Calcs'!$C$7*('DEPRECATED - DT-Prelim Calcs'!$C$8-'DEPRECATED - DT-Prelim Calcs'!$C$9)+'DEPRECATED - DT-Prelim Calcs'!$C$9</f>
        <v>58657.951856841581</v>
      </c>
      <c r="EC15" s="43">
        <f t="shared" si="15"/>
        <v>93</v>
      </c>
      <c r="ED15" s="2">
        <f t="shared" si="47"/>
        <v>0.78888366722454539</v>
      </c>
      <c r="EE15" s="43">
        <f>ED15*'DEPRECATED - DT-Prelim Calcs'!$C$21/DY$2/'DEPRECATED - DT-Prelim Calcs'!$C$19/'DEPRECATED - DT-Prelim Calcs'!$C$18*3.39*'DEPRECATED - DT-Prelim Calcs'!$C$20</f>
        <v>29.053734754561201</v>
      </c>
      <c r="EF15" s="36">
        <f t="shared" si="48"/>
        <v>0</v>
      </c>
      <c r="EG15" s="43">
        <f>EE14*'DEPRECATED - DT-Prelim Calcs'!$C$11+EG14</f>
        <v>-3996.7194090837456</v>
      </c>
      <c r="EH15" s="43">
        <f>EH14+0.5*EE15*'DEPRECATED - DT-Prelim Calcs'!$C$11^2+EG15*'DEPRECATED - DT-Prelim Calcs'!$C$11</f>
        <v>-167912.9991297001</v>
      </c>
      <c r="EI15" s="43">
        <f>MIN('Drive Train'!$F$35-EC14*'DEPRECATED - DT-Prelim Calcs'!$C$21*'Drive Train'!$F$39,EI14+EC$2)</f>
        <v>7.1920000000000002</v>
      </c>
      <c r="EJ15" s="43">
        <f>'Drive Train'!$F$35-EC15*'DEPRECATED - DT-Prelim Calcs'!$C$21*'Drive Train'!$F$39</f>
        <v>7.1920000000000002</v>
      </c>
      <c r="EK15" s="1">
        <f>IF(EH15&gt;='Drive Train'!$F$29,1,0)</f>
        <v>0</v>
      </c>
      <c r="EL15" s="43">
        <f t="shared" si="49"/>
        <v>103.33333333333333</v>
      </c>
      <c r="EM15" s="49">
        <f>EM14+'DEPRECATED - DT-Prelim Calcs'!$C$11</f>
        <v>44</v>
      </c>
      <c r="EN15" s="2">
        <f>EX15/'Drive Train'!$F$35</f>
        <v>0.57999999999999996</v>
      </c>
      <c r="EO15" s="36">
        <f>EV15*12*60/(PI() * 'Drive Train'!$F$15)/EN$2*EN15</f>
        <v>-2191798.3247949714</v>
      </c>
      <c r="EP15" s="2">
        <f>('DEPRECATED - DT-Prelim Calcs'!$C$6*EN15-EO15)/('DEPRECATED - DT-Prelim Calcs'!$C$6*EN15)*'DEPRECATED - DT-Prelim Calcs'!$C$7*EN15</f>
        <v>1613.9324481643289</v>
      </c>
      <c r="EQ15" s="43">
        <f>EP15/'DEPRECATED - DT-Prelim Calcs'!$C$7*('DEPRECATED - DT-Prelim Calcs'!$C$8-'DEPRECATED - DT-Prelim Calcs'!$C$9)+'DEPRECATED - DT-Prelim Calcs'!$C$9</f>
        <v>87924.685608952248</v>
      </c>
      <c r="ER15" s="43">
        <f t="shared" si="16"/>
        <v>93</v>
      </c>
      <c r="ES15" s="2">
        <f t="shared" si="50"/>
        <v>0.7035989464435134</v>
      </c>
      <c r="ET15" s="43">
        <f>ES15*'DEPRECATED - DT-Prelim Calcs'!$C$21/EN$2/'DEPRECATED - DT-Prelim Calcs'!$C$19/'DEPRECATED - DT-Prelim Calcs'!$C$18*3.39*'DEPRECATED - DT-Prelim Calcs'!$C$20</f>
        <v>29.053734754561201</v>
      </c>
      <c r="EU15" s="36">
        <f t="shared" si="51"/>
        <v>0</v>
      </c>
      <c r="EV15" s="43">
        <f>ET14*'DEPRECATED - DT-Prelim Calcs'!$C$11+EV14</f>
        <v>-5347.7302852798202</v>
      </c>
      <c r="EW15" s="43">
        <f>EW14+0.5*ET15*'DEPRECATED - DT-Prelim Calcs'!$C$11^2+EV15*'DEPRECATED - DT-Prelim Calcs'!$C$11</f>
        <v>-219251.41242515092</v>
      </c>
      <c r="EX15" s="43">
        <f>MIN('Drive Train'!$F$35-ER14*'DEPRECATED - DT-Prelim Calcs'!$C$21*'Drive Train'!$F$39,EX14+ER$2)</f>
        <v>7.1920000000000002</v>
      </c>
      <c r="EY15" s="43">
        <f>'Drive Train'!$F$35-ER15*'DEPRECATED - DT-Prelim Calcs'!$C$21*'Drive Train'!$F$39</f>
        <v>7.1920000000000002</v>
      </c>
      <c r="EZ15" s="1">
        <f>IF(EW15&gt;='Drive Train'!$F$29,1,0)</f>
        <v>0</v>
      </c>
      <c r="FA15" s="43">
        <f t="shared" si="52"/>
        <v>103.33333333333333</v>
      </c>
      <c r="FB15" s="49">
        <f>FB14+'DEPRECATED - DT-Prelim Calcs'!$C$11</f>
        <v>44</v>
      </c>
      <c r="FC15" s="2">
        <f>FM15/'Drive Train'!$F$35</f>
        <v>0.57999999999999996</v>
      </c>
      <c r="FD15" s="36">
        <f>FK15*12*60/(PI() * 'Drive Train'!$F$15)/FC$2*FC15</f>
        <v>-3114975.4698712351</v>
      </c>
      <c r="FE15" s="2">
        <f>('DEPRECATED - DT-Prelim Calcs'!$C$6*FC15-FD15)/('DEPRECATED - DT-Prelim Calcs'!$C$6*FC15)*'DEPRECATED - DT-Prelim Calcs'!$C$7*FC15</f>
        <v>2292.5689388238393</v>
      </c>
      <c r="FF15" s="43">
        <f>FE15/'DEPRECATED - DT-Prelim Calcs'!$C$7*('DEPRECATED - DT-Prelim Calcs'!$C$8-'DEPRECATED - DT-Prelim Calcs'!$C$9)+'DEPRECATED - DT-Prelim Calcs'!$C$9</f>
        <v>124895.18099562704</v>
      </c>
      <c r="FG15" s="43">
        <f t="shared" si="17"/>
        <v>93</v>
      </c>
      <c r="FH15" s="2">
        <f t="shared" si="53"/>
        <v>0.63495514679048781</v>
      </c>
      <c r="FI15" s="43">
        <f>FH15*'DEPRECATED - DT-Prelim Calcs'!$C$21/FC$2/'DEPRECATED - DT-Prelim Calcs'!$C$19/'DEPRECATED - DT-Prelim Calcs'!$C$18*3.39*'DEPRECATED - DT-Prelim Calcs'!$C$20</f>
        <v>29.053734754561205</v>
      </c>
      <c r="FJ15" s="36">
        <f t="shared" si="54"/>
        <v>0</v>
      </c>
      <c r="FK15" s="43">
        <f>FI14*'DEPRECATED - DT-Prelim Calcs'!$C$11+FK14</f>
        <v>-6858.6936166665855</v>
      </c>
      <c r="FL15" s="43">
        <f>FL14+0.5*FI15*'DEPRECATED - DT-Prelim Calcs'!$C$11^2+FK15*'DEPRECATED - DT-Prelim Calcs'!$C$11</f>
        <v>-276668.01901784807</v>
      </c>
      <c r="FM15" s="43">
        <f>MIN('Drive Train'!$F$35-FG14*'DEPRECATED - DT-Prelim Calcs'!$C$21*'Drive Train'!$F$39,FM14+FG$2)</f>
        <v>7.1920000000000002</v>
      </c>
      <c r="FN15" s="43">
        <f>'Drive Train'!$F$35-FG15*'DEPRECATED - DT-Prelim Calcs'!$C$21*'Drive Train'!$F$39</f>
        <v>7.1920000000000002</v>
      </c>
      <c r="FO15" s="1">
        <f>IF(FL15&gt;='Drive Train'!$F$29,1,0)</f>
        <v>0</v>
      </c>
      <c r="FP15" s="43">
        <f t="shared" si="55"/>
        <v>103.33333333333333</v>
      </c>
      <c r="FQ15" s="49">
        <f>FQ14+'DEPRECATED - DT-Prelim Calcs'!$C$11</f>
        <v>44</v>
      </c>
      <c r="FR15" s="2">
        <f>GB15/'Drive Train'!$F$35</f>
        <v>0.57999999999999996</v>
      </c>
      <c r="FS15" s="36">
        <f>FZ15*12*60/(PI() * 'Drive Train'!$F$15)/FR$2*FR15</f>
        <v>-4251782.3913985658</v>
      </c>
      <c r="FT15" s="2">
        <f>('DEPRECATED - DT-Prelim Calcs'!$C$6*FR15-FS15)/('DEPRECATED - DT-Prelim Calcs'!$C$6*FR15)*'DEPRECATED - DT-Prelim Calcs'!$C$7*FR15</f>
        <v>3128.2467541785704</v>
      </c>
      <c r="FU15" s="43">
        <f>FT15/'DEPRECATED - DT-Prelim Calcs'!$C$7*('DEPRECATED - DT-Prelim Calcs'!$C$8-'DEPRECATED - DT-Prelim Calcs'!$C$9)+'DEPRECATED - DT-Prelim Calcs'!$C$9</f>
        <v>170420.91272763853</v>
      </c>
      <c r="FV15" s="43">
        <f t="shared" si="18"/>
        <v>93</v>
      </c>
      <c r="FW15" s="2">
        <f t="shared" si="56"/>
        <v>0.57851468929799987</v>
      </c>
      <c r="FX15" s="43">
        <f>FW15*'DEPRECATED - DT-Prelim Calcs'!$C$21/FR$2/'DEPRECATED - DT-Prelim Calcs'!$C$19/'DEPRECATED - DT-Prelim Calcs'!$C$18*3.39*'DEPRECATED - DT-Prelim Calcs'!$C$20</f>
        <v>29.053734754561201</v>
      </c>
      <c r="FY15" s="36">
        <f t="shared" si="57"/>
        <v>0</v>
      </c>
      <c r="FZ15" s="43">
        <f>FX14*'DEPRECATED - DT-Prelim Calcs'!$C$11+FZ14</f>
        <v>-8529.6094032440451</v>
      </c>
      <c r="GA15" s="43">
        <f>GA14+0.5*FX15*'DEPRECATED - DT-Prelim Calcs'!$C$11^2+FZ15*'DEPRECATED - DT-Prelim Calcs'!$C$11</f>
        <v>-340162.81890779134</v>
      </c>
      <c r="GB15" s="43">
        <f>MIN('Drive Train'!$F$35-FV14*'DEPRECATED - DT-Prelim Calcs'!$C$21*'Drive Train'!$F$39,GB14+FV$2)</f>
        <v>7.1920000000000002</v>
      </c>
      <c r="GC15" s="43">
        <f>'Drive Train'!$F$35-FV15*'DEPRECATED - DT-Prelim Calcs'!$C$21*'Drive Train'!$F$39</f>
        <v>7.1920000000000002</v>
      </c>
      <c r="GD15" s="1">
        <f>IF(GA15&gt;='Drive Train'!$F$29,1,0)</f>
        <v>0</v>
      </c>
      <c r="GE15" s="43">
        <f t="shared" si="58"/>
        <v>103.33333333333333</v>
      </c>
      <c r="GF15" s="49">
        <f>GF14+'DEPRECATED - DT-Prelim Calcs'!$C$11</f>
        <v>44</v>
      </c>
      <c r="GG15" s="2">
        <f>GQ15/'Drive Train'!$F$35</f>
        <v>0.86451612903225805</v>
      </c>
      <c r="GH15" s="36">
        <f>GO15*12*60/(PI() * 'Drive Train'!$F$15)/GG$2*GG15</f>
        <v>-42023.364462612903</v>
      </c>
      <c r="GI15" s="2">
        <f>('DEPRECATED - DT-Prelim Calcs'!$C$6*GG15-GH15)/('DEPRECATED - DT-Prelim Calcs'!$C$6*GG15)*'DEPRECATED - DT-Prelim Calcs'!$C$7*GG15</f>
        <v>34.946364239151023</v>
      </c>
      <c r="GJ15" s="43">
        <f>GI15/'DEPRECATED - DT-Prelim Calcs'!$C$7*('DEPRECATED - DT-Prelim Calcs'!$C$8-'DEPRECATED - DT-Prelim Calcs'!$C$9)+'DEPRECATED - DT-Prelim Calcs'!$C$9</f>
        <v>1905.2944697447945</v>
      </c>
      <c r="GK15" s="43">
        <f t="shared" si="59"/>
        <v>29.999999999999982</v>
      </c>
      <c r="GL15" s="2">
        <f t="shared" si="60"/>
        <v>1.4462867232450001</v>
      </c>
      <c r="GM15" s="43">
        <f>GL15*'DEPRECATED - DT-Prelim Calcs'!$C$21/GG$2/'DEPRECATED - DT-Prelim Calcs'!$C$19/'DEPRECATED - DT-Prelim Calcs'!$C$18*3.39*'DEPRECATED - DT-Prelim Calcs'!$C$20</f>
        <v>29.053734754561201</v>
      </c>
      <c r="GN15" s="36">
        <f t="shared" si="61"/>
        <v>0</v>
      </c>
      <c r="GO15" s="43">
        <f>GM14*'DEPRECATED - DT-Prelim Calcs'!$C$11+GO14</f>
        <v>-141.39818564541889</v>
      </c>
      <c r="GP15" s="43">
        <f>GP14+0.5*GM15*'DEPRECATED - DT-Prelim Calcs'!$C$11^2+GO15*'DEPRECATED - DT-Prelim Calcs'!$C$11</f>
        <v>-7392.2999647727684</v>
      </c>
      <c r="GQ15" s="43">
        <f>MIN('Drive Train'!$F$35-GK14*'DEPRECATED - DT-Prelim Calcs'!$C$21*'Drive Train'!$F$39,GQ14+GK$2)</f>
        <v>10.72</v>
      </c>
      <c r="GR15" s="43">
        <f>'Drive Train'!$F$35-GK15*'DEPRECATED - DT-Prelim Calcs'!$C$21*'Drive Train'!$F$39</f>
        <v>10.72</v>
      </c>
      <c r="GS15" s="1">
        <f>IF(GP15&gt;='Drive Train'!$F$29,1,0)</f>
        <v>0</v>
      </c>
      <c r="GT15" s="43">
        <f t="shared" si="62"/>
        <v>33.333333333333314</v>
      </c>
      <c r="GU15" s="49">
        <f>GU14+'DEPRECATED - DT-Prelim Calcs'!$C$11</f>
        <v>44</v>
      </c>
      <c r="GV15" s="2">
        <f>HF15/'Drive Train'!$F$35</f>
        <v>0.84946236559139798</v>
      </c>
      <c r="GW15" s="36">
        <f>HD15*12*60/(PI() * 'Drive Train'!$F$15)/GV$2*GV15</f>
        <v>-37023.242559803759</v>
      </c>
      <c r="GX15" s="2">
        <f>('DEPRECATED - DT-Prelim Calcs'!$C$6*GV15-GW15)/('DEPRECATED - DT-Prelim Calcs'!$C$6*GV15)*'DEPRECATED - DT-Prelim Calcs'!$C$7*GV15</f>
        <v>31.200123887332065</v>
      </c>
      <c r="GY15" s="43">
        <f>GX15/'DEPRECATED - DT-Prelim Calcs'!$C$7*('DEPRECATED - DT-Prelim Calcs'!$C$8-'DEPRECATED - DT-Prelim Calcs'!$C$9)+'DEPRECATED - DT-Prelim Calcs'!$C$9</f>
        <v>1701.2082416233138</v>
      </c>
      <c r="GZ15" s="43">
        <f t="shared" si="19"/>
        <v>33.333333333333314</v>
      </c>
      <c r="HA15" s="2">
        <f t="shared" si="63"/>
        <v>1.4462867232450001</v>
      </c>
      <c r="HB15" s="43">
        <f>HA15*'DEPRECATED - DT-Prelim Calcs'!$C$21/GV$2/'DEPRECATED - DT-Prelim Calcs'!$C$19/'DEPRECATED - DT-Prelim Calcs'!$C$18*3.39*'DEPRECATED - DT-Prelim Calcs'!$C$20</f>
        <v>29.053734754561201</v>
      </c>
      <c r="HC15" s="36">
        <f t="shared" si="64"/>
        <v>0</v>
      </c>
      <c r="HD15" s="43">
        <f>HB14*'DEPRECATED - DT-Prelim Calcs'!$C$11+HD14</f>
        <v>-126.78165794572875</v>
      </c>
      <c r="HE15" s="43">
        <f>HE14+0.5*HB15*'DEPRECATED - DT-Prelim Calcs'!$C$11^2+HD15*'DEPRECATED - DT-Prelim Calcs'!$C$11</f>
        <v>-8836.4320003638604</v>
      </c>
      <c r="HF15" s="43">
        <f>MIN('Drive Train'!$F$35-GZ14*'DEPRECATED - DT-Prelim Calcs'!$C$21*'Drive Train'!$F$39,HF14+GZ$2)</f>
        <v>10.533333333333335</v>
      </c>
      <c r="HG15" s="43">
        <f>'Drive Train'!$F$35-GZ15*'DEPRECATED - DT-Prelim Calcs'!$C$21*'Drive Train'!$F$39</f>
        <v>10.533333333333335</v>
      </c>
      <c r="HH15" s="1">
        <f>IF(HE15&gt;='Drive Train'!$F$29,1,0)</f>
        <v>0</v>
      </c>
      <c r="HI15" s="43">
        <f t="shared" si="65"/>
        <v>37.037037037037017</v>
      </c>
      <c r="HJ15" s="49">
        <f>HJ14+'DEPRECATED - DT-Prelim Calcs'!$C$11</f>
        <v>44</v>
      </c>
      <c r="HK15" s="2">
        <f>HU15/'Drive Train'!$F$35</f>
        <v>0.83440860215053769</v>
      </c>
      <c r="HL15" s="36">
        <f>HS15*12*60/(PI() * 'Drive Train'!$F$15)/HK$2*HK15</f>
        <v>-254480.32471897293</v>
      </c>
      <c r="HM15" s="2">
        <f>('DEPRECATED - DT-Prelim Calcs'!$C$6*HK15-HL15)/('DEPRECATED - DT-Prelim Calcs'!$C$6*HK15)*'DEPRECATED - DT-Prelim Calcs'!$C$7*HK15</f>
        <v>190.98433605129341</v>
      </c>
      <c r="HN15" s="43">
        <f>HM15/'DEPRECATED - DT-Prelim Calcs'!$C$7*('DEPRECATED - DT-Prelim Calcs'!$C$8-'DEPRECATED - DT-Prelim Calcs'!$C$9)+'DEPRECATED - DT-Prelim Calcs'!$C$9</f>
        <v>10405.870546077924</v>
      </c>
      <c r="HO15" s="43">
        <f t="shared" si="20"/>
        <v>36.66666666666665</v>
      </c>
      <c r="HP15" s="2">
        <f t="shared" si="66"/>
        <v>1.4462867232450001</v>
      </c>
      <c r="HQ15" s="43">
        <f>HP15*'DEPRECATED - DT-Prelim Calcs'!$C$21/HK$2/'DEPRECATED - DT-Prelim Calcs'!$C$19/'DEPRECATED - DT-Prelim Calcs'!$C$18*3.39*'DEPRECATED - DT-Prelim Calcs'!$C$20</f>
        <v>29.053734754561201</v>
      </c>
      <c r="HR15" s="36">
        <f t="shared" si="67"/>
        <v>0</v>
      </c>
      <c r="HS15" s="43">
        <f>HQ14*'DEPRECATED - DT-Prelim Calcs'!$C$11+HS14</f>
        <v>-887.15918804511682</v>
      </c>
      <c r="HT15" s="43">
        <f>HT14+0.5*HQ15*'DEPRECATED - DT-Prelim Calcs'!$C$11^2+HS15*'DEPRECATED - DT-Prelim Calcs'!$C$11</f>
        <v>-16620.151887630451</v>
      </c>
      <c r="HU15" s="43">
        <f>MIN('Drive Train'!$F$35-HO14*'DEPRECATED - DT-Prelim Calcs'!$C$21*'Drive Train'!$F$39,HU14+HO$2)</f>
        <v>10.346666666666668</v>
      </c>
      <c r="HV15" s="43">
        <f>'Drive Train'!$F$35-HO15*'DEPRECATED - DT-Prelim Calcs'!$C$21*'Drive Train'!$F$39</f>
        <v>10.346666666666668</v>
      </c>
      <c r="HW15" s="1">
        <f>IF(HT15&gt;='Drive Train'!$F$29,1,0)</f>
        <v>0</v>
      </c>
      <c r="HX15" s="43">
        <f t="shared" si="68"/>
        <v>40.740740740740726</v>
      </c>
      <c r="HY15" s="49">
        <f>HY14+'DEPRECATED - DT-Prelim Calcs'!$C$11</f>
        <v>44</v>
      </c>
      <c r="HZ15" s="2">
        <f>IJ15/'Drive Train'!$F$35</f>
        <v>3.20681173363822</v>
      </c>
      <c r="IA15" s="36">
        <f>IH15*12*60/(PI() * 'Drive Train'!$F$15)/HZ$2*HZ15</f>
        <v>-876166.66155501036</v>
      </c>
      <c r="IB15" s="2">
        <f>('DEPRECATED - DT-Prelim Calcs'!$C$6*HZ15-IA15)/('DEPRECATED - DT-Prelim Calcs'!$C$6*HZ15)*'DEPRECATED - DT-Prelim Calcs'!$C$7*HZ15</f>
        <v>659.118574412111</v>
      </c>
      <c r="IC15" s="43">
        <f>IB15/'DEPRECATED - DT-Prelim Calcs'!$C$7*('DEPRECATED - DT-Prelim Calcs'!$C$8-'DEPRECATED - DT-Prelim Calcs'!$C$9)+'DEPRECATED - DT-Prelim Calcs'!$C$9</f>
        <v>35908.705919465741</v>
      </c>
      <c r="ID15" s="43">
        <f t="shared" si="21"/>
        <v>39.999999999999986</v>
      </c>
      <c r="IE15" s="2">
        <f t="shared" si="69"/>
        <v>1.4462867232450001</v>
      </c>
      <c r="IF15" s="43">
        <f>IE15*'DEPRECATED - DT-Prelim Calcs'!$C$21/HZ$2/'DEPRECATED - DT-Prelim Calcs'!$C$19/'DEPRECATED - DT-Prelim Calcs'!$C$18*3.39*'DEPRECATED - DT-Prelim Calcs'!$C$20</f>
        <v>29.053734754561201</v>
      </c>
      <c r="IG15" s="36">
        <f t="shared" si="70"/>
        <v>0</v>
      </c>
      <c r="IH15" s="43">
        <f>IF14*'DEPRECATED - DT-Prelim Calcs'!$C$11+IH14</f>
        <v>-794.76617850343575</v>
      </c>
      <c r="II15" s="43">
        <f>II14+0.5*IF15*'DEPRECATED - DT-Prelim Calcs'!$C$11^2+IH15*'DEPRECATED - DT-Prelim Calcs'!$C$11</f>
        <v>-13949.361375617325</v>
      </c>
      <c r="IJ15" s="43">
        <f>MIN('Drive Train'!$F$35-ID14*'DEPRECATED - DT-Prelim Calcs'!$C$21*'Drive Train'!$F$39,IJ14+ID$2)</f>
        <v>39.764465497113932</v>
      </c>
      <c r="IK15" s="43">
        <f>'Drive Train'!$F$35-ID15*'DEPRECATED - DT-Prelim Calcs'!$C$21*'Drive Train'!$F$39</f>
        <v>10.16</v>
      </c>
      <c r="IL15" s="1">
        <f>IF(II15&gt;='Drive Train'!$F$29,1,0)</f>
        <v>0</v>
      </c>
      <c r="IM15" s="43">
        <f t="shared" si="71"/>
        <v>44.444444444444429</v>
      </c>
      <c r="IN15" s="49">
        <f>IN14+'DEPRECATED - DT-Prelim Calcs'!$C$11</f>
        <v>44</v>
      </c>
      <c r="IO15" s="2">
        <f>IY15/'Drive Train'!$F$35</f>
        <v>1.9352004286137952</v>
      </c>
      <c r="IP15" s="36">
        <f>IW15*12*60/(PI() * 'Drive Train'!$F$15)/IO$2*IO15</f>
        <v>-233478.2310674123</v>
      </c>
      <c r="IQ15" s="2">
        <f>('DEPRECATED - DT-Prelim Calcs'!$C$6*IO15-IP15)/('DEPRECATED - DT-Prelim Calcs'!$C$6*IO15)*'DEPRECATED - DT-Prelim Calcs'!$C$7*IO15</f>
        <v>180.70820657856294</v>
      </c>
      <c r="IR15" s="43">
        <f>IQ15/'DEPRECATED - DT-Prelim Calcs'!$C$7*('DEPRECATED - DT-Prelim Calcs'!$C$8-'DEPRECATED - DT-Prelim Calcs'!$C$9)+'DEPRECATED - DT-Prelim Calcs'!$C$9</f>
        <v>9846.0515524142484</v>
      </c>
      <c r="IS15" s="43">
        <f t="shared" si="22"/>
        <v>43.333333333333321</v>
      </c>
      <c r="IT15" s="2">
        <f t="shared" si="72"/>
        <v>1.4462867232450001</v>
      </c>
      <c r="IU15" s="43">
        <f>IT15*'DEPRECATED - DT-Prelim Calcs'!$C$21/IO$2/'DEPRECATED - DT-Prelim Calcs'!$C$19/'DEPRECATED - DT-Prelim Calcs'!$C$18*3.39*'DEPRECATED - DT-Prelim Calcs'!$C$20</f>
        <v>29.053734754561201</v>
      </c>
      <c r="IV15" s="36">
        <f t="shared" si="73"/>
        <v>0</v>
      </c>
      <c r="IW15" s="43">
        <f>IU14*'DEPRECATED - DT-Prelim Calcs'!$C$11+IW14</f>
        <v>-350.95106115850751</v>
      </c>
      <c r="IX15" s="43">
        <f>IX14+0.5*IU15*'DEPRECATED - DT-Prelim Calcs'!$C$11^2+IW15*'DEPRECATED - DT-Prelim Calcs'!$C$11</f>
        <v>-13445.875328426868</v>
      </c>
      <c r="IY15" s="43">
        <f>MIN('Drive Train'!$F$35-IS14*'DEPRECATED - DT-Prelim Calcs'!$C$21*'Drive Train'!$F$39,IY14+IS$2)</f>
        <v>23.996485314811061</v>
      </c>
      <c r="IZ15" s="43">
        <f>'Drive Train'!$F$35-IS15*'DEPRECATED - DT-Prelim Calcs'!$C$21*'Drive Train'!$F$39</f>
        <v>9.9733333333333345</v>
      </c>
      <c r="JA15" s="1">
        <f>IF(IX15&gt;='Drive Train'!$F$29,1,0)</f>
        <v>0</v>
      </c>
      <c r="JB15" s="43">
        <f t="shared" si="74"/>
        <v>48.148148148148138</v>
      </c>
      <c r="JC15" s="49">
        <f>JC14+'DEPRECATED - DT-Prelim Calcs'!$C$11</f>
        <v>44</v>
      </c>
      <c r="JD15" s="2">
        <f>JN15/'Drive Train'!$F$35</f>
        <v>0.78924731182795704</v>
      </c>
      <c r="JE15" s="36">
        <f>JL15*12*60/(PI() * 'Drive Train'!$F$15)/JD$2*JD15</f>
        <v>22332.338730264884</v>
      </c>
      <c r="JF15" s="2">
        <f>('DEPRECATED - DT-Prelim Calcs'!$C$6*JD15-JE15)/('DEPRECATED - DT-Prelim Calcs'!$C$6*JD15)*'DEPRECATED - DT-Prelim Calcs'!$C$7*JD15</f>
        <v>-12.71514933087207</v>
      </c>
      <c r="JG15" s="43">
        <f>JF15/'DEPRECATED - DT-Prelim Calcs'!$C$7*('DEPRECATED - DT-Prelim Calcs'!$C$8-'DEPRECATED - DT-Prelim Calcs'!$C$9)+'DEPRECATED - DT-Prelim Calcs'!$C$9</f>
        <v>-691.19097101019486</v>
      </c>
      <c r="JH15" s="43">
        <f t="shared" si="23"/>
        <v>-691.19097101019486</v>
      </c>
      <c r="JI15" s="2">
        <f t="shared" si="75"/>
        <v>-14.92546344983937</v>
      </c>
      <c r="JJ15" s="43">
        <f>JI15*'DEPRECATED - DT-Prelim Calcs'!$C$21/JD$2/'DEPRECATED - DT-Prelim Calcs'!$C$19/'DEPRECATED - DT-Prelim Calcs'!$C$18*3.39*'DEPRECATED - DT-Prelim Calcs'!$C$20</f>
        <v>-299.83021291074419</v>
      </c>
      <c r="JK15" s="36">
        <f t="shared" si="76"/>
        <v>1</v>
      </c>
      <c r="JL15" s="43">
        <f>JJ14*'DEPRECATED - DT-Prelim Calcs'!$C$11+JL14</f>
        <v>82.308978582608546</v>
      </c>
      <c r="JM15" s="43">
        <f>JM14+0.5*JJ15*'DEPRECATED - DT-Prelim Calcs'!$C$11^2+JL15*'DEPRECATED - DT-Prelim Calcs'!$C$11</f>
        <v>-15739.369950462356</v>
      </c>
      <c r="JN15" s="43">
        <f>MIN('Drive Train'!$F$35-JH14*'DEPRECATED - DT-Prelim Calcs'!$C$21*'Drive Train'!$F$39,JN14+JH$2)</f>
        <v>9.7866666666666671</v>
      </c>
      <c r="JO15" s="43">
        <f>'Drive Train'!$F$35-JH15*'DEPRECATED - DT-Prelim Calcs'!$C$21*'Drive Train'!$F$39</f>
        <v>51.106694376570914</v>
      </c>
      <c r="JP15" s="1">
        <f>IF(JM15&gt;='Drive Train'!$F$29,1,0)</f>
        <v>0</v>
      </c>
      <c r="JQ15" s="43">
        <f>MIN(JG15,'DEPRECATED - DT-Prelim Calcs'!$C$10)*'DEPRECATED - DT-Prelim Calcs'!$C$11*1000/60/60</f>
        <v>-767.98996778910544</v>
      </c>
      <c r="JR15" s="49">
        <f>JR14+'DEPRECATED - DT-Prelim Calcs'!$C$11</f>
        <v>44</v>
      </c>
      <c r="JS15" s="2">
        <f>KC15/'Drive Train'!$F$35</f>
        <v>0.77419354838709686</v>
      </c>
      <c r="JT15" s="36">
        <f>KA15*12*60/(PI() * 'Drive Train'!$F$15)/JS$2*JS15</f>
        <v>3729.6237974157139</v>
      </c>
      <c r="JU15" s="2">
        <f>('DEPRECATED - DT-Prelim Calcs'!$C$6*JS15-JT15)/('DEPRECATED - DT-Prelim Calcs'!$C$6*JS15)*'DEPRECATED - DT-Prelim Calcs'!$C$7*JS15</f>
        <v>0.88928504446217738</v>
      </c>
      <c r="JV15" s="43">
        <f>JU15/'DEPRECATED - DT-Prelim Calcs'!$C$7*('DEPRECATED - DT-Prelim Calcs'!$C$8-'DEPRECATED - DT-Prelim Calcs'!$C$9)+'DEPRECATED - DT-Prelim Calcs'!$C$9</f>
        <v>49.946125556521594</v>
      </c>
      <c r="JW15" s="43">
        <f t="shared" si="24"/>
        <v>49.946125556521594</v>
      </c>
      <c r="JX15" s="2">
        <f t="shared" si="77"/>
        <v>0.51297277184041001</v>
      </c>
      <c r="JY15" s="43">
        <f>JX15*'DEPRECATED - DT-Prelim Calcs'!$C$21/JS$2/'DEPRECATED - DT-Prelim Calcs'!$C$19/'DEPRECATED - DT-Prelim Calcs'!$C$18*3.39*'DEPRECATED - DT-Prelim Calcs'!$C$20</f>
        <v>10.30485491557584</v>
      </c>
      <c r="JZ15" s="36">
        <f t="shared" si="78"/>
        <v>0</v>
      </c>
      <c r="KA15" s="43">
        <f>JY14*'DEPRECATED - DT-Prelim Calcs'!$C$11+KA14</f>
        <v>14.013337978435999</v>
      </c>
      <c r="KB15" s="43">
        <f>KB14+0.5*JY15*'DEPRECATED - DT-Prelim Calcs'!$C$11^2+KA15*'DEPRECATED - DT-Prelim Calcs'!$C$11</f>
        <v>-15833.857198388821</v>
      </c>
      <c r="KC15" s="43">
        <f>MIN('Drive Train'!$F$35-JW14*'DEPRECATED - DT-Prelim Calcs'!$C$21*'Drive Train'!$F$39,KC14+JW$2)</f>
        <v>9.6000000000000014</v>
      </c>
      <c r="KD15" s="43">
        <f>'Drive Train'!$F$35-JW15*'DEPRECATED - DT-Prelim Calcs'!$C$21*'Drive Train'!$F$39</f>
        <v>9.6030169688347904</v>
      </c>
      <c r="KE15" s="1">
        <f>IF(KB15&gt;='Drive Train'!$F$29,1,0)</f>
        <v>0</v>
      </c>
      <c r="KF15" s="43">
        <f>MIN(JV15,'DEPRECATED - DT-Prelim Calcs'!$C$10)*'DEPRECATED - DT-Prelim Calcs'!$C$11*1000/60/60</f>
        <v>55.495695062801772</v>
      </c>
      <c r="KG15" s="49">
        <f>KG14+'DEPRECATED - DT-Prelim Calcs'!$C$11</f>
        <v>44</v>
      </c>
      <c r="KH15" s="2">
        <f>KR15/'Drive Train'!$F$35</f>
        <v>0.75913978494623657</v>
      </c>
      <c r="KI15" s="36">
        <f>KP15*12*60/(PI() * 'Drive Train'!$F$15)/KH$2*KH15</f>
        <v>-13381.754047058068</v>
      </c>
      <c r="KJ15" s="2">
        <f>('DEPRECATED - DT-Prelim Calcs'!$C$6*KH15-KI15)/('DEPRECATED - DT-Prelim Calcs'!$C$6*KH15)*'DEPRECATED - DT-Prelim Calcs'!$C$7*KH15</f>
        <v>13.397423033514206</v>
      </c>
      <c r="KK15" s="43">
        <f>KJ15/'DEPRECATED - DT-Prelim Calcs'!$C$7*('DEPRECATED - DT-Prelim Calcs'!$C$8-'DEPRECATED - DT-Prelim Calcs'!$C$9)+'DEPRECATED - DT-Prelim Calcs'!$C$9</f>
        <v>731.35961301980376</v>
      </c>
      <c r="KL15" s="43">
        <f t="shared" si="25"/>
        <v>53.333333333333329</v>
      </c>
      <c r="KM15" s="2">
        <f t="shared" si="79"/>
        <v>1.4462867232450001</v>
      </c>
      <c r="KN15" s="43">
        <f>KM15*'DEPRECATED - DT-Prelim Calcs'!$C$21/KH$2/'DEPRECATED - DT-Prelim Calcs'!$C$19/'DEPRECATED - DT-Prelim Calcs'!$C$18*3.39*'DEPRECATED - DT-Prelim Calcs'!$C$20</f>
        <v>29.053734754561201</v>
      </c>
      <c r="KO15" s="36">
        <f t="shared" si="80"/>
        <v>0</v>
      </c>
      <c r="KP15" s="43">
        <f>KN14*'DEPRECATED - DT-Prelim Calcs'!$C$11+KP14</f>
        <v>-51.276385992991678</v>
      </c>
      <c r="KQ15" s="43">
        <f>KQ14+0.5*KN15*'DEPRECATED - DT-Prelim Calcs'!$C$11^2+KP15*'DEPRECATED - DT-Prelim Calcs'!$C$11</f>
        <v>-18145.209118169671</v>
      </c>
      <c r="KR15" s="43">
        <f>MIN('Drive Train'!$F$35-KL14*'DEPRECATED - DT-Prelim Calcs'!$C$21*'Drive Train'!$F$39,KR14+KL$2)</f>
        <v>9.413333333333334</v>
      </c>
      <c r="KS15" s="43">
        <f>'Drive Train'!$F$35-KL15*'DEPRECATED - DT-Prelim Calcs'!$C$21*'Drive Train'!$F$39</f>
        <v>9.413333333333334</v>
      </c>
      <c r="KT15" s="1">
        <f>IF(KQ15&gt;='Drive Train'!$F$29,1,0)</f>
        <v>0</v>
      </c>
      <c r="KU15" s="43">
        <f>MIN(KK15,'DEPRECATED - DT-Prelim Calcs'!$C$10)*'DEPRECATED - DT-Prelim Calcs'!$C$11*1000/60/60</f>
        <v>103.33333333333333</v>
      </c>
      <c r="KV15" s="49">
        <f>KV14+'DEPRECATED - DT-Prelim Calcs'!$C$11</f>
        <v>44</v>
      </c>
      <c r="KW15" s="2">
        <f>LG15/'Drive Train'!$F$35</f>
        <v>0.74408602150537628</v>
      </c>
      <c r="KX15" s="36">
        <f>LE15*12*60/(PI() * 'Drive Train'!$F$15)/KW$2*KW15</f>
        <v>-29048.462584693953</v>
      </c>
      <c r="KY15" s="2">
        <f>('DEPRECATED - DT-Prelim Calcs'!$C$6*KW15-KX15)/('DEPRECATED - DT-Prelim Calcs'!$C$6*KW15)*'DEPRECATED - DT-Prelim Calcs'!$C$7*KW15</f>
        <v>24.843570576003575</v>
      </c>
      <c r="KZ15" s="43">
        <f>KY15/'DEPRECATED - DT-Prelim Calcs'!$C$7*('DEPRECATED - DT-Prelim Calcs'!$C$8-'DEPRECATED - DT-Prelim Calcs'!$C$9)+'DEPRECATED - DT-Prelim Calcs'!$C$9</f>
        <v>1354.9183970509409</v>
      </c>
      <c r="LA15" s="43">
        <f t="shared" si="26"/>
        <v>56.666666666666664</v>
      </c>
      <c r="LB15" s="2">
        <f t="shared" si="81"/>
        <v>1.4462867232450001</v>
      </c>
      <c r="LC15" s="43">
        <f>LB15*'DEPRECATED - DT-Prelim Calcs'!$C$21/KW$2/'DEPRECATED - DT-Prelim Calcs'!$C$19/'DEPRECATED - DT-Prelim Calcs'!$C$18*3.39*'DEPRECATED - DT-Prelim Calcs'!$C$20</f>
        <v>29.053734754561201</v>
      </c>
      <c r="LD15" s="36">
        <f t="shared" si="82"/>
        <v>0</v>
      </c>
      <c r="LE15" s="43">
        <f>LC14*'DEPRECATED - DT-Prelim Calcs'!$C$11+LE14</f>
        <v>-113.56019333167662</v>
      </c>
      <c r="LF15" s="43">
        <f>LF14+0.5*LC15*'DEPRECATED - DT-Prelim Calcs'!$C$11^2+LE15*'DEPRECATED - DT-Prelim Calcs'!$C$11</f>
        <v>-20492.327244618165</v>
      </c>
      <c r="LG15" s="43">
        <f>MIN('Drive Train'!$F$35-LA14*'DEPRECATED - DT-Prelim Calcs'!$C$21*'Drive Train'!$F$39,LG14+LA$2)</f>
        <v>9.2266666666666666</v>
      </c>
      <c r="LH15" s="43">
        <f>'Drive Train'!$F$35-LA15*'DEPRECATED - DT-Prelim Calcs'!$C$21*'Drive Train'!$F$39</f>
        <v>9.2266666666666666</v>
      </c>
      <c r="LI15" s="1">
        <f>IF(LF15&gt;='Drive Train'!$F$29,1,0)</f>
        <v>0</v>
      </c>
      <c r="LJ15" s="43">
        <f>MIN(KZ15,'DEPRECATED - DT-Prelim Calcs'!$C$10)*'DEPRECATED - DT-Prelim Calcs'!$C$11*1000/60/60</f>
        <v>103.33333333333333</v>
      </c>
      <c r="LK15" s="49">
        <f>LK14+'DEPRECATED - DT-Prelim Calcs'!$C$11</f>
        <v>44</v>
      </c>
      <c r="LL15" s="2">
        <f>LV15/'Drive Train'!$F$35</f>
        <v>0.72903225806451621</v>
      </c>
      <c r="LM15" s="36">
        <f>LT15*12*60/(PI() * 'Drive Train'!$F$15)/LL$2*LL15</f>
        <v>-43317.169597028638</v>
      </c>
      <c r="LN15" s="2">
        <f>('DEPRECATED - DT-Prelim Calcs'!$C$6*LL15-LM15)/('DEPRECATED - DT-Prelim Calcs'!$C$6*LL15)*'DEPRECATED - DT-Prelim Calcs'!$C$7*LL15</f>
        <v>35.262033611649272</v>
      </c>
      <c r="LO15" s="43">
        <f>LN15/'DEPRECATED - DT-Prelim Calcs'!$C$7*('DEPRECATED - DT-Prelim Calcs'!$C$8-'DEPRECATED - DT-Prelim Calcs'!$C$9)+'DEPRECATED - DT-Prelim Calcs'!$C$9</f>
        <v>1922.4913833211917</v>
      </c>
      <c r="LP15" s="43">
        <f t="shared" si="27"/>
        <v>60</v>
      </c>
      <c r="LQ15" s="2">
        <f t="shared" si="83"/>
        <v>1.4462867232450001</v>
      </c>
      <c r="LR15" s="43">
        <f>LQ15*'DEPRECATED - DT-Prelim Calcs'!$C$21/LL$2/'DEPRECATED - DT-Prelim Calcs'!$C$19/'DEPRECATED - DT-Prelim Calcs'!$C$18*3.39*'DEPRECATED - DT-Prelim Calcs'!$C$20</f>
        <v>29.053734754561201</v>
      </c>
      <c r="LS15" s="36">
        <f t="shared" si="84"/>
        <v>0</v>
      </c>
      <c r="LT15" s="43">
        <f>LR14*'DEPRECATED - DT-Prelim Calcs'!$C$11+LT14</f>
        <v>-172.83808403761788</v>
      </c>
      <c r="LU15" s="43">
        <f>LU14+0.5*LR15*'DEPRECATED - DT-Prelim Calcs'!$C$11^2+LT15*'DEPRECATED - DT-Prelim Calcs'!$C$11</f>
        <v>-22725.220539022401</v>
      </c>
      <c r="LV15" s="43">
        <f>MIN('Drive Train'!$F$35-LP14*'DEPRECATED - DT-Prelim Calcs'!$C$21*'Drive Train'!$F$39,LV14+LP$2)</f>
        <v>9.0400000000000009</v>
      </c>
      <c r="LW15" s="43">
        <f>'Drive Train'!$F$35-LP15*'DEPRECATED - DT-Prelim Calcs'!$C$21*'Drive Train'!$F$39</f>
        <v>9.0400000000000009</v>
      </c>
      <c r="LX15" s="1">
        <f>IF(LU15&gt;='Drive Train'!$F$29,1,0)</f>
        <v>0</v>
      </c>
      <c r="LY15" s="43">
        <f>MIN(LO15,'DEPRECATED - DT-Prelim Calcs'!$C$10)*'DEPRECATED - DT-Prelim Calcs'!$C$11*1000/60/60</f>
        <v>103.33333333333333</v>
      </c>
      <c r="LZ15" s="49">
        <f>LZ14+'DEPRECATED - DT-Prelim Calcs'!$C$11</f>
        <v>44</v>
      </c>
    </row>
    <row r="16" spans="1:338" x14ac:dyDescent="0.3">
      <c r="B16" s="3" t="s">
        <v>60</v>
      </c>
      <c r="C16" s="39">
        <f>'Drive Train'!F29*12*0.0254</f>
        <v>3.048</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-0.27672021620693066</v>
      </c>
      <c r="Y16" s="43">
        <f t="shared" si="1"/>
        <v>0</v>
      </c>
      <c r="Z16" s="43">
        <f t="shared" si="2"/>
        <v>0</v>
      </c>
      <c r="AA16" s="43">
        <f t="shared" si="3"/>
        <v>0</v>
      </c>
      <c r="AB16" s="43" t="e">
        <f t="shared" si="4"/>
        <v>#N/A</v>
      </c>
      <c r="AC16" s="36">
        <f t="shared" si="28"/>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889.49632897085212</v>
      </c>
      <c r="AK16" s="43">
        <f t="shared" si="8"/>
        <v>0</v>
      </c>
      <c r="AL16" s="49">
        <f>AL15+'DEPRECATED - DT-Prelim Calcs'!$C$11</f>
        <v>48</v>
      </c>
      <c r="AM16" s="2">
        <f>AW16/'Drive Train'!$F$35</f>
        <v>0.57999999999999996</v>
      </c>
      <c r="AN16" s="36">
        <f>AU16*12*60/(PI() * 'Drive Train'!$F$15)/AM$2*AM16</f>
        <v>3031.5263474620028</v>
      </c>
      <c r="AO16" s="2">
        <f>('DEPRECATED - DT-Prelim Calcs'!$C$6*AM16-AN16)/('DEPRECATED - DT-Prelim Calcs'!$C$6*AM16)*'DEPRECATED - DT-Prelim Calcs'!$C$7*AM16</f>
        <v>0.49169552200677202</v>
      </c>
      <c r="AP16" s="43">
        <f>AO16/'DEPRECATED - DT-Prelim Calcs'!$C$7*('DEPRECATED - DT-Prelim Calcs'!$C$8-'DEPRECATED - DT-Prelim Calcs'!$C$9)+'DEPRECATED - DT-Prelim Calcs'!$C$9</f>
        <v>28.28639784066743</v>
      </c>
      <c r="AQ16" s="43">
        <f t="shared" si="9"/>
        <v>28.28639784066743</v>
      </c>
      <c r="AR16" s="2">
        <f t="shared" si="29"/>
        <v>8.3407859939954476E-2</v>
      </c>
      <c r="AS16" s="43">
        <f>AR16*'DEPRECATED - DT-Prelim Calcs'!$C$21/AM$2/'DEPRECATED - DT-Prelim Calcs'!$C$19/'DEPRECATED - DT-Prelim Calcs'!$C$18*3.39*'DEPRECATED - DT-Prelim Calcs'!$C$20</f>
        <v>0.83776951008161937</v>
      </c>
      <c r="AT16" s="36">
        <f t="shared" si="30"/>
        <v>0</v>
      </c>
      <c r="AU16" s="43">
        <f>AS15*'DEPRECATED - DT-Prelim Calcs'!$C$11+AU15</f>
        <v>30.408112715039991</v>
      </c>
      <c r="AV16" s="43">
        <f>AV15+0.5*AS16*'DEPRECATED - DT-Prelim Calcs'!$C$11^2+AU16*'DEPRECATED - DT-Prelim Calcs'!$C$11</f>
        <v>641.45790994522235</v>
      </c>
      <c r="AW16" s="43">
        <f>MIN('Drive Train'!$F$35-AQ15*'DEPRECATED - DT-Prelim Calcs'!$C$21*'Drive Train'!$F$39,AW15+AQ$2)</f>
        <v>7.1920000000000002</v>
      </c>
      <c r="AX16" s="43">
        <f>'Drive Train'!$F$35-AQ16*'DEPRECATED - DT-Prelim Calcs'!$C$21*'Drive Train'!$F$39</f>
        <v>10.815961720922624</v>
      </c>
      <c r="AY16" s="1">
        <f>IF(AV16&gt;='Drive Train'!$F$29,1,0)</f>
        <v>1</v>
      </c>
      <c r="AZ16" s="43">
        <f t="shared" si="31"/>
        <v>31.429330934074923</v>
      </c>
      <c r="BA16" s="49">
        <f>BA15+'DEPRECATED - DT-Prelim Calcs'!$C$11</f>
        <v>48</v>
      </c>
      <c r="BB16" s="2">
        <f>BL16/'Drive Train'!$F$35</f>
        <v>0.57999999999999996</v>
      </c>
      <c r="BC16" s="36">
        <f>BJ16*12*60/(PI() * 'Drive Train'!$F$15)/BB$2*BB16</f>
        <v>-7791.5690498129252</v>
      </c>
      <c r="BD16" s="2">
        <f>('DEPRECATED - DT-Prelim Calcs'!$C$6*BB16-BC16)/('DEPRECATED - DT-Prelim Calcs'!$C$6*BB16)*'DEPRECATED - DT-Prelim Calcs'!$C$7*BB16</f>
        <v>8.4478581259596588</v>
      </c>
      <c r="BE16" s="43">
        <f>BD16/'DEPRECATED - DT-Prelim Calcs'!$C$7*('DEPRECATED - DT-Prelim Calcs'!$C$8-'DEPRECATED - DT-Prelim Calcs'!$C$9)+'DEPRECATED - DT-Prelim Calcs'!$C$9</f>
        <v>461.71913671272767</v>
      </c>
      <c r="BF16" s="43">
        <f t="shared" si="10"/>
        <v>93</v>
      </c>
      <c r="BG16" s="2">
        <f t="shared" si="32"/>
        <v>2.0025508475699998</v>
      </c>
      <c r="BH16" s="43">
        <f>BG16*'DEPRECATED - DT-Prelim Calcs'!$C$21/BB$2/'DEPRECATED - DT-Prelim Calcs'!$C$19/'DEPRECATED - DT-Prelim Calcs'!$C$18*3.39*'DEPRECATED - DT-Prelim Calcs'!$C$20</f>
        <v>29.053734754561201</v>
      </c>
      <c r="BI16" s="36">
        <f t="shared" si="33"/>
        <v>0</v>
      </c>
      <c r="BJ16" s="43">
        <f>BH15*'DEPRECATED - DT-Prelim Calcs'!$C$11+BJ15</f>
        <v>-54.106843693257943</v>
      </c>
      <c r="BK16" s="43">
        <f>BK15+0.5*BH16*'DEPRECATED - DT-Prelim Calcs'!$C$11^2+BJ16*'DEPRECATED - DT-Prelim Calcs'!$C$11</f>
        <v>-7217.2047585660821</v>
      </c>
      <c r="BL16" s="43">
        <f>MIN('Drive Train'!$F$35-BF15*'DEPRECATED - DT-Prelim Calcs'!$C$21*'Drive Train'!$F$39,BL15+BF$2)</f>
        <v>7.1920000000000002</v>
      </c>
      <c r="BM16" s="43">
        <f>'Drive Train'!$F$35-BF16*'DEPRECATED - DT-Prelim Calcs'!$C$21*'Drive Train'!$F$39</f>
        <v>7.1920000000000002</v>
      </c>
      <c r="BN16" s="1">
        <f>IF(BK16&gt;='Drive Train'!$F$29,1,0)</f>
        <v>0</v>
      </c>
      <c r="BO16" s="43">
        <f t="shared" si="34"/>
        <v>103.33333333333333</v>
      </c>
      <c r="BP16" s="49">
        <f>BP15+'DEPRECATED - DT-Prelim Calcs'!$C$11</f>
        <v>48</v>
      </c>
      <c r="BQ16" s="2">
        <f>CA16/'Drive Train'!$F$35</f>
        <v>0.57999999999999996</v>
      </c>
      <c r="BR16" s="36">
        <f>BY16*12*60/(PI() * 'Drive Train'!$F$15)/BQ$2*BQ16</f>
        <v>-14308.994489498462</v>
      </c>
      <c r="BS16" s="2">
        <f>('DEPRECATED - DT-Prelim Calcs'!$C$6*BQ16-BR16)/('DEPRECATED - DT-Prelim Calcs'!$C$6*BQ16)*'DEPRECATED - DT-Prelim Calcs'!$C$7*BQ16</f>
        <v>13.238880902154824</v>
      </c>
      <c r="BT16" s="43">
        <f>BS16/'DEPRECATED - DT-Prelim Calcs'!$C$7*('DEPRECATED - DT-Prelim Calcs'!$C$8-'DEPRECATED - DT-Prelim Calcs'!$C$9)+'DEPRECATED - DT-Prelim Calcs'!$C$9</f>
        <v>722.72261631141942</v>
      </c>
      <c r="BU16" s="43">
        <f t="shared" si="11"/>
        <v>93</v>
      </c>
      <c r="BV16" s="2">
        <f t="shared" si="35"/>
        <v>1.5313624128476471</v>
      </c>
      <c r="BW16" s="43">
        <f>BV16*'DEPRECATED - DT-Prelim Calcs'!$C$21/BQ$2/'DEPRECATED - DT-Prelim Calcs'!$C$19/'DEPRECATED - DT-Prelim Calcs'!$C$18*3.39*'DEPRECATED - DT-Prelim Calcs'!$C$20</f>
        <v>29.053734754561201</v>
      </c>
      <c r="BX16" s="36">
        <f t="shared" si="36"/>
        <v>0</v>
      </c>
      <c r="BY16" s="43">
        <f>BW15*'DEPRECATED - DT-Prelim Calcs'!$C$11+BY15</f>
        <v>-75.985517188075065</v>
      </c>
      <c r="BZ16" s="43">
        <f>BZ15+0.5*BW16*'DEPRECATED - DT-Prelim Calcs'!$C$11^2+BY16*'DEPRECATED - DT-Prelim Calcs'!$C$11</f>
        <v>-23412.791111073751</v>
      </c>
      <c r="CA16" s="43">
        <f>MIN('Drive Train'!$F$35-BU15*'DEPRECATED - DT-Prelim Calcs'!$C$21*'Drive Train'!$F$39,CA15+BU$2)</f>
        <v>7.1920000000000002</v>
      </c>
      <c r="CB16" s="43">
        <f>'Drive Train'!$F$35-BU16*'DEPRECATED - DT-Prelim Calcs'!$C$21*'Drive Train'!$F$39</f>
        <v>7.1920000000000002</v>
      </c>
      <c r="CC16" s="1">
        <f>IF(BZ16&gt;='Drive Train'!$F$29,1,0)</f>
        <v>0</v>
      </c>
      <c r="CD16" s="43">
        <f t="shared" si="37"/>
        <v>103.33333333333333</v>
      </c>
      <c r="CE16" s="49">
        <f>CE15+'DEPRECATED - DT-Prelim Calcs'!$C$11</f>
        <v>48</v>
      </c>
      <c r="CF16" s="2">
        <f>CP16/'Drive Train'!$F$35</f>
        <v>0.57999999999999996</v>
      </c>
      <c r="CG16" s="36">
        <f>CN16*12*60/(PI() * 'Drive Train'!$F$15)/CF$2*CF16</f>
        <v>-183116.02130033297</v>
      </c>
      <c r="CH16" s="2">
        <f>('DEPRECATED - DT-Prelim Calcs'!$C$6*CF16-CG16)/('DEPRECATED - DT-Prelim Calcs'!$C$6*CF16)*'DEPRECATED - DT-Prelim Calcs'!$C$7*CF16</f>
        <v>137.33056675526046</v>
      </c>
      <c r="CI16" s="43">
        <f>CH16/'DEPRECATED - DT-Prelim Calcs'!$C$7*('DEPRECATED - DT-Prelim Calcs'!$C$8-'DEPRECATED - DT-Prelim Calcs'!$C$9)+'DEPRECATED - DT-Prelim Calcs'!$C$9</f>
        <v>7482.9413232343377</v>
      </c>
      <c r="CJ16" s="43">
        <f t="shared" si="12"/>
        <v>93</v>
      </c>
      <c r="CK16" s="2">
        <f t="shared" si="38"/>
        <v>1.2396743342100003</v>
      </c>
      <c r="CL16" s="43">
        <f>CK16*'DEPRECATED - DT-Prelim Calcs'!$C$21/CF$2/'DEPRECATED - DT-Prelim Calcs'!$C$19/'DEPRECATED - DT-Prelim Calcs'!$C$18*3.39*'DEPRECATED - DT-Prelim Calcs'!$C$20</f>
        <v>29.053734754561205</v>
      </c>
      <c r="CM16" s="36">
        <f t="shared" si="39"/>
        <v>0</v>
      </c>
      <c r="CN16" s="43">
        <f>CL15*'DEPRECATED - DT-Prelim Calcs'!$C$11+CN15</f>
        <v>-787.18657262139891</v>
      </c>
      <c r="CO16" s="43">
        <f>CO15+0.5*CL16*'DEPRECATED - DT-Prelim Calcs'!$C$11^2+CN16*'DEPRECATED - DT-Prelim Calcs'!$C$11</f>
        <v>-53283.235439273354</v>
      </c>
      <c r="CP16" s="43">
        <f>MIN('Drive Train'!$F$35-CJ15*'DEPRECATED - DT-Prelim Calcs'!$C$21*'Drive Train'!$F$39,CP15+CJ$2)</f>
        <v>7.1920000000000002</v>
      </c>
      <c r="CQ16" s="43">
        <f>'Drive Train'!$F$35-CJ16*'DEPRECATED - DT-Prelim Calcs'!$C$21*'Drive Train'!$F$39</f>
        <v>7.1920000000000002</v>
      </c>
      <c r="CR16" s="1">
        <f>IF(CO16&gt;='Drive Train'!$F$29,1,0)</f>
        <v>0</v>
      </c>
      <c r="CS16" s="43">
        <f t="shared" si="40"/>
        <v>103.33333333333333</v>
      </c>
      <c r="CT16" s="49">
        <f>CT15+'DEPRECATED - DT-Prelim Calcs'!$C$11</f>
        <v>48</v>
      </c>
      <c r="CU16" s="2">
        <f>DE16/'Drive Train'!$F$35</f>
        <v>0.57999999999999996</v>
      </c>
      <c r="CV16" s="36">
        <f>DC16*12*60/(PI() * 'Drive Train'!$F$15)/CU$2*CU16</f>
        <v>-459243.4575421224</v>
      </c>
      <c r="CW16" s="2">
        <f>('DEPRECATED - DT-Prelim Calcs'!$C$6*CU16-CV16)/('DEPRECATED - DT-Prelim Calcs'!$C$6*CU16)*'DEPRECATED - DT-Prelim Calcs'!$C$7*CU16</f>
        <v>340.31452850666994</v>
      </c>
      <c r="CX16" s="43">
        <f>CW16/'DEPRECATED - DT-Prelim Calcs'!$C$7*('DEPRECATED - DT-Prelim Calcs'!$C$8-'DEPRECATED - DT-Prelim Calcs'!$C$9)+'DEPRECATED - DT-Prelim Calcs'!$C$9</f>
        <v>18541.022821632017</v>
      </c>
      <c r="CY16" s="43">
        <f t="shared" si="13"/>
        <v>93</v>
      </c>
      <c r="CZ16" s="2">
        <f t="shared" si="41"/>
        <v>1.0413264407364002</v>
      </c>
      <c r="DA16" s="43">
        <f>CZ16*'DEPRECATED - DT-Prelim Calcs'!$C$21/CU$2/'DEPRECATED - DT-Prelim Calcs'!$C$19/'DEPRECATED - DT-Prelim Calcs'!$C$18*3.39*'DEPRECATED - DT-Prelim Calcs'!$C$20</f>
        <v>29.053734754561201</v>
      </c>
      <c r="DB16" s="36">
        <f t="shared" si="42"/>
        <v>0</v>
      </c>
      <c r="DC16" s="43">
        <f>DA15*'DEPRECATED - DT-Prelim Calcs'!$C$11+DC15</f>
        <v>-1658.3400832454117</v>
      </c>
      <c r="DD16" s="43">
        <f>DD15+0.5*DA16*'DEPRECATED - DT-Prelim Calcs'!$C$11^2+DC16*'DEPRECATED - DT-Prelim Calcs'!$C$11</f>
        <v>-89871.682885481889</v>
      </c>
      <c r="DE16" s="43">
        <f>MIN('Drive Train'!$F$35-CY15*'DEPRECATED - DT-Prelim Calcs'!$C$21*'Drive Train'!$F$39,DE15+CY$2)</f>
        <v>7.1920000000000002</v>
      </c>
      <c r="DF16" s="43">
        <f>'Drive Train'!$F$35-CY16*'DEPRECATED - DT-Prelim Calcs'!$C$21*'Drive Train'!$F$39</f>
        <v>7.1920000000000002</v>
      </c>
      <c r="DG16" s="1">
        <f>IF(DD16&gt;='Drive Train'!$F$29,1,0)</f>
        <v>0</v>
      </c>
      <c r="DH16" s="43">
        <f t="shared" si="43"/>
        <v>103.33333333333333</v>
      </c>
      <c r="DI16" s="49">
        <f>DI15+'DEPRECATED - DT-Prelim Calcs'!$C$11</f>
        <v>48</v>
      </c>
      <c r="DJ16" s="2">
        <f>DT16/'Drive Train'!$F$35</f>
        <v>0.57999999999999996</v>
      </c>
      <c r="DK16" s="36">
        <f>DR16*12*60/(PI() * 'Drive Train'!$F$15)/DJ$2*DJ16</f>
        <v>-863953.17661888804</v>
      </c>
      <c r="DL16" s="2">
        <f>('DEPRECATED - DT-Prelim Calcs'!$C$6*DJ16-DK16)/('DEPRECATED - DT-Prelim Calcs'!$C$6*DJ16)*'DEPRECATED - DT-Prelim Calcs'!$C$7*DJ16</f>
        <v>637.82057591576574</v>
      </c>
      <c r="DM16" s="43">
        <f>DL16/'DEPRECATED - DT-Prelim Calcs'!$C$7*('DEPRECATED - DT-Prelim Calcs'!$C$8-'DEPRECATED - DT-Prelim Calcs'!$C$9)+'DEPRECATED - DT-Prelim Calcs'!$C$9</f>
        <v>34748.441822276785</v>
      </c>
      <c r="DN16" s="43">
        <f t="shared" si="14"/>
        <v>93</v>
      </c>
      <c r="DO16" s="2">
        <f t="shared" si="44"/>
        <v>0.89769520753137932</v>
      </c>
      <c r="DP16" s="43">
        <f>DO16*'DEPRECATED - DT-Prelim Calcs'!$C$21/DJ$2/'DEPRECATED - DT-Prelim Calcs'!$C$19/'DEPRECATED - DT-Prelim Calcs'!$C$18*3.39*'DEPRECATED - DT-Prelim Calcs'!$C$20</f>
        <v>29.053734754561201</v>
      </c>
      <c r="DQ16" s="36">
        <f t="shared" si="45"/>
        <v>0</v>
      </c>
      <c r="DR16" s="43">
        <f>DP15*'DEPRECATED - DT-Prelim Calcs'!$C$11+DR15</f>
        <v>-2689.4460490601109</v>
      </c>
      <c r="DS16" s="43">
        <f>DS15+0.5*DP16*'DEPRECATED - DT-Prelim Calcs'!$C$11^2+DR16*'DEPRECATED - DT-Prelim Calcs'!$C$11</f>
        <v>-133178.13344969926</v>
      </c>
      <c r="DT16" s="43">
        <f>MIN('Drive Train'!$F$35-DN15*'DEPRECATED - DT-Prelim Calcs'!$C$21*'Drive Train'!$F$39,DT15+DN$2)</f>
        <v>7.1920000000000002</v>
      </c>
      <c r="DU16" s="43">
        <f>'Drive Train'!$F$35-DN16*'DEPRECATED - DT-Prelim Calcs'!$C$21*'Drive Train'!$F$39</f>
        <v>7.1920000000000002</v>
      </c>
      <c r="DV16" s="1">
        <f>IF(DS16&gt;='Drive Train'!$F$29,1,0)</f>
        <v>0</v>
      </c>
      <c r="DW16" s="43">
        <f t="shared" si="46"/>
        <v>103.33333333333333</v>
      </c>
      <c r="DX16" s="49">
        <f>DX15+'DEPRECATED - DT-Prelim Calcs'!$C$11</f>
        <v>48</v>
      </c>
      <c r="DY16" s="2">
        <f>EI16/'Drive Train'!$F$35</f>
        <v>0.57999999999999996</v>
      </c>
      <c r="DZ16" s="36">
        <f>EG16*12*60/(PI() * 'Drive Train'!$F$15)/DY$2*DY16</f>
        <v>-1418507.0519346527</v>
      </c>
      <c r="EA16" s="2">
        <f>('DEPRECATED - DT-Prelim Calcs'!$C$6*DY16-DZ16)/('DEPRECATED - DT-Prelim Calcs'!$C$6*DY16)*'DEPRECATED - DT-Prelim Calcs'!$C$7*DY16</f>
        <v>1045.4785187419313</v>
      </c>
      <c r="EB16" s="43">
        <f>EA16/'DEPRECATED - DT-Prelim Calcs'!$C$7*('DEPRECATED - DT-Prelim Calcs'!$C$8-'DEPRECATED - DT-Prelim Calcs'!$C$9)+'DEPRECATED - DT-Prelim Calcs'!$C$9</f>
        <v>56956.673035941029</v>
      </c>
      <c r="EC16" s="43">
        <f t="shared" si="15"/>
        <v>93</v>
      </c>
      <c r="ED16" s="2">
        <f t="shared" si="47"/>
        <v>0.78888366722454539</v>
      </c>
      <c r="EE16" s="43">
        <f>ED16*'DEPRECATED - DT-Prelim Calcs'!$C$21/DY$2/'DEPRECATED - DT-Prelim Calcs'!$C$19/'DEPRECATED - DT-Prelim Calcs'!$C$18*3.39*'DEPRECATED - DT-Prelim Calcs'!$C$20</f>
        <v>29.053734754561201</v>
      </c>
      <c r="EF16" s="36">
        <f t="shared" si="48"/>
        <v>0</v>
      </c>
      <c r="EG16" s="43">
        <f>EE15*'DEPRECATED - DT-Prelim Calcs'!$C$11+EG15</f>
        <v>-3880.5044700655008</v>
      </c>
      <c r="EH16" s="43">
        <f>EH15+0.5*EE16*'DEPRECATED - DT-Prelim Calcs'!$C$11^2+EG16*'DEPRECATED - DT-Prelim Calcs'!$C$11</f>
        <v>-183202.5871319256</v>
      </c>
      <c r="EI16" s="43">
        <f>MIN('Drive Train'!$F$35-EC15*'DEPRECATED - DT-Prelim Calcs'!$C$21*'Drive Train'!$F$39,EI15+EC$2)</f>
        <v>7.1920000000000002</v>
      </c>
      <c r="EJ16" s="43">
        <f>'Drive Train'!$F$35-EC16*'DEPRECATED - DT-Prelim Calcs'!$C$21*'Drive Train'!$F$39</f>
        <v>7.1920000000000002</v>
      </c>
      <c r="EK16" s="1">
        <f>IF(EH16&gt;='Drive Train'!$F$29,1,0)</f>
        <v>0</v>
      </c>
      <c r="EL16" s="43">
        <f t="shared" si="49"/>
        <v>103.33333333333333</v>
      </c>
      <c r="EM16" s="49">
        <f>EM15+'DEPRECATED - DT-Prelim Calcs'!$C$11</f>
        <v>48</v>
      </c>
      <c r="EN16" s="2">
        <f>EX16/'Drive Train'!$F$35</f>
        <v>0.57999999999999996</v>
      </c>
      <c r="EO16" s="36">
        <f>EV16*12*60/(PI() * 'Drive Train'!$F$15)/EN$2*EN16</f>
        <v>-2144166.9568934371</v>
      </c>
      <c r="EP16" s="2">
        <f>('DEPRECATED - DT-Prelim Calcs'!$C$6*EN16-EO16)/('DEPRECATED - DT-Prelim Calcs'!$C$6*EN16)*'DEPRECATED - DT-Prelim Calcs'!$C$7*EN16</f>
        <v>1578.9181667445484</v>
      </c>
      <c r="EQ16" s="43">
        <f>EP16/'DEPRECATED - DT-Prelim Calcs'!$C$7*('DEPRECATED - DT-Prelim Calcs'!$C$8-'DEPRECATED - DT-Prelim Calcs'!$C$9)+'DEPRECATED - DT-Prelim Calcs'!$C$9</f>
        <v>86017.191173397034</v>
      </c>
      <c r="ER16" s="43">
        <f t="shared" si="16"/>
        <v>93</v>
      </c>
      <c r="ES16" s="2">
        <f t="shared" si="50"/>
        <v>0.7035989464435134</v>
      </c>
      <c r="ET16" s="43">
        <f>ES16*'DEPRECATED - DT-Prelim Calcs'!$C$21/EN$2/'DEPRECATED - DT-Prelim Calcs'!$C$19/'DEPRECATED - DT-Prelim Calcs'!$C$18*3.39*'DEPRECATED - DT-Prelim Calcs'!$C$20</f>
        <v>29.053734754561201</v>
      </c>
      <c r="EU16" s="36">
        <f t="shared" si="51"/>
        <v>0</v>
      </c>
      <c r="EV16" s="43">
        <f>ET15*'DEPRECATED - DT-Prelim Calcs'!$C$11+EV15</f>
        <v>-5231.5153462615754</v>
      </c>
      <c r="EW16" s="43">
        <f>EW15+0.5*ET16*'DEPRECATED - DT-Prelim Calcs'!$C$11^2+EV16*'DEPRECATED - DT-Prelim Calcs'!$C$11</f>
        <v>-239945.04393216074</v>
      </c>
      <c r="EX16" s="43">
        <f>MIN('Drive Train'!$F$35-ER15*'DEPRECATED - DT-Prelim Calcs'!$C$21*'Drive Train'!$F$39,EX15+ER$2)</f>
        <v>7.1920000000000002</v>
      </c>
      <c r="EY16" s="43">
        <f>'Drive Train'!$F$35-ER16*'DEPRECATED - DT-Prelim Calcs'!$C$21*'Drive Train'!$F$39</f>
        <v>7.1920000000000002</v>
      </c>
      <c r="EZ16" s="1">
        <f>IF(EW16&gt;='Drive Train'!$F$29,1,0)</f>
        <v>0</v>
      </c>
      <c r="FA16" s="43">
        <f t="shared" si="52"/>
        <v>103.33333333333333</v>
      </c>
      <c r="FB16" s="49">
        <f>FB15+'DEPRECATED - DT-Prelim Calcs'!$C$11</f>
        <v>48</v>
      </c>
      <c r="FC16" s="2">
        <f>FM16/'Drive Train'!$F$35</f>
        <v>0.57999999999999996</v>
      </c>
      <c r="FD16" s="36">
        <f>FK16*12*60/(PI() * 'Drive Train'!$F$15)/FC$2*FC16</f>
        <v>-3062194.7648992641</v>
      </c>
      <c r="FE16" s="2">
        <f>('DEPRECATED - DT-Prelim Calcs'!$C$6*FC16-FD16)/('DEPRECATED - DT-Prelim Calcs'!$C$6*FC16)*'DEPRECATED - DT-Prelim Calcs'!$C$7*FC16</f>
        <v>2253.7693296830016</v>
      </c>
      <c r="FF16" s="43">
        <f>FE16/'DEPRECATED - DT-Prelim Calcs'!$C$7*('DEPRECATED - DT-Prelim Calcs'!$C$8-'DEPRECATED - DT-Prelim Calcs'!$C$9)+'DEPRECATED - DT-Prelim Calcs'!$C$9</f>
        <v>122781.47094541724</v>
      </c>
      <c r="FG16" s="43">
        <f t="shared" si="17"/>
        <v>93</v>
      </c>
      <c r="FH16" s="2">
        <f t="shared" si="53"/>
        <v>0.63495514679048781</v>
      </c>
      <c r="FI16" s="43">
        <f>FH16*'DEPRECATED - DT-Prelim Calcs'!$C$21/FC$2/'DEPRECATED - DT-Prelim Calcs'!$C$19/'DEPRECATED - DT-Prelim Calcs'!$C$18*3.39*'DEPRECATED - DT-Prelim Calcs'!$C$20</f>
        <v>29.053734754561205</v>
      </c>
      <c r="FJ16" s="36">
        <f t="shared" si="54"/>
        <v>0</v>
      </c>
      <c r="FK16" s="43">
        <f>FI15*'DEPRECATED - DT-Prelim Calcs'!$C$11+FK15</f>
        <v>-6742.4786776483406</v>
      </c>
      <c r="FL16" s="43">
        <f>FL15+0.5*FI16*'DEPRECATED - DT-Prelim Calcs'!$C$11^2+FK16*'DEPRECATED - DT-Prelim Calcs'!$C$11</f>
        <v>-303405.50385040493</v>
      </c>
      <c r="FM16" s="43">
        <f>MIN('Drive Train'!$F$35-FG15*'DEPRECATED - DT-Prelim Calcs'!$C$21*'Drive Train'!$F$39,FM15+FG$2)</f>
        <v>7.1920000000000002</v>
      </c>
      <c r="FN16" s="43">
        <f>'Drive Train'!$F$35-FG16*'DEPRECATED - DT-Prelim Calcs'!$C$21*'Drive Train'!$F$39</f>
        <v>7.1920000000000002</v>
      </c>
      <c r="FO16" s="1">
        <f>IF(FL16&gt;='Drive Train'!$F$29,1,0)</f>
        <v>0</v>
      </c>
      <c r="FP16" s="43">
        <f t="shared" si="55"/>
        <v>103.33333333333333</v>
      </c>
      <c r="FQ16" s="49">
        <f>FQ15+'DEPRECATED - DT-Prelim Calcs'!$C$11</f>
        <v>48</v>
      </c>
      <c r="FR16" s="2">
        <f>GB16/'Drive Train'!$F$35</f>
        <v>0.57999999999999996</v>
      </c>
      <c r="FS16" s="36">
        <f>FZ16*12*60/(PI() * 'Drive Train'!$F$15)/FR$2*FR16</f>
        <v>-4193852.3493561605</v>
      </c>
      <c r="FT16" s="2">
        <f>('DEPRECATED - DT-Prelim Calcs'!$C$6*FR16-FS16)/('DEPRECATED - DT-Prelim Calcs'!$C$6*FR16)*'DEPRECATED - DT-Prelim Calcs'!$C$7*FR16</f>
        <v>3085.6618173166762</v>
      </c>
      <c r="FU16" s="43">
        <f>FT16/'DEPRECATED - DT-Prelim Calcs'!$C$7*('DEPRECATED - DT-Prelim Calcs'!$C$8-'DEPRECATED - DT-Prelim Calcs'!$C$9)+'DEPRECATED - DT-Prelim Calcs'!$C$9</f>
        <v>168100.98706277413</v>
      </c>
      <c r="FV16" s="43">
        <f t="shared" si="18"/>
        <v>93</v>
      </c>
      <c r="FW16" s="2">
        <f t="shared" si="56"/>
        <v>0.57851468929799987</v>
      </c>
      <c r="FX16" s="43">
        <f>FW16*'DEPRECATED - DT-Prelim Calcs'!$C$21/FR$2/'DEPRECATED - DT-Prelim Calcs'!$C$19/'DEPRECATED - DT-Prelim Calcs'!$C$18*3.39*'DEPRECATED - DT-Prelim Calcs'!$C$20</f>
        <v>29.053734754561201</v>
      </c>
      <c r="FY16" s="36">
        <f t="shared" si="57"/>
        <v>0</v>
      </c>
      <c r="FZ16" s="43">
        <f>FX15*'DEPRECATED - DT-Prelim Calcs'!$C$11+FZ15</f>
        <v>-8413.3944642258011</v>
      </c>
      <c r="GA16" s="43">
        <f>GA15+0.5*FX16*'DEPRECATED - DT-Prelim Calcs'!$C$11^2+FZ16*'DEPRECATED - DT-Prelim Calcs'!$C$11</f>
        <v>-373583.96688665805</v>
      </c>
      <c r="GB16" s="43">
        <f>MIN('Drive Train'!$F$35-FV15*'DEPRECATED - DT-Prelim Calcs'!$C$21*'Drive Train'!$F$39,GB15+FV$2)</f>
        <v>7.1920000000000002</v>
      </c>
      <c r="GC16" s="43">
        <f>'Drive Train'!$F$35-FV16*'DEPRECATED - DT-Prelim Calcs'!$C$21*'Drive Train'!$F$39</f>
        <v>7.1920000000000002</v>
      </c>
      <c r="GD16" s="1">
        <f>IF(GA16&gt;='Drive Train'!$F$29,1,0)</f>
        <v>0</v>
      </c>
      <c r="GE16" s="43">
        <f t="shared" si="58"/>
        <v>103.33333333333333</v>
      </c>
      <c r="GF16" s="49">
        <f>GF15+'DEPRECATED - DT-Prelim Calcs'!$C$11</f>
        <v>48</v>
      </c>
      <c r="GG16" s="2">
        <f>GQ16/'Drive Train'!$F$35</f>
        <v>0.86451612903225805</v>
      </c>
      <c r="GH16" s="36">
        <f>GO16*12*60/(PI() * 'Drive Train'!$F$15)/GG$2*GG16</f>
        <v>-7484.4294962839285</v>
      </c>
      <c r="GI16" s="2">
        <f>('DEPRECATED - DT-Prelim Calcs'!$C$6*GG16-GH16)/('DEPRECATED - DT-Prelim Calcs'!$C$6*GG16)*'DEPRECATED - DT-Prelim Calcs'!$C$7*GG16</f>
        <v>9.5564575005800414</v>
      </c>
      <c r="GJ16" s="43">
        <f>GI16/'DEPRECATED - DT-Prelim Calcs'!$C$7*('DEPRECATED - DT-Prelim Calcs'!$C$8-'DEPRECATED - DT-Prelim Calcs'!$C$9)+'DEPRECATED - DT-Prelim Calcs'!$C$9</f>
        <v>522.1129832405544</v>
      </c>
      <c r="GK16" s="43">
        <f t="shared" si="59"/>
        <v>29.999999999999982</v>
      </c>
      <c r="GL16" s="2">
        <f t="shared" si="60"/>
        <v>1.1994181655881042</v>
      </c>
      <c r="GM16" s="43">
        <f>GL16*'DEPRECATED - DT-Prelim Calcs'!$C$21/GG$2/'DEPRECATED - DT-Prelim Calcs'!$C$19/'DEPRECATED - DT-Prelim Calcs'!$C$18*3.39*'DEPRECATED - DT-Prelim Calcs'!$C$20</f>
        <v>24.094515065873274</v>
      </c>
      <c r="GN16" s="36">
        <f t="shared" si="61"/>
        <v>0</v>
      </c>
      <c r="GO16" s="43">
        <f>GM15*'DEPRECATED - DT-Prelim Calcs'!$C$11+GO15</f>
        <v>-25.183246627174086</v>
      </c>
      <c r="GP16" s="43">
        <f>GP15+0.5*GM16*'DEPRECATED - DT-Prelim Calcs'!$C$11^2+GO16*'DEPRECATED - DT-Prelim Calcs'!$C$11</f>
        <v>-7300.2768307544793</v>
      </c>
      <c r="GQ16" s="43">
        <f>MIN('Drive Train'!$F$35-GK15*'DEPRECATED - DT-Prelim Calcs'!$C$21*'Drive Train'!$F$39,GQ15+GK$2)</f>
        <v>10.72</v>
      </c>
      <c r="GR16" s="43">
        <f>'Drive Train'!$F$35-GK16*'DEPRECATED - DT-Prelim Calcs'!$C$21*'Drive Train'!$F$39</f>
        <v>10.72</v>
      </c>
      <c r="GS16" s="1">
        <f>IF(GP16&gt;='Drive Train'!$F$29,1,0)</f>
        <v>0</v>
      </c>
      <c r="GT16" s="43">
        <f t="shared" si="62"/>
        <v>33.333333333333314</v>
      </c>
      <c r="GU16" s="49">
        <f>GU15+'DEPRECATED - DT-Prelim Calcs'!$C$11</f>
        <v>48</v>
      </c>
      <c r="GV16" s="2">
        <f>HF16/'Drive Train'!$F$35</f>
        <v>0.84946236559139798</v>
      </c>
      <c r="GW16" s="36">
        <f>HD16*12*60/(PI() * 'Drive Train'!$F$15)/GV$2*GV16</f>
        <v>-3085.7318341819928</v>
      </c>
      <c r="GX16" s="2">
        <f>('DEPRECATED - DT-Prelim Calcs'!$C$6*GV16-GW16)/('DEPRECATED - DT-Prelim Calcs'!$C$6*GV16)*'DEPRECATED - DT-Prelim Calcs'!$C$7*GV16</f>
        <v>6.2523299526665319</v>
      </c>
      <c r="GY16" s="43">
        <f>GX16/'DEPRECATED - DT-Prelim Calcs'!$C$7*('DEPRECATED - DT-Prelim Calcs'!$C$8-'DEPRECATED - DT-Prelim Calcs'!$C$9)+'DEPRECATED - DT-Prelim Calcs'!$C$9</f>
        <v>342.11200488407223</v>
      </c>
      <c r="GZ16" s="43">
        <f t="shared" si="19"/>
        <v>33.333333333333314</v>
      </c>
      <c r="HA16" s="2">
        <f t="shared" si="63"/>
        <v>0.86809513282183581</v>
      </c>
      <c r="HB16" s="43">
        <f>HA16*'DEPRECATED - DT-Prelim Calcs'!$C$21/GV$2/'DEPRECATED - DT-Prelim Calcs'!$C$19/'DEPRECATED - DT-Prelim Calcs'!$C$18*3.39*'DEPRECATED - DT-Prelim Calcs'!$C$20</f>
        <v>17.438731425358391</v>
      </c>
      <c r="HC16" s="36">
        <f t="shared" si="64"/>
        <v>0</v>
      </c>
      <c r="HD16" s="43">
        <f>HB15*'DEPRECATED - DT-Prelim Calcs'!$C$11+HD15</f>
        <v>-10.566718927483947</v>
      </c>
      <c r="HE16" s="43">
        <f>HE15+0.5*HB16*'DEPRECATED - DT-Prelim Calcs'!$C$11^2+HD16*'DEPRECATED - DT-Prelim Calcs'!$C$11</f>
        <v>-8739.1890246709299</v>
      </c>
      <c r="HF16" s="43">
        <f>MIN('Drive Train'!$F$35-GZ15*'DEPRECATED - DT-Prelim Calcs'!$C$21*'Drive Train'!$F$39,HF15+GZ$2)</f>
        <v>10.533333333333335</v>
      </c>
      <c r="HG16" s="43">
        <f>'Drive Train'!$F$35-GZ16*'DEPRECATED - DT-Prelim Calcs'!$C$21*'Drive Train'!$F$39</f>
        <v>10.533333333333335</v>
      </c>
      <c r="HH16" s="1">
        <f>IF(HE16&gt;='Drive Train'!$F$29,1,0)</f>
        <v>0</v>
      </c>
      <c r="HI16" s="43">
        <f t="shared" si="65"/>
        <v>37.037037037037017</v>
      </c>
      <c r="HJ16" s="49">
        <f>HJ15+'DEPRECATED - DT-Prelim Calcs'!$C$11</f>
        <v>48</v>
      </c>
      <c r="HK16" s="2">
        <f>HU16/'Drive Train'!$F$35</f>
        <v>0.83440860215053769</v>
      </c>
      <c r="HL16" s="36">
        <f>HS16*12*60/(PI() * 'Drive Train'!$F$15)/HK$2*HK16</f>
        <v>-221144.2382340584</v>
      </c>
      <c r="HM16" s="2">
        <f>('DEPRECATED - DT-Prelim Calcs'!$C$6*HK16-HL16)/('DEPRECATED - DT-Prelim Calcs'!$C$6*HK16)*'DEPRECATED - DT-Prelim Calcs'!$C$7*HK16</f>
        <v>166.47865492053336</v>
      </c>
      <c r="HN16" s="43">
        <f>HM16/'DEPRECATED - DT-Prelim Calcs'!$C$7*('DEPRECATED - DT-Prelim Calcs'!$C$8-'DEPRECATED - DT-Prelim Calcs'!$C$9)+'DEPRECATED - DT-Prelim Calcs'!$C$9</f>
        <v>9070.859559103681</v>
      </c>
      <c r="HO16" s="43">
        <f t="shared" si="20"/>
        <v>36.66666666666665</v>
      </c>
      <c r="HP16" s="2">
        <f t="shared" si="66"/>
        <v>1.4462867232450001</v>
      </c>
      <c r="HQ16" s="43">
        <f>HP16*'DEPRECATED - DT-Prelim Calcs'!$C$21/HK$2/'DEPRECATED - DT-Prelim Calcs'!$C$19/'DEPRECATED - DT-Prelim Calcs'!$C$18*3.39*'DEPRECATED - DT-Prelim Calcs'!$C$20</f>
        <v>29.053734754561201</v>
      </c>
      <c r="HR16" s="36">
        <f t="shared" si="67"/>
        <v>0</v>
      </c>
      <c r="HS16" s="43">
        <f>HQ15*'DEPRECATED - DT-Prelim Calcs'!$C$11+HS15</f>
        <v>-770.94424902687206</v>
      </c>
      <c r="HT16" s="43">
        <f>HT15+0.5*HQ16*'DEPRECATED - DT-Prelim Calcs'!$C$11^2+HS16*'DEPRECATED - DT-Prelim Calcs'!$C$11</f>
        <v>-19471.499005701451</v>
      </c>
      <c r="HU16" s="43">
        <f>MIN('Drive Train'!$F$35-HO15*'DEPRECATED - DT-Prelim Calcs'!$C$21*'Drive Train'!$F$39,HU15+HO$2)</f>
        <v>10.346666666666668</v>
      </c>
      <c r="HV16" s="43">
        <f>'Drive Train'!$F$35-HO16*'DEPRECATED - DT-Prelim Calcs'!$C$21*'Drive Train'!$F$39</f>
        <v>10.346666666666668</v>
      </c>
      <c r="HW16" s="1">
        <f>IF(HT16&gt;='Drive Train'!$F$29,1,0)</f>
        <v>0</v>
      </c>
      <c r="HX16" s="43">
        <f t="shared" si="68"/>
        <v>40.740740740740726</v>
      </c>
      <c r="HY16" s="49">
        <f>HY15+'DEPRECATED - DT-Prelim Calcs'!$C$11</f>
        <v>48</v>
      </c>
      <c r="HZ16" s="2">
        <f>IJ16/'Drive Train'!$F$35</f>
        <v>0.8193548387096774</v>
      </c>
      <c r="IA16" s="36">
        <f>IH16*12*60/(PI() * 'Drive Train'!$F$15)/HZ$2*HZ16</f>
        <v>-191129.86529596534</v>
      </c>
      <c r="IB16" s="2">
        <f>('DEPRECATED - DT-Prelim Calcs'!$C$6*HZ16-IA16)/('DEPRECATED - DT-Prelim Calcs'!$C$6*HZ16)*'DEPRECATED - DT-Prelim Calcs'!$C$7*HZ16</f>
        <v>144.34419554747905</v>
      </c>
      <c r="IC16" s="43">
        <f>IB16/'DEPRECATED - DT-Prelim Calcs'!$C$7*('DEPRECATED - DT-Prelim Calcs'!$C$8-'DEPRECATED - DT-Prelim Calcs'!$C$9)+'DEPRECATED - DT-Prelim Calcs'!$C$9</f>
        <v>7865.0270708701264</v>
      </c>
      <c r="ID16" s="43">
        <f t="shared" si="21"/>
        <v>39.999999999999986</v>
      </c>
      <c r="IE16" s="2">
        <f t="shared" si="69"/>
        <v>1.4462867232450001</v>
      </c>
      <c r="IF16" s="43">
        <f>IE16*'DEPRECATED - DT-Prelim Calcs'!$C$21/HZ$2/'DEPRECATED - DT-Prelim Calcs'!$C$19/'DEPRECATED - DT-Prelim Calcs'!$C$18*3.39*'DEPRECATED - DT-Prelim Calcs'!$C$20</f>
        <v>29.053734754561201</v>
      </c>
      <c r="IG16" s="36">
        <f t="shared" si="70"/>
        <v>0</v>
      </c>
      <c r="IH16" s="43">
        <f>IF15*'DEPRECATED - DT-Prelim Calcs'!$C$11+IH15</f>
        <v>-678.55123948519099</v>
      </c>
      <c r="II16" s="43">
        <f>II15+0.5*IF16*'DEPRECATED - DT-Prelim Calcs'!$C$11^2+IH16*'DEPRECATED - DT-Prelim Calcs'!$C$11</f>
        <v>-16431.136455521599</v>
      </c>
      <c r="IJ16" s="43">
        <f>MIN('Drive Train'!$F$35-ID15*'DEPRECATED - DT-Prelim Calcs'!$C$21*'Drive Train'!$F$39,IJ15+ID$2)</f>
        <v>10.16</v>
      </c>
      <c r="IK16" s="43">
        <f>'Drive Train'!$F$35-ID16*'DEPRECATED - DT-Prelim Calcs'!$C$21*'Drive Train'!$F$39</f>
        <v>10.16</v>
      </c>
      <c r="IL16" s="1">
        <f>IF(II16&gt;='Drive Train'!$F$29,1,0)</f>
        <v>0</v>
      </c>
      <c r="IM16" s="43">
        <f t="shared" si="71"/>
        <v>44.444444444444429</v>
      </c>
      <c r="IN16" s="49">
        <f>IN15+'DEPRECATED - DT-Prelim Calcs'!$C$11</f>
        <v>48</v>
      </c>
      <c r="IO16" s="2">
        <f>IY16/'Drive Train'!$F$35</f>
        <v>0.80430107526881722</v>
      </c>
      <c r="IP16" s="36">
        <f>IW16*12*60/(PI() * 'Drive Train'!$F$15)/IO$2*IO16</f>
        <v>-64904.148678919541</v>
      </c>
      <c r="IQ16" s="2">
        <f>('DEPRECATED - DT-Prelim Calcs'!$C$6*IO16-IP16)/('DEPRECATED - DT-Prelim Calcs'!$C$6*IO16)*'DEPRECATED - DT-Prelim Calcs'!$C$7*IO16</f>
        <v>51.483842466855997</v>
      </c>
      <c r="IR16" s="43">
        <f>IQ16/'DEPRECATED - DT-Prelim Calcs'!$C$7*('DEPRECATED - DT-Prelim Calcs'!$C$8-'DEPRECATED - DT-Prelim Calcs'!$C$9)+'DEPRECATED - DT-Prelim Calcs'!$C$9</f>
        <v>2806.2167911048414</v>
      </c>
      <c r="IS16" s="43">
        <f t="shared" si="22"/>
        <v>43.333333333333321</v>
      </c>
      <c r="IT16" s="2">
        <f t="shared" si="72"/>
        <v>1.4462867232450001</v>
      </c>
      <c r="IU16" s="43">
        <f>IT16*'DEPRECATED - DT-Prelim Calcs'!$C$21/IO$2/'DEPRECATED - DT-Prelim Calcs'!$C$19/'DEPRECATED - DT-Prelim Calcs'!$C$18*3.39*'DEPRECATED - DT-Prelim Calcs'!$C$20</f>
        <v>29.053734754561201</v>
      </c>
      <c r="IV16" s="36">
        <f t="shared" si="73"/>
        <v>0</v>
      </c>
      <c r="IW16" s="43">
        <f>IU15*'DEPRECATED - DT-Prelim Calcs'!$C$11+IW15</f>
        <v>-234.73612214026269</v>
      </c>
      <c r="IX16" s="43">
        <f>IX15+0.5*IU16*'DEPRECATED - DT-Prelim Calcs'!$C$11^2+IW16*'DEPRECATED - DT-Prelim Calcs'!$C$11</f>
        <v>-14152.389938951428</v>
      </c>
      <c r="IY16" s="43">
        <f>MIN('Drive Train'!$F$35-IS15*'DEPRECATED - DT-Prelim Calcs'!$C$21*'Drive Train'!$F$39,IY15+IS$2)</f>
        <v>9.9733333333333345</v>
      </c>
      <c r="IZ16" s="43">
        <f>'Drive Train'!$F$35-IS16*'DEPRECATED - DT-Prelim Calcs'!$C$21*'Drive Train'!$F$39</f>
        <v>9.9733333333333345</v>
      </c>
      <c r="JA16" s="1">
        <f>IF(IX16&gt;='Drive Train'!$F$29,1,0)</f>
        <v>0</v>
      </c>
      <c r="JB16" s="43">
        <f t="shared" si="74"/>
        <v>48.148148148148138</v>
      </c>
      <c r="JC16" s="49">
        <f>JC15+'DEPRECATED - DT-Prelim Calcs'!$C$11</f>
        <v>48</v>
      </c>
      <c r="JD16" s="2">
        <f>JN16/'Drive Train'!$F$35</f>
        <v>4.1215076110137829</v>
      </c>
      <c r="JE16" s="36">
        <f>JL16*12*60/(PI() * 'Drive Train'!$F$15)/JD$2*JD16</f>
        <v>-1582660.5545574252</v>
      </c>
      <c r="JF16" s="2">
        <f>('DEPRECATED - DT-Prelim Calcs'!$C$6*JD16-JE16)/('DEPRECATED - DT-Prelim Calcs'!$C$6*JD16)*'DEPRECATED - DT-Prelim Calcs'!$C$7*JD16</f>
        <v>1182.7590244377118</v>
      </c>
      <c r="JG16" s="43">
        <f>JF16/'DEPRECATED - DT-Prelim Calcs'!$C$7*('DEPRECATED - DT-Prelim Calcs'!$C$8-'DEPRECATED - DT-Prelim Calcs'!$C$9)+'DEPRECATED - DT-Prelim Calcs'!$C$9</f>
        <v>64435.387152203693</v>
      </c>
      <c r="JH16" s="43">
        <f t="shared" si="23"/>
        <v>46.666666666666657</v>
      </c>
      <c r="JI16" s="2">
        <f t="shared" si="75"/>
        <v>1.4462867232450001</v>
      </c>
      <c r="JJ16" s="43">
        <f>JI16*'DEPRECATED - DT-Prelim Calcs'!$C$21/JD$2/'DEPRECATED - DT-Prelim Calcs'!$C$19/'DEPRECATED - DT-Prelim Calcs'!$C$18*3.39*'DEPRECATED - DT-Prelim Calcs'!$C$20</f>
        <v>29.053734754561201</v>
      </c>
      <c r="JK16" s="36">
        <f t="shared" si="76"/>
        <v>0</v>
      </c>
      <c r="JL16" s="43">
        <f>JJ15*'DEPRECATED - DT-Prelim Calcs'!$C$11+JL15</f>
        <v>-1117.0118730603683</v>
      </c>
      <c r="JM16" s="43">
        <f>JM15+0.5*JJ16*'DEPRECATED - DT-Prelim Calcs'!$C$11^2+JL16*'DEPRECATED - DT-Prelim Calcs'!$C$11</f>
        <v>-19974.987564667339</v>
      </c>
      <c r="JN16" s="43">
        <f>MIN('Drive Train'!$F$35-JH15*'DEPRECATED - DT-Prelim Calcs'!$C$21*'Drive Train'!$F$39,JN15+JH$2)</f>
        <v>51.106694376570914</v>
      </c>
      <c r="JO16" s="43">
        <f>'Drive Train'!$F$35-JH16*'DEPRECATED - DT-Prelim Calcs'!$C$21*'Drive Train'!$F$39</f>
        <v>9.7866666666666671</v>
      </c>
      <c r="JP16" s="1">
        <f>IF(JM16&gt;='Drive Train'!$F$29,1,0)</f>
        <v>0</v>
      </c>
      <c r="JQ16" s="43">
        <f>MIN(JG16,'DEPRECATED - DT-Prelim Calcs'!$C$10)*'DEPRECATED - DT-Prelim Calcs'!$C$11*1000/60/60</f>
        <v>103.33333333333333</v>
      </c>
      <c r="JR16" s="49">
        <f>JR15+'DEPRECATED - DT-Prelim Calcs'!$C$11</f>
        <v>48</v>
      </c>
      <c r="JS16" s="2">
        <f>KC16/'Drive Train'!$F$35</f>
        <v>0.77443685232538628</v>
      </c>
      <c r="JT16" s="36">
        <f>KA16*12*60/(PI() * 'Drive Train'!$F$15)/JS$2*JS16</f>
        <v>14704.715316150818</v>
      </c>
      <c r="JU16" s="2">
        <f>('DEPRECATED - DT-Prelim Calcs'!$C$6*JS16-JT16)/('DEPRECATED - DT-Prelim Calcs'!$C$6*JS16)*'DEPRECATED - DT-Prelim Calcs'!$C$7*JS16</f>
        <v>-7.1774702899838028</v>
      </c>
      <c r="JV16" s="43">
        <f>JU16/'DEPRECATED - DT-Prelim Calcs'!$C$7*('DEPRECATED - DT-Prelim Calcs'!$C$8-'DEPRECATED - DT-Prelim Calcs'!$C$9)+'DEPRECATED - DT-Prelim Calcs'!$C$9</f>
        <v>-389.51144117075938</v>
      </c>
      <c r="JW16" s="43">
        <f t="shared" si="24"/>
        <v>-389.51144117075938</v>
      </c>
      <c r="JX16" s="2">
        <f t="shared" si="77"/>
        <v>-8.6606832534431817</v>
      </c>
      <c r="JY16" s="43">
        <f>JX16*'DEPRECATED - DT-Prelim Calcs'!$C$21/JS$2/'DEPRECATED - DT-Prelim Calcs'!$C$19/'DEPRECATED - DT-Prelim Calcs'!$C$18*3.39*'DEPRECATED - DT-Prelim Calcs'!$C$20</f>
        <v>-173.9801589786033</v>
      </c>
      <c r="JZ16" s="36">
        <f t="shared" si="78"/>
        <v>1</v>
      </c>
      <c r="KA16" s="43">
        <f>JY15*'DEPRECATED - DT-Prelim Calcs'!$C$11+KA15</f>
        <v>55.232757640739358</v>
      </c>
      <c r="KB16" s="43">
        <f>KB15+0.5*JY16*'DEPRECATED - DT-Prelim Calcs'!$C$11^2+KA16*'DEPRECATED - DT-Prelim Calcs'!$C$11</f>
        <v>-17004.76743965469</v>
      </c>
      <c r="KC16" s="43">
        <f>MIN('Drive Train'!$F$35-JW15*'DEPRECATED - DT-Prelim Calcs'!$C$21*'Drive Train'!$F$39,KC15+JW$2)</f>
        <v>9.6030169688347904</v>
      </c>
      <c r="KD16" s="43">
        <f>'Drive Train'!$F$35-JW16*'DEPRECATED - DT-Prelim Calcs'!$C$21*'Drive Train'!$F$39</f>
        <v>34.212640705562528</v>
      </c>
      <c r="KE16" s="1">
        <f>IF(KB16&gt;='Drive Train'!$F$29,1,0)</f>
        <v>0</v>
      </c>
      <c r="KF16" s="43">
        <f>MIN(JV16,'DEPRECATED - DT-Prelim Calcs'!$C$10)*'DEPRECATED - DT-Prelim Calcs'!$C$11*1000/60/60</f>
        <v>-432.79049018973268</v>
      </c>
      <c r="KG16" s="49">
        <f>KG15+'DEPRECATED - DT-Prelim Calcs'!$C$11</f>
        <v>48</v>
      </c>
      <c r="KH16" s="2">
        <f>KR16/'Drive Train'!$F$35</f>
        <v>0.75913978494623657</v>
      </c>
      <c r="KI16" s="36">
        <f>KP16*12*60/(PI() * 'Drive Train'!$F$15)/KH$2*KH16</f>
        <v>16947.211234320366</v>
      </c>
      <c r="KJ16" s="2">
        <f>('DEPRECATED - DT-Prelim Calcs'!$C$6*KH16-KI16)/('DEPRECATED - DT-Prelim Calcs'!$C$6*KH16)*'DEPRECATED - DT-Prelim Calcs'!$C$7*KH16</f>
        <v>-8.8976940777185334</v>
      </c>
      <c r="KK16" s="43">
        <f>KJ16/'DEPRECATED - DT-Prelim Calcs'!$C$7*('DEPRECATED - DT-Prelim Calcs'!$C$8-'DEPRECATED - DT-Prelim Calcs'!$C$9)+'DEPRECATED - DT-Prelim Calcs'!$C$9</f>
        <v>-483.22512512944246</v>
      </c>
      <c r="KL16" s="43">
        <f t="shared" si="25"/>
        <v>-483.22512512944246</v>
      </c>
      <c r="KM16" s="2">
        <f t="shared" si="79"/>
        <v>-10.641545150696759</v>
      </c>
      <c r="KN16" s="43">
        <f>KM16*'DEPRECATED - DT-Prelim Calcs'!$C$21/KH$2/'DEPRECATED - DT-Prelim Calcs'!$C$19/'DEPRECATED - DT-Prelim Calcs'!$C$18*3.39*'DEPRECATED - DT-Prelim Calcs'!$C$20</f>
        <v>-213.77270856316665</v>
      </c>
      <c r="KO16" s="36">
        <f t="shared" si="80"/>
        <v>1</v>
      </c>
      <c r="KP16" s="43">
        <f>KN15*'DEPRECATED - DT-Prelim Calcs'!$C$11+KP15</f>
        <v>64.938553025253128</v>
      </c>
      <c r="KQ16" s="43">
        <f>KQ15+0.5*KN16*'DEPRECATED - DT-Prelim Calcs'!$C$11^2+KP16*'DEPRECATED - DT-Prelim Calcs'!$C$11</f>
        <v>-19595.636574573993</v>
      </c>
      <c r="KR16" s="43">
        <f>MIN('Drive Train'!$F$35-KL15*'DEPRECATED - DT-Prelim Calcs'!$C$21*'Drive Train'!$F$39,KR15+KL$2)</f>
        <v>9.413333333333334</v>
      </c>
      <c r="KS16" s="43">
        <f>'Drive Train'!$F$35-KL16*'DEPRECATED - DT-Prelim Calcs'!$C$21*'Drive Train'!$F$39</f>
        <v>39.460607007248775</v>
      </c>
      <c r="KT16" s="1">
        <f>IF(KQ16&gt;='Drive Train'!$F$29,1,0)</f>
        <v>0</v>
      </c>
      <c r="KU16" s="43">
        <f>MIN(KK16,'DEPRECATED - DT-Prelim Calcs'!$C$10)*'DEPRECATED - DT-Prelim Calcs'!$C$11*1000/60/60</f>
        <v>-536.91680569938057</v>
      </c>
      <c r="KV16" s="49">
        <f>KV15+'DEPRECATED - DT-Prelim Calcs'!$C$11</f>
        <v>48</v>
      </c>
      <c r="KW16" s="2">
        <f>LG16/'Drive Train'!$F$35</f>
        <v>0.74408602150537628</v>
      </c>
      <c r="KX16" s="36">
        <f>LE16*12*60/(PI() * 'Drive Train'!$F$15)/KW$2*KW16</f>
        <v>679.07845597725702</v>
      </c>
      <c r="KY16" s="2">
        <f>('DEPRECATED - DT-Prelim Calcs'!$C$6*KW16-KX16)/('DEPRECATED - DT-Prelim Calcs'!$C$6*KW16)*'DEPRECATED - DT-Prelim Calcs'!$C$7*KW16</f>
        <v>2.9905662686763068</v>
      </c>
      <c r="KZ16" s="43">
        <f>KY16/'DEPRECATED - DT-Prelim Calcs'!$C$7*('DEPRECATED - DT-Prelim Calcs'!$C$8-'DEPRECATED - DT-Prelim Calcs'!$C$9)+'DEPRECATED - DT-Prelim Calcs'!$C$9</f>
        <v>164.41890866669431</v>
      </c>
      <c r="LA16" s="43">
        <f t="shared" si="26"/>
        <v>56.666666666666664</v>
      </c>
      <c r="LB16" s="2">
        <f t="shared" si="81"/>
        <v>0.94135822213606257</v>
      </c>
      <c r="LC16" s="43">
        <f>LB16*'DEPRECATED - DT-Prelim Calcs'!$C$21/KW$2/'DEPRECATED - DT-Prelim Calcs'!$C$19/'DEPRECATED - DT-Prelim Calcs'!$C$18*3.39*'DEPRECATED - DT-Prelim Calcs'!$C$20</f>
        <v>18.910477193347916</v>
      </c>
      <c r="LD16" s="36">
        <f t="shared" si="82"/>
        <v>0</v>
      </c>
      <c r="LE16" s="43">
        <f>LC15*'DEPRECATED - DT-Prelim Calcs'!$C$11+LE15</f>
        <v>2.6547456865681909</v>
      </c>
      <c r="LF16" s="43">
        <f>LF15+0.5*LC16*'DEPRECATED - DT-Prelim Calcs'!$C$11^2+LE16*'DEPRECATED - DT-Prelim Calcs'!$C$11</f>
        <v>-20330.424444325108</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103.33333333333333</v>
      </c>
      <c r="LK16" s="49">
        <f>LK15+'DEPRECATED - DT-Prelim Calcs'!$C$11</f>
        <v>48</v>
      </c>
      <c r="LL16" s="2">
        <f>LV16/'Drive Train'!$F$35</f>
        <v>0.72903225806451621</v>
      </c>
      <c r="LM16" s="36">
        <f>LT16*12*60/(PI() * 'Drive Train'!$F$15)/LL$2*LL16</f>
        <v>-14191.052797064642</v>
      </c>
      <c r="LN16" s="2">
        <f>('DEPRECATED - DT-Prelim Calcs'!$C$6*LL16-LM16)/('DEPRECATED - DT-Prelim Calcs'!$C$6*LL16)*'DEPRECATED - DT-Prelim Calcs'!$C$7*LL16</f>
        <v>13.851142108227469</v>
      </c>
      <c r="LO16" s="43">
        <f>LN16/'DEPRECATED - DT-Prelim Calcs'!$C$7*('DEPRECATED - DT-Prelim Calcs'!$C$8-'DEPRECATED - DT-Prelim Calcs'!$C$9)+'DEPRECATED - DT-Prelim Calcs'!$C$9</f>
        <v>756.07714470194412</v>
      </c>
      <c r="LP16" s="43">
        <f t="shared" si="27"/>
        <v>60</v>
      </c>
      <c r="LQ16" s="2">
        <f t="shared" si="83"/>
        <v>1.4462867232450001</v>
      </c>
      <c r="LR16" s="43">
        <f>LQ16*'DEPRECATED - DT-Prelim Calcs'!$C$21/LL$2/'DEPRECATED - DT-Prelim Calcs'!$C$19/'DEPRECATED - DT-Prelim Calcs'!$C$18*3.39*'DEPRECATED - DT-Prelim Calcs'!$C$20</f>
        <v>29.053734754561201</v>
      </c>
      <c r="LS16" s="36">
        <f t="shared" si="84"/>
        <v>0</v>
      </c>
      <c r="LT16" s="43">
        <f>LR15*'DEPRECATED - DT-Prelim Calcs'!$C$11+LT15</f>
        <v>-56.623145019373069</v>
      </c>
      <c r="LU16" s="43">
        <f>LU15+0.5*LR16*'DEPRECATED - DT-Prelim Calcs'!$C$11^2+LT16*'DEPRECATED - DT-Prelim Calcs'!$C$11</f>
        <v>-22719.283241063404</v>
      </c>
      <c r="LV16" s="43">
        <f>MIN('Drive Train'!$F$35-LP15*'DEPRECATED - DT-Prelim Calcs'!$C$21*'Drive Train'!$F$39,LV15+LP$2)</f>
        <v>9.0400000000000009</v>
      </c>
      <c r="LW16" s="43">
        <f>'Drive Train'!$F$35-LP16*'DEPRECATED - DT-Prelim Calcs'!$C$21*'Drive Train'!$F$39</f>
        <v>9.0400000000000009</v>
      </c>
      <c r="LX16" s="1">
        <f>IF(LU16&gt;='Drive Train'!$F$29,1,0)</f>
        <v>0</v>
      </c>
      <c r="LY16" s="43">
        <f>MIN(LO16,'DEPRECATED - DT-Prelim Calcs'!$C$10)*'DEPRECATED - DT-Prelim Calcs'!$C$11*1000/60/60</f>
        <v>103.33333333333333</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-0.27672021620693066</v>
      </c>
      <c r="Y17" s="43">
        <f t="shared" si="1"/>
        <v>0</v>
      </c>
      <c r="Z17" s="43">
        <f t="shared" si="2"/>
        <v>0</v>
      </c>
      <c r="AA17" s="43">
        <f t="shared" si="3"/>
        <v>0</v>
      </c>
      <c r="AB17" s="43" t="e">
        <f t="shared" si="4"/>
        <v>#N/A</v>
      </c>
      <c r="AC17" s="36">
        <f t="shared" si="28"/>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889.49632897085212</v>
      </c>
      <c r="AK17" s="43">
        <f t="shared" si="8"/>
        <v>0</v>
      </c>
      <c r="AL17" s="49">
        <f>AL16+'DEPRECATED - DT-Prelim Calcs'!$C$11</f>
        <v>52</v>
      </c>
      <c r="AM17" s="2">
        <f>AW17/'Drive Train'!$F$35</f>
        <v>0.87225497749376002</v>
      </c>
      <c r="AN17" s="36">
        <f>AU17*12*60/(PI() * 'Drive Train'!$F$15)/AM$2*AM17</f>
        <v>5061.5015142069142</v>
      </c>
      <c r="AO17" s="2">
        <f>('DEPRECATED - DT-Prelim Calcs'!$C$6*AM17-AN17)/('DEPRECATED - DT-Prelim Calcs'!$C$6*AM17)*'DEPRECATED - DT-Prelim Calcs'!$C$7*AM17</f>
        <v>0.3701168943469213</v>
      </c>
      <c r="AP17" s="43">
        <f>AO17/'DEPRECATED - DT-Prelim Calcs'!$C$7*('DEPRECATED - DT-Prelim Calcs'!$C$8-'DEPRECATED - DT-Prelim Calcs'!$C$9)+'DEPRECATED - DT-Prelim Calcs'!$C$9</f>
        <v>21.663084542780037</v>
      </c>
      <c r="AQ17" s="43">
        <f t="shared" si="9"/>
        <v>21.663084542780037</v>
      </c>
      <c r="AR17" s="2">
        <f t="shared" si="29"/>
        <v>-8.3165464737433581E-2</v>
      </c>
      <c r="AS17" s="43">
        <f>AR17*'DEPRECATED - DT-Prelim Calcs'!$C$21/AM$2/'DEPRECATED - DT-Prelim Calcs'!$C$19/'DEPRECATED - DT-Prelim Calcs'!$C$18*3.39*'DEPRECATED - DT-Prelim Calcs'!$C$20</f>
        <v>-0.83533483174065426</v>
      </c>
      <c r="AT17" s="36">
        <f t="shared" si="30"/>
        <v>0</v>
      </c>
      <c r="AU17" s="43">
        <f>AS16*'DEPRECATED - DT-Prelim Calcs'!$C$11+AU16</f>
        <v>33.759190755366468</v>
      </c>
      <c r="AV17" s="43">
        <f>AV16+0.5*AS17*'DEPRECATED - DT-Prelim Calcs'!$C$11^2+AU17*'DEPRECATED - DT-Prelim Calcs'!$C$11</f>
        <v>769.81199431276298</v>
      </c>
      <c r="AW17" s="43">
        <f>MIN('Drive Train'!$F$35-AQ16*'DEPRECATED - DT-Prelim Calcs'!$C$21*'Drive Train'!$F$39,AW16+AQ$2)</f>
        <v>10.815961720922624</v>
      </c>
      <c r="AX17" s="43">
        <f>'Drive Train'!$F$35-AQ17*'DEPRECATED - DT-Prelim Calcs'!$C$21*'Drive Train'!$F$39</f>
        <v>11.186867265604318</v>
      </c>
      <c r="AY17" s="1">
        <f>IF(AV17&gt;='Drive Train'!$F$29,1,0)</f>
        <v>1</v>
      </c>
      <c r="AZ17" s="43">
        <f t="shared" si="31"/>
        <v>24.070093936422264</v>
      </c>
      <c r="BA17" s="49">
        <f>BA16+'DEPRECATED - DT-Prelim Calcs'!$C$11</f>
        <v>52</v>
      </c>
      <c r="BB17" s="2">
        <f>BL17/'Drive Train'!$F$35</f>
        <v>0.57999999999999996</v>
      </c>
      <c r="BC17" s="36">
        <f>BJ17*12*60/(PI() * 'Drive Train'!$F$15)/BB$2*BB17</f>
        <v>8943.7764291044368</v>
      </c>
      <c r="BD17" s="2">
        <f>('DEPRECATED - DT-Prelim Calcs'!$C$6*BB17-BC17)/('DEPRECATED - DT-Prelim Calcs'!$C$6*BB17)*'DEPRECATED - DT-Prelim Calcs'!$C$7*BB17</f>
        <v>-3.8544569674764593</v>
      </c>
      <c r="BE17" s="43">
        <f>BD17/'DEPRECATED - DT-Prelim Calcs'!$C$7*('DEPRECATED - DT-Prelim Calcs'!$C$8-'DEPRECATED - DT-Prelim Calcs'!$C$9)+'DEPRECATED - DT-Prelim Calcs'!$C$9</f>
        <v>-208.48161091476231</v>
      </c>
      <c r="BF17" s="43">
        <f t="shared" si="10"/>
        <v>-208.48161091476231</v>
      </c>
      <c r="BG17" s="2">
        <f t="shared" si="32"/>
        <v>-5.0590097734728552</v>
      </c>
      <c r="BH17" s="43">
        <f>BG17*'DEPRECATED - DT-Prelim Calcs'!$C$21/BB$2/'DEPRECATED - DT-Prelim Calcs'!$C$19/'DEPRECATED - DT-Prelim Calcs'!$C$18*3.39*'DEPRECATED - DT-Prelim Calcs'!$C$20</f>
        <v>-73.397950547707737</v>
      </c>
      <c r="BI17" s="36">
        <f t="shared" si="33"/>
        <v>1</v>
      </c>
      <c r="BJ17" s="43">
        <f>BH16*'DEPRECATED - DT-Prelim Calcs'!$C$11+BJ16</f>
        <v>62.108095324986863</v>
      </c>
      <c r="BK17" s="43">
        <f>BK16+0.5*BH17*'DEPRECATED - DT-Prelim Calcs'!$C$11^2+BJ17*'DEPRECATED - DT-Prelim Calcs'!$C$11</f>
        <v>-7555.9559816477968</v>
      </c>
      <c r="BL17" s="43">
        <f>MIN('Drive Train'!$F$35-BF16*'DEPRECATED - DT-Prelim Calcs'!$C$21*'Drive Train'!$F$39,BL16+BF$2)</f>
        <v>7.1920000000000002</v>
      </c>
      <c r="BM17" s="43">
        <f>'Drive Train'!$F$35-BF17*'DEPRECATED - DT-Prelim Calcs'!$C$21*'Drive Train'!$F$39</f>
        <v>24.074970211226692</v>
      </c>
      <c r="BN17" s="1">
        <f>IF(BK17&gt;='Drive Train'!$F$29,1,0)</f>
        <v>0</v>
      </c>
      <c r="BO17" s="43">
        <f t="shared" si="34"/>
        <v>-231.64623434973589</v>
      </c>
      <c r="BP17" s="49">
        <f>BP16+'DEPRECATED - DT-Prelim Calcs'!$C$11</f>
        <v>52</v>
      </c>
      <c r="BQ17" s="2">
        <f>CA17/'Drive Train'!$F$35</f>
        <v>0.57999999999999996</v>
      </c>
      <c r="BR17" s="36">
        <f>BY17*12*60/(PI() * 'Drive Train'!$F$15)/BQ$2*BQ17</f>
        <v>7575.6880598550124</v>
      </c>
      <c r="BS17" s="2">
        <f>('DEPRECATED - DT-Prelim Calcs'!$C$6*BQ17-BR17)/('DEPRECATED - DT-Prelim Calcs'!$C$6*BQ17)*'DEPRECATED - DT-Prelim Calcs'!$C$7*BQ17</f>
        <v>-2.8487619123385599</v>
      </c>
      <c r="BT17" s="43">
        <f>BS17/'DEPRECATED - DT-Prelim Calcs'!$C$7*('DEPRECATED - DT-Prelim Calcs'!$C$8-'DEPRECATED - DT-Prelim Calcs'!$C$9)+'DEPRECATED - DT-Prelim Calcs'!$C$9</f>
        <v>-153.69374597068273</v>
      </c>
      <c r="BU17" s="43">
        <f t="shared" si="11"/>
        <v>-153.69374597068273</v>
      </c>
      <c r="BV17" s="2">
        <f t="shared" si="35"/>
        <v>-3.8690598124690414</v>
      </c>
      <c r="BW17" s="43">
        <f>BV17*'DEPRECATED - DT-Prelim Calcs'!$C$21/BQ$2/'DEPRECATED - DT-Prelim Calcs'!$C$19/'DEPRECATED - DT-Prelim Calcs'!$C$18*3.39*'DEPRECATED - DT-Prelim Calcs'!$C$20</f>
        <v>-73.405639708744374</v>
      </c>
      <c r="BX17" s="36">
        <f t="shared" si="36"/>
        <v>1</v>
      </c>
      <c r="BY17" s="43">
        <f>BW16*'DEPRECATED - DT-Prelim Calcs'!$C$11+BY16</f>
        <v>40.229421830169741</v>
      </c>
      <c r="BZ17" s="43">
        <f>BZ16+0.5*BW17*'DEPRECATED - DT-Prelim Calcs'!$C$11^2+BY17*'DEPRECATED - DT-Prelim Calcs'!$C$11</f>
        <v>-23839.118541423028</v>
      </c>
      <c r="CA17" s="43">
        <f>MIN('Drive Train'!$F$35-BU16*'DEPRECATED - DT-Prelim Calcs'!$C$21*'Drive Train'!$F$39,CA16+BU$2)</f>
        <v>7.1920000000000002</v>
      </c>
      <c r="CB17" s="43">
        <f>'Drive Train'!$F$35-BU17*'DEPRECATED - DT-Prelim Calcs'!$C$21*'Drive Train'!$F$39</f>
        <v>21.006849774358233</v>
      </c>
      <c r="CC17" s="1">
        <f>IF(BZ17&gt;='Drive Train'!$F$29,1,0)</f>
        <v>0</v>
      </c>
      <c r="CD17" s="43">
        <f t="shared" si="37"/>
        <v>-170.77082885631415</v>
      </c>
      <c r="CE17" s="49">
        <f>CE16+'DEPRECATED - DT-Prelim Calcs'!$C$11</f>
        <v>52</v>
      </c>
      <c r="CF17" s="2">
        <f>CP17/'Drive Train'!$F$35</f>
        <v>0.57999999999999996</v>
      </c>
      <c r="CG17" s="36">
        <f>CN17*12*60/(PI() * 'Drive Train'!$F$15)/CF$2*CF17</f>
        <v>-156082.00168054338</v>
      </c>
      <c r="CH17" s="2">
        <f>('DEPRECATED - DT-Prelim Calcs'!$C$6*CF17-CG17)/('DEPRECATED - DT-Prelim Calcs'!$C$6*CF17)*'DEPRECATED - DT-Prelim Calcs'!$C$7*CF17</f>
        <v>117.4575962197098</v>
      </c>
      <c r="CI17" s="43">
        <f>CH17/'DEPRECATED - DT-Prelim Calcs'!$C$7*('DEPRECATED - DT-Prelim Calcs'!$C$8-'DEPRECATED - DT-Prelim Calcs'!$C$9)+'DEPRECATED - DT-Prelim Calcs'!$C$9</f>
        <v>6400.3093462976221</v>
      </c>
      <c r="CJ17" s="43">
        <f t="shared" si="12"/>
        <v>93</v>
      </c>
      <c r="CK17" s="2">
        <f t="shared" si="38"/>
        <v>1.2396743342100003</v>
      </c>
      <c r="CL17" s="43">
        <f>CK17*'DEPRECATED - DT-Prelim Calcs'!$C$21/CF$2/'DEPRECATED - DT-Prelim Calcs'!$C$19/'DEPRECATED - DT-Prelim Calcs'!$C$18*3.39*'DEPRECATED - DT-Prelim Calcs'!$C$20</f>
        <v>29.053734754561205</v>
      </c>
      <c r="CM17" s="36">
        <f t="shared" si="39"/>
        <v>0</v>
      </c>
      <c r="CN17" s="43">
        <f>CL16*'DEPRECATED - DT-Prelim Calcs'!$C$11+CN16</f>
        <v>-670.97163360315403</v>
      </c>
      <c r="CO17" s="43">
        <f>CO16+0.5*CL17*'DEPRECATED - DT-Prelim Calcs'!$C$11^2+CN17*'DEPRECATED - DT-Prelim Calcs'!$C$11</f>
        <v>-55734.69209564948</v>
      </c>
      <c r="CP17" s="43">
        <f>MIN('Drive Train'!$F$35-CJ16*'DEPRECATED - DT-Prelim Calcs'!$C$21*'Drive Train'!$F$39,CP16+CJ$2)</f>
        <v>7.1920000000000002</v>
      </c>
      <c r="CQ17" s="43">
        <f>'Drive Train'!$F$35-CJ17*'DEPRECATED - DT-Prelim Calcs'!$C$21*'Drive Train'!$F$39</f>
        <v>7.1920000000000002</v>
      </c>
      <c r="CR17" s="1">
        <f>IF(CO17&gt;='Drive Train'!$F$29,1,0)</f>
        <v>0</v>
      </c>
      <c r="CS17" s="43">
        <f t="shared" si="40"/>
        <v>103.33333333333333</v>
      </c>
      <c r="CT17" s="49">
        <f>CT16+'DEPRECATED - DT-Prelim Calcs'!$C$11</f>
        <v>52</v>
      </c>
      <c r="CU17" s="2">
        <f>DE17/'Drive Train'!$F$35</f>
        <v>0.57999999999999996</v>
      </c>
      <c r="CV17" s="36">
        <f>DC17*12*60/(PI() * 'Drive Train'!$F$15)/CU$2*CU17</f>
        <v>-427060.10085189668</v>
      </c>
      <c r="CW17" s="2">
        <f>('DEPRECATED - DT-Prelim Calcs'!$C$6*CU17-CV17)/('DEPRECATED - DT-Prelim Calcs'!$C$6*CU17)*'DEPRECATED - DT-Prelim Calcs'!$C$7*CU17</f>
        <v>316.65623025006204</v>
      </c>
      <c r="CX17" s="43">
        <f>CW17/'DEPRECATED - DT-Prelim Calcs'!$C$7*('DEPRECATED - DT-Prelim Calcs'!$C$8-'DEPRECATED - DT-Prelim Calcs'!$C$9)+'DEPRECATED - DT-Prelim Calcs'!$C$9</f>
        <v>17252.175230040692</v>
      </c>
      <c r="CY17" s="43">
        <f t="shared" si="13"/>
        <v>93</v>
      </c>
      <c r="CZ17" s="2">
        <f t="shared" si="41"/>
        <v>1.0413264407364002</v>
      </c>
      <c r="DA17" s="43">
        <f>CZ17*'DEPRECATED - DT-Prelim Calcs'!$C$21/CU$2/'DEPRECATED - DT-Prelim Calcs'!$C$19/'DEPRECATED - DT-Prelim Calcs'!$C$18*3.39*'DEPRECATED - DT-Prelim Calcs'!$C$20</f>
        <v>29.053734754561201</v>
      </c>
      <c r="DB17" s="36">
        <f t="shared" si="42"/>
        <v>0</v>
      </c>
      <c r="DC17" s="43">
        <f>DA16*'DEPRECATED - DT-Prelim Calcs'!$C$11+DC16</f>
        <v>-1542.1251442271669</v>
      </c>
      <c r="DD17" s="43">
        <f>DD16+0.5*DA17*'DEPRECATED - DT-Prelim Calcs'!$C$11^2+DC17*'DEPRECATED - DT-Prelim Calcs'!$C$11</f>
        <v>-95807.753584354068</v>
      </c>
      <c r="DE17" s="43">
        <f>MIN('Drive Train'!$F$35-CY16*'DEPRECATED - DT-Prelim Calcs'!$C$21*'Drive Train'!$F$39,DE16+CY$2)</f>
        <v>7.1920000000000002</v>
      </c>
      <c r="DF17" s="43">
        <f>'Drive Train'!$F$35-CY17*'DEPRECATED - DT-Prelim Calcs'!$C$21*'Drive Train'!$F$39</f>
        <v>7.1920000000000002</v>
      </c>
      <c r="DG17" s="1">
        <f>IF(DD17&gt;='Drive Train'!$F$29,1,0)</f>
        <v>0</v>
      </c>
      <c r="DH17" s="43">
        <f t="shared" si="43"/>
        <v>103.33333333333333</v>
      </c>
      <c r="DI17" s="49">
        <f>DI16+'DEPRECATED - DT-Prelim Calcs'!$C$11</f>
        <v>52</v>
      </c>
      <c r="DJ17" s="2">
        <f>DT17/'Drive Train'!$F$35</f>
        <v>0.57999999999999996</v>
      </c>
      <c r="DK17" s="36">
        <f>DR17*12*60/(PI() * 'Drive Train'!$F$15)/DJ$2*DJ17</f>
        <v>-826620.48285822617</v>
      </c>
      <c r="DL17" s="2">
        <f>('DEPRECATED - DT-Prelim Calcs'!$C$6*DJ17-DK17)/('DEPRECATED - DT-Prelim Calcs'!$C$6*DJ17)*'DEPRECATED - DT-Prelim Calcs'!$C$7*DJ17</f>
        <v>610.37694993810055</v>
      </c>
      <c r="DM17" s="43">
        <f>DL17/'DEPRECATED - DT-Prelim Calcs'!$C$7*('DEPRECATED - DT-Prelim Calcs'!$C$8-'DEPRECATED - DT-Prelim Calcs'!$C$9)+'DEPRECATED - DT-Prelim Calcs'!$C$9</f>
        <v>33253.378616030852</v>
      </c>
      <c r="DN17" s="43">
        <f t="shared" si="14"/>
        <v>93</v>
      </c>
      <c r="DO17" s="2">
        <f t="shared" si="44"/>
        <v>0.89769520753137932</v>
      </c>
      <c r="DP17" s="43">
        <f>DO17*'DEPRECATED - DT-Prelim Calcs'!$C$21/DJ$2/'DEPRECATED - DT-Prelim Calcs'!$C$19/'DEPRECATED - DT-Prelim Calcs'!$C$18*3.39*'DEPRECATED - DT-Prelim Calcs'!$C$20</f>
        <v>29.053734754561201</v>
      </c>
      <c r="DQ17" s="36">
        <f t="shared" si="45"/>
        <v>0</v>
      </c>
      <c r="DR17" s="43">
        <f>DP16*'DEPRECATED - DT-Prelim Calcs'!$C$11+DR16</f>
        <v>-2573.231110041866</v>
      </c>
      <c r="DS17" s="43">
        <f>DS16+0.5*DP17*'DEPRECATED - DT-Prelim Calcs'!$C$11^2+DR17*'DEPRECATED - DT-Prelim Calcs'!$C$11</f>
        <v>-143238.62801183024</v>
      </c>
      <c r="DT17" s="43">
        <f>MIN('Drive Train'!$F$35-DN16*'DEPRECATED - DT-Prelim Calcs'!$C$21*'Drive Train'!$F$39,DT16+DN$2)</f>
        <v>7.1920000000000002</v>
      </c>
      <c r="DU17" s="43">
        <f>'Drive Train'!$F$35-DN17*'DEPRECATED - DT-Prelim Calcs'!$C$21*'Drive Train'!$F$39</f>
        <v>7.1920000000000002</v>
      </c>
      <c r="DV17" s="1">
        <f>IF(DS17&gt;='Drive Train'!$F$29,1,0)</f>
        <v>0</v>
      </c>
      <c r="DW17" s="43">
        <f t="shared" si="46"/>
        <v>103.33333333333333</v>
      </c>
      <c r="DX17" s="49">
        <f>DX16+'DEPRECATED - DT-Prelim Calcs'!$C$11</f>
        <v>52</v>
      </c>
      <c r="DY17" s="2">
        <f>EI17/'Drive Train'!$F$35</f>
        <v>0.57999999999999996</v>
      </c>
      <c r="DZ17" s="36">
        <f>EG17*12*60/(PI() * 'Drive Train'!$F$15)/DY$2*DY17</f>
        <v>-1376025.0211035549</v>
      </c>
      <c r="EA17" s="2">
        <f>('DEPRECATED - DT-Prelim Calcs'!$C$6*DY17-DZ17)/('DEPRECATED - DT-Prelim Calcs'!$C$6*DY17)*'DEPRECATED - DT-Prelim Calcs'!$C$7*DY17</f>
        <v>1014.2495650432089</v>
      </c>
      <c r="EB17" s="43">
        <f>EA17/'DEPRECATED - DT-Prelim Calcs'!$C$7*('DEPRECATED - DT-Prelim Calcs'!$C$8-'DEPRECATED - DT-Prelim Calcs'!$C$9)+'DEPRECATED - DT-Prelim Calcs'!$C$9</f>
        <v>55255.394215040484</v>
      </c>
      <c r="EC17" s="43">
        <f t="shared" si="15"/>
        <v>93</v>
      </c>
      <c r="ED17" s="2">
        <f t="shared" si="47"/>
        <v>0.78888366722454539</v>
      </c>
      <c r="EE17" s="43">
        <f>ED17*'DEPRECATED - DT-Prelim Calcs'!$C$21/DY$2/'DEPRECATED - DT-Prelim Calcs'!$C$19/'DEPRECATED - DT-Prelim Calcs'!$C$18*3.39*'DEPRECATED - DT-Prelim Calcs'!$C$20</f>
        <v>29.053734754561201</v>
      </c>
      <c r="EF17" s="36">
        <f t="shared" si="48"/>
        <v>0</v>
      </c>
      <c r="EG17" s="43">
        <f>EE16*'DEPRECATED - DT-Prelim Calcs'!$C$11+EG16</f>
        <v>-3764.2895310472559</v>
      </c>
      <c r="EH17" s="43">
        <f>EH16+0.5*EE17*'DEPRECATED - DT-Prelim Calcs'!$C$11^2+EG17*'DEPRECATED - DT-Prelim Calcs'!$C$11</f>
        <v>-198027.31537807814</v>
      </c>
      <c r="EI17" s="43">
        <f>MIN('Drive Train'!$F$35-EC16*'DEPRECATED - DT-Prelim Calcs'!$C$21*'Drive Train'!$F$39,EI16+EC$2)</f>
        <v>7.1920000000000002</v>
      </c>
      <c r="EJ17" s="43">
        <f>'Drive Train'!$F$35-EC17*'DEPRECATED - DT-Prelim Calcs'!$C$21*'Drive Train'!$F$39</f>
        <v>7.1920000000000002</v>
      </c>
      <c r="EK17" s="1">
        <f>IF(EH17&gt;='Drive Train'!$F$29,1,0)</f>
        <v>0</v>
      </c>
      <c r="EL17" s="43">
        <f t="shared" si="49"/>
        <v>103.33333333333333</v>
      </c>
      <c r="EM17" s="49">
        <f>EM16+'DEPRECATED - DT-Prelim Calcs'!$C$11</f>
        <v>52</v>
      </c>
      <c r="EN17" s="2">
        <f>EX17/'Drive Train'!$F$35</f>
        <v>0.57999999999999996</v>
      </c>
      <c r="EO17" s="36">
        <f>EV17*12*60/(PI() * 'Drive Train'!$F$15)/EN$2*EN17</f>
        <v>-2096535.5889919032</v>
      </c>
      <c r="EP17" s="2">
        <f>('DEPRECATED - DT-Prelim Calcs'!$C$6*EN17-EO17)/('DEPRECATED - DT-Prelim Calcs'!$C$6*EN17)*'DEPRECATED - DT-Prelim Calcs'!$C$7*EN17</f>
        <v>1543.9038853247689</v>
      </c>
      <c r="EQ17" s="43">
        <f>EP17/'DEPRECATED - DT-Prelim Calcs'!$C$7*('DEPRECATED - DT-Prelim Calcs'!$C$8-'DEPRECATED - DT-Prelim Calcs'!$C$9)+'DEPRECATED - DT-Prelim Calcs'!$C$9</f>
        <v>84109.696737841892</v>
      </c>
      <c r="ER17" s="43">
        <f t="shared" si="16"/>
        <v>93</v>
      </c>
      <c r="ES17" s="2">
        <f t="shared" si="50"/>
        <v>0.7035989464435134</v>
      </c>
      <c r="ET17" s="43">
        <f>ES17*'DEPRECATED - DT-Prelim Calcs'!$C$21/EN$2/'DEPRECATED - DT-Prelim Calcs'!$C$19/'DEPRECATED - DT-Prelim Calcs'!$C$18*3.39*'DEPRECATED - DT-Prelim Calcs'!$C$20</f>
        <v>29.053734754561201</v>
      </c>
      <c r="EU17" s="36">
        <f t="shared" si="51"/>
        <v>0</v>
      </c>
      <c r="EV17" s="43">
        <f>ET16*'DEPRECATED - DT-Prelim Calcs'!$C$11+EV16</f>
        <v>-5115.3004072433305</v>
      </c>
      <c r="EW17" s="43">
        <f>EW16+0.5*ET17*'DEPRECATED - DT-Prelim Calcs'!$C$11^2+EV17*'DEPRECATED - DT-Prelim Calcs'!$C$11</f>
        <v>-260173.81568309758</v>
      </c>
      <c r="EX17" s="43">
        <f>MIN('Drive Train'!$F$35-ER16*'DEPRECATED - DT-Prelim Calcs'!$C$21*'Drive Train'!$F$39,EX16+ER$2)</f>
        <v>7.1920000000000002</v>
      </c>
      <c r="EY17" s="43">
        <f>'Drive Train'!$F$35-ER17*'DEPRECATED - DT-Prelim Calcs'!$C$21*'Drive Train'!$F$39</f>
        <v>7.1920000000000002</v>
      </c>
      <c r="EZ17" s="1">
        <f>IF(EW17&gt;='Drive Train'!$F$29,1,0)</f>
        <v>0</v>
      </c>
      <c r="FA17" s="43">
        <f t="shared" si="52"/>
        <v>103.33333333333333</v>
      </c>
      <c r="FB17" s="49">
        <f>FB16+'DEPRECATED - DT-Prelim Calcs'!$C$11</f>
        <v>52</v>
      </c>
      <c r="FC17" s="2">
        <f>FM17/'Drive Train'!$F$35</f>
        <v>0.57999999999999996</v>
      </c>
      <c r="FD17" s="36">
        <f>FK17*12*60/(PI() * 'Drive Train'!$F$15)/FC$2*FC17</f>
        <v>-3009414.0599272945</v>
      </c>
      <c r="FE17" s="2">
        <f>('DEPRECATED - DT-Prelim Calcs'!$C$6*FC17-FD17)/('DEPRECATED - DT-Prelim Calcs'!$C$6*FC17)*'DEPRECATED - DT-Prelim Calcs'!$C$7*FC17</f>
        <v>2214.9697205421649</v>
      </c>
      <c r="FF17" s="43">
        <f>FE17/'DEPRECATED - DT-Prelim Calcs'!$C$7*('DEPRECATED - DT-Prelim Calcs'!$C$8-'DEPRECATED - DT-Prelim Calcs'!$C$9)+'DEPRECATED - DT-Prelim Calcs'!$C$9</f>
        <v>120667.76089520748</v>
      </c>
      <c r="FG17" s="43">
        <f t="shared" si="17"/>
        <v>93</v>
      </c>
      <c r="FH17" s="2">
        <f t="shared" si="53"/>
        <v>0.63495514679048781</v>
      </c>
      <c r="FI17" s="43">
        <f>FH17*'DEPRECATED - DT-Prelim Calcs'!$C$21/FC$2/'DEPRECATED - DT-Prelim Calcs'!$C$19/'DEPRECATED - DT-Prelim Calcs'!$C$18*3.39*'DEPRECATED - DT-Prelim Calcs'!$C$20</f>
        <v>29.053734754561205</v>
      </c>
      <c r="FJ17" s="36">
        <f t="shared" si="54"/>
        <v>0</v>
      </c>
      <c r="FK17" s="43">
        <f>FI16*'DEPRECATED - DT-Prelim Calcs'!$C$11+FK16</f>
        <v>-6626.2637386300958</v>
      </c>
      <c r="FL17" s="43">
        <f>FL16+0.5*FI17*'DEPRECATED - DT-Prelim Calcs'!$C$11^2+FK17*'DEPRECATED - DT-Prelim Calcs'!$C$11</f>
        <v>-329678.12892688881</v>
      </c>
      <c r="FM17" s="43">
        <f>MIN('Drive Train'!$F$35-FG16*'DEPRECATED - DT-Prelim Calcs'!$C$21*'Drive Train'!$F$39,FM16+FG$2)</f>
        <v>7.1920000000000002</v>
      </c>
      <c r="FN17" s="43">
        <f>'Drive Train'!$F$35-FG17*'DEPRECATED - DT-Prelim Calcs'!$C$21*'Drive Train'!$F$39</f>
        <v>7.1920000000000002</v>
      </c>
      <c r="FO17" s="1">
        <f>IF(FL17&gt;='Drive Train'!$F$29,1,0)</f>
        <v>0</v>
      </c>
      <c r="FP17" s="43">
        <f t="shared" si="55"/>
        <v>103.33333333333333</v>
      </c>
      <c r="FQ17" s="49">
        <f>FQ16+'DEPRECATED - DT-Prelim Calcs'!$C$11</f>
        <v>52</v>
      </c>
      <c r="FR17" s="2">
        <f>GB17/'Drive Train'!$F$35</f>
        <v>0.57999999999999996</v>
      </c>
      <c r="FS17" s="36">
        <f>FZ17*12*60/(PI() * 'Drive Train'!$F$15)/FR$2*FR17</f>
        <v>-4135922.3073137542</v>
      </c>
      <c r="FT17" s="2">
        <f>('DEPRECATED - DT-Prelim Calcs'!$C$6*FR17-FS17)/('DEPRECATED - DT-Prelim Calcs'!$C$6*FR17)*'DEPRECATED - DT-Prelim Calcs'!$C$7*FR17</f>
        <v>3043.076880454782</v>
      </c>
      <c r="FU17" s="43">
        <f>FT17/'DEPRECATED - DT-Prelim Calcs'!$C$7*('DEPRECATED - DT-Prelim Calcs'!$C$8-'DEPRECATED - DT-Prelim Calcs'!$C$9)+'DEPRECATED - DT-Prelim Calcs'!$C$9</f>
        <v>165781.06139790977</v>
      </c>
      <c r="FV17" s="43">
        <f t="shared" si="18"/>
        <v>93</v>
      </c>
      <c r="FW17" s="2">
        <f t="shared" si="56"/>
        <v>0.57851468929799987</v>
      </c>
      <c r="FX17" s="43">
        <f>FW17*'DEPRECATED - DT-Prelim Calcs'!$C$21/FR$2/'DEPRECATED - DT-Prelim Calcs'!$C$19/'DEPRECATED - DT-Prelim Calcs'!$C$18*3.39*'DEPRECATED - DT-Prelim Calcs'!$C$20</f>
        <v>29.053734754561201</v>
      </c>
      <c r="FY17" s="36">
        <f t="shared" si="57"/>
        <v>0</v>
      </c>
      <c r="FZ17" s="43">
        <f>FX16*'DEPRECATED - DT-Prelim Calcs'!$C$11+FZ16</f>
        <v>-8297.1795252075572</v>
      </c>
      <c r="GA17" s="43">
        <f>GA16+0.5*FX17*'DEPRECATED - DT-Prelim Calcs'!$C$11^2+FZ17*'DEPRECATED - DT-Prelim Calcs'!$C$11</f>
        <v>-406540.25510945177</v>
      </c>
      <c r="GB17" s="43">
        <f>MIN('Drive Train'!$F$35-FV16*'DEPRECATED - DT-Prelim Calcs'!$C$21*'Drive Train'!$F$39,GB16+FV$2)</f>
        <v>7.1920000000000002</v>
      </c>
      <c r="GC17" s="43">
        <f>'Drive Train'!$F$35-FV17*'DEPRECATED - DT-Prelim Calcs'!$C$21*'Drive Train'!$F$39</f>
        <v>7.1920000000000002</v>
      </c>
      <c r="GD17" s="1">
        <f>IF(GA17&gt;='Drive Train'!$F$29,1,0)</f>
        <v>0</v>
      </c>
      <c r="GE17" s="43">
        <f t="shared" si="58"/>
        <v>103.33333333333333</v>
      </c>
      <c r="GF17" s="49">
        <f>GF16+'DEPRECATED - DT-Prelim Calcs'!$C$11</f>
        <v>52</v>
      </c>
      <c r="GG17" s="2">
        <f>GQ17/'Drive Train'!$F$35</f>
        <v>0.86451612903225805</v>
      </c>
      <c r="GH17" s="36">
        <f>GO17*12*60/(PI() * 'Drive Train'!$F$15)/GG$2*GG17</f>
        <v>21159.009838990598</v>
      </c>
      <c r="GI17" s="2">
        <f>('DEPRECATED - DT-Prelim Calcs'!$C$6*GG17-GH17)/('DEPRECATED - DT-Prelim Calcs'!$C$6*GG17)*'DEPRECATED - DT-Prelim Calcs'!$C$7*GG17</f>
        <v>-11.499613107952488</v>
      </c>
      <c r="GJ17" s="43">
        <f>GI17/'DEPRECATED - DT-Prelim Calcs'!$C$7*('DEPRECATED - DT-Prelim Calcs'!$C$8-'DEPRECATED - DT-Prelim Calcs'!$C$9)+'DEPRECATED - DT-Prelim Calcs'!$C$9</f>
        <v>-624.97146035860555</v>
      </c>
      <c r="GK17" s="43">
        <f t="shared" si="59"/>
        <v>-624.97146035860555</v>
      </c>
      <c r="GL17" s="2">
        <f t="shared" si="60"/>
        <v>-13.411468952690811</v>
      </c>
      <c r="GM17" s="43">
        <f>GL17*'DEPRECATED - DT-Prelim Calcs'!$C$21/GG$2/'DEPRECATED - DT-Prelim Calcs'!$C$19/'DEPRECATED - DT-Prelim Calcs'!$C$18*3.39*'DEPRECATED - DT-Prelim Calcs'!$C$20</f>
        <v>-269.41633035685726</v>
      </c>
      <c r="GN17" s="36">
        <f t="shared" si="61"/>
        <v>1</v>
      </c>
      <c r="GO17" s="43">
        <f>GM16*'DEPRECATED - DT-Prelim Calcs'!$C$11+GO16</f>
        <v>71.194813636319012</v>
      </c>
      <c r="GP17" s="43">
        <f>GP16+0.5*GM17*'DEPRECATED - DT-Prelim Calcs'!$C$11^2+GO17*'DEPRECATED - DT-Prelim Calcs'!$C$11</f>
        <v>-9170.8282190640621</v>
      </c>
      <c r="GQ17" s="43">
        <f>MIN('Drive Train'!$F$35-GK16*'DEPRECATED - DT-Prelim Calcs'!$C$21*'Drive Train'!$F$39,GQ16+GK$2)</f>
        <v>10.72</v>
      </c>
      <c r="GR17" s="43">
        <f>'Drive Train'!$F$35-GK17*'DEPRECATED - DT-Prelim Calcs'!$C$21*'Drive Train'!$F$39</f>
        <v>47.398401780081912</v>
      </c>
      <c r="GS17" s="1">
        <f>IF(GP17&gt;='Drive Train'!$F$29,1,0)</f>
        <v>0</v>
      </c>
      <c r="GT17" s="43">
        <f t="shared" si="62"/>
        <v>-694.41273373178399</v>
      </c>
      <c r="GU17" s="49">
        <f>GU16+'DEPRECATED - DT-Prelim Calcs'!$C$11</f>
        <v>52</v>
      </c>
      <c r="GV17" s="2">
        <f>HF17/'Drive Train'!$F$35</f>
        <v>0.84946236559139798</v>
      </c>
      <c r="GW17" s="36">
        <f>HD17*12*60/(PI() * 'Drive Train'!$F$15)/GV$2*GV17</f>
        <v>17284.35620403229</v>
      </c>
      <c r="GX17" s="2">
        <f>('DEPRECATED - DT-Prelim Calcs'!$C$6*GV17-GW17)/('DEPRECATED - DT-Prelim Calcs'!$C$6*GV17)*'DEPRECATED - DT-Prelim Calcs'!$C$7*GV17</f>
        <v>-8.7219197180583894</v>
      </c>
      <c r="GY17" s="43">
        <f>GX17/'DEPRECATED - DT-Prelim Calcs'!$C$7*('DEPRECATED - DT-Prelim Calcs'!$C$8-'DEPRECATED - DT-Prelim Calcs'!$C$9)+'DEPRECATED - DT-Prelim Calcs'!$C$9</f>
        <v>-473.64935777482265</v>
      </c>
      <c r="GZ17" s="43">
        <f t="shared" si="19"/>
        <v>-473.64935777482265</v>
      </c>
      <c r="HA17" s="2">
        <f t="shared" si="63"/>
        <v>-10.311351774702322</v>
      </c>
      <c r="HB17" s="43">
        <f>HA17*'DEPRECATED - DT-Prelim Calcs'!$C$21/GV$2/'DEPRECATED - DT-Prelim Calcs'!$C$19/'DEPRECATED - DT-Prelim Calcs'!$C$18*3.39*'DEPRECATED - DT-Prelim Calcs'!$C$20</f>
        <v>-207.13961803577033</v>
      </c>
      <c r="HC17" s="36">
        <f t="shared" si="64"/>
        <v>1</v>
      </c>
      <c r="HD17" s="43">
        <f>HB16*'DEPRECATED - DT-Prelim Calcs'!$C$11+HD16</f>
        <v>59.188206773949616</v>
      </c>
      <c r="HE17" s="43">
        <f>HE16+0.5*HB17*'DEPRECATED - DT-Prelim Calcs'!$C$11^2+HD17*'DEPRECATED - DT-Prelim Calcs'!$C$11</f>
        <v>-10159.553141861294</v>
      </c>
      <c r="HF17" s="43">
        <f>MIN('Drive Train'!$F$35-GZ16*'DEPRECATED - DT-Prelim Calcs'!$C$21*'Drive Train'!$F$39,HF16+GZ$2)</f>
        <v>10.533333333333335</v>
      </c>
      <c r="HG17" s="43">
        <f>'Drive Train'!$F$35-GZ17*'DEPRECATED - DT-Prelim Calcs'!$C$21*'Drive Train'!$F$39</f>
        <v>38.92436403539007</v>
      </c>
      <c r="HH17" s="1">
        <f>IF(HE17&gt;='Drive Train'!$F$29,1,0)</f>
        <v>0</v>
      </c>
      <c r="HI17" s="43">
        <f t="shared" si="65"/>
        <v>-526.27706419424737</v>
      </c>
      <c r="HJ17" s="49">
        <f>HJ16+'DEPRECATED - DT-Prelim Calcs'!$C$11</f>
        <v>52</v>
      </c>
      <c r="HK17" s="2">
        <f>HU17/'Drive Train'!$F$35</f>
        <v>0.83440860215053769</v>
      </c>
      <c r="HL17" s="36">
        <f>HS17*12*60/(PI() * 'Drive Train'!$F$15)/HK$2*HK17</f>
        <v>-187808.15174914393</v>
      </c>
      <c r="HM17" s="2">
        <f>('DEPRECATED - DT-Prelim Calcs'!$C$6*HK17-HL17)/('DEPRECATED - DT-Prelim Calcs'!$C$6*HK17)*'DEPRECATED - DT-Prelim Calcs'!$C$7*HK17</f>
        <v>141.97297378977333</v>
      </c>
      <c r="HN17" s="43">
        <f>HM17/'DEPRECATED - DT-Prelim Calcs'!$C$7*('DEPRECATED - DT-Prelim Calcs'!$C$8-'DEPRECATED - DT-Prelim Calcs'!$C$9)+'DEPRECATED - DT-Prelim Calcs'!$C$9</f>
        <v>7735.8485721294419</v>
      </c>
      <c r="HO17" s="43">
        <f t="shared" si="20"/>
        <v>36.66666666666665</v>
      </c>
      <c r="HP17" s="2">
        <f t="shared" si="66"/>
        <v>1.4462867232450001</v>
      </c>
      <c r="HQ17" s="43">
        <f>HP17*'DEPRECATED - DT-Prelim Calcs'!$C$21/HK$2/'DEPRECATED - DT-Prelim Calcs'!$C$19/'DEPRECATED - DT-Prelim Calcs'!$C$18*3.39*'DEPRECATED - DT-Prelim Calcs'!$C$20</f>
        <v>29.053734754561201</v>
      </c>
      <c r="HR17" s="36">
        <f t="shared" si="67"/>
        <v>0</v>
      </c>
      <c r="HS17" s="43">
        <f>HQ16*'DEPRECATED - DT-Prelim Calcs'!$C$11+HS16</f>
        <v>-654.72931000862729</v>
      </c>
      <c r="HT17" s="43">
        <f>HT16+0.5*HQ17*'DEPRECATED - DT-Prelim Calcs'!$C$11^2+HS17*'DEPRECATED - DT-Prelim Calcs'!$C$11</f>
        <v>-21857.986367699472</v>
      </c>
      <c r="HU17" s="43">
        <f>MIN('Drive Train'!$F$35-HO16*'DEPRECATED - DT-Prelim Calcs'!$C$21*'Drive Train'!$F$39,HU16+HO$2)</f>
        <v>10.346666666666668</v>
      </c>
      <c r="HV17" s="43">
        <f>'Drive Train'!$F$35-HO17*'DEPRECATED - DT-Prelim Calcs'!$C$21*'Drive Train'!$F$39</f>
        <v>10.346666666666668</v>
      </c>
      <c r="HW17" s="1">
        <f>IF(HT17&gt;='Drive Train'!$F$29,1,0)</f>
        <v>0</v>
      </c>
      <c r="HX17" s="43">
        <f t="shared" si="68"/>
        <v>40.740740740740726</v>
      </c>
      <c r="HY17" s="49">
        <f>HY16+'DEPRECATED - DT-Prelim Calcs'!$C$11</f>
        <v>52</v>
      </c>
      <c r="HZ17" s="2">
        <f>IJ17/'Drive Train'!$F$35</f>
        <v>0.8193548387096774</v>
      </c>
      <c r="IA17" s="36">
        <f>IH17*12*60/(PI() * 'Drive Train'!$F$15)/HZ$2*HZ17</f>
        <v>-158395.20305175806</v>
      </c>
      <c r="IB17" s="2">
        <f>('DEPRECATED - DT-Prelim Calcs'!$C$6*HZ17-IA17)/('DEPRECATED - DT-Prelim Calcs'!$C$6*HZ17)*'DEPRECATED - DT-Prelim Calcs'!$C$7*HZ17</f>
        <v>120.28062722062447</v>
      </c>
      <c r="IC17" s="43">
        <f>IB17/'DEPRECATED - DT-Prelim Calcs'!$C$7*('DEPRECATED - DT-Prelim Calcs'!$C$8-'DEPRECATED - DT-Prelim Calcs'!$C$9)+'DEPRECATED - DT-Prelim Calcs'!$C$9</f>
        <v>6554.1013336608848</v>
      </c>
      <c r="ID17" s="43">
        <f t="shared" si="21"/>
        <v>39.999999999999986</v>
      </c>
      <c r="IE17" s="2">
        <f t="shared" si="69"/>
        <v>1.4462867232450001</v>
      </c>
      <c r="IF17" s="43">
        <f>IE17*'DEPRECATED - DT-Prelim Calcs'!$C$21/HZ$2/'DEPRECATED - DT-Prelim Calcs'!$C$19/'DEPRECATED - DT-Prelim Calcs'!$C$18*3.39*'DEPRECATED - DT-Prelim Calcs'!$C$20</f>
        <v>29.053734754561201</v>
      </c>
      <c r="IG17" s="36">
        <f t="shared" si="70"/>
        <v>0</v>
      </c>
      <c r="IH17" s="43">
        <f>IF16*'DEPRECATED - DT-Prelim Calcs'!$C$11+IH16</f>
        <v>-562.33630046694623</v>
      </c>
      <c r="II17" s="43">
        <f>II16+0.5*IF17*'DEPRECATED - DT-Prelim Calcs'!$C$11^2+IH17*'DEPRECATED - DT-Prelim Calcs'!$C$11</f>
        <v>-18448.051779352892</v>
      </c>
      <c r="IJ17" s="43">
        <f>MIN('Drive Train'!$F$35-ID16*'DEPRECATED - DT-Prelim Calcs'!$C$21*'Drive Train'!$F$39,IJ16+ID$2)</f>
        <v>10.16</v>
      </c>
      <c r="IK17" s="43">
        <f>'Drive Train'!$F$35-ID17*'DEPRECATED - DT-Prelim Calcs'!$C$21*'Drive Train'!$F$39</f>
        <v>10.16</v>
      </c>
      <c r="IL17" s="1">
        <f>IF(II17&gt;='Drive Train'!$F$29,1,0)</f>
        <v>0</v>
      </c>
      <c r="IM17" s="43">
        <f t="shared" si="71"/>
        <v>44.444444444444429</v>
      </c>
      <c r="IN17" s="49">
        <f>IN16+'DEPRECATED - DT-Prelim Calcs'!$C$11</f>
        <v>52</v>
      </c>
      <c r="IO17" s="2">
        <f>IY17/'Drive Train'!$F$35</f>
        <v>0.80430107526881722</v>
      </c>
      <c r="IP17" s="36">
        <f>IW17*12*60/(PI() * 'Drive Train'!$F$15)/IO$2*IO17</f>
        <v>-32770.910675419451</v>
      </c>
      <c r="IQ17" s="2">
        <f>('DEPRECATED - DT-Prelim Calcs'!$C$6*IO17-IP17)/('DEPRECATED - DT-Prelim Calcs'!$C$6*IO17)*'DEPRECATED - DT-Prelim Calcs'!$C$7*IO17</f>
        <v>27.86238694390687</v>
      </c>
      <c r="IR17" s="43">
        <f>IQ17/'DEPRECATED - DT-Prelim Calcs'!$C$7*('DEPRECATED - DT-Prelim Calcs'!$C$8-'DEPRECATED - DT-Prelim Calcs'!$C$9)+'DEPRECATED - DT-Prelim Calcs'!$C$9</f>
        <v>1519.3763036605981</v>
      </c>
      <c r="IS17" s="43">
        <f t="shared" si="22"/>
        <v>43.333333333333321</v>
      </c>
      <c r="IT17" s="2">
        <f t="shared" si="72"/>
        <v>1.4462867232450001</v>
      </c>
      <c r="IU17" s="43">
        <f>IT17*'DEPRECATED - DT-Prelim Calcs'!$C$21/IO$2/'DEPRECATED - DT-Prelim Calcs'!$C$19/'DEPRECATED - DT-Prelim Calcs'!$C$18*3.39*'DEPRECATED - DT-Prelim Calcs'!$C$20</f>
        <v>29.053734754561201</v>
      </c>
      <c r="IV17" s="36">
        <f t="shared" si="73"/>
        <v>0</v>
      </c>
      <c r="IW17" s="43">
        <f>IU16*'DEPRECATED - DT-Prelim Calcs'!$C$11+IW16</f>
        <v>-118.52118312201789</v>
      </c>
      <c r="IX17" s="43">
        <f>IX16+0.5*IU17*'DEPRECATED - DT-Prelim Calcs'!$C$11^2+IW17*'DEPRECATED - DT-Prelim Calcs'!$C$11</f>
        <v>-14394.044793403011</v>
      </c>
      <c r="IY17" s="43">
        <f>MIN('Drive Train'!$F$35-IS16*'DEPRECATED - DT-Prelim Calcs'!$C$21*'Drive Train'!$F$39,IY16+IS$2)</f>
        <v>9.9733333333333345</v>
      </c>
      <c r="IZ17" s="43">
        <f>'Drive Train'!$F$35-IS17*'DEPRECATED - DT-Prelim Calcs'!$C$21*'Drive Train'!$F$39</f>
        <v>9.9733333333333345</v>
      </c>
      <c r="JA17" s="1">
        <f>IF(IX17&gt;='Drive Train'!$F$29,1,0)</f>
        <v>0</v>
      </c>
      <c r="JB17" s="43">
        <f t="shared" si="74"/>
        <v>48.148148148148138</v>
      </c>
      <c r="JC17" s="49">
        <f>JC16+'DEPRECATED - DT-Prelim Calcs'!$C$11</f>
        <v>52</v>
      </c>
      <c r="JD17" s="2">
        <f>JN17/'Drive Train'!$F$35</f>
        <v>0.78924731182795704</v>
      </c>
      <c r="JE17" s="36">
        <f>JL17*12*60/(PI() * 'Drive Train'!$F$15)/JD$2*JD17</f>
        <v>-271539.46648490831</v>
      </c>
      <c r="JF17" s="2">
        <f>('DEPRECATED - DT-Prelim Calcs'!$C$6*JD17-JE17)/('DEPRECATED - DT-Prelim Calcs'!$C$6*JD17)*'DEPRECATED - DT-Prelim Calcs'!$C$7*JD17</f>
        <v>203.3128704903132</v>
      </c>
      <c r="JG17" s="43">
        <f>JF17/'DEPRECATED - DT-Prelim Calcs'!$C$7*('DEPRECATED - DT-Prelim Calcs'!$C$8-'DEPRECATED - DT-Prelim Calcs'!$C$9)+'DEPRECATED - DT-Prelim Calcs'!$C$9</f>
        <v>11077.49966103945</v>
      </c>
      <c r="JH17" s="43">
        <f t="shared" si="23"/>
        <v>46.666666666666657</v>
      </c>
      <c r="JI17" s="2">
        <f t="shared" si="75"/>
        <v>1.4462867232450001</v>
      </c>
      <c r="JJ17" s="43">
        <f>JI17*'DEPRECATED - DT-Prelim Calcs'!$C$21/JD$2/'DEPRECATED - DT-Prelim Calcs'!$C$19/'DEPRECATED - DT-Prelim Calcs'!$C$18*3.39*'DEPRECATED - DT-Prelim Calcs'!$C$20</f>
        <v>29.053734754561201</v>
      </c>
      <c r="JK17" s="36">
        <f t="shared" si="76"/>
        <v>0</v>
      </c>
      <c r="JL17" s="43">
        <f>JJ16*'DEPRECATED - DT-Prelim Calcs'!$C$11+JL16</f>
        <v>-1000.7969340421236</v>
      </c>
      <c r="JM17" s="43">
        <f>JM16+0.5*JJ17*'DEPRECATED - DT-Prelim Calcs'!$C$11^2+JL17*'DEPRECATED - DT-Prelim Calcs'!$C$11</f>
        <v>-23745.745422799344</v>
      </c>
      <c r="JN17" s="43">
        <f>MIN('Drive Train'!$F$35-JH16*'DEPRECATED - DT-Prelim Calcs'!$C$21*'Drive Train'!$F$39,JN16+JH$2)</f>
        <v>9.7866666666666671</v>
      </c>
      <c r="JO17" s="43">
        <f>'Drive Train'!$F$35-JH17*'DEPRECATED - DT-Prelim Calcs'!$C$21*'Drive Train'!$F$39</f>
        <v>9.7866666666666671</v>
      </c>
      <c r="JP17" s="1">
        <f>IF(JM17&gt;='Drive Train'!$F$29,1,0)</f>
        <v>0</v>
      </c>
      <c r="JQ17" s="43">
        <f>MIN(JG17,'DEPRECATED - DT-Prelim Calcs'!$C$10)*'DEPRECATED - DT-Prelim Calcs'!$C$11*1000/60/60</f>
        <v>103.33333333333333</v>
      </c>
      <c r="JR17" s="49">
        <f>JR16+'DEPRECATED - DT-Prelim Calcs'!$C$11</f>
        <v>52</v>
      </c>
      <c r="JS17" s="2">
        <f>KC17/'Drive Train'!$F$35</f>
        <v>2.7590839278679455</v>
      </c>
      <c r="JT17" s="36">
        <f>KA17*12*60/(PI() * 'Drive Train'!$F$15)/JS$2*JS17</f>
        <v>-607694.49398896028</v>
      </c>
      <c r="JU17" s="2">
        <f>('DEPRECATED - DT-Prelim Calcs'!$C$6*JS17-JT17)/('DEPRECATED - DT-Prelim Calcs'!$C$6*JS17)*'DEPRECATED - DT-Prelim Calcs'!$C$7*JS17</f>
        <v>459.66223164806803</v>
      </c>
      <c r="JV17" s="43">
        <f>JU17/'DEPRECATED - DT-Prelim Calcs'!$C$7*('DEPRECATED - DT-Prelim Calcs'!$C$8-'DEPRECATED - DT-Prelim Calcs'!$C$9)+'DEPRECATED - DT-Prelim Calcs'!$C$9</f>
        <v>25042.800679335047</v>
      </c>
      <c r="JW17" s="43">
        <f t="shared" si="24"/>
        <v>49.999999999999993</v>
      </c>
      <c r="JX17" s="2">
        <f t="shared" si="77"/>
        <v>1.4462867232450001</v>
      </c>
      <c r="JY17" s="43">
        <f>JX17*'DEPRECATED - DT-Prelim Calcs'!$C$21/JS$2/'DEPRECATED - DT-Prelim Calcs'!$C$19/'DEPRECATED - DT-Prelim Calcs'!$C$18*3.39*'DEPRECATED - DT-Prelim Calcs'!$C$20</f>
        <v>29.053734754561201</v>
      </c>
      <c r="JZ17" s="36">
        <f t="shared" si="78"/>
        <v>0</v>
      </c>
      <c r="KA17" s="43">
        <f>JY16*'DEPRECATED - DT-Prelim Calcs'!$C$11+KA16</f>
        <v>-640.68787827367385</v>
      </c>
      <c r="KB17" s="43">
        <f>KB16+0.5*JY17*'DEPRECATED - DT-Prelim Calcs'!$C$11^2+KA17*'DEPRECATED - DT-Prelim Calcs'!$C$11</f>
        <v>-19335.089074712898</v>
      </c>
      <c r="KC17" s="43">
        <f>MIN('Drive Train'!$F$35-JW16*'DEPRECATED - DT-Prelim Calcs'!$C$21*'Drive Train'!$F$39,KC16+JW$2)</f>
        <v>34.212640705562528</v>
      </c>
      <c r="KD17" s="43">
        <f>'Drive Train'!$F$35-JW17*'DEPRECATED - DT-Prelim Calcs'!$C$21*'Drive Train'!$F$39</f>
        <v>9.6000000000000014</v>
      </c>
      <c r="KE17" s="1">
        <f>IF(KB17&gt;='Drive Train'!$F$29,1,0)</f>
        <v>0</v>
      </c>
      <c r="KF17" s="43">
        <f>MIN(JV17,'DEPRECATED - DT-Prelim Calcs'!$C$10)*'DEPRECATED - DT-Prelim Calcs'!$C$11*1000/60/60</f>
        <v>103.33333333333333</v>
      </c>
      <c r="KG17" s="49">
        <f>KG16+'DEPRECATED - DT-Prelim Calcs'!$C$11</f>
        <v>52</v>
      </c>
      <c r="KH17" s="2">
        <f>KR17/'Drive Train'!$F$35</f>
        <v>3.1823070167136107</v>
      </c>
      <c r="KI17" s="36">
        <f>KP17*12*60/(PI() * 'Drive Train'!$F$15)/KH$2*KH17</f>
        <v>-864423.88309793849</v>
      </c>
      <c r="KJ17" s="2">
        <f>('DEPRECATED - DT-Prelim Calcs'!$C$6*KH17-KI17)/('DEPRECATED - DT-Prelim Calcs'!$C$6*KH17)*'DEPRECATED - DT-Prelim Calcs'!$C$7*KH17</f>
        <v>650.37141673116605</v>
      </c>
      <c r="KK17" s="43">
        <f>KJ17/'DEPRECATED - DT-Prelim Calcs'!$C$7*('DEPRECATED - DT-Prelim Calcs'!$C$8-'DEPRECATED - DT-Prelim Calcs'!$C$9)+'DEPRECATED - DT-Prelim Calcs'!$C$9</f>
        <v>35432.181657742622</v>
      </c>
      <c r="KL17" s="43">
        <f t="shared" si="25"/>
        <v>53.333333333333329</v>
      </c>
      <c r="KM17" s="2">
        <f t="shared" si="79"/>
        <v>1.4462867232450001</v>
      </c>
      <c r="KN17" s="43">
        <f>KM17*'DEPRECATED - DT-Prelim Calcs'!$C$21/KH$2/'DEPRECATED - DT-Prelim Calcs'!$C$19/'DEPRECATED - DT-Prelim Calcs'!$C$18*3.39*'DEPRECATED - DT-Prelim Calcs'!$C$20</f>
        <v>29.053734754561201</v>
      </c>
      <c r="KO17" s="36">
        <f t="shared" si="80"/>
        <v>0</v>
      </c>
      <c r="KP17" s="43">
        <f>KN16*'DEPRECATED - DT-Prelim Calcs'!$C$11+KP16</f>
        <v>-790.15228122741348</v>
      </c>
      <c r="KQ17" s="43">
        <f>KQ16+0.5*KN17*'DEPRECATED - DT-Prelim Calcs'!$C$11^2+KP17*'DEPRECATED - DT-Prelim Calcs'!$C$11</f>
        <v>-22523.815821447159</v>
      </c>
      <c r="KR17" s="43">
        <f>MIN('Drive Train'!$F$35-KL16*'DEPRECATED - DT-Prelim Calcs'!$C$21*'Drive Train'!$F$39,KR16+KL$2)</f>
        <v>39.460607007248775</v>
      </c>
      <c r="KS17" s="43">
        <f>'Drive Train'!$F$35-KL17*'DEPRECATED - DT-Prelim Calcs'!$C$21*'Drive Train'!$F$39</f>
        <v>9.413333333333334</v>
      </c>
      <c r="KT17" s="1">
        <f>IF(KQ17&gt;='Drive Train'!$F$29,1,0)</f>
        <v>0</v>
      </c>
      <c r="KU17" s="43">
        <f>MIN(KK17,'DEPRECATED - DT-Prelim Calcs'!$C$10)*'DEPRECATED - DT-Prelim Calcs'!$C$11*1000/60/60</f>
        <v>103.33333333333333</v>
      </c>
      <c r="KV17" s="49">
        <f>KV16+'DEPRECATED - DT-Prelim Calcs'!$C$11</f>
        <v>52</v>
      </c>
      <c r="KW17" s="2">
        <f>LG17/'Drive Train'!$F$35</f>
        <v>0.74408602150537628</v>
      </c>
      <c r="KX17" s="36">
        <f>LE17*12*60/(PI() * 'Drive Train'!$F$15)/KW$2*KW17</f>
        <v>20028.122274712892</v>
      </c>
      <c r="KY17" s="2">
        <f>('DEPRECATED - DT-Prelim Calcs'!$C$6*KW17-KX17)/('DEPRECATED - DT-Prelim Calcs'!$C$6*KW17)*'DEPRECATED - DT-Prelim Calcs'!$C$7*KW17</f>
        <v>-11.233103873936566</v>
      </c>
      <c r="KZ17" s="43">
        <f>KY17/'DEPRECATED - DT-Prelim Calcs'!$C$7*('DEPRECATED - DT-Prelim Calcs'!$C$8-'DEPRECATED - DT-Prelim Calcs'!$C$9)+'DEPRECATED - DT-Prelim Calcs'!$C$9</f>
        <v>-610.45267372938008</v>
      </c>
      <c r="LA17" s="43">
        <f t="shared" si="26"/>
        <v>-610.45267372938008</v>
      </c>
      <c r="LB17" s="2">
        <f t="shared" si="81"/>
        <v>-13.335671586486459</v>
      </c>
      <c r="LC17" s="43">
        <f>LB17*'DEPRECATED - DT-Prelim Calcs'!$C$21/KW$2/'DEPRECATED - DT-Prelim Calcs'!$C$19/'DEPRECATED - DT-Prelim Calcs'!$C$18*3.39*'DEPRECATED - DT-Prelim Calcs'!$C$20</f>
        <v>-267.89367476070095</v>
      </c>
      <c r="LD17" s="36">
        <f t="shared" si="82"/>
        <v>1</v>
      </c>
      <c r="LE17" s="43">
        <f>LC16*'DEPRECATED - DT-Prelim Calcs'!$C$11+LE16</f>
        <v>78.296654459959854</v>
      </c>
      <c r="LF17" s="43">
        <f>LF16+0.5*LC17*'DEPRECATED - DT-Prelim Calcs'!$C$11^2+LE17*'DEPRECATED - DT-Prelim Calcs'!$C$11</f>
        <v>-22160.387224570877</v>
      </c>
      <c r="LG17" s="43">
        <f>MIN('Drive Train'!$F$35-LA16*'DEPRECATED - DT-Prelim Calcs'!$C$21*'Drive Train'!$F$39,LG16+LA$2)</f>
        <v>9.2266666666666666</v>
      </c>
      <c r="LH17" s="43">
        <f>'Drive Train'!$F$35-LA17*'DEPRECATED - DT-Prelim Calcs'!$C$21*'Drive Train'!$F$39</f>
        <v>46.585349728845287</v>
      </c>
      <c r="LI17" s="1">
        <f>IF(LF17&gt;='Drive Train'!$F$29,1,0)</f>
        <v>0</v>
      </c>
      <c r="LJ17" s="43">
        <f>MIN(KZ17,'DEPRECATED - DT-Prelim Calcs'!$C$10)*'DEPRECATED - DT-Prelim Calcs'!$C$11*1000/60/60</f>
        <v>-678.28074858820014</v>
      </c>
      <c r="LK17" s="49">
        <f>LK16+'DEPRECATED - DT-Prelim Calcs'!$C$11</f>
        <v>52</v>
      </c>
      <c r="LL17" s="2">
        <f>LV17/'Drive Train'!$F$35</f>
        <v>0.72903225806451621</v>
      </c>
      <c r="LM17" s="36">
        <f>LT17*12*60/(PI() * 'Drive Train'!$F$15)/LL$2*LL17</f>
        <v>14935.064002899353</v>
      </c>
      <c r="LN17" s="2">
        <f>('DEPRECATED - DT-Prelim Calcs'!$C$6*LL17-LM17)/('DEPRECATED - DT-Prelim Calcs'!$C$6*LL17)*'DEPRECATED - DT-Prelim Calcs'!$C$7*LL17</f>
        <v>-7.5597493951943413</v>
      </c>
      <c r="LO17" s="43">
        <f>LN17/'DEPRECATED - DT-Prelim Calcs'!$C$7*('DEPRECATED - DT-Prelim Calcs'!$C$8-'DEPRECATED - DT-Prelim Calcs'!$C$9)+'DEPRECATED - DT-Prelim Calcs'!$C$9</f>
        <v>-410.33709391730366</v>
      </c>
      <c r="LP17" s="43">
        <f t="shared" si="27"/>
        <v>-410.33709391730366</v>
      </c>
      <c r="LQ17" s="2">
        <f t="shared" si="83"/>
        <v>-9.1600193282989189</v>
      </c>
      <c r="LR17" s="43">
        <f>LQ17*'DEPRECATED - DT-Prelim Calcs'!$C$21/LL$2/'DEPRECATED - DT-Prelim Calcs'!$C$19/'DEPRECATED - DT-Prelim Calcs'!$C$18*3.39*'DEPRECATED - DT-Prelim Calcs'!$C$20</f>
        <v>-184.01107306989221</v>
      </c>
      <c r="LS17" s="36">
        <f t="shared" si="84"/>
        <v>1</v>
      </c>
      <c r="LT17" s="43">
        <f>LR16*'DEPRECATED - DT-Prelim Calcs'!$C$11+LT16</f>
        <v>59.591793998871736</v>
      </c>
      <c r="LU17" s="43">
        <f>LU16+0.5*LR17*'DEPRECATED - DT-Prelim Calcs'!$C$11^2+LT17*'DEPRECATED - DT-Prelim Calcs'!$C$11</f>
        <v>-23953.004649627052</v>
      </c>
      <c r="LV17" s="43">
        <f>MIN('Drive Train'!$F$35-LP16*'DEPRECATED - DT-Prelim Calcs'!$C$21*'Drive Train'!$F$39,LV16+LP$2)</f>
        <v>9.0400000000000009</v>
      </c>
      <c r="LW17" s="43">
        <f>'Drive Train'!$F$35-LP17*'DEPRECATED - DT-Prelim Calcs'!$C$21*'Drive Train'!$F$39</f>
        <v>35.378877259369006</v>
      </c>
      <c r="LX17" s="1">
        <f>IF(LU17&gt;='Drive Train'!$F$29,1,0)</f>
        <v>0</v>
      </c>
      <c r="LY17" s="43">
        <f>MIN(LO17,'DEPRECATED - DT-Prelim Calcs'!$C$10)*'DEPRECATED - DT-Prelim Calcs'!$C$11*1000/60/60</f>
        <v>-455.93010435255962</v>
      </c>
      <c r="LZ17" s="49">
        <f>LZ16+'DEPRECATED - DT-Prelim Calcs'!$C$11</f>
        <v>52</v>
      </c>
    </row>
    <row r="18" spans="1:338" x14ac:dyDescent="0.3">
      <c r="B18" s="3" t="s">
        <v>55</v>
      </c>
      <c r="C18" s="38">
        <f>SUM('Drive Train'!F25:F26)*0.4536</f>
        <v>68.040000000000006</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-0.27672021620693066</v>
      </c>
      <c r="Y18" s="43">
        <f t="shared" si="1"/>
        <v>0</v>
      </c>
      <c r="Z18" s="43">
        <f t="shared" si="2"/>
        <v>0</v>
      </c>
      <c r="AA18" s="43">
        <f t="shared" si="3"/>
        <v>0</v>
      </c>
      <c r="AB18" s="43" t="e">
        <f t="shared" si="4"/>
        <v>#N/A</v>
      </c>
      <c r="AC18" s="36">
        <f t="shared" si="28"/>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889.49632897085212</v>
      </c>
      <c r="AK18" s="43">
        <f t="shared" si="8"/>
        <v>0</v>
      </c>
      <c r="AL18" s="49">
        <f>AL17+'DEPRECATED - DT-Prelim Calcs'!$C$11</f>
        <v>56</v>
      </c>
      <c r="AM18" s="2">
        <f>AW18/'Drive Train'!$F$35</f>
        <v>0.9021667149680902</v>
      </c>
      <c r="AN18" s="36">
        <f>AU18*12*60/(PI() * 'Drive Train'!$F$15)/AM$2*AM18</f>
        <v>4716.9277203473512</v>
      </c>
      <c r="AO18" s="2">
        <f>('DEPRECATED - DT-Prelim Calcs'!$C$6*AM18-AN18)/('DEPRECATED - DT-Prelim Calcs'!$C$6*AM18)*'DEPRECATED - DT-Prelim Calcs'!$C$7*AM18</f>
        <v>0.76370248749045666</v>
      </c>
      <c r="AP18" s="43">
        <f>AO18/'DEPRECATED - DT-Prelim Calcs'!$C$7*('DEPRECATED - DT-Prelim Calcs'!$C$8-'DEPRECATED - DT-Prelim Calcs'!$C$9)+'DEPRECATED - DT-Prelim Calcs'!$C$9</f>
        <v>43.104687751345772</v>
      </c>
      <c r="AQ18" s="43">
        <f t="shared" si="9"/>
        <v>43.104687751345772</v>
      </c>
      <c r="AR18" s="2">
        <f t="shared" si="29"/>
        <v>0.35528406438140897</v>
      </c>
      <c r="AS18" s="43">
        <f>AR18*'DEPRECATED - DT-Prelim Calcs'!$C$21/AM$2/'DEPRECATED - DT-Prelim Calcs'!$C$19/'DEPRECATED - DT-Prelim Calcs'!$C$18*3.39*'DEPRECATED - DT-Prelim Calcs'!$C$20</f>
        <v>3.5685624444853965</v>
      </c>
      <c r="AT18" s="36">
        <f t="shared" si="30"/>
        <v>0</v>
      </c>
      <c r="AU18" s="43">
        <f>AS17*'DEPRECATED - DT-Prelim Calcs'!$C$11+AU17</f>
        <v>30.41785142840385</v>
      </c>
      <c r="AV18" s="43">
        <f>AV17+0.5*AS18*'DEPRECATED - DT-Prelim Calcs'!$C$11^2+AU18*'DEPRECATED - DT-Prelim Calcs'!$C$11</f>
        <v>920.03189958226153</v>
      </c>
      <c r="AW18" s="43">
        <f>MIN('Drive Train'!$F$35-AQ17*'DEPRECATED - DT-Prelim Calcs'!$C$21*'Drive Train'!$F$39,AW17+AQ$2)</f>
        <v>11.186867265604318</v>
      </c>
      <c r="AX18" s="43">
        <f>'Drive Train'!$F$35-AQ18*'DEPRECATED - DT-Prelim Calcs'!$C$21*'Drive Train'!$F$39</f>
        <v>9.9861374859246368</v>
      </c>
      <c r="AY18" s="1">
        <f>IF(AV18&gt;='Drive Train'!$F$29,1,0)</f>
        <v>1</v>
      </c>
      <c r="AZ18" s="43">
        <f t="shared" si="31"/>
        <v>47.894097501495303</v>
      </c>
      <c r="BA18" s="49">
        <f>BA17+'DEPRECATED - DT-Prelim Calcs'!$C$11</f>
        <v>56</v>
      </c>
      <c r="BB18" s="2">
        <f>BL18/'Drive Train'!$F$35</f>
        <v>1.9415298557440879</v>
      </c>
      <c r="BC18" s="36">
        <f>BJ18*12*60/(PI() * 'Drive Train'!$F$15)/BB$2*BB18</f>
        <v>-111585.87713086927</v>
      </c>
      <c r="BD18" s="2">
        <f>('DEPRECATED - DT-Prelim Calcs'!$C$6*BB18-BC18)/('DEPRECATED - DT-Prelim Calcs'!$C$6*BB18)*'DEPRECATED - DT-Prelim Calcs'!$C$7*BB18</f>
        <v>91.13363767920417</v>
      </c>
      <c r="BE18" s="43">
        <f>BD18/'DEPRECATED - DT-Prelim Calcs'!$C$7*('DEPRECATED - DT-Prelim Calcs'!$C$8-'DEPRECATED - DT-Prelim Calcs'!$C$9)+'DEPRECATED - DT-Prelim Calcs'!$C$9</f>
        <v>4966.2429481954505</v>
      </c>
      <c r="BF18" s="43">
        <f t="shared" si="10"/>
        <v>93</v>
      </c>
      <c r="BG18" s="2">
        <f t="shared" si="32"/>
        <v>2.0025508475699998</v>
      </c>
      <c r="BH18" s="43">
        <f>BG18*'DEPRECATED - DT-Prelim Calcs'!$C$21/BB$2/'DEPRECATED - DT-Prelim Calcs'!$C$19/'DEPRECATED - DT-Prelim Calcs'!$C$18*3.39*'DEPRECATED - DT-Prelim Calcs'!$C$20</f>
        <v>29.053734754561201</v>
      </c>
      <c r="BI18" s="36">
        <f t="shared" si="33"/>
        <v>0</v>
      </c>
      <c r="BJ18" s="43">
        <f>BH17*'DEPRECATED - DT-Prelim Calcs'!$C$11+BJ17</f>
        <v>-231.48370686584408</v>
      </c>
      <c r="BK18" s="43">
        <f>BK17+0.5*BH18*'DEPRECATED - DT-Prelim Calcs'!$C$11^2+BJ18*'DEPRECATED - DT-Prelim Calcs'!$C$11</f>
        <v>-8249.4609310746837</v>
      </c>
      <c r="BL18" s="43">
        <f>MIN('Drive Train'!$F$35-BF17*'DEPRECATED - DT-Prelim Calcs'!$C$21*'Drive Train'!$F$39,BL17+BF$2)</f>
        <v>24.074970211226692</v>
      </c>
      <c r="BM18" s="43">
        <f>'Drive Train'!$F$35-BF18*'DEPRECATED - DT-Prelim Calcs'!$C$21*'Drive Train'!$F$39</f>
        <v>7.1920000000000002</v>
      </c>
      <c r="BN18" s="1">
        <f>IF(BK18&gt;='Drive Train'!$F$29,1,0)</f>
        <v>0</v>
      </c>
      <c r="BO18" s="43">
        <f t="shared" si="34"/>
        <v>103.33333333333333</v>
      </c>
      <c r="BP18" s="49">
        <f>BP17+'DEPRECATED - DT-Prelim Calcs'!$C$11</f>
        <v>56</v>
      </c>
      <c r="BQ18" s="2">
        <f>CA18/'Drive Train'!$F$35</f>
        <v>1.6941007882546961</v>
      </c>
      <c r="BR18" s="36">
        <f>BY18*12*60/(PI() * 'Drive Train'!$F$15)/BQ$2*BQ18</f>
        <v>-139374.84317090304</v>
      </c>
      <c r="BS18" s="2">
        <f>('DEPRECATED - DT-Prelim Calcs'!$C$6*BQ18-BR18)/('DEPRECATED - DT-Prelim Calcs'!$C$6*BQ18)*'DEPRECATED - DT-Prelim Calcs'!$C$7*BQ18</f>
        <v>110.40113433822101</v>
      </c>
      <c r="BT18" s="43">
        <f>BS18/'DEPRECATED - DT-Prelim Calcs'!$C$7*('DEPRECATED - DT-Prelim Calcs'!$C$8-'DEPRECATED - DT-Prelim Calcs'!$C$9)+'DEPRECATED - DT-Prelim Calcs'!$C$9</f>
        <v>6015.8901542463682</v>
      </c>
      <c r="BU18" s="43">
        <f t="shared" si="11"/>
        <v>93</v>
      </c>
      <c r="BV18" s="2">
        <f t="shared" si="35"/>
        <v>1.5313624128476471</v>
      </c>
      <c r="BW18" s="43">
        <f>BV18*'DEPRECATED - DT-Prelim Calcs'!$C$21/BQ$2/'DEPRECATED - DT-Prelim Calcs'!$C$19/'DEPRECATED - DT-Prelim Calcs'!$C$18*3.39*'DEPRECATED - DT-Prelim Calcs'!$C$20</f>
        <v>29.053734754561201</v>
      </c>
      <c r="BX18" s="36">
        <f t="shared" si="36"/>
        <v>0</v>
      </c>
      <c r="BY18" s="43">
        <f>BW17*'DEPRECATED - DT-Prelim Calcs'!$C$11+BY17</f>
        <v>-253.39313700480776</v>
      </c>
      <c r="BZ18" s="43">
        <f>BZ17+0.5*BW18*'DEPRECATED - DT-Prelim Calcs'!$C$11^2+BY18*'DEPRECATED - DT-Prelim Calcs'!$C$11</f>
        <v>-24620.26121140577</v>
      </c>
      <c r="CA18" s="43">
        <f>MIN('Drive Train'!$F$35-BU17*'DEPRECATED - DT-Prelim Calcs'!$C$21*'Drive Train'!$F$39,CA17+BU$2)</f>
        <v>21.006849774358233</v>
      </c>
      <c r="CB18" s="43">
        <f>'Drive Train'!$F$35-BU18*'DEPRECATED - DT-Prelim Calcs'!$C$21*'Drive Train'!$F$39</f>
        <v>7.1920000000000002</v>
      </c>
      <c r="CC18" s="1">
        <f>IF(BZ18&gt;='Drive Train'!$F$29,1,0)</f>
        <v>0</v>
      </c>
      <c r="CD18" s="43">
        <f t="shared" si="37"/>
        <v>103.33333333333333</v>
      </c>
      <c r="CE18" s="49">
        <f>CE17+'DEPRECATED - DT-Prelim Calcs'!$C$11</f>
        <v>56</v>
      </c>
      <c r="CF18" s="2">
        <f>CP18/'Drive Train'!$F$35</f>
        <v>0.57999999999999996</v>
      </c>
      <c r="CG18" s="36">
        <f>CN18*12*60/(PI() * 'Drive Train'!$F$15)/CF$2*CF18</f>
        <v>-129047.98206075378</v>
      </c>
      <c r="CH18" s="2">
        <f>('DEPRECATED - DT-Prelim Calcs'!$C$6*CF18-CG18)/('DEPRECATED - DT-Prelim Calcs'!$C$6*CF18)*'DEPRECATED - DT-Prelim Calcs'!$C$7*CF18</f>
        <v>97.584625684159164</v>
      </c>
      <c r="CI18" s="43">
        <f>CH18/'DEPRECATED - DT-Prelim Calcs'!$C$7*('DEPRECATED - DT-Prelim Calcs'!$C$8-'DEPRECATED - DT-Prelim Calcs'!$C$9)+'DEPRECATED - DT-Prelim Calcs'!$C$9</f>
        <v>5317.6773693609084</v>
      </c>
      <c r="CJ18" s="43">
        <f t="shared" si="12"/>
        <v>93</v>
      </c>
      <c r="CK18" s="2">
        <f t="shared" si="38"/>
        <v>1.2396743342100003</v>
      </c>
      <c r="CL18" s="43">
        <f>CK18*'DEPRECATED - DT-Prelim Calcs'!$C$21/CF$2/'DEPRECATED - DT-Prelim Calcs'!$C$19/'DEPRECATED - DT-Prelim Calcs'!$C$18*3.39*'DEPRECATED - DT-Prelim Calcs'!$C$20</f>
        <v>29.053734754561205</v>
      </c>
      <c r="CM18" s="36">
        <f t="shared" si="39"/>
        <v>0</v>
      </c>
      <c r="CN18" s="43">
        <f>CL17*'DEPRECATED - DT-Prelim Calcs'!$C$11+CN17</f>
        <v>-554.75669458490916</v>
      </c>
      <c r="CO18" s="43">
        <f>CO17+0.5*CL18*'DEPRECATED - DT-Prelim Calcs'!$C$11^2+CN18*'DEPRECATED - DT-Prelim Calcs'!$C$11</f>
        <v>-57721.288995952622</v>
      </c>
      <c r="CP18" s="43">
        <f>MIN('Drive Train'!$F$35-CJ17*'DEPRECATED - DT-Prelim Calcs'!$C$21*'Drive Train'!$F$39,CP17+CJ$2)</f>
        <v>7.1920000000000002</v>
      </c>
      <c r="CQ18" s="43">
        <f>'Drive Train'!$F$35-CJ18*'DEPRECATED - DT-Prelim Calcs'!$C$21*'Drive Train'!$F$39</f>
        <v>7.1920000000000002</v>
      </c>
      <c r="CR18" s="1">
        <f>IF(CO18&gt;='Drive Train'!$F$29,1,0)</f>
        <v>0</v>
      </c>
      <c r="CS18" s="43">
        <f t="shared" si="40"/>
        <v>103.33333333333333</v>
      </c>
      <c r="CT18" s="49">
        <f>CT17+'DEPRECATED - DT-Prelim Calcs'!$C$11</f>
        <v>56</v>
      </c>
      <c r="CU18" s="2">
        <f>DE18/'Drive Train'!$F$35</f>
        <v>0.57999999999999996</v>
      </c>
      <c r="CV18" s="36">
        <f>DC18*12*60/(PI() * 'Drive Train'!$F$15)/CU$2*CU18</f>
        <v>-394876.74416167103</v>
      </c>
      <c r="CW18" s="2">
        <f>('DEPRECATED - DT-Prelim Calcs'!$C$6*CU18-CV18)/('DEPRECATED - DT-Prelim Calcs'!$C$6*CU18)*'DEPRECATED - DT-Prelim Calcs'!$C$7*CU18</f>
        <v>292.99793199345413</v>
      </c>
      <c r="CX18" s="43">
        <f>CW18/'DEPRECATED - DT-Prelim Calcs'!$C$7*('DEPRECATED - DT-Prelim Calcs'!$C$8-'DEPRECATED - DT-Prelim Calcs'!$C$9)+'DEPRECATED - DT-Prelim Calcs'!$C$9</f>
        <v>15963.327638449366</v>
      </c>
      <c r="CY18" s="43">
        <f t="shared" si="13"/>
        <v>93</v>
      </c>
      <c r="CZ18" s="2">
        <f t="shared" si="41"/>
        <v>1.0413264407364002</v>
      </c>
      <c r="DA18" s="43">
        <f>CZ18*'DEPRECATED - DT-Prelim Calcs'!$C$21/CU$2/'DEPRECATED - DT-Prelim Calcs'!$C$19/'DEPRECATED - DT-Prelim Calcs'!$C$18*3.39*'DEPRECATED - DT-Prelim Calcs'!$C$20</f>
        <v>29.053734754561201</v>
      </c>
      <c r="DB18" s="36">
        <f t="shared" si="42"/>
        <v>0</v>
      </c>
      <c r="DC18" s="43">
        <f>DA17*'DEPRECATED - DT-Prelim Calcs'!$C$11+DC17</f>
        <v>-1425.910205208922</v>
      </c>
      <c r="DD18" s="43">
        <f>DD17+0.5*DA18*'DEPRECATED - DT-Prelim Calcs'!$C$11^2+DC18*'DEPRECATED - DT-Prelim Calcs'!$C$11</f>
        <v>-101278.96452715326</v>
      </c>
      <c r="DE18" s="43">
        <f>MIN('Drive Train'!$F$35-CY17*'DEPRECATED - DT-Prelim Calcs'!$C$21*'Drive Train'!$F$39,DE17+CY$2)</f>
        <v>7.1920000000000002</v>
      </c>
      <c r="DF18" s="43">
        <f>'Drive Train'!$F$35-CY18*'DEPRECATED - DT-Prelim Calcs'!$C$21*'Drive Train'!$F$39</f>
        <v>7.1920000000000002</v>
      </c>
      <c r="DG18" s="1">
        <f>IF(DD18&gt;='Drive Train'!$F$29,1,0)</f>
        <v>0</v>
      </c>
      <c r="DH18" s="43">
        <f t="shared" si="43"/>
        <v>103.33333333333333</v>
      </c>
      <c r="DI18" s="49">
        <f>DI17+'DEPRECATED - DT-Prelim Calcs'!$C$11</f>
        <v>56</v>
      </c>
      <c r="DJ18" s="2">
        <f>DT18/'Drive Train'!$F$35</f>
        <v>0.57999999999999996</v>
      </c>
      <c r="DK18" s="36">
        <f>DR18*12*60/(PI() * 'Drive Train'!$F$15)/DJ$2*DJ18</f>
        <v>-789287.78909756429</v>
      </c>
      <c r="DL18" s="2">
        <f>('DEPRECATED - DT-Prelim Calcs'!$C$6*DJ18-DK18)/('DEPRECATED - DT-Prelim Calcs'!$C$6*DJ18)*'DEPRECATED - DT-Prelim Calcs'!$C$7*DJ18</f>
        <v>582.93332396043525</v>
      </c>
      <c r="DM18" s="43">
        <f>DL18/'DEPRECATED - DT-Prelim Calcs'!$C$7*('DEPRECATED - DT-Prelim Calcs'!$C$8-'DEPRECATED - DT-Prelim Calcs'!$C$9)+'DEPRECATED - DT-Prelim Calcs'!$C$9</f>
        <v>31758.3154097849</v>
      </c>
      <c r="DN18" s="43">
        <f t="shared" si="14"/>
        <v>93</v>
      </c>
      <c r="DO18" s="2">
        <f t="shared" si="44"/>
        <v>0.89769520753137932</v>
      </c>
      <c r="DP18" s="43">
        <f>DO18*'DEPRECATED - DT-Prelim Calcs'!$C$21/DJ$2/'DEPRECATED - DT-Prelim Calcs'!$C$19/'DEPRECATED - DT-Prelim Calcs'!$C$18*3.39*'DEPRECATED - DT-Prelim Calcs'!$C$20</f>
        <v>29.053734754561201</v>
      </c>
      <c r="DQ18" s="36">
        <f t="shared" si="45"/>
        <v>0</v>
      </c>
      <c r="DR18" s="43">
        <f>DP17*'DEPRECATED - DT-Prelim Calcs'!$C$11+DR17</f>
        <v>-2457.0161710236212</v>
      </c>
      <c r="DS18" s="43">
        <f>DS17+0.5*DP18*'DEPRECATED - DT-Prelim Calcs'!$C$11^2+DR18*'DEPRECATED - DT-Prelim Calcs'!$C$11</f>
        <v>-152834.26281788823</v>
      </c>
      <c r="DT18" s="43">
        <f>MIN('Drive Train'!$F$35-DN17*'DEPRECATED - DT-Prelim Calcs'!$C$21*'Drive Train'!$F$39,DT17+DN$2)</f>
        <v>7.1920000000000002</v>
      </c>
      <c r="DU18" s="43">
        <f>'Drive Train'!$F$35-DN18*'DEPRECATED - DT-Prelim Calcs'!$C$21*'Drive Train'!$F$39</f>
        <v>7.1920000000000002</v>
      </c>
      <c r="DV18" s="1">
        <f>IF(DS18&gt;='Drive Train'!$F$29,1,0)</f>
        <v>0</v>
      </c>
      <c r="DW18" s="43">
        <f t="shared" si="46"/>
        <v>103.33333333333333</v>
      </c>
      <c r="DX18" s="49">
        <f>DX17+'DEPRECATED - DT-Prelim Calcs'!$C$11</f>
        <v>56</v>
      </c>
      <c r="DY18" s="2">
        <f>EI18/'Drive Train'!$F$35</f>
        <v>0.57999999999999996</v>
      </c>
      <c r="DZ18" s="36">
        <f>EG18*12*60/(PI() * 'Drive Train'!$F$15)/DY$2*DY18</f>
        <v>-1333542.990272457</v>
      </c>
      <c r="EA18" s="2">
        <f>('DEPRECATED - DT-Prelim Calcs'!$C$6*DY18-DZ18)/('DEPRECATED - DT-Prelim Calcs'!$C$6*DY18)*'DEPRECATED - DT-Prelim Calcs'!$C$7*DY18</f>
        <v>983.02061134448661</v>
      </c>
      <c r="EB18" s="43">
        <f>EA18/'DEPRECATED - DT-Prelim Calcs'!$C$7*('DEPRECATED - DT-Prelim Calcs'!$C$8-'DEPRECATED - DT-Prelim Calcs'!$C$9)+'DEPRECATED - DT-Prelim Calcs'!$C$9</f>
        <v>53554.115394139939</v>
      </c>
      <c r="EC18" s="43">
        <f t="shared" si="15"/>
        <v>93</v>
      </c>
      <c r="ED18" s="2">
        <f t="shared" si="47"/>
        <v>0.78888366722454539</v>
      </c>
      <c r="EE18" s="43">
        <f>ED18*'DEPRECATED - DT-Prelim Calcs'!$C$21/DY$2/'DEPRECATED - DT-Prelim Calcs'!$C$19/'DEPRECATED - DT-Prelim Calcs'!$C$18*3.39*'DEPRECATED - DT-Prelim Calcs'!$C$20</f>
        <v>29.053734754561201</v>
      </c>
      <c r="EF18" s="36">
        <f t="shared" si="48"/>
        <v>0</v>
      </c>
      <c r="EG18" s="43">
        <f>EE17*'DEPRECATED - DT-Prelim Calcs'!$C$11+EG17</f>
        <v>-3648.074592029011</v>
      </c>
      <c r="EH18" s="43">
        <f>EH17+0.5*EE18*'DEPRECATED - DT-Prelim Calcs'!$C$11^2+EG18*'DEPRECATED - DT-Prelim Calcs'!$C$11</f>
        <v>-212387.18386815771</v>
      </c>
      <c r="EI18" s="43">
        <f>MIN('Drive Train'!$F$35-EC17*'DEPRECATED - DT-Prelim Calcs'!$C$21*'Drive Train'!$F$39,EI17+EC$2)</f>
        <v>7.1920000000000002</v>
      </c>
      <c r="EJ18" s="43">
        <f>'Drive Train'!$F$35-EC18*'DEPRECATED - DT-Prelim Calcs'!$C$21*'Drive Train'!$F$39</f>
        <v>7.1920000000000002</v>
      </c>
      <c r="EK18" s="1">
        <f>IF(EH18&gt;='Drive Train'!$F$29,1,0)</f>
        <v>0</v>
      </c>
      <c r="EL18" s="43">
        <f t="shared" si="49"/>
        <v>103.33333333333333</v>
      </c>
      <c r="EM18" s="49">
        <f>EM17+'DEPRECATED - DT-Prelim Calcs'!$C$11</f>
        <v>56</v>
      </c>
      <c r="EN18" s="2">
        <f>EX18/'Drive Train'!$F$35</f>
        <v>0.57999999999999996</v>
      </c>
      <c r="EO18" s="36">
        <f>EV18*12*60/(PI() * 'Drive Train'!$F$15)/EN$2*EN18</f>
        <v>-2048904.2210903689</v>
      </c>
      <c r="EP18" s="2">
        <f>('DEPRECATED - DT-Prelim Calcs'!$C$6*EN18-EO18)/('DEPRECATED - DT-Prelim Calcs'!$C$6*EN18)*'DEPRECATED - DT-Prelim Calcs'!$C$7*EN18</f>
        <v>1508.8896039049891</v>
      </c>
      <c r="EQ18" s="43">
        <f>EP18/'DEPRECATED - DT-Prelim Calcs'!$C$7*('DEPRECATED - DT-Prelim Calcs'!$C$8-'DEPRECATED - DT-Prelim Calcs'!$C$9)+'DEPRECATED - DT-Prelim Calcs'!$C$9</f>
        <v>82202.202302286707</v>
      </c>
      <c r="ER18" s="43">
        <f t="shared" si="16"/>
        <v>93</v>
      </c>
      <c r="ES18" s="2">
        <f t="shared" si="50"/>
        <v>0.7035989464435134</v>
      </c>
      <c r="ET18" s="43">
        <f>ES18*'DEPRECATED - DT-Prelim Calcs'!$C$21/EN$2/'DEPRECATED - DT-Prelim Calcs'!$C$19/'DEPRECATED - DT-Prelim Calcs'!$C$18*3.39*'DEPRECATED - DT-Prelim Calcs'!$C$20</f>
        <v>29.053734754561201</v>
      </c>
      <c r="EU18" s="36">
        <f t="shared" si="51"/>
        <v>0</v>
      </c>
      <c r="EV18" s="43">
        <f>ET17*'DEPRECATED - DT-Prelim Calcs'!$C$11+EV17</f>
        <v>-4999.0854682250856</v>
      </c>
      <c r="EW18" s="43">
        <f>EW17+0.5*ET18*'DEPRECATED - DT-Prelim Calcs'!$C$11^2+EV18*'DEPRECATED - DT-Prelim Calcs'!$C$11</f>
        <v>-279937.7276779614</v>
      </c>
      <c r="EX18" s="43">
        <f>MIN('Drive Train'!$F$35-ER17*'DEPRECATED - DT-Prelim Calcs'!$C$21*'Drive Train'!$F$39,EX17+ER$2)</f>
        <v>7.1920000000000002</v>
      </c>
      <c r="EY18" s="43">
        <f>'Drive Train'!$F$35-ER18*'DEPRECATED - DT-Prelim Calcs'!$C$21*'Drive Train'!$F$39</f>
        <v>7.1920000000000002</v>
      </c>
      <c r="EZ18" s="1">
        <f>IF(EW18&gt;='Drive Train'!$F$29,1,0)</f>
        <v>0</v>
      </c>
      <c r="FA18" s="43">
        <f t="shared" si="52"/>
        <v>103.33333333333333</v>
      </c>
      <c r="FB18" s="49">
        <f>FB17+'DEPRECATED - DT-Prelim Calcs'!$C$11</f>
        <v>56</v>
      </c>
      <c r="FC18" s="2">
        <f>FM18/'Drive Train'!$F$35</f>
        <v>0.57999999999999996</v>
      </c>
      <c r="FD18" s="36">
        <f>FK18*12*60/(PI() * 'Drive Train'!$F$15)/FC$2*FC18</f>
        <v>-2956633.3549553235</v>
      </c>
      <c r="FE18" s="2">
        <f>('DEPRECATED - DT-Prelim Calcs'!$C$6*FC18-FD18)/('DEPRECATED - DT-Prelim Calcs'!$C$6*FC18)*'DEPRECATED - DT-Prelim Calcs'!$C$7*FC18</f>
        <v>2176.1701114013276</v>
      </c>
      <c r="FF18" s="43">
        <f>FE18/'DEPRECATED - DT-Prelim Calcs'!$C$7*('DEPRECATED - DT-Prelim Calcs'!$C$8-'DEPRECATED - DT-Prelim Calcs'!$C$9)+'DEPRECATED - DT-Prelim Calcs'!$C$9</f>
        <v>118554.05084499769</v>
      </c>
      <c r="FG18" s="43">
        <f t="shared" si="17"/>
        <v>93</v>
      </c>
      <c r="FH18" s="2">
        <f t="shared" si="53"/>
        <v>0.63495514679048781</v>
      </c>
      <c r="FI18" s="43">
        <f>FH18*'DEPRECATED - DT-Prelim Calcs'!$C$21/FC$2/'DEPRECATED - DT-Prelim Calcs'!$C$19/'DEPRECATED - DT-Prelim Calcs'!$C$18*3.39*'DEPRECATED - DT-Prelim Calcs'!$C$20</f>
        <v>29.053734754561205</v>
      </c>
      <c r="FJ18" s="36">
        <f t="shared" si="54"/>
        <v>0</v>
      </c>
      <c r="FK18" s="43">
        <f>FI17*'DEPRECATED - DT-Prelim Calcs'!$C$11+FK17</f>
        <v>-6510.0487996118509</v>
      </c>
      <c r="FL18" s="43">
        <f>FL17+0.5*FI18*'DEPRECATED - DT-Prelim Calcs'!$C$11^2+FK18*'DEPRECATED - DT-Prelim Calcs'!$C$11</f>
        <v>-355485.8942472997</v>
      </c>
      <c r="FM18" s="43">
        <f>MIN('Drive Train'!$F$35-FG17*'DEPRECATED - DT-Prelim Calcs'!$C$21*'Drive Train'!$F$39,FM17+FG$2)</f>
        <v>7.1920000000000002</v>
      </c>
      <c r="FN18" s="43">
        <f>'Drive Train'!$F$35-FG18*'DEPRECATED - DT-Prelim Calcs'!$C$21*'Drive Train'!$F$39</f>
        <v>7.1920000000000002</v>
      </c>
      <c r="FO18" s="1">
        <f>IF(FL18&gt;='Drive Train'!$F$29,1,0)</f>
        <v>0</v>
      </c>
      <c r="FP18" s="43">
        <f t="shared" si="55"/>
        <v>103.33333333333333</v>
      </c>
      <c r="FQ18" s="49">
        <f>FQ17+'DEPRECATED - DT-Prelim Calcs'!$C$11</f>
        <v>56</v>
      </c>
      <c r="FR18" s="2">
        <f>GB18/'Drive Train'!$F$35</f>
        <v>0.57999999999999996</v>
      </c>
      <c r="FS18" s="36">
        <f>FZ18*12*60/(PI() * 'Drive Train'!$F$15)/FR$2*FR18</f>
        <v>-4077992.2652713479</v>
      </c>
      <c r="FT18" s="2">
        <f>('DEPRECATED - DT-Prelim Calcs'!$C$6*FR18-FS18)/('DEPRECATED - DT-Prelim Calcs'!$C$6*FR18)*'DEPRECATED - DT-Prelim Calcs'!$C$7*FR18</f>
        <v>3000.4919435928873</v>
      </c>
      <c r="FU18" s="43">
        <f>FT18/'DEPRECATED - DT-Prelim Calcs'!$C$7*('DEPRECATED - DT-Prelim Calcs'!$C$8-'DEPRECATED - DT-Prelim Calcs'!$C$9)+'DEPRECATED - DT-Prelim Calcs'!$C$9</f>
        <v>163461.13573304535</v>
      </c>
      <c r="FV18" s="43">
        <f t="shared" si="18"/>
        <v>93</v>
      </c>
      <c r="FW18" s="2">
        <f t="shared" si="56"/>
        <v>0.57851468929799987</v>
      </c>
      <c r="FX18" s="43">
        <f>FW18*'DEPRECATED - DT-Prelim Calcs'!$C$21/FR$2/'DEPRECATED - DT-Prelim Calcs'!$C$19/'DEPRECATED - DT-Prelim Calcs'!$C$18*3.39*'DEPRECATED - DT-Prelim Calcs'!$C$20</f>
        <v>29.053734754561201</v>
      </c>
      <c r="FY18" s="36">
        <f t="shared" si="57"/>
        <v>0</v>
      </c>
      <c r="FZ18" s="43">
        <f>FX17*'DEPRECATED - DT-Prelim Calcs'!$C$11+FZ17</f>
        <v>-8180.9645861893123</v>
      </c>
      <c r="GA18" s="43">
        <f>GA17+0.5*FX18*'DEPRECATED - DT-Prelim Calcs'!$C$11^2+FZ18*'DEPRECATED - DT-Prelim Calcs'!$C$11</f>
        <v>-439031.68357617251</v>
      </c>
      <c r="GB18" s="43">
        <f>MIN('Drive Train'!$F$35-FV17*'DEPRECATED - DT-Prelim Calcs'!$C$21*'Drive Train'!$F$39,GB17+FV$2)</f>
        <v>7.1920000000000002</v>
      </c>
      <c r="GC18" s="43">
        <f>'Drive Train'!$F$35-FV18*'DEPRECATED - DT-Prelim Calcs'!$C$21*'Drive Train'!$F$39</f>
        <v>7.1920000000000002</v>
      </c>
      <c r="GD18" s="1">
        <f>IF(GA18&gt;='Drive Train'!$F$29,1,0)</f>
        <v>0</v>
      </c>
      <c r="GE18" s="43">
        <f t="shared" si="58"/>
        <v>103.33333333333333</v>
      </c>
      <c r="GF18" s="49">
        <f>GF17+'DEPRECATED - DT-Prelim Calcs'!$C$11</f>
        <v>56</v>
      </c>
      <c r="GG18" s="2">
        <f>GQ18/'Drive Train'!$F$35</f>
        <v>3.8224517564582188</v>
      </c>
      <c r="GH18" s="36">
        <f>GO18*12*60/(PI() * 'Drive Train'!$F$15)/GG$2*GG18</f>
        <v>-1322564.7673985204</v>
      </c>
      <c r="GI18" s="2">
        <f>('DEPRECATED - DT-Prelim Calcs'!$C$6*GG18-GH18)/('DEPRECATED - DT-Prelim Calcs'!$C$6*GG18)*'DEPRECATED - DT-Prelim Calcs'!$C$7*GG18</f>
        <v>990.15751176272045</v>
      </c>
      <c r="GJ18" s="43">
        <f>GI18/'DEPRECATED - DT-Prelim Calcs'!$C$7*('DEPRECATED - DT-Prelim Calcs'!$C$8-'DEPRECATED - DT-Prelim Calcs'!$C$9)+'DEPRECATED - DT-Prelim Calcs'!$C$9</f>
        <v>53942.916685581033</v>
      </c>
      <c r="GK18" s="43">
        <f t="shared" si="59"/>
        <v>29.999999999999982</v>
      </c>
      <c r="GL18" s="2">
        <f t="shared" si="60"/>
        <v>1.4462867232450001</v>
      </c>
      <c r="GM18" s="43">
        <f>GL18*'DEPRECATED - DT-Prelim Calcs'!$C$21/GG$2/'DEPRECATED - DT-Prelim Calcs'!$C$19/'DEPRECATED - DT-Prelim Calcs'!$C$18*3.39*'DEPRECATED - DT-Prelim Calcs'!$C$20</f>
        <v>29.053734754561201</v>
      </c>
      <c r="GN18" s="36">
        <f t="shared" si="61"/>
        <v>0</v>
      </c>
      <c r="GO18" s="43">
        <f>GM17*'DEPRECATED - DT-Prelim Calcs'!$C$11+GO17</f>
        <v>-1006.47050779111</v>
      </c>
      <c r="GP18" s="43">
        <f>GP17+0.5*GM18*'DEPRECATED - DT-Prelim Calcs'!$C$11^2+GO18*'DEPRECATED - DT-Prelim Calcs'!$C$11</f>
        <v>-12964.280372192012</v>
      </c>
      <c r="GQ18" s="43">
        <f>MIN('Drive Train'!$F$35-GK17*'DEPRECATED - DT-Prelim Calcs'!$C$21*'Drive Train'!$F$39,GQ17+GK$2)</f>
        <v>47.398401780081912</v>
      </c>
      <c r="GR18" s="43">
        <f>'Drive Train'!$F$35-GK18*'DEPRECATED - DT-Prelim Calcs'!$C$21*'Drive Train'!$F$39</f>
        <v>10.72</v>
      </c>
      <c r="GS18" s="1">
        <f>IF(GP18&gt;='Drive Train'!$F$29,1,0)</f>
        <v>0</v>
      </c>
      <c r="GT18" s="43">
        <f t="shared" si="62"/>
        <v>33.333333333333314</v>
      </c>
      <c r="GU18" s="49">
        <f>GU17+'DEPRECATED - DT-Prelim Calcs'!$C$11</f>
        <v>56</v>
      </c>
      <c r="GV18" s="2">
        <f>HF18/'Drive Train'!$F$35</f>
        <v>3.1390616157572637</v>
      </c>
      <c r="GW18" s="36">
        <f>HD18*12*60/(PI() * 'Drive Train'!$F$15)/GV$2*GV18</f>
        <v>-830250.45236555766</v>
      </c>
      <c r="GX18" s="2">
        <f>('DEPRECATED - DT-Prelim Calcs'!$C$6*GV18-GW18)/('DEPRECATED - DT-Prelim Calcs'!$C$6*GV18)*'DEPRECATED - DT-Prelim Calcs'!$C$7*GV18</f>
        <v>625.0473747764072</v>
      </c>
      <c r="GY18" s="43">
        <f>GX18/'DEPRECATED - DT-Prelim Calcs'!$C$7*('DEPRECATED - DT-Prelim Calcs'!$C$8-'DEPRECATED - DT-Prelim Calcs'!$C$9)+'DEPRECATED - DT-Prelim Calcs'!$C$9</f>
        <v>34052.588327371435</v>
      </c>
      <c r="GZ18" s="43">
        <f t="shared" si="19"/>
        <v>33.333333333333314</v>
      </c>
      <c r="HA18" s="2">
        <f t="shared" si="63"/>
        <v>1.4462867232450001</v>
      </c>
      <c r="HB18" s="43">
        <f>HA18*'DEPRECATED - DT-Prelim Calcs'!$C$21/GV$2/'DEPRECATED - DT-Prelim Calcs'!$C$19/'DEPRECATED - DT-Prelim Calcs'!$C$18*3.39*'DEPRECATED - DT-Prelim Calcs'!$C$20</f>
        <v>29.053734754561201</v>
      </c>
      <c r="HC18" s="36">
        <f t="shared" si="64"/>
        <v>0</v>
      </c>
      <c r="HD18" s="43">
        <f>HB17*'DEPRECATED - DT-Prelim Calcs'!$C$11+HD17</f>
        <v>-769.37026536913163</v>
      </c>
      <c r="HE18" s="43">
        <f>HE17+0.5*HB18*'DEPRECATED - DT-Prelim Calcs'!$C$11^2+HD18*'DEPRECATED - DT-Prelim Calcs'!$C$11</f>
        <v>-13004.60432530133</v>
      </c>
      <c r="HF18" s="43">
        <f>MIN('Drive Train'!$F$35-GZ17*'DEPRECATED - DT-Prelim Calcs'!$C$21*'Drive Train'!$F$39,HF17+GZ$2)</f>
        <v>38.92436403539007</v>
      </c>
      <c r="HG18" s="43">
        <f>'Drive Train'!$F$35-GZ18*'DEPRECATED - DT-Prelim Calcs'!$C$21*'Drive Train'!$F$39</f>
        <v>10.533333333333335</v>
      </c>
      <c r="HH18" s="1">
        <f>IF(HE18&gt;='Drive Train'!$F$29,1,0)</f>
        <v>0</v>
      </c>
      <c r="HI18" s="43">
        <f t="shared" si="65"/>
        <v>37.037037037037017</v>
      </c>
      <c r="HJ18" s="49">
        <f>HJ17+'DEPRECATED - DT-Prelim Calcs'!$C$11</f>
        <v>56</v>
      </c>
      <c r="HK18" s="2">
        <f>HU18/'Drive Train'!$F$35</f>
        <v>0.83440860215053769</v>
      </c>
      <c r="HL18" s="36">
        <f>HS18*12*60/(PI() * 'Drive Train'!$F$15)/HK$2*HK18</f>
        <v>-154472.06526422937</v>
      </c>
      <c r="HM18" s="2">
        <f>('DEPRECATED - DT-Prelim Calcs'!$C$6*HK18-HL18)/('DEPRECATED - DT-Prelim Calcs'!$C$6*HK18)*'DEPRECATED - DT-Prelim Calcs'!$C$7*HK18</f>
        <v>117.46729265901327</v>
      </c>
      <c r="HN18" s="43">
        <f>HM18/'DEPRECATED - DT-Prelim Calcs'!$C$7*('DEPRECATED - DT-Prelim Calcs'!$C$8-'DEPRECATED - DT-Prelim Calcs'!$C$9)+'DEPRECATED - DT-Prelim Calcs'!$C$9</f>
        <v>6400.8375851551991</v>
      </c>
      <c r="HO18" s="43">
        <f t="shared" si="20"/>
        <v>36.66666666666665</v>
      </c>
      <c r="HP18" s="2">
        <f t="shared" si="66"/>
        <v>1.4462867232450001</v>
      </c>
      <c r="HQ18" s="43">
        <f>HP18*'DEPRECATED - DT-Prelim Calcs'!$C$21/HK$2/'DEPRECATED - DT-Prelim Calcs'!$C$19/'DEPRECATED - DT-Prelim Calcs'!$C$18*3.39*'DEPRECATED - DT-Prelim Calcs'!$C$20</f>
        <v>29.053734754561201</v>
      </c>
      <c r="HR18" s="36">
        <f t="shared" si="67"/>
        <v>0</v>
      </c>
      <c r="HS18" s="43">
        <f>HQ17*'DEPRECATED - DT-Prelim Calcs'!$C$11+HS17</f>
        <v>-538.51437099038253</v>
      </c>
      <c r="HT18" s="43">
        <f>HT17+0.5*HQ18*'DEPRECATED - DT-Prelim Calcs'!$C$11^2+HS18*'DEPRECATED - DT-Prelim Calcs'!$C$11</f>
        <v>-23779.613973624513</v>
      </c>
      <c r="HU18" s="43">
        <f>MIN('Drive Train'!$F$35-HO17*'DEPRECATED - DT-Prelim Calcs'!$C$21*'Drive Train'!$F$39,HU17+HO$2)</f>
        <v>10.346666666666668</v>
      </c>
      <c r="HV18" s="43">
        <f>'Drive Train'!$F$35-HO18*'DEPRECATED - DT-Prelim Calcs'!$C$21*'Drive Train'!$F$39</f>
        <v>10.346666666666668</v>
      </c>
      <c r="HW18" s="1">
        <f>IF(HT18&gt;='Drive Train'!$F$29,1,0)</f>
        <v>0</v>
      </c>
      <c r="HX18" s="43">
        <f t="shared" si="68"/>
        <v>40.740740740740726</v>
      </c>
      <c r="HY18" s="49">
        <f>HY17+'DEPRECATED - DT-Prelim Calcs'!$C$11</f>
        <v>56</v>
      </c>
      <c r="HZ18" s="2">
        <f>IJ18/'Drive Train'!$F$35</f>
        <v>0.8193548387096774</v>
      </c>
      <c r="IA18" s="36">
        <f>IH18*12*60/(PI() * 'Drive Train'!$F$15)/HZ$2*HZ18</f>
        <v>-125660.54080755071</v>
      </c>
      <c r="IB18" s="2">
        <f>('DEPRECATED - DT-Prelim Calcs'!$C$6*HZ18-IA18)/('DEPRECATED - DT-Prelim Calcs'!$C$6*HZ18)*'DEPRECATED - DT-Prelim Calcs'!$C$7*HZ18</f>
        <v>96.21705889376986</v>
      </c>
      <c r="IC18" s="43">
        <f>IB18/'DEPRECATED - DT-Prelim Calcs'!$C$7*('DEPRECATED - DT-Prelim Calcs'!$C$8-'DEPRECATED - DT-Prelim Calcs'!$C$9)+'DEPRECATED - DT-Prelim Calcs'!$C$9</f>
        <v>5243.1755964516415</v>
      </c>
      <c r="ID18" s="43">
        <f t="shared" si="21"/>
        <v>39.999999999999986</v>
      </c>
      <c r="IE18" s="2">
        <f t="shared" si="69"/>
        <v>1.4462867232450001</v>
      </c>
      <c r="IF18" s="43">
        <f>IE18*'DEPRECATED - DT-Prelim Calcs'!$C$21/HZ$2/'DEPRECATED - DT-Prelim Calcs'!$C$19/'DEPRECATED - DT-Prelim Calcs'!$C$18*3.39*'DEPRECATED - DT-Prelim Calcs'!$C$20</f>
        <v>29.053734754561201</v>
      </c>
      <c r="IG18" s="36">
        <f t="shared" si="70"/>
        <v>0</v>
      </c>
      <c r="IH18" s="43">
        <f>IF17*'DEPRECATED - DT-Prelim Calcs'!$C$11+IH17</f>
        <v>-446.12136144870141</v>
      </c>
      <c r="II18" s="43">
        <f>II17+0.5*IF18*'DEPRECATED - DT-Prelim Calcs'!$C$11^2+IH18*'DEPRECATED - DT-Prelim Calcs'!$C$11</f>
        <v>-20000.10734711121</v>
      </c>
      <c r="IJ18" s="43">
        <f>MIN('Drive Train'!$F$35-ID17*'DEPRECATED - DT-Prelim Calcs'!$C$21*'Drive Train'!$F$39,IJ17+ID$2)</f>
        <v>10.16</v>
      </c>
      <c r="IK18" s="43">
        <f>'Drive Train'!$F$35-ID18*'DEPRECATED - DT-Prelim Calcs'!$C$21*'Drive Train'!$F$39</f>
        <v>10.16</v>
      </c>
      <c r="IL18" s="1">
        <f>IF(II18&gt;='Drive Train'!$F$29,1,0)</f>
        <v>0</v>
      </c>
      <c r="IM18" s="43">
        <f t="shared" si="71"/>
        <v>44.444444444444429</v>
      </c>
      <c r="IN18" s="49">
        <f>IN17+'DEPRECATED - DT-Prelim Calcs'!$C$11</f>
        <v>56</v>
      </c>
      <c r="IO18" s="2">
        <f>IY18/'Drive Train'!$F$35</f>
        <v>0.80430107526881722</v>
      </c>
      <c r="IP18" s="36">
        <f>IW18*12*60/(PI() * 'Drive Train'!$F$15)/IO$2*IO18</f>
        <v>-637.67267191935639</v>
      </c>
      <c r="IQ18" s="2">
        <f>('DEPRECATED - DT-Prelim Calcs'!$C$6*IO18-IP18)/('DEPRECATED - DT-Prelim Calcs'!$C$6*IO18)*'DEPRECATED - DT-Prelim Calcs'!$C$7*IO18</f>
        <v>4.2409314209577413</v>
      </c>
      <c r="IR18" s="43">
        <f>IQ18/'DEPRECATED - DT-Prelim Calcs'!$C$7*('DEPRECATED - DT-Prelim Calcs'!$C$8-'DEPRECATED - DT-Prelim Calcs'!$C$9)+'DEPRECATED - DT-Prelim Calcs'!$C$9</f>
        <v>232.53581621635453</v>
      </c>
      <c r="IS18" s="43">
        <f t="shared" si="22"/>
        <v>43.333333333333321</v>
      </c>
      <c r="IT18" s="2">
        <f t="shared" si="72"/>
        <v>0.82983110895222933</v>
      </c>
      <c r="IU18" s="43">
        <f>IT18*'DEPRECATED - DT-Prelim Calcs'!$C$21/IO$2/'DEPRECATED - DT-Prelim Calcs'!$C$19/'DEPRECATED - DT-Prelim Calcs'!$C$18*3.39*'DEPRECATED - DT-Prelim Calcs'!$C$20</f>
        <v>16.670064478284839</v>
      </c>
      <c r="IV18" s="36">
        <f t="shared" si="73"/>
        <v>0</v>
      </c>
      <c r="IW18" s="43">
        <f>IU17*'DEPRECATED - DT-Prelim Calcs'!$C$11+IW17</f>
        <v>-2.3062441037730821</v>
      </c>
      <c r="IX18" s="43">
        <f>IX17+0.5*IU18*'DEPRECATED - DT-Prelim Calcs'!$C$11^2+IW18*'DEPRECATED - DT-Prelim Calcs'!$C$11</f>
        <v>-14269.909253991826</v>
      </c>
      <c r="IY18" s="43">
        <f>MIN('Drive Train'!$F$35-IS17*'DEPRECATED - DT-Prelim Calcs'!$C$21*'Drive Train'!$F$39,IY17+IS$2)</f>
        <v>9.9733333333333345</v>
      </c>
      <c r="IZ18" s="43">
        <f>'Drive Train'!$F$35-IS18*'DEPRECATED - DT-Prelim Calcs'!$C$21*'Drive Train'!$F$39</f>
        <v>9.9733333333333345</v>
      </c>
      <c r="JA18" s="1">
        <f>IF(IX18&gt;='Drive Train'!$F$29,1,0)</f>
        <v>0</v>
      </c>
      <c r="JB18" s="43">
        <f t="shared" si="74"/>
        <v>48.148148148148138</v>
      </c>
      <c r="JC18" s="49">
        <f>JC17+'DEPRECATED - DT-Prelim Calcs'!$C$11</f>
        <v>56</v>
      </c>
      <c r="JD18" s="2">
        <f>JN18/'Drive Train'!$F$35</f>
        <v>0.78924731182795704</v>
      </c>
      <c r="JE18" s="36">
        <f>JL18*12*60/(PI() * 'Drive Train'!$F$15)/JD$2*JD18</f>
        <v>-240007.65272211545</v>
      </c>
      <c r="JF18" s="2">
        <f>('DEPRECATED - DT-Prelim Calcs'!$C$6*JD18-JE18)/('DEPRECATED - DT-Prelim Calcs'!$C$6*JD18)*'DEPRECATED - DT-Prelim Calcs'!$C$7*JD18</f>
        <v>180.1335277712696</v>
      </c>
      <c r="JG18" s="43">
        <f>JF18/'DEPRECATED - DT-Prelim Calcs'!$C$7*('DEPRECATED - DT-Prelim Calcs'!$C$8-'DEPRECATED - DT-Prelim Calcs'!$C$9)+'DEPRECATED - DT-Prelim Calcs'!$C$9</f>
        <v>9814.7444233602091</v>
      </c>
      <c r="JH18" s="43">
        <f t="shared" si="23"/>
        <v>46.666666666666657</v>
      </c>
      <c r="JI18" s="2">
        <f t="shared" si="75"/>
        <v>1.4462867232450001</v>
      </c>
      <c r="JJ18" s="43">
        <f>JI18*'DEPRECATED - DT-Prelim Calcs'!$C$21/JD$2/'DEPRECATED - DT-Prelim Calcs'!$C$19/'DEPRECATED - DT-Prelim Calcs'!$C$18*3.39*'DEPRECATED - DT-Prelim Calcs'!$C$20</f>
        <v>29.053734754561201</v>
      </c>
      <c r="JK18" s="36">
        <f t="shared" si="76"/>
        <v>0</v>
      </c>
      <c r="JL18" s="43">
        <f>JJ17*'DEPRECATED - DT-Prelim Calcs'!$C$11+JL17</f>
        <v>-884.58199502387879</v>
      </c>
      <c r="JM18" s="43">
        <f>JM17+0.5*JJ18*'DEPRECATED - DT-Prelim Calcs'!$C$11^2+JL18*'DEPRECATED - DT-Prelim Calcs'!$C$11</f>
        <v>-27051.643524858373</v>
      </c>
      <c r="JN18" s="43">
        <f>MIN('Drive Train'!$F$35-JH17*'DEPRECATED - DT-Prelim Calcs'!$C$21*'Drive Train'!$F$39,JN17+JH$2)</f>
        <v>9.7866666666666671</v>
      </c>
      <c r="JO18" s="43">
        <f>'Drive Train'!$F$35-JH18*'DEPRECATED - DT-Prelim Calcs'!$C$21*'Drive Train'!$F$39</f>
        <v>9.7866666666666671</v>
      </c>
      <c r="JP18" s="1">
        <f>IF(JM18&gt;='Drive Train'!$F$29,1,0)</f>
        <v>0</v>
      </c>
      <c r="JQ18" s="43">
        <f>MIN(JG18,'DEPRECATED - DT-Prelim Calcs'!$C$10)*'DEPRECATED - DT-Prelim Calcs'!$C$11*1000/60/60</f>
        <v>103.33333333333333</v>
      </c>
      <c r="JR18" s="49">
        <f>JR17+'DEPRECATED - DT-Prelim Calcs'!$C$11</f>
        <v>56</v>
      </c>
      <c r="JS18" s="2">
        <f>KC18/'Drive Train'!$F$35</f>
        <v>0.77419354838709686</v>
      </c>
      <c r="JT18" s="36">
        <f>KA18*12*60/(PI() * 'Drive Train'!$F$15)/JS$2*JS18</f>
        <v>-139587.49573853705</v>
      </c>
      <c r="JU18" s="2">
        <f>('DEPRECATED - DT-Prelim Calcs'!$C$6*JS18-JT18)/('DEPRECATED - DT-Prelim Calcs'!$C$6*JS18)*'DEPRECATED - DT-Prelim Calcs'!$C$7*JS18</f>
        <v>106.24309235223937</v>
      </c>
      <c r="JV18" s="43">
        <f>JU18/'DEPRECATED - DT-Prelim Calcs'!$C$7*('DEPRECATED - DT-Prelim Calcs'!$C$8-'DEPRECATED - DT-Prelim Calcs'!$C$9)+'DEPRECATED - DT-Prelim Calcs'!$C$9</f>
        <v>5789.3699565025918</v>
      </c>
      <c r="JW18" s="43">
        <f t="shared" si="24"/>
        <v>49.999999999999993</v>
      </c>
      <c r="JX18" s="2">
        <f t="shared" si="77"/>
        <v>1.4462867232450001</v>
      </c>
      <c r="JY18" s="43">
        <f>JX18*'DEPRECATED - DT-Prelim Calcs'!$C$21/JS$2/'DEPRECATED - DT-Prelim Calcs'!$C$19/'DEPRECATED - DT-Prelim Calcs'!$C$18*3.39*'DEPRECATED - DT-Prelim Calcs'!$C$20</f>
        <v>29.053734754561201</v>
      </c>
      <c r="JZ18" s="36">
        <f t="shared" si="78"/>
        <v>0</v>
      </c>
      <c r="KA18" s="43">
        <f>JY17*'DEPRECATED - DT-Prelim Calcs'!$C$11+KA17</f>
        <v>-524.47293925542908</v>
      </c>
      <c r="KB18" s="43">
        <f>KB17+0.5*JY18*'DEPRECATED - DT-Prelim Calcs'!$C$11^2+KA18*'DEPRECATED - DT-Prelim Calcs'!$C$11</f>
        <v>-21200.550953698126</v>
      </c>
      <c r="KC18" s="43">
        <f>MIN('Drive Train'!$F$35-JW17*'DEPRECATED - DT-Prelim Calcs'!$C$21*'Drive Train'!$F$39,KC17+JW$2)</f>
        <v>9.6000000000000014</v>
      </c>
      <c r="KD18" s="43">
        <f>'Drive Train'!$F$35-JW18*'DEPRECATED - DT-Prelim Calcs'!$C$21*'Drive Train'!$F$39</f>
        <v>9.6000000000000014</v>
      </c>
      <c r="KE18" s="1">
        <f>IF(KB18&gt;='Drive Train'!$F$29,1,0)</f>
        <v>0</v>
      </c>
      <c r="KF18" s="43">
        <f>MIN(JV18,'DEPRECATED - DT-Prelim Calcs'!$C$10)*'DEPRECATED - DT-Prelim Calcs'!$C$11*1000/60/60</f>
        <v>103.33333333333333</v>
      </c>
      <c r="KG18" s="49">
        <f>KG17+'DEPRECATED - DT-Prelim Calcs'!$C$11</f>
        <v>56</v>
      </c>
      <c r="KH18" s="2">
        <f>KR18/'Drive Train'!$F$35</f>
        <v>0.75913978494623657</v>
      </c>
      <c r="KI18" s="36">
        <f>KP18*12*60/(PI() * 'Drive Train'!$F$15)/KH$2*KH18</f>
        <v>-175879.47321021653</v>
      </c>
      <c r="KJ18" s="2">
        <f>('DEPRECATED - DT-Prelim Calcs'!$C$6*KH18-KI18)/('DEPRECATED - DT-Prelim Calcs'!$C$6*KH18)*'DEPRECATED - DT-Prelim Calcs'!$C$7*KH18</f>
        <v>132.85107552179215</v>
      </c>
      <c r="KK18" s="43">
        <f>KJ18/'DEPRECATED - DT-Prelim Calcs'!$C$7*('DEPRECATED - DT-Prelim Calcs'!$C$8-'DEPRECATED - DT-Prelim Calcs'!$C$9)+'DEPRECATED - DT-Prelim Calcs'!$C$9</f>
        <v>7238.9093381274824</v>
      </c>
      <c r="KL18" s="43">
        <f t="shared" si="25"/>
        <v>53.333333333333329</v>
      </c>
      <c r="KM18" s="2">
        <f t="shared" si="79"/>
        <v>1.4462867232450001</v>
      </c>
      <c r="KN18" s="43">
        <f>KM18*'DEPRECATED - DT-Prelim Calcs'!$C$21/KH$2/'DEPRECATED - DT-Prelim Calcs'!$C$19/'DEPRECATED - DT-Prelim Calcs'!$C$18*3.39*'DEPRECATED - DT-Prelim Calcs'!$C$20</f>
        <v>29.053734754561201</v>
      </c>
      <c r="KO18" s="36">
        <f t="shared" si="80"/>
        <v>0</v>
      </c>
      <c r="KP18" s="43">
        <f>KN17*'DEPRECATED - DT-Prelim Calcs'!$C$11+KP17</f>
        <v>-673.93734220916872</v>
      </c>
      <c r="KQ18" s="43">
        <f>KQ17+0.5*KN18*'DEPRECATED - DT-Prelim Calcs'!$C$11^2+KP18*'DEPRECATED - DT-Prelim Calcs'!$C$11</f>
        <v>-24987.135312247345</v>
      </c>
      <c r="KR18" s="43">
        <f>MIN('Drive Train'!$F$35-KL17*'DEPRECATED - DT-Prelim Calcs'!$C$21*'Drive Train'!$F$39,KR17+KL$2)</f>
        <v>9.413333333333334</v>
      </c>
      <c r="KS18" s="43">
        <f>'Drive Train'!$F$35-KL18*'DEPRECATED - DT-Prelim Calcs'!$C$21*'Drive Train'!$F$39</f>
        <v>9.413333333333334</v>
      </c>
      <c r="KT18" s="1">
        <f>IF(KQ18&gt;='Drive Train'!$F$29,1,0)</f>
        <v>0</v>
      </c>
      <c r="KU18" s="43">
        <f>MIN(KK18,'DEPRECATED - DT-Prelim Calcs'!$C$10)*'DEPRECATED - DT-Prelim Calcs'!$C$11*1000/60/60</f>
        <v>103.33333333333333</v>
      </c>
      <c r="KV18" s="49">
        <f>KV17+'DEPRECATED - DT-Prelim Calcs'!$C$11</f>
        <v>56</v>
      </c>
      <c r="KW18" s="2">
        <f>LG18/'Drive Train'!$F$35</f>
        <v>3.7568830426488136</v>
      </c>
      <c r="KX18" s="36">
        <f>LE18*12*60/(PI() * 'Drive Train'!$F$15)/KW$2*KW18</f>
        <v>-1282839.7065131348</v>
      </c>
      <c r="KY18" s="2">
        <f>('DEPRECATED - DT-Prelim Calcs'!$C$6*KW18-KX18)/('DEPRECATED - DT-Prelim Calcs'!$C$6*KW18)*'DEPRECATED - DT-Prelim Calcs'!$C$7*KW18</f>
        <v>960.6477161951957</v>
      </c>
      <c r="KZ18" s="43">
        <f>KY18/'DEPRECATED - DT-Prelim Calcs'!$C$7*('DEPRECATED - DT-Prelim Calcs'!$C$8-'DEPRECATED - DT-Prelim Calcs'!$C$9)+'DEPRECATED - DT-Prelim Calcs'!$C$9</f>
        <v>52335.293494215883</v>
      </c>
      <c r="LA18" s="43">
        <f t="shared" si="26"/>
        <v>56.666666666666664</v>
      </c>
      <c r="LB18" s="2">
        <f t="shared" si="81"/>
        <v>1.4462867232450001</v>
      </c>
      <c r="LC18" s="43">
        <f>LB18*'DEPRECATED - DT-Prelim Calcs'!$C$21/KW$2/'DEPRECATED - DT-Prelim Calcs'!$C$19/'DEPRECATED - DT-Prelim Calcs'!$C$18*3.39*'DEPRECATED - DT-Prelim Calcs'!$C$20</f>
        <v>29.053734754561201</v>
      </c>
      <c r="LD18" s="36">
        <f t="shared" si="82"/>
        <v>0</v>
      </c>
      <c r="LE18" s="43">
        <f>LC17*'DEPRECATED - DT-Prelim Calcs'!$C$11+LE17</f>
        <v>-993.2780445828439</v>
      </c>
      <c r="LF18" s="43">
        <f>LF17+0.5*LC18*'DEPRECATED - DT-Prelim Calcs'!$C$11^2+LE18*'DEPRECATED - DT-Prelim Calcs'!$C$11</f>
        <v>-25901.069524865765</v>
      </c>
      <c r="LG18" s="43">
        <f>MIN('Drive Train'!$F$35-LA17*'DEPRECATED - DT-Prelim Calcs'!$C$21*'Drive Train'!$F$39,LG17+LA$2)</f>
        <v>46.585349728845287</v>
      </c>
      <c r="LH18" s="43">
        <f>'Drive Train'!$F$35-LA18*'DEPRECATED - DT-Prelim Calcs'!$C$21*'Drive Train'!$F$39</f>
        <v>9.2266666666666666</v>
      </c>
      <c r="LI18" s="1">
        <f>IF(LF18&gt;='Drive Train'!$F$29,1,0)</f>
        <v>0</v>
      </c>
      <c r="LJ18" s="43">
        <f>MIN(KZ18,'DEPRECATED - DT-Prelim Calcs'!$C$10)*'DEPRECATED - DT-Prelim Calcs'!$C$11*1000/60/60</f>
        <v>103.33333333333333</v>
      </c>
      <c r="LK18" s="49">
        <f>LK17+'DEPRECATED - DT-Prelim Calcs'!$C$11</f>
        <v>56</v>
      </c>
      <c r="LL18" s="2">
        <f>LV18/'Drive Train'!$F$35</f>
        <v>2.853135262852339</v>
      </c>
      <c r="LM18" s="36">
        <f>LT18*12*60/(PI() * 'Drive Train'!$F$15)/LL$2*LL18</f>
        <v>-663488.72831319121</v>
      </c>
      <c r="LN18" s="2">
        <f>('DEPRECATED - DT-Prelim Calcs'!$C$6*LL18-LM18)/('DEPRECATED - DT-Prelim Calcs'!$C$6*LL18)*'DEPRECATED - DT-Prelim Calcs'!$C$7*LL18</f>
        <v>501.11821626191016</v>
      </c>
      <c r="LO18" s="43">
        <f>LN18/'DEPRECATED - DT-Prelim Calcs'!$C$7*('DEPRECATED - DT-Prelim Calcs'!$C$8-'DEPRECATED - DT-Prelim Calcs'!$C$9)+'DEPRECATED - DT-Prelim Calcs'!$C$9</f>
        <v>27301.223721730923</v>
      </c>
      <c r="LP18" s="43">
        <f t="shared" si="27"/>
        <v>60</v>
      </c>
      <c r="LQ18" s="2">
        <f t="shared" si="83"/>
        <v>1.4462867232450001</v>
      </c>
      <c r="LR18" s="43">
        <f>LQ18*'DEPRECATED - DT-Prelim Calcs'!$C$21/LL$2/'DEPRECATED - DT-Prelim Calcs'!$C$19/'DEPRECATED - DT-Prelim Calcs'!$C$18*3.39*'DEPRECATED - DT-Prelim Calcs'!$C$20</f>
        <v>29.053734754561201</v>
      </c>
      <c r="LS18" s="36">
        <f t="shared" si="84"/>
        <v>0</v>
      </c>
      <c r="LT18" s="43">
        <f>LR17*'DEPRECATED - DT-Prelim Calcs'!$C$11+LT17</f>
        <v>-676.45249828069711</v>
      </c>
      <c r="LU18" s="43">
        <f>LU17+0.5*LR18*'DEPRECATED - DT-Prelim Calcs'!$C$11^2+LT18*'DEPRECATED - DT-Prelim Calcs'!$C$11</f>
        <v>-26426.384764713352</v>
      </c>
      <c r="LV18" s="43">
        <f>MIN('Drive Train'!$F$35-LP17*'DEPRECATED - DT-Prelim Calcs'!$C$21*'Drive Train'!$F$39,LV17+LP$2)</f>
        <v>35.378877259369006</v>
      </c>
      <c r="LW18" s="43">
        <f>'Drive Train'!$F$35-LP18*'DEPRECATED - DT-Prelim Calcs'!$C$21*'Drive Train'!$F$39</f>
        <v>9.0400000000000009</v>
      </c>
      <c r="LX18" s="1">
        <f>IF(LU18&gt;='Drive Train'!$F$29,1,0)</f>
        <v>0</v>
      </c>
      <c r="LY18" s="43">
        <f>MIN(LO18,'DEPRECATED - DT-Prelim Calcs'!$C$10)*'DEPRECATED - DT-Prelim Calcs'!$C$11*1000/60/60</f>
        <v>103.33333333333333</v>
      </c>
      <c r="LZ18" s="49">
        <f>LZ17+'DEPRECATED - DT-Prelim Calcs'!$C$11</f>
        <v>56</v>
      </c>
    </row>
    <row r="19" spans="1:338" x14ac:dyDescent="0.3">
      <c r="B19" s="3" t="s">
        <v>32</v>
      </c>
      <c r="C19" s="37">
        <f>'Drive Train'!F15/2*0.0254</f>
        <v>5.0799999999999998E-2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-0.27672021620693066</v>
      </c>
      <c r="Y19" s="43">
        <f t="shared" si="1"/>
        <v>0</v>
      </c>
      <c r="Z19" s="43">
        <f t="shared" si="2"/>
        <v>0</v>
      </c>
      <c r="AA19" s="43">
        <f t="shared" si="3"/>
        <v>0</v>
      </c>
      <c r="AB19" s="43" t="e">
        <f t="shared" si="4"/>
        <v>#N/A</v>
      </c>
      <c r="AC19" s="36">
        <f t="shared" si="28"/>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889.49632897085212</v>
      </c>
      <c r="AK19" s="43">
        <f t="shared" si="8"/>
        <v>0</v>
      </c>
      <c r="AL19" s="49">
        <f>AL18+'DEPRECATED - DT-Prelim Calcs'!$C$11</f>
        <v>60</v>
      </c>
      <c r="AM19" s="2">
        <f>AW19/'Drive Train'!$F$35</f>
        <v>0.80533366821972874</v>
      </c>
      <c r="AN19" s="36">
        <f>AU19*12*60/(PI() * 'Drive Train'!$F$15)/AM$2*AM19</f>
        <v>6186.5783370948402</v>
      </c>
      <c r="AO19" s="2">
        <f>('DEPRECATED - DT-Prelim Calcs'!$C$6*AM19-AN19)/('DEPRECATED - DT-Prelim Calcs'!$C$6*AM19)*'DEPRECATED - DT-Prelim Calcs'!$C$7*AM19</f>
        <v>-0.7707989520016354</v>
      </c>
      <c r="AP19" s="43">
        <f>AO19/'DEPRECATED - DT-Prelim Calcs'!$C$7*('DEPRECATED - DT-Prelim Calcs'!$C$8-'DEPRECATED - DT-Prelim Calcs'!$C$9)+'DEPRECATED - DT-Prelim Calcs'!$C$9</f>
        <v>-40.491286191133867</v>
      </c>
      <c r="AQ19" s="43">
        <f t="shared" si="9"/>
        <v>-40.491286191133867</v>
      </c>
      <c r="AR19" s="2">
        <f t="shared" si="29"/>
        <v>-1.3708767564149034</v>
      </c>
      <c r="AS19" s="43">
        <f>AR19*'DEPRECATED - DT-Prelim Calcs'!$C$21/AM$2/'DEPRECATED - DT-Prelim Calcs'!$C$19/'DEPRECATED - DT-Prelim Calcs'!$C$18*3.39*'DEPRECATED - DT-Prelim Calcs'!$C$20</f>
        <v>-13.769430715891591</v>
      </c>
      <c r="AT19" s="36">
        <f t="shared" si="30"/>
        <v>1</v>
      </c>
      <c r="AU19" s="43">
        <f>AS18*'DEPRECATED - DT-Prelim Calcs'!$C$11+AU18</f>
        <v>44.692101206345434</v>
      </c>
      <c r="AV19" s="43">
        <f>AV18+0.5*AS19*'DEPRECATED - DT-Prelim Calcs'!$C$11^2+AU19*'DEPRECATED - DT-Prelim Calcs'!$C$11</f>
        <v>988.64485868051054</v>
      </c>
      <c r="AW19" s="43">
        <f>MIN('Drive Train'!$F$35-AQ18*'DEPRECATED - DT-Prelim Calcs'!$C$21*'Drive Train'!$F$39,AW18+AQ$2)</f>
        <v>9.9861374859246368</v>
      </c>
      <c r="AX19" s="43">
        <f>'Drive Train'!$F$35-AQ19*'DEPRECATED - DT-Prelim Calcs'!$C$21*'Drive Train'!$F$39</f>
        <v>14.667512026703497</v>
      </c>
      <c r="AY19" s="1">
        <f>IF(AV19&gt;='Drive Train'!$F$29,1,0)</f>
        <v>1</v>
      </c>
      <c r="AZ19" s="43">
        <f t="shared" si="31"/>
        <v>-44.990317990148739</v>
      </c>
      <c r="BA19" s="49">
        <f>BA18+'DEPRECATED - DT-Prelim Calcs'!$C$11</f>
        <v>60</v>
      </c>
      <c r="BB19" s="2">
        <f>BL19/'Drive Train'!$F$35</f>
        <v>0.57999999999999996</v>
      </c>
      <c r="BC19" s="36">
        <f>BJ19*12*60/(PI() * 'Drive Train'!$F$15)/BB$2*BB19</f>
        <v>-16599.093620449679</v>
      </c>
      <c r="BD19" s="2">
        <f>('DEPRECATED - DT-Prelim Calcs'!$C$6*BB19-BC19)/('DEPRECATED - DT-Prelim Calcs'!$C$6*BB19)*'DEPRECATED - DT-Prelim Calcs'!$C$7*BB19</f>
        <v>14.922355028198902</v>
      </c>
      <c r="BE19" s="43">
        <f>BD19/'DEPRECATED - DT-Prelim Calcs'!$C$7*('DEPRECATED - DT-Prelim Calcs'!$C$8-'DEPRECATED - DT-Prelim Calcs'!$C$9)+'DEPRECATED - DT-Prelim Calcs'!$C$9</f>
        <v>814.43426646158184</v>
      </c>
      <c r="BF19" s="43">
        <f t="shared" si="10"/>
        <v>93</v>
      </c>
      <c r="BG19" s="2">
        <f t="shared" si="32"/>
        <v>2.0025508475699998</v>
      </c>
      <c r="BH19" s="43">
        <f>BG19*'DEPRECATED - DT-Prelim Calcs'!$C$21/BB$2/'DEPRECATED - DT-Prelim Calcs'!$C$19/'DEPRECATED - DT-Prelim Calcs'!$C$18*3.39*'DEPRECATED - DT-Prelim Calcs'!$C$20</f>
        <v>29.053734754561201</v>
      </c>
      <c r="BI19" s="36">
        <f t="shared" si="33"/>
        <v>0</v>
      </c>
      <c r="BJ19" s="43">
        <f>BH18*'DEPRECATED - DT-Prelim Calcs'!$C$11+BJ18</f>
        <v>-115.26876784759928</v>
      </c>
      <c r="BK19" s="43">
        <f>BK18+0.5*BH19*'DEPRECATED - DT-Prelim Calcs'!$C$11^2+BJ19*'DEPRECATED - DT-Prelim Calcs'!$C$11</f>
        <v>-8478.1061244285902</v>
      </c>
      <c r="BL19" s="43">
        <f>MIN('Drive Train'!$F$35-BF18*'DEPRECATED - DT-Prelim Calcs'!$C$21*'Drive Train'!$F$39,BL18+BF$2)</f>
        <v>7.1920000000000002</v>
      </c>
      <c r="BM19" s="43">
        <f>'Drive Train'!$F$35-BF19*'DEPRECATED - DT-Prelim Calcs'!$C$21*'Drive Train'!$F$39</f>
        <v>7.1920000000000002</v>
      </c>
      <c r="BN19" s="1">
        <f>IF(BK19&gt;='Drive Train'!$F$29,1,0)</f>
        <v>0</v>
      </c>
      <c r="BO19" s="43">
        <f t="shared" si="34"/>
        <v>103.33333333333333</v>
      </c>
      <c r="BP19" s="49">
        <f>BP18+'DEPRECATED - DT-Prelim Calcs'!$C$11</f>
        <v>60</v>
      </c>
      <c r="BQ19" s="2">
        <f>CA19/'Drive Train'!$F$35</f>
        <v>0.57999999999999996</v>
      </c>
      <c r="BR19" s="36">
        <f>BY19*12*60/(PI() * 'Drive Train'!$F$15)/BQ$2*BQ19</f>
        <v>-25832.31846946101</v>
      </c>
      <c r="BS19" s="2">
        <f>('DEPRECATED - DT-Prelim Calcs'!$C$6*BQ19-BR19)/('DEPRECATED - DT-Prelim Calcs'!$C$6*BQ19)*'DEPRECATED - DT-Prelim Calcs'!$C$7*BQ19</f>
        <v>21.709788341970558</v>
      </c>
      <c r="BT19" s="43">
        <f>BS19/'DEPRECATED - DT-Prelim Calcs'!$C$7*('DEPRECATED - DT-Prelim Calcs'!$C$8-'DEPRECATED - DT-Prelim Calcs'!$C$9)+'DEPRECATED - DT-Prelim Calcs'!$C$9</f>
        <v>1184.1974245998886</v>
      </c>
      <c r="BU19" s="43">
        <f t="shared" si="11"/>
        <v>93</v>
      </c>
      <c r="BV19" s="2">
        <f t="shared" si="35"/>
        <v>1.5313624128476471</v>
      </c>
      <c r="BW19" s="43">
        <f>BV19*'DEPRECATED - DT-Prelim Calcs'!$C$21/BQ$2/'DEPRECATED - DT-Prelim Calcs'!$C$19/'DEPRECATED - DT-Prelim Calcs'!$C$18*3.39*'DEPRECATED - DT-Prelim Calcs'!$C$20</f>
        <v>29.053734754561201</v>
      </c>
      <c r="BX19" s="36">
        <f t="shared" si="36"/>
        <v>0</v>
      </c>
      <c r="BY19" s="43">
        <f>BW18*'DEPRECATED - DT-Prelim Calcs'!$C$11+BY18</f>
        <v>-137.17819798656296</v>
      </c>
      <c r="BZ19" s="43">
        <f>BZ18+0.5*BW19*'DEPRECATED - DT-Prelim Calcs'!$C$11^2+BY19*'DEPRECATED - DT-Prelim Calcs'!$C$11</f>
        <v>-24936.544125315533</v>
      </c>
      <c r="CA19" s="43">
        <f>MIN('Drive Train'!$F$35-BU18*'DEPRECATED - DT-Prelim Calcs'!$C$21*'Drive Train'!$F$39,CA18+BU$2)</f>
        <v>7.1920000000000002</v>
      </c>
      <c r="CB19" s="43">
        <f>'Drive Train'!$F$35-BU19*'DEPRECATED - DT-Prelim Calcs'!$C$21*'Drive Train'!$F$39</f>
        <v>7.1920000000000002</v>
      </c>
      <c r="CC19" s="1">
        <f>IF(BZ19&gt;='Drive Train'!$F$29,1,0)</f>
        <v>0</v>
      </c>
      <c r="CD19" s="43">
        <f t="shared" si="37"/>
        <v>103.33333333333333</v>
      </c>
      <c r="CE19" s="49">
        <f>CE18+'DEPRECATED - DT-Prelim Calcs'!$C$11</f>
        <v>60</v>
      </c>
      <c r="CF19" s="2">
        <f>CP19/'Drive Train'!$F$35</f>
        <v>0.57999999999999996</v>
      </c>
      <c r="CG19" s="36">
        <f>CN19*12*60/(PI() * 'Drive Train'!$F$15)/CF$2*CF19</f>
        <v>-102013.96244096421</v>
      </c>
      <c r="CH19" s="2">
        <f>('DEPRECATED - DT-Prelim Calcs'!$C$6*CF19-CG19)/('DEPRECATED - DT-Prelim Calcs'!$C$6*CF19)*'DEPRECATED - DT-Prelim Calcs'!$C$7*CF19</f>
        <v>77.7116551486085</v>
      </c>
      <c r="CI19" s="43">
        <f>CH19/'DEPRECATED - DT-Prelim Calcs'!$C$7*('DEPRECATED - DT-Prelim Calcs'!$C$8-'DEPRECATED - DT-Prelim Calcs'!$C$9)+'DEPRECATED - DT-Prelim Calcs'!$C$9</f>
        <v>4235.0453924241947</v>
      </c>
      <c r="CJ19" s="43">
        <f t="shared" si="12"/>
        <v>93</v>
      </c>
      <c r="CK19" s="2">
        <f t="shared" si="38"/>
        <v>1.2396743342100003</v>
      </c>
      <c r="CL19" s="43">
        <f>CK19*'DEPRECATED - DT-Prelim Calcs'!$C$21/CF$2/'DEPRECATED - DT-Prelim Calcs'!$C$19/'DEPRECATED - DT-Prelim Calcs'!$C$18*3.39*'DEPRECATED - DT-Prelim Calcs'!$C$20</f>
        <v>29.053734754561205</v>
      </c>
      <c r="CM19" s="36">
        <f t="shared" si="39"/>
        <v>0</v>
      </c>
      <c r="CN19" s="43">
        <f>CL18*'DEPRECATED - DT-Prelim Calcs'!$C$11+CN18</f>
        <v>-438.54175556666434</v>
      </c>
      <c r="CO19" s="43">
        <f>CO18+0.5*CL19*'DEPRECATED - DT-Prelim Calcs'!$C$11^2+CN19*'DEPRECATED - DT-Prelim Calcs'!$C$11</f>
        <v>-59243.026140182788</v>
      </c>
      <c r="CP19" s="43">
        <f>MIN('Drive Train'!$F$35-CJ18*'DEPRECATED - DT-Prelim Calcs'!$C$21*'Drive Train'!$F$39,CP18+CJ$2)</f>
        <v>7.1920000000000002</v>
      </c>
      <c r="CQ19" s="43">
        <f>'Drive Train'!$F$35-CJ19*'DEPRECATED - DT-Prelim Calcs'!$C$21*'Drive Train'!$F$39</f>
        <v>7.1920000000000002</v>
      </c>
      <c r="CR19" s="1">
        <f>IF(CO19&gt;='Drive Train'!$F$29,1,0)</f>
        <v>0</v>
      </c>
      <c r="CS19" s="43">
        <f t="shared" si="40"/>
        <v>103.33333333333333</v>
      </c>
      <c r="CT19" s="49">
        <f>CT18+'DEPRECATED - DT-Prelim Calcs'!$C$11</f>
        <v>60</v>
      </c>
      <c r="CU19" s="2">
        <f>DE19/'Drive Train'!$F$35</f>
        <v>0.57999999999999996</v>
      </c>
      <c r="CV19" s="36">
        <f>DC19*12*60/(PI() * 'Drive Train'!$F$15)/CU$2*CU19</f>
        <v>-362693.38747144525</v>
      </c>
      <c r="CW19" s="2">
        <f>('DEPRECATED - DT-Prelim Calcs'!$C$6*CU19-CV19)/('DEPRECATED - DT-Prelim Calcs'!$C$6*CU19)*'DEPRECATED - DT-Prelim Calcs'!$C$7*CU19</f>
        <v>269.33963373684617</v>
      </c>
      <c r="CX19" s="43">
        <f>CW19/'DEPRECATED - DT-Prelim Calcs'!$C$7*('DEPRECATED - DT-Prelim Calcs'!$C$8-'DEPRECATED - DT-Prelim Calcs'!$C$9)+'DEPRECATED - DT-Prelim Calcs'!$C$9</f>
        <v>14674.480046858036</v>
      </c>
      <c r="CY19" s="43">
        <f t="shared" si="13"/>
        <v>93</v>
      </c>
      <c r="CZ19" s="2">
        <f t="shared" si="41"/>
        <v>1.0413264407364002</v>
      </c>
      <c r="DA19" s="43">
        <f>CZ19*'DEPRECATED - DT-Prelim Calcs'!$C$21/CU$2/'DEPRECATED - DT-Prelim Calcs'!$C$19/'DEPRECATED - DT-Prelim Calcs'!$C$18*3.39*'DEPRECATED - DT-Prelim Calcs'!$C$20</f>
        <v>29.053734754561201</v>
      </c>
      <c r="DB19" s="36">
        <f t="shared" si="42"/>
        <v>0</v>
      </c>
      <c r="DC19" s="43">
        <f>DA18*'DEPRECATED - DT-Prelim Calcs'!$C$11+DC18</f>
        <v>-1309.6952661906771</v>
      </c>
      <c r="DD19" s="43">
        <f>DD18+0.5*DA19*'DEPRECATED - DT-Prelim Calcs'!$C$11^2+DC19*'DEPRECATED - DT-Prelim Calcs'!$C$11</f>
        <v>-106285.31571387948</v>
      </c>
      <c r="DE19" s="43">
        <f>MIN('Drive Train'!$F$35-CY18*'DEPRECATED - DT-Prelim Calcs'!$C$21*'Drive Train'!$F$39,DE18+CY$2)</f>
        <v>7.1920000000000002</v>
      </c>
      <c r="DF19" s="43">
        <f>'Drive Train'!$F$35-CY19*'DEPRECATED - DT-Prelim Calcs'!$C$21*'Drive Train'!$F$39</f>
        <v>7.1920000000000002</v>
      </c>
      <c r="DG19" s="1">
        <f>IF(DD19&gt;='Drive Train'!$F$29,1,0)</f>
        <v>0</v>
      </c>
      <c r="DH19" s="43">
        <f t="shared" si="43"/>
        <v>103.33333333333333</v>
      </c>
      <c r="DI19" s="49">
        <f>DI18+'DEPRECATED - DT-Prelim Calcs'!$C$11</f>
        <v>60</v>
      </c>
      <c r="DJ19" s="2">
        <f>DT19/'Drive Train'!$F$35</f>
        <v>0.57999999999999996</v>
      </c>
      <c r="DK19" s="36">
        <f>DR19*12*60/(PI() * 'Drive Train'!$F$15)/DJ$2*DJ19</f>
        <v>-751955.09533690242</v>
      </c>
      <c r="DL19" s="2">
        <f>('DEPRECATED - DT-Prelim Calcs'!$C$6*DJ19-DK19)/('DEPRECATED - DT-Prelim Calcs'!$C$6*DJ19)*'DEPRECATED - DT-Prelim Calcs'!$C$7*DJ19</f>
        <v>555.48969798277005</v>
      </c>
      <c r="DM19" s="43">
        <f>DL19/'DEPRECATED - DT-Prelim Calcs'!$C$7*('DEPRECATED - DT-Prelim Calcs'!$C$8-'DEPRECATED - DT-Prelim Calcs'!$C$9)+'DEPRECATED - DT-Prelim Calcs'!$C$9</f>
        <v>30263.252203538963</v>
      </c>
      <c r="DN19" s="43">
        <f t="shared" si="14"/>
        <v>93</v>
      </c>
      <c r="DO19" s="2">
        <f t="shared" si="44"/>
        <v>0.89769520753137932</v>
      </c>
      <c r="DP19" s="43">
        <f>DO19*'DEPRECATED - DT-Prelim Calcs'!$C$21/DJ$2/'DEPRECATED - DT-Prelim Calcs'!$C$19/'DEPRECATED - DT-Prelim Calcs'!$C$18*3.39*'DEPRECATED - DT-Prelim Calcs'!$C$20</f>
        <v>29.053734754561201</v>
      </c>
      <c r="DQ19" s="36">
        <f t="shared" si="45"/>
        <v>0</v>
      </c>
      <c r="DR19" s="43">
        <f>DP18*'DEPRECATED - DT-Prelim Calcs'!$C$11+DR18</f>
        <v>-2340.8012320053763</v>
      </c>
      <c r="DS19" s="43">
        <f>DS18+0.5*DP19*'DEPRECATED - DT-Prelim Calcs'!$C$11^2+DR19*'DEPRECATED - DT-Prelim Calcs'!$C$11</f>
        <v>-161965.03786787324</v>
      </c>
      <c r="DT19" s="43">
        <f>MIN('Drive Train'!$F$35-DN18*'DEPRECATED - DT-Prelim Calcs'!$C$21*'Drive Train'!$F$39,DT18+DN$2)</f>
        <v>7.1920000000000002</v>
      </c>
      <c r="DU19" s="43">
        <f>'Drive Train'!$F$35-DN19*'DEPRECATED - DT-Prelim Calcs'!$C$21*'Drive Train'!$F$39</f>
        <v>7.1920000000000002</v>
      </c>
      <c r="DV19" s="1">
        <f>IF(DS19&gt;='Drive Train'!$F$29,1,0)</f>
        <v>0</v>
      </c>
      <c r="DW19" s="43">
        <f t="shared" si="46"/>
        <v>103.33333333333333</v>
      </c>
      <c r="DX19" s="49">
        <f>DX18+'DEPRECATED - DT-Prelim Calcs'!$C$11</f>
        <v>60</v>
      </c>
      <c r="DY19" s="2">
        <f>EI19/'Drive Train'!$F$35</f>
        <v>0.57999999999999996</v>
      </c>
      <c r="DZ19" s="36">
        <f>EG19*12*60/(PI() * 'Drive Train'!$F$15)/DY$2*DY19</f>
        <v>-1291060.9594413589</v>
      </c>
      <c r="EA19" s="2">
        <f>('DEPRECATED - DT-Prelim Calcs'!$C$6*DY19-DZ19)/('DEPRECATED - DT-Prelim Calcs'!$C$6*DY19)*'DEPRECATED - DT-Prelim Calcs'!$C$7*DY19</f>
        <v>951.79165764576396</v>
      </c>
      <c r="EB19" s="43">
        <f>EA19/'DEPRECATED - DT-Prelim Calcs'!$C$7*('DEPRECATED - DT-Prelim Calcs'!$C$8-'DEPRECATED - DT-Prelim Calcs'!$C$9)+'DEPRECATED - DT-Prelim Calcs'!$C$9</f>
        <v>51852.836573239372</v>
      </c>
      <c r="EC19" s="43">
        <f t="shared" si="15"/>
        <v>93</v>
      </c>
      <c r="ED19" s="2">
        <f t="shared" si="47"/>
        <v>0.78888366722454539</v>
      </c>
      <c r="EE19" s="43">
        <f>ED19*'DEPRECATED - DT-Prelim Calcs'!$C$21/DY$2/'DEPRECATED - DT-Prelim Calcs'!$C$19/'DEPRECATED - DT-Prelim Calcs'!$C$18*3.39*'DEPRECATED - DT-Prelim Calcs'!$C$20</f>
        <v>29.053734754561201</v>
      </c>
      <c r="EF19" s="36">
        <f t="shared" si="48"/>
        <v>0</v>
      </c>
      <c r="EG19" s="43">
        <f>EE18*'DEPRECATED - DT-Prelim Calcs'!$C$11+EG18</f>
        <v>-3531.8596530107661</v>
      </c>
      <c r="EH19" s="43">
        <f>EH18+0.5*EE19*'DEPRECATED - DT-Prelim Calcs'!$C$11^2+EG19*'DEPRECATED - DT-Prelim Calcs'!$C$11</f>
        <v>-226282.19260216429</v>
      </c>
      <c r="EI19" s="43">
        <f>MIN('Drive Train'!$F$35-EC18*'DEPRECATED - DT-Prelim Calcs'!$C$21*'Drive Train'!$F$39,EI18+EC$2)</f>
        <v>7.1920000000000002</v>
      </c>
      <c r="EJ19" s="43">
        <f>'Drive Train'!$F$35-EC19*'DEPRECATED - DT-Prelim Calcs'!$C$21*'Drive Train'!$F$39</f>
        <v>7.1920000000000002</v>
      </c>
      <c r="EK19" s="1">
        <f>IF(EH19&gt;='Drive Train'!$F$29,1,0)</f>
        <v>0</v>
      </c>
      <c r="EL19" s="43">
        <f t="shared" si="49"/>
        <v>103.33333333333333</v>
      </c>
      <c r="EM19" s="49">
        <f>EM18+'DEPRECATED - DT-Prelim Calcs'!$C$11</f>
        <v>60</v>
      </c>
      <c r="EN19" s="2">
        <f>EX19/'Drive Train'!$F$35</f>
        <v>0.57999999999999996</v>
      </c>
      <c r="EO19" s="36">
        <f>EV19*12*60/(PI() * 'Drive Train'!$F$15)/EN$2*EN19</f>
        <v>-2001272.8531888349</v>
      </c>
      <c r="EP19" s="2">
        <f>('DEPRECATED - DT-Prelim Calcs'!$C$6*EN19-EO19)/('DEPRECATED - DT-Prelim Calcs'!$C$6*EN19)*'DEPRECATED - DT-Prelim Calcs'!$C$7*EN19</f>
        <v>1473.8753224852096</v>
      </c>
      <c r="EQ19" s="43">
        <f>EP19/'DEPRECATED - DT-Prelim Calcs'!$C$7*('DEPRECATED - DT-Prelim Calcs'!$C$8-'DEPRECATED - DT-Prelim Calcs'!$C$9)+'DEPRECATED - DT-Prelim Calcs'!$C$9</f>
        <v>80294.707866731565</v>
      </c>
      <c r="ER19" s="43">
        <f t="shared" si="16"/>
        <v>93</v>
      </c>
      <c r="ES19" s="2">
        <f t="shared" si="50"/>
        <v>0.7035989464435134</v>
      </c>
      <c r="ET19" s="43">
        <f>ES19*'DEPRECATED - DT-Prelim Calcs'!$C$21/EN$2/'DEPRECATED - DT-Prelim Calcs'!$C$19/'DEPRECATED - DT-Prelim Calcs'!$C$18*3.39*'DEPRECATED - DT-Prelim Calcs'!$C$20</f>
        <v>29.053734754561201</v>
      </c>
      <c r="EU19" s="36">
        <f t="shared" si="51"/>
        <v>0</v>
      </c>
      <c r="EV19" s="43">
        <f>ET18*'DEPRECATED - DT-Prelim Calcs'!$C$11+EV18</f>
        <v>-4882.8705292068407</v>
      </c>
      <c r="EW19" s="43">
        <f>EW18+0.5*ET19*'DEPRECATED - DT-Prelim Calcs'!$C$11^2+EV19*'DEPRECATED - DT-Prelim Calcs'!$C$11</f>
        <v>-299236.77991675225</v>
      </c>
      <c r="EX19" s="43">
        <f>MIN('Drive Train'!$F$35-ER18*'DEPRECATED - DT-Prelim Calcs'!$C$21*'Drive Train'!$F$39,EX18+ER$2)</f>
        <v>7.1920000000000002</v>
      </c>
      <c r="EY19" s="43">
        <f>'Drive Train'!$F$35-ER19*'DEPRECATED - DT-Prelim Calcs'!$C$21*'Drive Train'!$F$39</f>
        <v>7.1920000000000002</v>
      </c>
      <c r="EZ19" s="1">
        <f>IF(EW19&gt;='Drive Train'!$F$29,1,0)</f>
        <v>0</v>
      </c>
      <c r="FA19" s="43">
        <f t="shared" si="52"/>
        <v>103.33333333333333</v>
      </c>
      <c r="FB19" s="49">
        <f>FB18+'DEPRECATED - DT-Prelim Calcs'!$C$11</f>
        <v>60</v>
      </c>
      <c r="FC19" s="2">
        <f>FM19/'Drive Train'!$F$35</f>
        <v>0.57999999999999996</v>
      </c>
      <c r="FD19" s="36">
        <f>FK19*12*60/(PI() * 'Drive Train'!$F$15)/FC$2*FC19</f>
        <v>-2903852.649983353</v>
      </c>
      <c r="FE19" s="2">
        <f>('DEPRECATED - DT-Prelim Calcs'!$C$6*FC19-FD19)/('DEPRECATED - DT-Prelim Calcs'!$C$6*FC19)*'DEPRECATED - DT-Prelim Calcs'!$C$7*FC19</f>
        <v>2137.37050226049</v>
      </c>
      <c r="FF19" s="43">
        <f>FE19/'DEPRECATED - DT-Prelim Calcs'!$C$7*('DEPRECATED - DT-Prelim Calcs'!$C$8-'DEPRECATED - DT-Prelim Calcs'!$C$9)+'DEPRECATED - DT-Prelim Calcs'!$C$9</f>
        <v>116440.34079478787</v>
      </c>
      <c r="FG19" s="43">
        <f t="shared" si="17"/>
        <v>93</v>
      </c>
      <c r="FH19" s="2">
        <f t="shared" si="53"/>
        <v>0.63495514679048781</v>
      </c>
      <c r="FI19" s="43">
        <f>FH19*'DEPRECATED - DT-Prelim Calcs'!$C$21/FC$2/'DEPRECATED - DT-Prelim Calcs'!$C$19/'DEPRECATED - DT-Prelim Calcs'!$C$18*3.39*'DEPRECATED - DT-Prelim Calcs'!$C$20</f>
        <v>29.053734754561205</v>
      </c>
      <c r="FJ19" s="36">
        <f t="shared" si="54"/>
        <v>0</v>
      </c>
      <c r="FK19" s="43">
        <f>FI18*'DEPRECATED - DT-Prelim Calcs'!$C$11+FK18</f>
        <v>-6393.833860593606</v>
      </c>
      <c r="FL19" s="43">
        <f>FL18+0.5*FI19*'DEPRECATED - DT-Prelim Calcs'!$C$11^2+FK19*'DEPRECATED - DT-Prelim Calcs'!$C$11</f>
        <v>-380828.79981163761</v>
      </c>
      <c r="FM19" s="43">
        <f>MIN('Drive Train'!$F$35-FG18*'DEPRECATED - DT-Prelim Calcs'!$C$21*'Drive Train'!$F$39,FM18+FG$2)</f>
        <v>7.1920000000000002</v>
      </c>
      <c r="FN19" s="43">
        <f>'Drive Train'!$F$35-FG19*'DEPRECATED - DT-Prelim Calcs'!$C$21*'Drive Train'!$F$39</f>
        <v>7.1920000000000002</v>
      </c>
      <c r="FO19" s="1">
        <f>IF(FL19&gt;='Drive Train'!$F$29,1,0)</f>
        <v>0</v>
      </c>
      <c r="FP19" s="43">
        <f t="shared" si="55"/>
        <v>103.33333333333333</v>
      </c>
      <c r="FQ19" s="49">
        <f>FQ18+'DEPRECATED - DT-Prelim Calcs'!$C$11</f>
        <v>60</v>
      </c>
      <c r="FR19" s="2">
        <f>GB19/'Drive Train'!$F$35</f>
        <v>0.57999999999999996</v>
      </c>
      <c r="FS19" s="36">
        <f>FZ19*12*60/(PI() * 'Drive Train'!$F$15)/FR$2*FR19</f>
        <v>-4020062.2232289412</v>
      </c>
      <c r="FT19" s="2">
        <f>('DEPRECATED - DT-Prelim Calcs'!$C$6*FR19-FS19)/('DEPRECATED - DT-Prelim Calcs'!$C$6*FR19)*'DEPRECATED - DT-Prelim Calcs'!$C$7*FR19</f>
        <v>2957.9070067309926</v>
      </c>
      <c r="FU19" s="43">
        <f>FT19/'DEPRECATED - DT-Prelim Calcs'!$C$7*('DEPRECATED - DT-Prelim Calcs'!$C$8-'DEPRECATED - DT-Prelim Calcs'!$C$9)+'DEPRECATED - DT-Prelim Calcs'!$C$9</f>
        <v>161141.21006818092</v>
      </c>
      <c r="FV19" s="43">
        <f t="shared" si="18"/>
        <v>93</v>
      </c>
      <c r="FW19" s="2">
        <f t="shared" si="56"/>
        <v>0.57851468929799987</v>
      </c>
      <c r="FX19" s="43">
        <f>FW19*'DEPRECATED - DT-Prelim Calcs'!$C$21/FR$2/'DEPRECATED - DT-Prelim Calcs'!$C$19/'DEPRECATED - DT-Prelim Calcs'!$C$18*3.39*'DEPRECATED - DT-Prelim Calcs'!$C$20</f>
        <v>29.053734754561201</v>
      </c>
      <c r="FY19" s="36">
        <f t="shared" si="57"/>
        <v>0</v>
      </c>
      <c r="FZ19" s="43">
        <f>FX18*'DEPRECATED - DT-Prelim Calcs'!$C$11+FZ18</f>
        <v>-8064.7496471710674</v>
      </c>
      <c r="GA19" s="43">
        <f>GA18+0.5*FX19*'DEPRECATED - DT-Prelim Calcs'!$C$11^2+FZ19*'DEPRECATED - DT-Prelim Calcs'!$C$11</f>
        <v>-471058.25228682026</v>
      </c>
      <c r="GB19" s="43">
        <f>MIN('Drive Train'!$F$35-FV18*'DEPRECATED - DT-Prelim Calcs'!$C$21*'Drive Train'!$F$39,GB18+FV$2)</f>
        <v>7.1920000000000002</v>
      </c>
      <c r="GC19" s="43">
        <f>'Drive Train'!$F$35-FV19*'DEPRECATED - DT-Prelim Calcs'!$C$21*'Drive Train'!$F$39</f>
        <v>7.1920000000000002</v>
      </c>
      <c r="GD19" s="1">
        <f>IF(GA19&gt;='Drive Train'!$F$29,1,0)</f>
        <v>0</v>
      </c>
      <c r="GE19" s="43">
        <f t="shared" si="58"/>
        <v>103.33333333333333</v>
      </c>
      <c r="GF19" s="49">
        <f>GF18+'DEPRECATED - DT-Prelim Calcs'!$C$11</f>
        <v>60</v>
      </c>
      <c r="GG19" s="2">
        <f>GQ19/'Drive Train'!$F$35</f>
        <v>0.86451612903225805</v>
      </c>
      <c r="GH19" s="36">
        <f>GO19*12*60/(PI() * 'Drive Train'!$F$15)/GG$2*GG19</f>
        <v>-264582.84496824408</v>
      </c>
      <c r="GI19" s="2">
        <f>('DEPRECATED - DT-Prelim Calcs'!$C$6*GG19-GH19)/('DEPRECATED - DT-Prelim Calcs'!$C$6*GG19)*'DEPRECATED - DT-Prelim Calcs'!$C$7*GG19</f>
        <v>198.55200116256958</v>
      </c>
      <c r="GJ19" s="43">
        <f>GI19/'DEPRECATED - DT-Prelim Calcs'!$C$7*('DEPRECATED - DT-Prelim Calcs'!$C$8-'DEPRECATED - DT-Prelim Calcs'!$C$9)+'DEPRECATED - DT-Prelim Calcs'!$C$9</f>
        <v>10818.138869304163</v>
      </c>
      <c r="GK19" s="43">
        <f t="shared" si="59"/>
        <v>29.999999999999982</v>
      </c>
      <c r="GL19" s="2">
        <f t="shared" si="60"/>
        <v>1.4462867232450001</v>
      </c>
      <c r="GM19" s="43">
        <f>GL19*'DEPRECATED - DT-Prelim Calcs'!$C$21/GG$2/'DEPRECATED - DT-Prelim Calcs'!$C$19/'DEPRECATED - DT-Prelim Calcs'!$C$18*3.39*'DEPRECATED - DT-Prelim Calcs'!$C$20</f>
        <v>29.053734754561201</v>
      </c>
      <c r="GN19" s="36">
        <f t="shared" si="61"/>
        <v>0</v>
      </c>
      <c r="GO19" s="43">
        <f>GM18*'DEPRECATED - DT-Prelim Calcs'!$C$11+GO18</f>
        <v>-890.25556877286522</v>
      </c>
      <c r="GP19" s="43">
        <f>GP18+0.5*GM19*'DEPRECATED - DT-Prelim Calcs'!$C$11^2+GO19*'DEPRECATED - DT-Prelim Calcs'!$C$11</f>
        <v>-16292.872769246984</v>
      </c>
      <c r="GQ19" s="43">
        <f>MIN('Drive Train'!$F$35-GK18*'DEPRECATED - DT-Prelim Calcs'!$C$21*'Drive Train'!$F$39,GQ18+GK$2)</f>
        <v>10.72</v>
      </c>
      <c r="GR19" s="43">
        <f>'Drive Train'!$F$35-GK19*'DEPRECATED - DT-Prelim Calcs'!$C$21*'Drive Train'!$F$39</f>
        <v>10.72</v>
      </c>
      <c r="GS19" s="1">
        <f>IF(GP19&gt;='Drive Train'!$F$29,1,0)</f>
        <v>0</v>
      </c>
      <c r="GT19" s="43">
        <f t="shared" si="62"/>
        <v>33.333333333333314</v>
      </c>
      <c r="GU19" s="49">
        <f>GU18+'DEPRECATED - DT-Prelim Calcs'!$C$11</f>
        <v>60</v>
      </c>
      <c r="GV19" s="2">
        <f>HF19/'Drive Train'!$F$35</f>
        <v>0.84946236559139798</v>
      </c>
      <c r="GW19" s="36">
        <f>HD19*12*60/(PI() * 'Drive Train'!$F$15)/GV$2*GV19</f>
        <v>-190736.80269324285</v>
      </c>
      <c r="GX19" s="2">
        <f>('DEPRECATED - DT-Prelim Calcs'!$C$6*GV19-GW19)/('DEPRECATED - DT-Prelim Calcs'!$C$6*GV19)*'DEPRECATED - DT-Prelim Calcs'!$C$7*GV19</f>
        <v>144.19645570956234</v>
      </c>
      <c r="GY19" s="43">
        <f>GX19/'DEPRECATED - DT-Prelim Calcs'!$C$7*('DEPRECATED - DT-Prelim Calcs'!$C$8-'DEPRECATED - DT-Prelim Calcs'!$C$9)+'DEPRECATED - DT-Prelim Calcs'!$C$9</f>
        <v>7856.978557311978</v>
      </c>
      <c r="GZ19" s="43">
        <f t="shared" si="19"/>
        <v>33.333333333333314</v>
      </c>
      <c r="HA19" s="2">
        <f t="shared" si="63"/>
        <v>1.4462867232450001</v>
      </c>
      <c r="HB19" s="43">
        <f>HA19*'DEPRECATED - DT-Prelim Calcs'!$C$21/GV$2/'DEPRECATED - DT-Prelim Calcs'!$C$19/'DEPRECATED - DT-Prelim Calcs'!$C$18*3.39*'DEPRECATED - DT-Prelim Calcs'!$C$20</f>
        <v>29.053734754561201</v>
      </c>
      <c r="HC19" s="36">
        <f t="shared" si="64"/>
        <v>0</v>
      </c>
      <c r="HD19" s="43">
        <f>HB18*'DEPRECATED - DT-Prelim Calcs'!$C$11+HD18</f>
        <v>-653.15532635088687</v>
      </c>
      <c r="HE19" s="43">
        <f>HE18+0.5*HB19*'DEPRECATED - DT-Prelim Calcs'!$C$11^2+HD19*'DEPRECATED - DT-Prelim Calcs'!$C$11</f>
        <v>-15384.795752668388</v>
      </c>
      <c r="HF19" s="43">
        <f>MIN('Drive Train'!$F$35-GZ18*'DEPRECATED - DT-Prelim Calcs'!$C$21*'Drive Train'!$F$39,HF18+GZ$2)</f>
        <v>10.533333333333335</v>
      </c>
      <c r="HG19" s="43">
        <f>'Drive Train'!$F$35-GZ19*'DEPRECATED - DT-Prelim Calcs'!$C$21*'Drive Train'!$F$39</f>
        <v>10.533333333333335</v>
      </c>
      <c r="HH19" s="1">
        <f>IF(HE19&gt;='Drive Train'!$F$29,1,0)</f>
        <v>0</v>
      </c>
      <c r="HI19" s="43">
        <f t="shared" si="65"/>
        <v>37.037037037037017</v>
      </c>
      <c r="HJ19" s="49">
        <f>HJ18+'DEPRECATED - DT-Prelim Calcs'!$C$11</f>
        <v>60</v>
      </c>
      <c r="HK19" s="2">
        <f>HU19/'Drive Train'!$F$35</f>
        <v>0.83440860215053769</v>
      </c>
      <c r="HL19" s="36">
        <f>HS19*12*60/(PI() * 'Drive Train'!$F$15)/HK$2*HK19</f>
        <v>-121135.9787793148</v>
      </c>
      <c r="HM19" s="2">
        <f>('DEPRECATED - DT-Prelim Calcs'!$C$6*HK19-HL19)/('DEPRECATED - DT-Prelim Calcs'!$C$6*HK19)*'DEPRECATED - DT-Prelim Calcs'!$C$7*HK19</f>
        <v>92.961611528253172</v>
      </c>
      <c r="HN19" s="43">
        <f>HM19/'DEPRECATED - DT-Prelim Calcs'!$C$7*('DEPRECATED - DT-Prelim Calcs'!$C$8-'DEPRECATED - DT-Prelim Calcs'!$C$9)+'DEPRECATED - DT-Prelim Calcs'!$C$9</f>
        <v>5065.8265981809564</v>
      </c>
      <c r="HO19" s="43">
        <f t="shared" si="20"/>
        <v>36.66666666666665</v>
      </c>
      <c r="HP19" s="2">
        <f t="shared" si="66"/>
        <v>1.4462867232450001</v>
      </c>
      <c r="HQ19" s="43">
        <f>HP19*'DEPRECATED - DT-Prelim Calcs'!$C$21/HK$2/'DEPRECATED - DT-Prelim Calcs'!$C$19/'DEPRECATED - DT-Prelim Calcs'!$C$18*3.39*'DEPRECATED - DT-Prelim Calcs'!$C$20</f>
        <v>29.053734754561201</v>
      </c>
      <c r="HR19" s="36">
        <f t="shared" si="67"/>
        <v>0</v>
      </c>
      <c r="HS19" s="43">
        <f>HQ18*'DEPRECATED - DT-Prelim Calcs'!$C$11+HS18</f>
        <v>-422.29943197213771</v>
      </c>
      <c r="HT19" s="43">
        <f>HT18+0.5*HQ19*'DEPRECATED - DT-Prelim Calcs'!$C$11^2+HS19*'DEPRECATED - DT-Prelim Calcs'!$C$11</f>
        <v>-25236.381823476575</v>
      </c>
      <c r="HU19" s="43">
        <f>MIN('Drive Train'!$F$35-HO18*'DEPRECATED - DT-Prelim Calcs'!$C$21*'Drive Train'!$F$39,HU18+HO$2)</f>
        <v>10.346666666666668</v>
      </c>
      <c r="HV19" s="43">
        <f>'Drive Train'!$F$35-HO19*'DEPRECATED - DT-Prelim Calcs'!$C$21*'Drive Train'!$F$39</f>
        <v>10.346666666666668</v>
      </c>
      <c r="HW19" s="1">
        <f>IF(HT19&gt;='Drive Train'!$F$29,1,0)</f>
        <v>0</v>
      </c>
      <c r="HX19" s="43">
        <f t="shared" si="68"/>
        <v>40.740740740740726</v>
      </c>
      <c r="HY19" s="49">
        <f>HY18+'DEPRECATED - DT-Prelim Calcs'!$C$11</f>
        <v>60</v>
      </c>
      <c r="HZ19" s="2">
        <f>IJ19/'Drive Train'!$F$35</f>
        <v>0.8193548387096774</v>
      </c>
      <c r="IA19" s="36">
        <f>IH19*12*60/(PI() * 'Drive Train'!$F$15)/HZ$2*HZ19</f>
        <v>-92925.878563343416</v>
      </c>
      <c r="IB19" s="2">
        <f>('DEPRECATED - DT-Prelim Calcs'!$C$6*HZ19-IA19)/('DEPRECATED - DT-Prelim Calcs'!$C$6*HZ19)*'DEPRECATED - DT-Prelim Calcs'!$C$7*HZ19</f>
        <v>72.153490566915252</v>
      </c>
      <c r="IC19" s="43">
        <f>IB19/'DEPRECATED - DT-Prelim Calcs'!$C$7*('DEPRECATED - DT-Prelim Calcs'!$C$8-'DEPRECATED - DT-Prelim Calcs'!$C$9)+'DEPRECATED - DT-Prelim Calcs'!$C$9</f>
        <v>3932.2498592423976</v>
      </c>
      <c r="ID19" s="43">
        <f t="shared" si="21"/>
        <v>39.999999999999986</v>
      </c>
      <c r="IE19" s="2">
        <f t="shared" si="69"/>
        <v>1.4462867232450001</v>
      </c>
      <c r="IF19" s="43">
        <f>IE19*'DEPRECATED - DT-Prelim Calcs'!$C$21/HZ$2/'DEPRECATED - DT-Prelim Calcs'!$C$19/'DEPRECATED - DT-Prelim Calcs'!$C$18*3.39*'DEPRECATED - DT-Prelim Calcs'!$C$20</f>
        <v>29.053734754561201</v>
      </c>
      <c r="IG19" s="36">
        <f t="shared" si="70"/>
        <v>0</v>
      </c>
      <c r="IH19" s="43">
        <f>IF18*'DEPRECATED - DT-Prelim Calcs'!$C$11+IH18</f>
        <v>-329.90642243045659</v>
      </c>
      <c r="II19" s="43">
        <f>II18+0.5*IF19*'DEPRECATED - DT-Prelim Calcs'!$C$11^2+IH19*'DEPRECATED - DT-Prelim Calcs'!$C$11</f>
        <v>-21087.303158796549</v>
      </c>
      <c r="IJ19" s="43">
        <f>MIN('Drive Train'!$F$35-ID18*'DEPRECATED - DT-Prelim Calcs'!$C$21*'Drive Train'!$F$39,IJ18+ID$2)</f>
        <v>10.16</v>
      </c>
      <c r="IK19" s="43">
        <f>'Drive Train'!$F$35-ID19*'DEPRECATED - DT-Prelim Calcs'!$C$21*'Drive Train'!$F$39</f>
        <v>10.16</v>
      </c>
      <c r="IL19" s="1">
        <f>IF(II19&gt;='Drive Train'!$F$29,1,0)</f>
        <v>0</v>
      </c>
      <c r="IM19" s="43">
        <f t="shared" si="71"/>
        <v>44.444444444444429</v>
      </c>
      <c r="IN19" s="49">
        <f>IN18+'DEPRECATED - DT-Prelim Calcs'!$C$11</f>
        <v>60</v>
      </c>
      <c r="IO19" s="2">
        <f>IY19/'Drive Train'!$F$35</f>
        <v>0.80430107526881722</v>
      </c>
      <c r="IP19" s="36">
        <f>IW19*12*60/(PI() * 'Drive Train'!$F$15)/IO$2*IO19</f>
        <v>17799.308113496696</v>
      </c>
      <c r="IQ19" s="2">
        <f>('DEPRECATED - DT-Prelim Calcs'!$C$6*IO19-IP19)/('DEPRECATED - DT-Prelim Calcs'!$C$6*IO19)*'DEPRECATED - DT-Prelim Calcs'!$C$7*IO19</f>
        <v>-9.312272322553433</v>
      </c>
      <c r="IR19" s="43">
        <f>IQ19/'DEPRECATED - DT-Prelim Calcs'!$C$7*('DEPRECATED - DT-Prelim Calcs'!$C$8-'DEPRECATED - DT-Prelim Calcs'!$C$9)+'DEPRECATED - DT-Prelim Calcs'!$C$9</f>
        <v>-505.81035787044817</v>
      </c>
      <c r="IS19" s="43">
        <f t="shared" si="22"/>
        <v>-505.81035787044817</v>
      </c>
      <c r="IT19" s="2">
        <f t="shared" si="72"/>
        <v>-11.04096333619095</v>
      </c>
      <c r="IU19" s="43">
        <f>IT19*'DEPRECATED - DT-Prelim Calcs'!$C$21/IO$2/'DEPRECATED - DT-Prelim Calcs'!$C$19/'DEPRECATED - DT-Prelim Calcs'!$C$18*3.39*'DEPRECATED - DT-Prelim Calcs'!$C$20</f>
        <v>-221.79642186356907</v>
      </c>
      <c r="IV19" s="36">
        <f t="shared" si="73"/>
        <v>1</v>
      </c>
      <c r="IW19" s="43">
        <f>IU18*'DEPRECATED - DT-Prelim Calcs'!$C$11+IW18</f>
        <v>64.374013809366275</v>
      </c>
      <c r="IX19" s="43">
        <f>IX18+0.5*IU19*'DEPRECATED - DT-Prelim Calcs'!$C$11^2+IW19*'DEPRECATED - DT-Prelim Calcs'!$C$11</f>
        <v>-15786.784573662913</v>
      </c>
      <c r="IY19" s="43">
        <f>MIN('Drive Train'!$F$35-IS18*'DEPRECATED - DT-Prelim Calcs'!$C$21*'Drive Train'!$F$39,IY18+IS$2)</f>
        <v>9.9733333333333345</v>
      </c>
      <c r="IZ19" s="43">
        <f>'Drive Train'!$F$35-IS19*'DEPRECATED - DT-Prelim Calcs'!$C$21*'Drive Train'!$F$39</f>
        <v>40.725380040745101</v>
      </c>
      <c r="JA19" s="1">
        <f>IF(IX19&gt;='Drive Train'!$F$29,1,0)</f>
        <v>0</v>
      </c>
      <c r="JB19" s="43">
        <f t="shared" si="74"/>
        <v>-562.01150874494238</v>
      </c>
      <c r="JC19" s="49">
        <f>JC18+'DEPRECATED - DT-Prelim Calcs'!$C$11</f>
        <v>60</v>
      </c>
      <c r="JD19" s="2">
        <f>JN19/'Drive Train'!$F$35</f>
        <v>0.78924731182795704</v>
      </c>
      <c r="JE19" s="36">
        <f>JL19*12*60/(PI() * 'Drive Train'!$F$15)/JD$2*JD19</f>
        <v>-208475.83895932254</v>
      </c>
      <c r="JF19" s="2">
        <f>('DEPRECATED - DT-Prelim Calcs'!$C$6*JD19-JE19)/('DEPRECATED - DT-Prelim Calcs'!$C$6*JD19)*'DEPRECATED - DT-Prelim Calcs'!$C$7*JD19</f>
        <v>156.95418505222591</v>
      </c>
      <c r="JG19" s="43">
        <f>JF19/'DEPRECATED - DT-Prelim Calcs'!$C$7*('DEPRECATED - DT-Prelim Calcs'!$C$8-'DEPRECATED - DT-Prelim Calcs'!$C$9)+'DEPRECATED - DT-Prelim Calcs'!$C$9</f>
        <v>8551.9891856809627</v>
      </c>
      <c r="JH19" s="43">
        <f t="shared" si="23"/>
        <v>46.666666666666657</v>
      </c>
      <c r="JI19" s="2">
        <f t="shared" si="75"/>
        <v>1.4462867232450001</v>
      </c>
      <c r="JJ19" s="43">
        <f>JI19*'DEPRECATED - DT-Prelim Calcs'!$C$21/JD$2/'DEPRECATED - DT-Prelim Calcs'!$C$19/'DEPRECATED - DT-Prelim Calcs'!$C$18*3.39*'DEPRECATED - DT-Prelim Calcs'!$C$20</f>
        <v>29.053734754561201</v>
      </c>
      <c r="JK19" s="36">
        <f t="shared" si="76"/>
        <v>0</v>
      </c>
      <c r="JL19" s="43">
        <f>JJ18*'DEPRECATED - DT-Prelim Calcs'!$C$11+JL18</f>
        <v>-768.36705600563403</v>
      </c>
      <c r="JM19" s="43">
        <f>JM18+0.5*JJ19*'DEPRECATED - DT-Prelim Calcs'!$C$11^2+JL19*'DEPRECATED - DT-Prelim Calcs'!$C$11</f>
        <v>-29892.681870844423</v>
      </c>
      <c r="JN19" s="43">
        <f>MIN('Drive Train'!$F$35-JH18*'DEPRECATED - DT-Prelim Calcs'!$C$21*'Drive Train'!$F$39,JN18+JH$2)</f>
        <v>9.7866666666666671</v>
      </c>
      <c r="JO19" s="43">
        <f>'Drive Train'!$F$35-JH19*'DEPRECATED - DT-Prelim Calcs'!$C$21*'Drive Train'!$F$39</f>
        <v>9.7866666666666671</v>
      </c>
      <c r="JP19" s="1">
        <f>IF(JM19&gt;='Drive Train'!$F$29,1,0)</f>
        <v>0</v>
      </c>
      <c r="JQ19" s="43">
        <f>MIN(JG19,'DEPRECATED - DT-Prelim Calcs'!$C$10)*'DEPRECATED - DT-Prelim Calcs'!$C$11*1000/60/60</f>
        <v>103.33333333333333</v>
      </c>
      <c r="JR19" s="49">
        <f>JR18+'DEPRECATED - DT-Prelim Calcs'!$C$11</f>
        <v>60</v>
      </c>
      <c r="JS19" s="2">
        <f>KC19/'Drive Train'!$F$35</f>
        <v>0.77419354838709686</v>
      </c>
      <c r="JT19" s="36">
        <f>KA19*12*60/(PI() * 'Drive Train'!$F$15)/JS$2*JS19</f>
        <v>-108657.1062164514</v>
      </c>
      <c r="JU19" s="2">
        <f>('DEPRECATED - DT-Prelim Calcs'!$C$6*JS19-JT19)/('DEPRECATED - DT-Prelim Calcs'!$C$6*JS19)*'DEPRECATED - DT-Prelim Calcs'!$C$7*JS19</f>
        <v>83.505862437101186</v>
      </c>
      <c r="JV19" s="43">
        <f>JU19/'DEPRECATED - DT-Prelim Calcs'!$C$7*('DEPRECATED - DT-Prelim Calcs'!$C$8-'DEPRECATED - DT-Prelim Calcs'!$C$9)+'DEPRECATED - DT-Prelim Calcs'!$C$9</f>
        <v>4550.6999685883484</v>
      </c>
      <c r="JW19" s="43">
        <f t="shared" si="24"/>
        <v>49.999999999999993</v>
      </c>
      <c r="JX19" s="2">
        <f t="shared" si="77"/>
        <v>1.4462867232450001</v>
      </c>
      <c r="JY19" s="43">
        <f>JX19*'DEPRECATED - DT-Prelim Calcs'!$C$21/JS$2/'DEPRECATED - DT-Prelim Calcs'!$C$19/'DEPRECATED - DT-Prelim Calcs'!$C$18*3.39*'DEPRECATED - DT-Prelim Calcs'!$C$20</f>
        <v>29.053734754561201</v>
      </c>
      <c r="JZ19" s="36">
        <f t="shared" si="78"/>
        <v>0</v>
      </c>
      <c r="KA19" s="43">
        <f>JY18*'DEPRECATED - DT-Prelim Calcs'!$C$11+KA18</f>
        <v>-408.25800023718426</v>
      </c>
      <c r="KB19" s="43">
        <f>KB18+0.5*JY19*'DEPRECATED - DT-Prelim Calcs'!$C$11^2+KA19*'DEPRECATED - DT-Prelim Calcs'!$C$11</f>
        <v>-22601.153076610375</v>
      </c>
      <c r="KC19" s="43">
        <f>MIN('Drive Train'!$F$35-JW18*'DEPRECATED - DT-Prelim Calcs'!$C$21*'Drive Train'!$F$39,KC18+JW$2)</f>
        <v>9.6000000000000014</v>
      </c>
      <c r="KD19" s="43">
        <f>'Drive Train'!$F$35-JW19*'DEPRECATED - DT-Prelim Calcs'!$C$21*'Drive Train'!$F$39</f>
        <v>9.6000000000000014</v>
      </c>
      <c r="KE19" s="1">
        <f>IF(KB19&gt;='Drive Train'!$F$29,1,0)</f>
        <v>0</v>
      </c>
      <c r="KF19" s="43">
        <f>MIN(JV19,'DEPRECATED - DT-Prelim Calcs'!$C$10)*'DEPRECATED - DT-Prelim Calcs'!$C$11*1000/60/60</f>
        <v>103.33333333333333</v>
      </c>
      <c r="KG19" s="49">
        <f>KG18+'DEPRECATED - DT-Prelim Calcs'!$C$11</f>
        <v>60</v>
      </c>
      <c r="KH19" s="2">
        <f>KR19/'Drive Train'!$F$35</f>
        <v>0.75913978494623657</v>
      </c>
      <c r="KI19" s="36">
        <f>KP19*12*60/(PI() * 'Drive Train'!$F$15)/KH$2*KH19</f>
        <v>-145550.50792883811</v>
      </c>
      <c r="KJ19" s="2">
        <f>('DEPRECATED - DT-Prelim Calcs'!$C$6*KH19-KI19)/('DEPRECATED - DT-Prelim Calcs'!$C$6*KH19)*'DEPRECATED - DT-Prelim Calcs'!$C$7*KH19</f>
        <v>110.55595841055943</v>
      </c>
      <c r="KK19" s="43">
        <f>KJ19/'DEPRECATED - DT-Prelim Calcs'!$C$7*('DEPRECATED - DT-Prelim Calcs'!$C$8-'DEPRECATED - DT-Prelim Calcs'!$C$9)+'DEPRECATED - DT-Prelim Calcs'!$C$9</f>
        <v>6024.3245999782375</v>
      </c>
      <c r="KL19" s="43">
        <f t="shared" si="25"/>
        <v>53.333333333333329</v>
      </c>
      <c r="KM19" s="2">
        <f t="shared" si="79"/>
        <v>1.4462867232450001</v>
      </c>
      <c r="KN19" s="43">
        <f>KM19*'DEPRECATED - DT-Prelim Calcs'!$C$21/KH$2/'DEPRECATED - DT-Prelim Calcs'!$C$19/'DEPRECATED - DT-Prelim Calcs'!$C$18*3.39*'DEPRECATED - DT-Prelim Calcs'!$C$20</f>
        <v>29.053734754561201</v>
      </c>
      <c r="KO19" s="36">
        <f t="shared" si="80"/>
        <v>0</v>
      </c>
      <c r="KP19" s="43">
        <f>KN18*'DEPRECATED - DT-Prelim Calcs'!$C$11+KP18</f>
        <v>-557.72240319092396</v>
      </c>
      <c r="KQ19" s="43">
        <f>KQ18+0.5*KN19*'DEPRECATED - DT-Prelim Calcs'!$C$11^2+KP19*'DEPRECATED - DT-Prelim Calcs'!$C$11</f>
        <v>-26985.595046974551</v>
      </c>
      <c r="KR19" s="43">
        <f>MIN('Drive Train'!$F$35-KL18*'DEPRECATED - DT-Prelim Calcs'!$C$21*'Drive Train'!$F$39,KR18+KL$2)</f>
        <v>9.413333333333334</v>
      </c>
      <c r="KS19" s="43">
        <f>'Drive Train'!$F$35-KL19*'DEPRECATED - DT-Prelim Calcs'!$C$21*'Drive Train'!$F$39</f>
        <v>9.413333333333334</v>
      </c>
      <c r="KT19" s="1">
        <f>IF(KQ19&gt;='Drive Train'!$F$29,1,0)</f>
        <v>0</v>
      </c>
      <c r="KU19" s="43">
        <f>MIN(KK19,'DEPRECATED - DT-Prelim Calcs'!$C$10)*'DEPRECATED - DT-Prelim Calcs'!$C$11*1000/60/60</f>
        <v>103.33333333333333</v>
      </c>
      <c r="KV19" s="49">
        <f>KV18+'DEPRECATED - DT-Prelim Calcs'!$C$11</f>
        <v>60</v>
      </c>
      <c r="KW19" s="2">
        <f>LG19/'Drive Train'!$F$35</f>
        <v>0.74408602150537628</v>
      </c>
      <c r="KX19" s="36">
        <f>LE19*12*60/(PI() * 'Drive Train'!$F$15)/KW$2*KW19</f>
        <v>-224350.92842785839</v>
      </c>
      <c r="KY19" s="2">
        <f>('DEPRECATED - DT-Prelim Calcs'!$C$6*KW19-KX19)/('DEPRECATED - DT-Prelim Calcs'!$C$6*KW19)*'DEPRECATED - DT-Prelim Calcs'!$C$7*KW19</f>
        <v>168.41231114096306</v>
      </c>
      <c r="KZ19" s="43">
        <f>KY19/'DEPRECATED - DT-Prelim Calcs'!$C$7*('DEPRECATED - DT-Prelim Calcs'!$C$8-'DEPRECATED - DT-Prelim Calcs'!$C$9)+'DEPRECATED - DT-Prelim Calcs'!$C$9</f>
        <v>9176.2005323061949</v>
      </c>
      <c r="LA19" s="43">
        <f t="shared" si="26"/>
        <v>56.666666666666664</v>
      </c>
      <c r="LB19" s="2">
        <f t="shared" si="81"/>
        <v>1.4462867232450001</v>
      </c>
      <c r="LC19" s="43">
        <f>LB19*'DEPRECATED - DT-Prelim Calcs'!$C$21/KW$2/'DEPRECATED - DT-Prelim Calcs'!$C$19/'DEPRECATED - DT-Prelim Calcs'!$C$18*3.39*'DEPRECATED - DT-Prelim Calcs'!$C$20</f>
        <v>29.053734754561201</v>
      </c>
      <c r="LD19" s="36">
        <f t="shared" si="82"/>
        <v>0</v>
      </c>
      <c r="LE19" s="43">
        <f>LC18*'DEPRECATED - DT-Prelim Calcs'!$C$11+LE18</f>
        <v>-877.06310556459914</v>
      </c>
      <c r="LF19" s="43">
        <f>LF18+0.5*LC19*'DEPRECATED - DT-Prelim Calcs'!$C$11^2+LE19*'DEPRECATED - DT-Prelim Calcs'!$C$11</f>
        <v>-29176.892069087673</v>
      </c>
      <c r="LG19" s="43">
        <f>MIN('Drive Train'!$F$35-LA18*'DEPRECATED - DT-Prelim Calcs'!$C$21*'Drive Train'!$F$39,LG18+LA$2)</f>
        <v>9.2266666666666666</v>
      </c>
      <c r="LH19" s="43">
        <f>'Drive Train'!$F$35-LA19*'DEPRECATED - DT-Prelim Calcs'!$C$21*'Drive Train'!$F$39</f>
        <v>9.2266666666666666</v>
      </c>
      <c r="LI19" s="1">
        <f>IF(LF19&gt;='Drive Train'!$F$29,1,0)</f>
        <v>0</v>
      </c>
      <c r="LJ19" s="43">
        <f>MIN(KZ19,'DEPRECATED - DT-Prelim Calcs'!$C$10)*'DEPRECATED - DT-Prelim Calcs'!$C$11*1000/60/60</f>
        <v>103.33333333333333</v>
      </c>
      <c r="LK19" s="49">
        <f>LK18+'DEPRECATED - DT-Prelim Calcs'!$C$11</f>
        <v>60</v>
      </c>
      <c r="LL19" s="2">
        <f>LV19/'Drive Train'!$F$35</f>
        <v>0.72903225806451621</v>
      </c>
      <c r="LM19" s="36">
        <f>LT19*12*60/(PI() * 'Drive Train'!$F$15)/LL$2*LL19</f>
        <v>-140408.32206815697</v>
      </c>
      <c r="LN19" s="2">
        <f>('DEPRECATED - DT-Prelim Calcs'!$C$6*LL19-LM19)/('DEPRECATED - DT-Prelim Calcs'!$C$6*LL19)*'DEPRECATED - DT-Prelim Calcs'!$C$7*LL19</f>
        <v>106.63468331221226</v>
      </c>
      <c r="LO19" s="43">
        <f>LN19/'DEPRECATED - DT-Prelim Calcs'!$C$7*('DEPRECATED - DT-Prelim Calcs'!$C$8-'DEPRECATED - DT-Prelim Calcs'!$C$9)+'DEPRECATED - DT-Prelim Calcs'!$C$9</f>
        <v>5810.702896859324</v>
      </c>
      <c r="LP19" s="43">
        <f t="shared" si="27"/>
        <v>60</v>
      </c>
      <c r="LQ19" s="2">
        <f t="shared" si="83"/>
        <v>1.4462867232450001</v>
      </c>
      <c r="LR19" s="43">
        <f>LQ19*'DEPRECATED - DT-Prelim Calcs'!$C$21/LL$2/'DEPRECATED - DT-Prelim Calcs'!$C$19/'DEPRECATED - DT-Prelim Calcs'!$C$18*3.39*'DEPRECATED - DT-Prelim Calcs'!$C$20</f>
        <v>29.053734754561201</v>
      </c>
      <c r="LS19" s="36">
        <f t="shared" si="84"/>
        <v>0</v>
      </c>
      <c r="LT19" s="43">
        <f>LR18*'DEPRECATED - DT-Prelim Calcs'!$C$11+LT18</f>
        <v>-560.23755926245235</v>
      </c>
      <c r="LU19" s="43">
        <f>LU18+0.5*LR19*'DEPRECATED - DT-Prelim Calcs'!$C$11^2+LT19*'DEPRECATED - DT-Prelim Calcs'!$C$11</f>
        <v>-28434.905123726672</v>
      </c>
      <c r="LV19" s="43">
        <f>MIN('Drive Train'!$F$35-LP18*'DEPRECATED - DT-Prelim Calcs'!$C$21*'Drive Train'!$F$39,LV18+LP$2)</f>
        <v>9.0400000000000009</v>
      </c>
      <c r="LW19" s="43">
        <f>'Drive Train'!$F$35-LP19*'DEPRECATED - DT-Prelim Calcs'!$C$21*'Drive Train'!$F$39</f>
        <v>9.0400000000000009</v>
      </c>
      <c r="LX19" s="1">
        <f>IF(LU19&gt;='Drive Train'!$F$29,1,0)</f>
        <v>0</v>
      </c>
      <c r="LY19" s="43">
        <f>MIN(LO19,'DEPRECATED - DT-Prelim Calcs'!$C$10)*'DEPRECATED - DT-Prelim Calcs'!$C$11*1000/60/60</f>
        <v>103.33333333333333</v>
      </c>
      <c r="LZ19" s="49">
        <f>LZ18+'DEPRECATED - DT-Prelim Calcs'!$C$11</f>
        <v>60</v>
      </c>
    </row>
    <row r="20" spans="1:338" x14ac:dyDescent="0.3">
      <c r="B20" s="3" t="s">
        <v>96</v>
      </c>
      <c r="C20" s="42">
        <f>'Drive Train'!F7*'Drive Train'!F8*'Drive Train'!F9</f>
        <v>0.85342359374999988</v>
      </c>
      <c r="Q20" s="95">
        <f t="shared" ref="Q20:Q28" si="85">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-0.27672021620693066</v>
      </c>
      <c r="Y20" s="43">
        <f t="shared" si="1"/>
        <v>0</v>
      </c>
      <c r="Z20" s="43">
        <f t="shared" si="2"/>
        <v>0</v>
      </c>
      <c r="AA20" s="43">
        <f t="shared" si="3"/>
        <v>0</v>
      </c>
      <c r="AB20" s="43" t="e">
        <f t="shared" si="4"/>
        <v>#N/A</v>
      </c>
      <c r="AC20" s="36">
        <f t="shared" si="28"/>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889.49632897085212</v>
      </c>
      <c r="AK20" s="43">
        <f t="shared" si="8"/>
        <v>0</v>
      </c>
      <c r="AL20" s="49">
        <f>AL19+'DEPRECATED - DT-Prelim Calcs'!$C$11</f>
        <v>64</v>
      </c>
      <c r="AM20" s="2">
        <f>AW20/'Drive Train'!$F$35</f>
        <v>1.1828638731212497</v>
      </c>
      <c r="AN20" s="36">
        <f>AU20*12*60/(PI() * 'Drive Train'!$F$15)/AM$2*AM20</f>
        <v>-2111.597564332611</v>
      </c>
      <c r="AO20" s="2">
        <f>('DEPRECATED - DT-Prelim Calcs'!$C$6*AM20-AN20)/('DEPRECATED - DT-Prelim Calcs'!$C$6*AM20)*'DEPRECATED - DT-Prelim Calcs'!$C$7*AM20</f>
        <v>7.0998874547066784</v>
      </c>
      <c r="AP20" s="43">
        <f>AO20/'DEPRECATED - DT-Prelim Calcs'!$C$7*('DEPRECATED - DT-Prelim Calcs'!$C$8-'DEPRECATED - DT-Prelim Calcs'!$C$9)+'DEPRECATED - DT-Prelim Calcs'!$C$9</f>
        <v>388.28491357730411</v>
      </c>
      <c r="AQ20" s="43">
        <f t="shared" si="9"/>
        <v>93</v>
      </c>
      <c r="AR20" s="2">
        <f t="shared" si="29"/>
        <v>1.8190360769995675</v>
      </c>
      <c r="AS20" s="43">
        <f>AR20*'DEPRECATED - DT-Prelim Calcs'!$C$21/AM$2/'DEPRECATED - DT-Prelim Calcs'!$C$19/'DEPRECATED - DT-Prelim Calcs'!$C$18*3.39*'DEPRECATED - DT-Prelim Calcs'!$C$20</f>
        <v>18.270855578188936</v>
      </c>
      <c r="AT20" s="36">
        <f t="shared" si="30"/>
        <v>0</v>
      </c>
      <c r="AU20" s="43">
        <f>AS19*'DEPRECATED - DT-Prelim Calcs'!$C$11+AU19</f>
        <v>-10.385621657220931</v>
      </c>
      <c r="AV20" s="43">
        <f>AV19+0.5*AS20*'DEPRECATED - DT-Prelim Calcs'!$C$11^2+AU20*'DEPRECATED - DT-Prelim Calcs'!$C$11</f>
        <v>1093.2692166771383</v>
      </c>
      <c r="AW20" s="43">
        <f>MIN('Drive Train'!$F$35-AQ19*'DEPRECATED - DT-Prelim Calcs'!$C$21*'Drive Train'!$F$39,AW19+AQ$2)</f>
        <v>14.667512026703497</v>
      </c>
      <c r="AX20" s="43">
        <f>'Drive Train'!$F$35-AQ20*'DEPRECATED - DT-Prelim Calcs'!$C$21*'Drive Train'!$F$39</f>
        <v>7.1920000000000002</v>
      </c>
      <c r="AY20" s="1">
        <f>IF(AV20&gt;='Drive Train'!$F$29,1,0)</f>
        <v>1</v>
      </c>
      <c r="AZ20" s="43">
        <f t="shared" si="31"/>
        <v>103.33333333333333</v>
      </c>
      <c r="BA20" s="49">
        <f>BA19+'DEPRECATED - DT-Prelim Calcs'!$C$11</f>
        <v>64</v>
      </c>
      <c r="BB20" s="2">
        <f>BL20/'Drive Train'!$F$35</f>
        <v>0.57999999999999996</v>
      </c>
      <c r="BC20" s="36">
        <f>BJ20*12*60/(PI() * 'Drive Train'!$F$15)/BB$2*BB20</f>
        <v>136.25185846768537</v>
      </c>
      <c r="BD20" s="2">
        <f>('DEPRECATED - DT-Prelim Calcs'!$C$6*BB20-BC20)/('DEPRECATED - DT-Prelim Calcs'!$C$6*BB20)*'DEPRECATED - DT-Prelim Calcs'!$C$7*BB20</f>
        <v>2.620039934762783</v>
      </c>
      <c r="BE20" s="43">
        <f>BD20/'DEPRECATED - DT-Prelim Calcs'!$C$7*('DEPRECATED - DT-Prelim Calcs'!$C$8-'DEPRECATED - DT-Prelim Calcs'!$C$9)+'DEPRECATED - DT-Prelim Calcs'!$C$9</f>
        <v>144.23351883409191</v>
      </c>
      <c r="BF20" s="43">
        <f t="shared" si="10"/>
        <v>93</v>
      </c>
      <c r="BG20" s="2">
        <f t="shared" si="32"/>
        <v>1.6612385646790835</v>
      </c>
      <c r="BH20" s="43">
        <f>BG20*'DEPRECATED - DT-Prelim Calcs'!$C$21/BB$2/'DEPRECATED - DT-Prelim Calcs'!$C$19/'DEPRECATED - DT-Prelim Calcs'!$C$18*3.39*'DEPRECATED - DT-Prelim Calcs'!$C$20</f>
        <v>24.101852235513295</v>
      </c>
      <c r="BI20" s="36">
        <f t="shared" si="33"/>
        <v>0</v>
      </c>
      <c r="BJ20" s="43">
        <f>BH19*'DEPRECATED - DT-Prelim Calcs'!$C$11+BJ19</f>
        <v>0.94617117064552758</v>
      </c>
      <c r="BK20" s="43">
        <f>BK19+0.5*BH20*'DEPRECATED - DT-Prelim Calcs'!$C$11^2+BJ20*'DEPRECATED - DT-Prelim Calcs'!$C$11</f>
        <v>-8281.5066218619031</v>
      </c>
      <c r="BL20" s="43">
        <f>MIN('Drive Train'!$F$35-BF19*'DEPRECATED - DT-Prelim Calcs'!$C$21*'Drive Train'!$F$39,BL19+BF$2)</f>
        <v>7.1920000000000002</v>
      </c>
      <c r="BM20" s="43">
        <f>'Drive Train'!$F$35-BF20*'DEPRECATED - DT-Prelim Calcs'!$C$21*'Drive Train'!$F$39</f>
        <v>7.1920000000000002</v>
      </c>
      <c r="BN20" s="1">
        <f>IF(BK20&gt;='Drive Train'!$F$29,1,0)</f>
        <v>0</v>
      </c>
      <c r="BO20" s="43">
        <f t="shared" si="34"/>
        <v>103.33333333333333</v>
      </c>
      <c r="BP20" s="49">
        <f>BP19+'DEPRECATED - DT-Prelim Calcs'!$C$11</f>
        <v>64</v>
      </c>
      <c r="BQ20" s="2">
        <f>CA20/'Drive Train'!$F$35</f>
        <v>0.57999999999999996</v>
      </c>
      <c r="BR20" s="36">
        <f>BY20*12*60/(PI() * 'Drive Train'!$F$15)/BQ$2*BQ20</f>
        <v>-3947.635920107537</v>
      </c>
      <c r="BS20" s="2">
        <f>('DEPRECATED - DT-Prelim Calcs'!$C$6*BQ20-BR20)/('DEPRECATED - DT-Prelim Calcs'!$C$6*BQ20)*'DEPRECATED - DT-Prelim Calcs'!$C$7*BQ20</f>
        <v>5.622145527477171</v>
      </c>
      <c r="BT20" s="43">
        <f>BS20/'DEPRECATED - DT-Prelim Calcs'!$C$7*('DEPRECATED - DT-Prelim Calcs'!$C$8-'DEPRECATED - DT-Prelim Calcs'!$C$9)+'DEPRECATED - DT-Prelim Calcs'!$C$9</f>
        <v>307.78106231778617</v>
      </c>
      <c r="BU20" s="43">
        <f t="shared" si="11"/>
        <v>93</v>
      </c>
      <c r="BV20" s="2">
        <f t="shared" si="35"/>
        <v>1.5313624128476471</v>
      </c>
      <c r="BW20" s="43">
        <f>BV20*'DEPRECATED - DT-Prelim Calcs'!$C$21/BQ$2/'DEPRECATED - DT-Prelim Calcs'!$C$19/'DEPRECATED - DT-Prelim Calcs'!$C$18*3.39*'DEPRECATED - DT-Prelim Calcs'!$C$20</f>
        <v>29.053734754561201</v>
      </c>
      <c r="BX20" s="36">
        <f t="shared" si="36"/>
        <v>0</v>
      </c>
      <c r="BY20" s="43">
        <f>BW19*'DEPRECATED - DT-Prelim Calcs'!$C$11+BY19</f>
        <v>-20.963258968318158</v>
      </c>
      <c r="BZ20" s="43">
        <f>BZ19+0.5*BW20*'DEPRECATED - DT-Prelim Calcs'!$C$11^2+BY20*'DEPRECATED - DT-Prelim Calcs'!$C$11</f>
        <v>-24787.967283152317</v>
      </c>
      <c r="CA20" s="43">
        <f>MIN('Drive Train'!$F$35-BU19*'DEPRECATED - DT-Prelim Calcs'!$C$21*'Drive Train'!$F$39,CA19+BU$2)</f>
        <v>7.1920000000000002</v>
      </c>
      <c r="CB20" s="43">
        <f>'Drive Train'!$F$35-BU20*'DEPRECATED - DT-Prelim Calcs'!$C$21*'Drive Train'!$F$39</f>
        <v>7.1920000000000002</v>
      </c>
      <c r="CC20" s="1">
        <f>IF(BZ20&gt;='Drive Train'!$F$29,1,0)</f>
        <v>0</v>
      </c>
      <c r="CD20" s="43">
        <f t="shared" si="37"/>
        <v>103.33333333333333</v>
      </c>
      <c r="CE20" s="49">
        <f>CE19+'DEPRECATED - DT-Prelim Calcs'!$C$11</f>
        <v>64</v>
      </c>
      <c r="CF20" s="2">
        <f>CP20/'Drive Train'!$F$35</f>
        <v>0.57999999999999996</v>
      </c>
      <c r="CG20" s="36">
        <f>CN20*12*60/(PI() * 'Drive Train'!$F$15)/CF$2*CF20</f>
        <v>-74979.942821174627</v>
      </c>
      <c r="CH20" s="2">
        <f>('DEPRECATED - DT-Prelim Calcs'!$C$6*CF20-CG20)/('DEPRECATED - DT-Prelim Calcs'!$C$6*CF20)*'DEPRECATED - DT-Prelim Calcs'!$C$7*CF20</f>
        <v>57.838684613057843</v>
      </c>
      <c r="CI20" s="43">
        <f>CH20/'DEPRECATED - DT-Prelim Calcs'!$C$7*('DEPRECATED - DT-Prelim Calcs'!$C$8-'DEPRECATED - DT-Prelim Calcs'!$C$9)+'DEPRECATED - DT-Prelim Calcs'!$C$9</f>
        <v>3152.4134154874791</v>
      </c>
      <c r="CJ20" s="43">
        <f t="shared" si="12"/>
        <v>93</v>
      </c>
      <c r="CK20" s="2">
        <f t="shared" si="38"/>
        <v>1.2396743342100003</v>
      </c>
      <c r="CL20" s="43">
        <f>CK20*'DEPRECATED - DT-Prelim Calcs'!$C$21/CF$2/'DEPRECATED - DT-Prelim Calcs'!$C$19/'DEPRECATED - DT-Prelim Calcs'!$C$18*3.39*'DEPRECATED - DT-Prelim Calcs'!$C$20</f>
        <v>29.053734754561205</v>
      </c>
      <c r="CM20" s="36">
        <f t="shared" si="39"/>
        <v>0</v>
      </c>
      <c r="CN20" s="43">
        <f>CL19*'DEPRECATED - DT-Prelim Calcs'!$C$11+CN19</f>
        <v>-322.32681654841952</v>
      </c>
      <c r="CO20" s="43">
        <f>CO19+0.5*CL20*'DEPRECATED - DT-Prelim Calcs'!$C$11^2+CN20*'DEPRECATED - DT-Prelim Calcs'!$C$11</f>
        <v>-60299.903528339972</v>
      </c>
      <c r="CP20" s="43">
        <f>MIN('Drive Train'!$F$35-CJ19*'DEPRECATED - DT-Prelim Calcs'!$C$21*'Drive Train'!$F$39,CP19+CJ$2)</f>
        <v>7.1920000000000002</v>
      </c>
      <c r="CQ20" s="43">
        <f>'Drive Train'!$F$35-CJ20*'DEPRECATED - DT-Prelim Calcs'!$C$21*'Drive Train'!$F$39</f>
        <v>7.1920000000000002</v>
      </c>
      <c r="CR20" s="1">
        <f>IF(CO20&gt;='Drive Train'!$F$29,1,0)</f>
        <v>0</v>
      </c>
      <c r="CS20" s="43">
        <f t="shared" si="40"/>
        <v>103.33333333333333</v>
      </c>
      <c r="CT20" s="49">
        <f>CT19+'DEPRECATED - DT-Prelim Calcs'!$C$11</f>
        <v>64</v>
      </c>
      <c r="CU20" s="2">
        <f>DE20/'Drive Train'!$F$35</f>
        <v>0.57999999999999996</v>
      </c>
      <c r="CV20" s="36">
        <f>DC20*12*60/(PI() * 'Drive Train'!$F$15)/CU$2*CU20</f>
        <v>-330510.0307812196</v>
      </c>
      <c r="CW20" s="2">
        <f>('DEPRECATED - DT-Prelim Calcs'!$C$6*CU20-CV20)/('DEPRECATED - DT-Prelim Calcs'!$C$6*CU20)*'DEPRECATED - DT-Prelim Calcs'!$C$7*CU20</f>
        <v>245.68133548023826</v>
      </c>
      <c r="CX20" s="43">
        <f>CW20/'DEPRECATED - DT-Prelim Calcs'!$C$7*('DEPRECATED - DT-Prelim Calcs'!$C$8-'DEPRECATED - DT-Prelim Calcs'!$C$9)+'DEPRECATED - DT-Prelim Calcs'!$C$9</f>
        <v>13385.63245526671</v>
      </c>
      <c r="CY20" s="43">
        <f t="shared" si="13"/>
        <v>93</v>
      </c>
      <c r="CZ20" s="2">
        <f t="shared" si="41"/>
        <v>1.0413264407364002</v>
      </c>
      <c r="DA20" s="43">
        <f>CZ20*'DEPRECATED - DT-Prelim Calcs'!$C$21/CU$2/'DEPRECATED - DT-Prelim Calcs'!$C$19/'DEPRECATED - DT-Prelim Calcs'!$C$18*3.39*'DEPRECATED - DT-Prelim Calcs'!$C$20</f>
        <v>29.053734754561201</v>
      </c>
      <c r="DB20" s="36">
        <f t="shared" si="42"/>
        <v>0</v>
      </c>
      <c r="DC20" s="43">
        <f>DA19*'DEPRECATED - DT-Prelim Calcs'!$C$11+DC19</f>
        <v>-1193.4803271724322</v>
      </c>
      <c r="DD20" s="43">
        <f>DD19+0.5*DA20*'DEPRECATED - DT-Prelim Calcs'!$C$11^2+DC20*'DEPRECATED - DT-Prelim Calcs'!$C$11</f>
        <v>-110826.80714453271</v>
      </c>
      <c r="DE20" s="43">
        <f>MIN('Drive Train'!$F$35-CY19*'DEPRECATED - DT-Prelim Calcs'!$C$21*'Drive Train'!$F$39,DE19+CY$2)</f>
        <v>7.1920000000000002</v>
      </c>
      <c r="DF20" s="43">
        <f>'Drive Train'!$F$35-CY20*'DEPRECATED - DT-Prelim Calcs'!$C$21*'Drive Train'!$F$39</f>
        <v>7.1920000000000002</v>
      </c>
      <c r="DG20" s="1">
        <f>IF(DD20&gt;='Drive Train'!$F$29,1,0)</f>
        <v>0</v>
      </c>
      <c r="DH20" s="43">
        <f t="shared" si="43"/>
        <v>103.33333333333333</v>
      </c>
      <c r="DI20" s="49">
        <f>DI19+'DEPRECATED - DT-Prelim Calcs'!$C$11</f>
        <v>64</v>
      </c>
      <c r="DJ20" s="2">
        <f>DT20/'Drive Train'!$F$35</f>
        <v>0.57999999999999996</v>
      </c>
      <c r="DK20" s="36">
        <f>DR20*12*60/(PI() * 'Drive Train'!$F$15)/DJ$2*DJ20</f>
        <v>-714622.40157624066</v>
      </c>
      <c r="DL20" s="2">
        <f>('DEPRECATED - DT-Prelim Calcs'!$C$6*DJ20-DK20)/('DEPRECATED - DT-Prelim Calcs'!$C$6*DJ20)*'DEPRECATED - DT-Prelim Calcs'!$C$7*DJ20</f>
        <v>528.04607200510486</v>
      </c>
      <c r="DM20" s="43">
        <f>DL20/'DEPRECATED - DT-Prelim Calcs'!$C$7*('DEPRECATED - DT-Prelim Calcs'!$C$8-'DEPRECATED - DT-Prelim Calcs'!$C$9)+'DEPRECATED - DT-Prelim Calcs'!$C$9</f>
        <v>28768.188997293026</v>
      </c>
      <c r="DN20" s="43">
        <f t="shared" si="14"/>
        <v>93</v>
      </c>
      <c r="DO20" s="2">
        <f t="shared" si="44"/>
        <v>0.89769520753137932</v>
      </c>
      <c r="DP20" s="43">
        <f>DO20*'DEPRECATED - DT-Prelim Calcs'!$C$21/DJ$2/'DEPRECATED - DT-Prelim Calcs'!$C$19/'DEPRECATED - DT-Prelim Calcs'!$C$18*3.39*'DEPRECATED - DT-Prelim Calcs'!$C$20</f>
        <v>29.053734754561201</v>
      </c>
      <c r="DQ20" s="36">
        <f t="shared" si="45"/>
        <v>0</v>
      </c>
      <c r="DR20" s="43">
        <f>DP19*'DEPRECATED - DT-Prelim Calcs'!$C$11+DR19</f>
        <v>-2224.5862929871314</v>
      </c>
      <c r="DS20" s="43">
        <f>DS19+0.5*DP20*'DEPRECATED - DT-Prelim Calcs'!$C$11^2+DR20*'DEPRECATED - DT-Prelim Calcs'!$C$11</f>
        <v>-170630.95316178526</v>
      </c>
      <c r="DT20" s="43">
        <f>MIN('Drive Train'!$F$35-DN19*'DEPRECATED - DT-Prelim Calcs'!$C$21*'Drive Train'!$F$39,DT19+DN$2)</f>
        <v>7.1920000000000002</v>
      </c>
      <c r="DU20" s="43">
        <f>'Drive Train'!$F$35-DN20*'DEPRECATED - DT-Prelim Calcs'!$C$21*'Drive Train'!$F$39</f>
        <v>7.1920000000000002</v>
      </c>
      <c r="DV20" s="1">
        <f>IF(DS20&gt;='Drive Train'!$F$29,1,0)</f>
        <v>0</v>
      </c>
      <c r="DW20" s="43">
        <f t="shared" si="46"/>
        <v>103.33333333333333</v>
      </c>
      <c r="DX20" s="49">
        <f>DX19+'DEPRECATED - DT-Prelim Calcs'!$C$11</f>
        <v>64</v>
      </c>
      <c r="DY20" s="2">
        <f>EI20/'Drive Train'!$F$35</f>
        <v>0.57999999999999996</v>
      </c>
      <c r="DZ20" s="36">
        <f>EG20*12*60/(PI() * 'Drive Train'!$F$15)/DY$2*DY20</f>
        <v>-1248578.9286102608</v>
      </c>
      <c r="EA20" s="2">
        <f>('DEPRECATED - DT-Prelim Calcs'!$C$6*DY20-DZ20)/('DEPRECATED - DT-Prelim Calcs'!$C$6*DY20)*'DEPRECATED - DT-Prelim Calcs'!$C$7*DY20</f>
        <v>920.5627039470412</v>
      </c>
      <c r="EB20" s="43">
        <f>EA20/'DEPRECATED - DT-Prelim Calcs'!$C$7*('DEPRECATED - DT-Prelim Calcs'!$C$8-'DEPRECATED - DT-Prelim Calcs'!$C$9)+'DEPRECATED - DT-Prelim Calcs'!$C$9</f>
        <v>50151.557752338806</v>
      </c>
      <c r="EC20" s="43">
        <f t="shared" si="15"/>
        <v>93</v>
      </c>
      <c r="ED20" s="2">
        <f t="shared" si="47"/>
        <v>0.78888366722454539</v>
      </c>
      <c r="EE20" s="43">
        <f>ED20*'DEPRECATED - DT-Prelim Calcs'!$C$21/DY$2/'DEPRECATED - DT-Prelim Calcs'!$C$19/'DEPRECATED - DT-Prelim Calcs'!$C$18*3.39*'DEPRECATED - DT-Prelim Calcs'!$C$20</f>
        <v>29.053734754561201</v>
      </c>
      <c r="EF20" s="36">
        <f t="shared" si="48"/>
        <v>0</v>
      </c>
      <c r="EG20" s="43">
        <f>EE19*'DEPRECATED - DT-Prelim Calcs'!$C$11+EG19</f>
        <v>-3415.6447139925212</v>
      </c>
      <c r="EH20" s="43">
        <f>EH19+0.5*EE20*'DEPRECATED - DT-Prelim Calcs'!$C$11^2+EG20*'DEPRECATED - DT-Prelim Calcs'!$C$11</f>
        <v>-239712.34158009788</v>
      </c>
      <c r="EI20" s="43">
        <f>MIN('Drive Train'!$F$35-EC19*'DEPRECATED - DT-Prelim Calcs'!$C$21*'Drive Train'!$F$39,EI19+EC$2)</f>
        <v>7.1920000000000002</v>
      </c>
      <c r="EJ20" s="43">
        <f>'Drive Train'!$F$35-EC20*'DEPRECATED - DT-Prelim Calcs'!$C$21*'Drive Train'!$F$39</f>
        <v>7.1920000000000002</v>
      </c>
      <c r="EK20" s="1">
        <f>IF(EH20&gt;='Drive Train'!$F$29,1,0)</f>
        <v>0</v>
      </c>
      <c r="EL20" s="43">
        <f t="shared" si="49"/>
        <v>103.33333333333333</v>
      </c>
      <c r="EM20" s="49">
        <f>EM19+'DEPRECATED - DT-Prelim Calcs'!$C$11</f>
        <v>64</v>
      </c>
      <c r="EN20" s="2">
        <f>EX20/'Drive Train'!$F$35</f>
        <v>0.57999999999999996</v>
      </c>
      <c r="EO20" s="36">
        <f>EV20*12*60/(PI() * 'Drive Train'!$F$15)/EN$2*EN20</f>
        <v>-1953641.4852873012</v>
      </c>
      <c r="EP20" s="2">
        <f>('DEPRECATED - DT-Prelim Calcs'!$C$6*EN20-EO20)/('DEPRECATED - DT-Prelim Calcs'!$C$6*EN20)*'DEPRECATED - DT-Prelim Calcs'!$C$7*EN20</f>
        <v>1438.8610410654301</v>
      </c>
      <c r="EQ20" s="43">
        <f>EP20/'DEPRECATED - DT-Prelim Calcs'!$C$7*('DEPRECATED - DT-Prelim Calcs'!$C$8-'DEPRECATED - DT-Prelim Calcs'!$C$9)+'DEPRECATED - DT-Prelim Calcs'!$C$9</f>
        <v>78387.213431176409</v>
      </c>
      <c r="ER20" s="43">
        <f t="shared" si="16"/>
        <v>93</v>
      </c>
      <c r="ES20" s="2">
        <f t="shared" si="50"/>
        <v>0.7035989464435134</v>
      </c>
      <c r="ET20" s="43">
        <f>ES20*'DEPRECATED - DT-Prelim Calcs'!$C$21/EN$2/'DEPRECATED - DT-Prelim Calcs'!$C$19/'DEPRECATED - DT-Prelim Calcs'!$C$18*3.39*'DEPRECATED - DT-Prelim Calcs'!$C$20</f>
        <v>29.053734754561201</v>
      </c>
      <c r="EU20" s="36">
        <f t="shared" si="51"/>
        <v>0</v>
      </c>
      <c r="EV20" s="43">
        <f>ET19*'DEPRECATED - DT-Prelim Calcs'!$C$11+EV19</f>
        <v>-4766.6555901885959</v>
      </c>
      <c r="EW20" s="43">
        <f>EW19+0.5*ET20*'DEPRECATED - DT-Prelim Calcs'!$C$11^2+EV20*'DEPRECATED - DT-Prelim Calcs'!$C$11</f>
        <v>-318070.97239947016</v>
      </c>
      <c r="EX20" s="43">
        <f>MIN('Drive Train'!$F$35-ER19*'DEPRECATED - DT-Prelim Calcs'!$C$21*'Drive Train'!$F$39,EX19+ER$2)</f>
        <v>7.1920000000000002</v>
      </c>
      <c r="EY20" s="43">
        <f>'Drive Train'!$F$35-ER20*'DEPRECATED - DT-Prelim Calcs'!$C$21*'Drive Train'!$F$39</f>
        <v>7.1920000000000002</v>
      </c>
      <c r="EZ20" s="1">
        <f>IF(EW20&gt;='Drive Train'!$F$29,1,0)</f>
        <v>0</v>
      </c>
      <c r="FA20" s="43">
        <f t="shared" si="52"/>
        <v>103.33333333333333</v>
      </c>
      <c r="FB20" s="49">
        <f>FB19+'DEPRECATED - DT-Prelim Calcs'!$C$11</f>
        <v>64</v>
      </c>
      <c r="FC20" s="2">
        <f>FM20/'Drive Train'!$F$35</f>
        <v>0.57999999999999996</v>
      </c>
      <c r="FD20" s="36">
        <f>FK20*12*60/(PI() * 'Drive Train'!$F$15)/FC$2*FC20</f>
        <v>-2851071.9450113834</v>
      </c>
      <c r="FE20" s="2">
        <f>('DEPRECATED - DT-Prelim Calcs'!$C$6*FC20-FD20)/('DEPRECATED - DT-Prelim Calcs'!$C$6*FC20)*'DEPRECATED - DT-Prelim Calcs'!$C$7*FC20</f>
        <v>2098.5708931196536</v>
      </c>
      <c r="FF20" s="43">
        <f>FE20/'DEPRECATED - DT-Prelim Calcs'!$C$7*('DEPRECATED - DT-Prelim Calcs'!$C$8-'DEPRECATED - DT-Prelim Calcs'!$C$9)+'DEPRECATED - DT-Prelim Calcs'!$C$9</f>
        <v>114326.63074457814</v>
      </c>
      <c r="FG20" s="43">
        <f t="shared" si="17"/>
        <v>93</v>
      </c>
      <c r="FH20" s="2">
        <f t="shared" si="53"/>
        <v>0.63495514679048781</v>
      </c>
      <c r="FI20" s="43">
        <f>FH20*'DEPRECATED - DT-Prelim Calcs'!$C$21/FC$2/'DEPRECATED - DT-Prelim Calcs'!$C$19/'DEPRECATED - DT-Prelim Calcs'!$C$18*3.39*'DEPRECATED - DT-Prelim Calcs'!$C$20</f>
        <v>29.053734754561205</v>
      </c>
      <c r="FJ20" s="36">
        <f t="shared" si="54"/>
        <v>0</v>
      </c>
      <c r="FK20" s="43">
        <f>FI19*'DEPRECATED - DT-Prelim Calcs'!$C$11+FK19</f>
        <v>-6277.6189215753611</v>
      </c>
      <c r="FL20" s="43">
        <f>FL19+0.5*FI20*'DEPRECATED - DT-Prelim Calcs'!$C$11^2+FK20*'DEPRECATED - DT-Prelim Calcs'!$C$11</f>
        <v>-405706.84561990254</v>
      </c>
      <c r="FM20" s="43">
        <f>MIN('Drive Train'!$F$35-FG19*'DEPRECATED - DT-Prelim Calcs'!$C$21*'Drive Train'!$F$39,FM19+FG$2)</f>
        <v>7.1920000000000002</v>
      </c>
      <c r="FN20" s="43">
        <f>'Drive Train'!$F$35-FG20*'DEPRECATED - DT-Prelim Calcs'!$C$21*'Drive Train'!$F$39</f>
        <v>7.1920000000000002</v>
      </c>
      <c r="FO20" s="1">
        <f>IF(FL20&gt;='Drive Train'!$F$29,1,0)</f>
        <v>0</v>
      </c>
      <c r="FP20" s="43">
        <f t="shared" si="55"/>
        <v>103.33333333333333</v>
      </c>
      <c r="FQ20" s="49">
        <f>FQ19+'DEPRECATED - DT-Prelim Calcs'!$C$11</f>
        <v>64</v>
      </c>
      <c r="FR20" s="2">
        <f>GB20/'Drive Train'!$F$35</f>
        <v>0.57999999999999996</v>
      </c>
      <c r="FS20" s="36">
        <f>FZ20*12*60/(PI() * 'Drive Train'!$F$15)/FR$2*FR20</f>
        <v>-3962132.1811865354</v>
      </c>
      <c r="FT20" s="2">
        <f>('DEPRECATED - DT-Prelim Calcs'!$C$6*FR20-FS20)/('DEPRECATED - DT-Prelim Calcs'!$C$6*FR20)*'DEPRECATED - DT-Prelim Calcs'!$C$7*FR20</f>
        <v>2915.3220698690989</v>
      </c>
      <c r="FU20" s="43">
        <f>FT20/'DEPRECATED - DT-Prelim Calcs'!$C$7*('DEPRECATED - DT-Prelim Calcs'!$C$8-'DEPRECATED - DT-Prelim Calcs'!$C$9)+'DEPRECATED - DT-Prelim Calcs'!$C$9</f>
        <v>158821.28440331656</v>
      </c>
      <c r="FV20" s="43">
        <f t="shared" si="18"/>
        <v>93</v>
      </c>
      <c r="FW20" s="2">
        <f t="shared" si="56"/>
        <v>0.57851468929799987</v>
      </c>
      <c r="FX20" s="43">
        <f>FW20*'DEPRECATED - DT-Prelim Calcs'!$C$21/FR$2/'DEPRECATED - DT-Prelim Calcs'!$C$19/'DEPRECATED - DT-Prelim Calcs'!$C$18*3.39*'DEPRECATED - DT-Prelim Calcs'!$C$20</f>
        <v>29.053734754561201</v>
      </c>
      <c r="FY20" s="36">
        <f t="shared" si="57"/>
        <v>0</v>
      </c>
      <c r="FZ20" s="43">
        <f>FX19*'DEPRECATED - DT-Prelim Calcs'!$C$11+FZ19</f>
        <v>-7948.5347081528225</v>
      </c>
      <c r="GA20" s="43">
        <f>GA19+0.5*FX20*'DEPRECATED - DT-Prelim Calcs'!$C$11^2+FZ20*'DEPRECATED - DT-Prelim Calcs'!$C$11</f>
        <v>-502619.96124139504</v>
      </c>
      <c r="GB20" s="43">
        <f>MIN('Drive Train'!$F$35-FV19*'DEPRECATED - DT-Prelim Calcs'!$C$21*'Drive Train'!$F$39,GB19+FV$2)</f>
        <v>7.1920000000000002</v>
      </c>
      <c r="GC20" s="43">
        <f>'Drive Train'!$F$35-FV20*'DEPRECATED - DT-Prelim Calcs'!$C$21*'Drive Train'!$F$39</f>
        <v>7.1920000000000002</v>
      </c>
      <c r="GD20" s="1">
        <f>IF(GA20&gt;='Drive Train'!$F$29,1,0)</f>
        <v>0</v>
      </c>
      <c r="GE20" s="43">
        <f t="shared" si="58"/>
        <v>103.33333333333333</v>
      </c>
      <c r="GF20" s="49">
        <f>GF19+'DEPRECATED - DT-Prelim Calcs'!$C$11</f>
        <v>64</v>
      </c>
      <c r="GG20" s="2">
        <f>GQ20/'Drive Train'!$F$35</f>
        <v>0.86451612903225805</v>
      </c>
      <c r="GH20" s="36">
        <f>GO20*12*60/(PI() * 'Drive Train'!$F$15)/GG$2*GG20</f>
        <v>-230043.91000191509</v>
      </c>
      <c r="GI20" s="2">
        <f>('DEPRECATED - DT-Prelim Calcs'!$C$6*GG20-GH20)/('DEPRECATED - DT-Prelim Calcs'!$C$6*GG20)*'DEPRECATED - DT-Prelim Calcs'!$C$7*GG20</f>
        <v>173.16209442399858</v>
      </c>
      <c r="GJ20" s="43">
        <f>GI20/'DEPRECATED - DT-Prelim Calcs'!$C$7*('DEPRECATED - DT-Prelim Calcs'!$C$8-'DEPRECATED - DT-Prelim Calcs'!$C$9)+'DEPRECATED - DT-Prelim Calcs'!$C$9</f>
        <v>9434.9573827999211</v>
      </c>
      <c r="GK20" s="43">
        <f t="shared" si="59"/>
        <v>29.999999999999982</v>
      </c>
      <c r="GL20" s="2">
        <f t="shared" si="60"/>
        <v>1.4462867232450001</v>
      </c>
      <c r="GM20" s="43">
        <f>GL20*'DEPRECATED - DT-Prelim Calcs'!$C$21/GG$2/'DEPRECATED - DT-Prelim Calcs'!$C$19/'DEPRECATED - DT-Prelim Calcs'!$C$18*3.39*'DEPRECATED - DT-Prelim Calcs'!$C$20</f>
        <v>29.053734754561201</v>
      </c>
      <c r="GN20" s="36">
        <f t="shared" si="61"/>
        <v>0</v>
      </c>
      <c r="GO20" s="43">
        <f>GM19*'DEPRECATED - DT-Prelim Calcs'!$C$11+GO19</f>
        <v>-774.04062975462045</v>
      </c>
      <c r="GP20" s="43">
        <f>GP19+0.5*GM20*'DEPRECATED - DT-Prelim Calcs'!$C$11^2+GO20*'DEPRECATED - DT-Prelim Calcs'!$C$11</f>
        <v>-19156.605410228975</v>
      </c>
      <c r="GQ20" s="43">
        <f>MIN('Drive Train'!$F$35-GK19*'DEPRECATED - DT-Prelim Calcs'!$C$21*'Drive Train'!$F$39,GQ19+GK$2)</f>
        <v>10.72</v>
      </c>
      <c r="GR20" s="43">
        <f>'Drive Train'!$F$35-GK20*'DEPRECATED - DT-Prelim Calcs'!$C$21*'Drive Train'!$F$39</f>
        <v>10.72</v>
      </c>
      <c r="GS20" s="1">
        <f>IF(GP20&gt;='Drive Train'!$F$29,1,0)</f>
        <v>0</v>
      </c>
      <c r="GT20" s="43">
        <f t="shared" si="62"/>
        <v>33.333333333333314</v>
      </c>
      <c r="GU20" s="49">
        <f>GU19+'DEPRECATED - DT-Prelim Calcs'!$C$11</f>
        <v>64</v>
      </c>
      <c r="GV20" s="2">
        <f>HF20/'Drive Train'!$F$35</f>
        <v>0.84946236559139798</v>
      </c>
      <c r="GW20" s="36">
        <f>HD20*12*60/(PI() * 'Drive Train'!$F$15)/GV$2*GV20</f>
        <v>-156799.29196762107</v>
      </c>
      <c r="GX20" s="2">
        <f>('DEPRECATED - DT-Prelim Calcs'!$C$6*GV20-GW20)/('DEPRECATED - DT-Prelim Calcs'!$C$6*GV20)*'DEPRECATED - DT-Prelim Calcs'!$C$7*GV20</f>
        <v>119.24866177489682</v>
      </c>
      <c r="GY20" s="43">
        <f>GX20/'DEPRECATED - DT-Prelim Calcs'!$C$7*('DEPRECATED - DT-Prelim Calcs'!$C$8-'DEPRECATED - DT-Prelim Calcs'!$C$9)+'DEPRECATED - DT-Prelim Calcs'!$C$9</f>
        <v>6497.8823205727367</v>
      </c>
      <c r="GZ20" s="43">
        <f t="shared" si="19"/>
        <v>33.333333333333314</v>
      </c>
      <c r="HA20" s="2">
        <f t="shared" si="63"/>
        <v>1.4462867232450001</v>
      </c>
      <c r="HB20" s="43">
        <f>HA20*'DEPRECATED - DT-Prelim Calcs'!$C$21/GV$2/'DEPRECATED - DT-Prelim Calcs'!$C$19/'DEPRECATED - DT-Prelim Calcs'!$C$18*3.39*'DEPRECATED - DT-Prelim Calcs'!$C$20</f>
        <v>29.053734754561201</v>
      </c>
      <c r="HC20" s="36">
        <f t="shared" si="64"/>
        <v>0</v>
      </c>
      <c r="HD20" s="43">
        <f>HB19*'DEPRECATED - DT-Prelim Calcs'!$C$11+HD19</f>
        <v>-536.9403873326421</v>
      </c>
      <c r="HE20" s="43">
        <f>HE19+0.5*HB20*'DEPRECATED - DT-Prelim Calcs'!$C$11^2+HD20*'DEPRECATED - DT-Prelim Calcs'!$C$11</f>
        <v>-17300.127423962465</v>
      </c>
      <c r="HF20" s="43">
        <f>MIN('Drive Train'!$F$35-GZ19*'DEPRECATED - DT-Prelim Calcs'!$C$21*'Drive Train'!$F$39,HF19+GZ$2)</f>
        <v>10.533333333333335</v>
      </c>
      <c r="HG20" s="43">
        <f>'Drive Train'!$F$35-GZ20*'DEPRECATED - DT-Prelim Calcs'!$C$21*'Drive Train'!$F$39</f>
        <v>10.533333333333335</v>
      </c>
      <c r="HH20" s="1">
        <f>IF(HE20&gt;='Drive Train'!$F$29,1,0)</f>
        <v>0</v>
      </c>
      <c r="HI20" s="43">
        <f t="shared" si="65"/>
        <v>37.037037037037017</v>
      </c>
      <c r="HJ20" s="49">
        <f>HJ19+'DEPRECATED - DT-Prelim Calcs'!$C$11</f>
        <v>64</v>
      </c>
      <c r="HK20" s="2">
        <f>HU20/'Drive Train'!$F$35</f>
        <v>0.83440860215053769</v>
      </c>
      <c r="HL20" s="36">
        <f>HS20*12*60/(PI() * 'Drive Train'!$F$15)/HK$2*HK20</f>
        <v>-87799.89229440027</v>
      </c>
      <c r="HM20" s="2">
        <f>('DEPRECATED - DT-Prelim Calcs'!$C$6*HK20-HL20)/('DEPRECATED - DT-Prelim Calcs'!$C$6*HK20)*'DEPRECATED - DT-Prelim Calcs'!$C$7*HK20</f>
        <v>68.455930397493105</v>
      </c>
      <c r="HN20" s="43">
        <f>HM20/'DEPRECATED - DT-Prelim Calcs'!$C$7*('DEPRECATED - DT-Prelim Calcs'!$C$8-'DEPRECATED - DT-Prelim Calcs'!$C$9)+'DEPRECATED - DT-Prelim Calcs'!$C$9</f>
        <v>3730.815611206714</v>
      </c>
      <c r="HO20" s="43">
        <f t="shared" si="20"/>
        <v>36.66666666666665</v>
      </c>
      <c r="HP20" s="2">
        <f t="shared" si="66"/>
        <v>1.4462867232450001</v>
      </c>
      <c r="HQ20" s="43">
        <f>HP20*'DEPRECATED - DT-Prelim Calcs'!$C$21/HK$2/'DEPRECATED - DT-Prelim Calcs'!$C$19/'DEPRECATED - DT-Prelim Calcs'!$C$18*3.39*'DEPRECATED - DT-Prelim Calcs'!$C$20</f>
        <v>29.053734754561201</v>
      </c>
      <c r="HR20" s="36">
        <f t="shared" si="67"/>
        <v>0</v>
      </c>
      <c r="HS20" s="43">
        <f>HQ19*'DEPRECATED - DT-Prelim Calcs'!$C$11+HS19</f>
        <v>-306.08449295389289</v>
      </c>
      <c r="HT20" s="43">
        <f>HT19+0.5*HQ20*'DEPRECATED - DT-Prelim Calcs'!$C$11^2+HS20*'DEPRECATED - DT-Prelim Calcs'!$C$11</f>
        <v>-26228.289917255657</v>
      </c>
      <c r="HU20" s="43">
        <f>MIN('Drive Train'!$F$35-HO19*'DEPRECATED - DT-Prelim Calcs'!$C$21*'Drive Train'!$F$39,HU19+HO$2)</f>
        <v>10.346666666666668</v>
      </c>
      <c r="HV20" s="43">
        <f>'Drive Train'!$F$35-HO20*'DEPRECATED - DT-Prelim Calcs'!$C$21*'Drive Train'!$F$39</f>
        <v>10.346666666666668</v>
      </c>
      <c r="HW20" s="1">
        <f>IF(HT20&gt;='Drive Train'!$F$29,1,0)</f>
        <v>0</v>
      </c>
      <c r="HX20" s="43">
        <f t="shared" si="68"/>
        <v>40.740740740740726</v>
      </c>
      <c r="HY20" s="49">
        <f>HY19+'DEPRECATED - DT-Prelim Calcs'!$C$11</f>
        <v>64</v>
      </c>
      <c r="HZ20" s="2">
        <f>IJ20/'Drive Train'!$F$35</f>
        <v>0.8193548387096774</v>
      </c>
      <c r="IA20" s="36">
        <f>IH20*12*60/(PI() * 'Drive Train'!$F$15)/HZ$2*HZ20</f>
        <v>-60191.216319136103</v>
      </c>
      <c r="IB20" s="2">
        <f>('DEPRECATED - DT-Prelim Calcs'!$C$6*HZ20-IA20)/('DEPRECATED - DT-Prelim Calcs'!$C$6*HZ20)*'DEPRECATED - DT-Prelim Calcs'!$C$7*HZ20</f>
        <v>48.089922240060673</v>
      </c>
      <c r="IC20" s="43">
        <f>IB20/'DEPRECATED - DT-Prelim Calcs'!$C$7*('DEPRECATED - DT-Prelim Calcs'!$C$8-'DEPRECATED - DT-Prelim Calcs'!$C$9)+'DEPRECATED - DT-Prelim Calcs'!$C$9</f>
        <v>2621.3241220331556</v>
      </c>
      <c r="ID20" s="43">
        <f t="shared" si="21"/>
        <v>39.999999999999986</v>
      </c>
      <c r="IE20" s="2">
        <f t="shared" si="69"/>
        <v>1.4462867232450001</v>
      </c>
      <c r="IF20" s="43">
        <f>IE20*'DEPRECATED - DT-Prelim Calcs'!$C$21/HZ$2/'DEPRECATED - DT-Prelim Calcs'!$C$19/'DEPRECATED - DT-Prelim Calcs'!$C$18*3.39*'DEPRECATED - DT-Prelim Calcs'!$C$20</f>
        <v>29.053734754561201</v>
      </c>
      <c r="IG20" s="36">
        <f t="shared" si="70"/>
        <v>0</v>
      </c>
      <c r="IH20" s="43">
        <f>IF19*'DEPRECATED - DT-Prelim Calcs'!$C$11+IH19</f>
        <v>-213.69148341221177</v>
      </c>
      <c r="II20" s="43">
        <f>II19+0.5*IF20*'DEPRECATED - DT-Prelim Calcs'!$C$11^2+IH20*'DEPRECATED - DT-Prelim Calcs'!$C$11</f>
        <v>-21709.639214408908</v>
      </c>
      <c r="IJ20" s="43">
        <f>MIN('Drive Train'!$F$35-ID19*'DEPRECATED - DT-Prelim Calcs'!$C$21*'Drive Train'!$F$39,IJ19+ID$2)</f>
        <v>10.16</v>
      </c>
      <c r="IK20" s="43">
        <f>'Drive Train'!$F$35-ID20*'DEPRECATED - DT-Prelim Calcs'!$C$21*'Drive Train'!$F$39</f>
        <v>10.16</v>
      </c>
      <c r="IL20" s="1">
        <f>IF(II20&gt;='Drive Train'!$F$29,1,0)</f>
        <v>0</v>
      </c>
      <c r="IM20" s="43">
        <f t="shared" si="71"/>
        <v>44.444444444444429</v>
      </c>
      <c r="IN20" s="49">
        <f>IN19+'DEPRECATED - DT-Prelim Calcs'!$C$11</f>
        <v>64</v>
      </c>
      <c r="IO20" s="2">
        <f>IY20/'Drive Train'!$F$35</f>
        <v>3.2843048419955725</v>
      </c>
      <c r="IP20" s="36">
        <f>IW20*12*60/(PI() * 'Drive Train'!$F$15)/IO$2*IO20</f>
        <v>-929004.43651461985</v>
      </c>
      <c r="IQ20" s="2">
        <f>('DEPRECATED - DT-Prelim Calcs'!$C$6*IO20-IP20)/('DEPRECATED - DT-Prelim Calcs'!$C$6*IO20)*'DEPRECATED - DT-Prelim Calcs'!$C$7*IO20</f>
        <v>698.32357893365622</v>
      </c>
      <c r="IR20" s="43">
        <f>IQ20/'DEPRECATED - DT-Prelim Calcs'!$C$7*('DEPRECATED - DT-Prelim Calcs'!$C$8-'DEPRECATED - DT-Prelim Calcs'!$C$9)+'DEPRECATED - DT-Prelim Calcs'!$C$9</f>
        <v>38044.500941908133</v>
      </c>
      <c r="IS20" s="43">
        <f t="shared" si="22"/>
        <v>43.333333333333321</v>
      </c>
      <c r="IT20" s="2">
        <f t="shared" si="72"/>
        <v>1.4462867232450001</v>
      </c>
      <c r="IU20" s="43">
        <f>IT20*'DEPRECATED - DT-Prelim Calcs'!$C$21/IO$2/'DEPRECATED - DT-Prelim Calcs'!$C$19/'DEPRECATED - DT-Prelim Calcs'!$C$18*3.39*'DEPRECATED - DT-Prelim Calcs'!$C$20</f>
        <v>29.053734754561201</v>
      </c>
      <c r="IV20" s="36">
        <f t="shared" si="73"/>
        <v>0</v>
      </c>
      <c r="IW20" s="43">
        <f>IU19*'DEPRECATED - DT-Prelim Calcs'!$C$11+IW19</f>
        <v>-822.81167364491</v>
      </c>
      <c r="IX20" s="43">
        <f>IX19+0.5*IU20*'DEPRECATED - DT-Prelim Calcs'!$C$11^2+IW20*'DEPRECATED - DT-Prelim Calcs'!$C$11</f>
        <v>-18845.601390206062</v>
      </c>
      <c r="IY20" s="43">
        <f>MIN('Drive Train'!$F$35-IS19*'DEPRECATED - DT-Prelim Calcs'!$C$21*'Drive Train'!$F$39,IY19+IS$2)</f>
        <v>40.725380040745101</v>
      </c>
      <c r="IZ20" s="43">
        <f>'Drive Train'!$F$35-IS20*'DEPRECATED - DT-Prelim Calcs'!$C$21*'Drive Train'!$F$39</f>
        <v>9.9733333333333345</v>
      </c>
      <c r="JA20" s="1">
        <f>IF(IX20&gt;='Drive Train'!$F$29,1,0)</f>
        <v>0</v>
      </c>
      <c r="JB20" s="43">
        <f t="shared" si="74"/>
        <v>48.148148148148138</v>
      </c>
      <c r="JC20" s="49">
        <f>JC19+'DEPRECATED - DT-Prelim Calcs'!$C$11</f>
        <v>64</v>
      </c>
      <c r="JD20" s="2">
        <f>JN20/'Drive Train'!$F$35</f>
        <v>0.78924731182795704</v>
      </c>
      <c r="JE20" s="36">
        <f>JL20*12*60/(PI() * 'Drive Train'!$F$15)/JD$2*JD20</f>
        <v>-176944.02519652969</v>
      </c>
      <c r="JF20" s="2">
        <f>('DEPRECATED - DT-Prelim Calcs'!$C$6*JD20-JE20)/('DEPRECATED - DT-Prelim Calcs'!$C$6*JD20)*'DEPRECATED - DT-Prelim Calcs'!$C$7*JD20</f>
        <v>133.77484233318225</v>
      </c>
      <c r="JG20" s="43">
        <f>JF20/'DEPRECATED - DT-Prelim Calcs'!$C$7*('DEPRECATED - DT-Prelim Calcs'!$C$8-'DEPRECATED - DT-Prelim Calcs'!$C$9)+'DEPRECATED - DT-Prelim Calcs'!$C$9</f>
        <v>7289.233948001719</v>
      </c>
      <c r="JH20" s="43">
        <f t="shared" si="23"/>
        <v>46.666666666666657</v>
      </c>
      <c r="JI20" s="2">
        <f t="shared" si="75"/>
        <v>1.4462867232450001</v>
      </c>
      <c r="JJ20" s="43">
        <f>JI20*'DEPRECATED - DT-Prelim Calcs'!$C$21/JD$2/'DEPRECATED - DT-Prelim Calcs'!$C$19/'DEPRECATED - DT-Prelim Calcs'!$C$18*3.39*'DEPRECATED - DT-Prelim Calcs'!$C$20</f>
        <v>29.053734754561201</v>
      </c>
      <c r="JK20" s="36">
        <f t="shared" si="76"/>
        <v>0</v>
      </c>
      <c r="JL20" s="43">
        <f>JJ19*'DEPRECATED - DT-Prelim Calcs'!$C$11+JL19</f>
        <v>-652.15211698738926</v>
      </c>
      <c r="JM20" s="43">
        <f>JM19+0.5*JJ20*'DEPRECATED - DT-Prelim Calcs'!$C$11^2+JL20*'DEPRECATED - DT-Prelim Calcs'!$C$11</f>
        <v>-32268.860460757493</v>
      </c>
      <c r="JN20" s="43">
        <f>MIN('Drive Train'!$F$35-JH19*'DEPRECATED - DT-Prelim Calcs'!$C$21*'Drive Train'!$F$39,JN19+JH$2)</f>
        <v>9.7866666666666671</v>
      </c>
      <c r="JO20" s="43">
        <f>'Drive Train'!$F$35-JH20*'DEPRECATED - DT-Prelim Calcs'!$C$21*'Drive Train'!$F$39</f>
        <v>9.7866666666666671</v>
      </c>
      <c r="JP20" s="1">
        <f>IF(JM20&gt;='Drive Train'!$F$29,1,0)</f>
        <v>0</v>
      </c>
      <c r="JQ20" s="43">
        <f>MIN(JG20,'DEPRECATED - DT-Prelim Calcs'!$C$10)*'DEPRECATED - DT-Prelim Calcs'!$C$11*1000/60/60</f>
        <v>103.33333333333333</v>
      </c>
      <c r="JR20" s="49">
        <f>JR19+'DEPRECATED - DT-Prelim Calcs'!$C$11</f>
        <v>64</v>
      </c>
      <c r="JS20" s="2">
        <f>KC20/'Drive Train'!$F$35</f>
        <v>0.77419354838709686</v>
      </c>
      <c r="JT20" s="36">
        <f>KA20*12*60/(PI() * 'Drive Train'!$F$15)/JS$2*JS20</f>
        <v>-77726.716694365736</v>
      </c>
      <c r="JU20" s="2">
        <f>('DEPRECATED - DT-Prelim Calcs'!$C$6*JS20-JT20)/('DEPRECATED - DT-Prelim Calcs'!$C$6*JS20)*'DEPRECATED - DT-Prelim Calcs'!$C$7*JS20</f>
        <v>60.768632521962971</v>
      </c>
      <c r="JV20" s="43">
        <f>JU20/'DEPRECATED - DT-Prelim Calcs'!$C$7*('DEPRECATED - DT-Prelim Calcs'!$C$8-'DEPRECATED - DT-Prelim Calcs'!$C$9)+'DEPRECATED - DT-Prelim Calcs'!$C$9</f>
        <v>3312.0299806741023</v>
      </c>
      <c r="JW20" s="43">
        <f t="shared" si="24"/>
        <v>49.999999999999993</v>
      </c>
      <c r="JX20" s="2">
        <f t="shared" si="77"/>
        <v>1.4462867232450001</v>
      </c>
      <c r="JY20" s="43">
        <f>JX20*'DEPRECATED - DT-Prelim Calcs'!$C$21/JS$2/'DEPRECATED - DT-Prelim Calcs'!$C$19/'DEPRECATED - DT-Prelim Calcs'!$C$18*3.39*'DEPRECATED - DT-Prelim Calcs'!$C$20</f>
        <v>29.053734754561201</v>
      </c>
      <c r="JZ20" s="36">
        <f t="shared" si="78"/>
        <v>0</v>
      </c>
      <c r="KA20" s="43">
        <f>JY19*'DEPRECATED - DT-Prelim Calcs'!$C$11+KA19</f>
        <v>-292.04306121893944</v>
      </c>
      <c r="KB20" s="43">
        <f>KB19+0.5*JY20*'DEPRECATED - DT-Prelim Calcs'!$C$11^2+KA20*'DEPRECATED - DT-Prelim Calcs'!$C$11</f>
        <v>-23536.895443449645</v>
      </c>
      <c r="KC20" s="43">
        <f>MIN('Drive Train'!$F$35-JW19*'DEPRECATED - DT-Prelim Calcs'!$C$21*'Drive Train'!$F$39,KC19+JW$2)</f>
        <v>9.6000000000000014</v>
      </c>
      <c r="KD20" s="43">
        <f>'Drive Train'!$F$35-JW20*'DEPRECATED - DT-Prelim Calcs'!$C$21*'Drive Train'!$F$39</f>
        <v>9.6000000000000014</v>
      </c>
      <c r="KE20" s="1">
        <f>IF(KB20&gt;='Drive Train'!$F$29,1,0)</f>
        <v>0</v>
      </c>
      <c r="KF20" s="43">
        <f>MIN(JV20,'DEPRECATED - DT-Prelim Calcs'!$C$10)*'DEPRECATED - DT-Prelim Calcs'!$C$11*1000/60/60</f>
        <v>103.33333333333333</v>
      </c>
      <c r="KG20" s="49">
        <f>KG19+'DEPRECATED - DT-Prelim Calcs'!$C$11</f>
        <v>64</v>
      </c>
      <c r="KH20" s="2">
        <f>KR20/'Drive Train'!$F$35</f>
        <v>0.75913978494623657</v>
      </c>
      <c r="KI20" s="36">
        <f>KP20*12*60/(PI() * 'Drive Train'!$F$15)/KH$2*KH20</f>
        <v>-115221.54264745966</v>
      </c>
      <c r="KJ20" s="2">
        <f>('DEPRECATED - DT-Prelim Calcs'!$C$6*KH20-KI20)/('DEPRECATED - DT-Prelim Calcs'!$C$6*KH20)*'DEPRECATED - DT-Prelim Calcs'!$C$7*KH20</f>
        <v>88.260841299326671</v>
      </c>
      <c r="KK20" s="43">
        <f>KJ20/'DEPRECATED - DT-Prelim Calcs'!$C$7*('DEPRECATED - DT-Prelim Calcs'!$C$8-'DEPRECATED - DT-Prelim Calcs'!$C$9)+'DEPRECATED - DT-Prelim Calcs'!$C$9</f>
        <v>4809.7398618289899</v>
      </c>
      <c r="KL20" s="43">
        <f t="shared" si="25"/>
        <v>53.333333333333329</v>
      </c>
      <c r="KM20" s="2">
        <f t="shared" si="79"/>
        <v>1.4462867232450001</v>
      </c>
      <c r="KN20" s="43">
        <f>KM20*'DEPRECATED - DT-Prelim Calcs'!$C$21/KH$2/'DEPRECATED - DT-Prelim Calcs'!$C$19/'DEPRECATED - DT-Prelim Calcs'!$C$18*3.39*'DEPRECATED - DT-Prelim Calcs'!$C$20</f>
        <v>29.053734754561201</v>
      </c>
      <c r="KO20" s="36">
        <f t="shared" si="80"/>
        <v>0</v>
      </c>
      <c r="KP20" s="43">
        <f>KN19*'DEPRECATED - DT-Prelim Calcs'!$C$11+KP19</f>
        <v>-441.50746417267914</v>
      </c>
      <c r="KQ20" s="43">
        <f>KQ19+0.5*KN20*'DEPRECATED - DT-Prelim Calcs'!$C$11^2+KP20*'DEPRECATED - DT-Prelim Calcs'!$C$11</f>
        <v>-28519.195025628778</v>
      </c>
      <c r="KR20" s="43">
        <f>MIN('Drive Train'!$F$35-KL19*'DEPRECATED - DT-Prelim Calcs'!$C$21*'Drive Train'!$F$39,KR19+KL$2)</f>
        <v>9.413333333333334</v>
      </c>
      <c r="KS20" s="43">
        <f>'Drive Train'!$F$35-KL20*'DEPRECATED - DT-Prelim Calcs'!$C$21*'Drive Train'!$F$39</f>
        <v>9.413333333333334</v>
      </c>
      <c r="KT20" s="1">
        <f>IF(KQ20&gt;='Drive Train'!$F$29,1,0)</f>
        <v>0</v>
      </c>
      <c r="KU20" s="43">
        <f>MIN(KK20,'DEPRECATED - DT-Prelim Calcs'!$C$10)*'DEPRECATED - DT-Prelim Calcs'!$C$11*1000/60/60</f>
        <v>103.33333333333333</v>
      </c>
      <c r="KV20" s="49">
        <f>KV19+'DEPRECATED - DT-Prelim Calcs'!$C$11</f>
        <v>64</v>
      </c>
      <c r="KW20" s="2">
        <f>LG20/'Drive Train'!$F$35</f>
        <v>0.74408602150537628</v>
      </c>
      <c r="KX20" s="36">
        <f>LE20*12*60/(PI() * 'Drive Train'!$F$15)/KW$2*KW20</f>
        <v>-194623.38738718719</v>
      </c>
      <c r="KY20" s="2">
        <f>('DEPRECATED - DT-Prelim Calcs'!$C$6*KW20-KX20)/('DEPRECATED - DT-Prelim Calcs'!$C$6*KW20)*'DEPRECATED - DT-Prelim Calcs'!$C$7*KW20</f>
        <v>146.55930683363579</v>
      </c>
      <c r="KZ20" s="43">
        <f>KY20/'DEPRECATED - DT-Prelim Calcs'!$C$7*('DEPRECATED - DT-Prelim Calcs'!$C$8-'DEPRECATED - DT-Prelim Calcs'!$C$9)+'DEPRECATED - DT-Prelim Calcs'!$C$9</f>
        <v>7985.7010439219493</v>
      </c>
      <c r="LA20" s="43">
        <f t="shared" si="26"/>
        <v>56.666666666666664</v>
      </c>
      <c r="LB20" s="2">
        <f t="shared" si="81"/>
        <v>1.4462867232450001</v>
      </c>
      <c r="LC20" s="43">
        <f>LB20*'DEPRECATED - DT-Prelim Calcs'!$C$21/KW$2/'DEPRECATED - DT-Prelim Calcs'!$C$19/'DEPRECATED - DT-Prelim Calcs'!$C$18*3.39*'DEPRECATED - DT-Prelim Calcs'!$C$20</f>
        <v>29.053734754561201</v>
      </c>
      <c r="LD20" s="36">
        <f t="shared" si="82"/>
        <v>0</v>
      </c>
      <c r="LE20" s="43">
        <f>LC19*'DEPRECATED - DT-Prelim Calcs'!$C$11+LE19</f>
        <v>-760.84816654635438</v>
      </c>
      <c r="LF20" s="43">
        <f>LF19+0.5*LC20*'DEPRECATED - DT-Prelim Calcs'!$C$11^2+LE20*'DEPRECATED - DT-Prelim Calcs'!$C$11</f>
        <v>-31987.854857236602</v>
      </c>
      <c r="LG20" s="43">
        <f>MIN('Drive Train'!$F$35-LA19*'DEPRECATED - DT-Prelim Calcs'!$C$21*'Drive Train'!$F$39,LG19+LA$2)</f>
        <v>9.2266666666666666</v>
      </c>
      <c r="LH20" s="43">
        <f>'Drive Train'!$F$35-LA20*'DEPRECATED - DT-Prelim Calcs'!$C$21*'Drive Train'!$F$39</f>
        <v>9.2266666666666666</v>
      </c>
      <c r="LI20" s="1">
        <f>IF(LF20&gt;='Drive Train'!$F$29,1,0)</f>
        <v>0</v>
      </c>
      <c r="LJ20" s="43">
        <f>MIN(KZ20,'DEPRECATED - DT-Prelim Calcs'!$C$10)*'DEPRECATED - DT-Prelim Calcs'!$C$11*1000/60/60</f>
        <v>103.33333333333333</v>
      </c>
      <c r="LK20" s="49">
        <f>LK19+'DEPRECATED - DT-Prelim Calcs'!$C$11</f>
        <v>64</v>
      </c>
      <c r="LL20" s="2">
        <f>LV20/'Drive Train'!$F$35</f>
        <v>0.72903225806451621</v>
      </c>
      <c r="LM20" s="36">
        <f>LT20*12*60/(PI() * 'Drive Train'!$F$15)/LL$2*LL20</f>
        <v>-111282.20526819298</v>
      </c>
      <c r="LN20" s="2">
        <f>('DEPRECATED - DT-Prelim Calcs'!$C$6*LL20-LM20)/('DEPRECATED - DT-Prelim Calcs'!$C$6*LL20)*'DEPRECATED - DT-Prelim Calcs'!$C$7*LL20</f>
        <v>85.223791808790466</v>
      </c>
      <c r="LO20" s="43">
        <f>LN20/'DEPRECATED - DT-Prelim Calcs'!$C$7*('DEPRECATED - DT-Prelim Calcs'!$C$8-'DEPRECATED - DT-Prelim Calcs'!$C$9)+'DEPRECATED - DT-Prelim Calcs'!$C$9</f>
        <v>4644.288658240077</v>
      </c>
      <c r="LP20" s="43">
        <f t="shared" si="27"/>
        <v>60</v>
      </c>
      <c r="LQ20" s="2">
        <f t="shared" si="83"/>
        <v>1.4462867232450001</v>
      </c>
      <c r="LR20" s="43">
        <f>LQ20*'DEPRECATED - DT-Prelim Calcs'!$C$21/LL$2/'DEPRECATED - DT-Prelim Calcs'!$C$19/'DEPRECATED - DT-Prelim Calcs'!$C$18*3.39*'DEPRECATED - DT-Prelim Calcs'!$C$20</f>
        <v>29.053734754561201</v>
      </c>
      <c r="LS20" s="36">
        <f t="shared" si="84"/>
        <v>0</v>
      </c>
      <c r="LT20" s="43">
        <f>LR19*'DEPRECATED - DT-Prelim Calcs'!$C$11+LT19</f>
        <v>-444.02262024420753</v>
      </c>
      <c r="LU20" s="43">
        <f>LU19+0.5*LR20*'DEPRECATED - DT-Prelim Calcs'!$C$11^2+LT20*'DEPRECATED - DT-Prelim Calcs'!$C$11</f>
        <v>-29978.565726667013</v>
      </c>
      <c r="LV20" s="43">
        <f>MIN('Drive Train'!$F$35-LP19*'DEPRECATED - DT-Prelim Calcs'!$C$21*'Drive Train'!$F$39,LV19+LP$2)</f>
        <v>9.0400000000000009</v>
      </c>
      <c r="LW20" s="43">
        <f>'Drive Train'!$F$35-LP20*'DEPRECATED - DT-Prelim Calcs'!$C$21*'Drive Train'!$F$39</f>
        <v>9.0400000000000009</v>
      </c>
      <c r="LX20" s="1">
        <f>IF(LU20&gt;='Drive Train'!$F$29,1,0)</f>
        <v>0</v>
      </c>
      <c r="LY20" s="43">
        <f>MIN(LO20,'DEPRECATED - DT-Prelim Calcs'!$C$10)*'DEPRECATED - DT-Prelim Calcs'!$C$11*1000/60/60</f>
        <v>103.33333333333333</v>
      </c>
      <c r="LZ20" s="49">
        <f>LZ19+'DEPRECATED - DT-Prelim Calcs'!$C$11</f>
        <v>64</v>
      </c>
    </row>
    <row r="21" spans="1:338" x14ac:dyDescent="0.3">
      <c r="B21" s="3" t="s">
        <v>33</v>
      </c>
      <c r="C21" s="39">
        <f>'Drive Train'!F5</f>
        <v>4</v>
      </c>
      <c r="Q21" s="95">
        <f t="shared" si="85"/>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-0.27672021620693066</v>
      </c>
      <c r="Y21" s="43">
        <f t="shared" si="1"/>
        <v>0</v>
      </c>
      <c r="Z21" s="43">
        <f t="shared" si="2"/>
        <v>0</v>
      </c>
      <c r="AA21" s="43">
        <f t="shared" si="3"/>
        <v>0</v>
      </c>
      <c r="AB21" s="43" t="e">
        <f t="shared" si="4"/>
        <v>#N/A</v>
      </c>
      <c r="AC21" s="36">
        <f t="shared" si="28"/>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889.49632897085212</v>
      </c>
      <c r="AK21" s="43">
        <f t="shared" si="8"/>
        <v>0</v>
      </c>
      <c r="AL21" s="49">
        <f>AL20+'DEPRECATED - DT-Prelim Calcs'!$C$11</f>
        <v>68</v>
      </c>
      <c r="AM21" s="2">
        <f>AW21/'Drive Train'!$F$35</f>
        <v>0.57999999999999996</v>
      </c>
      <c r="AN21" s="36">
        <f>AU21*12*60/(PI() * 'Drive Train'!$F$15)/AM$2*AM21</f>
        <v>6250.6356904275972</v>
      </c>
      <c r="AO21" s="2">
        <f>('DEPRECATED - DT-Prelim Calcs'!$C$6*AM21-AN21)/('DEPRECATED - DT-Prelim Calcs'!$C$6*AM21)*'DEPRECATED - DT-Prelim Calcs'!$C$7*AM21</f>
        <v>-1.8747030388879991</v>
      </c>
      <c r="AP21" s="43">
        <f>AO21/'DEPRECATED - DT-Prelim Calcs'!$C$7*('DEPRECATED - DT-Prelim Calcs'!$C$8-'DEPRECATED - DT-Prelim Calcs'!$C$9)+'DEPRECATED - DT-Prelim Calcs'!$C$9</f>
        <v>-100.62934465583875</v>
      </c>
      <c r="AQ21" s="43">
        <f t="shared" si="9"/>
        <v>-100.62934465583875</v>
      </c>
      <c r="AR21" s="2">
        <f t="shared" si="29"/>
        <v>-2.7165421456510583</v>
      </c>
      <c r="AS21" s="43">
        <f>AR21*'DEPRECATED - DT-Prelim Calcs'!$C$21/AM$2/'DEPRECATED - DT-Prelim Calcs'!$C$19/'DEPRECATED - DT-Prelim Calcs'!$C$18*3.39*'DEPRECATED - DT-Prelim Calcs'!$C$20</f>
        <v>-27.285632122878329</v>
      </c>
      <c r="AT21" s="36">
        <f t="shared" si="30"/>
        <v>1</v>
      </c>
      <c r="AU21" s="43">
        <f>AS20*'DEPRECATED - DT-Prelim Calcs'!$C$11+AU20</f>
        <v>62.697800655534813</v>
      </c>
      <c r="AV21" s="43">
        <f>AV20+0.5*AS21*'DEPRECATED - DT-Prelim Calcs'!$C$11^2+AU21*'DEPRECATED - DT-Prelim Calcs'!$C$11</f>
        <v>1125.7753623162509</v>
      </c>
      <c r="AW21" s="43">
        <f>MIN('Drive Train'!$F$35-AQ20*'DEPRECATED - DT-Prelim Calcs'!$C$21*'Drive Train'!$F$39,AW20+AQ$2)</f>
        <v>7.1920000000000002</v>
      </c>
      <c r="AX21" s="43">
        <f>'Drive Train'!$F$35-AQ21*'DEPRECATED - DT-Prelim Calcs'!$C$21*'Drive Train'!$F$39</f>
        <v>18.035243300726972</v>
      </c>
      <c r="AY21" s="1">
        <f>IF(AV21&gt;='Drive Train'!$F$29,1,0)</f>
        <v>1</v>
      </c>
      <c r="AZ21" s="43">
        <f t="shared" si="31"/>
        <v>-111.81038295093194</v>
      </c>
      <c r="BA21" s="49">
        <f>BA20+'DEPRECATED - DT-Prelim Calcs'!$C$11</f>
        <v>68</v>
      </c>
      <c r="BB21" s="2">
        <f>BL21/'Drive Train'!$F$35</f>
        <v>0.57999999999999996</v>
      </c>
      <c r="BC21" s="36">
        <f>BJ21*12*60/(PI() * 'Drive Train'!$F$15)/BB$2*BB21</f>
        <v>14019.24580917857</v>
      </c>
      <c r="BD21" s="2">
        <f>('DEPRECATED - DT-Prelim Calcs'!$C$6*BB21-BC21)/('DEPRECATED - DT-Prelim Calcs'!$C$6*BB21)*'DEPRECATED - DT-Prelim Calcs'!$C$7*BB21</f>
        <v>-7.585483831512148</v>
      </c>
      <c r="BE21" s="43">
        <f>BD21/'DEPRECATED - DT-Prelim Calcs'!$C$7*('DEPRECATED - DT-Prelim Calcs'!$C$8-'DEPRECATED - DT-Prelim Calcs'!$C$9)+'DEPRECATED - DT-Prelim Calcs'!$C$9</f>
        <v>-411.73904455252745</v>
      </c>
      <c r="BF21" s="43">
        <f t="shared" si="10"/>
        <v>-411.73904455252745</v>
      </c>
      <c r="BG21" s="2">
        <f t="shared" si="32"/>
        <v>-9.4736036890755155</v>
      </c>
      <c r="BH21" s="43">
        <f>BG21*'DEPRECATED - DT-Prelim Calcs'!$C$21/BB$2/'DEPRECATED - DT-Prelim Calcs'!$C$19/'DEPRECATED - DT-Prelim Calcs'!$C$18*3.39*'DEPRECATED - DT-Prelim Calcs'!$C$20</f>
        <v>-137.44648186398237</v>
      </c>
      <c r="BI21" s="36">
        <f t="shared" si="33"/>
        <v>1</v>
      </c>
      <c r="BJ21" s="43">
        <f>BH20*'DEPRECATED - DT-Prelim Calcs'!$C$11+BJ20</f>
        <v>97.353580112698708</v>
      </c>
      <c r="BK21" s="43">
        <f>BK20+0.5*BH21*'DEPRECATED - DT-Prelim Calcs'!$C$11^2+BJ21*'DEPRECATED - DT-Prelim Calcs'!$C$11</f>
        <v>-8991.6641563229678</v>
      </c>
      <c r="BL21" s="43">
        <f>MIN('Drive Train'!$F$35-BF20*'DEPRECATED - DT-Prelim Calcs'!$C$21*'Drive Train'!$F$39,BL20+BF$2)</f>
        <v>7.1920000000000002</v>
      </c>
      <c r="BM21" s="43">
        <f>'Drive Train'!$F$35-BF21*'DEPRECATED - DT-Prelim Calcs'!$C$21*'Drive Train'!$F$39</f>
        <v>35.457386494941538</v>
      </c>
      <c r="BN21" s="1">
        <f>IF(BK21&gt;='Drive Train'!$F$29,1,0)</f>
        <v>0</v>
      </c>
      <c r="BO21" s="43">
        <f t="shared" si="34"/>
        <v>-457.48782728058603</v>
      </c>
      <c r="BP21" s="49">
        <f>BP20+'DEPRECATED - DT-Prelim Calcs'!$C$11</f>
        <v>68</v>
      </c>
      <c r="BQ21" s="2">
        <f>CA21/'Drive Train'!$F$35</f>
        <v>0.57999999999999996</v>
      </c>
      <c r="BR21" s="36">
        <f>BY21*12*60/(PI() * 'Drive Train'!$F$15)/BQ$2*BQ21</f>
        <v>17937.046629245935</v>
      </c>
      <c r="BS21" s="2">
        <f>('DEPRECATED - DT-Prelim Calcs'!$C$6*BQ21-BR21)/('DEPRECATED - DT-Prelim Calcs'!$C$6*BQ21)*'DEPRECATED - DT-Prelim Calcs'!$C$7*BQ21</f>
        <v>-10.465497287016214</v>
      </c>
      <c r="BT21" s="43">
        <f>BS21/'DEPRECATED - DT-Prelim Calcs'!$C$7*('DEPRECATED - DT-Prelim Calcs'!$C$8-'DEPRECATED - DT-Prelim Calcs'!$C$9)+'DEPRECATED - DT-Prelim Calcs'!$C$9</f>
        <v>-568.63529996431612</v>
      </c>
      <c r="BU21" s="43">
        <f t="shared" si="11"/>
        <v>-568.63529996431612</v>
      </c>
      <c r="BV21" s="2">
        <f t="shared" si="35"/>
        <v>-12.881268747742439</v>
      </c>
      <c r="BW21" s="43">
        <f>BV21*'DEPRECATED - DT-Prelim Calcs'!$C$21/BQ$2/'DEPRECATED - DT-Prelim Calcs'!$C$19/'DEPRECATED - DT-Prelim Calcs'!$C$18*3.39*'DEPRECATED - DT-Prelim Calcs'!$C$20</f>
        <v>-244.38954643218148</v>
      </c>
      <c r="BX21" s="36">
        <f t="shared" si="36"/>
        <v>1</v>
      </c>
      <c r="BY21" s="43">
        <f>BW20*'DEPRECATED - DT-Prelim Calcs'!$C$11+BY20</f>
        <v>95.251680049926648</v>
      </c>
      <c r="BZ21" s="43">
        <f>BZ20+0.5*BW21*'DEPRECATED - DT-Prelim Calcs'!$C$11^2+BY21*'DEPRECATED - DT-Prelim Calcs'!$C$11</f>
        <v>-26362.076934410059</v>
      </c>
      <c r="CA21" s="43">
        <f>MIN('Drive Train'!$F$35-BU20*'DEPRECATED - DT-Prelim Calcs'!$C$21*'Drive Train'!$F$39,CA20+BU$2)</f>
        <v>7.1920000000000002</v>
      </c>
      <c r="CB21" s="43">
        <f>'Drive Train'!$F$35-BU21*'DEPRECATED - DT-Prelim Calcs'!$C$21*'Drive Train'!$F$39</f>
        <v>44.243576798001705</v>
      </c>
      <c r="CC21" s="1">
        <f>IF(BZ21&gt;='Drive Train'!$F$29,1,0)</f>
        <v>0</v>
      </c>
      <c r="CD21" s="43">
        <f t="shared" si="37"/>
        <v>-631.81699996035115</v>
      </c>
      <c r="CE21" s="49">
        <f>CE20+'DEPRECATED - DT-Prelim Calcs'!$C$11</f>
        <v>68</v>
      </c>
      <c r="CF21" s="2">
        <f>CP21/'Drive Train'!$F$35</f>
        <v>0.57999999999999996</v>
      </c>
      <c r="CG21" s="36">
        <f>CN21*12*60/(PI() * 'Drive Train'!$F$15)/CF$2*CF21</f>
        <v>-47945.923201385027</v>
      </c>
      <c r="CH21" s="2">
        <f>('DEPRECATED - DT-Prelim Calcs'!$C$6*CF21-CG21)/('DEPRECATED - DT-Prelim Calcs'!$C$6*CF21)*'DEPRECATED - DT-Prelim Calcs'!$C$7*CF21</f>
        <v>37.965714077507187</v>
      </c>
      <c r="CI21" s="43">
        <f>CH21/'DEPRECATED - DT-Prelim Calcs'!$C$7*('DEPRECATED - DT-Prelim Calcs'!$C$8-'DEPRECATED - DT-Prelim Calcs'!$C$9)+'DEPRECATED - DT-Prelim Calcs'!$C$9</f>
        <v>2069.7814385507645</v>
      </c>
      <c r="CJ21" s="43">
        <f t="shared" si="12"/>
        <v>93</v>
      </c>
      <c r="CK21" s="2">
        <f t="shared" si="38"/>
        <v>1.2396743342100003</v>
      </c>
      <c r="CL21" s="43">
        <f>CK21*'DEPRECATED - DT-Prelim Calcs'!$C$21/CF$2/'DEPRECATED - DT-Prelim Calcs'!$C$19/'DEPRECATED - DT-Prelim Calcs'!$C$18*3.39*'DEPRECATED - DT-Prelim Calcs'!$C$20</f>
        <v>29.053734754561205</v>
      </c>
      <c r="CM21" s="36">
        <f t="shared" si="39"/>
        <v>0</v>
      </c>
      <c r="CN21" s="43">
        <f>CL20*'DEPRECATED - DT-Prelim Calcs'!$C$11+CN20</f>
        <v>-206.1118775301747</v>
      </c>
      <c r="CO21" s="43">
        <f>CO20+0.5*CL21*'DEPRECATED - DT-Prelim Calcs'!$C$11^2+CN21*'DEPRECATED - DT-Prelim Calcs'!$C$11</f>
        <v>-60891.921160424179</v>
      </c>
      <c r="CP21" s="43">
        <f>MIN('Drive Train'!$F$35-CJ20*'DEPRECATED - DT-Prelim Calcs'!$C$21*'Drive Train'!$F$39,CP20+CJ$2)</f>
        <v>7.1920000000000002</v>
      </c>
      <c r="CQ21" s="43">
        <f>'Drive Train'!$F$35-CJ21*'DEPRECATED - DT-Prelim Calcs'!$C$21*'Drive Train'!$F$39</f>
        <v>7.1920000000000002</v>
      </c>
      <c r="CR21" s="1">
        <f>IF(CO21&gt;='Drive Train'!$F$29,1,0)</f>
        <v>0</v>
      </c>
      <c r="CS21" s="43">
        <f t="shared" si="40"/>
        <v>103.33333333333333</v>
      </c>
      <c r="CT21" s="49">
        <f>CT20+'DEPRECATED - DT-Prelim Calcs'!$C$11</f>
        <v>68</v>
      </c>
      <c r="CU21" s="2">
        <f>DE21/'Drive Train'!$F$35</f>
        <v>0.57999999999999996</v>
      </c>
      <c r="CV21" s="36">
        <f>DC21*12*60/(PI() * 'Drive Train'!$F$15)/CU$2*CU21</f>
        <v>-298326.67409099382</v>
      </c>
      <c r="CW21" s="2">
        <f>('DEPRECATED - DT-Prelim Calcs'!$C$6*CU21-CV21)/('DEPRECATED - DT-Prelim Calcs'!$C$6*CU21)*'DEPRECATED - DT-Prelim Calcs'!$C$7*CU21</f>
        <v>222.02303722363027</v>
      </c>
      <c r="CX21" s="43">
        <f>CW21/'DEPRECATED - DT-Prelim Calcs'!$C$7*('DEPRECATED - DT-Prelim Calcs'!$C$8-'DEPRECATED - DT-Prelim Calcs'!$C$9)+'DEPRECATED - DT-Prelim Calcs'!$C$9</f>
        <v>12096.784863675381</v>
      </c>
      <c r="CY21" s="43">
        <f t="shared" si="13"/>
        <v>93</v>
      </c>
      <c r="CZ21" s="2">
        <f t="shared" si="41"/>
        <v>1.0413264407364002</v>
      </c>
      <c r="DA21" s="43">
        <f>CZ21*'DEPRECATED - DT-Prelim Calcs'!$C$21/CU$2/'DEPRECATED - DT-Prelim Calcs'!$C$19/'DEPRECATED - DT-Prelim Calcs'!$C$18*3.39*'DEPRECATED - DT-Prelim Calcs'!$C$20</f>
        <v>29.053734754561201</v>
      </c>
      <c r="DB21" s="36">
        <f t="shared" si="42"/>
        <v>0</v>
      </c>
      <c r="DC21" s="43">
        <f>DA20*'DEPRECATED - DT-Prelim Calcs'!$C$11+DC20</f>
        <v>-1077.2653881541873</v>
      </c>
      <c r="DD21" s="43">
        <f>DD20+0.5*DA21*'DEPRECATED - DT-Prelim Calcs'!$C$11^2+DC21*'DEPRECATED - DT-Prelim Calcs'!$C$11</f>
        <v>-114903.43881911297</v>
      </c>
      <c r="DE21" s="43">
        <f>MIN('Drive Train'!$F$35-CY20*'DEPRECATED - DT-Prelim Calcs'!$C$21*'Drive Train'!$F$39,DE20+CY$2)</f>
        <v>7.1920000000000002</v>
      </c>
      <c r="DF21" s="43">
        <f>'Drive Train'!$F$35-CY21*'DEPRECATED - DT-Prelim Calcs'!$C$21*'Drive Train'!$F$39</f>
        <v>7.1920000000000002</v>
      </c>
      <c r="DG21" s="1">
        <f>IF(DD21&gt;='Drive Train'!$F$29,1,0)</f>
        <v>0</v>
      </c>
      <c r="DH21" s="43">
        <f t="shared" si="43"/>
        <v>103.33333333333333</v>
      </c>
      <c r="DI21" s="49">
        <f>DI20+'DEPRECATED - DT-Prelim Calcs'!$C$11</f>
        <v>68</v>
      </c>
      <c r="DJ21" s="2">
        <f>DT21/'Drive Train'!$F$35</f>
        <v>0.57999999999999996</v>
      </c>
      <c r="DK21" s="36">
        <f>DR21*12*60/(PI() * 'Drive Train'!$F$15)/DJ$2*DJ21</f>
        <v>-677289.70781557879</v>
      </c>
      <c r="DL21" s="2">
        <f>('DEPRECATED - DT-Prelim Calcs'!$C$6*DJ21-DK21)/('DEPRECATED - DT-Prelim Calcs'!$C$6*DJ21)*'DEPRECATED - DT-Prelim Calcs'!$C$7*DJ21</f>
        <v>500.60244602743967</v>
      </c>
      <c r="DM21" s="43">
        <f>DL21/'DEPRECATED - DT-Prelim Calcs'!$C$7*('DEPRECATED - DT-Prelim Calcs'!$C$8-'DEPRECATED - DT-Prelim Calcs'!$C$9)+'DEPRECATED - DT-Prelim Calcs'!$C$9</f>
        <v>27273.125791047085</v>
      </c>
      <c r="DN21" s="43">
        <f t="shared" si="14"/>
        <v>93</v>
      </c>
      <c r="DO21" s="2">
        <f t="shared" si="44"/>
        <v>0.89769520753137932</v>
      </c>
      <c r="DP21" s="43">
        <f>DO21*'DEPRECATED - DT-Prelim Calcs'!$C$21/DJ$2/'DEPRECATED - DT-Prelim Calcs'!$C$19/'DEPRECATED - DT-Prelim Calcs'!$C$18*3.39*'DEPRECATED - DT-Prelim Calcs'!$C$20</f>
        <v>29.053734754561201</v>
      </c>
      <c r="DQ21" s="36">
        <f t="shared" si="45"/>
        <v>0</v>
      </c>
      <c r="DR21" s="43">
        <f>DP20*'DEPRECATED - DT-Prelim Calcs'!$C$11+DR20</f>
        <v>-2108.3713539688865</v>
      </c>
      <c r="DS21" s="43">
        <f>DS20+0.5*DP21*'DEPRECATED - DT-Prelim Calcs'!$C$11^2+DR21*'DEPRECATED - DT-Prelim Calcs'!$C$11</f>
        <v>-178832.0086996243</v>
      </c>
      <c r="DT21" s="43">
        <f>MIN('Drive Train'!$F$35-DN20*'DEPRECATED - DT-Prelim Calcs'!$C$21*'Drive Train'!$F$39,DT20+DN$2)</f>
        <v>7.1920000000000002</v>
      </c>
      <c r="DU21" s="43">
        <f>'Drive Train'!$F$35-DN21*'DEPRECATED - DT-Prelim Calcs'!$C$21*'Drive Train'!$F$39</f>
        <v>7.1920000000000002</v>
      </c>
      <c r="DV21" s="1">
        <f>IF(DS21&gt;='Drive Train'!$F$29,1,0)</f>
        <v>0</v>
      </c>
      <c r="DW21" s="43">
        <f t="shared" si="46"/>
        <v>103.33333333333333</v>
      </c>
      <c r="DX21" s="49">
        <f>DX20+'DEPRECATED - DT-Prelim Calcs'!$C$11</f>
        <v>68</v>
      </c>
      <c r="DY21" s="2">
        <f>EI21/'Drive Train'!$F$35</f>
        <v>0.57999999999999996</v>
      </c>
      <c r="DZ21" s="36">
        <f>EG21*12*60/(PI() * 'Drive Train'!$F$15)/DY$2*DY21</f>
        <v>-1206096.8977791632</v>
      </c>
      <c r="EA21" s="2">
        <f>('DEPRECATED - DT-Prelim Calcs'!$C$6*DY21-DZ21)/('DEPRECATED - DT-Prelim Calcs'!$C$6*DY21)*'DEPRECATED - DT-Prelim Calcs'!$C$7*DY21</f>
        <v>889.33375024831889</v>
      </c>
      <c r="EB21" s="43">
        <f>EA21/'DEPRECATED - DT-Prelim Calcs'!$C$7*('DEPRECATED - DT-Prelim Calcs'!$C$8-'DEPRECATED - DT-Prelim Calcs'!$C$9)+'DEPRECATED - DT-Prelim Calcs'!$C$9</f>
        <v>48450.278931438261</v>
      </c>
      <c r="EC21" s="43">
        <f t="shared" si="15"/>
        <v>93</v>
      </c>
      <c r="ED21" s="2">
        <f t="shared" si="47"/>
        <v>0.78888366722454539</v>
      </c>
      <c r="EE21" s="43">
        <f>ED21*'DEPRECATED - DT-Prelim Calcs'!$C$21/DY$2/'DEPRECATED - DT-Prelim Calcs'!$C$19/'DEPRECATED - DT-Prelim Calcs'!$C$18*3.39*'DEPRECATED - DT-Prelim Calcs'!$C$20</f>
        <v>29.053734754561201</v>
      </c>
      <c r="EF21" s="36">
        <f t="shared" si="48"/>
        <v>0</v>
      </c>
      <c r="EG21" s="43">
        <f>EE20*'DEPRECATED - DT-Prelim Calcs'!$C$11+EG20</f>
        <v>-3299.4297749742764</v>
      </c>
      <c r="EH21" s="43">
        <f>EH20+0.5*EE21*'DEPRECATED - DT-Prelim Calcs'!$C$11^2+EG21*'DEPRECATED - DT-Prelim Calcs'!$C$11</f>
        <v>-252677.6308019585</v>
      </c>
      <c r="EI21" s="43">
        <f>MIN('Drive Train'!$F$35-EC20*'DEPRECATED - DT-Prelim Calcs'!$C$21*'Drive Train'!$F$39,EI20+EC$2)</f>
        <v>7.1920000000000002</v>
      </c>
      <c r="EJ21" s="43">
        <f>'Drive Train'!$F$35-EC21*'DEPRECATED - DT-Prelim Calcs'!$C$21*'Drive Train'!$F$39</f>
        <v>7.1920000000000002</v>
      </c>
      <c r="EK21" s="1">
        <f>IF(EH21&gt;='Drive Train'!$F$29,1,0)</f>
        <v>0</v>
      </c>
      <c r="EL21" s="43">
        <f t="shared" si="49"/>
        <v>103.33333333333333</v>
      </c>
      <c r="EM21" s="49">
        <f>EM20+'DEPRECATED - DT-Prelim Calcs'!$C$11</f>
        <v>68</v>
      </c>
      <c r="EN21" s="2">
        <f>EX21/'Drive Train'!$F$35</f>
        <v>0.57999999999999996</v>
      </c>
      <c r="EO21" s="36">
        <f>EV21*12*60/(PI() * 'Drive Train'!$F$15)/EN$2*EN21</f>
        <v>-1906010.1173857669</v>
      </c>
      <c r="EP21" s="2">
        <f>('DEPRECATED - DT-Prelim Calcs'!$C$6*EN21-EO21)/('DEPRECATED - DT-Prelim Calcs'!$C$6*EN21)*'DEPRECATED - DT-Prelim Calcs'!$C$7*EN21</f>
        <v>1403.8467596456501</v>
      </c>
      <c r="EQ21" s="43">
        <f>EP21/'DEPRECATED - DT-Prelim Calcs'!$C$7*('DEPRECATED - DT-Prelim Calcs'!$C$8-'DEPRECATED - DT-Prelim Calcs'!$C$9)+'DEPRECATED - DT-Prelim Calcs'!$C$9</f>
        <v>76479.718995621224</v>
      </c>
      <c r="ER21" s="43">
        <f t="shared" si="16"/>
        <v>93</v>
      </c>
      <c r="ES21" s="2">
        <f t="shared" si="50"/>
        <v>0.7035989464435134</v>
      </c>
      <c r="ET21" s="43">
        <f>ES21*'DEPRECATED - DT-Prelim Calcs'!$C$21/EN$2/'DEPRECATED - DT-Prelim Calcs'!$C$19/'DEPRECATED - DT-Prelim Calcs'!$C$18*3.39*'DEPRECATED - DT-Prelim Calcs'!$C$20</f>
        <v>29.053734754561201</v>
      </c>
      <c r="EU21" s="36">
        <f t="shared" si="51"/>
        <v>0</v>
      </c>
      <c r="EV21" s="43">
        <f>ET20*'DEPRECATED - DT-Prelim Calcs'!$C$11+EV20</f>
        <v>-4650.440651170351</v>
      </c>
      <c r="EW21" s="43">
        <f>EW20+0.5*ET21*'DEPRECATED - DT-Prelim Calcs'!$C$11^2+EV21*'DEPRECATED - DT-Prelim Calcs'!$C$11</f>
        <v>-336440.3051261151</v>
      </c>
      <c r="EX21" s="43">
        <f>MIN('Drive Train'!$F$35-ER20*'DEPRECATED - DT-Prelim Calcs'!$C$21*'Drive Train'!$F$39,EX20+ER$2)</f>
        <v>7.1920000000000002</v>
      </c>
      <c r="EY21" s="43">
        <f>'Drive Train'!$F$35-ER21*'DEPRECATED - DT-Prelim Calcs'!$C$21*'Drive Train'!$F$39</f>
        <v>7.1920000000000002</v>
      </c>
      <c r="EZ21" s="1">
        <f>IF(EW21&gt;='Drive Train'!$F$29,1,0)</f>
        <v>0</v>
      </c>
      <c r="FA21" s="43">
        <f t="shared" si="52"/>
        <v>103.33333333333333</v>
      </c>
      <c r="FB21" s="49">
        <f>FB20+'DEPRECATED - DT-Prelim Calcs'!$C$11</f>
        <v>68</v>
      </c>
      <c r="FC21" s="2">
        <f>FM21/'Drive Train'!$F$35</f>
        <v>0.57999999999999996</v>
      </c>
      <c r="FD21" s="36">
        <f>FK21*12*60/(PI() * 'Drive Train'!$F$15)/FC$2*FC21</f>
        <v>-2798291.2400394129</v>
      </c>
      <c r="FE21" s="2">
        <f>('DEPRECATED - DT-Prelim Calcs'!$C$6*FC21-FD21)/('DEPRECATED - DT-Prelim Calcs'!$C$6*FC21)*'DEPRECATED - DT-Prelim Calcs'!$C$7*FC21</f>
        <v>2059.7712839788164</v>
      </c>
      <c r="FF21" s="43">
        <f>FE21/'DEPRECATED - DT-Prelim Calcs'!$C$7*('DEPRECATED - DT-Prelim Calcs'!$C$8-'DEPRECATED - DT-Prelim Calcs'!$C$9)+'DEPRECATED - DT-Prelim Calcs'!$C$9</f>
        <v>112212.92069436835</v>
      </c>
      <c r="FG21" s="43">
        <f t="shared" si="17"/>
        <v>93</v>
      </c>
      <c r="FH21" s="2">
        <f t="shared" si="53"/>
        <v>0.63495514679048781</v>
      </c>
      <c r="FI21" s="43">
        <f>FH21*'DEPRECATED - DT-Prelim Calcs'!$C$21/FC$2/'DEPRECATED - DT-Prelim Calcs'!$C$19/'DEPRECATED - DT-Prelim Calcs'!$C$18*3.39*'DEPRECATED - DT-Prelim Calcs'!$C$20</f>
        <v>29.053734754561205</v>
      </c>
      <c r="FJ21" s="36">
        <f t="shared" si="54"/>
        <v>0</v>
      </c>
      <c r="FK21" s="43">
        <f>FI20*'DEPRECATED - DT-Prelim Calcs'!$C$11+FK20</f>
        <v>-6161.4039825571163</v>
      </c>
      <c r="FL21" s="43">
        <f>FL20+0.5*FI21*'DEPRECATED - DT-Prelim Calcs'!$C$11^2+FK21*'DEPRECATED - DT-Prelim Calcs'!$C$11</f>
        <v>-430120.03167209448</v>
      </c>
      <c r="FM21" s="43">
        <f>MIN('Drive Train'!$F$35-FG20*'DEPRECATED - DT-Prelim Calcs'!$C$21*'Drive Train'!$F$39,FM20+FG$2)</f>
        <v>7.1920000000000002</v>
      </c>
      <c r="FN21" s="43">
        <f>'Drive Train'!$F$35-FG21*'DEPRECATED - DT-Prelim Calcs'!$C$21*'Drive Train'!$F$39</f>
        <v>7.1920000000000002</v>
      </c>
      <c r="FO21" s="1">
        <f>IF(FL21&gt;='Drive Train'!$F$29,1,0)</f>
        <v>0</v>
      </c>
      <c r="FP21" s="43">
        <f t="shared" si="55"/>
        <v>103.33333333333333</v>
      </c>
      <c r="FQ21" s="49">
        <f>FQ20+'DEPRECATED - DT-Prelim Calcs'!$C$11</f>
        <v>68</v>
      </c>
      <c r="FR21" s="2">
        <f>GB21/'Drive Train'!$F$35</f>
        <v>0.57999999999999996</v>
      </c>
      <c r="FS21" s="36">
        <f>FZ21*12*60/(PI() * 'Drive Train'!$F$15)/FR$2*FR21</f>
        <v>-3904202.1391441291</v>
      </c>
      <c r="FT21" s="2">
        <f>('DEPRECATED - DT-Prelim Calcs'!$C$6*FR21-FS21)/('DEPRECATED - DT-Prelim Calcs'!$C$6*FR21)*'DEPRECATED - DT-Prelim Calcs'!$C$7*FR21</f>
        <v>2872.7371330072046</v>
      </c>
      <c r="FU21" s="43">
        <f>FT21/'DEPRECATED - DT-Prelim Calcs'!$C$7*('DEPRECATED - DT-Prelim Calcs'!$C$8-'DEPRECATED - DT-Prelim Calcs'!$C$9)+'DEPRECATED - DT-Prelim Calcs'!$C$9</f>
        <v>156501.3587384522</v>
      </c>
      <c r="FV21" s="43">
        <f t="shared" si="18"/>
        <v>93</v>
      </c>
      <c r="FW21" s="2">
        <f t="shared" si="56"/>
        <v>0.57851468929799987</v>
      </c>
      <c r="FX21" s="43">
        <f>FW21*'DEPRECATED - DT-Prelim Calcs'!$C$21/FR$2/'DEPRECATED - DT-Prelim Calcs'!$C$19/'DEPRECATED - DT-Prelim Calcs'!$C$18*3.39*'DEPRECATED - DT-Prelim Calcs'!$C$20</f>
        <v>29.053734754561201</v>
      </c>
      <c r="FY21" s="36">
        <f t="shared" si="57"/>
        <v>0</v>
      </c>
      <c r="FZ21" s="43">
        <f>FX20*'DEPRECATED - DT-Prelim Calcs'!$C$11+FZ20</f>
        <v>-7832.3197691345777</v>
      </c>
      <c r="GA21" s="43">
        <f>GA20+0.5*FX21*'DEPRECATED - DT-Prelim Calcs'!$C$11^2+FZ21*'DEPRECATED - DT-Prelim Calcs'!$C$11</f>
        <v>-533716.81043989689</v>
      </c>
      <c r="GB21" s="43">
        <f>MIN('Drive Train'!$F$35-FV20*'DEPRECATED - DT-Prelim Calcs'!$C$21*'Drive Train'!$F$39,GB20+FV$2)</f>
        <v>7.1920000000000002</v>
      </c>
      <c r="GC21" s="43">
        <f>'Drive Train'!$F$35-FV21*'DEPRECATED - DT-Prelim Calcs'!$C$21*'Drive Train'!$F$39</f>
        <v>7.1920000000000002</v>
      </c>
      <c r="GD21" s="1">
        <f>IF(GA21&gt;='Drive Train'!$F$29,1,0)</f>
        <v>0</v>
      </c>
      <c r="GE21" s="43">
        <f t="shared" si="58"/>
        <v>103.33333333333333</v>
      </c>
      <c r="GF21" s="49">
        <f>GF20+'DEPRECATED - DT-Prelim Calcs'!$C$11</f>
        <v>68</v>
      </c>
      <c r="GG21" s="2">
        <f>GQ21/'Drive Train'!$F$35</f>
        <v>0.86451612903225805</v>
      </c>
      <c r="GH21" s="36">
        <f>GO21*12*60/(PI() * 'Drive Train'!$F$15)/GG$2*GG21</f>
        <v>-195504.97503558616</v>
      </c>
      <c r="GI21" s="2">
        <f>('DEPRECATED - DT-Prelim Calcs'!$C$6*GG21-GH21)/('DEPRECATED - DT-Prelim Calcs'!$C$6*GG21)*'DEPRECATED - DT-Prelim Calcs'!$C$7*GG21</f>
        <v>147.77218768542761</v>
      </c>
      <c r="GJ21" s="43">
        <f>GI21/'DEPRECATED - DT-Prelim Calcs'!$C$7*('DEPRECATED - DT-Prelim Calcs'!$C$8-'DEPRECATED - DT-Prelim Calcs'!$C$9)+'DEPRECATED - DT-Prelim Calcs'!$C$9</f>
        <v>8051.7758962956823</v>
      </c>
      <c r="GK21" s="43">
        <f t="shared" si="59"/>
        <v>29.999999999999982</v>
      </c>
      <c r="GL21" s="2">
        <f t="shared" si="60"/>
        <v>1.4462867232450001</v>
      </c>
      <c r="GM21" s="43">
        <f>GL21*'DEPRECATED - DT-Prelim Calcs'!$C$21/GG$2/'DEPRECATED - DT-Prelim Calcs'!$C$19/'DEPRECATED - DT-Prelim Calcs'!$C$18*3.39*'DEPRECATED - DT-Prelim Calcs'!$C$20</f>
        <v>29.053734754561201</v>
      </c>
      <c r="GN21" s="36">
        <f t="shared" si="61"/>
        <v>0</v>
      </c>
      <c r="GO21" s="43">
        <f>GM20*'DEPRECATED - DT-Prelim Calcs'!$C$11+GO20</f>
        <v>-657.82569073637569</v>
      </c>
      <c r="GP21" s="43">
        <f>GP20+0.5*GM21*'DEPRECATED - DT-Prelim Calcs'!$C$11^2+GO21*'DEPRECATED - DT-Prelim Calcs'!$C$11</f>
        <v>-21555.478295137989</v>
      </c>
      <c r="GQ21" s="43">
        <f>MIN('Drive Train'!$F$35-GK20*'DEPRECATED - DT-Prelim Calcs'!$C$21*'Drive Train'!$F$39,GQ20+GK$2)</f>
        <v>10.72</v>
      </c>
      <c r="GR21" s="43">
        <f>'Drive Train'!$F$35-GK21*'DEPRECATED - DT-Prelim Calcs'!$C$21*'Drive Train'!$F$39</f>
        <v>10.72</v>
      </c>
      <c r="GS21" s="1">
        <f>IF(GP21&gt;='Drive Train'!$F$29,1,0)</f>
        <v>0</v>
      </c>
      <c r="GT21" s="43">
        <f t="shared" si="62"/>
        <v>33.333333333333314</v>
      </c>
      <c r="GU21" s="49">
        <f>GU20+'DEPRECATED - DT-Prelim Calcs'!$C$11</f>
        <v>68</v>
      </c>
      <c r="GV21" s="2">
        <f>HF21/'Drive Train'!$F$35</f>
        <v>0.84946236559139798</v>
      </c>
      <c r="GW21" s="36">
        <f>HD21*12*60/(PI() * 'Drive Train'!$F$15)/GV$2*GV21</f>
        <v>-122861.7812419993</v>
      </c>
      <c r="GX21" s="2">
        <f>('DEPRECATED - DT-Prelim Calcs'!$C$6*GV21-GW21)/('DEPRECATED - DT-Prelim Calcs'!$C$6*GV21)*'DEPRECATED - DT-Prelim Calcs'!$C$7*GV21</f>
        <v>94.300867840231305</v>
      </c>
      <c r="GY21" s="43">
        <f>GX21/'DEPRECATED - DT-Prelim Calcs'!$C$7*('DEPRECATED - DT-Prelim Calcs'!$C$8-'DEPRECATED - DT-Prelim Calcs'!$C$9)+'DEPRECATED - DT-Prelim Calcs'!$C$9</f>
        <v>5138.7860838334964</v>
      </c>
      <c r="GZ21" s="43">
        <f t="shared" si="19"/>
        <v>33.333333333333314</v>
      </c>
      <c r="HA21" s="2">
        <f t="shared" si="63"/>
        <v>1.4462867232450001</v>
      </c>
      <c r="HB21" s="43">
        <f>HA21*'DEPRECATED - DT-Prelim Calcs'!$C$21/GV$2/'DEPRECATED - DT-Prelim Calcs'!$C$19/'DEPRECATED - DT-Prelim Calcs'!$C$18*3.39*'DEPRECATED - DT-Prelim Calcs'!$C$20</f>
        <v>29.053734754561201</v>
      </c>
      <c r="HC21" s="36">
        <f t="shared" si="64"/>
        <v>0</v>
      </c>
      <c r="HD21" s="43">
        <f>HB20*'DEPRECATED - DT-Prelim Calcs'!$C$11+HD20</f>
        <v>-420.72544831439728</v>
      </c>
      <c r="HE21" s="43">
        <f>HE20+0.5*HB21*'DEPRECATED - DT-Prelim Calcs'!$C$11^2+HD21*'DEPRECATED - DT-Prelim Calcs'!$C$11</f>
        <v>-18750.599339183565</v>
      </c>
      <c r="HF21" s="43">
        <f>MIN('Drive Train'!$F$35-GZ20*'DEPRECATED - DT-Prelim Calcs'!$C$21*'Drive Train'!$F$39,HF20+GZ$2)</f>
        <v>10.533333333333335</v>
      </c>
      <c r="HG21" s="43">
        <f>'Drive Train'!$F$35-GZ21*'DEPRECATED - DT-Prelim Calcs'!$C$21*'Drive Train'!$F$39</f>
        <v>10.533333333333335</v>
      </c>
      <c r="HH21" s="1">
        <f>IF(HE21&gt;='Drive Train'!$F$29,1,0)</f>
        <v>0</v>
      </c>
      <c r="HI21" s="43">
        <f t="shared" si="65"/>
        <v>37.037037037037017</v>
      </c>
      <c r="HJ21" s="49">
        <f>HJ20+'DEPRECATED - DT-Prelim Calcs'!$C$11</f>
        <v>68</v>
      </c>
      <c r="HK21" s="2">
        <f>HU21/'Drive Train'!$F$35</f>
        <v>0.83440860215053769</v>
      </c>
      <c r="HL21" s="36">
        <f>HS21*12*60/(PI() * 'Drive Train'!$F$15)/HK$2*HK21</f>
        <v>-54463.805809485719</v>
      </c>
      <c r="HM21" s="2">
        <f>('DEPRECATED - DT-Prelim Calcs'!$C$6*HK21-HL21)/('DEPRECATED - DT-Prelim Calcs'!$C$6*HK21)*'DEPRECATED - DT-Prelim Calcs'!$C$7*HK21</f>
        <v>43.950249266733046</v>
      </c>
      <c r="HN21" s="43">
        <f>HM21/'DEPRECATED - DT-Prelim Calcs'!$C$7*('DEPRECATED - DT-Prelim Calcs'!$C$8-'DEPRECATED - DT-Prelim Calcs'!$C$9)+'DEPRECATED - DT-Prelim Calcs'!$C$9</f>
        <v>2395.8046242324717</v>
      </c>
      <c r="HO21" s="43">
        <f t="shared" si="20"/>
        <v>36.66666666666665</v>
      </c>
      <c r="HP21" s="2">
        <f t="shared" si="66"/>
        <v>1.4462867232450001</v>
      </c>
      <c r="HQ21" s="43">
        <f>HP21*'DEPRECATED - DT-Prelim Calcs'!$C$21/HK$2/'DEPRECATED - DT-Prelim Calcs'!$C$19/'DEPRECATED - DT-Prelim Calcs'!$C$18*3.39*'DEPRECATED - DT-Prelim Calcs'!$C$20</f>
        <v>29.053734754561201</v>
      </c>
      <c r="HR21" s="36">
        <f t="shared" si="67"/>
        <v>0</v>
      </c>
      <c r="HS21" s="43">
        <f>HQ20*'DEPRECATED - DT-Prelim Calcs'!$C$11+HS20</f>
        <v>-189.86955393564807</v>
      </c>
      <c r="HT21" s="43">
        <f>HT20+0.5*HQ21*'DEPRECATED - DT-Prelim Calcs'!$C$11^2+HS21*'DEPRECATED - DT-Prelim Calcs'!$C$11</f>
        <v>-26755.33825496176</v>
      </c>
      <c r="HU21" s="43">
        <f>MIN('Drive Train'!$F$35-HO20*'DEPRECATED - DT-Prelim Calcs'!$C$21*'Drive Train'!$F$39,HU20+HO$2)</f>
        <v>10.346666666666668</v>
      </c>
      <c r="HV21" s="43">
        <f>'Drive Train'!$F$35-HO21*'DEPRECATED - DT-Prelim Calcs'!$C$21*'Drive Train'!$F$39</f>
        <v>10.346666666666668</v>
      </c>
      <c r="HW21" s="1">
        <f>IF(HT21&gt;='Drive Train'!$F$29,1,0)</f>
        <v>0</v>
      </c>
      <c r="HX21" s="43">
        <f t="shared" si="68"/>
        <v>40.740740740740726</v>
      </c>
      <c r="HY21" s="49">
        <f>HY20+'DEPRECATED - DT-Prelim Calcs'!$C$11</f>
        <v>68</v>
      </c>
      <c r="HZ21" s="2">
        <f>IJ21/'Drive Train'!$F$35</f>
        <v>0.8193548387096774</v>
      </c>
      <c r="IA21" s="36">
        <f>IH21*12*60/(PI() * 'Drive Train'!$F$15)/HZ$2*HZ21</f>
        <v>-27456.554074928776</v>
      </c>
      <c r="IB21" s="2">
        <f>('DEPRECATED - DT-Prelim Calcs'!$C$6*HZ21-IA21)/('DEPRECATED - DT-Prelim Calcs'!$C$6*HZ21)*'DEPRECATED - DT-Prelim Calcs'!$C$7*HZ21</f>
        <v>24.026353913206066</v>
      </c>
      <c r="IC21" s="43">
        <f>IB21/'DEPRECATED - DT-Prelim Calcs'!$C$7*('DEPRECATED - DT-Prelim Calcs'!$C$8-'DEPRECATED - DT-Prelim Calcs'!$C$9)+'DEPRECATED - DT-Prelim Calcs'!$C$9</f>
        <v>1310.3983848239125</v>
      </c>
      <c r="ID21" s="43">
        <f t="shared" si="21"/>
        <v>39.999999999999986</v>
      </c>
      <c r="IE21" s="2">
        <f t="shared" si="69"/>
        <v>1.4462867232450001</v>
      </c>
      <c r="IF21" s="43">
        <f>IE21*'DEPRECATED - DT-Prelim Calcs'!$C$21/HZ$2/'DEPRECATED - DT-Prelim Calcs'!$C$19/'DEPRECATED - DT-Prelim Calcs'!$C$18*3.39*'DEPRECATED - DT-Prelim Calcs'!$C$20</f>
        <v>29.053734754561201</v>
      </c>
      <c r="IG21" s="36">
        <f t="shared" si="70"/>
        <v>0</v>
      </c>
      <c r="IH21" s="43">
        <f>IF20*'DEPRECATED - DT-Prelim Calcs'!$C$11+IH20</f>
        <v>-97.476544393966961</v>
      </c>
      <c r="II21" s="43">
        <f>II20+0.5*IF21*'DEPRECATED - DT-Prelim Calcs'!$C$11^2+IH21*'DEPRECATED - DT-Prelim Calcs'!$C$11</f>
        <v>-21867.115513948287</v>
      </c>
      <c r="IJ21" s="43">
        <f>MIN('Drive Train'!$F$35-ID20*'DEPRECATED - DT-Prelim Calcs'!$C$21*'Drive Train'!$F$39,IJ20+ID$2)</f>
        <v>10.16</v>
      </c>
      <c r="IK21" s="43">
        <f>'Drive Train'!$F$35-ID21*'DEPRECATED - DT-Prelim Calcs'!$C$21*'Drive Train'!$F$39</f>
        <v>10.16</v>
      </c>
      <c r="IL21" s="1">
        <f>IF(II21&gt;='Drive Train'!$F$29,1,0)</f>
        <v>0</v>
      </c>
      <c r="IM21" s="43">
        <f t="shared" si="71"/>
        <v>44.444444444444429</v>
      </c>
      <c r="IN21" s="49">
        <f>IN20+'DEPRECATED - DT-Prelim Calcs'!$C$11</f>
        <v>68</v>
      </c>
      <c r="IO21" s="2">
        <f>IY21/'Drive Train'!$F$35</f>
        <v>0.80430107526881722</v>
      </c>
      <c r="IP21" s="36">
        <f>IW21*12*60/(PI() * 'Drive Train'!$F$15)/IO$2*IO21</f>
        <v>-195372.82588678287</v>
      </c>
      <c r="IQ21" s="2">
        <f>('DEPRECATED - DT-Prelim Calcs'!$C$6*IO21-IP21)/('DEPRECATED - DT-Prelim Calcs'!$C$6*IO21)*'DEPRECATED - DT-Prelim Calcs'!$C$7*IO21</f>
        <v>147.39263495978372</v>
      </c>
      <c r="IR21" s="43">
        <f>IQ21/'DEPRECATED - DT-Prelim Calcs'!$C$7*('DEPRECATED - DT-Prelim Calcs'!$C$8-'DEPRECATED - DT-Prelim Calcs'!$C$9)+'DEPRECATED - DT-Prelim Calcs'!$C$9</f>
        <v>8031.0987701971717</v>
      </c>
      <c r="IS21" s="43">
        <f t="shared" si="22"/>
        <v>43.333333333333321</v>
      </c>
      <c r="IT21" s="2">
        <f t="shared" si="72"/>
        <v>1.4462867232450001</v>
      </c>
      <c r="IU21" s="43">
        <f>IT21*'DEPRECATED - DT-Prelim Calcs'!$C$21/IO$2/'DEPRECATED - DT-Prelim Calcs'!$C$19/'DEPRECATED - DT-Prelim Calcs'!$C$18*3.39*'DEPRECATED - DT-Prelim Calcs'!$C$20</f>
        <v>29.053734754561201</v>
      </c>
      <c r="IV21" s="36">
        <f t="shared" si="73"/>
        <v>0</v>
      </c>
      <c r="IW21" s="43">
        <f>IU20*'DEPRECATED - DT-Prelim Calcs'!$C$11+IW20</f>
        <v>-706.59673462666524</v>
      </c>
      <c r="IX21" s="43">
        <f>IX20+0.5*IU21*'DEPRECATED - DT-Prelim Calcs'!$C$11^2+IW21*'DEPRECATED - DT-Prelim Calcs'!$C$11</f>
        <v>-21439.558450676235</v>
      </c>
      <c r="IY21" s="43">
        <f>MIN('Drive Train'!$F$35-IS20*'DEPRECATED - DT-Prelim Calcs'!$C$21*'Drive Train'!$F$39,IY20+IS$2)</f>
        <v>9.9733333333333345</v>
      </c>
      <c r="IZ21" s="43">
        <f>'Drive Train'!$F$35-IS21*'DEPRECATED - DT-Prelim Calcs'!$C$21*'Drive Train'!$F$39</f>
        <v>9.9733333333333345</v>
      </c>
      <c r="JA21" s="1">
        <f>IF(IX21&gt;='Drive Train'!$F$29,1,0)</f>
        <v>0</v>
      </c>
      <c r="JB21" s="43">
        <f t="shared" si="74"/>
        <v>48.148148148148138</v>
      </c>
      <c r="JC21" s="49">
        <f>JC20+'DEPRECATED - DT-Prelim Calcs'!$C$11</f>
        <v>68</v>
      </c>
      <c r="JD21" s="2">
        <f>JN21/'Drive Train'!$F$35</f>
        <v>0.78924731182795704</v>
      </c>
      <c r="JE21" s="36">
        <f>JL21*12*60/(PI() * 'Drive Train'!$F$15)/JD$2*JD21</f>
        <v>-145412.21143373681</v>
      </c>
      <c r="JF21" s="2">
        <f>('DEPRECATED - DT-Prelim Calcs'!$C$6*JD21-JE21)/('DEPRECATED - DT-Prelim Calcs'!$C$6*JD21)*'DEPRECATED - DT-Prelim Calcs'!$C$7*JD21</f>
        <v>110.5954996141386</v>
      </c>
      <c r="JG21" s="43">
        <f>JF21/'DEPRECATED - DT-Prelim Calcs'!$C$7*('DEPRECATED - DT-Prelim Calcs'!$C$8-'DEPRECATED - DT-Prelim Calcs'!$C$9)+'DEPRECATED - DT-Prelim Calcs'!$C$9</f>
        <v>6026.4787103224762</v>
      </c>
      <c r="JH21" s="43">
        <f t="shared" si="23"/>
        <v>46.666666666666657</v>
      </c>
      <c r="JI21" s="2">
        <f t="shared" si="75"/>
        <v>1.4462867232450001</v>
      </c>
      <c r="JJ21" s="43">
        <f>JI21*'DEPRECATED - DT-Prelim Calcs'!$C$21/JD$2/'DEPRECATED - DT-Prelim Calcs'!$C$19/'DEPRECATED - DT-Prelim Calcs'!$C$18*3.39*'DEPRECATED - DT-Prelim Calcs'!$C$20</f>
        <v>29.053734754561201</v>
      </c>
      <c r="JK21" s="36">
        <f t="shared" si="76"/>
        <v>0</v>
      </c>
      <c r="JL21" s="43">
        <f>JJ20*'DEPRECATED - DT-Prelim Calcs'!$C$11+JL20</f>
        <v>-535.9371779691445</v>
      </c>
      <c r="JM21" s="43">
        <f>JM20+0.5*JJ21*'DEPRECATED - DT-Prelim Calcs'!$C$11^2+JL21*'DEPRECATED - DT-Prelim Calcs'!$C$11</f>
        <v>-34180.179294597583</v>
      </c>
      <c r="JN21" s="43">
        <f>MIN('Drive Train'!$F$35-JH20*'DEPRECATED - DT-Prelim Calcs'!$C$21*'Drive Train'!$F$39,JN20+JH$2)</f>
        <v>9.7866666666666671</v>
      </c>
      <c r="JO21" s="43">
        <f>'Drive Train'!$F$35-JH21*'DEPRECATED - DT-Prelim Calcs'!$C$21*'Drive Train'!$F$39</f>
        <v>9.7866666666666671</v>
      </c>
      <c r="JP21" s="1">
        <f>IF(JM21&gt;='Drive Train'!$F$29,1,0)</f>
        <v>0</v>
      </c>
      <c r="JQ21" s="43">
        <f>MIN(JG21,'DEPRECATED - DT-Prelim Calcs'!$C$10)*'DEPRECATED - DT-Prelim Calcs'!$C$11*1000/60/60</f>
        <v>103.33333333333333</v>
      </c>
      <c r="JR21" s="49">
        <f>JR20+'DEPRECATED - DT-Prelim Calcs'!$C$11</f>
        <v>68</v>
      </c>
      <c r="JS21" s="2">
        <f>KC21/'Drive Train'!$F$35</f>
        <v>0.77419354838709686</v>
      </c>
      <c r="JT21" s="36">
        <f>KA21*12*60/(PI() * 'Drive Train'!$F$15)/JS$2*JS21</f>
        <v>-46796.327172280071</v>
      </c>
      <c r="JU21" s="2">
        <f>('DEPRECATED - DT-Prelim Calcs'!$C$6*JS21-JT21)/('DEPRECATED - DT-Prelim Calcs'!$C$6*JS21)*'DEPRECATED - DT-Prelim Calcs'!$C$7*JS21</f>
        <v>38.031402606824763</v>
      </c>
      <c r="JV21" s="43">
        <f>JU21/'DEPRECATED - DT-Prelim Calcs'!$C$7*('DEPRECATED - DT-Prelim Calcs'!$C$8-'DEPRECATED - DT-Prelim Calcs'!$C$9)+'DEPRECATED - DT-Prelim Calcs'!$C$9</f>
        <v>2073.3599927598561</v>
      </c>
      <c r="JW21" s="43">
        <f t="shared" si="24"/>
        <v>49.999999999999993</v>
      </c>
      <c r="JX21" s="2">
        <f t="shared" si="77"/>
        <v>1.4462867232450001</v>
      </c>
      <c r="JY21" s="43">
        <f>JX21*'DEPRECATED - DT-Prelim Calcs'!$C$21/JS$2/'DEPRECATED - DT-Prelim Calcs'!$C$19/'DEPRECATED - DT-Prelim Calcs'!$C$18*3.39*'DEPRECATED - DT-Prelim Calcs'!$C$20</f>
        <v>29.053734754561201</v>
      </c>
      <c r="JZ21" s="36">
        <f t="shared" si="78"/>
        <v>0</v>
      </c>
      <c r="KA21" s="43">
        <f>JY20*'DEPRECATED - DT-Prelim Calcs'!$C$11+KA20</f>
        <v>-175.82812220069462</v>
      </c>
      <c r="KB21" s="43">
        <f>KB20+0.5*JY21*'DEPRECATED - DT-Prelim Calcs'!$C$11^2+KA21*'DEPRECATED - DT-Prelim Calcs'!$C$11</f>
        <v>-24007.778054215934</v>
      </c>
      <c r="KC21" s="43">
        <f>MIN('Drive Train'!$F$35-JW20*'DEPRECATED - DT-Prelim Calcs'!$C$21*'Drive Train'!$F$39,KC20+JW$2)</f>
        <v>9.6000000000000014</v>
      </c>
      <c r="KD21" s="43">
        <f>'Drive Train'!$F$35-JW21*'DEPRECATED - DT-Prelim Calcs'!$C$21*'Drive Train'!$F$39</f>
        <v>9.6000000000000014</v>
      </c>
      <c r="KE21" s="1">
        <f>IF(KB21&gt;='Drive Train'!$F$29,1,0)</f>
        <v>0</v>
      </c>
      <c r="KF21" s="43">
        <f>MIN(JV21,'DEPRECATED - DT-Prelim Calcs'!$C$10)*'DEPRECATED - DT-Prelim Calcs'!$C$11*1000/60/60</f>
        <v>103.33333333333333</v>
      </c>
      <c r="KG21" s="49">
        <f>KG20+'DEPRECATED - DT-Prelim Calcs'!$C$11</f>
        <v>68</v>
      </c>
      <c r="KH21" s="2">
        <f>KR21/'Drive Train'!$F$35</f>
        <v>0.75913978494623657</v>
      </c>
      <c r="KI21" s="36">
        <f>KP21*12*60/(PI() * 'Drive Train'!$F$15)/KH$2*KH21</f>
        <v>-84892.577366081241</v>
      </c>
      <c r="KJ21" s="2">
        <f>('DEPRECATED - DT-Prelim Calcs'!$C$6*KH21-KI21)/('DEPRECATED - DT-Prelim Calcs'!$C$6*KH21)*'DEPRECATED - DT-Prelim Calcs'!$C$7*KH21</f>
        <v>65.965724188093944</v>
      </c>
      <c r="KK21" s="43">
        <f>KJ21/'DEPRECATED - DT-Prelim Calcs'!$C$7*('DEPRECATED - DT-Prelim Calcs'!$C$8-'DEPRECATED - DT-Prelim Calcs'!$C$9)+'DEPRECATED - DT-Prelim Calcs'!$C$9</f>
        <v>3595.1551236797441</v>
      </c>
      <c r="KL21" s="43">
        <f t="shared" si="25"/>
        <v>53.333333333333329</v>
      </c>
      <c r="KM21" s="2">
        <f t="shared" si="79"/>
        <v>1.4462867232450001</v>
      </c>
      <c r="KN21" s="43">
        <f>KM21*'DEPRECATED - DT-Prelim Calcs'!$C$21/KH$2/'DEPRECATED - DT-Prelim Calcs'!$C$19/'DEPRECATED - DT-Prelim Calcs'!$C$18*3.39*'DEPRECATED - DT-Prelim Calcs'!$C$20</f>
        <v>29.053734754561201</v>
      </c>
      <c r="KO21" s="36">
        <f t="shared" si="80"/>
        <v>0</v>
      </c>
      <c r="KP21" s="43">
        <f>KN20*'DEPRECATED - DT-Prelim Calcs'!$C$11+KP20</f>
        <v>-325.29252515443432</v>
      </c>
      <c r="KQ21" s="43">
        <f>KQ20+0.5*KN21*'DEPRECATED - DT-Prelim Calcs'!$C$11^2+KP21*'DEPRECATED - DT-Prelim Calcs'!$C$11</f>
        <v>-29587.935248210029</v>
      </c>
      <c r="KR21" s="43">
        <f>MIN('Drive Train'!$F$35-KL20*'DEPRECATED - DT-Prelim Calcs'!$C$21*'Drive Train'!$F$39,KR20+KL$2)</f>
        <v>9.413333333333334</v>
      </c>
      <c r="KS21" s="43">
        <f>'Drive Train'!$F$35-KL21*'DEPRECATED - DT-Prelim Calcs'!$C$21*'Drive Train'!$F$39</f>
        <v>9.413333333333334</v>
      </c>
      <c r="KT21" s="1">
        <f>IF(KQ21&gt;='Drive Train'!$F$29,1,0)</f>
        <v>0</v>
      </c>
      <c r="KU21" s="43">
        <f>MIN(KK21,'DEPRECATED - DT-Prelim Calcs'!$C$10)*'DEPRECATED - DT-Prelim Calcs'!$C$11*1000/60/60</f>
        <v>103.33333333333333</v>
      </c>
      <c r="KV21" s="49">
        <f>KV20+'DEPRECATED - DT-Prelim Calcs'!$C$11</f>
        <v>68</v>
      </c>
      <c r="KW21" s="2">
        <f>LG21/'Drive Train'!$F$35</f>
        <v>0.74408602150537628</v>
      </c>
      <c r="KX21" s="36">
        <f>LE21*12*60/(PI() * 'Drive Train'!$F$15)/KW$2*KW21</f>
        <v>-164895.84634651599</v>
      </c>
      <c r="KY21" s="2">
        <f>('DEPRECATED - DT-Prelim Calcs'!$C$6*KW21-KX21)/('DEPRECATED - DT-Prelim Calcs'!$C$6*KW21)*'DEPRECATED - DT-Prelim Calcs'!$C$7*KW21</f>
        <v>124.70630252630851</v>
      </c>
      <c r="KZ21" s="43">
        <f>KY21/'DEPRECATED - DT-Prelim Calcs'!$C$7*('DEPRECATED - DT-Prelim Calcs'!$C$8-'DEPRECATED - DT-Prelim Calcs'!$C$9)+'DEPRECATED - DT-Prelim Calcs'!$C$9</f>
        <v>6795.2015555377011</v>
      </c>
      <c r="LA21" s="43">
        <f t="shared" si="26"/>
        <v>56.666666666666664</v>
      </c>
      <c r="LB21" s="2">
        <f t="shared" si="81"/>
        <v>1.4462867232450001</v>
      </c>
      <c r="LC21" s="43">
        <f>LB21*'DEPRECATED - DT-Prelim Calcs'!$C$21/KW$2/'DEPRECATED - DT-Prelim Calcs'!$C$19/'DEPRECATED - DT-Prelim Calcs'!$C$18*3.39*'DEPRECATED - DT-Prelim Calcs'!$C$20</f>
        <v>29.053734754561201</v>
      </c>
      <c r="LD21" s="36">
        <f t="shared" si="82"/>
        <v>0</v>
      </c>
      <c r="LE21" s="43">
        <f>LC20*'DEPRECATED - DT-Prelim Calcs'!$C$11+LE20</f>
        <v>-644.63322752810961</v>
      </c>
      <c r="LF21" s="43">
        <f>LF20+0.5*LC21*'DEPRECATED - DT-Prelim Calcs'!$C$11^2+LE21*'DEPRECATED - DT-Prelim Calcs'!$C$11</f>
        <v>-34333.957889312551</v>
      </c>
      <c r="LG21" s="43">
        <f>MIN('Drive Train'!$F$35-LA20*'DEPRECATED - DT-Prelim Calcs'!$C$21*'Drive Train'!$F$39,LG20+LA$2)</f>
        <v>9.2266666666666666</v>
      </c>
      <c r="LH21" s="43">
        <f>'Drive Train'!$F$35-LA21*'DEPRECATED - DT-Prelim Calcs'!$C$21*'Drive Train'!$F$39</f>
        <v>9.2266666666666666</v>
      </c>
      <c r="LI21" s="1">
        <f>IF(LF21&gt;='Drive Train'!$F$29,1,0)</f>
        <v>0</v>
      </c>
      <c r="LJ21" s="43">
        <f>MIN(KZ21,'DEPRECATED - DT-Prelim Calcs'!$C$10)*'DEPRECATED - DT-Prelim Calcs'!$C$11*1000/60/60</f>
        <v>103.33333333333333</v>
      </c>
      <c r="LK21" s="49">
        <f>LK20+'DEPRECATED - DT-Prelim Calcs'!$C$11</f>
        <v>68</v>
      </c>
      <c r="LL21" s="2">
        <f>LV21/'Drive Train'!$F$35</f>
        <v>0.72903225806451621</v>
      </c>
      <c r="LM21" s="36">
        <f>LT21*12*60/(PI() * 'Drive Train'!$F$15)/LL$2*LL21</f>
        <v>-82156.088468228962</v>
      </c>
      <c r="LN21" s="2">
        <f>('DEPRECATED - DT-Prelim Calcs'!$C$6*LL21-LM21)/('DEPRECATED - DT-Prelim Calcs'!$C$6*LL21)*'DEPRECATED - DT-Prelim Calcs'!$C$7*LL21</f>
        <v>63.812900305368636</v>
      </c>
      <c r="LO21" s="43">
        <f>LN21/'DEPRECATED - DT-Prelim Calcs'!$C$7*('DEPRECATED - DT-Prelim Calcs'!$C$8-'DEPRECATED - DT-Prelim Calcs'!$C$9)+'DEPRECATED - DT-Prelim Calcs'!$C$9</f>
        <v>3477.8744196208286</v>
      </c>
      <c r="LP21" s="43">
        <f t="shared" si="27"/>
        <v>60</v>
      </c>
      <c r="LQ21" s="2">
        <f t="shared" si="83"/>
        <v>1.4462867232450001</v>
      </c>
      <c r="LR21" s="43">
        <f>LQ21*'DEPRECATED - DT-Prelim Calcs'!$C$21/LL$2/'DEPRECATED - DT-Prelim Calcs'!$C$19/'DEPRECATED - DT-Prelim Calcs'!$C$18*3.39*'DEPRECATED - DT-Prelim Calcs'!$C$20</f>
        <v>29.053734754561201</v>
      </c>
      <c r="LS21" s="36">
        <f t="shared" si="84"/>
        <v>0</v>
      </c>
      <c r="LT21" s="43">
        <f>LR20*'DEPRECATED - DT-Prelim Calcs'!$C$11+LT20</f>
        <v>-327.80768122596271</v>
      </c>
      <c r="LU21" s="43">
        <f>LU20+0.5*LR21*'DEPRECATED - DT-Prelim Calcs'!$C$11^2+LT21*'DEPRECATED - DT-Prelim Calcs'!$C$11</f>
        <v>-31057.366573534375</v>
      </c>
      <c r="LV21" s="43">
        <f>MIN('Drive Train'!$F$35-LP20*'DEPRECATED - DT-Prelim Calcs'!$C$21*'Drive Train'!$F$39,LV20+LP$2)</f>
        <v>9.0400000000000009</v>
      </c>
      <c r="LW21" s="43">
        <f>'Drive Train'!$F$35-LP21*'DEPRECATED - DT-Prelim Calcs'!$C$21*'Drive Train'!$F$39</f>
        <v>9.0400000000000009</v>
      </c>
      <c r="LX21" s="1">
        <f>IF(LU21&gt;='Drive Train'!$F$29,1,0)</f>
        <v>0</v>
      </c>
      <c r="LY21" s="43">
        <f>MIN(LO21,'DEPRECATED - DT-Prelim Calcs'!$C$10)*'DEPRECATED - DT-Prelim Calcs'!$C$11*1000/60/60</f>
        <v>103.33333333333333</v>
      </c>
      <c r="LZ21" s="49">
        <f>LZ20+'DEPRECATED - DT-Prelim Calcs'!$C$11</f>
        <v>68</v>
      </c>
    </row>
    <row r="22" spans="1:338" x14ac:dyDescent="0.3">
      <c r="Q22" s="95">
        <f t="shared" si="85"/>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-0.27672021620693066</v>
      </c>
      <c r="Y22" s="43">
        <f t="shared" si="1"/>
        <v>0</v>
      </c>
      <c r="Z22" s="43">
        <f t="shared" si="2"/>
        <v>0</v>
      </c>
      <c r="AA22" s="43">
        <f t="shared" si="3"/>
        <v>0</v>
      </c>
      <c r="AB22" s="43" t="e">
        <f t="shared" si="4"/>
        <v>#N/A</v>
      </c>
      <c r="AC22" s="36">
        <f t="shared" si="28"/>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889.49632897085212</v>
      </c>
      <c r="AK22" s="43">
        <f t="shared" si="8"/>
        <v>0</v>
      </c>
      <c r="AL22" s="49">
        <f>AL21+'DEPRECATED - DT-Prelim Calcs'!$C$11</f>
        <v>72</v>
      </c>
      <c r="AM22" s="2">
        <f>AW22/'Drive Train'!$F$35</f>
        <v>1.4544551048973364</v>
      </c>
      <c r="AN22" s="36">
        <f>AU22*12*60/(PI() * 'Drive Train'!$F$15)/AM$2*AM22</f>
        <v>-11611.294216163031</v>
      </c>
      <c r="AO22" s="2">
        <f>('DEPRECATED - DT-Prelim Calcs'!$C$6*AM22-AN22)/('DEPRECATED - DT-Prelim Calcs'!$C$6*AM22)*'DEPRECATED - DT-Prelim Calcs'!$C$7*AM22</f>
        <v>15.356969657298386</v>
      </c>
      <c r="AP22" s="43">
        <f>AO22/'DEPRECATED - DT-Prelim Calcs'!$C$7*('DEPRECATED - DT-Prelim Calcs'!$C$8-'DEPRECATED - DT-Prelim Calcs'!$C$9)+'DEPRECATED - DT-Prelim Calcs'!$C$9</f>
        <v>838.11103356924036</v>
      </c>
      <c r="AQ22" s="43">
        <f t="shared" si="9"/>
        <v>93</v>
      </c>
      <c r="AR22" s="2">
        <f t="shared" si="29"/>
        <v>2.3031992441093188</v>
      </c>
      <c r="AS22" s="43">
        <f>AR22*'DEPRECATED - DT-Prelim Calcs'!$C$21/AM$2/'DEPRECATED - DT-Prelim Calcs'!$C$19/'DEPRECATED - DT-Prelim Calcs'!$C$18*3.39*'DEPRECATED - DT-Prelim Calcs'!$C$20</f>
        <v>23.133912124671557</v>
      </c>
      <c r="AT22" s="36">
        <f t="shared" si="30"/>
        <v>0</v>
      </c>
      <c r="AU22" s="43">
        <f>AS21*'DEPRECATED - DT-Prelim Calcs'!$C$11+AU21</f>
        <v>-46.444727835978505</v>
      </c>
      <c r="AV22" s="43">
        <f>AV21+0.5*AS22*'DEPRECATED - DT-Prelim Calcs'!$C$11^2+AU22*'DEPRECATED - DT-Prelim Calcs'!$C$11</f>
        <v>1125.0677479697094</v>
      </c>
      <c r="AW22" s="43">
        <f>MIN('Drive Train'!$F$35-AQ21*'DEPRECATED - DT-Prelim Calcs'!$C$21*'Drive Train'!$F$39,AW21+AQ$2)</f>
        <v>18.035243300726972</v>
      </c>
      <c r="AX22" s="43">
        <f>'Drive Train'!$F$35-AQ22*'DEPRECATED - DT-Prelim Calcs'!$C$21*'Drive Train'!$F$39</f>
        <v>7.1920000000000002</v>
      </c>
      <c r="AY22" s="1">
        <f>IF(AV22&gt;='Drive Train'!$F$29,1,0)</f>
        <v>1</v>
      </c>
      <c r="AZ22" s="43">
        <f t="shared" si="31"/>
        <v>103.33333333333333</v>
      </c>
      <c r="BA22" s="49">
        <f>BA21+'DEPRECATED - DT-Prelim Calcs'!$C$11</f>
        <v>72</v>
      </c>
      <c r="BB22" s="2">
        <f>BL22/'Drive Train'!$F$35</f>
        <v>2.8594666528178658</v>
      </c>
      <c r="BC22" s="36">
        <f>BJ22*12*60/(PI() * 'Drive Train'!$F$15)/BB$2*BB22</f>
        <v>-321205.82614570303</v>
      </c>
      <c r="BD22" s="2">
        <f>('DEPRECATED - DT-Prelim Calcs'!$C$6*BB22-BC22)/('DEPRECATED - DT-Prelim Calcs'!$C$6*BB22)*'DEPRECATED - DT-Prelim Calcs'!$C$7*BB22</f>
        <v>249.5324228373502</v>
      </c>
      <c r="BE22" s="43">
        <f>BD22/'DEPRECATED - DT-Prelim Calcs'!$C$7*('DEPRECATED - DT-Prelim Calcs'!$C$8-'DEPRECATED - DT-Prelim Calcs'!$C$9)+'DEPRECATED - DT-Prelim Calcs'!$C$9</f>
        <v>13595.430497855643</v>
      </c>
      <c r="BF22" s="43">
        <f t="shared" si="10"/>
        <v>93</v>
      </c>
      <c r="BG22" s="2">
        <f t="shared" si="32"/>
        <v>2.0025508475699998</v>
      </c>
      <c r="BH22" s="43">
        <f>BG22*'DEPRECATED - DT-Prelim Calcs'!$C$21/BB$2/'DEPRECATED - DT-Prelim Calcs'!$C$19/'DEPRECATED - DT-Prelim Calcs'!$C$18*3.39*'DEPRECATED - DT-Prelim Calcs'!$C$20</f>
        <v>29.053734754561201</v>
      </c>
      <c r="BI22" s="36">
        <f t="shared" si="33"/>
        <v>0</v>
      </c>
      <c r="BJ22" s="43">
        <f>BH21*'DEPRECATED - DT-Prelim Calcs'!$C$11+BJ21</f>
        <v>-452.43234734323079</v>
      </c>
      <c r="BK22" s="43">
        <f>BK21+0.5*BH22*'DEPRECATED - DT-Prelim Calcs'!$C$11^2+BJ22*'DEPRECATED - DT-Prelim Calcs'!$C$11</f>
        <v>-10568.963667659402</v>
      </c>
      <c r="BL22" s="43">
        <f>MIN('Drive Train'!$F$35-BF21*'DEPRECATED - DT-Prelim Calcs'!$C$21*'Drive Train'!$F$39,BL21+BF$2)</f>
        <v>35.457386494941538</v>
      </c>
      <c r="BM22" s="43">
        <f>'Drive Train'!$F$35-BF22*'DEPRECATED - DT-Prelim Calcs'!$C$21*'Drive Train'!$F$39</f>
        <v>7.1920000000000002</v>
      </c>
      <c r="BN22" s="1">
        <f>IF(BK22&gt;='Drive Train'!$F$29,1,0)</f>
        <v>0</v>
      </c>
      <c r="BO22" s="43">
        <f t="shared" si="34"/>
        <v>103.33333333333333</v>
      </c>
      <c r="BP22" s="49">
        <f>BP21+'DEPRECATED - DT-Prelim Calcs'!$C$11</f>
        <v>72</v>
      </c>
      <c r="BQ22" s="2">
        <f>CA22/'Drive Train'!$F$35</f>
        <v>3.5680303869356211</v>
      </c>
      <c r="BR22" s="36">
        <f>BY22*12*60/(PI() * 'Drive Train'!$F$15)/BQ$2*BQ22</f>
        <v>-1022111.618334997</v>
      </c>
      <c r="BS22" s="2">
        <f>('DEPRECATED - DT-Prelim Calcs'!$C$6*BQ22-BR22)/('DEPRECATED - DT-Prelim Calcs'!$C$6*BQ22)*'DEPRECATED - DT-Prelim Calcs'!$C$7*BQ22</f>
        <v>768.09824589891866</v>
      </c>
      <c r="BT22" s="43">
        <f>BS22/'DEPRECATED - DT-Prelim Calcs'!$C$7*('DEPRECATED - DT-Prelim Calcs'!$C$8-'DEPRECATED - DT-Prelim Calcs'!$C$9)+'DEPRECATED - DT-Prelim Calcs'!$C$9</f>
        <v>41845.658172105264</v>
      </c>
      <c r="BU22" s="43">
        <f t="shared" si="11"/>
        <v>93</v>
      </c>
      <c r="BV22" s="2">
        <f t="shared" si="35"/>
        <v>1.5313624128476471</v>
      </c>
      <c r="BW22" s="43">
        <f>BV22*'DEPRECATED - DT-Prelim Calcs'!$C$21/BQ$2/'DEPRECATED - DT-Prelim Calcs'!$C$19/'DEPRECATED - DT-Prelim Calcs'!$C$18*3.39*'DEPRECATED - DT-Prelim Calcs'!$C$20</f>
        <v>29.053734754561201</v>
      </c>
      <c r="BX22" s="36">
        <f t="shared" si="36"/>
        <v>0</v>
      </c>
      <c r="BY22" s="43">
        <f>BW21*'DEPRECATED - DT-Prelim Calcs'!$C$11+BY21</f>
        <v>-882.30650567879923</v>
      </c>
      <c r="BZ22" s="43">
        <f>BZ21+0.5*BW22*'DEPRECATED - DT-Prelim Calcs'!$C$11^2+BY22*'DEPRECATED - DT-Prelim Calcs'!$C$11</f>
        <v>-29658.873079088768</v>
      </c>
      <c r="CA22" s="43">
        <f>MIN('Drive Train'!$F$35-BU21*'DEPRECATED - DT-Prelim Calcs'!$C$21*'Drive Train'!$F$39,CA21+BU$2)</f>
        <v>44.243576798001705</v>
      </c>
      <c r="CB22" s="43">
        <f>'Drive Train'!$F$35-BU22*'DEPRECATED - DT-Prelim Calcs'!$C$21*'Drive Train'!$F$39</f>
        <v>7.1920000000000002</v>
      </c>
      <c r="CC22" s="1">
        <f>IF(BZ22&gt;='Drive Train'!$F$29,1,0)</f>
        <v>0</v>
      </c>
      <c r="CD22" s="43">
        <f t="shared" si="37"/>
        <v>103.33333333333333</v>
      </c>
      <c r="CE22" s="49">
        <f>CE21+'DEPRECATED - DT-Prelim Calcs'!$C$11</f>
        <v>72</v>
      </c>
      <c r="CF22" s="2">
        <f>CP22/'Drive Train'!$F$35</f>
        <v>0.57999999999999996</v>
      </c>
      <c r="CG22" s="36">
        <f>CN22*12*60/(PI() * 'Drive Train'!$F$15)/CF$2*CF22</f>
        <v>-20911.903581595448</v>
      </c>
      <c r="CH22" s="2">
        <f>('DEPRECATED - DT-Prelim Calcs'!$C$6*CF22-CG22)/('DEPRECATED - DT-Prelim Calcs'!$C$6*CF22)*'DEPRECATED - DT-Prelim Calcs'!$C$7*CF22</f>
        <v>18.092743541956533</v>
      </c>
      <c r="CI22" s="43">
        <f>CH22/'DEPRECATED - DT-Prelim Calcs'!$C$7*('DEPRECATED - DT-Prelim Calcs'!$C$8-'DEPRECATED - DT-Prelim Calcs'!$C$9)+'DEPRECATED - DT-Prelim Calcs'!$C$9</f>
        <v>987.14946161404987</v>
      </c>
      <c r="CJ22" s="43">
        <f t="shared" si="12"/>
        <v>93</v>
      </c>
      <c r="CK22" s="2">
        <f t="shared" si="38"/>
        <v>1.2396743342100003</v>
      </c>
      <c r="CL22" s="43">
        <f>CK22*'DEPRECATED - DT-Prelim Calcs'!$C$21/CF$2/'DEPRECATED - DT-Prelim Calcs'!$C$19/'DEPRECATED - DT-Prelim Calcs'!$C$18*3.39*'DEPRECATED - DT-Prelim Calcs'!$C$20</f>
        <v>29.053734754561205</v>
      </c>
      <c r="CM22" s="36">
        <f t="shared" si="39"/>
        <v>0</v>
      </c>
      <c r="CN22" s="43">
        <f>CL21*'DEPRECATED - DT-Prelim Calcs'!$C$11+CN21</f>
        <v>-89.896938511929875</v>
      </c>
      <c r="CO22" s="43">
        <f>CO21+0.5*CL22*'DEPRECATED - DT-Prelim Calcs'!$C$11^2+CN22*'DEPRECATED - DT-Prelim Calcs'!$C$11</f>
        <v>-61019.079036435403</v>
      </c>
      <c r="CP22" s="43">
        <f>MIN('Drive Train'!$F$35-CJ21*'DEPRECATED - DT-Prelim Calcs'!$C$21*'Drive Train'!$F$39,CP21+CJ$2)</f>
        <v>7.1920000000000002</v>
      </c>
      <c r="CQ22" s="43">
        <f>'Drive Train'!$F$35-CJ22*'DEPRECATED - DT-Prelim Calcs'!$C$21*'Drive Train'!$F$39</f>
        <v>7.1920000000000002</v>
      </c>
      <c r="CR22" s="1">
        <f>IF(CO22&gt;='Drive Train'!$F$29,1,0)</f>
        <v>0</v>
      </c>
      <c r="CS22" s="43">
        <f t="shared" si="40"/>
        <v>103.33333333333333</v>
      </c>
      <c r="CT22" s="49">
        <f>CT21+'DEPRECATED - DT-Prelim Calcs'!$C$11</f>
        <v>72</v>
      </c>
      <c r="CU22" s="2">
        <f>DE22/'Drive Train'!$F$35</f>
        <v>0.57999999999999996</v>
      </c>
      <c r="CV22" s="36">
        <f>DC22*12*60/(PI() * 'Drive Train'!$F$15)/CU$2*CU22</f>
        <v>-266143.31740076817</v>
      </c>
      <c r="CW22" s="2">
        <f>('DEPRECATED - DT-Prelim Calcs'!$C$6*CU22-CV22)/('DEPRECATED - DT-Prelim Calcs'!$C$6*CU22)*'DEPRECATED - DT-Prelim Calcs'!$C$7*CU22</f>
        <v>198.36473896702239</v>
      </c>
      <c r="CX22" s="43">
        <f>CW22/'DEPRECATED - DT-Prelim Calcs'!$C$7*('DEPRECATED - DT-Prelim Calcs'!$C$8-'DEPRECATED - DT-Prelim Calcs'!$C$9)+'DEPRECATED - DT-Prelim Calcs'!$C$9</f>
        <v>10807.937272084055</v>
      </c>
      <c r="CY22" s="43">
        <f t="shared" si="13"/>
        <v>93</v>
      </c>
      <c r="CZ22" s="2">
        <f t="shared" si="41"/>
        <v>1.0413264407364002</v>
      </c>
      <c r="DA22" s="43">
        <f>CZ22*'DEPRECATED - DT-Prelim Calcs'!$C$21/CU$2/'DEPRECATED - DT-Prelim Calcs'!$C$19/'DEPRECATED - DT-Prelim Calcs'!$C$18*3.39*'DEPRECATED - DT-Prelim Calcs'!$C$20</f>
        <v>29.053734754561201</v>
      </c>
      <c r="DB22" s="36">
        <f t="shared" si="42"/>
        <v>0</v>
      </c>
      <c r="DC22" s="43">
        <f>DA21*'DEPRECATED - DT-Prelim Calcs'!$C$11+DC21</f>
        <v>-961.05044913594259</v>
      </c>
      <c r="DD22" s="43">
        <f>DD21+0.5*DA22*'DEPRECATED - DT-Prelim Calcs'!$C$11^2+DC22*'DEPRECATED - DT-Prelim Calcs'!$C$11</f>
        <v>-118515.21073762025</v>
      </c>
      <c r="DE22" s="43">
        <f>MIN('Drive Train'!$F$35-CY21*'DEPRECATED - DT-Prelim Calcs'!$C$21*'Drive Train'!$F$39,DE21+CY$2)</f>
        <v>7.1920000000000002</v>
      </c>
      <c r="DF22" s="43">
        <f>'Drive Train'!$F$35-CY22*'DEPRECATED - DT-Prelim Calcs'!$C$21*'Drive Train'!$F$39</f>
        <v>7.1920000000000002</v>
      </c>
      <c r="DG22" s="1">
        <f>IF(DD22&gt;='Drive Train'!$F$29,1,0)</f>
        <v>0</v>
      </c>
      <c r="DH22" s="43">
        <f t="shared" si="43"/>
        <v>103.33333333333333</v>
      </c>
      <c r="DI22" s="49">
        <f>DI21+'DEPRECATED - DT-Prelim Calcs'!$C$11</f>
        <v>72</v>
      </c>
      <c r="DJ22" s="2">
        <f>DT22/'Drive Train'!$F$35</f>
        <v>0.57999999999999996</v>
      </c>
      <c r="DK22" s="36">
        <f>DR22*12*60/(PI() * 'Drive Train'!$F$15)/DJ$2*DJ22</f>
        <v>-639957.01405491703</v>
      </c>
      <c r="DL22" s="2">
        <f>('DEPRECATED - DT-Prelim Calcs'!$C$6*DJ22-DK22)/('DEPRECATED - DT-Prelim Calcs'!$C$6*DJ22)*'DEPRECATED - DT-Prelim Calcs'!$C$7*DJ22</f>
        <v>473.15882004977448</v>
      </c>
      <c r="DM22" s="43">
        <f>DL22/'DEPRECATED - DT-Prelim Calcs'!$C$7*('DEPRECATED - DT-Prelim Calcs'!$C$8-'DEPRECATED - DT-Prelim Calcs'!$C$9)+'DEPRECATED - DT-Prelim Calcs'!$C$9</f>
        <v>25778.062584801148</v>
      </c>
      <c r="DN22" s="43">
        <f t="shared" si="14"/>
        <v>93</v>
      </c>
      <c r="DO22" s="2">
        <f t="shared" si="44"/>
        <v>0.89769520753137932</v>
      </c>
      <c r="DP22" s="43">
        <f>DO22*'DEPRECATED - DT-Prelim Calcs'!$C$21/DJ$2/'DEPRECATED - DT-Prelim Calcs'!$C$19/'DEPRECATED - DT-Prelim Calcs'!$C$18*3.39*'DEPRECATED - DT-Prelim Calcs'!$C$20</f>
        <v>29.053734754561201</v>
      </c>
      <c r="DQ22" s="36">
        <f t="shared" si="45"/>
        <v>0</v>
      </c>
      <c r="DR22" s="43">
        <f>DP21*'DEPRECATED - DT-Prelim Calcs'!$C$11+DR21</f>
        <v>-1992.1564149506416</v>
      </c>
      <c r="DS22" s="43">
        <f>DS21+0.5*DP22*'DEPRECATED - DT-Prelim Calcs'!$C$11^2+DR22*'DEPRECATED - DT-Prelim Calcs'!$C$11</f>
        <v>-186568.20448139039</v>
      </c>
      <c r="DT22" s="43">
        <f>MIN('Drive Train'!$F$35-DN21*'DEPRECATED - DT-Prelim Calcs'!$C$21*'Drive Train'!$F$39,DT21+DN$2)</f>
        <v>7.1920000000000002</v>
      </c>
      <c r="DU22" s="43">
        <f>'Drive Train'!$F$35-DN22*'DEPRECATED - DT-Prelim Calcs'!$C$21*'Drive Train'!$F$39</f>
        <v>7.1920000000000002</v>
      </c>
      <c r="DV22" s="1">
        <f>IF(DS22&gt;='Drive Train'!$F$29,1,0)</f>
        <v>0</v>
      </c>
      <c r="DW22" s="43">
        <f t="shared" si="46"/>
        <v>103.33333333333333</v>
      </c>
      <c r="DX22" s="49">
        <f>DX21+'DEPRECATED - DT-Prelim Calcs'!$C$11</f>
        <v>72</v>
      </c>
      <c r="DY22" s="2">
        <f>EI22/'Drive Train'!$F$35</f>
        <v>0.57999999999999996</v>
      </c>
      <c r="DZ22" s="36">
        <f>EG22*12*60/(PI() * 'Drive Train'!$F$15)/DY$2*DY22</f>
        <v>-1163614.8669480653</v>
      </c>
      <c r="EA22" s="2">
        <f>('DEPRECATED - DT-Prelim Calcs'!$C$6*DY22-DZ22)/('DEPRECATED - DT-Prelim Calcs'!$C$6*DY22)*'DEPRECATED - DT-Prelim Calcs'!$C$7*DY22</f>
        <v>858.10479654959659</v>
      </c>
      <c r="EB22" s="43">
        <f>EA22/'DEPRECATED - DT-Prelim Calcs'!$C$7*('DEPRECATED - DT-Prelim Calcs'!$C$8-'DEPRECATED - DT-Prelim Calcs'!$C$9)+'DEPRECATED - DT-Prelim Calcs'!$C$9</f>
        <v>46749.000110537723</v>
      </c>
      <c r="EC22" s="43">
        <f t="shared" si="15"/>
        <v>93</v>
      </c>
      <c r="ED22" s="2">
        <f t="shared" si="47"/>
        <v>0.78888366722454539</v>
      </c>
      <c r="EE22" s="43">
        <f>ED22*'DEPRECATED - DT-Prelim Calcs'!$C$21/DY$2/'DEPRECATED - DT-Prelim Calcs'!$C$19/'DEPRECATED - DT-Prelim Calcs'!$C$18*3.39*'DEPRECATED - DT-Prelim Calcs'!$C$20</f>
        <v>29.053734754561201</v>
      </c>
      <c r="EF22" s="36">
        <f t="shared" si="48"/>
        <v>0</v>
      </c>
      <c r="EG22" s="43">
        <f>EE21*'DEPRECATED - DT-Prelim Calcs'!$C$11+EG21</f>
        <v>-3183.2148359560315</v>
      </c>
      <c r="EH22" s="43">
        <f>EH21+0.5*EE22*'DEPRECATED - DT-Prelim Calcs'!$C$11^2+EG22*'DEPRECATED - DT-Prelim Calcs'!$C$11</f>
        <v>-265178.06026774616</v>
      </c>
      <c r="EI22" s="43">
        <f>MIN('Drive Train'!$F$35-EC21*'DEPRECATED - DT-Prelim Calcs'!$C$21*'Drive Train'!$F$39,EI21+EC$2)</f>
        <v>7.1920000000000002</v>
      </c>
      <c r="EJ22" s="43">
        <f>'Drive Train'!$F$35-EC22*'DEPRECATED - DT-Prelim Calcs'!$C$21*'Drive Train'!$F$39</f>
        <v>7.1920000000000002</v>
      </c>
      <c r="EK22" s="1">
        <f>IF(EH22&gt;='Drive Train'!$F$29,1,0)</f>
        <v>0</v>
      </c>
      <c r="EL22" s="43">
        <f t="shared" si="49"/>
        <v>103.33333333333333</v>
      </c>
      <c r="EM22" s="49">
        <f>EM21+'DEPRECATED - DT-Prelim Calcs'!$C$11</f>
        <v>72</v>
      </c>
      <c r="EN22" s="2">
        <f>EX22/'Drive Train'!$F$35</f>
        <v>0.57999999999999996</v>
      </c>
      <c r="EO22" s="36">
        <f>EV22*12*60/(PI() * 'Drive Train'!$F$15)/EN$2*EN22</f>
        <v>-1858378.7494842326</v>
      </c>
      <c r="EP22" s="2">
        <f>('DEPRECATED - DT-Prelim Calcs'!$C$6*EN22-EO22)/('DEPRECATED - DT-Prelim Calcs'!$C$6*EN22)*'DEPRECATED - DT-Prelim Calcs'!$C$7*EN22</f>
        <v>1368.8324782258701</v>
      </c>
      <c r="EQ22" s="43">
        <f>EP22/'DEPRECATED - DT-Prelim Calcs'!$C$7*('DEPRECATED - DT-Prelim Calcs'!$C$8-'DEPRECATED - DT-Prelim Calcs'!$C$9)+'DEPRECATED - DT-Prelim Calcs'!$C$9</f>
        <v>74572.224560066039</v>
      </c>
      <c r="ER22" s="43">
        <f t="shared" si="16"/>
        <v>93</v>
      </c>
      <c r="ES22" s="2">
        <f t="shared" si="50"/>
        <v>0.7035989464435134</v>
      </c>
      <c r="ET22" s="43">
        <f>ES22*'DEPRECATED - DT-Prelim Calcs'!$C$21/EN$2/'DEPRECATED - DT-Prelim Calcs'!$C$19/'DEPRECATED - DT-Prelim Calcs'!$C$18*3.39*'DEPRECATED - DT-Prelim Calcs'!$C$20</f>
        <v>29.053734754561201</v>
      </c>
      <c r="EU22" s="36">
        <f t="shared" si="51"/>
        <v>0</v>
      </c>
      <c r="EV22" s="43">
        <f>ET21*'DEPRECATED - DT-Prelim Calcs'!$C$11+EV21</f>
        <v>-4534.2257121521061</v>
      </c>
      <c r="EW22" s="43">
        <f>EW21+0.5*ET22*'DEPRECATED - DT-Prelim Calcs'!$C$11^2+EV22*'DEPRECATED - DT-Prelim Calcs'!$C$11</f>
        <v>-354344.77809668705</v>
      </c>
      <c r="EX22" s="43">
        <f>MIN('Drive Train'!$F$35-ER21*'DEPRECATED - DT-Prelim Calcs'!$C$21*'Drive Train'!$F$39,EX21+ER$2)</f>
        <v>7.1920000000000002</v>
      </c>
      <c r="EY22" s="43">
        <f>'Drive Train'!$F$35-ER22*'DEPRECATED - DT-Prelim Calcs'!$C$21*'Drive Train'!$F$39</f>
        <v>7.1920000000000002</v>
      </c>
      <c r="EZ22" s="1">
        <f>IF(EW22&gt;='Drive Train'!$F$29,1,0)</f>
        <v>0</v>
      </c>
      <c r="FA22" s="43">
        <f t="shared" si="52"/>
        <v>103.33333333333333</v>
      </c>
      <c r="FB22" s="49">
        <f>FB21+'DEPRECATED - DT-Prelim Calcs'!$C$11</f>
        <v>72</v>
      </c>
      <c r="FC22" s="2">
        <f>FM22/'Drive Train'!$F$35</f>
        <v>0.57999999999999996</v>
      </c>
      <c r="FD22" s="36">
        <f>FK22*12*60/(PI() * 'Drive Train'!$F$15)/FC$2*FC22</f>
        <v>-2745510.5350674433</v>
      </c>
      <c r="FE22" s="2">
        <f>('DEPRECATED - DT-Prelim Calcs'!$C$6*FC22-FD22)/('DEPRECATED - DT-Prelim Calcs'!$C$6*FC22)*'DEPRECATED - DT-Prelim Calcs'!$C$7*FC22</f>
        <v>2020.9716748379794</v>
      </c>
      <c r="FF22" s="43">
        <f>FE22/'DEPRECATED - DT-Prelim Calcs'!$C$7*('DEPRECATED - DT-Prelim Calcs'!$C$8-'DEPRECATED - DT-Prelim Calcs'!$C$9)+'DEPRECATED - DT-Prelim Calcs'!$C$9</f>
        <v>110099.21064415858</v>
      </c>
      <c r="FG22" s="43">
        <f t="shared" si="17"/>
        <v>93</v>
      </c>
      <c r="FH22" s="2">
        <f t="shared" si="53"/>
        <v>0.63495514679048781</v>
      </c>
      <c r="FI22" s="43">
        <f>FH22*'DEPRECATED - DT-Prelim Calcs'!$C$21/FC$2/'DEPRECATED - DT-Prelim Calcs'!$C$19/'DEPRECATED - DT-Prelim Calcs'!$C$18*3.39*'DEPRECATED - DT-Prelim Calcs'!$C$20</f>
        <v>29.053734754561205</v>
      </c>
      <c r="FJ22" s="36">
        <f t="shared" si="54"/>
        <v>0</v>
      </c>
      <c r="FK22" s="43">
        <f>FI21*'DEPRECATED - DT-Prelim Calcs'!$C$11+FK21</f>
        <v>-6045.1890435388714</v>
      </c>
      <c r="FL22" s="43">
        <f>FL21+0.5*FI22*'DEPRECATED - DT-Prelim Calcs'!$C$11^2+FK22*'DEPRECATED - DT-Prelim Calcs'!$C$11</f>
        <v>-454068.3579682135</v>
      </c>
      <c r="FM22" s="43">
        <f>MIN('Drive Train'!$F$35-FG21*'DEPRECATED - DT-Prelim Calcs'!$C$21*'Drive Train'!$F$39,FM21+FG$2)</f>
        <v>7.1920000000000002</v>
      </c>
      <c r="FN22" s="43">
        <f>'Drive Train'!$F$35-FG22*'DEPRECATED - DT-Prelim Calcs'!$C$21*'Drive Train'!$F$39</f>
        <v>7.1920000000000002</v>
      </c>
      <c r="FO22" s="1">
        <f>IF(FL22&gt;='Drive Train'!$F$29,1,0)</f>
        <v>0</v>
      </c>
      <c r="FP22" s="43">
        <f t="shared" si="55"/>
        <v>103.33333333333333</v>
      </c>
      <c r="FQ22" s="49">
        <f>FQ21+'DEPRECATED - DT-Prelim Calcs'!$C$11</f>
        <v>72</v>
      </c>
      <c r="FR22" s="2">
        <f>GB22/'Drive Train'!$F$35</f>
        <v>0.57999999999999996</v>
      </c>
      <c r="FS22" s="36">
        <f>FZ22*12*60/(PI() * 'Drive Train'!$F$15)/FR$2*FR22</f>
        <v>-3846272.0971017233</v>
      </c>
      <c r="FT22" s="2">
        <f>('DEPRECATED - DT-Prelim Calcs'!$C$6*FR22-FS22)/('DEPRECATED - DT-Prelim Calcs'!$C$6*FR22)*'DEPRECATED - DT-Prelim Calcs'!$C$7*FR22</f>
        <v>2830.1521961453109</v>
      </c>
      <c r="FU22" s="43">
        <f>FT22/'DEPRECATED - DT-Prelim Calcs'!$C$7*('DEPRECATED - DT-Prelim Calcs'!$C$8-'DEPRECATED - DT-Prelim Calcs'!$C$9)+'DEPRECATED - DT-Prelim Calcs'!$C$9</f>
        <v>154181.43307358783</v>
      </c>
      <c r="FV22" s="43">
        <f t="shared" si="18"/>
        <v>93</v>
      </c>
      <c r="FW22" s="2">
        <f t="shared" si="56"/>
        <v>0.57851468929799987</v>
      </c>
      <c r="FX22" s="43">
        <f>FW22*'DEPRECATED - DT-Prelim Calcs'!$C$21/FR$2/'DEPRECATED - DT-Prelim Calcs'!$C$19/'DEPRECATED - DT-Prelim Calcs'!$C$18*3.39*'DEPRECATED - DT-Prelim Calcs'!$C$20</f>
        <v>29.053734754561201</v>
      </c>
      <c r="FY22" s="36">
        <f t="shared" si="57"/>
        <v>0</v>
      </c>
      <c r="FZ22" s="43">
        <f>FX21*'DEPRECATED - DT-Prelim Calcs'!$C$11+FZ21</f>
        <v>-7716.1048301163328</v>
      </c>
      <c r="GA22" s="43">
        <f>GA21+0.5*FX22*'DEPRECATED - DT-Prelim Calcs'!$C$11^2+FZ22*'DEPRECATED - DT-Prelim Calcs'!$C$11</f>
        <v>-564348.79988232569</v>
      </c>
      <c r="GB22" s="43">
        <f>MIN('Drive Train'!$F$35-FV21*'DEPRECATED - DT-Prelim Calcs'!$C$21*'Drive Train'!$F$39,GB21+FV$2)</f>
        <v>7.1920000000000002</v>
      </c>
      <c r="GC22" s="43">
        <f>'Drive Train'!$F$35-FV22*'DEPRECATED - DT-Prelim Calcs'!$C$21*'Drive Train'!$F$39</f>
        <v>7.1920000000000002</v>
      </c>
      <c r="GD22" s="1">
        <f>IF(GA22&gt;='Drive Train'!$F$29,1,0)</f>
        <v>0</v>
      </c>
      <c r="GE22" s="43">
        <f t="shared" si="58"/>
        <v>103.33333333333333</v>
      </c>
      <c r="GF22" s="49">
        <f>GF21+'DEPRECATED - DT-Prelim Calcs'!$C$11</f>
        <v>72</v>
      </c>
      <c r="GG22" s="2">
        <f>GQ22/'Drive Train'!$F$35</f>
        <v>0.86451612903225805</v>
      </c>
      <c r="GH22" s="36">
        <f>GO22*12*60/(PI() * 'Drive Train'!$F$15)/GG$2*GG22</f>
        <v>-160966.04006925723</v>
      </c>
      <c r="GI22" s="2">
        <f>('DEPRECATED - DT-Prelim Calcs'!$C$6*GG22-GH22)/('DEPRECATED - DT-Prelim Calcs'!$C$6*GG22)*'DEPRECATED - DT-Prelim Calcs'!$C$7*GG22</f>
        <v>122.38228094685665</v>
      </c>
      <c r="GJ22" s="43">
        <f>GI22/'DEPRECATED - DT-Prelim Calcs'!$C$7*('DEPRECATED - DT-Prelim Calcs'!$C$8-'DEPRECATED - DT-Prelim Calcs'!$C$9)+'DEPRECATED - DT-Prelim Calcs'!$C$9</f>
        <v>6668.5944097914444</v>
      </c>
      <c r="GK22" s="43">
        <f t="shared" si="59"/>
        <v>29.999999999999982</v>
      </c>
      <c r="GL22" s="2">
        <f t="shared" si="60"/>
        <v>1.4462867232450001</v>
      </c>
      <c r="GM22" s="43">
        <f>GL22*'DEPRECATED - DT-Prelim Calcs'!$C$21/GG$2/'DEPRECATED - DT-Prelim Calcs'!$C$19/'DEPRECATED - DT-Prelim Calcs'!$C$18*3.39*'DEPRECATED - DT-Prelim Calcs'!$C$20</f>
        <v>29.053734754561201</v>
      </c>
      <c r="GN22" s="36">
        <f t="shared" si="61"/>
        <v>0</v>
      </c>
      <c r="GO22" s="43">
        <f>GM21*'DEPRECATED - DT-Prelim Calcs'!$C$11+GO21</f>
        <v>-541.61075171813093</v>
      </c>
      <c r="GP22" s="43">
        <f>GP21+0.5*GM22*'DEPRECATED - DT-Prelim Calcs'!$C$11^2+GO22*'DEPRECATED - DT-Prelim Calcs'!$C$11</f>
        <v>-23489.491423974025</v>
      </c>
      <c r="GQ22" s="43">
        <f>MIN('Drive Train'!$F$35-GK21*'DEPRECATED - DT-Prelim Calcs'!$C$21*'Drive Train'!$F$39,GQ21+GK$2)</f>
        <v>10.72</v>
      </c>
      <c r="GR22" s="43">
        <f>'Drive Train'!$F$35-GK22*'DEPRECATED - DT-Prelim Calcs'!$C$21*'Drive Train'!$F$39</f>
        <v>10.72</v>
      </c>
      <c r="GS22" s="1">
        <f>IF(GP22&gt;='Drive Train'!$F$29,1,0)</f>
        <v>0</v>
      </c>
      <c r="GT22" s="43">
        <f t="shared" si="62"/>
        <v>33.333333333333314</v>
      </c>
      <c r="GU22" s="49">
        <f>GU21+'DEPRECATED - DT-Prelim Calcs'!$C$11</f>
        <v>72</v>
      </c>
      <c r="GV22" s="2">
        <f>HF22/'Drive Train'!$F$35</f>
        <v>0.84946236559139798</v>
      </c>
      <c r="GW22" s="36">
        <f>HD22*12*60/(PI() * 'Drive Train'!$F$15)/GV$2*GV22</f>
        <v>-88924.270516377539</v>
      </c>
      <c r="GX22" s="2">
        <f>('DEPRECATED - DT-Prelim Calcs'!$C$6*GV22-GW22)/('DEPRECATED - DT-Prelim Calcs'!$C$6*GV22)*'DEPRECATED - DT-Prelim Calcs'!$C$7*GV22</f>
        <v>69.353073905565765</v>
      </c>
      <c r="GY22" s="43">
        <f>GX22/'DEPRECATED - DT-Prelim Calcs'!$C$7*('DEPRECATED - DT-Prelim Calcs'!$C$8-'DEPRECATED - DT-Prelim Calcs'!$C$9)+'DEPRECATED - DT-Prelim Calcs'!$C$9</f>
        <v>3779.6898470942542</v>
      </c>
      <c r="GZ22" s="43">
        <f t="shared" si="19"/>
        <v>33.333333333333314</v>
      </c>
      <c r="HA22" s="2">
        <f t="shared" si="63"/>
        <v>1.4462867232450001</v>
      </c>
      <c r="HB22" s="43">
        <f>HA22*'DEPRECATED - DT-Prelim Calcs'!$C$21/GV$2/'DEPRECATED - DT-Prelim Calcs'!$C$19/'DEPRECATED - DT-Prelim Calcs'!$C$18*3.39*'DEPRECATED - DT-Prelim Calcs'!$C$20</f>
        <v>29.053734754561201</v>
      </c>
      <c r="HC22" s="36">
        <f t="shared" si="64"/>
        <v>0</v>
      </c>
      <c r="HD22" s="43">
        <f>HB21*'DEPRECATED - DT-Prelim Calcs'!$C$11+HD21</f>
        <v>-304.51050929615246</v>
      </c>
      <c r="HE22" s="43">
        <f>HE21+0.5*HB22*'DEPRECATED - DT-Prelim Calcs'!$C$11^2+HD22*'DEPRECATED - DT-Prelim Calcs'!$C$11</f>
        <v>-19736.211498331686</v>
      </c>
      <c r="HF22" s="43">
        <f>MIN('Drive Train'!$F$35-GZ21*'DEPRECATED - DT-Prelim Calcs'!$C$21*'Drive Train'!$F$39,HF21+GZ$2)</f>
        <v>10.533333333333335</v>
      </c>
      <c r="HG22" s="43">
        <f>'Drive Train'!$F$35-GZ22*'DEPRECATED - DT-Prelim Calcs'!$C$21*'Drive Train'!$F$39</f>
        <v>10.533333333333335</v>
      </c>
      <c r="HH22" s="1">
        <f>IF(HE22&gt;='Drive Train'!$F$29,1,0)</f>
        <v>0</v>
      </c>
      <c r="HI22" s="43">
        <f t="shared" si="65"/>
        <v>37.037037037037017</v>
      </c>
      <c r="HJ22" s="49">
        <f>HJ21+'DEPRECATED - DT-Prelim Calcs'!$C$11</f>
        <v>72</v>
      </c>
      <c r="HK22" s="2">
        <f>HU22/'Drive Train'!$F$35</f>
        <v>0.83440860215053769</v>
      </c>
      <c r="HL22" s="36">
        <f>HS22*12*60/(PI() * 'Drive Train'!$F$15)/HK$2*HK22</f>
        <v>-21127.719324571182</v>
      </c>
      <c r="HM22" s="2">
        <f>('DEPRECATED - DT-Prelim Calcs'!$C$6*HK22-HL22)/('DEPRECATED - DT-Prelim Calcs'!$C$6*HK22)*'DEPRECATED - DT-Prelim Calcs'!$C$7*HK22</f>
        <v>19.444568135972993</v>
      </c>
      <c r="HN22" s="43">
        <f>HM22/'DEPRECATED - DT-Prelim Calcs'!$C$7*('DEPRECATED - DT-Prelim Calcs'!$C$8-'DEPRECATED - DT-Prelim Calcs'!$C$9)+'DEPRECATED - DT-Prelim Calcs'!$C$9</f>
        <v>1060.7936372582301</v>
      </c>
      <c r="HO22" s="43">
        <f t="shared" si="20"/>
        <v>36.66666666666665</v>
      </c>
      <c r="HP22" s="2">
        <f t="shared" si="66"/>
        <v>1.4462867232450001</v>
      </c>
      <c r="HQ22" s="43">
        <f>HP22*'DEPRECATED - DT-Prelim Calcs'!$C$21/HK$2/'DEPRECATED - DT-Prelim Calcs'!$C$19/'DEPRECATED - DT-Prelim Calcs'!$C$18*3.39*'DEPRECATED - DT-Prelim Calcs'!$C$20</f>
        <v>29.053734754561201</v>
      </c>
      <c r="HR22" s="36">
        <f t="shared" si="67"/>
        <v>0</v>
      </c>
      <c r="HS22" s="43">
        <f>HQ21*'DEPRECATED - DT-Prelim Calcs'!$C$11+HS21</f>
        <v>-73.654614917403265</v>
      </c>
      <c r="HT22" s="43">
        <f>HT21+0.5*HQ22*'DEPRECATED - DT-Prelim Calcs'!$C$11^2+HS22*'DEPRECATED - DT-Prelim Calcs'!$C$11</f>
        <v>-26817.526836594887</v>
      </c>
      <c r="HU22" s="43">
        <f>MIN('Drive Train'!$F$35-HO21*'DEPRECATED - DT-Prelim Calcs'!$C$21*'Drive Train'!$F$39,HU21+HO$2)</f>
        <v>10.346666666666668</v>
      </c>
      <c r="HV22" s="43">
        <f>'Drive Train'!$F$35-HO22*'DEPRECATED - DT-Prelim Calcs'!$C$21*'Drive Train'!$F$39</f>
        <v>10.346666666666668</v>
      </c>
      <c r="HW22" s="1">
        <f>IF(HT22&gt;='Drive Train'!$F$29,1,0)</f>
        <v>0</v>
      </c>
      <c r="HX22" s="43">
        <f t="shared" si="68"/>
        <v>40.740740740740726</v>
      </c>
      <c r="HY22" s="49">
        <f>HY21+'DEPRECATED - DT-Prelim Calcs'!$C$11</f>
        <v>72</v>
      </c>
      <c r="HZ22" s="2">
        <f>IJ22/'Drive Train'!$F$35</f>
        <v>0.8193548387096774</v>
      </c>
      <c r="IA22" s="36">
        <f>IH22*12*60/(PI() * 'Drive Train'!$F$15)/HZ$2*HZ22</f>
        <v>5278.1081692785401</v>
      </c>
      <c r="IB22" s="2">
        <f>('DEPRECATED - DT-Prelim Calcs'!$C$6*HZ22-IA22)/('DEPRECATED - DT-Prelim Calcs'!$C$6*HZ22)*'DEPRECATED - DT-Prelim Calcs'!$C$7*HZ22</f>
        <v>-3.7214413648533784E-2</v>
      </c>
      <c r="IC22" s="43">
        <f>IB22/'DEPRECATED - DT-Prelim Calcs'!$C$7*('DEPRECATED - DT-Prelim Calcs'!$C$8-'DEPRECATED - DT-Prelim Calcs'!$C$9)+'DEPRECATED - DT-Prelim Calcs'!$C$9</f>
        <v>-0.52735238533057149</v>
      </c>
      <c r="ID22" s="43">
        <f t="shared" si="21"/>
        <v>-0.52735238533057149</v>
      </c>
      <c r="IE22" s="2">
        <f t="shared" si="69"/>
        <v>-0.54041271495236809</v>
      </c>
      <c r="IF22" s="43">
        <f>IE22*'DEPRECATED - DT-Prelim Calcs'!$C$21/HZ$2/'DEPRECATED - DT-Prelim Calcs'!$C$19/'DEPRECATED - DT-Prelim Calcs'!$C$18*3.39*'DEPRECATED - DT-Prelim Calcs'!$C$20</f>
        <v>-10.856082287051908</v>
      </c>
      <c r="IG22" s="36">
        <f t="shared" si="70"/>
        <v>1</v>
      </c>
      <c r="IH22" s="43">
        <f>IF21*'DEPRECATED - DT-Prelim Calcs'!$C$11+IH21</f>
        <v>18.738394624277845</v>
      </c>
      <c r="II22" s="43">
        <f>II21+0.5*IF22*'DEPRECATED - DT-Prelim Calcs'!$C$11^2+IH22*'DEPRECATED - DT-Prelim Calcs'!$C$11</f>
        <v>-21879.010593747589</v>
      </c>
      <c r="IJ22" s="43">
        <f>MIN('Drive Train'!$F$35-ID21*'DEPRECATED - DT-Prelim Calcs'!$C$21*'Drive Train'!$F$39,IJ21+ID$2)</f>
        <v>10.16</v>
      </c>
      <c r="IK22" s="43">
        <f>'Drive Train'!$F$35-ID22*'DEPRECATED - DT-Prelim Calcs'!$C$21*'Drive Train'!$F$39</f>
        <v>12.429531733578512</v>
      </c>
      <c r="IL22" s="1">
        <f>IF(II22&gt;='Drive Train'!$F$29,1,0)</f>
        <v>0</v>
      </c>
      <c r="IM22" s="43">
        <f t="shared" si="71"/>
        <v>-0.58594709481174612</v>
      </c>
      <c r="IN22" s="49">
        <f>IN21+'DEPRECATED - DT-Prelim Calcs'!$C$11</f>
        <v>72</v>
      </c>
      <c r="IO22" s="2">
        <f>IY22/'Drive Train'!$F$35</f>
        <v>0.80430107526881722</v>
      </c>
      <c r="IP22" s="36">
        <f>IW22*12*60/(PI() * 'Drive Train'!$F$15)/IO$2*IO22</f>
        <v>-163239.58788328277</v>
      </c>
      <c r="IQ22" s="2">
        <f>('DEPRECATED - DT-Prelim Calcs'!$C$6*IO22-IP22)/('DEPRECATED - DT-Prelim Calcs'!$C$6*IO22)*'DEPRECATED - DT-Prelim Calcs'!$C$7*IO22</f>
        <v>123.7711794368346</v>
      </c>
      <c r="IR22" s="43">
        <f>IQ22/'DEPRECATED - DT-Prelim Calcs'!$C$7*('DEPRECATED - DT-Prelim Calcs'!$C$8-'DEPRECATED - DT-Prelim Calcs'!$C$9)+'DEPRECATED - DT-Prelim Calcs'!$C$9</f>
        <v>6744.2582827529295</v>
      </c>
      <c r="IS22" s="43">
        <f t="shared" si="22"/>
        <v>43.333333333333321</v>
      </c>
      <c r="IT22" s="2">
        <f t="shared" si="72"/>
        <v>1.4462867232450001</v>
      </c>
      <c r="IU22" s="43">
        <f>IT22*'DEPRECATED - DT-Prelim Calcs'!$C$21/IO$2/'DEPRECATED - DT-Prelim Calcs'!$C$19/'DEPRECATED - DT-Prelim Calcs'!$C$18*3.39*'DEPRECATED - DT-Prelim Calcs'!$C$20</f>
        <v>29.053734754561201</v>
      </c>
      <c r="IV22" s="36">
        <f t="shared" si="73"/>
        <v>0</v>
      </c>
      <c r="IW22" s="43">
        <f>IU21*'DEPRECATED - DT-Prelim Calcs'!$C$11+IW21</f>
        <v>-590.38179560842048</v>
      </c>
      <c r="IX22" s="43">
        <f>IX21+0.5*IU22*'DEPRECATED - DT-Prelim Calcs'!$C$11^2+IW22*'DEPRECATED - DT-Prelim Calcs'!$C$11</f>
        <v>-23568.655755073429</v>
      </c>
      <c r="IY22" s="43">
        <f>MIN('Drive Train'!$F$35-IS21*'DEPRECATED - DT-Prelim Calcs'!$C$21*'Drive Train'!$F$39,IY21+IS$2)</f>
        <v>9.9733333333333345</v>
      </c>
      <c r="IZ22" s="43">
        <f>'Drive Train'!$F$35-IS22*'DEPRECATED - DT-Prelim Calcs'!$C$21*'Drive Train'!$F$39</f>
        <v>9.9733333333333345</v>
      </c>
      <c r="JA22" s="1">
        <f>IF(IX22&gt;='Drive Train'!$F$29,1,0)</f>
        <v>0</v>
      </c>
      <c r="JB22" s="43">
        <f t="shared" si="74"/>
        <v>48.148148148148138</v>
      </c>
      <c r="JC22" s="49">
        <f>JC21+'DEPRECATED - DT-Prelim Calcs'!$C$11</f>
        <v>72</v>
      </c>
      <c r="JD22" s="2">
        <f>JN22/'Drive Train'!$F$35</f>
        <v>0.78924731182795704</v>
      </c>
      <c r="JE22" s="36">
        <f>JL22*12*60/(PI() * 'Drive Train'!$F$15)/JD$2*JD22</f>
        <v>-113880.39767094394</v>
      </c>
      <c r="JF22" s="2">
        <f>('DEPRECATED - DT-Prelim Calcs'!$C$6*JD22-JE22)/('DEPRECATED - DT-Prelim Calcs'!$C$6*JD22)*'DEPRECATED - DT-Prelim Calcs'!$C$7*JD22</f>
        <v>87.416156895094915</v>
      </c>
      <c r="JG22" s="43">
        <f>JF22/'DEPRECATED - DT-Prelim Calcs'!$C$7*('DEPRECATED - DT-Prelim Calcs'!$C$8-'DEPRECATED - DT-Prelim Calcs'!$C$9)+'DEPRECATED - DT-Prelim Calcs'!$C$9</f>
        <v>4763.7234726432298</v>
      </c>
      <c r="JH22" s="43">
        <f t="shared" si="23"/>
        <v>46.666666666666657</v>
      </c>
      <c r="JI22" s="2">
        <f t="shared" si="75"/>
        <v>1.4462867232450001</v>
      </c>
      <c r="JJ22" s="43">
        <f>JI22*'DEPRECATED - DT-Prelim Calcs'!$C$21/JD$2/'DEPRECATED - DT-Prelim Calcs'!$C$19/'DEPRECATED - DT-Prelim Calcs'!$C$18*3.39*'DEPRECATED - DT-Prelim Calcs'!$C$20</f>
        <v>29.053734754561201</v>
      </c>
      <c r="JK22" s="36">
        <f t="shared" si="76"/>
        <v>0</v>
      </c>
      <c r="JL22" s="43">
        <f>JJ21*'DEPRECATED - DT-Prelim Calcs'!$C$11+JL21</f>
        <v>-419.72223895089968</v>
      </c>
      <c r="JM22" s="43">
        <f>JM21+0.5*JJ22*'DEPRECATED - DT-Prelim Calcs'!$C$11^2+JL22*'DEPRECATED - DT-Prelim Calcs'!$C$11</f>
        <v>-35626.638372364687</v>
      </c>
      <c r="JN22" s="43">
        <f>MIN('Drive Train'!$F$35-JH21*'DEPRECATED - DT-Prelim Calcs'!$C$21*'Drive Train'!$F$39,JN21+JH$2)</f>
        <v>9.7866666666666671</v>
      </c>
      <c r="JO22" s="43">
        <f>'Drive Train'!$F$35-JH22*'DEPRECATED - DT-Prelim Calcs'!$C$21*'Drive Train'!$F$39</f>
        <v>9.7866666666666671</v>
      </c>
      <c r="JP22" s="1">
        <f>IF(JM22&gt;='Drive Train'!$F$29,1,0)</f>
        <v>0</v>
      </c>
      <c r="JQ22" s="43">
        <f>MIN(JG22,'DEPRECATED - DT-Prelim Calcs'!$C$10)*'DEPRECATED - DT-Prelim Calcs'!$C$11*1000/60/60</f>
        <v>103.33333333333333</v>
      </c>
      <c r="JR22" s="49">
        <f>JR21+'DEPRECATED - DT-Prelim Calcs'!$C$11</f>
        <v>72</v>
      </c>
      <c r="JS22" s="2">
        <f>KC22/'Drive Train'!$F$35</f>
        <v>0.77419354838709686</v>
      </c>
      <c r="JT22" s="36">
        <f>KA22*12*60/(PI() * 'Drive Train'!$F$15)/JS$2*JS22</f>
        <v>-15865.937650194419</v>
      </c>
      <c r="JU22" s="2">
        <f>('DEPRECATED - DT-Prelim Calcs'!$C$6*JS22-JT22)/('DEPRECATED - DT-Prelim Calcs'!$C$6*JS22)*'DEPRECATED - DT-Prelim Calcs'!$C$7*JS22</f>
        <v>15.294172691686553</v>
      </c>
      <c r="JV22" s="43">
        <f>JU22/'DEPRECATED - DT-Prelim Calcs'!$C$7*('DEPRECATED - DT-Prelim Calcs'!$C$8-'DEPRECATED - DT-Prelim Calcs'!$C$9)+'DEPRECATED - DT-Prelim Calcs'!$C$9</f>
        <v>834.69000484561059</v>
      </c>
      <c r="JW22" s="43">
        <f t="shared" si="24"/>
        <v>49.999999999999993</v>
      </c>
      <c r="JX22" s="2">
        <f t="shared" si="77"/>
        <v>1.4462867232450001</v>
      </c>
      <c r="JY22" s="43">
        <f>JX22*'DEPRECATED - DT-Prelim Calcs'!$C$21/JS$2/'DEPRECATED - DT-Prelim Calcs'!$C$19/'DEPRECATED - DT-Prelim Calcs'!$C$18*3.39*'DEPRECATED - DT-Prelim Calcs'!$C$20</f>
        <v>29.053734754561201</v>
      </c>
      <c r="JZ22" s="36">
        <f t="shared" si="78"/>
        <v>0</v>
      </c>
      <c r="KA22" s="43">
        <f>JY21*'DEPRECATED - DT-Prelim Calcs'!$C$11+KA21</f>
        <v>-59.613183182449816</v>
      </c>
      <c r="KB22" s="43">
        <f>KB21+0.5*JY22*'DEPRECATED - DT-Prelim Calcs'!$C$11^2+KA22*'DEPRECATED - DT-Prelim Calcs'!$C$11</f>
        <v>-24013.800908909245</v>
      </c>
      <c r="KC22" s="43">
        <f>MIN('Drive Train'!$F$35-JW21*'DEPRECATED - DT-Prelim Calcs'!$C$21*'Drive Train'!$F$39,KC21+JW$2)</f>
        <v>9.6000000000000014</v>
      </c>
      <c r="KD22" s="43">
        <f>'Drive Train'!$F$35-JW22*'DEPRECATED - DT-Prelim Calcs'!$C$21*'Drive Train'!$F$39</f>
        <v>9.6000000000000014</v>
      </c>
      <c r="KE22" s="1">
        <f>IF(KB22&gt;='Drive Train'!$F$29,1,0)</f>
        <v>0</v>
      </c>
      <c r="KF22" s="43">
        <f>MIN(JV22,'DEPRECATED - DT-Prelim Calcs'!$C$10)*'DEPRECATED - DT-Prelim Calcs'!$C$11*1000/60/60</f>
        <v>103.33333333333333</v>
      </c>
      <c r="KG22" s="49">
        <f>KG21+'DEPRECATED - DT-Prelim Calcs'!$C$11</f>
        <v>72</v>
      </c>
      <c r="KH22" s="2">
        <f>KR22/'Drive Train'!$F$35</f>
        <v>0.75913978494623657</v>
      </c>
      <c r="KI22" s="36">
        <f>KP22*12*60/(PI() * 'Drive Train'!$F$15)/KH$2*KH22</f>
        <v>-54563.612084702785</v>
      </c>
      <c r="KJ22" s="2">
        <f>('DEPRECATED - DT-Prelim Calcs'!$C$6*KH22-KI22)/('DEPRECATED - DT-Prelim Calcs'!$C$6*KH22)*'DEPRECATED - DT-Prelim Calcs'!$C$7*KH22</f>
        <v>43.670607076861188</v>
      </c>
      <c r="KK22" s="43">
        <f>KJ22/'DEPRECATED - DT-Prelim Calcs'!$C$7*('DEPRECATED - DT-Prelim Calcs'!$C$8-'DEPRECATED - DT-Prelim Calcs'!$C$9)+'DEPRECATED - DT-Prelim Calcs'!$C$9</f>
        <v>2380.5703855304973</v>
      </c>
      <c r="KL22" s="43">
        <f t="shared" si="25"/>
        <v>53.333333333333329</v>
      </c>
      <c r="KM22" s="2">
        <f t="shared" si="79"/>
        <v>1.4462867232450001</v>
      </c>
      <c r="KN22" s="43">
        <f>KM22*'DEPRECATED - DT-Prelim Calcs'!$C$21/KH$2/'DEPRECATED - DT-Prelim Calcs'!$C$19/'DEPRECATED - DT-Prelim Calcs'!$C$18*3.39*'DEPRECATED - DT-Prelim Calcs'!$C$20</f>
        <v>29.053734754561201</v>
      </c>
      <c r="KO22" s="36">
        <f t="shared" si="80"/>
        <v>0</v>
      </c>
      <c r="KP22" s="43">
        <f>KN21*'DEPRECATED - DT-Prelim Calcs'!$C$11+KP21</f>
        <v>-209.0775861361895</v>
      </c>
      <c r="KQ22" s="43">
        <f>KQ21+0.5*KN22*'DEPRECATED - DT-Prelim Calcs'!$C$11^2+KP22*'DEPRECATED - DT-Prelim Calcs'!$C$11</f>
        <v>-30191.815714718301</v>
      </c>
      <c r="KR22" s="43">
        <f>MIN('Drive Train'!$F$35-KL21*'DEPRECATED - DT-Prelim Calcs'!$C$21*'Drive Train'!$F$39,KR21+KL$2)</f>
        <v>9.413333333333334</v>
      </c>
      <c r="KS22" s="43">
        <f>'Drive Train'!$F$35-KL22*'DEPRECATED - DT-Prelim Calcs'!$C$21*'Drive Train'!$F$39</f>
        <v>9.413333333333334</v>
      </c>
      <c r="KT22" s="1">
        <f>IF(KQ22&gt;='Drive Train'!$F$29,1,0)</f>
        <v>0</v>
      </c>
      <c r="KU22" s="43">
        <f>MIN(KK22,'DEPRECATED - DT-Prelim Calcs'!$C$10)*'DEPRECATED - DT-Prelim Calcs'!$C$11*1000/60/60</f>
        <v>103.33333333333333</v>
      </c>
      <c r="KV22" s="49">
        <f>KV21+'DEPRECATED - DT-Prelim Calcs'!$C$11</f>
        <v>72</v>
      </c>
      <c r="KW22" s="2">
        <f>LG22/'Drive Train'!$F$35</f>
        <v>0.74408602150537628</v>
      </c>
      <c r="KX22" s="36">
        <f>LE22*12*60/(PI() * 'Drive Train'!$F$15)/KW$2*KW22</f>
        <v>-135168.30530584478</v>
      </c>
      <c r="KY22" s="2">
        <f>('DEPRECATED - DT-Prelim Calcs'!$C$6*KW22-KX22)/('DEPRECATED - DT-Prelim Calcs'!$C$6*KW22)*'DEPRECATED - DT-Prelim Calcs'!$C$7*KW22</f>
        <v>102.85329821898124</v>
      </c>
      <c r="KZ22" s="43">
        <f>KY22/'DEPRECATED - DT-Prelim Calcs'!$C$7*('DEPRECATED - DT-Prelim Calcs'!$C$8-'DEPRECATED - DT-Prelim Calcs'!$C$9)+'DEPRECATED - DT-Prelim Calcs'!$C$9</f>
        <v>5604.7020671534547</v>
      </c>
      <c r="LA22" s="43">
        <f t="shared" si="26"/>
        <v>56.666666666666664</v>
      </c>
      <c r="LB22" s="2">
        <f t="shared" si="81"/>
        <v>1.4462867232450001</v>
      </c>
      <c r="LC22" s="43">
        <f>LB22*'DEPRECATED - DT-Prelim Calcs'!$C$21/KW$2/'DEPRECATED - DT-Prelim Calcs'!$C$19/'DEPRECATED - DT-Prelim Calcs'!$C$18*3.39*'DEPRECATED - DT-Prelim Calcs'!$C$20</f>
        <v>29.053734754561201</v>
      </c>
      <c r="LD22" s="36">
        <f t="shared" si="82"/>
        <v>0</v>
      </c>
      <c r="LE22" s="43">
        <f>LC21*'DEPRECATED - DT-Prelim Calcs'!$C$11+LE21</f>
        <v>-528.41828850986485</v>
      </c>
      <c r="LF22" s="43">
        <f>LF21+0.5*LC22*'DEPRECATED - DT-Prelim Calcs'!$C$11^2+LE22*'DEPRECATED - DT-Prelim Calcs'!$C$11</f>
        <v>-36215.20116531552</v>
      </c>
      <c r="LG22" s="43">
        <f>MIN('Drive Train'!$F$35-LA21*'DEPRECATED - DT-Prelim Calcs'!$C$21*'Drive Train'!$F$39,LG21+LA$2)</f>
        <v>9.2266666666666666</v>
      </c>
      <c r="LH22" s="43">
        <f>'Drive Train'!$F$35-LA22*'DEPRECATED - DT-Prelim Calcs'!$C$21*'Drive Train'!$F$39</f>
        <v>9.2266666666666666</v>
      </c>
      <c r="LI22" s="1">
        <f>IF(LF22&gt;='Drive Train'!$F$29,1,0)</f>
        <v>0</v>
      </c>
      <c r="LJ22" s="43">
        <f>MIN(KZ22,'DEPRECATED - DT-Prelim Calcs'!$C$10)*'DEPRECATED - DT-Prelim Calcs'!$C$11*1000/60/60</f>
        <v>103.33333333333333</v>
      </c>
      <c r="LK22" s="49">
        <f>LK21+'DEPRECATED - DT-Prelim Calcs'!$C$11</f>
        <v>72</v>
      </c>
      <c r="LL22" s="2">
        <f>LV22/'Drive Train'!$F$35</f>
        <v>0.72903225806451621</v>
      </c>
      <c r="LM22" s="36">
        <f>LT22*12*60/(PI() * 'Drive Train'!$F$15)/LL$2*LL22</f>
        <v>-53029.971668264952</v>
      </c>
      <c r="LN22" s="2">
        <f>('DEPRECATED - DT-Prelim Calcs'!$C$6*LL22-LM22)/('DEPRECATED - DT-Prelim Calcs'!$C$6*LL22)*'DEPRECATED - DT-Prelim Calcs'!$C$7*LL22</f>
        <v>42.40200880194682</v>
      </c>
      <c r="LO22" s="43">
        <f>LN22/'DEPRECATED - DT-Prelim Calcs'!$C$7*('DEPRECATED - DT-Prelim Calcs'!$C$8-'DEPRECATED - DT-Prelim Calcs'!$C$9)+'DEPRECATED - DT-Prelim Calcs'!$C$9</f>
        <v>2311.4601810015802</v>
      </c>
      <c r="LP22" s="43">
        <f t="shared" si="27"/>
        <v>60</v>
      </c>
      <c r="LQ22" s="2">
        <f t="shared" si="83"/>
        <v>1.4462867232450001</v>
      </c>
      <c r="LR22" s="43">
        <f>LQ22*'DEPRECATED - DT-Prelim Calcs'!$C$21/LL$2/'DEPRECATED - DT-Prelim Calcs'!$C$19/'DEPRECATED - DT-Prelim Calcs'!$C$18*3.39*'DEPRECATED - DT-Prelim Calcs'!$C$20</f>
        <v>29.053734754561201</v>
      </c>
      <c r="LS22" s="36">
        <f t="shared" si="84"/>
        <v>0</v>
      </c>
      <c r="LT22" s="43">
        <f>LR21*'DEPRECATED - DT-Prelim Calcs'!$C$11+LT21</f>
        <v>-211.59274220771789</v>
      </c>
      <c r="LU22" s="43">
        <f>LU21+0.5*LR22*'DEPRECATED - DT-Prelim Calcs'!$C$11^2+LT22*'DEPRECATED - DT-Prelim Calcs'!$C$11</f>
        <v>-31671.307664328757</v>
      </c>
      <c r="LV22" s="43">
        <f>MIN('Drive Train'!$F$35-LP21*'DEPRECATED - DT-Prelim Calcs'!$C$21*'Drive Train'!$F$39,LV21+LP$2)</f>
        <v>9.0400000000000009</v>
      </c>
      <c r="LW22" s="43">
        <f>'Drive Train'!$F$35-LP22*'DEPRECATED - DT-Prelim Calcs'!$C$21*'Drive Train'!$F$39</f>
        <v>9.0400000000000009</v>
      </c>
      <c r="LX22" s="1">
        <f>IF(LU22&gt;='Drive Train'!$F$29,1,0)</f>
        <v>0</v>
      </c>
      <c r="LY22" s="43">
        <f>MIN(LO22,'DEPRECATED - DT-Prelim Calcs'!$C$10)*'DEPRECATED - DT-Prelim Calcs'!$C$11*1000/60/60</f>
        <v>103.33333333333333</v>
      </c>
      <c r="LZ22" s="49">
        <f>LZ21+'DEPRECATED - DT-Prelim Calcs'!$C$11</f>
        <v>72</v>
      </c>
    </row>
    <row r="23" spans="1:338" x14ac:dyDescent="0.3">
      <c r="B23" s="3" t="s">
        <v>70</v>
      </c>
      <c r="C23" s="4">
        <f>SQRT(((1-'Drive Train'!$F$21)*'Drive Train'!$F$19-'Drive Train'!F19/2)^2+('Drive Train'!$F$20*'Drive Train'!$F$22-('Drive Train'!F20/2))^2)</f>
        <v>0</v>
      </c>
      <c r="Q23" s="95">
        <f t="shared" si="85"/>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-0.27672021620693066</v>
      </c>
      <c r="Y23" s="43">
        <f t="shared" si="1"/>
        <v>0</v>
      </c>
      <c r="Z23" s="43">
        <f t="shared" si="2"/>
        <v>0</v>
      </c>
      <c r="AA23" s="43">
        <f t="shared" si="3"/>
        <v>0</v>
      </c>
      <c r="AB23" s="43" t="e">
        <f t="shared" si="4"/>
        <v>#N/A</v>
      </c>
      <c r="AC23" s="36">
        <f t="shared" si="28"/>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889.49632897085212</v>
      </c>
      <c r="AK23" s="43">
        <f t="shared" si="8"/>
        <v>0</v>
      </c>
      <c r="AL23" s="49">
        <f>AL22+'DEPRECATED - DT-Prelim Calcs'!$C$11</f>
        <v>76</v>
      </c>
      <c r="AM23" s="2">
        <f>AW23/'Drive Train'!$F$35</f>
        <v>0.57999999999999996</v>
      </c>
      <c r="AN23" s="36">
        <f>AU23*12*60/(PI() * 'Drive Train'!$F$15)/AM$2*AM23</f>
        <v>4595.0184964511218</v>
      </c>
      <c r="AO23" s="2">
        <f>('DEPRECATED - DT-Prelim Calcs'!$C$6*AM23-AN23)/('DEPRECATED - DT-Prelim Calcs'!$C$6*AM23)*'DEPRECATED - DT-Prelim Calcs'!$C$7*AM23</f>
        <v>-0.65764275052598176</v>
      </c>
      <c r="AP23" s="43">
        <f>AO23/'DEPRECATED - DT-Prelim Calcs'!$C$7*('DEPRECATED - DT-Prelim Calcs'!$C$8-'DEPRECATED - DT-Prelim Calcs'!$C$9)+'DEPRECATED - DT-Prelim Calcs'!$C$9</f>
        <v>-34.32680655850497</v>
      </c>
      <c r="AQ23" s="43">
        <f t="shared" si="9"/>
        <v>-34.32680655850497</v>
      </c>
      <c r="AR23" s="2">
        <f t="shared" si="29"/>
        <v>-1.2765024086782111</v>
      </c>
      <c r="AS23" s="43">
        <f>AR23*'DEPRECATED - DT-Prelim Calcs'!$C$21/AM$2/'DEPRECATED - DT-Prelim Calcs'!$C$19/'DEPRECATED - DT-Prelim Calcs'!$C$18*3.39*'DEPRECATED - DT-Prelim Calcs'!$C$20</f>
        <v>-12.821511045916131</v>
      </c>
      <c r="AT23" s="36">
        <f t="shared" si="30"/>
        <v>1</v>
      </c>
      <c r="AU23" s="43">
        <f>AS22*'DEPRECATED - DT-Prelim Calcs'!$C$11+AU22</f>
        <v>46.090920662707724</v>
      </c>
      <c r="AV23" s="43">
        <f>AV22+0.5*AS23*'DEPRECATED - DT-Prelim Calcs'!$C$11^2+AU23*'DEPRECATED - DT-Prelim Calcs'!$C$11</f>
        <v>1206.8593422532113</v>
      </c>
      <c r="AW23" s="43">
        <f>MIN('Drive Train'!$F$35-AQ22*'DEPRECATED - DT-Prelim Calcs'!$C$21*'Drive Train'!$F$39,AW22+AQ$2)</f>
        <v>7.1920000000000002</v>
      </c>
      <c r="AX23" s="43">
        <f>'Drive Train'!$F$35-AQ23*'DEPRECATED - DT-Prelim Calcs'!$C$21*'Drive Train'!$F$39</f>
        <v>14.322301167276279</v>
      </c>
      <c r="AY23" s="1">
        <f>IF(AV23&gt;='Drive Train'!$F$29,1,0)</f>
        <v>1</v>
      </c>
      <c r="AZ23" s="43">
        <f t="shared" si="31"/>
        <v>-38.140896176116634</v>
      </c>
      <c r="BA23" s="49">
        <f>BA22+'DEPRECATED - DT-Prelim Calcs'!$C$11</f>
        <v>76</v>
      </c>
      <c r="BB23" s="2">
        <f>BL23/'Drive Train'!$F$35</f>
        <v>0.57999999999999996</v>
      </c>
      <c r="BC23" s="36">
        <f>BJ23*12*60/(PI() * 'Drive Train'!$F$15)/BB$2*BB23</f>
        <v>-48416.447419565557</v>
      </c>
      <c r="BD23" s="2">
        <f>('DEPRECATED - DT-Prelim Calcs'!$C$6*BB23-BC23)/('DEPRECATED - DT-Prelim Calcs'!$C$6*BB23)*'DEPRECATED - DT-Prelim Calcs'!$C$7*BB23</f>
        <v>38.311601002784087</v>
      </c>
      <c r="BE23" s="43">
        <f>BD23/'DEPRECATED - DT-Prelim Calcs'!$C$7*('DEPRECATED - DT-Prelim Calcs'!$C$8-'DEPRECATED - DT-Prelim Calcs'!$C$9)+'DEPRECATED - DT-Prelim Calcs'!$C$9</f>
        <v>2088.6245322412224</v>
      </c>
      <c r="BF23" s="43">
        <f t="shared" si="10"/>
        <v>93</v>
      </c>
      <c r="BG23" s="2">
        <f t="shared" si="32"/>
        <v>2.0025508475699998</v>
      </c>
      <c r="BH23" s="43">
        <f>BG23*'DEPRECATED - DT-Prelim Calcs'!$C$21/BB$2/'DEPRECATED - DT-Prelim Calcs'!$C$19/'DEPRECATED - DT-Prelim Calcs'!$C$18*3.39*'DEPRECATED - DT-Prelim Calcs'!$C$20</f>
        <v>29.053734754561201</v>
      </c>
      <c r="BI23" s="36">
        <f t="shared" si="33"/>
        <v>0</v>
      </c>
      <c r="BJ23" s="43">
        <f>BH22*'DEPRECATED - DT-Prelim Calcs'!$C$11+BJ22</f>
        <v>-336.21740832498597</v>
      </c>
      <c r="BK23" s="43">
        <f>BK22+0.5*BH23*'DEPRECATED - DT-Prelim Calcs'!$C$11^2+BJ23*'DEPRECATED - DT-Prelim Calcs'!$C$11</f>
        <v>-11681.403422922856</v>
      </c>
      <c r="BL23" s="43">
        <f>MIN('Drive Train'!$F$35-BF22*'DEPRECATED - DT-Prelim Calcs'!$C$21*'Drive Train'!$F$39,BL22+BF$2)</f>
        <v>7.1920000000000002</v>
      </c>
      <c r="BM23" s="43">
        <f>'Drive Train'!$F$35-BF23*'DEPRECATED - DT-Prelim Calcs'!$C$21*'Drive Train'!$F$39</f>
        <v>7.1920000000000002</v>
      </c>
      <c r="BN23" s="1">
        <f>IF(BK23&gt;='Drive Train'!$F$29,1,0)</f>
        <v>0</v>
      </c>
      <c r="BO23" s="43">
        <f t="shared" si="34"/>
        <v>103.33333333333333</v>
      </c>
      <c r="BP23" s="49">
        <f>BP22+'DEPRECATED - DT-Prelim Calcs'!$C$11</f>
        <v>76</v>
      </c>
      <c r="BQ23" s="2">
        <f>CA23/'Drive Train'!$F$35</f>
        <v>0.57999999999999996</v>
      </c>
      <c r="BR23" s="36">
        <f>BY23*12*60/(PI() * 'Drive Train'!$F$15)/BQ$2*BQ23</f>
        <v>-144264.33367117308</v>
      </c>
      <c r="BS23" s="2">
        <f>('DEPRECATED - DT-Prelim Calcs'!$C$6*BQ23-BR23)/('DEPRECATED - DT-Prelim Calcs'!$C$6*BQ23)*'DEPRECATED - DT-Prelim Calcs'!$C$7*BQ23</f>
        <v>108.77031362347991</v>
      </c>
      <c r="BT23" s="43">
        <f>BS23/'DEPRECATED - DT-Prelim Calcs'!$C$7*('DEPRECATED - DT-Prelim Calcs'!$C$8-'DEPRECATED - DT-Prelim Calcs'!$C$9)+'DEPRECATED - DT-Prelim Calcs'!$C$9</f>
        <v>5927.0469362045023</v>
      </c>
      <c r="BU23" s="43">
        <f t="shared" si="11"/>
        <v>93</v>
      </c>
      <c r="BV23" s="2">
        <f t="shared" si="35"/>
        <v>1.5313624128476471</v>
      </c>
      <c r="BW23" s="43">
        <f>BV23*'DEPRECATED - DT-Prelim Calcs'!$C$21/BQ$2/'DEPRECATED - DT-Prelim Calcs'!$C$19/'DEPRECATED - DT-Prelim Calcs'!$C$18*3.39*'DEPRECATED - DT-Prelim Calcs'!$C$20</f>
        <v>29.053734754561201</v>
      </c>
      <c r="BX23" s="36">
        <f t="shared" si="36"/>
        <v>0</v>
      </c>
      <c r="BY23" s="43">
        <f>BW22*'DEPRECATED - DT-Prelim Calcs'!$C$11+BY22</f>
        <v>-766.09156666055446</v>
      </c>
      <c r="BZ23" s="43">
        <f>BZ22+0.5*BW23*'DEPRECATED - DT-Prelim Calcs'!$C$11^2+BY23*'DEPRECATED - DT-Prelim Calcs'!$C$11</f>
        <v>-32490.809467694497</v>
      </c>
      <c r="CA23" s="43">
        <f>MIN('Drive Train'!$F$35-BU22*'DEPRECATED - DT-Prelim Calcs'!$C$21*'Drive Train'!$F$39,CA22+BU$2)</f>
        <v>7.1920000000000002</v>
      </c>
      <c r="CB23" s="43">
        <f>'Drive Train'!$F$35-BU23*'DEPRECATED - DT-Prelim Calcs'!$C$21*'Drive Train'!$F$39</f>
        <v>7.1920000000000002</v>
      </c>
      <c r="CC23" s="1">
        <f>IF(BZ23&gt;='Drive Train'!$F$29,1,0)</f>
        <v>0</v>
      </c>
      <c r="CD23" s="43">
        <f t="shared" si="37"/>
        <v>103.33333333333333</v>
      </c>
      <c r="CE23" s="49">
        <f>CE22+'DEPRECATED - DT-Prelim Calcs'!$C$11</f>
        <v>76</v>
      </c>
      <c r="CF23" s="2">
        <f>CP23/'Drive Train'!$F$35</f>
        <v>0.57999999999999996</v>
      </c>
      <c r="CG23" s="36">
        <f>CN23*12*60/(PI() * 'Drive Train'!$F$15)/CF$2*CF23</f>
        <v>6122.1160381941399</v>
      </c>
      <c r="CH23" s="2">
        <f>('DEPRECATED - DT-Prelim Calcs'!$C$6*CF23-CG23)/('DEPRECATED - DT-Prelim Calcs'!$C$6*CF23)*'DEPRECATED - DT-Prelim Calcs'!$C$7*CF23</f>
        <v>-1.7802269935941253</v>
      </c>
      <c r="CI23" s="43">
        <f>CH23/'DEPRECATED - DT-Prelim Calcs'!$C$7*('DEPRECATED - DT-Prelim Calcs'!$C$8-'DEPRECATED - DT-Prelim Calcs'!$C$9)+'DEPRECATED - DT-Prelim Calcs'!$C$9</f>
        <v>-95.482515322665037</v>
      </c>
      <c r="CJ23" s="43">
        <f t="shared" si="12"/>
        <v>-95.482515322665037</v>
      </c>
      <c r="CK23" s="2">
        <f t="shared" si="38"/>
        <v>-2.6047570017956732</v>
      </c>
      <c r="CL23" s="43">
        <f>CK23*'DEPRECATED - DT-Prelim Calcs'!$C$21/CF$2/'DEPRECATED - DT-Prelim Calcs'!$C$19/'DEPRECATED - DT-Prelim Calcs'!$C$18*3.39*'DEPRECATED - DT-Prelim Calcs'!$C$20</f>
        <v>-61.046612760991295</v>
      </c>
      <c r="CM23" s="36">
        <f t="shared" si="39"/>
        <v>1</v>
      </c>
      <c r="CN23" s="43">
        <f>CL22*'DEPRECATED - DT-Prelim Calcs'!$C$11+CN22</f>
        <v>26.318000506314945</v>
      </c>
      <c r="CO23" s="43">
        <f>CO22+0.5*CL23*'DEPRECATED - DT-Prelim Calcs'!$C$11^2+CN23*'DEPRECATED - DT-Prelim Calcs'!$C$11</f>
        <v>-61402.179936498076</v>
      </c>
      <c r="CP23" s="43">
        <f>MIN('Drive Train'!$F$35-CJ22*'DEPRECATED - DT-Prelim Calcs'!$C$21*'Drive Train'!$F$39,CP22+CJ$2)</f>
        <v>7.1920000000000002</v>
      </c>
      <c r="CQ23" s="43">
        <f>'Drive Train'!$F$35-CJ23*'DEPRECATED - DT-Prelim Calcs'!$C$21*'Drive Train'!$F$39</f>
        <v>17.747020858069241</v>
      </c>
      <c r="CR23" s="1">
        <f>IF(CO23&gt;='Drive Train'!$F$29,1,0)</f>
        <v>0</v>
      </c>
      <c r="CS23" s="43">
        <f t="shared" si="40"/>
        <v>-106.09168369185005</v>
      </c>
      <c r="CT23" s="49">
        <f>CT22+'DEPRECATED - DT-Prelim Calcs'!$C$11</f>
        <v>76</v>
      </c>
      <c r="CU23" s="2">
        <f>DE23/'Drive Train'!$F$35</f>
        <v>0.57999999999999996</v>
      </c>
      <c r="CV23" s="36">
        <f>DC23*12*60/(PI() * 'Drive Train'!$F$15)/CU$2*CU23</f>
        <v>-233959.96071054251</v>
      </c>
      <c r="CW23" s="2">
        <f>('DEPRECATED - DT-Prelim Calcs'!$C$6*CU23-CV23)/('DEPRECATED - DT-Prelim Calcs'!$C$6*CU23)*'DEPRECATED - DT-Prelim Calcs'!$C$7*CU23</f>
        <v>174.70644071041451</v>
      </c>
      <c r="CX23" s="43">
        <f>CW23/'DEPRECATED - DT-Prelim Calcs'!$C$7*('DEPRECATED - DT-Prelim Calcs'!$C$8-'DEPRECATED - DT-Prelim Calcs'!$C$9)+'DEPRECATED - DT-Prelim Calcs'!$C$9</f>
        <v>9519.0896804927288</v>
      </c>
      <c r="CY23" s="43">
        <f t="shared" si="13"/>
        <v>93</v>
      </c>
      <c r="CZ23" s="2">
        <f t="shared" si="41"/>
        <v>1.0413264407364002</v>
      </c>
      <c r="DA23" s="43">
        <f>CZ23*'DEPRECATED - DT-Prelim Calcs'!$C$21/CU$2/'DEPRECATED - DT-Prelim Calcs'!$C$19/'DEPRECATED - DT-Prelim Calcs'!$C$18*3.39*'DEPRECATED - DT-Prelim Calcs'!$C$20</f>
        <v>29.053734754561201</v>
      </c>
      <c r="DB23" s="36">
        <f t="shared" si="42"/>
        <v>0</v>
      </c>
      <c r="DC23" s="43">
        <f>DA22*'DEPRECATED - DT-Prelim Calcs'!$C$11+DC22</f>
        <v>-844.83551011769782</v>
      </c>
      <c r="DD23" s="43">
        <f>DD22+0.5*DA23*'DEPRECATED - DT-Prelim Calcs'!$C$11^2+DC23*'DEPRECATED - DT-Prelim Calcs'!$C$11</f>
        <v>-121662.12290005454</v>
      </c>
      <c r="DE23" s="43">
        <f>MIN('Drive Train'!$F$35-CY22*'DEPRECATED - DT-Prelim Calcs'!$C$21*'Drive Train'!$F$39,DE22+CY$2)</f>
        <v>7.1920000000000002</v>
      </c>
      <c r="DF23" s="43">
        <f>'Drive Train'!$F$35-CY23*'DEPRECATED - DT-Prelim Calcs'!$C$21*'Drive Train'!$F$39</f>
        <v>7.1920000000000002</v>
      </c>
      <c r="DG23" s="1">
        <f>IF(DD23&gt;='Drive Train'!$F$29,1,0)</f>
        <v>0</v>
      </c>
      <c r="DH23" s="43">
        <f t="shared" si="43"/>
        <v>103.33333333333333</v>
      </c>
      <c r="DI23" s="49">
        <f>DI22+'DEPRECATED - DT-Prelim Calcs'!$C$11</f>
        <v>76</v>
      </c>
      <c r="DJ23" s="2">
        <f>DT23/'Drive Train'!$F$35</f>
        <v>0.57999999999999996</v>
      </c>
      <c r="DK23" s="36">
        <f>DR23*12*60/(PI() * 'Drive Train'!$F$15)/DJ$2*DJ23</f>
        <v>-602624.32029425504</v>
      </c>
      <c r="DL23" s="2">
        <f>('DEPRECATED - DT-Prelim Calcs'!$C$6*DJ23-DK23)/('DEPRECATED - DT-Prelim Calcs'!$C$6*DJ23)*'DEPRECATED - DT-Prelim Calcs'!$C$7*DJ23</f>
        <v>445.71519407210917</v>
      </c>
      <c r="DM23" s="43">
        <f>DL23/'DEPRECATED - DT-Prelim Calcs'!$C$7*('DEPRECATED - DT-Prelim Calcs'!$C$8-'DEPRECATED - DT-Prelim Calcs'!$C$9)+'DEPRECATED - DT-Prelim Calcs'!$C$9</f>
        <v>24282.999378555196</v>
      </c>
      <c r="DN23" s="43">
        <f t="shared" si="14"/>
        <v>93</v>
      </c>
      <c r="DO23" s="2">
        <f t="shared" si="44"/>
        <v>0.89769520753137932</v>
      </c>
      <c r="DP23" s="43">
        <f>DO23*'DEPRECATED - DT-Prelim Calcs'!$C$21/DJ$2/'DEPRECATED - DT-Prelim Calcs'!$C$19/'DEPRECATED - DT-Prelim Calcs'!$C$18*3.39*'DEPRECATED - DT-Prelim Calcs'!$C$20</f>
        <v>29.053734754561201</v>
      </c>
      <c r="DQ23" s="36">
        <f t="shared" si="45"/>
        <v>0</v>
      </c>
      <c r="DR23" s="43">
        <f>DP22*'DEPRECATED - DT-Prelim Calcs'!$C$11+DR22</f>
        <v>-1875.9414759323968</v>
      </c>
      <c r="DS23" s="43">
        <f>DS22+0.5*DP23*'DEPRECATED - DT-Prelim Calcs'!$C$11^2+DR23*'DEPRECATED - DT-Prelim Calcs'!$C$11</f>
        <v>-193839.5405070835</v>
      </c>
      <c r="DT23" s="43">
        <f>MIN('Drive Train'!$F$35-DN22*'DEPRECATED - DT-Prelim Calcs'!$C$21*'Drive Train'!$F$39,DT22+DN$2)</f>
        <v>7.1920000000000002</v>
      </c>
      <c r="DU23" s="43">
        <f>'Drive Train'!$F$35-DN23*'DEPRECATED - DT-Prelim Calcs'!$C$21*'Drive Train'!$F$39</f>
        <v>7.1920000000000002</v>
      </c>
      <c r="DV23" s="1">
        <f>IF(DS23&gt;='Drive Train'!$F$29,1,0)</f>
        <v>0</v>
      </c>
      <c r="DW23" s="43">
        <f t="shared" si="46"/>
        <v>103.33333333333333</v>
      </c>
      <c r="DX23" s="49">
        <f>DX22+'DEPRECATED - DT-Prelim Calcs'!$C$11</f>
        <v>76</v>
      </c>
      <c r="DY23" s="2">
        <f>EI23/'Drive Train'!$F$35</f>
        <v>0.57999999999999996</v>
      </c>
      <c r="DZ23" s="36">
        <f>EG23*12*60/(PI() * 'Drive Train'!$F$15)/DY$2*DY23</f>
        <v>-1121132.836116967</v>
      </c>
      <c r="EA23" s="2">
        <f>('DEPRECATED - DT-Prelim Calcs'!$C$6*DY23-DZ23)/('DEPRECATED - DT-Prelim Calcs'!$C$6*DY23)*'DEPRECATED - DT-Prelim Calcs'!$C$7*DY23</f>
        <v>826.87584285087394</v>
      </c>
      <c r="EB23" s="43">
        <f>EA23/'DEPRECATED - DT-Prelim Calcs'!$C$7*('DEPRECATED - DT-Prelim Calcs'!$C$8-'DEPRECATED - DT-Prelim Calcs'!$C$9)+'DEPRECATED - DT-Prelim Calcs'!$C$9</f>
        <v>45047.721289637157</v>
      </c>
      <c r="EC23" s="43">
        <f t="shared" si="15"/>
        <v>93</v>
      </c>
      <c r="ED23" s="2">
        <f t="shared" si="47"/>
        <v>0.78888366722454539</v>
      </c>
      <c r="EE23" s="43">
        <f>ED23*'DEPRECATED - DT-Prelim Calcs'!$C$21/DY$2/'DEPRECATED - DT-Prelim Calcs'!$C$19/'DEPRECATED - DT-Prelim Calcs'!$C$18*3.39*'DEPRECATED - DT-Prelim Calcs'!$C$20</f>
        <v>29.053734754561201</v>
      </c>
      <c r="EF23" s="36">
        <f t="shared" si="48"/>
        <v>0</v>
      </c>
      <c r="EG23" s="43">
        <f>EE22*'DEPRECATED - DT-Prelim Calcs'!$C$11+EG22</f>
        <v>-3066.9998969377866</v>
      </c>
      <c r="EH23" s="43">
        <f>EH22+0.5*EE23*'DEPRECATED - DT-Prelim Calcs'!$C$11^2+EG23*'DEPRECATED - DT-Prelim Calcs'!$C$11</f>
        <v>-277213.62997746083</v>
      </c>
      <c r="EI23" s="43">
        <f>MIN('Drive Train'!$F$35-EC22*'DEPRECATED - DT-Prelim Calcs'!$C$21*'Drive Train'!$F$39,EI22+EC$2)</f>
        <v>7.1920000000000002</v>
      </c>
      <c r="EJ23" s="43">
        <f>'Drive Train'!$F$35-EC23*'DEPRECATED - DT-Prelim Calcs'!$C$21*'Drive Train'!$F$39</f>
        <v>7.1920000000000002</v>
      </c>
      <c r="EK23" s="1">
        <f>IF(EH23&gt;='Drive Train'!$F$29,1,0)</f>
        <v>0</v>
      </c>
      <c r="EL23" s="43">
        <f t="shared" si="49"/>
        <v>103.33333333333333</v>
      </c>
      <c r="EM23" s="49">
        <f>EM22+'DEPRECATED - DT-Prelim Calcs'!$C$11</f>
        <v>76</v>
      </c>
      <c r="EN23" s="2">
        <f>EX23/'Drive Train'!$F$35</f>
        <v>0.57999999999999996</v>
      </c>
      <c r="EO23" s="36">
        <f>EV23*12*60/(PI() * 'Drive Train'!$F$15)/EN$2*EN23</f>
        <v>-1810747.3815826986</v>
      </c>
      <c r="EP23" s="2">
        <f>('DEPRECATED - DT-Prelim Calcs'!$C$6*EN23-EO23)/('DEPRECATED - DT-Prelim Calcs'!$C$6*EN23)*'DEPRECATED - DT-Prelim Calcs'!$C$7*EN23</f>
        <v>1333.8181968060903</v>
      </c>
      <c r="EQ23" s="43">
        <f>EP23/'DEPRECATED - DT-Prelim Calcs'!$C$7*('DEPRECATED - DT-Prelim Calcs'!$C$8-'DEPRECATED - DT-Prelim Calcs'!$C$9)+'DEPRECATED - DT-Prelim Calcs'!$C$9</f>
        <v>72664.730124510883</v>
      </c>
      <c r="ER23" s="43">
        <f t="shared" si="16"/>
        <v>93</v>
      </c>
      <c r="ES23" s="2">
        <f t="shared" si="50"/>
        <v>0.7035989464435134</v>
      </c>
      <c r="ET23" s="43">
        <f>ES23*'DEPRECATED - DT-Prelim Calcs'!$C$21/EN$2/'DEPRECATED - DT-Prelim Calcs'!$C$19/'DEPRECATED - DT-Prelim Calcs'!$C$18*3.39*'DEPRECATED - DT-Prelim Calcs'!$C$20</f>
        <v>29.053734754561201</v>
      </c>
      <c r="EU23" s="36">
        <f t="shared" si="51"/>
        <v>0</v>
      </c>
      <c r="EV23" s="43">
        <f>ET22*'DEPRECATED - DT-Prelim Calcs'!$C$11+EV22</f>
        <v>-4418.0107731338612</v>
      </c>
      <c r="EW23" s="43">
        <f>EW22+0.5*ET23*'DEPRECATED - DT-Prelim Calcs'!$C$11^2+EV23*'DEPRECATED - DT-Prelim Calcs'!$C$11</f>
        <v>-371784.39131118602</v>
      </c>
      <c r="EX23" s="43">
        <f>MIN('Drive Train'!$F$35-ER22*'DEPRECATED - DT-Prelim Calcs'!$C$21*'Drive Train'!$F$39,EX22+ER$2)</f>
        <v>7.1920000000000002</v>
      </c>
      <c r="EY23" s="43">
        <f>'Drive Train'!$F$35-ER23*'DEPRECATED - DT-Prelim Calcs'!$C$21*'Drive Train'!$F$39</f>
        <v>7.1920000000000002</v>
      </c>
      <c r="EZ23" s="1">
        <f>IF(EW23&gt;='Drive Train'!$F$29,1,0)</f>
        <v>0</v>
      </c>
      <c r="FA23" s="43">
        <f t="shared" si="52"/>
        <v>103.33333333333333</v>
      </c>
      <c r="FB23" s="49">
        <f>FB22+'DEPRECATED - DT-Prelim Calcs'!$C$11</f>
        <v>76</v>
      </c>
      <c r="FC23" s="2">
        <f>FM23/'Drive Train'!$F$35</f>
        <v>0.57999999999999996</v>
      </c>
      <c r="FD23" s="36">
        <f>FK23*12*60/(PI() * 'Drive Train'!$F$15)/FC$2*FC23</f>
        <v>-2692729.8300954737</v>
      </c>
      <c r="FE23" s="2">
        <f>('DEPRECATED - DT-Prelim Calcs'!$C$6*FC23-FD23)/('DEPRECATED - DT-Prelim Calcs'!$C$6*FC23)*'DEPRECATED - DT-Prelim Calcs'!$C$7*FC23</f>
        <v>1982.1720656971429</v>
      </c>
      <c r="FF23" s="43">
        <f>FE23/'DEPRECATED - DT-Prelim Calcs'!$C$7*('DEPRECATED - DT-Prelim Calcs'!$C$8-'DEPRECATED - DT-Prelim Calcs'!$C$9)+'DEPRECATED - DT-Prelim Calcs'!$C$9</f>
        <v>107985.50059394882</v>
      </c>
      <c r="FG23" s="43">
        <f t="shared" si="17"/>
        <v>93</v>
      </c>
      <c r="FH23" s="2">
        <f t="shared" si="53"/>
        <v>0.63495514679048781</v>
      </c>
      <c r="FI23" s="43">
        <f>FH23*'DEPRECATED - DT-Prelim Calcs'!$C$21/FC$2/'DEPRECATED - DT-Prelim Calcs'!$C$19/'DEPRECATED - DT-Prelim Calcs'!$C$18*3.39*'DEPRECATED - DT-Prelim Calcs'!$C$20</f>
        <v>29.053734754561205</v>
      </c>
      <c r="FJ23" s="36">
        <f t="shared" si="54"/>
        <v>0</v>
      </c>
      <c r="FK23" s="43">
        <f>FI22*'DEPRECATED - DT-Prelim Calcs'!$C$11+FK22</f>
        <v>-5928.9741045206265</v>
      </c>
      <c r="FL23" s="43">
        <f>FL22+0.5*FI23*'DEPRECATED - DT-Prelim Calcs'!$C$11^2+FK23*'DEPRECATED - DT-Prelim Calcs'!$C$11</f>
        <v>-477551.82450825954</v>
      </c>
      <c r="FM23" s="43">
        <f>MIN('Drive Train'!$F$35-FG22*'DEPRECATED - DT-Prelim Calcs'!$C$21*'Drive Train'!$F$39,FM22+FG$2)</f>
        <v>7.1920000000000002</v>
      </c>
      <c r="FN23" s="43">
        <f>'Drive Train'!$F$35-FG23*'DEPRECATED - DT-Prelim Calcs'!$C$21*'Drive Train'!$F$39</f>
        <v>7.1920000000000002</v>
      </c>
      <c r="FO23" s="1">
        <f>IF(FL23&gt;='Drive Train'!$F$29,1,0)</f>
        <v>0</v>
      </c>
      <c r="FP23" s="43">
        <f t="shared" si="55"/>
        <v>103.33333333333333</v>
      </c>
      <c r="FQ23" s="49">
        <f>FQ22+'DEPRECATED - DT-Prelim Calcs'!$C$11</f>
        <v>76</v>
      </c>
      <c r="FR23" s="2">
        <f>GB23/'Drive Train'!$F$35</f>
        <v>0.57999999999999996</v>
      </c>
      <c r="FS23" s="36">
        <f>FZ23*12*60/(PI() * 'Drive Train'!$F$15)/FR$2*FR23</f>
        <v>-3788342.0550593161</v>
      </c>
      <c r="FT23" s="2">
        <f>('DEPRECATED - DT-Prelim Calcs'!$C$6*FR23-FS23)/('DEPRECATED - DT-Prelim Calcs'!$C$6*FR23)*'DEPRECATED - DT-Prelim Calcs'!$C$7*FR23</f>
        <v>2787.5672592834158</v>
      </c>
      <c r="FU23" s="43">
        <f>FT23/'DEPRECATED - DT-Prelim Calcs'!$C$7*('DEPRECATED - DT-Prelim Calcs'!$C$8-'DEPRECATED - DT-Prelim Calcs'!$C$9)+'DEPRECATED - DT-Prelim Calcs'!$C$9</f>
        <v>151861.50740872338</v>
      </c>
      <c r="FV23" s="43">
        <f t="shared" si="18"/>
        <v>93</v>
      </c>
      <c r="FW23" s="2">
        <f t="shared" si="56"/>
        <v>0.57851468929799987</v>
      </c>
      <c r="FX23" s="43">
        <f>FW23*'DEPRECATED - DT-Prelim Calcs'!$C$21/FR$2/'DEPRECATED - DT-Prelim Calcs'!$C$19/'DEPRECATED - DT-Prelim Calcs'!$C$18*3.39*'DEPRECATED - DT-Prelim Calcs'!$C$20</f>
        <v>29.053734754561201</v>
      </c>
      <c r="FY23" s="36">
        <f t="shared" si="57"/>
        <v>0</v>
      </c>
      <c r="FZ23" s="43">
        <f>FX22*'DEPRECATED - DT-Prelim Calcs'!$C$11+FZ22</f>
        <v>-7599.8898910980879</v>
      </c>
      <c r="GA23" s="43">
        <f>GA22+0.5*FX23*'DEPRECATED - DT-Prelim Calcs'!$C$11^2+FZ23*'DEPRECATED - DT-Prelim Calcs'!$C$11</f>
        <v>-594515.92956868152</v>
      </c>
      <c r="GB23" s="43">
        <f>MIN('Drive Train'!$F$35-FV22*'DEPRECATED - DT-Prelim Calcs'!$C$21*'Drive Train'!$F$39,GB22+FV$2)</f>
        <v>7.1920000000000002</v>
      </c>
      <c r="GC23" s="43">
        <f>'Drive Train'!$F$35-FV23*'DEPRECATED - DT-Prelim Calcs'!$C$21*'Drive Train'!$F$39</f>
        <v>7.1920000000000002</v>
      </c>
      <c r="GD23" s="1">
        <f>IF(GA23&gt;='Drive Train'!$F$29,1,0)</f>
        <v>0</v>
      </c>
      <c r="GE23" s="43">
        <f t="shared" si="58"/>
        <v>103.33333333333333</v>
      </c>
      <c r="GF23" s="49">
        <f>GF22+'DEPRECATED - DT-Prelim Calcs'!$C$11</f>
        <v>76</v>
      </c>
      <c r="GG23" s="2">
        <f>GQ23/'Drive Train'!$F$35</f>
        <v>0.86451612903225805</v>
      </c>
      <c r="GH23" s="36">
        <f>GO23*12*60/(PI() * 'Drive Train'!$F$15)/GG$2*GG23</f>
        <v>-126427.1051029282</v>
      </c>
      <c r="GI23" s="2">
        <f>('DEPRECATED - DT-Prelim Calcs'!$C$6*GG23-GH23)/('DEPRECATED - DT-Prelim Calcs'!$C$6*GG23)*'DEPRECATED - DT-Prelim Calcs'!$C$7*GG23</f>
        <v>96.992374208285625</v>
      </c>
      <c r="GJ23" s="43">
        <f>GI23/'DEPRECATED - DT-Prelim Calcs'!$C$7*('DEPRECATED - DT-Prelim Calcs'!$C$8-'DEPRECATED - DT-Prelim Calcs'!$C$9)+'DEPRECATED - DT-Prelim Calcs'!$C$9</f>
        <v>5285.412923287201</v>
      </c>
      <c r="GK23" s="43">
        <f t="shared" si="59"/>
        <v>29.999999999999982</v>
      </c>
      <c r="GL23" s="2">
        <f t="shared" si="60"/>
        <v>1.4462867232450001</v>
      </c>
      <c r="GM23" s="43">
        <f>GL23*'DEPRECATED - DT-Prelim Calcs'!$C$21/GG$2/'DEPRECATED - DT-Prelim Calcs'!$C$19/'DEPRECATED - DT-Prelim Calcs'!$C$18*3.39*'DEPRECATED - DT-Prelim Calcs'!$C$20</f>
        <v>29.053734754561201</v>
      </c>
      <c r="GN23" s="36">
        <f t="shared" si="61"/>
        <v>0</v>
      </c>
      <c r="GO23" s="43">
        <f>GM22*'DEPRECATED - DT-Prelim Calcs'!$C$11+GO22</f>
        <v>-425.39581269988611</v>
      </c>
      <c r="GP23" s="43">
        <f>GP22+0.5*GM23*'DEPRECATED - DT-Prelim Calcs'!$C$11^2+GO23*'DEPRECATED - DT-Prelim Calcs'!$C$11</f>
        <v>-24958.64479673708</v>
      </c>
      <c r="GQ23" s="43">
        <f>MIN('Drive Train'!$F$35-GK22*'DEPRECATED - DT-Prelim Calcs'!$C$21*'Drive Train'!$F$39,GQ22+GK$2)</f>
        <v>10.72</v>
      </c>
      <c r="GR23" s="43">
        <f>'Drive Train'!$F$35-GK23*'DEPRECATED - DT-Prelim Calcs'!$C$21*'Drive Train'!$F$39</f>
        <v>10.72</v>
      </c>
      <c r="GS23" s="1">
        <f>IF(GP23&gt;='Drive Train'!$F$29,1,0)</f>
        <v>0</v>
      </c>
      <c r="GT23" s="43">
        <f t="shared" si="62"/>
        <v>33.333333333333314</v>
      </c>
      <c r="GU23" s="49">
        <f>GU22+'DEPRECATED - DT-Prelim Calcs'!$C$11</f>
        <v>76</v>
      </c>
      <c r="GV23" s="2">
        <f>HF23/'Drive Train'!$F$35</f>
        <v>0.84946236559139798</v>
      </c>
      <c r="GW23" s="36">
        <f>HD23*12*60/(PI() * 'Drive Train'!$F$15)/GV$2*GV23</f>
        <v>-54986.759790755765</v>
      </c>
      <c r="GX23" s="2">
        <f>('DEPRECATED - DT-Prelim Calcs'!$C$6*GV23-GW23)/('DEPRECATED - DT-Prelim Calcs'!$C$6*GV23)*'DEPRECATED - DT-Prelim Calcs'!$C$7*GV23</f>
        <v>44.405279970900224</v>
      </c>
      <c r="GY23" s="43">
        <f>GX23/'DEPRECATED - DT-Prelim Calcs'!$C$7*('DEPRECATED - DT-Prelim Calcs'!$C$8-'DEPRECATED - DT-Prelim Calcs'!$C$9)+'DEPRECATED - DT-Prelim Calcs'!$C$9</f>
        <v>2420.5936103550121</v>
      </c>
      <c r="GZ23" s="43">
        <f t="shared" si="19"/>
        <v>33.333333333333314</v>
      </c>
      <c r="HA23" s="2">
        <f t="shared" si="63"/>
        <v>1.4462867232450001</v>
      </c>
      <c r="HB23" s="43">
        <f>HA23*'DEPRECATED - DT-Prelim Calcs'!$C$21/GV$2/'DEPRECATED - DT-Prelim Calcs'!$C$19/'DEPRECATED - DT-Prelim Calcs'!$C$18*3.39*'DEPRECATED - DT-Prelim Calcs'!$C$20</f>
        <v>29.053734754561201</v>
      </c>
      <c r="HC23" s="36">
        <f t="shared" si="64"/>
        <v>0</v>
      </c>
      <c r="HD23" s="43">
        <f>HB22*'DEPRECATED - DT-Prelim Calcs'!$C$11+HD22</f>
        <v>-188.29557027790764</v>
      </c>
      <c r="HE23" s="43">
        <f>HE22+0.5*HB23*'DEPRECATED - DT-Prelim Calcs'!$C$11^2+HD23*'DEPRECATED - DT-Prelim Calcs'!$C$11</f>
        <v>-20256.963901406827</v>
      </c>
      <c r="HF23" s="43">
        <f>MIN('Drive Train'!$F$35-GZ22*'DEPRECATED - DT-Prelim Calcs'!$C$21*'Drive Train'!$F$39,HF22+GZ$2)</f>
        <v>10.533333333333335</v>
      </c>
      <c r="HG23" s="43">
        <f>'Drive Train'!$F$35-GZ23*'DEPRECATED - DT-Prelim Calcs'!$C$21*'Drive Train'!$F$39</f>
        <v>10.533333333333335</v>
      </c>
      <c r="HH23" s="1">
        <f>IF(HE23&gt;='Drive Train'!$F$29,1,0)</f>
        <v>0</v>
      </c>
      <c r="HI23" s="43">
        <f t="shared" si="65"/>
        <v>37.037037037037017</v>
      </c>
      <c r="HJ23" s="49">
        <f>HJ22+'DEPRECATED - DT-Prelim Calcs'!$C$11</f>
        <v>76</v>
      </c>
      <c r="HK23" s="2">
        <f>HU23/'Drive Train'!$F$35</f>
        <v>0.83440860215053769</v>
      </c>
      <c r="HL23" s="36">
        <f>HS23*12*60/(PI() * 'Drive Train'!$F$15)/HK$2*HK23</f>
        <v>12208.367160343361</v>
      </c>
      <c r="HM23" s="2">
        <f>('DEPRECATED - DT-Prelim Calcs'!$C$6*HK23-HL23)/('DEPRECATED - DT-Prelim Calcs'!$C$6*HK23)*'DEPRECATED - DT-Prelim Calcs'!$C$7*HK23</f>
        <v>-5.0611129947870763</v>
      </c>
      <c r="HN23" s="43">
        <f>HM23/'DEPRECATED - DT-Prelim Calcs'!$C$7*('DEPRECATED - DT-Prelim Calcs'!$C$8-'DEPRECATED - DT-Prelim Calcs'!$C$9)+'DEPRECATED - DT-Prelim Calcs'!$C$9</f>
        <v>-274.21734971601234</v>
      </c>
      <c r="HO23" s="43">
        <f t="shared" si="20"/>
        <v>-274.21734971601234</v>
      </c>
      <c r="HP23" s="2">
        <f t="shared" si="66"/>
        <v>-6.2040221510889033</v>
      </c>
      <c r="HQ23" s="43">
        <f>HP23*'DEPRECATED - DT-Prelim Calcs'!$C$21/HK$2/'DEPRECATED - DT-Prelim Calcs'!$C$19/'DEPRECATED - DT-Prelim Calcs'!$C$18*3.39*'DEPRECATED - DT-Prelim Calcs'!$C$20</f>
        <v>-124.62951577453218</v>
      </c>
      <c r="HR23" s="36">
        <f t="shared" si="67"/>
        <v>1</v>
      </c>
      <c r="HS23" s="43">
        <f>HQ22*'DEPRECATED - DT-Prelim Calcs'!$C$11+HS22</f>
        <v>42.560324100841541</v>
      </c>
      <c r="HT23" s="43">
        <f>HT22+0.5*HQ23*'DEPRECATED - DT-Prelim Calcs'!$C$11^2+HS23*'DEPRECATED - DT-Prelim Calcs'!$C$11</f>
        <v>-27644.321666387779</v>
      </c>
      <c r="HU23" s="43">
        <f>MIN('Drive Train'!$F$35-HO22*'DEPRECATED - DT-Prelim Calcs'!$C$21*'Drive Train'!$F$39,HU22+HO$2)</f>
        <v>10.346666666666668</v>
      </c>
      <c r="HV23" s="43">
        <f>'Drive Train'!$F$35-HO23*'DEPRECATED - DT-Prelim Calcs'!$C$21*'Drive Train'!$F$39</f>
        <v>27.756171584096691</v>
      </c>
      <c r="HW23" s="1">
        <f>IF(HT23&gt;='Drive Train'!$F$29,1,0)</f>
        <v>0</v>
      </c>
      <c r="HX23" s="43">
        <f t="shared" si="68"/>
        <v>-304.68594412890258</v>
      </c>
      <c r="HY23" s="49">
        <f>HY22+'DEPRECATED - DT-Prelim Calcs'!$C$11</f>
        <v>76</v>
      </c>
      <c r="HZ23" s="2">
        <f>IJ23/'Drive Train'!$F$35</f>
        <v>1.002381591417622</v>
      </c>
      <c r="IA23" s="36">
        <f>IH23*12*60/(PI() * 'Drive Train'!$F$15)/HZ$2*HZ23</f>
        <v>-8506.6103047730321</v>
      </c>
      <c r="IB23" s="2">
        <f>('DEPRECATED - DT-Prelim Calcs'!$C$6*HZ23-IA23)/('DEPRECATED - DT-Prelim Calcs'!$C$6*HZ23)*'DEPRECATED - DT-Prelim Calcs'!$C$7*HZ23</f>
        <v>10.954461564906254</v>
      </c>
      <c r="IC23" s="43">
        <f>IB23/'DEPRECATED - DT-Prelim Calcs'!$C$7*('DEPRECATED - DT-Prelim Calcs'!$C$8-'DEPRECATED - DT-Prelim Calcs'!$C$9)+'DEPRECATED - DT-Prelim Calcs'!$C$9</f>
        <v>598.27290614787796</v>
      </c>
      <c r="ID23" s="43">
        <f t="shared" si="21"/>
        <v>39.999999999999986</v>
      </c>
      <c r="IE23" s="2">
        <f t="shared" si="69"/>
        <v>1.3696250578247688</v>
      </c>
      <c r="IF23" s="43">
        <f>IE23*'DEPRECATED - DT-Prelim Calcs'!$C$21/HZ$2/'DEPRECATED - DT-Prelim Calcs'!$C$19/'DEPRECATED - DT-Prelim Calcs'!$C$18*3.39*'DEPRECATED - DT-Prelim Calcs'!$C$20</f>
        <v>27.513716681267297</v>
      </c>
      <c r="IG23" s="36">
        <f t="shared" si="70"/>
        <v>0</v>
      </c>
      <c r="IH23" s="43">
        <f>IF22*'DEPRECATED - DT-Prelim Calcs'!$C$11+IH22</f>
        <v>-24.685934523929788</v>
      </c>
      <c r="II23" s="43">
        <f>II22+0.5*IF23*'DEPRECATED - DT-Prelim Calcs'!$C$11^2+IH23*'DEPRECATED - DT-Prelim Calcs'!$C$11</f>
        <v>-21757.64459839317</v>
      </c>
      <c r="IJ23" s="43">
        <f>MIN('Drive Train'!$F$35-ID22*'DEPRECATED - DT-Prelim Calcs'!$C$21*'Drive Train'!$F$39,IJ22+ID$2)</f>
        <v>12.429531733578512</v>
      </c>
      <c r="IK23" s="43">
        <f>'Drive Train'!$F$35-ID23*'DEPRECATED - DT-Prelim Calcs'!$C$21*'Drive Train'!$F$39</f>
        <v>10.16</v>
      </c>
      <c r="IL23" s="1">
        <f>IF(II23&gt;='Drive Train'!$F$29,1,0)</f>
        <v>0</v>
      </c>
      <c r="IM23" s="43">
        <f t="shared" si="71"/>
        <v>44.444444444444429</v>
      </c>
      <c r="IN23" s="49">
        <f>IN22+'DEPRECATED - DT-Prelim Calcs'!$C$11</f>
        <v>76</v>
      </c>
      <c r="IO23" s="2">
        <f>IY23/'Drive Train'!$F$35</f>
        <v>0.80430107526881722</v>
      </c>
      <c r="IP23" s="36">
        <f>IW23*12*60/(PI() * 'Drive Train'!$F$15)/IO$2*IO23</f>
        <v>-131106.34987978271</v>
      </c>
      <c r="IQ23" s="2">
        <f>('DEPRECATED - DT-Prelim Calcs'!$C$6*IO23-IP23)/('DEPRECATED - DT-Prelim Calcs'!$C$6*IO23)*'DEPRECATED - DT-Prelim Calcs'!$C$7*IO23</f>
        <v>100.1497239138855</v>
      </c>
      <c r="IR23" s="43">
        <f>IQ23/'DEPRECATED - DT-Prelim Calcs'!$C$7*('DEPRECATED - DT-Prelim Calcs'!$C$8-'DEPRECATED - DT-Prelim Calcs'!$C$9)+'DEPRECATED - DT-Prelim Calcs'!$C$9</f>
        <v>5457.4177953086873</v>
      </c>
      <c r="IS23" s="43">
        <f t="shared" si="22"/>
        <v>43.333333333333321</v>
      </c>
      <c r="IT23" s="2">
        <f t="shared" si="72"/>
        <v>1.4462867232450001</v>
      </c>
      <c r="IU23" s="43">
        <f>IT23*'DEPRECATED - DT-Prelim Calcs'!$C$21/IO$2/'DEPRECATED - DT-Prelim Calcs'!$C$19/'DEPRECATED - DT-Prelim Calcs'!$C$18*3.39*'DEPRECATED - DT-Prelim Calcs'!$C$20</f>
        <v>29.053734754561201</v>
      </c>
      <c r="IV23" s="36">
        <f t="shared" si="73"/>
        <v>0</v>
      </c>
      <c r="IW23" s="43">
        <f>IU22*'DEPRECATED - DT-Prelim Calcs'!$C$11+IW22</f>
        <v>-474.16685659017566</v>
      </c>
      <c r="IX23" s="43">
        <f>IX22+0.5*IU23*'DEPRECATED - DT-Prelim Calcs'!$C$11^2+IW23*'DEPRECATED - DT-Prelim Calcs'!$C$11</f>
        <v>-25232.893303397643</v>
      </c>
      <c r="IY23" s="43">
        <f>MIN('Drive Train'!$F$35-IS22*'DEPRECATED - DT-Prelim Calcs'!$C$21*'Drive Train'!$F$39,IY22+IS$2)</f>
        <v>9.9733333333333345</v>
      </c>
      <c r="IZ23" s="43">
        <f>'Drive Train'!$F$35-IS23*'DEPRECATED - DT-Prelim Calcs'!$C$21*'Drive Train'!$F$39</f>
        <v>9.9733333333333345</v>
      </c>
      <c r="JA23" s="1">
        <f>IF(IX23&gt;='Drive Train'!$F$29,1,0)</f>
        <v>0</v>
      </c>
      <c r="JB23" s="43">
        <f t="shared" si="74"/>
        <v>48.148148148148138</v>
      </c>
      <c r="JC23" s="49">
        <f>JC22+'DEPRECATED - DT-Prelim Calcs'!$C$11</f>
        <v>76</v>
      </c>
      <c r="JD23" s="2">
        <f>JN23/'Drive Train'!$F$35</f>
        <v>0.78924731182795704</v>
      </c>
      <c r="JE23" s="36">
        <f>JL23*12*60/(PI() * 'Drive Train'!$F$15)/JD$2*JD23</f>
        <v>-82348.583908151079</v>
      </c>
      <c r="JF23" s="2">
        <f>('DEPRECATED - DT-Prelim Calcs'!$C$6*JD23-JE23)/('DEPRECATED - DT-Prelim Calcs'!$C$6*JD23)*'DEPRECATED - DT-Prelim Calcs'!$C$7*JD23</f>
        <v>64.236814176051269</v>
      </c>
      <c r="JG23" s="43">
        <f>JF23/'DEPRECATED - DT-Prelim Calcs'!$C$7*('DEPRECATED - DT-Prelim Calcs'!$C$8-'DEPRECATED - DT-Prelim Calcs'!$C$9)+'DEPRECATED - DT-Prelim Calcs'!$C$9</f>
        <v>3500.968234963987</v>
      </c>
      <c r="JH23" s="43">
        <f t="shared" si="23"/>
        <v>46.666666666666657</v>
      </c>
      <c r="JI23" s="2">
        <f t="shared" si="75"/>
        <v>1.4462867232450001</v>
      </c>
      <c r="JJ23" s="43">
        <f>JI23*'DEPRECATED - DT-Prelim Calcs'!$C$21/JD$2/'DEPRECATED - DT-Prelim Calcs'!$C$19/'DEPRECATED - DT-Prelim Calcs'!$C$18*3.39*'DEPRECATED - DT-Prelim Calcs'!$C$20</f>
        <v>29.053734754561201</v>
      </c>
      <c r="JK23" s="36">
        <f t="shared" si="76"/>
        <v>0</v>
      </c>
      <c r="JL23" s="43">
        <f>JJ22*'DEPRECATED - DT-Prelim Calcs'!$C$11+JL22</f>
        <v>-303.50729993265486</v>
      </c>
      <c r="JM23" s="43">
        <f>JM22+0.5*JJ23*'DEPRECATED - DT-Prelim Calcs'!$C$11^2+JL23*'DEPRECATED - DT-Prelim Calcs'!$C$11</f>
        <v>-36608.237694058815</v>
      </c>
      <c r="JN23" s="43">
        <f>MIN('Drive Train'!$F$35-JH22*'DEPRECATED - DT-Prelim Calcs'!$C$21*'Drive Train'!$F$39,JN22+JH$2)</f>
        <v>9.7866666666666671</v>
      </c>
      <c r="JO23" s="43">
        <f>'Drive Train'!$F$35-JH23*'DEPRECATED - DT-Prelim Calcs'!$C$21*'Drive Train'!$F$39</f>
        <v>9.7866666666666671</v>
      </c>
      <c r="JP23" s="1">
        <f>IF(JM23&gt;='Drive Train'!$F$29,1,0)</f>
        <v>0</v>
      </c>
      <c r="JQ23" s="43">
        <f>MIN(JG23,'DEPRECATED - DT-Prelim Calcs'!$C$10)*'DEPRECATED - DT-Prelim Calcs'!$C$11*1000/60/60</f>
        <v>103.33333333333333</v>
      </c>
      <c r="JR23" s="49">
        <f>JR22+'DEPRECATED - DT-Prelim Calcs'!$C$11</f>
        <v>76</v>
      </c>
      <c r="JS23" s="2">
        <f>KC23/'Drive Train'!$F$35</f>
        <v>0.77419354838709686</v>
      </c>
      <c r="JT23" s="36">
        <f>KA23*12*60/(PI() * 'Drive Train'!$F$15)/JS$2*JS23</f>
        <v>15064.451871891237</v>
      </c>
      <c r="JU23" s="2">
        <f>('DEPRECATED - DT-Prelim Calcs'!$C$6*JS23-JT23)/('DEPRECATED - DT-Prelim Calcs'!$C$6*JS23)*'DEPRECATED - DT-Prelim Calcs'!$C$7*JS23</f>
        <v>-7.443057223451647</v>
      </c>
      <c r="JV23" s="43">
        <f>JU23/'DEPRECATED - DT-Prelim Calcs'!$C$7*('DEPRECATED - DT-Prelim Calcs'!$C$8-'DEPRECATED - DT-Prelim Calcs'!$C$9)+'DEPRECATED - DT-Prelim Calcs'!$C$9</f>
        <v>-403.97998306863445</v>
      </c>
      <c r="JW23" s="43">
        <f t="shared" si="24"/>
        <v>-403.97998306863445</v>
      </c>
      <c r="JX23" s="2">
        <f t="shared" si="77"/>
        <v>-8.9630330782927388</v>
      </c>
      <c r="JY23" s="43">
        <f>JX23*'DEPRECATED - DT-Prelim Calcs'!$C$21/JS$2/'DEPRECATED - DT-Prelim Calcs'!$C$19/'DEPRECATED - DT-Prelim Calcs'!$C$18*3.39*'DEPRECATED - DT-Prelim Calcs'!$C$20</f>
        <v>-180.05391425346173</v>
      </c>
      <c r="JZ23" s="36">
        <f t="shared" si="78"/>
        <v>1</v>
      </c>
      <c r="KA23" s="43">
        <f>JY22*'DEPRECATED - DT-Prelim Calcs'!$C$11+KA22</f>
        <v>56.601755835794989</v>
      </c>
      <c r="KB23" s="43">
        <f>KB22+0.5*JY23*'DEPRECATED - DT-Prelim Calcs'!$C$11^2+KA23*'DEPRECATED - DT-Prelim Calcs'!$C$11</f>
        <v>-25227.825199593757</v>
      </c>
      <c r="KC23" s="43">
        <f>MIN('Drive Train'!$F$35-JW22*'DEPRECATED - DT-Prelim Calcs'!$C$21*'Drive Train'!$F$39,KC22+JW$2)</f>
        <v>9.6000000000000014</v>
      </c>
      <c r="KD23" s="43">
        <f>'Drive Train'!$F$35-JW23*'DEPRECATED - DT-Prelim Calcs'!$C$21*'Drive Train'!$F$39</f>
        <v>35.022879051843532</v>
      </c>
      <c r="KE23" s="1">
        <f>IF(KB23&gt;='Drive Train'!$F$29,1,0)</f>
        <v>0</v>
      </c>
      <c r="KF23" s="43">
        <f>MIN(JV23,'DEPRECATED - DT-Prelim Calcs'!$C$10)*'DEPRECATED - DT-Prelim Calcs'!$C$11*1000/60/60</f>
        <v>-448.86664785403826</v>
      </c>
      <c r="KG23" s="49">
        <f>KG22+'DEPRECATED - DT-Prelim Calcs'!$C$11</f>
        <v>76</v>
      </c>
      <c r="KH23" s="2">
        <f>KR23/'Drive Train'!$F$35</f>
        <v>0.75913978494623657</v>
      </c>
      <c r="KI23" s="36">
        <f>KP23*12*60/(PI() * 'Drive Train'!$F$15)/KH$2*KH23</f>
        <v>-24234.646803324358</v>
      </c>
      <c r="KJ23" s="2">
        <f>('DEPRECATED - DT-Prelim Calcs'!$C$6*KH23-KI23)/('DEPRECATED - DT-Prelim Calcs'!$C$6*KH23)*'DEPRECATED - DT-Prelim Calcs'!$C$7*KH23</f>
        <v>21.375489965628454</v>
      </c>
      <c r="KK23" s="43">
        <f>KJ23/'DEPRECATED - DT-Prelim Calcs'!$C$7*('DEPRECATED - DT-Prelim Calcs'!$C$8-'DEPRECATED - DT-Prelim Calcs'!$C$9)+'DEPRECATED - DT-Prelim Calcs'!$C$9</f>
        <v>1165.9856473812515</v>
      </c>
      <c r="KL23" s="43">
        <f t="shared" si="25"/>
        <v>53.333333333333329</v>
      </c>
      <c r="KM23" s="2">
        <f t="shared" si="79"/>
        <v>1.4462867232450001</v>
      </c>
      <c r="KN23" s="43">
        <f>KM23*'DEPRECATED - DT-Prelim Calcs'!$C$21/KH$2/'DEPRECATED - DT-Prelim Calcs'!$C$19/'DEPRECATED - DT-Prelim Calcs'!$C$18*3.39*'DEPRECATED - DT-Prelim Calcs'!$C$20</f>
        <v>29.053734754561201</v>
      </c>
      <c r="KO23" s="36">
        <f t="shared" si="80"/>
        <v>0</v>
      </c>
      <c r="KP23" s="43">
        <f>KN22*'DEPRECATED - DT-Prelim Calcs'!$C$11+KP22</f>
        <v>-92.86264711794469</v>
      </c>
      <c r="KQ23" s="43">
        <f>KQ22+0.5*KN23*'DEPRECATED - DT-Prelim Calcs'!$C$11^2+KP23*'DEPRECATED - DT-Prelim Calcs'!$C$11</f>
        <v>-30330.836425153593</v>
      </c>
      <c r="KR23" s="43">
        <f>MIN('Drive Train'!$F$35-KL22*'DEPRECATED - DT-Prelim Calcs'!$C$21*'Drive Train'!$F$39,KR22+KL$2)</f>
        <v>9.413333333333334</v>
      </c>
      <c r="KS23" s="43">
        <f>'Drive Train'!$F$35-KL23*'DEPRECATED - DT-Prelim Calcs'!$C$21*'Drive Train'!$F$39</f>
        <v>9.413333333333334</v>
      </c>
      <c r="KT23" s="1">
        <f>IF(KQ23&gt;='Drive Train'!$F$29,1,0)</f>
        <v>0</v>
      </c>
      <c r="KU23" s="43">
        <f>MIN(KK23,'DEPRECATED - DT-Prelim Calcs'!$C$10)*'DEPRECATED - DT-Prelim Calcs'!$C$11*1000/60/60</f>
        <v>103.33333333333333</v>
      </c>
      <c r="KV23" s="49">
        <f>KV22+'DEPRECATED - DT-Prelim Calcs'!$C$11</f>
        <v>76</v>
      </c>
      <c r="KW23" s="2">
        <f>LG23/'Drive Train'!$F$35</f>
        <v>0.74408602150537628</v>
      </c>
      <c r="KX23" s="36">
        <f>LE23*12*60/(PI() * 'Drive Train'!$F$15)/KW$2*KW23</f>
        <v>-105440.76426517357</v>
      </c>
      <c r="KY23" s="2">
        <f>('DEPRECATED - DT-Prelim Calcs'!$C$6*KW23-KX23)/('DEPRECATED - DT-Prelim Calcs'!$C$6*KW23)*'DEPRECATED - DT-Prelim Calcs'!$C$7*KW23</f>
        <v>81.000293911653941</v>
      </c>
      <c r="KZ23" s="43">
        <f>KY23/'DEPRECATED - DT-Prelim Calcs'!$C$7*('DEPRECATED - DT-Prelim Calcs'!$C$8-'DEPRECATED - DT-Prelim Calcs'!$C$9)+'DEPRECATED - DT-Prelim Calcs'!$C$9</f>
        <v>4414.2025787692073</v>
      </c>
      <c r="LA23" s="43">
        <f t="shared" si="26"/>
        <v>56.666666666666664</v>
      </c>
      <c r="LB23" s="2">
        <f t="shared" si="81"/>
        <v>1.4462867232450001</v>
      </c>
      <c r="LC23" s="43">
        <f>LB23*'DEPRECATED - DT-Prelim Calcs'!$C$21/KW$2/'DEPRECATED - DT-Prelim Calcs'!$C$19/'DEPRECATED - DT-Prelim Calcs'!$C$18*3.39*'DEPRECATED - DT-Prelim Calcs'!$C$20</f>
        <v>29.053734754561201</v>
      </c>
      <c r="LD23" s="36">
        <f t="shared" si="82"/>
        <v>0</v>
      </c>
      <c r="LE23" s="43">
        <f>LC22*'DEPRECATED - DT-Prelim Calcs'!$C$11+LE22</f>
        <v>-412.20334949162003</v>
      </c>
      <c r="LF23" s="43">
        <f>LF22+0.5*LC23*'DEPRECATED - DT-Prelim Calcs'!$C$11^2+LE23*'DEPRECATED - DT-Prelim Calcs'!$C$11</f>
        <v>-37631.584685245507</v>
      </c>
      <c r="LG23" s="43">
        <f>MIN('Drive Train'!$F$35-LA22*'DEPRECATED - DT-Prelim Calcs'!$C$21*'Drive Train'!$F$39,LG22+LA$2)</f>
        <v>9.2266666666666666</v>
      </c>
      <c r="LH23" s="43">
        <f>'Drive Train'!$F$35-LA23*'DEPRECATED - DT-Prelim Calcs'!$C$21*'Drive Train'!$F$39</f>
        <v>9.2266666666666666</v>
      </c>
      <c r="LI23" s="1">
        <f>IF(LF23&gt;='Drive Train'!$F$29,1,0)</f>
        <v>0</v>
      </c>
      <c r="LJ23" s="43">
        <f>MIN(KZ23,'DEPRECATED - DT-Prelim Calcs'!$C$10)*'DEPRECATED - DT-Prelim Calcs'!$C$11*1000/60/60</f>
        <v>103.33333333333333</v>
      </c>
      <c r="LK23" s="49">
        <f>LK22+'DEPRECATED - DT-Prelim Calcs'!$C$11</f>
        <v>76</v>
      </c>
      <c r="LL23" s="2">
        <f>LV23/'Drive Train'!$F$35</f>
        <v>0.72903225806451621</v>
      </c>
      <c r="LM23" s="36">
        <f>LT23*12*60/(PI() * 'Drive Train'!$F$15)/LL$2*LL23</f>
        <v>-23903.854868300969</v>
      </c>
      <c r="LN23" s="2">
        <f>('DEPRECATED - DT-Prelim Calcs'!$C$6*LL23-LM23)/('DEPRECATED - DT-Prelim Calcs'!$C$6*LL23)*'DEPRECATED - DT-Prelim Calcs'!$C$7*LL23</f>
        <v>20.991117298525015</v>
      </c>
      <c r="LO23" s="43">
        <f>LN23/'DEPRECATED - DT-Prelim Calcs'!$C$7*('DEPRECATED - DT-Prelim Calcs'!$C$8-'DEPRECATED - DT-Prelim Calcs'!$C$9)+'DEPRECATED - DT-Prelim Calcs'!$C$9</f>
        <v>1145.0459423823329</v>
      </c>
      <c r="LP23" s="43">
        <f t="shared" si="27"/>
        <v>60</v>
      </c>
      <c r="LQ23" s="2">
        <f t="shared" si="83"/>
        <v>1.4462867232450001</v>
      </c>
      <c r="LR23" s="43">
        <f>LQ23*'DEPRECATED - DT-Prelim Calcs'!$C$21/LL$2/'DEPRECATED - DT-Prelim Calcs'!$C$19/'DEPRECATED - DT-Prelim Calcs'!$C$18*3.39*'DEPRECATED - DT-Prelim Calcs'!$C$20</f>
        <v>29.053734754561201</v>
      </c>
      <c r="LS23" s="36">
        <f t="shared" si="84"/>
        <v>0</v>
      </c>
      <c r="LT23" s="43">
        <f>LR22*'DEPRECATED - DT-Prelim Calcs'!$C$11+LT22</f>
        <v>-95.377803189473084</v>
      </c>
      <c r="LU23" s="43">
        <f>LU22+0.5*LR23*'DEPRECATED - DT-Prelim Calcs'!$C$11^2+LT23*'DEPRECATED - DT-Prelim Calcs'!$C$11</f>
        <v>-31820.388999050163</v>
      </c>
      <c r="LV23" s="43">
        <f>MIN('Drive Train'!$F$35-LP22*'DEPRECATED - DT-Prelim Calcs'!$C$21*'Drive Train'!$F$39,LV22+LP$2)</f>
        <v>9.0400000000000009</v>
      </c>
      <c r="LW23" s="43">
        <f>'Drive Train'!$F$35-LP23*'DEPRECATED - DT-Prelim Calcs'!$C$21*'Drive Train'!$F$39</f>
        <v>9.0400000000000009</v>
      </c>
      <c r="LX23" s="1">
        <f>IF(LU23&gt;='Drive Train'!$F$29,1,0)</f>
        <v>0</v>
      </c>
      <c r="LY23" s="43">
        <f>MIN(LO23,'DEPRECATED - DT-Prelim Calcs'!$C$10)*'DEPRECATED - DT-Prelim Calcs'!$C$11*1000/60/60</f>
        <v>103.33333333333333</v>
      </c>
      <c r="LZ23" s="49">
        <f>LZ22+'DEPRECATED - DT-Prelim Calcs'!$C$11</f>
        <v>76</v>
      </c>
    </row>
    <row r="24" spans="1:338" x14ac:dyDescent="0.3">
      <c r="B24" s="3" t="s">
        <v>67</v>
      </c>
      <c r="C24" s="39" t="b">
        <f>IF('Drive Train'!F16*'Drive Train'!F20 &gt; 'Drive Train'!F18*('Drive Train'!F19-4*C23^2/'Drive Train'!F19), TRUE, FALSE)</f>
        <v>1</v>
      </c>
      <c r="Q24" s="95">
        <f t="shared" si="85"/>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-0.27672021620693066</v>
      </c>
      <c r="Y24" s="43">
        <f t="shared" si="1"/>
        <v>0</v>
      </c>
      <c r="Z24" s="43">
        <f t="shared" si="2"/>
        <v>0</v>
      </c>
      <c r="AA24" s="43">
        <f t="shared" si="3"/>
        <v>0</v>
      </c>
      <c r="AB24" s="43" t="e">
        <f t="shared" si="4"/>
        <v>#N/A</v>
      </c>
      <c r="AC24" s="36">
        <f t="shared" si="28"/>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889.49632897085212</v>
      </c>
      <c r="AK24" s="43">
        <f t="shared" si="8"/>
        <v>0</v>
      </c>
      <c r="AL24" s="49">
        <f>AL23+'DEPRECATED - DT-Prelim Calcs'!$C$11</f>
        <v>80</v>
      </c>
      <c r="AM24" s="2">
        <f>AW24/'Drive Train'!$F$35</f>
        <v>1.1550242876835708</v>
      </c>
      <c r="AN24" s="36">
        <f>AU24*12*60/(PI() * 'Drive Train'!$F$15)/AM$2*AM24</f>
        <v>-1031.4089168043324</v>
      </c>
      <c r="AO24" s="2">
        <f>('DEPRECATED - DT-Prelim Calcs'!$C$6*AM24-AN24)/('DEPRECATED - DT-Prelim Calcs'!$C$6*AM24)*'DEPRECATED - DT-Prelim Calcs'!$C$7*AM24</f>
        <v>6.1752626270748694</v>
      </c>
      <c r="AP24" s="43">
        <f>AO24/'DEPRECATED - DT-Prelim Calcs'!$C$7*('DEPRECATED - DT-Prelim Calcs'!$C$8-'DEPRECATED - DT-Prelim Calcs'!$C$9)+'DEPRECATED - DT-Prelim Calcs'!$C$9</f>
        <v>337.91356102721301</v>
      </c>
      <c r="AQ24" s="43">
        <f t="shared" si="9"/>
        <v>93</v>
      </c>
      <c r="AR24" s="2">
        <f t="shared" si="29"/>
        <v>1.74934361141063</v>
      </c>
      <c r="AS24" s="43">
        <f>AR24*'DEPRECATED - DT-Prelim Calcs'!$C$21/AM$2/'DEPRECATED - DT-Prelim Calcs'!$C$19/'DEPRECATED - DT-Prelim Calcs'!$C$18*3.39*'DEPRECATED - DT-Prelim Calcs'!$C$20</f>
        <v>17.570846936379198</v>
      </c>
      <c r="AT24" s="36">
        <f t="shared" si="30"/>
        <v>0</v>
      </c>
      <c r="AU24" s="43">
        <f>AS23*'DEPRECATED - DT-Prelim Calcs'!$C$11+AU23</f>
        <v>-5.1951235209567983</v>
      </c>
      <c r="AV24" s="43">
        <f>AV23+0.5*AS24*'DEPRECATED - DT-Prelim Calcs'!$C$11^2+AU24*'DEPRECATED - DT-Prelim Calcs'!$C$11</f>
        <v>1326.6456236604176</v>
      </c>
      <c r="AW24" s="43">
        <f>MIN('Drive Train'!$F$35-AQ23*'DEPRECATED - DT-Prelim Calcs'!$C$21*'Drive Train'!$F$39,AW23+AQ$2)</f>
        <v>14.322301167276279</v>
      </c>
      <c r="AX24" s="43">
        <f>'Drive Train'!$F$35-AQ24*'DEPRECATED - DT-Prelim Calcs'!$C$21*'Drive Train'!$F$39</f>
        <v>7.1920000000000002</v>
      </c>
      <c r="AY24" s="1">
        <f>IF(AV24&gt;='Drive Train'!$F$29,1,0)</f>
        <v>1</v>
      </c>
      <c r="AZ24" s="43">
        <f t="shared" si="31"/>
        <v>103.33333333333333</v>
      </c>
      <c r="BA24" s="49">
        <f>BA23+'DEPRECATED - DT-Prelim Calcs'!$C$11</f>
        <v>80</v>
      </c>
      <c r="BB24" s="2">
        <f>BL24/'Drive Train'!$F$35</f>
        <v>0.57999999999999996</v>
      </c>
      <c r="BC24" s="36">
        <f>BJ24*12*60/(PI() * 'Drive Train'!$F$15)/BB$2*BB24</f>
        <v>-31681.101940648179</v>
      </c>
      <c r="BD24" s="2">
        <f>('DEPRECATED - DT-Prelim Calcs'!$C$6*BB24-BC24)/('DEPRECATED - DT-Prelim Calcs'!$C$6*BB24)*'DEPRECATED - DT-Prelim Calcs'!$C$7*BB24</f>
        <v>26.009285909347959</v>
      </c>
      <c r="BE24" s="43">
        <f>BD24/'DEPRECATED - DT-Prelim Calcs'!$C$7*('DEPRECATED - DT-Prelim Calcs'!$C$8-'DEPRECATED - DT-Prelim Calcs'!$C$9)+'DEPRECATED - DT-Prelim Calcs'!$C$9</f>
        <v>1418.4237846137321</v>
      </c>
      <c r="BF24" s="43">
        <f t="shared" si="10"/>
        <v>93</v>
      </c>
      <c r="BG24" s="2">
        <f t="shared" si="32"/>
        <v>2.0025508475699998</v>
      </c>
      <c r="BH24" s="43">
        <f>BG24*'DEPRECATED - DT-Prelim Calcs'!$C$21/BB$2/'DEPRECATED - DT-Prelim Calcs'!$C$19/'DEPRECATED - DT-Prelim Calcs'!$C$18*3.39*'DEPRECATED - DT-Prelim Calcs'!$C$20</f>
        <v>29.053734754561201</v>
      </c>
      <c r="BI24" s="36">
        <f t="shared" si="33"/>
        <v>0</v>
      </c>
      <c r="BJ24" s="43">
        <f>BH23*'DEPRECATED - DT-Prelim Calcs'!$C$11+BJ23</f>
        <v>-220.00246930674115</v>
      </c>
      <c r="BK24" s="43">
        <f>BK23+0.5*BH24*'DEPRECATED - DT-Prelim Calcs'!$C$11^2+BJ24*'DEPRECATED - DT-Prelim Calcs'!$C$11</f>
        <v>-12328.983422113331</v>
      </c>
      <c r="BL24" s="43">
        <f>MIN('Drive Train'!$F$35-BF23*'DEPRECATED - DT-Prelim Calcs'!$C$21*'Drive Train'!$F$39,BL23+BF$2)</f>
        <v>7.1920000000000002</v>
      </c>
      <c r="BM24" s="43">
        <f>'Drive Train'!$F$35-BF24*'DEPRECATED - DT-Prelim Calcs'!$C$21*'Drive Train'!$F$39</f>
        <v>7.1920000000000002</v>
      </c>
      <c r="BN24" s="1">
        <f>IF(BK24&gt;='Drive Train'!$F$29,1,0)</f>
        <v>0</v>
      </c>
      <c r="BO24" s="43">
        <f t="shared" si="34"/>
        <v>103.33333333333333</v>
      </c>
      <c r="BP24" s="49">
        <f>BP23+'DEPRECATED - DT-Prelim Calcs'!$C$11</f>
        <v>80</v>
      </c>
      <c r="BQ24" s="2">
        <f>CA24/'Drive Train'!$F$35</f>
        <v>0.57999999999999996</v>
      </c>
      <c r="BR24" s="36">
        <f>BY24*12*60/(PI() * 'Drive Train'!$F$15)/BQ$2*BQ24</f>
        <v>-122379.65112181961</v>
      </c>
      <c r="BS24" s="2">
        <f>('DEPRECATED - DT-Prelim Calcs'!$C$6*BQ24-BR24)/('DEPRECATED - DT-Prelim Calcs'!$C$6*BQ24)*'DEPRECATED - DT-Prelim Calcs'!$C$7*BQ24</f>
        <v>92.682670808986529</v>
      </c>
      <c r="BT24" s="43">
        <f>BS24/'DEPRECATED - DT-Prelim Calcs'!$C$7*('DEPRECATED - DT-Prelim Calcs'!$C$8-'DEPRECATED - DT-Prelim Calcs'!$C$9)+'DEPRECATED - DT-Prelim Calcs'!$C$9</f>
        <v>5050.6305739223999</v>
      </c>
      <c r="BU24" s="43">
        <f t="shared" si="11"/>
        <v>93</v>
      </c>
      <c r="BV24" s="2">
        <f t="shared" si="35"/>
        <v>1.5313624128476471</v>
      </c>
      <c r="BW24" s="43">
        <f>BV24*'DEPRECATED - DT-Prelim Calcs'!$C$21/BQ$2/'DEPRECATED - DT-Prelim Calcs'!$C$19/'DEPRECATED - DT-Prelim Calcs'!$C$18*3.39*'DEPRECATED - DT-Prelim Calcs'!$C$20</f>
        <v>29.053734754561201</v>
      </c>
      <c r="BX24" s="36">
        <f t="shared" si="36"/>
        <v>0</v>
      </c>
      <c r="BY24" s="43">
        <f>BW23*'DEPRECATED - DT-Prelim Calcs'!$C$11+BY23</f>
        <v>-649.8766276423097</v>
      </c>
      <c r="BZ24" s="43">
        <f>BZ23+0.5*BW24*'DEPRECATED - DT-Prelim Calcs'!$C$11^2+BY24*'DEPRECATED - DT-Prelim Calcs'!$C$11</f>
        <v>-34857.886100227246</v>
      </c>
      <c r="CA24" s="43">
        <f>MIN('Drive Train'!$F$35-BU23*'DEPRECATED - DT-Prelim Calcs'!$C$21*'Drive Train'!$F$39,CA23+BU$2)</f>
        <v>7.1920000000000002</v>
      </c>
      <c r="CB24" s="43">
        <f>'Drive Train'!$F$35-BU24*'DEPRECATED - DT-Prelim Calcs'!$C$21*'Drive Train'!$F$39</f>
        <v>7.1920000000000002</v>
      </c>
      <c r="CC24" s="1">
        <f>IF(BZ24&gt;='Drive Train'!$F$29,1,0)</f>
        <v>0</v>
      </c>
      <c r="CD24" s="43">
        <f t="shared" si="37"/>
        <v>103.33333333333333</v>
      </c>
      <c r="CE24" s="49">
        <f>CE23+'DEPRECATED - DT-Prelim Calcs'!$C$11</f>
        <v>80</v>
      </c>
      <c r="CF24" s="2">
        <f>CP24/'Drive Train'!$F$35</f>
        <v>1.4312113595217131</v>
      </c>
      <c r="CG24" s="36">
        <f>CN24*12*60/(PI() * 'Drive Train'!$F$15)/CF$2*CF24</f>
        <v>-125060.10579620123</v>
      </c>
      <c r="CH24" s="2">
        <f>('DEPRECATED - DT-Prelim Calcs'!$C$6*CF24-CG24)/('DEPRECATED - DT-Prelim Calcs'!$C$6*CF24)*'DEPRECATED - DT-Prelim Calcs'!$C$7*CF24</f>
        <v>98.645280364586895</v>
      </c>
      <c r="CI24" s="43">
        <f>CH24/'DEPRECATED - DT-Prelim Calcs'!$C$7*('DEPRECATED - DT-Prelim Calcs'!$C$8-'DEPRECATED - DT-Prelim Calcs'!$C$9)+'DEPRECATED - DT-Prelim Calcs'!$C$9</f>
        <v>5375.4593034439122</v>
      </c>
      <c r="CJ24" s="43">
        <f t="shared" si="12"/>
        <v>93</v>
      </c>
      <c r="CK24" s="2">
        <f t="shared" si="38"/>
        <v>1.2396743342100003</v>
      </c>
      <c r="CL24" s="43">
        <f>CK24*'DEPRECATED - DT-Prelim Calcs'!$C$21/CF$2/'DEPRECATED - DT-Prelim Calcs'!$C$19/'DEPRECATED - DT-Prelim Calcs'!$C$18*3.39*'DEPRECATED - DT-Prelim Calcs'!$C$20</f>
        <v>29.053734754561205</v>
      </c>
      <c r="CM24" s="36">
        <f t="shared" si="39"/>
        <v>0</v>
      </c>
      <c r="CN24" s="43">
        <f>CL23*'DEPRECATED - DT-Prelim Calcs'!$C$11+CN23</f>
        <v>-217.86845053765023</v>
      </c>
      <c r="CO24" s="43">
        <f>CO23+0.5*CL24*'DEPRECATED - DT-Prelim Calcs'!$C$11^2+CN24*'DEPRECATED - DT-Prelim Calcs'!$C$11</f>
        <v>-62041.223860612183</v>
      </c>
      <c r="CP24" s="43">
        <f>MIN('Drive Train'!$F$35-CJ23*'DEPRECATED - DT-Prelim Calcs'!$C$21*'Drive Train'!$F$39,CP23+CJ$2)</f>
        <v>17.747020858069241</v>
      </c>
      <c r="CQ24" s="43">
        <f>'Drive Train'!$F$35-CJ24*'DEPRECATED - DT-Prelim Calcs'!$C$21*'Drive Train'!$F$39</f>
        <v>7.1920000000000002</v>
      </c>
      <c r="CR24" s="1">
        <f>IF(CO24&gt;='Drive Train'!$F$29,1,0)</f>
        <v>0</v>
      </c>
      <c r="CS24" s="43">
        <f t="shared" si="40"/>
        <v>103.33333333333333</v>
      </c>
      <c r="CT24" s="49">
        <f>CT23+'DEPRECATED - DT-Prelim Calcs'!$C$11</f>
        <v>80</v>
      </c>
      <c r="CU24" s="2">
        <f>DE24/'Drive Train'!$F$35</f>
        <v>0.57999999999999996</v>
      </c>
      <c r="CV24" s="36">
        <f>DC24*12*60/(PI() * 'Drive Train'!$F$15)/CU$2*CU24</f>
        <v>-201776.60402031679</v>
      </c>
      <c r="CW24" s="2">
        <f>('DEPRECATED - DT-Prelim Calcs'!$C$6*CU24-CV24)/('DEPRECATED - DT-Prelim Calcs'!$C$6*CU24)*'DEPRECATED - DT-Prelim Calcs'!$C$7*CU24</f>
        <v>151.04814245380655</v>
      </c>
      <c r="CX24" s="43">
        <f>CW24/'DEPRECATED - DT-Prelim Calcs'!$C$7*('DEPRECATED - DT-Prelim Calcs'!$C$8-'DEPRECATED - DT-Prelim Calcs'!$C$9)+'DEPRECATED - DT-Prelim Calcs'!$C$9</f>
        <v>8230.2420889014011</v>
      </c>
      <c r="CY24" s="43">
        <f t="shared" si="13"/>
        <v>93</v>
      </c>
      <c r="CZ24" s="2">
        <f t="shared" si="41"/>
        <v>1.0413264407364002</v>
      </c>
      <c r="DA24" s="43">
        <f>CZ24*'DEPRECATED - DT-Prelim Calcs'!$C$21/CU$2/'DEPRECATED - DT-Prelim Calcs'!$C$19/'DEPRECATED - DT-Prelim Calcs'!$C$18*3.39*'DEPRECATED - DT-Prelim Calcs'!$C$20</f>
        <v>29.053734754561201</v>
      </c>
      <c r="DB24" s="36">
        <f t="shared" si="42"/>
        <v>0</v>
      </c>
      <c r="DC24" s="43">
        <f>DA23*'DEPRECATED - DT-Prelim Calcs'!$C$11+DC23</f>
        <v>-728.62057109945306</v>
      </c>
      <c r="DD24" s="43">
        <f>DD23+0.5*DA24*'DEPRECATED - DT-Prelim Calcs'!$C$11^2+DC24*'DEPRECATED - DT-Prelim Calcs'!$C$11</f>
        <v>-124344.17530641587</v>
      </c>
      <c r="DE24" s="43">
        <f>MIN('Drive Train'!$F$35-CY23*'DEPRECATED - DT-Prelim Calcs'!$C$21*'Drive Train'!$F$39,DE23+CY$2)</f>
        <v>7.1920000000000002</v>
      </c>
      <c r="DF24" s="43">
        <f>'Drive Train'!$F$35-CY24*'DEPRECATED - DT-Prelim Calcs'!$C$21*'Drive Train'!$F$39</f>
        <v>7.1920000000000002</v>
      </c>
      <c r="DG24" s="1">
        <f>IF(DD24&gt;='Drive Train'!$F$29,1,0)</f>
        <v>0</v>
      </c>
      <c r="DH24" s="43">
        <f t="shared" si="43"/>
        <v>103.33333333333333</v>
      </c>
      <c r="DI24" s="49">
        <f>DI23+'DEPRECATED - DT-Prelim Calcs'!$C$11</f>
        <v>80</v>
      </c>
      <c r="DJ24" s="2">
        <f>DT24/'Drive Train'!$F$35</f>
        <v>0.57999999999999996</v>
      </c>
      <c r="DK24" s="36">
        <f>DR24*12*60/(PI() * 'Drive Train'!$F$15)/DJ$2*DJ24</f>
        <v>-565291.62653359328</v>
      </c>
      <c r="DL24" s="2">
        <f>('DEPRECATED - DT-Prelim Calcs'!$C$6*DJ24-DK24)/('DEPRECATED - DT-Prelim Calcs'!$C$6*DJ24)*'DEPRECATED - DT-Prelim Calcs'!$C$7*DJ24</f>
        <v>418.27156809444409</v>
      </c>
      <c r="DM24" s="43">
        <f>DL24/'DEPRECATED - DT-Prelim Calcs'!$C$7*('DEPRECATED - DT-Prelim Calcs'!$C$8-'DEPRECATED - DT-Prelim Calcs'!$C$9)+'DEPRECATED - DT-Prelim Calcs'!$C$9</f>
        <v>22787.936172309266</v>
      </c>
      <c r="DN24" s="43">
        <f t="shared" si="14"/>
        <v>93</v>
      </c>
      <c r="DO24" s="2">
        <f t="shared" si="44"/>
        <v>0.89769520753137932</v>
      </c>
      <c r="DP24" s="43">
        <f>DO24*'DEPRECATED - DT-Prelim Calcs'!$C$21/DJ$2/'DEPRECATED - DT-Prelim Calcs'!$C$19/'DEPRECATED - DT-Prelim Calcs'!$C$18*3.39*'DEPRECATED - DT-Prelim Calcs'!$C$20</f>
        <v>29.053734754561201</v>
      </c>
      <c r="DQ24" s="36">
        <f t="shared" si="45"/>
        <v>0</v>
      </c>
      <c r="DR24" s="43">
        <f>DP23*'DEPRECATED - DT-Prelim Calcs'!$C$11+DR23</f>
        <v>-1759.7265369141519</v>
      </c>
      <c r="DS24" s="43">
        <f>DS23+0.5*DP24*'DEPRECATED - DT-Prelim Calcs'!$C$11^2+DR24*'DEPRECATED - DT-Prelim Calcs'!$C$11</f>
        <v>-200646.01677670362</v>
      </c>
      <c r="DT24" s="43">
        <f>MIN('Drive Train'!$F$35-DN23*'DEPRECATED - DT-Prelim Calcs'!$C$21*'Drive Train'!$F$39,DT23+DN$2)</f>
        <v>7.1920000000000002</v>
      </c>
      <c r="DU24" s="43">
        <f>'Drive Train'!$F$35-DN24*'DEPRECATED - DT-Prelim Calcs'!$C$21*'Drive Train'!$F$39</f>
        <v>7.1920000000000002</v>
      </c>
      <c r="DV24" s="1">
        <f>IF(DS24&gt;='Drive Train'!$F$29,1,0)</f>
        <v>0</v>
      </c>
      <c r="DW24" s="43">
        <f t="shared" si="46"/>
        <v>103.33333333333333</v>
      </c>
      <c r="DX24" s="49">
        <f>DX23+'DEPRECATED - DT-Prelim Calcs'!$C$11</f>
        <v>80</v>
      </c>
      <c r="DY24" s="2">
        <f>EI24/'Drive Train'!$F$35</f>
        <v>0.57999999999999996</v>
      </c>
      <c r="DZ24" s="36">
        <f>EG24*12*60/(PI() * 'Drive Train'!$F$15)/DY$2*DY24</f>
        <v>-1078650.8052858692</v>
      </c>
      <c r="EA24" s="2">
        <f>('DEPRECATED - DT-Prelim Calcs'!$C$6*DY24-DZ24)/('DEPRECATED - DT-Prelim Calcs'!$C$6*DY24)*'DEPRECATED - DT-Prelim Calcs'!$C$7*DY24</f>
        <v>795.6468891521514</v>
      </c>
      <c r="EB24" s="43">
        <f>EA24/'DEPRECATED - DT-Prelim Calcs'!$C$7*('DEPRECATED - DT-Prelim Calcs'!$C$8-'DEPRECATED - DT-Prelim Calcs'!$C$9)+'DEPRECATED - DT-Prelim Calcs'!$C$9</f>
        <v>43346.442468736597</v>
      </c>
      <c r="EC24" s="43">
        <f t="shared" si="15"/>
        <v>93</v>
      </c>
      <c r="ED24" s="2">
        <f t="shared" si="47"/>
        <v>0.78888366722454539</v>
      </c>
      <c r="EE24" s="43">
        <f>ED24*'DEPRECATED - DT-Prelim Calcs'!$C$21/DY$2/'DEPRECATED - DT-Prelim Calcs'!$C$19/'DEPRECATED - DT-Prelim Calcs'!$C$18*3.39*'DEPRECATED - DT-Prelim Calcs'!$C$20</f>
        <v>29.053734754561201</v>
      </c>
      <c r="EF24" s="36">
        <f t="shared" si="48"/>
        <v>0</v>
      </c>
      <c r="EG24" s="43">
        <f>EE23*'DEPRECATED - DT-Prelim Calcs'!$C$11+EG23</f>
        <v>-2950.7849579195417</v>
      </c>
      <c r="EH24" s="43">
        <f>EH23+0.5*EE24*'DEPRECATED - DT-Prelim Calcs'!$C$11^2+EG24*'DEPRECATED - DT-Prelim Calcs'!$C$11</f>
        <v>-288784.33993110253</v>
      </c>
      <c r="EI24" s="43">
        <f>MIN('Drive Train'!$F$35-EC23*'DEPRECATED - DT-Prelim Calcs'!$C$21*'Drive Train'!$F$39,EI23+EC$2)</f>
        <v>7.1920000000000002</v>
      </c>
      <c r="EJ24" s="43">
        <f>'Drive Train'!$F$35-EC24*'DEPRECATED - DT-Prelim Calcs'!$C$21*'Drive Train'!$F$39</f>
        <v>7.1920000000000002</v>
      </c>
      <c r="EK24" s="1">
        <f>IF(EH24&gt;='Drive Train'!$F$29,1,0)</f>
        <v>0</v>
      </c>
      <c r="EL24" s="43">
        <f t="shared" si="49"/>
        <v>103.33333333333333</v>
      </c>
      <c r="EM24" s="49">
        <f>EM23+'DEPRECATED - DT-Prelim Calcs'!$C$11</f>
        <v>80</v>
      </c>
      <c r="EN24" s="2">
        <f>EX24/'Drive Train'!$F$35</f>
        <v>0.57999999999999996</v>
      </c>
      <c r="EO24" s="36">
        <f>EV24*12*60/(PI() * 'Drive Train'!$F$15)/EN$2*EN24</f>
        <v>-1763116.0136811645</v>
      </c>
      <c r="EP24" s="2">
        <f>('DEPRECATED - DT-Prelim Calcs'!$C$6*EN24-EO24)/('DEPRECATED - DT-Prelim Calcs'!$C$6*EN24)*'DEPRECATED - DT-Prelim Calcs'!$C$7*EN24</f>
        <v>1298.8039153863106</v>
      </c>
      <c r="EQ24" s="43">
        <f>EP24/'DEPRECATED - DT-Prelim Calcs'!$C$7*('DEPRECATED - DT-Prelim Calcs'!$C$8-'DEPRECATED - DT-Prelim Calcs'!$C$9)+'DEPRECATED - DT-Prelim Calcs'!$C$9</f>
        <v>70757.235688955727</v>
      </c>
      <c r="ER24" s="43">
        <f t="shared" si="16"/>
        <v>93</v>
      </c>
      <c r="ES24" s="2">
        <f t="shared" si="50"/>
        <v>0.7035989464435134</v>
      </c>
      <c r="ET24" s="43">
        <f>ES24*'DEPRECATED - DT-Prelim Calcs'!$C$21/EN$2/'DEPRECATED - DT-Prelim Calcs'!$C$19/'DEPRECATED - DT-Prelim Calcs'!$C$18*3.39*'DEPRECATED - DT-Prelim Calcs'!$C$20</f>
        <v>29.053734754561201</v>
      </c>
      <c r="EU24" s="36">
        <f t="shared" si="51"/>
        <v>0</v>
      </c>
      <c r="EV24" s="43">
        <f>ET23*'DEPRECATED - DT-Prelim Calcs'!$C$11+EV23</f>
        <v>-4301.7958341156163</v>
      </c>
      <c r="EW24" s="43">
        <f>EW23+0.5*ET24*'DEPRECATED - DT-Prelim Calcs'!$C$11^2+EV24*'DEPRECATED - DT-Prelim Calcs'!$C$11</f>
        <v>-388759.144769612</v>
      </c>
      <c r="EX24" s="43">
        <f>MIN('Drive Train'!$F$35-ER23*'DEPRECATED - DT-Prelim Calcs'!$C$21*'Drive Train'!$F$39,EX23+ER$2)</f>
        <v>7.1920000000000002</v>
      </c>
      <c r="EY24" s="43">
        <f>'Drive Train'!$F$35-ER24*'DEPRECATED - DT-Prelim Calcs'!$C$21*'Drive Train'!$F$39</f>
        <v>7.1920000000000002</v>
      </c>
      <c r="EZ24" s="1">
        <f>IF(EW24&gt;='Drive Train'!$F$29,1,0)</f>
        <v>0</v>
      </c>
      <c r="FA24" s="43">
        <f t="shared" si="52"/>
        <v>103.33333333333333</v>
      </c>
      <c r="FB24" s="49">
        <f>FB23+'DEPRECATED - DT-Prelim Calcs'!$C$11</f>
        <v>80</v>
      </c>
      <c r="FC24" s="2">
        <f>FM24/'Drive Train'!$F$35</f>
        <v>0.57999999999999996</v>
      </c>
      <c r="FD24" s="36">
        <f>FK24*12*60/(PI() * 'Drive Train'!$F$15)/FC$2*FC24</f>
        <v>-2639949.1251235027</v>
      </c>
      <c r="FE24" s="2">
        <f>('DEPRECATED - DT-Prelim Calcs'!$C$6*FC24-FD24)/('DEPRECATED - DT-Prelim Calcs'!$C$6*FC24)*'DEPRECATED - DT-Prelim Calcs'!$C$7*FC24</f>
        <v>1943.3724565563055</v>
      </c>
      <c r="FF24" s="43">
        <f>FE24/'DEPRECATED - DT-Prelim Calcs'!$C$7*('DEPRECATED - DT-Prelim Calcs'!$C$8-'DEPRECATED - DT-Prelim Calcs'!$C$9)+'DEPRECATED - DT-Prelim Calcs'!$C$9</f>
        <v>105871.79054373901</v>
      </c>
      <c r="FG24" s="43">
        <f t="shared" si="17"/>
        <v>93</v>
      </c>
      <c r="FH24" s="2">
        <f t="shared" si="53"/>
        <v>0.63495514679048781</v>
      </c>
      <c r="FI24" s="43">
        <f>FH24*'DEPRECATED - DT-Prelim Calcs'!$C$21/FC$2/'DEPRECATED - DT-Prelim Calcs'!$C$19/'DEPRECATED - DT-Prelim Calcs'!$C$18*3.39*'DEPRECATED - DT-Prelim Calcs'!$C$20</f>
        <v>29.053734754561205</v>
      </c>
      <c r="FJ24" s="36">
        <f t="shared" si="54"/>
        <v>0</v>
      </c>
      <c r="FK24" s="43">
        <f>FI23*'DEPRECATED - DT-Prelim Calcs'!$C$11+FK23</f>
        <v>-5812.7591655023816</v>
      </c>
      <c r="FL24" s="43">
        <f>FL23+0.5*FI24*'DEPRECATED - DT-Prelim Calcs'!$C$11^2+FK24*'DEPRECATED - DT-Prelim Calcs'!$C$11</f>
        <v>-500570.43129223259</v>
      </c>
      <c r="FM24" s="43">
        <f>MIN('Drive Train'!$F$35-FG23*'DEPRECATED - DT-Prelim Calcs'!$C$21*'Drive Train'!$F$39,FM23+FG$2)</f>
        <v>7.1920000000000002</v>
      </c>
      <c r="FN24" s="43">
        <f>'Drive Train'!$F$35-FG24*'DEPRECATED - DT-Prelim Calcs'!$C$21*'Drive Train'!$F$39</f>
        <v>7.1920000000000002</v>
      </c>
      <c r="FO24" s="1">
        <f>IF(FL24&gt;='Drive Train'!$F$29,1,0)</f>
        <v>0</v>
      </c>
      <c r="FP24" s="43">
        <f t="shared" si="55"/>
        <v>103.33333333333333</v>
      </c>
      <c r="FQ24" s="49">
        <f>FQ23+'DEPRECATED - DT-Prelim Calcs'!$C$11</f>
        <v>80</v>
      </c>
      <c r="FR24" s="2">
        <f>GB24/'Drive Train'!$F$35</f>
        <v>0.57999999999999996</v>
      </c>
      <c r="FS24" s="36">
        <f>FZ24*12*60/(PI() * 'Drive Train'!$F$15)/FR$2*FR24</f>
        <v>-3730412.0130169094</v>
      </c>
      <c r="FT24" s="2">
        <f>('DEPRECATED - DT-Prelim Calcs'!$C$6*FR24-FS24)/('DEPRECATED - DT-Prelim Calcs'!$C$6*FR24)*'DEPRECATED - DT-Prelim Calcs'!$C$7*FR24</f>
        <v>2744.9823224215215</v>
      </c>
      <c r="FU24" s="43">
        <f>FT24/'DEPRECATED - DT-Prelim Calcs'!$C$7*('DEPRECATED - DT-Prelim Calcs'!$C$8-'DEPRECATED - DT-Prelim Calcs'!$C$9)+'DEPRECATED - DT-Prelim Calcs'!$C$9</f>
        <v>149541.58174385899</v>
      </c>
      <c r="FV24" s="43">
        <f t="shared" si="18"/>
        <v>93</v>
      </c>
      <c r="FW24" s="2">
        <f t="shared" si="56"/>
        <v>0.57851468929799987</v>
      </c>
      <c r="FX24" s="43">
        <f>FW24*'DEPRECATED - DT-Prelim Calcs'!$C$21/FR$2/'DEPRECATED - DT-Prelim Calcs'!$C$19/'DEPRECATED - DT-Prelim Calcs'!$C$18*3.39*'DEPRECATED - DT-Prelim Calcs'!$C$20</f>
        <v>29.053734754561201</v>
      </c>
      <c r="FY24" s="36">
        <f t="shared" si="57"/>
        <v>0</v>
      </c>
      <c r="FZ24" s="43">
        <f>FX23*'DEPRECATED - DT-Prelim Calcs'!$C$11+FZ23</f>
        <v>-7483.674952079843</v>
      </c>
      <c r="GA24" s="43">
        <f>GA23+0.5*FX24*'DEPRECATED - DT-Prelim Calcs'!$C$11^2+FZ24*'DEPRECATED - DT-Prelim Calcs'!$C$11</f>
        <v>-624218.19949896436</v>
      </c>
      <c r="GB24" s="43">
        <f>MIN('Drive Train'!$F$35-FV23*'DEPRECATED - DT-Prelim Calcs'!$C$21*'Drive Train'!$F$39,GB23+FV$2)</f>
        <v>7.1920000000000002</v>
      </c>
      <c r="GC24" s="43">
        <f>'Drive Train'!$F$35-FV24*'DEPRECATED - DT-Prelim Calcs'!$C$21*'Drive Train'!$F$39</f>
        <v>7.1920000000000002</v>
      </c>
      <c r="GD24" s="1">
        <f>IF(GA24&gt;='Drive Train'!$F$29,1,0)</f>
        <v>0</v>
      </c>
      <c r="GE24" s="43">
        <f t="shared" si="58"/>
        <v>103.33333333333333</v>
      </c>
      <c r="GF24" s="49">
        <f>GF23+'DEPRECATED - DT-Prelim Calcs'!$C$11</f>
        <v>80</v>
      </c>
      <c r="GG24" s="2">
        <f>GQ24/'Drive Train'!$F$35</f>
        <v>0.86451612903225805</v>
      </c>
      <c r="GH24" s="36">
        <f>GO24*12*60/(PI() * 'Drive Train'!$F$15)/GG$2*GG24</f>
        <v>-91888.170136599234</v>
      </c>
      <c r="GI24" s="2">
        <f>('DEPRECATED - DT-Prelim Calcs'!$C$6*GG24-GH24)/('DEPRECATED - DT-Prelim Calcs'!$C$6*GG24)*'DEPRECATED - DT-Prelim Calcs'!$C$7*GG24</f>
        <v>71.602467469714654</v>
      </c>
      <c r="GJ24" s="43">
        <f>GI24/'DEPRECATED - DT-Prelim Calcs'!$C$7*('DEPRECATED - DT-Prelim Calcs'!$C$8-'DEPRECATED - DT-Prelim Calcs'!$C$9)+'DEPRECATED - DT-Prelim Calcs'!$C$9</f>
        <v>3902.2314367829622</v>
      </c>
      <c r="GK24" s="43">
        <f t="shared" si="59"/>
        <v>29.999999999999982</v>
      </c>
      <c r="GL24" s="2">
        <f t="shared" si="60"/>
        <v>1.4462867232450001</v>
      </c>
      <c r="GM24" s="43">
        <f>GL24*'DEPRECATED - DT-Prelim Calcs'!$C$21/GG$2/'DEPRECATED - DT-Prelim Calcs'!$C$19/'DEPRECATED - DT-Prelim Calcs'!$C$18*3.39*'DEPRECATED - DT-Prelim Calcs'!$C$20</f>
        <v>29.053734754561201</v>
      </c>
      <c r="GN24" s="36">
        <f t="shared" si="61"/>
        <v>0</v>
      </c>
      <c r="GO24" s="43">
        <f>GM23*'DEPRECATED - DT-Prelim Calcs'!$C$11+GO23</f>
        <v>-309.18087368164129</v>
      </c>
      <c r="GP24" s="43">
        <f>GP23+0.5*GM24*'DEPRECATED - DT-Prelim Calcs'!$C$11^2+GO24*'DEPRECATED - DT-Prelim Calcs'!$C$11</f>
        <v>-25962.938413427157</v>
      </c>
      <c r="GQ24" s="43">
        <f>MIN('Drive Train'!$F$35-GK23*'DEPRECATED - DT-Prelim Calcs'!$C$21*'Drive Train'!$F$39,GQ23+GK$2)</f>
        <v>10.72</v>
      </c>
      <c r="GR24" s="43">
        <f>'Drive Train'!$F$35-GK24*'DEPRECATED - DT-Prelim Calcs'!$C$21*'Drive Train'!$F$39</f>
        <v>10.72</v>
      </c>
      <c r="GS24" s="1">
        <f>IF(GP24&gt;='Drive Train'!$F$29,1,0)</f>
        <v>0</v>
      </c>
      <c r="GT24" s="43">
        <f t="shared" si="62"/>
        <v>33.333333333333314</v>
      </c>
      <c r="GU24" s="49">
        <f>GU23+'DEPRECATED - DT-Prelim Calcs'!$C$11</f>
        <v>80</v>
      </c>
      <c r="GV24" s="2">
        <f>HF24/'Drive Train'!$F$35</f>
        <v>0.84946236559139798</v>
      </c>
      <c r="GW24" s="36">
        <f>HD24*12*60/(PI() * 'Drive Train'!$F$15)/GV$2*GV24</f>
        <v>-21049.249065134009</v>
      </c>
      <c r="GX24" s="2">
        <f>('DEPRECATED - DT-Prelim Calcs'!$C$6*GV24-GW24)/('DEPRECATED - DT-Prelim Calcs'!$C$6*GV24)*'DEPRECATED - DT-Prelim Calcs'!$C$7*GV24</f>
        <v>19.457486036234705</v>
      </c>
      <c r="GY24" s="43">
        <f>GX24/'DEPRECATED - DT-Prelim Calcs'!$C$7*('DEPRECATED - DT-Prelim Calcs'!$C$8-'DEPRECATED - DT-Prelim Calcs'!$C$9)+'DEPRECATED - DT-Prelim Calcs'!$C$9</f>
        <v>1061.4973736157713</v>
      </c>
      <c r="GZ24" s="43">
        <f t="shared" si="19"/>
        <v>33.333333333333314</v>
      </c>
      <c r="HA24" s="2">
        <f t="shared" si="63"/>
        <v>1.4462867232450001</v>
      </c>
      <c r="HB24" s="43">
        <f>HA24*'DEPRECATED - DT-Prelim Calcs'!$C$21/GV$2/'DEPRECATED - DT-Prelim Calcs'!$C$19/'DEPRECATED - DT-Prelim Calcs'!$C$18*3.39*'DEPRECATED - DT-Prelim Calcs'!$C$20</f>
        <v>29.053734754561201</v>
      </c>
      <c r="HC24" s="36">
        <f t="shared" si="64"/>
        <v>0</v>
      </c>
      <c r="HD24" s="43">
        <f>HB23*'DEPRECATED - DT-Prelim Calcs'!$C$11+HD23</f>
        <v>-72.080631259662837</v>
      </c>
      <c r="HE24" s="43">
        <f>HE23+0.5*HB24*'DEPRECATED - DT-Prelim Calcs'!$C$11^2+HD24*'DEPRECATED - DT-Prelim Calcs'!$C$11</f>
        <v>-20312.856548408992</v>
      </c>
      <c r="HF24" s="43">
        <f>MIN('Drive Train'!$F$35-GZ23*'DEPRECATED - DT-Prelim Calcs'!$C$21*'Drive Train'!$F$39,HF23+GZ$2)</f>
        <v>10.533333333333335</v>
      </c>
      <c r="HG24" s="43">
        <f>'Drive Train'!$F$35-GZ24*'DEPRECATED - DT-Prelim Calcs'!$C$21*'Drive Train'!$F$39</f>
        <v>10.533333333333335</v>
      </c>
      <c r="HH24" s="1">
        <f>IF(HE24&gt;='Drive Train'!$F$29,1,0)</f>
        <v>0</v>
      </c>
      <c r="HI24" s="43">
        <f t="shared" si="65"/>
        <v>37.037037037037017</v>
      </c>
      <c r="HJ24" s="49">
        <f>HJ23+'DEPRECATED - DT-Prelim Calcs'!$C$11</f>
        <v>80</v>
      </c>
      <c r="HK24" s="2">
        <f>HU24/'Drive Train'!$F$35</f>
        <v>2.238400934201346</v>
      </c>
      <c r="HL24" s="36">
        <f>HS24*12*60/(PI() * 'Drive Train'!$F$15)/HK$2*HK24</f>
        <v>-350862.01452074567</v>
      </c>
      <c r="HM24" s="2">
        <f>('DEPRECATED - DT-Prelim Calcs'!$C$6*HK24-HL24)/('DEPRECATED - DT-Prelim Calcs'!$C$6*HK24)*'DEPRECATED - DT-Prelim Calcs'!$C$7*HK24</f>
        <v>268.42017688646655</v>
      </c>
      <c r="HN24" s="43">
        <f>HM24/'DEPRECATED - DT-Prelim Calcs'!$C$7*('DEPRECATED - DT-Prelim Calcs'!$C$8-'DEPRECATED - DT-Prelim Calcs'!$C$9)+'DEPRECATED - DT-Prelim Calcs'!$C$9</f>
        <v>14624.390233367205</v>
      </c>
      <c r="HO24" s="43">
        <f t="shared" si="20"/>
        <v>36.66666666666665</v>
      </c>
      <c r="HP24" s="2">
        <f t="shared" si="66"/>
        <v>1.4462867232450001</v>
      </c>
      <c r="HQ24" s="43">
        <f>HP24*'DEPRECATED - DT-Prelim Calcs'!$C$21/HK$2/'DEPRECATED - DT-Prelim Calcs'!$C$19/'DEPRECATED - DT-Prelim Calcs'!$C$18*3.39*'DEPRECATED - DT-Prelim Calcs'!$C$20</f>
        <v>29.053734754561201</v>
      </c>
      <c r="HR24" s="36">
        <f t="shared" si="67"/>
        <v>0</v>
      </c>
      <c r="HS24" s="43">
        <f>HQ23*'DEPRECATED - DT-Prelim Calcs'!$C$11+HS23</f>
        <v>-455.95773899728715</v>
      </c>
      <c r="HT24" s="43">
        <f>HT23+0.5*HQ24*'DEPRECATED - DT-Prelim Calcs'!$C$11^2+HS24*'DEPRECATED - DT-Prelim Calcs'!$C$11</f>
        <v>-29235.722744340441</v>
      </c>
      <c r="HU24" s="43">
        <f>MIN('Drive Train'!$F$35-HO23*'DEPRECATED - DT-Prelim Calcs'!$C$21*'Drive Train'!$F$39,HU23+HO$2)</f>
        <v>27.756171584096691</v>
      </c>
      <c r="HV24" s="43">
        <f>'Drive Train'!$F$35-HO24*'DEPRECATED - DT-Prelim Calcs'!$C$21*'Drive Train'!$F$39</f>
        <v>10.346666666666668</v>
      </c>
      <c r="HW24" s="1">
        <f>IF(HT24&gt;='Drive Train'!$F$29,1,0)</f>
        <v>0</v>
      </c>
      <c r="HX24" s="43">
        <f t="shared" si="68"/>
        <v>40.740740740740726</v>
      </c>
      <c r="HY24" s="49">
        <f>HY23+'DEPRECATED - DT-Prelim Calcs'!$C$11</f>
        <v>80</v>
      </c>
      <c r="HZ24" s="2">
        <f>IJ24/'Drive Train'!$F$35</f>
        <v>0.8193548387096774</v>
      </c>
      <c r="IA24" s="36">
        <f>IH24*12*60/(PI() * 'Drive Train'!$F$15)/HZ$2*HZ24</f>
        <v>24046.161236759886</v>
      </c>
      <c r="IB24" s="2">
        <f>('DEPRECATED - DT-Prelim Calcs'!$C$6*HZ24-IA24)/('DEPRECATED - DT-Prelim Calcs'!$C$6*HZ24)*'DEPRECATED - DT-Prelim Calcs'!$C$7*HZ24</f>
        <v>-13.833792609022753</v>
      </c>
      <c r="IC24" s="43">
        <f>IB24/'DEPRECATED - DT-Prelim Calcs'!$C$7*('DEPRECATED - DT-Prelim Calcs'!$C$8-'DEPRECATED - DT-Prelim Calcs'!$C$9)+'DEPRECATED - DT-Prelim Calcs'!$C$9</f>
        <v>-752.13198541691111</v>
      </c>
      <c r="ID24" s="43">
        <f t="shared" si="21"/>
        <v>-752.13198541691111</v>
      </c>
      <c r="IE24" s="2">
        <f t="shared" si="69"/>
        <v>-16.126278306387615</v>
      </c>
      <c r="IF24" s="43">
        <f>IE24*'DEPRECATED - DT-Prelim Calcs'!$C$21/HZ$2/'DEPRECATED - DT-Prelim Calcs'!$C$19/'DEPRECATED - DT-Prelim Calcs'!$C$18*3.39*'DEPRECATED - DT-Prelim Calcs'!$C$20</f>
        <v>-323.95278540675071</v>
      </c>
      <c r="IG24" s="36">
        <f t="shared" si="70"/>
        <v>1</v>
      </c>
      <c r="IH24" s="43">
        <f>IF23*'DEPRECATED - DT-Prelim Calcs'!$C$11+IH23</f>
        <v>85.368932201139401</v>
      </c>
      <c r="II24" s="43">
        <f>II23+0.5*IF24*'DEPRECATED - DT-Prelim Calcs'!$C$11^2+IH24*'DEPRECATED - DT-Prelim Calcs'!$C$11</f>
        <v>-24007.791152842616</v>
      </c>
      <c r="IJ24" s="43">
        <f>MIN('Drive Train'!$F$35-ID23*'DEPRECATED - DT-Prelim Calcs'!$C$21*'Drive Train'!$F$39,IJ23+ID$2)</f>
        <v>10.16</v>
      </c>
      <c r="IK24" s="43">
        <f>'Drive Train'!$F$35-ID24*'DEPRECATED - DT-Prelim Calcs'!$C$21*'Drive Train'!$F$39</f>
        <v>54.519391183347018</v>
      </c>
      <c r="IL24" s="1">
        <f>IF(II24&gt;='Drive Train'!$F$29,1,0)</f>
        <v>0</v>
      </c>
      <c r="IM24" s="43">
        <f t="shared" si="71"/>
        <v>-835.70220601879009</v>
      </c>
      <c r="IN24" s="49">
        <f>IN23+'DEPRECATED - DT-Prelim Calcs'!$C$11</f>
        <v>80</v>
      </c>
      <c r="IO24" s="2">
        <f>IY24/'Drive Train'!$F$35</f>
        <v>0.80430107526881722</v>
      </c>
      <c r="IP24" s="36">
        <f>IW24*12*60/(PI() * 'Drive Train'!$F$15)/IO$2*IO24</f>
        <v>-98973.111876282608</v>
      </c>
      <c r="IQ24" s="2">
        <f>('DEPRECATED - DT-Prelim Calcs'!$C$6*IO24-IP24)/('DEPRECATED - DT-Prelim Calcs'!$C$6*IO24)*'DEPRECATED - DT-Prelim Calcs'!$C$7*IO24</f>
        <v>76.528268390936361</v>
      </c>
      <c r="IR24" s="43">
        <f>IQ24/'DEPRECATED - DT-Prelim Calcs'!$C$7*('DEPRECATED - DT-Prelim Calcs'!$C$8-'DEPRECATED - DT-Prelim Calcs'!$C$9)+'DEPRECATED - DT-Prelim Calcs'!$C$9</f>
        <v>4170.5773078644424</v>
      </c>
      <c r="IS24" s="43">
        <f t="shared" si="22"/>
        <v>43.333333333333321</v>
      </c>
      <c r="IT24" s="2">
        <f t="shared" si="72"/>
        <v>1.4462867232450001</v>
      </c>
      <c r="IU24" s="43">
        <f>IT24*'DEPRECATED - DT-Prelim Calcs'!$C$21/IO$2/'DEPRECATED - DT-Prelim Calcs'!$C$19/'DEPRECATED - DT-Prelim Calcs'!$C$18*3.39*'DEPRECATED - DT-Prelim Calcs'!$C$20</f>
        <v>29.053734754561201</v>
      </c>
      <c r="IV24" s="36">
        <f t="shared" si="73"/>
        <v>0</v>
      </c>
      <c r="IW24" s="43">
        <f>IU23*'DEPRECATED - DT-Prelim Calcs'!$C$11+IW23</f>
        <v>-357.95191757193084</v>
      </c>
      <c r="IX24" s="43">
        <f>IX23+0.5*IU24*'DEPRECATED - DT-Prelim Calcs'!$C$11^2+IW24*'DEPRECATED - DT-Prelim Calcs'!$C$11</f>
        <v>-26432.271095648877</v>
      </c>
      <c r="IY24" s="43">
        <f>MIN('Drive Train'!$F$35-IS23*'DEPRECATED - DT-Prelim Calcs'!$C$21*'Drive Train'!$F$39,IY23+IS$2)</f>
        <v>9.9733333333333345</v>
      </c>
      <c r="IZ24" s="43">
        <f>'Drive Train'!$F$35-IS24*'DEPRECATED - DT-Prelim Calcs'!$C$21*'Drive Train'!$F$39</f>
        <v>9.9733333333333345</v>
      </c>
      <c r="JA24" s="1">
        <f>IF(IX24&gt;='Drive Train'!$F$29,1,0)</f>
        <v>0</v>
      </c>
      <c r="JB24" s="43">
        <f t="shared" si="74"/>
        <v>48.148148148148138</v>
      </c>
      <c r="JC24" s="49">
        <f>JC23+'DEPRECATED - DT-Prelim Calcs'!$C$11</f>
        <v>80</v>
      </c>
      <c r="JD24" s="2">
        <f>JN24/'Drive Train'!$F$35</f>
        <v>0.78924731182795704</v>
      </c>
      <c r="JE24" s="36">
        <f>JL24*12*60/(PI() * 'Drive Train'!$F$15)/JD$2*JD24</f>
        <v>-50816.77014535819</v>
      </c>
      <c r="JF24" s="2">
        <f>('DEPRECATED - DT-Prelim Calcs'!$C$6*JD24-JE24)/('DEPRECATED - DT-Prelim Calcs'!$C$6*JD24)*'DEPRECATED - DT-Prelim Calcs'!$C$7*JD24</f>
        <v>41.057471457007594</v>
      </c>
      <c r="JG24" s="43">
        <f>JF24/'DEPRECATED - DT-Prelim Calcs'!$C$7*('DEPRECATED - DT-Prelim Calcs'!$C$8-'DEPRECATED - DT-Prelim Calcs'!$C$9)+'DEPRECATED - DT-Prelim Calcs'!$C$9</f>
        <v>2238.212997284742</v>
      </c>
      <c r="JH24" s="43">
        <f t="shared" si="23"/>
        <v>46.666666666666657</v>
      </c>
      <c r="JI24" s="2">
        <f t="shared" si="75"/>
        <v>1.4462867232450001</v>
      </c>
      <c r="JJ24" s="43">
        <f>JI24*'DEPRECATED - DT-Prelim Calcs'!$C$21/JD$2/'DEPRECATED - DT-Prelim Calcs'!$C$19/'DEPRECATED - DT-Prelim Calcs'!$C$18*3.39*'DEPRECATED - DT-Prelim Calcs'!$C$20</f>
        <v>29.053734754561201</v>
      </c>
      <c r="JK24" s="36">
        <f t="shared" si="76"/>
        <v>0</v>
      </c>
      <c r="JL24" s="43">
        <f>JJ23*'DEPRECATED - DT-Prelim Calcs'!$C$11+JL23</f>
        <v>-187.29236091441004</v>
      </c>
      <c r="JM24" s="43">
        <f>JM23+0.5*JJ24*'DEPRECATED - DT-Prelim Calcs'!$C$11^2+JL24*'DEPRECATED - DT-Prelim Calcs'!$C$11</f>
        <v>-37124.977259679967</v>
      </c>
      <c r="JN24" s="43">
        <f>MIN('Drive Train'!$F$35-JH23*'DEPRECATED - DT-Prelim Calcs'!$C$21*'Drive Train'!$F$39,JN23+JH$2)</f>
        <v>9.7866666666666671</v>
      </c>
      <c r="JO24" s="43">
        <f>'Drive Train'!$F$35-JH24*'DEPRECATED - DT-Prelim Calcs'!$C$21*'Drive Train'!$F$39</f>
        <v>9.7866666666666671</v>
      </c>
      <c r="JP24" s="1">
        <f>IF(JM24&gt;='Drive Train'!$F$29,1,0)</f>
        <v>0</v>
      </c>
      <c r="JQ24" s="43">
        <f>MIN(JG24,'DEPRECATED - DT-Prelim Calcs'!$C$10)*'DEPRECATED - DT-Prelim Calcs'!$C$11*1000/60/60</f>
        <v>103.33333333333333</v>
      </c>
      <c r="JR24" s="49">
        <f>JR23+'DEPRECATED - DT-Prelim Calcs'!$C$11</f>
        <v>80</v>
      </c>
      <c r="JS24" s="2">
        <f>KC24/'Drive Train'!$F$35</f>
        <v>2.8244257299873814</v>
      </c>
      <c r="JT24" s="36">
        <f>KA24*12*60/(PI() * 'Drive Train'!$F$15)/JS$2*JS24</f>
        <v>-644346.56387825776</v>
      </c>
      <c r="JU24" s="2">
        <f>('DEPRECATED - DT-Prelim Calcs'!$C$6*JS24-JT24)/('DEPRECATED - DT-Prelim Calcs'!$C$6*JS24)*'DEPRECATED - DT-Prelim Calcs'!$C$7*JS24</f>
        <v>486.91197745562027</v>
      </c>
      <c r="JV24" s="43">
        <f>JU24/'DEPRECATED - DT-Prelim Calcs'!$C$7*('DEPRECATED - DT-Prelim Calcs'!$C$8-'DEPRECATED - DT-Prelim Calcs'!$C$9)+'DEPRECATED - DT-Prelim Calcs'!$C$9</f>
        <v>26527.301756910652</v>
      </c>
      <c r="JW24" s="43">
        <f t="shared" si="24"/>
        <v>49.999999999999993</v>
      </c>
      <c r="JX24" s="2">
        <f t="shared" si="77"/>
        <v>1.4462867232450001</v>
      </c>
      <c r="JY24" s="43">
        <f>JX24*'DEPRECATED - DT-Prelim Calcs'!$C$21/JS$2/'DEPRECATED - DT-Prelim Calcs'!$C$19/'DEPRECATED - DT-Prelim Calcs'!$C$18*3.39*'DEPRECATED - DT-Prelim Calcs'!$C$20</f>
        <v>29.053734754561201</v>
      </c>
      <c r="JZ24" s="36">
        <f t="shared" si="78"/>
        <v>0</v>
      </c>
      <c r="KA24" s="43">
        <f>JY23*'DEPRECATED - DT-Prelim Calcs'!$C$11+KA23</f>
        <v>-663.61390117805195</v>
      </c>
      <c r="KB24" s="43">
        <f>KB23+0.5*JY24*'DEPRECATED - DT-Prelim Calcs'!$C$11^2+KA24*'DEPRECATED - DT-Prelim Calcs'!$C$11</f>
        <v>-27649.850926269479</v>
      </c>
      <c r="KC24" s="43">
        <f>MIN('Drive Train'!$F$35-JW23*'DEPRECATED - DT-Prelim Calcs'!$C$21*'Drive Train'!$F$39,KC23+JW$2)</f>
        <v>35.022879051843532</v>
      </c>
      <c r="KD24" s="43">
        <f>'Drive Train'!$F$35-JW24*'DEPRECATED - DT-Prelim Calcs'!$C$21*'Drive Train'!$F$39</f>
        <v>9.6000000000000014</v>
      </c>
      <c r="KE24" s="1">
        <f>IF(KB24&gt;='Drive Train'!$F$29,1,0)</f>
        <v>0</v>
      </c>
      <c r="KF24" s="43">
        <f>MIN(JV24,'DEPRECATED - DT-Prelim Calcs'!$C$10)*'DEPRECATED - DT-Prelim Calcs'!$C$11*1000/60/60</f>
        <v>103.33333333333333</v>
      </c>
      <c r="KG24" s="49">
        <f>KG23+'DEPRECATED - DT-Prelim Calcs'!$C$11</f>
        <v>80</v>
      </c>
      <c r="KH24" s="2">
        <f>KR24/'Drive Train'!$F$35</f>
        <v>0.75913978494623657</v>
      </c>
      <c r="KI24" s="36">
        <f>KP24*12*60/(PI() * 'Drive Train'!$F$15)/KH$2*KH24</f>
        <v>6094.3184780540769</v>
      </c>
      <c r="KJ24" s="2">
        <f>('DEPRECATED - DT-Prelim Calcs'!$C$6*KH24-KI24)/('DEPRECATED - DT-Prelim Calcs'!$C$6*KH24)*'DEPRECATED - DT-Prelim Calcs'!$C$7*KH24</f>
        <v>-0.91962714560428582</v>
      </c>
      <c r="KK24" s="43">
        <f>KJ24/'DEPRECATED - DT-Prelim Calcs'!$C$7*('DEPRECATED - DT-Prelim Calcs'!$C$8-'DEPRECATED - DT-Prelim Calcs'!$C$9)+'DEPRECATED - DT-Prelim Calcs'!$C$9</f>
        <v>-48.599090767994667</v>
      </c>
      <c r="KL24" s="43">
        <f t="shared" si="25"/>
        <v>-48.599090767994667</v>
      </c>
      <c r="KM24" s="2">
        <f t="shared" si="79"/>
        <v>-1.5467264169878487</v>
      </c>
      <c r="KN24" s="43">
        <f>KM24*'DEPRECATED - DT-Prelim Calcs'!$C$21/KH$2/'DEPRECATED - DT-Prelim Calcs'!$C$19/'DEPRECATED - DT-Prelim Calcs'!$C$18*3.39*'DEPRECATED - DT-Prelim Calcs'!$C$20</f>
        <v>-31.071417814173827</v>
      </c>
      <c r="KO24" s="36">
        <f t="shared" si="80"/>
        <v>1</v>
      </c>
      <c r="KP24" s="43">
        <f>KN23*'DEPRECATED - DT-Prelim Calcs'!$C$11+KP23</f>
        <v>23.352291900300116</v>
      </c>
      <c r="KQ24" s="43">
        <f>KQ23+0.5*KN24*'DEPRECATED - DT-Prelim Calcs'!$C$11^2+KP24*'DEPRECATED - DT-Prelim Calcs'!$C$11</f>
        <v>-30485.998600065785</v>
      </c>
      <c r="KR24" s="43">
        <f>MIN('Drive Train'!$F$35-KL23*'DEPRECATED - DT-Prelim Calcs'!$C$21*'Drive Train'!$F$39,KR23+KL$2)</f>
        <v>9.413333333333334</v>
      </c>
      <c r="KS24" s="43">
        <f>'Drive Train'!$F$35-KL24*'DEPRECATED - DT-Prelim Calcs'!$C$21*'Drive Train'!$F$39</f>
        <v>15.121549083007702</v>
      </c>
      <c r="KT24" s="1">
        <f>IF(KQ24&gt;='Drive Train'!$F$29,1,0)</f>
        <v>0</v>
      </c>
      <c r="KU24" s="43">
        <f>MIN(KK24,'DEPRECATED - DT-Prelim Calcs'!$C$10)*'DEPRECATED - DT-Prelim Calcs'!$C$11*1000/60/60</f>
        <v>-53.998989742216295</v>
      </c>
      <c r="KV24" s="49">
        <f>KV23+'DEPRECATED - DT-Prelim Calcs'!$C$11</f>
        <v>80</v>
      </c>
      <c r="KW24" s="2">
        <f>LG24/'Drive Train'!$F$35</f>
        <v>0.74408602150537628</v>
      </c>
      <c r="KX24" s="36">
        <f>LE24*12*60/(PI() * 'Drive Train'!$F$15)/KW$2*KW24</f>
        <v>-75713.223224502377</v>
      </c>
      <c r="KY24" s="2">
        <f>('DEPRECATED - DT-Prelim Calcs'!$C$6*KW24-KX24)/('DEPRECATED - DT-Prelim Calcs'!$C$6*KW24)*'DEPRECATED - DT-Prelim Calcs'!$C$7*KW24</f>
        <v>59.147289604326701</v>
      </c>
      <c r="KZ24" s="43">
        <f>KY24/'DEPRECATED - DT-Prelim Calcs'!$C$7*('DEPRECATED - DT-Prelim Calcs'!$C$8-'DEPRECATED - DT-Prelim Calcs'!$C$9)+'DEPRECATED - DT-Prelim Calcs'!$C$9</f>
        <v>3223.7030903849618</v>
      </c>
      <c r="LA24" s="43">
        <f t="shared" si="26"/>
        <v>56.666666666666664</v>
      </c>
      <c r="LB24" s="2">
        <f t="shared" si="81"/>
        <v>1.4462867232450001</v>
      </c>
      <c r="LC24" s="43">
        <f>LB24*'DEPRECATED - DT-Prelim Calcs'!$C$21/KW$2/'DEPRECATED - DT-Prelim Calcs'!$C$19/'DEPRECATED - DT-Prelim Calcs'!$C$18*3.39*'DEPRECATED - DT-Prelim Calcs'!$C$20</f>
        <v>29.053734754561201</v>
      </c>
      <c r="LD24" s="36">
        <f t="shared" si="82"/>
        <v>0</v>
      </c>
      <c r="LE24" s="43">
        <f>LC23*'DEPRECATED - DT-Prelim Calcs'!$C$11+LE23</f>
        <v>-295.98841047337521</v>
      </c>
      <c r="LF24" s="43">
        <f>LF23+0.5*LC24*'DEPRECATED - DT-Prelim Calcs'!$C$11^2+LE24*'DEPRECATED - DT-Prelim Calcs'!$C$11</f>
        <v>-38583.108449102518</v>
      </c>
      <c r="LG24" s="43">
        <f>MIN('Drive Train'!$F$35-LA23*'DEPRECATED - DT-Prelim Calcs'!$C$21*'Drive Train'!$F$39,LG23+LA$2)</f>
        <v>9.2266666666666666</v>
      </c>
      <c r="LH24" s="43">
        <f>'Drive Train'!$F$35-LA24*'DEPRECATED - DT-Prelim Calcs'!$C$21*'Drive Train'!$F$39</f>
        <v>9.2266666666666666</v>
      </c>
      <c r="LI24" s="1">
        <f>IF(LF24&gt;='Drive Train'!$F$29,1,0)</f>
        <v>0</v>
      </c>
      <c r="LJ24" s="43">
        <f>MIN(KZ24,'DEPRECATED - DT-Prelim Calcs'!$C$10)*'DEPRECATED - DT-Prelim Calcs'!$C$11*1000/60/60</f>
        <v>103.33333333333333</v>
      </c>
      <c r="LK24" s="49">
        <f>LK23+'DEPRECATED - DT-Prelim Calcs'!$C$11</f>
        <v>80</v>
      </c>
      <c r="LL24" s="2">
        <f>LV24/'Drive Train'!$F$35</f>
        <v>0.72903225806451621</v>
      </c>
      <c r="LM24" s="36">
        <f>LT24*12*60/(PI() * 'Drive Train'!$F$15)/LL$2*LL24</f>
        <v>5222.2619316630244</v>
      </c>
      <c r="LN24" s="2">
        <f>('DEPRECATED - DT-Prelim Calcs'!$C$6*LL24-LM24)/('DEPRECATED - DT-Prelim Calcs'!$C$6*LL24)*'DEPRECATED - DT-Prelim Calcs'!$C$7*LL24</f>
        <v>-0.4197742048967894</v>
      </c>
      <c r="LO24" s="43">
        <f>LN24/'DEPRECATED - DT-Prelim Calcs'!$C$7*('DEPRECATED - DT-Prelim Calcs'!$C$8-'DEPRECATED - DT-Prelim Calcs'!$C$9)+'DEPRECATED - DT-Prelim Calcs'!$C$9</f>
        <v>-21.368296236914645</v>
      </c>
      <c r="LP24" s="43">
        <f t="shared" si="27"/>
        <v>-21.368296236914645</v>
      </c>
      <c r="LQ24" s="2">
        <f t="shared" si="83"/>
        <v>-0.97933181713163586</v>
      </c>
      <c r="LR24" s="43">
        <f>LQ24*'DEPRECATED - DT-Prelim Calcs'!$C$21/LL$2/'DEPRECATED - DT-Prelim Calcs'!$C$19/'DEPRECATED - DT-Prelim Calcs'!$C$18*3.39*'DEPRECATED - DT-Prelim Calcs'!$C$20</f>
        <v>-19.67330985919935</v>
      </c>
      <c r="LS24" s="36">
        <f t="shared" si="84"/>
        <v>1</v>
      </c>
      <c r="LT24" s="43">
        <f>LR23*'DEPRECATED - DT-Prelim Calcs'!$C$11+LT23</f>
        <v>20.837135828771721</v>
      </c>
      <c r="LU24" s="43">
        <f>LU23+0.5*LR24*'DEPRECATED - DT-Prelim Calcs'!$C$11^2+LT24*'DEPRECATED - DT-Prelim Calcs'!$C$11</f>
        <v>-31894.426934608673</v>
      </c>
      <c r="LV24" s="43">
        <f>MIN('Drive Train'!$F$35-LP23*'DEPRECATED - DT-Prelim Calcs'!$C$21*'Drive Train'!$F$39,LV23+LP$2)</f>
        <v>9.0400000000000009</v>
      </c>
      <c r="LW24" s="43">
        <f>'Drive Train'!$F$35-LP24*'DEPRECATED - DT-Prelim Calcs'!$C$21*'Drive Train'!$F$39</f>
        <v>13.59662458926722</v>
      </c>
      <c r="LX24" s="1">
        <f>IF(LU24&gt;='Drive Train'!$F$29,1,0)</f>
        <v>0</v>
      </c>
      <c r="LY24" s="43">
        <f>MIN(LO24,'DEPRECATED - DT-Prelim Calcs'!$C$10)*'DEPRECATED - DT-Prelim Calcs'!$C$11*1000/60/60</f>
        <v>-23.742551374349606</v>
      </c>
      <c r="LZ24" s="49">
        <f>LZ23+'DEPRECATED - DT-Prelim Calcs'!$C$11</f>
        <v>80</v>
      </c>
    </row>
    <row r="25" spans="1:338" x14ac:dyDescent="0.3">
      <c r="B25" s="3" t="s">
        <v>66</v>
      </c>
      <c r="C25" s="36" t="b">
        <f>IF(E44/C19/4 &gt; C26,TRUE,FALSE)</f>
        <v>1</v>
      </c>
      <c r="Q25" s="95">
        <f t="shared" si="85"/>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-0.27672021620693066</v>
      </c>
      <c r="Y25" s="43">
        <f t="shared" si="1"/>
        <v>0</v>
      </c>
      <c r="Z25" s="43">
        <f t="shared" si="2"/>
        <v>0</v>
      </c>
      <c r="AA25" s="43">
        <f t="shared" si="3"/>
        <v>0</v>
      </c>
      <c r="AB25" s="43" t="e">
        <f t="shared" si="4"/>
        <v>#N/A</v>
      </c>
      <c r="AC25" s="36">
        <f t="shared" si="28"/>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889.49632897085212</v>
      </c>
      <c r="AK25" s="43">
        <f t="shared" si="8"/>
        <v>0</v>
      </c>
      <c r="AL25" s="49">
        <f>AL24+'DEPRECATED - DT-Prelim Calcs'!$C$11</f>
        <v>84</v>
      </c>
      <c r="AM25" s="2">
        <f>AW25/'Drive Train'!$F$35</f>
        <v>0.57999999999999996</v>
      </c>
      <c r="AN25" s="36">
        <f>AU25*12*60/(PI() * 'Drive Train'!$F$15)/AM$2*AM25</f>
        <v>6488.9521344653622</v>
      </c>
      <c r="AO25" s="2">
        <f>('DEPRECATED - DT-Prelim Calcs'!$C$6*AM25-AN25)/('DEPRECATED - DT-Prelim Calcs'!$C$6*AM25)*'DEPRECATED - DT-Prelim Calcs'!$C$7*AM25</f>
        <v>-2.0498917728279862</v>
      </c>
      <c r="AP25" s="43">
        <f>AO25/'DEPRECATED - DT-Prelim Calcs'!$C$7*('DEPRECATED - DT-Prelim Calcs'!$C$8-'DEPRECATED - DT-Prelim Calcs'!$C$9)+'DEPRECATED - DT-Prelim Calcs'!$C$9</f>
        <v>-110.17320851973356</v>
      </c>
      <c r="AQ25" s="43">
        <f t="shared" si="9"/>
        <v>-110.17320851973356</v>
      </c>
      <c r="AR25" s="2">
        <f t="shared" si="29"/>
        <v>-2.9238274714117689</v>
      </c>
      <c r="AS25" s="43">
        <f>AR25*'DEPRECATED - DT-Prelim Calcs'!$C$21/AM$2/'DEPRECATED - DT-Prelim Calcs'!$C$19/'DEPRECATED - DT-Prelim Calcs'!$C$18*3.39*'DEPRECATED - DT-Prelim Calcs'!$C$20</f>
        <v>-29.367658036679209</v>
      </c>
      <c r="AT25" s="36">
        <f t="shared" si="30"/>
        <v>1</v>
      </c>
      <c r="AU25" s="43">
        <f>AS24*'DEPRECATED - DT-Prelim Calcs'!$C$11+AU24</f>
        <v>65.088264224559992</v>
      </c>
      <c r="AV25" s="43">
        <f>AV24+0.5*AS25*'DEPRECATED - DT-Prelim Calcs'!$C$11^2+AU25*'DEPRECATED - DT-Prelim Calcs'!$C$11</f>
        <v>1352.0574162652238</v>
      </c>
      <c r="AW25" s="43">
        <f>MIN('Drive Train'!$F$35-AQ24*'DEPRECATED - DT-Prelim Calcs'!$C$21*'Drive Train'!$F$39,AW24+AQ$2)</f>
        <v>7.1920000000000002</v>
      </c>
      <c r="AX25" s="43">
        <f>'Drive Train'!$F$35-AQ25*'DEPRECATED - DT-Prelim Calcs'!$C$21*'Drive Train'!$F$39</f>
        <v>18.569699677105081</v>
      </c>
      <c r="AY25" s="1">
        <f>IF(AV25&gt;='Drive Train'!$F$29,1,0)</f>
        <v>1</v>
      </c>
      <c r="AZ25" s="43">
        <f t="shared" si="31"/>
        <v>-122.4146761330373</v>
      </c>
      <c r="BA25" s="49">
        <f>BA24+'DEPRECATED - DT-Prelim Calcs'!$C$11</f>
        <v>84</v>
      </c>
      <c r="BB25" s="2">
        <f>BL25/'Drive Train'!$F$35</f>
        <v>0.57999999999999996</v>
      </c>
      <c r="BC25" s="36">
        <f>BJ25*12*60/(PI() * 'Drive Train'!$F$15)/BB$2*BB25</f>
        <v>-14945.756461730825</v>
      </c>
      <c r="BD25" s="2">
        <f>('DEPRECATED - DT-Prelim Calcs'!$C$6*BB25-BC25)/('DEPRECATED - DT-Prelim Calcs'!$C$6*BB25)*'DEPRECATED - DT-Prelim Calcs'!$C$7*BB25</f>
        <v>13.706970815911845</v>
      </c>
      <c r="BE25" s="43">
        <f>BD25/'DEPRECATED - DT-Prelim Calcs'!$C$7*('DEPRECATED - DT-Prelim Calcs'!$C$8-'DEPRECATED - DT-Prelim Calcs'!$C$9)+'DEPRECATED - DT-Prelim Calcs'!$C$9</f>
        <v>748.22303698624216</v>
      </c>
      <c r="BF25" s="43">
        <f t="shared" si="10"/>
        <v>93</v>
      </c>
      <c r="BG25" s="2">
        <f t="shared" si="32"/>
        <v>2.0025508475699998</v>
      </c>
      <c r="BH25" s="43">
        <f>BG25*'DEPRECATED - DT-Prelim Calcs'!$C$21/BB$2/'DEPRECATED - DT-Prelim Calcs'!$C$19/'DEPRECATED - DT-Prelim Calcs'!$C$18*3.39*'DEPRECATED - DT-Prelim Calcs'!$C$20</f>
        <v>29.053734754561201</v>
      </c>
      <c r="BI25" s="36">
        <f t="shared" si="33"/>
        <v>0</v>
      </c>
      <c r="BJ25" s="43">
        <f>BH24*'DEPRECATED - DT-Prelim Calcs'!$C$11+BJ24</f>
        <v>-103.78753028849634</v>
      </c>
      <c r="BK25" s="43">
        <f>BK24+0.5*BH25*'DEPRECATED - DT-Prelim Calcs'!$C$11^2+BJ25*'DEPRECATED - DT-Prelim Calcs'!$C$11</f>
        <v>-12511.703665230827</v>
      </c>
      <c r="BL25" s="43">
        <f>MIN('Drive Train'!$F$35-BF24*'DEPRECATED - DT-Prelim Calcs'!$C$21*'Drive Train'!$F$39,BL24+BF$2)</f>
        <v>7.1920000000000002</v>
      </c>
      <c r="BM25" s="43">
        <f>'Drive Train'!$F$35-BF25*'DEPRECATED - DT-Prelim Calcs'!$C$21*'Drive Train'!$F$39</f>
        <v>7.1920000000000002</v>
      </c>
      <c r="BN25" s="1">
        <f>IF(BK25&gt;='Drive Train'!$F$29,1,0)</f>
        <v>0</v>
      </c>
      <c r="BO25" s="43">
        <f t="shared" si="34"/>
        <v>103.33333333333333</v>
      </c>
      <c r="BP25" s="49">
        <f>BP24+'DEPRECATED - DT-Prelim Calcs'!$C$11</f>
        <v>84</v>
      </c>
      <c r="BQ25" s="2">
        <f>CA25/'Drive Train'!$F$35</f>
        <v>0.57999999999999996</v>
      </c>
      <c r="BR25" s="36">
        <f>BY25*12*60/(PI() * 'Drive Train'!$F$15)/BQ$2*BQ25</f>
        <v>-100494.96857246614</v>
      </c>
      <c r="BS25" s="2">
        <f>('DEPRECATED - DT-Prelim Calcs'!$C$6*BQ25-BR25)/('DEPRECATED - DT-Prelim Calcs'!$C$6*BQ25)*'DEPRECATED - DT-Prelim Calcs'!$C$7*BQ25</f>
        <v>76.595027994493151</v>
      </c>
      <c r="BT25" s="43">
        <f>BS25/'DEPRECATED - DT-Prelim Calcs'!$C$7*('DEPRECATED - DT-Prelim Calcs'!$C$8-'DEPRECATED - DT-Prelim Calcs'!$C$9)+'DEPRECATED - DT-Prelim Calcs'!$C$9</f>
        <v>4174.2142116402983</v>
      </c>
      <c r="BU25" s="43">
        <f t="shared" si="11"/>
        <v>93</v>
      </c>
      <c r="BV25" s="2">
        <f t="shared" si="35"/>
        <v>1.5313624128476471</v>
      </c>
      <c r="BW25" s="43">
        <f>BV25*'DEPRECATED - DT-Prelim Calcs'!$C$21/BQ$2/'DEPRECATED - DT-Prelim Calcs'!$C$19/'DEPRECATED - DT-Prelim Calcs'!$C$18*3.39*'DEPRECATED - DT-Prelim Calcs'!$C$20</f>
        <v>29.053734754561201</v>
      </c>
      <c r="BX25" s="36">
        <f t="shared" si="36"/>
        <v>0</v>
      </c>
      <c r="BY25" s="43">
        <f>BW24*'DEPRECATED - DT-Prelim Calcs'!$C$11+BY24</f>
        <v>-533.66168862406494</v>
      </c>
      <c r="BZ25" s="43">
        <f>BZ24+0.5*BW25*'DEPRECATED - DT-Prelim Calcs'!$C$11^2+BY25*'DEPRECATED - DT-Prelim Calcs'!$C$11</f>
        <v>-36760.102976687012</v>
      </c>
      <c r="CA25" s="43">
        <f>MIN('Drive Train'!$F$35-BU24*'DEPRECATED - DT-Prelim Calcs'!$C$21*'Drive Train'!$F$39,CA24+BU$2)</f>
        <v>7.1920000000000002</v>
      </c>
      <c r="CB25" s="43">
        <f>'Drive Train'!$F$35-BU25*'DEPRECATED - DT-Prelim Calcs'!$C$21*'Drive Train'!$F$39</f>
        <v>7.1920000000000002</v>
      </c>
      <c r="CC25" s="1">
        <f>IF(BZ25&gt;='Drive Train'!$F$29,1,0)</f>
        <v>0</v>
      </c>
      <c r="CD25" s="43">
        <f t="shared" si="37"/>
        <v>103.33333333333333</v>
      </c>
      <c r="CE25" s="49">
        <f>CE24+'DEPRECATED - DT-Prelim Calcs'!$C$11</f>
        <v>84</v>
      </c>
      <c r="CF25" s="2">
        <f>CP25/'Drive Train'!$F$35</f>
        <v>0.57999999999999996</v>
      </c>
      <c r="CG25" s="36">
        <f>CN25*12*60/(PI() * 'Drive Train'!$F$15)/CF$2*CF25</f>
        <v>-23646.727761950493</v>
      </c>
      <c r="CH25" s="2">
        <f>('DEPRECATED - DT-Prelim Calcs'!$C$6*CF25-CG25)/('DEPRECATED - DT-Prelim Calcs'!$C$6*CF25)*'DEPRECATED - DT-Prelim Calcs'!$C$7*CF25</f>
        <v>20.103139373596836</v>
      </c>
      <c r="CI25" s="43">
        <f>CH25/'DEPRECATED - DT-Prelim Calcs'!$C$7*('DEPRECATED - DT-Prelim Calcs'!$C$8-'DEPRECATED - DT-Prelim Calcs'!$C$9)+'DEPRECATED - DT-Prelim Calcs'!$C$9</f>
        <v>1096.671025576544</v>
      </c>
      <c r="CJ25" s="43">
        <f t="shared" si="12"/>
        <v>93</v>
      </c>
      <c r="CK25" s="2">
        <f t="shared" si="38"/>
        <v>1.2396743342100003</v>
      </c>
      <c r="CL25" s="43">
        <f>CK25*'DEPRECATED - DT-Prelim Calcs'!$C$21/CF$2/'DEPRECATED - DT-Prelim Calcs'!$C$19/'DEPRECATED - DT-Prelim Calcs'!$C$18*3.39*'DEPRECATED - DT-Prelim Calcs'!$C$20</f>
        <v>29.053734754561205</v>
      </c>
      <c r="CM25" s="36">
        <f t="shared" si="39"/>
        <v>0</v>
      </c>
      <c r="CN25" s="43">
        <f>CL24*'DEPRECATED - DT-Prelim Calcs'!$C$11+CN24</f>
        <v>-101.65351151940541</v>
      </c>
      <c r="CO25" s="43">
        <f>CO24+0.5*CL25*'DEPRECATED - DT-Prelim Calcs'!$C$11^2+CN25*'DEPRECATED - DT-Prelim Calcs'!$C$11</f>
        <v>-62215.408028653314</v>
      </c>
      <c r="CP25" s="43">
        <f>MIN('Drive Train'!$F$35-CJ24*'DEPRECATED - DT-Prelim Calcs'!$C$21*'Drive Train'!$F$39,CP24+CJ$2)</f>
        <v>7.1920000000000002</v>
      </c>
      <c r="CQ25" s="43">
        <f>'Drive Train'!$F$35-CJ25*'DEPRECATED - DT-Prelim Calcs'!$C$21*'Drive Train'!$F$39</f>
        <v>7.1920000000000002</v>
      </c>
      <c r="CR25" s="1">
        <f>IF(CO25&gt;='Drive Train'!$F$29,1,0)</f>
        <v>0</v>
      </c>
      <c r="CS25" s="43">
        <f t="shared" si="40"/>
        <v>103.33333333333333</v>
      </c>
      <c r="CT25" s="49">
        <f>CT24+'DEPRECATED - DT-Prelim Calcs'!$C$11</f>
        <v>84</v>
      </c>
      <c r="CU25" s="2">
        <f>DE25/'Drive Train'!$F$35</f>
        <v>0.57999999999999996</v>
      </c>
      <c r="CV25" s="36">
        <f>DC25*12*60/(PI() * 'Drive Train'!$F$15)/CU$2*CU25</f>
        <v>-169593.24733009111</v>
      </c>
      <c r="CW25" s="2">
        <f>('DEPRECATED - DT-Prelim Calcs'!$C$6*CU25-CV25)/('DEPRECATED - DT-Prelim Calcs'!$C$6*CU25)*'DEPRECATED - DT-Prelim Calcs'!$C$7*CU25</f>
        <v>127.38984419719866</v>
      </c>
      <c r="CX25" s="43">
        <f>CW25/'DEPRECATED - DT-Prelim Calcs'!$C$7*('DEPRECATED - DT-Prelim Calcs'!$C$8-'DEPRECATED - DT-Prelim Calcs'!$C$9)+'DEPRECATED - DT-Prelim Calcs'!$C$9</f>
        <v>6941.3944973100752</v>
      </c>
      <c r="CY25" s="43">
        <f t="shared" si="13"/>
        <v>93</v>
      </c>
      <c r="CZ25" s="2">
        <f t="shared" si="41"/>
        <v>1.0413264407364002</v>
      </c>
      <c r="DA25" s="43">
        <f>CZ25*'DEPRECATED - DT-Prelim Calcs'!$C$21/CU$2/'DEPRECATED - DT-Prelim Calcs'!$C$19/'DEPRECATED - DT-Prelim Calcs'!$C$18*3.39*'DEPRECATED - DT-Prelim Calcs'!$C$20</f>
        <v>29.053734754561201</v>
      </c>
      <c r="DB25" s="36">
        <f t="shared" si="42"/>
        <v>0</v>
      </c>
      <c r="DC25" s="43">
        <f>DA24*'DEPRECATED - DT-Prelim Calcs'!$C$11+DC24</f>
        <v>-612.4056320812083</v>
      </c>
      <c r="DD25" s="43">
        <f>DD24+0.5*DA25*'DEPRECATED - DT-Prelim Calcs'!$C$11^2+DC25*'DEPRECATED - DT-Prelim Calcs'!$C$11</f>
        <v>-126561.36795670421</v>
      </c>
      <c r="DE25" s="43">
        <f>MIN('Drive Train'!$F$35-CY24*'DEPRECATED - DT-Prelim Calcs'!$C$21*'Drive Train'!$F$39,DE24+CY$2)</f>
        <v>7.1920000000000002</v>
      </c>
      <c r="DF25" s="43">
        <f>'Drive Train'!$F$35-CY25*'DEPRECATED - DT-Prelim Calcs'!$C$21*'Drive Train'!$F$39</f>
        <v>7.1920000000000002</v>
      </c>
      <c r="DG25" s="1">
        <f>IF(DD25&gt;='Drive Train'!$F$29,1,0)</f>
        <v>0</v>
      </c>
      <c r="DH25" s="43">
        <f t="shared" si="43"/>
        <v>103.33333333333333</v>
      </c>
      <c r="DI25" s="49">
        <f>DI24+'DEPRECATED - DT-Prelim Calcs'!$C$11</f>
        <v>84</v>
      </c>
      <c r="DJ25" s="2">
        <f>DT25/'Drive Train'!$F$35</f>
        <v>0.57999999999999996</v>
      </c>
      <c r="DK25" s="36">
        <f>DR25*12*60/(PI() * 'Drive Train'!$F$15)/DJ$2*DJ25</f>
        <v>-527958.93277293153</v>
      </c>
      <c r="DL25" s="2">
        <f>('DEPRECATED - DT-Prelim Calcs'!$C$6*DJ25-DK25)/('DEPRECATED - DT-Prelim Calcs'!$C$6*DJ25)*'DEPRECATED - DT-Prelim Calcs'!$C$7*DJ25</f>
        <v>390.8279421167789</v>
      </c>
      <c r="DM25" s="43">
        <f>DL25/'DEPRECATED - DT-Prelim Calcs'!$C$7*('DEPRECATED - DT-Prelim Calcs'!$C$8-'DEPRECATED - DT-Prelim Calcs'!$C$9)+'DEPRECATED - DT-Prelim Calcs'!$C$9</f>
        <v>21292.872966063325</v>
      </c>
      <c r="DN25" s="43">
        <f t="shared" si="14"/>
        <v>93</v>
      </c>
      <c r="DO25" s="2">
        <f t="shared" si="44"/>
        <v>0.89769520753137932</v>
      </c>
      <c r="DP25" s="43">
        <f>DO25*'DEPRECATED - DT-Prelim Calcs'!$C$21/DJ$2/'DEPRECATED - DT-Prelim Calcs'!$C$19/'DEPRECATED - DT-Prelim Calcs'!$C$18*3.39*'DEPRECATED - DT-Prelim Calcs'!$C$20</f>
        <v>29.053734754561201</v>
      </c>
      <c r="DQ25" s="36">
        <f t="shared" si="45"/>
        <v>0</v>
      </c>
      <c r="DR25" s="43">
        <f>DP24*'DEPRECATED - DT-Prelim Calcs'!$C$11+DR24</f>
        <v>-1643.511597895907</v>
      </c>
      <c r="DS25" s="43">
        <f>DS24+0.5*DP25*'DEPRECATED - DT-Prelim Calcs'!$C$11^2+DR25*'DEPRECATED - DT-Prelim Calcs'!$C$11</f>
        <v>-206987.63329025076</v>
      </c>
      <c r="DT25" s="43">
        <f>MIN('Drive Train'!$F$35-DN24*'DEPRECATED - DT-Prelim Calcs'!$C$21*'Drive Train'!$F$39,DT24+DN$2)</f>
        <v>7.1920000000000002</v>
      </c>
      <c r="DU25" s="43">
        <f>'Drive Train'!$F$35-DN25*'DEPRECATED - DT-Prelim Calcs'!$C$21*'Drive Train'!$F$39</f>
        <v>7.1920000000000002</v>
      </c>
      <c r="DV25" s="1">
        <f>IF(DS25&gt;='Drive Train'!$F$29,1,0)</f>
        <v>0</v>
      </c>
      <c r="DW25" s="43">
        <f t="shared" si="46"/>
        <v>103.33333333333333</v>
      </c>
      <c r="DX25" s="49">
        <f>DX24+'DEPRECATED - DT-Prelim Calcs'!$C$11</f>
        <v>84</v>
      </c>
      <c r="DY25" s="2">
        <f>EI25/'Drive Train'!$F$35</f>
        <v>0.57999999999999996</v>
      </c>
      <c r="DZ25" s="36">
        <f>EG25*12*60/(PI() * 'Drive Train'!$F$15)/DY$2*DY25</f>
        <v>-1036168.7744547713</v>
      </c>
      <c r="EA25" s="2">
        <f>('DEPRECATED - DT-Prelim Calcs'!$C$6*DY25-DZ25)/('DEPRECATED - DT-Prelim Calcs'!$C$6*DY25)*'DEPRECATED - DT-Prelim Calcs'!$C$7*DY25</f>
        <v>764.41793545342921</v>
      </c>
      <c r="EB25" s="43">
        <f>EA25/'DEPRECATED - DT-Prelim Calcs'!$C$7*('DEPRECATED - DT-Prelim Calcs'!$C$8-'DEPRECATED - DT-Prelim Calcs'!$C$9)+'DEPRECATED - DT-Prelim Calcs'!$C$9</f>
        <v>41645.163647836067</v>
      </c>
      <c r="EC25" s="43">
        <f t="shared" si="15"/>
        <v>93</v>
      </c>
      <c r="ED25" s="2">
        <f t="shared" si="47"/>
        <v>0.78888366722454539</v>
      </c>
      <c r="EE25" s="43">
        <f>ED25*'DEPRECATED - DT-Prelim Calcs'!$C$21/DY$2/'DEPRECATED - DT-Prelim Calcs'!$C$19/'DEPRECATED - DT-Prelim Calcs'!$C$18*3.39*'DEPRECATED - DT-Prelim Calcs'!$C$20</f>
        <v>29.053734754561201</v>
      </c>
      <c r="EF25" s="36">
        <f t="shared" si="48"/>
        <v>0</v>
      </c>
      <c r="EG25" s="43">
        <f>EE24*'DEPRECATED - DT-Prelim Calcs'!$C$11+EG24</f>
        <v>-2834.5700189012969</v>
      </c>
      <c r="EH25" s="43">
        <f>EH24+0.5*EE25*'DEPRECATED - DT-Prelim Calcs'!$C$11^2+EG25*'DEPRECATED - DT-Prelim Calcs'!$C$11</f>
        <v>-299890.19012867124</v>
      </c>
      <c r="EI25" s="43">
        <f>MIN('Drive Train'!$F$35-EC24*'DEPRECATED - DT-Prelim Calcs'!$C$21*'Drive Train'!$F$39,EI24+EC$2)</f>
        <v>7.1920000000000002</v>
      </c>
      <c r="EJ25" s="43">
        <f>'Drive Train'!$F$35-EC25*'DEPRECATED - DT-Prelim Calcs'!$C$21*'Drive Train'!$F$39</f>
        <v>7.1920000000000002</v>
      </c>
      <c r="EK25" s="1">
        <f>IF(EH25&gt;='Drive Train'!$F$29,1,0)</f>
        <v>0</v>
      </c>
      <c r="EL25" s="43">
        <f t="shared" si="49"/>
        <v>103.33333333333333</v>
      </c>
      <c r="EM25" s="49">
        <f>EM24+'DEPRECATED - DT-Prelim Calcs'!$C$11</f>
        <v>84</v>
      </c>
      <c r="EN25" s="2">
        <f>EX25/'Drive Train'!$F$35</f>
        <v>0.57999999999999996</v>
      </c>
      <c r="EO25" s="36">
        <f>EV25*12*60/(PI() * 'Drive Train'!$F$15)/EN$2*EN25</f>
        <v>-1715484.6457796306</v>
      </c>
      <c r="EP25" s="2">
        <f>('DEPRECATED - DT-Prelim Calcs'!$C$6*EN25-EO25)/('DEPRECATED - DT-Prelim Calcs'!$C$6*EN25)*'DEPRECATED - DT-Prelim Calcs'!$C$7*EN25</f>
        <v>1263.789633966531</v>
      </c>
      <c r="EQ25" s="43">
        <f>EP25/'DEPRECATED - DT-Prelim Calcs'!$C$7*('DEPRECATED - DT-Prelim Calcs'!$C$8-'DEPRECATED - DT-Prelim Calcs'!$C$9)+'DEPRECATED - DT-Prelim Calcs'!$C$9</f>
        <v>68849.741253400571</v>
      </c>
      <c r="ER25" s="43">
        <f t="shared" si="16"/>
        <v>93</v>
      </c>
      <c r="ES25" s="2">
        <f t="shared" si="50"/>
        <v>0.7035989464435134</v>
      </c>
      <c r="ET25" s="43">
        <f>ES25*'DEPRECATED - DT-Prelim Calcs'!$C$21/EN$2/'DEPRECATED - DT-Prelim Calcs'!$C$19/'DEPRECATED - DT-Prelim Calcs'!$C$18*3.39*'DEPRECATED - DT-Prelim Calcs'!$C$20</f>
        <v>29.053734754561201</v>
      </c>
      <c r="EU25" s="36">
        <f t="shared" si="51"/>
        <v>0</v>
      </c>
      <c r="EV25" s="43">
        <f>ET24*'DEPRECATED - DT-Prelim Calcs'!$C$11+EV24</f>
        <v>-4185.5808950973715</v>
      </c>
      <c r="EW25" s="43">
        <f>EW24+0.5*ET25*'DEPRECATED - DT-Prelim Calcs'!$C$11^2+EV25*'DEPRECATED - DT-Prelim Calcs'!$C$11</f>
        <v>-405269.038471965</v>
      </c>
      <c r="EX25" s="43">
        <f>MIN('Drive Train'!$F$35-ER24*'DEPRECATED - DT-Prelim Calcs'!$C$21*'Drive Train'!$F$39,EX24+ER$2)</f>
        <v>7.1920000000000002</v>
      </c>
      <c r="EY25" s="43">
        <f>'Drive Train'!$F$35-ER25*'DEPRECATED - DT-Prelim Calcs'!$C$21*'Drive Train'!$F$39</f>
        <v>7.1920000000000002</v>
      </c>
      <c r="EZ25" s="1">
        <f>IF(EW25&gt;='Drive Train'!$F$29,1,0)</f>
        <v>0</v>
      </c>
      <c r="FA25" s="43">
        <f t="shared" si="52"/>
        <v>103.33333333333333</v>
      </c>
      <c r="FB25" s="49">
        <f>FB24+'DEPRECATED - DT-Prelim Calcs'!$C$11</f>
        <v>84</v>
      </c>
      <c r="FC25" s="2">
        <f>FM25/'Drive Train'!$F$35</f>
        <v>0.57999999999999996</v>
      </c>
      <c r="FD25" s="36">
        <f>FK25*12*60/(PI() * 'Drive Train'!$F$15)/FC$2*FC25</f>
        <v>-2587168.4201515326</v>
      </c>
      <c r="FE25" s="2">
        <f>('DEPRECATED - DT-Prelim Calcs'!$C$6*FC25-FD25)/('DEPRECATED - DT-Prelim Calcs'!$C$6*FC25)*'DEPRECATED - DT-Prelim Calcs'!$C$7*FC25</f>
        <v>1904.5728474154687</v>
      </c>
      <c r="FF25" s="43">
        <f>FE25/'DEPRECATED - DT-Prelim Calcs'!$C$7*('DEPRECATED - DT-Prelim Calcs'!$C$8-'DEPRECATED - DT-Prelim Calcs'!$C$9)+'DEPRECATED - DT-Prelim Calcs'!$C$9</f>
        <v>103758.08049352925</v>
      </c>
      <c r="FG25" s="43">
        <f t="shared" si="17"/>
        <v>93</v>
      </c>
      <c r="FH25" s="2">
        <f t="shared" si="53"/>
        <v>0.63495514679048781</v>
      </c>
      <c r="FI25" s="43">
        <f>FH25*'DEPRECATED - DT-Prelim Calcs'!$C$21/FC$2/'DEPRECATED - DT-Prelim Calcs'!$C$19/'DEPRECATED - DT-Prelim Calcs'!$C$18*3.39*'DEPRECATED - DT-Prelim Calcs'!$C$20</f>
        <v>29.053734754561205</v>
      </c>
      <c r="FJ25" s="36">
        <f t="shared" si="54"/>
        <v>0</v>
      </c>
      <c r="FK25" s="43">
        <f>FI24*'DEPRECATED - DT-Prelim Calcs'!$C$11+FK24</f>
        <v>-5696.5442264841367</v>
      </c>
      <c r="FL25" s="43">
        <f>FL24+0.5*FI25*'DEPRECATED - DT-Prelim Calcs'!$C$11^2+FK25*'DEPRECATED - DT-Prelim Calcs'!$C$11</f>
        <v>-523124.17832013266</v>
      </c>
      <c r="FM25" s="43">
        <f>MIN('Drive Train'!$F$35-FG24*'DEPRECATED - DT-Prelim Calcs'!$C$21*'Drive Train'!$F$39,FM24+FG$2)</f>
        <v>7.1920000000000002</v>
      </c>
      <c r="FN25" s="43">
        <f>'Drive Train'!$F$35-FG25*'DEPRECATED - DT-Prelim Calcs'!$C$21*'Drive Train'!$F$39</f>
        <v>7.1920000000000002</v>
      </c>
      <c r="FO25" s="1">
        <f>IF(FL25&gt;='Drive Train'!$F$29,1,0)</f>
        <v>0</v>
      </c>
      <c r="FP25" s="43">
        <f t="shared" si="55"/>
        <v>103.33333333333333</v>
      </c>
      <c r="FQ25" s="49">
        <f>FQ24+'DEPRECATED - DT-Prelim Calcs'!$C$11</f>
        <v>84</v>
      </c>
      <c r="FR25" s="2">
        <f>GB25/'Drive Train'!$F$35</f>
        <v>0.57999999999999996</v>
      </c>
      <c r="FS25" s="36">
        <f>FZ25*12*60/(PI() * 'Drive Train'!$F$15)/FR$2*FR25</f>
        <v>-3672481.9709745036</v>
      </c>
      <c r="FT25" s="2">
        <f>('DEPRECATED - DT-Prelim Calcs'!$C$6*FR25-FS25)/('DEPRECATED - DT-Prelim Calcs'!$C$6*FR25)*'DEPRECATED - DT-Prelim Calcs'!$C$7*FR25</f>
        <v>2702.3973855596273</v>
      </c>
      <c r="FU25" s="43">
        <f>FT25/'DEPRECATED - DT-Prelim Calcs'!$C$7*('DEPRECATED - DT-Prelim Calcs'!$C$8-'DEPRECATED - DT-Prelim Calcs'!$C$9)+'DEPRECATED - DT-Prelim Calcs'!$C$9</f>
        <v>147221.65607899459</v>
      </c>
      <c r="FV25" s="43">
        <f t="shared" si="18"/>
        <v>93</v>
      </c>
      <c r="FW25" s="2">
        <f t="shared" si="56"/>
        <v>0.57851468929799987</v>
      </c>
      <c r="FX25" s="43">
        <f>FW25*'DEPRECATED - DT-Prelim Calcs'!$C$21/FR$2/'DEPRECATED - DT-Prelim Calcs'!$C$19/'DEPRECATED - DT-Prelim Calcs'!$C$18*3.39*'DEPRECATED - DT-Prelim Calcs'!$C$20</f>
        <v>29.053734754561201</v>
      </c>
      <c r="FY25" s="36">
        <f t="shared" si="57"/>
        <v>0</v>
      </c>
      <c r="FZ25" s="43">
        <f>FX24*'DEPRECATED - DT-Prelim Calcs'!$C$11+FZ24</f>
        <v>-7367.4600130615981</v>
      </c>
      <c r="GA25" s="43">
        <f>GA24+0.5*FX25*'DEPRECATED - DT-Prelim Calcs'!$C$11^2+FZ25*'DEPRECATED - DT-Prelim Calcs'!$C$11</f>
        <v>-653455.60967317421</v>
      </c>
      <c r="GB25" s="43">
        <f>MIN('Drive Train'!$F$35-FV24*'DEPRECATED - DT-Prelim Calcs'!$C$21*'Drive Train'!$F$39,GB24+FV$2)</f>
        <v>7.1920000000000002</v>
      </c>
      <c r="GC25" s="43">
        <f>'Drive Train'!$F$35-FV25*'DEPRECATED - DT-Prelim Calcs'!$C$21*'Drive Train'!$F$39</f>
        <v>7.1920000000000002</v>
      </c>
      <c r="GD25" s="1">
        <f>IF(GA25&gt;='Drive Train'!$F$29,1,0)</f>
        <v>0</v>
      </c>
      <c r="GE25" s="43">
        <f t="shared" si="58"/>
        <v>103.33333333333333</v>
      </c>
      <c r="GF25" s="49">
        <f>GF24+'DEPRECATED - DT-Prelim Calcs'!$C$11</f>
        <v>84</v>
      </c>
      <c r="GG25" s="2">
        <f>GQ25/'Drive Train'!$F$35</f>
        <v>0.86451612903225805</v>
      </c>
      <c r="GH25" s="36">
        <f>GO25*12*60/(PI() * 'Drive Train'!$F$15)/GG$2*GG25</f>
        <v>-57349.235170270265</v>
      </c>
      <c r="GI25" s="2">
        <f>('DEPRECATED - DT-Prelim Calcs'!$C$6*GG25-GH25)/('DEPRECATED - DT-Prelim Calcs'!$C$6*GG25)*'DEPRECATED - DT-Prelim Calcs'!$C$7*GG25</f>
        <v>46.212560731143668</v>
      </c>
      <c r="GJ25" s="43">
        <f>GI25/'DEPRECATED - DT-Prelim Calcs'!$C$7*('DEPRECATED - DT-Prelim Calcs'!$C$8-'DEPRECATED - DT-Prelim Calcs'!$C$9)+'DEPRECATED - DT-Prelim Calcs'!$C$9</f>
        <v>2519.049950278722</v>
      </c>
      <c r="GK25" s="43">
        <f t="shared" si="59"/>
        <v>29.999999999999982</v>
      </c>
      <c r="GL25" s="2">
        <f t="shared" si="60"/>
        <v>1.4462867232450001</v>
      </c>
      <c r="GM25" s="43">
        <f>GL25*'DEPRECATED - DT-Prelim Calcs'!$C$21/GG$2/'DEPRECATED - DT-Prelim Calcs'!$C$19/'DEPRECATED - DT-Prelim Calcs'!$C$18*3.39*'DEPRECATED - DT-Prelim Calcs'!$C$20</f>
        <v>29.053734754561201</v>
      </c>
      <c r="GN25" s="36">
        <f t="shared" si="61"/>
        <v>0</v>
      </c>
      <c r="GO25" s="43">
        <f>GM24*'DEPRECATED - DT-Prelim Calcs'!$C$11+GO24</f>
        <v>-192.96593466339647</v>
      </c>
      <c r="GP25" s="43">
        <f>GP24+0.5*GM25*'DEPRECATED - DT-Prelim Calcs'!$C$11^2+GO25*'DEPRECATED - DT-Prelim Calcs'!$C$11</f>
        <v>-26502.372274044254</v>
      </c>
      <c r="GQ25" s="43">
        <f>MIN('Drive Train'!$F$35-GK24*'DEPRECATED - DT-Prelim Calcs'!$C$21*'Drive Train'!$F$39,GQ24+GK$2)</f>
        <v>10.72</v>
      </c>
      <c r="GR25" s="43">
        <f>'Drive Train'!$F$35-GK25*'DEPRECATED - DT-Prelim Calcs'!$C$21*'Drive Train'!$F$39</f>
        <v>10.72</v>
      </c>
      <c r="GS25" s="1">
        <f>IF(GP25&gt;='Drive Train'!$F$29,1,0)</f>
        <v>0</v>
      </c>
      <c r="GT25" s="43">
        <f t="shared" si="62"/>
        <v>33.333333333333314</v>
      </c>
      <c r="GU25" s="49">
        <f>GU24+'DEPRECATED - DT-Prelim Calcs'!$C$11</f>
        <v>84</v>
      </c>
      <c r="GV25" s="2">
        <f>HF25/'Drive Train'!$F$35</f>
        <v>0.84946236559139798</v>
      </c>
      <c r="GW25" s="36">
        <f>HD25*12*60/(PI() * 'Drive Train'!$F$15)/GV$2*GV25</f>
        <v>12888.261660487758</v>
      </c>
      <c r="GX25" s="2">
        <f>('DEPRECATED - DT-Prelim Calcs'!$C$6*GV25-GW25)/('DEPRECATED - DT-Prelim Calcs'!$C$6*GV25)*'DEPRECATED - DT-Prelim Calcs'!$C$7*GV25</f>
        <v>-5.4903078984308245</v>
      </c>
      <c r="GY25" s="43">
        <f>GX25/'DEPRECATED - DT-Prelim Calcs'!$C$7*('DEPRECATED - DT-Prelim Calcs'!$C$8-'DEPRECATED - DT-Prelim Calcs'!$C$9)+'DEPRECATED - DT-Prelim Calcs'!$C$9</f>
        <v>-297.59886312347027</v>
      </c>
      <c r="GZ25" s="43">
        <f t="shared" si="19"/>
        <v>-297.59886312347027</v>
      </c>
      <c r="HA25" s="2">
        <f t="shared" si="63"/>
        <v>-6.6754845978565873</v>
      </c>
      <c r="HB25" s="43">
        <f>HA25*'DEPRECATED - DT-Prelim Calcs'!$C$21/GV$2/'DEPRECATED - DT-Prelim Calcs'!$C$19/'DEPRECATED - DT-Prelim Calcs'!$C$18*3.39*'DEPRECATED - DT-Prelim Calcs'!$C$20</f>
        <v>-134.10049041252887</v>
      </c>
      <c r="HC25" s="36">
        <f t="shared" si="64"/>
        <v>1</v>
      </c>
      <c r="HD25" s="43">
        <f>HB24*'DEPRECATED - DT-Prelim Calcs'!$C$11+HD24</f>
        <v>44.134307758581969</v>
      </c>
      <c r="HE25" s="43">
        <f>HE24+0.5*HB25*'DEPRECATED - DT-Prelim Calcs'!$C$11^2+HD25*'DEPRECATED - DT-Prelim Calcs'!$C$11</f>
        <v>-21209.123240674897</v>
      </c>
      <c r="HF25" s="43">
        <f>MIN('Drive Train'!$F$35-GZ24*'DEPRECATED - DT-Prelim Calcs'!$C$21*'Drive Train'!$F$39,HF24+GZ$2)</f>
        <v>10.533333333333335</v>
      </c>
      <c r="HG25" s="43">
        <f>'Drive Train'!$F$35-GZ25*'DEPRECATED - DT-Prelim Calcs'!$C$21*'Drive Train'!$F$39</f>
        <v>29.065536334914334</v>
      </c>
      <c r="HH25" s="1">
        <f>IF(HE25&gt;='Drive Train'!$F$29,1,0)</f>
        <v>0</v>
      </c>
      <c r="HI25" s="43">
        <f t="shared" si="65"/>
        <v>-330.66540347052251</v>
      </c>
      <c r="HJ25" s="49">
        <f>HJ24+'DEPRECATED - DT-Prelim Calcs'!$C$11</f>
        <v>84</v>
      </c>
      <c r="HK25" s="2">
        <f>HU25/'Drive Train'!$F$35</f>
        <v>0.83440860215053769</v>
      </c>
      <c r="HL25" s="36">
        <f>HS25*12*60/(PI() * 'Drive Train'!$F$15)/HK$2*HK25</f>
        <v>-97454.728784483872</v>
      </c>
      <c r="HM25" s="2">
        <f>('DEPRECATED - DT-Prelim Calcs'!$C$6*HK25-HL25)/('DEPRECATED - DT-Prelim Calcs'!$C$6*HK25)*'DEPRECATED - DT-Prelim Calcs'!$C$7*HK25</f>
        <v>75.553294525783429</v>
      </c>
      <c r="HN25" s="43">
        <f>HM25/'DEPRECATED - DT-Prelim Calcs'!$C$7*('DEPRECATED - DT-Prelim Calcs'!$C$8-'DEPRECATED - DT-Prelim Calcs'!$C$9)+'DEPRECATED - DT-Prelim Calcs'!$C$9</f>
        <v>4117.4630599867087</v>
      </c>
      <c r="HO25" s="43">
        <f t="shared" si="20"/>
        <v>36.66666666666665</v>
      </c>
      <c r="HP25" s="2">
        <f t="shared" si="66"/>
        <v>1.4462867232450001</v>
      </c>
      <c r="HQ25" s="43">
        <f>HP25*'DEPRECATED - DT-Prelim Calcs'!$C$21/HK$2/'DEPRECATED - DT-Prelim Calcs'!$C$19/'DEPRECATED - DT-Prelim Calcs'!$C$18*3.39*'DEPRECATED - DT-Prelim Calcs'!$C$20</f>
        <v>29.053734754561201</v>
      </c>
      <c r="HR25" s="36">
        <f t="shared" si="67"/>
        <v>0</v>
      </c>
      <c r="HS25" s="43">
        <f>HQ24*'DEPRECATED - DT-Prelim Calcs'!$C$11+HS24</f>
        <v>-339.74279997904233</v>
      </c>
      <c r="HT25" s="43">
        <f>HT24+0.5*HQ25*'DEPRECATED - DT-Prelim Calcs'!$C$11^2+HS25*'DEPRECATED - DT-Prelim Calcs'!$C$11</f>
        <v>-30362.264066220123</v>
      </c>
      <c r="HU25" s="43">
        <f>MIN('Drive Train'!$F$35-HO24*'DEPRECATED - DT-Prelim Calcs'!$C$21*'Drive Train'!$F$39,HU24+HO$2)</f>
        <v>10.346666666666668</v>
      </c>
      <c r="HV25" s="43">
        <f>'Drive Train'!$F$35-HO25*'DEPRECATED - DT-Prelim Calcs'!$C$21*'Drive Train'!$F$39</f>
        <v>10.346666666666668</v>
      </c>
      <c r="HW25" s="1">
        <f>IF(HT25&gt;='Drive Train'!$F$29,1,0)</f>
        <v>0</v>
      </c>
      <c r="HX25" s="43">
        <f t="shared" si="68"/>
        <v>40.740740740740726</v>
      </c>
      <c r="HY25" s="49">
        <f>HY24+'DEPRECATED - DT-Prelim Calcs'!$C$11</f>
        <v>84</v>
      </c>
      <c r="HZ25" s="2">
        <f>IJ25/'Drive Train'!$F$35</f>
        <v>4.3967250954312114</v>
      </c>
      <c r="IA25" s="36">
        <f>IH25*12*60/(PI() * 'Drive Train'!$F$15)/HZ$2*HZ25</f>
        <v>-1829562.5192796066</v>
      </c>
      <c r="IB25" s="2">
        <f>('DEPRECATED - DT-Prelim Calcs'!$C$6*HZ25-IA25)/('DEPRECATED - DT-Prelim Calcs'!$C$6*HZ25)*'DEPRECATED - DT-Prelim Calcs'!$C$7*HZ25</f>
        <v>1365.5498280676907</v>
      </c>
      <c r="IC25" s="43">
        <f>IB25/'DEPRECATED - DT-Prelim Calcs'!$C$7*('DEPRECATED - DT-Prelim Calcs'!$C$8-'DEPRECATED - DT-Prelim Calcs'!$C$9)+'DEPRECATED - DT-Prelim Calcs'!$C$9</f>
        <v>74393.393618612987</v>
      </c>
      <c r="ID25" s="43">
        <f t="shared" si="21"/>
        <v>39.999999999999986</v>
      </c>
      <c r="IE25" s="2">
        <f t="shared" si="69"/>
        <v>1.4462867232450001</v>
      </c>
      <c r="IF25" s="43">
        <f>IE25*'DEPRECATED - DT-Prelim Calcs'!$C$21/HZ$2/'DEPRECATED - DT-Prelim Calcs'!$C$19/'DEPRECATED - DT-Prelim Calcs'!$C$18*3.39*'DEPRECATED - DT-Prelim Calcs'!$C$20</f>
        <v>29.053734754561201</v>
      </c>
      <c r="IG25" s="36">
        <f t="shared" si="70"/>
        <v>0</v>
      </c>
      <c r="IH25" s="43">
        <f>IF24*'DEPRECATED - DT-Prelim Calcs'!$C$11+IH24</f>
        <v>-1210.4422094258634</v>
      </c>
      <c r="II25" s="43">
        <f>II24+0.5*IF25*'DEPRECATED - DT-Prelim Calcs'!$C$11^2+IH25*'DEPRECATED - DT-Prelim Calcs'!$C$11</f>
        <v>-28617.130112509582</v>
      </c>
      <c r="IJ25" s="43">
        <f>MIN('Drive Train'!$F$35-ID24*'DEPRECATED - DT-Prelim Calcs'!$C$21*'Drive Train'!$F$39,IJ24+ID$2)</f>
        <v>54.519391183347018</v>
      </c>
      <c r="IK25" s="43">
        <f>'Drive Train'!$F$35-ID25*'DEPRECATED - DT-Prelim Calcs'!$C$21*'Drive Train'!$F$39</f>
        <v>10.16</v>
      </c>
      <c r="IL25" s="1">
        <f>IF(II25&gt;='Drive Train'!$F$29,1,0)</f>
        <v>0</v>
      </c>
      <c r="IM25" s="43">
        <f t="shared" si="71"/>
        <v>44.444444444444429</v>
      </c>
      <c r="IN25" s="49">
        <f>IN24+'DEPRECATED - DT-Prelim Calcs'!$C$11</f>
        <v>84</v>
      </c>
      <c r="IO25" s="2">
        <f>IY25/'Drive Train'!$F$35</f>
        <v>0.80430107526881722</v>
      </c>
      <c r="IP25" s="36">
        <f>IW25*12*60/(PI() * 'Drive Train'!$F$15)/IO$2*IO25</f>
        <v>-66839.873872782482</v>
      </c>
      <c r="IQ25" s="2">
        <f>('DEPRECATED - DT-Prelim Calcs'!$C$6*IO25-IP25)/('DEPRECATED - DT-Prelim Calcs'!$C$6*IO25)*'DEPRECATED - DT-Prelim Calcs'!$C$7*IO25</f>
        <v>52.906812867987213</v>
      </c>
      <c r="IR25" s="43">
        <f>IQ25/'DEPRECATED - DT-Prelim Calcs'!$C$7*('DEPRECATED - DT-Prelim Calcs'!$C$8-'DEPRECATED - DT-Prelim Calcs'!$C$9)+'DEPRECATED - DT-Prelim Calcs'!$C$9</f>
        <v>2883.7368204201985</v>
      </c>
      <c r="IS25" s="43">
        <f t="shared" si="22"/>
        <v>43.333333333333321</v>
      </c>
      <c r="IT25" s="2">
        <f t="shared" si="72"/>
        <v>1.4462867232450001</v>
      </c>
      <c r="IU25" s="43">
        <f>IT25*'DEPRECATED - DT-Prelim Calcs'!$C$21/IO$2/'DEPRECATED - DT-Prelim Calcs'!$C$19/'DEPRECATED - DT-Prelim Calcs'!$C$18*3.39*'DEPRECATED - DT-Prelim Calcs'!$C$20</f>
        <v>29.053734754561201</v>
      </c>
      <c r="IV25" s="36">
        <f t="shared" si="73"/>
        <v>0</v>
      </c>
      <c r="IW25" s="43">
        <f>IU24*'DEPRECATED - DT-Prelim Calcs'!$C$11+IW24</f>
        <v>-241.73697855368601</v>
      </c>
      <c r="IX25" s="43">
        <f>IX24+0.5*IU25*'DEPRECATED - DT-Prelim Calcs'!$C$11^2+IW25*'DEPRECATED - DT-Prelim Calcs'!$C$11</f>
        <v>-27166.789131827132</v>
      </c>
      <c r="IY25" s="43">
        <f>MIN('Drive Train'!$F$35-IS24*'DEPRECATED - DT-Prelim Calcs'!$C$21*'Drive Train'!$F$39,IY24+IS$2)</f>
        <v>9.9733333333333345</v>
      </c>
      <c r="IZ25" s="43">
        <f>'Drive Train'!$F$35-IS25*'DEPRECATED - DT-Prelim Calcs'!$C$21*'Drive Train'!$F$39</f>
        <v>9.9733333333333345</v>
      </c>
      <c r="JA25" s="1">
        <f>IF(IX25&gt;='Drive Train'!$F$29,1,0)</f>
        <v>0</v>
      </c>
      <c r="JB25" s="43">
        <f t="shared" si="74"/>
        <v>48.148148148148138</v>
      </c>
      <c r="JC25" s="49">
        <f>JC24+'DEPRECATED - DT-Prelim Calcs'!$C$11</f>
        <v>84</v>
      </c>
      <c r="JD25" s="2">
        <f>JN25/'Drive Train'!$F$35</f>
        <v>0.78924731182795704</v>
      </c>
      <c r="JE25" s="36">
        <f>JL25*12*60/(PI() * 'Drive Train'!$F$15)/JD$2*JD25</f>
        <v>-19284.956382565313</v>
      </c>
      <c r="JF25" s="2">
        <f>('DEPRECATED - DT-Prelim Calcs'!$C$6*JD25-JE25)/('DEPRECATED - DT-Prelim Calcs'!$C$6*JD25)*'DEPRECATED - DT-Prelim Calcs'!$C$7*JD25</f>
        <v>17.878128737963923</v>
      </c>
      <c r="JG25" s="43">
        <f>JF25/'DEPRECATED - DT-Prelim Calcs'!$C$7*('DEPRECATED - DT-Prelim Calcs'!$C$8-'DEPRECATED - DT-Prelim Calcs'!$C$9)+'DEPRECATED - DT-Prelim Calcs'!$C$9</f>
        <v>975.45775960549724</v>
      </c>
      <c r="JH25" s="43">
        <f t="shared" si="23"/>
        <v>46.666666666666657</v>
      </c>
      <c r="JI25" s="2">
        <f t="shared" si="75"/>
        <v>1.4462867232450001</v>
      </c>
      <c r="JJ25" s="43">
        <f>JI25*'DEPRECATED - DT-Prelim Calcs'!$C$21/JD$2/'DEPRECATED - DT-Prelim Calcs'!$C$19/'DEPRECATED - DT-Prelim Calcs'!$C$18*3.39*'DEPRECATED - DT-Prelim Calcs'!$C$20</f>
        <v>29.053734754561201</v>
      </c>
      <c r="JK25" s="36">
        <f t="shared" si="76"/>
        <v>0</v>
      </c>
      <c r="JL25" s="43">
        <f>JJ24*'DEPRECATED - DT-Prelim Calcs'!$C$11+JL24</f>
        <v>-71.077421896165234</v>
      </c>
      <c r="JM25" s="43">
        <f>JM24+0.5*JJ25*'DEPRECATED - DT-Prelim Calcs'!$C$11^2+JL25*'DEPRECATED - DT-Prelim Calcs'!$C$11</f>
        <v>-37176.857069228136</v>
      </c>
      <c r="JN25" s="43">
        <f>MIN('Drive Train'!$F$35-JH24*'DEPRECATED - DT-Prelim Calcs'!$C$21*'Drive Train'!$F$39,JN24+JH$2)</f>
        <v>9.7866666666666671</v>
      </c>
      <c r="JO25" s="43">
        <f>'Drive Train'!$F$35-JH25*'DEPRECATED - DT-Prelim Calcs'!$C$21*'Drive Train'!$F$39</f>
        <v>9.7866666666666671</v>
      </c>
      <c r="JP25" s="1">
        <f>IF(JM25&gt;='Drive Train'!$F$29,1,0)</f>
        <v>0</v>
      </c>
      <c r="JQ25" s="43">
        <f>MIN(JG25,'DEPRECATED - DT-Prelim Calcs'!$C$10)*'DEPRECATED - DT-Prelim Calcs'!$C$11*1000/60/60</f>
        <v>103.33333333333333</v>
      </c>
      <c r="JR25" s="49">
        <f>JR24+'DEPRECATED - DT-Prelim Calcs'!$C$11</f>
        <v>84</v>
      </c>
      <c r="JS25" s="2">
        <f>KC25/'Drive Train'!$F$35</f>
        <v>0.77419354838709686</v>
      </c>
      <c r="JT25" s="36">
        <f>KA25*12*60/(PI() * 'Drive Train'!$F$15)/JS$2*JS25</f>
        <v>-145689.21402548937</v>
      </c>
      <c r="JU25" s="2">
        <f>('DEPRECATED - DT-Prelim Calcs'!$C$6*JS25-JT25)/('DEPRECATED - DT-Prelim Calcs'!$C$6*JS25)*'DEPRECATED - DT-Prelim Calcs'!$C$7*JS25</f>
        <v>110.72852476067298</v>
      </c>
      <c r="JV25" s="43">
        <f>JU25/'DEPRECATED - DT-Prelim Calcs'!$C$7*('DEPRECATED - DT-Prelim Calcs'!$C$8-'DEPRECATED - DT-Prelim Calcs'!$C$9)+'DEPRECATED - DT-Prelim Calcs'!$C$9</f>
        <v>6033.7256026336772</v>
      </c>
      <c r="JW25" s="43">
        <f t="shared" si="24"/>
        <v>49.999999999999993</v>
      </c>
      <c r="JX25" s="2">
        <f t="shared" si="77"/>
        <v>1.4462867232450001</v>
      </c>
      <c r="JY25" s="43">
        <f>JX25*'DEPRECATED - DT-Prelim Calcs'!$C$21/JS$2/'DEPRECATED - DT-Prelim Calcs'!$C$19/'DEPRECATED - DT-Prelim Calcs'!$C$18*3.39*'DEPRECATED - DT-Prelim Calcs'!$C$20</f>
        <v>29.053734754561201</v>
      </c>
      <c r="JZ25" s="36">
        <f t="shared" si="78"/>
        <v>0</v>
      </c>
      <c r="KA25" s="43">
        <f>JY24*'DEPRECATED - DT-Prelim Calcs'!$C$11+KA24</f>
        <v>-547.39896215980718</v>
      </c>
      <c r="KB25" s="43">
        <f>KB24+0.5*JY25*'DEPRECATED - DT-Prelim Calcs'!$C$11^2+KA25*'DEPRECATED - DT-Prelim Calcs'!$C$11</f>
        <v>-29607.016896872221</v>
      </c>
      <c r="KC25" s="43">
        <f>MIN('Drive Train'!$F$35-JW24*'DEPRECATED - DT-Prelim Calcs'!$C$21*'Drive Train'!$F$39,KC24+JW$2)</f>
        <v>9.6000000000000014</v>
      </c>
      <c r="KD25" s="43">
        <f>'Drive Train'!$F$35-JW25*'DEPRECATED - DT-Prelim Calcs'!$C$21*'Drive Train'!$F$39</f>
        <v>9.6000000000000014</v>
      </c>
      <c r="KE25" s="1">
        <f>IF(KB25&gt;='Drive Train'!$F$29,1,0)</f>
        <v>0</v>
      </c>
      <c r="KF25" s="43">
        <f>MIN(JV25,'DEPRECATED - DT-Prelim Calcs'!$C$10)*'DEPRECATED - DT-Prelim Calcs'!$C$11*1000/60/60</f>
        <v>103.33333333333333</v>
      </c>
      <c r="KG25" s="49">
        <f>KG24+'DEPRECATED - DT-Prelim Calcs'!$C$11</f>
        <v>84</v>
      </c>
      <c r="KH25" s="2">
        <f>KR25/'Drive Train'!$F$35</f>
        <v>1.2194797647586857</v>
      </c>
      <c r="KI25" s="36">
        <f>KP25*12*60/(PI() * 'Drive Train'!$F$15)/KH$2*KH25</f>
        <v>-42313.923372288453</v>
      </c>
      <c r="KJ25" s="2">
        <f>('DEPRECATED - DT-Prelim Calcs'!$C$6*KH25-KI25)/('DEPRECATED - DT-Prelim Calcs'!$C$6*KH25)*'DEPRECATED - DT-Prelim Calcs'!$C$7*KH25</f>
        <v>36.8247363688237</v>
      </c>
      <c r="KK25" s="43">
        <f>KJ25/'DEPRECATED - DT-Prelim Calcs'!$C$7*('DEPRECATED - DT-Prelim Calcs'!$C$8-'DEPRECATED - DT-Prelim Calcs'!$C$9)+'DEPRECATED - DT-Prelim Calcs'!$C$9</f>
        <v>2007.6236977045746</v>
      </c>
      <c r="KL25" s="43">
        <f t="shared" si="25"/>
        <v>53.333333333333329</v>
      </c>
      <c r="KM25" s="2">
        <f t="shared" si="79"/>
        <v>1.4462867232450001</v>
      </c>
      <c r="KN25" s="43">
        <f>KM25*'DEPRECATED - DT-Prelim Calcs'!$C$21/KH$2/'DEPRECATED - DT-Prelim Calcs'!$C$19/'DEPRECATED - DT-Prelim Calcs'!$C$18*3.39*'DEPRECATED - DT-Prelim Calcs'!$C$20</f>
        <v>29.053734754561201</v>
      </c>
      <c r="KO25" s="36">
        <f t="shared" si="80"/>
        <v>0</v>
      </c>
      <c r="KP25" s="43">
        <f>KN24*'DEPRECATED - DT-Prelim Calcs'!$C$11+KP24</f>
        <v>-100.93337935639519</v>
      </c>
      <c r="KQ25" s="43">
        <f>KQ24+0.5*KN25*'DEPRECATED - DT-Prelim Calcs'!$C$11^2+KP25*'DEPRECATED - DT-Prelim Calcs'!$C$11</f>
        <v>-30657.302239454879</v>
      </c>
      <c r="KR25" s="43">
        <f>MIN('Drive Train'!$F$35-KL24*'DEPRECATED - DT-Prelim Calcs'!$C$21*'Drive Train'!$F$39,KR24+KL$2)</f>
        <v>15.121549083007702</v>
      </c>
      <c r="KS25" s="43">
        <f>'Drive Train'!$F$35-KL25*'DEPRECATED - DT-Prelim Calcs'!$C$21*'Drive Train'!$F$39</f>
        <v>9.413333333333334</v>
      </c>
      <c r="KT25" s="1">
        <f>IF(KQ25&gt;='Drive Train'!$F$29,1,0)</f>
        <v>0</v>
      </c>
      <c r="KU25" s="43">
        <f>MIN(KK25,'DEPRECATED - DT-Prelim Calcs'!$C$10)*'DEPRECATED - DT-Prelim Calcs'!$C$11*1000/60/60</f>
        <v>103.33333333333333</v>
      </c>
      <c r="KV25" s="49">
        <f>KV24+'DEPRECATED - DT-Prelim Calcs'!$C$11</f>
        <v>84</v>
      </c>
      <c r="KW25" s="2">
        <f>LG25/'Drive Train'!$F$35</f>
        <v>0.74408602150537628</v>
      </c>
      <c r="KX25" s="36">
        <f>LE25*12*60/(PI() * 'Drive Train'!$F$15)/KW$2*KW25</f>
        <v>-45985.682183831144</v>
      </c>
      <c r="KY25" s="2">
        <f>('DEPRECATED - DT-Prelim Calcs'!$C$6*KW25-KX25)/('DEPRECATED - DT-Prelim Calcs'!$C$6*KW25)*'DEPRECATED - DT-Prelim Calcs'!$C$7*KW25</f>
        <v>37.294285296999405</v>
      </c>
      <c r="KZ25" s="43">
        <f>KY25/'DEPRECATED - DT-Prelim Calcs'!$C$7*('DEPRECATED - DT-Prelim Calcs'!$C$8-'DEPRECATED - DT-Prelim Calcs'!$C$9)+'DEPRECATED - DT-Prelim Calcs'!$C$9</f>
        <v>2033.2036020007135</v>
      </c>
      <c r="LA25" s="43">
        <f t="shared" si="26"/>
        <v>56.666666666666664</v>
      </c>
      <c r="LB25" s="2">
        <f t="shared" si="81"/>
        <v>1.4462867232450001</v>
      </c>
      <c r="LC25" s="43">
        <f>LB25*'DEPRECATED - DT-Prelim Calcs'!$C$21/KW$2/'DEPRECATED - DT-Prelim Calcs'!$C$19/'DEPRECATED - DT-Prelim Calcs'!$C$18*3.39*'DEPRECATED - DT-Prelim Calcs'!$C$20</f>
        <v>29.053734754561201</v>
      </c>
      <c r="LD25" s="36">
        <f t="shared" si="82"/>
        <v>0</v>
      </c>
      <c r="LE25" s="43">
        <f>LC24*'DEPRECATED - DT-Prelim Calcs'!$C$11+LE24</f>
        <v>-179.77347145513039</v>
      </c>
      <c r="LF25" s="43">
        <f>LF24+0.5*LC25*'DEPRECATED - DT-Prelim Calcs'!$C$11^2+LE25*'DEPRECATED - DT-Prelim Calcs'!$C$11</f>
        <v>-39069.772456886545</v>
      </c>
      <c r="LG25" s="43">
        <f>MIN('Drive Train'!$F$35-LA24*'DEPRECATED - DT-Prelim Calcs'!$C$21*'Drive Train'!$F$39,LG24+LA$2)</f>
        <v>9.2266666666666666</v>
      </c>
      <c r="LH25" s="43">
        <f>'Drive Train'!$F$35-LA25*'DEPRECATED - DT-Prelim Calcs'!$C$21*'Drive Train'!$F$39</f>
        <v>9.2266666666666666</v>
      </c>
      <c r="LI25" s="1">
        <f>IF(LF25&gt;='Drive Train'!$F$29,1,0)</f>
        <v>0</v>
      </c>
      <c r="LJ25" s="43">
        <f>MIN(KZ25,'DEPRECATED - DT-Prelim Calcs'!$C$10)*'DEPRECATED - DT-Prelim Calcs'!$C$11*1000/60/60</f>
        <v>103.33333333333333</v>
      </c>
      <c r="LK25" s="49">
        <f>LK24+'DEPRECATED - DT-Prelim Calcs'!$C$11</f>
        <v>84</v>
      </c>
      <c r="LL25" s="2">
        <f>LV25/'Drive Train'!$F$35</f>
        <v>1.096501983005421</v>
      </c>
      <c r="LM25" s="36">
        <f>LT25*12*60/(PI() * 'Drive Train'!$F$15)/LL$2*LL25</f>
        <v>-21808.835987597377</v>
      </c>
      <c r="LN25" s="2">
        <f>('DEPRECATED - DT-Prelim Calcs'!$C$6*LL25-LM25)/('DEPRECATED - DT-Prelim Calcs'!$C$6*LL25)*'DEPRECATED - DT-Prelim Calcs'!$C$7*LL25</f>
        <v>21.174481570175004</v>
      </c>
      <c r="LO25" s="43">
        <f>LN25/'DEPRECATED - DT-Prelim Calcs'!$C$7*('DEPRECATED - DT-Prelim Calcs'!$C$8-'DEPRECATED - DT-Prelim Calcs'!$C$9)+'DEPRECATED - DT-Prelim Calcs'!$C$9</f>
        <v>1155.0351900169962</v>
      </c>
      <c r="LP25" s="43">
        <f t="shared" si="27"/>
        <v>60</v>
      </c>
      <c r="LQ25" s="2">
        <f t="shared" si="83"/>
        <v>1.4462867232450001</v>
      </c>
      <c r="LR25" s="43">
        <f>LQ25*'DEPRECATED - DT-Prelim Calcs'!$C$21/LL$2/'DEPRECATED - DT-Prelim Calcs'!$C$19/'DEPRECATED - DT-Prelim Calcs'!$C$18*3.39*'DEPRECATED - DT-Prelim Calcs'!$C$20</f>
        <v>29.053734754561201</v>
      </c>
      <c r="LS25" s="36">
        <f t="shared" si="84"/>
        <v>0</v>
      </c>
      <c r="LT25" s="43">
        <f>LR24*'DEPRECATED - DT-Prelim Calcs'!$C$11+LT24</f>
        <v>-57.856103608025677</v>
      </c>
      <c r="LU25" s="43">
        <f>LU24+0.5*LR25*'DEPRECATED - DT-Prelim Calcs'!$C$11^2+LT25*'DEPRECATED - DT-Prelim Calcs'!$C$11</f>
        <v>-31893.421471004287</v>
      </c>
      <c r="LV25" s="43">
        <f>MIN('Drive Train'!$F$35-LP24*'DEPRECATED - DT-Prelim Calcs'!$C$21*'Drive Train'!$F$39,LV24+LP$2)</f>
        <v>13.59662458926722</v>
      </c>
      <c r="LW25" s="43">
        <f>'Drive Train'!$F$35-LP25*'DEPRECATED - DT-Prelim Calcs'!$C$21*'Drive Train'!$F$39</f>
        <v>9.0400000000000009</v>
      </c>
      <c r="LX25" s="1">
        <f>IF(LU25&gt;='Drive Train'!$F$29,1,0)</f>
        <v>0</v>
      </c>
      <c r="LY25" s="43">
        <f>MIN(LO25,'DEPRECATED - DT-Prelim Calcs'!$C$10)*'DEPRECATED - DT-Prelim Calcs'!$C$11*1000/60/60</f>
        <v>103.33333333333333</v>
      </c>
      <c r="LZ25" s="49">
        <f>LZ24+'DEPRECATED - DT-Prelim Calcs'!$C$11</f>
        <v>84</v>
      </c>
    </row>
    <row r="26" spans="1:338" x14ac:dyDescent="0.3">
      <c r="B26" s="3" t="s">
        <v>68</v>
      </c>
      <c r="C26" s="36">
        <f>'Drive Train'!F18*(SUM('Drive Train'!F25:F26)*4.448222)/('Drive Train'!F20*0.0254)*(('Drive Train'!F19*0.0254)/4 - (C23*0.0254)^2/('Drive Train'!F19*0.0254))</f>
        <v>94.419806603773608</v>
      </c>
      <c r="Q26" s="95">
        <f t="shared" si="85"/>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-0.27672021620693066</v>
      </c>
      <c r="Y26" s="43">
        <f t="shared" si="1"/>
        <v>0</v>
      </c>
      <c r="Z26" s="43">
        <f t="shared" si="2"/>
        <v>0</v>
      </c>
      <c r="AA26" s="43">
        <f t="shared" si="3"/>
        <v>0</v>
      </c>
      <c r="AB26" s="43" t="e">
        <f t="shared" si="4"/>
        <v>#N/A</v>
      </c>
      <c r="AC26" s="36">
        <f t="shared" si="28"/>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889.49632897085212</v>
      </c>
      <c r="AK26" s="43">
        <f t="shared" si="8"/>
        <v>0</v>
      </c>
      <c r="AL26" s="49">
        <f>AL25+'DEPRECATED - DT-Prelim Calcs'!$C$11</f>
        <v>88</v>
      </c>
      <c r="AM26" s="2">
        <f>AW26/'Drive Train'!$F$35</f>
        <v>1.4975564255729903</v>
      </c>
      <c r="AN26" s="36">
        <f>AU26*12*60/(PI() * 'Drive Train'!$F$15)/AM$2*AM26</f>
        <v>-13483.797096550814</v>
      </c>
      <c r="AO26" s="2">
        <f>('DEPRECATED - DT-Prelim Calcs'!$C$6*AM26-AN26)/('DEPRECATED - DT-Prelim Calcs'!$C$6*AM26)*'DEPRECATED - DT-Prelim Calcs'!$C$7*AM26</f>
        <v>16.935609915376716</v>
      </c>
      <c r="AP26" s="43">
        <f>AO26/'DEPRECATED - DT-Prelim Calcs'!$C$7*('DEPRECATED - DT-Prelim Calcs'!$C$8-'DEPRECATED - DT-Prelim Calcs'!$C$9)+'DEPRECATED - DT-Prelim Calcs'!$C$9</f>
        <v>924.11158494216431</v>
      </c>
      <c r="AQ26" s="43">
        <f t="shared" si="9"/>
        <v>93</v>
      </c>
      <c r="AR26" s="2">
        <f t="shared" si="29"/>
        <v>2.382923533863774</v>
      </c>
      <c r="AS26" s="43">
        <f>AR26*'DEPRECATED - DT-Prelim Calcs'!$C$21/AM$2/'DEPRECATED - DT-Prelim Calcs'!$C$19/'DEPRECATED - DT-Prelim Calcs'!$C$18*3.39*'DEPRECATED - DT-Prelim Calcs'!$C$20</f>
        <v>23.934682929932329</v>
      </c>
      <c r="AT26" s="36">
        <f t="shared" si="30"/>
        <v>0</v>
      </c>
      <c r="AU26" s="43">
        <f>AS25*'DEPRECATED - DT-Prelim Calcs'!$C$11+AU25</f>
        <v>-52.382367922156845</v>
      </c>
      <c r="AV26" s="43">
        <f>AV25+0.5*AS26*'DEPRECATED - DT-Prelim Calcs'!$C$11^2+AU26*'DEPRECATED - DT-Prelim Calcs'!$C$11</f>
        <v>1334.0054080160551</v>
      </c>
      <c r="AW26" s="43">
        <f>MIN('Drive Train'!$F$35-AQ25*'DEPRECATED - DT-Prelim Calcs'!$C$21*'Drive Train'!$F$39,AW25+AQ$2)</f>
        <v>18.569699677105081</v>
      </c>
      <c r="AX26" s="43">
        <f>'Drive Train'!$F$35-AQ26*'DEPRECATED - DT-Prelim Calcs'!$C$21*'Drive Train'!$F$39</f>
        <v>7.1920000000000002</v>
      </c>
      <c r="AY26" s="1">
        <f>IF(AV26&gt;='Drive Train'!$F$29,1,0)</f>
        <v>1</v>
      </c>
      <c r="AZ26" s="43">
        <f t="shared" si="31"/>
        <v>103.33333333333333</v>
      </c>
      <c r="BA26" s="49">
        <f>BA25+'DEPRECATED - DT-Prelim Calcs'!$C$11</f>
        <v>88</v>
      </c>
      <c r="BB26" s="2">
        <f>BL26/'Drive Train'!$F$35</f>
        <v>0.57999999999999996</v>
      </c>
      <c r="BC26" s="36">
        <f>BJ26*12*60/(PI() * 'Drive Train'!$F$15)/BB$2*BB26</f>
        <v>1789.5890171865374</v>
      </c>
      <c r="BD26" s="2">
        <f>('DEPRECATED - DT-Prelim Calcs'!$C$6*BB26-BC26)/('DEPRECATED - DT-Prelim Calcs'!$C$6*BB26)*'DEPRECATED - DT-Prelim Calcs'!$C$7*BB26</f>
        <v>1.404655722475727</v>
      </c>
      <c r="BE26" s="43">
        <f>BD26/'DEPRECATED - DT-Prelim Calcs'!$C$7*('DEPRECATED - DT-Prelim Calcs'!$C$8-'DEPRECATED - DT-Prelim Calcs'!$C$9)+'DEPRECATED - DT-Prelim Calcs'!$C$9</f>
        <v>78.022289358752289</v>
      </c>
      <c r="BF26" s="43">
        <f t="shared" si="10"/>
        <v>78.022289358752289</v>
      </c>
      <c r="BG26" s="2">
        <f t="shared" si="32"/>
        <v>1.1636328738703501</v>
      </c>
      <c r="BH26" s="43">
        <f>BG26*'DEPRECATED - DT-Prelim Calcs'!$C$21/BB$2/'DEPRECATED - DT-Prelim Calcs'!$C$19/'DEPRECATED - DT-Prelim Calcs'!$C$18*3.39*'DEPRECATED - DT-Prelim Calcs'!$C$20</f>
        <v>16.882408209579882</v>
      </c>
      <c r="BI26" s="36">
        <f t="shared" si="33"/>
        <v>0</v>
      </c>
      <c r="BJ26" s="43">
        <f>BH25*'DEPRECATED - DT-Prelim Calcs'!$C$11+BJ25</f>
        <v>12.427408729748464</v>
      </c>
      <c r="BK26" s="43">
        <f>BK25+0.5*BH26*'DEPRECATED - DT-Prelim Calcs'!$C$11^2+BJ26*'DEPRECATED - DT-Prelim Calcs'!$C$11</f>
        <v>-12326.934764635194</v>
      </c>
      <c r="BL26" s="43">
        <f>MIN('Drive Train'!$F$35-BF25*'DEPRECATED - DT-Prelim Calcs'!$C$21*'Drive Train'!$F$39,BL25+BF$2)</f>
        <v>7.1920000000000002</v>
      </c>
      <c r="BM26" s="43">
        <f>'Drive Train'!$F$35-BF26*'DEPRECATED - DT-Prelim Calcs'!$C$21*'Drive Train'!$F$39</f>
        <v>8.0307517959098718</v>
      </c>
      <c r="BN26" s="1">
        <f>IF(BK26&gt;='Drive Train'!$F$29,1,0)</f>
        <v>0</v>
      </c>
      <c r="BO26" s="43">
        <f t="shared" si="34"/>
        <v>86.691432620835883</v>
      </c>
      <c r="BP26" s="49">
        <f>BP25+'DEPRECATED - DT-Prelim Calcs'!$C$11</f>
        <v>88</v>
      </c>
      <c r="BQ26" s="2">
        <f>CA26/'Drive Train'!$F$35</f>
        <v>0.57999999999999996</v>
      </c>
      <c r="BR26" s="36">
        <f>BY26*12*60/(PI() * 'Drive Train'!$F$15)/BQ$2*BQ26</f>
        <v>-78610.286023112669</v>
      </c>
      <c r="BS26" s="2">
        <f>('DEPRECATED - DT-Prelim Calcs'!$C$6*BQ26-BR26)/('DEPRECATED - DT-Prelim Calcs'!$C$6*BQ26)*'DEPRECATED - DT-Prelim Calcs'!$C$7*BQ26</f>
        <v>60.507385179999758</v>
      </c>
      <c r="BT26" s="43">
        <f>BS26/'DEPRECATED - DT-Prelim Calcs'!$C$7*('DEPRECATED - DT-Prelim Calcs'!$C$8-'DEPRECATED - DT-Prelim Calcs'!$C$9)+'DEPRECATED - DT-Prelim Calcs'!$C$9</f>
        <v>3297.7978493581954</v>
      </c>
      <c r="BU26" s="43">
        <f t="shared" si="11"/>
        <v>93</v>
      </c>
      <c r="BV26" s="2">
        <f t="shared" si="35"/>
        <v>1.5313624128476471</v>
      </c>
      <c r="BW26" s="43">
        <f>BV26*'DEPRECATED - DT-Prelim Calcs'!$C$21/BQ$2/'DEPRECATED - DT-Prelim Calcs'!$C$19/'DEPRECATED - DT-Prelim Calcs'!$C$18*3.39*'DEPRECATED - DT-Prelim Calcs'!$C$20</f>
        <v>29.053734754561201</v>
      </c>
      <c r="BX26" s="36">
        <f t="shared" si="36"/>
        <v>0</v>
      </c>
      <c r="BY26" s="43">
        <f>BW25*'DEPRECATED - DT-Prelim Calcs'!$C$11+BY25</f>
        <v>-417.44674960582012</v>
      </c>
      <c r="BZ26" s="43">
        <f>BZ25+0.5*BW26*'DEPRECATED - DT-Prelim Calcs'!$C$11^2+BY26*'DEPRECATED - DT-Prelim Calcs'!$C$11</f>
        <v>-38197.460097073803</v>
      </c>
      <c r="CA26" s="43">
        <f>MIN('Drive Train'!$F$35-BU25*'DEPRECATED - DT-Prelim Calcs'!$C$21*'Drive Train'!$F$39,CA25+BU$2)</f>
        <v>7.1920000000000002</v>
      </c>
      <c r="CB26" s="43">
        <f>'Drive Train'!$F$35-BU26*'DEPRECATED - DT-Prelim Calcs'!$C$21*'Drive Train'!$F$39</f>
        <v>7.1920000000000002</v>
      </c>
      <c r="CC26" s="1">
        <f>IF(BZ26&gt;='Drive Train'!$F$29,1,0)</f>
        <v>0</v>
      </c>
      <c r="CD26" s="43">
        <f t="shared" si="37"/>
        <v>103.33333333333333</v>
      </c>
      <c r="CE26" s="49">
        <f>CE25+'DEPRECATED - DT-Prelim Calcs'!$C$11</f>
        <v>88</v>
      </c>
      <c r="CF26" s="2">
        <f>CP26/'Drive Train'!$F$35</f>
        <v>0.57999999999999996</v>
      </c>
      <c r="CG26" s="36">
        <f>CN26*12*60/(PI() * 'Drive Train'!$F$15)/CF$2*CF26</f>
        <v>3387.2918578390991</v>
      </c>
      <c r="CH26" s="2">
        <f>('DEPRECATED - DT-Prelim Calcs'!$C$6*CF26-CG26)/('DEPRECATED - DT-Prelim Calcs'!$C$6*CF26)*'DEPRECATED - DT-Prelim Calcs'!$C$7*CF26</f>
        <v>0.2301688380461793</v>
      </c>
      <c r="CI26" s="43">
        <f>CH26/'DEPRECATED - DT-Prelim Calcs'!$C$7*('DEPRECATED - DT-Prelim Calcs'!$C$8-'DEPRECATED - DT-Prelim Calcs'!$C$9)+'DEPRECATED - DT-Prelim Calcs'!$C$9</f>
        <v>14.03904863982917</v>
      </c>
      <c r="CJ26" s="43">
        <f t="shared" si="12"/>
        <v>14.03904863982917</v>
      </c>
      <c r="CK26" s="2">
        <f t="shared" si="38"/>
        <v>-0.22603352170996585</v>
      </c>
      <c r="CL26" s="43">
        <f>CK26*'DEPRECATED - DT-Prelim Calcs'!$C$21/CF$2/'DEPRECATED - DT-Prelim Calcs'!$C$19/'DEPRECATED - DT-Prelim Calcs'!$C$18*3.39*'DEPRECATED - DT-Prelim Calcs'!$C$20</f>
        <v>-5.2974541814529763</v>
      </c>
      <c r="CM26" s="36">
        <f t="shared" si="39"/>
        <v>1</v>
      </c>
      <c r="CN26" s="43">
        <f>CL25*'DEPRECATED - DT-Prelim Calcs'!$C$11+CN25</f>
        <v>14.561427498839407</v>
      </c>
      <c r="CO26" s="43">
        <f>CO25+0.5*CL26*'DEPRECATED - DT-Prelim Calcs'!$C$11^2+CN26*'DEPRECATED - DT-Prelim Calcs'!$C$11</f>
        <v>-62199.541952109576</v>
      </c>
      <c r="CP26" s="43">
        <f>MIN('Drive Train'!$F$35-CJ25*'DEPRECATED - DT-Prelim Calcs'!$C$21*'Drive Train'!$F$39,CP25+CJ$2)</f>
        <v>7.1920000000000002</v>
      </c>
      <c r="CQ26" s="43">
        <f>'Drive Train'!$F$35-CJ26*'DEPRECATED - DT-Prelim Calcs'!$C$21*'Drive Train'!$F$39</f>
        <v>11.613813276169568</v>
      </c>
      <c r="CR26" s="1">
        <f>IF(CO26&gt;='Drive Train'!$F$29,1,0)</f>
        <v>0</v>
      </c>
      <c r="CS26" s="43">
        <f t="shared" si="40"/>
        <v>15.598942933143523</v>
      </c>
      <c r="CT26" s="49">
        <f>CT25+'DEPRECATED - DT-Prelim Calcs'!$C$11</f>
        <v>88</v>
      </c>
      <c r="CU26" s="2">
        <f>DE26/'Drive Train'!$F$35</f>
        <v>0.57999999999999996</v>
      </c>
      <c r="CV26" s="36">
        <f>DC26*12*60/(PI() * 'Drive Train'!$F$15)/CU$2*CU26</f>
        <v>-137409.89063986545</v>
      </c>
      <c r="CW26" s="2">
        <f>('DEPRECATED - DT-Prelim Calcs'!$C$6*CU26-CV26)/('DEPRECATED - DT-Prelim Calcs'!$C$6*CU26)*'DEPRECATED - DT-Prelim Calcs'!$C$7*CU26</f>
        <v>103.73154594059076</v>
      </c>
      <c r="CX26" s="43">
        <f>CW26/'DEPRECATED - DT-Prelim Calcs'!$C$7*('DEPRECATED - DT-Prelim Calcs'!$C$8-'DEPRECATED - DT-Prelim Calcs'!$C$9)+'DEPRECATED - DT-Prelim Calcs'!$C$9</f>
        <v>5652.5469057187502</v>
      </c>
      <c r="CY26" s="43">
        <f t="shared" si="13"/>
        <v>93</v>
      </c>
      <c r="CZ26" s="2">
        <f t="shared" si="41"/>
        <v>1.0413264407364002</v>
      </c>
      <c r="DA26" s="43">
        <f>CZ26*'DEPRECATED - DT-Prelim Calcs'!$C$21/CU$2/'DEPRECATED - DT-Prelim Calcs'!$C$19/'DEPRECATED - DT-Prelim Calcs'!$C$18*3.39*'DEPRECATED - DT-Prelim Calcs'!$C$20</f>
        <v>29.053734754561201</v>
      </c>
      <c r="DB26" s="36">
        <f t="shared" si="42"/>
        <v>0</v>
      </c>
      <c r="DC26" s="43">
        <f>DA25*'DEPRECATED - DT-Prelim Calcs'!$C$11+DC25</f>
        <v>-496.19069306296348</v>
      </c>
      <c r="DD26" s="43">
        <f>DD25+0.5*DA26*'DEPRECATED - DT-Prelim Calcs'!$C$11^2+DC26*'DEPRECATED - DT-Prelim Calcs'!$C$11</f>
        <v>-128313.70085091957</v>
      </c>
      <c r="DE26" s="43">
        <f>MIN('Drive Train'!$F$35-CY25*'DEPRECATED - DT-Prelim Calcs'!$C$21*'Drive Train'!$F$39,DE25+CY$2)</f>
        <v>7.1920000000000002</v>
      </c>
      <c r="DF26" s="43">
        <f>'Drive Train'!$F$35-CY26*'DEPRECATED - DT-Prelim Calcs'!$C$21*'Drive Train'!$F$39</f>
        <v>7.1920000000000002</v>
      </c>
      <c r="DG26" s="1">
        <f>IF(DD26&gt;='Drive Train'!$F$29,1,0)</f>
        <v>0</v>
      </c>
      <c r="DH26" s="43">
        <f t="shared" si="43"/>
        <v>103.33333333333333</v>
      </c>
      <c r="DI26" s="49">
        <f>DI25+'DEPRECATED - DT-Prelim Calcs'!$C$11</f>
        <v>88</v>
      </c>
      <c r="DJ26" s="2">
        <f>DT26/'Drive Train'!$F$35</f>
        <v>0.57999999999999996</v>
      </c>
      <c r="DK26" s="36">
        <f>DR26*12*60/(PI() * 'Drive Train'!$F$15)/DJ$2*DJ26</f>
        <v>-490626.23901226971</v>
      </c>
      <c r="DL26" s="2">
        <f>('DEPRECATED - DT-Prelim Calcs'!$C$6*DJ26-DK26)/('DEPRECATED - DT-Prelim Calcs'!$C$6*DJ26)*'DEPRECATED - DT-Prelim Calcs'!$C$7*DJ26</f>
        <v>363.38431613911371</v>
      </c>
      <c r="DM26" s="43">
        <f>DL26/'DEPRECATED - DT-Prelim Calcs'!$C$7*('DEPRECATED - DT-Prelim Calcs'!$C$8-'DEPRECATED - DT-Prelim Calcs'!$C$9)+'DEPRECATED - DT-Prelim Calcs'!$C$9</f>
        <v>19797.809759817388</v>
      </c>
      <c r="DN26" s="43">
        <f t="shared" si="14"/>
        <v>93</v>
      </c>
      <c r="DO26" s="2">
        <f t="shared" si="44"/>
        <v>0.89769520753137932</v>
      </c>
      <c r="DP26" s="43">
        <f>DO26*'DEPRECATED - DT-Prelim Calcs'!$C$21/DJ$2/'DEPRECATED - DT-Prelim Calcs'!$C$19/'DEPRECATED - DT-Prelim Calcs'!$C$18*3.39*'DEPRECATED - DT-Prelim Calcs'!$C$20</f>
        <v>29.053734754561201</v>
      </c>
      <c r="DQ26" s="36">
        <f t="shared" si="45"/>
        <v>0</v>
      </c>
      <c r="DR26" s="43">
        <f>DP25*'DEPRECATED - DT-Prelim Calcs'!$C$11+DR25</f>
        <v>-1527.2966588776621</v>
      </c>
      <c r="DS26" s="43">
        <f>DS25+0.5*DP26*'DEPRECATED - DT-Prelim Calcs'!$C$11^2+DR26*'DEPRECATED - DT-Prelim Calcs'!$C$11</f>
        <v>-212864.39004772491</v>
      </c>
      <c r="DT26" s="43">
        <f>MIN('Drive Train'!$F$35-DN25*'DEPRECATED - DT-Prelim Calcs'!$C$21*'Drive Train'!$F$39,DT25+DN$2)</f>
        <v>7.1920000000000002</v>
      </c>
      <c r="DU26" s="43">
        <f>'Drive Train'!$F$35-DN26*'DEPRECATED - DT-Prelim Calcs'!$C$21*'Drive Train'!$F$39</f>
        <v>7.1920000000000002</v>
      </c>
      <c r="DV26" s="1">
        <f>IF(DS26&gt;='Drive Train'!$F$29,1,0)</f>
        <v>0</v>
      </c>
      <c r="DW26" s="43">
        <f t="shared" si="46"/>
        <v>103.33333333333333</v>
      </c>
      <c r="DX26" s="49">
        <f>DX25+'DEPRECATED - DT-Prelim Calcs'!$C$11</f>
        <v>88</v>
      </c>
      <c r="DY26" s="2">
        <f>EI26/'Drive Train'!$F$35</f>
        <v>0.57999999999999996</v>
      </c>
      <c r="DZ26" s="36">
        <f>EG26*12*60/(PI() * 'Drive Train'!$F$15)/DY$2*DY26</f>
        <v>-993686.74362367345</v>
      </c>
      <c r="EA26" s="2">
        <f>('DEPRECATED - DT-Prelim Calcs'!$C$6*DY26-DZ26)/('DEPRECATED - DT-Prelim Calcs'!$C$6*DY26)*'DEPRECATED - DT-Prelim Calcs'!$C$7*DY26</f>
        <v>733.18898175470679</v>
      </c>
      <c r="EB26" s="43">
        <f>EA26/'DEPRECATED - DT-Prelim Calcs'!$C$7*('DEPRECATED - DT-Prelim Calcs'!$C$8-'DEPRECATED - DT-Prelim Calcs'!$C$9)+'DEPRECATED - DT-Prelim Calcs'!$C$9</f>
        <v>39943.884826935515</v>
      </c>
      <c r="EC26" s="43">
        <f t="shared" si="15"/>
        <v>93</v>
      </c>
      <c r="ED26" s="2">
        <f t="shared" si="47"/>
        <v>0.78888366722454539</v>
      </c>
      <c r="EE26" s="43">
        <f>ED26*'DEPRECATED - DT-Prelim Calcs'!$C$21/DY$2/'DEPRECATED - DT-Prelim Calcs'!$C$19/'DEPRECATED - DT-Prelim Calcs'!$C$18*3.39*'DEPRECATED - DT-Prelim Calcs'!$C$20</f>
        <v>29.053734754561201</v>
      </c>
      <c r="EF26" s="36">
        <f t="shared" si="48"/>
        <v>0</v>
      </c>
      <c r="EG26" s="43">
        <f>EE25*'DEPRECATED - DT-Prelim Calcs'!$C$11+EG25</f>
        <v>-2718.355079883052</v>
      </c>
      <c r="EH26" s="43">
        <f>EH25+0.5*EE26*'DEPRECATED - DT-Prelim Calcs'!$C$11^2+EG26*'DEPRECATED - DT-Prelim Calcs'!$C$11</f>
        <v>-310531.18057016697</v>
      </c>
      <c r="EI26" s="43">
        <f>MIN('Drive Train'!$F$35-EC25*'DEPRECATED - DT-Prelim Calcs'!$C$21*'Drive Train'!$F$39,EI25+EC$2)</f>
        <v>7.1920000000000002</v>
      </c>
      <c r="EJ26" s="43">
        <f>'Drive Train'!$F$35-EC26*'DEPRECATED - DT-Prelim Calcs'!$C$21*'Drive Train'!$F$39</f>
        <v>7.1920000000000002</v>
      </c>
      <c r="EK26" s="1">
        <f>IF(EH26&gt;='Drive Train'!$F$29,1,0)</f>
        <v>0</v>
      </c>
      <c r="EL26" s="43">
        <f t="shared" si="49"/>
        <v>103.33333333333333</v>
      </c>
      <c r="EM26" s="49">
        <f>EM25+'DEPRECATED - DT-Prelim Calcs'!$C$11</f>
        <v>88</v>
      </c>
      <c r="EN26" s="2">
        <f>EX26/'Drive Train'!$F$35</f>
        <v>0.57999999999999996</v>
      </c>
      <c r="EO26" s="36">
        <f>EV26*12*60/(PI() * 'Drive Train'!$F$15)/EN$2*EN26</f>
        <v>-1667853.2778780963</v>
      </c>
      <c r="EP26" s="2">
        <f>('DEPRECATED - DT-Prelim Calcs'!$C$6*EN26-EO26)/('DEPRECATED - DT-Prelim Calcs'!$C$6*EN26)*'DEPRECATED - DT-Prelim Calcs'!$C$7*EN26</f>
        <v>1228.7753525467513</v>
      </c>
      <c r="EQ26" s="43">
        <f>EP26/'DEPRECATED - DT-Prelim Calcs'!$C$7*('DEPRECATED - DT-Prelim Calcs'!$C$8-'DEPRECATED - DT-Prelim Calcs'!$C$9)+'DEPRECATED - DT-Prelim Calcs'!$C$9</f>
        <v>66942.2468178454</v>
      </c>
      <c r="ER26" s="43">
        <f t="shared" si="16"/>
        <v>93</v>
      </c>
      <c r="ES26" s="2">
        <f t="shared" si="50"/>
        <v>0.7035989464435134</v>
      </c>
      <c r="ET26" s="43">
        <f>ES26*'DEPRECATED - DT-Prelim Calcs'!$C$21/EN$2/'DEPRECATED - DT-Prelim Calcs'!$C$19/'DEPRECATED - DT-Prelim Calcs'!$C$18*3.39*'DEPRECATED - DT-Prelim Calcs'!$C$20</f>
        <v>29.053734754561201</v>
      </c>
      <c r="EU26" s="36">
        <f t="shared" si="51"/>
        <v>0</v>
      </c>
      <c r="EV26" s="43">
        <f>ET25*'DEPRECATED - DT-Prelim Calcs'!$C$11+EV25</f>
        <v>-4069.3659560791266</v>
      </c>
      <c r="EW26" s="43">
        <f>EW25+0.5*ET26*'DEPRECATED - DT-Prelim Calcs'!$C$11^2+EV26*'DEPRECATED - DT-Prelim Calcs'!$C$11</f>
        <v>-421314.07241824502</v>
      </c>
      <c r="EX26" s="43">
        <f>MIN('Drive Train'!$F$35-ER25*'DEPRECATED - DT-Prelim Calcs'!$C$21*'Drive Train'!$F$39,EX25+ER$2)</f>
        <v>7.1920000000000002</v>
      </c>
      <c r="EY26" s="43">
        <f>'Drive Train'!$F$35-ER26*'DEPRECATED - DT-Prelim Calcs'!$C$21*'Drive Train'!$F$39</f>
        <v>7.1920000000000002</v>
      </c>
      <c r="EZ26" s="1">
        <f>IF(EW26&gt;='Drive Train'!$F$29,1,0)</f>
        <v>0</v>
      </c>
      <c r="FA26" s="43">
        <f t="shared" si="52"/>
        <v>103.33333333333333</v>
      </c>
      <c r="FB26" s="49">
        <f>FB25+'DEPRECATED - DT-Prelim Calcs'!$C$11</f>
        <v>88</v>
      </c>
      <c r="FC26" s="2">
        <f>FM26/'Drive Train'!$F$35</f>
        <v>0.57999999999999996</v>
      </c>
      <c r="FD26" s="36">
        <f>FK26*12*60/(PI() * 'Drive Train'!$F$15)/FC$2*FC26</f>
        <v>-2534387.7151795626</v>
      </c>
      <c r="FE26" s="2">
        <f>('DEPRECATED - DT-Prelim Calcs'!$C$6*FC26-FD26)/('DEPRECATED - DT-Prelim Calcs'!$C$6*FC26)*'DEPRECATED - DT-Prelim Calcs'!$C$7*FC26</f>
        <v>1865.7732382746317</v>
      </c>
      <c r="FF26" s="43">
        <f>FE26/'DEPRECATED - DT-Prelim Calcs'!$C$7*('DEPRECATED - DT-Prelim Calcs'!$C$8-'DEPRECATED - DT-Prelim Calcs'!$C$9)+'DEPRECATED - DT-Prelim Calcs'!$C$9</f>
        <v>101644.37044331948</v>
      </c>
      <c r="FG26" s="43">
        <f t="shared" si="17"/>
        <v>93</v>
      </c>
      <c r="FH26" s="2">
        <f t="shared" si="53"/>
        <v>0.63495514679048781</v>
      </c>
      <c r="FI26" s="43">
        <f>FH26*'DEPRECATED - DT-Prelim Calcs'!$C$21/FC$2/'DEPRECATED - DT-Prelim Calcs'!$C$19/'DEPRECATED - DT-Prelim Calcs'!$C$18*3.39*'DEPRECATED - DT-Prelim Calcs'!$C$20</f>
        <v>29.053734754561205</v>
      </c>
      <c r="FJ26" s="36">
        <f t="shared" si="54"/>
        <v>0</v>
      </c>
      <c r="FK26" s="43">
        <f>FI25*'DEPRECATED - DT-Prelim Calcs'!$C$11+FK25</f>
        <v>-5580.3292874658919</v>
      </c>
      <c r="FL26" s="43">
        <f>FL25+0.5*FI26*'DEPRECATED - DT-Prelim Calcs'!$C$11^2+FK26*'DEPRECATED - DT-Prelim Calcs'!$C$11</f>
        <v>-545213.06559195975</v>
      </c>
      <c r="FM26" s="43">
        <f>MIN('Drive Train'!$F$35-FG25*'DEPRECATED - DT-Prelim Calcs'!$C$21*'Drive Train'!$F$39,FM25+FG$2)</f>
        <v>7.1920000000000002</v>
      </c>
      <c r="FN26" s="43">
        <f>'Drive Train'!$F$35-FG26*'DEPRECATED - DT-Prelim Calcs'!$C$21*'Drive Train'!$F$39</f>
        <v>7.1920000000000002</v>
      </c>
      <c r="FO26" s="1">
        <f>IF(FL26&gt;='Drive Train'!$F$29,1,0)</f>
        <v>0</v>
      </c>
      <c r="FP26" s="43">
        <f t="shared" si="55"/>
        <v>103.33333333333333</v>
      </c>
      <c r="FQ26" s="49">
        <f>FQ25+'DEPRECATED - DT-Prelim Calcs'!$C$11</f>
        <v>88</v>
      </c>
      <c r="FR26" s="2">
        <f>GB26/'Drive Train'!$F$35</f>
        <v>0.57999999999999996</v>
      </c>
      <c r="FS26" s="36">
        <f>FZ26*12*60/(PI() * 'Drive Train'!$F$15)/FR$2*FR26</f>
        <v>-3614551.9289320973</v>
      </c>
      <c r="FT26" s="2">
        <f>('DEPRECATED - DT-Prelim Calcs'!$C$6*FR26-FS26)/('DEPRECATED - DT-Prelim Calcs'!$C$6*FR26)*'DEPRECATED - DT-Prelim Calcs'!$C$7*FR26</f>
        <v>2659.8124486977335</v>
      </c>
      <c r="FU26" s="43">
        <f>FT26/'DEPRECATED - DT-Prelim Calcs'!$C$7*('DEPRECATED - DT-Prelim Calcs'!$C$8-'DEPRECATED - DT-Prelim Calcs'!$C$9)+'DEPRECATED - DT-Prelim Calcs'!$C$9</f>
        <v>144901.73041413026</v>
      </c>
      <c r="FV26" s="43">
        <f t="shared" si="18"/>
        <v>93</v>
      </c>
      <c r="FW26" s="2">
        <f t="shared" si="56"/>
        <v>0.57851468929799987</v>
      </c>
      <c r="FX26" s="43">
        <f>FW26*'DEPRECATED - DT-Prelim Calcs'!$C$21/FR$2/'DEPRECATED - DT-Prelim Calcs'!$C$19/'DEPRECATED - DT-Prelim Calcs'!$C$18*3.39*'DEPRECATED - DT-Prelim Calcs'!$C$20</f>
        <v>29.053734754561201</v>
      </c>
      <c r="FY26" s="36">
        <f t="shared" si="57"/>
        <v>0</v>
      </c>
      <c r="FZ26" s="43">
        <f>FX25*'DEPRECATED - DT-Prelim Calcs'!$C$11+FZ25</f>
        <v>-7251.2450740433533</v>
      </c>
      <c r="GA26" s="43">
        <f>GA25+0.5*FX26*'DEPRECATED - DT-Prelim Calcs'!$C$11^2+FZ26*'DEPRECATED - DT-Prelim Calcs'!$C$11</f>
        <v>-682228.16009131109</v>
      </c>
      <c r="GB26" s="43">
        <f>MIN('Drive Train'!$F$35-FV25*'DEPRECATED - DT-Prelim Calcs'!$C$21*'Drive Train'!$F$39,GB25+FV$2)</f>
        <v>7.1920000000000002</v>
      </c>
      <c r="GC26" s="43">
        <f>'Drive Train'!$F$35-FV26*'DEPRECATED - DT-Prelim Calcs'!$C$21*'Drive Train'!$F$39</f>
        <v>7.1920000000000002</v>
      </c>
      <c r="GD26" s="1">
        <f>IF(GA26&gt;='Drive Train'!$F$29,1,0)</f>
        <v>0</v>
      </c>
      <c r="GE26" s="43">
        <f t="shared" si="58"/>
        <v>103.33333333333333</v>
      </c>
      <c r="GF26" s="49">
        <f>GF25+'DEPRECATED - DT-Prelim Calcs'!$C$11</f>
        <v>88</v>
      </c>
      <c r="GG26" s="2">
        <f>GQ26/'Drive Train'!$F$35</f>
        <v>0.86451612903225805</v>
      </c>
      <c r="GH26" s="36">
        <f>GO26*12*60/(PI() * 'Drive Train'!$F$15)/GG$2*GG26</f>
        <v>-22810.300203941279</v>
      </c>
      <c r="GI26" s="2">
        <f>('DEPRECATED - DT-Prelim Calcs'!$C$6*GG26-GH26)/('DEPRECATED - DT-Prelim Calcs'!$C$6*GG26)*'DEPRECATED - DT-Prelim Calcs'!$C$7*GG26</f>
        <v>20.822653992572672</v>
      </c>
      <c r="GJ26" s="43">
        <f>GI26/'DEPRECATED - DT-Prelim Calcs'!$C$7*('DEPRECATED - DT-Prelim Calcs'!$C$8-'DEPRECATED - DT-Prelim Calcs'!$C$9)+'DEPRECATED - DT-Prelim Calcs'!$C$9</f>
        <v>1135.8684637744814</v>
      </c>
      <c r="GK26" s="43">
        <f t="shared" si="59"/>
        <v>29.999999999999982</v>
      </c>
      <c r="GL26" s="2">
        <f t="shared" si="60"/>
        <v>1.4462867232450001</v>
      </c>
      <c r="GM26" s="43">
        <f>GL26*'DEPRECATED - DT-Prelim Calcs'!$C$21/GG$2/'DEPRECATED - DT-Prelim Calcs'!$C$19/'DEPRECATED - DT-Prelim Calcs'!$C$18*3.39*'DEPRECATED - DT-Prelim Calcs'!$C$20</f>
        <v>29.053734754561201</v>
      </c>
      <c r="GN26" s="36">
        <f t="shared" si="61"/>
        <v>0</v>
      </c>
      <c r="GO26" s="43">
        <f>GM25*'DEPRECATED - DT-Prelim Calcs'!$C$11+GO25</f>
        <v>-76.750995645151662</v>
      </c>
      <c r="GP26" s="43">
        <f>GP25+0.5*GM26*'DEPRECATED - DT-Prelim Calcs'!$C$11^2+GO26*'DEPRECATED - DT-Prelim Calcs'!$C$11</f>
        <v>-26576.946378588371</v>
      </c>
      <c r="GQ26" s="43">
        <f>MIN('Drive Train'!$F$35-GK25*'DEPRECATED - DT-Prelim Calcs'!$C$21*'Drive Train'!$F$39,GQ25+GK$2)</f>
        <v>10.72</v>
      </c>
      <c r="GR26" s="43">
        <f>'Drive Train'!$F$35-GK26*'DEPRECATED - DT-Prelim Calcs'!$C$21*'Drive Train'!$F$39</f>
        <v>10.72</v>
      </c>
      <c r="GS26" s="1">
        <f>IF(GP26&gt;='Drive Train'!$F$29,1,0)</f>
        <v>0</v>
      </c>
      <c r="GT26" s="43">
        <f t="shared" si="62"/>
        <v>33.333333333333314</v>
      </c>
      <c r="GU26" s="49">
        <f>GU25+'DEPRECATED - DT-Prelim Calcs'!$C$11</f>
        <v>88</v>
      </c>
      <c r="GV26" s="2">
        <f>HF26/'Drive Train'!$F$35</f>
        <v>2.3439948657188978</v>
      </c>
      <c r="GW26" s="36">
        <f>HD26*12*60/(PI() * 'Drive Train'!$F$15)/GV$2*GV26</f>
        <v>-396672.26752639946</v>
      </c>
      <c r="GX26" s="2">
        <f>('DEPRECATED - DT-Prelim Calcs'!$C$6*GV26-GW26)/('DEPRECATED - DT-Prelim Calcs'!$C$6*GV26)*'DEPRECATED - DT-Prelim Calcs'!$C$7*GV26</f>
        <v>302.59097458774727</v>
      </c>
      <c r="GY26" s="43">
        <f>GX26/'DEPRECATED - DT-Prelim Calcs'!$C$7*('DEPRECATED - DT-Prelim Calcs'!$C$8-'DEPRECATED - DT-Prelim Calcs'!$C$9)+'DEPRECATED - DT-Prelim Calcs'!$C$9</f>
        <v>16485.933690228023</v>
      </c>
      <c r="GZ26" s="43">
        <f t="shared" si="19"/>
        <v>33.333333333333314</v>
      </c>
      <c r="HA26" s="2">
        <f t="shared" si="63"/>
        <v>1.4462867232450001</v>
      </c>
      <c r="HB26" s="43">
        <f>HA26*'DEPRECATED - DT-Prelim Calcs'!$C$21/GV$2/'DEPRECATED - DT-Prelim Calcs'!$C$19/'DEPRECATED - DT-Prelim Calcs'!$C$18*3.39*'DEPRECATED - DT-Prelim Calcs'!$C$20</f>
        <v>29.053734754561201</v>
      </c>
      <c r="HC26" s="36">
        <f t="shared" si="64"/>
        <v>0</v>
      </c>
      <c r="HD26" s="43">
        <f>HB25*'DEPRECATED - DT-Prelim Calcs'!$C$11+HD25</f>
        <v>-492.26765389153354</v>
      </c>
      <c r="HE26" s="43">
        <f>HE25+0.5*HB26*'DEPRECATED - DT-Prelim Calcs'!$C$11^2+HD26*'DEPRECATED - DT-Prelim Calcs'!$C$11</f>
        <v>-22945.763978204544</v>
      </c>
      <c r="HF26" s="43">
        <f>MIN('Drive Train'!$F$35-GZ25*'DEPRECATED - DT-Prelim Calcs'!$C$21*'Drive Train'!$F$39,HF25+GZ$2)</f>
        <v>29.065536334914334</v>
      </c>
      <c r="HG26" s="43">
        <f>'Drive Train'!$F$35-GZ26*'DEPRECATED - DT-Prelim Calcs'!$C$21*'Drive Train'!$F$39</f>
        <v>10.533333333333335</v>
      </c>
      <c r="HH26" s="1">
        <f>IF(HE26&gt;='Drive Train'!$F$29,1,0)</f>
        <v>0</v>
      </c>
      <c r="HI26" s="43">
        <f t="shared" si="65"/>
        <v>37.037037037037017</v>
      </c>
      <c r="HJ26" s="49">
        <f>HJ25+'DEPRECATED - DT-Prelim Calcs'!$C$11</f>
        <v>88</v>
      </c>
      <c r="HK26" s="2">
        <f>HU26/'Drive Train'!$F$35</f>
        <v>0.83440860215053769</v>
      </c>
      <c r="HL26" s="36">
        <f>HS26*12*60/(PI() * 'Drive Train'!$F$15)/HK$2*HK26</f>
        <v>-64118.642299569306</v>
      </c>
      <c r="HM26" s="2">
        <f>('DEPRECATED - DT-Prelim Calcs'!$C$6*HK26-HL26)/('DEPRECATED - DT-Prelim Calcs'!$C$6*HK26)*'DEPRECATED - DT-Prelim Calcs'!$C$7*HK26</f>
        <v>51.047613395023333</v>
      </c>
      <c r="HN26" s="43">
        <f>HM26/'DEPRECATED - DT-Prelim Calcs'!$C$7*('DEPRECATED - DT-Prelim Calcs'!$C$8-'DEPRECATED - DT-Prelim Calcs'!$C$9)+'DEPRECATED - DT-Prelim Calcs'!$C$9</f>
        <v>2782.4520730124646</v>
      </c>
      <c r="HO26" s="43">
        <f t="shared" si="20"/>
        <v>36.66666666666665</v>
      </c>
      <c r="HP26" s="2">
        <f t="shared" si="66"/>
        <v>1.4462867232450001</v>
      </c>
      <c r="HQ26" s="43">
        <f>HP26*'DEPRECATED - DT-Prelim Calcs'!$C$21/HK$2/'DEPRECATED - DT-Prelim Calcs'!$C$19/'DEPRECATED - DT-Prelim Calcs'!$C$18*3.39*'DEPRECATED - DT-Prelim Calcs'!$C$20</f>
        <v>29.053734754561201</v>
      </c>
      <c r="HR26" s="36">
        <f t="shared" si="67"/>
        <v>0</v>
      </c>
      <c r="HS26" s="43">
        <f>HQ25*'DEPRECATED - DT-Prelim Calcs'!$C$11+HS25</f>
        <v>-223.52786096079751</v>
      </c>
      <c r="HT26" s="43">
        <f>HT25+0.5*HQ26*'DEPRECATED - DT-Prelim Calcs'!$C$11^2+HS26*'DEPRECATED - DT-Prelim Calcs'!$C$11</f>
        <v>-31023.945632026825</v>
      </c>
      <c r="HU26" s="43">
        <f>MIN('Drive Train'!$F$35-HO25*'DEPRECATED - DT-Prelim Calcs'!$C$21*'Drive Train'!$F$39,HU25+HO$2)</f>
        <v>10.346666666666668</v>
      </c>
      <c r="HV26" s="43">
        <f>'Drive Train'!$F$35-HO26*'DEPRECATED - DT-Prelim Calcs'!$C$21*'Drive Train'!$F$39</f>
        <v>10.346666666666668</v>
      </c>
      <c r="HW26" s="1">
        <f>IF(HT26&gt;='Drive Train'!$F$29,1,0)</f>
        <v>0</v>
      </c>
      <c r="HX26" s="43">
        <f t="shared" si="68"/>
        <v>40.740740740740726</v>
      </c>
      <c r="HY26" s="49">
        <f>HY25+'DEPRECATED - DT-Prelim Calcs'!$C$11</f>
        <v>88</v>
      </c>
      <c r="HZ26" s="2">
        <f>IJ26/'Drive Train'!$F$35</f>
        <v>0.8193548387096774</v>
      </c>
      <c r="IA26" s="36">
        <f>IH26*12*60/(PI() * 'Drive Train'!$F$15)/HZ$2*HZ26</f>
        <v>-308214.76496727311</v>
      </c>
      <c r="IB26" s="2">
        <f>('DEPRECATED - DT-Prelim Calcs'!$C$6*HZ26-IA26)/('DEPRECATED - DT-Prelim Calcs'!$C$6*HZ26)*'DEPRECATED - DT-Prelim Calcs'!$C$7*HZ26</f>
        <v>230.41444311149684</v>
      </c>
      <c r="IC26" s="43">
        <f>IB26/'DEPRECATED - DT-Prelim Calcs'!$C$7*('DEPRECATED - DT-Prelim Calcs'!$C$8-'DEPRECATED - DT-Prelim Calcs'!$C$9)+'DEPRECATED - DT-Prelim Calcs'!$C$9</f>
        <v>12553.928617268111</v>
      </c>
      <c r="ID26" s="43">
        <f t="shared" si="21"/>
        <v>39.999999999999986</v>
      </c>
      <c r="IE26" s="2">
        <f t="shared" si="69"/>
        <v>1.4462867232450001</v>
      </c>
      <c r="IF26" s="43">
        <f>IE26*'DEPRECATED - DT-Prelim Calcs'!$C$21/HZ$2/'DEPRECATED - DT-Prelim Calcs'!$C$19/'DEPRECATED - DT-Prelim Calcs'!$C$18*3.39*'DEPRECATED - DT-Prelim Calcs'!$C$20</f>
        <v>29.053734754561201</v>
      </c>
      <c r="IG26" s="36">
        <f t="shared" si="70"/>
        <v>0</v>
      </c>
      <c r="IH26" s="43">
        <f>IF25*'DEPRECATED - DT-Prelim Calcs'!$C$11+IH25</f>
        <v>-1094.2272704076186</v>
      </c>
      <c r="II26" s="43">
        <f>II25+0.5*IF26*'DEPRECATED - DT-Prelim Calcs'!$C$11^2+IH26*'DEPRECATED - DT-Prelim Calcs'!$C$11</f>
        <v>-32761.609316103568</v>
      </c>
      <c r="IJ26" s="43">
        <f>MIN('Drive Train'!$F$35-ID25*'DEPRECATED - DT-Prelim Calcs'!$C$21*'Drive Train'!$F$39,IJ25+ID$2)</f>
        <v>10.16</v>
      </c>
      <c r="IK26" s="43">
        <f>'Drive Train'!$F$35-ID26*'DEPRECATED - DT-Prelim Calcs'!$C$21*'Drive Train'!$F$39</f>
        <v>10.16</v>
      </c>
      <c r="IL26" s="1">
        <f>IF(II26&gt;='Drive Train'!$F$29,1,0)</f>
        <v>0</v>
      </c>
      <c r="IM26" s="43">
        <f t="shared" si="71"/>
        <v>44.444444444444429</v>
      </c>
      <c r="IN26" s="49">
        <f>IN25+'DEPRECATED - DT-Prelim Calcs'!$C$11</f>
        <v>88</v>
      </c>
      <c r="IO26" s="2">
        <f>IY26/'Drive Train'!$F$35</f>
        <v>0.80430107526881722</v>
      </c>
      <c r="IP26" s="36">
        <f>IW26*12*60/(PI() * 'Drive Train'!$F$15)/IO$2*IO26</f>
        <v>-34706.6358692824</v>
      </c>
      <c r="IQ26" s="2">
        <f>('DEPRECATED - DT-Prelim Calcs'!$C$6*IO26-IP26)/('DEPRECATED - DT-Prelim Calcs'!$C$6*IO26)*'DEPRECATED - DT-Prelim Calcs'!$C$7*IO26</f>
        <v>29.285357345038094</v>
      </c>
      <c r="IR26" s="43">
        <f>IQ26/'DEPRECATED - DT-Prelim Calcs'!$C$7*('DEPRECATED - DT-Prelim Calcs'!$C$8-'DEPRECATED - DT-Prelim Calcs'!$C$9)+'DEPRECATED - DT-Prelim Calcs'!$C$9</f>
        <v>1596.8963329759558</v>
      </c>
      <c r="IS26" s="43">
        <f t="shared" si="22"/>
        <v>43.333333333333321</v>
      </c>
      <c r="IT26" s="2">
        <f t="shared" si="72"/>
        <v>1.4462867232450001</v>
      </c>
      <c r="IU26" s="43">
        <f>IT26*'DEPRECATED - DT-Prelim Calcs'!$C$21/IO$2/'DEPRECATED - DT-Prelim Calcs'!$C$19/'DEPRECATED - DT-Prelim Calcs'!$C$18*3.39*'DEPRECATED - DT-Prelim Calcs'!$C$20</f>
        <v>29.053734754561201</v>
      </c>
      <c r="IV26" s="36">
        <f t="shared" si="73"/>
        <v>0</v>
      </c>
      <c r="IW26" s="43">
        <f>IU25*'DEPRECATED - DT-Prelim Calcs'!$C$11+IW25</f>
        <v>-125.52203953544121</v>
      </c>
      <c r="IX26" s="43">
        <f>IX25+0.5*IU26*'DEPRECATED - DT-Prelim Calcs'!$C$11^2+IW26*'DEPRECATED - DT-Prelim Calcs'!$C$11</f>
        <v>-27436.447411932408</v>
      </c>
      <c r="IY26" s="43">
        <f>MIN('Drive Train'!$F$35-IS25*'DEPRECATED - DT-Prelim Calcs'!$C$21*'Drive Train'!$F$39,IY25+IS$2)</f>
        <v>9.9733333333333345</v>
      </c>
      <c r="IZ26" s="43">
        <f>'Drive Train'!$F$35-IS26*'DEPRECATED - DT-Prelim Calcs'!$C$21*'Drive Train'!$F$39</f>
        <v>9.9733333333333345</v>
      </c>
      <c r="JA26" s="1">
        <f>IF(IX26&gt;='Drive Train'!$F$29,1,0)</f>
        <v>0</v>
      </c>
      <c r="JB26" s="43">
        <f t="shared" si="74"/>
        <v>48.148148148148138</v>
      </c>
      <c r="JC26" s="49">
        <f>JC25+'DEPRECATED - DT-Prelim Calcs'!$C$11</f>
        <v>88</v>
      </c>
      <c r="JD26" s="2">
        <f>JN26/'Drive Train'!$F$35</f>
        <v>0.78924731182795704</v>
      </c>
      <c r="JE26" s="36">
        <f>JL26*12*60/(PI() * 'Drive Train'!$F$15)/JD$2*JD26</f>
        <v>12246.857380227564</v>
      </c>
      <c r="JF26" s="2">
        <f>('DEPRECATED - DT-Prelim Calcs'!$C$6*JD26-JE26)/('DEPRECATED - DT-Prelim Calcs'!$C$6*JD26)*'DEPRECATED - DT-Prelim Calcs'!$C$7*JD26</f>
        <v>-5.3012139810797461</v>
      </c>
      <c r="JG26" s="43">
        <f>JF26/'DEPRECATED - DT-Prelim Calcs'!$C$7*('DEPRECATED - DT-Prelim Calcs'!$C$8-'DEPRECATED - DT-Prelim Calcs'!$C$9)+'DEPRECATED - DT-Prelim Calcs'!$C$9</f>
        <v>-287.2974780737473</v>
      </c>
      <c r="JH26" s="43">
        <f t="shared" si="23"/>
        <v>-287.2974780737473</v>
      </c>
      <c r="JI26" s="2">
        <f t="shared" si="75"/>
        <v>-6.5133307283423738</v>
      </c>
      <c r="JJ26" s="43">
        <f>JI26*'DEPRECATED - DT-Prelim Calcs'!$C$21/JD$2/'DEPRECATED - DT-Prelim Calcs'!$C$19/'DEPRECATED - DT-Prelim Calcs'!$C$18*3.39*'DEPRECATED - DT-Prelim Calcs'!$C$20</f>
        <v>-130.84306196589188</v>
      </c>
      <c r="JK26" s="36">
        <f t="shared" si="76"/>
        <v>1</v>
      </c>
      <c r="JL26" s="43">
        <f>JJ25*'DEPRECATED - DT-Prelim Calcs'!$C$11+JL25</f>
        <v>45.137517122079572</v>
      </c>
      <c r="JM26" s="43">
        <f>JM25+0.5*JJ26*'DEPRECATED - DT-Prelim Calcs'!$C$11^2+JL26*'DEPRECATED - DT-Prelim Calcs'!$C$11</f>
        <v>-38043.051496466956</v>
      </c>
      <c r="JN26" s="43">
        <f>MIN('Drive Train'!$F$35-JH25*'DEPRECATED - DT-Prelim Calcs'!$C$21*'Drive Train'!$F$39,JN25+JH$2)</f>
        <v>9.7866666666666671</v>
      </c>
      <c r="JO26" s="43">
        <f>'Drive Train'!$F$35-JH26*'DEPRECATED - DT-Prelim Calcs'!$C$21*'Drive Train'!$F$39</f>
        <v>28.488658772129853</v>
      </c>
      <c r="JP26" s="1">
        <f>IF(JM26&gt;='Drive Train'!$F$29,1,0)</f>
        <v>0</v>
      </c>
      <c r="JQ26" s="43">
        <f>MIN(JG26,'DEPRECATED - DT-Prelim Calcs'!$C$10)*'DEPRECATED - DT-Prelim Calcs'!$C$11*1000/60/60</f>
        <v>-319.21942008194145</v>
      </c>
      <c r="JR26" s="49">
        <f>JR25+'DEPRECATED - DT-Prelim Calcs'!$C$11</f>
        <v>88</v>
      </c>
      <c r="JS26" s="2">
        <f>KC26/'Drive Train'!$F$35</f>
        <v>0.77419354838709686</v>
      </c>
      <c r="JT26" s="36">
        <f>KA26*12*60/(PI() * 'Drive Train'!$F$15)/JS$2*JS26</f>
        <v>-114758.82450340371</v>
      </c>
      <c r="JU26" s="2">
        <f>('DEPRECATED - DT-Prelim Calcs'!$C$6*JS26-JT26)/('DEPRECATED - DT-Prelim Calcs'!$C$6*JS26)*'DEPRECATED - DT-Prelim Calcs'!$C$7*JS26</f>
        <v>87.991294845534767</v>
      </c>
      <c r="JV26" s="43">
        <f>JU26/'DEPRECATED - DT-Prelim Calcs'!$C$7*('DEPRECATED - DT-Prelim Calcs'!$C$8-'DEPRECATED - DT-Prelim Calcs'!$C$9)+'DEPRECATED - DT-Prelim Calcs'!$C$9</f>
        <v>4795.0556147194311</v>
      </c>
      <c r="JW26" s="43">
        <f t="shared" si="24"/>
        <v>49.999999999999993</v>
      </c>
      <c r="JX26" s="2">
        <f t="shared" si="77"/>
        <v>1.4462867232450001</v>
      </c>
      <c r="JY26" s="43">
        <f>JX26*'DEPRECATED - DT-Prelim Calcs'!$C$21/JS$2/'DEPRECATED - DT-Prelim Calcs'!$C$19/'DEPRECATED - DT-Prelim Calcs'!$C$18*3.39*'DEPRECATED - DT-Prelim Calcs'!$C$20</f>
        <v>29.053734754561201</v>
      </c>
      <c r="JZ26" s="36">
        <f t="shared" si="78"/>
        <v>0</v>
      </c>
      <c r="KA26" s="43">
        <f>JY25*'DEPRECATED - DT-Prelim Calcs'!$C$11+KA25</f>
        <v>-431.18402314156236</v>
      </c>
      <c r="KB26" s="43">
        <f>KB25+0.5*JY26*'DEPRECATED - DT-Prelim Calcs'!$C$11^2+KA26*'DEPRECATED - DT-Prelim Calcs'!$C$11</f>
        <v>-31099.323111401984</v>
      </c>
      <c r="KC26" s="43">
        <f>MIN('Drive Train'!$F$35-JW25*'DEPRECATED - DT-Prelim Calcs'!$C$21*'Drive Train'!$F$39,KC25+JW$2)</f>
        <v>9.6000000000000014</v>
      </c>
      <c r="KD26" s="43">
        <f>'Drive Train'!$F$35-JW26*'DEPRECATED - DT-Prelim Calcs'!$C$21*'Drive Train'!$F$39</f>
        <v>9.6000000000000014</v>
      </c>
      <c r="KE26" s="1">
        <f>IF(KB26&gt;='Drive Train'!$F$29,1,0)</f>
        <v>0</v>
      </c>
      <c r="KF26" s="43">
        <f>MIN(JV26,'DEPRECATED - DT-Prelim Calcs'!$C$10)*'DEPRECATED - DT-Prelim Calcs'!$C$11*1000/60/60</f>
        <v>103.33333333333333</v>
      </c>
      <c r="KG26" s="49">
        <f>KG25+'DEPRECATED - DT-Prelim Calcs'!$C$11</f>
        <v>88</v>
      </c>
      <c r="KH26" s="2">
        <f>KR26/'Drive Train'!$F$35</f>
        <v>0.75913978494623657</v>
      </c>
      <c r="KI26" s="36">
        <f>KP26*12*60/(PI() * 'Drive Train'!$F$15)/KH$2*KH26</f>
        <v>3988.0749957351732</v>
      </c>
      <c r="KJ26" s="2">
        <f>('DEPRECATED - DT-Prelim Calcs'!$C$6*KH26-KI26)/('DEPRECATED - DT-Prelim Calcs'!$C$6*KH26)*'DEPRECATED - DT-Prelim Calcs'!$C$7*KH26</f>
        <v>0.62869290644519071</v>
      </c>
      <c r="KK26" s="43">
        <f>KJ26/'DEPRECATED - DT-Prelim Calcs'!$C$7*('DEPRECATED - DT-Prelim Calcs'!$C$8-'DEPRECATED - DT-Prelim Calcs'!$C$9)+'DEPRECATED - DT-Prelim Calcs'!$C$9</f>
        <v>35.749688186939487</v>
      </c>
      <c r="KL26" s="43">
        <f t="shared" si="25"/>
        <v>35.749688186939487</v>
      </c>
      <c r="KM26" s="2">
        <f t="shared" si="79"/>
        <v>0.2183239811823483</v>
      </c>
      <c r="KN26" s="43">
        <f>KM26*'DEPRECATED - DT-Prelim Calcs'!$C$21/KH$2/'DEPRECATED - DT-Prelim Calcs'!$C$19/'DEPRECATED - DT-Prelim Calcs'!$C$18*3.39*'DEPRECATED - DT-Prelim Calcs'!$C$20</f>
        <v>4.3858018869175748</v>
      </c>
      <c r="KO26" s="36">
        <f t="shared" si="80"/>
        <v>0</v>
      </c>
      <c r="KP26" s="43">
        <f>KN25*'DEPRECATED - DT-Prelim Calcs'!$C$11+KP25</f>
        <v>15.281559661849613</v>
      </c>
      <c r="KQ26" s="43">
        <f>KQ25+0.5*KN26*'DEPRECATED - DT-Prelim Calcs'!$C$11^2+KP26*'DEPRECATED - DT-Prelim Calcs'!$C$11</f>
        <v>-30561.08958571214</v>
      </c>
      <c r="KR26" s="43">
        <f>MIN('Drive Train'!$F$35-KL25*'DEPRECATED - DT-Prelim Calcs'!$C$21*'Drive Train'!$F$39,KR25+KL$2)</f>
        <v>9.413333333333334</v>
      </c>
      <c r="KS26" s="43">
        <f>'Drive Train'!$F$35-KL26*'DEPRECATED - DT-Prelim Calcs'!$C$21*'Drive Train'!$F$39</f>
        <v>10.398017461531389</v>
      </c>
      <c r="KT26" s="1">
        <f>IF(KQ26&gt;='Drive Train'!$F$29,1,0)</f>
        <v>0</v>
      </c>
      <c r="KU26" s="43">
        <f>MIN(KK26,'DEPRECATED - DT-Prelim Calcs'!$C$10)*'DEPRECATED - DT-Prelim Calcs'!$C$11*1000/60/60</f>
        <v>39.721875763266098</v>
      </c>
      <c r="KV26" s="49">
        <f>KV25+'DEPRECATED - DT-Prelim Calcs'!$C$11</f>
        <v>88</v>
      </c>
      <c r="KW26" s="2">
        <f>LG26/'Drive Train'!$F$35</f>
        <v>0.74408602150537628</v>
      </c>
      <c r="KX26" s="36">
        <f>LE26*12*60/(PI() * 'Drive Train'!$F$15)/KW$2*KW26</f>
        <v>-16258.141143159932</v>
      </c>
      <c r="KY26" s="2">
        <f>('DEPRECATED - DT-Prelim Calcs'!$C$6*KW26-KX26)/('DEPRECATED - DT-Prelim Calcs'!$C$6*KW26)*'DEPRECATED - DT-Prelim Calcs'!$C$7*KW26</f>
        <v>15.441280989672141</v>
      </c>
      <c r="KZ26" s="43">
        <f>KY26/'DEPRECATED - DT-Prelim Calcs'!$C$7*('DEPRECATED - DT-Prelim Calcs'!$C$8-'DEPRECATED - DT-Prelim Calcs'!$C$9)+'DEPRECATED - DT-Prelim Calcs'!$C$9</f>
        <v>842.70411361646723</v>
      </c>
      <c r="LA26" s="43">
        <f t="shared" si="26"/>
        <v>56.666666666666664</v>
      </c>
      <c r="LB26" s="2">
        <f t="shared" si="81"/>
        <v>1.4462867232450001</v>
      </c>
      <c r="LC26" s="43">
        <f>LB26*'DEPRECATED - DT-Prelim Calcs'!$C$21/KW$2/'DEPRECATED - DT-Prelim Calcs'!$C$19/'DEPRECATED - DT-Prelim Calcs'!$C$18*3.39*'DEPRECATED - DT-Prelim Calcs'!$C$20</f>
        <v>29.053734754561201</v>
      </c>
      <c r="LD26" s="36">
        <f t="shared" si="82"/>
        <v>0</v>
      </c>
      <c r="LE26" s="43">
        <f>LC25*'DEPRECATED - DT-Prelim Calcs'!$C$11+LE25</f>
        <v>-63.558532436885585</v>
      </c>
      <c r="LF26" s="43">
        <f>LF25+0.5*LC26*'DEPRECATED - DT-Prelim Calcs'!$C$11^2+LE26*'DEPRECATED - DT-Prelim Calcs'!$C$11</f>
        <v>-39091.576708597597</v>
      </c>
      <c r="LG26" s="43">
        <f>MIN('Drive Train'!$F$35-LA25*'DEPRECATED - DT-Prelim Calcs'!$C$21*'Drive Train'!$F$39,LG25+LA$2)</f>
        <v>9.2266666666666666</v>
      </c>
      <c r="LH26" s="43">
        <f>'Drive Train'!$F$35-LA26*'DEPRECATED - DT-Prelim Calcs'!$C$21*'Drive Train'!$F$39</f>
        <v>9.2266666666666666</v>
      </c>
      <c r="LI26" s="1">
        <f>IF(LF26&gt;='Drive Train'!$F$29,1,0)</f>
        <v>0</v>
      </c>
      <c r="LJ26" s="43">
        <f>MIN(KZ26,'DEPRECATED - DT-Prelim Calcs'!$C$10)*'DEPRECATED - DT-Prelim Calcs'!$C$11*1000/60/60</f>
        <v>103.33333333333333</v>
      </c>
      <c r="LK26" s="49">
        <f>LK25+'DEPRECATED - DT-Prelim Calcs'!$C$11</f>
        <v>88</v>
      </c>
      <c r="LL26" s="2">
        <f>LV26/'Drive Train'!$F$35</f>
        <v>0.72903225806451621</v>
      </c>
      <c r="LM26" s="36">
        <f>LT26*12*60/(PI() * 'Drive Train'!$F$15)/LL$2*LL26</f>
        <v>14626.056433253108</v>
      </c>
      <c r="LN26" s="2">
        <f>('DEPRECATED - DT-Prelim Calcs'!$C$6*LL26-LM26)/('DEPRECATED - DT-Prelim Calcs'!$C$6*LL26)*'DEPRECATED - DT-Prelim Calcs'!$C$7*LL26</f>
        <v>-7.3325949278525098</v>
      </c>
      <c r="LO26" s="43">
        <f>LN26/'DEPRECATED - DT-Prelim Calcs'!$C$7*('DEPRECATED - DT-Prelim Calcs'!$C$8-'DEPRECATED - DT-Prelim Calcs'!$C$9)+'DEPRECATED - DT-Prelim Calcs'!$C$9</f>
        <v>-397.96226099495016</v>
      </c>
      <c r="LP26" s="43">
        <f t="shared" si="27"/>
        <v>-397.96226099495016</v>
      </c>
      <c r="LQ26" s="2">
        <f t="shared" si="83"/>
        <v>-8.8997551586678565</v>
      </c>
      <c r="LR26" s="43">
        <f>LQ26*'DEPRECATED - DT-Prelim Calcs'!$C$21/LL$2/'DEPRECATED - DT-Prelim Calcs'!$C$19/'DEPRECATED - DT-Prelim Calcs'!$C$18*3.39*'DEPRECATED - DT-Prelim Calcs'!$C$20</f>
        <v>-178.78275559380339</v>
      </c>
      <c r="LS26" s="36">
        <f t="shared" si="84"/>
        <v>1</v>
      </c>
      <c r="LT26" s="43">
        <f>LR25*'DEPRECATED - DT-Prelim Calcs'!$C$11+LT25</f>
        <v>58.358835410219129</v>
      </c>
      <c r="LU26" s="43">
        <f>LU25+0.5*LR26*'DEPRECATED - DT-Prelim Calcs'!$C$11^2+LT26*'DEPRECATED - DT-Prelim Calcs'!$C$11</f>
        <v>-33090.24817411384</v>
      </c>
      <c r="LV26" s="43">
        <f>MIN('Drive Train'!$F$35-LP25*'DEPRECATED - DT-Prelim Calcs'!$C$21*'Drive Train'!$F$39,LV25+LP$2)</f>
        <v>9.0400000000000009</v>
      </c>
      <c r="LW26" s="43">
        <f>'Drive Train'!$F$35-LP26*'DEPRECATED - DT-Prelim Calcs'!$C$21*'Drive Train'!$F$39</f>
        <v>34.685886615717209</v>
      </c>
      <c r="LX26" s="1">
        <f>IF(LU26&gt;='Drive Train'!$F$29,1,0)</f>
        <v>0</v>
      </c>
      <c r="LY26" s="43">
        <f>MIN(LO26,'DEPRECATED - DT-Prelim Calcs'!$C$10)*'DEPRECATED - DT-Prelim Calcs'!$C$11*1000/60/60</f>
        <v>-442.180289994389</v>
      </c>
      <c r="LZ26" s="49">
        <f>LZ25+'DEPRECATED - DT-Prelim Calcs'!$C$11</f>
        <v>88</v>
      </c>
    </row>
    <row r="27" spans="1:338" x14ac:dyDescent="0.3">
      <c r="B27" s="26" t="s">
        <v>69</v>
      </c>
      <c r="C27" s="43">
        <f>C26*C19</f>
        <v>4.7965261754716995</v>
      </c>
      <c r="Q27" s="95">
        <f t="shared" si="85"/>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-0.27672021620693066</v>
      </c>
      <c r="Y27" s="43">
        <f t="shared" si="1"/>
        <v>0</v>
      </c>
      <c r="Z27" s="43">
        <f t="shared" si="2"/>
        <v>0</v>
      </c>
      <c r="AA27" s="43">
        <f t="shared" si="3"/>
        <v>0</v>
      </c>
      <c r="AB27" s="43" t="e">
        <f t="shared" si="4"/>
        <v>#N/A</v>
      </c>
      <c r="AC27" s="36">
        <f t="shared" si="28"/>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889.49632897085212</v>
      </c>
      <c r="AK27" s="43">
        <f t="shared" si="8"/>
        <v>0</v>
      </c>
      <c r="AL27" s="49">
        <f>AL26+'DEPRECATED - DT-Prelim Calcs'!$C$11</f>
        <v>92</v>
      </c>
      <c r="AM27" s="2">
        <f>AW27/'Drive Train'!$F$35</f>
        <v>0.57999999999999996</v>
      </c>
      <c r="AN27" s="36">
        <f>AU27*12*60/(PI() * 'Drive Train'!$F$15)/AM$2*AM27</f>
        <v>4322.3977895043727</v>
      </c>
      <c r="AO27" s="2">
        <f>('DEPRECATED - DT-Prelim Calcs'!$C$6*AM27-AN27)/('DEPRECATED - DT-Prelim Calcs'!$C$6*AM27)*'DEPRECATED - DT-Prelim Calcs'!$C$7*AM27</f>
        <v>-0.45723661955728989</v>
      </c>
      <c r="AP27" s="43">
        <f>AO27/'DEPRECATED - DT-Prelim Calcs'!$C$7*('DEPRECATED - DT-Prelim Calcs'!$C$8-'DEPRECATED - DT-Prelim Calcs'!$C$9)+'DEPRECATED - DT-Prelim Calcs'!$C$9</f>
        <v>-23.40915912513594</v>
      </c>
      <c r="AQ27" s="43">
        <f t="shared" si="9"/>
        <v>-23.40915912513594</v>
      </c>
      <c r="AR27" s="2">
        <f t="shared" si="29"/>
        <v>-1.0393795685958156</v>
      </c>
      <c r="AS27" s="43">
        <f>AR27*'DEPRECATED - DT-Prelim Calcs'!$C$21/AM$2/'DEPRECATED - DT-Prelim Calcs'!$C$19/'DEPRECATED - DT-Prelim Calcs'!$C$18*3.39*'DEPRECATED - DT-Prelim Calcs'!$C$20</f>
        <v>-10.439789638509176</v>
      </c>
      <c r="AT27" s="36">
        <f t="shared" si="30"/>
        <v>1</v>
      </c>
      <c r="AU27" s="43">
        <f>AS26*'DEPRECATED - DT-Prelim Calcs'!$C$11+AU26</f>
        <v>43.35636379757247</v>
      </c>
      <c r="AV27" s="43">
        <f>AV26+0.5*AS27*'DEPRECATED - DT-Prelim Calcs'!$C$11^2+AU27*'DEPRECATED - DT-Prelim Calcs'!$C$11</f>
        <v>1423.9125460982714</v>
      </c>
      <c r="AW27" s="43">
        <f>MIN('Drive Train'!$F$35-AQ26*'DEPRECATED - DT-Prelim Calcs'!$C$21*'Drive Train'!$F$39,AW26+AQ$2)</f>
        <v>7.1920000000000002</v>
      </c>
      <c r="AX27" s="43">
        <f>'Drive Train'!$F$35-AQ27*'DEPRECATED - DT-Prelim Calcs'!$C$21*'Drive Train'!$F$39</f>
        <v>13.710912911007613</v>
      </c>
      <c r="AY27" s="1">
        <f>IF(AV27&gt;='Drive Train'!$F$29,1,0)</f>
        <v>1</v>
      </c>
      <c r="AZ27" s="43">
        <f t="shared" si="31"/>
        <v>-26.010176805706596</v>
      </c>
      <c r="BA27" s="49">
        <f>BA26+'DEPRECATED - DT-Prelim Calcs'!$C$11</f>
        <v>92</v>
      </c>
      <c r="BB27" s="2">
        <f>BL27/'Drive Train'!$F$35</f>
        <v>0.6476412738636993</v>
      </c>
      <c r="BC27" s="36">
        <f>BJ27*12*60/(PI() * 'Drive Train'!$F$15)/BB$2*BB27</f>
        <v>12856.891090940495</v>
      </c>
      <c r="BD27" s="2">
        <f>('DEPRECATED - DT-Prelim Calcs'!$C$6*BB27-BC27)/('DEPRECATED - DT-Prelim Calcs'!$C$6*BB27)*'DEPRECATED - DT-Prelim Calcs'!$C$7*BB27</f>
        <v>-6.4137880081044729</v>
      </c>
      <c r="BE27" s="43">
        <f>BD27/'DEPRECATED - DT-Prelim Calcs'!$C$7*('DEPRECATED - DT-Prelim Calcs'!$C$8-'DEPRECATED - DT-Prelim Calcs'!$C$9)+'DEPRECATED - DT-Prelim Calcs'!$C$9</f>
        <v>-347.90785417285554</v>
      </c>
      <c r="BF27" s="43">
        <f t="shared" si="10"/>
        <v>-347.90785417285554</v>
      </c>
      <c r="BG27" s="2">
        <f t="shared" si="32"/>
        <v>-7.9645114407910178</v>
      </c>
      <c r="BH27" s="43">
        <f>BG27*'DEPRECATED - DT-Prelim Calcs'!$C$21/BB$2/'DEPRECATED - DT-Prelim Calcs'!$C$19/'DEPRECATED - DT-Prelim Calcs'!$C$18*3.39*'DEPRECATED - DT-Prelim Calcs'!$C$20</f>
        <v>-115.55202362586783</v>
      </c>
      <c r="BI27" s="36">
        <f t="shared" si="33"/>
        <v>1</v>
      </c>
      <c r="BJ27" s="43">
        <f>BH26*'DEPRECATED - DT-Prelim Calcs'!$C$11+BJ26</f>
        <v>79.957041568067993</v>
      </c>
      <c r="BK27" s="43">
        <f>BK26+0.5*BH27*'DEPRECATED - DT-Prelim Calcs'!$C$11^2+BJ27*'DEPRECATED - DT-Prelim Calcs'!$C$11</f>
        <v>-12931.522787369866</v>
      </c>
      <c r="BL27" s="43">
        <f>MIN('Drive Train'!$F$35-BF26*'DEPRECATED - DT-Prelim Calcs'!$C$21*'Drive Train'!$F$39,BL26+BF$2)</f>
        <v>8.0307517959098718</v>
      </c>
      <c r="BM27" s="43">
        <f>'Drive Train'!$F$35-BF27*'DEPRECATED - DT-Prelim Calcs'!$C$21*'Drive Train'!$F$39</f>
        <v>31.88283983367991</v>
      </c>
      <c r="BN27" s="1">
        <f>IF(BK27&gt;='Drive Train'!$F$29,1,0)</f>
        <v>0</v>
      </c>
      <c r="BO27" s="43">
        <f t="shared" si="34"/>
        <v>-386.56428241428398</v>
      </c>
      <c r="BP27" s="49">
        <f>BP26+'DEPRECATED - DT-Prelim Calcs'!$C$11</f>
        <v>92</v>
      </c>
      <c r="BQ27" s="2">
        <f>CA27/'Drive Train'!$F$35</f>
        <v>0.57999999999999996</v>
      </c>
      <c r="BR27" s="36">
        <f>BY27*12*60/(PI() * 'Drive Train'!$F$15)/BQ$2*BQ27</f>
        <v>-56725.603473759198</v>
      </c>
      <c r="BS27" s="2">
        <f>('DEPRECATED - DT-Prelim Calcs'!$C$6*BQ27-BR27)/('DEPRECATED - DT-Prelim Calcs'!$C$6*BQ27)*'DEPRECATED - DT-Prelim Calcs'!$C$7*BQ27</f>
        <v>44.419742365506373</v>
      </c>
      <c r="BT27" s="43">
        <f>BS27/'DEPRECATED - DT-Prelim Calcs'!$C$7*('DEPRECATED - DT-Prelim Calcs'!$C$8-'DEPRECATED - DT-Prelim Calcs'!$C$9)+'DEPRECATED - DT-Prelim Calcs'!$C$9</f>
        <v>2421.3814870760934</v>
      </c>
      <c r="BU27" s="43">
        <f t="shared" si="11"/>
        <v>93</v>
      </c>
      <c r="BV27" s="2">
        <f t="shared" si="35"/>
        <v>1.5313624128476471</v>
      </c>
      <c r="BW27" s="43">
        <f>BV27*'DEPRECATED - DT-Prelim Calcs'!$C$21/BQ$2/'DEPRECATED - DT-Prelim Calcs'!$C$19/'DEPRECATED - DT-Prelim Calcs'!$C$18*3.39*'DEPRECATED - DT-Prelim Calcs'!$C$20</f>
        <v>29.053734754561201</v>
      </c>
      <c r="BX27" s="36">
        <f t="shared" si="36"/>
        <v>0</v>
      </c>
      <c r="BY27" s="43">
        <f>BW26*'DEPRECATED - DT-Prelim Calcs'!$C$11+BY26</f>
        <v>-301.2318105875753</v>
      </c>
      <c r="BZ27" s="43">
        <f>BZ26+0.5*BW27*'DEPRECATED - DT-Prelim Calcs'!$C$11^2+BY27*'DEPRECATED - DT-Prelim Calcs'!$C$11</f>
        <v>-39169.95746138761</v>
      </c>
      <c r="CA27" s="43">
        <f>MIN('Drive Train'!$F$35-BU26*'DEPRECATED - DT-Prelim Calcs'!$C$21*'Drive Train'!$F$39,CA26+BU$2)</f>
        <v>7.1920000000000002</v>
      </c>
      <c r="CB27" s="43">
        <f>'Drive Train'!$F$35-BU27*'DEPRECATED - DT-Prelim Calcs'!$C$21*'Drive Train'!$F$39</f>
        <v>7.1920000000000002</v>
      </c>
      <c r="CC27" s="1">
        <f>IF(BZ27&gt;='Drive Train'!$F$29,1,0)</f>
        <v>0</v>
      </c>
      <c r="CD27" s="43">
        <f t="shared" si="37"/>
        <v>103.33333333333333</v>
      </c>
      <c r="CE27" s="49">
        <f>CE26+'DEPRECATED - DT-Prelim Calcs'!$C$11</f>
        <v>92</v>
      </c>
      <c r="CF27" s="2">
        <f>CP27/'Drive Train'!$F$35</f>
        <v>0.93659784485238451</v>
      </c>
      <c r="CG27" s="36">
        <f>CN27*12*60/(PI() * 'Drive Train'!$F$15)/CF$2*CF27</f>
        <v>-2489.8995650316192</v>
      </c>
      <c r="CH27" s="2">
        <f>('DEPRECATED - DT-Prelim Calcs'!$C$6*CF27-CG27)/('DEPRECATED - DT-Prelim Calcs'!$C$6*CF27)*'DEPRECATED - DT-Prelim Calcs'!$C$7*CF27</f>
        <v>6.2229932591285761</v>
      </c>
      <c r="CI27" s="43">
        <f>CH27/'DEPRECATED - DT-Prelim Calcs'!$C$7*('DEPRECATED - DT-Prelim Calcs'!$C$8-'DEPRECATED - DT-Prelim Calcs'!$C$9)+'DEPRECATED - DT-Prelim Calcs'!$C$9</f>
        <v>340.51381187790003</v>
      </c>
      <c r="CJ27" s="43">
        <f t="shared" si="12"/>
        <v>93</v>
      </c>
      <c r="CK27" s="2">
        <f t="shared" si="38"/>
        <v>1.2396743342100003</v>
      </c>
      <c r="CL27" s="43">
        <f>CK27*'DEPRECATED - DT-Prelim Calcs'!$C$21/CF$2/'DEPRECATED - DT-Prelim Calcs'!$C$19/'DEPRECATED - DT-Prelim Calcs'!$C$18*3.39*'DEPRECATED - DT-Prelim Calcs'!$C$20</f>
        <v>29.053734754561205</v>
      </c>
      <c r="CM27" s="36">
        <f t="shared" si="39"/>
        <v>0</v>
      </c>
      <c r="CN27" s="43">
        <f>CL26*'DEPRECATED - DT-Prelim Calcs'!$C$11+CN26</f>
        <v>-6.628389226972498</v>
      </c>
      <c r="CO27" s="43">
        <f>CO26+0.5*CL27*'DEPRECATED - DT-Prelim Calcs'!$C$11^2+CN27*'DEPRECATED - DT-Prelim Calcs'!$C$11</f>
        <v>-61993.625630980976</v>
      </c>
      <c r="CP27" s="43">
        <f>MIN('Drive Train'!$F$35-CJ26*'DEPRECATED - DT-Prelim Calcs'!$C$21*'Drive Train'!$F$39,CP26+CJ$2)</f>
        <v>11.613813276169568</v>
      </c>
      <c r="CQ27" s="43">
        <f>'Drive Train'!$F$35-CJ27*'DEPRECATED - DT-Prelim Calcs'!$C$21*'Drive Train'!$F$39</f>
        <v>7.1920000000000002</v>
      </c>
      <c r="CR27" s="1">
        <f>IF(CO27&gt;='Drive Train'!$F$29,1,0)</f>
        <v>0</v>
      </c>
      <c r="CS27" s="43">
        <f t="shared" si="40"/>
        <v>103.33333333333333</v>
      </c>
      <c r="CT27" s="49">
        <f>CT26+'DEPRECATED - DT-Prelim Calcs'!$C$11</f>
        <v>92</v>
      </c>
      <c r="CU27" s="2">
        <f>DE27/'Drive Train'!$F$35</f>
        <v>0.57999999999999996</v>
      </c>
      <c r="CV27" s="36">
        <f>DC27*12*60/(PI() * 'Drive Train'!$F$15)/CU$2*CU27</f>
        <v>-105226.53394963975</v>
      </c>
      <c r="CW27" s="2">
        <f>('DEPRECATED - DT-Prelim Calcs'!$C$6*CU27-CV27)/('DEPRECATED - DT-Prelim Calcs'!$C$6*CU27)*'DEPRECATED - DT-Prelim Calcs'!$C$7*CU27</f>
        <v>80.073247683982828</v>
      </c>
      <c r="CX27" s="43">
        <f>CW27/'DEPRECATED - DT-Prelim Calcs'!$C$7*('DEPRECATED - DT-Prelim Calcs'!$C$8-'DEPRECATED - DT-Prelim Calcs'!$C$9)+'DEPRECATED - DT-Prelim Calcs'!$C$9</f>
        <v>4363.6993141274224</v>
      </c>
      <c r="CY27" s="43">
        <f t="shared" si="13"/>
        <v>93</v>
      </c>
      <c r="CZ27" s="2">
        <f t="shared" si="41"/>
        <v>1.0413264407364002</v>
      </c>
      <c r="DA27" s="43">
        <f>CZ27*'DEPRECATED - DT-Prelim Calcs'!$C$21/CU$2/'DEPRECATED - DT-Prelim Calcs'!$C$19/'DEPRECATED - DT-Prelim Calcs'!$C$18*3.39*'DEPRECATED - DT-Prelim Calcs'!$C$20</f>
        <v>29.053734754561201</v>
      </c>
      <c r="DB27" s="36">
        <f t="shared" si="42"/>
        <v>0</v>
      </c>
      <c r="DC27" s="43">
        <f>DA26*'DEPRECATED - DT-Prelim Calcs'!$C$11+DC26</f>
        <v>-379.97575404471866</v>
      </c>
      <c r="DD27" s="43">
        <f>DD26+0.5*DA27*'DEPRECATED - DT-Prelim Calcs'!$C$11^2+DC27*'DEPRECATED - DT-Prelim Calcs'!$C$11</f>
        <v>-129601.17398906195</v>
      </c>
      <c r="DE27" s="43">
        <f>MIN('Drive Train'!$F$35-CY26*'DEPRECATED - DT-Prelim Calcs'!$C$21*'Drive Train'!$F$39,DE26+CY$2)</f>
        <v>7.1920000000000002</v>
      </c>
      <c r="DF27" s="43">
        <f>'Drive Train'!$F$35-CY27*'DEPRECATED - DT-Prelim Calcs'!$C$21*'Drive Train'!$F$39</f>
        <v>7.1920000000000002</v>
      </c>
      <c r="DG27" s="1">
        <f>IF(DD27&gt;='Drive Train'!$F$29,1,0)</f>
        <v>0</v>
      </c>
      <c r="DH27" s="43">
        <f t="shared" si="43"/>
        <v>103.33333333333333</v>
      </c>
      <c r="DI27" s="49">
        <f>DI26+'DEPRECATED - DT-Prelim Calcs'!$C$11</f>
        <v>92</v>
      </c>
      <c r="DJ27" s="2">
        <f>DT27/'Drive Train'!$F$35</f>
        <v>0.57999999999999996</v>
      </c>
      <c r="DK27" s="36">
        <f>DR27*12*60/(PI() * 'Drive Train'!$F$15)/DJ$2*DJ27</f>
        <v>-453293.54525160778</v>
      </c>
      <c r="DL27" s="2">
        <f>('DEPRECATED - DT-Prelim Calcs'!$C$6*DJ27-DK27)/('DEPRECATED - DT-Prelim Calcs'!$C$6*DJ27)*'DEPRECATED - DT-Prelim Calcs'!$C$7*DJ27</f>
        <v>335.94069016144846</v>
      </c>
      <c r="DM27" s="43">
        <f>DL27/'DEPRECATED - DT-Prelim Calcs'!$C$7*('DEPRECATED - DT-Prelim Calcs'!$C$8-'DEPRECATED - DT-Prelim Calcs'!$C$9)+'DEPRECATED - DT-Prelim Calcs'!$C$9</f>
        <v>18302.746553571444</v>
      </c>
      <c r="DN27" s="43">
        <f t="shared" si="14"/>
        <v>93</v>
      </c>
      <c r="DO27" s="2">
        <f t="shared" si="44"/>
        <v>0.89769520753137932</v>
      </c>
      <c r="DP27" s="43">
        <f>DO27*'DEPRECATED - DT-Prelim Calcs'!$C$21/DJ$2/'DEPRECATED - DT-Prelim Calcs'!$C$19/'DEPRECATED - DT-Prelim Calcs'!$C$18*3.39*'DEPRECATED - DT-Prelim Calcs'!$C$20</f>
        <v>29.053734754561201</v>
      </c>
      <c r="DQ27" s="36">
        <f t="shared" si="45"/>
        <v>0</v>
      </c>
      <c r="DR27" s="43">
        <f>DP26*'DEPRECATED - DT-Prelim Calcs'!$C$11+DR26</f>
        <v>-1411.0817198594173</v>
      </c>
      <c r="DS27" s="43">
        <f>DS26+0.5*DP27*'DEPRECATED - DT-Prelim Calcs'!$C$11^2+DR27*'DEPRECATED - DT-Prelim Calcs'!$C$11</f>
        <v>-218276.28704912608</v>
      </c>
      <c r="DT27" s="43">
        <f>MIN('Drive Train'!$F$35-DN26*'DEPRECATED - DT-Prelim Calcs'!$C$21*'Drive Train'!$F$39,DT26+DN$2)</f>
        <v>7.1920000000000002</v>
      </c>
      <c r="DU27" s="43">
        <f>'Drive Train'!$F$35-DN27*'DEPRECATED - DT-Prelim Calcs'!$C$21*'Drive Train'!$F$39</f>
        <v>7.1920000000000002</v>
      </c>
      <c r="DV27" s="1">
        <f>IF(DS27&gt;='Drive Train'!$F$29,1,0)</f>
        <v>0</v>
      </c>
      <c r="DW27" s="43">
        <f t="shared" si="46"/>
        <v>103.33333333333333</v>
      </c>
      <c r="DX27" s="49">
        <f>DX26+'DEPRECATED - DT-Prelim Calcs'!$C$11</f>
        <v>92</v>
      </c>
      <c r="DY27" s="2">
        <f>EI27/'Drive Train'!$F$35</f>
        <v>0.57999999999999996</v>
      </c>
      <c r="DZ27" s="36">
        <f>EG27*12*60/(PI() * 'Drive Train'!$F$15)/DY$2*DY27</f>
        <v>-951204.71279257548</v>
      </c>
      <c r="EA27" s="2">
        <f>('DEPRECATED - DT-Prelim Calcs'!$C$6*DY27-DZ27)/('DEPRECATED - DT-Prelim Calcs'!$C$6*DY27)*'DEPRECATED - DT-Prelim Calcs'!$C$7*DY27</f>
        <v>701.96002805598425</v>
      </c>
      <c r="EB27" s="43">
        <f>EA27/'DEPRECATED - DT-Prelim Calcs'!$C$7*('DEPRECATED - DT-Prelim Calcs'!$C$8-'DEPRECATED - DT-Prelim Calcs'!$C$9)+'DEPRECATED - DT-Prelim Calcs'!$C$9</f>
        <v>38242.606006034963</v>
      </c>
      <c r="EC27" s="43">
        <f t="shared" si="15"/>
        <v>93</v>
      </c>
      <c r="ED27" s="2">
        <f t="shared" si="47"/>
        <v>0.78888366722454539</v>
      </c>
      <c r="EE27" s="43">
        <f>ED27*'DEPRECATED - DT-Prelim Calcs'!$C$21/DY$2/'DEPRECATED - DT-Prelim Calcs'!$C$19/'DEPRECATED - DT-Prelim Calcs'!$C$18*3.39*'DEPRECATED - DT-Prelim Calcs'!$C$20</f>
        <v>29.053734754561201</v>
      </c>
      <c r="EF27" s="36">
        <f t="shared" si="48"/>
        <v>0</v>
      </c>
      <c r="EG27" s="43">
        <f>EE26*'DEPRECATED - DT-Prelim Calcs'!$C$11+EG26</f>
        <v>-2602.1401408648071</v>
      </c>
      <c r="EH27" s="43">
        <f>EH26+0.5*EE27*'DEPRECATED - DT-Prelim Calcs'!$C$11^2+EG27*'DEPRECATED - DT-Prelim Calcs'!$C$11</f>
        <v>-320707.31125558971</v>
      </c>
      <c r="EI27" s="43">
        <f>MIN('Drive Train'!$F$35-EC26*'DEPRECATED - DT-Prelim Calcs'!$C$21*'Drive Train'!$F$39,EI26+EC$2)</f>
        <v>7.1920000000000002</v>
      </c>
      <c r="EJ27" s="43">
        <f>'Drive Train'!$F$35-EC27*'DEPRECATED - DT-Prelim Calcs'!$C$21*'Drive Train'!$F$39</f>
        <v>7.1920000000000002</v>
      </c>
      <c r="EK27" s="1">
        <f>IF(EH27&gt;='Drive Train'!$F$29,1,0)</f>
        <v>0</v>
      </c>
      <c r="EL27" s="43">
        <f t="shared" si="49"/>
        <v>103.33333333333333</v>
      </c>
      <c r="EM27" s="49">
        <f>EM26+'DEPRECATED - DT-Prelim Calcs'!$C$11</f>
        <v>92</v>
      </c>
      <c r="EN27" s="2">
        <f>EX27/'Drive Train'!$F$35</f>
        <v>0.57999999999999996</v>
      </c>
      <c r="EO27" s="36">
        <f>EV27*12*60/(PI() * 'Drive Train'!$F$15)/EN$2*EN27</f>
        <v>-1620221.9099765625</v>
      </c>
      <c r="EP27" s="2">
        <f>('DEPRECATED - DT-Prelim Calcs'!$C$6*EN27-EO27)/('DEPRECATED - DT-Prelim Calcs'!$C$6*EN27)*'DEPRECATED - DT-Prelim Calcs'!$C$7*EN27</f>
        <v>1193.7610711269717</v>
      </c>
      <c r="EQ27" s="43">
        <f>EP27/'DEPRECATED - DT-Prelim Calcs'!$C$7*('DEPRECATED - DT-Prelim Calcs'!$C$8-'DEPRECATED - DT-Prelim Calcs'!$C$9)+'DEPRECATED - DT-Prelim Calcs'!$C$9</f>
        <v>65034.752382290244</v>
      </c>
      <c r="ER27" s="43">
        <f t="shared" si="16"/>
        <v>93</v>
      </c>
      <c r="ES27" s="2">
        <f t="shared" si="50"/>
        <v>0.7035989464435134</v>
      </c>
      <c r="ET27" s="43">
        <f>ES27*'DEPRECATED - DT-Prelim Calcs'!$C$21/EN$2/'DEPRECATED - DT-Prelim Calcs'!$C$19/'DEPRECATED - DT-Prelim Calcs'!$C$18*3.39*'DEPRECATED - DT-Prelim Calcs'!$C$20</f>
        <v>29.053734754561201</v>
      </c>
      <c r="EU27" s="36">
        <f t="shared" si="51"/>
        <v>0</v>
      </c>
      <c r="EV27" s="43">
        <f>ET26*'DEPRECATED - DT-Prelim Calcs'!$C$11+EV26</f>
        <v>-3953.1510170608817</v>
      </c>
      <c r="EW27" s="43">
        <f>EW26+0.5*ET27*'DEPRECATED - DT-Prelim Calcs'!$C$11^2+EV27*'DEPRECATED - DT-Prelim Calcs'!$C$11</f>
        <v>-436894.24660845206</v>
      </c>
      <c r="EX27" s="43">
        <f>MIN('Drive Train'!$F$35-ER26*'DEPRECATED - DT-Prelim Calcs'!$C$21*'Drive Train'!$F$39,EX26+ER$2)</f>
        <v>7.1920000000000002</v>
      </c>
      <c r="EY27" s="43">
        <f>'Drive Train'!$F$35-ER27*'DEPRECATED - DT-Prelim Calcs'!$C$21*'Drive Train'!$F$39</f>
        <v>7.1920000000000002</v>
      </c>
      <c r="EZ27" s="1">
        <f>IF(EW27&gt;='Drive Train'!$F$29,1,0)</f>
        <v>0</v>
      </c>
      <c r="FA27" s="43">
        <f t="shared" si="52"/>
        <v>103.33333333333333</v>
      </c>
      <c r="FB27" s="49">
        <f>FB26+'DEPRECATED - DT-Prelim Calcs'!$C$11</f>
        <v>92</v>
      </c>
      <c r="FC27" s="2">
        <f>FM27/'Drive Train'!$F$35</f>
        <v>0.57999999999999996</v>
      </c>
      <c r="FD27" s="36">
        <f>FK27*12*60/(PI() * 'Drive Train'!$F$15)/FC$2*FC27</f>
        <v>-2481607.010207592</v>
      </c>
      <c r="FE27" s="2">
        <f>('DEPRECATED - DT-Prelim Calcs'!$C$6*FC27-FD27)/('DEPRECATED - DT-Prelim Calcs'!$C$6*FC27)*'DEPRECATED - DT-Prelim Calcs'!$C$7*FC27</f>
        <v>1826.973629133794</v>
      </c>
      <c r="FF27" s="43">
        <f>FE27/'DEPRECATED - DT-Prelim Calcs'!$C$7*('DEPRECATED - DT-Prelim Calcs'!$C$8-'DEPRECATED - DT-Prelim Calcs'!$C$9)+'DEPRECATED - DT-Prelim Calcs'!$C$9</f>
        <v>99530.660393109662</v>
      </c>
      <c r="FG27" s="43">
        <f t="shared" si="17"/>
        <v>93</v>
      </c>
      <c r="FH27" s="2">
        <f t="shared" si="53"/>
        <v>0.63495514679048781</v>
      </c>
      <c r="FI27" s="43">
        <f>FH27*'DEPRECATED - DT-Prelim Calcs'!$C$21/FC$2/'DEPRECATED - DT-Prelim Calcs'!$C$19/'DEPRECATED - DT-Prelim Calcs'!$C$18*3.39*'DEPRECATED - DT-Prelim Calcs'!$C$20</f>
        <v>29.053734754561205</v>
      </c>
      <c r="FJ27" s="36">
        <f t="shared" si="54"/>
        <v>0</v>
      </c>
      <c r="FK27" s="43">
        <f>FI26*'DEPRECATED - DT-Prelim Calcs'!$C$11+FK26</f>
        <v>-5464.114348447647</v>
      </c>
      <c r="FL27" s="43">
        <f>FL26+0.5*FI27*'DEPRECATED - DT-Prelim Calcs'!$C$11^2+FK27*'DEPRECATED - DT-Prelim Calcs'!$C$11</f>
        <v>-566837.09310771385</v>
      </c>
      <c r="FM27" s="43">
        <f>MIN('Drive Train'!$F$35-FG26*'DEPRECATED - DT-Prelim Calcs'!$C$21*'Drive Train'!$F$39,FM26+FG$2)</f>
        <v>7.1920000000000002</v>
      </c>
      <c r="FN27" s="43">
        <f>'Drive Train'!$F$35-FG27*'DEPRECATED - DT-Prelim Calcs'!$C$21*'Drive Train'!$F$39</f>
        <v>7.1920000000000002</v>
      </c>
      <c r="FO27" s="1">
        <f>IF(FL27&gt;='Drive Train'!$F$29,1,0)</f>
        <v>0</v>
      </c>
      <c r="FP27" s="43">
        <f t="shared" si="55"/>
        <v>103.33333333333333</v>
      </c>
      <c r="FQ27" s="49">
        <f>FQ26+'DEPRECATED - DT-Prelim Calcs'!$C$11</f>
        <v>92</v>
      </c>
      <c r="FR27" s="2">
        <f>GB27/'Drive Train'!$F$35</f>
        <v>0.57999999999999996</v>
      </c>
      <c r="FS27" s="36">
        <f>FZ27*12*60/(PI() * 'Drive Train'!$F$15)/FR$2*FR27</f>
        <v>-3556621.8868896901</v>
      </c>
      <c r="FT27" s="2">
        <f>('DEPRECATED - DT-Prelim Calcs'!$C$6*FR27-FS27)/('DEPRECATED - DT-Prelim Calcs'!$C$6*FR27)*'DEPRECATED - DT-Prelim Calcs'!$C$7*FR27</f>
        <v>2617.2275118358384</v>
      </c>
      <c r="FU27" s="43">
        <f>FT27/'DEPRECATED - DT-Prelim Calcs'!$C$7*('DEPRECATED - DT-Prelim Calcs'!$C$8-'DEPRECATED - DT-Prelim Calcs'!$C$9)+'DEPRECATED - DT-Prelim Calcs'!$C$9</f>
        <v>142581.80474926581</v>
      </c>
      <c r="FV27" s="43">
        <f t="shared" si="18"/>
        <v>93</v>
      </c>
      <c r="FW27" s="2">
        <f t="shared" si="56"/>
        <v>0.57851468929799987</v>
      </c>
      <c r="FX27" s="43">
        <f>FW27*'DEPRECATED - DT-Prelim Calcs'!$C$21/FR$2/'DEPRECATED - DT-Prelim Calcs'!$C$19/'DEPRECATED - DT-Prelim Calcs'!$C$18*3.39*'DEPRECATED - DT-Prelim Calcs'!$C$20</f>
        <v>29.053734754561201</v>
      </c>
      <c r="FY27" s="36">
        <f t="shared" si="57"/>
        <v>0</v>
      </c>
      <c r="FZ27" s="43">
        <f>FX26*'DEPRECATED - DT-Prelim Calcs'!$C$11+FZ26</f>
        <v>-7135.0301350251084</v>
      </c>
      <c r="GA27" s="43">
        <f>GA26+0.5*FX27*'DEPRECATED - DT-Prelim Calcs'!$C$11^2+FZ27*'DEPRECATED - DT-Prelim Calcs'!$C$11</f>
        <v>-710535.85075337498</v>
      </c>
      <c r="GB27" s="43">
        <f>MIN('Drive Train'!$F$35-FV26*'DEPRECATED - DT-Prelim Calcs'!$C$21*'Drive Train'!$F$39,GB26+FV$2)</f>
        <v>7.1920000000000002</v>
      </c>
      <c r="GC27" s="43">
        <f>'Drive Train'!$F$35-FV27*'DEPRECATED - DT-Prelim Calcs'!$C$21*'Drive Train'!$F$39</f>
        <v>7.1920000000000002</v>
      </c>
      <c r="GD27" s="1">
        <f>IF(GA27&gt;='Drive Train'!$F$29,1,0)</f>
        <v>0</v>
      </c>
      <c r="GE27" s="43">
        <f t="shared" si="58"/>
        <v>103.33333333333333</v>
      </c>
      <c r="GF27" s="49">
        <f>GF26+'DEPRECATED - DT-Prelim Calcs'!$C$11</f>
        <v>92</v>
      </c>
      <c r="GG27" s="2">
        <f>GQ27/'Drive Train'!$F$35</f>
        <v>0.86451612903225805</v>
      </c>
      <c r="GH27" s="36">
        <f>GO27*12*60/(PI() * 'Drive Train'!$F$15)/GG$2*GG27</f>
        <v>11728.634762387708</v>
      </c>
      <c r="GI27" s="2">
        <f>('DEPRECATED - DT-Prelim Calcs'!$C$6*GG27-GH27)/('DEPRECATED - DT-Prelim Calcs'!$C$6*GG27)*'DEPRECATED - DT-Prelim Calcs'!$C$7*GG27</f>
        <v>-4.5672527459983252</v>
      </c>
      <c r="GJ27" s="43">
        <f>GI27/'DEPRECATED - DT-Prelim Calcs'!$C$7*('DEPRECATED - DT-Prelim Calcs'!$C$8-'DEPRECATED - DT-Prelim Calcs'!$C$9)+'DEPRECATED - DT-Prelim Calcs'!$C$9</f>
        <v>-247.31302272975947</v>
      </c>
      <c r="GK27" s="43">
        <f t="shared" si="59"/>
        <v>-247.31302272975947</v>
      </c>
      <c r="GL27" s="2">
        <f t="shared" si="60"/>
        <v>-5.6270121152648098</v>
      </c>
      <c r="GM27" s="43">
        <f>GL27*'DEPRECATED - DT-Prelim Calcs'!$C$21/GG$2/'DEPRECATED - DT-Prelim Calcs'!$C$19/'DEPRECATED - DT-Prelim Calcs'!$C$18*3.39*'DEPRECATED - DT-Prelim Calcs'!$C$20</f>
        <v>-113.03824810809093</v>
      </c>
      <c r="GN27" s="36">
        <f t="shared" si="61"/>
        <v>1</v>
      </c>
      <c r="GO27" s="43">
        <f>GM26*'DEPRECATED - DT-Prelim Calcs'!$C$11+GO26</f>
        <v>39.463943373093144</v>
      </c>
      <c r="GP27" s="43">
        <f>GP26+0.5*GM27*'DEPRECATED - DT-Prelim Calcs'!$C$11^2+GO27*'DEPRECATED - DT-Prelim Calcs'!$C$11</f>
        <v>-27323.396589960725</v>
      </c>
      <c r="GQ27" s="43">
        <f>MIN('Drive Train'!$F$35-GK26*'DEPRECATED - DT-Prelim Calcs'!$C$21*'Drive Train'!$F$39,GQ26+GK$2)</f>
        <v>10.72</v>
      </c>
      <c r="GR27" s="43">
        <f>'Drive Train'!$F$35-GK27*'DEPRECATED - DT-Prelim Calcs'!$C$21*'Drive Train'!$F$39</f>
        <v>26.249529272866532</v>
      </c>
      <c r="GS27" s="1">
        <f>IF(GP27&gt;='Drive Train'!$F$29,1,0)</f>
        <v>0</v>
      </c>
      <c r="GT27" s="43">
        <f t="shared" si="62"/>
        <v>-274.7922474775105</v>
      </c>
      <c r="GU27" s="49">
        <f>GU26+'DEPRECATED - DT-Prelim Calcs'!$C$11</f>
        <v>92</v>
      </c>
      <c r="GV27" s="2">
        <f>HF27/'Drive Train'!$F$35</f>
        <v>0.84946236559139798</v>
      </c>
      <c r="GW27" s="36">
        <f>HD27*12*60/(PI() * 'Drive Train'!$F$15)/GV$2*GV27</f>
        <v>-109816.28654821945</v>
      </c>
      <c r="GX27" s="2">
        <f>('DEPRECATED - DT-Prelim Calcs'!$C$6*GV27-GW27)/('DEPRECATED - DT-Prelim Calcs'!$C$6*GV27)*'DEPRECATED - DT-Prelim Calcs'!$C$7*GV27</f>
        <v>84.710997916433882</v>
      </c>
      <c r="GY27" s="43">
        <f>GX27/'DEPRECATED - DT-Prelim Calcs'!$C$7*('DEPRECATED - DT-Prelim Calcs'!$C$8-'DEPRECATED - DT-Prelim Calcs'!$C$9)+'DEPRECATED - DT-Prelim Calcs'!$C$9</f>
        <v>4616.3528715669199</v>
      </c>
      <c r="GZ27" s="43">
        <f t="shared" si="19"/>
        <v>33.333333333333314</v>
      </c>
      <c r="HA27" s="2">
        <f t="shared" si="63"/>
        <v>1.4462867232450001</v>
      </c>
      <c r="HB27" s="43">
        <f>HA27*'DEPRECATED - DT-Prelim Calcs'!$C$21/GV$2/'DEPRECATED - DT-Prelim Calcs'!$C$19/'DEPRECATED - DT-Prelim Calcs'!$C$18*3.39*'DEPRECATED - DT-Prelim Calcs'!$C$20</f>
        <v>29.053734754561201</v>
      </c>
      <c r="HC27" s="36">
        <f t="shared" si="64"/>
        <v>0</v>
      </c>
      <c r="HD27" s="43">
        <f>HB26*'DEPRECATED - DT-Prelim Calcs'!$C$11+HD26</f>
        <v>-376.05271487328872</v>
      </c>
      <c r="HE27" s="43">
        <f>HE26+0.5*HB27*'DEPRECATED - DT-Prelim Calcs'!$C$11^2+HD27*'DEPRECATED - DT-Prelim Calcs'!$C$11</f>
        <v>-24217.544959661212</v>
      </c>
      <c r="HF27" s="43">
        <f>MIN('Drive Train'!$F$35-GZ26*'DEPRECATED - DT-Prelim Calcs'!$C$21*'Drive Train'!$F$39,HF26+GZ$2)</f>
        <v>10.533333333333335</v>
      </c>
      <c r="HG27" s="43">
        <f>'Drive Train'!$F$35-GZ27*'DEPRECATED - DT-Prelim Calcs'!$C$21*'Drive Train'!$F$39</f>
        <v>10.533333333333335</v>
      </c>
      <c r="HH27" s="1">
        <f>IF(HE27&gt;='Drive Train'!$F$29,1,0)</f>
        <v>0</v>
      </c>
      <c r="HI27" s="43">
        <f t="shared" si="65"/>
        <v>37.037037037037017</v>
      </c>
      <c r="HJ27" s="49">
        <f>HJ26+'DEPRECATED - DT-Prelim Calcs'!$C$11</f>
        <v>92</v>
      </c>
      <c r="HK27" s="2">
        <f>HU27/'Drive Train'!$F$35</f>
        <v>0.83440860215053769</v>
      </c>
      <c r="HL27" s="36">
        <f>HS27*12*60/(PI() * 'Drive Train'!$F$15)/HK$2*HK27</f>
        <v>-30782.555814654759</v>
      </c>
      <c r="HM27" s="2">
        <f>('DEPRECATED - DT-Prelim Calcs'!$C$6*HK27-HL27)/('DEPRECATED - DT-Prelim Calcs'!$C$6*HK27)*'DEPRECATED - DT-Prelim Calcs'!$C$7*HK27</f>
        <v>26.54193226426327</v>
      </c>
      <c r="HN27" s="43">
        <f>HM27/'DEPRECATED - DT-Prelim Calcs'!$C$7*('DEPRECATED - DT-Prelim Calcs'!$C$8-'DEPRECATED - DT-Prelim Calcs'!$C$9)+'DEPRECATED - DT-Prelim Calcs'!$C$9</f>
        <v>1447.4410860382229</v>
      </c>
      <c r="HO27" s="43">
        <f t="shared" si="20"/>
        <v>36.66666666666665</v>
      </c>
      <c r="HP27" s="2">
        <f t="shared" si="66"/>
        <v>1.4462867232450001</v>
      </c>
      <c r="HQ27" s="43">
        <f>HP27*'DEPRECATED - DT-Prelim Calcs'!$C$21/HK$2/'DEPRECATED - DT-Prelim Calcs'!$C$19/'DEPRECATED - DT-Prelim Calcs'!$C$18*3.39*'DEPRECATED - DT-Prelim Calcs'!$C$20</f>
        <v>29.053734754561201</v>
      </c>
      <c r="HR27" s="36">
        <f t="shared" si="67"/>
        <v>0</v>
      </c>
      <c r="HS27" s="43">
        <f>HQ26*'DEPRECATED - DT-Prelim Calcs'!$C$11+HS26</f>
        <v>-107.31292194255271</v>
      </c>
      <c r="HT27" s="43">
        <f>HT26+0.5*HQ27*'DEPRECATED - DT-Prelim Calcs'!$C$11^2+HS27*'DEPRECATED - DT-Prelim Calcs'!$C$11</f>
        <v>-31220.767441760549</v>
      </c>
      <c r="HU27" s="43">
        <f>MIN('Drive Train'!$F$35-HO26*'DEPRECATED - DT-Prelim Calcs'!$C$21*'Drive Train'!$F$39,HU26+HO$2)</f>
        <v>10.346666666666668</v>
      </c>
      <c r="HV27" s="43">
        <f>'Drive Train'!$F$35-HO27*'DEPRECATED - DT-Prelim Calcs'!$C$21*'Drive Train'!$F$39</f>
        <v>10.346666666666668</v>
      </c>
      <c r="HW27" s="1">
        <f>IF(HT27&gt;='Drive Train'!$F$29,1,0)</f>
        <v>0</v>
      </c>
      <c r="HX27" s="43">
        <f t="shared" si="68"/>
        <v>40.740740740740726</v>
      </c>
      <c r="HY27" s="49">
        <f>HY26+'DEPRECATED - DT-Prelim Calcs'!$C$11</f>
        <v>92</v>
      </c>
      <c r="HZ27" s="2">
        <f>IJ27/'Drive Train'!$F$35</f>
        <v>0.8193548387096774</v>
      </c>
      <c r="IA27" s="36">
        <f>IH27*12*60/(PI() * 'Drive Train'!$F$15)/HZ$2*HZ27</f>
        <v>-275480.10272306582</v>
      </c>
      <c r="IB27" s="2">
        <f>('DEPRECATED - DT-Prelim Calcs'!$C$6*HZ27-IA27)/('DEPRECATED - DT-Prelim Calcs'!$C$6*HZ27)*'DEPRECATED - DT-Prelim Calcs'!$C$7*HZ27</f>
        <v>206.35087478464226</v>
      </c>
      <c r="IC27" s="43">
        <f>IB27/'DEPRECATED - DT-Prelim Calcs'!$C$7*('DEPRECATED - DT-Prelim Calcs'!$C$8-'DEPRECATED - DT-Prelim Calcs'!$C$9)+'DEPRECATED - DT-Prelim Calcs'!$C$9</f>
        <v>11243.00288005887</v>
      </c>
      <c r="ID27" s="43">
        <f t="shared" si="21"/>
        <v>39.999999999999986</v>
      </c>
      <c r="IE27" s="2">
        <f t="shared" si="69"/>
        <v>1.4462867232450001</v>
      </c>
      <c r="IF27" s="43">
        <f>IE27*'DEPRECATED - DT-Prelim Calcs'!$C$21/HZ$2/'DEPRECATED - DT-Prelim Calcs'!$C$19/'DEPRECATED - DT-Prelim Calcs'!$C$18*3.39*'DEPRECATED - DT-Prelim Calcs'!$C$20</f>
        <v>29.053734754561201</v>
      </c>
      <c r="IG27" s="36">
        <f t="shared" si="70"/>
        <v>0</v>
      </c>
      <c r="IH27" s="43">
        <f>IF26*'DEPRECATED - DT-Prelim Calcs'!$C$11+IH26</f>
        <v>-978.0123313893738</v>
      </c>
      <c r="II27" s="43">
        <f>II26+0.5*IF27*'DEPRECATED - DT-Prelim Calcs'!$C$11^2+IH27*'DEPRECATED - DT-Prelim Calcs'!$C$11</f>
        <v>-36441.228763624575</v>
      </c>
      <c r="IJ27" s="43">
        <f>MIN('Drive Train'!$F$35-ID26*'DEPRECATED - DT-Prelim Calcs'!$C$21*'Drive Train'!$F$39,IJ26+ID$2)</f>
        <v>10.16</v>
      </c>
      <c r="IK27" s="43">
        <f>'Drive Train'!$F$35-ID27*'DEPRECATED - DT-Prelim Calcs'!$C$21*'Drive Train'!$F$39</f>
        <v>10.16</v>
      </c>
      <c r="IL27" s="1">
        <f>IF(II27&gt;='Drive Train'!$F$29,1,0)</f>
        <v>0</v>
      </c>
      <c r="IM27" s="43">
        <f t="shared" si="71"/>
        <v>44.444444444444429</v>
      </c>
      <c r="IN27" s="49">
        <f>IN26+'DEPRECATED - DT-Prelim Calcs'!$C$11</f>
        <v>92</v>
      </c>
      <c r="IO27" s="2">
        <f>IY27/'Drive Train'!$F$35</f>
        <v>0.80430107526881722</v>
      </c>
      <c r="IP27" s="36">
        <f>IW27*12*60/(PI() * 'Drive Train'!$F$15)/IO$2*IO27</f>
        <v>-2573.3978657822963</v>
      </c>
      <c r="IQ27" s="2">
        <f>('DEPRECATED - DT-Prelim Calcs'!$C$6*IO27-IP27)/('DEPRECATED - DT-Prelim Calcs'!$C$6*IO27)*'DEPRECATED - DT-Prelim Calcs'!$C$7*IO27</f>
        <v>5.6639018220889614</v>
      </c>
      <c r="IR27" s="43">
        <f>IQ27/'DEPRECATED - DT-Prelim Calcs'!$C$7*('DEPRECATED - DT-Prelim Calcs'!$C$8-'DEPRECATED - DT-Prelim Calcs'!$C$9)+'DEPRECATED - DT-Prelim Calcs'!$C$9</f>
        <v>310.05584553171201</v>
      </c>
      <c r="IS27" s="43">
        <f t="shared" si="22"/>
        <v>43.333333333333321</v>
      </c>
      <c r="IT27" s="2">
        <f t="shared" si="72"/>
        <v>1.0178311551430825</v>
      </c>
      <c r="IU27" s="43">
        <f>IT27*'DEPRECATED - DT-Prelim Calcs'!$C$21/IO$2/'DEPRECATED - DT-Prelim Calcs'!$C$19/'DEPRECATED - DT-Prelim Calcs'!$C$18*3.39*'DEPRECATED - DT-Prelim Calcs'!$C$20</f>
        <v>20.446703915048186</v>
      </c>
      <c r="IV27" s="36">
        <f t="shared" si="73"/>
        <v>0</v>
      </c>
      <c r="IW27" s="43">
        <f>IU26*'DEPRECATED - DT-Prelim Calcs'!$C$11+IW26</f>
        <v>-9.3071005171964032</v>
      </c>
      <c r="IX27" s="43">
        <f>IX26+0.5*IU27*'DEPRECATED - DT-Prelim Calcs'!$C$11^2+IW27*'DEPRECATED - DT-Prelim Calcs'!$C$11</f>
        <v>-27310.102182680806</v>
      </c>
      <c r="IY27" s="43">
        <f>MIN('Drive Train'!$F$35-IS26*'DEPRECATED - DT-Prelim Calcs'!$C$21*'Drive Train'!$F$39,IY26+IS$2)</f>
        <v>9.9733333333333345</v>
      </c>
      <c r="IZ27" s="43">
        <f>'Drive Train'!$F$35-IS27*'DEPRECATED - DT-Prelim Calcs'!$C$21*'Drive Train'!$F$39</f>
        <v>9.9733333333333345</v>
      </c>
      <c r="JA27" s="1">
        <f>IF(IX27&gt;='Drive Train'!$F$29,1,0)</f>
        <v>0</v>
      </c>
      <c r="JB27" s="43">
        <f t="shared" si="74"/>
        <v>48.148148148148138</v>
      </c>
      <c r="JC27" s="49">
        <f>JC26+'DEPRECATED - DT-Prelim Calcs'!$C$11</f>
        <v>92</v>
      </c>
      <c r="JD27" s="2">
        <f>JN27/'Drive Train'!$F$35</f>
        <v>2.2974724816233749</v>
      </c>
      <c r="JE27" s="36">
        <f>JL27*12*60/(PI() * 'Drive Train'!$F$15)/JD$2*JD27</f>
        <v>-377715.94066150533</v>
      </c>
      <c r="JF27" s="2">
        <f>('DEPRECATED - DT-Prelim Calcs'!$C$6*JD27-JE27)/('DEPRECATED - DT-Prelim Calcs'!$C$6*JD27)*'DEPRECATED - DT-Prelim Calcs'!$C$7*JD27</f>
        <v>288.43780451286699</v>
      </c>
      <c r="JG27" s="43">
        <f>JF27/'DEPRECATED - DT-Prelim Calcs'!$C$7*('DEPRECATED - DT-Prelim Calcs'!$C$8-'DEPRECATED - DT-Prelim Calcs'!$C$9)+'DEPRECATED - DT-Prelim Calcs'!$C$9</f>
        <v>15714.902783163649</v>
      </c>
      <c r="JH27" s="43">
        <f t="shared" si="23"/>
        <v>46.666666666666657</v>
      </c>
      <c r="JI27" s="2">
        <f t="shared" si="75"/>
        <v>1.4462867232450001</v>
      </c>
      <c r="JJ27" s="43">
        <f>JI27*'DEPRECATED - DT-Prelim Calcs'!$C$21/JD$2/'DEPRECATED - DT-Prelim Calcs'!$C$19/'DEPRECATED - DT-Prelim Calcs'!$C$18*3.39*'DEPRECATED - DT-Prelim Calcs'!$C$20</f>
        <v>29.053734754561201</v>
      </c>
      <c r="JK27" s="36">
        <f t="shared" si="76"/>
        <v>0</v>
      </c>
      <c r="JL27" s="43">
        <f>JJ26*'DEPRECATED - DT-Prelim Calcs'!$C$11+JL26</f>
        <v>-478.23473074148797</v>
      </c>
      <c r="JM27" s="43">
        <f>JM26+0.5*JJ27*'DEPRECATED - DT-Prelim Calcs'!$C$11^2+JL27*'DEPRECATED - DT-Prelim Calcs'!$C$11</f>
        <v>-39723.560541396415</v>
      </c>
      <c r="JN27" s="43">
        <f>MIN('Drive Train'!$F$35-JH26*'DEPRECATED - DT-Prelim Calcs'!$C$21*'Drive Train'!$F$39,JN26+JH$2)</f>
        <v>28.488658772129853</v>
      </c>
      <c r="JO27" s="43">
        <f>'Drive Train'!$F$35-JH27*'DEPRECATED - DT-Prelim Calcs'!$C$21*'Drive Train'!$F$39</f>
        <v>9.7866666666666671</v>
      </c>
      <c r="JP27" s="1">
        <f>IF(JM27&gt;='Drive Train'!$F$29,1,0)</f>
        <v>0</v>
      </c>
      <c r="JQ27" s="43">
        <f>MIN(JG27,'DEPRECATED - DT-Prelim Calcs'!$C$10)*'DEPRECATED - DT-Prelim Calcs'!$C$11*1000/60/60</f>
        <v>103.33333333333333</v>
      </c>
      <c r="JR27" s="49">
        <f>JR26+'DEPRECATED - DT-Prelim Calcs'!$C$11</f>
        <v>92</v>
      </c>
      <c r="JS27" s="2">
        <f>KC27/'Drive Train'!$F$35</f>
        <v>0.77419354838709686</v>
      </c>
      <c r="JT27" s="36">
        <f>KA27*12*60/(PI() * 'Drive Train'!$F$15)/JS$2*JS27</f>
        <v>-83828.43498131806</v>
      </c>
      <c r="JU27" s="2">
        <f>('DEPRECATED - DT-Prelim Calcs'!$C$6*JS27-JT27)/('DEPRECATED - DT-Prelim Calcs'!$C$6*JS27)*'DEPRECATED - DT-Prelim Calcs'!$C$7*JS27</f>
        <v>65.254064930396567</v>
      </c>
      <c r="JV27" s="43">
        <f>JU27/'DEPRECATED - DT-Prelim Calcs'!$C$7*('DEPRECATED - DT-Prelim Calcs'!$C$8-'DEPRECATED - DT-Prelim Calcs'!$C$9)+'DEPRECATED - DT-Prelim Calcs'!$C$9</f>
        <v>3556.3856268051859</v>
      </c>
      <c r="JW27" s="43">
        <f t="shared" si="24"/>
        <v>49.999999999999993</v>
      </c>
      <c r="JX27" s="2">
        <f t="shared" si="77"/>
        <v>1.4462867232450001</v>
      </c>
      <c r="JY27" s="43">
        <f>JX27*'DEPRECATED - DT-Prelim Calcs'!$C$21/JS$2/'DEPRECATED - DT-Prelim Calcs'!$C$19/'DEPRECATED - DT-Prelim Calcs'!$C$18*3.39*'DEPRECATED - DT-Prelim Calcs'!$C$20</f>
        <v>29.053734754561201</v>
      </c>
      <c r="JZ27" s="36">
        <f t="shared" si="78"/>
        <v>0</v>
      </c>
      <c r="KA27" s="43">
        <f>JY26*'DEPRECATED - DT-Prelim Calcs'!$C$11+KA26</f>
        <v>-314.96908412331754</v>
      </c>
      <c r="KB27" s="43">
        <f>KB26+0.5*JY27*'DEPRECATED - DT-Prelim Calcs'!$C$11^2+KA27*'DEPRECATED - DT-Prelim Calcs'!$C$11</f>
        <v>-32126.769569858767</v>
      </c>
      <c r="KC27" s="43">
        <f>MIN('Drive Train'!$F$35-JW26*'DEPRECATED - DT-Prelim Calcs'!$C$21*'Drive Train'!$F$39,KC26+JW$2)</f>
        <v>9.6000000000000014</v>
      </c>
      <c r="KD27" s="43">
        <f>'Drive Train'!$F$35-JW27*'DEPRECATED - DT-Prelim Calcs'!$C$21*'Drive Train'!$F$39</f>
        <v>9.6000000000000014</v>
      </c>
      <c r="KE27" s="1">
        <f>IF(KB27&gt;='Drive Train'!$F$29,1,0)</f>
        <v>0</v>
      </c>
      <c r="KF27" s="43">
        <f>MIN(JV27,'DEPRECATED - DT-Prelim Calcs'!$C$10)*'DEPRECATED - DT-Prelim Calcs'!$C$11*1000/60/60</f>
        <v>103.33333333333333</v>
      </c>
      <c r="KG27" s="49">
        <f>KG26+'DEPRECATED - DT-Prelim Calcs'!$C$11</f>
        <v>92</v>
      </c>
      <c r="KH27" s="2">
        <f>KR27/'Drive Train'!$F$35</f>
        <v>0.83854979528478935</v>
      </c>
      <c r="KI27" s="36">
        <f>KP27*12*60/(PI() * 'Drive Train'!$F$15)/KH$2*KH27</f>
        <v>9462.467368501957</v>
      </c>
      <c r="KJ27" s="2">
        <f>('DEPRECATED - DT-Prelim Calcs'!$C$6*KH27-KI27)/('DEPRECATED - DT-Prelim Calcs'!$C$6*KH27)*'DEPRECATED - DT-Prelim Calcs'!$C$7*KH27</f>
        <v>-3.0231531777121714</v>
      </c>
      <c r="KK27" s="43">
        <f>KJ27/'DEPRECATED - DT-Prelim Calcs'!$C$7*('DEPRECATED - DT-Prelim Calcs'!$C$8-'DEPRECATED - DT-Prelim Calcs'!$C$9)+'DEPRECATED - DT-Prelim Calcs'!$C$9</f>
        <v>-163.19416565148396</v>
      </c>
      <c r="KL27" s="43">
        <f t="shared" si="25"/>
        <v>-163.19416565148396</v>
      </c>
      <c r="KM27" s="2">
        <f t="shared" si="79"/>
        <v>-3.9046250130381273</v>
      </c>
      <c r="KN27" s="43">
        <f>KM27*'DEPRECATED - DT-Prelim Calcs'!$C$21/KH$2/'DEPRECATED - DT-Prelim Calcs'!$C$19/'DEPRECATED - DT-Prelim Calcs'!$C$18*3.39*'DEPRECATED - DT-Prelim Calcs'!$C$20</f>
        <v>-78.438070143037251</v>
      </c>
      <c r="KO27" s="36">
        <f t="shared" si="80"/>
        <v>1</v>
      </c>
      <c r="KP27" s="43">
        <f>KN26*'DEPRECATED - DT-Prelim Calcs'!$C$11+KP26</f>
        <v>32.824767209519912</v>
      </c>
      <c r="KQ27" s="43">
        <f>KQ26+0.5*KN27*'DEPRECATED - DT-Prelim Calcs'!$C$11^2+KP27*'DEPRECATED - DT-Prelim Calcs'!$C$11</f>
        <v>-31057.295078018356</v>
      </c>
      <c r="KR27" s="43">
        <f>MIN('Drive Train'!$F$35-KL26*'DEPRECATED - DT-Prelim Calcs'!$C$21*'Drive Train'!$F$39,KR26+KL$2)</f>
        <v>10.398017461531389</v>
      </c>
      <c r="KS27" s="43">
        <f>'Drive Train'!$F$35-KL27*'DEPRECATED - DT-Prelim Calcs'!$C$21*'Drive Train'!$F$39</f>
        <v>21.538873276483102</v>
      </c>
      <c r="KT27" s="1">
        <f>IF(KQ27&gt;='Drive Train'!$F$29,1,0)</f>
        <v>0</v>
      </c>
      <c r="KU27" s="43">
        <f>MIN(KK27,'DEPRECATED - DT-Prelim Calcs'!$C$10)*'DEPRECATED - DT-Prelim Calcs'!$C$11*1000/60/60</f>
        <v>-181.32685072387105</v>
      </c>
      <c r="KV27" s="49">
        <f>KV26+'DEPRECATED - DT-Prelim Calcs'!$C$11</f>
        <v>92</v>
      </c>
      <c r="KW27" s="2">
        <f>LG27/'Drive Train'!$F$35</f>
        <v>0.74408602150537628</v>
      </c>
      <c r="KX27" s="36">
        <f>LE27*12*60/(PI() * 'Drive Train'!$F$15)/KW$2*KW27</f>
        <v>13469.399897511275</v>
      </c>
      <c r="KY27" s="2">
        <f>('DEPRECATED - DT-Prelim Calcs'!$C$6*KW27-KX27)/('DEPRECATED - DT-Prelim Calcs'!$C$6*KW27)*'DEPRECATED - DT-Prelim Calcs'!$C$7*KW27</f>
        <v>-6.4117233176551274</v>
      </c>
      <c r="KZ27" s="43">
        <f>KY27/'DEPRECATED - DT-Prelim Calcs'!$C$7*('DEPRECATED - DT-Prelim Calcs'!$C$8-'DEPRECATED - DT-Prelim Calcs'!$C$9)+'DEPRECATED - DT-Prelim Calcs'!$C$9</f>
        <v>-347.79537476777932</v>
      </c>
      <c r="LA27" s="43">
        <f t="shared" si="26"/>
        <v>-347.79537476777932</v>
      </c>
      <c r="LB27" s="2">
        <f t="shared" si="81"/>
        <v>-7.8257513000829526</v>
      </c>
      <c r="LC27" s="43">
        <f>LB27*'DEPRECATED - DT-Prelim Calcs'!$C$21/KW$2/'DEPRECATED - DT-Prelim Calcs'!$C$19/'DEPRECATED - DT-Prelim Calcs'!$C$18*3.39*'DEPRECATED - DT-Prelim Calcs'!$C$20</f>
        <v>-157.20762617362192</v>
      </c>
      <c r="LD27" s="36">
        <f t="shared" si="82"/>
        <v>1</v>
      </c>
      <c r="LE27" s="43">
        <f>LC26*'DEPRECATED - DT-Prelim Calcs'!$C$11+LE26</f>
        <v>52.656406581359221</v>
      </c>
      <c r="LF27" s="43">
        <f>LF26+0.5*LC27*'DEPRECATED - DT-Prelim Calcs'!$C$11^2+LE27*'DEPRECATED - DT-Prelim Calcs'!$C$11</f>
        <v>-40138.612091661133</v>
      </c>
      <c r="LG27" s="43">
        <f>MIN('Drive Train'!$F$35-LA26*'DEPRECATED - DT-Prelim Calcs'!$C$21*'Drive Train'!$F$39,LG26+LA$2)</f>
        <v>9.2266666666666666</v>
      </c>
      <c r="LH27" s="43">
        <f>'Drive Train'!$F$35-LA27*'DEPRECATED - DT-Prelim Calcs'!$C$21*'Drive Train'!$F$39</f>
        <v>31.876540986995643</v>
      </c>
      <c r="LI27" s="1">
        <f>IF(LF27&gt;='Drive Train'!$F$29,1,0)</f>
        <v>0</v>
      </c>
      <c r="LJ27" s="43">
        <f>MIN(KZ27,'DEPRECATED - DT-Prelim Calcs'!$C$10)*'DEPRECATED - DT-Prelim Calcs'!$C$11*1000/60/60</f>
        <v>-386.4393052975326</v>
      </c>
      <c r="LK27" s="49">
        <f>LK26+'DEPRECATED - DT-Prelim Calcs'!$C$11</f>
        <v>92</v>
      </c>
      <c r="LL27" s="2">
        <f>LV27/'Drive Train'!$F$35</f>
        <v>2.7972489206223554</v>
      </c>
      <c r="LM27" s="36">
        <f>LT27*12*60/(PI() * 'Drive Train'!$F$15)/LL$2*LL27</f>
        <v>-631567.46693497221</v>
      </c>
      <c r="LN27" s="2">
        <f>('DEPRECATED - DT-Prelim Calcs'!$C$6*LL27-LM27)/('DEPRECATED - DT-Prelim Calcs'!$C$6*LL27)*'DEPRECATED - DT-Prelim Calcs'!$C$7*LL27</f>
        <v>477.39047987110752</v>
      </c>
      <c r="LO27" s="43">
        <f>LN27/'DEPRECATED - DT-Prelim Calcs'!$C$7*('DEPRECATED - DT-Prelim Calcs'!$C$8-'DEPRECATED - DT-Prelim Calcs'!$C$9)+'DEPRECATED - DT-Prelim Calcs'!$C$9</f>
        <v>26008.59330641108</v>
      </c>
      <c r="LP27" s="43">
        <f t="shared" si="27"/>
        <v>60</v>
      </c>
      <c r="LQ27" s="2">
        <f t="shared" si="83"/>
        <v>1.4462867232450001</v>
      </c>
      <c r="LR27" s="43">
        <f>LQ27*'DEPRECATED - DT-Prelim Calcs'!$C$21/LL$2/'DEPRECATED - DT-Prelim Calcs'!$C$19/'DEPRECATED - DT-Prelim Calcs'!$C$18*3.39*'DEPRECATED - DT-Prelim Calcs'!$C$20</f>
        <v>29.053734754561201</v>
      </c>
      <c r="LS27" s="36">
        <f t="shared" si="84"/>
        <v>0</v>
      </c>
      <c r="LT27" s="43">
        <f>LR26*'DEPRECATED - DT-Prelim Calcs'!$C$11+LT26</f>
        <v>-656.77218696499438</v>
      </c>
      <c r="LU27" s="43">
        <f>LU26+0.5*LR27*'DEPRECATED - DT-Prelim Calcs'!$C$11^2+LT27*'DEPRECATED - DT-Prelim Calcs'!$C$11</f>
        <v>-35484.907043937324</v>
      </c>
      <c r="LV27" s="43">
        <f>MIN('Drive Train'!$F$35-LP26*'DEPRECATED - DT-Prelim Calcs'!$C$21*'Drive Train'!$F$39,LV26+LP$2)</f>
        <v>34.685886615717209</v>
      </c>
      <c r="LW27" s="43">
        <f>'Drive Train'!$F$35-LP27*'DEPRECATED - DT-Prelim Calcs'!$C$21*'Drive Train'!$F$39</f>
        <v>9.0400000000000009</v>
      </c>
      <c r="LX27" s="1">
        <f>IF(LU27&gt;='Drive Train'!$F$29,1,0)</f>
        <v>0</v>
      </c>
      <c r="LY27" s="43">
        <f>MIN(LO27,'DEPRECATED - DT-Prelim Calcs'!$C$10)*'DEPRECATED - DT-Prelim Calcs'!$C$11*1000/60/60</f>
        <v>103.33333333333333</v>
      </c>
      <c r="LZ27" s="49">
        <f>LZ26+'DEPRECATED - DT-Prelim Calcs'!$C$11</f>
        <v>92</v>
      </c>
    </row>
    <row r="28" spans="1:338" x14ac:dyDescent="0.3">
      <c r="Q28" s="95">
        <f t="shared" si="85"/>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-0.27672021620693066</v>
      </c>
      <c r="Y28" s="43">
        <f t="shared" si="1"/>
        <v>0</v>
      </c>
      <c r="Z28" s="43">
        <f t="shared" si="2"/>
        <v>0</v>
      </c>
      <c r="AA28" s="43">
        <f t="shared" si="3"/>
        <v>0</v>
      </c>
      <c r="AB28" s="43" t="e">
        <f t="shared" si="4"/>
        <v>#N/A</v>
      </c>
      <c r="AC28" s="36">
        <f t="shared" si="28"/>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889.49632897085212</v>
      </c>
      <c r="AK28" s="43">
        <f t="shared" si="8"/>
        <v>0</v>
      </c>
      <c r="AL28" s="49">
        <f>AL27+'DEPRECATED - DT-Prelim Calcs'!$C$11</f>
        <v>96</v>
      </c>
      <c r="AM28" s="2">
        <f>AW28/'Drive Train'!$F$35</f>
        <v>1.1057187831457751</v>
      </c>
      <c r="AN28" s="36">
        <f>AU28*12*60/(PI() * 'Drive Train'!$F$15)/AM$2*AM28</f>
        <v>303.5633253092625</v>
      </c>
      <c r="AO28" s="2">
        <f>('DEPRECATED - DT-Prelim Calcs'!$C$6*AM28-AN28)/('DEPRECATED - DT-Prelim Calcs'!$C$6*AM28)*'DEPRECATED - DT-Prelim Calcs'!$C$7*AM28</f>
        <v>4.9626687425304183</v>
      </c>
      <c r="AP28" s="43">
        <f>AO28/'DEPRECATED - DT-Prelim Calcs'!$C$7*('DEPRECATED - DT-Prelim Calcs'!$C$8-'DEPRECATED - DT-Prelim Calcs'!$C$9)+'DEPRECATED - DT-Prelim Calcs'!$C$9</f>
        <v>271.85434194382128</v>
      </c>
      <c r="AQ28" s="43">
        <f t="shared" si="9"/>
        <v>93</v>
      </c>
      <c r="AR28" s="2">
        <f t="shared" si="29"/>
        <v>1.658143474880216</v>
      </c>
      <c r="AS28" s="43">
        <f>AR28*'DEPRECATED - DT-Prelim Calcs'!$C$21/AM$2/'DEPRECATED - DT-Prelim Calcs'!$C$19/'DEPRECATED - DT-Prelim Calcs'!$C$18*3.39*'DEPRECATED - DT-Prelim Calcs'!$C$20</f>
        <v>16.654809841608202</v>
      </c>
      <c r="AT28" s="36">
        <f t="shared" si="30"/>
        <v>0</v>
      </c>
      <c r="AU28" s="43">
        <f>AS27*'DEPRECATED - DT-Prelim Calcs'!$C$11+AU27</f>
        <v>1.5972052435357682</v>
      </c>
      <c r="AV28" s="43">
        <f>AV27+0.5*AS28*'DEPRECATED - DT-Prelim Calcs'!$C$11^2+AU28*'DEPRECATED - DT-Prelim Calcs'!$C$11</f>
        <v>1563.53984580528</v>
      </c>
      <c r="AW28" s="43">
        <f>MIN('Drive Train'!$F$35-AQ27*'DEPRECATED - DT-Prelim Calcs'!$C$21*'Drive Train'!$F$39,AW27+AQ$2)</f>
        <v>13.710912911007613</v>
      </c>
      <c r="AX28" s="43">
        <f>'Drive Train'!$F$35-AQ28*'DEPRECATED - DT-Prelim Calcs'!$C$21*'Drive Train'!$F$39</f>
        <v>7.1920000000000002</v>
      </c>
      <c r="AY28" s="1">
        <f>IF(AV28&gt;='Drive Train'!$F$29,1,0)</f>
        <v>1</v>
      </c>
      <c r="AZ28" s="43">
        <f t="shared" si="31"/>
        <v>103.33333333333333</v>
      </c>
      <c r="BA28" s="49">
        <f>BA27+'DEPRECATED - DT-Prelim Calcs'!$C$11</f>
        <v>96</v>
      </c>
      <c r="BB28" s="2">
        <f>BL28/'Drive Train'!$F$35</f>
        <v>2.5711967607806376</v>
      </c>
      <c r="BC28" s="36">
        <f>BJ28*12*60/(PI() * 'Drive Train'!$F$15)/BB$2*BB28</f>
        <v>-244021.85975058214</v>
      </c>
      <c r="BD28" s="2">
        <f>('DEPRECATED - DT-Prelim Calcs'!$C$6*BB28-BC28)/('DEPRECATED - DT-Prelim Calcs'!$C$6*BB28)*'DEPRECATED - DT-Prelim Calcs'!$C$7*BB28</f>
        <v>191.44175328301893</v>
      </c>
      <c r="BE28" s="43">
        <f>BD28/'DEPRECATED - DT-Prelim Calcs'!$C$7*('DEPRECATED - DT-Prelim Calcs'!$C$8-'DEPRECATED - DT-Prelim Calcs'!$C$9)+'DEPRECATED - DT-Prelim Calcs'!$C$9</f>
        <v>10430.789544522673</v>
      </c>
      <c r="BF28" s="43">
        <f t="shared" si="10"/>
        <v>93</v>
      </c>
      <c r="BG28" s="2">
        <f t="shared" si="32"/>
        <v>2.0025508475699998</v>
      </c>
      <c r="BH28" s="43">
        <f>BG28*'DEPRECATED - DT-Prelim Calcs'!$C$21/BB$2/'DEPRECATED - DT-Prelim Calcs'!$C$19/'DEPRECATED - DT-Prelim Calcs'!$C$18*3.39*'DEPRECATED - DT-Prelim Calcs'!$C$20</f>
        <v>29.053734754561201</v>
      </c>
      <c r="BI28" s="36">
        <f t="shared" si="33"/>
        <v>0</v>
      </c>
      <c r="BJ28" s="43">
        <f>BH27*'DEPRECATED - DT-Prelim Calcs'!$C$11+BJ27</f>
        <v>-382.25105293540332</v>
      </c>
      <c r="BK28" s="43">
        <f>BK27+0.5*BH28*'DEPRECATED - DT-Prelim Calcs'!$C$11^2+BJ28*'DEPRECATED - DT-Prelim Calcs'!$C$11</f>
        <v>-14228.097121074989</v>
      </c>
      <c r="BL28" s="43">
        <f>MIN('Drive Train'!$F$35-BF27*'DEPRECATED - DT-Prelim Calcs'!$C$21*'Drive Train'!$F$39,BL27+BF$2)</f>
        <v>31.88283983367991</v>
      </c>
      <c r="BM28" s="43">
        <f>'Drive Train'!$F$35-BF28*'DEPRECATED - DT-Prelim Calcs'!$C$21*'Drive Train'!$F$39</f>
        <v>7.1920000000000002</v>
      </c>
      <c r="BN28" s="1">
        <f>IF(BK28&gt;='Drive Train'!$F$29,1,0)</f>
        <v>0</v>
      </c>
      <c r="BO28" s="43">
        <f t="shared" si="34"/>
        <v>103.33333333333333</v>
      </c>
      <c r="BP28" s="49">
        <f>BP27+'DEPRECATED - DT-Prelim Calcs'!$C$11</f>
        <v>96</v>
      </c>
      <c r="BQ28" s="2">
        <f>CA28/'Drive Train'!$F$35</f>
        <v>0.57999999999999996</v>
      </c>
      <c r="BR28" s="36">
        <f>BY28*12*60/(PI() * 'Drive Train'!$F$15)/BQ$2*BQ28</f>
        <v>-34840.920924405713</v>
      </c>
      <c r="BS28" s="2">
        <f>('DEPRECATED - DT-Prelim Calcs'!$C$6*BQ28-BR28)/('DEPRECATED - DT-Prelim Calcs'!$C$6*BQ28)*'DEPRECATED - DT-Prelim Calcs'!$C$7*BQ28</f>
        <v>28.33209955101298</v>
      </c>
      <c r="BT28" s="43">
        <f>BS28/'DEPRECATED - DT-Prelim Calcs'!$C$7*('DEPRECATED - DT-Prelim Calcs'!$C$8-'DEPRECATED - DT-Prelim Calcs'!$C$9)+'DEPRECATED - DT-Prelim Calcs'!$C$9</f>
        <v>1544.9651247939905</v>
      </c>
      <c r="BU28" s="43">
        <f t="shared" si="11"/>
        <v>93</v>
      </c>
      <c r="BV28" s="2">
        <f t="shared" si="35"/>
        <v>1.5313624128476471</v>
      </c>
      <c r="BW28" s="43">
        <f>BV28*'DEPRECATED - DT-Prelim Calcs'!$C$21/BQ$2/'DEPRECATED - DT-Prelim Calcs'!$C$19/'DEPRECATED - DT-Prelim Calcs'!$C$18*3.39*'DEPRECATED - DT-Prelim Calcs'!$C$20</f>
        <v>29.053734754561201</v>
      </c>
      <c r="BX28" s="36">
        <f t="shared" si="36"/>
        <v>0</v>
      </c>
      <c r="BY28" s="43">
        <f>BW27*'DEPRECATED - DT-Prelim Calcs'!$C$11+BY27</f>
        <v>-185.01687156933048</v>
      </c>
      <c r="BZ28" s="43">
        <f>BZ27+0.5*BW28*'DEPRECATED - DT-Prelim Calcs'!$C$11^2+BY28*'DEPRECATED - DT-Prelim Calcs'!$C$11</f>
        <v>-39677.595069628442</v>
      </c>
      <c r="CA28" s="43">
        <f>MIN('Drive Train'!$F$35-BU27*'DEPRECATED - DT-Prelim Calcs'!$C$21*'Drive Train'!$F$39,CA27+BU$2)</f>
        <v>7.1920000000000002</v>
      </c>
      <c r="CB28" s="43">
        <f>'Drive Train'!$F$35-BU28*'DEPRECATED - DT-Prelim Calcs'!$C$21*'Drive Train'!$F$39</f>
        <v>7.1920000000000002</v>
      </c>
      <c r="CC28" s="1">
        <f>IF(BZ28&gt;='Drive Train'!$F$29,1,0)</f>
        <v>0</v>
      </c>
      <c r="CD28" s="43">
        <f t="shared" si="37"/>
        <v>103.33333333333333</v>
      </c>
      <c r="CE28" s="49">
        <f>CE27+'DEPRECATED - DT-Prelim Calcs'!$C$11</f>
        <v>96</v>
      </c>
      <c r="CF28" s="2">
        <f>CP28/'Drive Train'!$F$35</f>
        <v>0.57999999999999996</v>
      </c>
      <c r="CG28" s="36">
        <f>CN28*12*60/(PI() * 'Drive Train'!$F$15)/CF$2*CF28</f>
        <v>25492.117985427034</v>
      </c>
      <c r="CH28" s="2">
        <f>('DEPRECATED - DT-Prelim Calcs'!$C$6*CF28-CG28)/('DEPRECATED - DT-Prelim Calcs'!$C$6*CF28)*'DEPRECATED - DT-Prelim Calcs'!$C$7*CF28</f>
        <v>-16.019303660133669</v>
      </c>
      <c r="CI28" s="43">
        <f>CH28/'DEPRECATED - DT-Prelim Calcs'!$C$7*('DEPRECATED - DT-Prelim Calcs'!$C$8-'DEPRECATED - DT-Prelim Calcs'!$C$9)+'DEPRECATED - DT-Prelim Calcs'!$C$9</f>
        <v>-871.19340835056551</v>
      </c>
      <c r="CJ28" s="43">
        <f t="shared" si="12"/>
        <v>-871.19340835056551</v>
      </c>
      <c r="CK28" s="2">
        <f t="shared" si="38"/>
        <v>-19.452596351821857</v>
      </c>
      <c r="CL28" s="43">
        <f>CK28*'DEPRECATED - DT-Prelim Calcs'!$C$21/CF$2/'DEPRECATED - DT-Prelim Calcs'!$C$19/'DEPRECATED - DT-Prelim Calcs'!$C$18*3.39*'DEPRECATED - DT-Prelim Calcs'!$C$20</f>
        <v>-455.90245687674087</v>
      </c>
      <c r="CM28" s="36">
        <f t="shared" si="39"/>
        <v>1</v>
      </c>
      <c r="CN28" s="43">
        <f>CL27*'DEPRECATED - DT-Prelim Calcs'!$C$11+CN27</f>
        <v>109.58654979127232</v>
      </c>
      <c r="CO28" s="43">
        <f>CO27+0.5*CL28*'DEPRECATED - DT-Prelim Calcs'!$C$11^2+CN28*'DEPRECATED - DT-Prelim Calcs'!$C$11</f>
        <v>-65202.499086829812</v>
      </c>
      <c r="CP28" s="43">
        <f>MIN('Drive Train'!$F$35-CJ27*'DEPRECATED - DT-Prelim Calcs'!$C$21*'Drive Train'!$F$39,CP27+CJ$2)</f>
        <v>7.1920000000000002</v>
      </c>
      <c r="CQ28" s="43">
        <f>'Drive Train'!$F$35-CJ28*'DEPRECATED - DT-Prelim Calcs'!$C$21*'Drive Train'!$F$39</f>
        <v>61.18683086763167</v>
      </c>
      <c r="CR28" s="1">
        <f>IF(CO28&gt;='Drive Train'!$F$29,1,0)</f>
        <v>0</v>
      </c>
      <c r="CS28" s="43">
        <f t="shared" si="40"/>
        <v>-967.99267594507285</v>
      </c>
      <c r="CT28" s="49">
        <f>CT27+'DEPRECATED - DT-Prelim Calcs'!$C$11</f>
        <v>96</v>
      </c>
      <c r="CU28" s="2">
        <f>DE28/'Drive Train'!$F$35</f>
        <v>0.57999999999999996</v>
      </c>
      <c r="CV28" s="36">
        <f>DC28*12*60/(PI() * 'Drive Train'!$F$15)/CU$2*CU28</f>
        <v>-73043.177259414035</v>
      </c>
      <c r="CW28" s="2">
        <f>('DEPRECATED - DT-Prelim Calcs'!$C$6*CU28-CV28)/('DEPRECATED - DT-Prelim Calcs'!$C$6*CU28)*'DEPRECATED - DT-Prelim Calcs'!$C$7*CU28</f>
        <v>56.4149494273749</v>
      </c>
      <c r="CX28" s="43">
        <f>CW28/'DEPRECATED - DT-Prelim Calcs'!$C$7*('DEPRECATED - DT-Prelim Calcs'!$C$8-'DEPRECATED - DT-Prelim Calcs'!$C$9)+'DEPRECATED - DT-Prelim Calcs'!$C$9</f>
        <v>3074.8517225360947</v>
      </c>
      <c r="CY28" s="43">
        <f t="shared" si="13"/>
        <v>93</v>
      </c>
      <c r="CZ28" s="2">
        <f t="shared" si="41"/>
        <v>1.0413264407364002</v>
      </c>
      <c r="DA28" s="43">
        <f>CZ28*'DEPRECATED - DT-Prelim Calcs'!$C$21/CU$2/'DEPRECATED - DT-Prelim Calcs'!$C$19/'DEPRECATED - DT-Prelim Calcs'!$C$18*3.39*'DEPRECATED - DT-Prelim Calcs'!$C$20</f>
        <v>29.053734754561201</v>
      </c>
      <c r="DB28" s="36">
        <f t="shared" si="42"/>
        <v>0</v>
      </c>
      <c r="DC28" s="43">
        <f>DA27*'DEPRECATED - DT-Prelim Calcs'!$C$11+DC27</f>
        <v>-263.76081502647384</v>
      </c>
      <c r="DD28" s="43">
        <f>DD27+0.5*DA28*'DEPRECATED - DT-Prelim Calcs'!$C$11^2+DC28*'DEPRECATED - DT-Prelim Calcs'!$C$11</f>
        <v>-130423.78737113136</v>
      </c>
      <c r="DE28" s="43">
        <f>MIN('Drive Train'!$F$35-CY27*'DEPRECATED - DT-Prelim Calcs'!$C$21*'Drive Train'!$F$39,DE27+CY$2)</f>
        <v>7.1920000000000002</v>
      </c>
      <c r="DF28" s="43">
        <f>'Drive Train'!$F$35-CY28*'DEPRECATED - DT-Prelim Calcs'!$C$21*'Drive Train'!$F$39</f>
        <v>7.1920000000000002</v>
      </c>
      <c r="DG28" s="1">
        <f>IF(DD28&gt;='Drive Train'!$F$29,1,0)</f>
        <v>0</v>
      </c>
      <c r="DH28" s="43">
        <f t="shared" si="43"/>
        <v>103.33333333333333</v>
      </c>
      <c r="DI28" s="49">
        <f>DI27+'DEPRECATED - DT-Prelim Calcs'!$C$11</f>
        <v>96</v>
      </c>
      <c r="DJ28" s="2">
        <f>DT28/'Drive Train'!$F$35</f>
        <v>0.57999999999999996</v>
      </c>
      <c r="DK28" s="36">
        <f>DR28*12*60/(PI() * 'Drive Train'!$F$15)/DJ$2*DJ28</f>
        <v>-415960.85149094602</v>
      </c>
      <c r="DL28" s="2">
        <f>('DEPRECATED - DT-Prelim Calcs'!$C$6*DJ28-DK28)/('DEPRECATED - DT-Prelim Calcs'!$C$6*DJ28)*'DEPRECATED - DT-Prelim Calcs'!$C$7*DJ28</f>
        <v>308.49706418378327</v>
      </c>
      <c r="DM28" s="43">
        <f>DL28/'DEPRECATED - DT-Prelim Calcs'!$C$7*('DEPRECATED - DT-Prelim Calcs'!$C$8-'DEPRECATED - DT-Prelim Calcs'!$C$9)+'DEPRECATED - DT-Prelim Calcs'!$C$9</f>
        <v>16807.683347325506</v>
      </c>
      <c r="DN28" s="43">
        <f t="shared" si="14"/>
        <v>93</v>
      </c>
      <c r="DO28" s="2">
        <f t="shared" si="44"/>
        <v>0.89769520753137932</v>
      </c>
      <c r="DP28" s="43">
        <f>DO28*'DEPRECATED - DT-Prelim Calcs'!$C$21/DJ$2/'DEPRECATED - DT-Prelim Calcs'!$C$19/'DEPRECATED - DT-Prelim Calcs'!$C$18*3.39*'DEPRECATED - DT-Prelim Calcs'!$C$20</f>
        <v>29.053734754561201</v>
      </c>
      <c r="DQ28" s="36">
        <f t="shared" si="45"/>
        <v>0</v>
      </c>
      <c r="DR28" s="43">
        <f>DP27*'DEPRECATED - DT-Prelim Calcs'!$C$11+DR27</f>
        <v>-1294.8667808411724</v>
      </c>
      <c r="DS28" s="43">
        <f>DS27+0.5*DP28*'DEPRECATED - DT-Prelim Calcs'!$C$11^2+DR28*'DEPRECATED - DT-Prelim Calcs'!$C$11</f>
        <v>-223223.32429445427</v>
      </c>
      <c r="DT28" s="43">
        <f>MIN('Drive Train'!$F$35-DN27*'DEPRECATED - DT-Prelim Calcs'!$C$21*'Drive Train'!$F$39,DT27+DN$2)</f>
        <v>7.1920000000000002</v>
      </c>
      <c r="DU28" s="43">
        <f>'Drive Train'!$F$35-DN28*'DEPRECATED - DT-Prelim Calcs'!$C$21*'Drive Train'!$F$39</f>
        <v>7.1920000000000002</v>
      </c>
      <c r="DV28" s="1">
        <f>IF(DS28&gt;='Drive Train'!$F$29,1,0)</f>
        <v>0</v>
      </c>
      <c r="DW28" s="43">
        <f t="shared" si="46"/>
        <v>103.33333333333333</v>
      </c>
      <c r="DX28" s="49">
        <f>DX27+'DEPRECATED - DT-Prelim Calcs'!$C$11</f>
        <v>96</v>
      </c>
      <c r="DY28" s="2">
        <f>EI28/'Drive Train'!$F$35</f>
        <v>0.57999999999999996</v>
      </c>
      <c r="DZ28" s="36">
        <f>EG28*12*60/(PI() * 'Drive Train'!$F$15)/DY$2*DY28</f>
        <v>-908722.6819614775</v>
      </c>
      <c r="EA28" s="2">
        <f>('DEPRECATED - DT-Prelim Calcs'!$C$6*DY28-DZ28)/('DEPRECATED - DT-Prelim Calcs'!$C$6*DY28)*'DEPRECATED - DT-Prelim Calcs'!$C$7*DY28</f>
        <v>670.73107435726172</v>
      </c>
      <c r="EB28" s="43">
        <f>EA28/'DEPRECATED - DT-Prelim Calcs'!$C$7*('DEPRECATED - DT-Prelim Calcs'!$C$8-'DEPRECATED - DT-Prelim Calcs'!$C$9)+'DEPRECATED - DT-Prelim Calcs'!$C$9</f>
        <v>36541.327185134403</v>
      </c>
      <c r="EC28" s="43">
        <f t="shared" si="15"/>
        <v>93</v>
      </c>
      <c r="ED28" s="2">
        <f t="shared" si="47"/>
        <v>0.78888366722454539</v>
      </c>
      <c r="EE28" s="43">
        <f>ED28*'DEPRECATED - DT-Prelim Calcs'!$C$21/DY$2/'DEPRECATED - DT-Prelim Calcs'!$C$19/'DEPRECATED - DT-Prelim Calcs'!$C$18*3.39*'DEPRECATED - DT-Prelim Calcs'!$C$20</f>
        <v>29.053734754561201</v>
      </c>
      <c r="EF28" s="36">
        <f t="shared" si="48"/>
        <v>0</v>
      </c>
      <c r="EG28" s="43">
        <f>EE27*'DEPRECATED - DT-Prelim Calcs'!$C$11+EG27</f>
        <v>-2485.9252018465622</v>
      </c>
      <c r="EH28" s="43">
        <f>EH27+0.5*EE28*'DEPRECATED - DT-Prelim Calcs'!$C$11^2+EG28*'DEPRECATED - DT-Prelim Calcs'!$C$11</f>
        <v>-330418.58218493947</v>
      </c>
      <c r="EI28" s="43">
        <f>MIN('Drive Train'!$F$35-EC27*'DEPRECATED - DT-Prelim Calcs'!$C$21*'Drive Train'!$F$39,EI27+EC$2)</f>
        <v>7.1920000000000002</v>
      </c>
      <c r="EJ28" s="43">
        <f>'Drive Train'!$F$35-EC28*'DEPRECATED - DT-Prelim Calcs'!$C$21*'Drive Train'!$F$39</f>
        <v>7.1920000000000002</v>
      </c>
      <c r="EK28" s="1">
        <f>IF(EH28&gt;='Drive Train'!$F$29,1,0)</f>
        <v>0</v>
      </c>
      <c r="EL28" s="43">
        <f t="shared" si="49"/>
        <v>103.33333333333333</v>
      </c>
      <c r="EM28" s="49">
        <f>EM27+'DEPRECATED - DT-Prelim Calcs'!$C$11</f>
        <v>96</v>
      </c>
      <c r="EN28" s="2">
        <f>EX28/'Drive Train'!$F$35</f>
        <v>0.57999999999999996</v>
      </c>
      <c r="EO28" s="36">
        <f>EV28*12*60/(PI() * 'Drive Train'!$F$15)/EN$2*EN28</f>
        <v>-1572590.5420750286</v>
      </c>
      <c r="EP28" s="2">
        <f>('DEPRECATED - DT-Prelim Calcs'!$C$6*EN28-EO28)/('DEPRECATED - DT-Prelim Calcs'!$C$6*EN28)*'DEPRECATED - DT-Prelim Calcs'!$C$7*EN28</f>
        <v>1158.746789707192</v>
      </c>
      <c r="EQ28" s="43">
        <f>EP28/'DEPRECATED - DT-Prelim Calcs'!$C$7*('DEPRECATED - DT-Prelim Calcs'!$C$8-'DEPRECATED - DT-Prelim Calcs'!$C$9)+'DEPRECATED - DT-Prelim Calcs'!$C$9</f>
        <v>63127.257946735073</v>
      </c>
      <c r="ER28" s="43">
        <f t="shared" si="16"/>
        <v>93</v>
      </c>
      <c r="ES28" s="2">
        <f t="shared" si="50"/>
        <v>0.7035989464435134</v>
      </c>
      <c r="ET28" s="43">
        <f>ES28*'DEPRECATED - DT-Prelim Calcs'!$C$21/EN$2/'DEPRECATED - DT-Prelim Calcs'!$C$19/'DEPRECATED - DT-Prelim Calcs'!$C$18*3.39*'DEPRECATED - DT-Prelim Calcs'!$C$20</f>
        <v>29.053734754561201</v>
      </c>
      <c r="EU28" s="36">
        <f t="shared" si="51"/>
        <v>0</v>
      </c>
      <c r="EV28" s="43">
        <f>ET27*'DEPRECATED - DT-Prelim Calcs'!$C$11+EV27</f>
        <v>-3836.9360780426368</v>
      </c>
      <c r="EW28" s="43">
        <f>EW27+0.5*ET28*'DEPRECATED - DT-Prelim Calcs'!$C$11^2+EV28*'DEPRECATED - DT-Prelim Calcs'!$C$11</f>
        <v>-452009.56104258611</v>
      </c>
      <c r="EX28" s="43">
        <f>MIN('Drive Train'!$F$35-ER27*'DEPRECATED - DT-Prelim Calcs'!$C$21*'Drive Train'!$F$39,EX27+ER$2)</f>
        <v>7.1920000000000002</v>
      </c>
      <c r="EY28" s="43">
        <f>'Drive Train'!$F$35-ER28*'DEPRECATED - DT-Prelim Calcs'!$C$21*'Drive Train'!$F$39</f>
        <v>7.1920000000000002</v>
      </c>
      <c r="EZ28" s="1">
        <f>IF(EW28&gt;='Drive Train'!$F$29,1,0)</f>
        <v>0</v>
      </c>
      <c r="FA28" s="43">
        <f t="shared" si="52"/>
        <v>103.33333333333333</v>
      </c>
      <c r="FB28" s="49">
        <f>FB27+'DEPRECATED - DT-Prelim Calcs'!$C$11</f>
        <v>96</v>
      </c>
      <c r="FC28" s="2">
        <f>FM28/'Drive Train'!$F$35</f>
        <v>0.57999999999999996</v>
      </c>
      <c r="FD28" s="36">
        <f>FK28*12*60/(PI() * 'Drive Train'!$F$15)/FC$2*FC28</f>
        <v>-2428826.305235622</v>
      </c>
      <c r="FE28" s="2">
        <f>('DEPRECATED - DT-Prelim Calcs'!$C$6*FC28-FD28)/('DEPRECATED - DT-Prelim Calcs'!$C$6*FC28)*'DEPRECATED - DT-Prelim Calcs'!$C$7*FC28</f>
        <v>1788.1740199929573</v>
      </c>
      <c r="FF28" s="43">
        <f>FE28/'DEPRECATED - DT-Prelim Calcs'!$C$7*('DEPRECATED - DT-Prelim Calcs'!$C$8-'DEPRECATED - DT-Prelim Calcs'!$C$9)+'DEPRECATED - DT-Prelim Calcs'!$C$9</f>
        <v>97416.950342899901</v>
      </c>
      <c r="FG28" s="43">
        <f t="shared" si="17"/>
        <v>93</v>
      </c>
      <c r="FH28" s="2">
        <f t="shared" si="53"/>
        <v>0.63495514679048781</v>
      </c>
      <c r="FI28" s="43">
        <f>FH28*'DEPRECATED - DT-Prelim Calcs'!$C$21/FC$2/'DEPRECATED - DT-Prelim Calcs'!$C$19/'DEPRECATED - DT-Prelim Calcs'!$C$18*3.39*'DEPRECATED - DT-Prelim Calcs'!$C$20</f>
        <v>29.053734754561205</v>
      </c>
      <c r="FJ28" s="36">
        <f t="shared" si="54"/>
        <v>0</v>
      </c>
      <c r="FK28" s="43">
        <f>FI27*'DEPRECATED - DT-Prelim Calcs'!$C$11+FK27</f>
        <v>-5347.8994094294021</v>
      </c>
      <c r="FL28" s="43">
        <f>FL27+0.5*FI28*'DEPRECATED - DT-Prelim Calcs'!$C$11^2+FK28*'DEPRECATED - DT-Prelim Calcs'!$C$11</f>
        <v>-587996.26086739497</v>
      </c>
      <c r="FM28" s="43">
        <f>MIN('Drive Train'!$F$35-FG27*'DEPRECATED - DT-Prelim Calcs'!$C$21*'Drive Train'!$F$39,FM27+FG$2)</f>
        <v>7.1920000000000002</v>
      </c>
      <c r="FN28" s="43">
        <f>'Drive Train'!$F$35-FG28*'DEPRECATED - DT-Prelim Calcs'!$C$21*'Drive Train'!$F$39</f>
        <v>7.1920000000000002</v>
      </c>
      <c r="FO28" s="1">
        <f>IF(FL28&gt;='Drive Train'!$F$29,1,0)</f>
        <v>0</v>
      </c>
      <c r="FP28" s="43">
        <f t="shared" si="55"/>
        <v>103.33333333333333</v>
      </c>
      <c r="FQ28" s="49">
        <f>FQ27+'DEPRECATED - DT-Prelim Calcs'!$C$11</f>
        <v>96</v>
      </c>
      <c r="FR28" s="2">
        <f>GB28/'Drive Train'!$F$35</f>
        <v>0.57999999999999996</v>
      </c>
      <c r="FS28" s="36">
        <f>FZ28*12*60/(PI() * 'Drive Train'!$F$15)/FR$2*FR28</f>
        <v>-3498691.8448472847</v>
      </c>
      <c r="FT28" s="2">
        <f>('DEPRECATED - DT-Prelim Calcs'!$C$6*FR28-FS28)/('DEPRECATED - DT-Prelim Calcs'!$C$6*FR28)*'DEPRECATED - DT-Prelim Calcs'!$C$7*FR28</f>
        <v>2574.6425749739446</v>
      </c>
      <c r="FU28" s="43">
        <f>FT28/'DEPRECATED - DT-Prelim Calcs'!$C$7*('DEPRECATED - DT-Prelim Calcs'!$C$8-'DEPRECATED - DT-Prelim Calcs'!$C$9)+'DEPRECATED - DT-Prelim Calcs'!$C$9</f>
        <v>140261.87908440147</v>
      </c>
      <c r="FV28" s="43">
        <f t="shared" si="18"/>
        <v>93</v>
      </c>
      <c r="FW28" s="2">
        <f t="shared" si="56"/>
        <v>0.57851468929799987</v>
      </c>
      <c r="FX28" s="43">
        <f>FW28*'DEPRECATED - DT-Prelim Calcs'!$C$21/FR$2/'DEPRECATED - DT-Prelim Calcs'!$C$19/'DEPRECATED - DT-Prelim Calcs'!$C$18*3.39*'DEPRECATED - DT-Prelim Calcs'!$C$20</f>
        <v>29.053734754561201</v>
      </c>
      <c r="FY28" s="36">
        <f t="shared" si="57"/>
        <v>0</v>
      </c>
      <c r="FZ28" s="43">
        <f>FX27*'DEPRECATED - DT-Prelim Calcs'!$C$11+FZ27</f>
        <v>-7018.8151960068635</v>
      </c>
      <c r="GA28" s="43">
        <f>GA27+0.5*FX28*'DEPRECATED - DT-Prelim Calcs'!$C$11^2+FZ28*'DEPRECATED - DT-Prelim Calcs'!$C$11</f>
        <v>-738378.68165936589</v>
      </c>
      <c r="GB28" s="43">
        <f>MIN('Drive Train'!$F$35-FV27*'DEPRECATED - DT-Prelim Calcs'!$C$21*'Drive Train'!$F$39,GB27+FV$2)</f>
        <v>7.1920000000000002</v>
      </c>
      <c r="GC28" s="43">
        <f>'Drive Train'!$F$35-FV28*'DEPRECATED - DT-Prelim Calcs'!$C$21*'Drive Train'!$F$39</f>
        <v>7.1920000000000002</v>
      </c>
      <c r="GD28" s="1">
        <f>IF(GA28&gt;='Drive Train'!$F$29,1,0)</f>
        <v>0</v>
      </c>
      <c r="GE28" s="43">
        <f t="shared" si="58"/>
        <v>103.33333333333333</v>
      </c>
      <c r="GF28" s="49">
        <f>GF27+'DEPRECATED - DT-Prelim Calcs'!$C$11</f>
        <v>96</v>
      </c>
      <c r="GG28" s="2">
        <f>GQ28/'Drive Train'!$F$35</f>
        <v>2.1168975220053654</v>
      </c>
      <c r="GH28" s="36">
        <f>GO28*12*60/(PI() * 'Drive Train'!$F$15)/GG$2*GG28</f>
        <v>-300328.57960091956</v>
      </c>
      <c r="GI28" s="2">
        <f>('DEPRECATED - DT-Prelim Calcs'!$C$6*GG28-GH28)/('DEPRECATED - DT-Prelim Calcs'!$C$6*GG28)*'DEPRECATED - DT-Prelim Calcs'!$C$7*GG28</f>
        <v>230.70270679643605</v>
      </c>
      <c r="GJ28" s="43">
        <f>GI28/'DEPRECATED - DT-Prelim Calcs'!$C$7*('DEPRECATED - DT-Prelim Calcs'!$C$8-'DEPRECATED - DT-Prelim Calcs'!$C$9)+'DEPRECATED - DT-Prelim Calcs'!$C$9</f>
        <v>12569.632534432709</v>
      </c>
      <c r="GK28" s="43">
        <f t="shared" si="59"/>
        <v>29.999999999999982</v>
      </c>
      <c r="GL28" s="2">
        <f t="shared" si="60"/>
        <v>1.4462867232450001</v>
      </c>
      <c r="GM28" s="43">
        <f>GL28*'DEPRECATED - DT-Prelim Calcs'!$C$21/GG$2/'DEPRECATED - DT-Prelim Calcs'!$C$19/'DEPRECATED - DT-Prelim Calcs'!$C$18*3.39*'DEPRECATED - DT-Prelim Calcs'!$C$20</f>
        <v>29.053734754561201</v>
      </c>
      <c r="GN28" s="36">
        <f t="shared" si="61"/>
        <v>0</v>
      </c>
      <c r="GO28" s="43">
        <f>GM27*'DEPRECATED - DT-Prelim Calcs'!$C$11+GO27</f>
        <v>-412.68904905927059</v>
      </c>
      <c r="GP28" s="43">
        <f>GP27+0.5*GM28*'DEPRECATED - DT-Prelim Calcs'!$C$11^2+GO28*'DEPRECATED - DT-Prelim Calcs'!$C$11</f>
        <v>-28741.722908161319</v>
      </c>
      <c r="GQ28" s="43">
        <f>MIN('Drive Train'!$F$35-GK27*'DEPRECATED - DT-Prelim Calcs'!$C$21*'Drive Train'!$F$39,GQ27+GK$2)</f>
        <v>26.249529272866532</v>
      </c>
      <c r="GR28" s="43">
        <f>'Drive Train'!$F$35-GK28*'DEPRECATED - DT-Prelim Calcs'!$C$21*'Drive Train'!$F$39</f>
        <v>10.72</v>
      </c>
      <c r="GS28" s="1">
        <f>IF(GP28&gt;='Drive Train'!$F$29,1,0)</f>
        <v>0</v>
      </c>
      <c r="GT28" s="43">
        <f t="shared" si="62"/>
        <v>33.333333333333314</v>
      </c>
      <c r="GU28" s="49">
        <f>GU27+'DEPRECATED - DT-Prelim Calcs'!$C$11</f>
        <v>96</v>
      </c>
      <c r="GV28" s="2">
        <f>HF28/'Drive Train'!$F$35</f>
        <v>0.84946236559139798</v>
      </c>
      <c r="GW28" s="36">
        <f>HD28*12*60/(PI() * 'Drive Train'!$F$15)/GV$2*GV28</f>
        <v>-75878.775822597672</v>
      </c>
      <c r="GX28" s="2">
        <f>('DEPRECATED - DT-Prelim Calcs'!$C$6*GV28-GW28)/('DEPRECATED - DT-Prelim Calcs'!$C$6*GV28)*'DEPRECATED - DT-Prelim Calcs'!$C$7*GV28</f>
        <v>59.763203981768349</v>
      </c>
      <c r="GY28" s="43">
        <f>GX28/'DEPRECATED - DT-Prelim Calcs'!$C$7*('DEPRECATED - DT-Prelim Calcs'!$C$8-'DEPRECATED - DT-Prelim Calcs'!$C$9)+'DEPRECATED - DT-Prelim Calcs'!$C$9</f>
        <v>3257.2566348276782</v>
      </c>
      <c r="GZ28" s="43">
        <f t="shared" si="19"/>
        <v>33.333333333333314</v>
      </c>
      <c r="HA28" s="2">
        <f t="shared" si="63"/>
        <v>1.4462867232450001</v>
      </c>
      <c r="HB28" s="43">
        <f>HA28*'DEPRECATED - DT-Prelim Calcs'!$C$21/GV$2/'DEPRECATED - DT-Prelim Calcs'!$C$19/'DEPRECATED - DT-Prelim Calcs'!$C$18*3.39*'DEPRECATED - DT-Prelim Calcs'!$C$20</f>
        <v>29.053734754561201</v>
      </c>
      <c r="HC28" s="36">
        <f t="shared" si="64"/>
        <v>0</v>
      </c>
      <c r="HD28" s="43">
        <f>HB27*'DEPRECATED - DT-Prelim Calcs'!$C$11+HD27</f>
        <v>-259.8377758550439</v>
      </c>
      <c r="HE28" s="43">
        <f>HE27+0.5*HB28*'DEPRECATED - DT-Prelim Calcs'!$C$11^2+HD28*'DEPRECATED - DT-Prelim Calcs'!$C$11</f>
        <v>-25024.466185044901</v>
      </c>
      <c r="HF28" s="43">
        <f>MIN('Drive Train'!$F$35-GZ27*'DEPRECATED - DT-Prelim Calcs'!$C$21*'Drive Train'!$F$39,HF27+GZ$2)</f>
        <v>10.533333333333335</v>
      </c>
      <c r="HG28" s="43">
        <f>'Drive Train'!$F$35-GZ28*'DEPRECATED - DT-Prelim Calcs'!$C$21*'Drive Train'!$F$39</f>
        <v>10.533333333333335</v>
      </c>
      <c r="HH28" s="1">
        <f>IF(HE28&gt;='Drive Train'!$F$29,1,0)</f>
        <v>0</v>
      </c>
      <c r="HI28" s="43">
        <f t="shared" si="65"/>
        <v>37.037037037037017</v>
      </c>
      <c r="HJ28" s="49">
        <f>HJ27+'DEPRECATED - DT-Prelim Calcs'!$C$11</f>
        <v>96</v>
      </c>
      <c r="HK28" s="2">
        <f>HU28/'Drive Train'!$F$35</f>
        <v>0.83440860215053769</v>
      </c>
      <c r="HL28" s="36">
        <f>HS28*12*60/(PI() * 'Drive Train'!$F$15)/HK$2*HK28</f>
        <v>2553.5306702597782</v>
      </c>
      <c r="HM28" s="2">
        <f>('DEPRECATED - DT-Prelim Calcs'!$C$6*HK28-HL28)/('DEPRECATED - DT-Prelim Calcs'!$C$6*HK28)*'DEPRECATED - DT-Prelim Calcs'!$C$7*HK28</f>
        <v>2.0362511335032067</v>
      </c>
      <c r="HN28" s="43">
        <f>HM28/'DEPRECATED - DT-Prelim Calcs'!$C$7*('DEPRECATED - DT-Prelim Calcs'!$C$8-'DEPRECATED - DT-Prelim Calcs'!$C$9)+'DEPRECATED - DT-Prelim Calcs'!$C$9</f>
        <v>112.43009906398065</v>
      </c>
      <c r="HO28" s="43">
        <f t="shared" si="20"/>
        <v>36.66666666666665</v>
      </c>
      <c r="HP28" s="2">
        <f t="shared" si="66"/>
        <v>0.40647155804846014</v>
      </c>
      <c r="HQ28" s="43">
        <f>HP28*'DEPRECATED - DT-Prelim Calcs'!$C$21/HK$2/'DEPRECATED - DT-Prelim Calcs'!$C$19/'DEPRECATED - DT-Prelim Calcs'!$C$18*3.39*'DEPRECATED - DT-Prelim Calcs'!$C$20</f>
        <v>8.1654049940501743</v>
      </c>
      <c r="HR28" s="36">
        <f t="shared" si="67"/>
        <v>0</v>
      </c>
      <c r="HS28" s="43">
        <f>HQ27*'DEPRECATED - DT-Prelim Calcs'!$C$11+HS27</f>
        <v>8.9020170756921004</v>
      </c>
      <c r="HT28" s="43">
        <f>HT27+0.5*HQ28*'DEPRECATED - DT-Prelim Calcs'!$C$11^2+HS28*'DEPRECATED - DT-Prelim Calcs'!$C$11</f>
        <v>-31119.836133505378</v>
      </c>
      <c r="HU28" s="43">
        <f>MIN('Drive Train'!$F$35-HO27*'DEPRECATED - DT-Prelim Calcs'!$C$21*'Drive Train'!$F$39,HU27+HO$2)</f>
        <v>10.346666666666668</v>
      </c>
      <c r="HV28" s="43">
        <f>'Drive Train'!$F$35-HO28*'DEPRECATED - DT-Prelim Calcs'!$C$21*'Drive Train'!$F$39</f>
        <v>10.346666666666668</v>
      </c>
      <c r="HW28" s="1">
        <f>IF(HT28&gt;='Drive Train'!$F$29,1,0)</f>
        <v>0</v>
      </c>
      <c r="HX28" s="43">
        <f t="shared" si="68"/>
        <v>40.740740740740726</v>
      </c>
      <c r="HY28" s="49">
        <f>HY27+'DEPRECATED - DT-Prelim Calcs'!$C$11</f>
        <v>96</v>
      </c>
      <c r="HZ28" s="2">
        <f>IJ28/'Drive Train'!$F$35</f>
        <v>0.8193548387096774</v>
      </c>
      <c r="IA28" s="36">
        <f>IH28*12*60/(PI() * 'Drive Train'!$F$15)/HZ$2*HZ28</f>
        <v>-242745.44047885851</v>
      </c>
      <c r="IB28" s="2">
        <f>('DEPRECATED - DT-Prelim Calcs'!$C$6*HZ28-IA28)/('DEPRECATED - DT-Prelim Calcs'!$C$6*HZ28)*'DEPRECATED - DT-Prelim Calcs'!$C$7*HZ28</f>
        <v>182.28730645778765</v>
      </c>
      <c r="IC28" s="43">
        <f>IB28/'DEPRECATED - DT-Prelim Calcs'!$C$7*('DEPRECATED - DT-Prelim Calcs'!$C$8-'DEPRECATED - DT-Prelim Calcs'!$C$9)+'DEPRECATED - DT-Prelim Calcs'!$C$9</f>
        <v>9932.0771428496264</v>
      </c>
      <c r="ID28" s="43">
        <f t="shared" si="21"/>
        <v>39.999999999999986</v>
      </c>
      <c r="IE28" s="2">
        <f t="shared" si="69"/>
        <v>1.4462867232450001</v>
      </c>
      <c r="IF28" s="43">
        <f>IE28*'DEPRECATED - DT-Prelim Calcs'!$C$21/HZ$2/'DEPRECATED - DT-Prelim Calcs'!$C$19/'DEPRECATED - DT-Prelim Calcs'!$C$18*3.39*'DEPRECATED - DT-Prelim Calcs'!$C$20</f>
        <v>29.053734754561201</v>
      </c>
      <c r="IG28" s="36">
        <f t="shared" si="70"/>
        <v>0</v>
      </c>
      <c r="IH28" s="43">
        <f>IF27*'DEPRECATED - DT-Prelim Calcs'!$C$11+IH27</f>
        <v>-861.79739237112904</v>
      </c>
      <c r="II28" s="43">
        <f>II27+0.5*IF28*'DEPRECATED - DT-Prelim Calcs'!$C$11^2+IH28*'DEPRECATED - DT-Prelim Calcs'!$C$11</f>
        <v>-39655.988455072598</v>
      </c>
      <c r="IJ28" s="43">
        <f>MIN('Drive Train'!$F$35-ID27*'DEPRECATED - DT-Prelim Calcs'!$C$21*'Drive Train'!$F$39,IJ27+ID$2)</f>
        <v>10.16</v>
      </c>
      <c r="IK28" s="43">
        <f>'Drive Train'!$F$35-ID28*'DEPRECATED - DT-Prelim Calcs'!$C$21*'Drive Train'!$F$39</f>
        <v>10.16</v>
      </c>
      <c r="IL28" s="1">
        <f>IF(II28&gt;='Drive Train'!$F$29,1,0)</f>
        <v>0</v>
      </c>
      <c r="IM28" s="43">
        <f t="shared" si="71"/>
        <v>44.444444444444429</v>
      </c>
      <c r="IN28" s="49">
        <f>IN27+'DEPRECATED - DT-Prelim Calcs'!$C$11</f>
        <v>96</v>
      </c>
      <c r="IO28" s="2">
        <f>IY28/'Drive Train'!$F$35</f>
        <v>0.80430107526881722</v>
      </c>
      <c r="IP28" s="36">
        <f>IW28*12*60/(PI() * 'Drive Train'!$F$15)/IO$2*IO28</f>
        <v>20040.521096432843</v>
      </c>
      <c r="IQ28" s="2">
        <f>('DEPRECATED - DT-Prelim Calcs'!$C$6*IO28-IP28)/('DEPRECATED - DT-Prelim Calcs'!$C$6*IO28)*'DEPRECATED - DT-Prelim Calcs'!$C$7*IO28</f>
        <v>-10.959809766122483</v>
      </c>
      <c r="IR28" s="43">
        <f>IQ28/'DEPRECATED - DT-Prelim Calcs'!$C$7*('DEPRECATED - DT-Prelim Calcs'!$C$8-'DEPRECATED - DT-Prelim Calcs'!$C$9)+'DEPRECATED - DT-Prelim Calcs'!$C$9</f>
        <v>-595.56426337831431</v>
      </c>
      <c r="IS28" s="43">
        <f t="shared" si="22"/>
        <v>-595.56426337831431</v>
      </c>
      <c r="IT28" s="2">
        <f t="shared" si="72"/>
        <v>-12.906170181207781</v>
      </c>
      <c r="IU28" s="43">
        <f>IT28*'DEPRECATED - DT-Prelim Calcs'!$C$21/IO$2/'DEPRECATED - DT-Prelim Calcs'!$C$19/'DEPRECATED - DT-Prelim Calcs'!$C$18*3.39*'DEPRECATED - DT-Prelim Calcs'!$C$20</f>
        <v>-259.26563461823184</v>
      </c>
      <c r="IV28" s="36">
        <f t="shared" si="73"/>
        <v>1</v>
      </c>
      <c r="IW28" s="43">
        <f>IU27*'DEPRECATED - DT-Prelim Calcs'!$C$11+IW27</f>
        <v>72.479715142996341</v>
      </c>
      <c r="IX28" s="43">
        <f>IX27+0.5*IU28*'DEPRECATED - DT-Prelim Calcs'!$C$11^2+IW28*'DEPRECATED - DT-Prelim Calcs'!$C$11</f>
        <v>-29094.308399054677</v>
      </c>
      <c r="IY28" s="43">
        <f>MIN('Drive Train'!$F$35-IS27*'DEPRECATED - DT-Prelim Calcs'!$C$21*'Drive Train'!$F$39,IY27+IS$2)</f>
        <v>9.9733333333333345</v>
      </c>
      <c r="IZ28" s="43">
        <f>'Drive Train'!$F$35-IS28*'DEPRECATED - DT-Prelim Calcs'!$C$21*'Drive Train'!$F$39</f>
        <v>45.751598749185604</v>
      </c>
      <c r="JA28" s="1">
        <f>IF(IX28&gt;='Drive Train'!$F$29,1,0)</f>
        <v>0</v>
      </c>
      <c r="JB28" s="43">
        <f t="shared" si="74"/>
        <v>-661.73807042034923</v>
      </c>
      <c r="JC28" s="49">
        <f>JC27+'DEPRECATED - DT-Prelim Calcs'!$C$11</f>
        <v>96</v>
      </c>
      <c r="JD28" s="2">
        <f>JN28/'Drive Train'!$F$35</f>
        <v>0.78924731182795704</v>
      </c>
      <c r="JE28" s="36">
        <f>JL28*12*60/(PI() * 'Drive Train'!$F$15)/JD$2*JD28</f>
        <v>-98224.382747129304</v>
      </c>
      <c r="JF28" s="2">
        <f>('DEPRECATED - DT-Prelim Calcs'!$C$6*JD28-JE28)/('DEPRECATED - DT-Prelim Calcs'!$C$6*JD28)*'DEPRECATED - DT-Prelim Calcs'!$C$7*JD28</f>
        <v>75.907268181507064</v>
      </c>
      <c r="JG28" s="43">
        <f>JF28/'DEPRECATED - DT-Prelim Calcs'!$C$7*('DEPRECATED - DT-Prelim Calcs'!$C$8-'DEPRECATED - DT-Prelim Calcs'!$C$9)+'DEPRECATED - DT-Prelim Calcs'!$C$9</f>
        <v>4136.7466994403094</v>
      </c>
      <c r="JH28" s="43">
        <f t="shared" si="23"/>
        <v>46.666666666666657</v>
      </c>
      <c r="JI28" s="2">
        <f t="shared" si="75"/>
        <v>1.4462867232450001</v>
      </c>
      <c r="JJ28" s="43">
        <f>JI28*'DEPRECATED - DT-Prelim Calcs'!$C$21/JD$2/'DEPRECATED - DT-Prelim Calcs'!$C$19/'DEPRECATED - DT-Prelim Calcs'!$C$18*3.39*'DEPRECATED - DT-Prelim Calcs'!$C$20</f>
        <v>29.053734754561201</v>
      </c>
      <c r="JK28" s="36">
        <f t="shared" si="76"/>
        <v>0</v>
      </c>
      <c r="JL28" s="43">
        <f>JJ27*'DEPRECATED - DT-Prelim Calcs'!$C$11+JL27</f>
        <v>-362.01979172324315</v>
      </c>
      <c r="JM28" s="43">
        <f>JM27+0.5*JJ28*'DEPRECATED - DT-Prelim Calcs'!$C$11^2+JL28*'DEPRECATED - DT-Prelim Calcs'!$C$11</f>
        <v>-40939.209830252898</v>
      </c>
      <c r="JN28" s="43">
        <f>MIN('Drive Train'!$F$35-JH27*'DEPRECATED - DT-Prelim Calcs'!$C$21*'Drive Train'!$F$39,JN27+JH$2)</f>
        <v>9.7866666666666671</v>
      </c>
      <c r="JO28" s="43">
        <f>'Drive Train'!$F$35-JH28*'DEPRECATED - DT-Prelim Calcs'!$C$21*'Drive Train'!$F$39</f>
        <v>9.7866666666666671</v>
      </c>
      <c r="JP28" s="1">
        <f>IF(JM28&gt;='Drive Train'!$F$29,1,0)</f>
        <v>0</v>
      </c>
      <c r="JQ28" s="43">
        <f>MIN(JG28,'DEPRECATED - DT-Prelim Calcs'!$C$10)*'DEPRECATED - DT-Prelim Calcs'!$C$11*1000/60/60</f>
        <v>103.33333333333333</v>
      </c>
      <c r="JR28" s="49">
        <f>JR27+'DEPRECATED - DT-Prelim Calcs'!$C$11</f>
        <v>96</v>
      </c>
      <c r="JS28" s="2">
        <f>KC28/'Drive Train'!$F$35</f>
        <v>0.77419354838709686</v>
      </c>
      <c r="JT28" s="36">
        <f>KA28*12*60/(PI() * 'Drive Train'!$F$15)/JS$2*JS28</f>
        <v>-52898.045459232388</v>
      </c>
      <c r="JU28" s="2">
        <f>('DEPRECATED - DT-Prelim Calcs'!$C$6*JS28-JT28)/('DEPRECATED - DT-Prelim Calcs'!$C$6*JS28)*'DEPRECATED - DT-Prelim Calcs'!$C$7*JS28</f>
        <v>42.516835015258351</v>
      </c>
      <c r="JV28" s="43">
        <f>JU28/'DEPRECATED - DT-Prelim Calcs'!$C$7*('DEPRECATED - DT-Prelim Calcs'!$C$8-'DEPRECATED - DT-Prelim Calcs'!$C$9)+'DEPRECATED - DT-Prelim Calcs'!$C$9</f>
        <v>2317.7156388909402</v>
      </c>
      <c r="JW28" s="43">
        <f t="shared" si="24"/>
        <v>49.999999999999993</v>
      </c>
      <c r="JX28" s="2">
        <f t="shared" si="77"/>
        <v>1.4462867232450001</v>
      </c>
      <c r="JY28" s="43">
        <f>JX28*'DEPRECATED - DT-Prelim Calcs'!$C$21/JS$2/'DEPRECATED - DT-Prelim Calcs'!$C$19/'DEPRECATED - DT-Prelim Calcs'!$C$18*3.39*'DEPRECATED - DT-Prelim Calcs'!$C$20</f>
        <v>29.053734754561201</v>
      </c>
      <c r="JZ28" s="36">
        <f t="shared" si="78"/>
        <v>0</v>
      </c>
      <c r="KA28" s="43">
        <f>JY27*'DEPRECATED - DT-Prelim Calcs'!$C$11+KA27</f>
        <v>-198.75414510507272</v>
      </c>
      <c r="KB28" s="43">
        <f>KB27+0.5*JY28*'DEPRECATED - DT-Prelim Calcs'!$C$11^2+KA28*'DEPRECATED - DT-Prelim Calcs'!$C$11</f>
        <v>-32689.35627224257</v>
      </c>
      <c r="KC28" s="43">
        <f>MIN('Drive Train'!$F$35-JW27*'DEPRECATED - DT-Prelim Calcs'!$C$21*'Drive Train'!$F$39,KC27+JW$2)</f>
        <v>9.6000000000000014</v>
      </c>
      <c r="KD28" s="43">
        <f>'Drive Train'!$F$35-JW28*'DEPRECATED - DT-Prelim Calcs'!$C$21*'Drive Train'!$F$39</f>
        <v>9.6000000000000014</v>
      </c>
      <c r="KE28" s="1">
        <f>IF(KB28&gt;='Drive Train'!$F$29,1,0)</f>
        <v>0</v>
      </c>
      <c r="KF28" s="43">
        <f>MIN(JV28,'DEPRECATED - DT-Prelim Calcs'!$C$10)*'DEPRECATED - DT-Prelim Calcs'!$C$11*1000/60/60</f>
        <v>103.33333333333333</v>
      </c>
      <c r="KG28" s="49">
        <f>KG27+'DEPRECATED - DT-Prelim Calcs'!$C$11</f>
        <v>96</v>
      </c>
      <c r="KH28" s="2">
        <f>KR28/'Drive Train'!$F$35</f>
        <v>1.7370059093937984</v>
      </c>
      <c r="KI28" s="36">
        <f>KP28*12*60/(PI() * 'Drive Train'!$F$15)/KH$2*KH28</f>
        <v>-167752.67483700343</v>
      </c>
      <c r="KJ28" s="2">
        <f>('DEPRECATED - DT-Prelim Calcs'!$C$6*KH28-KI28)/('DEPRECATED - DT-Prelim Calcs'!$C$6*KH28)*'DEPRECATED - DT-Prelim Calcs'!$C$7*KH28</f>
        <v>131.46317918614565</v>
      </c>
      <c r="KK28" s="43">
        <f>KJ28/'DEPRECATED - DT-Prelim Calcs'!$C$7*('DEPRECATED - DT-Prelim Calcs'!$C$8-'DEPRECATED - DT-Prelim Calcs'!$C$9)+'DEPRECATED - DT-Prelim Calcs'!$C$9</f>
        <v>7163.3000601407703</v>
      </c>
      <c r="KL28" s="43">
        <f t="shared" si="25"/>
        <v>53.333333333333329</v>
      </c>
      <c r="KM28" s="2">
        <f t="shared" si="79"/>
        <v>1.4462867232450001</v>
      </c>
      <c r="KN28" s="43">
        <f>KM28*'DEPRECATED - DT-Prelim Calcs'!$C$21/KH$2/'DEPRECATED - DT-Prelim Calcs'!$C$19/'DEPRECATED - DT-Prelim Calcs'!$C$18*3.39*'DEPRECATED - DT-Prelim Calcs'!$C$20</f>
        <v>29.053734754561201</v>
      </c>
      <c r="KO28" s="36">
        <f t="shared" si="80"/>
        <v>0</v>
      </c>
      <c r="KP28" s="43">
        <f>KN27*'DEPRECATED - DT-Prelim Calcs'!$C$11+KP27</f>
        <v>-280.9275133626291</v>
      </c>
      <c r="KQ28" s="43">
        <f>KQ27+0.5*KN28*'DEPRECATED - DT-Prelim Calcs'!$C$11^2+KP28*'DEPRECATED - DT-Prelim Calcs'!$C$11</f>
        <v>-31948.575253432384</v>
      </c>
      <c r="KR28" s="43">
        <f>MIN('Drive Train'!$F$35-KL27*'DEPRECATED - DT-Prelim Calcs'!$C$21*'Drive Train'!$F$39,KR27+KL$2)</f>
        <v>21.538873276483102</v>
      </c>
      <c r="KS28" s="43">
        <f>'Drive Train'!$F$35-KL28*'DEPRECATED - DT-Prelim Calcs'!$C$21*'Drive Train'!$F$39</f>
        <v>9.413333333333334</v>
      </c>
      <c r="KT28" s="1">
        <f>IF(KQ28&gt;='Drive Train'!$F$29,1,0)</f>
        <v>0</v>
      </c>
      <c r="KU28" s="43">
        <f>MIN(KK28,'DEPRECATED - DT-Prelim Calcs'!$C$10)*'DEPRECATED - DT-Prelim Calcs'!$C$11*1000/60/60</f>
        <v>103.33333333333333</v>
      </c>
      <c r="KV28" s="49">
        <f>KV27+'DEPRECATED - DT-Prelim Calcs'!$C$11</f>
        <v>96</v>
      </c>
      <c r="KW28" s="2">
        <f>LG28/'Drive Train'!$F$35</f>
        <v>2.5706887892738419</v>
      </c>
      <c r="KX28" s="36">
        <f>LE28*12*60/(PI() * 'Drive Train'!$F$15)/KW$2*KW28</f>
        <v>-509186.77710703883</v>
      </c>
      <c r="KY28" s="2">
        <f>('DEPRECATED - DT-Prelim Calcs'!$C$6*KW28-KX28)/('DEPRECATED - DT-Prelim Calcs'!$C$6*KW28)*'DEPRECATED - DT-Prelim Calcs'!$C$7*KW28</f>
        <v>386.36467848313816</v>
      </c>
      <c r="KZ28" s="43">
        <f>KY28/'DEPRECATED - DT-Prelim Calcs'!$C$7*('DEPRECATED - DT-Prelim Calcs'!$C$8-'DEPRECATED - DT-Prelim Calcs'!$C$9)+'DEPRECATED - DT-Prelim Calcs'!$C$9</f>
        <v>21049.725021842598</v>
      </c>
      <c r="LA28" s="43">
        <f t="shared" si="26"/>
        <v>56.666666666666664</v>
      </c>
      <c r="LB28" s="2">
        <f t="shared" si="81"/>
        <v>1.4462867232450001</v>
      </c>
      <c r="LC28" s="43">
        <f>LB28*'DEPRECATED - DT-Prelim Calcs'!$C$21/KW$2/'DEPRECATED - DT-Prelim Calcs'!$C$19/'DEPRECATED - DT-Prelim Calcs'!$C$18*3.39*'DEPRECATED - DT-Prelim Calcs'!$C$20</f>
        <v>29.053734754561201</v>
      </c>
      <c r="LD28" s="36">
        <f t="shared" si="82"/>
        <v>0</v>
      </c>
      <c r="LE28" s="43">
        <f>LC27*'DEPRECATED - DT-Prelim Calcs'!$C$11+LE27</f>
        <v>-576.17409811312848</v>
      </c>
      <c r="LF28" s="43">
        <f>LF27+0.5*LC28*'DEPRECATED - DT-Prelim Calcs'!$C$11^2+LE28*'DEPRECATED - DT-Prelim Calcs'!$C$11</f>
        <v>-42210.878606077153</v>
      </c>
      <c r="LG28" s="43">
        <f>MIN('Drive Train'!$F$35-LA27*'DEPRECATED - DT-Prelim Calcs'!$C$21*'Drive Train'!$F$39,LG27+LA$2)</f>
        <v>31.876540986995643</v>
      </c>
      <c r="LH28" s="43">
        <f>'Drive Train'!$F$35-LA28*'DEPRECATED - DT-Prelim Calcs'!$C$21*'Drive Train'!$F$39</f>
        <v>9.2266666666666666</v>
      </c>
      <c r="LI28" s="1">
        <f>IF(LF28&gt;='Drive Train'!$F$29,1,0)</f>
        <v>0</v>
      </c>
      <c r="LJ28" s="43">
        <f>MIN(KZ28,'DEPRECATED - DT-Prelim Calcs'!$C$10)*'DEPRECATED - DT-Prelim Calcs'!$C$11*1000/60/60</f>
        <v>103.33333333333333</v>
      </c>
      <c r="LK28" s="49">
        <f>LK27+'DEPRECATED - DT-Prelim Calcs'!$C$11</f>
        <v>96</v>
      </c>
      <c r="LL28" s="2">
        <f>LV28/'Drive Train'!$F$35</f>
        <v>0.72903225806451621</v>
      </c>
      <c r="LM28" s="36">
        <f>LT28*12*60/(PI() * 'Drive Train'!$F$15)/LL$2*LL28</f>
        <v>-135475.98676872681</v>
      </c>
      <c r="LN28" s="2">
        <f>('DEPRECATED - DT-Prelim Calcs'!$C$6*LL28-LM28)/('DEPRECATED - DT-Prelim Calcs'!$C$6*LL28)*'DEPRECATED - DT-Prelim Calcs'!$C$7*LL28</f>
        <v>103.00887570181611</v>
      </c>
      <c r="LO28" s="43">
        <f>LN28/'DEPRECATED - DT-Prelim Calcs'!$C$7*('DEPRECATED - DT-Prelim Calcs'!$C$8-'DEPRECATED - DT-Prelim Calcs'!$C$9)+'DEPRECATED - DT-Prelim Calcs'!$C$9</f>
        <v>5613.177556889982</v>
      </c>
      <c r="LP28" s="43">
        <f t="shared" si="27"/>
        <v>60</v>
      </c>
      <c r="LQ28" s="2">
        <f t="shared" si="83"/>
        <v>1.4462867232450001</v>
      </c>
      <c r="LR28" s="43">
        <f>LQ28*'DEPRECATED - DT-Prelim Calcs'!$C$21/LL$2/'DEPRECATED - DT-Prelim Calcs'!$C$19/'DEPRECATED - DT-Prelim Calcs'!$C$18*3.39*'DEPRECATED - DT-Prelim Calcs'!$C$20</f>
        <v>29.053734754561201</v>
      </c>
      <c r="LS28" s="36">
        <f t="shared" si="84"/>
        <v>0</v>
      </c>
      <c r="LT28" s="43">
        <f>LR27*'DEPRECATED - DT-Prelim Calcs'!$C$11+LT27</f>
        <v>-540.55724794674961</v>
      </c>
      <c r="LU28" s="43">
        <f>LU27+0.5*LR28*'DEPRECATED - DT-Prelim Calcs'!$C$11^2+LT28*'DEPRECATED - DT-Prelim Calcs'!$C$11</f>
        <v>-37414.706157687833</v>
      </c>
      <c r="LV28" s="43">
        <f>MIN('Drive Train'!$F$35-LP27*'DEPRECATED - DT-Prelim Calcs'!$C$21*'Drive Train'!$F$39,LV27+LP$2)</f>
        <v>9.0400000000000009</v>
      </c>
      <c r="LW28" s="43">
        <f>'Drive Train'!$F$35-LP28*'DEPRECATED - DT-Prelim Calcs'!$C$21*'Drive Train'!$F$39</f>
        <v>9.0400000000000009</v>
      </c>
      <c r="LX28" s="1">
        <f>IF(LU28&gt;='Drive Train'!$F$29,1,0)</f>
        <v>0</v>
      </c>
      <c r="LY28" s="43">
        <f>MIN(LO28,'DEPRECATED - DT-Prelim Calcs'!$C$10)*'DEPRECATED - DT-Prelim Calcs'!$C$11*1000/60/60</f>
        <v>103.33333333333333</v>
      </c>
      <c r="LZ28" s="49">
        <f>LZ27+'DEPRECATED - DT-Prelim Calcs'!$C$11</f>
        <v>96</v>
      </c>
    </row>
    <row r="29" spans="1:338" x14ac:dyDescent="0.3">
      <c r="B29" s="3" t="s">
        <v>135</v>
      </c>
      <c r="C29" s="2">
        <f>((1-C20)*4.448222*SUM('Drive Train'!$F$25:$F$26)/$C$21*$C$19*E35 + 'Drive Train'!F25/120*C7*E35*C19)^0.5</f>
        <v>0.49837193926317636</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-0.27672021620693066</v>
      </c>
      <c r="Y29" s="43">
        <f t="shared" si="1"/>
        <v>0</v>
      </c>
      <c r="Z29" s="43">
        <f t="shared" si="2"/>
        <v>0</v>
      </c>
      <c r="AA29" s="43">
        <f t="shared" si="3"/>
        <v>0</v>
      </c>
      <c r="AB29" s="43" t="e">
        <f t="shared" si="4"/>
        <v>#N/A</v>
      </c>
      <c r="AC29" s="36">
        <f t="shared" si="28"/>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889.49632897085212</v>
      </c>
      <c r="AK29" s="43">
        <f t="shared" si="8"/>
        <v>0</v>
      </c>
      <c r="AL29" s="49">
        <f>AL28+'DEPRECATED - DT-Prelim Calcs'!$C$11</f>
        <v>100</v>
      </c>
      <c r="AM29" s="2">
        <f>AW29/'Drive Train'!$F$35</f>
        <v>0.57999999999999996</v>
      </c>
      <c r="AN29" s="36">
        <f>AU29*12*60/(PI() * 'Drive Train'!$F$15)/AM$2*AM29</f>
        <v>6800.8150029981261</v>
      </c>
      <c r="AO29" s="2">
        <f>('DEPRECATED - DT-Prelim Calcs'!$C$6*AM29-AN29)/('DEPRECATED - DT-Prelim Calcs'!$C$6*AM29)*'DEPRECATED - DT-Prelim Calcs'!$C$7*AM29</f>
        <v>-2.2791451981287167</v>
      </c>
      <c r="AP29" s="43">
        <f>AO29/'DEPRECATED - DT-Prelim Calcs'!$C$7*('DEPRECATED - DT-Prelim Calcs'!$C$8-'DEPRECATED - DT-Prelim Calcs'!$C$9)+'DEPRECATED - DT-Prelim Calcs'!$C$9</f>
        <v>-122.66238765925097</v>
      </c>
      <c r="AQ29" s="43">
        <f t="shared" si="9"/>
        <v>-122.66238765925097</v>
      </c>
      <c r="AR29" s="2">
        <f t="shared" si="29"/>
        <v>-3.1950827620716096</v>
      </c>
      <c r="AS29" s="43">
        <f>AR29*'DEPRECATED - DT-Prelim Calcs'!$C$21/AM$2/'DEPRECATED - DT-Prelim Calcs'!$C$19/'DEPRECATED - DT-Prelim Calcs'!$C$18*3.39*'DEPRECATED - DT-Prelim Calcs'!$C$20</f>
        <v>-32.092214356991697</v>
      </c>
      <c r="AT29" s="36">
        <f t="shared" si="30"/>
        <v>1</v>
      </c>
      <c r="AU29" s="43">
        <f>AS28*'DEPRECATED - DT-Prelim Calcs'!$C$11+AU28</f>
        <v>68.216444609968576</v>
      </c>
      <c r="AV29" s="43">
        <f>AV28+0.5*AS29*'DEPRECATED - DT-Prelim Calcs'!$C$11^2+AU29*'DEPRECATED - DT-Prelim Calcs'!$C$11</f>
        <v>1579.6679093892208</v>
      </c>
      <c r="AW29" s="43">
        <f>MIN('Drive Train'!$F$35-AQ28*'DEPRECATED - DT-Prelim Calcs'!$C$21*'Drive Train'!$F$39,AW28+AQ$2)</f>
        <v>7.1920000000000002</v>
      </c>
      <c r="AX29" s="43">
        <f>'Drive Train'!$F$35-AQ29*'DEPRECATED - DT-Prelim Calcs'!$C$21*'Drive Train'!$F$39</f>
        <v>19.269093708918057</v>
      </c>
      <c r="AY29" s="1">
        <f>IF(AV29&gt;='Drive Train'!$F$29,1,0)</f>
        <v>1</v>
      </c>
      <c r="AZ29" s="43">
        <f t="shared" si="31"/>
        <v>-136.29154184361218</v>
      </c>
      <c r="BA29" s="49">
        <f>BA28+'DEPRECATED - DT-Prelim Calcs'!$C$11</f>
        <v>100</v>
      </c>
      <c r="BB29" s="2">
        <f>BL29/'Drive Train'!$F$35</f>
        <v>0.57999999999999996</v>
      </c>
      <c r="BC29" s="36">
        <f>BJ29*12*60/(PI() * 'Drive Train'!$F$15)/BB$2*BB29</f>
        <v>-38310.102934127113</v>
      </c>
      <c r="BD29" s="2">
        <f>('DEPRECATED - DT-Prelim Calcs'!$C$6*BB29-BC29)/('DEPRECATED - DT-Prelim Calcs'!$C$6*BB29)*'DEPRECATED - DT-Prelim Calcs'!$C$7*BB29</f>
        <v>30.882328959413197</v>
      </c>
      <c r="BE29" s="43">
        <f>BD29/'DEPRECATED - DT-Prelim Calcs'!$C$7*('DEPRECATED - DT-Prelim Calcs'!$C$8-'DEPRECATED - DT-Prelim Calcs'!$C$9)+'DEPRECATED - DT-Prelim Calcs'!$C$9</f>
        <v>1683.8955328635545</v>
      </c>
      <c r="BF29" s="43">
        <f t="shared" si="10"/>
        <v>93</v>
      </c>
      <c r="BG29" s="2">
        <f t="shared" si="32"/>
        <v>2.0025508475699998</v>
      </c>
      <c r="BH29" s="43">
        <f>BG29*'DEPRECATED - DT-Prelim Calcs'!$C$21/BB$2/'DEPRECATED - DT-Prelim Calcs'!$C$19/'DEPRECATED - DT-Prelim Calcs'!$C$18*3.39*'DEPRECATED - DT-Prelim Calcs'!$C$20</f>
        <v>29.053734754561201</v>
      </c>
      <c r="BI29" s="36">
        <f t="shared" si="33"/>
        <v>0</v>
      </c>
      <c r="BJ29" s="43">
        <f>BH28*'DEPRECATED - DT-Prelim Calcs'!$C$11+BJ28</f>
        <v>-266.0361139171585</v>
      </c>
      <c r="BK29" s="43">
        <f>BK28+0.5*BH29*'DEPRECATED - DT-Prelim Calcs'!$C$11^2+BJ29*'DEPRECATED - DT-Prelim Calcs'!$C$11</f>
        <v>-15059.811698707133</v>
      </c>
      <c r="BL29" s="43">
        <f>MIN('Drive Train'!$F$35-BF28*'DEPRECATED - DT-Prelim Calcs'!$C$21*'Drive Train'!$F$39,BL28+BF$2)</f>
        <v>7.1920000000000002</v>
      </c>
      <c r="BM29" s="43">
        <f>'Drive Train'!$F$35-BF29*'DEPRECATED - DT-Prelim Calcs'!$C$21*'Drive Train'!$F$39</f>
        <v>7.1920000000000002</v>
      </c>
      <c r="BN29" s="1">
        <f>IF(BK29&gt;='Drive Train'!$F$29,1,0)</f>
        <v>0</v>
      </c>
      <c r="BO29" s="43">
        <f t="shared" si="34"/>
        <v>103.33333333333333</v>
      </c>
      <c r="BP29" s="49">
        <f>BP28+'DEPRECATED - DT-Prelim Calcs'!$C$11</f>
        <v>100</v>
      </c>
      <c r="BQ29" s="2">
        <f>CA29/'Drive Train'!$F$35</f>
        <v>0.57999999999999996</v>
      </c>
      <c r="BR29" s="36">
        <f>BY29*12*60/(PI() * 'Drive Train'!$F$15)/BQ$2*BQ29</f>
        <v>-12956.23837505224</v>
      </c>
      <c r="BS29" s="2">
        <f>('DEPRECATED - DT-Prelim Calcs'!$C$6*BQ29-BR29)/('DEPRECATED - DT-Prelim Calcs'!$C$6*BQ29)*'DEPRECATED - DT-Prelim Calcs'!$C$7*BQ29</f>
        <v>12.244456736519595</v>
      </c>
      <c r="BT29" s="43">
        <f>BS29/'DEPRECATED - DT-Prelim Calcs'!$C$7*('DEPRECATED - DT-Prelim Calcs'!$C$8-'DEPRECATED - DT-Prelim Calcs'!$C$9)+'DEPRECATED - DT-Prelim Calcs'!$C$9</f>
        <v>668.5487625118883</v>
      </c>
      <c r="BU29" s="43">
        <f t="shared" si="11"/>
        <v>93</v>
      </c>
      <c r="BV29" s="2">
        <f t="shared" si="35"/>
        <v>1.5313624128476471</v>
      </c>
      <c r="BW29" s="43">
        <f>BV29*'DEPRECATED - DT-Prelim Calcs'!$C$21/BQ$2/'DEPRECATED - DT-Prelim Calcs'!$C$19/'DEPRECATED - DT-Prelim Calcs'!$C$18*3.39*'DEPRECATED - DT-Prelim Calcs'!$C$20</f>
        <v>29.053734754561201</v>
      </c>
      <c r="BX29" s="36">
        <f t="shared" si="36"/>
        <v>0</v>
      </c>
      <c r="BY29" s="43">
        <f>BW28*'DEPRECATED - DT-Prelim Calcs'!$C$11+BY28</f>
        <v>-68.80193255108567</v>
      </c>
      <c r="BZ29" s="43">
        <f>BZ28+0.5*BW29*'DEPRECATED - DT-Prelim Calcs'!$C$11^2+BY29*'DEPRECATED - DT-Prelim Calcs'!$C$11</f>
        <v>-39720.37292179629</v>
      </c>
      <c r="CA29" s="43">
        <f>MIN('Drive Train'!$F$35-BU28*'DEPRECATED - DT-Prelim Calcs'!$C$21*'Drive Train'!$F$39,CA28+BU$2)</f>
        <v>7.1920000000000002</v>
      </c>
      <c r="CB29" s="43">
        <f>'Drive Train'!$F$35-BU29*'DEPRECATED - DT-Prelim Calcs'!$C$21*'Drive Train'!$F$39</f>
        <v>7.1920000000000002</v>
      </c>
      <c r="CC29" s="1">
        <f>IF(BZ29&gt;='Drive Train'!$F$29,1,0)</f>
        <v>0</v>
      </c>
      <c r="CD29" s="43">
        <f t="shared" si="37"/>
        <v>103.33333333333333</v>
      </c>
      <c r="CE29" s="49">
        <f>CE28+'DEPRECATED - DT-Prelim Calcs'!$C$11</f>
        <v>100</v>
      </c>
      <c r="CF29" s="2">
        <f>CP29/'Drive Train'!$F$35</f>
        <v>4.9344218441638441</v>
      </c>
      <c r="CG29" s="36">
        <f>CN29*12*60/(PI() * 'Drive Train'!$F$15)/CF$2*CF29</f>
        <v>-3392139.1767833428</v>
      </c>
      <c r="CH29" s="2">
        <f>('DEPRECATED - DT-Prelim Calcs'!$C$6*CF29-CG29)/('DEPRECATED - DT-Prelim Calcs'!$C$6*CF29)*'DEPRECATED - DT-Prelim Calcs'!$C$7*CF29</f>
        <v>2516.73691166447</v>
      </c>
      <c r="CI29" s="43">
        <f>CH29/'DEPRECATED - DT-Prelim Calcs'!$C$7*('DEPRECATED - DT-Prelim Calcs'!$C$8-'DEPRECATED - DT-Prelim Calcs'!$C$9)+'DEPRECATED - DT-Prelim Calcs'!$C$9</f>
        <v>137107.31682948233</v>
      </c>
      <c r="CJ29" s="43">
        <f t="shared" si="12"/>
        <v>93</v>
      </c>
      <c r="CK29" s="2">
        <f t="shared" si="38"/>
        <v>1.2396743342100003</v>
      </c>
      <c r="CL29" s="43">
        <f>CK29*'DEPRECATED - DT-Prelim Calcs'!$C$21/CF$2/'DEPRECATED - DT-Prelim Calcs'!$C$19/'DEPRECATED - DT-Prelim Calcs'!$C$18*3.39*'DEPRECATED - DT-Prelim Calcs'!$C$20</f>
        <v>29.053734754561205</v>
      </c>
      <c r="CM29" s="36">
        <f t="shared" si="39"/>
        <v>0</v>
      </c>
      <c r="CN29" s="43">
        <f>CL28*'DEPRECATED - DT-Prelim Calcs'!$C$11+CN28</f>
        <v>-1714.0232777156912</v>
      </c>
      <c r="CO29" s="43">
        <f>CO28+0.5*CL29*'DEPRECATED - DT-Prelim Calcs'!$C$11^2+CN29*'DEPRECATED - DT-Prelim Calcs'!$C$11</f>
        <v>-71826.162319656083</v>
      </c>
      <c r="CP29" s="43">
        <f>MIN('Drive Train'!$F$35-CJ28*'DEPRECATED - DT-Prelim Calcs'!$C$21*'Drive Train'!$F$39,CP28+CJ$2)</f>
        <v>61.18683086763167</v>
      </c>
      <c r="CQ29" s="43">
        <f>'Drive Train'!$F$35-CJ29*'DEPRECATED - DT-Prelim Calcs'!$C$21*'Drive Train'!$F$39</f>
        <v>7.1920000000000002</v>
      </c>
      <c r="CR29" s="1">
        <f>IF(CO29&gt;='Drive Train'!$F$29,1,0)</f>
        <v>0</v>
      </c>
      <c r="CS29" s="43">
        <f t="shared" si="40"/>
        <v>103.33333333333333</v>
      </c>
      <c r="CT29" s="49">
        <f>CT28+'DEPRECATED - DT-Prelim Calcs'!$C$11</f>
        <v>100</v>
      </c>
      <c r="CU29" s="2">
        <f>DE29/'Drive Train'!$F$35</f>
        <v>0.57999999999999996</v>
      </c>
      <c r="CV29" s="36">
        <f>DC29*12*60/(PI() * 'Drive Train'!$F$15)/CU$2*CU29</f>
        <v>-40859.820569188341</v>
      </c>
      <c r="CW29" s="2">
        <f>('DEPRECATED - DT-Prelim Calcs'!$C$6*CU29-CV29)/('DEPRECATED - DT-Prelim Calcs'!$C$6*CU29)*'DEPRECATED - DT-Prelim Calcs'!$C$7*CU29</f>
        <v>32.756651170766979</v>
      </c>
      <c r="CX29" s="43">
        <f>CW29/'DEPRECATED - DT-Prelim Calcs'!$C$7*('DEPRECATED - DT-Prelim Calcs'!$C$8-'DEPRECATED - DT-Prelim Calcs'!$C$9)+'DEPRECATED - DT-Prelim Calcs'!$C$9</f>
        <v>1786.0041309447681</v>
      </c>
      <c r="CY29" s="43">
        <f t="shared" si="13"/>
        <v>93</v>
      </c>
      <c r="CZ29" s="2">
        <f t="shared" si="41"/>
        <v>1.0413264407364002</v>
      </c>
      <c r="DA29" s="43">
        <f>CZ29*'DEPRECATED - DT-Prelim Calcs'!$C$21/CU$2/'DEPRECATED - DT-Prelim Calcs'!$C$19/'DEPRECATED - DT-Prelim Calcs'!$C$18*3.39*'DEPRECATED - DT-Prelim Calcs'!$C$20</f>
        <v>29.053734754561201</v>
      </c>
      <c r="DB29" s="36">
        <f t="shared" si="42"/>
        <v>0</v>
      </c>
      <c r="DC29" s="43">
        <f>DA28*'DEPRECATED - DT-Prelim Calcs'!$C$11+DC28</f>
        <v>-147.54587600822902</v>
      </c>
      <c r="DD29" s="43">
        <f>DD28+0.5*DA29*'DEPRECATED - DT-Prelim Calcs'!$C$11^2+DC29*'DEPRECATED - DT-Prelim Calcs'!$C$11</f>
        <v>-130781.54099712778</v>
      </c>
      <c r="DE29" s="43">
        <f>MIN('Drive Train'!$F$35-CY28*'DEPRECATED - DT-Prelim Calcs'!$C$21*'Drive Train'!$F$39,DE28+CY$2)</f>
        <v>7.1920000000000002</v>
      </c>
      <c r="DF29" s="43">
        <f>'Drive Train'!$F$35-CY29*'DEPRECATED - DT-Prelim Calcs'!$C$21*'Drive Train'!$F$39</f>
        <v>7.1920000000000002</v>
      </c>
      <c r="DG29" s="1">
        <f>IF(DD29&gt;='Drive Train'!$F$29,1,0)</f>
        <v>0</v>
      </c>
      <c r="DH29" s="43">
        <f t="shared" si="43"/>
        <v>103.33333333333333</v>
      </c>
      <c r="DI29" s="49">
        <f>DI28+'DEPRECATED - DT-Prelim Calcs'!$C$11</f>
        <v>100</v>
      </c>
      <c r="DJ29" s="2">
        <f>DT29/'Drive Train'!$F$35</f>
        <v>0.57999999999999996</v>
      </c>
      <c r="DK29" s="36">
        <f>DR29*12*60/(PI() * 'Drive Train'!$F$15)/DJ$2*DJ29</f>
        <v>-378628.15773028421</v>
      </c>
      <c r="DL29" s="2">
        <f>('DEPRECATED - DT-Prelim Calcs'!$C$6*DJ29-DK29)/('DEPRECATED - DT-Prelim Calcs'!$C$6*DJ29)*'DEPRECATED - DT-Prelim Calcs'!$C$7*DJ29</f>
        <v>281.05343820611807</v>
      </c>
      <c r="DM29" s="43">
        <f>DL29/'DEPRECATED - DT-Prelim Calcs'!$C$7*('DEPRECATED - DT-Prelim Calcs'!$C$8-'DEPRECATED - DT-Prelim Calcs'!$C$9)+'DEPRECATED - DT-Prelim Calcs'!$C$9</f>
        <v>15312.620141079566</v>
      </c>
      <c r="DN29" s="43">
        <f t="shared" si="14"/>
        <v>93</v>
      </c>
      <c r="DO29" s="2">
        <f t="shared" si="44"/>
        <v>0.89769520753137932</v>
      </c>
      <c r="DP29" s="43">
        <f>DO29*'DEPRECATED - DT-Prelim Calcs'!$C$21/DJ$2/'DEPRECATED - DT-Prelim Calcs'!$C$19/'DEPRECATED - DT-Prelim Calcs'!$C$18*3.39*'DEPRECATED - DT-Prelim Calcs'!$C$20</f>
        <v>29.053734754561201</v>
      </c>
      <c r="DQ29" s="36">
        <f t="shared" si="45"/>
        <v>0</v>
      </c>
      <c r="DR29" s="43">
        <f>DP28*'DEPRECATED - DT-Prelim Calcs'!$C$11+DR28</f>
        <v>-1178.6518418229275</v>
      </c>
      <c r="DS29" s="43">
        <f>DS28+0.5*DP29*'DEPRECATED - DT-Prelim Calcs'!$C$11^2+DR29*'DEPRECATED - DT-Prelim Calcs'!$C$11</f>
        <v>-227705.50178370948</v>
      </c>
      <c r="DT29" s="43">
        <f>MIN('Drive Train'!$F$35-DN28*'DEPRECATED - DT-Prelim Calcs'!$C$21*'Drive Train'!$F$39,DT28+DN$2)</f>
        <v>7.1920000000000002</v>
      </c>
      <c r="DU29" s="43">
        <f>'Drive Train'!$F$35-DN29*'DEPRECATED - DT-Prelim Calcs'!$C$21*'Drive Train'!$F$39</f>
        <v>7.1920000000000002</v>
      </c>
      <c r="DV29" s="1">
        <f>IF(DS29&gt;='Drive Train'!$F$29,1,0)</f>
        <v>0</v>
      </c>
      <c r="DW29" s="43">
        <f t="shared" si="46"/>
        <v>103.33333333333333</v>
      </c>
      <c r="DX29" s="49">
        <f>DX28+'DEPRECATED - DT-Prelim Calcs'!$C$11</f>
        <v>100</v>
      </c>
      <c r="DY29" s="2">
        <f>EI29/'Drive Train'!$F$35</f>
        <v>0.57999999999999996</v>
      </c>
      <c r="DZ29" s="36">
        <f>EG29*12*60/(PI() * 'Drive Train'!$F$15)/DY$2*DY29</f>
        <v>-866240.65113037953</v>
      </c>
      <c r="EA29" s="2">
        <f>('DEPRECATED - DT-Prelim Calcs'!$C$6*DY29-DZ29)/('DEPRECATED - DT-Prelim Calcs'!$C$6*DY29)*'DEPRECATED - DT-Prelim Calcs'!$C$7*DY29</f>
        <v>639.5021206585393</v>
      </c>
      <c r="EB29" s="43">
        <f>EA29/'DEPRECATED - DT-Prelim Calcs'!$C$7*('DEPRECATED - DT-Prelim Calcs'!$C$8-'DEPRECATED - DT-Prelim Calcs'!$C$9)+'DEPRECATED - DT-Prelim Calcs'!$C$9</f>
        <v>34840.048364233851</v>
      </c>
      <c r="EC29" s="43">
        <f t="shared" si="15"/>
        <v>93</v>
      </c>
      <c r="ED29" s="2">
        <f t="shared" si="47"/>
        <v>0.78888366722454539</v>
      </c>
      <c r="EE29" s="43">
        <f>ED29*'DEPRECATED - DT-Prelim Calcs'!$C$21/DY$2/'DEPRECATED - DT-Prelim Calcs'!$C$19/'DEPRECATED - DT-Prelim Calcs'!$C$18*3.39*'DEPRECATED - DT-Prelim Calcs'!$C$20</f>
        <v>29.053734754561201</v>
      </c>
      <c r="EF29" s="36">
        <f t="shared" si="48"/>
        <v>0</v>
      </c>
      <c r="EG29" s="43">
        <f>EE28*'DEPRECATED - DT-Prelim Calcs'!$C$11+EG28</f>
        <v>-2369.7102628283174</v>
      </c>
      <c r="EH29" s="43">
        <f>EH28+0.5*EE29*'DEPRECATED - DT-Prelim Calcs'!$C$11^2+EG29*'DEPRECATED - DT-Prelim Calcs'!$C$11</f>
        <v>-339664.99335821625</v>
      </c>
      <c r="EI29" s="43">
        <f>MIN('Drive Train'!$F$35-EC28*'DEPRECATED - DT-Prelim Calcs'!$C$21*'Drive Train'!$F$39,EI28+EC$2)</f>
        <v>7.1920000000000002</v>
      </c>
      <c r="EJ29" s="43">
        <f>'Drive Train'!$F$35-EC29*'DEPRECATED - DT-Prelim Calcs'!$C$21*'Drive Train'!$F$39</f>
        <v>7.1920000000000002</v>
      </c>
      <c r="EK29" s="1">
        <f>IF(EH29&gt;='Drive Train'!$F$29,1,0)</f>
        <v>0</v>
      </c>
      <c r="EL29" s="43">
        <f t="shared" si="49"/>
        <v>103.33333333333333</v>
      </c>
      <c r="EM29" s="49">
        <f>EM28+'DEPRECATED - DT-Prelim Calcs'!$C$11</f>
        <v>100</v>
      </c>
      <c r="EN29" s="2">
        <f>EX29/'Drive Train'!$F$35</f>
        <v>0.57999999999999996</v>
      </c>
      <c r="EO29" s="36">
        <f>EV29*12*60/(PI() * 'Drive Train'!$F$15)/EN$2*EN29</f>
        <v>-1524959.1741734943</v>
      </c>
      <c r="EP29" s="2">
        <f>('DEPRECATED - DT-Prelim Calcs'!$C$6*EN29-EO29)/('DEPRECATED - DT-Prelim Calcs'!$C$6*EN29)*'DEPRECATED - DT-Prelim Calcs'!$C$7*EN29</f>
        <v>1123.732508287412</v>
      </c>
      <c r="EQ29" s="43">
        <f>EP29/'DEPRECATED - DT-Prelim Calcs'!$C$7*('DEPRECATED - DT-Prelim Calcs'!$C$8-'DEPRECATED - DT-Prelim Calcs'!$C$9)+'DEPRECATED - DT-Prelim Calcs'!$C$9</f>
        <v>61219.763511179903</v>
      </c>
      <c r="ER29" s="43">
        <f t="shared" si="16"/>
        <v>93</v>
      </c>
      <c r="ES29" s="2">
        <f t="shared" si="50"/>
        <v>0.7035989464435134</v>
      </c>
      <c r="ET29" s="43">
        <f>ES29*'DEPRECATED - DT-Prelim Calcs'!$C$21/EN$2/'DEPRECATED - DT-Prelim Calcs'!$C$19/'DEPRECATED - DT-Prelim Calcs'!$C$18*3.39*'DEPRECATED - DT-Prelim Calcs'!$C$20</f>
        <v>29.053734754561201</v>
      </c>
      <c r="EU29" s="36">
        <f t="shared" si="51"/>
        <v>0</v>
      </c>
      <c r="EV29" s="43">
        <f>ET28*'DEPRECATED - DT-Prelim Calcs'!$C$11+EV28</f>
        <v>-3720.721139024392</v>
      </c>
      <c r="EW29" s="43">
        <f>EW28+0.5*ET29*'DEPRECATED - DT-Prelim Calcs'!$C$11^2+EV29*'DEPRECATED - DT-Prelim Calcs'!$C$11</f>
        <v>-466660.01572064718</v>
      </c>
      <c r="EX29" s="43">
        <f>MIN('Drive Train'!$F$35-ER28*'DEPRECATED - DT-Prelim Calcs'!$C$21*'Drive Train'!$F$39,EX28+ER$2)</f>
        <v>7.1920000000000002</v>
      </c>
      <c r="EY29" s="43">
        <f>'Drive Train'!$F$35-ER29*'DEPRECATED - DT-Prelim Calcs'!$C$21*'Drive Train'!$F$39</f>
        <v>7.1920000000000002</v>
      </c>
      <c r="EZ29" s="1">
        <f>IF(EW29&gt;='Drive Train'!$F$29,1,0)</f>
        <v>0</v>
      </c>
      <c r="FA29" s="43">
        <f t="shared" si="52"/>
        <v>103.33333333333333</v>
      </c>
      <c r="FB29" s="49">
        <f>FB28+'DEPRECATED - DT-Prelim Calcs'!$C$11</f>
        <v>100</v>
      </c>
      <c r="FC29" s="2">
        <f>FM29/'Drive Train'!$F$35</f>
        <v>0.57999999999999996</v>
      </c>
      <c r="FD29" s="36">
        <f>FK29*12*60/(PI() * 'Drive Train'!$F$15)/FC$2*FC29</f>
        <v>-2376045.6002636519</v>
      </c>
      <c r="FE29" s="2">
        <f>('DEPRECATED - DT-Prelim Calcs'!$C$6*FC29-FD29)/('DEPRECATED - DT-Prelim Calcs'!$C$6*FC29)*'DEPRECATED - DT-Prelim Calcs'!$C$7*FC29</f>
        <v>1749.3744108521203</v>
      </c>
      <c r="FF29" s="43">
        <f>FE29/'DEPRECATED - DT-Prelim Calcs'!$C$7*('DEPRECATED - DT-Prelim Calcs'!$C$8-'DEPRECATED - DT-Prelim Calcs'!$C$9)+'DEPRECATED - DT-Prelim Calcs'!$C$9</f>
        <v>95303.240292690127</v>
      </c>
      <c r="FG29" s="43">
        <f t="shared" si="17"/>
        <v>93</v>
      </c>
      <c r="FH29" s="2">
        <f t="shared" si="53"/>
        <v>0.63495514679048781</v>
      </c>
      <c r="FI29" s="43">
        <f>FH29*'DEPRECATED - DT-Prelim Calcs'!$C$21/FC$2/'DEPRECATED - DT-Prelim Calcs'!$C$19/'DEPRECATED - DT-Prelim Calcs'!$C$18*3.39*'DEPRECATED - DT-Prelim Calcs'!$C$20</f>
        <v>29.053734754561205</v>
      </c>
      <c r="FJ29" s="36">
        <f t="shared" si="54"/>
        <v>0</v>
      </c>
      <c r="FK29" s="43">
        <f>FI28*'DEPRECATED - DT-Prelim Calcs'!$C$11+FK28</f>
        <v>-5231.6844704111572</v>
      </c>
      <c r="FL29" s="43">
        <f>FL28+0.5*FI29*'DEPRECATED - DT-Prelim Calcs'!$C$11^2+FK29*'DEPRECATED - DT-Prelim Calcs'!$C$11</f>
        <v>-608690.56887100311</v>
      </c>
      <c r="FM29" s="43">
        <f>MIN('Drive Train'!$F$35-FG28*'DEPRECATED - DT-Prelim Calcs'!$C$21*'Drive Train'!$F$39,FM28+FG$2)</f>
        <v>7.1920000000000002</v>
      </c>
      <c r="FN29" s="43">
        <f>'Drive Train'!$F$35-FG29*'DEPRECATED - DT-Prelim Calcs'!$C$21*'Drive Train'!$F$39</f>
        <v>7.1920000000000002</v>
      </c>
      <c r="FO29" s="1">
        <f>IF(FL29&gt;='Drive Train'!$F$29,1,0)</f>
        <v>0</v>
      </c>
      <c r="FP29" s="43">
        <f t="shared" si="55"/>
        <v>103.33333333333333</v>
      </c>
      <c r="FQ29" s="49">
        <f>FQ28+'DEPRECATED - DT-Prelim Calcs'!$C$11</f>
        <v>100</v>
      </c>
      <c r="FR29" s="2">
        <f>GB29/'Drive Train'!$F$35</f>
        <v>0.57999999999999996</v>
      </c>
      <c r="FS29" s="36">
        <f>FZ29*12*60/(PI() * 'Drive Train'!$F$15)/FR$2*FR29</f>
        <v>-3440761.8028048784</v>
      </c>
      <c r="FT29" s="2">
        <f>('DEPRECATED - DT-Prelim Calcs'!$C$6*FR29-FS29)/('DEPRECATED - DT-Prelim Calcs'!$C$6*FR29)*'DEPRECATED - DT-Prelim Calcs'!$C$7*FR29</f>
        <v>2532.0576381120504</v>
      </c>
      <c r="FU29" s="43">
        <f>FT29/'DEPRECATED - DT-Prelim Calcs'!$C$7*('DEPRECATED - DT-Prelim Calcs'!$C$8-'DEPRECATED - DT-Prelim Calcs'!$C$9)+'DEPRECATED - DT-Prelim Calcs'!$C$9</f>
        <v>137941.95341953705</v>
      </c>
      <c r="FV29" s="43">
        <f t="shared" si="18"/>
        <v>93</v>
      </c>
      <c r="FW29" s="2">
        <f t="shared" si="56"/>
        <v>0.57851468929799987</v>
      </c>
      <c r="FX29" s="43">
        <f>FW29*'DEPRECATED - DT-Prelim Calcs'!$C$21/FR$2/'DEPRECATED - DT-Prelim Calcs'!$C$19/'DEPRECATED - DT-Prelim Calcs'!$C$18*3.39*'DEPRECATED - DT-Prelim Calcs'!$C$20</f>
        <v>29.053734754561201</v>
      </c>
      <c r="FY29" s="36">
        <f t="shared" si="57"/>
        <v>0</v>
      </c>
      <c r="FZ29" s="43">
        <f>FX28*'DEPRECATED - DT-Prelim Calcs'!$C$11+FZ28</f>
        <v>-6902.6002569886186</v>
      </c>
      <c r="GA29" s="43">
        <f>GA28+0.5*FX29*'DEPRECATED - DT-Prelim Calcs'!$C$11^2+FZ29*'DEPRECATED - DT-Prelim Calcs'!$C$11</f>
        <v>-765756.65280928393</v>
      </c>
      <c r="GB29" s="43">
        <f>MIN('Drive Train'!$F$35-FV28*'DEPRECATED - DT-Prelim Calcs'!$C$21*'Drive Train'!$F$39,GB28+FV$2)</f>
        <v>7.1920000000000002</v>
      </c>
      <c r="GC29" s="43">
        <f>'Drive Train'!$F$35-FV29*'DEPRECATED - DT-Prelim Calcs'!$C$21*'Drive Train'!$F$39</f>
        <v>7.1920000000000002</v>
      </c>
      <c r="GD29" s="1">
        <f>IF(GA29&gt;='Drive Train'!$F$29,1,0)</f>
        <v>0</v>
      </c>
      <c r="GE29" s="43">
        <f t="shared" si="58"/>
        <v>103.33333333333333</v>
      </c>
      <c r="GF29" s="49">
        <f>GF28+'DEPRECATED - DT-Prelim Calcs'!$C$11</f>
        <v>100</v>
      </c>
      <c r="GG29" s="2">
        <f>GQ29/'Drive Train'!$F$35</f>
        <v>0.86451612903225805</v>
      </c>
      <c r="GH29" s="36">
        <f>GO29*12*60/(PI() * 'Drive Train'!$F$15)/GG$2*GG29</f>
        <v>-88111.735826834338</v>
      </c>
      <c r="GI29" s="2">
        <f>('DEPRECATED - DT-Prelim Calcs'!$C$6*GG29-GH29)/('DEPRECATED - DT-Prelim Calcs'!$C$6*GG29)*'DEPRECATED - DT-Prelim Calcs'!$C$7*GG29</f>
        <v>68.826373909715059</v>
      </c>
      <c r="GJ29" s="43">
        <f>GI29/'DEPRECATED - DT-Prelim Calcs'!$C$7*('DEPRECATED - DT-Prelim Calcs'!$C$8-'DEPRECATED - DT-Prelim Calcs'!$C$9)+'DEPRECATED - DT-Prelim Calcs'!$C$9</f>
        <v>3750.9964891113423</v>
      </c>
      <c r="GK29" s="43">
        <f t="shared" si="59"/>
        <v>29.999999999999982</v>
      </c>
      <c r="GL29" s="2">
        <f t="shared" si="60"/>
        <v>1.4462867232450001</v>
      </c>
      <c r="GM29" s="43">
        <f>GL29*'DEPRECATED - DT-Prelim Calcs'!$C$21/GG$2/'DEPRECATED - DT-Prelim Calcs'!$C$19/'DEPRECATED - DT-Prelim Calcs'!$C$18*3.39*'DEPRECATED - DT-Prelim Calcs'!$C$20</f>
        <v>29.053734754561201</v>
      </c>
      <c r="GN29" s="36">
        <f t="shared" si="61"/>
        <v>0</v>
      </c>
      <c r="GO29" s="43">
        <f>GM28*'DEPRECATED - DT-Prelim Calcs'!$C$11+GO28</f>
        <v>-296.47411004102577</v>
      </c>
      <c r="GP29" s="43">
        <f>GP28+0.5*GM29*'DEPRECATED - DT-Prelim Calcs'!$C$11^2+GO29*'DEPRECATED - DT-Prelim Calcs'!$C$11</f>
        <v>-29695.189470288933</v>
      </c>
      <c r="GQ29" s="43">
        <f>MIN('Drive Train'!$F$35-GK28*'DEPRECATED - DT-Prelim Calcs'!$C$21*'Drive Train'!$F$39,GQ28+GK$2)</f>
        <v>10.72</v>
      </c>
      <c r="GR29" s="43">
        <f>'Drive Train'!$F$35-GK29*'DEPRECATED - DT-Prelim Calcs'!$C$21*'Drive Train'!$F$39</f>
        <v>10.72</v>
      </c>
      <c r="GS29" s="1">
        <f>IF(GP29&gt;='Drive Train'!$F$29,1,0)</f>
        <v>0</v>
      </c>
      <c r="GT29" s="43">
        <f t="shared" si="62"/>
        <v>33.333333333333314</v>
      </c>
      <c r="GU29" s="49">
        <f>GU28+'DEPRECATED - DT-Prelim Calcs'!$C$11</f>
        <v>100</v>
      </c>
      <c r="GV29" s="2">
        <f>HF29/'Drive Train'!$F$35</f>
        <v>0.84946236559139798</v>
      </c>
      <c r="GW29" s="36">
        <f>HD29*12*60/(PI() * 'Drive Train'!$F$15)/GV$2*GV29</f>
        <v>-41941.265096975905</v>
      </c>
      <c r="GX29" s="2">
        <f>('DEPRECATED - DT-Prelim Calcs'!$C$6*GV29-GW29)/('DEPRECATED - DT-Prelim Calcs'!$C$6*GV29)*'DEPRECATED - DT-Prelim Calcs'!$C$7*GV29</f>
        <v>34.815410047102802</v>
      </c>
      <c r="GY29" s="43">
        <f>GX29/'DEPRECATED - DT-Prelim Calcs'!$C$7*('DEPRECATED - DT-Prelim Calcs'!$C$8-'DEPRECATED - DT-Prelim Calcs'!$C$9)+'DEPRECATED - DT-Prelim Calcs'!$C$9</f>
        <v>1898.1603980884361</v>
      </c>
      <c r="GZ29" s="43">
        <f t="shared" si="19"/>
        <v>33.333333333333314</v>
      </c>
      <c r="HA29" s="2">
        <f t="shared" si="63"/>
        <v>1.4462867232450001</v>
      </c>
      <c r="HB29" s="43">
        <f>HA29*'DEPRECATED - DT-Prelim Calcs'!$C$21/GV$2/'DEPRECATED - DT-Prelim Calcs'!$C$19/'DEPRECATED - DT-Prelim Calcs'!$C$18*3.39*'DEPRECATED - DT-Prelim Calcs'!$C$20</f>
        <v>29.053734754561201</v>
      </c>
      <c r="HC29" s="36">
        <f t="shared" si="64"/>
        <v>0</v>
      </c>
      <c r="HD29" s="43">
        <f>HB28*'DEPRECATED - DT-Prelim Calcs'!$C$11+HD28</f>
        <v>-143.62283683679908</v>
      </c>
      <c r="HE29" s="43">
        <f>HE28+0.5*HB29*'DEPRECATED - DT-Prelim Calcs'!$C$11^2+HD29*'DEPRECATED - DT-Prelim Calcs'!$C$11</f>
        <v>-25366.52765435561</v>
      </c>
      <c r="HF29" s="43">
        <f>MIN('Drive Train'!$F$35-GZ28*'DEPRECATED - DT-Prelim Calcs'!$C$21*'Drive Train'!$F$39,HF28+GZ$2)</f>
        <v>10.533333333333335</v>
      </c>
      <c r="HG29" s="43">
        <f>'Drive Train'!$F$35-GZ29*'DEPRECATED - DT-Prelim Calcs'!$C$21*'Drive Train'!$F$39</f>
        <v>10.533333333333335</v>
      </c>
      <c r="HH29" s="1">
        <f>IF(HE29&gt;='Drive Train'!$F$29,1,0)</f>
        <v>0</v>
      </c>
      <c r="HI29" s="43">
        <f t="shared" si="65"/>
        <v>37.037037037037017</v>
      </c>
      <c r="HJ29" s="49">
        <f>HJ28+'DEPRECATED - DT-Prelim Calcs'!$C$11</f>
        <v>100</v>
      </c>
      <c r="HK29" s="2">
        <f>HU29/'Drive Train'!$F$35</f>
        <v>0.83440860215053769</v>
      </c>
      <c r="HL29" s="36">
        <f>HS29*12*60/(PI() * 'Drive Train'!$F$15)/HK$2*HK29</f>
        <v>11922.468927785381</v>
      </c>
      <c r="HM29" s="2">
        <f>('DEPRECATED - DT-Prelim Calcs'!$C$6*HK29-HL29)/('DEPRECATED - DT-Prelim Calcs'!$C$6*HK29)*'DEPRECATED - DT-Prelim Calcs'!$C$7*HK29</f>
        <v>-4.8509464257123236</v>
      </c>
      <c r="HN29" s="43">
        <f>HM29/'DEPRECATED - DT-Prelim Calcs'!$C$7*('DEPRECATED - DT-Prelim Calcs'!$C$8-'DEPRECATED - DT-Prelim Calcs'!$C$9)+'DEPRECATED - DT-Prelim Calcs'!$C$9</f>
        <v>-262.76797692313403</v>
      </c>
      <c r="HO29" s="43">
        <f t="shared" si="20"/>
        <v>-262.76797692313403</v>
      </c>
      <c r="HP29" s="2">
        <f t="shared" si="66"/>
        <v>-5.9670906835253161</v>
      </c>
      <c r="HQ29" s="43">
        <f>HP29*'DEPRECATED - DT-Prelim Calcs'!$C$21/HK$2/'DEPRECATED - DT-Prelim Calcs'!$C$19/'DEPRECATED - DT-Prelim Calcs'!$C$18*3.39*'DEPRECATED - DT-Prelim Calcs'!$C$20</f>
        <v>-119.86991734708035</v>
      </c>
      <c r="HR29" s="36">
        <f t="shared" si="67"/>
        <v>1</v>
      </c>
      <c r="HS29" s="43">
        <f>HQ28*'DEPRECATED - DT-Prelim Calcs'!$C$11+HS28</f>
        <v>41.563637051892798</v>
      </c>
      <c r="HT29" s="43">
        <f>HT28+0.5*HQ29*'DEPRECATED - DT-Prelim Calcs'!$C$11^2+HS29*'DEPRECATED - DT-Prelim Calcs'!$C$11</f>
        <v>-31912.540924074448</v>
      </c>
      <c r="HU29" s="43">
        <f>MIN('Drive Train'!$F$35-HO28*'DEPRECATED - DT-Prelim Calcs'!$C$21*'Drive Train'!$F$39,HU28+HO$2)</f>
        <v>10.346666666666668</v>
      </c>
      <c r="HV29" s="43">
        <f>'Drive Train'!$F$35-HO29*'DEPRECATED - DT-Prelim Calcs'!$C$21*'Drive Train'!$F$39</f>
        <v>27.115006707695507</v>
      </c>
      <c r="HW29" s="1">
        <f>IF(HT29&gt;='Drive Train'!$F$29,1,0)</f>
        <v>0</v>
      </c>
      <c r="HX29" s="43">
        <f t="shared" si="68"/>
        <v>-291.96441880348226</v>
      </c>
      <c r="HY29" s="49">
        <f>HY28+'DEPRECATED - DT-Prelim Calcs'!$C$11</f>
        <v>100</v>
      </c>
      <c r="HZ29" s="2">
        <f>IJ29/'Drive Train'!$F$35</f>
        <v>0.8193548387096774</v>
      </c>
      <c r="IA29" s="36">
        <f>IH29*12*60/(PI() * 'Drive Train'!$F$15)/HZ$2*HZ29</f>
        <v>-210010.7782346512</v>
      </c>
      <c r="IB29" s="2">
        <f>('DEPRECATED - DT-Prelim Calcs'!$C$6*HZ29-IA29)/('DEPRECATED - DT-Prelim Calcs'!$C$6*HZ29)*'DEPRECATED - DT-Prelim Calcs'!$C$7*HZ29</f>
        <v>158.22373813093304</v>
      </c>
      <c r="IC29" s="43">
        <f>IB29/'DEPRECATED - DT-Prelim Calcs'!$C$7*('DEPRECATED - DT-Prelim Calcs'!$C$8-'DEPRECATED - DT-Prelim Calcs'!$C$9)+'DEPRECATED - DT-Prelim Calcs'!$C$9</f>
        <v>8621.151405640383</v>
      </c>
      <c r="ID29" s="43">
        <f t="shared" si="21"/>
        <v>39.999999999999986</v>
      </c>
      <c r="IE29" s="2">
        <f t="shared" si="69"/>
        <v>1.4462867232450001</v>
      </c>
      <c r="IF29" s="43">
        <f>IE29*'DEPRECATED - DT-Prelim Calcs'!$C$21/HZ$2/'DEPRECATED - DT-Prelim Calcs'!$C$19/'DEPRECATED - DT-Prelim Calcs'!$C$18*3.39*'DEPRECATED - DT-Prelim Calcs'!$C$20</f>
        <v>29.053734754561201</v>
      </c>
      <c r="IG29" s="36">
        <f t="shared" si="70"/>
        <v>0</v>
      </c>
      <c r="IH29" s="43">
        <f>IF28*'DEPRECATED - DT-Prelim Calcs'!$C$11+IH28</f>
        <v>-745.58245335288427</v>
      </c>
      <c r="II29" s="43">
        <f>II28+0.5*IF29*'DEPRECATED - DT-Prelim Calcs'!$C$11^2+IH29*'DEPRECATED - DT-Prelim Calcs'!$C$11</f>
        <v>-42405.888390447646</v>
      </c>
      <c r="IJ29" s="43">
        <f>MIN('Drive Train'!$F$35-ID28*'DEPRECATED - DT-Prelim Calcs'!$C$21*'Drive Train'!$F$39,IJ28+ID$2)</f>
        <v>10.16</v>
      </c>
      <c r="IK29" s="43">
        <f>'Drive Train'!$F$35-ID29*'DEPRECATED - DT-Prelim Calcs'!$C$21*'Drive Train'!$F$39</f>
        <v>10.16</v>
      </c>
      <c r="IL29" s="1">
        <f>IF(II29&gt;='Drive Train'!$F$29,1,0)</f>
        <v>0</v>
      </c>
      <c r="IM29" s="43">
        <f t="shared" si="71"/>
        <v>44.444444444444429</v>
      </c>
      <c r="IN29" s="49">
        <f>IN28+'DEPRECATED - DT-Prelim Calcs'!$C$11</f>
        <v>100</v>
      </c>
      <c r="IO29" s="2">
        <f>IY29/'Drive Train'!$F$35</f>
        <v>3.6896450604181936</v>
      </c>
      <c r="IP29" s="36">
        <f>IW29*12*60/(PI() * 'Drive Train'!$F$15)/IO$2*IO29</f>
        <v>-1223483.1606919328</v>
      </c>
      <c r="IQ29" s="2">
        <f>('DEPRECATED - DT-Prelim Calcs'!$C$6*IO29-IP29)/('DEPRECATED - DT-Prelim Calcs'!$C$6*IO29)*'DEPRECATED - DT-Prelim Calcs'!$C$7*IO29</f>
        <v>916.69879640627119</v>
      </c>
      <c r="IR29" s="43">
        <f>IQ29/'DEPRECATED - DT-Prelim Calcs'!$C$7*('DEPRECATED - DT-Prelim Calcs'!$C$8-'DEPRECATED - DT-Prelim Calcs'!$C$9)+'DEPRECATED - DT-Prelim Calcs'!$C$9</f>
        <v>49941.061296759544</v>
      </c>
      <c r="IS29" s="43">
        <f t="shared" si="22"/>
        <v>43.333333333333321</v>
      </c>
      <c r="IT29" s="2">
        <f t="shared" si="72"/>
        <v>1.4462867232450001</v>
      </c>
      <c r="IU29" s="43">
        <f>IT29*'DEPRECATED - DT-Prelim Calcs'!$C$21/IO$2/'DEPRECATED - DT-Prelim Calcs'!$C$19/'DEPRECATED - DT-Prelim Calcs'!$C$18*3.39*'DEPRECATED - DT-Prelim Calcs'!$C$20</f>
        <v>29.053734754561201</v>
      </c>
      <c r="IV29" s="36">
        <f t="shared" si="73"/>
        <v>0</v>
      </c>
      <c r="IW29" s="43">
        <f>IU28*'DEPRECATED - DT-Prelim Calcs'!$C$11+IW28</f>
        <v>-964.58282332993099</v>
      </c>
      <c r="IX29" s="43">
        <f>IX28+0.5*IU29*'DEPRECATED - DT-Prelim Calcs'!$C$11^2+IW29*'DEPRECATED - DT-Prelim Calcs'!$C$11</f>
        <v>-32720.209814337912</v>
      </c>
      <c r="IY29" s="43">
        <f>MIN('Drive Train'!$F$35-IS28*'DEPRECATED - DT-Prelim Calcs'!$C$21*'Drive Train'!$F$39,IY28+IS$2)</f>
        <v>45.751598749185604</v>
      </c>
      <c r="IZ29" s="43">
        <f>'Drive Train'!$F$35-IS29*'DEPRECATED - DT-Prelim Calcs'!$C$21*'Drive Train'!$F$39</f>
        <v>9.9733333333333345</v>
      </c>
      <c r="JA29" s="1">
        <f>IF(IX29&gt;='Drive Train'!$F$29,1,0)</f>
        <v>0</v>
      </c>
      <c r="JB29" s="43">
        <f t="shared" si="74"/>
        <v>48.148148148148138</v>
      </c>
      <c r="JC29" s="49">
        <f>JC28+'DEPRECATED - DT-Prelim Calcs'!$C$11</f>
        <v>100</v>
      </c>
      <c r="JD29" s="2">
        <f>JN29/'Drive Train'!$F$35</f>
        <v>0.78924731182795704</v>
      </c>
      <c r="JE29" s="36">
        <f>JL29*12*60/(PI() * 'Drive Train'!$F$15)/JD$2*JD29</f>
        <v>-66692.568984336423</v>
      </c>
      <c r="JF29" s="2">
        <f>('DEPRECATED - DT-Prelim Calcs'!$C$6*JD29-JE29)/('DEPRECATED - DT-Prelim Calcs'!$C$6*JD29)*'DEPRECATED - DT-Prelim Calcs'!$C$7*JD29</f>
        <v>52.727925462463375</v>
      </c>
      <c r="JG29" s="43">
        <f>JF29/'DEPRECATED - DT-Prelim Calcs'!$C$7*('DEPRECATED - DT-Prelim Calcs'!$C$8-'DEPRECATED - DT-Prelim Calcs'!$C$9)+'DEPRECATED - DT-Prelim Calcs'!$C$9</f>
        <v>2873.9914617610643</v>
      </c>
      <c r="JH29" s="43">
        <f t="shared" si="23"/>
        <v>46.666666666666657</v>
      </c>
      <c r="JI29" s="2">
        <f t="shared" si="75"/>
        <v>1.4462867232450001</v>
      </c>
      <c r="JJ29" s="43">
        <f>JI29*'DEPRECATED - DT-Prelim Calcs'!$C$21/JD$2/'DEPRECATED - DT-Prelim Calcs'!$C$19/'DEPRECATED - DT-Prelim Calcs'!$C$18*3.39*'DEPRECATED - DT-Prelim Calcs'!$C$20</f>
        <v>29.053734754561201</v>
      </c>
      <c r="JK29" s="36">
        <f t="shared" si="76"/>
        <v>0</v>
      </c>
      <c r="JL29" s="43">
        <f>JJ28*'DEPRECATED - DT-Prelim Calcs'!$C$11+JL28</f>
        <v>-245.80485270499832</v>
      </c>
      <c r="JM29" s="43">
        <f>JM28+0.5*JJ29*'DEPRECATED - DT-Prelim Calcs'!$C$11^2+JL29*'DEPRECATED - DT-Prelim Calcs'!$C$11</f>
        <v>-41689.999363036397</v>
      </c>
      <c r="JN29" s="43">
        <f>MIN('Drive Train'!$F$35-JH28*'DEPRECATED - DT-Prelim Calcs'!$C$21*'Drive Train'!$F$39,JN28+JH$2)</f>
        <v>9.7866666666666671</v>
      </c>
      <c r="JO29" s="43">
        <f>'Drive Train'!$F$35-JH29*'DEPRECATED - DT-Prelim Calcs'!$C$21*'Drive Train'!$F$39</f>
        <v>9.7866666666666671</v>
      </c>
      <c r="JP29" s="1">
        <f>IF(JM29&gt;='Drive Train'!$F$29,1,0)</f>
        <v>0</v>
      </c>
      <c r="JQ29" s="43">
        <f>MIN(JG29,'DEPRECATED - DT-Prelim Calcs'!$C$10)*'DEPRECATED - DT-Prelim Calcs'!$C$11*1000/60/60</f>
        <v>103.33333333333333</v>
      </c>
      <c r="JR29" s="49">
        <f>JR28+'DEPRECATED - DT-Prelim Calcs'!$C$11</f>
        <v>100</v>
      </c>
      <c r="JS29" s="2">
        <f>KC29/'Drive Train'!$F$35</f>
        <v>0.77419354838709686</v>
      </c>
      <c r="JT29" s="36">
        <f>KA29*12*60/(PI() * 'Drive Train'!$F$15)/JS$2*JS29</f>
        <v>-21967.655937146734</v>
      </c>
      <c r="JU29" s="2">
        <f>('DEPRECATED - DT-Prelim Calcs'!$C$6*JS29-JT29)/('DEPRECATED - DT-Prelim Calcs'!$C$6*JS29)*'DEPRECATED - DT-Prelim Calcs'!$C$7*JS29</f>
        <v>19.779605100120154</v>
      </c>
      <c r="JV29" s="43">
        <f>JU29/'DEPRECATED - DT-Prelim Calcs'!$C$7*('DEPRECATED - DT-Prelim Calcs'!$C$8-'DEPRECATED - DT-Prelim Calcs'!$C$9)+'DEPRECATED - DT-Prelim Calcs'!$C$9</f>
        <v>1079.0456509766948</v>
      </c>
      <c r="JW29" s="43">
        <f t="shared" si="24"/>
        <v>49.999999999999993</v>
      </c>
      <c r="JX29" s="2">
        <f t="shared" si="77"/>
        <v>1.4462867232450001</v>
      </c>
      <c r="JY29" s="43">
        <f>JX29*'DEPRECATED - DT-Prelim Calcs'!$C$21/JS$2/'DEPRECATED - DT-Prelim Calcs'!$C$19/'DEPRECATED - DT-Prelim Calcs'!$C$18*3.39*'DEPRECATED - DT-Prelim Calcs'!$C$20</f>
        <v>29.053734754561201</v>
      </c>
      <c r="JZ29" s="36">
        <f t="shared" si="78"/>
        <v>0</v>
      </c>
      <c r="KA29" s="43">
        <f>JY28*'DEPRECATED - DT-Prelim Calcs'!$C$11+KA28</f>
        <v>-82.539206086827917</v>
      </c>
      <c r="KB29" s="43">
        <f>KB28+0.5*JY29*'DEPRECATED - DT-Prelim Calcs'!$C$11^2+KA29*'DEPRECATED - DT-Prelim Calcs'!$C$11</f>
        <v>-32787.083218553395</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103.33333333333333</v>
      </c>
      <c r="KG29" s="49">
        <f>KG28+'DEPRECATED - DT-Prelim Calcs'!$C$11</f>
        <v>100</v>
      </c>
      <c r="KH29" s="2">
        <f>KR29/'Drive Train'!$F$35</f>
        <v>0.75913978494623657</v>
      </c>
      <c r="KI29" s="36">
        <f>KP29*12*60/(PI() * 'Drive Train'!$F$15)/KH$2*KH29</f>
        <v>-42985.540334991114</v>
      </c>
      <c r="KJ29" s="2">
        <f>('DEPRECATED - DT-Prelim Calcs'!$C$6*KH29-KI29)/('DEPRECATED - DT-Prelim Calcs'!$C$6*KH29)*'DEPRECATED - DT-Prelim Calcs'!$C$7*KH29</f>
        <v>35.159454019471262</v>
      </c>
      <c r="KK29" s="43">
        <f>KJ29/'DEPRECATED - DT-Prelim Calcs'!$C$7*('DEPRECATED - DT-Prelim Calcs'!$C$8-'DEPRECATED - DT-Prelim Calcs'!$C$9)+'DEPRECATED - DT-Prelim Calcs'!$C$9</f>
        <v>1916.9030921055237</v>
      </c>
      <c r="KL29" s="43">
        <f t="shared" si="25"/>
        <v>53.333333333333329</v>
      </c>
      <c r="KM29" s="2">
        <f t="shared" si="79"/>
        <v>1.4462867232450001</v>
      </c>
      <c r="KN29" s="43">
        <f>KM29*'DEPRECATED - DT-Prelim Calcs'!$C$21/KH$2/'DEPRECATED - DT-Prelim Calcs'!$C$19/'DEPRECATED - DT-Prelim Calcs'!$C$18*3.39*'DEPRECATED - DT-Prelim Calcs'!$C$20</f>
        <v>29.053734754561201</v>
      </c>
      <c r="KO29" s="36">
        <f t="shared" si="80"/>
        <v>0</v>
      </c>
      <c r="KP29" s="43">
        <f>KN28*'DEPRECATED - DT-Prelim Calcs'!$C$11+KP28</f>
        <v>-164.71257434438428</v>
      </c>
      <c r="KQ29" s="43">
        <f>KQ28+0.5*KN29*'DEPRECATED - DT-Prelim Calcs'!$C$11^2+KP29*'DEPRECATED - DT-Prelim Calcs'!$C$11</f>
        <v>-32374.995672773432</v>
      </c>
      <c r="KR29" s="43">
        <f>MIN('Drive Train'!$F$35-KL28*'DEPRECATED - DT-Prelim Calcs'!$C$21*'Drive Train'!$F$39,KR28+KL$2)</f>
        <v>9.413333333333334</v>
      </c>
      <c r="KS29" s="43">
        <f>'Drive Train'!$F$35-KL29*'DEPRECATED - DT-Prelim Calcs'!$C$21*'Drive Train'!$F$39</f>
        <v>9.413333333333334</v>
      </c>
      <c r="KT29" s="1">
        <f>IF(KQ29&gt;='Drive Train'!$F$29,1,0)</f>
        <v>0</v>
      </c>
      <c r="KU29" s="43">
        <f>MIN(KK29,'DEPRECATED - DT-Prelim Calcs'!$C$10)*'DEPRECATED - DT-Prelim Calcs'!$C$11*1000/60/60</f>
        <v>103.33333333333333</v>
      </c>
      <c r="KV29" s="49">
        <f>KV28+'DEPRECATED - DT-Prelim Calcs'!$C$11</f>
        <v>100</v>
      </c>
      <c r="KW29" s="2">
        <f>LG29/'Drive Train'!$F$35</f>
        <v>0.74408602150537628</v>
      </c>
      <c r="KX29" s="36">
        <f>LE29*12*60/(PI() * 'Drive Train'!$F$15)/KW$2*KW29</f>
        <v>-117656.60159129069</v>
      </c>
      <c r="KY29" s="2">
        <f>('DEPRECATED - DT-Prelim Calcs'!$C$6*KW29-KX29)/('DEPRECATED - DT-Prelim Calcs'!$C$6*KW29)*'DEPRECATED - DT-Prelim Calcs'!$C$7*KW29</f>
        <v>89.980274641981424</v>
      </c>
      <c r="KZ29" s="43">
        <f>KY29/'DEPRECATED - DT-Prelim Calcs'!$C$7*('DEPRECATED - DT-Prelim Calcs'!$C$8-'DEPRECATED - DT-Prelim Calcs'!$C$9)+'DEPRECATED - DT-Prelim Calcs'!$C$9</f>
        <v>4903.4104842273464</v>
      </c>
      <c r="LA29" s="43">
        <f t="shared" si="26"/>
        <v>56.666666666666664</v>
      </c>
      <c r="LB29" s="2">
        <f t="shared" si="81"/>
        <v>1.4462867232450001</v>
      </c>
      <c r="LC29" s="43">
        <f>LB29*'DEPRECATED - DT-Prelim Calcs'!$C$21/KW$2/'DEPRECATED - DT-Prelim Calcs'!$C$19/'DEPRECATED - DT-Prelim Calcs'!$C$18*3.39*'DEPRECATED - DT-Prelim Calcs'!$C$20</f>
        <v>29.053734754561201</v>
      </c>
      <c r="LD29" s="36">
        <f t="shared" si="82"/>
        <v>0</v>
      </c>
      <c r="LE29" s="43">
        <f>LC28*'DEPRECATED - DT-Prelim Calcs'!$C$11+LE28</f>
        <v>-459.95915909488366</v>
      </c>
      <c r="LF29" s="43">
        <f>LF28+0.5*LC29*'DEPRECATED - DT-Prelim Calcs'!$C$11^2+LE29*'DEPRECATED - DT-Prelim Calcs'!$C$11</f>
        <v>-43818.285364420197</v>
      </c>
      <c r="LG29" s="43">
        <f>MIN('Drive Train'!$F$35-LA28*'DEPRECATED - DT-Prelim Calcs'!$C$21*'Drive Train'!$F$39,LG28+LA$2)</f>
        <v>9.2266666666666666</v>
      </c>
      <c r="LH29" s="43">
        <f>'Drive Train'!$F$35-LA29*'DEPRECATED - DT-Prelim Calcs'!$C$21*'Drive Train'!$F$39</f>
        <v>9.2266666666666666</v>
      </c>
      <c r="LI29" s="1">
        <f>IF(LF29&gt;='Drive Train'!$F$29,1,0)</f>
        <v>0</v>
      </c>
      <c r="LJ29" s="43">
        <f>MIN(KZ29,'DEPRECATED - DT-Prelim Calcs'!$C$10)*'DEPRECATED - DT-Prelim Calcs'!$C$11*1000/60/60</f>
        <v>103.33333333333333</v>
      </c>
      <c r="LK29" s="49">
        <f>LK28+'DEPRECATED - DT-Prelim Calcs'!$C$11</f>
        <v>100</v>
      </c>
      <c r="LL29" s="2">
        <f>LV29/'Drive Train'!$F$35</f>
        <v>0.72903225806451621</v>
      </c>
      <c r="LM29" s="36">
        <f>LT29*12*60/(PI() * 'Drive Train'!$F$15)/LL$2*LL29</f>
        <v>-106349.8699687628</v>
      </c>
      <c r="LN29" s="2">
        <f>('DEPRECATED - DT-Prelim Calcs'!$C$6*LL29-LM29)/('DEPRECATED - DT-Prelim Calcs'!$C$6*LL29)*'DEPRECATED - DT-Prelim Calcs'!$C$7*LL29</f>
        <v>81.597984198394286</v>
      </c>
      <c r="LO29" s="43">
        <f>LN29/'DEPRECATED - DT-Prelim Calcs'!$C$7*('DEPRECATED - DT-Prelim Calcs'!$C$8-'DEPRECATED - DT-Prelim Calcs'!$C$9)+'DEPRECATED - DT-Prelim Calcs'!$C$9</f>
        <v>4446.7633182707332</v>
      </c>
      <c r="LP29" s="43">
        <f t="shared" si="27"/>
        <v>60</v>
      </c>
      <c r="LQ29" s="2">
        <f t="shared" si="83"/>
        <v>1.4462867232450001</v>
      </c>
      <c r="LR29" s="43">
        <f>LQ29*'DEPRECATED - DT-Prelim Calcs'!$C$21/LL$2/'DEPRECATED - DT-Prelim Calcs'!$C$19/'DEPRECATED - DT-Prelim Calcs'!$C$18*3.39*'DEPRECATED - DT-Prelim Calcs'!$C$20</f>
        <v>29.053734754561201</v>
      </c>
      <c r="LS29" s="36">
        <f t="shared" si="84"/>
        <v>0</v>
      </c>
      <c r="LT29" s="43">
        <f>LR28*'DEPRECATED - DT-Prelim Calcs'!$C$11+LT28</f>
        <v>-424.34230892850479</v>
      </c>
      <c r="LU29" s="43">
        <f>LU28+0.5*LR29*'DEPRECATED - DT-Prelim Calcs'!$C$11^2+LT29*'DEPRECATED - DT-Prelim Calcs'!$C$11</f>
        <v>-38879.645515365359</v>
      </c>
      <c r="LV29" s="43">
        <f>MIN('Drive Train'!$F$35-LP28*'DEPRECATED - DT-Prelim Calcs'!$C$21*'Drive Train'!$F$39,LV28+LP$2)</f>
        <v>9.0400000000000009</v>
      </c>
      <c r="LW29" s="43">
        <f>'Drive Train'!$F$35-LP29*'DEPRECATED - DT-Prelim Calcs'!$C$21*'Drive Train'!$F$39</f>
        <v>9.0400000000000009</v>
      </c>
      <c r="LX29" s="1">
        <f>IF(LU29&gt;='Drive Train'!$F$29,1,0)</f>
        <v>0</v>
      </c>
      <c r="LY29" s="43">
        <f>MIN(LO29,'DEPRECATED - DT-Prelim Calcs'!$C$10)*'DEPRECATED - DT-Prelim Calcs'!$C$11*1000/60/60</f>
        <v>103.33333333333333</v>
      </c>
      <c r="LZ29" s="49">
        <f>LZ28+'DEPRECATED - DT-Prelim Calcs'!$C$11</f>
        <v>100</v>
      </c>
    </row>
    <row r="30" spans="1:338" x14ac:dyDescent="0.3">
      <c r="B30" s="3" t="s">
        <v>148</v>
      </c>
      <c r="C30" s="39">
        <f>C18/0.4536*'Drive Train'!F16*4.448</f>
        <v>800.6400000000001</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-0.27672021620693066</v>
      </c>
      <c r="Y30" s="43">
        <f t="shared" si="1"/>
        <v>0</v>
      </c>
      <c r="Z30" s="43">
        <f t="shared" si="2"/>
        <v>0</v>
      </c>
      <c r="AA30" s="43">
        <f t="shared" si="3"/>
        <v>0</v>
      </c>
      <c r="AB30" s="43" t="e">
        <f t="shared" si="4"/>
        <v>#N/A</v>
      </c>
      <c r="AC30" s="36">
        <f t="shared" si="28"/>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889.49632897085212</v>
      </c>
      <c r="AK30" s="43">
        <f t="shared" si="8"/>
        <v>0</v>
      </c>
      <c r="AL30" s="49">
        <f>AL29+'DEPRECATED - DT-Prelim Calcs'!$C$11</f>
        <v>104</v>
      </c>
      <c r="AM30" s="2">
        <f>AW30/'Drive Train'!$F$35</f>
        <v>1.5539591700740367</v>
      </c>
      <c r="AN30" s="36">
        <f>AU30*12*60/(PI() * 'Drive Train'!$F$15)/AM$2*AM30</f>
        <v>-16067.064720389684</v>
      </c>
      <c r="AO30" s="2">
        <f>('DEPRECATED - DT-Prelim Calcs'!$C$6*AM30-AN30)/('DEPRECATED - DT-Prelim Calcs'!$C$6*AM30)*'DEPRECATED - DT-Prelim Calcs'!$C$7*AM30</f>
        <v>19.099123921225232</v>
      </c>
      <c r="AP30" s="43">
        <f>AO30/'DEPRECATED - DT-Prelim Calcs'!$C$7*('DEPRECATED - DT-Prelim Calcs'!$C$8-'DEPRECATED - DT-Prelim Calcs'!$C$9)+'DEPRECATED - DT-Prelim Calcs'!$C$9</f>
        <v>1041.9746613801804</v>
      </c>
      <c r="AQ30" s="43">
        <f t="shared" si="9"/>
        <v>93</v>
      </c>
      <c r="AR30" s="2">
        <f t="shared" si="29"/>
        <v>2.4872513984177682</v>
      </c>
      <c r="AS30" s="43">
        <f>AR30*'DEPRECATED - DT-Prelim Calcs'!$C$21/AM$2/'DEPRECATED - DT-Prelim Calcs'!$C$19/'DEPRECATED - DT-Prelim Calcs'!$C$18*3.39*'DEPRECATED - DT-Prelim Calcs'!$C$20</f>
        <v>24.982578224670533</v>
      </c>
      <c r="AT30" s="36">
        <f t="shared" si="30"/>
        <v>0</v>
      </c>
      <c r="AU30" s="43">
        <f>AS29*'DEPRECATED - DT-Prelim Calcs'!$C$11+AU29</f>
        <v>-60.152412817998211</v>
      </c>
      <c r="AV30" s="43">
        <f>AV29+0.5*AS30*'DEPRECATED - DT-Prelim Calcs'!$C$11^2+AU30*'DEPRECATED - DT-Prelim Calcs'!$C$11</f>
        <v>1538.9188839145922</v>
      </c>
      <c r="AW30" s="43">
        <f>MIN('Drive Train'!$F$35-AQ29*'DEPRECATED - DT-Prelim Calcs'!$C$21*'Drive Train'!$F$39,AW29+AQ$2)</f>
        <v>19.269093708918057</v>
      </c>
      <c r="AX30" s="43">
        <f>'Drive Train'!$F$35-AQ30*'DEPRECATED - DT-Prelim Calcs'!$C$21*'Drive Train'!$F$39</f>
        <v>7.1920000000000002</v>
      </c>
      <c r="AY30" s="1">
        <f>IF(AV30&gt;='Drive Train'!$F$29,1,0)</f>
        <v>1</v>
      </c>
      <c r="AZ30" s="43">
        <f t="shared" si="31"/>
        <v>103.33333333333333</v>
      </c>
      <c r="BA30" s="49">
        <f>BA29+'DEPRECATED - DT-Prelim Calcs'!$C$11</f>
        <v>104</v>
      </c>
      <c r="BB30" s="2">
        <f>BL30/'Drive Train'!$F$35</f>
        <v>0.57999999999999996</v>
      </c>
      <c r="BC30" s="36">
        <f>BJ30*12*60/(PI() * 'Drive Train'!$F$15)/BB$2*BB30</f>
        <v>-21574.757455209743</v>
      </c>
      <c r="BD30" s="2">
        <f>('DEPRECATED - DT-Prelim Calcs'!$C$6*BB30-BC30)/('DEPRECATED - DT-Prelim Calcs'!$C$6*BB30)*'DEPRECATED - DT-Prelim Calcs'!$C$7*BB30</f>
        <v>18.580013865977069</v>
      </c>
      <c r="BE30" s="43">
        <f>BD30/'DEPRECATED - DT-Prelim Calcs'!$C$7*('DEPRECATED - DT-Prelim Calcs'!$C$8-'DEPRECATED - DT-Prelim Calcs'!$C$9)+'DEPRECATED - DT-Prelim Calcs'!$C$9</f>
        <v>1013.6947852360641</v>
      </c>
      <c r="BF30" s="43">
        <f t="shared" si="10"/>
        <v>93</v>
      </c>
      <c r="BG30" s="2">
        <f t="shared" si="32"/>
        <v>2.0025508475699998</v>
      </c>
      <c r="BH30" s="43">
        <f>BG30*'DEPRECATED - DT-Prelim Calcs'!$C$21/BB$2/'DEPRECATED - DT-Prelim Calcs'!$C$19/'DEPRECATED - DT-Prelim Calcs'!$C$18*3.39*'DEPRECATED - DT-Prelim Calcs'!$C$20</f>
        <v>29.053734754561201</v>
      </c>
      <c r="BI30" s="36">
        <f t="shared" si="33"/>
        <v>0</v>
      </c>
      <c r="BJ30" s="43">
        <f>BH29*'DEPRECATED - DT-Prelim Calcs'!$C$11+BJ29</f>
        <v>-149.82117489891368</v>
      </c>
      <c r="BK30" s="43">
        <f>BK29+0.5*BH30*'DEPRECATED - DT-Prelim Calcs'!$C$11^2+BJ30*'DEPRECATED - DT-Prelim Calcs'!$C$11</f>
        <v>-15426.666520266299</v>
      </c>
      <c r="BL30" s="43">
        <f>MIN('Drive Train'!$F$35-BF29*'DEPRECATED - DT-Prelim Calcs'!$C$21*'Drive Train'!$F$39,BL29+BF$2)</f>
        <v>7.1920000000000002</v>
      </c>
      <c r="BM30" s="43">
        <f>'Drive Train'!$F$35-BF30*'DEPRECATED - DT-Prelim Calcs'!$C$21*'Drive Train'!$F$39</f>
        <v>7.1920000000000002</v>
      </c>
      <c r="BN30" s="1">
        <f>IF(BK30&gt;='Drive Train'!$F$29,1,0)</f>
        <v>0</v>
      </c>
      <c r="BO30" s="43">
        <f t="shared" si="34"/>
        <v>103.33333333333333</v>
      </c>
      <c r="BP30" s="49">
        <f>BP29+'DEPRECATED - DT-Prelim Calcs'!$C$11</f>
        <v>104</v>
      </c>
      <c r="BQ30" s="2">
        <f>CA30/'Drive Train'!$F$35</f>
        <v>0.57999999999999996</v>
      </c>
      <c r="BR30" s="36">
        <f>BY30*12*60/(PI() * 'Drive Train'!$F$15)/BQ$2*BQ30</f>
        <v>8928.4441743012321</v>
      </c>
      <c r="BS30" s="2">
        <f>('DEPRECATED - DT-Prelim Calcs'!$C$6*BQ30-BR30)/('DEPRECATED - DT-Prelim Calcs'!$C$6*BQ30)*'DEPRECATED - DT-Prelim Calcs'!$C$7*BQ30</f>
        <v>-3.8431860779737907</v>
      </c>
      <c r="BT30" s="43">
        <f>BS30/'DEPRECATED - DT-Prelim Calcs'!$C$7*('DEPRECATED - DT-Prelim Calcs'!$C$8-'DEPRECATED - DT-Prelim Calcs'!$C$9)+'DEPRECATED - DT-Prelim Calcs'!$C$9</f>
        <v>-207.86759977021396</v>
      </c>
      <c r="BU30" s="43">
        <f t="shared" si="11"/>
        <v>-207.86759977021396</v>
      </c>
      <c r="BV30" s="2">
        <f t="shared" si="35"/>
        <v>-5.0456739273277833</v>
      </c>
      <c r="BW30" s="43">
        <f>BV30*'DEPRECATED - DT-Prelim Calcs'!$C$21/BQ$2/'DEPRECATED - DT-Prelim Calcs'!$C$19/'DEPRECATED - DT-Prelim Calcs'!$C$18*3.39*'DEPRECATED - DT-Prelim Calcs'!$C$20</f>
        <v>-95.728921326979915</v>
      </c>
      <c r="BX30" s="36">
        <f t="shared" si="36"/>
        <v>1</v>
      </c>
      <c r="BY30" s="43">
        <f>BW29*'DEPRECATED - DT-Prelim Calcs'!$C$11+BY29</f>
        <v>47.413006467159136</v>
      </c>
      <c r="BZ30" s="43">
        <f>BZ29+0.5*BW30*'DEPRECATED - DT-Prelim Calcs'!$C$11^2+BY30*'DEPRECATED - DT-Prelim Calcs'!$C$11</f>
        <v>-40296.552266543491</v>
      </c>
      <c r="CA30" s="43">
        <f>MIN('Drive Train'!$F$35-BU29*'DEPRECATED - DT-Prelim Calcs'!$C$21*'Drive Train'!$F$39,CA29+BU$2)</f>
        <v>7.1920000000000002</v>
      </c>
      <c r="CB30" s="43">
        <f>'Drive Train'!$F$35-BU30*'DEPRECATED - DT-Prelim Calcs'!$C$21*'Drive Train'!$F$39</f>
        <v>24.040585587131982</v>
      </c>
      <c r="CC30" s="1">
        <f>IF(BZ30&gt;='Drive Train'!$F$29,1,0)</f>
        <v>0</v>
      </c>
      <c r="CD30" s="43">
        <f t="shared" si="37"/>
        <v>-230.96399974468216</v>
      </c>
      <c r="CE30" s="49">
        <f>CE29+'DEPRECATED - DT-Prelim Calcs'!$C$11</f>
        <v>104</v>
      </c>
      <c r="CF30" s="2">
        <f>CP30/'Drive Train'!$F$35</f>
        <v>0.57999999999999996</v>
      </c>
      <c r="CG30" s="36">
        <f>CN30*12*60/(PI() * 'Drive Train'!$F$15)/CF$2*CF30</f>
        <v>-371683.55756938324</v>
      </c>
      <c r="CH30" s="2">
        <f>('DEPRECATED - DT-Prelim Calcs'!$C$6*CF30-CG30)/('DEPRECATED - DT-Prelim Calcs'!$C$6*CF30)*'DEPRECATED - DT-Prelim Calcs'!$C$7*CF30</f>
        <v>275.94839514112971</v>
      </c>
      <c r="CI30" s="43">
        <f>CH30/'DEPRECATED - DT-Prelim Calcs'!$C$7*('DEPRECATED - DT-Prelim Calcs'!$C$8-'DEPRECATED - DT-Prelim Calcs'!$C$9)+'DEPRECATED - DT-Prelim Calcs'!$C$9</f>
        <v>15034.509586046617</v>
      </c>
      <c r="CJ30" s="43">
        <f t="shared" si="12"/>
        <v>93</v>
      </c>
      <c r="CK30" s="2">
        <f t="shared" si="38"/>
        <v>1.2396743342100003</v>
      </c>
      <c r="CL30" s="43">
        <f>CK30*'DEPRECATED - DT-Prelim Calcs'!$C$21/CF$2/'DEPRECATED - DT-Prelim Calcs'!$C$19/'DEPRECATED - DT-Prelim Calcs'!$C$18*3.39*'DEPRECATED - DT-Prelim Calcs'!$C$20</f>
        <v>29.053734754561205</v>
      </c>
      <c r="CM30" s="36">
        <f t="shared" si="39"/>
        <v>0</v>
      </c>
      <c r="CN30" s="43">
        <f>CL29*'DEPRECATED - DT-Prelim Calcs'!$C$11+CN29</f>
        <v>-1597.8083386974463</v>
      </c>
      <c r="CO30" s="43">
        <f>CO29+0.5*CL30*'DEPRECATED - DT-Prelim Calcs'!$C$11^2+CN30*'DEPRECATED - DT-Prelim Calcs'!$C$11</f>
        <v>-77984.965796409379</v>
      </c>
      <c r="CP30" s="43">
        <f>MIN('Drive Train'!$F$35-CJ29*'DEPRECATED - DT-Prelim Calcs'!$C$21*'Drive Train'!$F$39,CP29+CJ$2)</f>
        <v>7.1920000000000002</v>
      </c>
      <c r="CQ30" s="43">
        <f>'Drive Train'!$F$35-CJ30*'DEPRECATED - DT-Prelim Calcs'!$C$21*'Drive Train'!$F$39</f>
        <v>7.1920000000000002</v>
      </c>
      <c r="CR30" s="1">
        <f>IF(CO30&gt;='Drive Train'!$F$29,1,0)</f>
        <v>0</v>
      </c>
      <c r="CS30" s="43">
        <f t="shared" si="40"/>
        <v>103.33333333333333</v>
      </c>
      <c r="CT30" s="49">
        <f>CT29+'DEPRECATED - DT-Prelim Calcs'!$C$11</f>
        <v>104</v>
      </c>
      <c r="CU30" s="2">
        <f>DE30/'Drive Train'!$F$35</f>
        <v>0.57999999999999996</v>
      </c>
      <c r="CV30" s="36">
        <f>DC30*12*60/(PI() * 'Drive Train'!$F$15)/CU$2*CU30</f>
        <v>-8676.4638789626479</v>
      </c>
      <c r="CW30" s="2">
        <f>('DEPRECATED - DT-Prelim Calcs'!$C$6*CU30-CV30)/('DEPRECATED - DT-Prelim Calcs'!$C$6*CU30)*'DEPRECATED - DT-Prelim Calcs'!$C$7*CU30</f>
        <v>9.0983529141590633</v>
      </c>
      <c r="CX30" s="43">
        <f>CW30/'DEPRECATED - DT-Prelim Calcs'!$C$7*('DEPRECATED - DT-Prelim Calcs'!$C$8-'DEPRECATED - DT-Prelim Calcs'!$C$9)+'DEPRECATED - DT-Prelim Calcs'!$C$9</f>
        <v>497.15653935344147</v>
      </c>
      <c r="CY30" s="43">
        <f t="shared" si="13"/>
        <v>93</v>
      </c>
      <c r="CZ30" s="2">
        <f t="shared" si="41"/>
        <v>1.0413264407364002</v>
      </c>
      <c r="DA30" s="43">
        <f>CZ30*'DEPRECATED - DT-Prelim Calcs'!$C$21/CU$2/'DEPRECATED - DT-Prelim Calcs'!$C$19/'DEPRECATED - DT-Prelim Calcs'!$C$18*3.39*'DEPRECATED - DT-Prelim Calcs'!$C$20</f>
        <v>29.053734754561201</v>
      </c>
      <c r="DB30" s="36">
        <f t="shared" si="42"/>
        <v>0</v>
      </c>
      <c r="DC30" s="43">
        <f>DA29*'DEPRECATED - DT-Prelim Calcs'!$C$11+DC29</f>
        <v>-31.33093698998421</v>
      </c>
      <c r="DD30" s="43">
        <f>DD29+0.5*DA30*'DEPRECATED - DT-Prelim Calcs'!$C$11^2+DC30*'DEPRECATED - DT-Prelim Calcs'!$C$11</f>
        <v>-130674.43486705123</v>
      </c>
      <c r="DE30" s="43">
        <f>MIN('Drive Train'!$F$35-CY29*'DEPRECATED - DT-Prelim Calcs'!$C$21*'Drive Train'!$F$39,DE29+CY$2)</f>
        <v>7.1920000000000002</v>
      </c>
      <c r="DF30" s="43">
        <f>'Drive Train'!$F$35-CY30*'DEPRECATED - DT-Prelim Calcs'!$C$21*'Drive Train'!$F$39</f>
        <v>7.1920000000000002</v>
      </c>
      <c r="DG30" s="1">
        <f>IF(DD30&gt;='Drive Train'!$F$29,1,0)</f>
        <v>0</v>
      </c>
      <c r="DH30" s="43">
        <f t="shared" si="43"/>
        <v>103.33333333333333</v>
      </c>
      <c r="DI30" s="49">
        <f>DI29+'DEPRECATED - DT-Prelim Calcs'!$C$11</f>
        <v>104</v>
      </c>
      <c r="DJ30" s="2">
        <f>DT30/'Drive Train'!$F$35</f>
        <v>0.57999999999999996</v>
      </c>
      <c r="DK30" s="36">
        <f>DR30*12*60/(PI() * 'Drive Train'!$F$15)/DJ$2*DJ30</f>
        <v>-341295.46396962227</v>
      </c>
      <c r="DL30" s="2">
        <f>('DEPRECATED - DT-Prelim Calcs'!$C$6*DJ30-DK30)/('DEPRECATED - DT-Prelim Calcs'!$C$6*DJ30)*'DEPRECATED - DT-Prelim Calcs'!$C$7*DJ30</f>
        <v>253.60981222845277</v>
      </c>
      <c r="DM30" s="43">
        <f>DL30/'DEPRECATED - DT-Prelim Calcs'!$C$7*('DEPRECATED - DT-Prelim Calcs'!$C$8-'DEPRECATED - DT-Prelim Calcs'!$C$9)+'DEPRECATED - DT-Prelim Calcs'!$C$9</f>
        <v>13817.556934833619</v>
      </c>
      <c r="DN30" s="43">
        <f t="shared" si="14"/>
        <v>93</v>
      </c>
      <c r="DO30" s="2">
        <f t="shared" si="44"/>
        <v>0.89769520753137932</v>
      </c>
      <c r="DP30" s="43">
        <f>DO30*'DEPRECATED - DT-Prelim Calcs'!$C$21/DJ$2/'DEPRECATED - DT-Prelim Calcs'!$C$19/'DEPRECATED - DT-Prelim Calcs'!$C$18*3.39*'DEPRECATED - DT-Prelim Calcs'!$C$20</f>
        <v>29.053734754561201</v>
      </c>
      <c r="DQ30" s="36">
        <f t="shared" si="45"/>
        <v>0</v>
      </c>
      <c r="DR30" s="43">
        <f>DP29*'DEPRECATED - DT-Prelim Calcs'!$C$11+DR29</f>
        <v>-1062.4369028046826</v>
      </c>
      <c r="DS30" s="43">
        <f>DS29+0.5*DP30*'DEPRECATED - DT-Prelim Calcs'!$C$11^2+DR30*'DEPRECATED - DT-Prelim Calcs'!$C$11</f>
        <v>-231722.81951689173</v>
      </c>
      <c r="DT30" s="43">
        <f>MIN('Drive Train'!$F$35-DN29*'DEPRECATED - DT-Prelim Calcs'!$C$21*'Drive Train'!$F$39,DT29+DN$2)</f>
        <v>7.1920000000000002</v>
      </c>
      <c r="DU30" s="43">
        <f>'Drive Train'!$F$35-DN30*'DEPRECATED - DT-Prelim Calcs'!$C$21*'Drive Train'!$F$39</f>
        <v>7.1920000000000002</v>
      </c>
      <c r="DV30" s="1">
        <f>IF(DS30&gt;='Drive Train'!$F$29,1,0)</f>
        <v>0</v>
      </c>
      <c r="DW30" s="43">
        <f t="shared" si="46"/>
        <v>103.33333333333333</v>
      </c>
      <c r="DX30" s="49">
        <f>DX29+'DEPRECATED - DT-Prelim Calcs'!$C$11</f>
        <v>104</v>
      </c>
      <c r="DY30" s="2">
        <f>EI30/'Drive Train'!$F$35</f>
        <v>0.57999999999999996</v>
      </c>
      <c r="DZ30" s="36">
        <f>EG30*12*60/(PI() * 'Drive Train'!$F$15)/DY$2*DY30</f>
        <v>-823758.62029928167</v>
      </c>
      <c r="EA30" s="2">
        <f>('DEPRECATED - DT-Prelim Calcs'!$C$6*DY30-DZ30)/('DEPRECATED - DT-Prelim Calcs'!$C$6*DY30)*'DEPRECATED - DT-Prelim Calcs'!$C$7*DY30</f>
        <v>608.27316695981688</v>
      </c>
      <c r="EB30" s="43">
        <f>EA30/'DEPRECATED - DT-Prelim Calcs'!$C$7*('DEPRECATED - DT-Prelim Calcs'!$C$8-'DEPRECATED - DT-Prelim Calcs'!$C$9)+'DEPRECATED - DT-Prelim Calcs'!$C$9</f>
        <v>33138.769543333307</v>
      </c>
      <c r="EC30" s="43">
        <f t="shared" si="15"/>
        <v>93</v>
      </c>
      <c r="ED30" s="2">
        <f t="shared" si="47"/>
        <v>0.78888366722454539</v>
      </c>
      <c r="EE30" s="43">
        <f>ED30*'DEPRECATED - DT-Prelim Calcs'!$C$21/DY$2/'DEPRECATED - DT-Prelim Calcs'!$C$19/'DEPRECATED - DT-Prelim Calcs'!$C$18*3.39*'DEPRECATED - DT-Prelim Calcs'!$C$20</f>
        <v>29.053734754561201</v>
      </c>
      <c r="EF30" s="36">
        <f t="shared" si="48"/>
        <v>0</v>
      </c>
      <c r="EG30" s="43">
        <f>EE29*'DEPRECATED - DT-Prelim Calcs'!$C$11+EG29</f>
        <v>-2253.4953238100725</v>
      </c>
      <c r="EH30" s="43">
        <f>EH29+0.5*EE30*'DEPRECATED - DT-Prelim Calcs'!$C$11^2+EG30*'DEPRECATED - DT-Prelim Calcs'!$C$11</f>
        <v>-348446.54477542004</v>
      </c>
      <c r="EI30" s="43">
        <f>MIN('Drive Train'!$F$35-EC29*'DEPRECATED - DT-Prelim Calcs'!$C$21*'Drive Train'!$F$39,EI29+EC$2)</f>
        <v>7.1920000000000002</v>
      </c>
      <c r="EJ30" s="43">
        <f>'Drive Train'!$F$35-EC30*'DEPRECATED - DT-Prelim Calcs'!$C$21*'Drive Train'!$F$39</f>
        <v>7.1920000000000002</v>
      </c>
      <c r="EK30" s="1">
        <f>IF(EH30&gt;='Drive Train'!$F$29,1,0)</f>
        <v>0</v>
      </c>
      <c r="EL30" s="43">
        <f t="shared" si="49"/>
        <v>103.33333333333333</v>
      </c>
      <c r="EM30" s="49">
        <f>EM29+'DEPRECATED - DT-Prelim Calcs'!$C$11</f>
        <v>104</v>
      </c>
      <c r="EN30" s="2">
        <f>EX30/'Drive Train'!$F$35</f>
        <v>0.57999999999999996</v>
      </c>
      <c r="EO30" s="36">
        <f>EV30*12*60/(PI() * 'Drive Train'!$F$15)/EN$2*EN30</f>
        <v>-1477327.8062719603</v>
      </c>
      <c r="EP30" s="2">
        <f>('DEPRECATED - DT-Prelim Calcs'!$C$6*EN30-EO30)/('DEPRECATED - DT-Prelim Calcs'!$C$6*EN30)*'DEPRECATED - DT-Prelim Calcs'!$C$7*EN30</f>
        <v>1088.7182268676322</v>
      </c>
      <c r="EQ30" s="43">
        <f>EP30/'DEPRECATED - DT-Prelim Calcs'!$C$7*('DEPRECATED - DT-Prelim Calcs'!$C$8-'DEPRECATED - DT-Prelim Calcs'!$C$9)+'DEPRECATED - DT-Prelim Calcs'!$C$9</f>
        <v>59312.269075624739</v>
      </c>
      <c r="ER30" s="43">
        <f t="shared" si="16"/>
        <v>93</v>
      </c>
      <c r="ES30" s="2">
        <f t="shared" si="50"/>
        <v>0.7035989464435134</v>
      </c>
      <c r="ET30" s="43">
        <f>ES30*'DEPRECATED - DT-Prelim Calcs'!$C$21/EN$2/'DEPRECATED - DT-Prelim Calcs'!$C$19/'DEPRECATED - DT-Prelim Calcs'!$C$18*3.39*'DEPRECATED - DT-Prelim Calcs'!$C$20</f>
        <v>29.053734754561201</v>
      </c>
      <c r="EU30" s="36">
        <f t="shared" si="51"/>
        <v>0</v>
      </c>
      <c r="EV30" s="43">
        <f>ET29*'DEPRECATED - DT-Prelim Calcs'!$C$11+EV29</f>
        <v>-3604.5062000061471</v>
      </c>
      <c r="EW30" s="43">
        <f>EW29+0.5*ET30*'DEPRECATED - DT-Prelim Calcs'!$C$11^2+EV30*'DEPRECATED - DT-Prelim Calcs'!$C$11</f>
        <v>-480845.61064263526</v>
      </c>
      <c r="EX30" s="43">
        <f>MIN('Drive Train'!$F$35-ER29*'DEPRECATED - DT-Prelim Calcs'!$C$21*'Drive Train'!$F$39,EX29+ER$2)</f>
        <v>7.1920000000000002</v>
      </c>
      <c r="EY30" s="43">
        <f>'Drive Train'!$F$35-ER30*'DEPRECATED - DT-Prelim Calcs'!$C$21*'Drive Train'!$F$39</f>
        <v>7.1920000000000002</v>
      </c>
      <c r="EZ30" s="1">
        <f>IF(EW30&gt;='Drive Train'!$F$29,1,0)</f>
        <v>0</v>
      </c>
      <c r="FA30" s="43">
        <f t="shared" si="52"/>
        <v>103.33333333333333</v>
      </c>
      <c r="FB30" s="49">
        <f>FB29+'DEPRECATED - DT-Prelim Calcs'!$C$11</f>
        <v>104</v>
      </c>
      <c r="FC30" s="2">
        <f>FM30/'Drive Train'!$F$35</f>
        <v>0.57999999999999996</v>
      </c>
      <c r="FD30" s="36">
        <f>FK30*12*60/(PI() * 'Drive Train'!$F$15)/FC$2*FC30</f>
        <v>-2323264.8952916819</v>
      </c>
      <c r="FE30" s="2">
        <f>('DEPRECATED - DT-Prelim Calcs'!$C$6*FC30-FD30)/('DEPRECATED - DT-Prelim Calcs'!$C$6*FC30)*'DEPRECATED - DT-Prelim Calcs'!$C$7*FC30</f>
        <v>1710.5748017112835</v>
      </c>
      <c r="FF30" s="43">
        <f>FE30/'DEPRECATED - DT-Prelim Calcs'!$C$7*('DEPRECATED - DT-Prelim Calcs'!$C$8-'DEPRECATED - DT-Prelim Calcs'!$C$9)+'DEPRECATED - DT-Prelim Calcs'!$C$9</f>
        <v>93189.530242480352</v>
      </c>
      <c r="FG30" s="43">
        <f t="shared" si="17"/>
        <v>93</v>
      </c>
      <c r="FH30" s="2">
        <f t="shared" si="53"/>
        <v>0.63495514679048781</v>
      </c>
      <c r="FI30" s="43">
        <f>FH30*'DEPRECATED - DT-Prelim Calcs'!$C$21/FC$2/'DEPRECATED - DT-Prelim Calcs'!$C$19/'DEPRECATED - DT-Prelim Calcs'!$C$18*3.39*'DEPRECATED - DT-Prelim Calcs'!$C$20</f>
        <v>29.053734754561205</v>
      </c>
      <c r="FJ30" s="36">
        <f t="shared" si="54"/>
        <v>0</v>
      </c>
      <c r="FK30" s="43">
        <f>FI29*'DEPRECATED - DT-Prelim Calcs'!$C$11+FK29</f>
        <v>-5115.4695313929124</v>
      </c>
      <c r="FL30" s="43">
        <f>FL29+0.5*FI30*'DEPRECATED - DT-Prelim Calcs'!$C$11^2+FK30*'DEPRECATED - DT-Prelim Calcs'!$C$11</f>
        <v>-628920.01711853826</v>
      </c>
      <c r="FM30" s="43">
        <f>MIN('Drive Train'!$F$35-FG29*'DEPRECATED - DT-Prelim Calcs'!$C$21*'Drive Train'!$F$39,FM29+FG$2)</f>
        <v>7.1920000000000002</v>
      </c>
      <c r="FN30" s="43">
        <f>'Drive Train'!$F$35-FG30*'DEPRECATED - DT-Prelim Calcs'!$C$21*'Drive Train'!$F$39</f>
        <v>7.1920000000000002</v>
      </c>
      <c r="FO30" s="1">
        <f>IF(FL30&gt;='Drive Train'!$F$29,1,0)</f>
        <v>0</v>
      </c>
      <c r="FP30" s="43">
        <f t="shared" si="55"/>
        <v>103.33333333333333</v>
      </c>
      <c r="FQ30" s="49">
        <f>FQ29+'DEPRECATED - DT-Prelim Calcs'!$C$11</f>
        <v>104</v>
      </c>
      <c r="FR30" s="2">
        <f>GB30/'Drive Train'!$F$35</f>
        <v>0.57999999999999996</v>
      </c>
      <c r="FS30" s="36">
        <f>FZ30*12*60/(PI() * 'Drive Train'!$F$15)/FR$2*FR30</f>
        <v>-3382831.7607624722</v>
      </c>
      <c r="FT30" s="2">
        <f>('DEPRECATED - DT-Prelim Calcs'!$C$6*FR30-FS30)/('DEPRECATED - DT-Prelim Calcs'!$C$6*FR30)*'DEPRECATED - DT-Prelim Calcs'!$C$7*FR30</f>
        <v>2489.4727012501562</v>
      </c>
      <c r="FU30" s="43">
        <f>FT30/'DEPRECATED - DT-Prelim Calcs'!$C$7*('DEPRECATED - DT-Prelim Calcs'!$C$8-'DEPRECATED - DT-Prelim Calcs'!$C$9)+'DEPRECATED - DT-Prelim Calcs'!$C$9</f>
        <v>135622.02775467269</v>
      </c>
      <c r="FV30" s="43">
        <f t="shared" si="18"/>
        <v>93</v>
      </c>
      <c r="FW30" s="2">
        <f t="shared" si="56"/>
        <v>0.57851468929799987</v>
      </c>
      <c r="FX30" s="43">
        <f>FW30*'DEPRECATED - DT-Prelim Calcs'!$C$21/FR$2/'DEPRECATED - DT-Prelim Calcs'!$C$19/'DEPRECATED - DT-Prelim Calcs'!$C$18*3.39*'DEPRECATED - DT-Prelim Calcs'!$C$20</f>
        <v>29.053734754561201</v>
      </c>
      <c r="FY30" s="36">
        <f t="shared" si="57"/>
        <v>0</v>
      </c>
      <c r="FZ30" s="43">
        <f>FX29*'DEPRECATED - DT-Prelim Calcs'!$C$11+FZ29</f>
        <v>-6786.3853179703738</v>
      </c>
      <c r="GA30" s="43">
        <f>GA29+0.5*FX30*'DEPRECATED - DT-Prelim Calcs'!$C$11^2+FZ30*'DEPRECATED - DT-Prelim Calcs'!$C$11</f>
        <v>-792669.76420312899</v>
      </c>
      <c r="GB30" s="43">
        <f>MIN('Drive Train'!$F$35-FV29*'DEPRECATED - DT-Prelim Calcs'!$C$21*'Drive Train'!$F$39,GB29+FV$2)</f>
        <v>7.1920000000000002</v>
      </c>
      <c r="GC30" s="43">
        <f>'Drive Train'!$F$35-FV30*'DEPRECATED - DT-Prelim Calcs'!$C$21*'Drive Train'!$F$39</f>
        <v>7.1920000000000002</v>
      </c>
      <c r="GD30" s="1">
        <f>IF(GA30&gt;='Drive Train'!$F$29,1,0)</f>
        <v>0</v>
      </c>
      <c r="GE30" s="43">
        <f t="shared" si="58"/>
        <v>103.33333333333333</v>
      </c>
      <c r="GF30" s="49">
        <f>GF29+'DEPRECATED - DT-Prelim Calcs'!$C$11</f>
        <v>104</v>
      </c>
      <c r="GG30" s="2">
        <f>GQ30/'Drive Train'!$F$35</f>
        <v>0.86451612903225805</v>
      </c>
      <c r="GH30" s="36">
        <f>GO30*12*60/(PI() * 'Drive Train'!$F$15)/GG$2*GG30</f>
        <v>-53572.800860505362</v>
      </c>
      <c r="GI30" s="2">
        <f>('DEPRECATED - DT-Prelim Calcs'!$C$6*GG30-GH30)/('DEPRECATED - DT-Prelim Calcs'!$C$6*GG30)*'DEPRECATED - DT-Prelim Calcs'!$C$7*GG30</f>
        <v>43.436467171144066</v>
      </c>
      <c r="GJ30" s="43">
        <f>GI30/'DEPRECATED - DT-Prelim Calcs'!$C$7*('DEPRECATED - DT-Prelim Calcs'!$C$8-'DEPRECATED - DT-Prelim Calcs'!$C$9)+'DEPRECATED - DT-Prelim Calcs'!$C$9</f>
        <v>2367.8150026071021</v>
      </c>
      <c r="GK30" s="43">
        <f t="shared" si="59"/>
        <v>29.999999999999982</v>
      </c>
      <c r="GL30" s="2">
        <f t="shared" si="60"/>
        <v>1.4462867232450001</v>
      </c>
      <c r="GM30" s="43">
        <f>GL30*'DEPRECATED - DT-Prelim Calcs'!$C$21/GG$2/'DEPRECATED - DT-Prelim Calcs'!$C$19/'DEPRECATED - DT-Prelim Calcs'!$C$18*3.39*'DEPRECATED - DT-Prelim Calcs'!$C$20</f>
        <v>29.053734754561201</v>
      </c>
      <c r="GN30" s="36">
        <f t="shared" si="61"/>
        <v>0</v>
      </c>
      <c r="GO30" s="43">
        <f>GM29*'DEPRECATED - DT-Prelim Calcs'!$C$11+GO29</f>
        <v>-180.25917102278095</v>
      </c>
      <c r="GP30" s="43">
        <f>GP29+0.5*GM30*'DEPRECATED - DT-Prelim Calcs'!$C$11^2+GO30*'DEPRECATED - DT-Prelim Calcs'!$C$11</f>
        <v>-30183.796276343568</v>
      </c>
      <c r="GQ30" s="43">
        <f>MIN('Drive Train'!$F$35-GK29*'DEPRECATED - DT-Prelim Calcs'!$C$21*'Drive Train'!$F$39,GQ29+GK$2)</f>
        <v>10.72</v>
      </c>
      <c r="GR30" s="43">
        <f>'Drive Train'!$F$35-GK30*'DEPRECATED - DT-Prelim Calcs'!$C$21*'Drive Train'!$F$39</f>
        <v>10.72</v>
      </c>
      <c r="GS30" s="1">
        <f>IF(GP30&gt;='Drive Train'!$F$29,1,0)</f>
        <v>0</v>
      </c>
      <c r="GT30" s="43">
        <f t="shared" si="62"/>
        <v>33.333333333333314</v>
      </c>
      <c r="GU30" s="49">
        <f>GU29+'DEPRECATED - DT-Prelim Calcs'!$C$11</f>
        <v>104</v>
      </c>
      <c r="GV30" s="2">
        <f>HF30/'Drive Train'!$F$35</f>
        <v>0.84946236559139798</v>
      </c>
      <c r="GW30" s="36">
        <f>HD30*12*60/(PI() * 'Drive Train'!$F$15)/GV$2*GV30</f>
        <v>-8003.7543713541336</v>
      </c>
      <c r="GX30" s="2">
        <f>('DEPRECATED - DT-Prelim Calcs'!$C$6*GV30-GW30)/('DEPRECATED - DT-Prelim Calcs'!$C$6*GV30)*'DEPRECATED - DT-Prelim Calcs'!$C$7*GV30</f>
        <v>9.8676161124372772</v>
      </c>
      <c r="GY30" s="43">
        <f>GX30/'DEPRECATED - DT-Prelim Calcs'!$C$7*('DEPRECATED - DT-Prelim Calcs'!$C$8-'DEPRECATED - DT-Prelim Calcs'!$C$9)+'DEPRECATED - DT-Prelim Calcs'!$C$9</f>
        <v>539.06416134919493</v>
      </c>
      <c r="GZ30" s="43">
        <f t="shared" si="19"/>
        <v>33.333333333333314</v>
      </c>
      <c r="HA30" s="2">
        <f t="shared" si="63"/>
        <v>1.3203458607983354</v>
      </c>
      <c r="HB30" s="43">
        <f>HA30*'DEPRECATED - DT-Prelim Calcs'!$C$21/GV$2/'DEPRECATED - DT-Prelim Calcs'!$C$19/'DEPRECATED - DT-Prelim Calcs'!$C$18*3.39*'DEPRECATED - DT-Prelim Calcs'!$C$20</f>
        <v>26.523771398418141</v>
      </c>
      <c r="HC30" s="36">
        <f t="shared" si="64"/>
        <v>0</v>
      </c>
      <c r="HD30" s="43">
        <f>HB29*'DEPRECATED - DT-Prelim Calcs'!$C$11+HD29</f>
        <v>-27.407897818554275</v>
      </c>
      <c r="HE30" s="43">
        <f>HE29+0.5*HB30*'DEPRECATED - DT-Prelim Calcs'!$C$11^2+HD30*'DEPRECATED - DT-Prelim Calcs'!$C$11</f>
        <v>-25263.969074442484</v>
      </c>
      <c r="HF30" s="43">
        <f>MIN('Drive Train'!$F$35-GZ29*'DEPRECATED - DT-Prelim Calcs'!$C$21*'Drive Train'!$F$39,HF29+GZ$2)</f>
        <v>10.533333333333335</v>
      </c>
      <c r="HG30" s="43">
        <f>'Drive Train'!$F$35-GZ30*'DEPRECATED - DT-Prelim Calcs'!$C$21*'Drive Train'!$F$39</f>
        <v>10.533333333333335</v>
      </c>
      <c r="HH30" s="1">
        <f>IF(HE30&gt;='Drive Train'!$F$29,1,0)</f>
        <v>0</v>
      </c>
      <c r="HI30" s="43">
        <f t="shared" si="65"/>
        <v>37.037037037037017</v>
      </c>
      <c r="HJ30" s="49">
        <f>HJ29+'DEPRECATED - DT-Prelim Calcs'!$C$11</f>
        <v>104</v>
      </c>
      <c r="HK30" s="2">
        <f>HU30/'Drive Train'!$F$35</f>
        <v>2.1866940893302829</v>
      </c>
      <c r="HL30" s="36">
        <f>HS30*12*60/(PI() * 'Drive Train'!$F$15)/HK$2*HK30</f>
        <v>-329194.64282358176</v>
      </c>
      <c r="HM30" s="2">
        <f>('DEPRECATED - DT-Prelim Calcs'!$C$6*HK30-HL30)/('DEPRECATED - DT-Prelim Calcs'!$C$6*HK30)*'DEPRECATED - DT-Prelim Calcs'!$C$7*HK30</f>
        <v>252.24977628877073</v>
      </c>
      <c r="HN30" s="43">
        <f>HM30/'DEPRECATED - DT-Prelim Calcs'!$C$7*('DEPRECATED - DT-Prelim Calcs'!$C$8-'DEPRECATED - DT-Prelim Calcs'!$C$9)+'DEPRECATED - DT-Prelim Calcs'!$C$9</f>
        <v>13743.465424686761</v>
      </c>
      <c r="HO30" s="43">
        <f t="shared" si="20"/>
        <v>36.66666666666665</v>
      </c>
      <c r="HP30" s="2">
        <f t="shared" si="66"/>
        <v>1.4462867232450001</v>
      </c>
      <c r="HQ30" s="43">
        <f>HP30*'DEPRECATED - DT-Prelim Calcs'!$C$21/HK$2/'DEPRECATED - DT-Prelim Calcs'!$C$19/'DEPRECATED - DT-Prelim Calcs'!$C$18*3.39*'DEPRECATED - DT-Prelim Calcs'!$C$20</f>
        <v>29.053734754561201</v>
      </c>
      <c r="HR30" s="36">
        <f t="shared" si="67"/>
        <v>0</v>
      </c>
      <c r="HS30" s="43">
        <f>HQ29*'DEPRECATED - DT-Prelim Calcs'!$C$11+HS29</f>
        <v>-437.9160323364286</v>
      </c>
      <c r="HT30" s="43">
        <f>HT29+0.5*HQ30*'DEPRECATED - DT-Prelim Calcs'!$C$11^2+HS30*'DEPRECATED - DT-Prelim Calcs'!$C$11</f>
        <v>-33431.775175383678</v>
      </c>
      <c r="HU30" s="43">
        <f>MIN('Drive Train'!$F$35-HO29*'DEPRECATED - DT-Prelim Calcs'!$C$21*'Drive Train'!$F$39,HU29+HO$2)</f>
        <v>27.115006707695507</v>
      </c>
      <c r="HV30" s="43">
        <f>'Drive Train'!$F$35-HO30*'DEPRECATED - DT-Prelim Calcs'!$C$21*'Drive Train'!$F$39</f>
        <v>10.346666666666668</v>
      </c>
      <c r="HW30" s="1">
        <f>IF(HT30&gt;='Drive Train'!$F$29,1,0)</f>
        <v>0</v>
      </c>
      <c r="HX30" s="43">
        <f t="shared" si="68"/>
        <v>40.740740740740726</v>
      </c>
      <c r="HY30" s="49">
        <f>HY29+'DEPRECATED - DT-Prelim Calcs'!$C$11</f>
        <v>104</v>
      </c>
      <c r="HZ30" s="2">
        <f>IJ30/'Drive Train'!$F$35</f>
        <v>0.8193548387096774</v>
      </c>
      <c r="IA30" s="36">
        <f>IH30*12*60/(PI() * 'Drive Train'!$F$15)/HZ$2*HZ30</f>
        <v>-177276.11599044388</v>
      </c>
      <c r="IB30" s="2">
        <f>('DEPRECATED - DT-Prelim Calcs'!$C$6*HZ30-IA30)/('DEPRECATED - DT-Prelim Calcs'!$C$6*HZ30)*'DEPRECATED - DT-Prelim Calcs'!$C$7*HZ30</f>
        <v>134.16016980407846</v>
      </c>
      <c r="IC30" s="43">
        <f>IB30/'DEPRECATED - DT-Prelim Calcs'!$C$7*('DEPRECATED - DT-Prelim Calcs'!$C$8-'DEPRECATED - DT-Prelim Calcs'!$C$9)+'DEPRECATED - DT-Prelim Calcs'!$C$9</f>
        <v>7310.2256684311396</v>
      </c>
      <c r="ID30" s="43">
        <f t="shared" si="21"/>
        <v>39.999999999999986</v>
      </c>
      <c r="IE30" s="2">
        <f t="shared" si="69"/>
        <v>1.4462867232450001</v>
      </c>
      <c r="IF30" s="43">
        <f>IE30*'DEPRECATED - DT-Prelim Calcs'!$C$21/HZ$2/'DEPRECATED - DT-Prelim Calcs'!$C$19/'DEPRECATED - DT-Prelim Calcs'!$C$18*3.39*'DEPRECATED - DT-Prelim Calcs'!$C$20</f>
        <v>29.053734754561201</v>
      </c>
      <c r="IG30" s="36">
        <f t="shared" si="70"/>
        <v>0</v>
      </c>
      <c r="IH30" s="43">
        <f>IF29*'DEPRECATED - DT-Prelim Calcs'!$C$11+IH29</f>
        <v>-629.36751433463951</v>
      </c>
      <c r="II30" s="43">
        <f>II29+0.5*IF30*'DEPRECATED - DT-Prelim Calcs'!$C$11^2+IH30*'DEPRECATED - DT-Prelim Calcs'!$C$11</f>
        <v>-44690.928569749711</v>
      </c>
      <c r="IJ30" s="43">
        <f>MIN('Drive Train'!$F$35-ID29*'DEPRECATED - DT-Prelim Calcs'!$C$21*'Drive Train'!$F$39,IJ29+ID$2)</f>
        <v>10.16</v>
      </c>
      <c r="IK30" s="43">
        <f>'Drive Train'!$F$35-ID30*'DEPRECATED - DT-Prelim Calcs'!$C$21*'Drive Train'!$F$39</f>
        <v>10.16</v>
      </c>
      <c r="IL30" s="1">
        <f>IF(II30&gt;='Drive Train'!$F$29,1,0)</f>
        <v>0</v>
      </c>
      <c r="IM30" s="43">
        <f t="shared" si="71"/>
        <v>44.444444444444429</v>
      </c>
      <c r="IN30" s="49">
        <f>IN29+'DEPRECATED - DT-Prelim Calcs'!$C$11</f>
        <v>104</v>
      </c>
      <c r="IO30" s="2">
        <f>IY30/'Drive Train'!$F$35</f>
        <v>0.80430107526881722</v>
      </c>
      <c r="IP30" s="36">
        <f>IW30*12*60/(PI() * 'Drive Train'!$F$15)/IO$2*IO30</f>
        <v>-234572.31377829591</v>
      </c>
      <c r="IQ30" s="2">
        <f>('DEPRECATED - DT-Prelim Calcs'!$C$6*IO30-IP30)/('DEPRECATED - DT-Prelim Calcs'!$C$6*IO30)*'DEPRECATED - DT-Prelim Calcs'!$C$7*IO30</f>
        <v>176.20855944429724</v>
      </c>
      <c r="IR30" s="43">
        <f>IQ30/'DEPRECATED - DT-Prelim Calcs'!$C$7*('DEPRECATED - DT-Prelim Calcs'!$C$8-'DEPRECATED - DT-Prelim Calcs'!$C$9)+'DEPRECATED - DT-Prelim Calcs'!$C$9</f>
        <v>9600.9215219654452</v>
      </c>
      <c r="IS30" s="43">
        <f t="shared" si="22"/>
        <v>43.333333333333321</v>
      </c>
      <c r="IT30" s="2">
        <f t="shared" si="72"/>
        <v>1.4462867232450001</v>
      </c>
      <c r="IU30" s="43">
        <f>IT30*'DEPRECATED - DT-Prelim Calcs'!$C$21/IO$2/'DEPRECATED - DT-Prelim Calcs'!$C$19/'DEPRECATED - DT-Prelim Calcs'!$C$18*3.39*'DEPRECATED - DT-Prelim Calcs'!$C$20</f>
        <v>29.053734754561201</v>
      </c>
      <c r="IV30" s="36">
        <f t="shared" si="73"/>
        <v>0</v>
      </c>
      <c r="IW30" s="43">
        <f>IU29*'DEPRECATED - DT-Prelim Calcs'!$C$11+IW29</f>
        <v>-848.36788431168623</v>
      </c>
      <c r="IX30" s="43">
        <f>IX29+0.5*IU30*'DEPRECATED - DT-Prelim Calcs'!$C$11^2+IW30*'DEPRECATED - DT-Prelim Calcs'!$C$11</f>
        <v>-35881.251473548167</v>
      </c>
      <c r="IY30" s="43">
        <f>MIN('Drive Train'!$F$35-IS29*'DEPRECATED - DT-Prelim Calcs'!$C$21*'Drive Train'!$F$39,IY29+IS$2)</f>
        <v>9.9733333333333345</v>
      </c>
      <c r="IZ30" s="43">
        <f>'Drive Train'!$F$35-IS30*'DEPRECATED - DT-Prelim Calcs'!$C$21*'Drive Train'!$F$39</f>
        <v>9.9733333333333345</v>
      </c>
      <c r="JA30" s="1">
        <f>IF(IX30&gt;='Drive Train'!$F$29,1,0)</f>
        <v>0</v>
      </c>
      <c r="JB30" s="43">
        <f t="shared" si="74"/>
        <v>48.148148148148138</v>
      </c>
      <c r="JC30" s="49">
        <f>JC29+'DEPRECATED - DT-Prelim Calcs'!$C$11</f>
        <v>104</v>
      </c>
      <c r="JD30" s="2">
        <f>JN30/'Drive Train'!$F$35</f>
        <v>0.78924731182795704</v>
      </c>
      <c r="JE30" s="36">
        <f>JL30*12*60/(PI() * 'Drive Train'!$F$15)/JD$2*JD30</f>
        <v>-35160.755221543535</v>
      </c>
      <c r="JF30" s="2">
        <f>('DEPRECATED - DT-Prelim Calcs'!$C$6*JD30-JE30)/('DEPRECATED - DT-Prelim Calcs'!$C$6*JD30)*'DEPRECATED - DT-Prelim Calcs'!$C$7*JD30</f>
        <v>29.548582743419701</v>
      </c>
      <c r="JG30" s="43">
        <f>JF30/'DEPRECATED - DT-Prelim Calcs'!$C$7*('DEPRECATED - DT-Prelim Calcs'!$C$8-'DEPRECATED - DT-Prelim Calcs'!$C$9)+'DEPRECATED - DT-Prelim Calcs'!$C$9</f>
        <v>1611.2362240818193</v>
      </c>
      <c r="JH30" s="43">
        <f t="shared" si="23"/>
        <v>46.666666666666657</v>
      </c>
      <c r="JI30" s="2">
        <f t="shared" si="75"/>
        <v>1.4462867232450001</v>
      </c>
      <c r="JJ30" s="43">
        <f>JI30*'DEPRECATED - DT-Prelim Calcs'!$C$21/JD$2/'DEPRECATED - DT-Prelim Calcs'!$C$19/'DEPRECATED - DT-Prelim Calcs'!$C$18*3.39*'DEPRECATED - DT-Prelim Calcs'!$C$20</f>
        <v>29.053734754561201</v>
      </c>
      <c r="JK30" s="36">
        <f t="shared" si="76"/>
        <v>0</v>
      </c>
      <c r="JL30" s="43">
        <f>JJ29*'DEPRECATED - DT-Prelim Calcs'!$C$11+JL29</f>
        <v>-129.5899136867535</v>
      </c>
      <c r="JM30" s="43">
        <f>JM29+0.5*JJ30*'DEPRECATED - DT-Prelim Calcs'!$C$11^2+JL30*'DEPRECATED - DT-Prelim Calcs'!$C$11</f>
        <v>-41975.929139746921</v>
      </c>
      <c r="JN30" s="43">
        <f>MIN('Drive Train'!$F$35-JH29*'DEPRECATED - DT-Prelim Calcs'!$C$21*'Drive Train'!$F$39,JN29+JH$2)</f>
        <v>9.7866666666666671</v>
      </c>
      <c r="JO30" s="43">
        <f>'Drive Train'!$F$35-JH30*'DEPRECATED - DT-Prelim Calcs'!$C$21*'Drive Train'!$F$39</f>
        <v>9.7866666666666671</v>
      </c>
      <c r="JP30" s="1">
        <f>IF(JM30&gt;='Drive Train'!$F$29,1,0)</f>
        <v>0</v>
      </c>
      <c r="JQ30" s="43">
        <f>MIN(JG30,'DEPRECATED - DT-Prelim Calcs'!$C$10)*'DEPRECATED - DT-Prelim Calcs'!$C$11*1000/60/60</f>
        <v>103.33333333333333</v>
      </c>
      <c r="JR30" s="49">
        <f>JR29+'DEPRECATED - DT-Prelim Calcs'!$C$11</f>
        <v>104</v>
      </c>
      <c r="JS30" s="2">
        <f>KC30/'Drive Train'!$F$35</f>
        <v>0.77419354838709686</v>
      </c>
      <c r="JT30" s="36">
        <f>KA30*12*60/(PI() * 'Drive Train'!$F$15)/JS$2*JS30</f>
        <v>8962.7335849389256</v>
      </c>
      <c r="JU30" s="2">
        <f>('DEPRECATED - DT-Prelim Calcs'!$C$6*JS30-JT30)/('DEPRECATED - DT-Prelim Calcs'!$C$6*JS30)*'DEPRECATED - DT-Prelim Calcs'!$C$7*JS30</f>
        <v>-2.9576248150180522</v>
      </c>
      <c r="JV30" s="43">
        <f>JU30/'DEPRECATED - DT-Prelim Calcs'!$C$7*('DEPRECATED - DT-Prelim Calcs'!$C$8-'DEPRECATED - DT-Prelim Calcs'!$C$9)+'DEPRECATED - DT-Prelim Calcs'!$C$9</f>
        <v>-159.62433693755059</v>
      </c>
      <c r="JW30" s="43">
        <f t="shared" si="24"/>
        <v>-159.62433693755059</v>
      </c>
      <c r="JX30" s="2">
        <f t="shared" si="77"/>
        <v>-3.8619483681305233</v>
      </c>
      <c r="JY30" s="43">
        <f>JX30*'DEPRECATED - DT-Prelim Calcs'!$C$21/JS$2/'DEPRECATED - DT-Prelim Calcs'!$C$19/'DEPRECATED - DT-Prelim Calcs'!$C$18*3.39*'DEPRECATED - DT-Prelim Calcs'!$C$20</f>
        <v>-77.580760246298269</v>
      </c>
      <c r="JZ30" s="36">
        <f t="shared" si="78"/>
        <v>1</v>
      </c>
      <c r="KA30" s="43">
        <f>JY29*'DEPRECATED - DT-Prelim Calcs'!$C$11+KA29</f>
        <v>33.675732931416889</v>
      </c>
      <c r="KB30" s="43">
        <f>KB29+0.5*JY30*'DEPRECATED - DT-Prelim Calcs'!$C$11^2+KA30*'DEPRECATED - DT-Prelim Calcs'!$C$11</f>
        <v>-33273.026368798113</v>
      </c>
      <c r="KC30" s="43">
        <f>MIN('Drive Train'!$F$35-JW29*'DEPRECATED - DT-Prelim Calcs'!$C$21*'Drive Train'!$F$39,KC29+JW$2)</f>
        <v>9.6000000000000014</v>
      </c>
      <c r="KD30" s="43">
        <f>'Drive Train'!$F$35-JW30*'DEPRECATED - DT-Prelim Calcs'!$C$21*'Drive Train'!$F$39</f>
        <v>21.338962868502833</v>
      </c>
      <c r="KE30" s="1">
        <f>IF(KB30&gt;='Drive Train'!$F$29,1,0)</f>
        <v>0</v>
      </c>
      <c r="KF30" s="43">
        <f>MIN(JV30,'DEPRECATED - DT-Prelim Calcs'!$C$10)*'DEPRECATED - DT-Prelim Calcs'!$C$11*1000/60/60</f>
        <v>-177.36037437505624</v>
      </c>
      <c r="KG30" s="49">
        <f>KG29+'DEPRECATED - DT-Prelim Calcs'!$C$11</f>
        <v>104</v>
      </c>
      <c r="KH30" s="2">
        <f>KR30/'Drive Train'!$F$35</f>
        <v>0.75913978494623657</v>
      </c>
      <c r="KI30" s="36">
        <f>KP30*12*60/(PI() * 'Drive Train'!$F$15)/KH$2*KH30</f>
        <v>-12656.575053612682</v>
      </c>
      <c r="KJ30" s="2">
        <f>('DEPRECATED - DT-Prelim Calcs'!$C$6*KH30-KI30)/('DEPRECATED - DT-Prelim Calcs'!$C$6*KH30)*'DEPRECATED - DT-Prelim Calcs'!$C$7*KH30</f>
        <v>12.864336908238522</v>
      </c>
      <c r="KK30" s="43">
        <f>KJ30/'DEPRECATED - DT-Prelim Calcs'!$C$7*('DEPRECATED - DT-Prelim Calcs'!$C$8-'DEPRECATED - DT-Prelim Calcs'!$C$9)+'DEPRECATED - DT-Prelim Calcs'!$C$9</f>
        <v>702.31835395627763</v>
      </c>
      <c r="KL30" s="43">
        <f t="shared" si="25"/>
        <v>53.333333333333329</v>
      </c>
      <c r="KM30" s="2">
        <f t="shared" si="79"/>
        <v>1.4462867232450001</v>
      </c>
      <c r="KN30" s="43">
        <f>KM30*'DEPRECATED - DT-Prelim Calcs'!$C$21/KH$2/'DEPRECATED - DT-Prelim Calcs'!$C$19/'DEPRECATED - DT-Prelim Calcs'!$C$18*3.39*'DEPRECATED - DT-Prelim Calcs'!$C$20</f>
        <v>29.053734754561201</v>
      </c>
      <c r="KO30" s="36">
        <f t="shared" si="80"/>
        <v>0</v>
      </c>
      <c r="KP30" s="43">
        <f>KN29*'DEPRECATED - DT-Prelim Calcs'!$C$11+KP29</f>
        <v>-48.497635326139473</v>
      </c>
      <c r="KQ30" s="43">
        <f>KQ29+0.5*KN30*'DEPRECATED - DT-Prelim Calcs'!$C$11^2+KP30*'DEPRECATED - DT-Prelim Calcs'!$C$11</f>
        <v>-32336.5563360415</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103.33333333333333</v>
      </c>
      <c r="KV30" s="49">
        <f>KV29+'DEPRECATED - DT-Prelim Calcs'!$C$11</f>
        <v>104</v>
      </c>
      <c r="KW30" s="2">
        <f>LG30/'Drive Train'!$F$35</f>
        <v>0.74408602150537628</v>
      </c>
      <c r="KX30" s="36">
        <f>LE30*12*60/(PI() * 'Drive Train'!$F$15)/KW$2*KW30</f>
        <v>-87929.060550619484</v>
      </c>
      <c r="KY30" s="2">
        <f>('DEPRECATED - DT-Prelim Calcs'!$C$6*KW30-KX30)/('DEPRECATED - DT-Prelim Calcs'!$C$6*KW30)*'DEPRECATED - DT-Prelim Calcs'!$C$7*KW30</f>
        <v>68.127270334654156</v>
      </c>
      <c r="KZ30" s="43">
        <f>KY30/'DEPRECATED - DT-Prelim Calcs'!$C$7*('DEPRECATED - DT-Prelim Calcs'!$C$8-'DEPRECATED - DT-Prelim Calcs'!$C$9)+'DEPRECATED - DT-Prelim Calcs'!$C$9</f>
        <v>3712.9109958430995</v>
      </c>
      <c r="LA30" s="43">
        <f t="shared" si="26"/>
        <v>56.666666666666664</v>
      </c>
      <c r="LB30" s="2">
        <f t="shared" si="81"/>
        <v>1.4462867232450001</v>
      </c>
      <c r="LC30" s="43">
        <f>LB30*'DEPRECATED - DT-Prelim Calcs'!$C$21/KW$2/'DEPRECATED - DT-Prelim Calcs'!$C$19/'DEPRECATED - DT-Prelim Calcs'!$C$18*3.39*'DEPRECATED - DT-Prelim Calcs'!$C$20</f>
        <v>29.053734754561201</v>
      </c>
      <c r="LD30" s="36">
        <f t="shared" si="82"/>
        <v>0</v>
      </c>
      <c r="LE30" s="43">
        <f>LC29*'DEPRECATED - DT-Prelim Calcs'!$C$11+LE29</f>
        <v>-343.74422007663884</v>
      </c>
      <c r="LF30" s="43">
        <f>LF29+0.5*LC30*'DEPRECATED - DT-Prelim Calcs'!$C$11^2+LE30*'DEPRECATED - DT-Prelim Calcs'!$C$11</f>
        <v>-44960.832366690258</v>
      </c>
      <c r="LG30" s="43">
        <f>MIN('Drive Train'!$F$35-LA29*'DEPRECATED - DT-Prelim Calcs'!$C$21*'Drive Train'!$F$39,LG29+LA$2)</f>
        <v>9.2266666666666666</v>
      </c>
      <c r="LH30" s="43">
        <f>'Drive Train'!$F$35-LA30*'DEPRECATED - DT-Prelim Calcs'!$C$21*'Drive Train'!$F$39</f>
        <v>9.2266666666666666</v>
      </c>
      <c r="LI30" s="1">
        <f>IF(LF30&gt;='Drive Train'!$F$29,1,0)</f>
        <v>0</v>
      </c>
      <c r="LJ30" s="43">
        <f>MIN(KZ30,'DEPRECATED - DT-Prelim Calcs'!$C$10)*'DEPRECATED - DT-Prelim Calcs'!$C$11*1000/60/60</f>
        <v>103.33333333333333</v>
      </c>
      <c r="LK30" s="49">
        <f>LK29+'DEPRECATED - DT-Prelim Calcs'!$C$11</f>
        <v>104</v>
      </c>
      <c r="LL30" s="2">
        <f>LV30/'Drive Train'!$F$35</f>
        <v>0.72903225806451621</v>
      </c>
      <c r="LM30" s="36">
        <f>LT30*12*60/(PI() * 'Drive Train'!$F$15)/LL$2*LL30</f>
        <v>-77223.753168798823</v>
      </c>
      <c r="LN30" s="2">
        <f>('DEPRECATED - DT-Prelim Calcs'!$C$6*LL30-LM30)/('DEPRECATED - DT-Prelim Calcs'!$C$6*LL30)*'DEPRECATED - DT-Prelim Calcs'!$C$7*LL30</f>
        <v>60.187092694972513</v>
      </c>
      <c r="LO30" s="43">
        <f>LN30/'DEPRECATED - DT-Prelim Calcs'!$C$7*('DEPRECATED - DT-Prelim Calcs'!$C$8-'DEPRECATED - DT-Prelim Calcs'!$C$9)+'DEPRECATED - DT-Prelim Calcs'!$C$9</f>
        <v>3280.3490796514875</v>
      </c>
      <c r="LP30" s="43">
        <f t="shared" si="27"/>
        <v>60</v>
      </c>
      <c r="LQ30" s="2">
        <f t="shared" si="83"/>
        <v>1.4462867232450001</v>
      </c>
      <c r="LR30" s="43">
        <f>LQ30*'DEPRECATED - DT-Prelim Calcs'!$C$21/LL$2/'DEPRECATED - DT-Prelim Calcs'!$C$19/'DEPRECATED - DT-Prelim Calcs'!$C$18*3.39*'DEPRECATED - DT-Prelim Calcs'!$C$20</f>
        <v>29.053734754561201</v>
      </c>
      <c r="LS30" s="36">
        <f t="shared" si="84"/>
        <v>0</v>
      </c>
      <c r="LT30" s="43">
        <f>LR29*'DEPRECATED - DT-Prelim Calcs'!$C$11+LT29</f>
        <v>-308.12736991025997</v>
      </c>
      <c r="LU30" s="43">
        <f>LU29+0.5*LR30*'DEPRECATED - DT-Prelim Calcs'!$C$11^2+LT30*'DEPRECATED - DT-Prelim Calcs'!$C$11</f>
        <v>-39879.725116969908</v>
      </c>
      <c r="LV30" s="43">
        <f>MIN('Drive Train'!$F$35-LP29*'DEPRECATED - DT-Prelim Calcs'!$C$21*'Drive Train'!$F$39,LV29+LP$2)</f>
        <v>9.0400000000000009</v>
      </c>
      <c r="LW30" s="43">
        <f>'Drive Train'!$F$35-LP30*'DEPRECATED - DT-Prelim Calcs'!$C$21*'Drive Train'!$F$39</f>
        <v>9.0400000000000009</v>
      </c>
      <c r="LX30" s="1">
        <f>IF(LU30&gt;='Drive Train'!$F$29,1,0)</f>
        <v>0</v>
      </c>
      <c r="LY30" s="43">
        <f>MIN(LO30,'DEPRECATED - DT-Prelim Calcs'!$C$10)*'DEPRECATED - DT-Prelim Calcs'!$C$11*1000/60/60</f>
        <v>103.33333333333333</v>
      </c>
      <c r="LZ30" s="49">
        <f>LZ29+'DEPRECATED - DT-Prelim Calcs'!$C$11</f>
        <v>104</v>
      </c>
    </row>
    <row r="31" spans="1:338" x14ac:dyDescent="0.3">
      <c r="B31" s="3" t="s">
        <v>149</v>
      </c>
      <c r="C31" s="39">
        <f>C30*C19</f>
        <v>40.672512000000005</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-0.27672021620693066</v>
      </c>
      <c r="Y31" s="43">
        <f t="shared" si="1"/>
        <v>0</v>
      </c>
      <c r="Z31" s="43">
        <f t="shared" si="2"/>
        <v>0</v>
      </c>
      <c r="AA31" s="43">
        <f t="shared" si="3"/>
        <v>0</v>
      </c>
      <c r="AB31" s="43" t="e">
        <f t="shared" si="4"/>
        <v>#N/A</v>
      </c>
      <c r="AC31" s="36">
        <f t="shared" si="28"/>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889.49632897085212</v>
      </c>
      <c r="AK31" s="43">
        <f t="shared" si="8"/>
        <v>0</v>
      </c>
      <c r="AL31" s="49">
        <f>AL30+'DEPRECATED - DT-Prelim Calcs'!$C$11</f>
        <v>108</v>
      </c>
      <c r="AM31" s="2">
        <f>AW31/'Drive Train'!$F$35</f>
        <v>0.57999999999999996</v>
      </c>
      <c r="AN31" s="36">
        <f>AU31*12*60/(PI() * 'Drive Train'!$F$15)/AM$2*AM31</f>
        <v>3965.6440789783364</v>
      </c>
      <c r="AO31" s="2">
        <f>('DEPRECATED - DT-Prelim Calcs'!$C$6*AM31-AN31)/('DEPRECATED - DT-Prelim Calcs'!$C$6*AM31)*'DEPRECATED - DT-Prelim Calcs'!$C$7*AM31</f>
        <v>-0.19498350006401249</v>
      </c>
      <c r="AP31" s="43">
        <f>AO31/'DEPRECATED - DT-Prelim Calcs'!$C$7*('DEPRECATED - DT-Prelim Calcs'!$C$8-'DEPRECATED - DT-Prelim Calcs'!$C$9)+'DEPRECATED - DT-Prelim Calcs'!$C$9</f>
        <v>-9.1222354512484412</v>
      </c>
      <c r="AQ31" s="43">
        <f t="shared" si="9"/>
        <v>-9.1222354512484412</v>
      </c>
      <c r="AR31" s="2">
        <f t="shared" si="29"/>
        <v>-0.72907866006508448</v>
      </c>
      <c r="AS31" s="43">
        <f>AR31*'DEPRECATED - DT-Prelim Calcs'!$C$21/AM$2/'DEPRECATED - DT-Prelim Calcs'!$C$19/'DEPRECATED - DT-Prelim Calcs'!$C$18*3.39*'DEPRECATED - DT-Prelim Calcs'!$C$20</f>
        <v>-7.3230493180547453</v>
      </c>
      <c r="AT31" s="36">
        <f t="shared" si="30"/>
        <v>1</v>
      </c>
      <c r="AU31" s="43">
        <f>AS30*'DEPRECATED - DT-Prelim Calcs'!$C$11+AU30</f>
        <v>39.777900080683921</v>
      </c>
      <c r="AV31" s="43">
        <f>AV30+0.5*AS31*'DEPRECATED - DT-Prelim Calcs'!$C$11^2+AU31*'DEPRECATED - DT-Prelim Calcs'!$C$11</f>
        <v>1639.4460896928899</v>
      </c>
      <c r="AW31" s="43">
        <f>MIN('Drive Train'!$F$35-AQ30*'DEPRECATED - DT-Prelim Calcs'!$C$21*'Drive Train'!$F$39,AW30+AQ$2)</f>
        <v>7.1920000000000002</v>
      </c>
      <c r="AX31" s="43">
        <f>'Drive Train'!$F$35-AQ31*'DEPRECATED - DT-Prelim Calcs'!$C$21*'Drive Train'!$F$39</f>
        <v>12.910845185269913</v>
      </c>
      <c r="AY31" s="1">
        <f>IF(AV31&gt;='Drive Train'!$F$29,1,0)</f>
        <v>1</v>
      </c>
      <c r="AZ31" s="43">
        <f t="shared" si="31"/>
        <v>-10.135817168053824</v>
      </c>
      <c r="BA31" s="49">
        <f>BA30+'DEPRECATED - DT-Prelim Calcs'!$C$11</f>
        <v>108</v>
      </c>
      <c r="BB31" s="2">
        <f>BL31/'Drive Train'!$F$35</f>
        <v>0.57999999999999996</v>
      </c>
      <c r="BC31" s="36">
        <f>BJ31*12*60/(PI() * 'Drive Train'!$F$15)/BB$2*BB31</f>
        <v>-4839.4119762923783</v>
      </c>
      <c r="BD31" s="2">
        <f>('DEPRECATED - DT-Prelim Calcs'!$C$6*BB31-BC31)/('DEPRECATED - DT-Prelim Calcs'!$C$6*BB31)*'DEPRECATED - DT-Prelim Calcs'!$C$7*BB31</f>
        <v>6.2776987725409494</v>
      </c>
      <c r="BE31" s="43">
        <f>BD31/'DEPRECATED - DT-Prelim Calcs'!$C$7*('DEPRECATED - DT-Prelim Calcs'!$C$8-'DEPRECATED - DT-Prelim Calcs'!$C$9)+'DEPRECATED - DT-Prelim Calcs'!$C$9</f>
        <v>343.49403760857405</v>
      </c>
      <c r="BF31" s="43">
        <f t="shared" si="10"/>
        <v>93</v>
      </c>
      <c r="BG31" s="2">
        <f t="shared" si="32"/>
        <v>2.0025508475699998</v>
      </c>
      <c r="BH31" s="43">
        <f>BG31*'DEPRECATED - DT-Prelim Calcs'!$C$21/BB$2/'DEPRECATED - DT-Prelim Calcs'!$C$19/'DEPRECATED - DT-Prelim Calcs'!$C$18*3.39*'DEPRECATED - DT-Prelim Calcs'!$C$20</f>
        <v>29.053734754561201</v>
      </c>
      <c r="BI31" s="36">
        <f t="shared" si="33"/>
        <v>0</v>
      </c>
      <c r="BJ31" s="43">
        <f>BH30*'DEPRECATED - DT-Prelim Calcs'!$C$11+BJ30</f>
        <v>-33.606235880668876</v>
      </c>
      <c r="BK31" s="43">
        <f>BK30+0.5*BH31*'DEPRECATED - DT-Prelim Calcs'!$C$11^2+BJ31*'DEPRECATED - DT-Prelim Calcs'!$C$11</f>
        <v>-15328.661585752485</v>
      </c>
      <c r="BL31" s="43">
        <f>MIN('Drive Train'!$F$35-BF30*'DEPRECATED - DT-Prelim Calcs'!$C$21*'Drive Train'!$F$39,BL30+BF$2)</f>
        <v>7.1920000000000002</v>
      </c>
      <c r="BM31" s="43">
        <f>'Drive Train'!$F$35-BF31*'DEPRECATED - DT-Prelim Calcs'!$C$21*'Drive Train'!$F$39</f>
        <v>7.1920000000000002</v>
      </c>
      <c r="BN31" s="1">
        <f>IF(BK31&gt;='Drive Train'!$F$29,1,0)</f>
        <v>0</v>
      </c>
      <c r="BO31" s="43">
        <f t="shared" si="34"/>
        <v>103.33333333333333</v>
      </c>
      <c r="BP31" s="49">
        <f>BP30+'DEPRECATED - DT-Prelim Calcs'!$C$11</f>
        <v>108</v>
      </c>
      <c r="BQ31" s="2">
        <f>CA31/'Drive Train'!$F$35</f>
        <v>1.9387569021880631</v>
      </c>
      <c r="BR31" s="36">
        <f>BY31*12*60/(PI() * 'Drive Train'!$F$15)/BQ$2*BQ31</f>
        <v>-211188.19979193978</v>
      </c>
      <c r="BS31" s="2">
        <f>('DEPRECATED - DT-Prelim Calcs'!$C$6*BQ31-BR31)/('DEPRECATED - DT-Prelim Calcs'!$C$6*BQ31)*'DEPRECATED - DT-Prelim Calcs'!$C$7*BQ31</f>
        <v>164.33926783743721</v>
      </c>
      <c r="BT31" s="43">
        <f>BS31/'DEPRECATED - DT-Prelim Calcs'!$C$7*('DEPRECATED - DT-Prelim Calcs'!$C$8-'DEPRECATED - DT-Prelim Calcs'!$C$9)+'DEPRECATED - DT-Prelim Calcs'!$C$9</f>
        <v>8954.310859800682</v>
      </c>
      <c r="BU31" s="43">
        <f t="shared" si="11"/>
        <v>93</v>
      </c>
      <c r="BV31" s="2">
        <f t="shared" si="35"/>
        <v>1.5313624128476471</v>
      </c>
      <c r="BW31" s="43">
        <f>BV31*'DEPRECATED - DT-Prelim Calcs'!$C$21/BQ$2/'DEPRECATED - DT-Prelim Calcs'!$C$19/'DEPRECATED - DT-Prelim Calcs'!$C$18*3.39*'DEPRECATED - DT-Prelim Calcs'!$C$20</f>
        <v>29.053734754561201</v>
      </c>
      <c r="BX31" s="36">
        <f t="shared" si="36"/>
        <v>0</v>
      </c>
      <c r="BY31" s="43">
        <f>BW30*'DEPRECATED - DT-Prelim Calcs'!$C$11+BY30</f>
        <v>-335.5026788407605</v>
      </c>
      <c r="BZ31" s="43">
        <f>BZ30+0.5*BW31*'DEPRECATED - DT-Prelim Calcs'!$C$11^2+BY31*'DEPRECATED - DT-Prelim Calcs'!$C$11</f>
        <v>-41406.133103870045</v>
      </c>
      <c r="CA31" s="43">
        <f>MIN('Drive Train'!$F$35-BU30*'DEPRECATED - DT-Prelim Calcs'!$C$21*'Drive Train'!$F$39,CA30+BU$2)</f>
        <v>24.040585587131982</v>
      </c>
      <c r="CB31" s="43">
        <f>'Drive Train'!$F$35-BU31*'DEPRECATED - DT-Prelim Calcs'!$C$21*'Drive Train'!$F$39</f>
        <v>7.1920000000000002</v>
      </c>
      <c r="CC31" s="1">
        <f>IF(BZ31&gt;='Drive Train'!$F$29,1,0)</f>
        <v>0</v>
      </c>
      <c r="CD31" s="43">
        <f t="shared" si="37"/>
        <v>103.33333333333333</v>
      </c>
      <c r="CE31" s="49">
        <f>CE30+'DEPRECATED - DT-Prelim Calcs'!$C$11</f>
        <v>108</v>
      </c>
      <c r="CF31" s="2">
        <f>CP31/'Drive Train'!$F$35</f>
        <v>0.57999999999999996</v>
      </c>
      <c r="CG31" s="36">
        <f>CN31*12*60/(PI() * 'Drive Train'!$F$15)/CF$2*CF31</f>
        <v>-344649.53794959374</v>
      </c>
      <c r="CH31" s="2">
        <f>('DEPRECATED - DT-Prelim Calcs'!$C$6*CF31-CG31)/('DEPRECATED - DT-Prelim Calcs'!$C$6*CF31)*'DEPRECATED - DT-Prelim Calcs'!$C$7*CF31</f>
        <v>256.07542460557914</v>
      </c>
      <c r="CI31" s="43">
        <f>CH31/'DEPRECATED - DT-Prelim Calcs'!$C$7*('DEPRECATED - DT-Prelim Calcs'!$C$8-'DEPRECATED - DT-Prelim Calcs'!$C$9)+'DEPRECATED - DT-Prelim Calcs'!$C$9</f>
        <v>13951.877609109908</v>
      </c>
      <c r="CJ31" s="43">
        <f t="shared" si="12"/>
        <v>93</v>
      </c>
      <c r="CK31" s="2">
        <f t="shared" si="38"/>
        <v>1.2396743342100003</v>
      </c>
      <c r="CL31" s="43">
        <f>CK31*'DEPRECATED - DT-Prelim Calcs'!$C$21/CF$2/'DEPRECATED - DT-Prelim Calcs'!$C$19/'DEPRECATED - DT-Prelim Calcs'!$C$18*3.39*'DEPRECATED - DT-Prelim Calcs'!$C$20</f>
        <v>29.053734754561205</v>
      </c>
      <c r="CM31" s="36">
        <f t="shared" si="39"/>
        <v>0</v>
      </c>
      <c r="CN31" s="43">
        <f>CL30*'DEPRECATED - DT-Prelim Calcs'!$C$11+CN30</f>
        <v>-1481.5933996792014</v>
      </c>
      <c r="CO31" s="43">
        <f>CO30+0.5*CL31*'DEPRECATED - DT-Prelim Calcs'!$C$11^2+CN31*'DEPRECATED - DT-Prelim Calcs'!$C$11</f>
        <v>-83678.909517089691</v>
      </c>
      <c r="CP31" s="43">
        <f>MIN('Drive Train'!$F$35-CJ30*'DEPRECATED - DT-Prelim Calcs'!$C$21*'Drive Train'!$F$39,CP30+CJ$2)</f>
        <v>7.1920000000000002</v>
      </c>
      <c r="CQ31" s="43">
        <f>'Drive Train'!$F$35-CJ31*'DEPRECATED - DT-Prelim Calcs'!$C$21*'Drive Train'!$F$39</f>
        <v>7.1920000000000002</v>
      </c>
      <c r="CR31" s="1">
        <f>IF(CO31&gt;='Drive Train'!$F$29,1,0)</f>
        <v>0</v>
      </c>
      <c r="CS31" s="43">
        <f t="shared" si="40"/>
        <v>103.33333333333333</v>
      </c>
      <c r="CT31" s="49">
        <f>CT30+'DEPRECATED - DT-Prelim Calcs'!$C$11</f>
        <v>108</v>
      </c>
      <c r="CU31" s="2">
        <f>DE31/'Drive Train'!$F$35</f>
        <v>0.57999999999999996</v>
      </c>
      <c r="CV31" s="36">
        <f>DC31*12*60/(PI() * 'Drive Train'!$F$15)/CU$2*CU31</f>
        <v>23506.892811263046</v>
      </c>
      <c r="CW31" s="2">
        <f>('DEPRECATED - DT-Prelim Calcs'!$C$6*CU31-CV31)/('DEPRECATED - DT-Prelim Calcs'!$C$6*CU31)*'DEPRECATED - DT-Prelim Calcs'!$C$7*CU31</f>
        <v>-14.559945342448856</v>
      </c>
      <c r="CX31" s="43">
        <f>CW31/'DEPRECATED - DT-Prelim Calcs'!$C$7*('DEPRECATED - DT-Prelim Calcs'!$C$8-'DEPRECATED - DT-Prelim Calcs'!$C$9)+'DEPRECATED - DT-Prelim Calcs'!$C$9</f>
        <v>-791.6910522378854</v>
      </c>
      <c r="CY31" s="43">
        <f t="shared" si="13"/>
        <v>-791.6910522378854</v>
      </c>
      <c r="CZ31" s="2">
        <f t="shared" si="41"/>
        <v>-17.725866798615968</v>
      </c>
      <c r="DA31" s="43">
        <f>CZ31*'DEPRECATED - DT-Prelim Calcs'!$C$21/CU$2/'DEPRECATED - DT-Prelim Calcs'!$C$19/'DEPRECATED - DT-Prelim Calcs'!$C$18*3.39*'DEPRECATED - DT-Prelim Calcs'!$C$20</f>
        <v>-494.56405994788167</v>
      </c>
      <c r="DB31" s="36">
        <f t="shared" si="42"/>
        <v>1</v>
      </c>
      <c r="DC31" s="43">
        <f>DA30*'DEPRECATED - DT-Prelim Calcs'!$C$11+DC30</f>
        <v>84.884002028260596</v>
      </c>
      <c r="DD31" s="43">
        <f>DD30+0.5*DA31*'DEPRECATED - DT-Prelim Calcs'!$C$11^2+DC31*'DEPRECATED - DT-Prelim Calcs'!$C$11</f>
        <v>-134291.41133852125</v>
      </c>
      <c r="DE31" s="43">
        <f>MIN('Drive Train'!$F$35-CY30*'DEPRECATED - DT-Prelim Calcs'!$C$21*'Drive Train'!$F$39,DE30+CY$2)</f>
        <v>7.1920000000000002</v>
      </c>
      <c r="DF31" s="43">
        <f>'Drive Train'!$F$35-CY31*'DEPRECATED - DT-Prelim Calcs'!$C$21*'Drive Train'!$F$39</f>
        <v>56.734698925321581</v>
      </c>
      <c r="DG31" s="1">
        <f>IF(DD31&gt;='Drive Train'!$F$29,1,0)</f>
        <v>0</v>
      </c>
      <c r="DH31" s="43">
        <f t="shared" si="43"/>
        <v>-879.65672470876166</v>
      </c>
      <c r="DI31" s="49">
        <f>DI30+'DEPRECATED - DT-Prelim Calcs'!$C$11</f>
        <v>108</v>
      </c>
      <c r="DJ31" s="2">
        <f>DT31/'Drive Train'!$F$35</f>
        <v>0.57999999999999996</v>
      </c>
      <c r="DK31" s="36">
        <f>DR31*12*60/(PI() * 'Drive Train'!$F$15)/DJ$2*DJ31</f>
        <v>-303962.77020896057</v>
      </c>
      <c r="DL31" s="2">
        <f>('DEPRECATED - DT-Prelim Calcs'!$C$6*DJ31-DK31)/('DEPRECATED - DT-Prelim Calcs'!$C$6*DJ31)*'DEPRECATED - DT-Prelim Calcs'!$C$7*DJ31</f>
        <v>226.16618625078766</v>
      </c>
      <c r="DM31" s="43">
        <f>DL31/'DEPRECATED - DT-Prelim Calcs'!$C$7*('DEPRECATED - DT-Prelim Calcs'!$C$8-'DEPRECATED - DT-Prelim Calcs'!$C$9)+'DEPRECATED - DT-Prelim Calcs'!$C$9</f>
        <v>12322.493728587686</v>
      </c>
      <c r="DN31" s="43">
        <f t="shared" si="14"/>
        <v>93</v>
      </c>
      <c r="DO31" s="2">
        <f t="shared" si="44"/>
        <v>0.89769520753137932</v>
      </c>
      <c r="DP31" s="43">
        <f>DO31*'DEPRECATED - DT-Prelim Calcs'!$C$21/DJ$2/'DEPRECATED - DT-Prelim Calcs'!$C$19/'DEPRECATED - DT-Prelim Calcs'!$C$18*3.39*'DEPRECATED - DT-Prelim Calcs'!$C$20</f>
        <v>29.053734754561201</v>
      </c>
      <c r="DQ31" s="36">
        <f t="shared" si="45"/>
        <v>0</v>
      </c>
      <c r="DR31" s="43">
        <f>DP30*'DEPRECATED - DT-Prelim Calcs'!$C$11+DR30</f>
        <v>-946.22196378643787</v>
      </c>
      <c r="DS31" s="43">
        <f>DS30+0.5*DP31*'DEPRECATED - DT-Prelim Calcs'!$C$11^2+DR31*'DEPRECATED - DT-Prelim Calcs'!$C$11</f>
        <v>-235275.277494001</v>
      </c>
      <c r="DT31" s="43">
        <f>MIN('Drive Train'!$F$35-DN30*'DEPRECATED - DT-Prelim Calcs'!$C$21*'Drive Train'!$F$39,DT30+DN$2)</f>
        <v>7.1920000000000002</v>
      </c>
      <c r="DU31" s="43">
        <f>'Drive Train'!$F$35-DN31*'DEPRECATED - DT-Prelim Calcs'!$C$21*'Drive Train'!$F$39</f>
        <v>7.1920000000000002</v>
      </c>
      <c r="DV31" s="1">
        <f>IF(DS31&gt;='Drive Train'!$F$29,1,0)</f>
        <v>0</v>
      </c>
      <c r="DW31" s="43">
        <f t="shared" si="46"/>
        <v>103.33333333333333</v>
      </c>
      <c r="DX31" s="49">
        <f>DX30+'DEPRECATED - DT-Prelim Calcs'!$C$11</f>
        <v>108</v>
      </c>
      <c r="DY31" s="2">
        <f>EI31/'Drive Train'!$F$35</f>
        <v>0.57999999999999996</v>
      </c>
      <c r="DZ31" s="36">
        <f>EG31*12*60/(PI() * 'Drive Train'!$F$15)/DY$2*DY31</f>
        <v>-781276.58946818369</v>
      </c>
      <c r="EA31" s="2">
        <f>('DEPRECATED - DT-Prelim Calcs'!$C$6*DY31-DZ31)/('DEPRECATED - DT-Prelim Calcs'!$C$6*DY31)*'DEPRECATED - DT-Prelim Calcs'!$C$7*DY31</f>
        <v>577.04421326109434</v>
      </c>
      <c r="EB31" s="43">
        <f>EA31/'DEPRECATED - DT-Prelim Calcs'!$C$7*('DEPRECATED - DT-Prelim Calcs'!$C$8-'DEPRECATED - DT-Prelim Calcs'!$C$9)+'DEPRECATED - DT-Prelim Calcs'!$C$9</f>
        <v>31437.490722432747</v>
      </c>
      <c r="EC31" s="43">
        <f t="shared" si="15"/>
        <v>93</v>
      </c>
      <c r="ED31" s="2">
        <f t="shared" si="47"/>
        <v>0.78888366722454539</v>
      </c>
      <c r="EE31" s="43">
        <f>ED31*'DEPRECATED - DT-Prelim Calcs'!$C$21/DY$2/'DEPRECATED - DT-Prelim Calcs'!$C$19/'DEPRECATED - DT-Prelim Calcs'!$C$18*3.39*'DEPRECATED - DT-Prelim Calcs'!$C$20</f>
        <v>29.053734754561201</v>
      </c>
      <c r="EF31" s="36">
        <f t="shared" si="48"/>
        <v>0</v>
      </c>
      <c r="EG31" s="43">
        <f>EE30*'DEPRECATED - DT-Prelim Calcs'!$C$11+EG30</f>
        <v>-2137.2803847918276</v>
      </c>
      <c r="EH31" s="43">
        <f>EH30+0.5*EE31*'DEPRECATED - DT-Prelim Calcs'!$C$11^2+EG31*'DEPRECATED - DT-Prelim Calcs'!$C$11</f>
        <v>-356763.23643655085</v>
      </c>
      <c r="EI31" s="43">
        <f>MIN('Drive Train'!$F$35-EC30*'DEPRECATED - DT-Prelim Calcs'!$C$21*'Drive Train'!$F$39,EI30+EC$2)</f>
        <v>7.1920000000000002</v>
      </c>
      <c r="EJ31" s="43">
        <f>'Drive Train'!$F$35-EC31*'DEPRECATED - DT-Prelim Calcs'!$C$21*'Drive Train'!$F$39</f>
        <v>7.1920000000000002</v>
      </c>
      <c r="EK31" s="1">
        <f>IF(EH31&gt;='Drive Train'!$F$29,1,0)</f>
        <v>0</v>
      </c>
      <c r="EL31" s="43">
        <f t="shared" si="49"/>
        <v>103.33333333333333</v>
      </c>
      <c r="EM31" s="49">
        <f>EM30+'DEPRECATED - DT-Prelim Calcs'!$C$11</f>
        <v>108</v>
      </c>
      <c r="EN31" s="2">
        <f>EX31/'Drive Train'!$F$35</f>
        <v>0.57999999999999996</v>
      </c>
      <c r="EO31" s="36">
        <f>EV31*12*60/(PI() * 'Drive Train'!$F$15)/EN$2*EN31</f>
        <v>-1429696.4383704262</v>
      </c>
      <c r="EP31" s="2">
        <f>('DEPRECATED - DT-Prelim Calcs'!$C$6*EN31-EO31)/('DEPRECATED - DT-Prelim Calcs'!$C$6*EN31)*'DEPRECATED - DT-Prelim Calcs'!$C$7*EN31</f>
        <v>1053.7039454478527</v>
      </c>
      <c r="EQ31" s="43">
        <f>EP31/'DEPRECATED - DT-Prelim Calcs'!$C$7*('DEPRECATED - DT-Prelim Calcs'!$C$8-'DEPRECATED - DT-Prelim Calcs'!$C$9)+'DEPRECATED - DT-Prelim Calcs'!$C$9</f>
        <v>57404.774640069583</v>
      </c>
      <c r="ER31" s="43">
        <f t="shared" si="16"/>
        <v>93</v>
      </c>
      <c r="ES31" s="2">
        <f t="shared" si="50"/>
        <v>0.7035989464435134</v>
      </c>
      <c r="ET31" s="43">
        <f>ES31*'DEPRECATED - DT-Prelim Calcs'!$C$21/EN$2/'DEPRECATED - DT-Prelim Calcs'!$C$19/'DEPRECATED - DT-Prelim Calcs'!$C$18*3.39*'DEPRECATED - DT-Prelim Calcs'!$C$20</f>
        <v>29.053734754561201</v>
      </c>
      <c r="EU31" s="36">
        <f t="shared" si="51"/>
        <v>0</v>
      </c>
      <c r="EV31" s="43">
        <f>ET30*'DEPRECATED - DT-Prelim Calcs'!$C$11+EV30</f>
        <v>-3488.2912609879022</v>
      </c>
      <c r="EW31" s="43">
        <f>EW30+0.5*ET31*'DEPRECATED - DT-Prelim Calcs'!$C$11^2+EV31*'DEPRECATED - DT-Prelim Calcs'!$C$11</f>
        <v>-494566.34580855037</v>
      </c>
      <c r="EX31" s="43">
        <f>MIN('Drive Train'!$F$35-ER30*'DEPRECATED - DT-Prelim Calcs'!$C$21*'Drive Train'!$F$39,EX30+ER$2)</f>
        <v>7.1920000000000002</v>
      </c>
      <c r="EY31" s="43">
        <f>'Drive Train'!$F$35-ER31*'DEPRECATED - DT-Prelim Calcs'!$C$21*'Drive Train'!$F$39</f>
        <v>7.1920000000000002</v>
      </c>
      <c r="EZ31" s="1">
        <f>IF(EW31&gt;='Drive Train'!$F$29,1,0)</f>
        <v>0</v>
      </c>
      <c r="FA31" s="43">
        <f t="shared" si="52"/>
        <v>103.33333333333333</v>
      </c>
      <c r="FB31" s="49">
        <f>FB30+'DEPRECATED - DT-Prelim Calcs'!$C$11</f>
        <v>108</v>
      </c>
      <c r="FC31" s="2">
        <f>FM31/'Drive Train'!$F$35</f>
        <v>0.57999999999999996</v>
      </c>
      <c r="FD31" s="36">
        <f>FK31*12*60/(PI() * 'Drive Train'!$F$15)/FC$2*FC31</f>
        <v>-2270484.1903197118</v>
      </c>
      <c r="FE31" s="2">
        <f>('DEPRECATED - DT-Prelim Calcs'!$C$6*FC31-FD31)/('DEPRECATED - DT-Prelim Calcs'!$C$6*FC31)*'DEPRECATED - DT-Prelim Calcs'!$C$7*FC31</f>
        <v>1671.7751925704465</v>
      </c>
      <c r="FF31" s="43">
        <f>FE31/'DEPRECATED - DT-Prelim Calcs'!$C$7*('DEPRECATED - DT-Prelim Calcs'!$C$8-'DEPRECATED - DT-Prelim Calcs'!$C$9)+'DEPRECATED - DT-Prelim Calcs'!$C$9</f>
        <v>91075.820192270592</v>
      </c>
      <c r="FG31" s="43">
        <f t="shared" si="17"/>
        <v>93</v>
      </c>
      <c r="FH31" s="2">
        <f t="shared" si="53"/>
        <v>0.63495514679048781</v>
      </c>
      <c r="FI31" s="43">
        <f>FH31*'DEPRECATED - DT-Prelim Calcs'!$C$21/FC$2/'DEPRECATED - DT-Prelim Calcs'!$C$19/'DEPRECATED - DT-Prelim Calcs'!$C$18*3.39*'DEPRECATED - DT-Prelim Calcs'!$C$20</f>
        <v>29.053734754561205</v>
      </c>
      <c r="FJ31" s="36">
        <f t="shared" si="54"/>
        <v>0</v>
      </c>
      <c r="FK31" s="43">
        <f>FI30*'DEPRECATED - DT-Prelim Calcs'!$C$11+FK30</f>
        <v>-4999.2545923746675</v>
      </c>
      <c r="FL31" s="43">
        <f>FL30+0.5*FI31*'DEPRECATED - DT-Prelim Calcs'!$C$11^2+FK31*'DEPRECATED - DT-Prelim Calcs'!$C$11</f>
        <v>-648684.60561000044</v>
      </c>
      <c r="FM31" s="43">
        <f>MIN('Drive Train'!$F$35-FG30*'DEPRECATED - DT-Prelim Calcs'!$C$21*'Drive Train'!$F$39,FM30+FG$2)</f>
        <v>7.1920000000000002</v>
      </c>
      <c r="FN31" s="43">
        <f>'Drive Train'!$F$35-FG31*'DEPRECATED - DT-Prelim Calcs'!$C$21*'Drive Train'!$F$39</f>
        <v>7.1920000000000002</v>
      </c>
      <c r="FO31" s="1">
        <f>IF(FL31&gt;='Drive Train'!$F$29,1,0)</f>
        <v>0</v>
      </c>
      <c r="FP31" s="43">
        <f t="shared" si="55"/>
        <v>103.33333333333333</v>
      </c>
      <c r="FQ31" s="49">
        <f>FQ30+'DEPRECATED - DT-Prelim Calcs'!$C$11</f>
        <v>108</v>
      </c>
      <c r="FR31" s="2">
        <f>GB31/'Drive Train'!$F$35</f>
        <v>0.57999999999999996</v>
      </c>
      <c r="FS31" s="36">
        <f>FZ31*12*60/(PI() * 'Drive Train'!$F$15)/FR$2*FR31</f>
        <v>-3324901.7187200664</v>
      </c>
      <c r="FT31" s="2">
        <f>('DEPRECATED - DT-Prelim Calcs'!$C$6*FR31-FS31)/('DEPRECATED - DT-Prelim Calcs'!$C$6*FR31)*'DEPRECATED - DT-Prelim Calcs'!$C$7*FR31</f>
        <v>2446.8877643882624</v>
      </c>
      <c r="FU31" s="43">
        <f>FT31/'DEPRECATED - DT-Prelim Calcs'!$C$7*('DEPRECATED - DT-Prelim Calcs'!$C$8-'DEPRECATED - DT-Prelim Calcs'!$C$9)+'DEPRECATED - DT-Prelim Calcs'!$C$9</f>
        <v>133302.10208980832</v>
      </c>
      <c r="FV31" s="43">
        <f t="shared" si="18"/>
        <v>93</v>
      </c>
      <c r="FW31" s="2">
        <f t="shared" si="56"/>
        <v>0.57851468929799987</v>
      </c>
      <c r="FX31" s="43">
        <f>FW31*'DEPRECATED - DT-Prelim Calcs'!$C$21/FR$2/'DEPRECATED - DT-Prelim Calcs'!$C$19/'DEPRECATED - DT-Prelim Calcs'!$C$18*3.39*'DEPRECATED - DT-Prelim Calcs'!$C$20</f>
        <v>29.053734754561201</v>
      </c>
      <c r="FY31" s="36">
        <f t="shared" si="57"/>
        <v>0</v>
      </c>
      <c r="FZ31" s="43">
        <f>FX30*'DEPRECATED - DT-Prelim Calcs'!$C$11+FZ30</f>
        <v>-6670.1703789521289</v>
      </c>
      <c r="GA31" s="43">
        <f>GA30+0.5*FX31*'DEPRECATED - DT-Prelim Calcs'!$C$11^2+FZ31*'DEPRECATED - DT-Prelim Calcs'!$C$11</f>
        <v>-819118.01584090106</v>
      </c>
      <c r="GB31" s="43">
        <f>MIN('Drive Train'!$F$35-FV30*'DEPRECATED - DT-Prelim Calcs'!$C$21*'Drive Train'!$F$39,GB30+FV$2)</f>
        <v>7.1920000000000002</v>
      </c>
      <c r="GC31" s="43">
        <f>'Drive Train'!$F$35-FV31*'DEPRECATED - DT-Prelim Calcs'!$C$21*'Drive Train'!$F$39</f>
        <v>7.1920000000000002</v>
      </c>
      <c r="GD31" s="1">
        <f>IF(GA31&gt;='Drive Train'!$F$29,1,0)</f>
        <v>0</v>
      </c>
      <c r="GE31" s="43">
        <f t="shared" si="58"/>
        <v>103.33333333333333</v>
      </c>
      <c r="GF31" s="49">
        <f>GF30+'DEPRECATED - DT-Prelim Calcs'!$C$11</f>
        <v>108</v>
      </c>
      <c r="GG31" s="2">
        <f>GQ31/'Drive Train'!$F$35</f>
        <v>0.86451612903225805</v>
      </c>
      <c r="GH31" s="36">
        <f>GO31*12*60/(PI() * 'Drive Train'!$F$15)/GG$2*GG31</f>
        <v>-19033.865894176393</v>
      </c>
      <c r="GI31" s="2">
        <f>('DEPRECATED - DT-Prelim Calcs'!$C$6*GG31-GH31)/('DEPRECATED - DT-Prelim Calcs'!$C$6*GG31)*'DEPRECATED - DT-Prelim Calcs'!$C$7*GG31</f>
        <v>18.046560432573088</v>
      </c>
      <c r="GJ31" s="43">
        <f>GI31/'DEPRECATED - DT-Prelim Calcs'!$C$7*('DEPRECATED - DT-Prelim Calcs'!$C$8-'DEPRECATED - DT-Prelim Calcs'!$C$9)+'DEPRECATED - DT-Prelim Calcs'!$C$9</f>
        <v>984.63351610286213</v>
      </c>
      <c r="GK31" s="43">
        <f t="shared" si="59"/>
        <v>29.999999999999982</v>
      </c>
      <c r="GL31" s="2">
        <f t="shared" si="60"/>
        <v>1.4462867232450001</v>
      </c>
      <c r="GM31" s="43">
        <f>GL31*'DEPRECATED - DT-Prelim Calcs'!$C$21/GG$2/'DEPRECATED - DT-Prelim Calcs'!$C$19/'DEPRECATED - DT-Prelim Calcs'!$C$18*3.39*'DEPRECATED - DT-Prelim Calcs'!$C$20</f>
        <v>29.053734754561201</v>
      </c>
      <c r="GN31" s="36">
        <f t="shared" si="61"/>
        <v>0</v>
      </c>
      <c r="GO31" s="43">
        <f>GM30*'DEPRECATED - DT-Prelim Calcs'!$C$11+GO30</f>
        <v>-64.044232004536141</v>
      </c>
      <c r="GP31" s="43">
        <f>GP30+0.5*GM31*'DEPRECATED - DT-Prelim Calcs'!$C$11^2+GO31*'DEPRECATED - DT-Prelim Calcs'!$C$11</f>
        <v>-30207.543326325223</v>
      </c>
      <c r="GQ31" s="43">
        <f>MIN('Drive Train'!$F$35-GK30*'DEPRECATED - DT-Prelim Calcs'!$C$21*'Drive Train'!$F$39,GQ30+GK$2)</f>
        <v>10.72</v>
      </c>
      <c r="GR31" s="43">
        <f>'Drive Train'!$F$35-GK31*'DEPRECATED - DT-Prelim Calcs'!$C$21*'Drive Train'!$F$39</f>
        <v>10.72</v>
      </c>
      <c r="GS31" s="1">
        <f>IF(GP31&gt;='Drive Train'!$F$29,1,0)</f>
        <v>0</v>
      </c>
      <c r="GT31" s="43">
        <f t="shared" si="62"/>
        <v>33.333333333333314</v>
      </c>
      <c r="GU31" s="49">
        <f>GU30+'DEPRECATED - DT-Prelim Calcs'!$C$11</f>
        <v>108</v>
      </c>
      <c r="GV31" s="2">
        <f>HF31/'Drive Train'!$F$35</f>
        <v>0.84946236559139798</v>
      </c>
      <c r="GW31" s="36">
        <f>HD31*12*60/(PI() * 'Drive Train'!$F$15)/GV$2*GV31</f>
        <v>22978.519815493361</v>
      </c>
      <c r="GX31" s="2">
        <f>('DEPRECATED - DT-Prelim Calcs'!$C$6*GV31-GW31)/('DEPRECATED - DT-Prelim Calcs'!$C$6*GV31)*'DEPRECATED - DT-Prelim Calcs'!$C$7*GV31</f>
        <v>-12.907754723975694</v>
      </c>
      <c r="GY31" s="43">
        <f>GX31/'DEPRECATED - DT-Prelim Calcs'!$C$7*('DEPRECATED - DT-Prelim Calcs'!$C$8-'DEPRECATED - DT-Prelim Calcs'!$C$9)+'DEPRECATED - DT-Prelim Calcs'!$C$9</f>
        <v>-701.68365287330266</v>
      </c>
      <c r="GZ31" s="43">
        <f t="shared" si="19"/>
        <v>-701.68365287330266</v>
      </c>
      <c r="HA31" s="2">
        <f t="shared" si="63"/>
        <v>-15.020809765068432</v>
      </c>
      <c r="HB31" s="43">
        <f>HA31*'DEPRECATED - DT-Prelim Calcs'!$C$21/GV$2/'DEPRECATED - DT-Prelim Calcs'!$C$19/'DEPRECATED - DT-Prelim Calcs'!$C$18*3.39*'DEPRECATED - DT-Prelim Calcs'!$C$20</f>
        <v>-301.74557762229642</v>
      </c>
      <c r="HC31" s="36">
        <f t="shared" si="64"/>
        <v>1</v>
      </c>
      <c r="HD31" s="43">
        <f>HB30*'DEPRECATED - DT-Prelim Calcs'!$C$11+HD30</f>
        <v>78.687187775118289</v>
      </c>
      <c r="HE31" s="43">
        <f>HE30+0.5*HB31*'DEPRECATED - DT-Prelim Calcs'!$C$11^2+HD31*'DEPRECATED - DT-Prelim Calcs'!$C$11</f>
        <v>-27363.184944320383</v>
      </c>
      <c r="HF31" s="43">
        <f>MIN('Drive Train'!$F$35-GZ30*'DEPRECATED - DT-Prelim Calcs'!$C$21*'Drive Train'!$F$39,HF30+GZ$2)</f>
        <v>10.533333333333335</v>
      </c>
      <c r="HG31" s="43">
        <f>'Drive Train'!$F$35-GZ31*'DEPRECATED - DT-Prelim Calcs'!$C$21*'Drive Train'!$F$39</f>
        <v>51.694284560904947</v>
      </c>
      <c r="HH31" s="1">
        <f>IF(HE31&gt;='Drive Train'!$F$29,1,0)</f>
        <v>0</v>
      </c>
      <c r="HI31" s="43">
        <f t="shared" si="65"/>
        <v>-779.64850319255856</v>
      </c>
      <c r="HJ31" s="49">
        <f>HJ30+'DEPRECATED - DT-Prelim Calcs'!$C$11</f>
        <v>108</v>
      </c>
      <c r="HK31" s="2">
        <f>HU31/'Drive Train'!$F$35</f>
        <v>0.83440860215053769</v>
      </c>
      <c r="HL31" s="36">
        <f>HS31*12*60/(PI() * 'Drive Train'!$F$15)/HK$2*HK31</f>
        <v>-92279.491429780101</v>
      </c>
      <c r="HM31" s="2">
        <f>('DEPRECATED - DT-Prelim Calcs'!$C$6*HK31-HL31)/('DEPRECATED - DT-Prelim Calcs'!$C$6*HK31)*'DEPRECATED - DT-Prelim Calcs'!$C$7*HK31</f>
        <v>71.74892725406545</v>
      </c>
      <c r="HN31" s="43">
        <f>HM31/'DEPRECATED - DT-Prelim Calcs'!$C$7*('DEPRECATED - DT-Prelim Calcs'!$C$8-'DEPRECATED - DT-Prelim Calcs'!$C$9)+'DEPRECATED - DT-Prelim Calcs'!$C$9</f>
        <v>3910.2102160796849</v>
      </c>
      <c r="HO31" s="43">
        <f t="shared" si="20"/>
        <v>36.66666666666665</v>
      </c>
      <c r="HP31" s="2">
        <f t="shared" si="66"/>
        <v>1.4462867232450001</v>
      </c>
      <c r="HQ31" s="43">
        <f>HP31*'DEPRECATED - DT-Prelim Calcs'!$C$21/HK$2/'DEPRECATED - DT-Prelim Calcs'!$C$19/'DEPRECATED - DT-Prelim Calcs'!$C$18*3.39*'DEPRECATED - DT-Prelim Calcs'!$C$20</f>
        <v>29.053734754561201</v>
      </c>
      <c r="HR31" s="36">
        <f t="shared" si="67"/>
        <v>0</v>
      </c>
      <c r="HS31" s="43">
        <f>HQ30*'DEPRECATED - DT-Prelim Calcs'!$C$11+HS30</f>
        <v>-321.70109331818378</v>
      </c>
      <c r="HT31" s="43">
        <f>HT30+0.5*HQ31*'DEPRECATED - DT-Prelim Calcs'!$C$11^2+HS31*'DEPRECATED - DT-Prelim Calcs'!$C$11</f>
        <v>-34486.149670619925</v>
      </c>
      <c r="HU31" s="43">
        <f>MIN('Drive Train'!$F$35-HO30*'DEPRECATED - DT-Prelim Calcs'!$C$21*'Drive Train'!$F$39,HU30+HO$2)</f>
        <v>10.346666666666668</v>
      </c>
      <c r="HV31" s="43">
        <f>'Drive Train'!$F$35-HO31*'DEPRECATED - DT-Prelim Calcs'!$C$21*'Drive Train'!$F$39</f>
        <v>10.346666666666668</v>
      </c>
      <c r="HW31" s="1">
        <f>IF(HT31&gt;='Drive Train'!$F$29,1,0)</f>
        <v>0</v>
      </c>
      <c r="HX31" s="43">
        <f t="shared" si="68"/>
        <v>40.740740740740726</v>
      </c>
      <c r="HY31" s="49">
        <f>HY30+'DEPRECATED - DT-Prelim Calcs'!$C$11</f>
        <v>108</v>
      </c>
      <c r="HZ31" s="2">
        <f>IJ31/'Drive Train'!$F$35</f>
        <v>0.8193548387096774</v>
      </c>
      <c r="IA31" s="36">
        <f>IH31*12*60/(PI() * 'Drive Train'!$F$15)/HZ$2*HZ31</f>
        <v>-144541.4537462366</v>
      </c>
      <c r="IB31" s="2">
        <f>('DEPRECATED - DT-Prelim Calcs'!$C$6*HZ31-IA31)/('DEPRECATED - DT-Prelim Calcs'!$C$6*HZ31)*'DEPRECATED - DT-Prelim Calcs'!$C$7*HZ31</f>
        <v>110.09660147722387</v>
      </c>
      <c r="IC31" s="43">
        <f>IB31/'DEPRECATED - DT-Prelim Calcs'!$C$7*('DEPRECATED - DT-Prelim Calcs'!$C$8-'DEPRECATED - DT-Prelim Calcs'!$C$9)+'DEPRECATED - DT-Prelim Calcs'!$C$9</f>
        <v>5999.2999312218972</v>
      </c>
      <c r="ID31" s="43">
        <f t="shared" si="21"/>
        <v>39.999999999999986</v>
      </c>
      <c r="IE31" s="2">
        <f t="shared" si="69"/>
        <v>1.4462867232450001</v>
      </c>
      <c r="IF31" s="43">
        <f>IE31*'DEPRECATED - DT-Prelim Calcs'!$C$21/HZ$2/'DEPRECATED - DT-Prelim Calcs'!$C$19/'DEPRECATED - DT-Prelim Calcs'!$C$18*3.39*'DEPRECATED - DT-Prelim Calcs'!$C$20</f>
        <v>29.053734754561201</v>
      </c>
      <c r="IG31" s="36">
        <f t="shared" si="70"/>
        <v>0</v>
      </c>
      <c r="IH31" s="43">
        <f>IF30*'DEPRECATED - DT-Prelim Calcs'!$C$11+IH30</f>
        <v>-513.15257531639475</v>
      </c>
      <c r="II31" s="43">
        <f>II30+0.5*IF31*'DEPRECATED - DT-Prelim Calcs'!$C$11^2+IH31*'DEPRECATED - DT-Prelim Calcs'!$C$11</f>
        <v>-46511.1089929788</v>
      </c>
      <c r="IJ31" s="43">
        <f>MIN('Drive Train'!$F$35-ID30*'DEPRECATED - DT-Prelim Calcs'!$C$21*'Drive Train'!$F$39,IJ30+ID$2)</f>
        <v>10.16</v>
      </c>
      <c r="IK31" s="43">
        <f>'Drive Train'!$F$35-ID31*'DEPRECATED - DT-Prelim Calcs'!$C$21*'Drive Train'!$F$39</f>
        <v>10.16</v>
      </c>
      <c r="IL31" s="1">
        <f>IF(II31&gt;='Drive Train'!$F$29,1,0)</f>
        <v>0</v>
      </c>
      <c r="IM31" s="43">
        <f t="shared" si="71"/>
        <v>44.444444444444429</v>
      </c>
      <c r="IN31" s="49">
        <f>IN30+'DEPRECATED - DT-Prelim Calcs'!$C$11</f>
        <v>108</v>
      </c>
      <c r="IO31" s="2">
        <f>IY31/'Drive Train'!$F$35</f>
        <v>0.80430107526881722</v>
      </c>
      <c r="IP31" s="36">
        <f>IW31*12*60/(PI() * 'Drive Train'!$F$15)/IO$2*IO31</f>
        <v>-202439.07577479587</v>
      </c>
      <c r="IQ31" s="2">
        <f>('DEPRECATED - DT-Prelim Calcs'!$C$6*IO31-IP31)/('DEPRECATED - DT-Prelim Calcs'!$C$6*IO31)*'DEPRECATED - DT-Prelim Calcs'!$C$7*IO31</f>
        <v>152.58710392134816</v>
      </c>
      <c r="IR31" s="43">
        <f>IQ31/'DEPRECATED - DT-Prelim Calcs'!$C$7*('DEPRECATED - DT-Prelim Calcs'!$C$8-'DEPRECATED - DT-Prelim Calcs'!$C$9)+'DEPRECATED - DT-Prelim Calcs'!$C$9</f>
        <v>8314.0810345212049</v>
      </c>
      <c r="IS31" s="43">
        <f t="shared" si="22"/>
        <v>43.333333333333321</v>
      </c>
      <c r="IT31" s="2">
        <f t="shared" si="72"/>
        <v>1.4462867232450001</v>
      </c>
      <c r="IU31" s="43">
        <f>IT31*'DEPRECATED - DT-Prelim Calcs'!$C$21/IO$2/'DEPRECATED - DT-Prelim Calcs'!$C$19/'DEPRECATED - DT-Prelim Calcs'!$C$18*3.39*'DEPRECATED - DT-Prelim Calcs'!$C$20</f>
        <v>29.053734754561201</v>
      </c>
      <c r="IV31" s="36">
        <f t="shared" si="73"/>
        <v>0</v>
      </c>
      <c r="IW31" s="43">
        <f>IU30*'DEPRECATED - DT-Prelim Calcs'!$C$11+IW30</f>
        <v>-732.15294529344146</v>
      </c>
      <c r="IX31" s="43">
        <f>IX30+0.5*IU31*'DEPRECATED - DT-Prelim Calcs'!$C$11^2+IW31*'DEPRECATED - DT-Prelim Calcs'!$C$11</f>
        <v>-38577.43337668544</v>
      </c>
      <c r="IY31" s="43">
        <f>MIN('Drive Train'!$F$35-IS30*'DEPRECATED - DT-Prelim Calcs'!$C$21*'Drive Train'!$F$39,IY30+IS$2)</f>
        <v>9.9733333333333345</v>
      </c>
      <c r="IZ31" s="43">
        <f>'Drive Train'!$F$35-IS31*'DEPRECATED - DT-Prelim Calcs'!$C$21*'Drive Train'!$F$39</f>
        <v>9.9733333333333345</v>
      </c>
      <c r="JA31" s="1">
        <f>IF(IX31&gt;='Drive Train'!$F$29,1,0)</f>
        <v>0</v>
      </c>
      <c r="JB31" s="43">
        <f t="shared" si="74"/>
        <v>48.148148148148138</v>
      </c>
      <c r="JC31" s="49">
        <f>JC30+'DEPRECATED - DT-Prelim Calcs'!$C$11</f>
        <v>108</v>
      </c>
      <c r="JD31" s="2">
        <f>JN31/'Drive Train'!$F$35</f>
        <v>0.78924731182795704</v>
      </c>
      <c r="JE31" s="36">
        <f>JL31*12*60/(PI() * 'Drive Train'!$F$15)/JD$2*JD31</f>
        <v>-3628.9414587506635</v>
      </c>
      <c r="JF31" s="2">
        <f>('DEPRECATED - DT-Prelim Calcs'!$C$6*JD31-JE31)/('DEPRECATED - DT-Prelim Calcs'!$C$6*JD31)*'DEPRECATED - DT-Prelim Calcs'!$C$7*JD31</f>
        <v>6.3692400243760368</v>
      </c>
      <c r="JG31" s="43">
        <f>JF31/'DEPRECATED - DT-Prelim Calcs'!$C$7*('DEPRECATED - DT-Prelim Calcs'!$C$8-'DEPRECATED - DT-Prelim Calcs'!$C$9)+'DEPRECATED - DT-Prelim Calcs'!$C$9</f>
        <v>348.48098640257513</v>
      </c>
      <c r="JH31" s="43">
        <f t="shared" si="23"/>
        <v>46.666666666666657</v>
      </c>
      <c r="JI31" s="2">
        <f t="shared" si="75"/>
        <v>1.1882565090887296</v>
      </c>
      <c r="JJ31" s="43">
        <f>JI31*'DEPRECATED - DT-Prelim Calcs'!$C$21/JD$2/'DEPRECATED - DT-Prelim Calcs'!$C$19/'DEPRECATED - DT-Prelim Calcs'!$C$18*3.39*'DEPRECATED - DT-Prelim Calcs'!$C$20</f>
        <v>23.87029409907441</v>
      </c>
      <c r="JK31" s="36">
        <f t="shared" si="76"/>
        <v>0</v>
      </c>
      <c r="JL31" s="43">
        <f>JJ30*'DEPRECATED - DT-Prelim Calcs'!$C$11+JL30</f>
        <v>-13.374974668508699</v>
      </c>
      <c r="JM31" s="43">
        <f>JM30+0.5*JJ31*'DEPRECATED - DT-Prelim Calcs'!$C$11^2+JL31*'DEPRECATED - DT-Prelim Calcs'!$C$11</f>
        <v>-41838.466685628358</v>
      </c>
      <c r="JN31" s="43">
        <f>MIN('Drive Train'!$F$35-JH30*'DEPRECATED - DT-Prelim Calcs'!$C$21*'Drive Train'!$F$39,JN30+JH$2)</f>
        <v>9.7866666666666671</v>
      </c>
      <c r="JO31" s="43">
        <f>'Drive Train'!$F$35-JH31*'DEPRECATED - DT-Prelim Calcs'!$C$21*'Drive Train'!$F$39</f>
        <v>9.7866666666666671</v>
      </c>
      <c r="JP31" s="1">
        <f>IF(JM31&gt;='Drive Train'!$F$29,1,0)</f>
        <v>0</v>
      </c>
      <c r="JQ31" s="43">
        <f>MIN(JG31,'DEPRECATED - DT-Prelim Calcs'!$C$10)*'DEPRECATED - DT-Prelim Calcs'!$C$11*1000/60/60</f>
        <v>103.33333333333333</v>
      </c>
      <c r="JR31" s="49">
        <f>JR30+'DEPRECATED - DT-Prelim Calcs'!$C$11</f>
        <v>108</v>
      </c>
      <c r="JS31" s="2">
        <f>KC31/'Drive Train'!$F$35</f>
        <v>1.7208841022986154</v>
      </c>
      <c r="JT31" s="36">
        <f>KA31*12*60/(PI() * 'Drive Train'!$F$15)/JS$2*JS31</f>
        <v>-163663.54502892314</v>
      </c>
      <c r="JU31" s="2">
        <f>('DEPRECATED - DT-Prelim Calcs'!$C$6*JS31-JT31)/('DEPRECATED - DT-Prelim Calcs'!$C$6*JS31)*'DEPRECATED - DT-Prelim Calcs'!$C$7*JS31</f>
        <v>128.38160885132433</v>
      </c>
      <c r="JV31" s="43">
        <f>JU31/'DEPRECATED - DT-Prelim Calcs'!$C$7*('DEPRECATED - DT-Prelim Calcs'!$C$8-'DEPRECATED - DT-Prelim Calcs'!$C$9)+'DEPRECATED - DT-Prelim Calcs'!$C$9</f>
        <v>6995.4234672736384</v>
      </c>
      <c r="JW31" s="43">
        <f t="shared" si="24"/>
        <v>49.999999999999993</v>
      </c>
      <c r="JX31" s="2">
        <f t="shared" si="77"/>
        <v>1.4462867232450001</v>
      </c>
      <c r="JY31" s="43">
        <f>JX31*'DEPRECATED - DT-Prelim Calcs'!$C$21/JS$2/'DEPRECATED - DT-Prelim Calcs'!$C$19/'DEPRECATED - DT-Prelim Calcs'!$C$18*3.39*'DEPRECATED - DT-Prelim Calcs'!$C$20</f>
        <v>29.053734754561201</v>
      </c>
      <c r="JZ31" s="36">
        <f t="shared" si="78"/>
        <v>0</v>
      </c>
      <c r="KA31" s="43">
        <f>JY30*'DEPRECATED - DT-Prelim Calcs'!$C$11+KA30</f>
        <v>-276.64730805377621</v>
      </c>
      <c r="KB31" s="43">
        <f>KB30+0.5*JY31*'DEPRECATED - DT-Prelim Calcs'!$C$11^2+KA31*'DEPRECATED - DT-Prelim Calcs'!$C$11</f>
        <v>-34147.185722976727</v>
      </c>
      <c r="KC31" s="43">
        <f>MIN('Drive Train'!$F$35-JW30*'DEPRECATED - DT-Prelim Calcs'!$C$21*'Drive Train'!$F$39,KC30+JW$2)</f>
        <v>21.338962868502833</v>
      </c>
      <c r="KD31" s="43">
        <f>'Drive Train'!$F$35-JW31*'DEPRECATED - DT-Prelim Calcs'!$C$21*'Drive Train'!$F$39</f>
        <v>9.6000000000000014</v>
      </c>
      <c r="KE31" s="1">
        <f>IF(KB31&gt;='Drive Train'!$F$29,1,0)</f>
        <v>0</v>
      </c>
      <c r="KF31" s="43">
        <f>MIN(JV31,'DEPRECATED - DT-Prelim Calcs'!$C$10)*'DEPRECATED - DT-Prelim Calcs'!$C$11*1000/60/60</f>
        <v>103.33333333333333</v>
      </c>
      <c r="KG31" s="49">
        <f>KG30+'DEPRECATED - DT-Prelim Calcs'!$C$11</f>
        <v>108</v>
      </c>
      <c r="KH31" s="2">
        <f>KR31/'Drive Train'!$F$35</f>
        <v>0.75913978494623657</v>
      </c>
      <c r="KI31" s="36">
        <f>KP31*12*60/(PI() * 'Drive Train'!$F$15)/KH$2*KH31</f>
        <v>17672.390227765751</v>
      </c>
      <c r="KJ31" s="2">
        <f>('DEPRECATED - DT-Prelim Calcs'!$C$6*KH31-KI31)/('DEPRECATED - DT-Prelim Calcs'!$C$6*KH31)*'DEPRECATED - DT-Prelim Calcs'!$C$7*KH31</f>
        <v>-9.4307802029942156</v>
      </c>
      <c r="KK31" s="43">
        <f>KJ31/'DEPRECATED - DT-Prelim Calcs'!$C$7*('DEPRECATED - DT-Prelim Calcs'!$C$8-'DEPRECATED - DT-Prelim Calcs'!$C$9)+'DEPRECATED - DT-Prelim Calcs'!$C$9</f>
        <v>-512.26638419296842</v>
      </c>
      <c r="KL31" s="43">
        <f t="shared" si="25"/>
        <v>-512.26638419296842</v>
      </c>
      <c r="KM31" s="2">
        <f t="shared" si="79"/>
        <v>-11.249251468541944</v>
      </c>
      <c r="KN31" s="43">
        <f>KM31*'DEPRECATED - DT-Prelim Calcs'!$C$21/KH$2/'DEPRECATED - DT-Prelim Calcs'!$C$19/'DEPRECATED - DT-Prelim Calcs'!$C$18*3.39*'DEPRECATED - DT-Prelim Calcs'!$C$20</f>
        <v>-225.98061857407396</v>
      </c>
      <c r="KO31" s="36">
        <f t="shared" si="80"/>
        <v>1</v>
      </c>
      <c r="KP31" s="43">
        <f>KN30*'DEPRECATED - DT-Prelim Calcs'!$C$11+KP30</f>
        <v>67.717303692105332</v>
      </c>
      <c r="KQ31" s="43">
        <f>KQ30+0.5*KN31*'DEPRECATED - DT-Prelim Calcs'!$C$11^2+KP31*'DEPRECATED - DT-Prelim Calcs'!$C$11</f>
        <v>-33873.532069865672</v>
      </c>
      <c r="KR31" s="43">
        <f>MIN('Drive Train'!$F$35-KL30*'DEPRECATED - DT-Prelim Calcs'!$C$21*'Drive Train'!$F$39,KR30+KL$2)</f>
        <v>9.413333333333334</v>
      </c>
      <c r="KS31" s="43">
        <f>'Drive Train'!$F$35-KL31*'DEPRECATED - DT-Prelim Calcs'!$C$21*'Drive Train'!$F$39</f>
        <v>41.086917514806231</v>
      </c>
      <c r="KT31" s="1">
        <f>IF(KQ31&gt;='Drive Train'!$F$29,1,0)</f>
        <v>0</v>
      </c>
      <c r="KU31" s="43">
        <f>MIN(KK31,'DEPRECATED - DT-Prelim Calcs'!$C$10)*'DEPRECATED - DT-Prelim Calcs'!$C$11*1000/60/60</f>
        <v>-569.18487132552048</v>
      </c>
      <c r="KV31" s="49">
        <f>KV30+'DEPRECATED - DT-Prelim Calcs'!$C$11</f>
        <v>108</v>
      </c>
      <c r="KW31" s="2">
        <f>LG31/'Drive Train'!$F$35</f>
        <v>0.74408602150537628</v>
      </c>
      <c r="KX31" s="36">
        <f>LE31*12*60/(PI() * 'Drive Train'!$F$15)/KW$2*KW31</f>
        <v>-58201.519509948259</v>
      </c>
      <c r="KY31" s="2">
        <f>('DEPRECATED - DT-Prelim Calcs'!$C$6*KW31-KX31)/('DEPRECATED - DT-Prelim Calcs'!$C$6*KW31)*'DEPRECATED - DT-Prelim Calcs'!$C$7*KW31</f>
        <v>46.274266027326881</v>
      </c>
      <c r="KZ31" s="43">
        <f>KY31/'DEPRECATED - DT-Prelim Calcs'!$C$7*('DEPRECATED - DT-Prelim Calcs'!$C$8-'DEPRECATED - DT-Prelim Calcs'!$C$9)+'DEPRECATED - DT-Prelim Calcs'!$C$9</f>
        <v>2522.4115074588522</v>
      </c>
      <c r="LA31" s="43">
        <f t="shared" si="26"/>
        <v>56.666666666666664</v>
      </c>
      <c r="LB31" s="2">
        <f t="shared" si="81"/>
        <v>1.4462867232450001</v>
      </c>
      <c r="LC31" s="43">
        <f>LB31*'DEPRECATED - DT-Prelim Calcs'!$C$21/KW$2/'DEPRECATED - DT-Prelim Calcs'!$C$19/'DEPRECATED - DT-Prelim Calcs'!$C$18*3.39*'DEPRECATED - DT-Prelim Calcs'!$C$20</f>
        <v>29.053734754561201</v>
      </c>
      <c r="LD31" s="36">
        <f t="shared" si="82"/>
        <v>0</v>
      </c>
      <c r="LE31" s="43">
        <f>LC30*'DEPRECATED - DT-Prelim Calcs'!$C$11+LE30</f>
        <v>-227.52928105839402</v>
      </c>
      <c r="LF31" s="43">
        <f>LF30+0.5*LC31*'DEPRECATED - DT-Prelim Calcs'!$C$11^2+LE31*'DEPRECATED - DT-Prelim Calcs'!$C$11</f>
        <v>-45638.519612887343</v>
      </c>
      <c r="LG31" s="43">
        <f>MIN('Drive Train'!$F$35-LA30*'DEPRECATED - DT-Prelim Calcs'!$C$21*'Drive Train'!$F$39,LG30+LA$2)</f>
        <v>9.2266666666666666</v>
      </c>
      <c r="LH31" s="43">
        <f>'Drive Train'!$F$35-LA31*'DEPRECATED - DT-Prelim Calcs'!$C$21*'Drive Train'!$F$39</f>
        <v>9.2266666666666666</v>
      </c>
      <c r="LI31" s="1">
        <f>IF(LF31&gt;='Drive Train'!$F$29,1,0)</f>
        <v>0</v>
      </c>
      <c r="LJ31" s="43">
        <f>MIN(KZ31,'DEPRECATED - DT-Prelim Calcs'!$C$10)*'DEPRECATED - DT-Prelim Calcs'!$C$11*1000/60/60</f>
        <v>103.33333333333333</v>
      </c>
      <c r="LK31" s="49">
        <f>LK30+'DEPRECATED - DT-Prelim Calcs'!$C$11</f>
        <v>108</v>
      </c>
      <c r="LL31" s="2">
        <f>LV31/'Drive Train'!$F$35</f>
        <v>0.72903225806451621</v>
      </c>
      <c r="LM31" s="36">
        <f>LT31*12*60/(PI() * 'Drive Train'!$F$15)/LL$2*LL31</f>
        <v>-48097.636368834814</v>
      </c>
      <c r="LN31" s="2">
        <f>('DEPRECATED - DT-Prelim Calcs'!$C$6*LL31-LM31)/('DEPRECATED - DT-Prelim Calcs'!$C$6*LL31)*'DEPRECATED - DT-Prelim Calcs'!$C$7*LL31</f>
        <v>38.776201191550683</v>
      </c>
      <c r="LO31" s="43">
        <f>LN31/'DEPRECATED - DT-Prelim Calcs'!$C$7*('DEPRECATED - DT-Prelim Calcs'!$C$8-'DEPRECATED - DT-Prelim Calcs'!$C$9)+'DEPRECATED - DT-Prelim Calcs'!$C$9</f>
        <v>2113.9348410322386</v>
      </c>
      <c r="LP31" s="43">
        <f t="shared" si="27"/>
        <v>60</v>
      </c>
      <c r="LQ31" s="2">
        <f t="shared" si="83"/>
        <v>1.4462867232450001</v>
      </c>
      <c r="LR31" s="43">
        <f>LQ31*'DEPRECATED - DT-Prelim Calcs'!$C$21/LL$2/'DEPRECATED - DT-Prelim Calcs'!$C$19/'DEPRECATED - DT-Prelim Calcs'!$C$18*3.39*'DEPRECATED - DT-Prelim Calcs'!$C$20</f>
        <v>29.053734754561201</v>
      </c>
      <c r="LS31" s="36">
        <f t="shared" si="84"/>
        <v>0</v>
      </c>
      <c r="LT31" s="43">
        <f>LR30*'DEPRECATED - DT-Prelim Calcs'!$C$11+LT30</f>
        <v>-191.91243089201515</v>
      </c>
      <c r="LU31" s="43">
        <f>LU30+0.5*LR31*'DEPRECATED - DT-Prelim Calcs'!$C$11^2+LT31*'DEPRECATED - DT-Prelim Calcs'!$C$11</f>
        <v>-40414.944962501475</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103.33333333333333</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-0.27672021620693066</v>
      </c>
      <c r="Y32" s="43">
        <f t="shared" si="1"/>
        <v>0</v>
      </c>
      <c r="Z32" s="43">
        <f t="shared" si="2"/>
        <v>0</v>
      </c>
      <c r="AA32" s="43">
        <f t="shared" si="3"/>
        <v>0</v>
      </c>
      <c r="AB32" s="43" t="e">
        <f t="shared" si="4"/>
        <v>#N/A</v>
      </c>
      <c r="AC32" s="36">
        <f t="shared" si="28"/>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889.49632897085212</v>
      </c>
      <c r="AK32" s="43">
        <f t="shared" si="8"/>
        <v>0</v>
      </c>
      <c r="AL32" s="49">
        <f>AL31+'DEPRECATED - DT-Prelim Calcs'!$C$11</f>
        <v>112</v>
      </c>
      <c r="AM32" s="2">
        <f>AW32/'Drive Train'!$F$35</f>
        <v>1.0411971923604768</v>
      </c>
      <c r="AN32" s="36">
        <f>AU32*12*60/(PI() * 'Drive Train'!$F$15)/AM$2*AM32</f>
        <v>1876.6117014812169</v>
      </c>
      <c r="AO32" s="2">
        <f>('DEPRECATED - DT-Prelim Calcs'!$C$6*AM32-AN32)/('DEPRECATED - DT-Prelim Calcs'!$C$6*AM32)*'DEPRECATED - DT-Prelim Calcs'!$C$7*AM32</f>
        <v>3.5036993337463564</v>
      </c>
      <c r="AP32" s="43">
        <f>AO32/'DEPRECATED - DT-Prelim Calcs'!$C$7*('DEPRECATED - DT-Prelim Calcs'!$C$8-'DEPRECATED - DT-Prelim Calcs'!$C$9)+'DEPRECATED - DT-Prelim Calcs'!$C$9</f>
        <v>192.37317265931642</v>
      </c>
      <c r="AQ32" s="43">
        <f t="shared" si="9"/>
        <v>93</v>
      </c>
      <c r="AR32" s="2">
        <f t="shared" si="29"/>
        <v>1.5387982223786827</v>
      </c>
      <c r="AS32" s="43">
        <f>AR32*'DEPRECATED - DT-Prelim Calcs'!$C$21/AM$2/'DEPRECATED - DT-Prelim Calcs'!$C$19/'DEPRECATED - DT-Prelim Calcs'!$C$18*3.39*'DEPRECATED - DT-Prelim Calcs'!$C$20</f>
        <v>15.456076127654203</v>
      </c>
      <c r="AT32" s="36">
        <f t="shared" si="30"/>
        <v>0</v>
      </c>
      <c r="AU32" s="43">
        <f>AS31*'DEPRECATED - DT-Prelim Calcs'!$C$11+AU31</f>
        <v>10.485702808464939</v>
      </c>
      <c r="AV32" s="43">
        <f>AV31+0.5*AS32*'DEPRECATED - DT-Prelim Calcs'!$C$11^2+AU32*'DEPRECATED - DT-Prelim Calcs'!$C$11</f>
        <v>1805.0375099479834</v>
      </c>
      <c r="AW32" s="43">
        <f>MIN('Drive Train'!$F$35-AQ31*'DEPRECATED - DT-Prelim Calcs'!$C$21*'Drive Train'!$F$39,AW31+AQ$2)</f>
        <v>12.910845185269913</v>
      </c>
      <c r="AX32" s="43">
        <f>'Drive Train'!$F$35-AQ32*'DEPRECATED - DT-Prelim Calcs'!$C$21*'Drive Train'!$F$39</f>
        <v>7.1920000000000002</v>
      </c>
      <c r="AY32" s="1">
        <f>IF(AV32&gt;='Drive Train'!$F$29,1,0)</f>
        <v>1</v>
      </c>
      <c r="AZ32" s="43">
        <f t="shared" si="31"/>
        <v>103.33333333333333</v>
      </c>
      <c r="BA32" s="49">
        <f>BA31+'DEPRECATED - DT-Prelim Calcs'!$C$11</f>
        <v>112</v>
      </c>
      <c r="BB32" s="2">
        <f>BL32/'Drive Train'!$F$35</f>
        <v>0.57999999999999996</v>
      </c>
      <c r="BC32" s="36">
        <f>BJ32*12*60/(PI() * 'Drive Train'!$F$15)/BB$2*BB32</f>
        <v>11895.933502624985</v>
      </c>
      <c r="BD32" s="2">
        <f>('DEPRECATED - DT-Prelim Calcs'!$C$6*BB32-BC32)/('DEPRECATED - DT-Prelim Calcs'!$C$6*BB32)*'DEPRECATED - DT-Prelim Calcs'!$C$7*BB32</f>
        <v>-6.02461632089517</v>
      </c>
      <c r="BE32" s="43">
        <f>BD32/'DEPRECATED - DT-Prelim Calcs'!$C$7*('DEPRECATED - DT-Prelim Calcs'!$C$8-'DEPRECATED - DT-Prelim Calcs'!$C$9)+'DEPRECATED - DT-Prelim Calcs'!$C$9</f>
        <v>-326.70671001891594</v>
      </c>
      <c r="BF32" s="43">
        <f t="shared" si="10"/>
        <v>-326.70671001891594</v>
      </c>
      <c r="BG32" s="2">
        <f t="shared" si="32"/>
        <v>-7.6267672908035591</v>
      </c>
      <c r="BH32" s="43">
        <f>BG32*'DEPRECATED - DT-Prelim Calcs'!$C$21/BB$2/'DEPRECATED - DT-Prelim Calcs'!$C$19/'DEPRECATED - DT-Prelim Calcs'!$C$18*3.39*'DEPRECATED - DT-Prelim Calcs'!$C$20</f>
        <v>-110.65190887445084</v>
      </c>
      <c r="BI32" s="36">
        <f t="shared" si="33"/>
        <v>1</v>
      </c>
      <c r="BJ32" s="43">
        <f>BH31*'DEPRECATED - DT-Prelim Calcs'!$C$11+BJ31</f>
        <v>82.60870313757593</v>
      </c>
      <c r="BK32" s="43">
        <f>BK31+0.5*BH32*'DEPRECATED - DT-Prelim Calcs'!$C$11^2+BJ32*'DEPRECATED - DT-Prelim Calcs'!$C$11</f>
        <v>-15883.442044197787</v>
      </c>
      <c r="BL32" s="43">
        <f>MIN('Drive Train'!$F$35-BF31*'DEPRECATED - DT-Prelim Calcs'!$C$21*'Drive Train'!$F$39,BL31+BF$2)</f>
        <v>7.1920000000000002</v>
      </c>
      <c r="BM32" s="43">
        <f>'Drive Train'!$F$35-BF32*'DEPRECATED - DT-Prelim Calcs'!$C$21*'Drive Train'!$F$39</f>
        <v>30.695575761059295</v>
      </c>
      <c r="BN32" s="1">
        <f>IF(BK32&gt;='Drive Train'!$F$29,1,0)</f>
        <v>0</v>
      </c>
      <c r="BO32" s="43">
        <f t="shared" si="34"/>
        <v>-363.00745557657325</v>
      </c>
      <c r="BP32" s="49">
        <f>BP31+'DEPRECATED - DT-Prelim Calcs'!$C$11</f>
        <v>112</v>
      </c>
      <c r="BQ32" s="2">
        <f>CA32/'Drive Train'!$F$35</f>
        <v>0.57999999999999996</v>
      </c>
      <c r="BR32" s="36">
        <f>BY32*12*60/(PI() * 'Drive Train'!$F$15)/BQ$2*BQ32</f>
        <v>-41294.541076406385</v>
      </c>
      <c r="BS32" s="2">
        <f>('DEPRECATED - DT-Prelim Calcs'!$C$6*BQ32-BR32)/('DEPRECATED - DT-Prelim Calcs'!$C$6*BQ32)*'DEPRECATED - DT-Prelim Calcs'!$C$7*BQ32</f>
        <v>33.076218440179616</v>
      </c>
      <c r="BT32" s="43">
        <f>BS32/'DEPRECATED - DT-Prelim Calcs'!$C$7*('DEPRECATED - DT-Prelim Calcs'!$C$8-'DEPRECATED - DT-Prelim Calcs'!$C$9)+'DEPRECATED - DT-Prelim Calcs'!$C$9</f>
        <v>1803.4133926366508</v>
      </c>
      <c r="BU32" s="43">
        <f t="shared" si="11"/>
        <v>93</v>
      </c>
      <c r="BV32" s="2">
        <f t="shared" si="35"/>
        <v>1.5313624128476471</v>
      </c>
      <c r="BW32" s="43">
        <f>BV32*'DEPRECATED - DT-Prelim Calcs'!$C$21/BQ$2/'DEPRECATED - DT-Prelim Calcs'!$C$19/'DEPRECATED - DT-Prelim Calcs'!$C$18*3.39*'DEPRECATED - DT-Prelim Calcs'!$C$20</f>
        <v>29.053734754561201</v>
      </c>
      <c r="BX32" s="36">
        <f t="shared" si="36"/>
        <v>0</v>
      </c>
      <c r="BY32" s="43">
        <f>BW31*'DEPRECATED - DT-Prelim Calcs'!$C$11+BY31</f>
        <v>-219.28773982251568</v>
      </c>
      <c r="BZ32" s="43">
        <f>BZ31+0.5*BW32*'DEPRECATED - DT-Prelim Calcs'!$C$11^2+BY32*'DEPRECATED - DT-Prelim Calcs'!$C$11</f>
        <v>-42050.854185123615</v>
      </c>
      <c r="CA32" s="43">
        <f>MIN('Drive Train'!$F$35-BU31*'DEPRECATED - DT-Prelim Calcs'!$C$21*'Drive Train'!$F$39,CA31+BU$2)</f>
        <v>7.1920000000000002</v>
      </c>
      <c r="CB32" s="43">
        <f>'Drive Train'!$F$35-BU32*'DEPRECATED - DT-Prelim Calcs'!$C$21*'Drive Train'!$F$39</f>
        <v>7.1920000000000002</v>
      </c>
      <c r="CC32" s="1">
        <f>IF(BZ32&gt;='Drive Train'!$F$29,1,0)</f>
        <v>0</v>
      </c>
      <c r="CD32" s="43">
        <f t="shared" si="37"/>
        <v>103.33333333333333</v>
      </c>
      <c r="CE32" s="49">
        <f>CE31+'DEPRECATED - DT-Prelim Calcs'!$C$11</f>
        <v>112</v>
      </c>
      <c r="CF32" s="2">
        <f>CP32/'Drive Train'!$F$35</f>
        <v>0.57999999999999996</v>
      </c>
      <c r="CG32" s="36">
        <f>CN32*12*60/(PI() * 'Drive Train'!$F$15)/CF$2*CF32</f>
        <v>-317615.51832980406</v>
      </c>
      <c r="CH32" s="2">
        <f>('DEPRECATED - DT-Prelim Calcs'!$C$6*CF32-CG32)/('DEPRECATED - DT-Prelim Calcs'!$C$6*CF32)*'DEPRECATED - DT-Prelim Calcs'!$C$7*CF32</f>
        <v>236.20245407002844</v>
      </c>
      <c r="CI32" s="43">
        <f>CH32/'DEPRECATED - DT-Prelim Calcs'!$C$7*('DEPRECATED - DT-Prelim Calcs'!$C$8-'DEPRECATED - DT-Prelim Calcs'!$C$9)+'DEPRECATED - DT-Prelim Calcs'!$C$9</f>
        <v>12869.24563217319</v>
      </c>
      <c r="CJ32" s="43">
        <f t="shared" si="12"/>
        <v>93</v>
      </c>
      <c r="CK32" s="2">
        <f t="shared" si="38"/>
        <v>1.2396743342100003</v>
      </c>
      <c r="CL32" s="43">
        <f>CK32*'DEPRECATED - DT-Prelim Calcs'!$C$21/CF$2/'DEPRECATED - DT-Prelim Calcs'!$C$19/'DEPRECATED - DT-Prelim Calcs'!$C$18*3.39*'DEPRECATED - DT-Prelim Calcs'!$C$20</f>
        <v>29.053734754561205</v>
      </c>
      <c r="CM32" s="36">
        <f t="shared" si="39"/>
        <v>0</v>
      </c>
      <c r="CN32" s="43">
        <f>CL31*'DEPRECATED - DT-Prelim Calcs'!$C$11+CN31</f>
        <v>-1365.3784606609565</v>
      </c>
      <c r="CO32" s="43">
        <f>CO31+0.5*CL32*'DEPRECATED - DT-Prelim Calcs'!$C$11^2+CN32*'DEPRECATED - DT-Prelim Calcs'!$C$11</f>
        <v>-88907.99348169702</v>
      </c>
      <c r="CP32" s="43">
        <f>MIN('Drive Train'!$F$35-CJ31*'DEPRECATED - DT-Prelim Calcs'!$C$21*'Drive Train'!$F$39,CP31+CJ$2)</f>
        <v>7.1920000000000002</v>
      </c>
      <c r="CQ32" s="43">
        <f>'Drive Train'!$F$35-CJ32*'DEPRECATED - DT-Prelim Calcs'!$C$21*'Drive Train'!$F$39</f>
        <v>7.1920000000000002</v>
      </c>
      <c r="CR32" s="1">
        <f>IF(CO32&gt;='Drive Train'!$F$29,1,0)</f>
        <v>0</v>
      </c>
      <c r="CS32" s="43">
        <f t="shared" si="40"/>
        <v>103.33333333333333</v>
      </c>
      <c r="CT32" s="49">
        <f>CT31+'DEPRECATED - DT-Prelim Calcs'!$C$11</f>
        <v>112</v>
      </c>
      <c r="CU32" s="2">
        <f>DE32/'Drive Train'!$F$35</f>
        <v>4.5753789455904501</v>
      </c>
      <c r="CV32" s="36">
        <f>DC32*12*60/(PI() * 'Drive Train'!$F$15)/CU$2*CU32</f>
        <v>-4136227.9079667064</v>
      </c>
      <c r="CW32" s="2">
        <f>('DEPRECATED - DT-Prelim Calcs'!$C$6*CU32-CV32)/('DEPRECATED - DT-Prelim Calcs'!$C$6*CU32)*'DEPRECATED - DT-Prelim Calcs'!$C$7*CU32</f>
        <v>3062.0398577193737</v>
      </c>
      <c r="CX32" s="43">
        <f>CW32/'DEPRECATED - DT-Prelim Calcs'!$C$7*('DEPRECATED - DT-Prelim Calcs'!$C$8-'DEPRECATED - DT-Prelim Calcs'!$C$9)+'DEPRECATED - DT-Prelim Calcs'!$C$9</f>
        <v>166814.11911456287</v>
      </c>
      <c r="CY32" s="43">
        <f t="shared" si="13"/>
        <v>93</v>
      </c>
      <c r="CZ32" s="2">
        <f t="shared" si="41"/>
        <v>1.0413264407364002</v>
      </c>
      <c r="DA32" s="43">
        <f>CZ32*'DEPRECATED - DT-Prelim Calcs'!$C$21/CU$2/'DEPRECATED - DT-Prelim Calcs'!$C$19/'DEPRECATED - DT-Prelim Calcs'!$C$18*3.39*'DEPRECATED - DT-Prelim Calcs'!$C$20</f>
        <v>29.053734754561201</v>
      </c>
      <c r="DB32" s="36">
        <f t="shared" si="42"/>
        <v>0</v>
      </c>
      <c r="DC32" s="43">
        <f>DA31*'DEPRECATED - DT-Prelim Calcs'!$C$11+DC31</f>
        <v>-1893.3722377632662</v>
      </c>
      <c r="DD32" s="43">
        <f>DD31+0.5*DA32*'DEPRECATED - DT-Prelim Calcs'!$C$11^2+DC32*'DEPRECATED - DT-Prelim Calcs'!$C$11</f>
        <v>-141632.47041153783</v>
      </c>
      <c r="DE32" s="43">
        <f>MIN('Drive Train'!$F$35-CY31*'DEPRECATED - DT-Prelim Calcs'!$C$21*'Drive Train'!$F$39,DE31+CY$2)</f>
        <v>56.734698925321581</v>
      </c>
      <c r="DF32" s="43">
        <f>'Drive Train'!$F$35-CY32*'DEPRECATED - DT-Prelim Calcs'!$C$21*'Drive Train'!$F$39</f>
        <v>7.1920000000000002</v>
      </c>
      <c r="DG32" s="1">
        <f>IF(DD32&gt;='Drive Train'!$F$29,1,0)</f>
        <v>0</v>
      </c>
      <c r="DH32" s="43">
        <f t="shared" si="43"/>
        <v>103.33333333333333</v>
      </c>
      <c r="DI32" s="49">
        <f>DI31+'DEPRECATED - DT-Prelim Calcs'!$C$11</f>
        <v>112</v>
      </c>
      <c r="DJ32" s="2">
        <f>DT32/'Drive Train'!$F$35</f>
        <v>0.57999999999999996</v>
      </c>
      <c r="DK32" s="36">
        <f>DR32*12*60/(PI() * 'Drive Train'!$F$15)/DJ$2*DJ32</f>
        <v>-266630.07644829876</v>
      </c>
      <c r="DL32" s="2">
        <f>('DEPRECATED - DT-Prelim Calcs'!$C$6*DJ32-DK32)/('DEPRECATED - DT-Prelim Calcs'!$C$6*DJ32)*'DEPRECATED - DT-Prelim Calcs'!$C$7*DJ32</f>
        <v>198.72256027312247</v>
      </c>
      <c r="DM32" s="43">
        <f>DL32/'DEPRECATED - DT-Prelim Calcs'!$C$7*('DEPRECATED - DT-Prelim Calcs'!$C$8-'DEPRECATED - DT-Prelim Calcs'!$C$9)+'DEPRECATED - DT-Prelim Calcs'!$C$9</f>
        <v>10827.430522341745</v>
      </c>
      <c r="DN32" s="43">
        <f t="shared" si="14"/>
        <v>93</v>
      </c>
      <c r="DO32" s="2">
        <f t="shared" si="44"/>
        <v>0.89769520753137932</v>
      </c>
      <c r="DP32" s="43">
        <f>DO32*'DEPRECATED - DT-Prelim Calcs'!$C$21/DJ$2/'DEPRECATED - DT-Prelim Calcs'!$C$19/'DEPRECATED - DT-Prelim Calcs'!$C$18*3.39*'DEPRECATED - DT-Prelim Calcs'!$C$20</f>
        <v>29.053734754561201</v>
      </c>
      <c r="DQ32" s="36">
        <f t="shared" si="45"/>
        <v>0</v>
      </c>
      <c r="DR32" s="43">
        <f>DP31*'DEPRECATED - DT-Prelim Calcs'!$C$11+DR31</f>
        <v>-830.00702476819311</v>
      </c>
      <c r="DS32" s="43">
        <f>DS31+0.5*DP32*'DEPRECATED - DT-Prelim Calcs'!$C$11^2+DR32*'DEPRECATED - DT-Prelim Calcs'!$C$11</f>
        <v>-238362.87571503728</v>
      </c>
      <c r="DT32" s="43">
        <f>MIN('Drive Train'!$F$35-DN31*'DEPRECATED - DT-Prelim Calcs'!$C$21*'Drive Train'!$F$39,DT31+DN$2)</f>
        <v>7.1920000000000002</v>
      </c>
      <c r="DU32" s="43">
        <f>'Drive Train'!$F$35-DN32*'DEPRECATED - DT-Prelim Calcs'!$C$21*'Drive Train'!$F$39</f>
        <v>7.1920000000000002</v>
      </c>
      <c r="DV32" s="1">
        <f>IF(DS32&gt;='Drive Train'!$F$29,1,0)</f>
        <v>0</v>
      </c>
      <c r="DW32" s="43">
        <f t="shared" si="46"/>
        <v>103.33333333333333</v>
      </c>
      <c r="DX32" s="49">
        <f>DX31+'DEPRECATED - DT-Prelim Calcs'!$C$11</f>
        <v>112</v>
      </c>
      <c r="DY32" s="2">
        <f>EI32/'Drive Train'!$F$35</f>
        <v>0.57999999999999996</v>
      </c>
      <c r="DZ32" s="36">
        <f>EG32*12*60/(PI() * 'Drive Train'!$F$15)/DY$2*DY32</f>
        <v>-738794.5586370856</v>
      </c>
      <c r="EA32" s="2">
        <f>('DEPRECATED - DT-Prelim Calcs'!$C$6*DY32-DZ32)/('DEPRECATED - DT-Prelim Calcs'!$C$6*DY32)*'DEPRECATED - DT-Prelim Calcs'!$C$7*DY32</f>
        <v>545.81525956237181</v>
      </c>
      <c r="EB32" s="43">
        <f>EA32/'DEPRECATED - DT-Prelim Calcs'!$C$7*('DEPRECATED - DT-Prelim Calcs'!$C$8-'DEPRECATED - DT-Prelim Calcs'!$C$9)+'DEPRECATED - DT-Prelim Calcs'!$C$9</f>
        <v>29736.211901532195</v>
      </c>
      <c r="EC32" s="43">
        <f t="shared" si="15"/>
        <v>93</v>
      </c>
      <c r="ED32" s="2">
        <f t="shared" si="47"/>
        <v>0.78888366722454539</v>
      </c>
      <c r="EE32" s="43">
        <f>ED32*'DEPRECATED - DT-Prelim Calcs'!$C$21/DY$2/'DEPRECATED - DT-Prelim Calcs'!$C$19/'DEPRECATED - DT-Prelim Calcs'!$C$18*3.39*'DEPRECATED - DT-Prelim Calcs'!$C$20</f>
        <v>29.053734754561201</v>
      </c>
      <c r="EF32" s="36">
        <f t="shared" si="48"/>
        <v>0</v>
      </c>
      <c r="EG32" s="43">
        <f>EE31*'DEPRECATED - DT-Prelim Calcs'!$C$11+EG31</f>
        <v>-2021.0654457735827</v>
      </c>
      <c r="EH32" s="43">
        <f>EH31+0.5*EE32*'DEPRECATED - DT-Prelim Calcs'!$C$11^2+EG32*'DEPRECATED - DT-Prelim Calcs'!$C$11</f>
        <v>-364615.06834160868</v>
      </c>
      <c r="EI32" s="43">
        <f>MIN('Drive Train'!$F$35-EC31*'DEPRECATED - DT-Prelim Calcs'!$C$21*'Drive Train'!$F$39,EI31+EC$2)</f>
        <v>7.1920000000000002</v>
      </c>
      <c r="EJ32" s="43">
        <f>'Drive Train'!$F$35-EC32*'DEPRECATED - DT-Prelim Calcs'!$C$21*'Drive Train'!$F$39</f>
        <v>7.1920000000000002</v>
      </c>
      <c r="EK32" s="1">
        <f>IF(EH32&gt;='Drive Train'!$F$29,1,0)</f>
        <v>0</v>
      </c>
      <c r="EL32" s="43">
        <f t="shared" si="49"/>
        <v>103.33333333333333</v>
      </c>
      <c r="EM32" s="49">
        <f>EM31+'DEPRECATED - DT-Prelim Calcs'!$C$11</f>
        <v>112</v>
      </c>
      <c r="EN32" s="2">
        <f>EX32/'Drive Train'!$F$35</f>
        <v>0.57999999999999996</v>
      </c>
      <c r="EO32" s="36">
        <f>EV32*12*60/(PI() * 'Drive Train'!$F$15)/EN$2*EN32</f>
        <v>-1382065.0704688921</v>
      </c>
      <c r="EP32" s="2">
        <f>('DEPRECATED - DT-Prelim Calcs'!$C$6*EN32-EO32)/('DEPRECATED - DT-Prelim Calcs'!$C$6*EN32)*'DEPRECATED - DT-Prelim Calcs'!$C$7*EN32</f>
        <v>1018.6896640280728</v>
      </c>
      <c r="EQ32" s="43">
        <f>EP32/'DEPRECATED - DT-Prelim Calcs'!$C$7*('DEPRECATED - DT-Prelim Calcs'!$C$8-'DEPRECATED - DT-Prelim Calcs'!$C$9)+'DEPRECATED - DT-Prelim Calcs'!$C$9</f>
        <v>55497.280204514413</v>
      </c>
      <c r="ER32" s="43">
        <f t="shared" si="16"/>
        <v>93</v>
      </c>
      <c r="ES32" s="2">
        <f t="shared" si="50"/>
        <v>0.7035989464435134</v>
      </c>
      <c r="ET32" s="43">
        <f>ES32*'DEPRECATED - DT-Prelim Calcs'!$C$21/EN$2/'DEPRECATED - DT-Prelim Calcs'!$C$19/'DEPRECATED - DT-Prelim Calcs'!$C$18*3.39*'DEPRECATED - DT-Prelim Calcs'!$C$20</f>
        <v>29.053734754561201</v>
      </c>
      <c r="EU32" s="36">
        <f t="shared" si="51"/>
        <v>0</v>
      </c>
      <c r="EV32" s="43">
        <f>ET31*'DEPRECATED - DT-Prelim Calcs'!$C$11+EV31</f>
        <v>-3372.0763219696573</v>
      </c>
      <c r="EW32" s="43">
        <f>EW31+0.5*ET32*'DEPRECATED - DT-Prelim Calcs'!$C$11^2+EV32*'DEPRECATED - DT-Prelim Calcs'!$C$11</f>
        <v>-507822.22121839249</v>
      </c>
      <c r="EX32" s="43">
        <f>MIN('Drive Train'!$F$35-ER31*'DEPRECATED - DT-Prelim Calcs'!$C$21*'Drive Train'!$F$39,EX31+ER$2)</f>
        <v>7.1920000000000002</v>
      </c>
      <c r="EY32" s="43">
        <f>'Drive Train'!$F$35-ER32*'DEPRECATED - DT-Prelim Calcs'!$C$21*'Drive Train'!$F$39</f>
        <v>7.1920000000000002</v>
      </c>
      <c r="EZ32" s="1">
        <f>IF(EW32&gt;='Drive Train'!$F$29,1,0)</f>
        <v>0</v>
      </c>
      <c r="FA32" s="43">
        <f t="shared" si="52"/>
        <v>103.33333333333333</v>
      </c>
      <c r="FB32" s="49">
        <f>FB31+'DEPRECATED - DT-Prelim Calcs'!$C$11</f>
        <v>112</v>
      </c>
      <c r="FC32" s="2">
        <f>FM32/'Drive Train'!$F$35</f>
        <v>0.57999999999999996</v>
      </c>
      <c r="FD32" s="36">
        <f>FK32*12*60/(PI() * 'Drive Train'!$F$15)/FC$2*FC32</f>
        <v>-2217703.4853477413</v>
      </c>
      <c r="FE32" s="2">
        <f>('DEPRECATED - DT-Prelim Calcs'!$C$6*FC32-FD32)/('DEPRECATED - DT-Prelim Calcs'!$C$6*FC32)*'DEPRECATED - DT-Prelim Calcs'!$C$7*FC32</f>
        <v>1632.9755834296095</v>
      </c>
      <c r="FF32" s="43">
        <f>FE32/'DEPRECATED - DT-Prelim Calcs'!$C$7*('DEPRECATED - DT-Prelim Calcs'!$C$8-'DEPRECATED - DT-Prelim Calcs'!$C$9)+'DEPRECATED - DT-Prelim Calcs'!$C$9</f>
        <v>88962.110142060817</v>
      </c>
      <c r="FG32" s="43">
        <f t="shared" si="17"/>
        <v>93</v>
      </c>
      <c r="FH32" s="2">
        <f t="shared" si="53"/>
        <v>0.63495514679048781</v>
      </c>
      <c r="FI32" s="43">
        <f>FH32*'DEPRECATED - DT-Prelim Calcs'!$C$21/FC$2/'DEPRECATED - DT-Prelim Calcs'!$C$19/'DEPRECATED - DT-Prelim Calcs'!$C$18*3.39*'DEPRECATED - DT-Prelim Calcs'!$C$20</f>
        <v>29.053734754561205</v>
      </c>
      <c r="FJ32" s="36">
        <f t="shared" si="54"/>
        <v>0</v>
      </c>
      <c r="FK32" s="43">
        <f>FI31*'DEPRECATED - DT-Prelim Calcs'!$C$11+FK31</f>
        <v>-4883.0396533564226</v>
      </c>
      <c r="FL32" s="43">
        <f>FL31+0.5*FI32*'DEPRECATED - DT-Prelim Calcs'!$C$11^2+FK32*'DEPRECATED - DT-Prelim Calcs'!$C$11</f>
        <v>-667984.33434538962</v>
      </c>
      <c r="FM32" s="43">
        <f>MIN('Drive Train'!$F$35-FG31*'DEPRECATED - DT-Prelim Calcs'!$C$21*'Drive Train'!$F$39,FM31+FG$2)</f>
        <v>7.1920000000000002</v>
      </c>
      <c r="FN32" s="43">
        <f>'Drive Train'!$F$35-FG32*'DEPRECATED - DT-Prelim Calcs'!$C$21*'Drive Train'!$F$39</f>
        <v>7.1920000000000002</v>
      </c>
      <c r="FO32" s="1">
        <f>IF(FL32&gt;='Drive Train'!$F$29,1,0)</f>
        <v>0</v>
      </c>
      <c r="FP32" s="43">
        <f t="shared" si="55"/>
        <v>103.33333333333333</v>
      </c>
      <c r="FQ32" s="49">
        <f>FQ31+'DEPRECATED - DT-Prelim Calcs'!$C$11</f>
        <v>112</v>
      </c>
      <c r="FR32" s="2">
        <f>GB32/'Drive Train'!$F$35</f>
        <v>0.57999999999999996</v>
      </c>
      <c r="FS32" s="36">
        <f>FZ32*12*60/(PI() * 'Drive Train'!$F$15)/FR$2*FR32</f>
        <v>-3266971.6766776592</v>
      </c>
      <c r="FT32" s="2">
        <f>('DEPRECATED - DT-Prelim Calcs'!$C$6*FR32-FS32)/('DEPRECATED - DT-Prelim Calcs'!$C$6*FR32)*'DEPRECATED - DT-Prelim Calcs'!$C$7*FR32</f>
        <v>2404.3028275263673</v>
      </c>
      <c r="FU32" s="43">
        <f>FT32/'DEPRECATED - DT-Prelim Calcs'!$C$7*('DEPRECATED - DT-Prelim Calcs'!$C$8-'DEPRECATED - DT-Prelim Calcs'!$C$9)+'DEPRECATED - DT-Prelim Calcs'!$C$9</f>
        <v>130982.17642494389</v>
      </c>
      <c r="FV32" s="43">
        <f t="shared" si="18"/>
        <v>93</v>
      </c>
      <c r="FW32" s="2">
        <f t="shared" si="56"/>
        <v>0.57851468929799987</v>
      </c>
      <c r="FX32" s="43">
        <f>FW32*'DEPRECATED - DT-Prelim Calcs'!$C$21/FR$2/'DEPRECATED - DT-Prelim Calcs'!$C$19/'DEPRECATED - DT-Prelim Calcs'!$C$18*3.39*'DEPRECATED - DT-Prelim Calcs'!$C$20</f>
        <v>29.053734754561201</v>
      </c>
      <c r="FY32" s="36">
        <f t="shared" si="57"/>
        <v>0</v>
      </c>
      <c r="FZ32" s="43">
        <f>FX31*'DEPRECATED - DT-Prelim Calcs'!$C$11+FZ31</f>
        <v>-6553.955439933884</v>
      </c>
      <c r="GA32" s="43">
        <f>GA31+0.5*FX32*'DEPRECATED - DT-Prelim Calcs'!$C$11^2+FZ32*'DEPRECATED - DT-Prelim Calcs'!$C$11</f>
        <v>-845101.40772260015</v>
      </c>
      <c r="GB32" s="43">
        <f>MIN('Drive Train'!$F$35-FV31*'DEPRECATED - DT-Prelim Calcs'!$C$21*'Drive Train'!$F$39,GB31+FV$2)</f>
        <v>7.1920000000000002</v>
      </c>
      <c r="GC32" s="43">
        <f>'Drive Train'!$F$35-FV32*'DEPRECATED - DT-Prelim Calcs'!$C$21*'Drive Train'!$F$39</f>
        <v>7.1920000000000002</v>
      </c>
      <c r="GD32" s="1">
        <f>IF(GA32&gt;='Drive Train'!$F$29,1,0)</f>
        <v>0</v>
      </c>
      <c r="GE32" s="43">
        <f t="shared" si="58"/>
        <v>103.33333333333333</v>
      </c>
      <c r="GF32" s="49">
        <f>GF31+'DEPRECATED - DT-Prelim Calcs'!$C$11</f>
        <v>112</v>
      </c>
      <c r="GG32" s="2">
        <f>GQ32/'Drive Train'!$F$35</f>
        <v>0.86451612903225805</v>
      </c>
      <c r="GH32" s="36">
        <f>GO32*12*60/(PI() * 'Drive Train'!$F$15)/GG$2*GG32</f>
        <v>15505.069072152586</v>
      </c>
      <c r="GI32" s="2">
        <f>('DEPRECATED - DT-Prelim Calcs'!$C$6*GG32-GH32)/('DEPRECATED - DT-Prelim Calcs'!$C$6*GG32)*'DEPRECATED - DT-Prelim Calcs'!$C$7*GG32</f>
        <v>-7.3433463059978985</v>
      </c>
      <c r="GJ32" s="43">
        <f>GI32/'DEPRECATED - DT-Prelim Calcs'!$C$7*('DEPRECATED - DT-Prelim Calcs'!$C$8-'DEPRECATED - DT-Prelim Calcs'!$C$9)+'DEPRECATED - DT-Prelim Calcs'!$C$9</f>
        <v>-398.54797040137805</v>
      </c>
      <c r="GK32" s="43">
        <f t="shared" si="59"/>
        <v>-398.54797040137805</v>
      </c>
      <c r="GL32" s="2">
        <f t="shared" si="60"/>
        <v>-8.7443313782786021</v>
      </c>
      <c r="GM32" s="43">
        <f>GL32*'DEPRECATED - DT-Prelim Calcs'!$C$21/GG$2/'DEPRECATED - DT-Prelim Calcs'!$C$19/'DEPRECATED - DT-Prelim Calcs'!$C$18*3.39*'DEPRECATED - DT-Prelim Calcs'!$C$20</f>
        <v>-175.6605245607694</v>
      </c>
      <c r="GN32" s="36">
        <f t="shared" si="61"/>
        <v>1</v>
      </c>
      <c r="GO32" s="43">
        <f>GM31*'DEPRECATED - DT-Prelim Calcs'!$C$11+GO31</f>
        <v>52.170707013708665</v>
      </c>
      <c r="GP32" s="43">
        <f>GP31+0.5*GM32*'DEPRECATED - DT-Prelim Calcs'!$C$11^2+GO32*'DEPRECATED - DT-Prelim Calcs'!$C$11</f>
        <v>-31404.144694756542</v>
      </c>
      <c r="GQ32" s="43">
        <f>MIN('Drive Train'!$F$35-GK31*'DEPRECATED - DT-Prelim Calcs'!$C$21*'Drive Train'!$F$39,GQ31+GK$2)</f>
        <v>10.72</v>
      </c>
      <c r="GR32" s="43">
        <f>'Drive Train'!$F$35-GK32*'DEPRECATED - DT-Prelim Calcs'!$C$21*'Drive Train'!$F$39</f>
        <v>34.71868634247717</v>
      </c>
      <c r="GS32" s="1">
        <f>IF(GP32&gt;='Drive Train'!$F$29,1,0)</f>
        <v>0</v>
      </c>
      <c r="GT32" s="43">
        <f t="shared" si="62"/>
        <v>-442.83107822375337</v>
      </c>
      <c r="GU32" s="49">
        <f>GU31+'DEPRECATED - DT-Prelim Calcs'!$C$11</f>
        <v>112</v>
      </c>
      <c r="GV32" s="2">
        <f>HF32/'Drive Train'!$F$35</f>
        <v>4.1688939162020118</v>
      </c>
      <c r="GW32" s="36">
        <f>HD32*12*60/(PI() * 'Drive Train'!$F$15)/GV$2*GV32</f>
        <v>-1617027.6183894591</v>
      </c>
      <c r="GX32" s="2">
        <f>('DEPRECATED - DT-Prelim Calcs'!$C$6*GV32-GW32)/('DEPRECATED - DT-Prelim Calcs'!$C$6*GV32)*'DEPRECATED - DT-Prelim Calcs'!$C$7*GV32</f>
        <v>1208.2448288065743</v>
      </c>
      <c r="GY32" s="43">
        <f>GX32/'DEPRECATED - DT-Prelim Calcs'!$C$7*('DEPRECATED - DT-Prelim Calcs'!$C$8-'DEPRECATED - DT-Prelim Calcs'!$C$9)+'DEPRECATED - DT-Prelim Calcs'!$C$9</f>
        <v>65823.792912596953</v>
      </c>
      <c r="GZ32" s="43">
        <f t="shared" si="19"/>
        <v>33.333333333333314</v>
      </c>
      <c r="HA32" s="2">
        <f t="shared" si="63"/>
        <v>1.4462867232450001</v>
      </c>
      <c r="HB32" s="43">
        <f>HA32*'DEPRECATED - DT-Prelim Calcs'!$C$21/GV$2/'DEPRECATED - DT-Prelim Calcs'!$C$19/'DEPRECATED - DT-Prelim Calcs'!$C$18*3.39*'DEPRECATED - DT-Prelim Calcs'!$C$20</f>
        <v>29.053734754561201</v>
      </c>
      <c r="HC32" s="36">
        <f t="shared" si="64"/>
        <v>0</v>
      </c>
      <c r="HD32" s="43">
        <f>HB31*'DEPRECATED - DT-Prelim Calcs'!$C$11+HD31</f>
        <v>-1128.2951227140675</v>
      </c>
      <c r="HE32" s="43">
        <f>HE31+0.5*HB32*'DEPRECATED - DT-Prelim Calcs'!$C$11^2+HD32*'DEPRECATED - DT-Prelim Calcs'!$C$11</f>
        <v>-31643.935557140165</v>
      </c>
      <c r="HF32" s="43">
        <f>MIN('Drive Train'!$F$35-GZ31*'DEPRECATED - DT-Prelim Calcs'!$C$21*'Drive Train'!$F$39,HF31+GZ$2)</f>
        <v>51.694284560904947</v>
      </c>
      <c r="HG32" s="43">
        <f>'Drive Train'!$F$35-GZ32*'DEPRECATED - DT-Prelim Calcs'!$C$21*'Drive Train'!$F$39</f>
        <v>10.533333333333335</v>
      </c>
      <c r="HH32" s="1">
        <f>IF(HE32&gt;='Drive Train'!$F$29,1,0)</f>
        <v>0</v>
      </c>
      <c r="HI32" s="43">
        <f t="shared" si="65"/>
        <v>37.037037037037017</v>
      </c>
      <c r="HJ32" s="49">
        <f>HJ31+'DEPRECATED - DT-Prelim Calcs'!$C$11</f>
        <v>112</v>
      </c>
      <c r="HK32" s="2">
        <f>HU32/'Drive Train'!$F$35</f>
        <v>0.83440860215053769</v>
      </c>
      <c r="HL32" s="36">
        <f>HS32*12*60/(PI() * 'Drive Train'!$F$15)/HK$2*HK32</f>
        <v>-58943.40494486555</v>
      </c>
      <c r="HM32" s="2">
        <f>('DEPRECATED - DT-Prelim Calcs'!$C$6*HK32-HL32)/('DEPRECATED - DT-Prelim Calcs'!$C$6*HK32)*'DEPRECATED - DT-Prelim Calcs'!$C$7*HK32</f>
        <v>47.243246123305369</v>
      </c>
      <c r="HN32" s="43">
        <f>HM32/'DEPRECATED - DT-Prelim Calcs'!$C$7*('DEPRECATED - DT-Prelim Calcs'!$C$8-'DEPRECATED - DT-Prelim Calcs'!$C$9)+'DEPRECATED - DT-Prelim Calcs'!$C$9</f>
        <v>2575.1992291054416</v>
      </c>
      <c r="HO32" s="43">
        <f t="shared" si="20"/>
        <v>36.66666666666665</v>
      </c>
      <c r="HP32" s="2">
        <f t="shared" si="66"/>
        <v>1.4462867232450001</v>
      </c>
      <c r="HQ32" s="43">
        <f>HP32*'DEPRECATED - DT-Prelim Calcs'!$C$21/HK$2/'DEPRECATED - DT-Prelim Calcs'!$C$19/'DEPRECATED - DT-Prelim Calcs'!$C$18*3.39*'DEPRECATED - DT-Prelim Calcs'!$C$20</f>
        <v>29.053734754561201</v>
      </c>
      <c r="HR32" s="36">
        <f t="shared" si="67"/>
        <v>0</v>
      </c>
      <c r="HS32" s="43">
        <f>HQ31*'DEPRECATED - DT-Prelim Calcs'!$C$11+HS31</f>
        <v>-205.48615429993896</v>
      </c>
      <c r="HT32" s="43">
        <f>HT31+0.5*HQ32*'DEPRECATED - DT-Prelim Calcs'!$C$11^2+HS32*'DEPRECATED - DT-Prelim Calcs'!$C$11</f>
        <v>-35075.664409783189</v>
      </c>
      <c r="HU32" s="43">
        <f>MIN('Drive Train'!$F$35-HO31*'DEPRECATED - DT-Prelim Calcs'!$C$21*'Drive Train'!$F$39,HU31+HO$2)</f>
        <v>10.346666666666668</v>
      </c>
      <c r="HV32" s="43">
        <f>'Drive Train'!$F$35-HO32*'DEPRECATED - DT-Prelim Calcs'!$C$21*'Drive Train'!$F$39</f>
        <v>10.346666666666668</v>
      </c>
      <c r="HW32" s="1">
        <f>IF(HT32&gt;='Drive Train'!$F$29,1,0)</f>
        <v>0</v>
      </c>
      <c r="HX32" s="43">
        <f t="shared" si="68"/>
        <v>40.740740740740726</v>
      </c>
      <c r="HY32" s="49">
        <f>HY31+'DEPRECATED - DT-Prelim Calcs'!$C$11</f>
        <v>112</v>
      </c>
      <c r="HZ32" s="2">
        <f>IJ32/'Drive Train'!$F$35</f>
        <v>0.8193548387096774</v>
      </c>
      <c r="IA32" s="36">
        <f>IH32*12*60/(PI() * 'Drive Train'!$F$15)/HZ$2*HZ32</f>
        <v>-111806.79150202927</v>
      </c>
      <c r="IB32" s="2">
        <f>('DEPRECATED - DT-Prelim Calcs'!$C$6*HZ32-IA32)/('DEPRECATED - DT-Prelim Calcs'!$C$6*HZ32)*'DEPRECATED - DT-Prelim Calcs'!$C$7*HZ32</f>
        <v>86.033033150369292</v>
      </c>
      <c r="IC32" s="43">
        <f>IB32/'DEPRECATED - DT-Prelim Calcs'!$C$7*('DEPRECATED - DT-Prelim Calcs'!$C$8-'DEPRECATED - DT-Prelim Calcs'!$C$9)+'DEPRECATED - DT-Prelim Calcs'!$C$9</f>
        <v>4688.3741940126547</v>
      </c>
      <c r="ID32" s="43">
        <f t="shared" si="21"/>
        <v>39.999999999999986</v>
      </c>
      <c r="IE32" s="2">
        <f t="shared" si="69"/>
        <v>1.4462867232450001</v>
      </c>
      <c r="IF32" s="43">
        <f>IE32*'DEPRECATED - DT-Prelim Calcs'!$C$21/HZ$2/'DEPRECATED - DT-Prelim Calcs'!$C$19/'DEPRECATED - DT-Prelim Calcs'!$C$18*3.39*'DEPRECATED - DT-Prelim Calcs'!$C$20</f>
        <v>29.053734754561201</v>
      </c>
      <c r="IG32" s="36">
        <f t="shared" si="70"/>
        <v>0</v>
      </c>
      <c r="IH32" s="43">
        <f>IF31*'DEPRECATED - DT-Prelim Calcs'!$C$11+IH31</f>
        <v>-396.93763629814993</v>
      </c>
      <c r="II32" s="43">
        <f>II31+0.5*IF32*'DEPRECATED - DT-Prelim Calcs'!$C$11^2+IH32*'DEPRECATED - DT-Prelim Calcs'!$C$11</f>
        <v>-47866.429660134905</v>
      </c>
      <c r="IJ32" s="43">
        <f>MIN('Drive Train'!$F$35-ID31*'DEPRECATED - DT-Prelim Calcs'!$C$21*'Drive Train'!$F$39,IJ31+ID$2)</f>
        <v>10.16</v>
      </c>
      <c r="IK32" s="43">
        <f>'Drive Train'!$F$35-ID32*'DEPRECATED - DT-Prelim Calcs'!$C$21*'Drive Train'!$F$39</f>
        <v>10.16</v>
      </c>
      <c r="IL32" s="1">
        <f>IF(II32&gt;='Drive Train'!$F$29,1,0)</f>
        <v>0</v>
      </c>
      <c r="IM32" s="43">
        <f t="shared" si="71"/>
        <v>44.444444444444429</v>
      </c>
      <c r="IN32" s="49">
        <f>IN31+'DEPRECATED - DT-Prelim Calcs'!$C$11</f>
        <v>112</v>
      </c>
      <c r="IO32" s="2">
        <f>IY32/'Drive Train'!$F$35</f>
        <v>0.80430107526881722</v>
      </c>
      <c r="IP32" s="36">
        <f>IW32*12*60/(PI() * 'Drive Train'!$F$15)/IO$2*IO32</f>
        <v>-170305.8377712958</v>
      </c>
      <c r="IQ32" s="2">
        <f>('DEPRECATED - DT-Prelim Calcs'!$C$6*IO32-IP32)/('DEPRECATED - DT-Prelim Calcs'!$C$6*IO32)*'DEPRECATED - DT-Prelim Calcs'!$C$7*IO32</f>
        <v>128.96564839839905</v>
      </c>
      <c r="IR32" s="43">
        <f>IQ32/'DEPRECATED - DT-Prelim Calcs'!$C$7*('DEPRECATED - DT-Prelim Calcs'!$C$8-'DEPRECATED - DT-Prelim Calcs'!$C$9)+'DEPRECATED - DT-Prelim Calcs'!$C$9</f>
        <v>7027.2405470769627</v>
      </c>
      <c r="IS32" s="43">
        <f t="shared" si="22"/>
        <v>43.333333333333321</v>
      </c>
      <c r="IT32" s="2">
        <f t="shared" si="72"/>
        <v>1.4462867232450001</v>
      </c>
      <c r="IU32" s="43">
        <f>IT32*'DEPRECATED - DT-Prelim Calcs'!$C$21/IO$2/'DEPRECATED - DT-Prelim Calcs'!$C$19/'DEPRECATED - DT-Prelim Calcs'!$C$18*3.39*'DEPRECATED - DT-Prelim Calcs'!$C$20</f>
        <v>29.053734754561201</v>
      </c>
      <c r="IV32" s="36">
        <f t="shared" si="73"/>
        <v>0</v>
      </c>
      <c r="IW32" s="43">
        <f>IU31*'DEPRECATED - DT-Prelim Calcs'!$C$11+IW31</f>
        <v>-615.9380062751967</v>
      </c>
      <c r="IX32" s="43">
        <f>IX31+0.5*IU32*'DEPRECATED - DT-Prelim Calcs'!$C$11^2+IW32*'DEPRECATED - DT-Prelim Calcs'!$C$11</f>
        <v>-40808.755523749736</v>
      </c>
      <c r="IY32" s="43">
        <f>MIN('Drive Train'!$F$35-IS31*'DEPRECATED - DT-Prelim Calcs'!$C$21*'Drive Train'!$F$39,IY31+IS$2)</f>
        <v>9.9733333333333345</v>
      </c>
      <c r="IZ32" s="43">
        <f>'Drive Train'!$F$35-IS32*'DEPRECATED - DT-Prelim Calcs'!$C$21*'Drive Train'!$F$39</f>
        <v>9.9733333333333345</v>
      </c>
      <c r="JA32" s="1">
        <f>IF(IX32&gt;='Drive Train'!$F$29,1,0)</f>
        <v>0</v>
      </c>
      <c r="JB32" s="43">
        <f t="shared" si="74"/>
        <v>48.148148148148138</v>
      </c>
      <c r="JC32" s="49">
        <f>JC31+'DEPRECATED - DT-Prelim Calcs'!$C$11</f>
        <v>112</v>
      </c>
      <c r="JD32" s="2">
        <f>JN32/'Drive Train'!$F$35</f>
        <v>0.78924731182795704</v>
      </c>
      <c r="JE32" s="36">
        <f>JL32*12*60/(PI() * 'Drive Train'!$F$15)/JD$2*JD32</f>
        <v>22277.320657067146</v>
      </c>
      <c r="JF32" s="2">
        <f>('DEPRECATED - DT-Prelim Calcs'!$C$6*JD32-JE32)/('DEPRECATED - DT-Prelim Calcs'!$C$6*JD32)*'DEPRECATED - DT-Prelim Calcs'!$C$7*JD32</f>
        <v>-12.674705010606022</v>
      </c>
      <c r="JG32" s="43">
        <f>JF32/'DEPRECATED - DT-Prelim Calcs'!$C$7*('DEPRECATED - DT-Prelim Calcs'!$C$8-'DEPRECATED - DT-Prelim Calcs'!$C$9)+'DEPRECATED - DT-Prelim Calcs'!$C$9</f>
        <v>-688.9876610255518</v>
      </c>
      <c r="JH32" s="43">
        <f t="shared" si="23"/>
        <v>-688.9876610255518</v>
      </c>
      <c r="JI32" s="2">
        <f t="shared" si="75"/>
        <v>-14.8795737874864</v>
      </c>
      <c r="JJ32" s="43">
        <f>JI32*'DEPRECATED - DT-Prelim Calcs'!$C$21/JD$2/'DEPRECATED - DT-Prelim Calcs'!$C$19/'DEPRECATED - DT-Prelim Calcs'!$C$18*3.39*'DEPRECATED - DT-Prelim Calcs'!$C$20</f>
        <v>-298.90835830435736</v>
      </c>
      <c r="JK32" s="36">
        <f t="shared" si="76"/>
        <v>1</v>
      </c>
      <c r="JL32" s="43">
        <f>JJ31*'DEPRECATED - DT-Prelim Calcs'!$C$11+JL31</f>
        <v>82.106201727788942</v>
      </c>
      <c r="JM32" s="43">
        <f>JM31+0.5*JJ32*'DEPRECATED - DT-Prelim Calcs'!$C$11^2+JL32*'DEPRECATED - DT-Prelim Calcs'!$C$11</f>
        <v>-43901.308745152062</v>
      </c>
      <c r="JN32" s="43">
        <f>MIN('Drive Train'!$F$35-JH31*'DEPRECATED - DT-Prelim Calcs'!$C$21*'Drive Train'!$F$39,JN31+JH$2)</f>
        <v>9.7866666666666671</v>
      </c>
      <c r="JO32" s="43">
        <f>'Drive Train'!$F$35-JH32*'DEPRECATED - DT-Prelim Calcs'!$C$21*'Drive Train'!$F$39</f>
        <v>50.983309017430898</v>
      </c>
      <c r="JP32" s="1">
        <f>IF(JM32&gt;='Drive Train'!$F$29,1,0)</f>
        <v>0</v>
      </c>
      <c r="JQ32" s="43">
        <f>MIN(JG32,'DEPRECATED - DT-Prelim Calcs'!$C$10)*'DEPRECATED - DT-Prelim Calcs'!$C$11*1000/60/60</f>
        <v>-765.5418455839465</v>
      </c>
      <c r="JR32" s="49">
        <f>JR31+'DEPRECATED - DT-Prelim Calcs'!$C$11</f>
        <v>112</v>
      </c>
      <c r="JS32" s="2">
        <f>KC32/'Drive Train'!$F$35</f>
        <v>0.77419354838709686</v>
      </c>
      <c r="JT32" s="36">
        <f>KA32*12*60/(PI() * 'Drive Train'!$F$15)/JS$2*JS32</f>
        <v>-42698.776148227807</v>
      </c>
      <c r="JU32" s="2">
        <f>('DEPRECATED - DT-Prelim Calcs'!$C$6*JS32-JT32)/('DEPRECATED - DT-Prelim Calcs'!$C$6*JS32)*'DEPRECATED - DT-Prelim Calcs'!$C$7*JS32</f>
        <v>35.019253029582572</v>
      </c>
      <c r="JV32" s="43">
        <f>JU32/'DEPRECATED - DT-Prelim Calcs'!$C$7*('DEPRECATED - DT-Prelim Calcs'!$C$8-'DEPRECATED - DT-Prelim Calcs'!$C$9)+'DEPRECATED - DT-Prelim Calcs'!$C$9</f>
        <v>1909.265276984722</v>
      </c>
      <c r="JW32" s="43">
        <f t="shared" si="24"/>
        <v>49.999999999999993</v>
      </c>
      <c r="JX32" s="2">
        <f t="shared" si="77"/>
        <v>1.4462867232450001</v>
      </c>
      <c r="JY32" s="43">
        <f>JX32*'DEPRECATED - DT-Prelim Calcs'!$C$21/JS$2/'DEPRECATED - DT-Prelim Calcs'!$C$19/'DEPRECATED - DT-Prelim Calcs'!$C$18*3.39*'DEPRECATED - DT-Prelim Calcs'!$C$20</f>
        <v>29.053734754561201</v>
      </c>
      <c r="JZ32" s="36">
        <f t="shared" si="78"/>
        <v>0</v>
      </c>
      <c r="KA32" s="43">
        <f>JY31*'DEPRECATED - DT-Prelim Calcs'!$C$11+KA31</f>
        <v>-160.43236903553139</v>
      </c>
      <c r="KB32" s="43">
        <f>KB31+0.5*JY32*'DEPRECATED - DT-Prelim Calcs'!$C$11^2+KA32*'DEPRECATED - DT-Prelim Calcs'!$C$11</f>
        <v>-34556.485321082364</v>
      </c>
      <c r="KC32" s="43">
        <f>MIN('Drive Train'!$F$35-JW31*'DEPRECATED - DT-Prelim Calcs'!$C$21*'Drive Train'!$F$39,KC31+JW$2)</f>
        <v>9.6000000000000014</v>
      </c>
      <c r="KD32" s="43">
        <f>'Drive Train'!$F$35-JW32*'DEPRECATED - DT-Prelim Calcs'!$C$21*'Drive Train'!$F$39</f>
        <v>9.6000000000000014</v>
      </c>
      <c r="KE32" s="1">
        <f>IF(KB32&gt;='Drive Train'!$F$29,1,0)</f>
        <v>0</v>
      </c>
      <c r="KF32" s="43">
        <f>MIN(JV32,'DEPRECATED - DT-Prelim Calcs'!$C$10)*'DEPRECATED - DT-Prelim Calcs'!$C$11*1000/60/60</f>
        <v>103.33333333333333</v>
      </c>
      <c r="KG32" s="49">
        <f>KG31+'DEPRECATED - DT-Prelim Calcs'!$C$11</f>
        <v>112</v>
      </c>
      <c r="KH32" s="2">
        <f>KR32/'Drive Train'!$F$35</f>
        <v>3.3134610899037282</v>
      </c>
      <c r="KI32" s="36">
        <f>KP32*12*60/(PI() * 'Drive Train'!$F$15)/KH$2*KH32</f>
        <v>-952507.94409385021</v>
      </c>
      <c r="KJ32" s="2">
        <f>('DEPRECATED - DT-Prelim Calcs'!$C$6*KH32-KI32)/('DEPRECATED - DT-Prelim Calcs'!$C$6*KH32)*'DEPRECATED - DT-Prelim Calcs'!$C$7*KH32</f>
        <v>715.73797856182989</v>
      </c>
      <c r="KK32" s="43">
        <f>KJ32/'DEPRECATED - DT-Prelim Calcs'!$C$7*('DEPRECATED - DT-Prelim Calcs'!$C$8-'DEPRECATED - DT-Prelim Calcs'!$C$9)+'DEPRECATED - DT-Prelim Calcs'!$C$9</f>
        <v>38993.195847025061</v>
      </c>
      <c r="KL32" s="43">
        <f t="shared" si="25"/>
        <v>53.333333333333329</v>
      </c>
      <c r="KM32" s="2">
        <f t="shared" si="79"/>
        <v>1.4462867232450001</v>
      </c>
      <c r="KN32" s="43">
        <f>KM32*'DEPRECATED - DT-Prelim Calcs'!$C$21/KH$2/'DEPRECATED - DT-Prelim Calcs'!$C$19/'DEPRECATED - DT-Prelim Calcs'!$C$18*3.39*'DEPRECATED - DT-Prelim Calcs'!$C$20</f>
        <v>29.053734754561201</v>
      </c>
      <c r="KO32" s="36">
        <f t="shared" si="80"/>
        <v>0</v>
      </c>
      <c r="KP32" s="43">
        <f>KN31*'DEPRECATED - DT-Prelim Calcs'!$C$11+KP31</f>
        <v>-836.20517060419047</v>
      </c>
      <c r="KQ32" s="43">
        <f>KQ31+0.5*KN32*'DEPRECATED - DT-Prelim Calcs'!$C$11^2+KP32*'DEPRECATED - DT-Prelim Calcs'!$C$11</f>
        <v>-36985.922874245945</v>
      </c>
      <c r="KR32" s="43">
        <f>MIN('Drive Train'!$F$35-KL31*'DEPRECATED - DT-Prelim Calcs'!$C$21*'Drive Train'!$F$39,KR31+KL$2)</f>
        <v>41.086917514806231</v>
      </c>
      <c r="KS32" s="43">
        <f>'Drive Train'!$F$35-KL32*'DEPRECATED - DT-Prelim Calcs'!$C$21*'Drive Train'!$F$39</f>
        <v>9.413333333333334</v>
      </c>
      <c r="KT32" s="1">
        <f>IF(KQ32&gt;='Drive Train'!$F$29,1,0)</f>
        <v>0</v>
      </c>
      <c r="KU32" s="43">
        <f>MIN(KK32,'DEPRECATED - DT-Prelim Calcs'!$C$10)*'DEPRECATED - DT-Prelim Calcs'!$C$11*1000/60/60</f>
        <v>103.33333333333333</v>
      </c>
      <c r="KV32" s="49">
        <f>KV31+'DEPRECATED - DT-Prelim Calcs'!$C$11</f>
        <v>112</v>
      </c>
      <c r="KW32" s="2">
        <f>LG32/'Drive Train'!$F$35</f>
        <v>0.74408602150537628</v>
      </c>
      <c r="KX32" s="36">
        <f>LE32*12*60/(PI() * 'Drive Train'!$F$15)/KW$2*KW32</f>
        <v>-28473.978469277052</v>
      </c>
      <c r="KY32" s="2">
        <f>('DEPRECATED - DT-Prelim Calcs'!$C$6*KW32-KX32)/('DEPRECATED - DT-Prelim Calcs'!$C$6*KW32)*'DEPRECATED - DT-Prelim Calcs'!$C$7*KW32</f>
        <v>24.421261719999617</v>
      </c>
      <c r="KZ32" s="43">
        <f>KY32/'DEPRECATED - DT-Prelim Calcs'!$C$7*('DEPRECATED - DT-Prelim Calcs'!$C$8-'DEPRECATED - DT-Prelim Calcs'!$C$9)+'DEPRECATED - DT-Prelim Calcs'!$C$9</f>
        <v>1331.9120190746057</v>
      </c>
      <c r="LA32" s="43">
        <f t="shared" si="26"/>
        <v>56.666666666666664</v>
      </c>
      <c r="LB32" s="2">
        <f t="shared" si="81"/>
        <v>1.4462867232450001</v>
      </c>
      <c r="LC32" s="43">
        <f>LB32*'DEPRECATED - DT-Prelim Calcs'!$C$21/KW$2/'DEPRECATED - DT-Prelim Calcs'!$C$19/'DEPRECATED - DT-Prelim Calcs'!$C$18*3.39*'DEPRECATED - DT-Prelim Calcs'!$C$20</f>
        <v>29.053734754561201</v>
      </c>
      <c r="LD32" s="36">
        <f t="shared" si="82"/>
        <v>0</v>
      </c>
      <c r="LE32" s="43">
        <f>LC31*'DEPRECATED - DT-Prelim Calcs'!$C$11+LE31</f>
        <v>-111.31434204014921</v>
      </c>
      <c r="LF32" s="43">
        <f>LF31+0.5*LC32*'DEPRECATED - DT-Prelim Calcs'!$C$11^2+LE32*'DEPRECATED - DT-Prelim Calcs'!$C$11</f>
        <v>-45851.347103011445</v>
      </c>
      <c r="LG32" s="43">
        <f>MIN('Drive Train'!$F$35-LA31*'DEPRECATED - DT-Prelim Calcs'!$C$21*'Drive Train'!$F$39,LG31+LA$2)</f>
        <v>9.2266666666666666</v>
      </c>
      <c r="LH32" s="43">
        <f>'Drive Train'!$F$35-LA32*'DEPRECATED - DT-Prelim Calcs'!$C$21*'Drive Train'!$F$39</f>
        <v>9.2266666666666666</v>
      </c>
      <c r="LI32" s="1">
        <f>IF(LF32&gt;='Drive Train'!$F$29,1,0)</f>
        <v>0</v>
      </c>
      <c r="LJ32" s="43">
        <f>MIN(KZ32,'DEPRECATED - DT-Prelim Calcs'!$C$10)*'DEPRECATED - DT-Prelim Calcs'!$C$11*1000/60/60</f>
        <v>103.33333333333333</v>
      </c>
      <c r="LK32" s="49">
        <f>LK31+'DEPRECATED - DT-Prelim Calcs'!$C$11</f>
        <v>112</v>
      </c>
      <c r="LL32" s="2">
        <f>LV32/'Drive Train'!$F$35</f>
        <v>0.72903225806451621</v>
      </c>
      <c r="LM32" s="36">
        <f>LT32*12*60/(PI() * 'Drive Train'!$F$15)/LL$2*LL32</f>
        <v>-18971.519568870819</v>
      </c>
      <c r="LN32" s="2">
        <f>('DEPRECATED - DT-Prelim Calcs'!$C$6*LL32-LM32)/('DEPRECATED - DT-Prelim Calcs'!$C$6*LL32)*'DEPRECATED - DT-Prelim Calcs'!$C$7*LL32</f>
        <v>17.365309688128871</v>
      </c>
      <c r="LO32" s="43">
        <f>LN32/'DEPRECATED - DT-Prelim Calcs'!$C$7*('DEPRECATED - DT-Prelim Calcs'!$C$8-'DEPRECATED - DT-Prelim Calcs'!$C$9)+'DEPRECATED - DT-Prelim Calcs'!$C$9</f>
        <v>947.52060241299068</v>
      </c>
      <c r="LP32" s="43">
        <f t="shared" si="27"/>
        <v>60</v>
      </c>
      <c r="LQ32" s="2">
        <f t="shared" si="83"/>
        <v>1.4462867232450001</v>
      </c>
      <c r="LR32" s="43">
        <f>LQ32*'DEPRECATED - DT-Prelim Calcs'!$C$21/LL$2/'DEPRECATED - DT-Prelim Calcs'!$C$19/'DEPRECATED - DT-Prelim Calcs'!$C$18*3.39*'DEPRECATED - DT-Prelim Calcs'!$C$20</f>
        <v>29.053734754561201</v>
      </c>
      <c r="LS32" s="36">
        <f t="shared" si="84"/>
        <v>0</v>
      </c>
      <c r="LT32" s="43">
        <f>LR31*'DEPRECATED - DT-Prelim Calcs'!$C$11+LT31</f>
        <v>-75.697491873770346</v>
      </c>
      <c r="LU32" s="43">
        <f>LU31+0.5*LR32*'DEPRECATED - DT-Prelim Calcs'!$C$11^2+LT32*'DEPRECATED - DT-Prelim Calcs'!$C$11</f>
        <v>-40485.305051960066</v>
      </c>
      <c r="LV32" s="43">
        <f>MIN('Drive Train'!$F$35-LP31*'DEPRECATED - DT-Prelim Calcs'!$C$21*'Drive Train'!$F$39,LV31+LP$2)</f>
        <v>9.0400000000000009</v>
      </c>
      <c r="LW32" s="43">
        <f>'Drive Train'!$F$35-LP32*'DEPRECATED - DT-Prelim Calcs'!$C$21*'Drive Train'!$F$39</f>
        <v>9.0400000000000009</v>
      </c>
      <c r="LX32" s="1">
        <f>IF(LU32&gt;='Drive Train'!$F$29,1,0)</f>
        <v>0</v>
      </c>
      <c r="LY32" s="43">
        <f>MIN(LO32,'DEPRECATED - DT-Prelim Calcs'!$C$10)*'DEPRECATED - DT-Prelim Calcs'!$C$11*1000/60/60</f>
        <v>103.33333333333333</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-0.27672021620693066</v>
      </c>
      <c r="Y33" s="43">
        <f t="shared" si="1"/>
        <v>0</v>
      </c>
      <c r="Z33" s="43">
        <f t="shared" si="2"/>
        <v>0</v>
      </c>
      <c r="AA33" s="43">
        <f t="shared" si="3"/>
        <v>0</v>
      </c>
      <c r="AB33" s="43" t="e">
        <f t="shared" si="4"/>
        <v>#N/A</v>
      </c>
      <c r="AC33" s="36">
        <f t="shared" si="28"/>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889.49632897085212</v>
      </c>
      <c r="AK33" s="43">
        <f t="shared" si="8"/>
        <v>0</v>
      </c>
      <c r="AL33" s="49">
        <f>AL32+'DEPRECATED - DT-Prelim Calcs'!$C$11</f>
        <v>116</v>
      </c>
      <c r="AM33" s="2">
        <f>AW33/'Drive Train'!$F$35</f>
        <v>0.57999999999999996</v>
      </c>
      <c r="AN33" s="36">
        <f>AU33*12*60/(PI() * 'Drive Train'!$F$15)/AM$2*AM33</f>
        <v>7208.9213305416497</v>
      </c>
      <c r="AO33" s="2">
        <f>('DEPRECATED - DT-Prelim Calcs'!$C$6*AM33-AN33)/('DEPRECATED - DT-Prelim Calcs'!$C$6*AM33)*'DEPRECATED - DT-Prelim Calcs'!$C$7*AM33</f>
        <v>-2.5791481254295205</v>
      </c>
      <c r="AP33" s="43">
        <f>AO33/'DEPRECATED - DT-Prelim Calcs'!$C$7*('DEPRECATED - DT-Prelim Calcs'!$C$8-'DEPRECATED - DT-Prelim Calcs'!$C$9)+'DEPRECATED - DT-Prelim Calcs'!$C$9</f>
        <v>-139.00583071369775</v>
      </c>
      <c r="AQ33" s="43">
        <f t="shared" si="9"/>
        <v>-139.00583071369775</v>
      </c>
      <c r="AR33" s="2">
        <f t="shared" si="29"/>
        <v>-3.5500496775584036</v>
      </c>
      <c r="AS33" s="43">
        <f>AR33*'DEPRECATED - DT-Prelim Calcs'!$C$21/AM$2/'DEPRECATED - DT-Prelim Calcs'!$C$19/'DEPRECATED - DT-Prelim Calcs'!$C$18*3.39*'DEPRECATED - DT-Prelim Calcs'!$C$20</f>
        <v>-35.657591278263148</v>
      </c>
      <c r="AT33" s="36">
        <f t="shared" si="30"/>
        <v>1</v>
      </c>
      <c r="AU33" s="43">
        <f>AS32*'DEPRECATED - DT-Prelim Calcs'!$C$11+AU32</f>
        <v>72.310007319081748</v>
      </c>
      <c r="AV33" s="43">
        <f>AV32+0.5*AS33*'DEPRECATED - DT-Prelim Calcs'!$C$11^2+AU33*'DEPRECATED - DT-Prelim Calcs'!$C$11</f>
        <v>1809.0168089982053</v>
      </c>
      <c r="AW33" s="43">
        <f>MIN('Drive Train'!$F$35-AQ32*'DEPRECATED - DT-Prelim Calcs'!$C$21*'Drive Train'!$F$39,AW32+AQ$2)</f>
        <v>7.1920000000000002</v>
      </c>
      <c r="AX33" s="43">
        <f>'Drive Train'!$F$35-AQ33*'DEPRECATED - DT-Prelim Calcs'!$C$21*'Drive Train'!$F$39</f>
        <v>20.184326519967072</v>
      </c>
      <c r="AY33" s="1">
        <f>IF(AV33&gt;='Drive Train'!$F$29,1,0)</f>
        <v>1</v>
      </c>
      <c r="AZ33" s="43">
        <f t="shared" si="31"/>
        <v>-154.45092301521973</v>
      </c>
      <c r="BA33" s="49">
        <f>BA32+'DEPRECATED - DT-Prelim Calcs'!$C$11</f>
        <v>116</v>
      </c>
      <c r="BB33" s="2">
        <f>BL33/'Drive Train'!$F$35</f>
        <v>2.4754496581499432</v>
      </c>
      <c r="BC33" s="36">
        <f>BJ33*12*60/(PI() * 'Drive Train'!$F$15)/BB$2*BB33</f>
        <v>-221258.539601305</v>
      </c>
      <c r="BD33" s="2">
        <f>('DEPRECATED - DT-Prelim Calcs'!$C$6*BB33-BC33)/('DEPRECATED - DT-Prelim Calcs'!$C$6*BB33)*'DEPRECATED - DT-Prelim Calcs'!$C$7*BB33</f>
        <v>174.25916151899918</v>
      </c>
      <c r="BE33" s="43">
        <f>BD33/'DEPRECATED - DT-Prelim Calcs'!$C$7*('DEPRECATED - DT-Prelim Calcs'!$C$8-'DEPRECATED - DT-Prelim Calcs'!$C$9)+'DEPRECATED - DT-Prelim Calcs'!$C$9</f>
        <v>9494.7229782738341</v>
      </c>
      <c r="BF33" s="43">
        <f t="shared" si="10"/>
        <v>93</v>
      </c>
      <c r="BG33" s="2">
        <f t="shared" si="32"/>
        <v>2.0025508475699998</v>
      </c>
      <c r="BH33" s="43">
        <f>BG33*'DEPRECATED - DT-Prelim Calcs'!$C$21/BB$2/'DEPRECATED - DT-Prelim Calcs'!$C$19/'DEPRECATED - DT-Prelim Calcs'!$C$18*3.39*'DEPRECATED - DT-Prelim Calcs'!$C$20</f>
        <v>29.053734754561201</v>
      </c>
      <c r="BI33" s="36">
        <f t="shared" si="33"/>
        <v>0</v>
      </c>
      <c r="BJ33" s="43">
        <f>BH32*'DEPRECATED - DT-Prelim Calcs'!$C$11+BJ32</f>
        <v>-359.9989323602274</v>
      </c>
      <c r="BK33" s="43">
        <f>BK32+0.5*BH33*'DEPRECATED - DT-Prelim Calcs'!$C$11^2+BJ33*'DEPRECATED - DT-Prelim Calcs'!$C$11</f>
        <v>-17091.007895602208</v>
      </c>
      <c r="BL33" s="43">
        <f>MIN('Drive Train'!$F$35-BF32*'DEPRECATED - DT-Prelim Calcs'!$C$21*'Drive Train'!$F$39,BL32+BF$2)</f>
        <v>30.695575761059295</v>
      </c>
      <c r="BM33" s="43">
        <f>'Drive Train'!$F$35-BF33*'DEPRECATED - DT-Prelim Calcs'!$C$21*'Drive Train'!$F$39</f>
        <v>7.1920000000000002</v>
      </c>
      <c r="BN33" s="1">
        <f>IF(BK33&gt;='Drive Train'!$F$29,1,0)</f>
        <v>0</v>
      </c>
      <c r="BO33" s="43">
        <f t="shared" si="34"/>
        <v>103.33333333333333</v>
      </c>
      <c r="BP33" s="49">
        <f>BP32+'DEPRECATED - DT-Prelim Calcs'!$C$11</f>
        <v>116</v>
      </c>
      <c r="BQ33" s="2">
        <f>CA33/'Drive Train'!$F$35</f>
        <v>0.57999999999999996</v>
      </c>
      <c r="BR33" s="36">
        <f>BY33*12*60/(PI() * 'Drive Train'!$F$15)/BQ$2*BQ33</f>
        <v>-19409.858527052915</v>
      </c>
      <c r="BS33" s="2">
        <f>('DEPRECATED - DT-Prelim Calcs'!$C$6*BQ33-BR33)/('DEPRECATED - DT-Prelim Calcs'!$C$6*BQ33)*'DEPRECATED - DT-Prelim Calcs'!$C$7*BQ33</f>
        <v>16.988575625686238</v>
      </c>
      <c r="BT33" s="43">
        <f>BS33/'DEPRECATED - DT-Prelim Calcs'!$C$7*('DEPRECATED - DT-Prelim Calcs'!$C$8-'DEPRECATED - DT-Prelim Calcs'!$C$9)+'DEPRECATED - DT-Prelim Calcs'!$C$9</f>
        <v>926.99703035454866</v>
      </c>
      <c r="BU33" s="43">
        <f t="shared" si="11"/>
        <v>93</v>
      </c>
      <c r="BV33" s="2">
        <f t="shared" si="35"/>
        <v>1.5313624128476471</v>
      </c>
      <c r="BW33" s="43">
        <f>BV33*'DEPRECATED - DT-Prelim Calcs'!$C$21/BQ$2/'DEPRECATED - DT-Prelim Calcs'!$C$19/'DEPRECATED - DT-Prelim Calcs'!$C$18*3.39*'DEPRECATED - DT-Prelim Calcs'!$C$20</f>
        <v>29.053734754561201</v>
      </c>
      <c r="BX33" s="36">
        <f t="shared" si="36"/>
        <v>0</v>
      </c>
      <c r="BY33" s="43">
        <f>BW32*'DEPRECATED - DT-Prelim Calcs'!$C$11+BY32</f>
        <v>-103.07280080427087</v>
      </c>
      <c r="BZ33" s="43">
        <f>BZ32+0.5*BW33*'DEPRECATED - DT-Prelim Calcs'!$C$11^2+BY33*'DEPRECATED - DT-Prelim Calcs'!$C$11</f>
        <v>-42230.71551030421</v>
      </c>
      <c r="CA33" s="43">
        <f>MIN('Drive Train'!$F$35-BU32*'DEPRECATED - DT-Prelim Calcs'!$C$21*'Drive Train'!$F$39,CA32+BU$2)</f>
        <v>7.1920000000000002</v>
      </c>
      <c r="CB33" s="43">
        <f>'Drive Train'!$F$35-BU33*'DEPRECATED - DT-Prelim Calcs'!$C$21*'Drive Train'!$F$39</f>
        <v>7.1920000000000002</v>
      </c>
      <c r="CC33" s="1">
        <f>IF(BZ33&gt;='Drive Train'!$F$29,1,0)</f>
        <v>0</v>
      </c>
      <c r="CD33" s="43">
        <f t="shared" si="37"/>
        <v>103.33333333333333</v>
      </c>
      <c r="CE33" s="49">
        <f>CE32+'DEPRECATED - DT-Prelim Calcs'!$C$11</f>
        <v>116</v>
      </c>
      <c r="CF33" s="2">
        <f>CP33/'Drive Train'!$F$35</f>
        <v>0.57999999999999996</v>
      </c>
      <c r="CG33" s="36">
        <f>CN33*12*60/(PI() * 'Drive Train'!$F$15)/CF$2*CF33</f>
        <v>-290581.49871001451</v>
      </c>
      <c r="CH33" s="2">
        <f>('DEPRECATED - DT-Prelim Calcs'!$C$6*CF33-CG33)/('DEPRECATED - DT-Prelim Calcs'!$C$6*CF33)*'DEPRECATED - DT-Prelim Calcs'!$C$7*CF33</f>
        <v>216.32948353447776</v>
      </c>
      <c r="CI33" s="43">
        <f>CH33/'DEPRECATED - DT-Prelim Calcs'!$C$7*('DEPRECATED - DT-Prelim Calcs'!$C$8-'DEPRECATED - DT-Prelim Calcs'!$C$9)+'DEPRECATED - DT-Prelim Calcs'!$C$9</f>
        <v>11786.613655236475</v>
      </c>
      <c r="CJ33" s="43">
        <f t="shared" si="12"/>
        <v>93</v>
      </c>
      <c r="CK33" s="2">
        <f t="shared" si="38"/>
        <v>1.2396743342100003</v>
      </c>
      <c r="CL33" s="43">
        <f>CK33*'DEPRECATED - DT-Prelim Calcs'!$C$21/CF$2/'DEPRECATED - DT-Prelim Calcs'!$C$19/'DEPRECATED - DT-Prelim Calcs'!$C$18*3.39*'DEPRECATED - DT-Prelim Calcs'!$C$20</f>
        <v>29.053734754561205</v>
      </c>
      <c r="CM33" s="36">
        <f t="shared" si="39"/>
        <v>0</v>
      </c>
      <c r="CN33" s="43">
        <f>CL32*'DEPRECATED - DT-Prelim Calcs'!$C$11+CN32</f>
        <v>-1249.1635216427117</v>
      </c>
      <c r="CO33" s="43">
        <f>CO32+0.5*CL33*'DEPRECATED - DT-Prelim Calcs'!$C$11^2+CN33*'DEPRECATED - DT-Prelim Calcs'!$C$11</f>
        <v>-93672.21769023138</v>
      </c>
      <c r="CP33" s="43">
        <f>MIN('Drive Train'!$F$35-CJ32*'DEPRECATED - DT-Prelim Calcs'!$C$21*'Drive Train'!$F$39,CP32+CJ$2)</f>
        <v>7.1920000000000002</v>
      </c>
      <c r="CQ33" s="43">
        <f>'Drive Train'!$F$35-CJ33*'DEPRECATED - DT-Prelim Calcs'!$C$21*'Drive Train'!$F$39</f>
        <v>7.1920000000000002</v>
      </c>
      <c r="CR33" s="1">
        <f>IF(CO33&gt;='Drive Train'!$F$29,1,0)</f>
        <v>0</v>
      </c>
      <c r="CS33" s="43">
        <f t="shared" si="40"/>
        <v>103.33333333333333</v>
      </c>
      <c r="CT33" s="49">
        <f>CT32+'DEPRECATED - DT-Prelim Calcs'!$C$11</f>
        <v>116</v>
      </c>
      <c r="CU33" s="2">
        <f>DE33/'Drive Train'!$F$35</f>
        <v>0.57999999999999996</v>
      </c>
      <c r="CV33" s="36">
        <f>DC33*12*60/(PI() * 'Drive Train'!$F$15)/CU$2*CU33</f>
        <v>-492147.46161997179</v>
      </c>
      <c r="CW33" s="2">
        <f>('DEPRECATED - DT-Prelim Calcs'!$C$6*CU33-CV33)/('DEPRECATED - DT-Prelim Calcs'!$C$6*CU33)*'DEPRECATED - DT-Prelim Calcs'!$C$7*CU33</f>
        <v>364.50258166107648</v>
      </c>
      <c r="CX33" s="43">
        <f>CW33/'DEPRECATED - DT-Prelim Calcs'!$C$7*('DEPRECATED - DT-Prelim Calcs'!$C$8-'DEPRECATED - DT-Prelim Calcs'!$C$9)+'DEPRECATED - DT-Prelim Calcs'!$C$9</f>
        <v>19858.730194969088</v>
      </c>
      <c r="CY33" s="43">
        <f t="shared" si="13"/>
        <v>93</v>
      </c>
      <c r="CZ33" s="2">
        <f t="shared" si="41"/>
        <v>1.0413264407364002</v>
      </c>
      <c r="DA33" s="43">
        <f>CZ33*'DEPRECATED - DT-Prelim Calcs'!$C$21/CU$2/'DEPRECATED - DT-Prelim Calcs'!$C$19/'DEPRECATED - DT-Prelim Calcs'!$C$18*3.39*'DEPRECATED - DT-Prelim Calcs'!$C$20</f>
        <v>29.053734754561201</v>
      </c>
      <c r="DB33" s="36">
        <f t="shared" si="42"/>
        <v>0</v>
      </c>
      <c r="DC33" s="43">
        <f>DA32*'DEPRECATED - DT-Prelim Calcs'!$C$11+DC32</f>
        <v>-1777.1572987450213</v>
      </c>
      <c r="DD33" s="43">
        <f>DD32+0.5*DA33*'DEPRECATED - DT-Prelim Calcs'!$C$11^2+DC33*'DEPRECATED - DT-Prelim Calcs'!$C$11</f>
        <v>-148508.66972848141</v>
      </c>
      <c r="DE33" s="43">
        <f>MIN('Drive Train'!$F$35-CY32*'DEPRECATED - DT-Prelim Calcs'!$C$21*'Drive Train'!$F$39,DE32+CY$2)</f>
        <v>7.1920000000000002</v>
      </c>
      <c r="DF33" s="43">
        <f>'Drive Train'!$F$35-CY33*'DEPRECATED - DT-Prelim Calcs'!$C$21*'Drive Train'!$F$39</f>
        <v>7.1920000000000002</v>
      </c>
      <c r="DG33" s="1">
        <f>IF(DD33&gt;='Drive Train'!$F$29,1,0)</f>
        <v>0</v>
      </c>
      <c r="DH33" s="43">
        <f t="shared" si="43"/>
        <v>103.33333333333333</v>
      </c>
      <c r="DI33" s="49">
        <f>DI32+'DEPRECATED - DT-Prelim Calcs'!$C$11</f>
        <v>116</v>
      </c>
      <c r="DJ33" s="2">
        <f>DT33/'Drive Train'!$F$35</f>
        <v>0.57999999999999996</v>
      </c>
      <c r="DK33" s="36">
        <f>DR33*12*60/(PI() * 'Drive Train'!$F$15)/DJ$2*DJ33</f>
        <v>-229297.38268763697</v>
      </c>
      <c r="DL33" s="2">
        <f>('DEPRECATED - DT-Prelim Calcs'!$C$6*DJ33-DK33)/('DEPRECATED - DT-Prelim Calcs'!$C$6*DJ33)*'DEPRECATED - DT-Prelim Calcs'!$C$7*DJ33</f>
        <v>171.2789342954573</v>
      </c>
      <c r="DM33" s="43">
        <f>DL33/'DEPRECATED - DT-Prelim Calcs'!$C$7*('DEPRECATED - DT-Prelim Calcs'!$C$8-'DEPRECATED - DT-Prelim Calcs'!$C$9)+'DEPRECATED - DT-Prelim Calcs'!$C$9</f>
        <v>9332.3673160958078</v>
      </c>
      <c r="DN33" s="43">
        <f t="shared" si="14"/>
        <v>93</v>
      </c>
      <c r="DO33" s="2">
        <f t="shared" si="44"/>
        <v>0.89769520753137932</v>
      </c>
      <c r="DP33" s="43">
        <f>DO33*'DEPRECATED - DT-Prelim Calcs'!$C$21/DJ$2/'DEPRECATED - DT-Prelim Calcs'!$C$19/'DEPRECATED - DT-Prelim Calcs'!$C$18*3.39*'DEPRECATED - DT-Prelim Calcs'!$C$20</f>
        <v>29.053734754561201</v>
      </c>
      <c r="DQ33" s="36">
        <f t="shared" si="45"/>
        <v>0</v>
      </c>
      <c r="DR33" s="43">
        <f>DP32*'DEPRECATED - DT-Prelim Calcs'!$C$11+DR32</f>
        <v>-713.79208574994834</v>
      </c>
      <c r="DS33" s="43">
        <f>DS32+0.5*DP33*'DEPRECATED - DT-Prelim Calcs'!$C$11^2+DR33*'DEPRECATED - DT-Prelim Calcs'!$C$11</f>
        <v>-240985.61418000059</v>
      </c>
      <c r="DT33" s="43">
        <f>MIN('Drive Train'!$F$35-DN32*'DEPRECATED - DT-Prelim Calcs'!$C$21*'Drive Train'!$F$39,DT32+DN$2)</f>
        <v>7.1920000000000002</v>
      </c>
      <c r="DU33" s="43">
        <f>'Drive Train'!$F$35-DN33*'DEPRECATED - DT-Prelim Calcs'!$C$21*'Drive Train'!$F$39</f>
        <v>7.1920000000000002</v>
      </c>
      <c r="DV33" s="1">
        <f>IF(DS33&gt;='Drive Train'!$F$29,1,0)</f>
        <v>0</v>
      </c>
      <c r="DW33" s="43">
        <f t="shared" si="46"/>
        <v>103.33333333333333</v>
      </c>
      <c r="DX33" s="49">
        <f>DX32+'DEPRECATED - DT-Prelim Calcs'!$C$11</f>
        <v>116</v>
      </c>
      <c r="DY33" s="2">
        <f>EI33/'Drive Train'!$F$35</f>
        <v>0.57999999999999996</v>
      </c>
      <c r="DZ33" s="36">
        <f>EG33*12*60/(PI() * 'Drive Train'!$F$15)/DY$2*DY33</f>
        <v>-696312.52780598786</v>
      </c>
      <c r="EA33" s="2">
        <f>('DEPRECATED - DT-Prelim Calcs'!$C$6*DY33-DZ33)/('DEPRECATED - DT-Prelim Calcs'!$C$6*DY33)*'DEPRECATED - DT-Prelim Calcs'!$C$7*DY33</f>
        <v>514.5863058636495</v>
      </c>
      <c r="EB33" s="43">
        <f>EA33/'DEPRECATED - DT-Prelim Calcs'!$C$7*('DEPRECATED - DT-Prelim Calcs'!$C$8-'DEPRECATED - DT-Prelim Calcs'!$C$9)+'DEPRECATED - DT-Prelim Calcs'!$C$9</f>
        <v>28034.93308063165</v>
      </c>
      <c r="EC33" s="43">
        <f t="shared" si="15"/>
        <v>93</v>
      </c>
      <c r="ED33" s="2">
        <f t="shared" si="47"/>
        <v>0.78888366722454539</v>
      </c>
      <c r="EE33" s="43">
        <f>ED33*'DEPRECATED - DT-Prelim Calcs'!$C$21/DY$2/'DEPRECATED - DT-Prelim Calcs'!$C$19/'DEPRECATED - DT-Prelim Calcs'!$C$18*3.39*'DEPRECATED - DT-Prelim Calcs'!$C$20</f>
        <v>29.053734754561201</v>
      </c>
      <c r="EF33" s="36">
        <f t="shared" si="48"/>
        <v>0</v>
      </c>
      <c r="EG33" s="43">
        <f>EE32*'DEPRECATED - DT-Prelim Calcs'!$C$11+EG32</f>
        <v>-1904.8505067553378</v>
      </c>
      <c r="EH33" s="43">
        <f>EH32+0.5*EE33*'DEPRECATED - DT-Prelim Calcs'!$C$11^2+EG33*'DEPRECATED - DT-Prelim Calcs'!$C$11</f>
        <v>-372002.04049059353</v>
      </c>
      <c r="EI33" s="43">
        <f>MIN('Drive Train'!$F$35-EC32*'DEPRECATED - DT-Prelim Calcs'!$C$21*'Drive Train'!$F$39,EI32+EC$2)</f>
        <v>7.1920000000000002</v>
      </c>
      <c r="EJ33" s="43">
        <f>'Drive Train'!$F$35-EC33*'DEPRECATED - DT-Prelim Calcs'!$C$21*'Drive Train'!$F$39</f>
        <v>7.1920000000000002</v>
      </c>
      <c r="EK33" s="1">
        <f>IF(EH33&gt;='Drive Train'!$F$29,1,0)</f>
        <v>0</v>
      </c>
      <c r="EL33" s="43">
        <f t="shared" si="49"/>
        <v>103.33333333333333</v>
      </c>
      <c r="EM33" s="49">
        <f>EM32+'DEPRECATED - DT-Prelim Calcs'!$C$11</f>
        <v>116</v>
      </c>
      <c r="EN33" s="2">
        <f>EX33/'Drive Train'!$F$35</f>
        <v>0.57999999999999996</v>
      </c>
      <c r="EO33" s="36">
        <f>EV33*12*60/(PI() * 'Drive Train'!$F$15)/EN$2*EN33</f>
        <v>-1334433.7025673578</v>
      </c>
      <c r="EP33" s="2">
        <f>('DEPRECATED - DT-Prelim Calcs'!$C$6*EN33-EO33)/('DEPRECATED - DT-Prelim Calcs'!$C$6*EN33)*'DEPRECATED - DT-Prelim Calcs'!$C$7*EN33</f>
        <v>983.67538260829281</v>
      </c>
      <c r="EQ33" s="43">
        <f>EP33/'DEPRECATED - DT-Prelim Calcs'!$C$7*('DEPRECATED - DT-Prelim Calcs'!$C$8-'DEPRECATED - DT-Prelim Calcs'!$C$9)+'DEPRECATED - DT-Prelim Calcs'!$C$9</f>
        <v>53589.785768959227</v>
      </c>
      <c r="ER33" s="43">
        <f t="shared" si="16"/>
        <v>93</v>
      </c>
      <c r="ES33" s="2">
        <f t="shared" si="50"/>
        <v>0.7035989464435134</v>
      </c>
      <c r="ET33" s="43">
        <f>ES33*'DEPRECATED - DT-Prelim Calcs'!$C$21/EN$2/'DEPRECATED - DT-Prelim Calcs'!$C$19/'DEPRECATED - DT-Prelim Calcs'!$C$18*3.39*'DEPRECATED - DT-Prelim Calcs'!$C$20</f>
        <v>29.053734754561201</v>
      </c>
      <c r="EU33" s="36">
        <f t="shared" si="51"/>
        <v>0</v>
      </c>
      <c r="EV33" s="43">
        <f>ET32*'DEPRECATED - DT-Prelim Calcs'!$C$11+EV32</f>
        <v>-3255.8613829514125</v>
      </c>
      <c r="EW33" s="43">
        <f>EW32+0.5*ET33*'DEPRECATED - DT-Prelim Calcs'!$C$11^2+EV33*'DEPRECATED - DT-Prelim Calcs'!$C$11</f>
        <v>-520613.23687216162</v>
      </c>
      <c r="EX33" s="43">
        <f>MIN('Drive Train'!$F$35-ER32*'DEPRECATED - DT-Prelim Calcs'!$C$21*'Drive Train'!$F$39,EX32+ER$2)</f>
        <v>7.1920000000000002</v>
      </c>
      <c r="EY33" s="43">
        <f>'Drive Train'!$F$35-ER33*'DEPRECATED - DT-Prelim Calcs'!$C$21*'Drive Train'!$F$39</f>
        <v>7.1920000000000002</v>
      </c>
      <c r="EZ33" s="1">
        <f>IF(EW33&gt;='Drive Train'!$F$29,1,0)</f>
        <v>0</v>
      </c>
      <c r="FA33" s="43">
        <f t="shared" si="52"/>
        <v>103.33333333333333</v>
      </c>
      <c r="FB33" s="49">
        <f>FB32+'DEPRECATED - DT-Prelim Calcs'!$C$11</f>
        <v>116</v>
      </c>
      <c r="FC33" s="2">
        <f>FM33/'Drive Train'!$F$35</f>
        <v>0.57999999999999996</v>
      </c>
      <c r="FD33" s="36">
        <f>FK33*12*60/(PI() * 'Drive Train'!$F$15)/FC$2*FC33</f>
        <v>-2164922.7803757712</v>
      </c>
      <c r="FE33" s="2">
        <f>('DEPRECATED - DT-Prelim Calcs'!$C$6*FC33-FD33)/('DEPRECATED - DT-Prelim Calcs'!$C$6*FC33)*'DEPRECATED - DT-Prelim Calcs'!$C$7*FC33</f>
        <v>1594.1759742887725</v>
      </c>
      <c r="FF33" s="43">
        <f>FE33/'DEPRECATED - DT-Prelim Calcs'!$C$7*('DEPRECATED - DT-Prelim Calcs'!$C$8-'DEPRECATED - DT-Prelim Calcs'!$C$9)+'DEPRECATED - DT-Prelim Calcs'!$C$9</f>
        <v>86848.400091851028</v>
      </c>
      <c r="FG33" s="43">
        <f t="shared" si="17"/>
        <v>93</v>
      </c>
      <c r="FH33" s="2">
        <f t="shared" si="53"/>
        <v>0.63495514679048781</v>
      </c>
      <c r="FI33" s="43">
        <f>FH33*'DEPRECATED - DT-Prelim Calcs'!$C$21/FC$2/'DEPRECATED - DT-Prelim Calcs'!$C$19/'DEPRECATED - DT-Prelim Calcs'!$C$18*3.39*'DEPRECATED - DT-Prelim Calcs'!$C$20</f>
        <v>29.053734754561205</v>
      </c>
      <c r="FJ33" s="36">
        <f t="shared" si="54"/>
        <v>0</v>
      </c>
      <c r="FK33" s="43">
        <f>FI32*'DEPRECATED - DT-Prelim Calcs'!$C$11+FK32</f>
        <v>-4766.8247143381777</v>
      </c>
      <c r="FL33" s="43">
        <f>FL32+0.5*FI33*'DEPRECATED - DT-Prelim Calcs'!$C$11^2+FK33*'DEPRECATED - DT-Prelim Calcs'!$C$11</f>
        <v>-686819.20332470583</v>
      </c>
      <c r="FM33" s="43">
        <f>MIN('Drive Train'!$F$35-FG32*'DEPRECATED - DT-Prelim Calcs'!$C$21*'Drive Train'!$F$39,FM32+FG$2)</f>
        <v>7.1920000000000002</v>
      </c>
      <c r="FN33" s="43">
        <f>'Drive Train'!$F$35-FG33*'DEPRECATED - DT-Prelim Calcs'!$C$21*'Drive Train'!$F$39</f>
        <v>7.1920000000000002</v>
      </c>
      <c r="FO33" s="1">
        <f>IF(FL33&gt;='Drive Train'!$F$29,1,0)</f>
        <v>0</v>
      </c>
      <c r="FP33" s="43">
        <f t="shared" si="55"/>
        <v>103.33333333333333</v>
      </c>
      <c r="FQ33" s="49">
        <f>FQ32+'DEPRECATED - DT-Prelim Calcs'!$C$11</f>
        <v>116</v>
      </c>
      <c r="FR33" s="2">
        <f>GB33/'Drive Train'!$F$35</f>
        <v>0.57999999999999996</v>
      </c>
      <c r="FS33" s="36">
        <f>FZ33*12*60/(PI() * 'Drive Train'!$F$15)/FR$2*FR33</f>
        <v>-3209041.6346352533</v>
      </c>
      <c r="FT33" s="2">
        <f>('DEPRECATED - DT-Prelim Calcs'!$C$6*FR33-FS33)/('DEPRECATED - DT-Prelim Calcs'!$C$6*FR33)*'DEPRECATED - DT-Prelim Calcs'!$C$7*FR33</f>
        <v>2361.7178906644731</v>
      </c>
      <c r="FU33" s="43">
        <f>FT33/'DEPRECATED - DT-Prelim Calcs'!$C$7*('DEPRECATED - DT-Prelim Calcs'!$C$8-'DEPRECATED - DT-Prelim Calcs'!$C$9)+'DEPRECATED - DT-Prelim Calcs'!$C$9</f>
        <v>128662.25076007949</v>
      </c>
      <c r="FV33" s="43">
        <f t="shared" si="18"/>
        <v>93</v>
      </c>
      <c r="FW33" s="2">
        <f t="shared" si="56"/>
        <v>0.57851468929799987</v>
      </c>
      <c r="FX33" s="43">
        <f>FW33*'DEPRECATED - DT-Prelim Calcs'!$C$21/FR$2/'DEPRECATED - DT-Prelim Calcs'!$C$19/'DEPRECATED - DT-Prelim Calcs'!$C$18*3.39*'DEPRECATED - DT-Prelim Calcs'!$C$20</f>
        <v>29.053734754561201</v>
      </c>
      <c r="FY33" s="36">
        <f t="shared" si="57"/>
        <v>0</v>
      </c>
      <c r="FZ33" s="43">
        <f>FX32*'DEPRECATED - DT-Prelim Calcs'!$C$11+FZ32</f>
        <v>-6437.7405009156391</v>
      </c>
      <c r="GA33" s="43">
        <f>GA32+0.5*FX33*'DEPRECATED - DT-Prelim Calcs'!$C$11^2+FZ33*'DEPRECATED - DT-Prelim Calcs'!$C$11</f>
        <v>-870619.93984822626</v>
      </c>
      <c r="GB33" s="43">
        <f>MIN('Drive Train'!$F$35-FV32*'DEPRECATED - DT-Prelim Calcs'!$C$21*'Drive Train'!$F$39,GB32+FV$2)</f>
        <v>7.1920000000000002</v>
      </c>
      <c r="GC33" s="43">
        <f>'Drive Train'!$F$35-FV33*'DEPRECATED - DT-Prelim Calcs'!$C$21*'Drive Train'!$F$39</f>
        <v>7.1920000000000002</v>
      </c>
      <c r="GD33" s="1">
        <f>IF(GA33&gt;='Drive Train'!$F$29,1,0)</f>
        <v>0</v>
      </c>
      <c r="GE33" s="43">
        <f t="shared" si="58"/>
        <v>103.33333333333333</v>
      </c>
      <c r="GF33" s="49">
        <f>GF32+'DEPRECATED - DT-Prelim Calcs'!$C$11</f>
        <v>116</v>
      </c>
      <c r="GG33" s="2">
        <f>GQ33/'Drive Train'!$F$35</f>
        <v>2.7998940598771909</v>
      </c>
      <c r="GH33" s="36">
        <f>GO33*12*60/(PI() * 'Drive Train'!$F$15)/GG$2*GG33</f>
        <v>-626099.96904896176</v>
      </c>
      <c r="GI33" s="2">
        <f>('DEPRECATED - DT-Prelim Calcs'!$C$6*GG33-GH33)/('DEPRECATED - DT-Prelim Calcs'!$C$6*GG33)*'DEPRECATED - DT-Prelim Calcs'!$C$7*GG33</f>
        <v>473.38367474578183</v>
      </c>
      <c r="GJ33" s="43">
        <f>GI33/'DEPRECATED - DT-Prelim Calcs'!$C$7*('DEPRECATED - DT-Prelim Calcs'!$C$8-'DEPRECATED - DT-Prelim Calcs'!$C$9)+'DEPRECATED - DT-Prelim Calcs'!$C$9</f>
        <v>25790.312131673189</v>
      </c>
      <c r="GK33" s="43">
        <f t="shared" si="59"/>
        <v>29.999999999999982</v>
      </c>
      <c r="GL33" s="2">
        <f t="shared" si="60"/>
        <v>1.4462867232450001</v>
      </c>
      <c r="GM33" s="43">
        <f>GL33*'DEPRECATED - DT-Prelim Calcs'!$C$21/GG$2/'DEPRECATED - DT-Prelim Calcs'!$C$19/'DEPRECATED - DT-Prelim Calcs'!$C$18*3.39*'DEPRECATED - DT-Prelim Calcs'!$C$20</f>
        <v>29.053734754561201</v>
      </c>
      <c r="GN33" s="36">
        <f t="shared" si="61"/>
        <v>0</v>
      </c>
      <c r="GO33" s="43">
        <f>GM32*'DEPRECATED - DT-Prelim Calcs'!$C$11+GO32</f>
        <v>-650.47139122936892</v>
      </c>
      <c r="GP33" s="43">
        <f>GP32+0.5*GM33*'DEPRECATED - DT-Prelim Calcs'!$C$11^2+GO33*'DEPRECATED - DT-Prelim Calcs'!$C$11</f>
        <v>-33773.600381637531</v>
      </c>
      <c r="GQ33" s="43">
        <f>MIN('Drive Train'!$F$35-GK32*'DEPRECATED - DT-Prelim Calcs'!$C$21*'Drive Train'!$F$39,GQ32+GK$2)</f>
        <v>34.71868634247717</v>
      </c>
      <c r="GR33" s="43">
        <f>'Drive Train'!$F$35-GK33*'DEPRECATED - DT-Prelim Calcs'!$C$21*'Drive Train'!$F$39</f>
        <v>10.72</v>
      </c>
      <c r="GS33" s="1">
        <f>IF(GP33&gt;='Drive Train'!$F$29,1,0)</f>
        <v>0</v>
      </c>
      <c r="GT33" s="43">
        <f t="shared" si="62"/>
        <v>33.333333333333314</v>
      </c>
      <c r="GU33" s="49">
        <f>GU32+'DEPRECATED - DT-Prelim Calcs'!$C$11</f>
        <v>116</v>
      </c>
      <c r="GV33" s="2">
        <f>HF33/'Drive Train'!$F$35</f>
        <v>0.84946236559139798</v>
      </c>
      <c r="GW33" s="36">
        <f>HD33*12*60/(PI() * 'Drive Train'!$F$15)/GV$2*GV33</f>
        <v>-295551.34976213303</v>
      </c>
      <c r="GX33" s="2">
        <f>('DEPRECATED - DT-Prelim Calcs'!$C$6*GV33-GW33)/('DEPRECATED - DT-Prelim Calcs'!$C$6*GV33)*'DEPRECATED - DT-Prelim Calcs'!$C$7*GV33</f>
        <v>221.24664783387195</v>
      </c>
      <c r="GY33" s="43">
        <f>GX33/'DEPRECATED - DT-Prelim Calcs'!$C$7*('DEPRECATED - DT-Prelim Calcs'!$C$8-'DEPRECATED - DT-Prelim Calcs'!$C$9)+'DEPRECATED - DT-Prelim Calcs'!$C$9</f>
        <v>12054.489023785562</v>
      </c>
      <c r="GZ33" s="43">
        <f t="shared" si="19"/>
        <v>33.333333333333314</v>
      </c>
      <c r="HA33" s="2">
        <f t="shared" si="63"/>
        <v>1.4462867232450001</v>
      </c>
      <c r="HB33" s="43">
        <f>HA33*'DEPRECATED - DT-Prelim Calcs'!$C$21/GV$2/'DEPRECATED - DT-Prelim Calcs'!$C$19/'DEPRECATED - DT-Prelim Calcs'!$C$18*3.39*'DEPRECATED - DT-Prelim Calcs'!$C$20</f>
        <v>29.053734754561201</v>
      </c>
      <c r="HC33" s="36">
        <f t="shared" si="64"/>
        <v>0</v>
      </c>
      <c r="HD33" s="43">
        <f>HB32*'DEPRECATED - DT-Prelim Calcs'!$C$11+HD32</f>
        <v>-1012.0801836958227</v>
      </c>
      <c r="HE33" s="43">
        <f>HE32+0.5*HB33*'DEPRECATED - DT-Prelim Calcs'!$C$11^2+HD33*'DEPRECATED - DT-Prelim Calcs'!$C$11</f>
        <v>-35459.826413886971</v>
      </c>
      <c r="HF33" s="43">
        <f>MIN('Drive Train'!$F$35-GZ32*'DEPRECATED - DT-Prelim Calcs'!$C$21*'Drive Train'!$F$39,HF32+GZ$2)</f>
        <v>10.533333333333335</v>
      </c>
      <c r="HG33" s="43">
        <f>'Drive Train'!$F$35-GZ33*'DEPRECATED - DT-Prelim Calcs'!$C$21*'Drive Train'!$F$39</f>
        <v>10.533333333333335</v>
      </c>
      <c r="HH33" s="1">
        <f>IF(HE33&gt;='Drive Train'!$F$29,1,0)</f>
        <v>0</v>
      </c>
      <c r="HI33" s="43">
        <f t="shared" si="65"/>
        <v>37.037037037037017</v>
      </c>
      <c r="HJ33" s="49">
        <f>HJ32+'DEPRECATED - DT-Prelim Calcs'!$C$11</f>
        <v>116</v>
      </c>
      <c r="HK33" s="2">
        <f>HU33/'Drive Train'!$F$35</f>
        <v>0.83440860215053769</v>
      </c>
      <c r="HL33" s="36">
        <f>HS33*12*60/(PI() * 'Drive Train'!$F$15)/HK$2*HK33</f>
        <v>-25607.318459951006</v>
      </c>
      <c r="HM33" s="2">
        <f>('DEPRECATED - DT-Prelim Calcs'!$C$6*HK33-HL33)/('DEPRECATED - DT-Prelim Calcs'!$C$6*HK33)*'DEPRECATED - DT-Prelim Calcs'!$C$7*HK33</f>
        <v>22.737564992545309</v>
      </c>
      <c r="HN33" s="43">
        <f>HM33/'DEPRECATED - DT-Prelim Calcs'!$C$7*('DEPRECATED - DT-Prelim Calcs'!$C$8-'DEPRECATED - DT-Prelim Calcs'!$C$9)+'DEPRECATED - DT-Prelim Calcs'!$C$9</f>
        <v>1240.1882421311996</v>
      </c>
      <c r="HO33" s="43">
        <f t="shared" si="20"/>
        <v>36.66666666666665</v>
      </c>
      <c r="HP33" s="2">
        <f t="shared" si="66"/>
        <v>1.4462867232450001</v>
      </c>
      <c r="HQ33" s="43">
        <f>HP33*'DEPRECATED - DT-Prelim Calcs'!$C$21/HK$2/'DEPRECATED - DT-Prelim Calcs'!$C$19/'DEPRECATED - DT-Prelim Calcs'!$C$18*3.39*'DEPRECATED - DT-Prelim Calcs'!$C$20</f>
        <v>29.053734754561201</v>
      </c>
      <c r="HR33" s="36">
        <f t="shared" si="67"/>
        <v>0</v>
      </c>
      <c r="HS33" s="43">
        <f>HQ32*'DEPRECATED - DT-Prelim Calcs'!$C$11+HS32</f>
        <v>-89.271215281694154</v>
      </c>
      <c r="HT33" s="43">
        <f>HT32+0.5*HQ33*'DEPRECATED - DT-Prelim Calcs'!$C$11^2+HS33*'DEPRECATED - DT-Prelim Calcs'!$C$11</f>
        <v>-35200.319392873476</v>
      </c>
      <c r="HU33" s="43">
        <f>MIN('Drive Train'!$F$35-HO32*'DEPRECATED - DT-Prelim Calcs'!$C$21*'Drive Train'!$F$39,HU32+HO$2)</f>
        <v>10.346666666666668</v>
      </c>
      <c r="HV33" s="43">
        <f>'Drive Train'!$F$35-HO33*'DEPRECATED - DT-Prelim Calcs'!$C$21*'Drive Train'!$F$39</f>
        <v>10.346666666666668</v>
      </c>
      <c r="HW33" s="1">
        <f>IF(HT33&gt;='Drive Train'!$F$29,1,0)</f>
        <v>0</v>
      </c>
      <c r="HX33" s="43">
        <f t="shared" si="68"/>
        <v>40.740740740740726</v>
      </c>
      <c r="HY33" s="49">
        <f>HY32+'DEPRECATED - DT-Prelim Calcs'!$C$11</f>
        <v>116</v>
      </c>
      <c r="HZ33" s="2">
        <f>IJ33/'Drive Train'!$F$35</f>
        <v>0.8193548387096774</v>
      </c>
      <c r="IA33" s="36">
        <f>IH33*12*60/(PI() * 'Drive Train'!$F$15)/HZ$2*HZ33</f>
        <v>-79072.129257821944</v>
      </c>
      <c r="IB33" s="2">
        <f>('DEPRECATED - DT-Prelim Calcs'!$C$6*HZ33-IA33)/('DEPRECATED - DT-Prelim Calcs'!$C$6*HZ33)*'DEPRECATED - DT-Prelim Calcs'!$C$7*HZ33</f>
        <v>61.969464823514684</v>
      </c>
      <c r="IC33" s="43">
        <f>IB33/'DEPRECATED - DT-Prelim Calcs'!$C$7*('DEPRECATED - DT-Prelim Calcs'!$C$8-'DEPRECATED - DT-Prelim Calcs'!$C$9)+'DEPRECATED - DT-Prelim Calcs'!$C$9</f>
        <v>3377.4484568034118</v>
      </c>
      <c r="ID33" s="43">
        <f t="shared" si="21"/>
        <v>39.999999999999986</v>
      </c>
      <c r="IE33" s="2">
        <f t="shared" si="69"/>
        <v>1.4462867232450001</v>
      </c>
      <c r="IF33" s="43">
        <f>IE33*'DEPRECATED - DT-Prelim Calcs'!$C$21/HZ$2/'DEPRECATED - DT-Prelim Calcs'!$C$19/'DEPRECATED - DT-Prelim Calcs'!$C$18*3.39*'DEPRECATED - DT-Prelim Calcs'!$C$20</f>
        <v>29.053734754561201</v>
      </c>
      <c r="IG33" s="36">
        <f t="shared" si="70"/>
        <v>0</v>
      </c>
      <c r="IH33" s="43">
        <f>IF32*'DEPRECATED - DT-Prelim Calcs'!$C$11+IH32</f>
        <v>-280.72269727990511</v>
      </c>
      <c r="II33" s="43">
        <f>II32+0.5*IF33*'DEPRECATED - DT-Prelim Calcs'!$C$11^2+IH33*'DEPRECATED - DT-Prelim Calcs'!$C$11</f>
        <v>-48756.890571218035</v>
      </c>
      <c r="IJ33" s="43">
        <f>MIN('Drive Train'!$F$35-ID32*'DEPRECATED - DT-Prelim Calcs'!$C$21*'Drive Train'!$F$39,IJ32+ID$2)</f>
        <v>10.16</v>
      </c>
      <c r="IK33" s="43">
        <f>'Drive Train'!$F$35-ID33*'DEPRECATED - DT-Prelim Calcs'!$C$21*'Drive Train'!$F$39</f>
        <v>10.16</v>
      </c>
      <c r="IL33" s="1">
        <f>IF(II33&gt;='Drive Train'!$F$29,1,0)</f>
        <v>0</v>
      </c>
      <c r="IM33" s="43">
        <f t="shared" si="71"/>
        <v>44.444444444444429</v>
      </c>
      <c r="IN33" s="49">
        <f>IN32+'DEPRECATED - DT-Prelim Calcs'!$C$11</f>
        <v>116</v>
      </c>
      <c r="IO33" s="2">
        <f>IY33/'Drive Train'!$F$35</f>
        <v>0.80430107526881722</v>
      </c>
      <c r="IP33" s="36">
        <f>IW33*12*60/(PI() * 'Drive Train'!$F$15)/IO$2*IO33</f>
        <v>-138172.59976779568</v>
      </c>
      <c r="IQ33" s="2">
        <f>('DEPRECATED - DT-Prelim Calcs'!$C$6*IO33-IP33)/('DEPRECATED - DT-Prelim Calcs'!$C$6*IO33)*'DEPRECATED - DT-Prelim Calcs'!$C$7*IO33</f>
        <v>105.34419287544989</v>
      </c>
      <c r="IR33" s="43">
        <f>IQ33/'DEPRECATED - DT-Prelim Calcs'!$C$7*('DEPRECATED - DT-Prelim Calcs'!$C$8-'DEPRECATED - DT-Prelim Calcs'!$C$9)+'DEPRECATED - DT-Prelim Calcs'!$C$9</f>
        <v>5740.4000596327169</v>
      </c>
      <c r="IS33" s="43">
        <f t="shared" si="22"/>
        <v>43.333333333333321</v>
      </c>
      <c r="IT33" s="2">
        <f t="shared" si="72"/>
        <v>1.4462867232450001</v>
      </c>
      <c r="IU33" s="43">
        <f>IT33*'DEPRECATED - DT-Prelim Calcs'!$C$21/IO$2/'DEPRECATED - DT-Prelim Calcs'!$C$19/'DEPRECATED - DT-Prelim Calcs'!$C$18*3.39*'DEPRECATED - DT-Prelim Calcs'!$C$20</f>
        <v>29.053734754561201</v>
      </c>
      <c r="IV33" s="36">
        <f t="shared" si="73"/>
        <v>0</v>
      </c>
      <c r="IW33" s="43">
        <f>IU32*'DEPRECATED - DT-Prelim Calcs'!$C$11+IW32</f>
        <v>-499.72306725695188</v>
      </c>
      <c r="IX33" s="43">
        <f>IX32+0.5*IU33*'DEPRECATED - DT-Prelim Calcs'!$C$11^2+IW33*'DEPRECATED - DT-Prelim Calcs'!$C$11</f>
        <v>-42575.21791474105</v>
      </c>
      <c r="IY33" s="43">
        <f>MIN('Drive Train'!$F$35-IS32*'DEPRECATED - DT-Prelim Calcs'!$C$21*'Drive Train'!$F$39,IY32+IS$2)</f>
        <v>9.9733333333333345</v>
      </c>
      <c r="IZ33" s="43">
        <f>'Drive Train'!$F$35-IS33*'DEPRECATED - DT-Prelim Calcs'!$C$21*'Drive Train'!$F$39</f>
        <v>9.9733333333333345</v>
      </c>
      <c r="JA33" s="1">
        <f>IF(IX33&gt;='Drive Train'!$F$29,1,0)</f>
        <v>0</v>
      </c>
      <c r="JB33" s="43">
        <f t="shared" si="74"/>
        <v>48.148148148148138</v>
      </c>
      <c r="JC33" s="49">
        <f>JC32+'DEPRECATED - DT-Prelim Calcs'!$C$11</f>
        <v>116</v>
      </c>
      <c r="JD33" s="2">
        <f>JN33/'Drive Train'!$F$35</f>
        <v>4.1115571788250724</v>
      </c>
      <c r="JE33" s="36">
        <f>JL33*12*60/(PI() * 'Drive Train'!$F$15)/JD$2*JD33</f>
        <v>-1573914.2206722086</v>
      </c>
      <c r="JF33" s="2">
        <f>('DEPRECATED - DT-Prelim Calcs'!$C$6*JD33-JE33)/('DEPRECATED - DT-Prelim Calcs'!$C$6*JD33)*'DEPRECATED - DT-Prelim Calcs'!$C$7*JD33</f>
        <v>1176.282841876003</v>
      </c>
      <c r="JG33" s="43">
        <f>JF33/'DEPRECATED - DT-Prelim Calcs'!$C$7*('DEPRECATED - DT-Prelim Calcs'!$C$8-'DEPRECATED - DT-Prelim Calcs'!$C$9)+'DEPRECATED - DT-Prelim Calcs'!$C$9</f>
        <v>64082.5801917524</v>
      </c>
      <c r="JH33" s="43">
        <f t="shared" si="23"/>
        <v>46.666666666666657</v>
      </c>
      <c r="JI33" s="2">
        <f t="shared" si="75"/>
        <v>1.4462867232450001</v>
      </c>
      <c r="JJ33" s="43">
        <f>JI33*'DEPRECATED - DT-Prelim Calcs'!$C$21/JD$2/'DEPRECATED - DT-Prelim Calcs'!$C$19/'DEPRECATED - DT-Prelim Calcs'!$C$18*3.39*'DEPRECATED - DT-Prelim Calcs'!$C$20</f>
        <v>29.053734754561201</v>
      </c>
      <c r="JK33" s="36">
        <f t="shared" si="76"/>
        <v>0</v>
      </c>
      <c r="JL33" s="43">
        <f>JJ32*'DEPRECATED - DT-Prelim Calcs'!$C$11+JL32</f>
        <v>-1113.5272314896406</v>
      </c>
      <c r="JM33" s="43">
        <f>JM32+0.5*JJ33*'DEPRECATED - DT-Prelim Calcs'!$C$11^2+JL33*'DEPRECATED - DT-Prelim Calcs'!$C$11</f>
        <v>-48122.987793074135</v>
      </c>
      <c r="JN33" s="43">
        <f>MIN('Drive Train'!$F$35-JH32*'DEPRECATED - DT-Prelim Calcs'!$C$21*'Drive Train'!$F$39,JN32+JH$2)</f>
        <v>50.983309017430898</v>
      </c>
      <c r="JO33" s="43">
        <f>'Drive Train'!$F$35-JH33*'DEPRECATED - DT-Prelim Calcs'!$C$21*'Drive Train'!$F$39</f>
        <v>9.7866666666666671</v>
      </c>
      <c r="JP33" s="1">
        <f>IF(JM33&gt;='Drive Train'!$F$29,1,0)</f>
        <v>0</v>
      </c>
      <c r="JQ33" s="43">
        <f>MIN(JG33,'DEPRECATED - DT-Prelim Calcs'!$C$10)*'DEPRECATED - DT-Prelim Calcs'!$C$11*1000/60/60</f>
        <v>103.33333333333333</v>
      </c>
      <c r="JR33" s="49">
        <f>JR32+'DEPRECATED - DT-Prelim Calcs'!$C$11</f>
        <v>116</v>
      </c>
      <c r="JS33" s="2">
        <f>KC33/'Drive Train'!$F$35</f>
        <v>0.77419354838709686</v>
      </c>
      <c r="JT33" s="36">
        <f>KA33*12*60/(PI() * 'Drive Train'!$F$15)/JS$2*JS33</f>
        <v>-11768.386626142144</v>
      </c>
      <c r="JU33" s="2">
        <f>('DEPRECATED - DT-Prelim Calcs'!$C$6*JS33-JT33)/('DEPRECATED - DT-Prelim Calcs'!$C$6*JS33)*'DEPRECATED - DT-Prelim Calcs'!$C$7*JS33</f>
        <v>12.282023114444367</v>
      </c>
      <c r="JV33" s="43">
        <f>JU33/'DEPRECATED - DT-Prelim Calcs'!$C$7*('DEPRECATED - DT-Prelim Calcs'!$C$8-'DEPRECATED - DT-Prelim Calcs'!$C$9)+'DEPRECATED - DT-Prelim Calcs'!$C$9</f>
        <v>670.59528907047661</v>
      </c>
      <c r="JW33" s="43">
        <f t="shared" si="24"/>
        <v>49.999999999999993</v>
      </c>
      <c r="JX33" s="2">
        <f t="shared" si="77"/>
        <v>1.4462867232450001</v>
      </c>
      <c r="JY33" s="43">
        <f>JX33*'DEPRECATED - DT-Prelim Calcs'!$C$21/JS$2/'DEPRECATED - DT-Prelim Calcs'!$C$19/'DEPRECATED - DT-Prelim Calcs'!$C$18*3.39*'DEPRECATED - DT-Prelim Calcs'!$C$20</f>
        <v>29.053734754561201</v>
      </c>
      <c r="JZ33" s="36">
        <f t="shared" si="78"/>
        <v>0</v>
      </c>
      <c r="KA33" s="43">
        <f>JY32*'DEPRECATED - DT-Prelim Calcs'!$C$11+KA32</f>
        <v>-44.217430017286588</v>
      </c>
      <c r="KB33" s="43">
        <f>KB32+0.5*JY33*'DEPRECATED - DT-Prelim Calcs'!$C$11^2+KA33*'DEPRECATED - DT-Prelim Calcs'!$C$11</f>
        <v>-34500.925163115018</v>
      </c>
      <c r="KC33" s="43">
        <f>MIN('Drive Train'!$F$35-JW32*'DEPRECATED - DT-Prelim Calcs'!$C$21*'Drive Train'!$F$39,KC32+JW$2)</f>
        <v>9.6000000000000014</v>
      </c>
      <c r="KD33" s="43">
        <f>'Drive Train'!$F$35-JW33*'DEPRECATED - DT-Prelim Calcs'!$C$21*'Drive Train'!$F$39</f>
        <v>9.6000000000000014</v>
      </c>
      <c r="KE33" s="1">
        <f>IF(KB33&gt;='Drive Train'!$F$29,1,0)</f>
        <v>0</v>
      </c>
      <c r="KF33" s="43">
        <f>MIN(JV33,'DEPRECATED - DT-Prelim Calcs'!$C$10)*'DEPRECATED - DT-Prelim Calcs'!$C$11*1000/60/60</f>
        <v>103.33333333333333</v>
      </c>
      <c r="KG33" s="49">
        <f>KG32+'DEPRECATED - DT-Prelim Calcs'!$C$11</f>
        <v>116</v>
      </c>
      <c r="KH33" s="2">
        <f>KR33/'Drive Train'!$F$35</f>
        <v>0.75913978494623657</v>
      </c>
      <c r="KI33" s="36">
        <f>KP33*12*60/(PI() * 'Drive Train'!$F$15)/KH$2*KH33</f>
        <v>-187898.03549502013</v>
      </c>
      <c r="KJ33" s="2">
        <f>('DEPRECATED - DT-Prelim Calcs'!$C$6*KH33-KI33)/('DEPRECATED - DT-Prelim Calcs'!$C$6*KH33)*'DEPRECATED - DT-Prelim Calcs'!$C$7*KH33</f>
        <v>141.68603745215717</v>
      </c>
      <c r="KK33" s="43">
        <f>KJ33/'DEPRECATED - DT-Prelim Calcs'!$C$7*('DEPRECATED - DT-Prelim Calcs'!$C$8-'DEPRECATED - DT-Prelim Calcs'!$C$9)+'DEPRECATED - DT-Prelim Calcs'!$C$9</f>
        <v>7720.2169656772176</v>
      </c>
      <c r="KL33" s="43">
        <f t="shared" si="25"/>
        <v>53.333333333333329</v>
      </c>
      <c r="KM33" s="2">
        <f t="shared" si="79"/>
        <v>1.4462867232450001</v>
      </c>
      <c r="KN33" s="43">
        <f>KM33*'DEPRECATED - DT-Prelim Calcs'!$C$21/KH$2/'DEPRECATED - DT-Prelim Calcs'!$C$19/'DEPRECATED - DT-Prelim Calcs'!$C$18*3.39*'DEPRECATED - DT-Prelim Calcs'!$C$20</f>
        <v>29.053734754561201</v>
      </c>
      <c r="KO33" s="36">
        <f t="shared" si="80"/>
        <v>0</v>
      </c>
      <c r="KP33" s="43">
        <f>KN32*'DEPRECATED - DT-Prelim Calcs'!$C$11+KP32</f>
        <v>-719.99023158594571</v>
      </c>
      <c r="KQ33" s="43">
        <f>KQ32+0.5*KN33*'DEPRECATED - DT-Prelim Calcs'!$C$11^2+KP33*'DEPRECATED - DT-Prelim Calcs'!$C$11</f>
        <v>-39633.453922553235</v>
      </c>
      <c r="KR33" s="43">
        <f>MIN('Drive Train'!$F$35-KL32*'DEPRECATED - DT-Prelim Calcs'!$C$21*'Drive Train'!$F$39,KR32+KL$2)</f>
        <v>9.413333333333334</v>
      </c>
      <c r="KS33" s="43">
        <f>'Drive Train'!$F$35-KL33*'DEPRECATED - DT-Prelim Calcs'!$C$21*'Drive Train'!$F$39</f>
        <v>9.413333333333334</v>
      </c>
      <c r="KT33" s="1">
        <f>IF(KQ33&gt;='Drive Train'!$F$29,1,0)</f>
        <v>0</v>
      </c>
      <c r="KU33" s="43">
        <f>MIN(KK33,'DEPRECATED - DT-Prelim Calcs'!$C$10)*'DEPRECATED - DT-Prelim Calcs'!$C$11*1000/60/60</f>
        <v>103.33333333333333</v>
      </c>
      <c r="KV33" s="49">
        <f>KV32+'DEPRECATED - DT-Prelim Calcs'!$C$11</f>
        <v>116</v>
      </c>
      <c r="KW33" s="2">
        <f>LG33/'Drive Train'!$F$35</f>
        <v>0.74408602150537628</v>
      </c>
      <c r="KX33" s="36">
        <f>LE33*12*60/(PI() * 'Drive Train'!$F$15)/KW$2*KW33</f>
        <v>1253.5625713941563</v>
      </c>
      <c r="KY33" s="2">
        <f>('DEPRECATED - DT-Prelim Calcs'!$C$6*KW33-KX33)/('DEPRECATED - DT-Prelim Calcs'!$C$6*KW33)*'DEPRECATED - DT-Prelim Calcs'!$C$7*KW33</f>
        <v>2.5682574126723474</v>
      </c>
      <c r="KZ33" s="43">
        <f>KY33/'DEPRECATED - DT-Prelim Calcs'!$C$7*('DEPRECATED - DT-Prelim Calcs'!$C$8-'DEPRECATED - DT-Prelim Calcs'!$C$9)+'DEPRECATED - DT-Prelim Calcs'!$C$9</f>
        <v>141.4125306903592</v>
      </c>
      <c r="LA33" s="43">
        <f t="shared" si="26"/>
        <v>56.666666666666664</v>
      </c>
      <c r="LB33" s="2">
        <f t="shared" si="81"/>
        <v>0.88104843693101531</v>
      </c>
      <c r="LC33" s="43">
        <f>LB33*'DEPRECATED - DT-Prelim Calcs'!$C$21/KW$2/'DEPRECATED - DT-Prelim Calcs'!$C$19/'DEPRECATED - DT-Prelim Calcs'!$C$18*3.39*'DEPRECATED - DT-Prelim Calcs'!$C$20</f>
        <v>17.698943910016258</v>
      </c>
      <c r="LD33" s="36">
        <f t="shared" si="82"/>
        <v>0</v>
      </c>
      <c r="LE33" s="43">
        <f>LC32*'DEPRECATED - DT-Prelim Calcs'!$C$11+LE32</f>
        <v>4.9005969780955922</v>
      </c>
      <c r="LF33" s="43">
        <f>LF32+0.5*LC33*'DEPRECATED - DT-Prelim Calcs'!$C$11^2+LE33*'DEPRECATED - DT-Prelim Calcs'!$C$11</f>
        <v>-45690.153163818934</v>
      </c>
      <c r="LG33" s="43">
        <f>MIN('Drive Train'!$F$35-LA32*'DEPRECATED - DT-Prelim Calcs'!$C$21*'Drive Train'!$F$39,LG32+LA$2)</f>
        <v>9.2266666666666666</v>
      </c>
      <c r="LH33" s="43">
        <f>'Drive Train'!$F$35-LA33*'DEPRECATED - DT-Prelim Calcs'!$C$21*'Drive Train'!$F$39</f>
        <v>9.2266666666666666</v>
      </c>
      <c r="LI33" s="1">
        <f>IF(LF33&gt;='Drive Train'!$F$29,1,0)</f>
        <v>0</v>
      </c>
      <c r="LJ33" s="43">
        <f>MIN(KZ33,'DEPRECATED - DT-Prelim Calcs'!$C$10)*'DEPRECATED - DT-Prelim Calcs'!$C$11*1000/60/60</f>
        <v>103.33333333333333</v>
      </c>
      <c r="LK33" s="49">
        <f>LK32+'DEPRECATED - DT-Prelim Calcs'!$C$11</f>
        <v>116</v>
      </c>
      <c r="LL33" s="2">
        <f>LV33/'Drive Train'!$F$35</f>
        <v>0.72903225806451621</v>
      </c>
      <c r="LM33" s="36">
        <f>LT33*12*60/(PI() * 'Drive Train'!$F$15)/LL$2*LL33</f>
        <v>10154.597231093174</v>
      </c>
      <c r="LN33" s="2">
        <f>('DEPRECATED - DT-Prelim Calcs'!$C$6*LL33-LM33)/('DEPRECATED - DT-Prelim Calcs'!$C$6*LL33)*'DEPRECATED - DT-Prelim Calcs'!$C$7*LL33</f>
        <v>-4.0455818152929339</v>
      </c>
      <c r="LO33" s="43">
        <f>LN33/'DEPRECATED - DT-Prelim Calcs'!$C$7*('DEPRECATED - DT-Prelim Calcs'!$C$8-'DEPRECATED - DT-Prelim Calcs'!$C$9)+'DEPRECATED - DT-Prelim Calcs'!$C$9</f>
        <v>-218.89363620625684</v>
      </c>
      <c r="LP33" s="43">
        <f t="shared" si="27"/>
        <v>-218.89363620625684</v>
      </c>
      <c r="LQ33" s="2">
        <f t="shared" si="83"/>
        <v>-5.1336318315868557</v>
      </c>
      <c r="LR33" s="43">
        <f>LQ33*'DEPRECATED - DT-Prelim Calcs'!$C$21/LL$2/'DEPRECATED - DT-Prelim Calcs'!$C$19/'DEPRECATED - DT-Prelim Calcs'!$C$18*3.39*'DEPRECATED - DT-Prelim Calcs'!$C$20</f>
        <v>-103.12697694399742</v>
      </c>
      <c r="LS33" s="36">
        <f t="shared" si="84"/>
        <v>1</v>
      </c>
      <c r="LT33" s="43">
        <f>LR32*'DEPRECATED - DT-Prelim Calcs'!$C$11+LT32</f>
        <v>40.51744714447446</v>
      </c>
      <c r="LU33" s="43">
        <f>LU32+0.5*LR33*'DEPRECATED - DT-Prelim Calcs'!$C$11^2+LT33*'DEPRECATED - DT-Prelim Calcs'!$C$11</f>
        <v>-41148.251078934147</v>
      </c>
      <c r="LV33" s="43">
        <f>MIN('Drive Train'!$F$35-LP32*'DEPRECATED - DT-Prelim Calcs'!$C$21*'Drive Train'!$F$39,LV32+LP$2)</f>
        <v>9.0400000000000009</v>
      </c>
      <c r="LW33" s="43">
        <f>'Drive Train'!$F$35-LP33*'DEPRECATED - DT-Prelim Calcs'!$C$21*'Drive Train'!$F$39</f>
        <v>24.658043627550384</v>
      </c>
      <c r="LX33" s="1">
        <f>IF(LU33&gt;='Drive Train'!$F$29,1,0)</f>
        <v>0</v>
      </c>
      <c r="LY33" s="43">
        <f>MIN(LO33,'DEPRECATED - DT-Prelim Calcs'!$C$10)*'DEPRECATED - DT-Prelim Calcs'!$C$11*1000/60/60</f>
        <v>-243.21515134028539</v>
      </c>
      <c r="LZ33" s="49">
        <f>LZ32+'DEPRECATED - DT-Prelim Calcs'!$C$11</f>
        <v>116</v>
      </c>
    </row>
    <row r="34" spans="2:338" x14ac:dyDescent="0.3">
      <c r="B34" s="1"/>
      <c r="C34" s="39" t="s">
        <v>36</v>
      </c>
      <c r="E34" s="14">
        <f>1/'Drive Train'!F10</f>
        <v>5.9999999999999991</v>
      </c>
      <c r="F34" s="14">
        <f>G32</f>
        <v>3</v>
      </c>
      <c r="G34" s="14">
        <f t="shared" ref="G34:O34" si="86">F34-$I$32</f>
        <v>4.333333333333333</v>
      </c>
      <c r="H34" s="14">
        <f t="shared" si="86"/>
        <v>5.6666666666666661</v>
      </c>
      <c r="I34" s="14">
        <f t="shared" si="86"/>
        <v>6.9999999999999991</v>
      </c>
      <c r="J34" s="14">
        <f t="shared" si="86"/>
        <v>8.3333333333333321</v>
      </c>
      <c r="K34" s="14">
        <f t="shared" si="86"/>
        <v>9.6666666666666661</v>
      </c>
      <c r="L34" s="14">
        <f t="shared" si="86"/>
        <v>11</v>
      </c>
      <c r="M34" s="14">
        <f t="shared" si="86"/>
        <v>12.333333333333334</v>
      </c>
      <c r="N34" s="14">
        <f t="shared" si="86"/>
        <v>13.666666666666668</v>
      </c>
      <c r="O34" s="14">
        <f t="shared" si="86"/>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-0.27672021620693066</v>
      </c>
      <c r="Y34" s="43">
        <f t="shared" si="1"/>
        <v>0</v>
      </c>
      <c r="Z34" s="43">
        <f t="shared" si="2"/>
        <v>0</v>
      </c>
      <c r="AA34" s="43">
        <f t="shared" si="3"/>
        <v>0</v>
      </c>
      <c r="AB34" s="43" t="e">
        <f t="shared" si="4"/>
        <v>#N/A</v>
      </c>
      <c r="AC34" s="36">
        <f t="shared" si="28"/>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889.49632897085212</v>
      </c>
      <c r="AK34" s="43">
        <f t="shared" si="8"/>
        <v>0</v>
      </c>
      <c r="AL34" s="49">
        <f>AL33+'DEPRECATED - DT-Prelim Calcs'!$C$11</f>
        <v>120</v>
      </c>
      <c r="AM34" s="2">
        <f>AW34/'Drive Train'!$F$35</f>
        <v>1.62776826773928</v>
      </c>
      <c r="AN34" s="36">
        <f>AU34*12*60/(PI() * 'Drive Train'!$F$15)/AM$2*AM34</f>
        <v>-19675.126660881204</v>
      </c>
      <c r="AO34" s="2">
        <f>('DEPRECATED - DT-Prelim Calcs'!$C$6*AM34-AN34)/('DEPRECATED - DT-Prelim Calcs'!$C$6*AM34)*'DEPRECATED - DT-Prelim Calcs'!$C$7*AM34</f>
        <v>22.097609984401434</v>
      </c>
      <c r="AP34" s="43">
        <f>AO34/'DEPRECATED - DT-Prelim Calcs'!$C$7*('DEPRECATED - DT-Prelim Calcs'!$C$8-'DEPRECATED - DT-Prelim Calcs'!$C$9)+'DEPRECATED - DT-Prelim Calcs'!$C$9</f>
        <v>1205.325021538287</v>
      </c>
      <c r="AQ34" s="43">
        <f t="shared" si="9"/>
        <v>93</v>
      </c>
      <c r="AR34" s="2">
        <f t="shared" si="29"/>
        <v>2.6237757043215204</v>
      </c>
      <c r="AS34" s="43">
        <f>AR34*'DEPRECATED - DT-Prelim Calcs'!$C$21/AM$2/'DEPRECATED - DT-Prelim Calcs'!$C$19/'DEPRECATED - DT-Prelim Calcs'!$C$18*3.39*'DEPRECATED - DT-Prelim Calcs'!$C$20</f>
        <v>26.353862669008976</v>
      </c>
      <c r="AT34" s="36">
        <f t="shared" si="30"/>
        <v>0</v>
      </c>
      <c r="AU34" s="43">
        <f>AS33*'DEPRECATED - DT-Prelim Calcs'!$C$11+AU33</f>
        <v>-70.320357793970842</v>
      </c>
      <c r="AV34" s="43">
        <f>AV33+0.5*AS34*'DEPRECATED - DT-Prelim Calcs'!$C$11^2+AU34*'DEPRECATED - DT-Prelim Calcs'!$C$11</f>
        <v>1738.5662791743937</v>
      </c>
      <c r="AW34" s="43">
        <f>MIN('Drive Train'!$F$35-AQ33*'DEPRECATED - DT-Prelim Calcs'!$C$21*'Drive Train'!$F$39,AW33+AQ$2)</f>
        <v>20.184326519967072</v>
      </c>
      <c r="AX34" s="43">
        <f>'Drive Train'!$F$35-AQ34*'DEPRECATED - DT-Prelim Calcs'!$C$21*'Drive Train'!$F$39</f>
        <v>7.1920000000000002</v>
      </c>
      <c r="AY34" s="1">
        <f>IF(AV34&gt;='Drive Train'!$F$29,1,0)</f>
        <v>1</v>
      </c>
      <c r="AZ34" s="43">
        <f t="shared" si="31"/>
        <v>103.33333333333333</v>
      </c>
      <c r="BA34" s="49">
        <f>BA33+'DEPRECATED - DT-Prelim Calcs'!$C$11</f>
        <v>120</v>
      </c>
      <c r="BB34" s="2">
        <f>BL34/'Drive Train'!$F$35</f>
        <v>0.57999999999999996</v>
      </c>
      <c r="BC34" s="36">
        <f>BJ34*12*60/(PI() * 'Drive Train'!$F$15)/BB$2*BB34</f>
        <v>-35105.722080770283</v>
      </c>
      <c r="BD34" s="2">
        <f>('DEPRECATED - DT-Prelim Calcs'!$C$6*BB34-BC34)/('DEPRECATED - DT-Prelim Calcs'!$C$6*BB34)*'DEPRECATED - DT-Prelim Calcs'!$C$7*BB34</f>
        <v>28.526757454359352</v>
      </c>
      <c r="BE34" s="43">
        <f>BD34/'DEPRECATED - DT-Prelim Calcs'!$C$7*('DEPRECATED - DT-Prelim Calcs'!$C$8-'DEPRECATED - DT-Prelim Calcs'!$C$9)+'DEPRECATED - DT-Prelim Calcs'!$C$9</f>
        <v>1555.5696225136064</v>
      </c>
      <c r="BF34" s="43">
        <f t="shared" si="10"/>
        <v>93</v>
      </c>
      <c r="BG34" s="2">
        <f t="shared" si="32"/>
        <v>2.0025508475699998</v>
      </c>
      <c r="BH34" s="43">
        <f>BG34*'DEPRECATED - DT-Prelim Calcs'!$C$21/BB$2/'DEPRECATED - DT-Prelim Calcs'!$C$19/'DEPRECATED - DT-Prelim Calcs'!$C$18*3.39*'DEPRECATED - DT-Prelim Calcs'!$C$20</f>
        <v>29.053734754561201</v>
      </c>
      <c r="BI34" s="36">
        <f t="shared" si="33"/>
        <v>0</v>
      </c>
      <c r="BJ34" s="43">
        <f>BH33*'DEPRECATED - DT-Prelim Calcs'!$C$11+BJ33</f>
        <v>-243.78399334198258</v>
      </c>
      <c r="BK34" s="43">
        <f>BK33+0.5*BH34*'DEPRECATED - DT-Prelim Calcs'!$C$11^2+BJ34*'DEPRECATED - DT-Prelim Calcs'!$C$11</f>
        <v>-17833.713990933651</v>
      </c>
      <c r="BL34" s="43">
        <f>MIN('Drive Train'!$F$35-BF33*'DEPRECATED - DT-Prelim Calcs'!$C$21*'Drive Train'!$F$39,BL33+BF$2)</f>
        <v>7.1920000000000002</v>
      </c>
      <c r="BM34" s="43">
        <f>'Drive Train'!$F$35-BF34*'DEPRECATED - DT-Prelim Calcs'!$C$21*'Drive Train'!$F$39</f>
        <v>7.1920000000000002</v>
      </c>
      <c r="BN34" s="1">
        <f>IF(BK34&gt;='Drive Train'!$F$29,1,0)</f>
        <v>0</v>
      </c>
      <c r="BO34" s="43">
        <f t="shared" si="34"/>
        <v>103.33333333333333</v>
      </c>
      <c r="BP34" s="49">
        <f>BP33+'DEPRECATED - DT-Prelim Calcs'!$C$11</f>
        <v>120</v>
      </c>
      <c r="BQ34" s="2">
        <f>CA34/'Drive Train'!$F$35</f>
        <v>0.57999999999999996</v>
      </c>
      <c r="BR34" s="36">
        <f>BY34*12*60/(PI() * 'Drive Train'!$F$15)/BQ$2*BQ34</f>
        <v>2474.8240223005596</v>
      </c>
      <c r="BS34" s="2">
        <f>('DEPRECATED - DT-Prelim Calcs'!$C$6*BQ34-BR34)/('DEPRECATED - DT-Prelim Calcs'!$C$6*BQ34)*'DEPRECATED - DT-Prelim Calcs'!$C$7*BQ34</f>
        <v>0.90093281119284863</v>
      </c>
      <c r="BT34" s="43">
        <f>BS34/'DEPRECATED - DT-Prelim Calcs'!$C$7*('DEPRECATED - DT-Prelim Calcs'!$C$8-'DEPRECATED - DT-Prelim Calcs'!$C$9)+'DEPRECATED - DT-Prelim Calcs'!$C$9</f>
        <v>50.58066807244623</v>
      </c>
      <c r="BU34" s="43">
        <f t="shared" si="11"/>
        <v>50.58066807244623</v>
      </c>
      <c r="BV34" s="2">
        <f t="shared" si="35"/>
        <v>0.56762212928575095</v>
      </c>
      <c r="BW34" s="43">
        <f>BV34*'DEPRECATED - DT-Prelim Calcs'!$C$21/BQ$2/'DEPRECATED - DT-Prelim Calcs'!$C$19/'DEPRECATED - DT-Prelim Calcs'!$C$18*3.39*'DEPRECATED - DT-Prelim Calcs'!$C$20</f>
        <v>10.769196531616958</v>
      </c>
      <c r="BX34" s="36">
        <f t="shared" si="36"/>
        <v>0</v>
      </c>
      <c r="BY34" s="43">
        <f>BW33*'DEPRECATED - DT-Prelim Calcs'!$C$11+BY33</f>
        <v>13.142138213973936</v>
      </c>
      <c r="BZ34" s="43">
        <f>BZ33+0.5*BW34*'DEPRECATED - DT-Prelim Calcs'!$C$11^2+BY34*'DEPRECATED - DT-Prelim Calcs'!$C$11</f>
        <v>-42091.993385195376</v>
      </c>
      <c r="CA34" s="43">
        <f>MIN('Drive Train'!$F$35-BU33*'DEPRECATED - DT-Prelim Calcs'!$C$21*'Drive Train'!$F$39,CA33+BU$2)</f>
        <v>7.1920000000000002</v>
      </c>
      <c r="CB34" s="43">
        <f>'Drive Train'!$F$35-BU34*'DEPRECATED - DT-Prelim Calcs'!$C$21*'Drive Train'!$F$39</f>
        <v>9.5674825879430117</v>
      </c>
      <c r="CC34" s="1">
        <f>IF(BZ34&gt;='Drive Train'!$F$29,1,0)</f>
        <v>0</v>
      </c>
      <c r="CD34" s="43">
        <f t="shared" si="37"/>
        <v>56.200742302718034</v>
      </c>
      <c r="CE34" s="49">
        <f>CE33+'DEPRECATED - DT-Prelim Calcs'!$C$11</f>
        <v>120</v>
      </c>
      <c r="CF34" s="2">
        <f>CP34/'Drive Train'!$F$35</f>
        <v>0.57999999999999996</v>
      </c>
      <c r="CG34" s="36">
        <f>CN34*12*60/(PI() * 'Drive Train'!$F$15)/CF$2*CF34</f>
        <v>-263547.47909022489</v>
      </c>
      <c r="CH34" s="2">
        <f>('DEPRECATED - DT-Prelim Calcs'!$C$6*CF34-CG34)/('DEPRECATED - DT-Prelim Calcs'!$C$6*CF34)*'DEPRECATED - DT-Prelim Calcs'!$C$7*CF34</f>
        <v>196.45651299892711</v>
      </c>
      <c r="CI34" s="43">
        <f>CH34/'DEPRECATED - DT-Prelim Calcs'!$C$7*('DEPRECATED - DT-Prelim Calcs'!$C$8-'DEPRECATED - DT-Prelim Calcs'!$C$9)+'DEPRECATED - DT-Prelim Calcs'!$C$9</f>
        <v>10703.98167829976</v>
      </c>
      <c r="CJ34" s="43">
        <f t="shared" si="12"/>
        <v>93</v>
      </c>
      <c r="CK34" s="2">
        <f t="shared" si="38"/>
        <v>1.2396743342100003</v>
      </c>
      <c r="CL34" s="43">
        <f>CK34*'DEPRECATED - DT-Prelim Calcs'!$C$21/CF$2/'DEPRECATED - DT-Prelim Calcs'!$C$19/'DEPRECATED - DT-Prelim Calcs'!$C$18*3.39*'DEPRECATED - DT-Prelim Calcs'!$C$20</f>
        <v>29.053734754561205</v>
      </c>
      <c r="CM34" s="36">
        <f t="shared" si="39"/>
        <v>0</v>
      </c>
      <c r="CN34" s="43">
        <f>CL33*'DEPRECATED - DT-Prelim Calcs'!$C$11+CN33</f>
        <v>-1132.9485826244668</v>
      </c>
      <c r="CO34" s="43">
        <f>CO33+0.5*CL34*'DEPRECATED - DT-Prelim Calcs'!$C$11^2+CN34*'DEPRECATED - DT-Prelim Calcs'!$C$11</f>
        <v>-97971.582142692758</v>
      </c>
      <c r="CP34" s="43">
        <f>MIN('Drive Train'!$F$35-CJ33*'DEPRECATED - DT-Prelim Calcs'!$C$21*'Drive Train'!$F$39,CP33+CJ$2)</f>
        <v>7.1920000000000002</v>
      </c>
      <c r="CQ34" s="43">
        <f>'Drive Train'!$F$35-CJ34*'DEPRECATED - DT-Prelim Calcs'!$C$21*'Drive Train'!$F$39</f>
        <v>7.1920000000000002</v>
      </c>
      <c r="CR34" s="1">
        <f>IF(CO34&gt;='Drive Train'!$F$29,1,0)</f>
        <v>0</v>
      </c>
      <c r="CS34" s="43">
        <f t="shared" si="40"/>
        <v>103.33333333333333</v>
      </c>
      <c r="CT34" s="49">
        <f>CT33+'DEPRECATED - DT-Prelim Calcs'!$C$11</f>
        <v>120</v>
      </c>
      <c r="CU34" s="2">
        <f>DE34/'Drive Train'!$F$35</f>
        <v>0.57999999999999996</v>
      </c>
      <c r="CV34" s="36">
        <f>DC34*12*60/(PI() * 'Drive Train'!$F$15)/CU$2*CU34</f>
        <v>-459964.10492974613</v>
      </c>
      <c r="CW34" s="2">
        <f>('DEPRECATED - DT-Prelim Calcs'!$C$6*CU34-CV34)/('DEPRECATED - DT-Prelim Calcs'!$C$6*CU34)*'DEPRECATED - DT-Prelim Calcs'!$C$7*CU34</f>
        <v>340.84428340446857</v>
      </c>
      <c r="CX34" s="43">
        <f>CW34/'DEPRECATED - DT-Prelim Calcs'!$C$7*('DEPRECATED - DT-Prelim Calcs'!$C$8-'DEPRECATED - DT-Prelim Calcs'!$C$9)+'DEPRECATED - DT-Prelim Calcs'!$C$9</f>
        <v>18569.882603377762</v>
      </c>
      <c r="CY34" s="43">
        <f t="shared" si="13"/>
        <v>93</v>
      </c>
      <c r="CZ34" s="2">
        <f t="shared" si="41"/>
        <v>1.0413264407364002</v>
      </c>
      <c r="DA34" s="43">
        <f>CZ34*'DEPRECATED - DT-Prelim Calcs'!$C$21/CU$2/'DEPRECATED - DT-Prelim Calcs'!$C$19/'DEPRECATED - DT-Prelim Calcs'!$C$18*3.39*'DEPRECATED - DT-Prelim Calcs'!$C$20</f>
        <v>29.053734754561201</v>
      </c>
      <c r="DB34" s="36">
        <f t="shared" si="42"/>
        <v>0</v>
      </c>
      <c r="DC34" s="43">
        <f>DA33*'DEPRECATED - DT-Prelim Calcs'!$C$11+DC33</f>
        <v>-1660.9423597267764</v>
      </c>
      <c r="DD34" s="43">
        <f>DD33+0.5*DA34*'DEPRECATED - DT-Prelim Calcs'!$C$11^2+DC34*'DEPRECATED - DT-Prelim Calcs'!$C$11</f>
        <v>-154920.00928935202</v>
      </c>
      <c r="DE34" s="43">
        <f>MIN('Drive Train'!$F$35-CY33*'DEPRECATED - DT-Prelim Calcs'!$C$21*'Drive Train'!$F$39,DE33+CY$2)</f>
        <v>7.1920000000000002</v>
      </c>
      <c r="DF34" s="43">
        <f>'Drive Train'!$F$35-CY34*'DEPRECATED - DT-Prelim Calcs'!$C$21*'Drive Train'!$F$39</f>
        <v>7.1920000000000002</v>
      </c>
      <c r="DG34" s="1">
        <f>IF(DD34&gt;='Drive Train'!$F$29,1,0)</f>
        <v>0</v>
      </c>
      <c r="DH34" s="43">
        <f t="shared" si="43"/>
        <v>103.33333333333333</v>
      </c>
      <c r="DI34" s="49">
        <f>DI33+'DEPRECATED - DT-Prelim Calcs'!$C$11</f>
        <v>120</v>
      </c>
      <c r="DJ34" s="2">
        <f>DT34/'Drive Train'!$F$35</f>
        <v>0.57999999999999996</v>
      </c>
      <c r="DK34" s="36">
        <f>DR34*12*60/(PI() * 'Drive Train'!$F$15)/DJ$2*DJ34</f>
        <v>-191964.68892697516</v>
      </c>
      <c r="DL34" s="2">
        <f>('DEPRECATED - DT-Prelim Calcs'!$C$6*DJ34-DK34)/('DEPRECATED - DT-Prelim Calcs'!$C$6*DJ34)*'DEPRECATED - DT-Prelim Calcs'!$C$7*DJ34</f>
        <v>143.83530831779208</v>
      </c>
      <c r="DM34" s="43">
        <f>DL34/'DEPRECATED - DT-Prelim Calcs'!$C$7*('DEPRECATED - DT-Prelim Calcs'!$C$8-'DEPRECATED - DT-Prelim Calcs'!$C$9)+'DEPRECATED - DT-Prelim Calcs'!$C$9</f>
        <v>7837.304109849867</v>
      </c>
      <c r="DN34" s="43">
        <f t="shared" si="14"/>
        <v>93</v>
      </c>
      <c r="DO34" s="2">
        <f t="shared" si="44"/>
        <v>0.89769520753137932</v>
      </c>
      <c r="DP34" s="43">
        <f>DO34*'DEPRECATED - DT-Prelim Calcs'!$C$21/DJ$2/'DEPRECATED - DT-Prelim Calcs'!$C$19/'DEPRECATED - DT-Prelim Calcs'!$C$18*3.39*'DEPRECATED - DT-Prelim Calcs'!$C$20</f>
        <v>29.053734754561201</v>
      </c>
      <c r="DQ34" s="36">
        <f t="shared" si="45"/>
        <v>0</v>
      </c>
      <c r="DR34" s="43">
        <f>DP33*'DEPRECATED - DT-Prelim Calcs'!$C$11+DR33</f>
        <v>-597.57714673170358</v>
      </c>
      <c r="DS34" s="43">
        <f>DS33+0.5*DP34*'DEPRECATED - DT-Prelim Calcs'!$C$11^2+DR34*'DEPRECATED - DT-Prelim Calcs'!$C$11</f>
        <v>-243143.49288889091</v>
      </c>
      <c r="DT34" s="43">
        <f>MIN('Drive Train'!$F$35-DN33*'DEPRECATED - DT-Prelim Calcs'!$C$21*'Drive Train'!$F$39,DT33+DN$2)</f>
        <v>7.1920000000000002</v>
      </c>
      <c r="DU34" s="43">
        <f>'Drive Train'!$F$35-DN34*'DEPRECATED - DT-Prelim Calcs'!$C$21*'Drive Train'!$F$39</f>
        <v>7.1920000000000002</v>
      </c>
      <c r="DV34" s="1">
        <f>IF(DS34&gt;='Drive Train'!$F$29,1,0)</f>
        <v>0</v>
      </c>
      <c r="DW34" s="43">
        <f t="shared" si="46"/>
        <v>103.33333333333333</v>
      </c>
      <c r="DX34" s="49">
        <f>DX33+'DEPRECATED - DT-Prelim Calcs'!$C$11</f>
        <v>120</v>
      </c>
      <c r="DY34" s="2">
        <f>EI34/'Drive Train'!$F$35</f>
        <v>0.57999999999999996</v>
      </c>
      <c r="DZ34" s="36">
        <f>EG34*12*60/(PI() * 'Drive Train'!$F$15)/DY$2*DY34</f>
        <v>-653830.49697488989</v>
      </c>
      <c r="EA34" s="2">
        <f>('DEPRECATED - DT-Prelim Calcs'!$C$6*DY34-DZ34)/('DEPRECATED - DT-Prelim Calcs'!$C$6*DY34)*'DEPRECATED - DT-Prelim Calcs'!$C$7*DY34</f>
        <v>483.35735216492697</v>
      </c>
      <c r="EB34" s="43">
        <f>EA34/'DEPRECATED - DT-Prelim Calcs'!$C$7*('DEPRECATED - DT-Prelim Calcs'!$C$8-'DEPRECATED - DT-Prelim Calcs'!$C$9)+'DEPRECATED - DT-Prelim Calcs'!$C$9</f>
        <v>26333.654259731094</v>
      </c>
      <c r="EC34" s="43">
        <f t="shared" si="15"/>
        <v>93</v>
      </c>
      <c r="ED34" s="2">
        <f t="shared" si="47"/>
        <v>0.78888366722454539</v>
      </c>
      <c r="EE34" s="43">
        <f>ED34*'DEPRECATED - DT-Prelim Calcs'!$C$21/DY$2/'DEPRECATED - DT-Prelim Calcs'!$C$19/'DEPRECATED - DT-Prelim Calcs'!$C$18*3.39*'DEPRECATED - DT-Prelim Calcs'!$C$20</f>
        <v>29.053734754561201</v>
      </c>
      <c r="EF34" s="36">
        <f t="shared" si="48"/>
        <v>0</v>
      </c>
      <c r="EG34" s="43">
        <f>EE33*'DEPRECATED - DT-Prelim Calcs'!$C$11+EG33</f>
        <v>-1788.635567737093</v>
      </c>
      <c r="EH34" s="43">
        <f>EH33+0.5*EE34*'DEPRECATED - DT-Prelim Calcs'!$C$11^2+EG34*'DEPRECATED - DT-Prelim Calcs'!$C$11</f>
        <v>-378924.15288350539</v>
      </c>
      <c r="EI34" s="43">
        <f>MIN('Drive Train'!$F$35-EC33*'DEPRECATED - DT-Prelim Calcs'!$C$21*'Drive Train'!$F$39,EI33+EC$2)</f>
        <v>7.1920000000000002</v>
      </c>
      <c r="EJ34" s="43">
        <f>'Drive Train'!$F$35-EC34*'DEPRECATED - DT-Prelim Calcs'!$C$21*'Drive Train'!$F$39</f>
        <v>7.1920000000000002</v>
      </c>
      <c r="EK34" s="1">
        <f>IF(EH34&gt;='Drive Train'!$F$29,1,0)</f>
        <v>0</v>
      </c>
      <c r="EL34" s="43">
        <f t="shared" si="49"/>
        <v>103.33333333333333</v>
      </c>
      <c r="EM34" s="49">
        <f>EM33+'DEPRECATED - DT-Prelim Calcs'!$C$11</f>
        <v>120</v>
      </c>
      <c r="EN34" s="2">
        <f>EX34/'Drive Train'!$F$35</f>
        <v>0.57999999999999996</v>
      </c>
      <c r="EO34" s="36">
        <f>EV34*12*60/(PI() * 'Drive Train'!$F$15)/EN$2*EN34</f>
        <v>-1286802.3346658237</v>
      </c>
      <c r="EP34" s="2">
        <f>('DEPRECATED - DT-Prelim Calcs'!$C$6*EN34-EO34)/('DEPRECATED - DT-Prelim Calcs'!$C$6*EN34)*'DEPRECATED - DT-Prelim Calcs'!$C$7*EN34</f>
        <v>948.66110118851316</v>
      </c>
      <c r="EQ34" s="43">
        <f>EP34/'DEPRECATED - DT-Prelim Calcs'!$C$7*('DEPRECATED - DT-Prelim Calcs'!$C$8-'DEPRECATED - DT-Prelim Calcs'!$C$9)+'DEPRECATED - DT-Prelim Calcs'!$C$9</f>
        <v>51682.291333404071</v>
      </c>
      <c r="ER34" s="43">
        <f t="shared" si="16"/>
        <v>93</v>
      </c>
      <c r="ES34" s="2">
        <f t="shared" si="50"/>
        <v>0.7035989464435134</v>
      </c>
      <c r="ET34" s="43">
        <f>ES34*'DEPRECATED - DT-Prelim Calcs'!$C$21/EN$2/'DEPRECATED - DT-Prelim Calcs'!$C$19/'DEPRECATED - DT-Prelim Calcs'!$C$18*3.39*'DEPRECATED - DT-Prelim Calcs'!$C$20</f>
        <v>29.053734754561201</v>
      </c>
      <c r="EU34" s="36">
        <f t="shared" si="51"/>
        <v>0</v>
      </c>
      <c r="EV34" s="43">
        <f>ET33*'DEPRECATED - DT-Prelim Calcs'!$C$11+EV33</f>
        <v>-3139.6464439331676</v>
      </c>
      <c r="EW34" s="43">
        <f>EW33+0.5*ET34*'DEPRECATED - DT-Prelim Calcs'!$C$11^2+EV34*'DEPRECATED - DT-Prelim Calcs'!$C$11</f>
        <v>-532939.39276985778</v>
      </c>
      <c r="EX34" s="43">
        <f>MIN('Drive Train'!$F$35-ER33*'DEPRECATED - DT-Prelim Calcs'!$C$21*'Drive Train'!$F$39,EX33+ER$2)</f>
        <v>7.1920000000000002</v>
      </c>
      <c r="EY34" s="43">
        <f>'Drive Train'!$F$35-ER34*'DEPRECATED - DT-Prelim Calcs'!$C$21*'Drive Train'!$F$39</f>
        <v>7.1920000000000002</v>
      </c>
      <c r="EZ34" s="1">
        <f>IF(EW34&gt;='Drive Train'!$F$29,1,0)</f>
        <v>0</v>
      </c>
      <c r="FA34" s="43">
        <f t="shared" si="52"/>
        <v>103.33333333333333</v>
      </c>
      <c r="FB34" s="49">
        <f>FB33+'DEPRECATED - DT-Prelim Calcs'!$C$11</f>
        <v>120</v>
      </c>
      <c r="FC34" s="2">
        <f>FM34/'Drive Train'!$F$35</f>
        <v>0.57999999999999996</v>
      </c>
      <c r="FD34" s="36">
        <f>FK34*12*60/(PI() * 'Drive Train'!$F$15)/FC$2*FC34</f>
        <v>-2112142.0754038016</v>
      </c>
      <c r="FE34" s="2">
        <f>('DEPRECATED - DT-Prelim Calcs'!$C$6*FC34-FD34)/('DEPRECATED - DT-Prelim Calcs'!$C$6*FC34)*'DEPRECATED - DT-Prelim Calcs'!$C$7*FC34</f>
        <v>1555.376365147936</v>
      </c>
      <c r="FF34" s="43">
        <f>FE34/'DEPRECATED - DT-Prelim Calcs'!$C$7*('DEPRECATED - DT-Prelim Calcs'!$C$8-'DEPRECATED - DT-Prelim Calcs'!$C$9)+'DEPRECATED - DT-Prelim Calcs'!$C$9</f>
        <v>84734.690041641283</v>
      </c>
      <c r="FG34" s="43">
        <f t="shared" si="17"/>
        <v>93</v>
      </c>
      <c r="FH34" s="2">
        <f t="shared" si="53"/>
        <v>0.63495514679048781</v>
      </c>
      <c r="FI34" s="43">
        <f>FH34*'DEPRECATED - DT-Prelim Calcs'!$C$21/FC$2/'DEPRECATED - DT-Prelim Calcs'!$C$19/'DEPRECATED - DT-Prelim Calcs'!$C$18*3.39*'DEPRECATED - DT-Prelim Calcs'!$C$20</f>
        <v>29.053734754561205</v>
      </c>
      <c r="FJ34" s="36">
        <f t="shared" si="54"/>
        <v>0</v>
      </c>
      <c r="FK34" s="43">
        <f>FI33*'DEPRECATED - DT-Prelim Calcs'!$C$11+FK33</f>
        <v>-4650.6097753199329</v>
      </c>
      <c r="FL34" s="43">
        <f>FL33+0.5*FI34*'DEPRECATED - DT-Prelim Calcs'!$C$11^2+FK34*'DEPRECATED - DT-Prelim Calcs'!$C$11</f>
        <v>-705189.21254794905</v>
      </c>
      <c r="FM34" s="43">
        <f>MIN('Drive Train'!$F$35-FG33*'DEPRECATED - DT-Prelim Calcs'!$C$21*'Drive Train'!$F$39,FM33+FG$2)</f>
        <v>7.1920000000000002</v>
      </c>
      <c r="FN34" s="43">
        <f>'Drive Train'!$F$35-FG34*'DEPRECATED - DT-Prelim Calcs'!$C$21*'Drive Train'!$F$39</f>
        <v>7.1920000000000002</v>
      </c>
      <c r="FO34" s="1">
        <f>IF(FL34&gt;='Drive Train'!$F$29,1,0)</f>
        <v>0</v>
      </c>
      <c r="FP34" s="43">
        <f t="shared" si="55"/>
        <v>103.33333333333333</v>
      </c>
      <c r="FQ34" s="49">
        <f>FQ33+'DEPRECATED - DT-Prelim Calcs'!$C$11</f>
        <v>120</v>
      </c>
      <c r="FR34" s="2">
        <f>GB34/'Drive Train'!$F$35</f>
        <v>0.57999999999999996</v>
      </c>
      <c r="FS34" s="36">
        <f>FZ34*12*60/(PI() * 'Drive Train'!$F$15)/FR$2*FR34</f>
        <v>-3151111.5925928471</v>
      </c>
      <c r="FT34" s="2">
        <f>('DEPRECATED - DT-Prelim Calcs'!$C$6*FR34-FS34)/('DEPRECATED - DT-Prelim Calcs'!$C$6*FR34)*'DEPRECATED - DT-Prelim Calcs'!$C$7*FR34</f>
        <v>2319.1329538025789</v>
      </c>
      <c r="FU34" s="43">
        <f>FT34/'DEPRECATED - DT-Prelim Calcs'!$C$7*('DEPRECATED - DT-Prelim Calcs'!$C$8-'DEPRECATED - DT-Prelim Calcs'!$C$9)+'DEPRECATED - DT-Prelim Calcs'!$C$9</f>
        <v>126342.32509521511</v>
      </c>
      <c r="FV34" s="43">
        <f t="shared" si="18"/>
        <v>93</v>
      </c>
      <c r="FW34" s="2">
        <f t="shared" si="56"/>
        <v>0.57851468929799987</v>
      </c>
      <c r="FX34" s="43">
        <f>FW34*'DEPRECATED - DT-Prelim Calcs'!$C$21/FR$2/'DEPRECATED - DT-Prelim Calcs'!$C$19/'DEPRECATED - DT-Prelim Calcs'!$C$18*3.39*'DEPRECATED - DT-Prelim Calcs'!$C$20</f>
        <v>29.053734754561201</v>
      </c>
      <c r="FY34" s="36">
        <f t="shared" si="57"/>
        <v>0</v>
      </c>
      <c r="FZ34" s="43">
        <f>FX33*'DEPRECATED - DT-Prelim Calcs'!$C$11+FZ33</f>
        <v>-6321.5255618973943</v>
      </c>
      <c r="GA34" s="43">
        <f>GA33+0.5*FX34*'DEPRECATED - DT-Prelim Calcs'!$C$11^2+FZ34*'DEPRECATED - DT-Prelim Calcs'!$C$11</f>
        <v>-895673.61221777939</v>
      </c>
      <c r="GB34" s="43">
        <f>MIN('Drive Train'!$F$35-FV33*'DEPRECATED - DT-Prelim Calcs'!$C$21*'Drive Train'!$F$39,GB33+FV$2)</f>
        <v>7.1920000000000002</v>
      </c>
      <c r="GC34" s="43">
        <f>'Drive Train'!$F$35-FV34*'DEPRECATED - DT-Prelim Calcs'!$C$21*'Drive Train'!$F$39</f>
        <v>7.1920000000000002</v>
      </c>
      <c r="GD34" s="1">
        <f>IF(GA34&gt;='Drive Train'!$F$29,1,0)</f>
        <v>0</v>
      </c>
      <c r="GE34" s="43">
        <f t="shared" si="58"/>
        <v>103.33333333333333</v>
      </c>
      <c r="GF34" s="49">
        <f>GF33+'DEPRECATED - DT-Prelim Calcs'!$C$11</f>
        <v>120</v>
      </c>
      <c r="GG34" s="2">
        <f>GQ34/'Drive Train'!$F$35</f>
        <v>0.86451612903225805</v>
      </c>
      <c r="GH34" s="36">
        <f>GO34*12*60/(PI() * 'Drive Train'!$F$15)/GG$2*GG34</f>
        <v>-158780.35142594486</v>
      </c>
      <c r="GI34" s="2">
        <f>('DEPRECATED - DT-Prelim Calcs'!$C$6*GG34-GH34)/('DEPRECATED - DT-Prelim Calcs'!$C$6*GG34)*'DEPRECATED - DT-Prelim Calcs'!$C$7*GG34</f>
        <v>120.77555998492326</v>
      </c>
      <c r="GJ34" s="43">
        <f>GI34/'DEPRECATED - DT-Prelim Calcs'!$C$7*('DEPRECATED - DT-Prelim Calcs'!$C$8-'DEPRECATED - DT-Prelim Calcs'!$C$9)+'DEPRECATED - DT-Prelim Calcs'!$C$9</f>
        <v>6581.0640887308937</v>
      </c>
      <c r="GK34" s="43">
        <f t="shared" si="59"/>
        <v>29.999999999999982</v>
      </c>
      <c r="GL34" s="2">
        <f t="shared" si="60"/>
        <v>1.4462867232450001</v>
      </c>
      <c r="GM34" s="43">
        <f>GL34*'DEPRECATED - DT-Prelim Calcs'!$C$21/GG$2/'DEPRECATED - DT-Prelim Calcs'!$C$19/'DEPRECATED - DT-Prelim Calcs'!$C$18*3.39*'DEPRECATED - DT-Prelim Calcs'!$C$20</f>
        <v>29.053734754561201</v>
      </c>
      <c r="GN34" s="36">
        <f t="shared" si="61"/>
        <v>0</v>
      </c>
      <c r="GO34" s="43">
        <f>GM33*'DEPRECATED - DT-Prelim Calcs'!$C$11+GO33</f>
        <v>-534.25645221112416</v>
      </c>
      <c r="GP34" s="43">
        <f>GP33+0.5*GM34*'DEPRECATED - DT-Prelim Calcs'!$C$11^2+GO34*'DEPRECATED - DT-Prelim Calcs'!$C$11</f>
        <v>-35678.196312445536</v>
      </c>
      <c r="GQ34" s="43">
        <f>MIN('Drive Train'!$F$35-GK33*'DEPRECATED - DT-Prelim Calcs'!$C$21*'Drive Train'!$F$39,GQ33+GK$2)</f>
        <v>10.72</v>
      </c>
      <c r="GR34" s="43">
        <f>'Drive Train'!$F$35-GK34*'DEPRECATED - DT-Prelim Calcs'!$C$21*'Drive Train'!$F$39</f>
        <v>10.72</v>
      </c>
      <c r="GS34" s="1">
        <f>IF(GP34&gt;='Drive Train'!$F$29,1,0)</f>
        <v>0</v>
      </c>
      <c r="GT34" s="43">
        <f t="shared" si="62"/>
        <v>33.333333333333314</v>
      </c>
      <c r="GU34" s="49">
        <f>GU33+'DEPRECATED - DT-Prelim Calcs'!$C$11</f>
        <v>120</v>
      </c>
      <c r="GV34" s="2">
        <f>HF34/'Drive Train'!$F$35</f>
        <v>0.84946236559139798</v>
      </c>
      <c r="GW34" s="36">
        <f>HD34*12*60/(PI() * 'Drive Train'!$F$15)/GV$2*GV34</f>
        <v>-261613.83903651129</v>
      </c>
      <c r="GX34" s="2">
        <f>('DEPRECATED - DT-Prelim Calcs'!$C$6*GV34-GW34)/('DEPRECATED - DT-Prelim Calcs'!$C$6*GV34)*'DEPRECATED - DT-Prelim Calcs'!$C$7*GV34</f>
        <v>196.29885389920642</v>
      </c>
      <c r="GY34" s="43">
        <f>GX34/'DEPRECATED - DT-Prelim Calcs'!$C$7*('DEPRECATED - DT-Prelim Calcs'!$C$8-'DEPRECATED - DT-Prelim Calcs'!$C$9)+'DEPRECATED - DT-Prelim Calcs'!$C$9</f>
        <v>10695.392787046319</v>
      </c>
      <c r="GZ34" s="43">
        <f t="shared" si="19"/>
        <v>33.333333333333314</v>
      </c>
      <c r="HA34" s="2">
        <f t="shared" si="63"/>
        <v>1.4462867232450001</v>
      </c>
      <c r="HB34" s="43">
        <f>HA34*'DEPRECATED - DT-Prelim Calcs'!$C$21/GV$2/'DEPRECATED - DT-Prelim Calcs'!$C$19/'DEPRECATED - DT-Prelim Calcs'!$C$18*3.39*'DEPRECATED - DT-Prelim Calcs'!$C$20</f>
        <v>29.053734754561201</v>
      </c>
      <c r="HC34" s="36">
        <f t="shared" si="64"/>
        <v>0</v>
      </c>
      <c r="HD34" s="43">
        <f>HB33*'DEPRECATED - DT-Prelim Calcs'!$C$11+HD33</f>
        <v>-895.86524467757795</v>
      </c>
      <c r="HE34" s="43">
        <f>HE33+0.5*HB34*'DEPRECATED - DT-Prelim Calcs'!$C$11^2+HD34*'DEPRECATED - DT-Prelim Calcs'!$C$11</f>
        <v>-38810.85751456079</v>
      </c>
      <c r="HF34" s="43">
        <f>MIN('Drive Train'!$F$35-GZ33*'DEPRECATED - DT-Prelim Calcs'!$C$21*'Drive Train'!$F$39,HF33+GZ$2)</f>
        <v>10.533333333333335</v>
      </c>
      <c r="HG34" s="43">
        <f>'Drive Train'!$F$35-GZ34*'DEPRECATED - DT-Prelim Calcs'!$C$21*'Drive Train'!$F$39</f>
        <v>10.533333333333335</v>
      </c>
      <c r="HH34" s="1">
        <f>IF(HE34&gt;='Drive Train'!$F$29,1,0)</f>
        <v>0</v>
      </c>
      <c r="HI34" s="43">
        <f t="shared" si="65"/>
        <v>37.037037037037017</v>
      </c>
      <c r="HJ34" s="49">
        <f>HJ33+'DEPRECATED - DT-Prelim Calcs'!$C$11</f>
        <v>120</v>
      </c>
      <c r="HK34" s="2">
        <f>HU34/'Drive Train'!$F$35</f>
        <v>0.83440860215053769</v>
      </c>
      <c r="HL34" s="36">
        <f>HS34*12*60/(PI() * 'Drive Train'!$F$15)/HK$2*HK34</f>
        <v>7728.7680249635332</v>
      </c>
      <c r="HM34" s="2">
        <f>('DEPRECATED - DT-Prelim Calcs'!$C$6*HK34-HL34)/('DEPRECATED - DT-Prelim Calcs'!$C$6*HK34)*'DEPRECATED - DT-Prelim Calcs'!$C$7*HK34</f>
        <v>-1.7681161382147574</v>
      </c>
      <c r="HN34" s="43">
        <f>HM34/'DEPRECATED - DT-Prelim Calcs'!$C$7*('DEPRECATED - DT-Prelim Calcs'!$C$8-'DEPRECATED - DT-Prelim Calcs'!$C$9)+'DEPRECATED - DT-Prelim Calcs'!$C$9</f>
        <v>-94.822744843042756</v>
      </c>
      <c r="HO34" s="43">
        <f t="shared" si="20"/>
        <v>-94.822744843042756</v>
      </c>
      <c r="HP34" s="2">
        <f t="shared" si="66"/>
        <v>-2.4916592317872461</v>
      </c>
      <c r="HQ34" s="43">
        <f>HP34*'DEPRECATED - DT-Prelim Calcs'!$C$21/HK$2/'DEPRECATED - DT-Prelim Calcs'!$C$19/'DEPRECATED - DT-Prelim Calcs'!$C$18*3.39*'DEPRECATED - DT-Prelim Calcs'!$C$20</f>
        <v>-50.053703221914468</v>
      </c>
      <c r="HR34" s="36">
        <f t="shared" si="67"/>
        <v>1</v>
      </c>
      <c r="HS34" s="43">
        <f>HQ33*'DEPRECATED - DT-Prelim Calcs'!$C$11+HS33</f>
        <v>26.943723736550652</v>
      </c>
      <c r="HT34" s="43">
        <f>HT33+0.5*HQ34*'DEPRECATED - DT-Prelim Calcs'!$C$11^2+HS34*'DEPRECATED - DT-Prelim Calcs'!$C$11</f>
        <v>-35492.974123702588</v>
      </c>
      <c r="HU34" s="43">
        <f>MIN('Drive Train'!$F$35-HO33*'DEPRECATED - DT-Prelim Calcs'!$C$21*'Drive Train'!$F$39,HU33+HO$2)</f>
        <v>10.346666666666668</v>
      </c>
      <c r="HV34" s="43">
        <f>'Drive Train'!$F$35-HO34*'DEPRECATED - DT-Prelim Calcs'!$C$21*'Drive Train'!$F$39</f>
        <v>17.710073711210395</v>
      </c>
      <c r="HW34" s="1">
        <f>IF(HT34&gt;='Drive Train'!$F$29,1,0)</f>
        <v>0</v>
      </c>
      <c r="HX34" s="43">
        <f t="shared" si="68"/>
        <v>-105.35860538115863</v>
      </c>
      <c r="HY34" s="49">
        <f>HY33+'DEPRECATED - DT-Prelim Calcs'!$C$11</f>
        <v>120</v>
      </c>
      <c r="HZ34" s="2">
        <f>IJ34/'Drive Train'!$F$35</f>
        <v>0.8193548387096774</v>
      </c>
      <c r="IA34" s="36">
        <f>IH34*12*60/(PI() * 'Drive Train'!$F$15)/HZ$2*HZ34</f>
        <v>-46337.467013614638</v>
      </c>
      <c r="IB34" s="2">
        <f>('DEPRECATED - DT-Prelim Calcs'!$C$6*HZ34-IA34)/('DEPRECATED - DT-Prelim Calcs'!$C$6*HZ34)*'DEPRECATED - DT-Prelim Calcs'!$C$7*HZ34</f>
        <v>37.905896496660091</v>
      </c>
      <c r="IC34" s="43">
        <f>IB34/'DEPRECATED - DT-Prelim Calcs'!$C$7*('DEPRECATED - DT-Prelim Calcs'!$C$8-'DEPRECATED - DT-Prelim Calcs'!$C$9)+'DEPRECATED - DT-Prelim Calcs'!$C$9</f>
        <v>2066.5227195941688</v>
      </c>
      <c r="ID34" s="43">
        <f t="shared" si="21"/>
        <v>39.999999999999986</v>
      </c>
      <c r="IE34" s="2">
        <f t="shared" si="69"/>
        <v>1.4462867232450001</v>
      </c>
      <c r="IF34" s="43">
        <f>IE34*'DEPRECATED - DT-Prelim Calcs'!$C$21/HZ$2/'DEPRECATED - DT-Prelim Calcs'!$C$19/'DEPRECATED - DT-Prelim Calcs'!$C$18*3.39*'DEPRECATED - DT-Prelim Calcs'!$C$20</f>
        <v>29.053734754561201</v>
      </c>
      <c r="IG34" s="36">
        <f t="shared" si="70"/>
        <v>0</v>
      </c>
      <c r="IH34" s="43">
        <f>IF33*'DEPRECATED - DT-Prelim Calcs'!$C$11+IH33</f>
        <v>-164.50775826166029</v>
      </c>
      <c r="II34" s="43">
        <f>II33+0.5*IF34*'DEPRECATED - DT-Prelim Calcs'!$C$11^2+IH34*'DEPRECATED - DT-Prelim Calcs'!$C$11</f>
        <v>-49182.491726228182</v>
      </c>
      <c r="IJ34" s="43">
        <f>MIN('Drive Train'!$F$35-ID33*'DEPRECATED - DT-Prelim Calcs'!$C$21*'Drive Train'!$F$39,IJ33+ID$2)</f>
        <v>10.16</v>
      </c>
      <c r="IK34" s="43">
        <f>'Drive Train'!$F$35-ID34*'DEPRECATED - DT-Prelim Calcs'!$C$21*'Drive Train'!$F$39</f>
        <v>10.16</v>
      </c>
      <c r="IL34" s="1">
        <f>IF(II34&gt;='Drive Train'!$F$29,1,0)</f>
        <v>0</v>
      </c>
      <c r="IM34" s="43">
        <f t="shared" si="71"/>
        <v>44.444444444444429</v>
      </c>
      <c r="IN34" s="49">
        <f>IN33+'DEPRECATED - DT-Prelim Calcs'!$C$11</f>
        <v>120</v>
      </c>
      <c r="IO34" s="2">
        <f>IY34/'Drive Train'!$F$35</f>
        <v>0.80430107526881722</v>
      </c>
      <c r="IP34" s="36">
        <f>IW34*12*60/(PI() * 'Drive Train'!$F$15)/IO$2*IO34</f>
        <v>-106039.36176429557</v>
      </c>
      <c r="IQ34" s="2">
        <f>('DEPRECATED - DT-Prelim Calcs'!$C$6*IO34-IP34)/('DEPRECATED - DT-Prelim Calcs'!$C$6*IO34)*'DEPRECATED - DT-Prelim Calcs'!$C$7*IO34</f>
        <v>81.722737352500744</v>
      </c>
      <c r="IR34" s="43">
        <f>IQ34/'DEPRECATED - DT-Prelim Calcs'!$C$7*('DEPRECATED - DT-Prelim Calcs'!$C$8-'DEPRECATED - DT-Prelim Calcs'!$C$9)+'DEPRECATED - DT-Prelim Calcs'!$C$9</f>
        <v>4453.5595721884729</v>
      </c>
      <c r="IS34" s="43">
        <f t="shared" si="22"/>
        <v>43.333333333333321</v>
      </c>
      <c r="IT34" s="2">
        <f t="shared" si="72"/>
        <v>1.4462867232450001</v>
      </c>
      <c r="IU34" s="43">
        <f>IT34*'DEPRECATED - DT-Prelim Calcs'!$C$21/IO$2/'DEPRECATED - DT-Prelim Calcs'!$C$19/'DEPRECATED - DT-Prelim Calcs'!$C$18*3.39*'DEPRECATED - DT-Prelim Calcs'!$C$20</f>
        <v>29.053734754561201</v>
      </c>
      <c r="IV34" s="36">
        <f t="shared" si="73"/>
        <v>0</v>
      </c>
      <c r="IW34" s="43">
        <f>IU33*'DEPRECATED - DT-Prelim Calcs'!$C$11+IW33</f>
        <v>-383.50812823870706</v>
      </c>
      <c r="IX34" s="43">
        <f>IX33+0.5*IU34*'DEPRECATED - DT-Prelim Calcs'!$C$11^2+IW34*'DEPRECATED - DT-Prelim Calcs'!$C$11</f>
        <v>-43876.820549659387</v>
      </c>
      <c r="IY34" s="43">
        <f>MIN('Drive Train'!$F$35-IS33*'DEPRECATED - DT-Prelim Calcs'!$C$21*'Drive Train'!$F$39,IY33+IS$2)</f>
        <v>9.9733333333333345</v>
      </c>
      <c r="IZ34" s="43">
        <f>'Drive Train'!$F$35-IS34*'DEPRECATED - DT-Prelim Calcs'!$C$21*'Drive Train'!$F$39</f>
        <v>9.9733333333333345</v>
      </c>
      <c r="JA34" s="1">
        <f>IF(IX34&gt;='Drive Train'!$F$29,1,0)</f>
        <v>0</v>
      </c>
      <c r="JB34" s="43">
        <f t="shared" si="74"/>
        <v>48.148148148148138</v>
      </c>
      <c r="JC34" s="49">
        <f>JC33+'DEPRECATED - DT-Prelim Calcs'!$C$11</f>
        <v>120</v>
      </c>
      <c r="JD34" s="2">
        <f>JN34/'Drive Train'!$F$35</f>
        <v>0.78924731182795704</v>
      </c>
      <c r="JE34" s="36">
        <f>JL34*12*60/(PI() * 'Drive Train'!$F$15)/JD$2*JD34</f>
        <v>-270594.00224454049</v>
      </c>
      <c r="JF34" s="2">
        <f>('DEPRECATED - DT-Prelim Calcs'!$C$6*JD34-JE34)/('DEPRECATED - DT-Prelim Calcs'!$C$6*JD34)*'DEPRECATED - DT-Prelim Calcs'!$C$7*JD34</f>
        <v>202.61785053932186</v>
      </c>
      <c r="JG34" s="43">
        <f>JF34/'DEPRECATED - DT-Prelim Calcs'!$C$7*('DEPRECATED - DT-Prelim Calcs'!$C$8-'DEPRECATED - DT-Prelim Calcs'!$C$9)+'DEPRECATED - DT-Prelim Calcs'!$C$9</f>
        <v>11039.636633858578</v>
      </c>
      <c r="JH34" s="43">
        <f t="shared" si="23"/>
        <v>46.666666666666657</v>
      </c>
      <c r="JI34" s="2">
        <f t="shared" si="75"/>
        <v>1.4462867232450001</v>
      </c>
      <c r="JJ34" s="43">
        <f>JI34*'DEPRECATED - DT-Prelim Calcs'!$C$21/JD$2/'DEPRECATED - DT-Prelim Calcs'!$C$19/'DEPRECATED - DT-Prelim Calcs'!$C$18*3.39*'DEPRECATED - DT-Prelim Calcs'!$C$20</f>
        <v>29.053734754561201</v>
      </c>
      <c r="JK34" s="36">
        <f t="shared" si="76"/>
        <v>0</v>
      </c>
      <c r="JL34" s="43">
        <f>JJ33*'DEPRECATED - DT-Prelim Calcs'!$C$11+JL33</f>
        <v>-997.31229247139584</v>
      </c>
      <c r="JM34" s="43">
        <f>JM33+0.5*JJ34*'DEPRECATED - DT-Prelim Calcs'!$C$11^2+JL34*'DEPRECATED - DT-Prelim Calcs'!$C$11</f>
        <v>-51879.807084923224</v>
      </c>
      <c r="JN34" s="43">
        <f>MIN('Drive Train'!$F$35-JH33*'DEPRECATED - DT-Prelim Calcs'!$C$21*'Drive Train'!$F$39,JN33+JH$2)</f>
        <v>9.7866666666666671</v>
      </c>
      <c r="JO34" s="43">
        <f>'Drive Train'!$F$35-JH34*'DEPRECATED - DT-Prelim Calcs'!$C$21*'Drive Train'!$F$39</f>
        <v>9.7866666666666671</v>
      </c>
      <c r="JP34" s="1">
        <f>IF(JM34&gt;='Drive Train'!$F$29,1,0)</f>
        <v>0</v>
      </c>
      <c r="JQ34" s="43">
        <f>MIN(JG34,'DEPRECATED - DT-Prelim Calcs'!$C$10)*'DEPRECATED - DT-Prelim Calcs'!$C$11*1000/60/60</f>
        <v>103.33333333333333</v>
      </c>
      <c r="JR34" s="49">
        <f>JR33+'DEPRECATED - DT-Prelim Calcs'!$C$11</f>
        <v>120</v>
      </c>
      <c r="JS34" s="2">
        <f>KC34/'Drive Train'!$F$35</f>
        <v>0.77419354838709686</v>
      </c>
      <c r="JT34" s="36">
        <f>KA34*12*60/(PI() * 'Drive Train'!$F$15)/JS$2*JS34</f>
        <v>19162.002895943511</v>
      </c>
      <c r="JU34" s="2">
        <f>('DEPRECATED - DT-Prelim Calcs'!$C$6*JS34-JT34)/('DEPRECATED - DT-Prelim Calcs'!$C$6*JS34)*'DEPRECATED - DT-Prelim Calcs'!$C$7*JS34</f>
        <v>-10.455206800693837</v>
      </c>
      <c r="JV34" s="43">
        <f>JU34/'DEPRECATED - DT-Prelim Calcs'!$C$7*('DEPRECATED - DT-Prelim Calcs'!$C$8-'DEPRECATED - DT-Prelim Calcs'!$C$9)+'DEPRECATED - DT-Prelim Calcs'!$C$9</f>
        <v>-568.07469884376872</v>
      </c>
      <c r="JW34" s="43">
        <f t="shared" si="24"/>
        <v>-568.07469884376872</v>
      </c>
      <c r="JX34" s="2">
        <f t="shared" si="77"/>
        <v>-12.388618117608395</v>
      </c>
      <c r="JY34" s="43">
        <f>JX34*'DEPRECATED - DT-Prelim Calcs'!$C$21/JS$2/'DEPRECATED - DT-Prelim Calcs'!$C$19/'DEPRECATED - DT-Prelim Calcs'!$C$18*3.39*'DEPRECATED - DT-Prelim Calcs'!$C$20</f>
        <v>-248.868788587761</v>
      </c>
      <c r="JZ34" s="36">
        <f t="shared" si="78"/>
        <v>1</v>
      </c>
      <c r="KA34" s="43">
        <f>JY33*'DEPRECATED - DT-Prelim Calcs'!$C$11+KA33</f>
        <v>71.997509000958217</v>
      </c>
      <c r="KB34" s="43">
        <f>KB33+0.5*JY34*'DEPRECATED - DT-Prelim Calcs'!$C$11^2+KA34*'DEPRECATED - DT-Prelim Calcs'!$C$11</f>
        <v>-36203.885435813274</v>
      </c>
      <c r="KC34" s="43">
        <f>MIN('Drive Train'!$F$35-JW33*'DEPRECATED - DT-Prelim Calcs'!$C$21*'Drive Train'!$F$39,KC33+JW$2)</f>
        <v>9.6000000000000014</v>
      </c>
      <c r="KD34" s="43">
        <f>'Drive Train'!$F$35-JW34*'DEPRECATED - DT-Prelim Calcs'!$C$21*'Drive Train'!$F$39</f>
        <v>44.212183135251053</v>
      </c>
      <c r="KE34" s="1">
        <f>IF(KB34&gt;='Drive Train'!$F$29,1,0)</f>
        <v>0</v>
      </c>
      <c r="KF34" s="43">
        <f>MIN(JV34,'DEPRECATED - DT-Prelim Calcs'!$C$10)*'DEPRECATED - DT-Prelim Calcs'!$C$11*1000/60/60</f>
        <v>-631.19410982640954</v>
      </c>
      <c r="KG34" s="49">
        <f>KG33+'DEPRECATED - DT-Prelim Calcs'!$C$11</f>
        <v>120</v>
      </c>
      <c r="KH34" s="2">
        <f>KR34/'Drive Train'!$F$35</f>
        <v>0.75913978494623657</v>
      </c>
      <c r="KI34" s="36">
        <f>KP34*12*60/(PI() * 'Drive Train'!$F$15)/KH$2*KH34</f>
        <v>-157569.07021364171</v>
      </c>
      <c r="KJ34" s="2">
        <f>('DEPRECATED - DT-Prelim Calcs'!$C$6*KH34-KI34)/('DEPRECATED - DT-Prelim Calcs'!$C$6*KH34)*'DEPRECATED - DT-Prelim Calcs'!$C$7*KH34</f>
        <v>119.39092034092445</v>
      </c>
      <c r="KK34" s="43">
        <f>KJ34/'DEPRECATED - DT-Prelim Calcs'!$C$7*('DEPRECATED - DT-Prelim Calcs'!$C$8-'DEPRECATED - DT-Prelim Calcs'!$C$9)+'DEPRECATED - DT-Prelim Calcs'!$C$9</f>
        <v>6505.6322275279726</v>
      </c>
      <c r="KL34" s="43">
        <f t="shared" si="25"/>
        <v>53.333333333333329</v>
      </c>
      <c r="KM34" s="2">
        <f t="shared" si="79"/>
        <v>1.4462867232450001</v>
      </c>
      <c r="KN34" s="43">
        <f>KM34*'DEPRECATED - DT-Prelim Calcs'!$C$21/KH$2/'DEPRECATED - DT-Prelim Calcs'!$C$19/'DEPRECATED - DT-Prelim Calcs'!$C$18*3.39*'DEPRECATED - DT-Prelim Calcs'!$C$20</f>
        <v>29.053734754561201</v>
      </c>
      <c r="KO34" s="36">
        <f t="shared" si="80"/>
        <v>0</v>
      </c>
      <c r="KP34" s="43">
        <f>KN33*'DEPRECATED - DT-Prelim Calcs'!$C$11+KP33</f>
        <v>-603.77529256770094</v>
      </c>
      <c r="KQ34" s="43">
        <f>KQ33+0.5*KN34*'DEPRECATED - DT-Prelim Calcs'!$C$11^2+KP34*'DEPRECATED - DT-Prelim Calcs'!$C$11</f>
        <v>-41816.125214787549</v>
      </c>
      <c r="KR34" s="43">
        <f>MIN('Drive Train'!$F$35-KL33*'DEPRECATED - DT-Prelim Calcs'!$C$21*'Drive Train'!$F$39,KR33+KL$2)</f>
        <v>9.413333333333334</v>
      </c>
      <c r="KS34" s="43">
        <f>'Drive Train'!$F$35-KL34*'DEPRECATED - DT-Prelim Calcs'!$C$21*'Drive Train'!$F$39</f>
        <v>9.413333333333334</v>
      </c>
      <c r="KT34" s="1">
        <f>IF(KQ34&gt;='Drive Train'!$F$29,1,0)</f>
        <v>0</v>
      </c>
      <c r="KU34" s="43">
        <f>MIN(KK34,'DEPRECATED - DT-Prelim Calcs'!$C$10)*'DEPRECATED - DT-Prelim Calcs'!$C$11*1000/60/60</f>
        <v>103.33333333333333</v>
      </c>
      <c r="KV34" s="49">
        <f>KV33+'DEPRECATED - DT-Prelim Calcs'!$C$11</f>
        <v>120</v>
      </c>
      <c r="KW34" s="2">
        <f>LG34/'Drive Train'!$F$35</f>
        <v>0.74408602150537628</v>
      </c>
      <c r="KX34" s="36">
        <f>LE34*12*60/(PI() * 'Drive Train'!$F$15)/KW$2*KW34</f>
        <v>19362.975557583319</v>
      </c>
      <c r="KY34" s="2">
        <f>('DEPRECATED - DT-Prelim Calcs'!$C$6*KW34-KX34)/('DEPRECATED - DT-Prelim Calcs'!$C$6*KW34)*'DEPRECATED - DT-Prelim Calcs'!$C$7*KW34</f>
        <v>-10.744148058366394</v>
      </c>
      <c r="KZ34" s="43">
        <f>KY34/'DEPRECATED - DT-Prelim Calcs'!$C$7*('DEPRECATED - DT-Prelim Calcs'!$C$8-'DEPRECATED - DT-Prelim Calcs'!$C$9)+'DEPRECATED - DT-Prelim Calcs'!$C$9</f>
        <v>-583.81552855279597</v>
      </c>
      <c r="LA34" s="43">
        <f t="shared" si="26"/>
        <v>-583.81552855279597</v>
      </c>
      <c r="LB34" s="2">
        <f t="shared" si="81"/>
        <v>-12.776888155907617</v>
      </c>
      <c r="LC34" s="43">
        <f>LB34*'DEPRECATED - DT-Prelim Calcs'!$C$21/KW$2/'DEPRECATED - DT-Prelim Calcs'!$C$19/'DEPRECATED - DT-Prelim Calcs'!$C$18*3.39*'DEPRECATED - DT-Prelim Calcs'!$C$20</f>
        <v>-256.66855230306271</v>
      </c>
      <c r="LD34" s="36">
        <f t="shared" si="82"/>
        <v>1</v>
      </c>
      <c r="LE34" s="43">
        <f>LC33*'DEPRECATED - DT-Prelim Calcs'!$C$11+LE33</f>
        <v>75.696372618160623</v>
      </c>
      <c r="LF34" s="43">
        <f>LF33+0.5*LC34*'DEPRECATED - DT-Prelim Calcs'!$C$11^2+LE34*'DEPRECATED - DT-Prelim Calcs'!$C$11</f>
        <v>-47440.716091770795</v>
      </c>
      <c r="LG34" s="43">
        <f>MIN('Drive Train'!$F$35-LA33*'DEPRECATED - DT-Prelim Calcs'!$C$21*'Drive Train'!$F$39,LG33+LA$2)</f>
        <v>9.2266666666666666</v>
      </c>
      <c r="LH34" s="43">
        <f>'Drive Train'!$F$35-LA34*'DEPRECATED - DT-Prelim Calcs'!$C$21*'Drive Train'!$F$39</f>
        <v>45.093669598956573</v>
      </c>
      <c r="LI34" s="1">
        <f>IF(LF34&gt;='Drive Train'!$F$29,1,0)</f>
        <v>0</v>
      </c>
      <c r="LJ34" s="43">
        <f>MIN(KZ34,'DEPRECATED - DT-Prelim Calcs'!$C$10)*'DEPRECATED - DT-Prelim Calcs'!$C$11*1000/60/60</f>
        <v>-648.68392061421775</v>
      </c>
      <c r="LK34" s="49">
        <f>LK33+'DEPRECATED - DT-Prelim Calcs'!$C$11</f>
        <v>120</v>
      </c>
      <c r="LL34" s="2">
        <f>LV34/'Drive Train'!$F$35</f>
        <v>1.9885519054476115</v>
      </c>
      <c r="LM34" s="36">
        <f>LT34*12*60/(PI() * 'Drive Train'!$F$15)/LL$2*LL34</f>
        <v>-254297.80831962041</v>
      </c>
      <c r="LN34" s="2">
        <f>('DEPRECATED - DT-Prelim Calcs'!$C$6*LL34-LM34)/('DEPRECATED - DT-Prelim Calcs'!$C$6*LL34)*'DEPRECATED - DT-Prelim Calcs'!$C$7*LL34</f>
        <v>196.2630985649223</v>
      </c>
      <c r="LO34" s="43">
        <f>LN34/'DEPRECATED - DT-Prelim Calcs'!$C$7*('DEPRECATED - DT-Prelim Calcs'!$C$8-'DEPRECATED - DT-Prelim Calcs'!$C$9)+'DEPRECATED - DT-Prelim Calcs'!$C$9</f>
        <v>10693.444921820394</v>
      </c>
      <c r="LP34" s="43">
        <f t="shared" si="27"/>
        <v>60</v>
      </c>
      <c r="LQ34" s="2">
        <f t="shared" si="83"/>
        <v>1.4462867232450001</v>
      </c>
      <c r="LR34" s="43">
        <f>LQ34*'DEPRECATED - DT-Prelim Calcs'!$C$21/LL$2/'DEPRECATED - DT-Prelim Calcs'!$C$19/'DEPRECATED - DT-Prelim Calcs'!$C$18*3.39*'DEPRECATED - DT-Prelim Calcs'!$C$20</f>
        <v>29.053734754561201</v>
      </c>
      <c r="LS34" s="36">
        <f t="shared" si="84"/>
        <v>0</v>
      </c>
      <c r="LT34" s="43">
        <f>LR33*'DEPRECATED - DT-Prelim Calcs'!$C$11+LT33</f>
        <v>-371.99046063151525</v>
      </c>
      <c r="LU34" s="43">
        <f>LU33+0.5*LR34*'DEPRECATED - DT-Prelim Calcs'!$C$11^2+LT34*'DEPRECATED - DT-Prelim Calcs'!$C$11</f>
        <v>-42403.783043423718</v>
      </c>
      <c r="LV34" s="43">
        <f>MIN('Drive Train'!$F$35-LP33*'DEPRECATED - DT-Prelim Calcs'!$C$21*'Drive Train'!$F$39,LV33+LP$2)</f>
        <v>24.658043627550384</v>
      </c>
      <c r="LW34" s="43">
        <f>'Drive Train'!$F$35-LP34*'DEPRECATED - DT-Prelim Calcs'!$C$21*'Drive Train'!$F$39</f>
        <v>9.0400000000000009</v>
      </c>
      <c r="LX34" s="1">
        <f>IF(LU34&gt;='Drive Train'!$F$29,1,0)</f>
        <v>0</v>
      </c>
      <c r="LY34" s="43">
        <f>MIN(LO34,'DEPRECATED - DT-Prelim Calcs'!$C$10)*'DEPRECATED - DT-Prelim Calcs'!$C$11*1000/60/60</f>
        <v>103.33333333333333</v>
      </c>
      <c r="LZ34" s="49">
        <f>LZ33+'DEPRECATED - DT-Prelim Calcs'!$C$11</f>
        <v>120</v>
      </c>
    </row>
    <row r="35" spans="2:338" x14ac:dyDescent="0.3">
      <c r="B35" s="1"/>
      <c r="C35" s="39" t="s">
        <v>13</v>
      </c>
      <c r="E35" s="52">
        <f t="shared" ref="E35:O35" si="87">1/E34</f>
        <v>0.16666666666666669</v>
      </c>
      <c r="F35" s="52">
        <f t="shared" si="87"/>
        <v>0.33333333333333331</v>
      </c>
      <c r="G35" s="52">
        <f t="shared" si="87"/>
        <v>0.23076923076923078</v>
      </c>
      <c r="H35" s="52">
        <f t="shared" si="87"/>
        <v>0.17647058823529413</v>
      </c>
      <c r="I35" s="52">
        <f t="shared" si="87"/>
        <v>0.14285714285714288</v>
      </c>
      <c r="J35" s="52">
        <f t="shared" si="87"/>
        <v>0.12000000000000002</v>
      </c>
      <c r="K35" s="52">
        <f t="shared" si="87"/>
        <v>0.10344827586206898</v>
      </c>
      <c r="L35" s="52">
        <f t="shared" si="87"/>
        <v>9.0909090909090912E-2</v>
      </c>
      <c r="M35" s="52">
        <f t="shared" si="87"/>
        <v>8.1081081081081072E-2</v>
      </c>
      <c r="N35" s="52">
        <f t="shared" si="87"/>
        <v>7.3170731707317069E-2</v>
      </c>
      <c r="O35" s="52">
        <f t="shared" si="87"/>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-0.27672021620693066</v>
      </c>
      <c r="Y35" s="43">
        <f t="shared" si="1"/>
        <v>0</v>
      </c>
      <c r="Z35" s="43">
        <f t="shared" si="2"/>
        <v>0</v>
      </c>
      <c r="AA35" s="43">
        <f t="shared" si="3"/>
        <v>0</v>
      </c>
      <c r="AB35" s="43" t="e">
        <f t="shared" si="4"/>
        <v>#N/A</v>
      </c>
      <c r="AC35" s="36">
        <f t="shared" si="28"/>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889.49632897085212</v>
      </c>
      <c r="AK35" s="43">
        <f t="shared" si="8"/>
        <v>0</v>
      </c>
      <c r="AL35" s="49">
        <f>AL34+'DEPRECATED - DT-Prelim Calcs'!$C$11</f>
        <v>124</v>
      </c>
      <c r="AM35" s="2">
        <f>AW35/'Drive Train'!$F$35</f>
        <v>0.57999999999999996</v>
      </c>
      <c r="AN35" s="36">
        <f>AU35*12*60/(PI() * 'Drive Train'!$F$15)/AM$2*AM35</f>
        <v>3498.7932245457832</v>
      </c>
      <c r="AO35" s="2">
        <f>('DEPRECATED - DT-Prelim Calcs'!$C$6*AM35-AN35)/('DEPRECATED - DT-Prelim Calcs'!$C$6*AM35)*'DEPRECATED - DT-Prelim Calcs'!$C$7*AM35</f>
        <v>0.14820309982449453</v>
      </c>
      <c r="AP35" s="43">
        <f>AO35/'DEPRECATED - DT-Prelim Calcs'!$C$7*('DEPRECATED - DT-Prelim Calcs'!$C$8-'DEPRECATED - DT-Prelim Calcs'!$C$9)+'DEPRECATED - DT-Prelim Calcs'!$C$9</f>
        <v>9.5737509605881339</v>
      </c>
      <c r="AQ35" s="43">
        <f t="shared" si="9"/>
        <v>9.5737509605881339</v>
      </c>
      <c r="AR35" s="2">
        <f t="shared" si="29"/>
        <v>-0.32301632629099136</v>
      </c>
      <c r="AS35" s="43">
        <f>AR35*'DEPRECATED - DT-Prelim Calcs'!$C$21/AM$2/'DEPRECATED - DT-Prelim Calcs'!$C$19/'DEPRECATED - DT-Prelim Calcs'!$C$18*3.39*'DEPRECATED - DT-Prelim Calcs'!$C$20</f>
        <v>-3.2444571725012898</v>
      </c>
      <c r="AT35" s="36">
        <f t="shared" si="30"/>
        <v>0</v>
      </c>
      <c r="AU35" s="43">
        <f>AS34*'DEPRECATED - DT-Prelim Calcs'!$C$11+AU34</f>
        <v>35.09509288206506</v>
      </c>
      <c r="AV35" s="43">
        <f>AV34+0.5*AS35*'DEPRECATED - DT-Prelim Calcs'!$C$11^2+AU35*'DEPRECATED - DT-Prelim Calcs'!$C$11</f>
        <v>1852.9909933226436</v>
      </c>
      <c r="AW35" s="43">
        <f>MIN('Drive Train'!$F$35-AQ34*'DEPRECATED - DT-Prelim Calcs'!$C$21*'Drive Train'!$F$39,AW34+AQ$2)</f>
        <v>7.1920000000000002</v>
      </c>
      <c r="AX35" s="43">
        <f>'Drive Train'!$F$35-AQ35*'DEPRECATED - DT-Prelim Calcs'!$C$21*'Drive Train'!$F$39</f>
        <v>11.863869946207064</v>
      </c>
      <c r="AY35" s="1">
        <f>IF(AV35&gt;='Drive Train'!$F$29,1,0)</f>
        <v>1</v>
      </c>
      <c r="AZ35" s="43">
        <f t="shared" si="31"/>
        <v>10.637501067320148</v>
      </c>
      <c r="BA35" s="49">
        <f>BA34+'DEPRECATED - DT-Prelim Calcs'!$C$11</f>
        <v>124</v>
      </c>
      <c r="BB35" s="2">
        <f>BL35/'Drive Train'!$F$35</f>
        <v>0.57999999999999996</v>
      </c>
      <c r="BC35" s="36">
        <f>BJ35*12*60/(PI() * 'Drive Train'!$F$15)/BB$2*BB35</f>
        <v>-18370.37660185292</v>
      </c>
      <c r="BD35" s="2">
        <f>('DEPRECATED - DT-Prelim Calcs'!$C$6*BB35-BC35)/('DEPRECATED - DT-Prelim Calcs'!$C$6*BB35)*'DEPRECATED - DT-Prelim Calcs'!$C$7*BB35</f>
        <v>16.224442360923234</v>
      </c>
      <c r="BE35" s="43">
        <f>BD35/'DEPRECATED - DT-Prelim Calcs'!$C$7*('DEPRECATED - DT-Prelim Calcs'!$C$8-'DEPRECATED - DT-Prelim Calcs'!$C$9)+'DEPRECATED - DT-Prelim Calcs'!$C$9</f>
        <v>885.36887488611649</v>
      </c>
      <c r="BF35" s="43">
        <f t="shared" si="10"/>
        <v>93</v>
      </c>
      <c r="BG35" s="2">
        <f t="shared" si="32"/>
        <v>2.0025508475699998</v>
      </c>
      <c r="BH35" s="43">
        <f>BG35*'DEPRECATED - DT-Prelim Calcs'!$C$21/BB$2/'DEPRECATED - DT-Prelim Calcs'!$C$19/'DEPRECATED - DT-Prelim Calcs'!$C$18*3.39*'DEPRECATED - DT-Prelim Calcs'!$C$20</f>
        <v>29.053734754561201</v>
      </c>
      <c r="BI35" s="36">
        <f t="shared" si="33"/>
        <v>0</v>
      </c>
      <c r="BJ35" s="43">
        <f>BH34*'DEPRECATED - DT-Prelim Calcs'!$C$11+BJ34</f>
        <v>-127.56905432373777</v>
      </c>
      <c r="BK35" s="43">
        <f>BK34+0.5*BH35*'DEPRECATED - DT-Prelim Calcs'!$C$11^2+BJ35*'DEPRECATED - DT-Prelim Calcs'!$C$11</f>
        <v>-18111.560330192115</v>
      </c>
      <c r="BL35" s="43">
        <f>MIN('Drive Train'!$F$35-BF34*'DEPRECATED - DT-Prelim Calcs'!$C$21*'Drive Train'!$F$39,BL34+BF$2)</f>
        <v>7.1920000000000002</v>
      </c>
      <c r="BM35" s="43">
        <f>'Drive Train'!$F$35-BF35*'DEPRECATED - DT-Prelim Calcs'!$C$21*'Drive Train'!$F$39</f>
        <v>7.1920000000000002</v>
      </c>
      <c r="BN35" s="1">
        <f>IF(BK35&gt;='Drive Train'!$F$29,1,0)</f>
        <v>0</v>
      </c>
      <c r="BO35" s="43">
        <f t="shared" si="34"/>
        <v>103.33333333333333</v>
      </c>
      <c r="BP35" s="49">
        <f>BP34+'DEPRECATED - DT-Prelim Calcs'!$C$11</f>
        <v>124</v>
      </c>
      <c r="BQ35" s="2">
        <f>CA35/'Drive Train'!$F$35</f>
        <v>0.771571176447017</v>
      </c>
      <c r="BR35" s="36">
        <f>BY35*12*60/(PI() * 'Drive Train'!$F$15)/BQ$2*BQ35</f>
        <v>14083.442540910788</v>
      </c>
      <c r="BS35" s="2">
        <f>('DEPRECATED - DT-Prelim Calcs'!$C$6*BQ35-BR35)/('DEPRECATED - DT-Prelim Calcs'!$C$6*BQ35)*'DEPRECATED - DT-Prelim Calcs'!$C$7*BQ35</f>
        <v>-6.7342066553273767</v>
      </c>
      <c r="BT35" s="43">
        <f>BS35/'DEPRECATED - DT-Prelim Calcs'!$C$7*('DEPRECATED - DT-Prelim Calcs'!$C$8-'DEPRECATED - DT-Prelim Calcs'!$C$9)+'DEPRECATED - DT-Prelim Calcs'!$C$9</f>
        <v>-365.36349689470035</v>
      </c>
      <c r="BU35" s="43">
        <f t="shared" si="11"/>
        <v>-365.36349689470035</v>
      </c>
      <c r="BV35" s="2">
        <f t="shared" si="35"/>
        <v>-8.1600300413629778</v>
      </c>
      <c r="BW35" s="43">
        <f>BV35*'DEPRECATED - DT-Prelim Calcs'!$C$21/BQ$2/'DEPRECATED - DT-Prelim Calcs'!$C$19/'DEPRECATED - DT-Prelim Calcs'!$C$18*3.39*'DEPRECATED - DT-Prelim Calcs'!$C$20</f>
        <v>-154.81596415191478</v>
      </c>
      <c r="BX35" s="36">
        <f t="shared" si="36"/>
        <v>1</v>
      </c>
      <c r="BY35" s="43">
        <f>BW34*'DEPRECATED - DT-Prelim Calcs'!$C$11+BY34</f>
        <v>56.218924340441767</v>
      </c>
      <c r="BZ35" s="43">
        <f>BZ34+0.5*BW35*'DEPRECATED - DT-Prelim Calcs'!$C$11^2+BY35*'DEPRECATED - DT-Prelim Calcs'!$C$11</f>
        <v>-43105.645401048932</v>
      </c>
      <c r="CA35" s="43">
        <f>MIN('Drive Train'!$F$35-BU34*'DEPRECATED - DT-Prelim Calcs'!$C$21*'Drive Train'!$F$39,CA34+BU$2)</f>
        <v>9.5674825879430117</v>
      </c>
      <c r="CB35" s="43">
        <f>'Drive Train'!$F$35-BU35*'DEPRECATED - DT-Prelim Calcs'!$C$21*'Drive Train'!$F$39</f>
        <v>32.860355826103223</v>
      </c>
      <c r="CC35" s="1">
        <f>IF(BZ35&gt;='Drive Train'!$F$29,1,0)</f>
        <v>0</v>
      </c>
      <c r="CD35" s="43">
        <f t="shared" si="37"/>
        <v>-405.9594409941115</v>
      </c>
      <c r="CE35" s="49">
        <f>CE34+'DEPRECATED - DT-Prelim Calcs'!$C$11</f>
        <v>124</v>
      </c>
      <c r="CF35" s="2">
        <f>CP35/'Drive Train'!$F$35</f>
        <v>0.57999999999999996</v>
      </c>
      <c r="CG35" s="36">
        <f>CN35*12*60/(PI() * 'Drive Train'!$F$15)/CF$2*CF35</f>
        <v>-236513.45947043528</v>
      </c>
      <c r="CH35" s="2">
        <f>('DEPRECATED - DT-Prelim Calcs'!$C$6*CF35-CG35)/('DEPRECATED - DT-Prelim Calcs'!$C$6*CF35)*'DEPRECATED - DT-Prelim Calcs'!$C$7*CF35</f>
        <v>176.58354246337643</v>
      </c>
      <c r="CI35" s="43">
        <f>CH35/'DEPRECATED - DT-Prelim Calcs'!$C$7*('DEPRECATED - DT-Prelim Calcs'!$C$8-'DEPRECATED - DT-Prelim Calcs'!$C$9)+'DEPRECATED - DT-Prelim Calcs'!$C$9</f>
        <v>9621.349701363044</v>
      </c>
      <c r="CJ35" s="43">
        <f t="shared" si="12"/>
        <v>93</v>
      </c>
      <c r="CK35" s="2">
        <f t="shared" si="38"/>
        <v>1.2396743342100003</v>
      </c>
      <c r="CL35" s="43">
        <f>CK35*'DEPRECATED - DT-Prelim Calcs'!$C$21/CF$2/'DEPRECATED - DT-Prelim Calcs'!$C$19/'DEPRECATED - DT-Prelim Calcs'!$C$18*3.39*'DEPRECATED - DT-Prelim Calcs'!$C$20</f>
        <v>29.053734754561205</v>
      </c>
      <c r="CM35" s="36">
        <f t="shared" si="39"/>
        <v>0</v>
      </c>
      <c r="CN35" s="43">
        <f>CL34*'DEPRECATED - DT-Prelim Calcs'!$C$11+CN34</f>
        <v>-1016.7336436062219</v>
      </c>
      <c r="CO35" s="43">
        <f>CO34+0.5*CL35*'DEPRECATED - DT-Prelim Calcs'!$C$11^2+CN35*'DEPRECATED - DT-Prelim Calcs'!$C$11</f>
        <v>-101806.08683908115</v>
      </c>
      <c r="CP35" s="43">
        <f>MIN('Drive Train'!$F$35-CJ34*'DEPRECATED - DT-Prelim Calcs'!$C$21*'Drive Train'!$F$39,CP34+CJ$2)</f>
        <v>7.1920000000000002</v>
      </c>
      <c r="CQ35" s="43">
        <f>'Drive Train'!$F$35-CJ35*'DEPRECATED - DT-Prelim Calcs'!$C$21*'Drive Train'!$F$39</f>
        <v>7.1920000000000002</v>
      </c>
      <c r="CR35" s="1">
        <f>IF(CO35&gt;='Drive Train'!$F$29,1,0)</f>
        <v>0</v>
      </c>
      <c r="CS35" s="43">
        <f t="shared" si="40"/>
        <v>103.33333333333333</v>
      </c>
      <c r="CT35" s="49">
        <f>CT34+'DEPRECATED - DT-Prelim Calcs'!$C$11</f>
        <v>124</v>
      </c>
      <c r="CU35" s="2">
        <f>DE35/'Drive Train'!$F$35</f>
        <v>0.57999999999999996</v>
      </c>
      <c r="CV35" s="36">
        <f>DC35*12*60/(PI() * 'Drive Train'!$F$15)/CU$2*CU35</f>
        <v>-427780.7482395203</v>
      </c>
      <c r="CW35" s="2">
        <f>('DEPRECATED - DT-Prelim Calcs'!$C$6*CU35-CV35)/('DEPRECATED - DT-Prelim Calcs'!$C$6*CU35)*'DEPRECATED - DT-Prelim Calcs'!$C$7*CU35</f>
        <v>317.18598514786055</v>
      </c>
      <c r="CX35" s="43">
        <f>CW35/'DEPRECATED - DT-Prelim Calcs'!$C$7*('DEPRECATED - DT-Prelim Calcs'!$C$8-'DEPRECATED - DT-Prelim Calcs'!$C$9)+'DEPRECATED - DT-Prelim Calcs'!$C$9</f>
        <v>17281.035011786433</v>
      </c>
      <c r="CY35" s="43">
        <f t="shared" si="13"/>
        <v>93</v>
      </c>
      <c r="CZ35" s="2">
        <f t="shared" si="41"/>
        <v>1.0413264407364002</v>
      </c>
      <c r="DA35" s="43">
        <f>CZ35*'DEPRECATED - DT-Prelim Calcs'!$C$21/CU$2/'DEPRECATED - DT-Prelim Calcs'!$C$19/'DEPRECATED - DT-Prelim Calcs'!$C$18*3.39*'DEPRECATED - DT-Prelim Calcs'!$C$20</f>
        <v>29.053734754561201</v>
      </c>
      <c r="DB35" s="36">
        <f t="shared" si="42"/>
        <v>0</v>
      </c>
      <c r="DC35" s="43">
        <f>DA34*'DEPRECATED - DT-Prelim Calcs'!$C$11+DC34</f>
        <v>-1544.7274207085316</v>
      </c>
      <c r="DD35" s="43">
        <f>DD34+0.5*DA35*'DEPRECATED - DT-Prelim Calcs'!$C$11^2+DC35*'DEPRECATED - DT-Prelim Calcs'!$C$11</f>
        <v>-160866.48909414964</v>
      </c>
      <c r="DE35" s="43">
        <f>MIN('Drive Train'!$F$35-CY34*'DEPRECATED - DT-Prelim Calcs'!$C$21*'Drive Train'!$F$39,DE34+CY$2)</f>
        <v>7.1920000000000002</v>
      </c>
      <c r="DF35" s="43">
        <f>'Drive Train'!$F$35-CY35*'DEPRECATED - DT-Prelim Calcs'!$C$21*'Drive Train'!$F$39</f>
        <v>7.1920000000000002</v>
      </c>
      <c r="DG35" s="1">
        <f>IF(DD35&gt;='Drive Train'!$F$29,1,0)</f>
        <v>0</v>
      </c>
      <c r="DH35" s="43">
        <f t="shared" si="43"/>
        <v>103.33333333333333</v>
      </c>
      <c r="DI35" s="49">
        <f>DI34+'DEPRECATED - DT-Prelim Calcs'!$C$11</f>
        <v>124</v>
      </c>
      <c r="DJ35" s="2">
        <f>DT35/'Drive Train'!$F$35</f>
        <v>0.57999999999999996</v>
      </c>
      <c r="DK35" s="36">
        <f>DR35*12*60/(PI() * 'Drive Train'!$F$15)/DJ$2*DJ35</f>
        <v>-154631.99516631337</v>
      </c>
      <c r="DL35" s="2">
        <f>('DEPRECATED - DT-Prelim Calcs'!$C$6*DJ35-DK35)/('DEPRECATED - DT-Prelim Calcs'!$C$6*DJ35)*'DEPRECATED - DT-Prelim Calcs'!$C$7*DJ35</f>
        <v>116.39168234012692</v>
      </c>
      <c r="DM35" s="43">
        <f>DL35/'DEPRECATED - DT-Prelim Calcs'!$C$7*('DEPRECATED - DT-Prelim Calcs'!$C$8-'DEPRECATED - DT-Prelim Calcs'!$C$9)+'DEPRECATED - DT-Prelim Calcs'!$C$9</f>
        <v>6342.2409036039289</v>
      </c>
      <c r="DN35" s="43">
        <f t="shared" si="14"/>
        <v>93</v>
      </c>
      <c r="DO35" s="2">
        <f t="shared" si="44"/>
        <v>0.89769520753137932</v>
      </c>
      <c r="DP35" s="43">
        <f>DO35*'DEPRECATED - DT-Prelim Calcs'!$C$21/DJ$2/'DEPRECATED - DT-Prelim Calcs'!$C$19/'DEPRECATED - DT-Prelim Calcs'!$C$18*3.39*'DEPRECATED - DT-Prelim Calcs'!$C$20</f>
        <v>29.053734754561201</v>
      </c>
      <c r="DQ35" s="36">
        <f t="shared" si="45"/>
        <v>0</v>
      </c>
      <c r="DR35" s="43">
        <f>DP34*'DEPRECATED - DT-Prelim Calcs'!$C$11+DR34</f>
        <v>-481.36220771345876</v>
      </c>
      <c r="DS35" s="43">
        <f>DS34+0.5*DP35*'DEPRECATED - DT-Prelim Calcs'!$C$11^2+DR35*'DEPRECATED - DT-Prelim Calcs'!$C$11</f>
        <v>-244836.51184170824</v>
      </c>
      <c r="DT35" s="43">
        <f>MIN('Drive Train'!$F$35-DN34*'DEPRECATED - DT-Prelim Calcs'!$C$21*'Drive Train'!$F$39,DT34+DN$2)</f>
        <v>7.1920000000000002</v>
      </c>
      <c r="DU35" s="43">
        <f>'Drive Train'!$F$35-DN35*'DEPRECATED - DT-Prelim Calcs'!$C$21*'Drive Train'!$F$39</f>
        <v>7.1920000000000002</v>
      </c>
      <c r="DV35" s="1">
        <f>IF(DS35&gt;='Drive Train'!$F$29,1,0)</f>
        <v>0</v>
      </c>
      <c r="DW35" s="43">
        <f t="shared" si="46"/>
        <v>103.33333333333333</v>
      </c>
      <c r="DX35" s="49">
        <f>DX34+'DEPRECATED - DT-Prelim Calcs'!$C$11</f>
        <v>124</v>
      </c>
      <c r="DY35" s="2">
        <f>EI35/'Drive Train'!$F$35</f>
        <v>0.57999999999999996</v>
      </c>
      <c r="DZ35" s="36">
        <f>EG35*12*60/(PI() * 'Drive Train'!$F$15)/DY$2*DY35</f>
        <v>-611348.46614379203</v>
      </c>
      <c r="EA35" s="2">
        <f>('DEPRECATED - DT-Prelim Calcs'!$C$6*DY35-DZ35)/('DEPRECATED - DT-Prelim Calcs'!$C$6*DY35)*'DEPRECATED - DT-Prelim Calcs'!$C$7*DY35</f>
        <v>452.12839846620454</v>
      </c>
      <c r="EB35" s="43">
        <f>EA35/'DEPRECATED - DT-Prelim Calcs'!$C$7*('DEPRECATED - DT-Prelim Calcs'!$C$8-'DEPRECATED - DT-Prelim Calcs'!$C$9)+'DEPRECATED - DT-Prelim Calcs'!$C$9</f>
        <v>24632.375438830542</v>
      </c>
      <c r="EC35" s="43">
        <f t="shared" si="15"/>
        <v>93</v>
      </c>
      <c r="ED35" s="2">
        <f t="shared" si="47"/>
        <v>0.78888366722454539</v>
      </c>
      <c r="EE35" s="43">
        <f>ED35*'DEPRECATED - DT-Prelim Calcs'!$C$21/DY$2/'DEPRECATED - DT-Prelim Calcs'!$C$19/'DEPRECATED - DT-Prelim Calcs'!$C$18*3.39*'DEPRECATED - DT-Prelim Calcs'!$C$20</f>
        <v>29.053734754561201</v>
      </c>
      <c r="EF35" s="36">
        <f t="shared" si="48"/>
        <v>0</v>
      </c>
      <c r="EG35" s="43">
        <f>EE34*'DEPRECATED - DT-Prelim Calcs'!$C$11+EG34</f>
        <v>-1672.4206287188481</v>
      </c>
      <c r="EH35" s="43">
        <f>EH34+0.5*EE35*'DEPRECATED - DT-Prelim Calcs'!$C$11^2+EG35*'DEPRECATED - DT-Prelim Calcs'!$C$11</f>
        <v>-385381.40552034427</v>
      </c>
      <c r="EI35" s="43">
        <f>MIN('Drive Train'!$F$35-EC34*'DEPRECATED - DT-Prelim Calcs'!$C$21*'Drive Train'!$F$39,EI34+EC$2)</f>
        <v>7.1920000000000002</v>
      </c>
      <c r="EJ35" s="43">
        <f>'Drive Train'!$F$35-EC35*'DEPRECATED - DT-Prelim Calcs'!$C$21*'Drive Train'!$F$39</f>
        <v>7.1920000000000002</v>
      </c>
      <c r="EK35" s="1">
        <f>IF(EH35&gt;='Drive Train'!$F$29,1,0)</f>
        <v>0</v>
      </c>
      <c r="EL35" s="43">
        <f t="shared" si="49"/>
        <v>103.33333333333333</v>
      </c>
      <c r="EM35" s="49">
        <f>EM34+'DEPRECATED - DT-Prelim Calcs'!$C$11</f>
        <v>124</v>
      </c>
      <c r="EN35" s="2">
        <f>EX35/'Drive Train'!$F$35</f>
        <v>0.57999999999999996</v>
      </c>
      <c r="EO35" s="36">
        <f>EV35*12*60/(PI() * 'Drive Train'!$F$15)/EN$2*EN35</f>
        <v>-1239170.9667642899</v>
      </c>
      <c r="EP35" s="2">
        <f>('DEPRECATED - DT-Prelim Calcs'!$C$6*EN35-EO35)/('DEPRECATED - DT-Prelim Calcs'!$C$6*EN35)*'DEPRECATED - DT-Prelim Calcs'!$C$7*EN35</f>
        <v>913.64681976873362</v>
      </c>
      <c r="EQ35" s="43">
        <f>EP35/'DEPRECATED - DT-Prelim Calcs'!$C$7*('DEPRECATED - DT-Prelim Calcs'!$C$8-'DEPRECATED - DT-Prelim Calcs'!$C$9)+'DEPRECATED - DT-Prelim Calcs'!$C$9</f>
        <v>49774.796897848915</v>
      </c>
      <c r="ER35" s="43">
        <f t="shared" si="16"/>
        <v>93</v>
      </c>
      <c r="ES35" s="2">
        <f t="shared" si="50"/>
        <v>0.7035989464435134</v>
      </c>
      <c r="ET35" s="43">
        <f>ES35*'DEPRECATED - DT-Prelim Calcs'!$C$21/EN$2/'DEPRECATED - DT-Prelim Calcs'!$C$19/'DEPRECATED - DT-Prelim Calcs'!$C$18*3.39*'DEPRECATED - DT-Prelim Calcs'!$C$20</f>
        <v>29.053734754561201</v>
      </c>
      <c r="EU35" s="36">
        <f t="shared" si="51"/>
        <v>0</v>
      </c>
      <c r="EV35" s="43">
        <f>ET34*'DEPRECATED - DT-Prelim Calcs'!$C$11+EV34</f>
        <v>-3023.4315049149227</v>
      </c>
      <c r="EW35" s="43">
        <f>EW34+0.5*ET35*'DEPRECATED - DT-Prelim Calcs'!$C$11^2+EV35*'DEPRECATED - DT-Prelim Calcs'!$C$11</f>
        <v>-544800.68891148095</v>
      </c>
      <c r="EX35" s="43">
        <f>MIN('Drive Train'!$F$35-ER34*'DEPRECATED - DT-Prelim Calcs'!$C$21*'Drive Train'!$F$39,EX34+ER$2)</f>
        <v>7.1920000000000002</v>
      </c>
      <c r="EY35" s="43">
        <f>'Drive Train'!$F$35-ER35*'DEPRECATED - DT-Prelim Calcs'!$C$21*'Drive Train'!$F$39</f>
        <v>7.1920000000000002</v>
      </c>
      <c r="EZ35" s="1">
        <f>IF(EW35&gt;='Drive Train'!$F$29,1,0)</f>
        <v>0</v>
      </c>
      <c r="FA35" s="43">
        <f t="shared" si="52"/>
        <v>103.33333333333333</v>
      </c>
      <c r="FB35" s="49">
        <f>FB34+'DEPRECATED - DT-Prelim Calcs'!$C$11</f>
        <v>124</v>
      </c>
      <c r="FC35" s="2">
        <f>FM35/'Drive Train'!$F$35</f>
        <v>0.57999999999999996</v>
      </c>
      <c r="FD35" s="36">
        <f>FK35*12*60/(PI() * 'Drive Train'!$F$15)/FC$2*FC35</f>
        <v>-2059361.3704318309</v>
      </c>
      <c r="FE35" s="2">
        <f>('DEPRECATED - DT-Prelim Calcs'!$C$6*FC35-FD35)/('DEPRECATED - DT-Prelim Calcs'!$C$6*FC35)*'DEPRECATED - DT-Prelim Calcs'!$C$7*FC35</f>
        <v>1516.5767560070981</v>
      </c>
      <c r="FF35" s="43">
        <f>FE35/'DEPRECATED - DT-Prelim Calcs'!$C$7*('DEPRECATED - DT-Prelim Calcs'!$C$8-'DEPRECATED - DT-Prelim Calcs'!$C$9)+'DEPRECATED - DT-Prelim Calcs'!$C$9</f>
        <v>82620.979991431464</v>
      </c>
      <c r="FG35" s="43">
        <f t="shared" si="17"/>
        <v>93</v>
      </c>
      <c r="FH35" s="2">
        <f t="shared" si="53"/>
        <v>0.63495514679048781</v>
      </c>
      <c r="FI35" s="43">
        <f>FH35*'DEPRECATED - DT-Prelim Calcs'!$C$21/FC$2/'DEPRECATED - DT-Prelim Calcs'!$C$19/'DEPRECATED - DT-Prelim Calcs'!$C$18*3.39*'DEPRECATED - DT-Prelim Calcs'!$C$20</f>
        <v>29.053734754561205</v>
      </c>
      <c r="FJ35" s="36">
        <f t="shared" si="54"/>
        <v>0</v>
      </c>
      <c r="FK35" s="43">
        <f>FI34*'DEPRECATED - DT-Prelim Calcs'!$C$11+FK34</f>
        <v>-4534.394836301688</v>
      </c>
      <c r="FL35" s="43">
        <f>FL34+0.5*FI35*'DEPRECATED - DT-Prelim Calcs'!$C$11^2+FK35*'DEPRECATED - DT-Prelim Calcs'!$C$11</f>
        <v>-723094.36201511929</v>
      </c>
      <c r="FM35" s="43">
        <f>MIN('Drive Train'!$F$35-FG34*'DEPRECATED - DT-Prelim Calcs'!$C$21*'Drive Train'!$F$39,FM34+FG$2)</f>
        <v>7.1920000000000002</v>
      </c>
      <c r="FN35" s="43">
        <f>'Drive Train'!$F$35-FG35*'DEPRECATED - DT-Prelim Calcs'!$C$21*'Drive Train'!$F$39</f>
        <v>7.1920000000000002</v>
      </c>
      <c r="FO35" s="1">
        <f>IF(FL35&gt;='Drive Train'!$F$29,1,0)</f>
        <v>0</v>
      </c>
      <c r="FP35" s="43">
        <f t="shared" si="55"/>
        <v>103.33333333333333</v>
      </c>
      <c r="FQ35" s="49">
        <f>FQ34+'DEPRECATED - DT-Prelim Calcs'!$C$11</f>
        <v>124</v>
      </c>
      <c r="FR35" s="2">
        <f>GB35/'Drive Train'!$F$35</f>
        <v>0.57999999999999996</v>
      </c>
      <c r="FS35" s="36">
        <f>FZ35*12*60/(PI() * 'Drive Train'!$F$15)/FR$2*FR35</f>
        <v>-3093181.5505504399</v>
      </c>
      <c r="FT35" s="2">
        <f>('DEPRECATED - DT-Prelim Calcs'!$C$6*FR35-FS35)/('DEPRECATED - DT-Prelim Calcs'!$C$6*FR35)*'DEPRECATED - DT-Prelim Calcs'!$C$7*FR35</f>
        <v>2276.5480169406842</v>
      </c>
      <c r="FU35" s="43">
        <f>FT35/'DEPRECATED - DT-Prelim Calcs'!$C$7*('DEPRECATED - DT-Prelim Calcs'!$C$8-'DEPRECATED - DT-Prelim Calcs'!$C$9)+'DEPRECATED - DT-Prelim Calcs'!$C$9</f>
        <v>124022.39943035069</v>
      </c>
      <c r="FV35" s="43">
        <f t="shared" si="18"/>
        <v>93</v>
      </c>
      <c r="FW35" s="2">
        <f t="shared" si="56"/>
        <v>0.57851468929799987</v>
      </c>
      <c r="FX35" s="43">
        <f>FW35*'DEPRECATED - DT-Prelim Calcs'!$C$21/FR$2/'DEPRECATED - DT-Prelim Calcs'!$C$19/'DEPRECATED - DT-Prelim Calcs'!$C$18*3.39*'DEPRECATED - DT-Prelim Calcs'!$C$20</f>
        <v>29.053734754561201</v>
      </c>
      <c r="FY35" s="36">
        <f t="shared" si="57"/>
        <v>0</v>
      </c>
      <c r="FZ35" s="43">
        <f>FX34*'DEPRECATED - DT-Prelim Calcs'!$C$11+FZ34</f>
        <v>-6205.3106228791494</v>
      </c>
      <c r="GA35" s="43">
        <f>GA34+0.5*FX35*'DEPRECATED - DT-Prelim Calcs'!$C$11^2+FZ35*'DEPRECATED - DT-Prelim Calcs'!$C$11</f>
        <v>-920262.42483125953</v>
      </c>
      <c r="GB35" s="43">
        <f>MIN('Drive Train'!$F$35-FV34*'DEPRECATED - DT-Prelim Calcs'!$C$21*'Drive Train'!$F$39,GB34+FV$2)</f>
        <v>7.1920000000000002</v>
      </c>
      <c r="GC35" s="43">
        <f>'Drive Train'!$F$35-FV35*'DEPRECATED - DT-Prelim Calcs'!$C$21*'Drive Train'!$F$39</f>
        <v>7.1920000000000002</v>
      </c>
      <c r="GD35" s="1">
        <f>IF(GA35&gt;='Drive Train'!$F$29,1,0)</f>
        <v>0</v>
      </c>
      <c r="GE35" s="43">
        <f t="shared" si="58"/>
        <v>103.33333333333333</v>
      </c>
      <c r="GF35" s="49">
        <f>GF34+'DEPRECATED - DT-Prelim Calcs'!$C$11</f>
        <v>124</v>
      </c>
      <c r="GG35" s="2">
        <f>GQ35/'Drive Train'!$F$35</f>
        <v>0.86451612903225805</v>
      </c>
      <c r="GH35" s="36">
        <f>GO35*12*60/(PI() * 'Drive Train'!$F$15)/GG$2*GG35</f>
        <v>-124241.41645961587</v>
      </c>
      <c r="GI35" s="2">
        <f>('DEPRECATED - DT-Prelim Calcs'!$C$6*GG35-GH35)/('DEPRECATED - DT-Prelim Calcs'!$C$6*GG35)*'DEPRECATED - DT-Prelim Calcs'!$C$7*GG35</f>
        <v>95.385653246352248</v>
      </c>
      <c r="GJ35" s="43">
        <f>GI35/'DEPRECATED - DT-Prelim Calcs'!$C$7*('DEPRECATED - DT-Prelim Calcs'!$C$8-'DEPRECATED - DT-Prelim Calcs'!$C$9)+'DEPRECATED - DT-Prelim Calcs'!$C$9</f>
        <v>5197.8826022266512</v>
      </c>
      <c r="GK35" s="43">
        <f t="shared" si="59"/>
        <v>29.999999999999982</v>
      </c>
      <c r="GL35" s="2">
        <f t="shared" si="60"/>
        <v>1.4462867232450001</v>
      </c>
      <c r="GM35" s="43">
        <f>GL35*'DEPRECATED - DT-Prelim Calcs'!$C$21/GG$2/'DEPRECATED - DT-Prelim Calcs'!$C$19/'DEPRECATED - DT-Prelim Calcs'!$C$18*3.39*'DEPRECATED - DT-Prelim Calcs'!$C$20</f>
        <v>29.053734754561201</v>
      </c>
      <c r="GN35" s="36">
        <f t="shared" si="61"/>
        <v>0</v>
      </c>
      <c r="GO35" s="43">
        <f>GM34*'DEPRECATED - DT-Prelim Calcs'!$C$11+GO34</f>
        <v>-418.04151319287934</v>
      </c>
      <c r="GP35" s="43">
        <f>GP34+0.5*GM35*'DEPRECATED - DT-Prelim Calcs'!$C$11^2+GO35*'DEPRECATED - DT-Prelim Calcs'!$C$11</f>
        <v>-37117.932487180558</v>
      </c>
      <c r="GQ35" s="43">
        <f>MIN('Drive Train'!$F$35-GK34*'DEPRECATED - DT-Prelim Calcs'!$C$21*'Drive Train'!$F$39,GQ34+GK$2)</f>
        <v>10.72</v>
      </c>
      <c r="GR35" s="43">
        <f>'Drive Train'!$F$35-GK35*'DEPRECATED - DT-Prelim Calcs'!$C$21*'Drive Train'!$F$39</f>
        <v>10.72</v>
      </c>
      <c r="GS35" s="1">
        <f>IF(GP35&gt;='Drive Train'!$F$29,1,0)</f>
        <v>0</v>
      </c>
      <c r="GT35" s="43">
        <f t="shared" si="62"/>
        <v>33.333333333333314</v>
      </c>
      <c r="GU35" s="49">
        <f>GU34+'DEPRECATED - DT-Prelim Calcs'!$C$11</f>
        <v>124</v>
      </c>
      <c r="GV35" s="2">
        <f>HF35/'Drive Train'!$F$35</f>
        <v>0.84946236559139798</v>
      </c>
      <c r="GW35" s="36">
        <f>HD35*12*60/(PI() * 'Drive Train'!$F$15)/GV$2*GV35</f>
        <v>-227676.32831088945</v>
      </c>
      <c r="GX35" s="2">
        <f>('DEPRECATED - DT-Prelim Calcs'!$C$6*GV35-GW35)/('DEPRECATED - DT-Prelim Calcs'!$C$6*GV35)*'DEPRECATED - DT-Prelim Calcs'!$C$7*GV35</f>
        <v>171.35105996454081</v>
      </c>
      <c r="GY35" s="43">
        <f>GX35/'DEPRECATED - DT-Prelim Calcs'!$C$7*('DEPRECATED - DT-Prelim Calcs'!$C$8-'DEPRECATED - DT-Prelim Calcs'!$C$9)+'DEPRECATED - DT-Prelim Calcs'!$C$9</f>
        <v>9336.2965503070736</v>
      </c>
      <c r="GZ35" s="43">
        <f t="shared" si="19"/>
        <v>33.333333333333314</v>
      </c>
      <c r="HA35" s="2">
        <f t="shared" si="63"/>
        <v>1.4462867232450001</v>
      </c>
      <c r="HB35" s="43">
        <f>HA35*'DEPRECATED - DT-Prelim Calcs'!$C$21/GV$2/'DEPRECATED - DT-Prelim Calcs'!$C$19/'DEPRECATED - DT-Prelim Calcs'!$C$18*3.39*'DEPRECATED - DT-Prelim Calcs'!$C$20</f>
        <v>29.053734754561201</v>
      </c>
      <c r="HC35" s="36">
        <f t="shared" si="64"/>
        <v>0</v>
      </c>
      <c r="HD35" s="43">
        <f>HB34*'DEPRECATED - DT-Prelim Calcs'!$C$11+HD34</f>
        <v>-779.65030565933318</v>
      </c>
      <c r="HE35" s="43">
        <f>HE34+0.5*HB35*'DEPRECATED - DT-Prelim Calcs'!$C$11^2+HD35*'DEPRECATED - DT-Prelim Calcs'!$C$11</f>
        <v>-41697.028859161634</v>
      </c>
      <c r="HF35" s="43">
        <f>MIN('Drive Train'!$F$35-GZ34*'DEPRECATED - DT-Prelim Calcs'!$C$21*'Drive Train'!$F$39,HF34+GZ$2)</f>
        <v>10.533333333333335</v>
      </c>
      <c r="HG35" s="43">
        <f>'Drive Train'!$F$35-GZ35*'DEPRECATED - DT-Prelim Calcs'!$C$21*'Drive Train'!$F$39</f>
        <v>10.533333333333335</v>
      </c>
      <c r="HH35" s="1">
        <f>IF(HE35&gt;='Drive Train'!$F$29,1,0)</f>
        <v>0</v>
      </c>
      <c r="HI35" s="43">
        <f t="shared" si="65"/>
        <v>37.037037037037017</v>
      </c>
      <c r="HJ35" s="49">
        <f>HJ34+'DEPRECATED - DT-Prelim Calcs'!$C$11</f>
        <v>124</v>
      </c>
      <c r="HK35" s="2">
        <f>HU35/'Drive Train'!$F$35</f>
        <v>1.4282317509040641</v>
      </c>
      <c r="HL35" s="36">
        <f>HS35*12*60/(PI() * 'Drive Train'!$F$15)/HK$2*HK35</f>
        <v>-85074.356287753573</v>
      </c>
      <c r="HM35" s="2">
        <f>('DEPRECATED - DT-Prelim Calcs'!$C$6*HK35-HL35)/('DEPRECATED - DT-Prelim Calcs'!$C$6*HK35)*'DEPRECATED - DT-Prelim Calcs'!$C$7*HK35</f>
        <v>69.237392960261104</v>
      </c>
      <c r="HN35" s="43">
        <f>HM35/'DEPRECATED - DT-Prelim Calcs'!$C$7*('DEPRECATED - DT-Prelim Calcs'!$C$8-'DEPRECATED - DT-Prelim Calcs'!$C$9)+'DEPRECATED - DT-Prelim Calcs'!$C$9</f>
        <v>3773.3878254470601</v>
      </c>
      <c r="HO35" s="43">
        <f t="shared" si="20"/>
        <v>36.66666666666665</v>
      </c>
      <c r="HP35" s="2">
        <f t="shared" si="66"/>
        <v>1.4462867232450001</v>
      </c>
      <c r="HQ35" s="43">
        <f>HP35*'DEPRECATED - DT-Prelim Calcs'!$C$21/HK$2/'DEPRECATED - DT-Prelim Calcs'!$C$19/'DEPRECATED - DT-Prelim Calcs'!$C$18*3.39*'DEPRECATED - DT-Prelim Calcs'!$C$20</f>
        <v>29.053734754561201</v>
      </c>
      <c r="HR35" s="36">
        <f t="shared" si="67"/>
        <v>0</v>
      </c>
      <c r="HS35" s="43">
        <f>HQ34*'DEPRECATED - DT-Prelim Calcs'!$C$11+HS34</f>
        <v>-173.27108915110722</v>
      </c>
      <c r="HT35" s="43">
        <f>HT34+0.5*HQ35*'DEPRECATED - DT-Prelim Calcs'!$C$11^2+HS35*'DEPRECATED - DT-Prelim Calcs'!$C$11</f>
        <v>-35953.628602270524</v>
      </c>
      <c r="HU35" s="43">
        <f>MIN('Drive Train'!$F$35-HO34*'DEPRECATED - DT-Prelim Calcs'!$C$21*'Drive Train'!$F$39,HU34+HO$2)</f>
        <v>17.710073711210395</v>
      </c>
      <c r="HV35" s="43">
        <f>'Drive Train'!$F$35-HO35*'DEPRECATED - DT-Prelim Calcs'!$C$21*'Drive Train'!$F$39</f>
        <v>10.346666666666668</v>
      </c>
      <c r="HW35" s="1">
        <f>IF(HT35&gt;='Drive Train'!$F$29,1,0)</f>
        <v>0</v>
      </c>
      <c r="HX35" s="43">
        <f t="shared" si="68"/>
        <v>40.740740740740726</v>
      </c>
      <c r="HY35" s="49">
        <f>HY34+'DEPRECATED - DT-Prelim Calcs'!$C$11</f>
        <v>124</v>
      </c>
      <c r="HZ35" s="2">
        <f>IJ35/'Drive Train'!$F$35</f>
        <v>0.8193548387096774</v>
      </c>
      <c r="IA35" s="36">
        <f>IH35*12*60/(PI() * 'Drive Train'!$F$15)/HZ$2*HZ35</f>
        <v>-13602.804769407319</v>
      </c>
      <c r="IB35" s="2">
        <f>('DEPRECATED - DT-Prelim Calcs'!$C$6*HZ35-IA35)/('DEPRECATED - DT-Prelim Calcs'!$C$6*HZ35)*'DEPRECATED - DT-Prelim Calcs'!$C$7*HZ35</f>
        <v>13.842328169805494</v>
      </c>
      <c r="IC35" s="43">
        <f>IB35/'DEPRECATED - DT-Prelim Calcs'!$C$7*('DEPRECATED - DT-Prelim Calcs'!$C$8-'DEPRECATED - DT-Prelim Calcs'!$C$9)+'DEPRECATED - DT-Prelim Calcs'!$C$9</f>
        <v>755.59698238492615</v>
      </c>
      <c r="ID35" s="43">
        <f t="shared" si="21"/>
        <v>39.999999999999986</v>
      </c>
      <c r="IE35" s="2">
        <f t="shared" si="69"/>
        <v>1.4462867232450001</v>
      </c>
      <c r="IF35" s="43">
        <f>IE35*'DEPRECATED - DT-Prelim Calcs'!$C$21/HZ$2/'DEPRECATED - DT-Prelim Calcs'!$C$19/'DEPRECATED - DT-Prelim Calcs'!$C$18*3.39*'DEPRECATED - DT-Prelim Calcs'!$C$20</f>
        <v>29.053734754561201</v>
      </c>
      <c r="IG35" s="36">
        <f t="shared" si="70"/>
        <v>0</v>
      </c>
      <c r="IH35" s="43">
        <f>IF34*'DEPRECATED - DT-Prelim Calcs'!$C$11+IH34</f>
        <v>-48.292819243415479</v>
      </c>
      <c r="II35" s="43">
        <f>II34+0.5*IF35*'DEPRECATED - DT-Prelim Calcs'!$C$11^2+IH35*'DEPRECATED - DT-Prelim Calcs'!$C$11</f>
        <v>-49143.233125165352</v>
      </c>
      <c r="IJ35" s="43">
        <f>MIN('Drive Train'!$F$35-ID34*'DEPRECATED - DT-Prelim Calcs'!$C$21*'Drive Train'!$F$39,IJ34+ID$2)</f>
        <v>10.16</v>
      </c>
      <c r="IK35" s="43">
        <f>'Drive Train'!$F$35-ID35*'DEPRECATED - DT-Prelim Calcs'!$C$21*'Drive Train'!$F$39</f>
        <v>10.16</v>
      </c>
      <c r="IL35" s="1">
        <f>IF(II35&gt;='Drive Train'!$F$29,1,0)</f>
        <v>0</v>
      </c>
      <c r="IM35" s="43">
        <f t="shared" si="71"/>
        <v>44.444444444444429</v>
      </c>
      <c r="IN35" s="49">
        <f>IN34+'DEPRECATED - DT-Prelim Calcs'!$C$11</f>
        <v>124</v>
      </c>
      <c r="IO35" s="2">
        <f>IY35/'Drive Train'!$F$35</f>
        <v>0.80430107526881722</v>
      </c>
      <c r="IP35" s="36">
        <f>IW35*12*60/(PI() * 'Drive Train'!$F$15)/IO$2*IO35</f>
        <v>-73906.123760795483</v>
      </c>
      <c r="IQ35" s="2">
        <f>('DEPRECATED - DT-Prelim Calcs'!$C$6*IO35-IP35)/('DEPRECATED - DT-Prelim Calcs'!$C$6*IO35)*'DEPRECATED - DT-Prelim Calcs'!$C$7*IO35</f>
        <v>58.101281829551631</v>
      </c>
      <c r="IR35" s="43">
        <f>IQ35/'DEPRECATED - DT-Prelim Calcs'!$C$7*('DEPRECATED - DT-Prelim Calcs'!$C$8-'DEPRECATED - DT-Prelim Calcs'!$C$9)+'DEPRECATED - DT-Prelim Calcs'!$C$9</f>
        <v>3166.7190847442307</v>
      </c>
      <c r="IS35" s="43">
        <f t="shared" si="22"/>
        <v>43.333333333333321</v>
      </c>
      <c r="IT35" s="2">
        <f t="shared" si="72"/>
        <v>1.4462867232450001</v>
      </c>
      <c r="IU35" s="43">
        <f>IT35*'DEPRECATED - DT-Prelim Calcs'!$C$21/IO$2/'DEPRECATED - DT-Prelim Calcs'!$C$19/'DEPRECATED - DT-Prelim Calcs'!$C$18*3.39*'DEPRECATED - DT-Prelim Calcs'!$C$20</f>
        <v>29.053734754561201</v>
      </c>
      <c r="IV35" s="36">
        <f t="shared" si="73"/>
        <v>0</v>
      </c>
      <c r="IW35" s="43">
        <f>IU34*'DEPRECATED - DT-Prelim Calcs'!$C$11+IW34</f>
        <v>-267.29318922046224</v>
      </c>
      <c r="IX35" s="43">
        <f>IX34+0.5*IU35*'DEPRECATED - DT-Prelim Calcs'!$C$11^2+IW35*'DEPRECATED - DT-Prelim Calcs'!$C$11</f>
        <v>-44713.563428504742</v>
      </c>
      <c r="IY35" s="43">
        <f>MIN('Drive Train'!$F$35-IS34*'DEPRECATED - DT-Prelim Calcs'!$C$21*'Drive Train'!$F$39,IY34+IS$2)</f>
        <v>9.9733333333333345</v>
      </c>
      <c r="IZ35" s="43">
        <f>'Drive Train'!$F$35-IS35*'DEPRECATED - DT-Prelim Calcs'!$C$21*'Drive Train'!$F$39</f>
        <v>9.9733333333333345</v>
      </c>
      <c r="JA35" s="1">
        <f>IF(IX35&gt;='Drive Train'!$F$29,1,0)</f>
        <v>0</v>
      </c>
      <c r="JB35" s="43">
        <f t="shared" si="74"/>
        <v>48.148148148148138</v>
      </c>
      <c r="JC35" s="49">
        <f>JC34+'DEPRECATED - DT-Prelim Calcs'!$C$11</f>
        <v>124</v>
      </c>
      <c r="JD35" s="2">
        <f>JN35/'Drive Train'!$F$35</f>
        <v>0.78924731182795704</v>
      </c>
      <c r="JE35" s="36">
        <f>JL35*12*60/(PI() * 'Drive Train'!$F$15)/JD$2*JD35</f>
        <v>-239062.18848174761</v>
      </c>
      <c r="JF35" s="2">
        <f>('DEPRECATED - DT-Prelim Calcs'!$C$6*JD35-JE35)/('DEPRECATED - DT-Prelim Calcs'!$C$6*JD35)*'DEPRECATED - DT-Prelim Calcs'!$C$7*JD35</f>
        <v>179.4385078202782</v>
      </c>
      <c r="JG35" s="43">
        <f>JF35/'DEPRECATED - DT-Prelim Calcs'!$C$7*('DEPRECATED - DT-Prelim Calcs'!$C$8-'DEPRECATED - DT-Prelim Calcs'!$C$9)+'DEPRECATED - DT-Prelim Calcs'!$C$9</f>
        <v>9776.8813961793348</v>
      </c>
      <c r="JH35" s="43">
        <f t="shared" si="23"/>
        <v>46.666666666666657</v>
      </c>
      <c r="JI35" s="2">
        <f t="shared" si="75"/>
        <v>1.4462867232450001</v>
      </c>
      <c r="JJ35" s="43">
        <f>JI35*'DEPRECATED - DT-Prelim Calcs'!$C$21/JD$2/'DEPRECATED - DT-Prelim Calcs'!$C$19/'DEPRECATED - DT-Prelim Calcs'!$C$18*3.39*'DEPRECATED - DT-Prelim Calcs'!$C$20</f>
        <v>29.053734754561201</v>
      </c>
      <c r="JK35" s="36">
        <f t="shared" si="76"/>
        <v>0</v>
      </c>
      <c r="JL35" s="43">
        <f>JJ34*'DEPRECATED - DT-Prelim Calcs'!$C$11+JL34</f>
        <v>-881.09735345315107</v>
      </c>
      <c r="JM35" s="43">
        <f>JM34+0.5*JJ35*'DEPRECATED - DT-Prelim Calcs'!$C$11^2+JL35*'DEPRECATED - DT-Prelim Calcs'!$C$11</f>
        <v>-55171.766620699338</v>
      </c>
      <c r="JN35" s="43">
        <f>MIN('Drive Train'!$F$35-JH34*'DEPRECATED - DT-Prelim Calcs'!$C$21*'Drive Train'!$F$39,JN34+JH$2)</f>
        <v>9.7866666666666671</v>
      </c>
      <c r="JO35" s="43">
        <f>'Drive Train'!$F$35-JH35*'DEPRECATED - DT-Prelim Calcs'!$C$21*'Drive Train'!$F$39</f>
        <v>9.7866666666666671</v>
      </c>
      <c r="JP35" s="1">
        <f>IF(JM35&gt;='Drive Train'!$F$29,1,0)</f>
        <v>0</v>
      </c>
      <c r="JQ35" s="43">
        <f>MIN(JG35,'DEPRECATED - DT-Prelim Calcs'!$C$10)*'DEPRECATED - DT-Prelim Calcs'!$C$11*1000/60/60</f>
        <v>103.33333333333333</v>
      </c>
      <c r="JR35" s="49">
        <f>JR34+'DEPRECATED - DT-Prelim Calcs'!$C$11</f>
        <v>124</v>
      </c>
      <c r="JS35" s="2">
        <f>KC35/'Drive Train'!$F$35</f>
        <v>3.5654986399396007</v>
      </c>
      <c r="JT35" s="36">
        <f>KA35*12*60/(PI() * 'Drive Train'!$F$15)/JS$2*JS35</f>
        <v>-1131932.539862474</v>
      </c>
      <c r="JU35" s="2">
        <f>('DEPRECATED - DT-Prelim Calcs'!$C$6*JS35-JT35)/('DEPRECATED - DT-Prelim Calcs'!$C$6*JS35)*'DEPRECATED - DT-Prelim Calcs'!$C$7*JS35</f>
        <v>848.81679864561181</v>
      </c>
      <c r="JV35" s="43">
        <f>JU35/'DEPRECATED - DT-Prelim Calcs'!$C$7*('DEPRECATED - DT-Prelim Calcs'!$C$8-'DEPRECATED - DT-Prelim Calcs'!$C$9)+'DEPRECATED - DT-Prelim Calcs'!$C$9</f>
        <v>46243.012165022134</v>
      </c>
      <c r="JW35" s="43">
        <f t="shared" si="24"/>
        <v>49.999999999999993</v>
      </c>
      <c r="JX35" s="2">
        <f t="shared" si="77"/>
        <v>1.4462867232450001</v>
      </c>
      <c r="JY35" s="43">
        <f>JX35*'DEPRECATED - DT-Prelim Calcs'!$C$21/JS$2/'DEPRECATED - DT-Prelim Calcs'!$C$19/'DEPRECATED - DT-Prelim Calcs'!$C$18*3.39*'DEPRECATED - DT-Prelim Calcs'!$C$20</f>
        <v>29.053734754561201</v>
      </c>
      <c r="JZ35" s="36">
        <f t="shared" si="78"/>
        <v>0</v>
      </c>
      <c r="KA35" s="43">
        <f>JY34*'DEPRECATED - DT-Prelim Calcs'!$C$11+KA34</f>
        <v>-923.47764535008582</v>
      </c>
      <c r="KB35" s="43">
        <f>KB34+0.5*JY35*'DEPRECATED - DT-Prelim Calcs'!$C$11^2+KA35*'DEPRECATED - DT-Prelim Calcs'!$C$11</f>
        <v>-39665.366139177124</v>
      </c>
      <c r="KC35" s="43">
        <f>MIN('Drive Train'!$F$35-JW34*'DEPRECATED - DT-Prelim Calcs'!$C$21*'Drive Train'!$F$39,KC34+JW$2)</f>
        <v>44.212183135251053</v>
      </c>
      <c r="KD35" s="43">
        <f>'Drive Train'!$F$35-JW35*'DEPRECATED - DT-Prelim Calcs'!$C$21*'Drive Train'!$F$39</f>
        <v>9.6000000000000014</v>
      </c>
      <c r="KE35" s="1">
        <f>IF(KB35&gt;='Drive Train'!$F$29,1,0)</f>
        <v>0</v>
      </c>
      <c r="KF35" s="43">
        <f>MIN(JV35,'DEPRECATED - DT-Prelim Calcs'!$C$10)*'DEPRECATED - DT-Prelim Calcs'!$C$11*1000/60/60</f>
        <v>103.33333333333333</v>
      </c>
      <c r="KG35" s="49">
        <f>KG34+'DEPRECATED - DT-Prelim Calcs'!$C$11</f>
        <v>124</v>
      </c>
      <c r="KH35" s="2">
        <f>KR35/'Drive Train'!$F$35</f>
        <v>0.75913978494623657</v>
      </c>
      <c r="KI35" s="36">
        <f>KP35*12*60/(PI() * 'Drive Train'!$F$15)/KH$2*KH35</f>
        <v>-127240.1049322633</v>
      </c>
      <c r="KJ35" s="2">
        <f>('DEPRECATED - DT-Prelim Calcs'!$C$6*KH35-KI35)/('DEPRECATED - DT-Prelim Calcs'!$C$6*KH35)*'DEPRECATED - DT-Prelim Calcs'!$C$7*KH35</f>
        <v>97.095803229691725</v>
      </c>
      <c r="KK35" s="43">
        <f>KJ35/'DEPRECATED - DT-Prelim Calcs'!$C$7*('DEPRECATED - DT-Prelim Calcs'!$C$8-'DEPRECATED - DT-Prelim Calcs'!$C$9)+'DEPRECATED - DT-Prelim Calcs'!$C$9</f>
        <v>5291.0474893787277</v>
      </c>
      <c r="KL35" s="43">
        <f t="shared" si="25"/>
        <v>53.333333333333329</v>
      </c>
      <c r="KM35" s="2">
        <f t="shared" si="79"/>
        <v>1.4462867232450001</v>
      </c>
      <c r="KN35" s="43">
        <f>KM35*'DEPRECATED - DT-Prelim Calcs'!$C$21/KH$2/'DEPRECATED - DT-Prelim Calcs'!$C$19/'DEPRECATED - DT-Prelim Calcs'!$C$18*3.39*'DEPRECATED - DT-Prelim Calcs'!$C$20</f>
        <v>29.053734754561201</v>
      </c>
      <c r="KO35" s="36">
        <f t="shared" si="80"/>
        <v>0</v>
      </c>
      <c r="KP35" s="43">
        <f>KN34*'DEPRECATED - DT-Prelim Calcs'!$C$11+KP34</f>
        <v>-487.56035354945612</v>
      </c>
      <c r="KQ35" s="43">
        <f>KQ34+0.5*KN35*'DEPRECATED - DT-Prelim Calcs'!$C$11^2+KP35*'DEPRECATED - DT-Prelim Calcs'!$C$11</f>
        <v>-43533.93675094888</v>
      </c>
      <c r="KR35" s="43">
        <f>MIN('Drive Train'!$F$35-KL34*'DEPRECATED - DT-Prelim Calcs'!$C$21*'Drive Train'!$F$39,KR34+KL$2)</f>
        <v>9.413333333333334</v>
      </c>
      <c r="KS35" s="43">
        <f>'Drive Train'!$F$35-KL35*'DEPRECATED - DT-Prelim Calcs'!$C$21*'Drive Train'!$F$39</f>
        <v>9.413333333333334</v>
      </c>
      <c r="KT35" s="1">
        <f>IF(KQ35&gt;='Drive Train'!$F$29,1,0)</f>
        <v>0</v>
      </c>
      <c r="KU35" s="43">
        <f>MIN(KK35,'DEPRECATED - DT-Prelim Calcs'!$C$10)*'DEPRECATED - DT-Prelim Calcs'!$C$11*1000/60/60</f>
        <v>103.33333333333333</v>
      </c>
      <c r="KV35" s="49">
        <f>KV34+'DEPRECATED - DT-Prelim Calcs'!$C$11</f>
        <v>124</v>
      </c>
      <c r="KW35" s="2">
        <f>LG35/'Drive Train'!$F$35</f>
        <v>3.6365862579803689</v>
      </c>
      <c r="KX35" s="36">
        <f>LE35*12*60/(PI() * 'Drive Train'!$F$15)/KW$2*KW35</f>
        <v>-1188880.4115041115</v>
      </c>
      <c r="KY35" s="2">
        <f>('DEPRECATED - DT-Prelim Calcs'!$C$6*KW35-KX35)/('DEPRECATED - DT-Prelim Calcs'!$C$6*KW35)*'DEPRECATED - DT-Prelim Calcs'!$C$7*KW35</f>
        <v>891.01313342990977</v>
      </c>
      <c r="KZ35" s="43">
        <f>KY35/'DEPRECATED - DT-Prelim Calcs'!$C$7*('DEPRECATED - DT-Prelim Calcs'!$C$8-'DEPRECATED - DT-Prelim Calcs'!$C$9)+'DEPRECATED - DT-Prelim Calcs'!$C$9</f>
        <v>48541.767716704031</v>
      </c>
      <c r="LA35" s="43">
        <f t="shared" si="26"/>
        <v>56.666666666666664</v>
      </c>
      <c r="LB35" s="2">
        <f t="shared" si="81"/>
        <v>1.4462867232450001</v>
      </c>
      <c r="LC35" s="43">
        <f>LB35*'DEPRECATED - DT-Prelim Calcs'!$C$21/KW$2/'DEPRECATED - DT-Prelim Calcs'!$C$19/'DEPRECATED - DT-Prelim Calcs'!$C$18*3.39*'DEPRECATED - DT-Prelim Calcs'!$C$20</f>
        <v>29.053734754561201</v>
      </c>
      <c r="LD35" s="36">
        <f t="shared" si="82"/>
        <v>0</v>
      </c>
      <c r="LE35" s="43">
        <f>LC34*'DEPRECATED - DT-Prelim Calcs'!$C$11+LE34</f>
        <v>-950.97783659409026</v>
      </c>
      <c r="LF35" s="43">
        <f>LF34+0.5*LC35*'DEPRECATED - DT-Prelim Calcs'!$C$11^2+LE35*'DEPRECATED - DT-Prelim Calcs'!$C$11</f>
        <v>-51012.197560110668</v>
      </c>
      <c r="LG35" s="43">
        <f>MIN('Drive Train'!$F$35-LA34*'DEPRECATED - DT-Prelim Calcs'!$C$21*'Drive Train'!$F$39,LG34+LA$2)</f>
        <v>45.093669598956573</v>
      </c>
      <c r="LH35" s="43">
        <f>'Drive Train'!$F$35-LA35*'DEPRECATED - DT-Prelim Calcs'!$C$21*'Drive Train'!$F$39</f>
        <v>9.2266666666666666</v>
      </c>
      <c r="LI35" s="1">
        <f>IF(LF35&gt;='Drive Train'!$F$29,1,0)</f>
        <v>0</v>
      </c>
      <c r="LJ35" s="43">
        <f>MIN(KZ35,'DEPRECATED - DT-Prelim Calcs'!$C$10)*'DEPRECATED - DT-Prelim Calcs'!$C$11*1000/60/60</f>
        <v>103.33333333333333</v>
      </c>
      <c r="LK35" s="49">
        <f>LK34+'DEPRECATED - DT-Prelim Calcs'!$C$11</f>
        <v>124</v>
      </c>
      <c r="LL35" s="2">
        <f>LV35/'Drive Train'!$F$35</f>
        <v>0.72903225806451621</v>
      </c>
      <c r="LM35" s="36">
        <f>LT35*12*60/(PI() * 'Drive Train'!$F$15)/LL$2*LL35</f>
        <v>-64103.184840206115</v>
      </c>
      <c r="LN35" s="2">
        <f>('DEPRECATED - DT-Prelim Calcs'!$C$6*LL35-LM35)/('DEPRECATED - DT-Prelim Calcs'!$C$6*LL35)*'DEPRECATED - DT-Prelim Calcs'!$C$7*LL35</f>
        <v>50.542035412668447</v>
      </c>
      <c r="LO35" s="43">
        <f>LN35/'DEPRECATED - DT-Prelim Calcs'!$C$7*('DEPRECATED - DT-Prelim Calcs'!$C$8-'DEPRECATED - DT-Prelim Calcs'!$C$9)+'DEPRECATED - DT-Prelim Calcs'!$C$9</f>
        <v>2754.9093918841763</v>
      </c>
      <c r="LP35" s="43">
        <f t="shared" si="27"/>
        <v>60</v>
      </c>
      <c r="LQ35" s="2">
        <f t="shared" si="83"/>
        <v>1.4462867232450001</v>
      </c>
      <c r="LR35" s="43">
        <f>LQ35*'DEPRECATED - DT-Prelim Calcs'!$C$21/LL$2/'DEPRECATED - DT-Prelim Calcs'!$C$19/'DEPRECATED - DT-Prelim Calcs'!$C$18*3.39*'DEPRECATED - DT-Prelim Calcs'!$C$20</f>
        <v>29.053734754561201</v>
      </c>
      <c r="LS35" s="36">
        <f t="shared" si="84"/>
        <v>0</v>
      </c>
      <c r="LT35" s="43">
        <f>LR34*'DEPRECATED - DT-Prelim Calcs'!$C$11+LT34</f>
        <v>-255.77552161327043</v>
      </c>
      <c r="LU35" s="43">
        <f>LU34+0.5*LR35*'DEPRECATED - DT-Prelim Calcs'!$C$11^2+LT35*'DEPRECATED - DT-Prelim Calcs'!$C$11</f>
        <v>-43194.455251840307</v>
      </c>
      <c r="LV35" s="43">
        <f>MIN('Drive Train'!$F$35-LP34*'DEPRECATED - DT-Prelim Calcs'!$C$21*'Drive Train'!$F$39,LV34+LP$2)</f>
        <v>9.0400000000000009</v>
      </c>
      <c r="LW35" s="43">
        <f>'Drive Train'!$F$35-LP35*'DEPRECATED - DT-Prelim Calcs'!$C$21*'Drive Train'!$F$39</f>
        <v>9.0400000000000009</v>
      </c>
      <c r="LX35" s="1">
        <f>IF(LU35&gt;='Drive Train'!$F$29,1,0)</f>
        <v>0</v>
      </c>
      <c r="LY35" s="43">
        <f>MIN(LO35,'DEPRECATED - DT-Prelim Calcs'!$C$10)*'DEPRECATED - DT-Prelim Calcs'!$C$11*1000/60/60</f>
        <v>103.33333333333333</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-0.27672021620693066</v>
      </c>
      <c r="Y36" s="43">
        <f t="shared" si="1"/>
        <v>0</v>
      </c>
      <c r="Z36" s="43">
        <f t="shared" si="2"/>
        <v>0</v>
      </c>
      <c r="AA36" s="43">
        <f t="shared" si="3"/>
        <v>0</v>
      </c>
      <c r="AB36" s="43" t="e">
        <f t="shared" si="4"/>
        <v>#N/A</v>
      </c>
      <c r="AC36" s="36">
        <f t="shared" si="28"/>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889.49632897085212</v>
      </c>
      <c r="AK36" s="43">
        <f t="shared" si="8"/>
        <v>0</v>
      </c>
      <c r="AL36" s="49">
        <f>AL35+'DEPRECATED - DT-Prelim Calcs'!$C$11</f>
        <v>128</v>
      </c>
      <c r="AM36" s="2">
        <f>AW36/'Drive Train'!$F$35</f>
        <v>0.95676370533927935</v>
      </c>
      <c r="AN36" s="36">
        <f>AU36*12*60/(PI() * 'Drive Train'!$F$15)/AM$2*AM36</f>
        <v>3637.3072214626022</v>
      </c>
      <c r="AO36" s="2">
        <f>('DEPRECATED - DT-Prelim Calcs'!$C$6*AM36-AN36)/('DEPRECATED - DT-Prelim Calcs'!$C$6*AM36)*'DEPRECATED - DT-Prelim Calcs'!$C$7*AM36</f>
        <v>1.8134018926713762</v>
      </c>
      <c r="AP36" s="43">
        <f>AO36/'DEPRECATED - DT-Prelim Calcs'!$C$7*('DEPRECATED - DT-Prelim Calcs'!$C$8-'DEPRECATED - DT-Prelim Calcs'!$C$9)+'DEPRECATED - DT-Prelim Calcs'!$C$9</f>
        <v>100.28980460075407</v>
      </c>
      <c r="AQ36" s="43">
        <f t="shared" si="9"/>
        <v>93</v>
      </c>
      <c r="AR36" s="2">
        <f t="shared" si="29"/>
        <v>1.382622038476754</v>
      </c>
      <c r="AS36" s="43">
        <f>AR36*'DEPRECATED - DT-Prelim Calcs'!$C$21/AM$2/'DEPRECATED - DT-Prelim Calcs'!$C$19/'DEPRECATED - DT-Prelim Calcs'!$C$18*3.39*'DEPRECATED - DT-Prelim Calcs'!$C$20</f>
        <v>13.887403281136773</v>
      </c>
      <c r="AT36" s="36">
        <f t="shared" si="30"/>
        <v>0</v>
      </c>
      <c r="AU36" s="43">
        <f>AS35*'DEPRECATED - DT-Prelim Calcs'!$C$11+AU35</f>
        <v>22.117264192059899</v>
      </c>
      <c r="AV36" s="43">
        <f>AV35+0.5*AS36*'DEPRECATED - DT-Prelim Calcs'!$C$11^2+AU36*'DEPRECATED - DT-Prelim Calcs'!$C$11</f>
        <v>2052.5592763399773</v>
      </c>
      <c r="AW36" s="43">
        <f>MIN('Drive Train'!$F$35-AQ35*'DEPRECATED - DT-Prelim Calcs'!$C$21*'Drive Train'!$F$39,AW35+AQ$2)</f>
        <v>11.863869946207064</v>
      </c>
      <c r="AX36" s="43">
        <f>'Drive Train'!$F$35-AQ36*'DEPRECATED - DT-Prelim Calcs'!$C$21*'Drive Train'!$F$39</f>
        <v>7.1920000000000002</v>
      </c>
      <c r="AY36" s="1">
        <f>IF(AV36&gt;='Drive Train'!$F$29,1,0)</f>
        <v>1</v>
      </c>
      <c r="AZ36" s="43">
        <f t="shared" si="31"/>
        <v>103.33333333333333</v>
      </c>
      <c r="BA36" s="49">
        <f>BA35+'DEPRECATED - DT-Prelim Calcs'!$C$11</f>
        <v>128</v>
      </c>
      <c r="BB36" s="2">
        <f>BL36/'Drive Train'!$F$35</f>
        <v>0.57999999999999996</v>
      </c>
      <c r="BC36" s="36">
        <f>BJ36*12*60/(PI() * 'Drive Train'!$F$15)/BB$2*BB36</f>
        <v>-1635.031122935558</v>
      </c>
      <c r="BD36" s="2">
        <f>('DEPRECATED - DT-Prelim Calcs'!$C$6*BB36-BC36)/('DEPRECATED - DT-Prelim Calcs'!$C$6*BB36)*'DEPRECATED - DT-Prelim Calcs'!$C$7*BB36</f>
        <v>3.9221272674871104</v>
      </c>
      <c r="BE36" s="43">
        <f>BD36/'DEPRECATED - DT-Prelim Calcs'!$C$7*('DEPRECATED - DT-Prelim Calcs'!$C$8-'DEPRECATED - DT-Prelim Calcs'!$C$9)+'DEPRECATED - DT-Prelim Calcs'!$C$9</f>
        <v>215.16812725862616</v>
      </c>
      <c r="BF36" s="43">
        <f t="shared" si="10"/>
        <v>93</v>
      </c>
      <c r="BG36" s="2">
        <f t="shared" si="32"/>
        <v>1.8997959461583278</v>
      </c>
      <c r="BH36" s="43">
        <f>BG36*'DEPRECATED - DT-Prelim Calcs'!$C$21/BB$2/'DEPRECATED - DT-Prelim Calcs'!$C$19/'DEPRECATED - DT-Prelim Calcs'!$C$18*3.39*'DEPRECATED - DT-Prelim Calcs'!$C$20</f>
        <v>27.562929338075286</v>
      </c>
      <c r="BI36" s="36">
        <f t="shared" si="33"/>
        <v>0</v>
      </c>
      <c r="BJ36" s="43">
        <f>BH35*'DEPRECATED - DT-Prelim Calcs'!$C$11+BJ35</f>
        <v>-11.354115305492968</v>
      </c>
      <c r="BK36" s="43">
        <f>BK35+0.5*BH36*'DEPRECATED - DT-Prelim Calcs'!$C$11^2+BJ36*'DEPRECATED - DT-Prelim Calcs'!$C$11</f>
        <v>-17936.473356709485</v>
      </c>
      <c r="BL36" s="43">
        <f>MIN('Drive Train'!$F$35-BF35*'DEPRECATED - DT-Prelim Calcs'!$C$21*'Drive Train'!$F$39,BL35+BF$2)</f>
        <v>7.1920000000000002</v>
      </c>
      <c r="BM36" s="43">
        <f>'Drive Train'!$F$35-BF36*'DEPRECATED - DT-Prelim Calcs'!$C$21*'Drive Train'!$F$39</f>
        <v>7.1920000000000002</v>
      </c>
      <c r="BN36" s="1">
        <f>IF(BK36&gt;='Drive Train'!$F$29,1,0)</f>
        <v>0</v>
      </c>
      <c r="BO36" s="43">
        <f t="shared" si="34"/>
        <v>103.33333333333333</v>
      </c>
      <c r="BP36" s="49">
        <f>BP35+'DEPRECATED - DT-Prelim Calcs'!$C$11</f>
        <v>128</v>
      </c>
      <c r="BQ36" s="2">
        <f>CA36/'Drive Train'!$F$35</f>
        <v>2.6500286956534858</v>
      </c>
      <c r="BR36" s="36">
        <f>BY36*12*60/(PI() * 'Drive Train'!$F$15)/BQ$2*BQ36</f>
        <v>-484444.38850477705</v>
      </c>
      <c r="BS36" s="2">
        <f>('DEPRECATED - DT-Prelim Calcs'!$C$6*BQ36-BR36)/('DEPRECATED - DT-Prelim Calcs'!$C$6*BQ36)*'DEPRECATED - DT-Prelim Calcs'!$C$7*BQ36</f>
        <v>368.54841233926135</v>
      </c>
      <c r="BT36" s="43">
        <f>BS36/'DEPRECATED - DT-Prelim Calcs'!$C$7*('DEPRECATED - DT-Prelim Calcs'!$C$8-'DEPRECATED - DT-Prelim Calcs'!$C$9)+'DEPRECATED - DT-Prelim Calcs'!$C$9</f>
        <v>20079.1373886314</v>
      </c>
      <c r="BU36" s="43">
        <f t="shared" si="11"/>
        <v>93</v>
      </c>
      <c r="BV36" s="2">
        <f t="shared" si="35"/>
        <v>1.5313624128476471</v>
      </c>
      <c r="BW36" s="43">
        <f>BV36*'DEPRECATED - DT-Prelim Calcs'!$C$21/BQ$2/'DEPRECATED - DT-Prelim Calcs'!$C$19/'DEPRECATED - DT-Prelim Calcs'!$C$18*3.39*'DEPRECATED - DT-Prelim Calcs'!$C$20</f>
        <v>29.053734754561201</v>
      </c>
      <c r="BX36" s="36">
        <f t="shared" si="36"/>
        <v>0</v>
      </c>
      <c r="BY36" s="43">
        <f>BW35*'DEPRECATED - DT-Prelim Calcs'!$C$11+BY35</f>
        <v>-563.0449322672174</v>
      </c>
      <c r="BZ36" s="43">
        <f>BZ35+0.5*BW36*'DEPRECATED - DT-Prelim Calcs'!$C$11^2+BY36*'DEPRECATED - DT-Prelim Calcs'!$C$11</f>
        <v>-45125.395252081311</v>
      </c>
      <c r="CA36" s="43">
        <f>MIN('Drive Train'!$F$35-BU35*'DEPRECATED - DT-Prelim Calcs'!$C$21*'Drive Train'!$F$39,CA35+BU$2)</f>
        <v>32.860355826103223</v>
      </c>
      <c r="CB36" s="43">
        <f>'Drive Train'!$F$35-BU36*'DEPRECATED - DT-Prelim Calcs'!$C$21*'Drive Train'!$F$39</f>
        <v>7.1920000000000002</v>
      </c>
      <c r="CC36" s="1">
        <f>IF(BZ36&gt;='Drive Train'!$F$29,1,0)</f>
        <v>0</v>
      </c>
      <c r="CD36" s="43">
        <f t="shared" si="37"/>
        <v>103.33333333333333</v>
      </c>
      <c r="CE36" s="49">
        <f>CE35+'DEPRECATED - DT-Prelim Calcs'!$C$11</f>
        <v>128</v>
      </c>
      <c r="CF36" s="2">
        <f>CP36/'Drive Train'!$F$35</f>
        <v>0.57999999999999996</v>
      </c>
      <c r="CG36" s="36">
        <f>CN36*12*60/(PI() * 'Drive Train'!$F$15)/CF$2*CF36</f>
        <v>-209479.43985064569</v>
      </c>
      <c r="CH36" s="2">
        <f>('DEPRECATED - DT-Prelim Calcs'!$C$6*CF36-CG36)/('DEPRECATED - DT-Prelim Calcs'!$C$6*CF36)*'DEPRECATED - DT-Prelim Calcs'!$C$7*CF36</f>
        <v>156.71057192782578</v>
      </c>
      <c r="CI36" s="43">
        <f>CH36/'DEPRECATED - DT-Prelim Calcs'!$C$7*('DEPRECATED - DT-Prelim Calcs'!$C$8-'DEPRECATED - DT-Prelim Calcs'!$C$9)+'DEPRECATED - DT-Prelim Calcs'!$C$9</f>
        <v>8538.7177244263294</v>
      </c>
      <c r="CJ36" s="43">
        <f t="shared" si="12"/>
        <v>93</v>
      </c>
      <c r="CK36" s="2">
        <f t="shared" si="38"/>
        <v>1.2396743342100003</v>
      </c>
      <c r="CL36" s="43">
        <f>CK36*'DEPRECATED - DT-Prelim Calcs'!$C$21/CF$2/'DEPRECATED - DT-Prelim Calcs'!$C$19/'DEPRECATED - DT-Prelim Calcs'!$C$18*3.39*'DEPRECATED - DT-Prelim Calcs'!$C$20</f>
        <v>29.053734754561205</v>
      </c>
      <c r="CM36" s="36">
        <f t="shared" si="39"/>
        <v>0</v>
      </c>
      <c r="CN36" s="43">
        <f>CL35*'DEPRECATED - DT-Prelim Calcs'!$C$11+CN35</f>
        <v>-900.51870458797703</v>
      </c>
      <c r="CO36" s="43">
        <f>CO35+0.5*CL36*'DEPRECATED - DT-Prelim Calcs'!$C$11^2+CN36*'DEPRECATED - DT-Prelim Calcs'!$C$11</f>
        <v>-105175.73177939656</v>
      </c>
      <c r="CP36" s="43">
        <f>MIN('Drive Train'!$F$35-CJ35*'DEPRECATED - DT-Prelim Calcs'!$C$21*'Drive Train'!$F$39,CP35+CJ$2)</f>
        <v>7.1920000000000002</v>
      </c>
      <c r="CQ36" s="43">
        <f>'Drive Train'!$F$35-CJ36*'DEPRECATED - DT-Prelim Calcs'!$C$21*'Drive Train'!$F$39</f>
        <v>7.1920000000000002</v>
      </c>
      <c r="CR36" s="1">
        <f>IF(CO36&gt;='Drive Train'!$F$29,1,0)</f>
        <v>0</v>
      </c>
      <c r="CS36" s="43">
        <f t="shared" si="40"/>
        <v>103.33333333333333</v>
      </c>
      <c r="CT36" s="49">
        <f>CT35+'DEPRECATED - DT-Prelim Calcs'!$C$11</f>
        <v>128</v>
      </c>
      <c r="CU36" s="2">
        <f>DE36/'Drive Train'!$F$35</f>
        <v>0.57999999999999996</v>
      </c>
      <c r="CV36" s="36">
        <f>DC36*12*60/(PI() * 'Drive Train'!$F$15)/CU$2*CU36</f>
        <v>-395597.3915492947</v>
      </c>
      <c r="CW36" s="2">
        <f>('DEPRECATED - DT-Prelim Calcs'!$C$6*CU36-CV36)/('DEPRECATED - DT-Prelim Calcs'!$C$6*CU36)*'DEPRECATED - DT-Prelim Calcs'!$C$7*CU36</f>
        <v>293.5276868912527</v>
      </c>
      <c r="CX36" s="43">
        <f>CW36/'DEPRECATED - DT-Prelim Calcs'!$C$7*('DEPRECATED - DT-Prelim Calcs'!$C$8-'DEPRECATED - DT-Prelim Calcs'!$C$9)+'DEPRECATED - DT-Prelim Calcs'!$C$9</f>
        <v>15992.187420195109</v>
      </c>
      <c r="CY36" s="43">
        <f t="shared" si="13"/>
        <v>93</v>
      </c>
      <c r="CZ36" s="2">
        <f t="shared" si="41"/>
        <v>1.0413264407364002</v>
      </c>
      <c r="DA36" s="43">
        <f>CZ36*'DEPRECATED - DT-Prelim Calcs'!$C$21/CU$2/'DEPRECATED - DT-Prelim Calcs'!$C$19/'DEPRECATED - DT-Prelim Calcs'!$C$18*3.39*'DEPRECATED - DT-Prelim Calcs'!$C$20</f>
        <v>29.053734754561201</v>
      </c>
      <c r="DB36" s="36">
        <f t="shared" si="42"/>
        <v>0</v>
      </c>
      <c r="DC36" s="43">
        <f>DA35*'DEPRECATED - DT-Prelim Calcs'!$C$11+DC35</f>
        <v>-1428.5124816902867</v>
      </c>
      <c r="DD36" s="43">
        <f>DD35+0.5*DA36*'DEPRECATED - DT-Prelim Calcs'!$C$11^2+DC36*'DEPRECATED - DT-Prelim Calcs'!$C$11</f>
        <v>-166348.10914287431</v>
      </c>
      <c r="DE36" s="43">
        <f>MIN('Drive Train'!$F$35-CY35*'DEPRECATED - DT-Prelim Calcs'!$C$21*'Drive Train'!$F$39,DE35+CY$2)</f>
        <v>7.1920000000000002</v>
      </c>
      <c r="DF36" s="43">
        <f>'Drive Train'!$F$35-CY36*'DEPRECATED - DT-Prelim Calcs'!$C$21*'Drive Train'!$F$39</f>
        <v>7.1920000000000002</v>
      </c>
      <c r="DG36" s="1">
        <f>IF(DD36&gt;='Drive Train'!$F$29,1,0)</f>
        <v>0</v>
      </c>
      <c r="DH36" s="43">
        <f t="shared" si="43"/>
        <v>103.33333333333333</v>
      </c>
      <c r="DI36" s="49">
        <f>DI35+'DEPRECATED - DT-Prelim Calcs'!$C$11</f>
        <v>128</v>
      </c>
      <c r="DJ36" s="2">
        <f>DT36/'Drive Train'!$F$35</f>
        <v>0.57999999999999996</v>
      </c>
      <c r="DK36" s="36">
        <f>DR36*12*60/(PI() * 'Drive Train'!$F$15)/DJ$2*DJ36</f>
        <v>-117299.3014056516</v>
      </c>
      <c r="DL36" s="2">
        <f>('DEPRECATED - DT-Prelim Calcs'!$C$6*DJ36-DK36)/('DEPRECATED - DT-Prelim Calcs'!$C$6*DJ36)*'DEPRECATED - DT-Prelim Calcs'!$C$7*DJ36</f>
        <v>88.948056362461756</v>
      </c>
      <c r="DM36" s="43">
        <f>DL36/'DEPRECATED - DT-Prelim Calcs'!$C$7*('DEPRECATED - DT-Prelim Calcs'!$C$8-'DEPRECATED - DT-Prelim Calcs'!$C$9)+'DEPRECATED - DT-Prelim Calcs'!$C$9</f>
        <v>4847.1776973579908</v>
      </c>
      <c r="DN36" s="43">
        <f t="shared" si="14"/>
        <v>93</v>
      </c>
      <c r="DO36" s="2">
        <f t="shared" si="44"/>
        <v>0.89769520753137932</v>
      </c>
      <c r="DP36" s="43">
        <f>DO36*'DEPRECATED - DT-Prelim Calcs'!$C$21/DJ$2/'DEPRECATED - DT-Prelim Calcs'!$C$19/'DEPRECATED - DT-Prelim Calcs'!$C$18*3.39*'DEPRECATED - DT-Prelim Calcs'!$C$20</f>
        <v>29.053734754561201</v>
      </c>
      <c r="DQ36" s="36">
        <f t="shared" si="45"/>
        <v>0</v>
      </c>
      <c r="DR36" s="43">
        <f>DP35*'DEPRECATED - DT-Prelim Calcs'!$C$11+DR35</f>
        <v>-365.14726869521394</v>
      </c>
      <c r="DS36" s="43">
        <f>DS35+0.5*DP36*'DEPRECATED - DT-Prelim Calcs'!$C$11^2+DR36*'DEPRECATED - DT-Prelim Calcs'!$C$11</f>
        <v>-246064.67103845259</v>
      </c>
      <c r="DT36" s="43">
        <f>MIN('Drive Train'!$F$35-DN35*'DEPRECATED - DT-Prelim Calcs'!$C$21*'Drive Train'!$F$39,DT35+DN$2)</f>
        <v>7.1920000000000002</v>
      </c>
      <c r="DU36" s="43">
        <f>'Drive Train'!$F$35-DN36*'DEPRECATED - DT-Prelim Calcs'!$C$21*'Drive Train'!$F$39</f>
        <v>7.1920000000000002</v>
      </c>
      <c r="DV36" s="1">
        <f>IF(DS36&gt;='Drive Train'!$F$29,1,0)</f>
        <v>0</v>
      </c>
      <c r="DW36" s="43">
        <f t="shared" si="46"/>
        <v>103.33333333333333</v>
      </c>
      <c r="DX36" s="49">
        <f>DX35+'DEPRECATED - DT-Prelim Calcs'!$C$11</f>
        <v>128</v>
      </c>
      <c r="DY36" s="2">
        <f>EI36/'Drive Train'!$F$35</f>
        <v>0.57999999999999996</v>
      </c>
      <c r="DZ36" s="36">
        <f>EG36*12*60/(PI() * 'Drive Train'!$F$15)/DY$2*DY36</f>
        <v>-568866.43531269406</v>
      </c>
      <c r="EA36" s="2">
        <f>('DEPRECATED - DT-Prelim Calcs'!$C$6*DY36-DZ36)/('DEPRECATED - DT-Prelim Calcs'!$C$6*DY36)*'DEPRECATED - DT-Prelim Calcs'!$C$7*DY36</f>
        <v>420.89944476748212</v>
      </c>
      <c r="EB36" s="43">
        <f>EA36/'DEPRECATED - DT-Prelim Calcs'!$C$7*('DEPRECATED - DT-Prelim Calcs'!$C$8-'DEPRECATED - DT-Prelim Calcs'!$C$9)+'DEPRECATED - DT-Prelim Calcs'!$C$9</f>
        <v>22931.096617929994</v>
      </c>
      <c r="EC36" s="43">
        <f t="shared" si="15"/>
        <v>93</v>
      </c>
      <c r="ED36" s="2">
        <f t="shared" si="47"/>
        <v>0.78888366722454539</v>
      </c>
      <c r="EE36" s="43">
        <f>ED36*'DEPRECATED - DT-Prelim Calcs'!$C$21/DY$2/'DEPRECATED - DT-Prelim Calcs'!$C$19/'DEPRECATED - DT-Prelim Calcs'!$C$18*3.39*'DEPRECATED - DT-Prelim Calcs'!$C$20</f>
        <v>29.053734754561201</v>
      </c>
      <c r="EF36" s="36">
        <f t="shared" si="48"/>
        <v>0</v>
      </c>
      <c r="EG36" s="43">
        <f>EE35*'DEPRECATED - DT-Prelim Calcs'!$C$11+EG35</f>
        <v>-1556.2056897006032</v>
      </c>
      <c r="EH36" s="43">
        <f>EH35+0.5*EE36*'DEPRECATED - DT-Prelim Calcs'!$C$11^2+EG36*'DEPRECATED - DT-Prelim Calcs'!$C$11</f>
        <v>-391373.79840111017</v>
      </c>
      <c r="EI36" s="43">
        <f>MIN('Drive Train'!$F$35-EC35*'DEPRECATED - DT-Prelim Calcs'!$C$21*'Drive Train'!$F$39,EI35+EC$2)</f>
        <v>7.1920000000000002</v>
      </c>
      <c r="EJ36" s="43">
        <f>'Drive Train'!$F$35-EC36*'DEPRECATED - DT-Prelim Calcs'!$C$21*'Drive Train'!$F$39</f>
        <v>7.1920000000000002</v>
      </c>
      <c r="EK36" s="1">
        <f>IF(EH36&gt;='Drive Train'!$F$29,1,0)</f>
        <v>0</v>
      </c>
      <c r="EL36" s="43">
        <f t="shared" si="49"/>
        <v>103.33333333333333</v>
      </c>
      <c r="EM36" s="49">
        <f>EM35+'DEPRECATED - DT-Prelim Calcs'!$C$11</f>
        <v>128</v>
      </c>
      <c r="EN36" s="2">
        <f>EX36/'Drive Train'!$F$35</f>
        <v>0.57999999999999996</v>
      </c>
      <c r="EO36" s="36">
        <f>EV36*12*60/(PI() * 'Drive Train'!$F$15)/EN$2*EN36</f>
        <v>-1191539.5988627558</v>
      </c>
      <c r="EP36" s="2">
        <f>('DEPRECATED - DT-Prelim Calcs'!$C$6*EN36-EO36)/('DEPRECATED - DT-Prelim Calcs'!$C$6*EN36)*'DEPRECATED - DT-Prelim Calcs'!$C$7*EN36</f>
        <v>878.63253834895363</v>
      </c>
      <c r="EQ36" s="43">
        <f>EP36/'DEPRECATED - DT-Prelim Calcs'!$C$7*('DEPRECATED - DT-Prelim Calcs'!$C$8-'DEPRECATED - DT-Prelim Calcs'!$C$9)+'DEPRECATED - DT-Prelim Calcs'!$C$9</f>
        <v>47867.302462293737</v>
      </c>
      <c r="ER36" s="43">
        <f t="shared" si="16"/>
        <v>93</v>
      </c>
      <c r="ES36" s="2">
        <f t="shared" si="50"/>
        <v>0.7035989464435134</v>
      </c>
      <c r="ET36" s="43">
        <f>ES36*'DEPRECATED - DT-Prelim Calcs'!$C$21/EN$2/'DEPRECATED - DT-Prelim Calcs'!$C$19/'DEPRECATED - DT-Prelim Calcs'!$C$18*3.39*'DEPRECATED - DT-Prelim Calcs'!$C$20</f>
        <v>29.053734754561201</v>
      </c>
      <c r="EU36" s="36">
        <f t="shared" si="51"/>
        <v>0</v>
      </c>
      <c r="EV36" s="43">
        <f>ET35*'DEPRECATED - DT-Prelim Calcs'!$C$11+EV35</f>
        <v>-2907.2165658966778</v>
      </c>
      <c r="EW36" s="43">
        <f>EW35+0.5*ET36*'DEPRECATED - DT-Prelim Calcs'!$C$11^2+EV36*'DEPRECATED - DT-Prelim Calcs'!$C$11</f>
        <v>-556197.12529703113</v>
      </c>
      <c r="EX36" s="43">
        <f>MIN('Drive Train'!$F$35-ER35*'DEPRECATED - DT-Prelim Calcs'!$C$21*'Drive Train'!$F$39,EX35+ER$2)</f>
        <v>7.1920000000000002</v>
      </c>
      <c r="EY36" s="43">
        <f>'Drive Train'!$F$35-ER36*'DEPRECATED - DT-Prelim Calcs'!$C$21*'Drive Train'!$F$39</f>
        <v>7.1920000000000002</v>
      </c>
      <c r="EZ36" s="1">
        <f>IF(EW36&gt;='Drive Train'!$F$29,1,0)</f>
        <v>0</v>
      </c>
      <c r="FA36" s="43">
        <f t="shared" si="52"/>
        <v>103.33333333333333</v>
      </c>
      <c r="FB36" s="49">
        <f>FB35+'DEPRECATED - DT-Prelim Calcs'!$C$11</f>
        <v>128</v>
      </c>
      <c r="FC36" s="2">
        <f>FM36/'Drive Train'!$F$35</f>
        <v>0.57999999999999996</v>
      </c>
      <c r="FD36" s="36">
        <f>FK36*12*60/(PI() * 'Drive Train'!$F$15)/FC$2*FC36</f>
        <v>-2006580.6654598603</v>
      </c>
      <c r="FE36" s="2">
        <f>('DEPRECATED - DT-Prelim Calcs'!$C$6*FC36-FD36)/('DEPRECATED - DT-Prelim Calcs'!$C$6*FC36)*'DEPRECATED - DT-Prelim Calcs'!$C$7*FC36</f>
        <v>1477.7771468662611</v>
      </c>
      <c r="FF36" s="43">
        <f>FE36/'DEPRECATED - DT-Prelim Calcs'!$C$7*('DEPRECATED - DT-Prelim Calcs'!$C$8-'DEPRECATED - DT-Prelim Calcs'!$C$9)+'DEPRECATED - DT-Prelim Calcs'!$C$9</f>
        <v>80507.26994122169</v>
      </c>
      <c r="FG36" s="43">
        <f t="shared" si="17"/>
        <v>93</v>
      </c>
      <c r="FH36" s="2">
        <f t="shared" si="53"/>
        <v>0.63495514679048781</v>
      </c>
      <c r="FI36" s="43">
        <f>FH36*'DEPRECATED - DT-Prelim Calcs'!$C$21/FC$2/'DEPRECATED - DT-Prelim Calcs'!$C$19/'DEPRECATED - DT-Prelim Calcs'!$C$18*3.39*'DEPRECATED - DT-Prelim Calcs'!$C$20</f>
        <v>29.053734754561205</v>
      </c>
      <c r="FJ36" s="36">
        <f t="shared" si="54"/>
        <v>0</v>
      </c>
      <c r="FK36" s="43">
        <f>FI35*'DEPRECATED - DT-Prelim Calcs'!$C$11+FK35</f>
        <v>-4418.1798972834431</v>
      </c>
      <c r="FL36" s="43">
        <f>FL35+0.5*FI36*'DEPRECATED - DT-Prelim Calcs'!$C$11^2+FK36*'DEPRECATED - DT-Prelim Calcs'!$C$11</f>
        <v>-740534.65172621654</v>
      </c>
      <c r="FM36" s="43">
        <f>MIN('Drive Train'!$F$35-FG35*'DEPRECATED - DT-Prelim Calcs'!$C$21*'Drive Train'!$F$39,FM35+FG$2)</f>
        <v>7.1920000000000002</v>
      </c>
      <c r="FN36" s="43">
        <f>'Drive Train'!$F$35-FG36*'DEPRECATED - DT-Prelim Calcs'!$C$21*'Drive Train'!$F$39</f>
        <v>7.1920000000000002</v>
      </c>
      <c r="FO36" s="1">
        <f>IF(FL36&gt;='Drive Train'!$F$29,1,0)</f>
        <v>0</v>
      </c>
      <c r="FP36" s="43">
        <f t="shared" si="55"/>
        <v>103.33333333333333</v>
      </c>
      <c r="FQ36" s="49">
        <f>FQ35+'DEPRECATED - DT-Prelim Calcs'!$C$11</f>
        <v>128</v>
      </c>
      <c r="FR36" s="2">
        <f>GB36/'Drive Train'!$F$35</f>
        <v>0.57999999999999996</v>
      </c>
      <c r="FS36" s="36">
        <f>FZ36*12*60/(PI() * 'Drive Train'!$F$15)/FR$2*FR36</f>
        <v>-3035251.5085080345</v>
      </c>
      <c r="FT36" s="2">
        <f>('DEPRECATED - DT-Prelim Calcs'!$C$6*FR36-FS36)/('DEPRECATED - DT-Prelim Calcs'!$C$6*FR36)*'DEPRECATED - DT-Prelim Calcs'!$C$7*FR36</f>
        <v>2233.9630800787904</v>
      </c>
      <c r="FU36" s="43">
        <f>FT36/'DEPRECATED - DT-Prelim Calcs'!$C$7*('DEPRECATED - DT-Prelim Calcs'!$C$8-'DEPRECATED - DT-Prelim Calcs'!$C$9)+'DEPRECATED - DT-Prelim Calcs'!$C$9</f>
        <v>121702.47376548633</v>
      </c>
      <c r="FV36" s="43">
        <f t="shared" si="18"/>
        <v>93</v>
      </c>
      <c r="FW36" s="2">
        <f t="shared" si="56"/>
        <v>0.57851468929799987</v>
      </c>
      <c r="FX36" s="43">
        <f>FW36*'DEPRECATED - DT-Prelim Calcs'!$C$21/FR$2/'DEPRECATED - DT-Prelim Calcs'!$C$19/'DEPRECATED - DT-Prelim Calcs'!$C$18*3.39*'DEPRECATED - DT-Prelim Calcs'!$C$20</f>
        <v>29.053734754561201</v>
      </c>
      <c r="FY36" s="36">
        <f t="shared" si="57"/>
        <v>0</v>
      </c>
      <c r="FZ36" s="43">
        <f>FX35*'DEPRECATED - DT-Prelim Calcs'!$C$11+FZ35</f>
        <v>-6089.0956838609045</v>
      </c>
      <c r="GA36" s="43">
        <f>GA35+0.5*FX36*'DEPRECATED - DT-Prelim Calcs'!$C$11^2+FZ36*'DEPRECATED - DT-Prelim Calcs'!$C$11</f>
        <v>-944386.37768866669</v>
      </c>
      <c r="GB36" s="43">
        <f>MIN('Drive Train'!$F$35-FV35*'DEPRECATED - DT-Prelim Calcs'!$C$21*'Drive Train'!$F$39,GB35+FV$2)</f>
        <v>7.1920000000000002</v>
      </c>
      <c r="GC36" s="43">
        <f>'Drive Train'!$F$35-FV36*'DEPRECATED - DT-Prelim Calcs'!$C$21*'Drive Train'!$F$39</f>
        <v>7.1920000000000002</v>
      </c>
      <c r="GD36" s="1">
        <f>IF(GA36&gt;='Drive Train'!$F$29,1,0)</f>
        <v>0</v>
      </c>
      <c r="GE36" s="43">
        <f t="shared" si="58"/>
        <v>103.33333333333333</v>
      </c>
      <c r="GF36" s="49">
        <f>GF35+'DEPRECATED - DT-Prelim Calcs'!$C$11</f>
        <v>128</v>
      </c>
      <c r="GG36" s="2">
        <f>GQ36/'Drive Train'!$F$35</f>
        <v>0.86451612903225805</v>
      </c>
      <c r="GH36" s="36">
        <f>GO36*12*60/(PI() * 'Drive Train'!$F$15)/GG$2*GG36</f>
        <v>-89702.481493286905</v>
      </c>
      <c r="GI36" s="2">
        <f>('DEPRECATED - DT-Prelim Calcs'!$C$6*GG36-GH36)/('DEPRECATED - DT-Prelim Calcs'!$C$6*GG36)*'DEPRECATED - DT-Prelim Calcs'!$C$7*GG36</f>
        <v>69.995746507781277</v>
      </c>
      <c r="GJ36" s="43">
        <f>GI36/'DEPRECATED - DT-Prelim Calcs'!$C$7*('DEPRECATED - DT-Prelim Calcs'!$C$8-'DEPRECATED - DT-Prelim Calcs'!$C$9)+'DEPRECATED - DT-Prelim Calcs'!$C$9</f>
        <v>3814.7011157224124</v>
      </c>
      <c r="GK36" s="43">
        <f t="shared" si="59"/>
        <v>29.999999999999982</v>
      </c>
      <c r="GL36" s="2">
        <f t="shared" si="60"/>
        <v>1.4462867232450001</v>
      </c>
      <c r="GM36" s="43">
        <f>GL36*'DEPRECATED - DT-Prelim Calcs'!$C$21/GG$2/'DEPRECATED - DT-Prelim Calcs'!$C$19/'DEPRECATED - DT-Prelim Calcs'!$C$18*3.39*'DEPRECATED - DT-Prelim Calcs'!$C$20</f>
        <v>29.053734754561201</v>
      </c>
      <c r="GN36" s="36">
        <f t="shared" si="61"/>
        <v>0</v>
      </c>
      <c r="GO36" s="43">
        <f>GM35*'DEPRECATED - DT-Prelim Calcs'!$C$11+GO35</f>
        <v>-301.82657417463452</v>
      </c>
      <c r="GP36" s="43">
        <f>GP35+0.5*GM36*'DEPRECATED - DT-Prelim Calcs'!$C$11^2+GO36*'DEPRECATED - DT-Prelim Calcs'!$C$11</f>
        <v>-38092.808905842605</v>
      </c>
      <c r="GQ36" s="43">
        <f>MIN('Drive Train'!$F$35-GK35*'DEPRECATED - DT-Prelim Calcs'!$C$21*'Drive Train'!$F$39,GQ35+GK$2)</f>
        <v>10.72</v>
      </c>
      <c r="GR36" s="43">
        <f>'Drive Train'!$F$35-GK36*'DEPRECATED - DT-Prelim Calcs'!$C$21*'Drive Train'!$F$39</f>
        <v>10.72</v>
      </c>
      <c r="GS36" s="1">
        <f>IF(GP36&gt;='Drive Train'!$F$29,1,0)</f>
        <v>0</v>
      </c>
      <c r="GT36" s="43">
        <f t="shared" si="62"/>
        <v>33.333333333333314</v>
      </c>
      <c r="GU36" s="49">
        <f>GU35+'DEPRECATED - DT-Prelim Calcs'!$C$11</f>
        <v>128</v>
      </c>
      <c r="GV36" s="2">
        <f>HF36/'Drive Train'!$F$35</f>
        <v>0.84946236559139798</v>
      </c>
      <c r="GW36" s="36">
        <f>HD36*12*60/(PI() * 'Drive Train'!$F$15)/GV$2*GV36</f>
        <v>-193738.81758526777</v>
      </c>
      <c r="GX36" s="2">
        <f>('DEPRECATED - DT-Prelim Calcs'!$C$6*GV36-GW36)/('DEPRECATED - DT-Prelim Calcs'!$C$6*GV36)*'DEPRECATED - DT-Prelim Calcs'!$C$7*GV36</f>
        <v>146.40326602987534</v>
      </c>
      <c r="GY36" s="43">
        <f>GX36/'DEPRECATED - DT-Prelim Calcs'!$C$7*('DEPRECATED - DT-Prelim Calcs'!$C$8-'DEPRECATED - DT-Prelim Calcs'!$C$9)+'DEPRECATED - DT-Prelim Calcs'!$C$9</f>
        <v>7977.2003135678351</v>
      </c>
      <c r="GZ36" s="43">
        <f t="shared" si="19"/>
        <v>33.333333333333314</v>
      </c>
      <c r="HA36" s="2">
        <f t="shared" si="63"/>
        <v>1.4462867232450001</v>
      </c>
      <c r="HB36" s="43">
        <f>HA36*'DEPRECATED - DT-Prelim Calcs'!$C$21/GV$2/'DEPRECATED - DT-Prelim Calcs'!$C$19/'DEPRECATED - DT-Prelim Calcs'!$C$18*3.39*'DEPRECATED - DT-Prelim Calcs'!$C$20</f>
        <v>29.053734754561201</v>
      </c>
      <c r="HC36" s="36">
        <f t="shared" si="64"/>
        <v>0</v>
      </c>
      <c r="HD36" s="43">
        <f>HB35*'DEPRECATED - DT-Prelim Calcs'!$C$11+HD35</f>
        <v>-663.43536664108842</v>
      </c>
      <c r="HE36" s="43">
        <f>HE35+0.5*HB36*'DEPRECATED - DT-Prelim Calcs'!$C$11^2+HD36*'DEPRECATED - DT-Prelim Calcs'!$C$11</f>
        <v>-44118.340447689494</v>
      </c>
      <c r="HF36" s="43">
        <f>MIN('Drive Train'!$F$35-GZ35*'DEPRECATED - DT-Prelim Calcs'!$C$21*'Drive Train'!$F$39,HF35+GZ$2)</f>
        <v>10.533333333333335</v>
      </c>
      <c r="HG36" s="43">
        <f>'Drive Train'!$F$35-GZ36*'DEPRECATED - DT-Prelim Calcs'!$C$21*'Drive Train'!$F$39</f>
        <v>10.533333333333335</v>
      </c>
      <c r="HH36" s="1">
        <f>IF(HE36&gt;='Drive Train'!$F$29,1,0)</f>
        <v>0</v>
      </c>
      <c r="HI36" s="43">
        <f t="shared" si="65"/>
        <v>37.037037037037017</v>
      </c>
      <c r="HJ36" s="49">
        <f>HJ35+'DEPRECATED - DT-Prelim Calcs'!$C$11</f>
        <v>128</v>
      </c>
      <c r="HK36" s="2">
        <f>HU36/'Drive Train'!$F$35</f>
        <v>0.83440860215053769</v>
      </c>
      <c r="HL36" s="36">
        <f>HS36*12*60/(PI() * 'Drive Train'!$F$15)/HK$2*HK36</f>
        <v>-16366.473806149543</v>
      </c>
      <c r="HM36" s="2">
        <f>('DEPRECATED - DT-Prelim Calcs'!$C$6*HK36-HL36)/('DEPRECATED - DT-Prelim Calcs'!$C$6*HK36)*'DEPRECATED - DT-Prelim Calcs'!$C$7*HK36</f>
        <v>15.944530286224163</v>
      </c>
      <c r="HN36" s="43">
        <f>HM36/'DEPRECATED - DT-Prelim Calcs'!$C$7*('DEPRECATED - DT-Prelim Calcs'!$C$8-'DEPRECATED - DT-Prelim Calcs'!$C$9)+'DEPRECATED - DT-Prelim Calcs'!$C$9</f>
        <v>870.11993350325656</v>
      </c>
      <c r="HO36" s="43">
        <f t="shared" si="20"/>
        <v>36.66666666666665</v>
      </c>
      <c r="HP36" s="2">
        <f t="shared" si="66"/>
        <v>1.4462867232450001</v>
      </c>
      <c r="HQ36" s="43">
        <f>HP36*'DEPRECATED - DT-Prelim Calcs'!$C$21/HK$2/'DEPRECATED - DT-Prelim Calcs'!$C$19/'DEPRECATED - DT-Prelim Calcs'!$C$18*3.39*'DEPRECATED - DT-Prelim Calcs'!$C$20</f>
        <v>29.053734754561201</v>
      </c>
      <c r="HR36" s="36">
        <f t="shared" si="67"/>
        <v>0</v>
      </c>
      <c r="HS36" s="43">
        <f>HQ35*'DEPRECATED - DT-Prelim Calcs'!$C$11+HS35</f>
        <v>-57.056150132862413</v>
      </c>
      <c r="HT36" s="43">
        <f>HT35+0.5*HQ36*'DEPRECATED - DT-Prelim Calcs'!$C$11^2+HS36*'DEPRECATED - DT-Prelim Calcs'!$C$11</f>
        <v>-35949.423324765485</v>
      </c>
      <c r="HU36" s="43">
        <f>MIN('Drive Train'!$F$35-HO35*'DEPRECATED - DT-Prelim Calcs'!$C$21*'Drive Train'!$F$39,HU35+HO$2)</f>
        <v>10.346666666666668</v>
      </c>
      <c r="HV36" s="43">
        <f>'Drive Train'!$F$35-HO36*'DEPRECATED - DT-Prelim Calcs'!$C$21*'Drive Train'!$F$39</f>
        <v>10.346666666666668</v>
      </c>
      <c r="HW36" s="1">
        <f>IF(HT36&gt;='Drive Train'!$F$29,1,0)</f>
        <v>0</v>
      </c>
      <c r="HX36" s="43">
        <f t="shared" si="68"/>
        <v>40.740740740740726</v>
      </c>
      <c r="HY36" s="49">
        <f>HY35+'DEPRECATED - DT-Prelim Calcs'!$C$11</f>
        <v>128</v>
      </c>
      <c r="HZ36" s="2">
        <f>IJ36/'Drive Train'!$F$35</f>
        <v>0.8193548387096774</v>
      </c>
      <c r="IA36" s="36">
        <f>IH36*12*60/(PI() * 'Drive Train'!$F$15)/HZ$2*HZ36</f>
        <v>19131.857474799999</v>
      </c>
      <c r="IB36" s="2">
        <f>('DEPRECATED - DT-Prelim Calcs'!$C$6*HZ36-IA36)/('DEPRECATED - DT-Prelim Calcs'!$C$6*HZ36)*'DEPRECATED - DT-Prelim Calcs'!$C$7*HZ36</f>
        <v>-10.221240157049106</v>
      </c>
      <c r="IC36" s="43">
        <f>IB36/'DEPRECATED - DT-Prelim Calcs'!$C$7*('DEPRECATED - DT-Prelim Calcs'!$C$8-'DEPRECATED - DT-Prelim Calcs'!$C$9)+'DEPRECATED - DT-Prelim Calcs'!$C$9</f>
        <v>-555.32875482431689</v>
      </c>
      <c r="ID36" s="43">
        <f t="shared" si="21"/>
        <v>-555.32875482431689</v>
      </c>
      <c r="IE36" s="2">
        <f t="shared" si="69"/>
        <v>-12.04521152583262</v>
      </c>
      <c r="IF36" s="43">
        <f>IE36*'DEPRECATED - DT-Prelim Calcs'!$C$21/HZ$2/'DEPRECATED - DT-Prelim Calcs'!$C$19/'DEPRECATED - DT-Prelim Calcs'!$C$18*3.39*'DEPRECATED - DT-Prelim Calcs'!$C$20</f>
        <v>-241.9702643393772</v>
      </c>
      <c r="IG36" s="36">
        <f t="shared" si="70"/>
        <v>1</v>
      </c>
      <c r="IH36" s="43">
        <f>IF35*'DEPRECATED - DT-Prelim Calcs'!$C$11+IH35</f>
        <v>67.922119774829326</v>
      </c>
      <c r="II36" s="43">
        <f>II35+0.5*IF36*'DEPRECATED - DT-Prelim Calcs'!$C$11^2+IH36*'DEPRECATED - DT-Prelim Calcs'!$C$11</f>
        <v>-50807.306760781052</v>
      </c>
      <c r="IJ36" s="43">
        <f>MIN('Drive Train'!$F$35-ID35*'DEPRECATED - DT-Prelim Calcs'!$C$21*'Drive Train'!$F$39,IJ35+ID$2)</f>
        <v>10.16</v>
      </c>
      <c r="IK36" s="43">
        <f>'Drive Train'!$F$35-ID36*'DEPRECATED - DT-Prelim Calcs'!$C$21*'Drive Train'!$F$39</f>
        <v>43.498410270161749</v>
      </c>
      <c r="IL36" s="1">
        <f>IF(II36&gt;='Drive Train'!$F$29,1,0)</f>
        <v>0</v>
      </c>
      <c r="IM36" s="43">
        <f t="shared" si="71"/>
        <v>-617.03194980479668</v>
      </c>
      <c r="IN36" s="49">
        <f>IN35+'DEPRECATED - DT-Prelim Calcs'!$C$11</f>
        <v>128</v>
      </c>
      <c r="IO36" s="2">
        <f>IY36/'Drive Train'!$F$35</f>
        <v>0.80430107526881722</v>
      </c>
      <c r="IP36" s="36">
        <f>IW36*12*60/(PI() * 'Drive Train'!$F$15)/IO$2*IO36</f>
        <v>-41772.885757295371</v>
      </c>
      <c r="IQ36" s="2">
        <f>('DEPRECATED - DT-Prelim Calcs'!$C$6*IO36-IP36)/('DEPRECATED - DT-Prelim Calcs'!$C$6*IO36)*'DEPRECATED - DT-Prelim Calcs'!$C$7*IO36</f>
        <v>34.479826306602483</v>
      </c>
      <c r="IR36" s="43">
        <f>IQ36/'DEPRECATED - DT-Prelim Calcs'!$C$7*('DEPRECATED - DT-Prelim Calcs'!$C$8-'DEPRECATED - DT-Prelim Calcs'!$C$9)+'DEPRECATED - DT-Prelim Calcs'!$C$9</f>
        <v>1879.8785972999858</v>
      </c>
      <c r="IS36" s="43">
        <f t="shared" si="22"/>
        <v>43.333333333333321</v>
      </c>
      <c r="IT36" s="2">
        <f t="shared" si="72"/>
        <v>1.4462867232450001</v>
      </c>
      <c r="IU36" s="43">
        <f>IT36*'DEPRECATED - DT-Prelim Calcs'!$C$21/IO$2/'DEPRECATED - DT-Prelim Calcs'!$C$19/'DEPRECATED - DT-Prelim Calcs'!$C$18*3.39*'DEPRECATED - DT-Prelim Calcs'!$C$20</f>
        <v>29.053734754561201</v>
      </c>
      <c r="IV36" s="36">
        <f t="shared" si="73"/>
        <v>0</v>
      </c>
      <c r="IW36" s="43">
        <f>IU35*'DEPRECATED - DT-Prelim Calcs'!$C$11+IW35</f>
        <v>-151.07825020221742</v>
      </c>
      <c r="IX36" s="43">
        <f>IX35+0.5*IU36*'DEPRECATED - DT-Prelim Calcs'!$C$11^2+IW36*'DEPRECATED - DT-Prelim Calcs'!$C$11</f>
        <v>-45085.44655127712</v>
      </c>
      <c r="IY36" s="43">
        <f>MIN('Drive Train'!$F$35-IS35*'DEPRECATED - DT-Prelim Calcs'!$C$21*'Drive Train'!$F$39,IY35+IS$2)</f>
        <v>9.9733333333333345</v>
      </c>
      <c r="IZ36" s="43">
        <f>'Drive Train'!$F$35-IS36*'DEPRECATED - DT-Prelim Calcs'!$C$21*'Drive Train'!$F$39</f>
        <v>9.9733333333333345</v>
      </c>
      <c r="JA36" s="1">
        <f>IF(IX36&gt;='Drive Train'!$F$29,1,0)</f>
        <v>0</v>
      </c>
      <c r="JB36" s="43">
        <f t="shared" si="74"/>
        <v>48.148148148148138</v>
      </c>
      <c r="JC36" s="49">
        <f>JC35+'DEPRECATED - DT-Prelim Calcs'!$C$11</f>
        <v>128</v>
      </c>
      <c r="JD36" s="2">
        <f>JN36/'Drive Train'!$F$35</f>
        <v>0.78924731182795704</v>
      </c>
      <c r="JE36" s="36">
        <f>JL36*12*60/(PI() * 'Drive Train'!$F$15)/JD$2*JD36</f>
        <v>-207530.37471895479</v>
      </c>
      <c r="JF36" s="2">
        <f>('DEPRECATED - DT-Prelim Calcs'!$C$6*JD36-JE36)/('DEPRECATED - DT-Prelim Calcs'!$C$6*JD36)*'DEPRECATED - DT-Prelim Calcs'!$C$7*JD36</f>
        <v>156.25916510123457</v>
      </c>
      <c r="JG36" s="43">
        <f>JF36/'DEPRECATED - DT-Prelim Calcs'!$C$7*('DEPRECATED - DT-Prelim Calcs'!$C$8-'DEPRECATED - DT-Prelim Calcs'!$C$9)+'DEPRECATED - DT-Prelim Calcs'!$C$9</f>
        <v>8514.1261585000902</v>
      </c>
      <c r="JH36" s="43">
        <f t="shared" si="23"/>
        <v>46.666666666666657</v>
      </c>
      <c r="JI36" s="2">
        <f t="shared" si="75"/>
        <v>1.4462867232450001</v>
      </c>
      <c r="JJ36" s="43">
        <f>JI36*'DEPRECATED - DT-Prelim Calcs'!$C$21/JD$2/'DEPRECATED - DT-Prelim Calcs'!$C$19/'DEPRECATED - DT-Prelim Calcs'!$C$18*3.39*'DEPRECATED - DT-Prelim Calcs'!$C$20</f>
        <v>29.053734754561201</v>
      </c>
      <c r="JK36" s="36">
        <f t="shared" si="76"/>
        <v>0</v>
      </c>
      <c r="JL36" s="43">
        <f>JJ35*'DEPRECATED - DT-Prelim Calcs'!$C$11+JL35</f>
        <v>-764.88241443490631</v>
      </c>
      <c r="JM36" s="43">
        <f>JM35+0.5*JJ36*'DEPRECATED - DT-Prelim Calcs'!$C$11^2+JL36*'DEPRECATED - DT-Prelim Calcs'!$C$11</f>
        <v>-57998.866400402469</v>
      </c>
      <c r="JN36" s="43">
        <f>MIN('Drive Train'!$F$35-JH35*'DEPRECATED - DT-Prelim Calcs'!$C$21*'Drive Train'!$F$39,JN35+JH$2)</f>
        <v>9.7866666666666671</v>
      </c>
      <c r="JO36" s="43">
        <f>'Drive Train'!$F$35-JH36*'DEPRECATED - DT-Prelim Calcs'!$C$21*'Drive Train'!$F$39</f>
        <v>9.7866666666666671</v>
      </c>
      <c r="JP36" s="1">
        <f>IF(JM36&gt;='Drive Train'!$F$29,1,0)</f>
        <v>0</v>
      </c>
      <c r="JQ36" s="43">
        <f>MIN(JG36,'DEPRECATED - DT-Prelim Calcs'!$C$10)*'DEPRECATED - DT-Prelim Calcs'!$C$11*1000/60/60</f>
        <v>103.33333333333333</v>
      </c>
      <c r="JR36" s="49">
        <f>JR35+'DEPRECATED - DT-Prelim Calcs'!$C$11</f>
        <v>128</v>
      </c>
      <c r="JS36" s="2">
        <f>KC36/'Drive Train'!$F$35</f>
        <v>0.77419354838709686</v>
      </c>
      <c r="JT36" s="36">
        <f>KA36*12*60/(PI() * 'Drive Train'!$F$15)/JS$2*JS36</f>
        <v>-214851.4654348953</v>
      </c>
      <c r="JU36" s="2">
        <f>('DEPRECATED - DT-Prelim Calcs'!$C$6*JS36-JT36)/('DEPRECATED - DT-Prelim Calcs'!$C$6*JS36)*'DEPRECATED - DT-Prelim Calcs'!$C$7*JS36</f>
        <v>161.57036788138046</v>
      </c>
      <c r="JV36" s="43">
        <f>JU36/'DEPRECATED - DT-Prelim Calcs'!$C$7*('DEPRECATED - DT-Prelim Calcs'!$C$8-'DEPRECATED - DT-Prelim Calcs'!$C$9)+'DEPRECATED - DT-Prelim Calcs'!$C$9</f>
        <v>8803.4678024931145</v>
      </c>
      <c r="JW36" s="43">
        <f t="shared" si="24"/>
        <v>49.999999999999993</v>
      </c>
      <c r="JX36" s="2">
        <f t="shared" si="77"/>
        <v>1.4462867232450001</v>
      </c>
      <c r="JY36" s="43">
        <f>JX36*'DEPRECATED - DT-Prelim Calcs'!$C$21/JS$2/'DEPRECATED - DT-Prelim Calcs'!$C$19/'DEPRECATED - DT-Prelim Calcs'!$C$18*3.39*'DEPRECATED - DT-Prelim Calcs'!$C$20</f>
        <v>29.053734754561201</v>
      </c>
      <c r="JZ36" s="36">
        <f t="shared" si="78"/>
        <v>0</v>
      </c>
      <c r="KA36" s="43">
        <f>JY35*'DEPRECATED - DT-Prelim Calcs'!$C$11+KA35</f>
        <v>-807.26270633184106</v>
      </c>
      <c r="KB36" s="43">
        <f>KB35+0.5*JY36*'DEPRECATED - DT-Prelim Calcs'!$C$11^2+KA36*'DEPRECATED - DT-Prelim Calcs'!$C$11</f>
        <v>-42661.987086467998</v>
      </c>
      <c r="KC36" s="43">
        <f>MIN('Drive Train'!$F$35-JW35*'DEPRECATED - DT-Prelim Calcs'!$C$21*'Drive Train'!$F$39,KC35+JW$2)</f>
        <v>9.6000000000000014</v>
      </c>
      <c r="KD36" s="43">
        <f>'Drive Train'!$F$35-JW36*'DEPRECATED - DT-Prelim Calcs'!$C$21*'Drive Train'!$F$39</f>
        <v>9.6000000000000014</v>
      </c>
      <c r="KE36" s="1">
        <f>IF(KB36&gt;='Drive Train'!$F$29,1,0)</f>
        <v>0</v>
      </c>
      <c r="KF36" s="43">
        <f>MIN(JV36,'DEPRECATED - DT-Prelim Calcs'!$C$10)*'DEPRECATED - DT-Prelim Calcs'!$C$11*1000/60/60</f>
        <v>103.33333333333333</v>
      </c>
      <c r="KG36" s="49">
        <f>KG35+'DEPRECATED - DT-Prelim Calcs'!$C$11</f>
        <v>128</v>
      </c>
      <c r="KH36" s="2">
        <f>KR36/'Drive Train'!$F$35</f>
        <v>0.75913978494623657</v>
      </c>
      <c r="KI36" s="36">
        <f>KP36*12*60/(PI() * 'Drive Train'!$F$15)/KH$2*KH36</f>
        <v>-96911.139650884885</v>
      </c>
      <c r="KJ36" s="2">
        <f>('DEPRECATED - DT-Prelim Calcs'!$C$6*KH36-KI36)/('DEPRECATED - DT-Prelim Calcs'!$C$6*KH36)*'DEPRECATED - DT-Prelim Calcs'!$C$7*KH36</f>
        <v>74.800686118459012</v>
      </c>
      <c r="KK36" s="43">
        <f>KJ36/'DEPRECATED - DT-Prelim Calcs'!$C$7*('DEPRECATED - DT-Prelim Calcs'!$C$8-'DEPRECATED - DT-Prelim Calcs'!$C$9)+'DEPRECATED - DT-Prelim Calcs'!$C$9</f>
        <v>4076.4627512294833</v>
      </c>
      <c r="KL36" s="43">
        <f t="shared" si="25"/>
        <v>53.333333333333329</v>
      </c>
      <c r="KM36" s="2">
        <f t="shared" si="79"/>
        <v>1.4462867232450001</v>
      </c>
      <c r="KN36" s="43">
        <f>KM36*'DEPRECATED - DT-Prelim Calcs'!$C$21/KH$2/'DEPRECATED - DT-Prelim Calcs'!$C$19/'DEPRECATED - DT-Prelim Calcs'!$C$18*3.39*'DEPRECATED - DT-Prelim Calcs'!$C$20</f>
        <v>29.053734754561201</v>
      </c>
      <c r="KO36" s="36">
        <f t="shared" si="80"/>
        <v>0</v>
      </c>
      <c r="KP36" s="43">
        <f>KN35*'DEPRECATED - DT-Prelim Calcs'!$C$11+KP35</f>
        <v>-371.3454145312113</v>
      </c>
      <c r="KQ36" s="43">
        <f>KQ35+0.5*KN36*'DEPRECATED - DT-Prelim Calcs'!$C$11^2+KP36*'DEPRECATED - DT-Prelim Calcs'!$C$11</f>
        <v>-44786.888531037235</v>
      </c>
      <c r="KR36" s="43">
        <f>MIN('Drive Train'!$F$35-KL35*'DEPRECATED - DT-Prelim Calcs'!$C$21*'Drive Train'!$F$39,KR35+KL$2)</f>
        <v>9.413333333333334</v>
      </c>
      <c r="KS36" s="43">
        <f>'Drive Train'!$F$35-KL36*'DEPRECATED - DT-Prelim Calcs'!$C$21*'Drive Train'!$F$39</f>
        <v>9.413333333333334</v>
      </c>
      <c r="KT36" s="1">
        <f>IF(KQ36&gt;='Drive Train'!$F$29,1,0)</f>
        <v>0</v>
      </c>
      <c r="KU36" s="43">
        <f>MIN(KK36,'DEPRECATED - DT-Prelim Calcs'!$C$10)*'DEPRECATED - DT-Prelim Calcs'!$C$11*1000/60/60</f>
        <v>103.33333333333333</v>
      </c>
      <c r="KV36" s="49">
        <f>KV35+'DEPRECATED - DT-Prelim Calcs'!$C$11</f>
        <v>128</v>
      </c>
      <c r="KW36" s="2">
        <f>LG36/'Drive Train'!$F$35</f>
        <v>0.74408602150537628</v>
      </c>
      <c r="KX36" s="36">
        <f>LE36*12*60/(PI() * 'Drive Train'!$F$15)/KW$2*KW36</f>
        <v>-213530.62271124832</v>
      </c>
      <c r="KY36" s="2">
        <f>('DEPRECATED - DT-Prelim Calcs'!$C$6*KW36-KX36)/('DEPRECATED - DT-Prelim Calcs'!$C$6*KW36)*'DEPRECATED - DT-Prelim Calcs'!$C$7*KW36</f>
        <v>160.45819925837662</v>
      </c>
      <c r="KZ36" s="43">
        <f>KY36/'DEPRECATED - DT-Prelim Calcs'!$C$7*('DEPRECATED - DT-Prelim Calcs'!$C$8-'DEPRECATED - DT-Prelim Calcs'!$C$9)+'DEPRECATED - DT-Prelim Calcs'!$C$9</f>
        <v>8742.8795118369362</v>
      </c>
      <c r="LA36" s="43">
        <f t="shared" si="26"/>
        <v>56.666666666666664</v>
      </c>
      <c r="LB36" s="2">
        <f t="shared" si="81"/>
        <v>1.4462867232450001</v>
      </c>
      <c r="LC36" s="43">
        <f>LB36*'DEPRECATED - DT-Prelim Calcs'!$C$21/KW$2/'DEPRECATED - DT-Prelim Calcs'!$C$19/'DEPRECATED - DT-Prelim Calcs'!$C$18*3.39*'DEPRECATED - DT-Prelim Calcs'!$C$20</f>
        <v>29.053734754561201</v>
      </c>
      <c r="LD36" s="36">
        <f t="shared" si="82"/>
        <v>0</v>
      </c>
      <c r="LE36" s="43">
        <f>LC35*'DEPRECATED - DT-Prelim Calcs'!$C$11+LE35</f>
        <v>-834.7628975758455</v>
      </c>
      <c r="LF36" s="43">
        <f>LF35+0.5*LC36*'DEPRECATED - DT-Prelim Calcs'!$C$11^2+LE36*'DEPRECATED - DT-Prelim Calcs'!$C$11</f>
        <v>-54118.819272377557</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103.33333333333333</v>
      </c>
      <c r="LK36" s="49">
        <f>LK35+'DEPRECATED - DT-Prelim Calcs'!$C$11</f>
        <v>128</v>
      </c>
      <c r="LL36" s="2">
        <f>LV36/'Drive Train'!$F$35</f>
        <v>0.72903225806451621</v>
      </c>
      <c r="LM36" s="36">
        <f>LT36*12*60/(PI() * 'Drive Train'!$F$15)/LL$2*LL36</f>
        <v>-34977.068040242128</v>
      </c>
      <c r="LN36" s="2">
        <f>('DEPRECATED - DT-Prelim Calcs'!$C$6*LL36-LM36)/('DEPRECATED - DT-Prelim Calcs'!$C$6*LL36)*'DEPRECATED - DT-Prelim Calcs'!$C$7*LL36</f>
        <v>29.131143909246656</v>
      </c>
      <c r="LO36" s="43">
        <f>LN36/'DEPRECATED - DT-Prelim Calcs'!$C$7*('DEPRECATED - DT-Prelim Calcs'!$C$8-'DEPRECATED - DT-Prelim Calcs'!$C$9)+'DEPRECATED - DT-Prelim Calcs'!$C$9</f>
        <v>1588.4951532649295</v>
      </c>
      <c r="LP36" s="43">
        <f t="shared" si="27"/>
        <v>60</v>
      </c>
      <c r="LQ36" s="2">
        <f t="shared" si="83"/>
        <v>1.4462867232450001</v>
      </c>
      <c r="LR36" s="43">
        <f>LQ36*'DEPRECATED - DT-Prelim Calcs'!$C$21/LL$2/'DEPRECATED - DT-Prelim Calcs'!$C$19/'DEPRECATED - DT-Prelim Calcs'!$C$18*3.39*'DEPRECATED - DT-Prelim Calcs'!$C$20</f>
        <v>29.053734754561201</v>
      </c>
      <c r="LS36" s="36">
        <f t="shared" si="84"/>
        <v>0</v>
      </c>
      <c r="LT36" s="43">
        <f>LR35*'DEPRECATED - DT-Prelim Calcs'!$C$11+LT35</f>
        <v>-139.56058259502561</v>
      </c>
      <c r="LU36" s="43">
        <f>LU35+0.5*LR36*'DEPRECATED - DT-Prelim Calcs'!$C$11^2+LT36*'DEPRECATED - DT-Prelim Calcs'!$C$11</f>
        <v>-43520.26770418392</v>
      </c>
      <c r="LV36" s="43">
        <f>MIN('Drive Train'!$F$35-LP35*'DEPRECATED - DT-Prelim Calcs'!$C$21*'Drive Train'!$F$39,LV35+LP$2)</f>
        <v>9.0400000000000009</v>
      </c>
      <c r="LW36" s="43">
        <f>'Drive Train'!$F$35-LP36*'DEPRECATED - DT-Prelim Calcs'!$C$21*'Drive Train'!$F$39</f>
        <v>9.0400000000000009</v>
      </c>
      <c r="LX36" s="1">
        <f>IF(LU36&gt;='Drive Train'!$F$29,1,0)</f>
        <v>0</v>
      </c>
      <c r="LY36" s="43">
        <f>MIN(LO36,'DEPRECATED - DT-Prelim Calcs'!$C$10)*'DEPRECATED - DT-Prelim Calcs'!$C$11*1000/60/60</f>
        <v>103.33333333333333</v>
      </c>
      <c r="LZ36" s="49">
        <f>LZ35+'DEPRECATED - DT-Prelim Calcs'!$C$11</f>
        <v>128</v>
      </c>
    </row>
    <row r="37" spans="2:338" x14ac:dyDescent="0.3">
      <c r="C37" s="3" t="s">
        <v>117</v>
      </c>
      <c r="E37" s="14">
        <f>'DEPRECATED - DT-Prelim Calcs'!AC2</f>
        <v>697.28963410946881</v>
      </c>
      <c r="F37" s="14">
        <f>'DEPRECATED - DT-Prelim Calcs'!AT2</f>
        <v>153.27283360510881</v>
      </c>
      <c r="G37" s="14">
        <f>'DEPRECATED - DT-Prelim Calcs'!BI2</f>
        <v>-516.4643995388285</v>
      </c>
      <c r="H37" s="14">
        <f>'DEPRECATED - DT-Prelim Calcs'!BX2</f>
        <v>-1778.980180631577</v>
      </c>
      <c r="I37" s="14">
        <f>'DEPRECATED - DT-Prelim Calcs'!CM2</f>
        <v>-3201.3822914982266</v>
      </c>
      <c r="J37" s="14">
        <f>'DEPRECATED - DT-Prelim Calcs'!DB2</f>
        <v>-4943.6893127462517</v>
      </c>
      <c r="K37" s="14">
        <f>'DEPRECATED - DT-Prelim Calcs'!DQ2</f>
        <v>-7005.9012443756501</v>
      </c>
      <c r="L37" s="14">
        <f>'DEPRECATED - DT-Prelim Calcs'!EF2</f>
        <v>-9388.0180863864298</v>
      </c>
      <c r="M37" s="14">
        <f>'DEPRECATED - DT-Prelim Calcs'!EU2</f>
        <v>-12090.039838778579</v>
      </c>
      <c r="N37" s="14">
        <f>'DEPRECATED - DT-Prelim Calcs'!FJ2</f>
        <v>-15111.96650155211</v>
      </c>
      <c r="O37" s="14">
        <f>'DEPRECATED - DT-Prelim Calcs'!FY2</f>
        <v>-18453.798074707014</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-0.27672021620693066</v>
      </c>
      <c r="Y37" s="43">
        <f t="shared" si="1"/>
        <v>0</v>
      </c>
      <c r="Z37" s="43">
        <f t="shared" si="2"/>
        <v>0</v>
      </c>
      <c r="AA37" s="43">
        <f t="shared" si="3"/>
        <v>0</v>
      </c>
      <c r="AB37" s="43" t="e">
        <f t="shared" si="4"/>
        <v>#N/A</v>
      </c>
      <c r="AC37" s="36">
        <f t="shared" si="28"/>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889.49632897085212</v>
      </c>
      <c r="AK37" s="43">
        <f t="shared" si="8"/>
        <v>0</v>
      </c>
      <c r="AL37" s="49">
        <f>AL36+'DEPRECATED - DT-Prelim Calcs'!$C$11</f>
        <v>132</v>
      </c>
      <c r="AM37" s="2">
        <f>AW37/'Drive Train'!$F$35</f>
        <v>0.57999999999999996</v>
      </c>
      <c r="AN37" s="36">
        <f>AU37*12*60/(PI() * 'Drive Train'!$F$15)/AM$2*AM37</f>
        <v>7742.9726440713557</v>
      </c>
      <c r="AO37" s="2">
        <f>('DEPRECATED - DT-Prelim Calcs'!$C$6*AM37-AN37)/('DEPRECATED - DT-Prelim Calcs'!$C$6*AM37)*'DEPRECATED - DT-Prelim Calcs'!$C$7*AM37</f>
        <v>-2.9717344358455584</v>
      </c>
      <c r="AP37" s="43">
        <f>AO37/'DEPRECATED - DT-Prelim Calcs'!$C$7*('DEPRECATED - DT-Prelim Calcs'!$C$8-'DEPRECATED - DT-Prelim Calcs'!$C$9)+'DEPRECATED - DT-Prelim Calcs'!$C$9</f>
        <v>-160.39299538561622</v>
      </c>
      <c r="AQ37" s="43">
        <f t="shared" si="9"/>
        <v>-160.39299538561622</v>
      </c>
      <c r="AR37" s="2">
        <f t="shared" si="29"/>
        <v>-4.0145623172333993</v>
      </c>
      <c r="AS37" s="43">
        <f>AR37*'DEPRECATED - DT-Prelim Calcs'!$C$21/AM$2/'DEPRECATED - DT-Prelim Calcs'!$C$19/'DEPRECATED - DT-Prelim Calcs'!$C$18*3.39*'DEPRECATED - DT-Prelim Calcs'!$C$20</f>
        <v>-40.323272987965254</v>
      </c>
      <c r="AT37" s="36">
        <f t="shared" si="30"/>
        <v>1</v>
      </c>
      <c r="AU37" s="43">
        <f>AS36*'DEPRECATED - DT-Prelim Calcs'!$C$11+AU36</f>
        <v>77.666877316606985</v>
      </c>
      <c r="AV37" s="43">
        <f>AV36+0.5*AS37*'DEPRECATED - DT-Prelim Calcs'!$C$11^2+AU37*'DEPRECATED - DT-Prelim Calcs'!$C$11</f>
        <v>2040.6406017026832</v>
      </c>
      <c r="AW37" s="43">
        <f>MIN('Drive Train'!$F$35-AQ36*'DEPRECATED - DT-Prelim Calcs'!$C$21*'Drive Train'!$F$39,AW36+AQ$2)</f>
        <v>7.1920000000000002</v>
      </c>
      <c r="AX37" s="43">
        <f>'Drive Train'!$F$35-AQ37*'DEPRECATED - DT-Prelim Calcs'!$C$21*'Drive Train'!$F$39</f>
        <v>21.382007741594506</v>
      </c>
      <c r="AY37" s="1">
        <f>IF(AV37&gt;='Drive Train'!$F$29,1,0)</f>
        <v>1</v>
      </c>
      <c r="AZ37" s="43">
        <f t="shared" si="31"/>
        <v>-178.21443931735132</v>
      </c>
      <c r="BA37" s="49">
        <f>BA36+'DEPRECATED - DT-Prelim Calcs'!$C$11</f>
        <v>132</v>
      </c>
      <c r="BB37" s="2">
        <f>BL37/'Drive Train'!$F$35</f>
        <v>0.57999999999999996</v>
      </c>
      <c r="BC37" s="36">
        <f>BJ37*12*60/(PI() * 'Drive Train'!$F$15)/BB$2*BB37</f>
        <v>14241.590205799486</v>
      </c>
      <c r="BD37" s="2">
        <f>('DEPRECATED - DT-Prelim Calcs'!$C$6*BB37-BC37)/('DEPRECATED - DT-Prelim Calcs'!$C$6*BB37)*'DEPRECATED - DT-Prelim Calcs'!$C$7*BB37</f>
        <v>-7.748931358181756</v>
      </c>
      <c r="BE37" s="43">
        <f>BD37/'DEPRECATED - DT-Prelim Calcs'!$C$7*('DEPRECATED - DT-Prelim Calcs'!$C$8-'DEPRECATED - DT-Prelim Calcs'!$C$9)+'DEPRECATED - DT-Prelim Calcs'!$C$9</f>
        <v>-420.64327548303595</v>
      </c>
      <c r="BF37" s="43">
        <f t="shared" si="10"/>
        <v>-420.64327548303595</v>
      </c>
      <c r="BG37" s="2">
        <f t="shared" si="32"/>
        <v>-9.6669966832968104</v>
      </c>
      <c r="BH37" s="43">
        <f>BG37*'DEPRECATED - DT-Prelim Calcs'!$C$21/BB$2/'DEPRECATED - DT-Prelim Calcs'!$C$19/'DEPRECATED - DT-Prelim Calcs'!$C$18*3.39*'DEPRECATED - DT-Prelim Calcs'!$C$20</f>
        <v>-140.25229763855506</v>
      </c>
      <c r="BI37" s="36">
        <f t="shared" si="33"/>
        <v>1</v>
      </c>
      <c r="BJ37" s="43">
        <f>BH36*'DEPRECATED - DT-Prelim Calcs'!$C$11+BJ36</f>
        <v>98.897602046808174</v>
      </c>
      <c r="BK37" s="43">
        <f>BK36+0.5*BH37*'DEPRECATED - DT-Prelim Calcs'!$C$11^2+BJ37*'DEPRECATED - DT-Prelim Calcs'!$C$11</f>
        <v>-18662.901329630691</v>
      </c>
      <c r="BL37" s="43">
        <f>MIN('Drive Train'!$F$35-BF36*'DEPRECATED - DT-Prelim Calcs'!$C$21*'Drive Train'!$F$39,BL36+BF$2)</f>
        <v>7.1920000000000002</v>
      </c>
      <c r="BM37" s="43">
        <f>'Drive Train'!$F$35-BF37*'DEPRECATED - DT-Prelim Calcs'!$C$21*'Drive Train'!$F$39</f>
        <v>35.956023427050013</v>
      </c>
      <c r="BN37" s="1">
        <f>IF(BK37&gt;='Drive Train'!$F$29,1,0)</f>
        <v>0</v>
      </c>
      <c r="BO37" s="43">
        <f t="shared" si="34"/>
        <v>-467.3814172033733</v>
      </c>
      <c r="BP37" s="49">
        <f>BP36+'DEPRECATED - DT-Prelim Calcs'!$C$11</f>
        <v>132</v>
      </c>
      <c r="BQ37" s="2">
        <f>CA37/'Drive Train'!$F$35</f>
        <v>0.57999999999999996</v>
      </c>
      <c r="BR37" s="36">
        <f>BY37*12*60/(PI() * 'Drive Train'!$F$15)/BQ$2*BQ37</f>
        <v>-84143.507180676126</v>
      </c>
      <c r="BS37" s="2">
        <f>('DEPRECATED - DT-Prelim Calcs'!$C$6*BQ37-BR37)/('DEPRECATED - DT-Prelim Calcs'!$C$6*BQ37)*'DEPRECATED - DT-Prelim Calcs'!$C$7*BQ37</f>
        <v>64.574909824039352</v>
      </c>
      <c r="BT37" s="43">
        <f>BS37/'DEPRECATED - DT-Prelim Calcs'!$C$7*('DEPRECATED - DT-Prelim Calcs'!$C$8-'DEPRECATED - DT-Prelim Calcs'!$C$9)+'DEPRECATED - DT-Prelim Calcs'!$C$9</f>
        <v>3519.3868784737851</v>
      </c>
      <c r="BU37" s="43">
        <f t="shared" si="11"/>
        <v>93</v>
      </c>
      <c r="BV37" s="2">
        <f t="shared" si="35"/>
        <v>1.5313624128476471</v>
      </c>
      <c r="BW37" s="43">
        <f>BV37*'DEPRECATED - DT-Prelim Calcs'!$C$21/BQ$2/'DEPRECATED - DT-Prelim Calcs'!$C$19/'DEPRECATED - DT-Prelim Calcs'!$C$18*3.39*'DEPRECATED - DT-Prelim Calcs'!$C$20</f>
        <v>29.053734754561201</v>
      </c>
      <c r="BX37" s="36">
        <f t="shared" si="36"/>
        <v>0</v>
      </c>
      <c r="BY37" s="43">
        <f>BW36*'DEPRECATED - DT-Prelim Calcs'!$C$11+BY36</f>
        <v>-446.82999324897258</v>
      </c>
      <c r="BZ37" s="43">
        <f>BZ36+0.5*BW37*'DEPRECATED - DT-Prelim Calcs'!$C$11^2+BY37*'DEPRECATED - DT-Prelim Calcs'!$C$11</f>
        <v>-46680.285347040706</v>
      </c>
      <c r="CA37" s="43">
        <f>MIN('Drive Train'!$F$35-BU36*'DEPRECATED - DT-Prelim Calcs'!$C$21*'Drive Train'!$F$39,CA36+BU$2)</f>
        <v>7.1920000000000002</v>
      </c>
      <c r="CB37" s="43">
        <f>'Drive Train'!$F$35-BU37*'DEPRECATED - DT-Prelim Calcs'!$C$21*'Drive Train'!$F$39</f>
        <v>7.1920000000000002</v>
      </c>
      <c r="CC37" s="1">
        <f>IF(BZ37&gt;='Drive Train'!$F$29,1,0)</f>
        <v>0</v>
      </c>
      <c r="CD37" s="43">
        <f t="shared" si="37"/>
        <v>103.33333333333333</v>
      </c>
      <c r="CE37" s="49">
        <f>CE36+'DEPRECATED - DT-Prelim Calcs'!$C$11</f>
        <v>132</v>
      </c>
      <c r="CF37" s="2">
        <f>CP37/'Drive Train'!$F$35</f>
        <v>0.57999999999999996</v>
      </c>
      <c r="CG37" s="36">
        <f>CN37*12*60/(PI() * 'Drive Train'!$F$15)/CF$2*CF37</f>
        <v>-182445.42023085611</v>
      </c>
      <c r="CH37" s="2">
        <f>('DEPRECATED - DT-Prelim Calcs'!$C$6*CF37-CG37)/('DEPRECATED - DT-Prelim Calcs'!$C$6*CF37)*'DEPRECATED - DT-Prelim Calcs'!$C$7*CF37</f>
        <v>136.8376013922751</v>
      </c>
      <c r="CI37" s="43">
        <f>CH37/'DEPRECATED - DT-Prelim Calcs'!$C$7*('DEPRECATED - DT-Prelim Calcs'!$C$8-'DEPRECATED - DT-Prelim Calcs'!$C$9)+'DEPRECATED - DT-Prelim Calcs'!$C$9</f>
        <v>7456.0857474896129</v>
      </c>
      <c r="CJ37" s="43">
        <f t="shared" si="12"/>
        <v>93</v>
      </c>
      <c r="CK37" s="2">
        <f t="shared" si="38"/>
        <v>1.2396743342100003</v>
      </c>
      <c r="CL37" s="43">
        <f>CK37*'DEPRECATED - DT-Prelim Calcs'!$C$21/CF$2/'DEPRECATED - DT-Prelim Calcs'!$C$19/'DEPRECATED - DT-Prelim Calcs'!$C$18*3.39*'DEPRECATED - DT-Prelim Calcs'!$C$20</f>
        <v>29.053734754561205</v>
      </c>
      <c r="CM37" s="36">
        <f t="shared" si="39"/>
        <v>0</v>
      </c>
      <c r="CN37" s="43">
        <f>CL36*'DEPRECATED - DT-Prelim Calcs'!$C$11+CN36</f>
        <v>-784.30376556973215</v>
      </c>
      <c r="CO37" s="43">
        <f>CO36+0.5*CL37*'DEPRECATED - DT-Prelim Calcs'!$C$11^2+CN37*'DEPRECATED - DT-Prelim Calcs'!$C$11</f>
        <v>-108080.51696363901</v>
      </c>
      <c r="CP37" s="43">
        <f>MIN('Drive Train'!$F$35-CJ36*'DEPRECATED - DT-Prelim Calcs'!$C$21*'Drive Train'!$F$39,CP36+CJ$2)</f>
        <v>7.1920000000000002</v>
      </c>
      <c r="CQ37" s="43">
        <f>'Drive Train'!$F$35-CJ37*'DEPRECATED - DT-Prelim Calcs'!$C$21*'Drive Train'!$F$39</f>
        <v>7.1920000000000002</v>
      </c>
      <c r="CR37" s="1">
        <f>IF(CO37&gt;='Drive Train'!$F$29,1,0)</f>
        <v>0</v>
      </c>
      <c r="CS37" s="43">
        <f t="shared" si="40"/>
        <v>103.33333333333333</v>
      </c>
      <c r="CT37" s="49">
        <f>CT36+'DEPRECATED - DT-Prelim Calcs'!$C$11</f>
        <v>132</v>
      </c>
      <c r="CU37" s="2">
        <f>DE37/'Drive Train'!$F$35</f>
        <v>0.57999999999999996</v>
      </c>
      <c r="CV37" s="36">
        <f>DC37*12*60/(PI() * 'Drive Train'!$F$15)/CU$2*CU37</f>
        <v>-363414.03485906898</v>
      </c>
      <c r="CW37" s="2">
        <f>('DEPRECATED - DT-Prelim Calcs'!$C$6*CU37-CV37)/('DEPRECATED - DT-Prelim Calcs'!$C$6*CU37)*'DEPRECATED - DT-Prelim Calcs'!$C$7*CU37</f>
        <v>269.86938863464479</v>
      </c>
      <c r="CX37" s="43">
        <f>CW37/'DEPRECATED - DT-Prelim Calcs'!$C$7*('DEPRECATED - DT-Prelim Calcs'!$C$8-'DEPRECATED - DT-Prelim Calcs'!$C$9)+'DEPRECATED - DT-Prelim Calcs'!$C$9</f>
        <v>14703.339828603783</v>
      </c>
      <c r="CY37" s="43">
        <f t="shared" si="13"/>
        <v>93</v>
      </c>
      <c r="CZ37" s="2">
        <f t="shared" si="41"/>
        <v>1.0413264407364002</v>
      </c>
      <c r="DA37" s="43">
        <f>CZ37*'DEPRECATED - DT-Prelim Calcs'!$C$21/CU$2/'DEPRECATED - DT-Prelim Calcs'!$C$19/'DEPRECATED - DT-Prelim Calcs'!$C$18*3.39*'DEPRECATED - DT-Prelim Calcs'!$C$20</f>
        <v>29.053734754561201</v>
      </c>
      <c r="DB37" s="36">
        <f t="shared" si="42"/>
        <v>0</v>
      </c>
      <c r="DC37" s="43">
        <f>DA36*'DEPRECATED - DT-Prelim Calcs'!$C$11+DC36</f>
        <v>-1312.2975426720418</v>
      </c>
      <c r="DD37" s="43">
        <f>DD36+0.5*DA37*'DEPRECATED - DT-Prelim Calcs'!$C$11^2+DC37*'DEPRECATED - DT-Prelim Calcs'!$C$11</f>
        <v>-171364.86943552599</v>
      </c>
      <c r="DE37" s="43">
        <f>MIN('Drive Train'!$F$35-CY36*'DEPRECATED - DT-Prelim Calcs'!$C$21*'Drive Train'!$F$39,DE36+CY$2)</f>
        <v>7.1920000000000002</v>
      </c>
      <c r="DF37" s="43">
        <f>'Drive Train'!$F$35-CY37*'DEPRECATED - DT-Prelim Calcs'!$C$21*'Drive Train'!$F$39</f>
        <v>7.1920000000000002</v>
      </c>
      <c r="DG37" s="1">
        <f>IF(DD37&gt;='Drive Train'!$F$29,1,0)</f>
        <v>0</v>
      </c>
      <c r="DH37" s="43">
        <f t="shared" si="43"/>
        <v>103.33333333333333</v>
      </c>
      <c r="DI37" s="49">
        <f>DI36+'DEPRECATED - DT-Prelim Calcs'!$C$11</f>
        <v>132</v>
      </c>
      <c r="DJ37" s="2">
        <f>DT37/'Drive Train'!$F$35</f>
        <v>0.57999999999999996</v>
      </c>
      <c r="DK37" s="36">
        <f>DR37*12*60/(PI() * 'Drive Train'!$F$15)/DJ$2*DJ37</f>
        <v>-79966.607644989737</v>
      </c>
      <c r="DL37" s="2">
        <f>('DEPRECATED - DT-Prelim Calcs'!$C$6*DJ37-DK37)/('DEPRECATED - DT-Prelim Calcs'!$C$6*DJ37)*'DEPRECATED - DT-Prelim Calcs'!$C$7*DJ37</f>
        <v>61.504430384796528</v>
      </c>
      <c r="DM37" s="43">
        <f>DL37/'DEPRECATED - DT-Prelim Calcs'!$C$7*('DEPRECATED - DT-Prelim Calcs'!$C$8-'DEPRECATED - DT-Prelim Calcs'!$C$9)+'DEPRECATED - DT-Prelim Calcs'!$C$9</f>
        <v>3352.1144911120496</v>
      </c>
      <c r="DN37" s="43">
        <f t="shared" si="14"/>
        <v>93</v>
      </c>
      <c r="DO37" s="2">
        <f t="shared" si="44"/>
        <v>0.89769520753137932</v>
      </c>
      <c r="DP37" s="43">
        <f>DO37*'DEPRECATED - DT-Prelim Calcs'!$C$21/DJ$2/'DEPRECATED - DT-Prelim Calcs'!$C$19/'DEPRECATED - DT-Prelim Calcs'!$C$18*3.39*'DEPRECATED - DT-Prelim Calcs'!$C$20</f>
        <v>29.053734754561201</v>
      </c>
      <c r="DQ37" s="36">
        <f t="shared" si="45"/>
        <v>0</v>
      </c>
      <c r="DR37" s="43">
        <f>DP36*'DEPRECATED - DT-Prelim Calcs'!$C$11+DR36</f>
        <v>-248.93232967696912</v>
      </c>
      <c r="DS37" s="43">
        <f>DS36+0.5*DP37*'DEPRECATED - DT-Prelim Calcs'!$C$11^2+DR37*'DEPRECATED - DT-Prelim Calcs'!$C$11</f>
        <v>-246827.97047912399</v>
      </c>
      <c r="DT37" s="43">
        <f>MIN('Drive Train'!$F$35-DN36*'DEPRECATED - DT-Prelim Calcs'!$C$21*'Drive Train'!$F$39,DT36+DN$2)</f>
        <v>7.1920000000000002</v>
      </c>
      <c r="DU37" s="43">
        <f>'Drive Train'!$F$35-DN37*'DEPRECATED - DT-Prelim Calcs'!$C$21*'Drive Train'!$F$39</f>
        <v>7.1920000000000002</v>
      </c>
      <c r="DV37" s="1">
        <f>IF(DS37&gt;='Drive Train'!$F$29,1,0)</f>
        <v>0</v>
      </c>
      <c r="DW37" s="43">
        <f t="shared" si="46"/>
        <v>103.33333333333333</v>
      </c>
      <c r="DX37" s="49">
        <f>DX36+'DEPRECATED - DT-Prelim Calcs'!$C$11</f>
        <v>132</v>
      </c>
      <c r="DY37" s="2">
        <f>EI37/'Drive Train'!$F$35</f>
        <v>0.57999999999999996</v>
      </c>
      <c r="DZ37" s="36">
        <f>EG37*12*60/(PI() * 'Drive Train'!$F$15)/DY$2*DY37</f>
        <v>-526384.40448159608</v>
      </c>
      <c r="EA37" s="2">
        <f>('DEPRECATED - DT-Prelim Calcs'!$C$6*DY37-DZ37)/('DEPRECATED - DT-Prelim Calcs'!$C$6*DY37)*'DEPRECATED - DT-Prelim Calcs'!$C$7*DY37</f>
        <v>389.67049106875959</v>
      </c>
      <c r="EB37" s="43">
        <f>EA37/'DEPRECATED - DT-Prelim Calcs'!$C$7*('DEPRECATED - DT-Prelim Calcs'!$C$8-'DEPRECATED - DT-Prelim Calcs'!$C$9)+'DEPRECATED - DT-Prelim Calcs'!$C$9</f>
        <v>21229.817797029438</v>
      </c>
      <c r="EC37" s="43">
        <f t="shared" si="15"/>
        <v>93</v>
      </c>
      <c r="ED37" s="2">
        <f t="shared" si="47"/>
        <v>0.78888366722454539</v>
      </c>
      <c r="EE37" s="43">
        <f>ED37*'DEPRECATED - DT-Prelim Calcs'!$C$21/DY$2/'DEPRECATED - DT-Prelim Calcs'!$C$19/'DEPRECATED - DT-Prelim Calcs'!$C$18*3.39*'DEPRECATED - DT-Prelim Calcs'!$C$20</f>
        <v>29.053734754561201</v>
      </c>
      <c r="EF37" s="36">
        <f t="shared" si="48"/>
        <v>0</v>
      </c>
      <c r="EG37" s="43">
        <f>EE36*'DEPRECATED - DT-Prelim Calcs'!$C$11+EG36</f>
        <v>-1439.9907506823583</v>
      </c>
      <c r="EH37" s="43">
        <f>EH36+0.5*EE37*'DEPRECATED - DT-Prelim Calcs'!$C$11^2+EG37*'DEPRECATED - DT-Prelim Calcs'!$C$11</f>
        <v>-396901.33152580308</v>
      </c>
      <c r="EI37" s="43">
        <f>MIN('Drive Train'!$F$35-EC36*'DEPRECATED - DT-Prelim Calcs'!$C$21*'Drive Train'!$F$39,EI36+EC$2)</f>
        <v>7.1920000000000002</v>
      </c>
      <c r="EJ37" s="43">
        <f>'Drive Train'!$F$35-EC37*'DEPRECATED - DT-Prelim Calcs'!$C$21*'Drive Train'!$F$39</f>
        <v>7.1920000000000002</v>
      </c>
      <c r="EK37" s="1">
        <f>IF(EH37&gt;='Drive Train'!$F$29,1,0)</f>
        <v>0</v>
      </c>
      <c r="EL37" s="43">
        <f t="shared" si="49"/>
        <v>103.33333333333333</v>
      </c>
      <c r="EM37" s="49">
        <f>EM36+'DEPRECATED - DT-Prelim Calcs'!$C$11</f>
        <v>132</v>
      </c>
      <c r="EN37" s="2">
        <f>EX37/'Drive Train'!$F$35</f>
        <v>0.57999999999999996</v>
      </c>
      <c r="EO37" s="36">
        <f>EV37*12*60/(PI() * 'Drive Train'!$F$15)/EN$2*EN37</f>
        <v>-1143908.2309612217</v>
      </c>
      <c r="EP37" s="2">
        <f>('DEPRECATED - DT-Prelim Calcs'!$C$6*EN37-EO37)/('DEPRECATED - DT-Prelim Calcs'!$C$6*EN37)*'DEPRECATED - DT-Prelim Calcs'!$C$7*EN37</f>
        <v>843.61825692917398</v>
      </c>
      <c r="EQ37" s="43">
        <f>EP37/'DEPRECATED - DT-Prelim Calcs'!$C$7*('DEPRECATED - DT-Prelim Calcs'!$C$8-'DEPRECATED - DT-Prelim Calcs'!$C$9)+'DEPRECATED - DT-Prelim Calcs'!$C$9</f>
        <v>45959.808026738574</v>
      </c>
      <c r="ER37" s="43">
        <f t="shared" si="16"/>
        <v>93</v>
      </c>
      <c r="ES37" s="2">
        <f t="shared" si="50"/>
        <v>0.7035989464435134</v>
      </c>
      <c r="ET37" s="43">
        <f>ES37*'DEPRECATED - DT-Prelim Calcs'!$C$21/EN$2/'DEPRECATED - DT-Prelim Calcs'!$C$19/'DEPRECATED - DT-Prelim Calcs'!$C$18*3.39*'DEPRECATED - DT-Prelim Calcs'!$C$20</f>
        <v>29.053734754561201</v>
      </c>
      <c r="EU37" s="36">
        <f t="shared" si="51"/>
        <v>0</v>
      </c>
      <c r="EV37" s="43">
        <f>ET36*'DEPRECATED - DT-Prelim Calcs'!$C$11+EV36</f>
        <v>-2791.0016268784329</v>
      </c>
      <c r="EW37" s="43">
        <f>EW36+0.5*ET37*'DEPRECATED - DT-Prelim Calcs'!$C$11^2+EV37*'DEPRECATED - DT-Prelim Calcs'!$C$11</f>
        <v>-567128.70192650834</v>
      </c>
      <c r="EX37" s="43">
        <f>MIN('Drive Train'!$F$35-ER36*'DEPRECATED - DT-Prelim Calcs'!$C$21*'Drive Train'!$F$39,EX36+ER$2)</f>
        <v>7.1920000000000002</v>
      </c>
      <c r="EY37" s="43">
        <f>'Drive Train'!$F$35-ER37*'DEPRECATED - DT-Prelim Calcs'!$C$21*'Drive Train'!$F$39</f>
        <v>7.1920000000000002</v>
      </c>
      <c r="EZ37" s="1">
        <f>IF(EW37&gt;='Drive Train'!$F$29,1,0)</f>
        <v>0</v>
      </c>
      <c r="FA37" s="43">
        <f t="shared" si="52"/>
        <v>103.33333333333333</v>
      </c>
      <c r="FB37" s="49">
        <f>FB36+'DEPRECATED - DT-Prelim Calcs'!$C$11</f>
        <v>132</v>
      </c>
      <c r="FC37" s="2">
        <f>FM37/'Drive Train'!$F$35</f>
        <v>0.57999999999999996</v>
      </c>
      <c r="FD37" s="36">
        <f>FK37*12*60/(PI() * 'Drive Train'!$F$15)/FC$2*FC37</f>
        <v>-1953799.9604878905</v>
      </c>
      <c r="FE37" s="2">
        <f>('DEPRECATED - DT-Prelim Calcs'!$C$6*FC37-FD37)/('DEPRECATED - DT-Prelim Calcs'!$C$6*FC37)*'DEPRECATED - DT-Prelim Calcs'!$C$7*FC37</f>
        <v>1438.9775377254243</v>
      </c>
      <c r="FF37" s="43">
        <f>FE37/'DEPRECATED - DT-Prelim Calcs'!$C$7*('DEPRECATED - DT-Prelim Calcs'!$C$8-'DEPRECATED - DT-Prelim Calcs'!$C$9)+'DEPRECATED - DT-Prelim Calcs'!$C$9</f>
        <v>78393.559891011915</v>
      </c>
      <c r="FG37" s="43">
        <f t="shared" si="17"/>
        <v>93</v>
      </c>
      <c r="FH37" s="2">
        <f t="shared" si="53"/>
        <v>0.63495514679048781</v>
      </c>
      <c r="FI37" s="43">
        <f>FH37*'DEPRECATED - DT-Prelim Calcs'!$C$21/FC$2/'DEPRECATED - DT-Prelim Calcs'!$C$19/'DEPRECATED - DT-Prelim Calcs'!$C$18*3.39*'DEPRECATED - DT-Prelim Calcs'!$C$20</f>
        <v>29.053734754561205</v>
      </c>
      <c r="FJ37" s="36">
        <f t="shared" si="54"/>
        <v>0</v>
      </c>
      <c r="FK37" s="43">
        <f>FI36*'DEPRECATED - DT-Prelim Calcs'!$C$11+FK36</f>
        <v>-4301.9649582651982</v>
      </c>
      <c r="FL37" s="43">
        <f>FL36+0.5*FI37*'DEPRECATED - DT-Prelim Calcs'!$C$11^2+FK37*'DEPRECATED - DT-Prelim Calcs'!$C$11</f>
        <v>-757510.08168124082</v>
      </c>
      <c r="FM37" s="43">
        <f>MIN('Drive Train'!$F$35-FG36*'DEPRECATED - DT-Prelim Calcs'!$C$21*'Drive Train'!$F$39,FM36+FG$2)</f>
        <v>7.1920000000000002</v>
      </c>
      <c r="FN37" s="43">
        <f>'Drive Train'!$F$35-FG37*'DEPRECATED - DT-Prelim Calcs'!$C$21*'Drive Train'!$F$39</f>
        <v>7.1920000000000002</v>
      </c>
      <c r="FO37" s="1">
        <f>IF(FL37&gt;='Drive Train'!$F$29,1,0)</f>
        <v>0</v>
      </c>
      <c r="FP37" s="43">
        <f t="shared" si="55"/>
        <v>103.33333333333333</v>
      </c>
      <c r="FQ37" s="49">
        <f>FQ36+'DEPRECATED - DT-Prelim Calcs'!$C$11</f>
        <v>132</v>
      </c>
      <c r="FR37" s="2">
        <f>GB37/'Drive Train'!$F$35</f>
        <v>0.57999999999999996</v>
      </c>
      <c r="FS37" s="36">
        <f>FZ37*12*60/(PI() * 'Drive Train'!$F$15)/FR$2*FR37</f>
        <v>-2977321.4664656278</v>
      </c>
      <c r="FT37" s="2">
        <f>('DEPRECATED - DT-Prelim Calcs'!$C$6*FR37-FS37)/('DEPRECATED - DT-Prelim Calcs'!$C$6*FR37)*'DEPRECATED - DT-Prelim Calcs'!$C$7*FR37</f>
        <v>2191.3781432168958</v>
      </c>
      <c r="FU37" s="43">
        <f>FT37/'DEPRECATED - DT-Prelim Calcs'!$C$7*('DEPRECATED - DT-Prelim Calcs'!$C$8-'DEPRECATED - DT-Prelim Calcs'!$C$9)+'DEPRECATED - DT-Prelim Calcs'!$C$9</f>
        <v>119382.54810062192</v>
      </c>
      <c r="FV37" s="43">
        <f t="shared" si="18"/>
        <v>93</v>
      </c>
      <c r="FW37" s="2">
        <f t="shared" si="56"/>
        <v>0.57851468929799987</v>
      </c>
      <c r="FX37" s="43">
        <f>FW37*'DEPRECATED - DT-Prelim Calcs'!$C$21/FR$2/'DEPRECATED - DT-Prelim Calcs'!$C$19/'DEPRECATED - DT-Prelim Calcs'!$C$18*3.39*'DEPRECATED - DT-Prelim Calcs'!$C$20</f>
        <v>29.053734754561201</v>
      </c>
      <c r="FY37" s="36">
        <f t="shared" si="57"/>
        <v>0</v>
      </c>
      <c r="FZ37" s="43">
        <f>FX36*'DEPRECATED - DT-Prelim Calcs'!$C$11+FZ36</f>
        <v>-5972.8807448426596</v>
      </c>
      <c r="GA37" s="43">
        <f>GA36+0.5*FX37*'DEPRECATED - DT-Prelim Calcs'!$C$11^2+FZ37*'DEPRECATED - DT-Prelim Calcs'!$C$11</f>
        <v>-968045.47079000087</v>
      </c>
      <c r="GB37" s="43">
        <f>MIN('Drive Train'!$F$35-FV36*'DEPRECATED - DT-Prelim Calcs'!$C$21*'Drive Train'!$F$39,GB36+FV$2)</f>
        <v>7.1920000000000002</v>
      </c>
      <c r="GC37" s="43">
        <f>'Drive Train'!$F$35-FV37*'DEPRECATED - DT-Prelim Calcs'!$C$21*'Drive Train'!$F$39</f>
        <v>7.1920000000000002</v>
      </c>
      <c r="GD37" s="1">
        <f>IF(GA37&gt;='Drive Train'!$F$29,1,0)</f>
        <v>0</v>
      </c>
      <c r="GE37" s="43">
        <f t="shared" si="58"/>
        <v>103.33333333333333</v>
      </c>
      <c r="GF37" s="49">
        <f>GF36+'DEPRECATED - DT-Prelim Calcs'!$C$11</f>
        <v>132</v>
      </c>
      <c r="GG37" s="2">
        <f>GQ37/'Drive Train'!$F$35</f>
        <v>0.86451612903225805</v>
      </c>
      <c r="GH37" s="36">
        <f>GO37*12*60/(PI() * 'Drive Train'!$F$15)/GG$2*GG37</f>
        <v>-55163.546526957929</v>
      </c>
      <c r="GI37" s="2">
        <f>('DEPRECATED - DT-Prelim Calcs'!$C$6*GG37-GH37)/('DEPRECATED - DT-Prelim Calcs'!$C$6*GG37)*'DEPRECATED - DT-Prelim Calcs'!$C$7*GG37</f>
        <v>44.605839769210299</v>
      </c>
      <c r="GJ37" s="43">
        <f>GI37/'DEPRECATED - DT-Prelim Calcs'!$C$7*('DEPRECATED - DT-Prelim Calcs'!$C$8-'DEPRECATED - DT-Prelim Calcs'!$C$9)+'DEPRECATED - DT-Prelim Calcs'!$C$9</f>
        <v>2431.5196292181731</v>
      </c>
      <c r="GK37" s="43">
        <f t="shared" si="59"/>
        <v>29.999999999999982</v>
      </c>
      <c r="GL37" s="2">
        <f t="shared" si="60"/>
        <v>1.4462867232450001</v>
      </c>
      <c r="GM37" s="43">
        <f>GL37*'DEPRECATED - DT-Prelim Calcs'!$C$21/GG$2/'DEPRECATED - DT-Prelim Calcs'!$C$19/'DEPRECATED - DT-Prelim Calcs'!$C$18*3.39*'DEPRECATED - DT-Prelim Calcs'!$C$20</f>
        <v>29.053734754561201</v>
      </c>
      <c r="GN37" s="36">
        <f t="shared" si="61"/>
        <v>0</v>
      </c>
      <c r="GO37" s="43">
        <f>GM36*'DEPRECATED - DT-Prelim Calcs'!$C$11+GO36</f>
        <v>-185.6116351563897</v>
      </c>
      <c r="GP37" s="43">
        <f>GP36+0.5*GM37*'DEPRECATED - DT-Prelim Calcs'!$C$11^2+GO37*'DEPRECATED - DT-Prelim Calcs'!$C$11</f>
        <v>-38602.825568431675</v>
      </c>
      <c r="GQ37" s="43">
        <f>MIN('Drive Train'!$F$35-GK36*'DEPRECATED - DT-Prelim Calcs'!$C$21*'Drive Train'!$F$39,GQ36+GK$2)</f>
        <v>10.72</v>
      </c>
      <c r="GR37" s="43">
        <f>'Drive Train'!$F$35-GK37*'DEPRECATED - DT-Prelim Calcs'!$C$21*'Drive Train'!$F$39</f>
        <v>10.72</v>
      </c>
      <c r="GS37" s="1">
        <f>IF(GP37&gt;='Drive Train'!$F$29,1,0)</f>
        <v>0</v>
      </c>
      <c r="GT37" s="43">
        <f t="shared" si="62"/>
        <v>33.333333333333314</v>
      </c>
      <c r="GU37" s="49">
        <f>GU36+'DEPRECATED - DT-Prelim Calcs'!$C$11</f>
        <v>132</v>
      </c>
      <c r="GV37" s="2">
        <f>HF37/'Drive Train'!$F$35</f>
        <v>0.84946236559139798</v>
      </c>
      <c r="GW37" s="36">
        <f>HD37*12*60/(PI() * 'Drive Train'!$F$15)/GV$2*GV37</f>
        <v>-159801.30685964602</v>
      </c>
      <c r="GX37" s="2">
        <f>('DEPRECATED - DT-Prelim Calcs'!$C$6*GV37-GW37)/('DEPRECATED - DT-Prelim Calcs'!$C$6*GV37)*'DEPRECATED - DT-Prelim Calcs'!$C$7*GV37</f>
        <v>121.45547209520983</v>
      </c>
      <c r="GY37" s="43">
        <f>GX37/'DEPRECATED - DT-Prelim Calcs'!$C$7*('DEPRECATED - DT-Prelim Calcs'!$C$8-'DEPRECATED - DT-Prelim Calcs'!$C$9)+'DEPRECATED - DT-Prelim Calcs'!$C$9</f>
        <v>6618.1040768285948</v>
      </c>
      <c r="GZ37" s="43">
        <f t="shared" si="19"/>
        <v>33.333333333333314</v>
      </c>
      <c r="HA37" s="2">
        <f t="shared" si="63"/>
        <v>1.4462867232450001</v>
      </c>
      <c r="HB37" s="43">
        <f>HA37*'DEPRECATED - DT-Prelim Calcs'!$C$21/GV$2/'DEPRECATED - DT-Prelim Calcs'!$C$19/'DEPRECATED - DT-Prelim Calcs'!$C$18*3.39*'DEPRECATED - DT-Prelim Calcs'!$C$20</f>
        <v>29.053734754561201</v>
      </c>
      <c r="HC37" s="36">
        <f t="shared" si="64"/>
        <v>0</v>
      </c>
      <c r="HD37" s="43">
        <f>HB36*'DEPRECATED - DT-Prelim Calcs'!$C$11+HD36</f>
        <v>-547.22042762284366</v>
      </c>
      <c r="HE37" s="43">
        <f>HE36+0.5*HB37*'DEPRECATED - DT-Prelim Calcs'!$C$11^2+HD37*'DEPRECATED - DT-Prelim Calcs'!$C$11</f>
        <v>-46074.792280144378</v>
      </c>
      <c r="HF37" s="43">
        <f>MIN('Drive Train'!$F$35-GZ36*'DEPRECATED - DT-Prelim Calcs'!$C$21*'Drive Train'!$F$39,HF36+GZ$2)</f>
        <v>10.533333333333335</v>
      </c>
      <c r="HG37" s="43">
        <f>'Drive Train'!$F$35-GZ37*'DEPRECATED - DT-Prelim Calcs'!$C$21*'Drive Train'!$F$39</f>
        <v>10.533333333333335</v>
      </c>
      <c r="HH37" s="1">
        <f>IF(HE37&gt;='Drive Train'!$F$29,1,0)</f>
        <v>0</v>
      </c>
      <c r="HI37" s="43">
        <f t="shared" si="65"/>
        <v>37.037037037037017</v>
      </c>
      <c r="HJ37" s="49">
        <f>HJ36+'DEPRECATED - DT-Prelim Calcs'!$C$11</f>
        <v>132</v>
      </c>
      <c r="HK37" s="2">
        <f>HU37/'Drive Train'!$F$35</f>
        <v>0.83440860215053769</v>
      </c>
      <c r="HL37" s="36">
        <f>HS37*12*60/(PI() * 'Drive Train'!$F$15)/HK$2*HK37</f>
        <v>16969.612678765003</v>
      </c>
      <c r="HM37" s="2">
        <f>('DEPRECATED - DT-Prelim Calcs'!$C$6*HK37-HL37)/('DEPRECATED - DT-Prelim Calcs'!$C$6*HK37)*'DEPRECATED - DT-Prelim Calcs'!$C$7*HK37</f>
        <v>-8.5611508445359021</v>
      </c>
      <c r="HN37" s="43">
        <f>HM37/'DEPRECATED - DT-Prelim Calcs'!$C$7*('DEPRECATED - DT-Prelim Calcs'!$C$8-'DEPRECATED - DT-Prelim Calcs'!$C$9)+'DEPRECATED - DT-Prelim Calcs'!$C$9</f>
        <v>-464.8910534709857</v>
      </c>
      <c r="HO37" s="43">
        <f t="shared" si="20"/>
        <v>-464.8910534709857</v>
      </c>
      <c r="HP37" s="2">
        <f t="shared" si="66"/>
        <v>-10.149792917200323</v>
      </c>
      <c r="HQ37" s="43">
        <f>HP37*'DEPRECATED - DT-Prelim Calcs'!$C$21/HK$2/'DEPRECATED - DT-Prelim Calcs'!$C$19/'DEPRECATED - DT-Prelim Calcs'!$C$18*3.39*'DEPRECATED - DT-Prelim Calcs'!$C$20</f>
        <v>-203.8941424895512</v>
      </c>
      <c r="HR37" s="36">
        <f t="shared" si="67"/>
        <v>1</v>
      </c>
      <c r="HS37" s="43">
        <f>HQ36*'DEPRECATED - DT-Prelim Calcs'!$C$11+HS36</f>
        <v>59.158788885382393</v>
      </c>
      <c r="HT37" s="43">
        <f>HT36+0.5*HQ37*'DEPRECATED - DT-Prelim Calcs'!$C$11^2+HS37*'DEPRECATED - DT-Prelim Calcs'!$C$11</f>
        <v>-37343.941309140362</v>
      </c>
      <c r="HU37" s="43">
        <f>MIN('Drive Train'!$F$35-HO36*'DEPRECATED - DT-Prelim Calcs'!$C$21*'Drive Train'!$F$39,HU36+HO$2)</f>
        <v>10.346666666666668</v>
      </c>
      <c r="HV37" s="43">
        <f>'Drive Train'!$F$35-HO37*'DEPRECATED - DT-Prelim Calcs'!$C$21*'Drive Train'!$F$39</f>
        <v>38.433898994375198</v>
      </c>
      <c r="HW37" s="1">
        <f>IF(HT37&gt;='Drive Train'!$F$29,1,0)</f>
        <v>0</v>
      </c>
      <c r="HX37" s="43">
        <f t="shared" si="68"/>
        <v>-516.54561496776182</v>
      </c>
      <c r="HY37" s="49">
        <f>HY36+'DEPRECATED - DT-Prelim Calcs'!$C$11</f>
        <v>132</v>
      </c>
      <c r="HZ37" s="2">
        <f>IJ37/'Drive Train'!$F$35</f>
        <v>3.5079363121098184</v>
      </c>
      <c r="IA37" s="36">
        <f>IH37*12*60/(PI() * 'Drive Train'!$F$15)/HZ$2*HZ37</f>
        <v>-1085296.186818616</v>
      </c>
      <c r="IB37" s="2">
        <f>('DEPRECATED - DT-Prelim Calcs'!$C$6*HZ37-IA37)/('DEPRECATED - DT-Prelim Calcs'!$C$6*HZ37)*'DEPRECATED - DT-Prelim Calcs'!$C$7*HZ37</f>
        <v>814.26399499961167</v>
      </c>
      <c r="IC37" s="43">
        <f>IB37/'DEPRECATED - DT-Prelim Calcs'!$C$7*('DEPRECATED - DT-Prelim Calcs'!$C$8-'DEPRECATED - DT-Prelim Calcs'!$C$9)+'DEPRECATED - DT-Prelim Calcs'!$C$9</f>
        <v>44360.657936546006</v>
      </c>
      <c r="ID37" s="43">
        <f t="shared" si="21"/>
        <v>39.999999999999986</v>
      </c>
      <c r="IE37" s="2">
        <f t="shared" si="69"/>
        <v>1.4462867232450001</v>
      </c>
      <c r="IF37" s="43">
        <f>IE37*'DEPRECATED - DT-Prelim Calcs'!$C$21/HZ$2/'DEPRECATED - DT-Prelim Calcs'!$C$19/'DEPRECATED - DT-Prelim Calcs'!$C$18*3.39*'DEPRECATED - DT-Prelim Calcs'!$C$20</f>
        <v>29.053734754561201</v>
      </c>
      <c r="IG37" s="36">
        <f t="shared" si="70"/>
        <v>0</v>
      </c>
      <c r="IH37" s="43">
        <f>IF36*'DEPRECATED - DT-Prelim Calcs'!$C$11+IH36</f>
        <v>-899.95893758267948</v>
      </c>
      <c r="II37" s="43">
        <f>II36+0.5*IF37*'DEPRECATED - DT-Prelim Calcs'!$C$11^2+IH37*'DEPRECATED - DT-Prelim Calcs'!$C$11</f>
        <v>-54174.71263307528</v>
      </c>
      <c r="IJ37" s="43">
        <f>MIN('Drive Train'!$F$35-ID36*'DEPRECATED - DT-Prelim Calcs'!$C$21*'Drive Train'!$F$39,IJ36+ID$2)</f>
        <v>43.498410270161749</v>
      </c>
      <c r="IK37" s="43">
        <f>'Drive Train'!$F$35-ID37*'DEPRECATED - DT-Prelim Calcs'!$C$21*'Drive Train'!$F$39</f>
        <v>10.16</v>
      </c>
      <c r="IL37" s="1">
        <f>IF(II37&gt;='Drive Train'!$F$29,1,0)</f>
        <v>0</v>
      </c>
      <c r="IM37" s="43">
        <f t="shared" si="71"/>
        <v>44.444444444444429</v>
      </c>
      <c r="IN37" s="49">
        <f>IN36+'DEPRECATED - DT-Prelim Calcs'!$C$11</f>
        <v>132</v>
      </c>
      <c r="IO37" s="2">
        <f>IY37/'Drive Train'!$F$35</f>
        <v>0.80430107526881722</v>
      </c>
      <c r="IP37" s="36">
        <f>IW37*12*60/(PI() * 'Drive Train'!$F$15)/IO$2*IO37</f>
        <v>-9639.6477537952796</v>
      </c>
      <c r="IQ37" s="2">
        <f>('DEPRECATED - DT-Prelim Calcs'!$C$6*IO37-IP37)/('DEPRECATED - DT-Prelim Calcs'!$C$6*IO37)*'DEPRECATED - DT-Prelim Calcs'!$C$7*IO37</f>
        <v>10.858370783653365</v>
      </c>
      <c r="IR37" s="43">
        <f>IQ37/'DEPRECATED - DT-Prelim Calcs'!$C$7*('DEPRECATED - DT-Prelim Calcs'!$C$8-'DEPRECATED - DT-Prelim Calcs'!$C$9)+'DEPRECATED - DT-Prelim Calcs'!$C$9</f>
        <v>593.03810985574307</v>
      </c>
      <c r="IS37" s="43">
        <f t="shared" si="22"/>
        <v>43.333333333333321</v>
      </c>
      <c r="IT37" s="2">
        <f t="shared" si="72"/>
        <v>1.4462867232450001</v>
      </c>
      <c r="IU37" s="43">
        <f>IT37*'DEPRECATED - DT-Prelim Calcs'!$C$21/IO$2/'DEPRECATED - DT-Prelim Calcs'!$C$19/'DEPRECATED - DT-Prelim Calcs'!$C$18*3.39*'DEPRECATED - DT-Prelim Calcs'!$C$20</f>
        <v>29.053734754561201</v>
      </c>
      <c r="IV37" s="36">
        <f t="shared" si="73"/>
        <v>0</v>
      </c>
      <c r="IW37" s="43">
        <f>IU36*'DEPRECATED - DT-Prelim Calcs'!$C$11+IW36</f>
        <v>-34.863311183972613</v>
      </c>
      <c r="IX37" s="43">
        <f>IX36+0.5*IU37*'DEPRECATED - DT-Prelim Calcs'!$C$11^2+IW37*'DEPRECATED - DT-Prelim Calcs'!$C$11</f>
        <v>-44992.469917976516</v>
      </c>
      <c r="IY37" s="43">
        <f>MIN('Drive Train'!$F$35-IS36*'DEPRECATED - DT-Prelim Calcs'!$C$21*'Drive Train'!$F$39,IY36+IS$2)</f>
        <v>9.9733333333333345</v>
      </c>
      <c r="IZ37" s="43">
        <f>'Drive Train'!$F$35-IS37*'DEPRECATED - DT-Prelim Calcs'!$C$21*'Drive Train'!$F$39</f>
        <v>9.9733333333333345</v>
      </c>
      <c r="JA37" s="1">
        <f>IF(IX37&gt;='Drive Train'!$F$29,1,0)</f>
        <v>0</v>
      </c>
      <c r="JB37" s="43">
        <f t="shared" si="74"/>
        <v>48.148148148148138</v>
      </c>
      <c r="JC37" s="49">
        <f>JC36+'DEPRECATED - DT-Prelim Calcs'!$C$11</f>
        <v>132</v>
      </c>
      <c r="JD37" s="2">
        <f>JN37/'Drive Train'!$F$35</f>
        <v>0.78924731182795704</v>
      </c>
      <c r="JE37" s="36">
        <f>JL37*12*60/(PI() * 'Drive Train'!$F$15)/JD$2*JD37</f>
        <v>-175998.56095616193</v>
      </c>
      <c r="JF37" s="2">
        <f>('DEPRECATED - DT-Prelim Calcs'!$C$6*JD37-JE37)/('DEPRECATED - DT-Prelim Calcs'!$C$6*JD37)*'DEPRECATED - DT-Prelim Calcs'!$C$7*JD37</f>
        <v>133.07982238219091</v>
      </c>
      <c r="JG37" s="43">
        <f>JF37/'DEPRECATED - DT-Prelim Calcs'!$C$7*('DEPRECATED - DT-Prelim Calcs'!$C$8-'DEPRECATED - DT-Prelim Calcs'!$C$9)+'DEPRECATED - DT-Prelim Calcs'!$C$9</f>
        <v>7251.3709208208475</v>
      </c>
      <c r="JH37" s="43">
        <f t="shared" si="23"/>
        <v>46.666666666666657</v>
      </c>
      <c r="JI37" s="2">
        <f t="shared" si="75"/>
        <v>1.4462867232450001</v>
      </c>
      <c r="JJ37" s="43">
        <f>JI37*'DEPRECATED - DT-Prelim Calcs'!$C$21/JD$2/'DEPRECATED - DT-Prelim Calcs'!$C$19/'DEPRECATED - DT-Prelim Calcs'!$C$18*3.39*'DEPRECATED - DT-Prelim Calcs'!$C$20</f>
        <v>29.053734754561201</v>
      </c>
      <c r="JK37" s="36">
        <f t="shared" si="76"/>
        <v>0</v>
      </c>
      <c r="JL37" s="43">
        <f>JJ36*'DEPRECATED - DT-Prelim Calcs'!$C$11+JL36</f>
        <v>-648.66747541666155</v>
      </c>
      <c r="JM37" s="43">
        <f>JM36+0.5*JJ37*'DEPRECATED - DT-Prelim Calcs'!$C$11^2+JL37*'DEPRECATED - DT-Prelim Calcs'!$C$11</f>
        <v>-60361.106424032623</v>
      </c>
      <c r="JN37" s="43">
        <f>MIN('Drive Train'!$F$35-JH36*'DEPRECATED - DT-Prelim Calcs'!$C$21*'Drive Train'!$F$39,JN36+JH$2)</f>
        <v>9.7866666666666671</v>
      </c>
      <c r="JO37" s="43">
        <f>'Drive Train'!$F$35-JH37*'DEPRECATED - DT-Prelim Calcs'!$C$21*'Drive Train'!$F$39</f>
        <v>9.7866666666666671</v>
      </c>
      <c r="JP37" s="1">
        <f>IF(JM37&gt;='Drive Train'!$F$29,1,0)</f>
        <v>0</v>
      </c>
      <c r="JQ37" s="43">
        <f>MIN(JG37,'DEPRECATED - DT-Prelim Calcs'!$C$10)*'DEPRECATED - DT-Prelim Calcs'!$C$11*1000/60/60</f>
        <v>103.33333333333333</v>
      </c>
      <c r="JR37" s="49">
        <f>JR36+'DEPRECATED - DT-Prelim Calcs'!$C$11</f>
        <v>132</v>
      </c>
      <c r="JS37" s="2">
        <f>KC37/'Drive Train'!$F$35</f>
        <v>0.77419354838709686</v>
      </c>
      <c r="JT37" s="36">
        <f>KA37*12*60/(PI() * 'Drive Train'!$F$15)/JS$2*JS37</f>
        <v>-183921.07591280961</v>
      </c>
      <c r="JU37" s="2">
        <f>('DEPRECATED - DT-Prelim Calcs'!$C$6*JS37-JT37)/('DEPRECATED - DT-Prelim Calcs'!$C$6*JS37)*'DEPRECATED - DT-Prelim Calcs'!$C$7*JS37</f>
        <v>138.83313796624225</v>
      </c>
      <c r="JV37" s="43">
        <f>JU37/'DEPRECATED - DT-Prelim Calcs'!$C$7*('DEPRECATED - DT-Prelim Calcs'!$C$8-'DEPRECATED - DT-Prelim Calcs'!$C$9)+'DEPRECATED - DT-Prelim Calcs'!$C$9</f>
        <v>7564.7978145788684</v>
      </c>
      <c r="JW37" s="43">
        <f t="shared" si="24"/>
        <v>49.999999999999993</v>
      </c>
      <c r="JX37" s="2">
        <f t="shared" si="77"/>
        <v>1.4462867232450001</v>
      </c>
      <c r="JY37" s="43">
        <f>JX37*'DEPRECATED - DT-Prelim Calcs'!$C$21/JS$2/'DEPRECATED - DT-Prelim Calcs'!$C$19/'DEPRECATED - DT-Prelim Calcs'!$C$18*3.39*'DEPRECATED - DT-Prelim Calcs'!$C$20</f>
        <v>29.053734754561201</v>
      </c>
      <c r="JZ37" s="36">
        <f t="shared" si="78"/>
        <v>0</v>
      </c>
      <c r="KA37" s="43">
        <f>JY36*'DEPRECATED - DT-Prelim Calcs'!$C$11+KA36</f>
        <v>-691.0477673135963</v>
      </c>
      <c r="KB37" s="43">
        <f>KB36+0.5*JY37*'DEPRECATED - DT-Prelim Calcs'!$C$11^2+KA37*'DEPRECATED - DT-Prelim Calcs'!$C$11</f>
        <v>-45193.748277685889</v>
      </c>
      <c r="KC37" s="43">
        <f>MIN('Drive Train'!$F$35-JW36*'DEPRECATED - DT-Prelim Calcs'!$C$21*'Drive Train'!$F$39,KC36+JW$2)</f>
        <v>9.6000000000000014</v>
      </c>
      <c r="KD37" s="43">
        <f>'Drive Train'!$F$35-JW37*'DEPRECATED - DT-Prelim Calcs'!$C$21*'Drive Train'!$F$39</f>
        <v>9.6000000000000014</v>
      </c>
      <c r="KE37" s="1">
        <f>IF(KB37&gt;='Drive Train'!$F$29,1,0)</f>
        <v>0</v>
      </c>
      <c r="KF37" s="43">
        <f>MIN(JV37,'DEPRECATED - DT-Prelim Calcs'!$C$10)*'DEPRECATED - DT-Prelim Calcs'!$C$11*1000/60/60</f>
        <v>103.33333333333333</v>
      </c>
      <c r="KG37" s="49">
        <f>KG36+'DEPRECATED - DT-Prelim Calcs'!$C$11</f>
        <v>132</v>
      </c>
      <c r="KH37" s="2">
        <f>KR37/'Drive Train'!$F$35</f>
        <v>0.75913978494623657</v>
      </c>
      <c r="KI37" s="36">
        <f>KP37*12*60/(PI() * 'Drive Train'!$F$15)/KH$2*KH37</f>
        <v>-66582.174369506421</v>
      </c>
      <c r="KJ37" s="2">
        <f>('DEPRECATED - DT-Prelim Calcs'!$C$6*KH37-KI37)/('DEPRECATED - DT-Prelim Calcs'!$C$6*KH37)*'DEPRECATED - DT-Prelim Calcs'!$C$7*KH37</f>
        <v>52.505569007226249</v>
      </c>
      <c r="KK37" s="43">
        <f>KJ37/'DEPRECATED - DT-Prelim Calcs'!$C$7*('DEPRECATED - DT-Prelim Calcs'!$C$8-'DEPRECATED - DT-Prelim Calcs'!$C$9)+'DEPRECATED - DT-Prelim Calcs'!$C$9</f>
        <v>2861.8780130802356</v>
      </c>
      <c r="KL37" s="43">
        <f t="shared" si="25"/>
        <v>53.333333333333329</v>
      </c>
      <c r="KM37" s="2">
        <f t="shared" si="79"/>
        <v>1.4462867232450001</v>
      </c>
      <c r="KN37" s="43">
        <f>KM37*'DEPRECATED - DT-Prelim Calcs'!$C$21/KH$2/'DEPRECATED - DT-Prelim Calcs'!$C$19/'DEPRECATED - DT-Prelim Calcs'!$C$18*3.39*'DEPRECATED - DT-Prelim Calcs'!$C$20</f>
        <v>29.053734754561201</v>
      </c>
      <c r="KO37" s="36">
        <f t="shared" si="80"/>
        <v>0</v>
      </c>
      <c r="KP37" s="43">
        <f>KN36*'DEPRECATED - DT-Prelim Calcs'!$C$11+KP36</f>
        <v>-255.13047551296648</v>
      </c>
      <c r="KQ37" s="43">
        <f>KQ36+0.5*KN37*'DEPRECATED - DT-Prelim Calcs'!$C$11^2+KP37*'DEPRECATED - DT-Prelim Calcs'!$C$11</f>
        <v>-45574.980555052607</v>
      </c>
      <c r="KR37" s="43">
        <f>MIN('Drive Train'!$F$35-KL36*'DEPRECATED - DT-Prelim Calcs'!$C$21*'Drive Train'!$F$39,KR36+KL$2)</f>
        <v>9.413333333333334</v>
      </c>
      <c r="KS37" s="43">
        <f>'Drive Train'!$F$35-KL37*'DEPRECATED - DT-Prelim Calcs'!$C$21*'Drive Train'!$F$39</f>
        <v>9.413333333333334</v>
      </c>
      <c r="KT37" s="1">
        <f>IF(KQ37&gt;='Drive Train'!$F$29,1,0)</f>
        <v>0</v>
      </c>
      <c r="KU37" s="43">
        <f>MIN(KK37,'DEPRECATED - DT-Prelim Calcs'!$C$10)*'DEPRECATED - DT-Prelim Calcs'!$C$11*1000/60/60</f>
        <v>103.33333333333333</v>
      </c>
      <c r="KV37" s="49">
        <f>KV36+'DEPRECATED - DT-Prelim Calcs'!$C$11</f>
        <v>132</v>
      </c>
      <c r="KW37" s="2">
        <f>LG37/'Drive Train'!$F$35</f>
        <v>0.74408602150537628</v>
      </c>
      <c r="KX37" s="36">
        <f>LE37*12*60/(PI() * 'Drive Train'!$F$15)/KW$2*KW37</f>
        <v>-183803.08167057711</v>
      </c>
      <c r="KY37" s="2">
        <f>('DEPRECATED - DT-Prelim Calcs'!$C$6*KW37-KX37)/('DEPRECATED - DT-Prelim Calcs'!$C$6*KW37)*'DEPRECATED - DT-Prelim Calcs'!$C$7*KW37</f>
        <v>138.60519495104936</v>
      </c>
      <c r="KZ37" s="43">
        <f>KY37/'DEPRECATED - DT-Prelim Calcs'!$C$7*('DEPRECATED - DT-Prelim Calcs'!$C$8-'DEPRECATED - DT-Prelim Calcs'!$C$9)+'DEPRECATED - DT-Prelim Calcs'!$C$9</f>
        <v>7552.380023452688</v>
      </c>
      <c r="LA37" s="43">
        <f t="shared" si="26"/>
        <v>56.666666666666664</v>
      </c>
      <c r="LB37" s="2">
        <f t="shared" si="81"/>
        <v>1.4462867232450001</v>
      </c>
      <c r="LC37" s="43">
        <f>LB37*'DEPRECATED - DT-Prelim Calcs'!$C$21/KW$2/'DEPRECATED - DT-Prelim Calcs'!$C$19/'DEPRECATED - DT-Prelim Calcs'!$C$18*3.39*'DEPRECATED - DT-Prelim Calcs'!$C$20</f>
        <v>29.053734754561201</v>
      </c>
      <c r="LD37" s="36">
        <f t="shared" si="82"/>
        <v>0</v>
      </c>
      <c r="LE37" s="43">
        <f>LC36*'DEPRECATED - DT-Prelim Calcs'!$C$11+LE36</f>
        <v>-718.54795855760074</v>
      </c>
      <c r="LF37" s="43">
        <f>LF36+0.5*LC37*'DEPRECATED - DT-Prelim Calcs'!$C$11^2+LE37*'DEPRECATED - DT-Prelim Calcs'!$C$11</f>
        <v>-56760.581228571471</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103.33333333333333</v>
      </c>
      <c r="LK37" s="49">
        <f>LK36+'DEPRECATED - DT-Prelim Calcs'!$C$11</f>
        <v>132</v>
      </c>
      <c r="LL37" s="2">
        <f>LV37/'Drive Train'!$F$35</f>
        <v>0.72903225806451621</v>
      </c>
      <c r="LM37" s="36">
        <f>LT37*12*60/(PI() * 'Drive Train'!$F$15)/LL$2*LL37</f>
        <v>-5850.9512402781311</v>
      </c>
      <c r="LN37" s="2">
        <f>('DEPRECATED - DT-Prelim Calcs'!$C$6*LL37-LM37)/('DEPRECATED - DT-Prelim Calcs'!$C$6*LL37)*'DEPRECATED - DT-Prelim Calcs'!$C$7*LL37</f>
        <v>7.7202524058248443</v>
      </c>
      <c r="LO37" s="43">
        <f>LN37/'DEPRECATED - DT-Prelim Calcs'!$C$7*('DEPRECATED - DT-Prelim Calcs'!$C$8-'DEPRECATED - DT-Prelim Calcs'!$C$9)+'DEPRECATED - DT-Prelim Calcs'!$C$9</f>
        <v>422.08091464568179</v>
      </c>
      <c r="LP37" s="43">
        <f t="shared" si="27"/>
        <v>60</v>
      </c>
      <c r="LQ37" s="2">
        <f t="shared" si="83"/>
        <v>1.4462867232450001</v>
      </c>
      <c r="LR37" s="43">
        <f>LQ37*'DEPRECATED - DT-Prelim Calcs'!$C$21/LL$2/'DEPRECATED - DT-Prelim Calcs'!$C$19/'DEPRECATED - DT-Prelim Calcs'!$C$18*3.39*'DEPRECATED - DT-Prelim Calcs'!$C$20</f>
        <v>29.053734754561201</v>
      </c>
      <c r="LS37" s="36">
        <f t="shared" si="84"/>
        <v>0</v>
      </c>
      <c r="LT37" s="43">
        <f>LR36*'DEPRECATED - DT-Prelim Calcs'!$C$11+LT36</f>
        <v>-23.345643576780802</v>
      </c>
      <c r="LU37" s="43">
        <f>LU36+0.5*LR37*'DEPRECATED - DT-Prelim Calcs'!$C$11^2+LT37*'DEPRECATED - DT-Prelim Calcs'!$C$11</f>
        <v>-43381.220400454549</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103.33333333333333</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-0.27672021620693066</v>
      </c>
      <c r="Y38" s="43">
        <f t="shared" si="1"/>
        <v>0</v>
      </c>
      <c r="Z38" s="43">
        <f t="shared" si="2"/>
        <v>0</v>
      </c>
      <c r="AA38" s="43">
        <f t="shared" si="3"/>
        <v>0</v>
      </c>
      <c r="AB38" s="43" t="e">
        <f t="shared" si="4"/>
        <v>#N/A</v>
      </c>
      <c r="AC38" s="36">
        <f t="shared" si="28"/>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889.49632897085212</v>
      </c>
      <c r="AK38" s="43">
        <f t="shared" si="8"/>
        <v>0</v>
      </c>
      <c r="AL38" s="49">
        <f>AL37+'DEPRECATED - DT-Prelim Calcs'!$C$11</f>
        <v>136</v>
      </c>
      <c r="AM38" s="2">
        <f>AW38/'Drive Train'!$F$35</f>
        <v>1.724355463031815</v>
      </c>
      <c r="AN38" s="36">
        <f>AU38*12*60/(PI() * 'Drive Train'!$F$15)/AM$2*AM38</f>
        <v>-24786.381118782723</v>
      </c>
      <c r="AO38" s="2">
        <f>('DEPRECATED - DT-Prelim Calcs'!$C$6*AM38-AN38)/('DEPRECATED - DT-Prelim Calcs'!$C$6*AM38)*'DEPRECATED - DT-Prelim Calcs'!$C$7*AM38</f>
        <v>26.307936752824691</v>
      </c>
      <c r="AP38" s="43">
        <f>AO38/'DEPRECATED - DT-Prelim Calcs'!$C$7*('DEPRECATED - DT-Prelim Calcs'!$C$8-'DEPRECATED - DT-Prelim Calcs'!$C$9)+'DEPRECATED - DT-Prelim Calcs'!$C$9</f>
        <v>1434.6935693703001</v>
      </c>
      <c r="AQ38" s="43">
        <f t="shared" si="9"/>
        <v>93</v>
      </c>
      <c r="AR38" s="2">
        <f t="shared" si="29"/>
        <v>2.8024325395034122</v>
      </c>
      <c r="AS38" s="43">
        <f>AR38*'DEPRECATED - DT-Prelim Calcs'!$C$21/AM$2/'DEPRECATED - DT-Prelim Calcs'!$C$19/'DEPRECATED - DT-Prelim Calcs'!$C$18*3.39*'DEPRECATED - DT-Prelim Calcs'!$C$20</f>
        <v>28.148336827569288</v>
      </c>
      <c r="AT38" s="36">
        <f t="shared" si="30"/>
        <v>0</v>
      </c>
      <c r="AU38" s="43">
        <f>AS37*'DEPRECATED - DT-Prelim Calcs'!$C$11+AU37</f>
        <v>-83.62621463525403</v>
      </c>
      <c r="AV38" s="43">
        <f>AV37+0.5*AS38*'DEPRECATED - DT-Prelim Calcs'!$C$11^2+AU38*'DEPRECATED - DT-Prelim Calcs'!$C$11</f>
        <v>1931.3224377822214</v>
      </c>
      <c r="AW38" s="43">
        <f>MIN('Drive Train'!$F$35-AQ37*'DEPRECATED - DT-Prelim Calcs'!$C$21*'Drive Train'!$F$39,AW37+AQ$2)</f>
        <v>21.382007741594506</v>
      </c>
      <c r="AX38" s="43">
        <f>'Drive Train'!$F$35-AQ38*'DEPRECATED - DT-Prelim Calcs'!$C$21*'Drive Train'!$F$39</f>
        <v>7.1920000000000002</v>
      </c>
      <c r="AY38" s="1">
        <f>IF(AV38&gt;='Drive Train'!$F$29,1,0)</f>
        <v>1</v>
      </c>
      <c r="AZ38" s="43">
        <f t="shared" si="31"/>
        <v>103.33333333333333</v>
      </c>
      <c r="BA38" s="49">
        <f>BA37+'DEPRECATED - DT-Prelim Calcs'!$C$11</f>
        <v>136</v>
      </c>
      <c r="BB38" s="2">
        <f>BL38/'Drive Train'!$F$35</f>
        <v>2.8996793086330657</v>
      </c>
      <c r="BC38" s="36">
        <f>BJ38*12*60/(PI() * 'Drive Train'!$F$15)/BB$2*BB38</f>
        <v>-332691.38815811049</v>
      </c>
      <c r="BD38" s="2">
        <f>('DEPRECATED - DT-Prelim Calcs'!$C$6*BB38-BC38)/('DEPRECATED - DT-Prelim Calcs'!$C$6*BB38)*'DEPRECATED - DT-Prelim Calcs'!$C$7*BB38</f>
        <v>258.16416844362362</v>
      </c>
      <c r="BE38" s="43">
        <f>BD38/'DEPRECATED - DT-Prelim Calcs'!$C$7*('DEPRECATED - DT-Prelim Calcs'!$C$8-'DEPRECATED - DT-Prelim Calcs'!$C$9)+'DEPRECATED - DT-Prelim Calcs'!$C$9</f>
        <v>14065.667385361585</v>
      </c>
      <c r="BF38" s="43">
        <f t="shared" si="10"/>
        <v>93</v>
      </c>
      <c r="BG38" s="2">
        <f t="shared" si="32"/>
        <v>2.0025508475699998</v>
      </c>
      <c r="BH38" s="43">
        <f>BG38*'DEPRECATED - DT-Prelim Calcs'!$C$21/BB$2/'DEPRECATED - DT-Prelim Calcs'!$C$19/'DEPRECATED - DT-Prelim Calcs'!$C$18*3.39*'DEPRECATED - DT-Prelim Calcs'!$C$20</f>
        <v>29.053734754561201</v>
      </c>
      <c r="BI38" s="36">
        <f t="shared" si="33"/>
        <v>0</v>
      </c>
      <c r="BJ38" s="43">
        <f>BH37*'DEPRECATED - DT-Prelim Calcs'!$C$11+BJ37</f>
        <v>-462.11158850741208</v>
      </c>
      <c r="BK38" s="43">
        <f>BK37+0.5*BH38*'DEPRECATED - DT-Prelim Calcs'!$C$11^2+BJ38*'DEPRECATED - DT-Prelim Calcs'!$C$11</f>
        <v>-20278.917805623852</v>
      </c>
      <c r="BL38" s="43">
        <f>MIN('Drive Train'!$F$35-BF37*'DEPRECATED - DT-Prelim Calcs'!$C$21*'Drive Train'!$F$39,BL37+BF$2)</f>
        <v>35.956023427050013</v>
      </c>
      <c r="BM38" s="43">
        <f>'Drive Train'!$F$35-BF38*'DEPRECATED - DT-Prelim Calcs'!$C$21*'Drive Train'!$F$39</f>
        <v>7.1920000000000002</v>
      </c>
      <c r="BN38" s="1">
        <f>IF(BK38&gt;='Drive Train'!$F$29,1,0)</f>
        <v>0</v>
      </c>
      <c r="BO38" s="43">
        <f t="shared" si="34"/>
        <v>103.33333333333333</v>
      </c>
      <c r="BP38" s="49">
        <f>BP37+'DEPRECATED - DT-Prelim Calcs'!$C$11</f>
        <v>136</v>
      </c>
      <c r="BQ38" s="2">
        <f>CA38/'Drive Train'!$F$35</f>
        <v>0.57999999999999996</v>
      </c>
      <c r="BR38" s="36">
        <f>BY38*12*60/(PI() * 'Drive Train'!$F$15)/BQ$2*BQ38</f>
        <v>-62258.824631322663</v>
      </c>
      <c r="BS38" s="2">
        <f>('DEPRECATED - DT-Prelim Calcs'!$C$6*BQ38-BR38)/('DEPRECATED - DT-Prelim Calcs'!$C$6*BQ38)*'DEPRECATED - DT-Prelim Calcs'!$C$7*BQ38</f>
        <v>48.487267009545974</v>
      </c>
      <c r="BT38" s="43">
        <f>BS38/'DEPRECATED - DT-Prelim Calcs'!$C$7*('DEPRECATED - DT-Prelim Calcs'!$C$8-'DEPRECATED - DT-Prelim Calcs'!$C$9)+'DEPRECATED - DT-Prelim Calcs'!$C$9</f>
        <v>2642.9705161916831</v>
      </c>
      <c r="BU38" s="43">
        <f t="shared" si="11"/>
        <v>93</v>
      </c>
      <c r="BV38" s="2">
        <f t="shared" si="35"/>
        <v>1.5313624128476471</v>
      </c>
      <c r="BW38" s="43">
        <f>BV38*'DEPRECATED - DT-Prelim Calcs'!$C$21/BQ$2/'DEPRECATED - DT-Prelim Calcs'!$C$19/'DEPRECATED - DT-Prelim Calcs'!$C$18*3.39*'DEPRECATED - DT-Prelim Calcs'!$C$20</f>
        <v>29.053734754561201</v>
      </c>
      <c r="BX38" s="36">
        <f t="shared" si="36"/>
        <v>0</v>
      </c>
      <c r="BY38" s="43">
        <f>BW37*'DEPRECATED - DT-Prelim Calcs'!$C$11+BY37</f>
        <v>-330.61505423072776</v>
      </c>
      <c r="BZ38" s="43">
        <f>BZ37+0.5*BW38*'DEPRECATED - DT-Prelim Calcs'!$C$11^2+BY38*'DEPRECATED - DT-Prelim Calcs'!$C$11</f>
        <v>-47770.315685927126</v>
      </c>
      <c r="CA38" s="43">
        <f>MIN('Drive Train'!$F$35-BU37*'DEPRECATED - DT-Prelim Calcs'!$C$21*'Drive Train'!$F$39,CA37+BU$2)</f>
        <v>7.1920000000000002</v>
      </c>
      <c r="CB38" s="43">
        <f>'Drive Train'!$F$35-BU38*'DEPRECATED - DT-Prelim Calcs'!$C$21*'Drive Train'!$F$39</f>
        <v>7.1920000000000002</v>
      </c>
      <c r="CC38" s="1">
        <f>IF(BZ38&gt;='Drive Train'!$F$29,1,0)</f>
        <v>0</v>
      </c>
      <c r="CD38" s="43">
        <f t="shared" si="37"/>
        <v>103.33333333333333</v>
      </c>
      <c r="CE38" s="49">
        <f>CE37+'DEPRECATED - DT-Prelim Calcs'!$C$11</f>
        <v>136</v>
      </c>
      <c r="CF38" s="2">
        <f>CP38/'Drive Train'!$F$35</f>
        <v>0.57999999999999996</v>
      </c>
      <c r="CG38" s="36">
        <f>CN38*12*60/(PI() * 'Drive Train'!$F$15)/CF$2*CF38</f>
        <v>-155411.40061106646</v>
      </c>
      <c r="CH38" s="2">
        <f>('DEPRECATED - DT-Prelim Calcs'!$C$6*CF38-CG38)/('DEPRECATED - DT-Prelim Calcs'!$C$6*CF38)*'DEPRECATED - DT-Prelim Calcs'!$C$7*CF38</f>
        <v>116.96463085672443</v>
      </c>
      <c r="CI38" s="43">
        <f>CH38/'DEPRECATED - DT-Prelim Calcs'!$C$7*('DEPRECATED - DT-Prelim Calcs'!$C$8-'DEPRECATED - DT-Prelim Calcs'!$C$9)+'DEPRECATED - DT-Prelim Calcs'!$C$9</f>
        <v>6373.4537705528974</v>
      </c>
      <c r="CJ38" s="43">
        <f t="shared" si="12"/>
        <v>93</v>
      </c>
      <c r="CK38" s="2">
        <f t="shared" si="38"/>
        <v>1.2396743342100003</v>
      </c>
      <c r="CL38" s="43">
        <f>CK38*'DEPRECATED - DT-Prelim Calcs'!$C$21/CF$2/'DEPRECATED - DT-Prelim Calcs'!$C$19/'DEPRECATED - DT-Prelim Calcs'!$C$18*3.39*'DEPRECATED - DT-Prelim Calcs'!$C$20</f>
        <v>29.053734754561205</v>
      </c>
      <c r="CM38" s="36">
        <f t="shared" si="39"/>
        <v>0</v>
      </c>
      <c r="CN38" s="43">
        <f>CL37*'DEPRECATED - DT-Prelim Calcs'!$C$11+CN37</f>
        <v>-668.08882655148727</v>
      </c>
      <c r="CO38" s="43">
        <f>CO37+0.5*CL38*'DEPRECATED - DT-Prelim Calcs'!$C$11^2+CN38*'DEPRECATED - DT-Prelim Calcs'!$C$11</f>
        <v>-110520.44239180846</v>
      </c>
      <c r="CP38" s="43">
        <f>MIN('Drive Train'!$F$35-CJ37*'DEPRECATED - DT-Prelim Calcs'!$C$21*'Drive Train'!$F$39,CP37+CJ$2)</f>
        <v>7.1920000000000002</v>
      </c>
      <c r="CQ38" s="43">
        <f>'Drive Train'!$F$35-CJ38*'DEPRECATED - DT-Prelim Calcs'!$C$21*'Drive Train'!$F$39</f>
        <v>7.1920000000000002</v>
      </c>
      <c r="CR38" s="1">
        <f>IF(CO38&gt;='Drive Train'!$F$29,1,0)</f>
        <v>0</v>
      </c>
      <c r="CS38" s="43">
        <f t="shared" si="40"/>
        <v>103.33333333333333</v>
      </c>
      <c r="CT38" s="49">
        <f>CT37+'DEPRECATED - DT-Prelim Calcs'!$C$11</f>
        <v>136</v>
      </c>
      <c r="CU38" s="2">
        <f>DE38/'Drive Train'!$F$35</f>
        <v>0.57999999999999996</v>
      </c>
      <c r="CV38" s="36">
        <f>DC38*12*60/(PI() * 'Drive Train'!$F$15)/CU$2*CU38</f>
        <v>-331230.67816884327</v>
      </c>
      <c r="CW38" s="2">
        <f>('DEPRECATED - DT-Prelim Calcs'!$C$6*CU38-CV38)/('DEPRECATED - DT-Prelim Calcs'!$C$6*CU38)*'DEPRECATED - DT-Prelim Calcs'!$C$7*CU38</f>
        <v>246.21109037803686</v>
      </c>
      <c r="CX38" s="43">
        <f>CW38/'DEPRECATED - DT-Prelim Calcs'!$C$7*('DEPRECATED - DT-Prelim Calcs'!$C$8-'DEPRECATED - DT-Prelim Calcs'!$C$9)+'DEPRECATED - DT-Prelim Calcs'!$C$9</f>
        <v>13414.492237012453</v>
      </c>
      <c r="CY38" s="43">
        <f t="shared" si="13"/>
        <v>93</v>
      </c>
      <c r="CZ38" s="2">
        <f t="shared" si="41"/>
        <v>1.0413264407364002</v>
      </c>
      <c r="DA38" s="43">
        <f>CZ38*'DEPRECATED - DT-Prelim Calcs'!$C$21/CU$2/'DEPRECATED - DT-Prelim Calcs'!$C$19/'DEPRECATED - DT-Prelim Calcs'!$C$18*3.39*'DEPRECATED - DT-Prelim Calcs'!$C$20</f>
        <v>29.053734754561201</v>
      </c>
      <c r="DB38" s="36">
        <f t="shared" si="42"/>
        <v>0</v>
      </c>
      <c r="DC38" s="43">
        <f>DA37*'DEPRECATED - DT-Prelim Calcs'!$C$11+DC37</f>
        <v>-1196.0826036537969</v>
      </c>
      <c r="DD38" s="43">
        <f>DD37+0.5*DA38*'DEPRECATED - DT-Prelim Calcs'!$C$11^2+DC38*'DEPRECATED - DT-Prelim Calcs'!$C$11</f>
        <v>-175916.7699721047</v>
      </c>
      <c r="DE38" s="43">
        <f>MIN('Drive Train'!$F$35-CY37*'DEPRECATED - DT-Prelim Calcs'!$C$21*'Drive Train'!$F$39,DE37+CY$2)</f>
        <v>7.1920000000000002</v>
      </c>
      <c r="DF38" s="43">
        <f>'Drive Train'!$F$35-CY38*'DEPRECATED - DT-Prelim Calcs'!$C$21*'Drive Train'!$F$39</f>
        <v>7.1920000000000002</v>
      </c>
      <c r="DG38" s="1">
        <f>IF(DD38&gt;='Drive Train'!$F$29,1,0)</f>
        <v>0</v>
      </c>
      <c r="DH38" s="43">
        <f t="shared" si="43"/>
        <v>103.33333333333333</v>
      </c>
      <c r="DI38" s="49">
        <f>DI37+'DEPRECATED - DT-Prelim Calcs'!$C$11</f>
        <v>136</v>
      </c>
      <c r="DJ38" s="2">
        <f>DT38/'Drive Train'!$F$35</f>
        <v>0.57999999999999996</v>
      </c>
      <c r="DK38" s="36">
        <f>DR38*12*60/(PI() * 'Drive Train'!$F$15)/DJ$2*DJ38</f>
        <v>-42633.913884327936</v>
      </c>
      <c r="DL38" s="2">
        <f>('DEPRECATED - DT-Prelim Calcs'!$C$6*DJ38-DK38)/('DEPRECATED - DT-Prelim Calcs'!$C$6*DJ38)*'DEPRECATED - DT-Prelim Calcs'!$C$7*DJ38</f>
        <v>34.060804407131357</v>
      </c>
      <c r="DM38" s="43">
        <f>DL38/'DEPRECATED - DT-Prelim Calcs'!$C$7*('DEPRECATED - DT-Prelim Calcs'!$C$8-'DEPRECATED - DT-Prelim Calcs'!$C$9)+'DEPRECATED - DT-Prelim Calcs'!$C$9</f>
        <v>1857.051284866111</v>
      </c>
      <c r="DN38" s="43">
        <f t="shared" si="14"/>
        <v>93</v>
      </c>
      <c r="DO38" s="2">
        <f t="shared" si="44"/>
        <v>0.89769520753137932</v>
      </c>
      <c r="DP38" s="43">
        <f>DO38*'DEPRECATED - DT-Prelim Calcs'!$C$21/DJ$2/'DEPRECATED - DT-Prelim Calcs'!$C$19/'DEPRECATED - DT-Prelim Calcs'!$C$18*3.39*'DEPRECATED - DT-Prelim Calcs'!$C$20</f>
        <v>29.053734754561201</v>
      </c>
      <c r="DQ38" s="36">
        <f t="shared" si="45"/>
        <v>0</v>
      </c>
      <c r="DR38" s="43">
        <f>DP37*'DEPRECATED - DT-Prelim Calcs'!$C$11+DR37</f>
        <v>-132.7173906587243</v>
      </c>
      <c r="DS38" s="43">
        <f>DS37+0.5*DP38*'DEPRECATED - DT-Prelim Calcs'!$C$11^2+DR38*'DEPRECATED - DT-Prelim Calcs'!$C$11</f>
        <v>-247126.41016372241</v>
      </c>
      <c r="DT38" s="43">
        <f>MIN('Drive Train'!$F$35-DN37*'DEPRECATED - DT-Prelim Calcs'!$C$21*'Drive Train'!$F$39,DT37+DN$2)</f>
        <v>7.1920000000000002</v>
      </c>
      <c r="DU38" s="43">
        <f>'Drive Train'!$F$35-DN38*'DEPRECATED - DT-Prelim Calcs'!$C$21*'Drive Train'!$F$39</f>
        <v>7.1920000000000002</v>
      </c>
      <c r="DV38" s="1">
        <f>IF(DS38&gt;='Drive Train'!$F$29,1,0)</f>
        <v>0</v>
      </c>
      <c r="DW38" s="43">
        <f t="shared" si="46"/>
        <v>103.33333333333333</v>
      </c>
      <c r="DX38" s="49">
        <f>DX37+'DEPRECATED - DT-Prelim Calcs'!$C$11</f>
        <v>136</v>
      </c>
      <c r="DY38" s="2">
        <f>EI38/'Drive Train'!$F$35</f>
        <v>0.57999999999999996</v>
      </c>
      <c r="DZ38" s="36">
        <f>EG38*12*60/(PI() * 'Drive Train'!$F$15)/DY$2*DY38</f>
        <v>-483902.37365049811</v>
      </c>
      <c r="EA38" s="2">
        <f>('DEPRECATED - DT-Prelim Calcs'!$C$6*DY38-DZ38)/('DEPRECATED - DT-Prelim Calcs'!$C$6*DY38)*'DEPRECATED - DT-Prelim Calcs'!$C$7*DY38</f>
        <v>358.44153737003705</v>
      </c>
      <c r="EB38" s="43">
        <f>EA38/'DEPRECATED - DT-Prelim Calcs'!$C$7*('DEPRECATED - DT-Prelim Calcs'!$C$8-'DEPRECATED - DT-Prelim Calcs'!$C$9)+'DEPRECATED - DT-Prelim Calcs'!$C$9</f>
        <v>19528.538976128882</v>
      </c>
      <c r="EC38" s="43">
        <f t="shared" si="15"/>
        <v>93</v>
      </c>
      <c r="ED38" s="2">
        <f t="shared" si="47"/>
        <v>0.78888366722454539</v>
      </c>
      <c r="EE38" s="43">
        <f>ED38*'DEPRECATED - DT-Prelim Calcs'!$C$21/DY$2/'DEPRECATED - DT-Prelim Calcs'!$C$19/'DEPRECATED - DT-Prelim Calcs'!$C$18*3.39*'DEPRECATED - DT-Prelim Calcs'!$C$20</f>
        <v>29.053734754561201</v>
      </c>
      <c r="EF38" s="36">
        <f t="shared" si="48"/>
        <v>0</v>
      </c>
      <c r="EG38" s="43">
        <f>EE37*'DEPRECATED - DT-Prelim Calcs'!$C$11+EG37</f>
        <v>-1323.7758116641135</v>
      </c>
      <c r="EH38" s="43">
        <f>EH37+0.5*EE38*'DEPRECATED - DT-Prelim Calcs'!$C$11^2+EG38*'DEPRECATED - DT-Prelim Calcs'!$C$11</f>
        <v>-401964.00489442307</v>
      </c>
      <c r="EI38" s="43">
        <f>MIN('Drive Train'!$F$35-EC37*'DEPRECATED - DT-Prelim Calcs'!$C$21*'Drive Train'!$F$39,EI37+EC$2)</f>
        <v>7.1920000000000002</v>
      </c>
      <c r="EJ38" s="43">
        <f>'Drive Train'!$F$35-EC38*'DEPRECATED - DT-Prelim Calcs'!$C$21*'Drive Train'!$F$39</f>
        <v>7.1920000000000002</v>
      </c>
      <c r="EK38" s="1">
        <f>IF(EH38&gt;='Drive Train'!$F$29,1,0)</f>
        <v>0</v>
      </c>
      <c r="EL38" s="43">
        <f t="shared" si="49"/>
        <v>103.33333333333333</v>
      </c>
      <c r="EM38" s="49">
        <f>EM37+'DEPRECATED - DT-Prelim Calcs'!$C$11</f>
        <v>136</v>
      </c>
      <c r="EN38" s="2">
        <f>EX38/'Drive Train'!$F$35</f>
        <v>0.57999999999999996</v>
      </c>
      <c r="EO38" s="36">
        <f>EV38*12*60/(PI() * 'Drive Train'!$F$15)/EN$2*EN38</f>
        <v>-1096276.8630596874</v>
      </c>
      <c r="EP38" s="2">
        <f>('DEPRECATED - DT-Prelim Calcs'!$C$6*EN38-EO38)/('DEPRECATED - DT-Prelim Calcs'!$C$6*EN38)*'DEPRECATED - DT-Prelim Calcs'!$C$7*EN38</f>
        <v>808.6039755093941</v>
      </c>
      <c r="EQ38" s="43">
        <f>EP38/'DEPRECATED - DT-Prelim Calcs'!$C$7*('DEPRECATED - DT-Prelim Calcs'!$C$8-'DEPRECATED - DT-Prelim Calcs'!$C$9)+'DEPRECATED - DT-Prelim Calcs'!$C$9</f>
        <v>44052.313591183403</v>
      </c>
      <c r="ER38" s="43">
        <f t="shared" si="16"/>
        <v>93</v>
      </c>
      <c r="ES38" s="2">
        <f t="shared" si="50"/>
        <v>0.7035989464435134</v>
      </c>
      <c r="ET38" s="43">
        <f>ES38*'DEPRECATED - DT-Prelim Calcs'!$C$21/EN$2/'DEPRECATED - DT-Prelim Calcs'!$C$19/'DEPRECATED - DT-Prelim Calcs'!$C$18*3.39*'DEPRECATED - DT-Prelim Calcs'!$C$20</f>
        <v>29.053734754561201</v>
      </c>
      <c r="EU38" s="36">
        <f t="shared" si="51"/>
        <v>0</v>
      </c>
      <c r="EV38" s="43">
        <f>ET37*'DEPRECATED - DT-Prelim Calcs'!$C$11+EV37</f>
        <v>-2674.7866878601881</v>
      </c>
      <c r="EW38" s="43">
        <f>EW37+0.5*ET38*'DEPRECATED - DT-Prelim Calcs'!$C$11^2+EV38*'DEPRECATED - DT-Prelim Calcs'!$C$11</f>
        <v>-577595.41879991256</v>
      </c>
      <c r="EX38" s="43">
        <f>MIN('Drive Train'!$F$35-ER37*'DEPRECATED - DT-Prelim Calcs'!$C$21*'Drive Train'!$F$39,EX37+ER$2)</f>
        <v>7.1920000000000002</v>
      </c>
      <c r="EY38" s="43">
        <f>'Drive Train'!$F$35-ER38*'DEPRECATED - DT-Prelim Calcs'!$C$21*'Drive Train'!$F$39</f>
        <v>7.1920000000000002</v>
      </c>
      <c r="EZ38" s="1">
        <f>IF(EW38&gt;='Drive Train'!$F$29,1,0)</f>
        <v>0</v>
      </c>
      <c r="FA38" s="43">
        <f t="shared" si="52"/>
        <v>103.33333333333333</v>
      </c>
      <c r="FB38" s="49">
        <f>FB37+'DEPRECATED - DT-Prelim Calcs'!$C$11</f>
        <v>136</v>
      </c>
      <c r="FC38" s="2">
        <f>FM38/'Drive Train'!$F$35</f>
        <v>0.57999999999999996</v>
      </c>
      <c r="FD38" s="36">
        <f>FK38*12*60/(PI() * 'Drive Train'!$F$15)/FC$2*FC38</f>
        <v>-1901019.2555159205</v>
      </c>
      <c r="FE38" s="2">
        <f>('DEPRECATED - DT-Prelim Calcs'!$C$6*FC38-FD38)/('DEPRECATED - DT-Prelim Calcs'!$C$6*FC38)*'DEPRECATED - DT-Prelim Calcs'!$C$7*FC38</f>
        <v>1400.1779285845873</v>
      </c>
      <c r="FF38" s="43">
        <f>FE38/'DEPRECATED - DT-Prelim Calcs'!$C$7*('DEPRECATED - DT-Prelim Calcs'!$C$8-'DEPRECATED - DT-Prelim Calcs'!$C$9)+'DEPRECATED - DT-Prelim Calcs'!$C$9</f>
        <v>76279.849840802141</v>
      </c>
      <c r="FG38" s="43">
        <f t="shared" si="17"/>
        <v>93</v>
      </c>
      <c r="FH38" s="2">
        <f t="shared" si="53"/>
        <v>0.63495514679048781</v>
      </c>
      <c r="FI38" s="43">
        <f>FH38*'DEPRECATED - DT-Prelim Calcs'!$C$21/FC$2/'DEPRECATED - DT-Prelim Calcs'!$C$19/'DEPRECATED - DT-Prelim Calcs'!$C$18*3.39*'DEPRECATED - DT-Prelim Calcs'!$C$20</f>
        <v>29.053734754561205</v>
      </c>
      <c r="FJ38" s="36">
        <f t="shared" si="54"/>
        <v>0</v>
      </c>
      <c r="FK38" s="43">
        <f>FI37*'DEPRECATED - DT-Prelim Calcs'!$C$11+FK37</f>
        <v>-4185.7500192469533</v>
      </c>
      <c r="FL38" s="43">
        <f>FL37+0.5*FI38*'DEPRECATED - DT-Prelim Calcs'!$C$11^2+FK38*'DEPRECATED - DT-Prelim Calcs'!$C$11</f>
        <v>-774020.6518801921</v>
      </c>
      <c r="FM38" s="43">
        <f>MIN('Drive Train'!$F$35-FG37*'DEPRECATED - DT-Prelim Calcs'!$C$21*'Drive Train'!$F$39,FM37+FG$2)</f>
        <v>7.1920000000000002</v>
      </c>
      <c r="FN38" s="43">
        <f>'Drive Train'!$F$35-FG38*'DEPRECATED - DT-Prelim Calcs'!$C$21*'Drive Train'!$F$39</f>
        <v>7.1920000000000002</v>
      </c>
      <c r="FO38" s="1">
        <f>IF(FL38&gt;='Drive Train'!$F$29,1,0)</f>
        <v>0</v>
      </c>
      <c r="FP38" s="43">
        <f t="shared" si="55"/>
        <v>103.33333333333333</v>
      </c>
      <c r="FQ38" s="49">
        <f>FQ37+'DEPRECATED - DT-Prelim Calcs'!$C$11</f>
        <v>136</v>
      </c>
      <c r="FR38" s="2">
        <f>GB38/'Drive Train'!$F$35</f>
        <v>0.57999999999999996</v>
      </c>
      <c r="FS38" s="36">
        <f>FZ38*12*60/(PI() * 'Drive Train'!$F$15)/FR$2*FR38</f>
        <v>-2919391.424423222</v>
      </c>
      <c r="FT38" s="2">
        <f>('DEPRECATED - DT-Prelim Calcs'!$C$6*FR38-FS38)/('DEPRECATED - DT-Prelim Calcs'!$C$6*FR38)*'DEPRECATED - DT-Prelim Calcs'!$C$7*FR38</f>
        <v>2148.793206355002</v>
      </c>
      <c r="FU38" s="43">
        <f>FT38/'DEPRECATED - DT-Prelim Calcs'!$C$7*('DEPRECATED - DT-Prelim Calcs'!$C$8-'DEPRECATED - DT-Prelim Calcs'!$C$9)+'DEPRECATED - DT-Prelim Calcs'!$C$9</f>
        <v>117062.62243575756</v>
      </c>
      <c r="FV38" s="43">
        <f t="shared" si="18"/>
        <v>93</v>
      </c>
      <c r="FW38" s="2">
        <f t="shared" si="56"/>
        <v>0.57851468929799987</v>
      </c>
      <c r="FX38" s="43">
        <f>FW38*'DEPRECATED - DT-Prelim Calcs'!$C$21/FR$2/'DEPRECATED - DT-Prelim Calcs'!$C$19/'DEPRECATED - DT-Prelim Calcs'!$C$18*3.39*'DEPRECATED - DT-Prelim Calcs'!$C$20</f>
        <v>29.053734754561201</v>
      </c>
      <c r="FY38" s="36">
        <f t="shared" si="57"/>
        <v>0</v>
      </c>
      <c r="FZ38" s="43">
        <f>FX37*'DEPRECATED - DT-Prelim Calcs'!$C$11+FZ37</f>
        <v>-5856.6658058244147</v>
      </c>
      <c r="GA38" s="43">
        <f>GA37+0.5*FX38*'DEPRECATED - DT-Prelim Calcs'!$C$11^2+FZ38*'DEPRECATED - DT-Prelim Calcs'!$C$11</f>
        <v>-991239.70413526206</v>
      </c>
      <c r="GB38" s="43">
        <f>MIN('Drive Train'!$F$35-FV37*'DEPRECATED - DT-Prelim Calcs'!$C$21*'Drive Train'!$F$39,GB37+FV$2)</f>
        <v>7.1920000000000002</v>
      </c>
      <c r="GC38" s="43">
        <f>'Drive Train'!$F$35-FV38*'DEPRECATED - DT-Prelim Calcs'!$C$21*'Drive Train'!$F$39</f>
        <v>7.1920000000000002</v>
      </c>
      <c r="GD38" s="1">
        <f>IF(GA38&gt;='Drive Train'!$F$29,1,0)</f>
        <v>0</v>
      </c>
      <c r="GE38" s="43">
        <f t="shared" si="58"/>
        <v>103.33333333333333</v>
      </c>
      <c r="GF38" s="49">
        <f>GF37+'DEPRECATED - DT-Prelim Calcs'!$C$11</f>
        <v>136</v>
      </c>
      <c r="GG38" s="2">
        <f>GQ38/'Drive Train'!$F$35</f>
        <v>0.86451612903225805</v>
      </c>
      <c r="GH38" s="36">
        <f>GO38*12*60/(PI() * 'Drive Train'!$F$15)/GG$2*GG38</f>
        <v>-20624.61156062895</v>
      </c>
      <c r="GI38" s="2">
        <f>('DEPRECATED - DT-Prelim Calcs'!$C$6*GG38-GH38)/('DEPRECATED - DT-Prelim Calcs'!$C$6*GG38)*'DEPRECATED - DT-Prelim Calcs'!$C$7*GG38</f>
        <v>19.215933030639313</v>
      </c>
      <c r="GJ38" s="43">
        <f>GI38/'DEPRECATED - DT-Prelim Calcs'!$C$7*('DEPRECATED - DT-Prelim Calcs'!$C$8-'DEPRECATED - DT-Prelim Calcs'!$C$9)+'DEPRECATED - DT-Prelim Calcs'!$C$9</f>
        <v>1048.3381427139325</v>
      </c>
      <c r="GK38" s="43">
        <f t="shared" si="59"/>
        <v>29.999999999999982</v>
      </c>
      <c r="GL38" s="2">
        <f t="shared" si="60"/>
        <v>1.4462867232450001</v>
      </c>
      <c r="GM38" s="43">
        <f>GL38*'DEPRECATED - DT-Prelim Calcs'!$C$21/GG$2/'DEPRECATED - DT-Prelim Calcs'!$C$19/'DEPRECATED - DT-Prelim Calcs'!$C$18*3.39*'DEPRECATED - DT-Prelim Calcs'!$C$20</f>
        <v>29.053734754561201</v>
      </c>
      <c r="GN38" s="36">
        <f t="shared" si="61"/>
        <v>0</v>
      </c>
      <c r="GO38" s="43">
        <f>GM37*'DEPRECATED - DT-Prelim Calcs'!$C$11+GO37</f>
        <v>-69.39669613814489</v>
      </c>
      <c r="GP38" s="43">
        <f>GP37+0.5*GM38*'DEPRECATED - DT-Prelim Calcs'!$C$11^2+GO38*'DEPRECATED - DT-Prelim Calcs'!$C$11</f>
        <v>-38647.982474947763</v>
      </c>
      <c r="GQ38" s="43">
        <f>MIN('Drive Train'!$F$35-GK37*'DEPRECATED - DT-Prelim Calcs'!$C$21*'Drive Train'!$F$39,GQ37+GK$2)</f>
        <v>10.72</v>
      </c>
      <c r="GR38" s="43">
        <f>'Drive Train'!$F$35-GK38*'DEPRECATED - DT-Prelim Calcs'!$C$21*'Drive Train'!$F$39</f>
        <v>10.72</v>
      </c>
      <c r="GS38" s="1">
        <f>IF(GP38&gt;='Drive Train'!$F$29,1,0)</f>
        <v>0</v>
      </c>
      <c r="GT38" s="43">
        <f t="shared" si="62"/>
        <v>33.333333333333314</v>
      </c>
      <c r="GU38" s="49">
        <f>GU37+'DEPRECATED - DT-Prelim Calcs'!$C$11</f>
        <v>136</v>
      </c>
      <c r="GV38" s="2">
        <f>HF38/'Drive Train'!$F$35</f>
        <v>0.84946236559139798</v>
      </c>
      <c r="GW38" s="36">
        <f>HD38*12*60/(PI() * 'Drive Train'!$F$15)/GV$2*GV38</f>
        <v>-125863.79613402422</v>
      </c>
      <c r="GX38" s="2">
        <f>('DEPRECATED - DT-Prelim Calcs'!$C$6*GV38-GW38)/('DEPRECATED - DT-Prelim Calcs'!$C$6*GV38)*'DEPRECATED - DT-Prelim Calcs'!$C$7*GV38</f>
        <v>96.507678160544273</v>
      </c>
      <c r="GY38" s="43">
        <f>GX38/'DEPRECATED - DT-Prelim Calcs'!$C$7*('DEPRECATED - DT-Prelim Calcs'!$C$8-'DEPRECATED - DT-Prelim Calcs'!$C$9)+'DEPRECATED - DT-Prelim Calcs'!$C$9</f>
        <v>5259.0078400893517</v>
      </c>
      <c r="GZ38" s="43">
        <f t="shared" si="19"/>
        <v>33.333333333333314</v>
      </c>
      <c r="HA38" s="2">
        <f t="shared" si="63"/>
        <v>1.4462867232450001</v>
      </c>
      <c r="HB38" s="43">
        <f>HA38*'DEPRECATED - DT-Prelim Calcs'!$C$21/GV$2/'DEPRECATED - DT-Prelim Calcs'!$C$19/'DEPRECATED - DT-Prelim Calcs'!$C$18*3.39*'DEPRECATED - DT-Prelim Calcs'!$C$20</f>
        <v>29.053734754561201</v>
      </c>
      <c r="HC38" s="36">
        <f t="shared" si="64"/>
        <v>0</v>
      </c>
      <c r="HD38" s="43">
        <f>HB37*'DEPRECATED - DT-Prelim Calcs'!$C$11+HD37</f>
        <v>-431.00548860459884</v>
      </c>
      <c r="HE38" s="43">
        <f>HE37+0.5*HB38*'DEPRECATED - DT-Prelim Calcs'!$C$11^2+HD38*'DEPRECATED - DT-Prelim Calcs'!$C$11</f>
        <v>-47566.38435652628</v>
      </c>
      <c r="HF38" s="43">
        <f>MIN('Drive Train'!$F$35-GZ37*'DEPRECATED - DT-Prelim Calcs'!$C$21*'Drive Train'!$F$39,HF37+GZ$2)</f>
        <v>10.533333333333335</v>
      </c>
      <c r="HG38" s="43">
        <f>'Drive Train'!$F$35-GZ38*'DEPRECATED - DT-Prelim Calcs'!$C$21*'Drive Train'!$F$39</f>
        <v>10.533333333333335</v>
      </c>
      <c r="HH38" s="1">
        <f>IF(HE38&gt;='Drive Train'!$F$29,1,0)</f>
        <v>0</v>
      </c>
      <c r="HI38" s="43">
        <f t="shared" si="65"/>
        <v>37.037037037037017</v>
      </c>
      <c r="HJ38" s="49">
        <f>HJ37+'DEPRECATED - DT-Prelim Calcs'!$C$11</f>
        <v>136</v>
      </c>
      <c r="HK38" s="2">
        <f>HU38/'Drive Train'!$F$35</f>
        <v>3.0995079834173547</v>
      </c>
      <c r="HL38" s="36">
        <f>HS38*12*60/(PI() * 'Drive Train'!$F$15)/HK$2*HK38</f>
        <v>-805987.62046360457</v>
      </c>
      <c r="HM38" s="2">
        <f>('DEPRECATED - DT-Prelim Calcs'!$C$6*HK38-HL38)/('DEPRECATED - DT-Prelim Calcs'!$C$6*HK38)*'DEPRECATED - DT-Prelim Calcs'!$C$7*HK38</f>
        <v>607.02602472660135</v>
      </c>
      <c r="HN38" s="43">
        <f>HM38/'DEPRECATED - DT-Prelim Calcs'!$C$7*('DEPRECATED - DT-Prelim Calcs'!$C$8-'DEPRECATED - DT-Prelim Calcs'!$C$9)+'DEPRECATED - DT-Prelim Calcs'!$C$9</f>
        <v>33070.828212717832</v>
      </c>
      <c r="HO38" s="43">
        <f t="shared" si="20"/>
        <v>36.66666666666665</v>
      </c>
      <c r="HP38" s="2">
        <f t="shared" si="66"/>
        <v>1.4462867232450001</v>
      </c>
      <c r="HQ38" s="43">
        <f>HP38*'DEPRECATED - DT-Prelim Calcs'!$C$21/HK$2/'DEPRECATED - DT-Prelim Calcs'!$C$19/'DEPRECATED - DT-Prelim Calcs'!$C$18*3.39*'DEPRECATED - DT-Prelim Calcs'!$C$20</f>
        <v>29.053734754561201</v>
      </c>
      <c r="HR38" s="36">
        <f t="shared" si="67"/>
        <v>0</v>
      </c>
      <c r="HS38" s="43">
        <f>HQ37*'DEPRECATED - DT-Prelim Calcs'!$C$11+HS37</f>
        <v>-756.41778107282244</v>
      </c>
      <c r="HT38" s="43">
        <f>HT37+0.5*HQ38*'DEPRECATED - DT-Prelim Calcs'!$C$11^2+HS38*'DEPRECATED - DT-Prelim Calcs'!$C$11</f>
        <v>-40137.182555395164</v>
      </c>
      <c r="HU38" s="43">
        <f>MIN('Drive Train'!$F$35-HO37*'DEPRECATED - DT-Prelim Calcs'!$C$21*'Drive Train'!$F$39,HU37+HO$2)</f>
        <v>38.433898994375198</v>
      </c>
      <c r="HV38" s="43">
        <f>'Drive Train'!$F$35-HO38*'DEPRECATED - DT-Prelim Calcs'!$C$21*'Drive Train'!$F$39</f>
        <v>10.346666666666668</v>
      </c>
      <c r="HW38" s="1">
        <f>IF(HT38&gt;='Drive Train'!$F$29,1,0)</f>
        <v>0</v>
      </c>
      <c r="HX38" s="43">
        <f t="shared" si="68"/>
        <v>40.740740740740726</v>
      </c>
      <c r="HY38" s="49">
        <f>HY37+'DEPRECATED - DT-Prelim Calcs'!$C$11</f>
        <v>136</v>
      </c>
      <c r="HZ38" s="2">
        <f>IJ38/'Drive Train'!$F$35</f>
        <v>0.8193548387096774</v>
      </c>
      <c r="IA38" s="36">
        <f>IH38*12*60/(PI() * 'Drive Train'!$F$15)/HZ$2*HZ38</f>
        <v>-220759.87214435099</v>
      </c>
      <c r="IB38" s="2">
        <f>('DEPRECATED - DT-Prelim Calcs'!$C$6*HZ38-IA38)/('DEPRECATED - DT-Prelim Calcs'!$C$6*HZ38)*'DEPRECATED - DT-Prelim Calcs'!$C$7*HZ38</f>
        <v>166.12550152223275</v>
      </c>
      <c r="IC38" s="43">
        <f>IB38/'DEPRECATED - DT-Prelim Calcs'!$C$7*('DEPRECATED - DT-Prelim Calcs'!$C$8-'DEPRECATED - DT-Prelim Calcs'!$C$9)+'DEPRECATED - DT-Prelim Calcs'!$C$9</f>
        <v>9051.6206053156639</v>
      </c>
      <c r="ID38" s="43">
        <f t="shared" si="21"/>
        <v>39.999999999999986</v>
      </c>
      <c r="IE38" s="2">
        <f t="shared" si="69"/>
        <v>1.4462867232450001</v>
      </c>
      <c r="IF38" s="43">
        <f>IE38*'DEPRECATED - DT-Prelim Calcs'!$C$21/HZ$2/'DEPRECATED - DT-Prelim Calcs'!$C$19/'DEPRECATED - DT-Prelim Calcs'!$C$18*3.39*'DEPRECATED - DT-Prelim Calcs'!$C$20</f>
        <v>29.053734754561201</v>
      </c>
      <c r="IG38" s="36">
        <f t="shared" si="70"/>
        <v>0</v>
      </c>
      <c r="IH38" s="43">
        <f>IF37*'DEPRECATED - DT-Prelim Calcs'!$C$11+IH37</f>
        <v>-783.74399856443472</v>
      </c>
      <c r="II38" s="43">
        <f>II37+0.5*IF38*'DEPRECATED - DT-Prelim Calcs'!$C$11^2+IH38*'DEPRECATED - DT-Prelim Calcs'!$C$11</f>
        <v>-57077.258749296525</v>
      </c>
      <c r="IJ38" s="43">
        <f>MIN('Drive Train'!$F$35-ID37*'DEPRECATED - DT-Prelim Calcs'!$C$21*'Drive Train'!$F$39,IJ37+ID$2)</f>
        <v>10.16</v>
      </c>
      <c r="IK38" s="43">
        <f>'Drive Train'!$F$35-ID38*'DEPRECATED - DT-Prelim Calcs'!$C$21*'Drive Train'!$F$39</f>
        <v>10.16</v>
      </c>
      <c r="IL38" s="1">
        <f>IF(II38&gt;='Drive Train'!$F$29,1,0)</f>
        <v>0</v>
      </c>
      <c r="IM38" s="43">
        <f t="shared" si="71"/>
        <v>44.444444444444429</v>
      </c>
      <c r="IN38" s="49">
        <f>IN37+'DEPRECATED - DT-Prelim Calcs'!$C$11</f>
        <v>136</v>
      </c>
      <c r="IO38" s="2">
        <f>IY38/'Drive Train'!$F$35</f>
        <v>0.80430107526881722</v>
      </c>
      <c r="IP38" s="36">
        <f>IW38*12*60/(PI() * 'Drive Train'!$F$15)/IO$2*IO38</f>
        <v>22493.590249704819</v>
      </c>
      <c r="IQ38" s="2">
        <f>('DEPRECATED - DT-Prelim Calcs'!$C$6*IO38-IP38)/('DEPRECATED - DT-Prelim Calcs'!$C$6*IO38)*'DEPRECATED - DT-Prelim Calcs'!$C$7*IO38</f>
        <v>-12.763084739295767</v>
      </c>
      <c r="IR38" s="43">
        <f>IQ38/'DEPRECATED - DT-Prelim Calcs'!$C$7*('DEPRECATED - DT-Prelim Calcs'!$C$8-'DEPRECATED - DT-Prelim Calcs'!$C$9)+'DEPRECATED - DT-Prelim Calcs'!$C$9</f>
        <v>-693.80237758850069</v>
      </c>
      <c r="IS38" s="43">
        <f t="shared" si="22"/>
        <v>-693.80237758850069</v>
      </c>
      <c r="IT38" s="2">
        <f t="shared" si="72"/>
        <v>-14.947690291442159</v>
      </c>
      <c r="IU38" s="43">
        <f>IT38*'DEPRECATED - DT-Prelim Calcs'!$C$21/IO$2/'DEPRECATED - DT-Prelim Calcs'!$C$19/'DEPRECATED - DT-Prelim Calcs'!$C$18*3.39*'DEPRECATED - DT-Prelim Calcs'!$C$20</f>
        <v>-300.2767168784431</v>
      </c>
      <c r="IV38" s="36">
        <f t="shared" si="73"/>
        <v>1</v>
      </c>
      <c r="IW38" s="43">
        <f>IU37*'DEPRECATED - DT-Prelim Calcs'!$C$11+IW37</f>
        <v>81.351627834272193</v>
      </c>
      <c r="IX38" s="43">
        <f>IX37+0.5*IU38*'DEPRECATED - DT-Prelim Calcs'!$C$11^2+IW38*'DEPRECATED - DT-Prelim Calcs'!$C$11</f>
        <v>-47069.277141666971</v>
      </c>
      <c r="IY38" s="43">
        <f>MIN('Drive Train'!$F$35-IS37*'DEPRECATED - DT-Prelim Calcs'!$C$21*'Drive Train'!$F$39,IY37+IS$2)</f>
        <v>9.9733333333333345</v>
      </c>
      <c r="IZ38" s="43">
        <f>'Drive Train'!$F$35-IS38*'DEPRECATED - DT-Prelim Calcs'!$C$21*'Drive Train'!$F$39</f>
        <v>51.252933144956039</v>
      </c>
      <c r="JA38" s="1">
        <f>IF(IX38&gt;='Drive Train'!$F$29,1,0)</f>
        <v>0</v>
      </c>
      <c r="JB38" s="43">
        <f t="shared" si="74"/>
        <v>-770.89153065388973</v>
      </c>
      <c r="JC38" s="49">
        <f>JC37+'DEPRECATED - DT-Prelim Calcs'!$C$11</f>
        <v>136</v>
      </c>
      <c r="JD38" s="2">
        <f>JN38/'Drive Train'!$F$35</f>
        <v>0.78924731182795704</v>
      </c>
      <c r="JE38" s="36">
        <f>JL38*12*60/(PI() * 'Drive Train'!$F$15)/JD$2*JD38</f>
        <v>-144466.74719336908</v>
      </c>
      <c r="JF38" s="2">
        <f>('DEPRECATED - DT-Prelim Calcs'!$C$6*JD38-JE38)/('DEPRECATED - DT-Prelim Calcs'!$C$6*JD38)*'DEPRECATED - DT-Prelim Calcs'!$C$7*JD38</f>
        <v>109.90047966314725</v>
      </c>
      <c r="JG38" s="43">
        <f>JF38/'DEPRECATED - DT-Prelim Calcs'!$C$7*('DEPRECATED - DT-Prelim Calcs'!$C$8-'DEPRECATED - DT-Prelim Calcs'!$C$9)+'DEPRECATED - DT-Prelim Calcs'!$C$9</f>
        <v>5988.6156831416038</v>
      </c>
      <c r="JH38" s="43">
        <f t="shared" si="23"/>
        <v>46.666666666666657</v>
      </c>
      <c r="JI38" s="2">
        <f t="shared" si="75"/>
        <v>1.4462867232450001</v>
      </c>
      <c r="JJ38" s="43">
        <f>JI38*'DEPRECATED - DT-Prelim Calcs'!$C$21/JD$2/'DEPRECATED - DT-Prelim Calcs'!$C$19/'DEPRECATED - DT-Prelim Calcs'!$C$18*3.39*'DEPRECATED - DT-Prelim Calcs'!$C$20</f>
        <v>29.053734754561201</v>
      </c>
      <c r="JK38" s="36">
        <f t="shared" si="76"/>
        <v>0</v>
      </c>
      <c r="JL38" s="43">
        <f>JJ37*'DEPRECATED - DT-Prelim Calcs'!$C$11+JL37</f>
        <v>-532.45253639841678</v>
      </c>
      <c r="JM38" s="43">
        <f>JM37+0.5*JJ38*'DEPRECATED - DT-Prelim Calcs'!$C$11^2+JL38*'DEPRECATED - DT-Prelim Calcs'!$C$11</f>
        <v>-62258.486691589802</v>
      </c>
      <c r="JN38" s="43">
        <f>MIN('Drive Train'!$F$35-JH37*'DEPRECATED - DT-Prelim Calcs'!$C$21*'Drive Train'!$F$39,JN37+JH$2)</f>
        <v>9.7866666666666671</v>
      </c>
      <c r="JO38" s="43">
        <f>'Drive Train'!$F$35-JH38*'DEPRECATED - DT-Prelim Calcs'!$C$21*'Drive Train'!$F$39</f>
        <v>9.7866666666666671</v>
      </c>
      <c r="JP38" s="1">
        <f>IF(JM38&gt;='Drive Train'!$F$29,1,0)</f>
        <v>0</v>
      </c>
      <c r="JQ38" s="43">
        <f>MIN(JG38,'DEPRECATED - DT-Prelim Calcs'!$C$10)*'DEPRECATED - DT-Prelim Calcs'!$C$11*1000/60/60</f>
        <v>103.33333333333333</v>
      </c>
      <c r="JR38" s="49">
        <f>JR37+'DEPRECATED - DT-Prelim Calcs'!$C$11</f>
        <v>136</v>
      </c>
      <c r="JS38" s="2">
        <f>KC38/'Drive Train'!$F$35</f>
        <v>0.77419354838709686</v>
      </c>
      <c r="JT38" s="36">
        <f>KA38*12*60/(PI() * 'Drive Train'!$F$15)/JS$2*JS38</f>
        <v>-152990.68639072397</v>
      </c>
      <c r="JU38" s="2">
        <f>('DEPRECATED - DT-Prelim Calcs'!$C$6*JS38-JT38)/('DEPRECATED - DT-Prelim Calcs'!$C$6*JS38)*'DEPRECATED - DT-Prelim Calcs'!$C$7*JS38</f>
        <v>116.09590805110405</v>
      </c>
      <c r="JV38" s="43">
        <f>JU38/'DEPRECATED - DT-Prelim Calcs'!$C$7*('DEPRECATED - DT-Prelim Calcs'!$C$8-'DEPRECATED - DT-Prelim Calcs'!$C$9)+'DEPRECATED - DT-Prelim Calcs'!$C$9</f>
        <v>6326.1278266646232</v>
      </c>
      <c r="JW38" s="43">
        <f t="shared" si="24"/>
        <v>49.999999999999993</v>
      </c>
      <c r="JX38" s="2">
        <f t="shared" si="77"/>
        <v>1.4462867232450001</v>
      </c>
      <c r="JY38" s="43">
        <f>JX38*'DEPRECATED - DT-Prelim Calcs'!$C$21/JS$2/'DEPRECATED - DT-Prelim Calcs'!$C$19/'DEPRECATED - DT-Prelim Calcs'!$C$18*3.39*'DEPRECATED - DT-Prelim Calcs'!$C$20</f>
        <v>29.053734754561201</v>
      </c>
      <c r="JZ38" s="36">
        <f t="shared" si="78"/>
        <v>0</v>
      </c>
      <c r="KA38" s="43">
        <f>JY37*'DEPRECATED - DT-Prelim Calcs'!$C$11+KA37</f>
        <v>-574.83282829535153</v>
      </c>
      <c r="KB38" s="43">
        <f>KB37+0.5*JY38*'DEPRECATED - DT-Prelim Calcs'!$C$11^2+KA38*'DEPRECATED - DT-Prelim Calcs'!$C$11</f>
        <v>-47260.649712830804</v>
      </c>
      <c r="KC38" s="43">
        <f>MIN('Drive Train'!$F$35-JW37*'DEPRECATED - DT-Prelim Calcs'!$C$21*'Drive Train'!$F$39,KC37+JW$2)</f>
        <v>9.6000000000000014</v>
      </c>
      <c r="KD38" s="43">
        <f>'Drive Train'!$F$35-JW38*'DEPRECATED - DT-Prelim Calcs'!$C$21*'Drive Train'!$F$39</f>
        <v>9.6000000000000014</v>
      </c>
      <c r="KE38" s="1">
        <f>IF(KB38&gt;='Drive Train'!$F$29,1,0)</f>
        <v>0</v>
      </c>
      <c r="KF38" s="43">
        <f>MIN(JV38,'DEPRECATED - DT-Prelim Calcs'!$C$10)*'DEPRECATED - DT-Prelim Calcs'!$C$11*1000/60/60</f>
        <v>103.33333333333333</v>
      </c>
      <c r="KG38" s="49">
        <f>KG37+'DEPRECATED - DT-Prelim Calcs'!$C$11</f>
        <v>136</v>
      </c>
      <c r="KH38" s="2">
        <f>KR38/'Drive Train'!$F$35</f>
        <v>0.75913978494623657</v>
      </c>
      <c r="KI38" s="36">
        <f>KP38*12*60/(PI() * 'Drive Train'!$F$15)/KH$2*KH38</f>
        <v>-36253.209088127987</v>
      </c>
      <c r="KJ38" s="2">
        <f>('DEPRECATED - DT-Prelim Calcs'!$C$6*KH38-KI38)/('DEPRECATED - DT-Prelim Calcs'!$C$6*KH38)*'DEPRECATED - DT-Prelim Calcs'!$C$7*KH38</f>
        <v>30.210451895993511</v>
      </c>
      <c r="KK38" s="43">
        <f>KJ38/'DEPRECATED - DT-Prelim Calcs'!$C$7*('DEPRECATED - DT-Prelim Calcs'!$C$8-'DEPRECATED - DT-Prelim Calcs'!$C$9)+'DEPRECATED - DT-Prelim Calcs'!$C$9</f>
        <v>1647.2932749309898</v>
      </c>
      <c r="KL38" s="43">
        <f t="shared" si="25"/>
        <v>53.333333333333329</v>
      </c>
      <c r="KM38" s="2">
        <f t="shared" si="79"/>
        <v>1.4462867232450001</v>
      </c>
      <c r="KN38" s="43">
        <f>KM38*'DEPRECATED - DT-Prelim Calcs'!$C$21/KH$2/'DEPRECATED - DT-Prelim Calcs'!$C$19/'DEPRECATED - DT-Prelim Calcs'!$C$18*3.39*'DEPRECATED - DT-Prelim Calcs'!$C$20</f>
        <v>29.053734754561201</v>
      </c>
      <c r="KO38" s="36">
        <f t="shared" si="80"/>
        <v>0</v>
      </c>
      <c r="KP38" s="43">
        <f>KN37*'DEPRECATED - DT-Prelim Calcs'!$C$11+KP37</f>
        <v>-138.91553649472166</v>
      </c>
      <c r="KQ38" s="43">
        <f>KQ37+0.5*KN38*'DEPRECATED - DT-Prelim Calcs'!$C$11^2+KP38*'DEPRECATED - DT-Prelim Calcs'!$C$11</f>
        <v>-45898.212822995003</v>
      </c>
      <c r="KR38" s="43">
        <f>MIN('Drive Train'!$F$35-KL37*'DEPRECATED - DT-Prelim Calcs'!$C$21*'Drive Train'!$F$39,KR37+KL$2)</f>
        <v>9.413333333333334</v>
      </c>
      <c r="KS38" s="43">
        <f>'Drive Train'!$F$35-KL38*'DEPRECATED - DT-Prelim Calcs'!$C$21*'Drive Train'!$F$39</f>
        <v>9.413333333333334</v>
      </c>
      <c r="KT38" s="1">
        <f>IF(KQ38&gt;='Drive Train'!$F$29,1,0)</f>
        <v>0</v>
      </c>
      <c r="KU38" s="43">
        <f>MIN(KK38,'DEPRECATED - DT-Prelim Calcs'!$C$10)*'DEPRECATED - DT-Prelim Calcs'!$C$11*1000/60/60</f>
        <v>103.33333333333333</v>
      </c>
      <c r="KV38" s="49">
        <f>KV37+'DEPRECATED - DT-Prelim Calcs'!$C$11</f>
        <v>136</v>
      </c>
      <c r="KW38" s="2">
        <f>LG38/'Drive Train'!$F$35</f>
        <v>0.74408602150537628</v>
      </c>
      <c r="KX38" s="36">
        <f>LE38*12*60/(PI() * 'Drive Train'!$F$15)/KW$2*KW38</f>
        <v>-154075.54062990591</v>
      </c>
      <c r="KY38" s="2">
        <f>('DEPRECATED - DT-Prelim Calcs'!$C$6*KW38-KX38)/('DEPRECATED - DT-Prelim Calcs'!$C$6*KW38)*'DEPRECATED - DT-Prelim Calcs'!$C$7*KW38</f>
        <v>116.75219064372207</v>
      </c>
      <c r="KZ38" s="43">
        <f>KY38/'DEPRECATED - DT-Prelim Calcs'!$C$7*('DEPRECATED - DT-Prelim Calcs'!$C$8-'DEPRECATED - DT-Prelim Calcs'!$C$9)+'DEPRECATED - DT-Prelim Calcs'!$C$9</f>
        <v>6361.8805350684406</v>
      </c>
      <c r="LA38" s="43">
        <f t="shared" si="26"/>
        <v>56.666666666666664</v>
      </c>
      <c r="LB38" s="2">
        <f t="shared" si="81"/>
        <v>1.4462867232450001</v>
      </c>
      <c r="LC38" s="43">
        <f>LB38*'DEPRECATED - DT-Prelim Calcs'!$C$21/KW$2/'DEPRECATED - DT-Prelim Calcs'!$C$19/'DEPRECATED - DT-Prelim Calcs'!$C$18*3.39*'DEPRECATED - DT-Prelim Calcs'!$C$20</f>
        <v>29.053734754561201</v>
      </c>
      <c r="LD38" s="36">
        <f t="shared" si="82"/>
        <v>0</v>
      </c>
      <c r="LE38" s="43">
        <f>LC37*'DEPRECATED - DT-Prelim Calcs'!$C$11+LE37</f>
        <v>-602.33301953935597</v>
      </c>
      <c r="LF38" s="43">
        <f>LF37+0.5*LC38*'DEPRECATED - DT-Prelim Calcs'!$C$11^2+LE38*'DEPRECATED - DT-Prelim Calcs'!$C$11</f>
        <v>-58937.483428692402</v>
      </c>
      <c r="LG38" s="43">
        <f>MIN('Drive Train'!$F$35-LA37*'DEPRECATED - DT-Prelim Calcs'!$C$21*'Drive Train'!$F$39,LG37+LA$2)</f>
        <v>9.2266666666666666</v>
      </c>
      <c r="LH38" s="43">
        <f>'Drive Train'!$F$35-LA38*'DEPRECATED - DT-Prelim Calcs'!$C$21*'Drive Train'!$F$39</f>
        <v>9.2266666666666666</v>
      </c>
      <c r="LI38" s="1">
        <f>IF(LF38&gt;='Drive Train'!$F$29,1,0)</f>
        <v>0</v>
      </c>
      <c r="LJ38" s="43">
        <f>MIN(KZ38,'DEPRECATED - DT-Prelim Calcs'!$C$10)*'DEPRECATED - DT-Prelim Calcs'!$C$11*1000/60/60</f>
        <v>103.33333333333333</v>
      </c>
      <c r="LK38" s="49">
        <f>LK37+'DEPRECATED - DT-Prelim Calcs'!$C$11</f>
        <v>136</v>
      </c>
      <c r="LL38" s="2">
        <f>LV38/'Drive Train'!$F$35</f>
        <v>0.72903225806451621</v>
      </c>
      <c r="LM38" s="36">
        <f>LT38*12*60/(PI() * 'Drive Train'!$F$15)/LL$2*LL38</f>
        <v>23275.165559685858</v>
      </c>
      <c r="LN38" s="2">
        <f>('DEPRECATED - DT-Prelim Calcs'!$C$6*LL38-LM38)/('DEPRECATED - DT-Prelim Calcs'!$C$6*LL38)*'DEPRECATED - DT-Prelim Calcs'!$C$7*LL38</f>
        <v>-13.690639097596963</v>
      </c>
      <c r="LO38" s="43">
        <f>LN38/'DEPRECATED - DT-Prelim Calcs'!$C$7*('DEPRECATED - DT-Prelim Calcs'!$C$8-'DEPRECATED - DT-Prelim Calcs'!$C$9)+'DEPRECATED - DT-Prelim Calcs'!$C$9</f>
        <v>-744.33332397356571</v>
      </c>
      <c r="LP38" s="43">
        <f t="shared" si="27"/>
        <v>-744.33332397356571</v>
      </c>
      <c r="LQ38" s="2">
        <f t="shared" si="83"/>
        <v>-16.184538529562289</v>
      </c>
      <c r="LR38" s="43">
        <f>LQ38*'DEPRECATED - DT-Prelim Calcs'!$C$21/LL$2/'DEPRECATED - DT-Prelim Calcs'!$C$19/'DEPRECATED - DT-Prelim Calcs'!$C$18*3.39*'DEPRECATED - DT-Prelim Calcs'!$C$20</f>
        <v>-325.12314605768768</v>
      </c>
      <c r="LS38" s="36">
        <f t="shared" si="84"/>
        <v>1</v>
      </c>
      <c r="LT38" s="43">
        <f>LR37*'DEPRECATED - DT-Prelim Calcs'!$C$11+LT37</f>
        <v>92.869295441464004</v>
      </c>
      <c r="LU38" s="43">
        <f>LU37+0.5*LR38*'DEPRECATED - DT-Prelim Calcs'!$C$11^2+LT38*'DEPRECATED - DT-Prelim Calcs'!$C$11</f>
        <v>-45610.728387150193</v>
      </c>
      <c r="LV38" s="43">
        <f>MIN('Drive Train'!$F$35-LP37*'DEPRECATED - DT-Prelim Calcs'!$C$21*'Drive Train'!$F$39,LV37+LP$2)</f>
        <v>9.0400000000000009</v>
      </c>
      <c r="LW38" s="43">
        <f>'Drive Train'!$F$35-LP38*'DEPRECATED - DT-Prelim Calcs'!$C$21*'Drive Train'!$F$39</f>
        <v>54.082666142519678</v>
      </c>
      <c r="LX38" s="1">
        <f>IF(LU38&gt;='Drive Train'!$F$29,1,0)</f>
        <v>0</v>
      </c>
      <c r="LY38" s="43">
        <f>MIN(LO38,'DEPRECATED - DT-Prelim Calcs'!$C$10)*'DEPRECATED - DT-Prelim Calcs'!$C$11*1000/60/60</f>
        <v>-827.0370266372953</v>
      </c>
      <c r="LZ38" s="49">
        <f>LZ37+'DEPRECATED - DT-Prelim Calcs'!$C$11</f>
        <v>136</v>
      </c>
    </row>
    <row r="39" spans="2:338" x14ac:dyDescent="0.3">
      <c r="C39" s="3" t="s">
        <v>120</v>
      </c>
      <c r="E39" s="14">
        <f>'DEPRECATED - DT-Prelim Calcs'!AH2</f>
        <v>7.1920000000000002</v>
      </c>
      <c r="F39" s="14">
        <f>'DEPRECATED - DT-Prelim Calcs'!AX2</f>
        <v>7.1920000000000002</v>
      </c>
      <c r="G39" s="14">
        <f>'DEPRECATED - DT-Prelim Calcs'!BM2</f>
        <v>7.1920000000000002</v>
      </c>
      <c r="H39" s="14">
        <f>'DEPRECATED - DT-Prelim Calcs'!CB2</f>
        <v>7.1920000000000002</v>
      </c>
      <c r="I39" s="14">
        <f>'DEPRECATED - DT-Prelim Calcs'!CQ2</f>
        <v>7.1920000000000002</v>
      </c>
      <c r="J39" s="14">
        <f>'DEPRECATED - DT-Prelim Calcs'!DF2</f>
        <v>7.1920000000000002</v>
      </c>
      <c r="K39" s="14">
        <f>'DEPRECATED - DT-Prelim Calcs'!DU2</f>
        <v>7.1920000000000002</v>
      </c>
      <c r="L39" s="14">
        <f>'DEPRECATED - DT-Prelim Calcs'!EJ2</f>
        <v>7.1920000000000002</v>
      </c>
      <c r="M39" s="14">
        <f>'DEPRECATED - DT-Prelim Calcs'!EY2</f>
        <v>7.1920000000000002</v>
      </c>
      <c r="N39" s="14">
        <f>'DEPRECATED - DT-Prelim Calcs'!FN2</f>
        <v>7.1920000000000002</v>
      </c>
      <c r="O39" s="14">
        <f>'DEPRECATED - DT-Prelim Calcs'!GC2</f>
        <v>7.1920000000000002</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-0.27672021620693066</v>
      </c>
      <c r="Y39" s="43">
        <f t="shared" si="1"/>
        <v>0</v>
      </c>
      <c r="Z39" s="43">
        <f t="shared" si="2"/>
        <v>0</v>
      </c>
      <c r="AA39" s="43">
        <f t="shared" si="3"/>
        <v>0</v>
      </c>
      <c r="AB39" s="43" t="e">
        <f t="shared" si="4"/>
        <v>#N/A</v>
      </c>
      <c r="AC39" s="36">
        <f t="shared" si="28"/>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889.49632897085212</v>
      </c>
      <c r="AK39" s="43">
        <f t="shared" si="8"/>
        <v>0</v>
      </c>
      <c r="AL39" s="49">
        <f>AL38+'DEPRECATED - DT-Prelim Calcs'!$C$11</f>
        <v>140</v>
      </c>
      <c r="AM39" s="2">
        <f>AW39/'Drive Train'!$F$35</f>
        <v>0.57999999999999996</v>
      </c>
      <c r="AN39" s="36">
        <f>AU39*12*60/(PI() * 'Drive Train'!$F$15)/AM$2*AM39</f>
        <v>2887.86833756133</v>
      </c>
      <c r="AO39" s="2">
        <f>('DEPRECATED - DT-Prelim Calcs'!$C$6*AM39-AN39)/('DEPRECATED - DT-Prelim Calcs'!$C$6*AM39)*'DEPRECATED - DT-Prelim Calcs'!$C$7*AM39</f>
        <v>0.59729992113438257</v>
      </c>
      <c r="AP39" s="43">
        <f>AO39/'DEPRECATED - DT-Prelim Calcs'!$C$7*('DEPRECATED - DT-Prelim Calcs'!$C$8-'DEPRECATED - DT-Prelim Calcs'!$C$9)+'DEPRECATED - DT-Prelim Calcs'!$C$9</f>
        <v>34.03947331552979</v>
      </c>
      <c r="AQ39" s="43">
        <f t="shared" si="9"/>
        <v>34.03947331552979</v>
      </c>
      <c r="AR39" s="2">
        <f t="shared" si="29"/>
        <v>0.2083602000968825</v>
      </c>
      <c r="AS39" s="43">
        <f>AR39*'DEPRECATED - DT-Prelim Calcs'!$C$21/AM$2/'DEPRECATED - DT-Prelim Calcs'!$C$19/'DEPRECATED - DT-Prelim Calcs'!$C$18*3.39*'DEPRECATED - DT-Prelim Calcs'!$C$20</f>
        <v>2.0928222218066503</v>
      </c>
      <c r="AT39" s="36">
        <f t="shared" si="30"/>
        <v>0</v>
      </c>
      <c r="AU39" s="43">
        <f>AS38*'DEPRECATED - DT-Prelim Calcs'!$C$11+AU38</f>
        <v>28.967132675023123</v>
      </c>
      <c r="AV39" s="43">
        <f>AV38+0.5*AS39*'DEPRECATED - DT-Prelim Calcs'!$C$11^2+AU39*'DEPRECATED - DT-Prelim Calcs'!$C$11</f>
        <v>2063.9335462567669</v>
      </c>
      <c r="AW39" s="43">
        <f>MIN('Drive Train'!$F$35-AQ38*'DEPRECATED - DT-Prelim Calcs'!$C$21*'Drive Train'!$F$39,AW38+AQ$2)</f>
        <v>7.1920000000000002</v>
      </c>
      <c r="AX39" s="43">
        <f>'Drive Train'!$F$35-AQ39*'DEPRECATED - DT-Prelim Calcs'!$C$21*'Drive Train'!$F$39</f>
        <v>10.493789494330333</v>
      </c>
      <c r="AY39" s="1">
        <f>IF(AV39&gt;='Drive Train'!$F$29,1,0)</f>
        <v>1</v>
      </c>
      <c r="AZ39" s="43">
        <f t="shared" si="31"/>
        <v>37.82163701725532</v>
      </c>
      <c r="BA39" s="49">
        <f>BA38+'DEPRECATED - DT-Prelim Calcs'!$C$11</f>
        <v>140</v>
      </c>
      <c r="BB39" s="2">
        <f>BL39/'Drive Train'!$F$35</f>
        <v>0.57999999999999996</v>
      </c>
      <c r="BC39" s="36">
        <f>BJ39*12*60/(PI() * 'Drive Train'!$F$15)/BB$2*BB39</f>
        <v>-49810.290984125721</v>
      </c>
      <c r="BD39" s="2">
        <f>('DEPRECATED - DT-Prelim Calcs'!$C$6*BB39-BC39)/('DEPRECATED - DT-Prelim Calcs'!$C$6*BB39)*'DEPRECATED - DT-Prelim Calcs'!$C$7*BB39</f>
        <v>39.336228952280507</v>
      </c>
      <c r="BE39" s="43">
        <f>BD39/'DEPRECATED - DT-Prelim Calcs'!$C$7*('DEPRECATED - DT-Prelim Calcs'!$C$8-'DEPRECATED - DT-Prelim Calcs'!$C$9)+'DEPRECATED - DT-Prelim Calcs'!$C$9</f>
        <v>2144.4438160570726</v>
      </c>
      <c r="BF39" s="43">
        <f t="shared" si="10"/>
        <v>93</v>
      </c>
      <c r="BG39" s="2">
        <f t="shared" si="32"/>
        <v>2.0025508475699998</v>
      </c>
      <c r="BH39" s="43">
        <f>BG39*'DEPRECATED - DT-Prelim Calcs'!$C$21/BB$2/'DEPRECATED - DT-Prelim Calcs'!$C$19/'DEPRECATED - DT-Prelim Calcs'!$C$18*3.39*'DEPRECATED - DT-Prelim Calcs'!$C$20</f>
        <v>29.053734754561201</v>
      </c>
      <c r="BI39" s="36">
        <f t="shared" si="33"/>
        <v>0</v>
      </c>
      <c r="BJ39" s="43">
        <f>BH38*'DEPRECATED - DT-Prelim Calcs'!$C$11+BJ38</f>
        <v>-345.89664948916726</v>
      </c>
      <c r="BK39" s="43">
        <f>BK38+0.5*BH39*'DEPRECATED - DT-Prelim Calcs'!$C$11^2+BJ39*'DEPRECATED - DT-Prelim Calcs'!$C$11</f>
        <v>-21430.074525544034</v>
      </c>
      <c r="BL39" s="43">
        <f>MIN('Drive Train'!$F$35-BF38*'DEPRECATED - DT-Prelim Calcs'!$C$21*'Drive Train'!$F$39,BL38+BF$2)</f>
        <v>7.1920000000000002</v>
      </c>
      <c r="BM39" s="43">
        <f>'Drive Train'!$F$35-BF39*'DEPRECATED - DT-Prelim Calcs'!$C$21*'Drive Train'!$F$39</f>
        <v>7.1920000000000002</v>
      </c>
      <c r="BN39" s="1">
        <f>IF(BK39&gt;='Drive Train'!$F$29,1,0)</f>
        <v>0</v>
      </c>
      <c r="BO39" s="43">
        <f t="shared" si="34"/>
        <v>103.33333333333333</v>
      </c>
      <c r="BP39" s="49">
        <f>BP38+'DEPRECATED - DT-Prelim Calcs'!$C$11</f>
        <v>140</v>
      </c>
      <c r="BQ39" s="2">
        <f>CA39/'Drive Train'!$F$35</f>
        <v>0.57999999999999996</v>
      </c>
      <c r="BR39" s="36">
        <f>BY39*12*60/(PI() * 'Drive Train'!$F$15)/BQ$2*BQ39</f>
        <v>-40374.142081969178</v>
      </c>
      <c r="BS39" s="2">
        <f>('DEPRECATED - DT-Prelim Calcs'!$C$6*BQ39-BR39)/('DEPRECATED - DT-Prelim Calcs'!$C$6*BQ39)*'DEPRECATED - DT-Prelim Calcs'!$C$7*BQ39</f>
        <v>32.399624195052581</v>
      </c>
      <c r="BT39" s="43">
        <f>BS39/'DEPRECATED - DT-Prelim Calcs'!$C$7*('DEPRECATED - DT-Prelim Calcs'!$C$8-'DEPRECATED - DT-Prelim Calcs'!$C$9)+'DEPRECATED - DT-Prelim Calcs'!$C$9</f>
        <v>1766.5541539095807</v>
      </c>
      <c r="BU39" s="43">
        <f t="shared" si="11"/>
        <v>93</v>
      </c>
      <c r="BV39" s="2">
        <f t="shared" si="35"/>
        <v>1.5313624128476471</v>
      </c>
      <c r="BW39" s="43">
        <f>BV39*'DEPRECATED - DT-Prelim Calcs'!$C$21/BQ$2/'DEPRECATED - DT-Prelim Calcs'!$C$19/'DEPRECATED - DT-Prelim Calcs'!$C$18*3.39*'DEPRECATED - DT-Prelim Calcs'!$C$20</f>
        <v>29.053734754561201</v>
      </c>
      <c r="BX39" s="36">
        <f t="shared" si="36"/>
        <v>0</v>
      </c>
      <c r="BY39" s="43">
        <f>BW38*'DEPRECATED - DT-Prelim Calcs'!$C$11+BY38</f>
        <v>-214.40011521248294</v>
      </c>
      <c r="BZ39" s="43">
        <f>BZ38+0.5*BW39*'DEPRECATED - DT-Prelim Calcs'!$C$11^2+BY39*'DEPRECATED - DT-Prelim Calcs'!$C$11</f>
        <v>-48395.486268740569</v>
      </c>
      <c r="CA39" s="43">
        <f>MIN('Drive Train'!$F$35-BU38*'DEPRECATED - DT-Prelim Calcs'!$C$21*'Drive Train'!$F$39,CA38+BU$2)</f>
        <v>7.1920000000000002</v>
      </c>
      <c r="CB39" s="43">
        <f>'Drive Train'!$F$35-BU39*'DEPRECATED - DT-Prelim Calcs'!$C$21*'Drive Train'!$F$39</f>
        <v>7.1920000000000002</v>
      </c>
      <c r="CC39" s="1">
        <f>IF(BZ39&gt;='Drive Train'!$F$29,1,0)</f>
        <v>0</v>
      </c>
      <c r="CD39" s="43">
        <f t="shared" si="37"/>
        <v>103.33333333333333</v>
      </c>
      <c r="CE39" s="49">
        <f>CE38+'DEPRECATED - DT-Prelim Calcs'!$C$11</f>
        <v>140</v>
      </c>
      <c r="CF39" s="2">
        <f>CP39/'Drive Train'!$F$35</f>
        <v>0.57999999999999996</v>
      </c>
      <c r="CG39" s="36">
        <f>CN39*12*60/(PI() * 'Drive Train'!$F$15)/CF$2*CF39</f>
        <v>-128377.38099127691</v>
      </c>
      <c r="CH39" s="2">
        <f>('DEPRECATED - DT-Prelim Calcs'!$C$6*CF39-CG39)/('DEPRECATED - DT-Prelim Calcs'!$C$6*CF39)*'DEPRECATED - DT-Prelim Calcs'!$C$7*CF39</f>
        <v>97.091660321173777</v>
      </c>
      <c r="CI39" s="43">
        <f>CH39/'DEPRECATED - DT-Prelim Calcs'!$C$7*('DEPRECATED - DT-Prelim Calcs'!$C$8-'DEPRECATED - DT-Prelim Calcs'!$C$9)+'DEPRECATED - DT-Prelim Calcs'!$C$9</f>
        <v>5290.8217936161827</v>
      </c>
      <c r="CJ39" s="43">
        <f t="shared" si="12"/>
        <v>93</v>
      </c>
      <c r="CK39" s="2">
        <f t="shared" si="38"/>
        <v>1.2396743342100003</v>
      </c>
      <c r="CL39" s="43">
        <f>CK39*'DEPRECATED - DT-Prelim Calcs'!$C$21/CF$2/'DEPRECATED - DT-Prelim Calcs'!$C$19/'DEPRECATED - DT-Prelim Calcs'!$C$18*3.39*'DEPRECATED - DT-Prelim Calcs'!$C$20</f>
        <v>29.053734754561205</v>
      </c>
      <c r="CM39" s="36">
        <f t="shared" si="39"/>
        <v>0</v>
      </c>
      <c r="CN39" s="43">
        <f>CL38*'DEPRECATED - DT-Prelim Calcs'!$C$11+CN38</f>
        <v>-551.8738875332424</v>
      </c>
      <c r="CO39" s="43">
        <f>CO38+0.5*CL39*'DEPRECATED - DT-Prelim Calcs'!$C$11^2+CN39*'DEPRECATED - DT-Prelim Calcs'!$C$11</f>
        <v>-112495.50806390494</v>
      </c>
      <c r="CP39" s="43">
        <f>MIN('Drive Train'!$F$35-CJ38*'DEPRECATED - DT-Prelim Calcs'!$C$21*'Drive Train'!$F$39,CP38+CJ$2)</f>
        <v>7.1920000000000002</v>
      </c>
      <c r="CQ39" s="43">
        <f>'Drive Train'!$F$35-CJ39*'DEPRECATED - DT-Prelim Calcs'!$C$21*'Drive Train'!$F$39</f>
        <v>7.1920000000000002</v>
      </c>
      <c r="CR39" s="1">
        <f>IF(CO39&gt;='Drive Train'!$F$29,1,0)</f>
        <v>0</v>
      </c>
      <c r="CS39" s="43">
        <f t="shared" si="40"/>
        <v>103.33333333333333</v>
      </c>
      <c r="CT39" s="49">
        <f>CT38+'DEPRECATED - DT-Prelim Calcs'!$C$11</f>
        <v>140</v>
      </c>
      <c r="CU39" s="2">
        <f>DE39/'Drive Train'!$F$35</f>
        <v>0.57999999999999996</v>
      </c>
      <c r="CV39" s="36">
        <f>DC39*12*60/(PI() * 'Drive Train'!$F$15)/CU$2*CU39</f>
        <v>-299047.32147861755</v>
      </c>
      <c r="CW39" s="2">
        <f>('DEPRECATED - DT-Prelim Calcs'!$C$6*CU39-CV39)/('DEPRECATED - DT-Prelim Calcs'!$C$6*CU39)*'DEPRECATED - DT-Prelim Calcs'!$C$7*CU39</f>
        <v>222.55279212142892</v>
      </c>
      <c r="CX39" s="43">
        <f>CW39/'DEPRECATED - DT-Prelim Calcs'!$C$7*('DEPRECATED - DT-Prelim Calcs'!$C$8-'DEPRECATED - DT-Prelim Calcs'!$C$9)+'DEPRECATED - DT-Prelim Calcs'!$C$9</f>
        <v>12125.644645421127</v>
      </c>
      <c r="CY39" s="43">
        <f t="shared" si="13"/>
        <v>93</v>
      </c>
      <c r="CZ39" s="2">
        <f t="shared" si="41"/>
        <v>1.0413264407364002</v>
      </c>
      <c r="DA39" s="43">
        <f>CZ39*'DEPRECATED - DT-Prelim Calcs'!$C$21/CU$2/'DEPRECATED - DT-Prelim Calcs'!$C$19/'DEPRECATED - DT-Prelim Calcs'!$C$18*3.39*'DEPRECATED - DT-Prelim Calcs'!$C$20</f>
        <v>29.053734754561201</v>
      </c>
      <c r="DB39" s="36">
        <f t="shared" si="42"/>
        <v>0</v>
      </c>
      <c r="DC39" s="43">
        <f>DA38*'DEPRECATED - DT-Prelim Calcs'!$C$11+DC38</f>
        <v>-1079.867664635552</v>
      </c>
      <c r="DD39" s="43">
        <f>DD38+0.5*DA39*'DEPRECATED - DT-Prelim Calcs'!$C$11^2+DC39*'DEPRECATED - DT-Prelim Calcs'!$C$11</f>
        <v>-180003.81075261041</v>
      </c>
      <c r="DE39" s="43">
        <f>MIN('Drive Train'!$F$35-CY38*'DEPRECATED - DT-Prelim Calcs'!$C$21*'Drive Train'!$F$39,DE38+CY$2)</f>
        <v>7.1920000000000002</v>
      </c>
      <c r="DF39" s="43">
        <f>'Drive Train'!$F$35-CY39*'DEPRECATED - DT-Prelim Calcs'!$C$21*'Drive Train'!$F$39</f>
        <v>7.1920000000000002</v>
      </c>
      <c r="DG39" s="1">
        <f>IF(DD39&gt;='Drive Train'!$F$29,1,0)</f>
        <v>0</v>
      </c>
      <c r="DH39" s="43">
        <f t="shared" si="43"/>
        <v>103.33333333333333</v>
      </c>
      <c r="DI39" s="49">
        <f>DI38+'DEPRECATED - DT-Prelim Calcs'!$C$11</f>
        <v>140</v>
      </c>
      <c r="DJ39" s="2">
        <f>DT39/'Drive Train'!$F$35</f>
        <v>0.57999999999999996</v>
      </c>
      <c r="DK39" s="36">
        <f>DR39*12*60/(PI() * 'Drive Train'!$F$15)/DJ$2*DJ39</f>
        <v>-5301.220123666134</v>
      </c>
      <c r="DL39" s="2">
        <f>('DEPRECATED - DT-Prelim Calcs'!$C$6*DJ39-DK39)/('DEPRECATED - DT-Prelim Calcs'!$C$6*DJ39)*'DEPRECATED - DT-Prelim Calcs'!$C$7*DJ39</f>
        <v>6.6171784294661702</v>
      </c>
      <c r="DM39" s="43">
        <f>DL39/'DEPRECATED - DT-Prelim Calcs'!$C$7*('DEPRECATED - DT-Prelim Calcs'!$C$8-'DEPRECATED - DT-Prelim Calcs'!$C$9)+'DEPRECATED - DT-Prelim Calcs'!$C$9</f>
        <v>361.9880786201719</v>
      </c>
      <c r="DN39" s="43">
        <f t="shared" si="14"/>
        <v>93</v>
      </c>
      <c r="DO39" s="2">
        <f t="shared" si="44"/>
        <v>0.89769520753137932</v>
      </c>
      <c r="DP39" s="43">
        <f>DO39*'DEPRECATED - DT-Prelim Calcs'!$C$21/DJ$2/'DEPRECATED - DT-Prelim Calcs'!$C$19/'DEPRECATED - DT-Prelim Calcs'!$C$18*3.39*'DEPRECATED - DT-Prelim Calcs'!$C$20</f>
        <v>29.053734754561201</v>
      </c>
      <c r="DQ39" s="36">
        <f t="shared" si="45"/>
        <v>0</v>
      </c>
      <c r="DR39" s="43">
        <f>DP38*'DEPRECATED - DT-Prelim Calcs'!$C$11+DR38</f>
        <v>-16.502451640479492</v>
      </c>
      <c r="DS39" s="43">
        <f>DS38+0.5*DP39*'DEPRECATED - DT-Prelim Calcs'!$C$11^2+DR39*'DEPRECATED - DT-Prelim Calcs'!$C$11</f>
        <v>-246959.99009224784</v>
      </c>
      <c r="DT39" s="43">
        <f>MIN('Drive Train'!$F$35-DN38*'DEPRECATED - DT-Prelim Calcs'!$C$21*'Drive Train'!$F$39,DT38+DN$2)</f>
        <v>7.1920000000000002</v>
      </c>
      <c r="DU39" s="43">
        <f>'Drive Train'!$F$35-DN39*'DEPRECATED - DT-Prelim Calcs'!$C$21*'Drive Train'!$F$39</f>
        <v>7.1920000000000002</v>
      </c>
      <c r="DV39" s="1">
        <f>IF(DS39&gt;='Drive Train'!$F$29,1,0)</f>
        <v>0</v>
      </c>
      <c r="DW39" s="43">
        <f t="shared" si="46"/>
        <v>103.33333333333333</v>
      </c>
      <c r="DX39" s="49">
        <f>DX38+'DEPRECATED - DT-Prelim Calcs'!$C$11</f>
        <v>140</v>
      </c>
      <c r="DY39" s="2">
        <f>EI39/'Drive Train'!$F$35</f>
        <v>0.57999999999999996</v>
      </c>
      <c r="DZ39" s="36">
        <f>EG39*12*60/(PI() * 'Drive Train'!$F$15)/DY$2*DY39</f>
        <v>-441420.34281940013</v>
      </c>
      <c r="EA39" s="2">
        <f>('DEPRECATED - DT-Prelim Calcs'!$C$6*DY39-DZ39)/('DEPRECATED - DT-Prelim Calcs'!$C$6*DY39)*'DEPRECATED - DT-Prelim Calcs'!$C$7*DY39</f>
        <v>327.21258367131452</v>
      </c>
      <c r="EB39" s="43">
        <f>EA39/'DEPRECATED - DT-Prelim Calcs'!$C$7*('DEPRECATED - DT-Prelim Calcs'!$C$8-'DEPRECATED - DT-Prelim Calcs'!$C$9)+'DEPRECATED - DT-Prelim Calcs'!$C$9</f>
        <v>17827.260155228327</v>
      </c>
      <c r="EC39" s="43">
        <f t="shared" si="15"/>
        <v>93</v>
      </c>
      <c r="ED39" s="2">
        <f t="shared" si="47"/>
        <v>0.78888366722454539</v>
      </c>
      <c r="EE39" s="43">
        <f>ED39*'DEPRECATED - DT-Prelim Calcs'!$C$21/DY$2/'DEPRECATED - DT-Prelim Calcs'!$C$19/'DEPRECATED - DT-Prelim Calcs'!$C$18*3.39*'DEPRECATED - DT-Prelim Calcs'!$C$20</f>
        <v>29.053734754561201</v>
      </c>
      <c r="EF39" s="36">
        <f t="shared" si="48"/>
        <v>0</v>
      </c>
      <c r="EG39" s="43">
        <f>EE38*'DEPRECATED - DT-Prelim Calcs'!$C$11+EG38</f>
        <v>-1207.5608726458686</v>
      </c>
      <c r="EH39" s="43">
        <f>EH38+0.5*EE39*'DEPRECATED - DT-Prelim Calcs'!$C$11^2+EG39*'DEPRECATED - DT-Prelim Calcs'!$C$11</f>
        <v>-406561.81850697007</v>
      </c>
      <c r="EI39" s="43">
        <f>MIN('Drive Train'!$F$35-EC38*'DEPRECATED - DT-Prelim Calcs'!$C$21*'Drive Train'!$F$39,EI38+EC$2)</f>
        <v>7.1920000000000002</v>
      </c>
      <c r="EJ39" s="43">
        <f>'Drive Train'!$F$35-EC39*'DEPRECATED - DT-Prelim Calcs'!$C$21*'Drive Train'!$F$39</f>
        <v>7.1920000000000002</v>
      </c>
      <c r="EK39" s="1">
        <f>IF(EH39&gt;='Drive Train'!$F$29,1,0)</f>
        <v>0</v>
      </c>
      <c r="EL39" s="43">
        <f t="shared" si="49"/>
        <v>103.33333333333333</v>
      </c>
      <c r="EM39" s="49">
        <f>EM38+'DEPRECATED - DT-Prelim Calcs'!$C$11</f>
        <v>140</v>
      </c>
      <c r="EN39" s="2">
        <f>EX39/'Drive Train'!$F$35</f>
        <v>0.57999999999999996</v>
      </c>
      <c r="EO39" s="36">
        <f>EV39*12*60/(PI() * 'Drive Train'!$F$15)/EN$2*EN39</f>
        <v>-1048645.4951581536</v>
      </c>
      <c r="EP39" s="2">
        <f>('DEPRECATED - DT-Prelim Calcs'!$C$6*EN39-EO39)/('DEPRECATED - DT-Prelim Calcs'!$C$6*EN39)*'DEPRECATED - DT-Prelim Calcs'!$C$7*EN39</f>
        <v>773.58969408961457</v>
      </c>
      <c r="EQ39" s="43">
        <f>EP39/'DEPRECATED - DT-Prelim Calcs'!$C$7*('DEPRECATED - DT-Prelim Calcs'!$C$8-'DEPRECATED - DT-Prelim Calcs'!$C$9)+'DEPRECATED - DT-Prelim Calcs'!$C$9</f>
        <v>42144.819155628255</v>
      </c>
      <c r="ER39" s="43">
        <f t="shared" si="16"/>
        <v>93</v>
      </c>
      <c r="ES39" s="2">
        <f t="shared" si="50"/>
        <v>0.7035989464435134</v>
      </c>
      <c r="ET39" s="43">
        <f>ES39*'DEPRECATED - DT-Prelim Calcs'!$C$21/EN$2/'DEPRECATED - DT-Prelim Calcs'!$C$19/'DEPRECATED - DT-Prelim Calcs'!$C$18*3.39*'DEPRECATED - DT-Prelim Calcs'!$C$20</f>
        <v>29.053734754561201</v>
      </c>
      <c r="EU39" s="36">
        <f t="shared" si="51"/>
        <v>0</v>
      </c>
      <c r="EV39" s="43">
        <f>ET38*'DEPRECATED - DT-Prelim Calcs'!$C$11+EV38</f>
        <v>-2558.5717488419432</v>
      </c>
      <c r="EW39" s="43">
        <f>EW38+0.5*ET39*'DEPRECATED - DT-Prelim Calcs'!$C$11^2+EV39*'DEPRECATED - DT-Prelim Calcs'!$C$11</f>
        <v>-587597.27591724379</v>
      </c>
      <c r="EX39" s="43">
        <f>MIN('Drive Train'!$F$35-ER38*'DEPRECATED - DT-Prelim Calcs'!$C$21*'Drive Train'!$F$39,EX38+ER$2)</f>
        <v>7.1920000000000002</v>
      </c>
      <c r="EY39" s="43">
        <f>'Drive Train'!$F$35-ER39*'DEPRECATED - DT-Prelim Calcs'!$C$21*'Drive Train'!$F$39</f>
        <v>7.1920000000000002</v>
      </c>
      <c r="EZ39" s="1">
        <f>IF(EW39&gt;='Drive Train'!$F$29,1,0)</f>
        <v>0</v>
      </c>
      <c r="FA39" s="43">
        <f t="shared" si="52"/>
        <v>103.33333333333333</v>
      </c>
      <c r="FB39" s="49">
        <f>FB38+'DEPRECATED - DT-Prelim Calcs'!$C$11</f>
        <v>140</v>
      </c>
      <c r="FC39" s="2">
        <f>FM39/'Drive Train'!$F$35</f>
        <v>0.57999999999999996</v>
      </c>
      <c r="FD39" s="36">
        <f>FK39*12*60/(PI() * 'Drive Train'!$F$15)/FC$2*FC39</f>
        <v>-1848238.5505439499</v>
      </c>
      <c r="FE39" s="2">
        <f>('DEPRECATED - DT-Prelim Calcs'!$C$6*FC39-FD39)/('DEPRECATED - DT-Prelim Calcs'!$C$6*FC39)*'DEPRECATED - DT-Prelim Calcs'!$C$7*FC39</f>
        <v>1361.3783194437501</v>
      </c>
      <c r="FF39" s="43">
        <f>FE39/'DEPRECATED - DT-Prelim Calcs'!$C$7*('DEPRECATED - DT-Prelim Calcs'!$C$8-'DEPRECATED - DT-Prelim Calcs'!$C$9)+'DEPRECATED - DT-Prelim Calcs'!$C$9</f>
        <v>74166.139790592351</v>
      </c>
      <c r="FG39" s="43">
        <f t="shared" si="17"/>
        <v>93</v>
      </c>
      <c r="FH39" s="2">
        <f t="shared" si="53"/>
        <v>0.63495514679048781</v>
      </c>
      <c r="FI39" s="43">
        <f>FH39*'DEPRECATED - DT-Prelim Calcs'!$C$21/FC$2/'DEPRECATED - DT-Prelim Calcs'!$C$19/'DEPRECATED - DT-Prelim Calcs'!$C$18*3.39*'DEPRECATED - DT-Prelim Calcs'!$C$20</f>
        <v>29.053734754561205</v>
      </c>
      <c r="FJ39" s="36">
        <f t="shared" si="54"/>
        <v>0</v>
      </c>
      <c r="FK39" s="43">
        <f>FI38*'DEPRECATED - DT-Prelim Calcs'!$C$11+FK38</f>
        <v>-4069.5350802287085</v>
      </c>
      <c r="FL39" s="43">
        <f>FL38+0.5*FI39*'DEPRECATED - DT-Prelim Calcs'!$C$11^2+FK39*'DEPRECATED - DT-Prelim Calcs'!$C$11</f>
        <v>-790066.36232307041</v>
      </c>
      <c r="FM39" s="43">
        <f>MIN('Drive Train'!$F$35-FG38*'DEPRECATED - DT-Prelim Calcs'!$C$21*'Drive Train'!$F$39,FM38+FG$2)</f>
        <v>7.1920000000000002</v>
      </c>
      <c r="FN39" s="43">
        <f>'Drive Train'!$F$35-FG39*'DEPRECATED - DT-Prelim Calcs'!$C$21*'Drive Train'!$F$39</f>
        <v>7.1920000000000002</v>
      </c>
      <c r="FO39" s="1">
        <f>IF(FL39&gt;='Drive Train'!$F$29,1,0)</f>
        <v>0</v>
      </c>
      <c r="FP39" s="43">
        <f t="shared" si="55"/>
        <v>103.33333333333333</v>
      </c>
      <c r="FQ39" s="49">
        <f>FQ38+'DEPRECATED - DT-Prelim Calcs'!$C$11</f>
        <v>140</v>
      </c>
      <c r="FR39" s="2">
        <f>GB39/'Drive Train'!$F$35</f>
        <v>0.57999999999999996</v>
      </c>
      <c r="FS39" s="36">
        <f>FZ39*12*60/(PI() * 'Drive Train'!$F$15)/FR$2*FR39</f>
        <v>-2861461.3823808157</v>
      </c>
      <c r="FT39" s="2">
        <f>('DEPRECATED - DT-Prelim Calcs'!$C$6*FR39-FS39)/('DEPRECATED - DT-Prelim Calcs'!$C$6*FR39)*'DEPRECATED - DT-Prelim Calcs'!$C$7*FR39</f>
        <v>2106.2082694931078</v>
      </c>
      <c r="FU39" s="43">
        <f>FT39/'DEPRECATED - DT-Prelim Calcs'!$C$7*('DEPRECATED - DT-Prelim Calcs'!$C$8-'DEPRECATED - DT-Prelim Calcs'!$C$9)+'DEPRECATED - DT-Prelim Calcs'!$C$9</f>
        <v>114742.69677089318</v>
      </c>
      <c r="FV39" s="43">
        <f t="shared" si="18"/>
        <v>93</v>
      </c>
      <c r="FW39" s="2">
        <f t="shared" si="56"/>
        <v>0.57851468929799987</v>
      </c>
      <c r="FX39" s="43">
        <f>FW39*'DEPRECATED - DT-Prelim Calcs'!$C$21/FR$2/'DEPRECATED - DT-Prelim Calcs'!$C$19/'DEPRECATED - DT-Prelim Calcs'!$C$18*3.39*'DEPRECATED - DT-Prelim Calcs'!$C$20</f>
        <v>29.053734754561201</v>
      </c>
      <c r="FY39" s="36">
        <f t="shared" si="57"/>
        <v>0</v>
      </c>
      <c r="FZ39" s="43">
        <f>FX38*'DEPRECATED - DT-Prelim Calcs'!$C$11+FZ38</f>
        <v>-5740.4508668061699</v>
      </c>
      <c r="GA39" s="43">
        <f>GA38+0.5*FX39*'DEPRECATED - DT-Prelim Calcs'!$C$11^2+FZ39*'DEPRECATED - DT-Prelim Calcs'!$C$11</f>
        <v>-1013969.0777244503</v>
      </c>
      <c r="GB39" s="43">
        <f>MIN('Drive Train'!$F$35-FV38*'DEPRECATED - DT-Prelim Calcs'!$C$21*'Drive Train'!$F$39,GB38+FV$2)</f>
        <v>7.1920000000000002</v>
      </c>
      <c r="GC39" s="43">
        <f>'Drive Train'!$F$35-FV39*'DEPRECATED - DT-Prelim Calcs'!$C$21*'Drive Train'!$F$39</f>
        <v>7.1920000000000002</v>
      </c>
      <c r="GD39" s="1">
        <f>IF(GA39&gt;='Drive Train'!$F$29,1,0)</f>
        <v>0</v>
      </c>
      <c r="GE39" s="43">
        <f t="shared" si="58"/>
        <v>103.33333333333333</v>
      </c>
      <c r="GF39" s="49">
        <f>GF38+'DEPRECATED - DT-Prelim Calcs'!$C$11</f>
        <v>140</v>
      </c>
      <c r="GG39" s="2">
        <f>GQ39/'Drive Train'!$F$35</f>
        <v>0.86451612903225805</v>
      </c>
      <c r="GH39" s="36">
        <f>GO39*12*60/(PI() * 'Drive Train'!$F$15)/GG$2*GG39</f>
        <v>13914.323405700034</v>
      </c>
      <c r="GI39" s="2">
        <f>('DEPRECATED - DT-Prelim Calcs'!$C$6*GG39-GH39)/('DEPRECATED - DT-Prelim Calcs'!$C$6*GG39)*'DEPRECATED - DT-Prelim Calcs'!$C$7*GG39</f>
        <v>-6.1739737079316805</v>
      </c>
      <c r="GJ39" s="43">
        <f>GI39/'DEPRECATED - DT-Prelim Calcs'!$C$7*('DEPRECATED - DT-Prelim Calcs'!$C$8-'DEPRECATED - DT-Prelim Calcs'!$C$9)+'DEPRECATED - DT-Prelim Calcs'!$C$9</f>
        <v>-334.84334379030793</v>
      </c>
      <c r="GK39" s="43">
        <f t="shared" si="59"/>
        <v>-334.84334379030793</v>
      </c>
      <c r="GL39" s="2">
        <f t="shared" si="60"/>
        <v>-7.4312244361649986</v>
      </c>
      <c r="GM39" s="43">
        <f>GL39*'DEPRECATED - DT-Prelim Calcs'!$C$21/GG$2/'DEPRECATED - DT-Prelim Calcs'!$C$19/'DEPRECATED - DT-Prelim Calcs'!$C$18*3.39*'DEPRECATED - DT-Prelim Calcs'!$C$20</f>
        <v>-149.28217219994306</v>
      </c>
      <c r="GN39" s="36">
        <f t="shared" si="61"/>
        <v>1</v>
      </c>
      <c r="GO39" s="43">
        <f>GM38*'DEPRECATED - DT-Prelim Calcs'!$C$11+GO38</f>
        <v>46.818242880099916</v>
      </c>
      <c r="GP39" s="43">
        <f>GP38+0.5*GM39*'DEPRECATED - DT-Prelim Calcs'!$C$11^2+GO39*'DEPRECATED - DT-Prelim Calcs'!$C$11</f>
        <v>-39654.966881026914</v>
      </c>
      <c r="GQ39" s="43">
        <f>MIN('Drive Train'!$F$35-GK38*'DEPRECATED - DT-Prelim Calcs'!$C$21*'Drive Train'!$F$39,GQ38+GK$2)</f>
        <v>10.72</v>
      </c>
      <c r="GR39" s="43">
        <f>'Drive Train'!$F$35-GK39*'DEPRECATED - DT-Prelim Calcs'!$C$21*'Drive Train'!$F$39</f>
        <v>31.151227252257243</v>
      </c>
      <c r="GS39" s="1">
        <f>IF(GP39&gt;='Drive Train'!$F$29,1,0)</f>
        <v>0</v>
      </c>
      <c r="GT39" s="43">
        <f t="shared" si="62"/>
        <v>-372.04815976700883</v>
      </c>
      <c r="GU39" s="49">
        <f>GU38+'DEPRECATED - DT-Prelim Calcs'!$C$11</f>
        <v>140</v>
      </c>
      <c r="GV39" s="2">
        <f>HF39/'Drive Train'!$F$35</f>
        <v>0.84946236559139798</v>
      </c>
      <c r="GW39" s="36">
        <f>HD39*12*60/(PI() * 'Drive Train'!$F$15)/GV$2*GV39</f>
        <v>-91926.285408402458</v>
      </c>
      <c r="GX39" s="2">
        <f>('DEPRECATED - DT-Prelim Calcs'!$C$6*GV39-GW39)/('DEPRECATED - DT-Prelim Calcs'!$C$6*GV39)*'DEPRECATED - DT-Prelim Calcs'!$C$7*GV39</f>
        <v>71.559884225878761</v>
      </c>
      <c r="GY39" s="43">
        <f>GX39/'DEPRECATED - DT-Prelim Calcs'!$C$7*('DEPRECATED - DT-Prelim Calcs'!$C$8-'DEPRECATED - DT-Prelim Calcs'!$C$9)+'DEPRECATED - DT-Prelim Calcs'!$C$9</f>
        <v>3899.9116033501114</v>
      </c>
      <c r="GZ39" s="43">
        <f t="shared" si="19"/>
        <v>33.333333333333314</v>
      </c>
      <c r="HA39" s="2">
        <f t="shared" si="63"/>
        <v>1.4462867232450001</v>
      </c>
      <c r="HB39" s="43">
        <f>HA39*'DEPRECATED - DT-Prelim Calcs'!$C$21/GV$2/'DEPRECATED - DT-Prelim Calcs'!$C$19/'DEPRECATED - DT-Prelim Calcs'!$C$18*3.39*'DEPRECATED - DT-Prelim Calcs'!$C$20</f>
        <v>29.053734754561201</v>
      </c>
      <c r="HC39" s="36">
        <f t="shared" si="64"/>
        <v>0</v>
      </c>
      <c r="HD39" s="43">
        <f>HB38*'DEPRECATED - DT-Prelim Calcs'!$C$11+HD38</f>
        <v>-314.79054958635402</v>
      </c>
      <c r="HE39" s="43">
        <f>HE38+0.5*HB39*'DEPRECATED - DT-Prelim Calcs'!$C$11^2+HD39*'DEPRECATED - DT-Prelim Calcs'!$C$11</f>
        <v>-48593.116676835205</v>
      </c>
      <c r="HF39" s="43">
        <f>MIN('Drive Train'!$F$35-GZ38*'DEPRECATED - DT-Prelim Calcs'!$C$21*'Drive Train'!$F$39,HF38+GZ$2)</f>
        <v>10.533333333333335</v>
      </c>
      <c r="HG39" s="43">
        <f>'Drive Train'!$F$35-GZ39*'DEPRECATED - DT-Prelim Calcs'!$C$21*'Drive Train'!$F$39</f>
        <v>10.533333333333335</v>
      </c>
      <c r="HH39" s="1">
        <f>IF(HE39&gt;='Drive Train'!$F$29,1,0)</f>
        <v>0</v>
      </c>
      <c r="HI39" s="43">
        <f t="shared" si="65"/>
        <v>37.037037037037017</v>
      </c>
      <c r="HJ39" s="49">
        <f>HJ38+'DEPRECATED - DT-Prelim Calcs'!$C$11</f>
        <v>140</v>
      </c>
      <c r="HK39" s="2">
        <f>HU39/'Drive Train'!$F$35</f>
        <v>0.83440860215053769</v>
      </c>
      <c r="HL39" s="36">
        <f>HS39*12*60/(PI() * 'Drive Train'!$F$15)/HK$2*HK39</f>
        <v>-183641.2555125033</v>
      </c>
      <c r="HM39" s="2">
        <f>('DEPRECATED - DT-Prelim Calcs'!$C$6*HK39-HL39)/('DEPRECATED - DT-Prelim Calcs'!$C$6*HK39)*'DEPRECATED - DT-Prelim Calcs'!$C$7*HK39</f>
        <v>138.90984787286979</v>
      </c>
      <c r="HN39" s="43">
        <f>HM39/'DEPRECATED - DT-Prelim Calcs'!$C$7*('DEPRECATED - DT-Prelim Calcs'!$C$8-'DEPRECATED - DT-Prelim Calcs'!$C$9)+'DEPRECATED - DT-Prelim Calcs'!$C$9</f>
        <v>7568.9767871041004</v>
      </c>
      <c r="HO39" s="43">
        <f t="shared" si="20"/>
        <v>36.66666666666665</v>
      </c>
      <c r="HP39" s="2">
        <f t="shared" si="66"/>
        <v>1.4462867232450001</v>
      </c>
      <c r="HQ39" s="43">
        <f>HP39*'DEPRECATED - DT-Prelim Calcs'!$C$21/HK$2/'DEPRECATED - DT-Prelim Calcs'!$C$19/'DEPRECATED - DT-Prelim Calcs'!$C$18*3.39*'DEPRECATED - DT-Prelim Calcs'!$C$20</f>
        <v>29.053734754561201</v>
      </c>
      <c r="HR39" s="36">
        <f t="shared" si="67"/>
        <v>0</v>
      </c>
      <c r="HS39" s="43">
        <f>HQ38*'DEPRECATED - DT-Prelim Calcs'!$C$11+HS38</f>
        <v>-640.20284205457767</v>
      </c>
      <c r="HT39" s="43">
        <f>HT38+0.5*HQ39*'DEPRECATED - DT-Prelim Calcs'!$C$11^2+HS39*'DEPRECATED - DT-Prelim Calcs'!$C$11</f>
        <v>-42465.564045576983</v>
      </c>
      <c r="HU39" s="43">
        <f>MIN('Drive Train'!$F$35-HO38*'DEPRECATED - DT-Prelim Calcs'!$C$21*'Drive Train'!$F$39,HU38+HO$2)</f>
        <v>10.346666666666668</v>
      </c>
      <c r="HV39" s="43">
        <f>'Drive Train'!$F$35-HO39*'DEPRECATED - DT-Prelim Calcs'!$C$21*'Drive Train'!$F$39</f>
        <v>10.346666666666668</v>
      </c>
      <c r="HW39" s="1">
        <f>IF(HT39&gt;='Drive Train'!$F$29,1,0)</f>
        <v>0</v>
      </c>
      <c r="HX39" s="43">
        <f t="shared" si="68"/>
        <v>40.740740740740726</v>
      </c>
      <c r="HY39" s="49">
        <f>HY38+'DEPRECATED - DT-Prelim Calcs'!$C$11</f>
        <v>140</v>
      </c>
      <c r="HZ39" s="2">
        <f>IJ39/'Drive Train'!$F$35</f>
        <v>0.8193548387096774</v>
      </c>
      <c r="IA39" s="36">
        <f>IH39*12*60/(PI() * 'Drive Train'!$F$15)/HZ$2*HZ39</f>
        <v>-188025.20990014376</v>
      </c>
      <c r="IB39" s="2">
        <f>('DEPRECATED - DT-Prelim Calcs'!$C$6*HZ39-IA39)/('DEPRECATED - DT-Prelim Calcs'!$C$6*HZ39)*'DEPRECATED - DT-Prelim Calcs'!$C$7*HZ39</f>
        <v>142.06193319537823</v>
      </c>
      <c r="IC39" s="43">
        <f>IB39/'DEPRECATED - DT-Prelim Calcs'!$C$7*('DEPRECATED - DT-Prelim Calcs'!$C$8-'DEPRECATED - DT-Prelim Calcs'!$C$9)+'DEPRECATED - DT-Prelim Calcs'!$C$9</f>
        <v>7740.694868106425</v>
      </c>
      <c r="ID39" s="43">
        <f t="shared" si="21"/>
        <v>39.999999999999986</v>
      </c>
      <c r="IE39" s="2">
        <f t="shared" si="69"/>
        <v>1.4462867232450001</v>
      </c>
      <c r="IF39" s="43">
        <f>IE39*'DEPRECATED - DT-Prelim Calcs'!$C$21/HZ$2/'DEPRECATED - DT-Prelim Calcs'!$C$19/'DEPRECATED - DT-Prelim Calcs'!$C$18*3.39*'DEPRECATED - DT-Prelim Calcs'!$C$20</f>
        <v>29.053734754561201</v>
      </c>
      <c r="IG39" s="36">
        <f t="shared" si="70"/>
        <v>0</v>
      </c>
      <c r="IH39" s="43">
        <f>IF38*'DEPRECATED - DT-Prelim Calcs'!$C$11+IH38</f>
        <v>-667.52905954618996</v>
      </c>
      <c r="II39" s="43">
        <f>II38+0.5*IF39*'DEPRECATED - DT-Prelim Calcs'!$C$11^2+IH39*'DEPRECATED - DT-Prelim Calcs'!$C$11</f>
        <v>-59514.945109444794</v>
      </c>
      <c r="IJ39" s="43">
        <f>MIN('Drive Train'!$F$35-ID38*'DEPRECATED - DT-Prelim Calcs'!$C$21*'Drive Train'!$F$39,IJ38+ID$2)</f>
        <v>10.16</v>
      </c>
      <c r="IK39" s="43">
        <f>'Drive Train'!$F$35-ID39*'DEPRECATED - DT-Prelim Calcs'!$C$21*'Drive Train'!$F$39</f>
        <v>10.16</v>
      </c>
      <c r="IL39" s="1">
        <f>IF(II39&gt;='Drive Train'!$F$29,1,0)</f>
        <v>0</v>
      </c>
      <c r="IM39" s="43">
        <f t="shared" si="71"/>
        <v>44.444444444444429</v>
      </c>
      <c r="IN39" s="49">
        <f>IN38+'DEPRECATED - DT-Prelim Calcs'!$C$11</f>
        <v>140</v>
      </c>
      <c r="IO39" s="2">
        <f>IY39/'Drive Train'!$F$35</f>
        <v>4.1333010600771001</v>
      </c>
      <c r="IP39" s="36">
        <f>IW39*12*60/(PI() * 'Drive Train'!$F$15)/IO$2*IO39</f>
        <v>-1591087.3597880437</v>
      </c>
      <c r="IQ39" s="2">
        <f>('DEPRECATED - DT-Prelim Calcs'!$C$6*IO39-IP39)/('DEPRECATED - DT-Prelim Calcs'!$C$6*IO39)*'DEPRECATED - DT-Prelim Calcs'!$C$7*IO39</f>
        <v>1189.0089621294301</v>
      </c>
      <c r="IR39" s="43">
        <f>IQ39/'DEPRECATED - DT-Prelim Calcs'!$C$7*('DEPRECATED - DT-Prelim Calcs'!$C$8-'DEPRECATED - DT-Prelim Calcs'!$C$9)+'DEPRECATED - DT-Prelim Calcs'!$C$9</f>
        <v>64775.868832424174</v>
      </c>
      <c r="IS39" s="43">
        <f t="shared" si="22"/>
        <v>43.333333333333321</v>
      </c>
      <c r="IT39" s="2">
        <f t="shared" si="72"/>
        <v>1.4462867232450001</v>
      </c>
      <c r="IU39" s="43">
        <f>IT39*'DEPRECATED - DT-Prelim Calcs'!$C$21/IO$2/'DEPRECATED - DT-Prelim Calcs'!$C$19/'DEPRECATED - DT-Prelim Calcs'!$C$18*3.39*'DEPRECATED - DT-Prelim Calcs'!$C$20</f>
        <v>29.053734754561201</v>
      </c>
      <c r="IV39" s="36">
        <f t="shared" si="73"/>
        <v>0</v>
      </c>
      <c r="IW39" s="43">
        <f>IU38*'DEPRECATED - DT-Prelim Calcs'!$C$11+IW38</f>
        <v>-1119.7552396795002</v>
      </c>
      <c r="IX39" s="43">
        <f>IX38+0.5*IU39*'DEPRECATED - DT-Prelim Calcs'!$C$11^2+IW39*'DEPRECATED - DT-Prelim Calcs'!$C$11</f>
        <v>-51315.868222348479</v>
      </c>
      <c r="IY39" s="43">
        <f>MIN('Drive Train'!$F$35-IS38*'DEPRECATED - DT-Prelim Calcs'!$C$21*'Drive Train'!$F$39,IY38+IS$2)</f>
        <v>51.252933144956039</v>
      </c>
      <c r="IZ39" s="43">
        <f>'Drive Train'!$F$35-IS39*'DEPRECATED - DT-Prelim Calcs'!$C$21*'Drive Train'!$F$39</f>
        <v>9.9733333333333345</v>
      </c>
      <c r="JA39" s="1">
        <f>IF(IX39&gt;='Drive Train'!$F$29,1,0)</f>
        <v>0</v>
      </c>
      <c r="JB39" s="43">
        <f t="shared" si="74"/>
        <v>48.148148148148138</v>
      </c>
      <c r="JC39" s="49">
        <f>JC38+'DEPRECATED - DT-Prelim Calcs'!$C$11</f>
        <v>140</v>
      </c>
      <c r="JD39" s="2">
        <f>JN39/'Drive Train'!$F$35</f>
        <v>0.78924731182795704</v>
      </c>
      <c r="JE39" s="36">
        <f>JL39*12*60/(PI() * 'Drive Train'!$F$15)/JD$2*JD39</f>
        <v>-112934.93343057617</v>
      </c>
      <c r="JF39" s="2">
        <f>('DEPRECATED - DT-Prelim Calcs'!$C$6*JD39-JE39)/('DEPRECATED - DT-Prelim Calcs'!$C$6*JD39)*'DEPRECATED - DT-Prelim Calcs'!$C$7*JD39</f>
        <v>86.721136944103577</v>
      </c>
      <c r="JG39" s="43">
        <f>JF39/'DEPRECATED - DT-Prelim Calcs'!$C$7*('DEPRECATED - DT-Prelim Calcs'!$C$8-'DEPRECATED - DT-Prelim Calcs'!$C$9)+'DEPRECATED - DT-Prelim Calcs'!$C$9</f>
        <v>4725.8604454623583</v>
      </c>
      <c r="JH39" s="43">
        <f t="shared" si="23"/>
        <v>46.666666666666657</v>
      </c>
      <c r="JI39" s="2">
        <f t="shared" si="75"/>
        <v>1.4462867232450001</v>
      </c>
      <c r="JJ39" s="43">
        <f>JI39*'DEPRECATED - DT-Prelim Calcs'!$C$21/JD$2/'DEPRECATED - DT-Prelim Calcs'!$C$19/'DEPRECATED - DT-Prelim Calcs'!$C$18*3.39*'DEPRECATED - DT-Prelim Calcs'!$C$20</f>
        <v>29.053734754561201</v>
      </c>
      <c r="JK39" s="36">
        <f t="shared" si="76"/>
        <v>0</v>
      </c>
      <c r="JL39" s="43">
        <f>JJ38*'DEPRECATED - DT-Prelim Calcs'!$C$11+JL38</f>
        <v>-416.23759738017196</v>
      </c>
      <c r="JM39" s="43">
        <f>JM38+0.5*JJ39*'DEPRECATED - DT-Prelim Calcs'!$C$11^2+JL39*'DEPRECATED - DT-Prelim Calcs'!$C$11</f>
        <v>-63691.007203073998</v>
      </c>
      <c r="JN39" s="43">
        <f>MIN('Drive Train'!$F$35-JH38*'DEPRECATED - DT-Prelim Calcs'!$C$21*'Drive Train'!$F$39,JN38+JH$2)</f>
        <v>9.7866666666666671</v>
      </c>
      <c r="JO39" s="43">
        <f>'Drive Train'!$F$35-JH39*'DEPRECATED - DT-Prelim Calcs'!$C$21*'Drive Train'!$F$39</f>
        <v>9.7866666666666671</v>
      </c>
      <c r="JP39" s="1">
        <f>IF(JM39&gt;='Drive Train'!$F$29,1,0)</f>
        <v>0</v>
      </c>
      <c r="JQ39" s="43">
        <f>MIN(JG39,'DEPRECATED - DT-Prelim Calcs'!$C$10)*'DEPRECATED - DT-Prelim Calcs'!$C$11*1000/60/60</f>
        <v>103.33333333333333</v>
      </c>
      <c r="JR39" s="49">
        <f>JR38+'DEPRECATED - DT-Prelim Calcs'!$C$11</f>
        <v>140</v>
      </c>
      <c r="JS39" s="2">
        <f>KC39/'Drive Train'!$F$35</f>
        <v>0.77419354838709686</v>
      </c>
      <c r="JT39" s="36">
        <f>KA39*12*60/(PI() * 'Drive Train'!$F$15)/JS$2*JS39</f>
        <v>-122060.29686863831</v>
      </c>
      <c r="JU39" s="2">
        <f>('DEPRECATED - DT-Prelim Calcs'!$C$6*JS39-JT39)/('DEPRECATED - DT-Prelim Calcs'!$C$6*JS39)*'DEPRECATED - DT-Prelim Calcs'!$C$7*JS39</f>
        <v>93.358678135965846</v>
      </c>
      <c r="JV39" s="43">
        <f>JU39/'DEPRECATED - DT-Prelim Calcs'!$C$7*('DEPRECATED - DT-Prelim Calcs'!$C$8-'DEPRECATED - DT-Prelim Calcs'!$C$9)+'DEPRECATED - DT-Prelim Calcs'!$C$9</f>
        <v>5087.457838750378</v>
      </c>
      <c r="JW39" s="43">
        <f t="shared" si="24"/>
        <v>49.999999999999993</v>
      </c>
      <c r="JX39" s="2">
        <f t="shared" si="77"/>
        <v>1.4462867232450001</v>
      </c>
      <c r="JY39" s="43">
        <f>JX39*'DEPRECATED - DT-Prelim Calcs'!$C$21/JS$2/'DEPRECATED - DT-Prelim Calcs'!$C$19/'DEPRECATED - DT-Prelim Calcs'!$C$18*3.39*'DEPRECATED - DT-Prelim Calcs'!$C$20</f>
        <v>29.053734754561201</v>
      </c>
      <c r="JZ39" s="36">
        <f t="shared" si="78"/>
        <v>0</v>
      </c>
      <c r="KA39" s="43">
        <f>JY38*'DEPRECATED - DT-Prelim Calcs'!$C$11+KA38</f>
        <v>-458.61788927710671</v>
      </c>
      <c r="KB39" s="43">
        <f>KB38+0.5*JY39*'DEPRECATED - DT-Prelim Calcs'!$C$11^2+KA39*'DEPRECATED - DT-Prelim Calcs'!$C$11</f>
        <v>-48862.691391902736</v>
      </c>
      <c r="KC39" s="43">
        <f>MIN('Drive Train'!$F$35-JW38*'DEPRECATED - DT-Prelim Calcs'!$C$21*'Drive Train'!$F$39,KC38+JW$2)</f>
        <v>9.6000000000000014</v>
      </c>
      <c r="KD39" s="43">
        <f>'Drive Train'!$F$35-JW39*'DEPRECATED - DT-Prelim Calcs'!$C$21*'Drive Train'!$F$39</f>
        <v>9.6000000000000014</v>
      </c>
      <c r="KE39" s="1">
        <f>IF(KB39&gt;='Drive Train'!$F$29,1,0)</f>
        <v>0</v>
      </c>
      <c r="KF39" s="43">
        <f>MIN(JV39,'DEPRECATED - DT-Prelim Calcs'!$C$10)*'DEPRECATED - DT-Prelim Calcs'!$C$11*1000/60/60</f>
        <v>103.33333333333333</v>
      </c>
      <c r="KG39" s="49">
        <f>KG38+'DEPRECATED - DT-Prelim Calcs'!$C$11</f>
        <v>140</v>
      </c>
      <c r="KH39" s="2">
        <f>KR39/'Drive Train'!$F$35</f>
        <v>0.75913978494623657</v>
      </c>
      <c r="KI39" s="36">
        <f>KP39*12*60/(PI() * 'Drive Train'!$F$15)/KH$2*KH39</f>
        <v>-5924.2438067495505</v>
      </c>
      <c r="KJ39" s="2">
        <f>('DEPRECATED - DT-Prelim Calcs'!$C$6*KH39-KI39)/('DEPRECATED - DT-Prelim Calcs'!$C$6*KH39)*'DEPRECATED - DT-Prelim Calcs'!$C$7*KH39</f>
        <v>7.9153347847607645</v>
      </c>
      <c r="KK39" s="43">
        <f>KJ39/'DEPRECATED - DT-Prelim Calcs'!$C$7*('DEPRECATED - DT-Prelim Calcs'!$C$8-'DEPRECATED - DT-Prelim Calcs'!$C$9)+'DEPRECATED - DT-Prelim Calcs'!$C$9</f>
        <v>432.70853678174313</v>
      </c>
      <c r="KL39" s="43">
        <f t="shared" si="25"/>
        <v>53.333333333333329</v>
      </c>
      <c r="KM39" s="2">
        <f t="shared" si="79"/>
        <v>1.4462867232450001</v>
      </c>
      <c r="KN39" s="43">
        <f>KM39*'DEPRECATED - DT-Prelim Calcs'!$C$21/KH$2/'DEPRECATED - DT-Prelim Calcs'!$C$19/'DEPRECATED - DT-Prelim Calcs'!$C$18*3.39*'DEPRECATED - DT-Prelim Calcs'!$C$20</f>
        <v>29.053734754561201</v>
      </c>
      <c r="KO39" s="36">
        <f t="shared" si="80"/>
        <v>0</v>
      </c>
      <c r="KP39" s="43">
        <f>KN38*'DEPRECATED - DT-Prelim Calcs'!$C$11+KP38</f>
        <v>-22.700597476476858</v>
      </c>
      <c r="KQ39" s="43">
        <f>KQ38+0.5*KN39*'DEPRECATED - DT-Prelim Calcs'!$C$11^2+KP39*'DEPRECATED - DT-Prelim Calcs'!$C$11</f>
        <v>-45756.585334864416</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103.33333333333333</v>
      </c>
      <c r="KV39" s="49">
        <f>KV38+'DEPRECATED - DT-Prelim Calcs'!$C$11</f>
        <v>140</v>
      </c>
      <c r="KW39" s="2">
        <f>LG39/'Drive Train'!$F$35</f>
        <v>0.74408602150537628</v>
      </c>
      <c r="KX39" s="36">
        <f>LE39*12*60/(PI() * 'Drive Train'!$F$15)/KW$2*KW39</f>
        <v>-124347.99958923471</v>
      </c>
      <c r="KY39" s="2">
        <f>('DEPRECATED - DT-Prelim Calcs'!$C$6*KW39-KX39)/('DEPRECATED - DT-Prelim Calcs'!$C$6*KW39)*'DEPRECATED - DT-Prelim Calcs'!$C$7*KW39</f>
        <v>94.89918633639482</v>
      </c>
      <c r="KZ39" s="43">
        <f>KY39/'DEPRECATED - DT-Prelim Calcs'!$C$7*('DEPRECATED - DT-Prelim Calcs'!$C$8-'DEPRECATED - DT-Prelim Calcs'!$C$9)+'DEPRECATED - DT-Prelim Calcs'!$C$9</f>
        <v>5171.3810466841942</v>
      </c>
      <c r="LA39" s="43">
        <f t="shared" si="26"/>
        <v>56.666666666666664</v>
      </c>
      <c r="LB39" s="2">
        <f t="shared" si="81"/>
        <v>1.4462867232450001</v>
      </c>
      <c r="LC39" s="43">
        <f>LB39*'DEPRECATED - DT-Prelim Calcs'!$C$21/KW$2/'DEPRECATED - DT-Prelim Calcs'!$C$19/'DEPRECATED - DT-Prelim Calcs'!$C$18*3.39*'DEPRECATED - DT-Prelim Calcs'!$C$20</f>
        <v>29.053734754561201</v>
      </c>
      <c r="LD39" s="36">
        <f t="shared" si="82"/>
        <v>0</v>
      </c>
      <c r="LE39" s="43">
        <f>LC38*'DEPRECATED - DT-Prelim Calcs'!$C$11+LE38</f>
        <v>-486.11808052111115</v>
      </c>
      <c r="LF39" s="43">
        <f>LF38+0.5*LC39*'DEPRECATED - DT-Prelim Calcs'!$C$11^2+LE39*'DEPRECATED - DT-Prelim Calcs'!$C$11</f>
        <v>-60649.525872740356</v>
      </c>
      <c r="LG39" s="43">
        <f>MIN('Drive Train'!$F$35-LA38*'DEPRECATED - DT-Prelim Calcs'!$C$21*'Drive Train'!$F$39,LG38+LA$2)</f>
        <v>9.2266666666666666</v>
      </c>
      <c r="LH39" s="43">
        <f>'Drive Train'!$F$35-LA39*'DEPRECATED - DT-Prelim Calcs'!$C$21*'Drive Train'!$F$39</f>
        <v>9.2266666666666666</v>
      </c>
      <c r="LI39" s="1">
        <f>IF(LF39&gt;='Drive Train'!$F$29,1,0)</f>
        <v>0</v>
      </c>
      <c r="LJ39" s="43">
        <f>MIN(KZ39,'DEPRECATED - DT-Prelim Calcs'!$C$10)*'DEPRECATED - DT-Prelim Calcs'!$C$11*1000/60/60</f>
        <v>103.33333333333333</v>
      </c>
      <c r="LK39" s="49">
        <f>LK38+'DEPRECATED - DT-Prelim Calcs'!$C$11</f>
        <v>140</v>
      </c>
      <c r="LL39" s="2">
        <f>LV39/'Drive Train'!$F$35</f>
        <v>4.3615053340741676</v>
      </c>
      <c r="LM39" s="36">
        <f>LT39*12*60/(PI() * 'Drive Train'!$F$15)/LL$2*LL39</f>
        <v>-1810680.2746547135</v>
      </c>
      <c r="LN39" s="2">
        <f>('DEPRECATED - DT-Prelim Calcs'!$C$6*LL39-LM39)/('DEPRECATED - DT-Prelim Calcs'!$C$6*LL39)*'DEPRECATED - DT-Prelim Calcs'!$C$7*LL39</f>
        <v>1351.5041258680003</v>
      </c>
      <c r="LO39" s="43">
        <f>LN39/'DEPRECATED - DT-Prelim Calcs'!$C$7*('DEPRECATED - DT-Prelim Calcs'!$C$8-'DEPRECATED - DT-Prelim Calcs'!$C$9)+'DEPRECATED - DT-Prelim Calcs'!$C$9</f>
        <v>73628.217304749269</v>
      </c>
      <c r="LP39" s="43">
        <f t="shared" si="27"/>
        <v>60</v>
      </c>
      <c r="LQ39" s="2">
        <f t="shared" si="83"/>
        <v>1.4462867232450001</v>
      </c>
      <c r="LR39" s="43">
        <f>LQ39*'DEPRECATED - DT-Prelim Calcs'!$C$21/LL$2/'DEPRECATED - DT-Prelim Calcs'!$C$19/'DEPRECATED - DT-Prelim Calcs'!$C$18*3.39*'DEPRECATED - DT-Prelim Calcs'!$C$20</f>
        <v>29.053734754561201</v>
      </c>
      <c r="LS39" s="36">
        <f t="shared" si="84"/>
        <v>0</v>
      </c>
      <c r="LT39" s="43">
        <f>LR38*'DEPRECATED - DT-Prelim Calcs'!$C$11+LT38</f>
        <v>-1207.6232887892868</v>
      </c>
      <c r="LU39" s="43">
        <f>LU38+0.5*LR39*'DEPRECATED - DT-Prelim Calcs'!$C$11^2+LT39*'DEPRECATED - DT-Prelim Calcs'!$C$11</f>
        <v>-50208.791664270851</v>
      </c>
      <c r="LV39" s="43">
        <f>MIN('Drive Train'!$F$35-LP38*'DEPRECATED - DT-Prelim Calcs'!$C$21*'Drive Train'!$F$39,LV38+LP$2)</f>
        <v>54.082666142519678</v>
      </c>
      <c r="LW39" s="43">
        <f>'Drive Train'!$F$35-LP39*'DEPRECATED - DT-Prelim Calcs'!$C$21*'Drive Train'!$F$39</f>
        <v>9.0400000000000009</v>
      </c>
      <c r="LX39" s="1">
        <f>IF(LU39&gt;='Drive Train'!$F$29,1,0)</f>
        <v>0</v>
      </c>
      <c r="LY39" s="43">
        <f>MIN(LO39,'DEPRECATED - DT-Prelim Calcs'!$C$10)*'DEPRECATED - DT-Prelim Calcs'!$C$11*1000/60/60</f>
        <v>103.33333333333333</v>
      </c>
      <c r="LZ39" s="49">
        <f>LZ38+'DEPRECATED - DT-Prelim Calcs'!$C$11</f>
        <v>140</v>
      </c>
    </row>
    <row r="40" spans="2:338" x14ac:dyDescent="0.3">
      <c r="C40" s="3" t="s">
        <v>119</v>
      </c>
      <c r="E40" s="14">
        <f>'DEPRECATED - DT-Prelim Calcs'!AG2</f>
        <v>12.4</v>
      </c>
      <c r="F40" s="14">
        <f>'DEPRECATED - DT-Prelim Calcs'!AW2</f>
        <v>21.402166539190063</v>
      </c>
      <c r="G40" s="14">
        <f>'DEPRECATED - DT-Prelim Calcs'!BL2</f>
        <v>35.956023427050013</v>
      </c>
      <c r="H40" s="14">
        <f>'DEPRECATED - DT-Prelim Calcs'!CA2</f>
        <v>55.308355853430839</v>
      </c>
      <c r="I40" s="14">
        <f>'DEPRECATED - DT-Prelim Calcs'!CP2</f>
        <v>70.093775996835447</v>
      </c>
      <c r="J40" s="14">
        <f>'DEPRECATED - DT-Prelim Calcs'!DE2</f>
        <v>76.650004838737189</v>
      </c>
      <c r="K40" s="14">
        <f>'DEPRECATED - DT-Prelim Calcs'!DT2</f>
        <v>101.3652460253128</v>
      </c>
      <c r="L40" s="14">
        <f>'DEPRECATED - DT-Prelim Calcs'!EI2</f>
        <v>99.288973970430902</v>
      </c>
      <c r="M40" s="14">
        <f>'DEPRECATED - DT-Prelim Calcs'!EX2</f>
        <v>110.83704839108918</v>
      </c>
      <c r="N40" s="14">
        <f>'DEPRECATED - DT-Prelim Calcs'!FM2</f>
        <v>122.38512281174749</v>
      </c>
      <c r="O40" s="14">
        <f>'DEPRECATED - DT-Prelim Calcs'!GB2</f>
        <v>135.51275213073231</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-0.27672021620693066</v>
      </c>
      <c r="Y40" s="43">
        <f t="shared" si="1"/>
        <v>0</v>
      </c>
      <c r="Z40" s="43">
        <f t="shared" si="2"/>
        <v>0</v>
      </c>
      <c r="AA40" s="43">
        <f t="shared" si="3"/>
        <v>0</v>
      </c>
      <c r="AB40" s="43" t="e">
        <f t="shared" si="4"/>
        <v>#N/A</v>
      </c>
      <c r="AC40" s="36">
        <f t="shared" si="28"/>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889.49632897085212</v>
      </c>
      <c r="AK40" s="43">
        <f t="shared" si="8"/>
        <v>0</v>
      </c>
      <c r="AL40" s="49">
        <f>AL39+'DEPRECATED - DT-Prelim Calcs'!$C$11</f>
        <v>144</v>
      </c>
      <c r="AM40" s="2">
        <f>AW40/'Drive Train'!$F$35</f>
        <v>0.84627334631696227</v>
      </c>
      <c r="AN40" s="36">
        <f>AU40*12*60/(PI() * 'Drive Train'!$F$15)/AM$2*AM40</f>
        <v>5431.3839510061362</v>
      </c>
      <c r="AO40" s="2">
        <f>('DEPRECATED - DT-Prelim Calcs'!$C$6*AM40-AN40)/('DEPRECATED - DT-Prelim Calcs'!$C$6*AM40)*'DEPRECATED - DT-Prelim Calcs'!$C$7*AM40</f>
        <v>-2.3641129632189509E-2</v>
      </c>
      <c r="AP40" s="43">
        <f>AO40/'DEPRECATED - DT-Prelim Calcs'!$C$7*('DEPRECATED - DT-Prelim Calcs'!$C$8-'DEPRECATED - DT-Prelim Calcs'!$C$9)+'DEPRECATED - DT-Prelim Calcs'!$C$9</f>
        <v>0.21208771406728788</v>
      </c>
      <c r="AQ40" s="43">
        <f t="shared" si="9"/>
        <v>0.21208771406728788</v>
      </c>
      <c r="AR40" s="2">
        <f t="shared" si="29"/>
        <v>-0.52498157741920504</v>
      </c>
      <c r="AS40" s="43">
        <f>AR40*'DEPRECATED - DT-Prelim Calcs'!$C$21/AM$2/'DEPRECATED - DT-Prelim Calcs'!$C$19/'DEPRECATED - DT-Prelim Calcs'!$C$18*3.39*'DEPRECATED - DT-Prelim Calcs'!$C$20</f>
        <v>-5.2730469194748064</v>
      </c>
      <c r="AT40" s="36">
        <f t="shared" si="30"/>
        <v>0</v>
      </c>
      <c r="AU40" s="43">
        <f>AS39*'DEPRECATED - DT-Prelim Calcs'!$C$11+AU39</f>
        <v>37.338421562249721</v>
      </c>
      <c r="AV40" s="43">
        <f>AV39+0.5*AS40*'DEPRECATED - DT-Prelim Calcs'!$C$11^2+AU40*'DEPRECATED - DT-Prelim Calcs'!$C$11</f>
        <v>2171.1028571499673</v>
      </c>
      <c r="AW40" s="43">
        <f>MIN('Drive Train'!$F$35-AQ39*'DEPRECATED - DT-Prelim Calcs'!$C$21*'Drive Train'!$F$39,AW39+AQ$2)</f>
        <v>10.493789494330333</v>
      </c>
      <c r="AX40" s="43">
        <f>'Drive Train'!$F$35-AQ40*'DEPRECATED - DT-Prelim Calcs'!$C$21*'Drive Train'!$F$39</f>
        <v>12.388123088012232</v>
      </c>
      <c r="AY40" s="1">
        <f>IF(AV40&gt;='Drive Train'!$F$29,1,0)</f>
        <v>1</v>
      </c>
      <c r="AZ40" s="43">
        <f t="shared" si="31"/>
        <v>0.23565301563031987</v>
      </c>
      <c r="BA40" s="49">
        <f>BA39+'DEPRECATED - DT-Prelim Calcs'!$C$11</f>
        <v>144</v>
      </c>
      <c r="BB40" s="2">
        <f>BL40/'Drive Train'!$F$35</f>
        <v>0.57999999999999996</v>
      </c>
      <c r="BC40" s="36">
        <f>BJ40*12*60/(PI() * 'Drive Train'!$F$15)/BB$2*BB40</f>
        <v>-33074.94550520835</v>
      </c>
      <c r="BD40" s="2">
        <f>('DEPRECATED - DT-Prelim Calcs'!$C$6*BB40-BC40)/('DEPRECATED - DT-Prelim Calcs'!$C$6*BB40)*'DEPRECATED - DT-Prelim Calcs'!$C$7*BB40</f>
        <v>27.033913858844386</v>
      </c>
      <c r="BE40" s="43">
        <f>BD40/'DEPRECATED - DT-Prelim Calcs'!$C$7*('DEPRECATED - DT-Prelim Calcs'!$C$8-'DEPRECATED - DT-Prelim Calcs'!$C$9)+'DEPRECATED - DT-Prelim Calcs'!$C$9</f>
        <v>1474.2430684295821</v>
      </c>
      <c r="BF40" s="43">
        <f t="shared" si="10"/>
        <v>93</v>
      </c>
      <c r="BG40" s="2">
        <f t="shared" si="32"/>
        <v>2.0025508475699998</v>
      </c>
      <c r="BH40" s="43">
        <f>BG40*'DEPRECATED - DT-Prelim Calcs'!$C$21/BB$2/'DEPRECATED - DT-Prelim Calcs'!$C$19/'DEPRECATED - DT-Prelim Calcs'!$C$18*3.39*'DEPRECATED - DT-Prelim Calcs'!$C$20</f>
        <v>29.053734754561201</v>
      </c>
      <c r="BI40" s="36">
        <f t="shared" si="33"/>
        <v>0</v>
      </c>
      <c r="BJ40" s="43">
        <f>BH39*'DEPRECATED - DT-Prelim Calcs'!$C$11+BJ39</f>
        <v>-229.68171047092244</v>
      </c>
      <c r="BK40" s="43">
        <f>BK39+0.5*BH40*'DEPRECATED - DT-Prelim Calcs'!$C$11^2+BJ40*'DEPRECATED - DT-Prelim Calcs'!$C$11</f>
        <v>-22116.371489391237</v>
      </c>
      <c r="BL40" s="43">
        <f>MIN('Drive Train'!$F$35-BF39*'DEPRECATED - DT-Prelim Calcs'!$C$21*'Drive Train'!$F$39,BL39+BF$2)</f>
        <v>7.1920000000000002</v>
      </c>
      <c r="BM40" s="43">
        <f>'Drive Train'!$F$35-BF40*'DEPRECATED - DT-Prelim Calcs'!$C$21*'Drive Train'!$F$39</f>
        <v>7.1920000000000002</v>
      </c>
      <c r="BN40" s="1">
        <f>IF(BK40&gt;='Drive Train'!$F$29,1,0)</f>
        <v>0</v>
      </c>
      <c r="BO40" s="43">
        <f t="shared" si="34"/>
        <v>103.33333333333333</v>
      </c>
      <c r="BP40" s="49">
        <f>BP39+'DEPRECATED - DT-Prelim Calcs'!$C$11</f>
        <v>144</v>
      </c>
      <c r="BQ40" s="2">
        <f>CA40/'Drive Train'!$F$35</f>
        <v>0.57999999999999996</v>
      </c>
      <c r="BR40" s="36">
        <f>BY40*12*60/(PI() * 'Drive Train'!$F$15)/BQ$2*BQ40</f>
        <v>-18489.45953261571</v>
      </c>
      <c r="BS40" s="2">
        <f>('DEPRECATED - DT-Prelim Calcs'!$C$6*BQ40-BR40)/('DEPRECATED - DT-Prelim Calcs'!$C$6*BQ40)*'DEPRECATED - DT-Prelim Calcs'!$C$7*BQ40</f>
        <v>16.3119813805592</v>
      </c>
      <c r="BT40" s="43">
        <f>BS40/'DEPRECATED - DT-Prelim Calcs'!$C$7*('DEPRECATED - DT-Prelim Calcs'!$C$8-'DEPRECATED - DT-Prelim Calcs'!$C$9)+'DEPRECATED - DT-Prelim Calcs'!$C$9</f>
        <v>890.13779162747869</v>
      </c>
      <c r="BU40" s="43">
        <f t="shared" si="11"/>
        <v>93</v>
      </c>
      <c r="BV40" s="2">
        <f t="shared" si="35"/>
        <v>1.5313624128476471</v>
      </c>
      <c r="BW40" s="43">
        <f>BV40*'DEPRECATED - DT-Prelim Calcs'!$C$21/BQ$2/'DEPRECATED - DT-Prelim Calcs'!$C$19/'DEPRECATED - DT-Prelim Calcs'!$C$18*3.39*'DEPRECATED - DT-Prelim Calcs'!$C$20</f>
        <v>29.053734754561201</v>
      </c>
      <c r="BX40" s="36">
        <f t="shared" si="36"/>
        <v>0</v>
      </c>
      <c r="BY40" s="43">
        <f>BW39*'DEPRECATED - DT-Prelim Calcs'!$C$11+BY39</f>
        <v>-98.185176194238139</v>
      </c>
      <c r="BZ40" s="43">
        <f>BZ39+0.5*BW40*'DEPRECATED - DT-Prelim Calcs'!$C$11^2+BY40*'DEPRECATED - DT-Prelim Calcs'!$C$11</f>
        <v>-48555.79709548103</v>
      </c>
      <c r="CA40" s="43">
        <f>MIN('Drive Train'!$F$35-BU39*'DEPRECATED - DT-Prelim Calcs'!$C$21*'Drive Train'!$F$39,CA39+BU$2)</f>
        <v>7.1920000000000002</v>
      </c>
      <c r="CB40" s="43">
        <f>'Drive Train'!$F$35-BU40*'DEPRECATED - DT-Prelim Calcs'!$C$21*'Drive Train'!$F$39</f>
        <v>7.1920000000000002</v>
      </c>
      <c r="CC40" s="1">
        <f>IF(BZ40&gt;='Drive Train'!$F$29,1,0)</f>
        <v>0</v>
      </c>
      <c r="CD40" s="43">
        <f t="shared" si="37"/>
        <v>103.33333333333333</v>
      </c>
      <c r="CE40" s="49">
        <f>CE39+'DEPRECATED - DT-Prelim Calcs'!$C$11</f>
        <v>144</v>
      </c>
      <c r="CF40" s="2">
        <f>CP40/'Drive Train'!$F$35</f>
        <v>0.57999999999999996</v>
      </c>
      <c r="CG40" s="36">
        <f>CN40*12*60/(PI() * 'Drive Train'!$F$15)/CF$2*CF40</f>
        <v>-101343.36137148734</v>
      </c>
      <c r="CH40" s="2">
        <f>('DEPRECATED - DT-Prelim Calcs'!$C$6*CF40-CG40)/('DEPRECATED - DT-Prelim Calcs'!$C$6*CF40)*'DEPRECATED - DT-Prelim Calcs'!$C$7*CF40</f>
        <v>77.218689785623127</v>
      </c>
      <c r="CI40" s="43">
        <f>CH40/'DEPRECATED - DT-Prelim Calcs'!$C$7*('DEPRECATED - DT-Prelim Calcs'!$C$8-'DEPRECATED - DT-Prelim Calcs'!$C$9)+'DEPRECATED - DT-Prelim Calcs'!$C$9</f>
        <v>4208.1898166794681</v>
      </c>
      <c r="CJ40" s="43">
        <f t="shared" si="12"/>
        <v>93</v>
      </c>
      <c r="CK40" s="2">
        <f t="shared" si="38"/>
        <v>1.2396743342100003</v>
      </c>
      <c r="CL40" s="43">
        <f>CK40*'DEPRECATED - DT-Prelim Calcs'!$C$21/CF$2/'DEPRECATED - DT-Prelim Calcs'!$C$19/'DEPRECATED - DT-Prelim Calcs'!$C$18*3.39*'DEPRECATED - DT-Prelim Calcs'!$C$20</f>
        <v>29.053734754561205</v>
      </c>
      <c r="CM40" s="36">
        <f t="shared" si="39"/>
        <v>0</v>
      </c>
      <c r="CN40" s="43">
        <f>CL39*'DEPRECATED - DT-Prelim Calcs'!$C$11+CN39</f>
        <v>-435.65894851499758</v>
      </c>
      <c r="CO40" s="43">
        <f>CO39+0.5*CL40*'DEPRECATED - DT-Prelim Calcs'!$C$11^2+CN40*'DEPRECATED - DT-Prelim Calcs'!$C$11</f>
        <v>-114005.71397992843</v>
      </c>
      <c r="CP40" s="43">
        <f>MIN('Drive Train'!$F$35-CJ39*'DEPRECATED - DT-Prelim Calcs'!$C$21*'Drive Train'!$F$39,CP39+CJ$2)</f>
        <v>7.1920000000000002</v>
      </c>
      <c r="CQ40" s="43">
        <f>'Drive Train'!$F$35-CJ40*'DEPRECATED - DT-Prelim Calcs'!$C$21*'Drive Train'!$F$39</f>
        <v>7.1920000000000002</v>
      </c>
      <c r="CR40" s="1">
        <f>IF(CO40&gt;='Drive Train'!$F$29,1,0)</f>
        <v>0</v>
      </c>
      <c r="CS40" s="43">
        <f t="shared" si="40"/>
        <v>103.33333333333333</v>
      </c>
      <c r="CT40" s="49">
        <f>CT39+'DEPRECATED - DT-Prelim Calcs'!$C$11</f>
        <v>144</v>
      </c>
      <c r="CU40" s="2">
        <f>DE40/'Drive Train'!$F$35</f>
        <v>0.57999999999999996</v>
      </c>
      <c r="CV40" s="36">
        <f>DC40*12*60/(PI() * 'Drive Train'!$F$15)/CU$2*CU40</f>
        <v>-266863.9647883919</v>
      </c>
      <c r="CW40" s="2">
        <f>('DEPRECATED - DT-Prelim Calcs'!$C$6*CU40-CV40)/('DEPRECATED - DT-Prelim Calcs'!$C$6*CU40)*'DEPRECATED - DT-Prelim Calcs'!$C$7*CU40</f>
        <v>198.89449386482102</v>
      </c>
      <c r="CX40" s="43">
        <f>CW40/'DEPRECATED - DT-Prelim Calcs'!$C$7*('DEPRECATED - DT-Prelim Calcs'!$C$8-'DEPRECATED - DT-Prelim Calcs'!$C$9)+'DEPRECATED - DT-Prelim Calcs'!$C$9</f>
        <v>10836.7970538298</v>
      </c>
      <c r="CY40" s="43">
        <f t="shared" si="13"/>
        <v>93</v>
      </c>
      <c r="CZ40" s="2">
        <f t="shared" si="41"/>
        <v>1.0413264407364002</v>
      </c>
      <c r="DA40" s="43">
        <f>CZ40*'DEPRECATED - DT-Prelim Calcs'!$C$21/CU$2/'DEPRECATED - DT-Prelim Calcs'!$C$19/'DEPRECATED - DT-Prelim Calcs'!$C$18*3.39*'DEPRECATED - DT-Prelim Calcs'!$C$20</f>
        <v>29.053734754561201</v>
      </c>
      <c r="DB40" s="36">
        <f t="shared" si="42"/>
        <v>0</v>
      </c>
      <c r="DC40" s="43">
        <f>DA39*'DEPRECATED - DT-Prelim Calcs'!$C$11+DC39</f>
        <v>-963.65272561730728</v>
      </c>
      <c r="DD40" s="43">
        <f>DD39+0.5*DA40*'DEPRECATED - DT-Prelim Calcs'!$C$11^2+DC40*'DEPRECATED - DT-Prelim Calcs'!$C$11</f>
        <v>-183625.99177704315</v>
      </c>
      <c r="DE40" s="43">
        <f>MIN('Drive Train'!$F$35-CY39*'DEPRECATED - DT-Prelim Calcs'!$C$21*'Drive Train'!$F$39,DE39+CY$2)</f>
        <v>7.1920000000000002</v>
      </c>
      <c r="DF40" s="43">
        <f>'Drive Train'!$F$35-CY40*'DEPRECATED - DT-Prelim Calcs'!$C$21*'Drive Train'!$F$39</f>
        <v>7.1920000000000002</v>
      </c>
      <c r="DG40" s="1">
        <f>IF(DD40&gt;='Drive Train'!$F$29,1,0)</f>
        <v>0</v>
      </c>
      <c r="DH40" s="43">
        <f t="shared" si="43"/>
        <v>103.33333333333333</v>
      </c>
      <c r="DI40" s="49">
        <f>DI39+'DEPRECATED - DT-Prelim Calcs'!$C$11</f>
        <v>144</v>
      </c>
      <c r="DJ40" s="2">
        <f>DT40/'Drive Train'!$F$35</f>
        <v>0.57999999999999996</v>
      </c>
      <c r="DK40" s="36">
        <f>DR40*12*60/(PI() * 'Drive Train'!$F$15)/DJ$2*DJ40</f>
        <v>32031.473636995666</v>
      </c>
      <c r="DL40" s="2">
        <f>('DEPRECATED - DT-Prelim Calcs'!$C$6*DJ40-DK40)/('DEPRECATED - DT-Prelim Calcs'!$C$6*DJ40)*'DEPRECATED - DT-Prelim Calcs'!$C$7*DJ40</f>
        <v>-20.82644754819901</v>
      </c>
      <c r="DM40" s="43">
        <f>DL40/'DEPRECATED - DT-Prelim Calcs'!$C$7*('DEPRECATED - DT-Prelim Calcs'!$C$8-'DEPRECATED - DT-Prelim Calcs'!$C$9)+'DEPRECATED - DT-Prelim Calcs'!$C$9</f>
        <v>-1133.075127625767</v>
      </c>
      <c r="DN40" s="43">
        <f t="shared" si="14"/>
        <v>-1133.075127625767</v>
      </c>
      <c r="DO40" s="2">
        <f t="shared" si="44"/>
        <v>-25.140464312312847</v>
      </c>
      <c r="DP40" s="43">
        <f>DO40*'DEPRECATED - DT-Prelim Calcs'!$C$21/DJ$2/'DEPRECATED - DT-Prelim Calcs'!$C$19/'DEPRECATED - DT-Prelim Calcs'!$C$18*3.39*'DEPRECATED - DT-Prelim Calcs'!$C$20</f>
        <v>-813.66634867649884</v>
      </c>
      <c r="DQ40" s="36">
        <f t="shared" si="45"/>
        <v>1</v>
      </c>
      <c r="DR40" s="43">
        <f>DP39*'DEPRECATED - DT-Prelim Calcs'!$C$11+DR39</f>
        <v>99.712487377765314</v>
      </c>
      <c r="DS40" s="43">
        <f>DS39+0.5*DP40*'DEPRECATED - DT-Prelim Calcs'!$C$11^2+DR40*'DEPRECATED - DT-Prelim Calcs'!$C$11</f>
        <v>-253070.47093214878</v>
      </c>
      <c r="DT40" s="43">
        <f>MIN('Drive Train'!$F$35-DN39*'DEPRECATED - DT-Prelim Calcs'!$C$21*'Drive Train'!$F$39,DT39+DN$2)</f>
        <v>7.1920000000000002</v>
      </c>
      <c r="DU40" s="43">
        <f>'Drive Train'!$F$35-DN40*'DEPRECATED - DT-Prelim Calcs'!$C$21*'Drive Train'!$F$39</f>
        <v>75.852207147042961</v>
      </c>
      <c r="DV40" s="1">
        <f>IF(DS40&gt;='Drive Train'!$F$29,1,0)</f>
        <v>0</v>
      </c>
      <c r="DW40" s="43">
        <f t="shared" si="46"/>
        <v>-1258.9723640286297</v>
      </c>
      <c r="DX40" s="49">
        <f>DX39+'DEPRECATED - DT-Prelim Calcs'!$C$11</f>
        <v>144</v>
      </c>
      <c r="DY40" s="2">
        <f>EI40/'Drive Train'!$F$35</f>
        <v>0.57999999999999996</v>
      </c>
      <c r="DZ40" s="36">
        <f>EG40*12*60/(PI() * 'Drive Train'!$F$15)/DY$2*DY40</f>
        <v>-398938.31198830216</v>
      </c>
      <c r="EA40" s="2">
        <f>('DEPRECATED - DT-Prelim Calcs'!$C$6*DY40-DZ40)/('DEPRECATED - DT-Prelim Calcs'!$C$6*DY40)*'DEPRECATED - DT-Prelim Calcs'!$C$7*DY40</f>
        <v>295.9836299725921</v>
      </c>
      <c r="EB40" s="43">
        <f>EA40/'DEPRECATED - DT-Prelim Calcs'!$C$7*('DEPRECATED - DT-Prelim Calcs'!$C$8-'DEPRECATED - DT-Prelim Calcs'!$C$9)+'DEPRECATED - DT-Prelim Calcs'!$C$9</f>
        <v>16125.981334327776</v>
      </c>
      <c r="EC40" s="43">
        <f t="shared" si="15"/>
        <v>93</v>
      </c>
      <c r="ED40" s="2">
        <f t="shared" si="47"/>
        <v>0.78888366722454539</v>
      </c>
      <c r="EE40" s="43">
        <f>ED40*'DEPRECATED - DT-Prelim Calcs'!$C$21/DY$2/'DEPRECATED - DT-Prelim Calcs'!$C$19/'DEPRECATED - DT-Prelim Calcs'!$C$18*3.39*'DEPRECATED - DT-Prelim Calcs'!$C$20</f>
        <v>29.053734754561201</v>
      </c>
      <c r="EF40" s="36">
        <f t="shared" si="48"/>
        <v>0</v>
      </c>
      <c r="EG40" s="43">
        <f>EE39*'DEPRECATED - DT-Prelim Calcs'!$C$11+EG39</f>
        <v>-1091.3459336276237</v>
      </c>
      <c r="EH40" s="43">
        <f>EH39+0.5*EE40*'DEPRECATED - DT-Prelim Calcs'!$C$11^2+EG40*'DEPRECATED - DT-Prelim Calcs'!$C$11</f>
        <v>-410694.77236344409</v>
      </c>
      <c r="EI40" s="43">
        <f>MIN('Drive Train'!$F$35-EC39*'DEPRECATED - DT-Prelim Calcs'!$C$21*'Drive Train'!$F$39,EI39+EC$2)</f>
        <v>7.1920000000000002</v>
      </c>
      <c r="EJ40" s="43">
        <f>'Drive Train'!$F$35-EC40*'DEPRECATED - DT-Prelim Calcs'!$C$21*'Drive Train'!$F$39</f>
        <v>7.1920000000000002</v>
      </c>
      <c r="EK40" s="1">
        <f>IF(EH40&gt;='Drive Train'!$F$29,1,0)</f>
        <v>0</v>
      </c>
      <c r="EL40" s="43">
        <f t="shared" si="49"/>
        <v>103.33333333333333</v>
      </c>
      <c r="EM40" s="49">
        <f>EM39+'DEPRECATED - DT-Prelim Calcs'!$C$11</f>
        <v>144</v>
      </c>
      <c r="EN40" s="2">
        <f>EX40/'Drive Train'!$F$35</f>
        <v>0.57999999999999996</v>
      </c>
      <c r="EO40" s="36">
        <f>EV40*12*60/(PI() * 'Drive Train'!$F$15)/EN$2*EN40</f>
        <v>-1001014.1272566195</v>
      </c>
      <c r="EP40" s="2">
        <f>('DEPRECATED - DT-Prelim Calcs'!$C$6*EN40-EO40)/('DEPRECATED - DT-Prelim Calcs'!$C$6*EN40)*'DEPRECATED - DT-Prelim Calcs'!$C$7*EN40</f>
        <v>738.5754126698348</v>
      </c>
      <c r="EQ40" s="43">
        <f>EP40/'DEPRECATED - DT-Prelim Calcs'!$C$7*('DEPRECATED - DT-Prelim Calcs'!$C$8-'DEPRECATED - DT-Prelim Calcs'!$C$9)+'DEPRECATED - DT-Prelim Calcs'!$C$9</f>
        <v>40237.324720073091</v>
      </c>
      <c r="ER40" s="43">
        <f t="shared" si="16"/>
        <v>93</v>
      </c>
      <c r="ES40" s="2">
        <f t="shared" si="50"/>
        <v>0.7035989464435134</v>
      </c>
      <c r="ET40" s="43">
        <f>ES40*'DEPRECATED - DT-Prelim Calcs'!$C$21/EN$2/'DEPRECATED - DT-Prelim Calcs'!$C$19/'DEPRECATED - DT-Prelim Calcs'!$C$18*3.39*'DEPRECATED - DT-Prelim Calcs'!$C$20</f>
        <v>29.053734754561201</v>
      </c>
      <c r="EU40" s="36">
        <f t="shared" si="51"/>
        <v>0</v>
      </c>
      <c r="EV40" s="43">
        <f>ET39*'DEPRECATED - DT-Prelim Calcs'!$C$11+EV39</f>
        <v>-2442.3568098236983</v>
      </c>
      <c r="EW40" s="43">
        <f>EW39+0.5*ET40*'DEPRECATED - DT-Prelim Calcs'!$C$11^2+EV40*'DEPRECATED - DT-Prelim Calcs'!$C$11</f>
        <v>-597134.27327850205</v>
      </c>
      <c r="EX40" s="43">
        <f>MIN('Drive Train'!$F$35-ER39*'DEPRECATED - DT-Prelim Calcs'!$C$21*'Drive Train'!$F$39,EX39+ER$2)</f>
        <v>7.1920000000000002</v>
      </c>
      <c r="EY40" s="43">
        <f>'Drive Train'!$F$35-ER40*'DEPRECATED - DT-Prelim Calcs'!$C$21*'Drive Train'!$F$39</f>
        <v>7.1920000000000002</v>
      </c>
      <c r="EZ40" s="1">
        <f>IF(EW40&gt;='Drive Train'!$F$29,1,0)</f>
        <v>0</v>
      </c>
      <c r="FA40" s="43">
        <f t="shared" si="52"/>
        <v>103.33333333333333</v>
      </c>
      <c r="FB40" s="49">
        <f>FB39+'DEPRECATED - DT-Prelim Calcs'!$C$11</f>
        <v>144</v>
      </c>
      <c r="FC40" s="2">
        <f>FM40/'Drive Train'!$F$35</f>
        <v>0.57999999999999996</v>
      </c>
      <c r="FD40" s="36">
        <f>FK40*12*60/(PI() * 'Drive Train'!$F$15)/FC$2*FC40</f>
        <v>-1795457.8455719799</v>
      </c>
      <c r="FE40" s="2">
        <f>('DEPRECATED - DT-Prelim Calcs'!$C$6*FC40-FD40)/('DEPRECATED - DT-Prelim Calcs'!$C$6*FC40)*'DEPRECATED - DT-Prelim Calcs'!$C$7*FC40</f>
        <v>1322.5787103029134</v>
      </c>
      <c r="FF40" s="43">
        <f>FE40/'DEPRECATED - DT-Prelim Calcs'!$C$7*('DEPRECATED - DT-Prelim Calcs'!$C$8-'DEPRECATED - DT-Prelim Calcs'!$C$9)+'DEPRECATED - DT-Prelim Calcs'!$C$9</f>
        <v>72052.429740382577</v>
      </c>
      <c r="FG40" s="43">
        <f t="shared" si="17"/>
        <v>93</v>
      </c>
      <c r="FH40" s="2">
        <f t="shared" si="53"/>
        <v>0.63495514679048781</v>
      </c>
      <c r="FI40" s="43">
        <f>FH40*'DEPRECATED - DT-Prelim Calcs'!$C$21/FC$2/'DEPRECATED - DT-Prelim Calcs'!$C$19/'DEPRECATED - DT-Prelim Calcs'!$C$18*3.39*'DEPRECATED - DT-Prelim Calcs'!$C$20</f>
        <v>29.053734754561205</v>
      </c>
      <c r="FJ40" s="36">
        <f t="shared" si="54"/>
        <v>0</v>
      </c>
      <c r="FK40" s="43">
        <f>FI39*'DEPRECATED - DT-Prelim Calcs'!$C$11+FK39</f>
        <v>-3953.3201412104636</v>
      </c>
      <c r="FL40" s="43">
        <f>FL39+0.5*FI40*'DEPRECATED - DT-Prelim Calcs'!$C$11^2+FK40*'DEPRECATED - DT-Prelim Calcs'!$C$11</f>
        <v>-805647.21300987573</v>
      </c>
      <c r="FM40" s="43">
        <f>MIN('Drive Train'!$F$35-FG39*'DEPRECATED - DT-Prelim Calcs'!$C$21*'Drive Train'!$F$39,FM39+FG$2)</f>
        <v>7.1920000000000002</v>
      </c>
      <c r="FN40" s="43">
        <f>'Drive Train'!$F$35-FG40*'DEPRECATED - DT-Prelim Calcs'!$C$21*'Drive Train'!$F$39</f>
        <v>7.1920000000000002</v>
      </c>
      <c r="FO40" s="1">
        <f>IF(FL40&gt;='Drive Train'!$F$29,1,0)</f>
        <v>0</v>
      </c>
      <c r="FP40" s="43">
        <f t="shared" si="55"/>
        <v>103.33333333333333</v>
      </c>
      <c r="FQ40" s="49">
        <f>FQ39+'DEPRECATED - DT-Prelim Calcs'!$C$11</f>
        <v>144</v>
      </c>
      <c r="FR40" s="2">
        <f>GB40/'Drive Train'!$F$35</f>
        <v>0.57999999999999996</v>
      </c>
      <c r="FS40" s="36">
        <f>FZ40*12*60/(PI() * 'Drive Train'!$F$15)/FR$2*FR40</f>
        <v>-2803531.3403384089</v>
      </c>
      <c r="FT40" s="2">
        <f>('DEPRECATED - DT-Prelim Calcs'!$C$6*FR40-FS40)/('DEPRECATED - DT-Prelim Calcs'!$C$6*FR40)*'DEPRECATED - DT-Prelim Calcs'!$C$7*FR40</f>
        <v>2063.6233326312131</v>
      </c>
      <c r="FU40" s="43">
        <f>FT40/'DEPRECATED - DT-Prelim Calcs'!$C$7*('DEPRECATED - DT-Prelim Calcs'!$C$8-'DEPRECATED - DT-Prelim Calcs'!$C$9)+'DEPRECATED - DT-Prelim Calcs'!$C$9</f>
        <v>112422.77110602877</v>
      </c>
      <c r="FV40" s="43">
        <f t="shared" si="18"/>
        <v>93</v>
      </c>
      <c r="FW40" s="2">
        <f t="shared" si="56"/>
        <v>0.57851468929799987</v>
      </c>
      <c r="FX40" s="43">
        <f>FW40*'DEPRECATED - DT-Prelim Calcs'!$C$21/FR$2/'DEPRECATED - DT-Prelim Calcs'!$C$19/'DEPRECATED - DT-Prelim Calcs'!$C$18*3.39*'DEPRECATED - DT-Prelim Calcs'!$C$20</f>
        <v>29.053734754561201</v>
      </c>
      <c r="FY40" s="36">
        <f t="shared" si="57"/>
        <v>0</v>
      </c>
      <c r="FZ40" s="43">
        <f>FX39*'DEPRECATED - DT-Prelim Calcs'!$C$11+FZ39</f>
        <v>-5624.235927787925</v>
      </c>
      <c r="GA40" s="43">
        <f>GA39+0.5*FX40*'DEPRECATED - DT-Prelim Calcs'!$C$11^2+FZ40*'DEPRECATED - DT-Prelim Calcs'!$C$11</f>
        <v>-1036233.5915575655</v>
      </c>
      <c r="GB40" s="43">
        <f>MIN('Drive Train'!$F$35-FV39*'DEPRECATED - DT-Prelim Calcs'!$C$21*'Drive Train'!$F$39,GB39+FV$2)</f>
        <v>7.1920000000000002</v>
      </c>
      <c r="GC40" s="43">
        <f>'Drive Train'!$F$35-FV40*'DEPRECATED - DT-Prelim Calcs'!$C$21*'Drive Train'!$F$39</f>
        <v>7.1920000000000002</v>
      </c>
      <c r="GD40" s="1">
        <f>IF(GA40&gt;='Drive Train'!$F$29,1,0)</f>
        <v>0</v>
      </c>
      <c r="GE40" s="43">
        <f t="shared" si="58"/>
        <v>103.33333333333333</v>
      </c>
      <c r="GF40" s="49">
        <f>GF39+'DEPRECATED - DT-Prelim Calcs'!$C$11</f>
        <v>144</v>
      </c>
      <c r="GG40" s="2">
        <f>GQ40/'Drive Train'!$F$35</f>
        <v>2.5121957461497777</v>
      </c>
      <c r="GH40" s="36">
        <f>GO40*12*60/(PI() * 'Drive Train'!$F$15)/GG$2*GG40</f>
        <v>-475264.21495135047</v>
      </c>
      <c r="GI40" s="2">
        <f>('DEPRECATED - DT-Prelim Calcs'!$C$6*GG40-GH40)/('DEPRECATED - DT-Prelim Calcs'!$C$6*GG40)*'DEPRECATED - DT-Prelim Calcs'!$C$7*GG40</f>
        <v>361.15354101524707</v>
      </c>
      <c r="GJ40" s="43">
        <f>GI40/'DEPRECATED - DT-Prelim Calcs'!$C$7*('DEPRECATED - DT-Prelim Calcs'!$C$8-'DEPRECATED - DT-Prelim Calcs'!$C$9)+'DEPRECATED - DT-Prelim Calcs'!$C$9</f>
        <v>19676.28245829331</v>
      </c>
      <c r="GK40" s="43">
        <f t="shared" si="59"/>
        <v>29.999999999999982</v>
      </c>
      <c r="GL40" s="2">
        <f t="shared" si="60"/>
        <v>1.4462867232450001</v>
      </c>
      <c r="GM40" s="43">
        <f>GL40*'DEPRECATED - DT-Prelim Calcs'!$C$21/GG$2/'DEPRECATED - DT-Prelim Calcs'!$C$19/'DEPRECATED - DT-Prelim Calcs'!$C$18*3.39*'DEPRECATED - DT-Prelim Calcs'!$C$20</f>
        <v>29.053734754561201</v>
      </c>
      <c r="GN40" s="36">
        <f t="shared" si="61"/>
        <v>0</v>
      </c>
      <c r="GO40" s="43">
        <f>GM39*'DEPRECATED - DT-Prelim Calcs'!$C$11+GO39</f>
        <v>-550.31044591967236</v>
      </c>
      <c r="GP40" s="43">
        <f>GP39+0.5*GM40*'DEPRECATED - DT-Prelim Calcs'!$C$11^2+GO40*'DEPRECATED - DT-Prelim Calcs'!$C$11</f>
        <v>-41623.778786669114</v>
      </c>
      <c r="GQ40" s="43">
        <f>MIN('Drive Train'!$F$35-GK39*'DEPRECATED - DT-Prelim Calcs'!$C$21*'Drive Train'!$F$39,GQ39+GK$2)</f>
        <v>31.151227252257243</v>
      </c>
      <c r="GR40" s="43">
        <f>'Drive Train'!$F$35-GK40*'DEPRECATED - DT-Prelim Calcs'!$C$21*'Drive Train'!$F$39</f>
        <v>10.72</v>
      </c>
      <c r="GS40" s="1">
        <f>IF(GP40&gt;='Drive Train'!$F$29,1,0)</f>
        <v>0</v>
      </c>
      <c r="GT40" s="43">
        <f t="shared" si="62"/>
        <v>33.333333333333314</v>
      </c>
      <c r="GU40" s="49">
        <f>GU39+'DEPRECATED - DT-Prelim Calcs'!$C$11</f>
        <v>144</v>
      </c>
      <c r="GV40" s="2">
        <f>HF40/'Drive Train'!$F$35</f>
        <v>0.84946236559139798</v>
      </c>
      <c r="GW40" s="36">
        <f>HD40*12*60/(PI() * 'Drive Train'!$F$15)/GV$2*GV40</f>
        <v>-57988.774682780691</v>
      </c>
      <c r="GX40" s="2">
        <f>('DEPRECATED - DT-Prelim Calcs'!$C$6*GV40-GW40)/('DEPRECATED - DT-Prelim Calcs'!$C$6*GV40)*'DEPRECATED - DT-Prelim Calcs'!$C$7*GV40</f>
        <v>46.612090291213228</v>
      </c>
      <c r="GY40" s="43">
        <f>GX40/'DEPRECATED - DT-Prelim Calcs'!$C$7*('DEPRECATED - DT-Prelim Calcs'!$C$8-'DEPRECATED - DT-Prelim Calcs'!$C$9)+'DEPRECATED - DT-Prelim Calcs'!$C$9</f>
        <v>2540.8153666108697</v>
      </c>
      <c r="GZ40" s="43">
        <f t="shared" si="19"/>
        <v>33.333333333333314</v>
      </c>
      <c r="HA40" s="2">
        <f t="shared" si="63"/>
        <v>1.4462867232450001</v>
      </c>
      <c r="HB40" s="43">
        <f>HA40*'DEPRECATED - DT-Prelim Calcs'!$C$21/GV$2/'DEPRECATED - DT-Prelim Calcs'!$C$19/'DEPRECATED - DT-Prelim Calcs'!$C$18*3.39*'DEPRECATED - DT-Prelim Calcs'!$C$20</f>
        <v>29.053734754561201</v>
      </c>
      <c r="HC40" s="36">
        <f t="shared" si="64"/>
        <v>0</v>
      </c>
      <c r="HD40" s="43">
        <f>HB39*'DEPRECATED - DT-Prelim Calcs'!$C$11+HD39</f>
        <v>-198.5756105681092</v>
      </c>
      <c r="HE40" s="43">
        <f>HE39+0.5*HB40*'DEPRECATED - DT-Prelim Calcs'!$C$11^2+HD40*'DEPRECATED - DT-Prelim Calcs'!$C$11</f>
        <v>-49154.989241071147</v>
      </c>
      <c r="HF40" s="43">
        <f>MIN('Drive Train'!$F$35-GZ39*'DEPRECATED - DT-Prelim Calcs'!$C$21*'Drive Train'!$F$39,HF39+GZ$2)</f>
        <v>10.533333333333335</v>
      </c>
      <c r="HG40" s="43">
        <f>'Drive Train'!$F$35-GZ40*'DEPRECATED - DT-Prelim Calcs'!$C$21*'Drive Train'!$F$39</f>
        <v>10.533333333333335</v>
      </c>
      <c r="HH40" s="1">
        <f>IF(HE40&gt;='Drive Train'!$F$29,1,0)</f>
        <v>0</v>
      </c>
      <c r="HI40" s="43">
        <f t="shared" si="65"/>
        <v>37.037037037037017</v>
      </c>
      <c r="HJ40" s="49">
        <f>HJ39+'DEPRECATED - DT-Prelim Calcs'!$C$11</f>
        <v>144</v>
      </c>
      <c r="HK40" s="2">
        <f>HU40/'Drive Train'!$F$35</f>
        <v>0.83440860215053769</v>
      </c>
      <c r="HL40" s="36">
        <f>HS40*12*60/(PI() * 'Drive Train'!$F$15)/HK$2*HK40</f>
        <v>-150305.16902758877</v>
      </c>
      <c r="HM40" s="2">
        <f>('DEPRECATED - DT-Prelim Calcs'!$C$6*HK40-HL40)/('DEPRECATED - DT-Prelim Calcs'!$C$6*HK40)*'DEPRECATED - DT-Prelim Calcs'!$C$7*HK40</f>
        <v>114.40416674210974</v>
      </c>
      <c r="HN40" s="43">
        <f>HM40/'DEPRECATED - DT-Prelim Calcs'!$C$7*('DEPRECATED - DT-Prelim Calcs'!$C$8-'DEPRECATED - DT-Prelim Calcs'!$C$9)+'DEPRECATED - DT-Prelim Calcs'!$C$9</f>
        <v>6233.9658001298585</v>
      </c>
      <c r="HO40" s="43">
        <f t="shared" si="20"/>
        <v>36.66666666666665</v>
      </c>
      <c r="HP40" s="2">
        <f t="shared" si="66"/>
        <v>1.4462867232450001</v>
      </c>
      <c r="HQ40" s="43">
        <f>HP40*'DEPRECATED - DT-Prelim Calcs'!$C$21/HK$2/'DEPRECATED - DT-Prelim Calcs'!$C$19/'DEPRECATED - DT-Prelim Calcs'!$C$18*3.39*'DEPRECATED - DT-Prelim Calcs'!$C$20</f>
        <v>29.053734754561201</v>
      </c>
      <c r="HR40" s="36">
        <f t="shared" si="67"/>
        <v>0</v>
      </c>
      <c r="HS40" s="43">
        <f>HQ39*'DEPRECATED - DT-Prelim Calcs'!$C$11+HS39</f>
        <v>-523.98790303633291</v>
      </c>
      <c r="HT40" s="43">
        <f>HT39+0.5*HQ40*'DEPRECATED - DT-Prelim Calcs'!$C$11^2+HS40*'DEPRECATED - DT-Prelim Calcs'!$C$11</f>
        <v>-44329.085779685825</v>
      </c>
      <c r="HU40" s="43">
        <f>MIN('Drive Train'!$F$35-HO39*'DEPRECATED - DT-Prelim Calcs'!$C$21*'Drive Train'!$F$39,HU39+HO$2)</f>
        <v>10.346666666666668</v>
      </c>
      <c r="HV40" s="43">
        <f>'Drive Train'!$F$35-HO40*'DEPRECATED - DT-Prelim Calcs'!$C$21*'Drive Train'!$F$39</f>
        <v>10.346666666666668</v>
      </c>
      <c r="HW40" s="1">
        <f>IF(HT40&gt;='Drive Train'!$F$29,1,0)</f>
        <v>0</v>
      </c>
      <c r="HX40" s="43">
        <f t="shared" si="68"/>
        <v>40.740740740740726</v>
      </c>
      <c r="HY40" s="49">
        <f>HY39+'DEPRECATED - DT-Prelim Calcs'!$C$11</f>
        <v>144</v>
      </c>
      <c r="HZ40" s="2">
        <f>IJ40/'Drive Train'!$F$35</f>
        <v>0.8193548387096774</v>
      </c>
      <c r="IA40" s="36">
        <f>IH40*12*60/(PI() * 'Drive Train'!$F$15)/HZ$2*HZ40</f>
        <v>-155290.54765593642</v>
      </c>
      <c r="IB40" s="2">
        <f>('DEPRECATED - DT-Prelim Calcs'!$C$6*HZ40-IA40)/('DEPRECATED - DT-Prelim Calcs'!$C$6*HZ40)*'DEPRECATED - DT-Prelim Calcs'!$C$7*HZ40</f>
        <v>117.99836486852361</v>
      </c>
      <c r="IC40" s="43">
        <f>IB40/'DEPRECATED - DT-Prelim Calcs'!$C$7*('DEPRECATED - DT-Prelim Calcs'!$C$8-'DEPRECATED - DT-Prelim Calcs'!$C$9)+'DEPRECATED - DT-Prelim Calcs'!$C$9</f>
        <v>6429.7691308971807</v>
      </c>
      <c r="ID40" s="43">
        <f t="shared" si="21"/>
        <v>39.999999999999986</v>
      </c>
      <c r="IE40" s="2">
        <f t="shared" si="69"/>
        <v>1.4462867232450001</v>
      </c>
      <c r="IF40" s="43">
        <f>IE40*'DEPRECATED - DT-Prelim Calcs'!$C$21/HZ$2/'DEPRECATED - DT-Prelim Calcs'!$C$19/'DEPRECATED - DT-Prelim Calcs'!$C$18*3.39*'DEPRECATED - DT-Prelim Calcs'!$C$20</f>
        <v>29.053734754561201</v>
      </c>
      <c r="IG40" s="36">
        <f t="shared" si="70"/>
        <v>0</v>
      </c>
      <c r="IH40" s="43">
        <f>IF39*'DEPRECATED - DT-Prelim Calcs'!$C$11+IH39</f>
        <v>-551.31412052794519</v>
      </c>
      <c r="II40" s="43">
        <f>II39+0.5*IF40*'DEPRECATED - DT-Prelim Calcs'!$C$11^2+IH40*'DEPRECATED - DT-Prelim Calcs'!$C$11</f>
        <v>-61487.77171352008</v>
      </c>
      <c r="IJ40" s="43">
        <f>MIN('Drive Train'!$F$35-ID39*'DEPRECATED - DT-Prelim Calcs'!$C$21*'Drive Train'!$F$39,IJ39+ID$2)</f>
        <v>10.16</v>
      </c>
      <c r="IK40" s="43">
        <f>'Drive Train'!$F$35-ID40*'DEPRECATED - DT-Prelim Calcs'!$C$21*'Drive Train'!$F$39</f>
        <v>10.16</v>
      </c>
      <c r="IL40" s="1">
        <f>IF(II40&gt;='Drive Train'!$F$29,1,0)</f>
        <v>0</v>
      </c>
      <c r="IM40" s="43">
        <f t="shared" si="71"/>
        <v>44.444444444444429</v>
      </c>
      <c r="IN40" s="49">
        <f>IN39+'DEPRECATED - DT-Prelim Calcs'!$C$11</f>
        <v>144</v>
      </c>
      <c r="IO40" s="2">
        <f>IY40/'Drive Train'!$F$35</f>
        <v>0.80430107526881722</v>
      </c>
      <c r="IP40" s="36">
        <f>IW40*12*60/(PI() * 'Drive Train'!$F$15)/IO$2*IO40</f>
        <v>-277477.22968894418</v>
      </c>
      <c r="IQ40" s="2">
        <f>('DEPRECATED - DT-Prelim Calcs'!$C$6*IO40-IP40)/('DEPRECATED - DT-Prelim Calcs'!$C$6*IO40)*'DEPRECATED - DT-Prelim Calcs'!$C$7*IO40</f>
        <v>207.74838007453866</v>
      </c>
      <c r="IR40" s="43">
        <f>IQ40/'DEPRECATED - DT-Prelim Calcs'!$C$7*('DEPRECATED - DT-Prelim Calcs'!$C$8-'DEPRECATED - DT-Prelim Calcs'!$C$9)+'DEPRECATED - DT-Prelim Calcs'!$C$9</f>
        <v>11319.135630926359</v>
      </c>
      <c r="IS40" s="43">
        <f t="shared" si="22"/>
        <v>43.333333333333321</v>
      </c>
      <c r="IT40" s="2">
        <f t="shared" si="72"/>
        <v>1.4462867232450001</v>
      </c>
      <c r="IU40" s="43">
        <f>IT40*'DEPRECATED - DT-Prelim Calcs'!$C$21/IO$2/'DEPRECATED - DT-Prelim Calcs'!$C$19/'DEPRECATED - DT-Prelim Calcs'!$C$18*3.39*'DEPRECATED - DT-Prelim Calcs'!$C$20</f>
        <v>29.053734754561201</v>
      </c>
      <c r="IV40" s="36">
        <f t="shared" si="73"/>
        <v>0</v>
      </c>
      <c r="IW40" s="43">
        <f>IU39*'DEPRECATED - DT-Prelim Calcs'!$C$11+IW39</f>
        <v>-1003.5403006612554</v>
      </c>
      <c r="IX40" s="43">
        <f>IX39+0.5*IU40*'DEPRECATED - DT-Prelim Calcs'!$C$11^2+IW40*'DEPRECATED - DT-Prelim Calcs'!$C$11</f>
        <v>-55097.599546957012</v>
      </c>
      <c r="IY40" s="43">
        <f>MIN('Drive Train'!$F$35-IS39*'DEPRECATED - DT-Prelim Calcs'!$C$21*'Drive Train'!$F$39,IY39+IS$2)</f>
        <v>9.9733333333333345</v>
      </c>
      <c r="IZ40" s="43">
        <f>'Drive Train'!$F$35-IS40*'DEPRECATED - DT-Prelim Calcs'!$C$21*'Drive Train'!$F$39</f>
        <v>9.9733333333333345</v>
      </c>
      <c r="JA40" s="1">
        <f>IF(IX40&gt;='Drive Train'!$F$29,1,0)</f>
        <v>0</v>
      </c>
      <c r="JB40" s="43">
        <f t="shared" si="74"/>
        <v>48.148148148148138</v>
      </c>
      <c r="JC40" s="49">
        <f>JC39+'DEPRECATED - DT-Prelim Calcs'!$C$11</f>
        <v>144</v>
      </c>
      <c r="JD40" s="2">
        <f>JN40/'Drive Train'!$F$35</f>
        <v>0.78924731182795704</v>
      </c>
      <c r="JE40" s="36">
        <f>JL40*12*60/(PI() * 'Drive Train'!$F$15)/JD$2*JD40</f>
        <v>-81403.119667783292</v>
      </c>
      <c r="JF40" s="2">
        <f>('DEPRECATED - DT-Prelim Calcs'!$C$6*JD40-JE40)/('DEPRECATED - DT-Prelim Calcs'!$C$6*JD40)*'DEPRECATED - DT-Prelim Calcs'!$C$7*JD40</f>
        <v>63.541794225059895</v>
      </c>
      <c r="JG40" s="43">
        <f>JF40/'DEPRECATED - DT-Prelim Calcs'!$C$7*('DEPRECATED - DT-Prelim Calcs'!$C$8-'DEPRECATED - DT-Prelim Calcs'!$C$9)+'DEPRECATED - DT-Prelim Calcs'!$C$9</f>
        <v>3463.1052077831137</v>
      </c>
      <c r="JH40" s="43">
        <f t="shared" si="23"/>
        <v>46.666666666666657</v>
      </c>
      <c r="JI40" s="2">
        <f t="shared" si="75"/>
        <v>1.4462867232450001</v>
      </c>
      <c r="JJ40" s="43">
        <f>JI40*'DEPRECATED - DT-Prelim Calcs'!$C$21/JD$2/'DEPRECATED - DT-Prelim Calcs'!$C$19/'DEPRECATED - DT-Prelim Calcs'!$C$18*3.39*'DEPRECATED - DT-Prelim Calcs'!$C$20</f>
        <v>29.053734754561201</v>
      </c>
      <c r="JK40" s="36">
        <f t="shared" si="76"/>
        <v>0</v>
      </c>
      <c r="JL40" s="43">
        <f>JJ39*'DEPRECATED - DT-Prelim Calcs'!$C$11+JL39</f>
        <v>-300.02265836192714</v>
      </c>
      <c r="JM40" s="43">
        <f>JM39+0.5*JJ40*'DEPRECATED - DT-Prelim Calcs'!$C$11^2+JL40*'DEPRECATED - DT-Prelim Calcs'!$C$11</f>
        <v>-64658.667958485217</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103.33333333333333</v>
      </c>
      <c r="JR40" s="49">
        <f>JR39+'DEPRECATED - DT-Prelim Calcs'!$C$11</f>
        <v>144</v>
      </c>
      <c r="JS40" s="2">
        <f>KC40/'Drive Train'!$F$35</f>
        <v>0.77419354838709686</v>
      </c>
      <c r="JT40" s="36">
        <f>KA40*12*60/(PI() * 'Drive Train'!$F$15)/JS$2*JS40</f>
        <v>-91129.90734655266</v>
      </c>
      <c r="JU40" s="2">
        <f>('DEPRECATED - DT-Prelim Calcs'!$C$6*JS40-JT40)/('DEPRECATED - DT-Prelim Calcs'!$C$6*JS40)*'DEPRECATED - DT-Prelim Calcs'!$C$7*JS40</f>
        <v>70.621448220827659</v>
      </c>
      <c r="JV40" s="43">
        <f>JU40/'DEPRECATED - DT-Prelim Calcs'!$C$7*('DEPRECATED - DT-Prelim Calcs'!$C$8-'DEPRECATED - DT-Prelim Calcs'!$C$9)+'DEPRECATED - DT-Prelim Calcs'!$C$9</f>
        <v>3848.7878508361337</v>
      </c>
      <c r="JW40" s="43">
        <f t="shared" si="24"/>
        <v>49.999999999999993</v>
      </c>
      <c r="JX40" s="2">
        <f t="shared" si="77"/>
        <v>1.4462867232450001</v>
      </c>
      <c r="JY40" s="43">
        <f>JX40*'DEPRECATED - DT-Prelim Calcs'!$C$21/JS$2/'DEPRECATED - DT-Prelim Calcs'!$C$19/'DEPRECATED - DT-Prelim Calcs'!$C$18*3.39*'DEPRECATED - DT-Prelim Calcs'!$C$20</f>
        <v>29.053734754561201</v>
      </c>
      <c r="JZ40" s="36">
        <f t="shared" si="78"/>
        <v>0</v>
      </c>
      <c r="KA40" s="43">
        <f>JY39*'DEPRECATED - DT-Prelim Calcs'!$C$11+KA39</f>
        <v>-342.40295025886189</v>
      </c>
      <c r="KB40" s="43">
        <f>KB39+0.5*JY40*'DEPRECATED - DT-Prelim Calcs'!$C$11^2+KA40*'DEPRECATED - DT-Prelim Calcs'!$C$11</f>
        <v>-49999.873314901692</v>
      </c>
      <c r="KC40" s="43">
        <f>MIN('Drive Train'!$F$35-JW39*'DEPRECATED - DT-Prelim Calcs'!$C$21*'Drive Train'!$F$39,KC39+JW$2)</f>
        <v>9.6000000000000014</v>
      </c>
      <c r="KD40" s="43">
        <f>'Drive Train'!$F$35-JW40*'DEPRECATED - DT-Prelim Calcs'!$C$21*'Drive Train'!$F$39</f>
        <v>9.6000000000000014</v>
      </c>
      <c r="KE40" s="1">
        <f>IF(KB40&gt;='Drive Train'!$F$29,1,0)</f>
        <v>0</v>
      </c>
      <c r="KF40" s="43">
        <f>MIN(JV40,'DEPRECATED - DT-Prelim Calcs'!$C$10)*'DEPRECATED - DT-Prelim Calcs'!$C$11*1000/60/60</f>
        <v>103.33333333333333</v>
      </c>
      <c r="KG40" s="49">
        <f>KG39+'DEPRECATED - DT-Prelim Calcs'!$C$11</f>
        <v>144</v>
      </c>
      <c r="KH40" s="2">
        <f>KR40/'Drive Train'!$F$35</f>
        <v>0.75913978494623657</v>
      </c>
      <c r="KI40" s="36">
        <f>KP40*12*60/(PI() * 'Drive Train'!$F$15)/KH$2*KH40</f>
        <v>24404.721474628881</v>
      </c>
      <c r="KJ40" s="2">
        <f>('DEPRECATED - DT-Prelim Calcs'!$C$6*KH40-KI40)/('DEPRECATED - DT-Prelim Calcs'!$C$6*KH40)*'DEPRECATED - DT-Prelim Calcs'!$C$7*KH40</f>
        <v>-14.379782326471974</v>
      </c>
      <c r="KK40" s="43">
        <f>KJ40/'DEPRECATED - DT-Prelim Calcs'!$C$7*('DEPRECATED - DT-Prelim Calcs'!$C$8-'DEPRECATED - DT-Prelim Calcs'!$C$9)+'DEPRECATED - DT-Prelim Calcs'!$C$9</f>
        <v>-781.87620136750297</v>
      </c>
      <c r="KL40" s="43">
        <f t="shared" si="25"/>
        <v>-781.87620136750297</v>
      </c>
      <c r="KM40" s="2">
        <f t="shared" si="79"/>
        <v>-16.89100373870529</v>
      </c>
      <c r="KN40" s="43">
        <f>KM40*'DEPRECATED - DT-Prelim Calcs'!$C$21/KH$2/'DEPRECATED - DT-Prelim Calcs'!$C$19/'DEPRECATED - DT-Prelim Calcs'!$C$18*3.39*'DEPRECATED - DT-Prelim Calcs'!$C$20</f>
        <v>-339.31497432374124</v>
      </c>
      <c r="KO40" s="36">
        <f t="shared" si="80"/>
        <v>1</v>
      </c>
      <c r="KP40" s="43">
        <f>KN39*'DEPRECATED - DT-Prelim Calcs'!$C$11+KP39</f>
        <v>93.514341541767948</v>
      </c>
      <c r="KQ40" s="43">
        <f>KQ39+0.5*KN40*'DEPRECATED - DT-Prelim Calcs'!$C$11^2+KP40*'DEPRECATED - DT-Prelim Calcs'!$C$11</f>
        <v>-48097.047763287272</v>
      </c>
      <c r="KR40" s="43">
        <f>MIN('Drive Train'!$F$35-KL39*'DEPRECATED - DT-Prelim Calcs'!$C$21*'Drive Train'!$F$39,KR39+KL$2)</f>
        <v>9.413333333333334</v>
      </c>
      <c r="KS40" s="43">
        <f>'Drive Train'!$F$35-KL40*'DEPRECATED - DT-Prelim Calcs'!$C$21*'Drive Train'!$F$39</f>
        <v>56.185067276580163</v>
      </c>
      <c r="KT40" s="1">
        <f>IF(KQ40&gt;='Drive Train'!$F$29,1,0)</f>
        <v>0</v>
      </c>
      <c r="KU40" s="43">
        <f>MIN(KK40,'DEPRECATED - DT-Prelim Calcs'!$C$10)*'DEPRECATED - DT-Prelim Calcs'!$C$11*1000/60/60</f>
        <v>-868.75133485278104</v>
      </c>
      <c r="KV40" s="49">
        <f>KV39+'DEPRECATED - DT-Prelim Calcs'!$C$11</f>
        <v>144</v>
      </c>
      <c r="KW40" s="2">
        <f>LG40/'Drive Train'!$F$35</f>
        <v>0.74408602150537628</v>
      </c>
      <c r="KX40" s="36">
        <f>LE40*12*60/(PI() * 'Drive Train'!$F$15)/KW$2*KW40</f>
        <v>-94620.458548563533</v>
      </c>
      <c r="KY40" s="2">
        <f>('DEPRECATED - DT-Prelim Calcs'!$C$6*KW40-KX40)/('DEPRECATED - DT-Prelim Calcs'!$C$6*KW40)*'DEPRECATED - DT-Prelim Calcs'!$C$7*KW40</f>
        <v>73.046182029067566</v>
      </c>
      <c r="KZ40" s="43">
        <f>KY40/'DEPRECATED - DT-Prelim Calcs'!$C$7*('DEPRECATED - DT-Prelim Calcs'!$C$8-'DEPRECATED - DT-Prelim Calcs'!$C$9)+'DEPRECATED - DT-Prelim Calcs'!$C$9</f>
        <v>3980.8815582999491</v>
      </c>
      <c r="LA40" s="43">
        <f t="shared" si="26"/>
        <v>56.666666666666664</v>
      </c>
      <c r="LB40" s="2">
        <f t="shared" si="81"/>
        <v>1.4462867232450001</v>
      </c>
      <c r="LC40" s="43">
        <f>LB40*'DEPRECATED - DT-Prelim Calcs'!$C$21/KW$2/'DEPRECATED - DT-Prelim Calcs'!$C$19/'DEPRECATED - DT-Prelim Calcs'!$C$18*3.39*'DEPRECATED - DT-Prelim Calcs'!$C$20</f>
        <v>29.053734754561201</v>
      </c>
      <c r="LD40" s="36">
        <f t="shared" si="82"/>
        <v>0</v>
      </c>
      <c r="LE40" s="43">
        <f>LC39*'DEPRECATED - DT-Prelim Calcs'!$C$11+LE39</f>
        <v>-369.90314150286633</v>
      </c>
      <c r="LF40" s="43">
        <f>LF39+0.5*LC40*'DEPRECATED - DT-Prelim Calcs'!$C$11^2+LE40*'DEPRECATED - DT-Prelim Calcs'!$C$11</f>
        <v>-61896.708560715328</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103.33333333333333</v>
      </c>
      <c r="LK40" s="49">
        <f>LK39+'DEPRECATED - DT-Prelim Calcs'!$C$11</f>
        <v>144</v>
      </c>
      <c r="LL40" s="2">
        <f>LV40/'Drive Train'!$F$35</f>
        <v>0.72903225806451621</v>
      </c>
      <c r="LM40" s="36">
        <f>LT40*12*60/(PI() * 'Drive Train'!$F$15)/LL$2*LL40</f>
        <v>-273531.84831854352</v>
      </c>
      <c r="LN40" s="2">
        <f>('DEPRECATED - DT-Prelim Calcs'!$C$6*LL40-LM40)/('DEPRECATED - DT-Prelim Calcs'!$C$6*LL40)*'DEPRECATED - DT-Prelim Calcs'!$C$7*LL40</f>
        <v>204.4950811357723</v>
      </c>
      <c r="LO40" s="43">
        <f>LN40/'DEPRECATED - DT-Prelim Calcs'!$C$7*('DEPRECATED - DT-Prelim Calcs'!$C$8-'DEPRECATED - DT-Prelim Calcs'!$C$9)+'DEPRECATED - DT-Prelim Calcs'!$C$9</f>
        <v>11141.90367381446</v>
      </c>
      <c r="LP40" s="43">
        <f t="shared" si="27"/>
        <v>60</v>
      </c>
      <c r="LQ40" s="2">
        <f t="shared" si="83"/>
        <v>1.4462867232450001</v>
      </c>
      <c r="LR40" s="43">
        <f>LQ40*'DEPRECATED - DT-Prelim Calcs'!$C$21/LL$2/'DEPRECATED - DT-Prelim Calcs'!$C$19/'DEPRECATED - DT-Prelim Calcs'!$C$18*3.39*'DEPRECATED - DT-Prelim Calcs'!$C$20</f>
        <v>29.053734754561201</v>
      </c>
      <c r="LS40" s="36">
        <f t="shared" si="84"/>
        <v>0</v>
      </c>
      <c r="LT40" s="43">
        <f>LR39*'DEPRECATED - DT-Prelim Calcs'!$C$11+LT39</f>
        <v>-1091.4083497710419</v>
      </c>
      <c r="LU40" s="43">
        <f>LU39+0.5*LR40*'DEPRECATED - DT-Prelim Calcs'!$C$11^2+LT40*'DEPRECATED - DT-Prelim Calcs'!$C$11</f>
        <v>-54341.995185318527</v>
      </c>
      <c r="LV40" s="43">
        <f>MIN('Drive Train'!$F$35-LP39*'DEPRECATED - DT-Prelim Calcs'!$C$21*'Drive Train'!$F$39,LV39+LP$2)</f>
        <v>9.0400000000000009</v>
      </c>
      <c r="LW40" s="43">
        <f>'Drive Train'!$F$35-LP40*'DEPRECATED - DT-Prelim Calcs'!$C$21*'Drive Train'!$F$39</f>
        <v>9.0400000000000009</v>
      </c>
      <c r="LX40" s="1">
        <f>IF(LU40&gt;='Drive Train'!$F$29,1,0)</f>
        <v>0</v>
      </c>
      <c r="LY40" s="43">
        <f>MIN(LO40,'DEPRECATED - DT-Prelim Calcs'!$C$10)*'DEPRECATED - DT-Prelim Calcs'!$C$11*1000/60/60</f>
        <v>103.33333333333333</v>
      </c>
      <c r="LZ40" s="49">
        <f>LZ39+'DEPRECATED - DT-Prelim Calcs'!$C$11</f>
        <v>144</v>
      </c>
    </row>
    <row r="41" spans="2:338" x14ac:dyDescent="0.3">
      <c r="C41" s="3" t="s">
        <v>118</v>
      </c>
      <c r="E41" s="87">
        <f>(AK2+E47)*'Drive Train'!F31</f>
        <v>2016.8164000888378</v>
      </c>
      <c r="F41" s="87">
        <f>'DEPRECATED - DT-Prelim Calcs'!AZ2*'Drive Train'!F31</f>
        <v>40881.956921126563</v>
      </c>
      <c r="G41" s="87">
        <f>'DEPRECATED - DT-Prelim Calcs'!BO2*'Drive Train'!F31</f>
        <v>29389.392398167762</v>
      </c>
      <c r="H41" s="87">
        <f>'DEPRECATED - DT-Prelim Calcs'!CD2*'Drive Train'!F31</f>
        <v>68013.080066312279</v>
      </c>
      <c r="I41" s="87">
        <f>'DEPRECATED - DT-Prelim Calcs'!CS2*'Drive Train'!F31</f>
        <v>99316.520881387405</v>
      </c>
      <c r="J41" s="87">
        <f>'DEPRECATED - DT-Prelim Calcs'!DH2*'Drive Train'!F31</f>
        <v>142517.67019573969</v>
      </c>
      <c r="K41" s="87">
        <f>'DEPRECATED - DT-Prelim Calcs'!DW2*'Drive Train'!F31</f>
        <v>150564.63886041878</v>
      </c>
      <c r="L41" s="87">
        <f>'DEPRECATED - DT-Prelim Calcs'!EL2*'Drive Train'!F31</f>
        <v>183381.31391767197</v>
      </c>
      <c r="M41" s="87">
        <f>'DEPRECATED - DT-Prelim Calcs'!FA2*'Drive Train'!F31</f>
        <v>194975.97188724947</v>
      </c>
      <c r="N41" s="87">
        <f>'DEPRECATED - DT-Prelim Calcs'!FP2*'Drive Train'!F31</f>
        <v>208288.37331920446</v>
      </c>
      <c r="O41" s="87">
        <f>'DEPRECATED - DT-Prelim Calcs'!GE2*'Drive Train'!F31</f>
        <v>188478.80804518703</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-0.27672021620693066</v>
      </c>
      <c r="Y41" s="43">
        <f t="shared" si="1"/>
        <v>0</v>
      </c>
      <c r="Z41" s="43">
        <f t="shared" si="2"/>
        <v>0</v>
      </c>
      <c r="AA41" s="43">
        <f t="shared" si="3"/>
        <v>0</v>
      </c>
      <c r="AB41" s="43" t="e">
        <f t="shared" si="4"/>
        <v>#N/A</v>
      </c>
      <c r="AC41" s="36">
        <f t="shared" si="28"/>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889.49632897085212</v>
      </c>
      <c r="AK41" s="43">
        <f t="shared" si="8"/>
        <v>0</v>
      </c>
      <c r="AL41" s="49">
        <f>AL40+'DEPRECATED - DT-Prelim Calcs'!$C$11</f>
        <v>148</v>
      </c>
      <c r="AM41" s="2">
        <f>AW41/'Drive Train'!$F$35</f>
        <v>0.99904218451711546</v>
      </c>
      <c r="AN41" s="36">
        <f>AU41*12*60/(PI() * 'Drive Train'!$F$15)/AM$2*AM41</f>
        <v>2789.847182951512</v>
      </c>
      <c r="AO41" s="2">
        <f>('DEPRECATED - DT-Prelim Calcs'!$C$6*AM41-AN41)/('DEPRECATED - DT-Prelim Calcs'!$C$6*AM41)*'DEPRECATED - DT-Prelim Calcs'!$C$7*AM41</f>
        <v>2.6346640698300066</v>
      </c>
      <c r="AP41" s="43">
        <f>AO41/'DEPRECATED - DT-Prelim Calcs'!$C$7*('DEPRECATED - DT-Prelim Calcs'!$C$8-'DEPRECATED - DT-Prelim Calcs'!$C$9)+'DEPRECATED - DT-Prelim Calcs'!$C$9</f>
        <v>145.03020678924662</v>
      </c>
      <c r="AQ41" s="43">
        <f t="shared" si="9"/>
        <v>93</v>
      </c>
      <c r="AR41" s="2">
        <f t="shared" si="29"/>
        <v>1.461451963264309</v>
      </c>
      <c r="AS41" s="43">
        <f>AR41*'DEPRECATED - DT-Prelim Calcs'!$C$21/AM$2/'DEPRECATED - DT-Prelim Calcs'!$C$19/'DEPRECATED - DT-Prelim Calcs'!$C$18*3.39*'DEPRECATED - DT-Prelim Calcs'!$C$20</f>
        <v>14.679190859868369</v>
      </c>
      <c r="AT41" s="36">
        <f t="shared" si="30"/>
        <v>0</v>
      </c>
      <c r="AU41" s="43">
        <f>AS40*'DEPRECATED - DT-Prelim Calcs'!$C$11+AU40</f>
        <v>16.246233884350495</v>
      </c>
      <c r="AV41" s="43">
        <f>AV40+0.5*AS41*'DEPRECATED - DT-Prelim Calcs'!$C$11^2+AU41*'DEPRECATED - DT-Prelim Calcs'!$C$11</f>
        <v>2353.5213195663164</v>
      </c>
      <c r="AW41" s="43">
        <f>MIN('Drive Train'!$F$35-AQ40*'DEPRECATED - DT-Prelim Calcs'!$C$21*'Drive Train'!$F$39,AW40+AQ$2)</f>
        <v>12.388123088012232</v>
      </c>
      <c r="AX41" s="43">
        <f>'Drive Train'!$F$35-AQ41*'DEPRECATED - DT-Prelim Calcs'!$C$21*'Drive Train'!$F$39</f>
        <v>7.1920000000000002</v>
      </c>
      <c r="AY41" s="1">
        <f>IF(AV41&gt;='Drive Train'!$F$29,1,0)</f>
        <v>1</v>
      </c>
      <c r="AZ41" s="43">
        <f t="shared" si="31"/>
        <v>103.33333333333333</v>
      </c>
      <c r="BA41" s="49">
        <f>BA40+'DEPRECATED - DT-Prelim Calcs'!$C$11</f>
        <v>148</v>
      </c>
      <c r="BB41" s="2">
        <f>BL41/'Drive Train'!$F$35</f>
        <v>0.57999999999999996</v>
      </c>
      <c r="BC41" s="36">
        <f>BJ41*12*60/(PI() * 'Drive Train'!$F$15)/BB$2*BB41</f>
        <v>-16339.600026290986</v>
      </c>
      <c r="BD41" s="2">
        <f>('DEPRECATED - DT-Prelim Calcs'!$C$6*BB41-BC41)/('DEPRECATED - DT-Prelim Calcs'!$C$6*BB41)*'DEPRECATED - DT-Prelim Calcs'!$C$7*BB41</f>
        <v>14.731598765408265</v>
      </c>
      <c r="BE41" s="43">
        <f>BD41/'DEPRECATED - DT-Prelim Calcs'!$C$7*('DEPRECATED - DT-Prelim Calcs'!$C$8-'DEPRECATED - DT-Prelim Calcs'!$C$9)+'DEPRECATED - DT-Prelim Calcs'!$C$9</f>
        <v>804.04232080209204</v>
      </c>
      <c r="BF41" s="43">
        <f t="shared" si="10"/>
        <v>93</v>
      </c>
      <c r="BG41" s="2">
        <f t="shared" si="32"/>
        <v>2.0025508475699998</v>
      </c>
      <c r="BH41" s="43">
        <f>BG41*'DEPRECATED - DT-Prelim Calcs'!$C$21/BB$2/'DEPRECATED - DT-Prelim Calcs'!$C$19/'DEPRECATED - DT-Prelim Calcs'!$C$18*3.39*'DEPRECATED - DT-Prelim Calcs'!$C$20</f>
        <v>29.053734754561201</v>
      </c>
      <c r="BI41" s="36">
        <f t="shared" si="33"/>
        <v>0</v>
      </c>
      <c r="BJ41" s="43">
        <f>BH40*'DEPRECATED - DT-Prelim Calcs'!$C$11+BJ40</f>
        <v>-113.46677145267763</v>
      </c>
      <c r="BK41" s="43">
        <f>BK40+0.5*BH41*'DEPRECATED - DT-Prelim Calcs'!$C$11^2+BJ41*'DEPRECATED - DT-Prelim Calcs'!$C$11</f>
        <v>-22337.808697165459</v>
      </c>
      <c r="BL41" s="43">
        <f>MIN('Drive Train'!$F$35-BF40*'DEPRECATED - DT-Prelim Calcs'!$C$21*'Drive Train'!$F$39,BL40+BF$2)</f>
        <v>7.1920000000000002</v>
      </c>
      <c r="BM41" s="43">
        <f>'Drive Train'!$F$35-BF41*'DEPRECATED - DT-Prelim Calcs'!$C$21*'Drive Train'!$F$39</f>
        <v>7.1920000000000002</v>
      </c>
      <c r="BN41" s="1">
        <f>IF(BK41&gt;='Drive Train'!$F$29,1,0)</f>
        <v>0</v>
      </c>
      <c r="BO41" s="43">
        <f>MIN(BF41,$C$10)*$C$11*1000/60/60</f>
        <v>103.33333333333333</v>
      </c>
      <c r="BP41" s="49">
        <f>BP40+'DEPRECATED - DT-Prelim Calcs'!$C$11</f>
        <v>148</v>
      </c>
      <c r="BQ41" s="2">
        <f>CA41/'Drive Train'!$F$35</f>
        <v>0.57999999999999996</v>
      </c>
      <c r="BR41" s="36">
        <f>BY41*12*60/(PI() * 'Drive Train'!$F$15)/BQ$2*BQ41</f>
        <v>3395.2230167377666</v>
      </c>
      <c r="BS41" s="2">
        <f>('DEPRECATED - DT-Prelim Calcs'!$C$6*BQ41-BR41)/('DEPRECATED - DT-Prelim Calcs'!$C$6*BQ41)*'DEPRECATED - DT-Prelim Calcs'!$C$7*BQ41</f>
        <v>0.22433856606581087</v>
      </c>
      <c r="BT41" s="43">
        <f>BS41/'DEPRECATED - DT-Prelim Calcs'!$C$7*('DEPRECATED - DT-Prelim Calcs'!$C$8-'DEPRECATED - DT-Prelim Calcs'!$C$9)+'DEPRECATED - DT-Prelim Calcs'!$C$9</f>
        <v>13.721429345376263</v>
      </c>
      <c r="BU41" s="43">
        <f t="shared" si="11"/>
        <v>13.721429345376263</v>
      </c>
      <c r="BV41" s="2">
        <f t="shared" si="35"/>
        <v>-0.23293196660162319</v>
      </c>
      <c r="BW41" s="43">
        <f>BV41*'DEPRECATED - DT-Prelim Calcs'!$C$21/BQ$2/'DEPRECATED - DT-Prelim Calcs'!$C$19/'DEPRECATED - DT-Prelim Calcs'!$C$18*3.39*'DEPRECATED - DT-Prelim Calcs'!$C$20</f>
        <v>-4.4192958614657867</v>
      </c>
      <c r="BX41" s="36">
        <f t="shared" si="36"/>
        <v>1</v>
      </c>
      <c r="BY41" s="43">
        <f>BW40*'DEPRECATED - DT-Prelim Calcs'!$C$11+BY40</f>
        <v>18.029762824006667</v>
      </c>
      <c r="BZ41" s="43">
        <f>BZ40+0.5*BW41*'DEPRECATED - DT-Prelim Calcs'!$C$11^2+BY41*'DEPRECATED - DT-Prelim Calcs'!$C$11</f>
        <v>-48519.032411076732</v>
      </c>
      <c r="CA41" s="43">
        <f>MIN('Drive Train'!$F$35-BU40*'DEPRECATED - DT-Prelim Calcs'!$C$21*'Drive Train'!$F$39,CA40+BU$2)</f>
        <v>7.1920000000000002</v>
      </c>
      <c r="CB41" s="43">
        <f>'Drive Train'!$F$35-BU41*'DEPRECATED - DT-Prelim Calcs'!$C$21*'Drive Train'!$F$39</f>
        <v>11.631599956658929</v>
      </c>
      <c r="CC41" s="1">
        <f>IF(BZ41&gt;='Drive Train'!$F$29,1,0)</f>
        <v>0</v>
      </c>
      <c r="CD41" s="43">
        <f t="shared" si="37"/>
        <v>15.246032605973626</v>
      </c>
      <c r="CE41" s="49">
        <f>CE40+'DEPRECATED - DT-Prelim Calcs'!$C$11</f>
        <v>148</v>
      </c>
      <c r="CF41" s="2">
        <f>CP41/'Drive Train'!$F$35</f>
        <v>0.57999999999999996</v>
      </c>
      <c r="CG41" s="36">
        <f>CN41*12*60/(PI() * 'Drive Train'!$F$15)/CF$2*CF41</f>
        <v>-74309.341751697721</v>
      </c>
      <c r="CH41" s="2">
        <f>('DEPRECATED - DT-Prelim Calcs'!$C$6*CF41-CG41)/('DEPRECATED - DT-Prelim Calcs'!$C$6*CF41)*'DEPRECATED - DT-Prelim Calcs'!$C$7*CF41</f>
        <v>57.34571925007247</v>
      </c>
      <c r="CI41" s="43">
        <f>CH41/'DEPRECATED - DT-Prelim Calcs'!$C$7*('DEPRECATED - DT-Prelim Calcs'!$C$8-'DEPRECATED - DT-Prelim Calcs'!$C$9)+'DEPRECATED - DT-Prelim Calcs'!$C$9</f>
        <v>3125.5578397427535</v>
      </c>
      <c r="CJ41" s="43">
        <f t="shared" si="12"/>
        <v>93</v>
      </c>
      <c r="CK41" s="2">
        <f t="shared" si="38"/>
        <v>1.2396743342100003</v>
      </c>
      <c r="CL41" s="43">
        <f>CK41*'DEPRECATED - DT-Prelim Calcs'!$C$21/CF$2/'DEPRECATED - DT-Prelim Calcs'!$C$19/'DEPRECATED - DT-Prelim Calcs'!$C$18*3.39*'DEPRECATED - DT-Prelim Calcs'!$C$20</f>
        <v>29.053734754561205</v>
      </c>
      <c r="CM41" s="36">
        <f t="shared" si="39"/>
        <v>0</v>
      </c>
      <c r="CN41" s="43">
        <f>CL40*'DEPRECATED - DT-Prelim Calcs'!$C$11+CN40</f>
        <v>-319.44400949675276</v>
      </c>
      <c r="CO41" s="43">
        <f>CO40+0.5*CL41*'DEPRECATED - DT-Prelim Calcs'!$C$11^2+CN41*'DEPRECATED - DT-Prelim Calcs'!$C$11</f>
        <v>-115051.06013987896</v>
      </c>
      <c r="CP41" s="43">
        <f>MIN('Drive Train'!$F$35-CJ40*'DEPRECATED - DT-Prelim Calcs'!$C$21*'Drive Train'!$F$39,CP40+CJ$2)</f>
        <v>7.1920000000000002</v>
      </c>
      <c r="CQ41" s="43">
        <f>'Drive Train'!$F$35-CJ41*'DEPRECATED - DT-Prelim Calcs'!$C$21*'Drive Train'!$F$39</f>
        <v>7.1920000000000002</v>
      </c>
      <c r="CR41" s="1">
        <f>IF(CO41&gt;='Drive Train'!$F$29,1,0)</f>
        <v>0</v>
      </c>
      <c r="CS41" s="43">
        <f t="shared" si="40"/>
        <v>103.33333333333333</v>
      </c>
      <c r="CT41" s="49">
        <f>CT40+'DEPRECATED - DT-Prelim Calcs'!$C$11</f>
        <v>148</v>
      </c>
      <c r="CU41" s="2">
        <f>DE41/'Drive Train'!$F$35</f>
        <v>0.57999999999999996</v>
      </c>
      <c r="CV41" s="36">
        <f>DC41*12*60/(PI() * 'Drive Train'!$F$15)/CU$2*CU41</f>
        <v>-234680.60809816615</v>
      </c>
      <c r="CW41" s="2">
        <f>('DEPRECATED - DT-Prelim Calcs'!$C$6*CU41-CV41)/('DEPRECATED - DT-Prelim Calcs'!$C$6*CU41)*'DEPRECATED - DT-Prelim Calcs'!$C$7*CU41</f>
        <v>175.23619560821308</v>
      </c>
      <c r="CX41" s="43">
        <f>CW41/'DEPRECATED - DT-Prelim Calcs'!$C$7*('DEPRECATED - DT-Prelim Calcs'!$C$8-'DEPRECATED - DT-Prelim Calcs'!$C$9)+'DEPRECATED - DT-Prelim Calcs'!$C$9</f>
        <v>9547.9494622384736</v>
      </c>
      <c r="CY41" s="43">
        <f t="shared" si="13"/>
        <v>93</v>
      </c>
      <c r="CZ41" s="2">
        <f t="shared" si="41"/>
        <v>1.0413264407364002</v>
      </c>
      <c r="DA41" s="43">
        <f>CZ41*'DEPRECATED - DT-Prelim Calcs'!$C$21/CU$2/'DEPRECATED - DT-Prelim Calcs'!$C$19/'DEPRECATED - DT-Prelim Calcs'!$C$18*3.39*'DEPRECATED - DT-Prelim Calcs'!$C$20</f>
        <v>29.053734754561201</v>
      </c>
      <c r="DB41" s="36">
        <f t="shared" si="42"/>
        <v>0</v>
      </c>
      <c r="DC41" s="43">
        <f>DA40*'DEPRECATED - DT-Prelim Calcs'!$C$11+DC40</f>
        <v>-847.43778659906252</v>
      </c>
      <c r="DD41" s="43">
        <f>DD40+0.5*DA41*'DEPRECATED - DT-Prelim Calcs'!$C$11^2+DC41*'DEPRECATED - DT-Prelim Calcs'!$C$11</f>
        <v>-186783.3130454029</v>
      </c>
      <c r="DE41" s="43">
        <f>MIN('Drive Train'!$F$35-CY40*'DEPRECATED - DT-Prelim Calcs'!$C$21*'Drive Train'!$F$39,DE40+CY$2)</f>
        <v>7.1920000000000002</v>
      </c>
      <c r="DF41" s="43">
        <f>'Drive Train'!$F$35-CY41*'DEPRECATED - DT-Prelim Calcs'!$C$21*'Drive Train'!$F$39</f>
        <v>7.1920000000000002</v>
      </c>
      <c r="DG41" s="1">
        <f>IF(DD41&gt;='Drive Train'!$F$29,1,0)</f>
        <v>0</v>
      </c>
      <c r="DH41" s="43">
        <f t="shared" si="43"/>
        <v>103.33333333333333</v>
      </c>
      <c r="DI41" s="49">
        <f>DI40+'DEPRECATED - DT-Prelim Calcs'!$C$11</f>
        <v>148</v>
      </c>
      <c r="DJ41" s="2">
        <f>DT41/'Drive Train'!$F$35</f>
        <v>6.1171134796002384</v>
      </c>
      <c r="DK41" s="36">
        <f>DR41*12*60/(PI() * 'Drive Train'!$F$15)/DJ$2*DJ41</f>
        <v>-10689042.255899064</v>
      </c>
      <c r="DL41" s="2">
        <f>('DEPRECATED - DT-Prelim Calcs'!$C$6*DJ41-DK41)/('DEPRECATED - DT-Prelim Calcs'!$C$6*DJ41)*'DEPRECATED - DT-Prelim Calcs'!$C$7*DJ41</f>
        <v>7886.3080992360365</v>
      </c>
      <c r="DM41" s="43">
        <f>DL41/'DEPRECATED - DT-Prelim Calcs'!$C$7*('DEPRECATED - DT-Prelim Calcs'!$C$8-'DEPRECATED - DT-Prelim Calcs'!$C$9)+'DEPRECATED - DT-Prelim Calcs'!$C$9</f>
        <v>429628.73227181385</v>
      </c>
      <c r="DN41" s="43">
        <f t="shared" si="14"/>
        <v>93</v>
      </c>
      <c r="DO41" s="2">
        <f t="shared" si="44"/>
        <v>0.89769520753137932</v>
      </c>
      <c r="DP41" s="43">
        <f>DO41*'DEPRECATED - DT-Prelim Calcs'!$C$21/DJ$2/'DEPRECATED - DT-Prelim Calcs'!$C$19/'DEPRECATED - DT-Prelim Calcs'!$C$18*3.39*'DEPRECATED - DT-Prelim Calcs'!$C$20</f>
        <v>29.053734754561201</v>
      </c>
      <c r="DQ41" s="36">
        <f t="shared" si="45"/>
        <v>0</v>
      </c>
      <c r="DR41" s="43">
        <f>DP40*'DEPRECATED - DT-Prelim Calcs'!$C$11+DR40</f>
        <v>-3154.9529073282301</v>
      </c>
      <c r="DS41" s="43">
        <f>DS40+0.5*DP41*'DEPRECATED - DT-Prelim Calcs'!$C$11^2+DR41*'DEPRECATED - DT-Prelim Calcs'!$C$11</f>
        <v>-265457.85268342518</v>
      </c>
      <c r="DT41" s="43">
        <f>MIN('Drive Train'!$F$35-DN40*'DEPRECATED - DT-Prelim Calcs'!$C$21*'Drive Train'!$F$39,DT40+DN$2)</f>
        <v>75.852207147042961</v>
      </c>
      <c r="DU41" s="43">
        <f>'Drive Train'!$F$35-DN41*'DEPRECATED - DT-Prelim Calcs'!$C$21*'Drive Train'!$F$39</f>
        <v>7.1920000000000002</v>
      </c>
      <c r="DV41" s="1">
        <f>IF(DS41&gt;='Drive Train'!$F$29,1,0)</f>
        <v>0</v>
      </c>
      <c r="DW41" s="43">
        <f t="shared" si="46"/>
        <v>103.33333333333333</v>
      </c>
      <c r="DX41" s="49">
        <f>DX40+'DEPRECATED - DT-Prelim Calcs'!$C$11</f>
        <v>148</v>
      </c>
      <c r="DY41" s="2">
        <f>EI41/'Drive Train'!$F$35</f>
        <v>0.57999999999999996</v>
      </c>
      <c r="DZ41" s="36">
        <f>EG41*12*60/(PI() * 'Drive Train'!$F$15)/DY$2*DY41</f>
        <v>-356456.28115720424</v>
      </c>
      <c r="EA41" s="2">
        <f>('DEPRECATED - DT-Prelim Calcs'!$C$6*DY41-DZ41)/('DEPRECATED - DT-Prelim Calcs'!$C$6*DY41)*'DEPRECATED - DT-Prelim Calcs'!$C$7*DY41</f>
        <v>264.75467627386962</v>
      </c>
      <c r="EB41" s="43">
        <f>EA41/'DEPRECATED - DT-Prelim Calcs'!$C$7*('DEPRECATED - DT-Prelim Calcs'!$C$8-'DEPRECATED - DT-Prelim Calcs'!$C$9)+'DEPRECATED - DT-Prelim Calcs'!$C$9</f>
        <v>14424.702513427224</v>
      </c>
      <c r="EC41" s="43">
        <f t="shared" si="15"/>
        <v>93</v>
      </c>
      <c r="ED41" s="2">
        <f t="shared" si="47"/>
        <v>0.78888366722454539</v>
      </c>
      <c r="EE41" s="43">
        <f>ED41*'DEPRECATED - DT-Prelim Calcs'!$C$21/DY$2/'DEPRECATED - DT-Prelim Calcs'!$C$19/'DEPRECATED - DT-Prelim Calcs'!$C$18*3.39*'DEPRECATED - DT-Prelim Calcs'!$C$20</f>
        <v>29.053734754561201</v>
      </c>
      <c r="EF41" s="36">
        <f t="shared" si="48"/>
        <v>0</v>
      </c>
      <c r="EG41" s="43">
        <f>EE40*'DEPRECATED - DT-Prelim Calcs'!$C$11+EG40</f>
        <v>-975.13099460937894</v>
      </c>
      <c r="EH41" s="43">
        <f>EH40+0.5*EE41*'DEPRECATED - DT-Prelim Calcs'!$C$11^2+EG41*'DEPRECATED - DT-Prelim Calcs'!$C$11</f>
        <v>-414362.86646384513</v>
      </c>
      <c r="EI41" s="43">
        <f>MIN('Drive Train'!$F$35-EC40*'DEPRECATED - DT-Prelim Calcs'!$C$21*'Drive Train'!$F$39,EI40+EC$2)</f>
        <v>7.1920000000000002</v>
      </c>
      <c r="EJ41" s="43">
        <f>'Drive Train'!$F$35-EC41*'DEPRECATED - DT-Prelim Calcs'!$C$21*'Drive Train'!$F$39</f>
        <v>7.1920000000000002</v>
      </c>
      <c r="EK41" s="1">
        <f>IF(EH41&gt;='Drive Train'!$F$29,1,0)</f>
        <v>0</v>
      </c>
      <c r="EL41" s="43">
        <f t="shared" si="49"/>
        <v>103.33333333333333</v>
      </c>
      <c r="EM41" s="49">
        <f>EM40+'DEPRECATED - DT-Prelim Calcs'!$C$11</f>
        <v>148</v>
      </c>
      <c r="EN41" s="2">
        <f>EX41/'Drive Train'!$F$35</f>
        <v>0.57999999999999996</v>
      </c>
      <c r="EO41" s="36">
        <f>EV41*12*60/(PI() * 'Drive Train'!$F$15)/EN$2*EN41</f>
        <v>-953382.75935508544</v>
      </c>
      <c r="EP41" s="2">
        <f>('DEPRECATED - DT-Prelim Calcs'!$C$6*EN41-EO41)/('DEPRECATED - DT-Prelim Calcs'!$C$6*EN41)*'DEPRECATED - DT-Prelim Calcs'!$C$7*EN41</f>
        <v>703.56113125005504</v>
      </c>
      <c r="EQ41" s="43">
        <f>EP41/'DEPRECATED - DT-Prelim Calcs'!$C$7*('DEPRECATED - DT-Prelim Calcs'!$C$8-'DEPRECATED - DT-Prelim Calcs'!$C$9)+'DEPRECATED - DT-Prelim Calcs'!$C$9</f>
        <v>38329.830284517921</v>
      </c>
      <c r="ER41" s="43">
        <f t="shared" si="16"/>
        <v>93</v>
      </c>
      <c r="ES41" s="2">
        <f t="shared" si="50"/>
        <v>0.7035989464435134</v>
      </c>
      <c r="ET41" s="43">
        <f>ES41*'DEPRECATED - DT-Prelim Calcs'!$C$21/EN$2/'DEPRECATED - DT-Prelim Calcs'!$C$19/'DEPRECATED - DT-Prelim Calcs'!$C$18*3.39*'DEPRECATED - DT-Prelim Calcs'!$C$20</f>
        <v>29.053734754561201</v>
      </c>
      <c r="EU41" s="36">
        <f t="shared" si="51"/>
        <v>0</v>
      </c>
      <c r="EV41" s="43">
        <f>ET40*'DEPRECATED - DT-Prelim Calcs'!$C$11+EV40</f>
        <v>-2326.1418708054534</v>
      </c>
      <c r="EW41" s="43">
        <f>EW40+0.5*ET41*'DEPRECATED - DT-Prelim Calcs'!$C$11^2+EV41*'DEPRECATED - DT-Prelim Calcs'!$C$11</f>
        <v>-606206.41088368732</v>
      </c>
      <c r="EX41" s="43">
        <f>MIN('Drive Train'!$F$35-ER40*'DEPRECATED - DT-Prelim Calcs'!$C$21*'Drive Train'!$F$39,EX40+ER$2)</f>
        <v>7.1920000000000002</v>
      </c>
      <c r="EY41" s="43">
        <f>'Drive Train'!$F$35-ER41*'DEPRECATED - DT-Prelim Calcs'!$C$21*'Drive Train'!$F$39</f>
        <v>7.1920000000000002</v>
      </c>
      <c r="EZ41" s="1">
        <f>IF(EW41&gt;='Drive Train'!$F$29,1,0)</f>
        <v>0</v>
      </c>
      <c r="FA41" s="43">
        <f t="shared" si="52"/>
        <v>103.33333333333333</v>
      </c>
      <c r="FB41" s="49">
        <f>FB40+'DEPRECATED - DT-Prelim Calcs'!$C$11</f>
        <v>148</v>
      </c>
      <c r="FC41" s="2">
        <f>FM41/'Drive Train'!$F$35</f>
        <v>0.57999999999999996</v>
      </c>
      <c r="FD41" s="36">
        <f>FK41*12*60/(PI() * 'Drive Train'!$F$15)/FC$2*FC41</f>
        <v>-1742677.1406000096</v>
      </c>
      <c r="FE41" s="2">
        <f>('DEPRECATED - DT-Prelim Calcs'!$C$6*FC41-FD41)/('DEPRECATED - DT-Prelim Calcs'!$C$6*FC41)*'DEPRECATED - DT-Prelim Calcs'!$C$7*FC41</f>
        <v>1283.7791011620761</v>
      </c>
      <c r="FF41" s="43">
        <f>FE41/'DEPRECATED - DT-Prelim Calcs'!$C$7*('DEPRECATED - DT-Prelim Calcs'!$C$8-'DEPRECATED - DT-Prelim Calcs'!$C$9)+'DEPRECATED - DT-Prelim Calcs'!$C$9</f>
        <v>69938.719690172802</v>
      </c>
      <c r="FG41" s="43">
        <f t="shared" si="17"/>
        <v>93</v>
      </c>
      <c r="FH41" s="2">
        <f t="shared" si="53"/>
        <v>0.63495514679048781</v>
      </c>
      <c r="FI41" s="43">
        <f>FH41*'DEPRECATED - DT-Prelim Calcs'!$C$21/FC$2/'DEPRECATED - DT-Prelim Calcs'!$C$19/'DEPRECATED - DT-Prelim Calcs'!$C$18*3.39*'DEPRECATED - DT-Prelim Calcs'!$C$20</f>
        <v>29.053734754561205</v>
      </c>
      <c r="FJ41" s="36">
        <f t="shared" si="54"/>
        <v>0</v>
      </c>
      <c r="FK41" s="43">
        <f>FI40*'DEPRECATED - DT-Prelim Calcs'!$C$11+FK40</f>
        <v>-3837.1052021922187</v>
      </c>
      <c r="FL41" s="43">
        <f>FL40+0.5*FI41*'DEPRECATED - DT-Prelim Calcs'!$C$11^2+FK41*'DEPRECATED - DT-Prelim Calcs'!$C$11</f>
        <v>-820763.20394060807</v>
      </c>
      <c r="FM41" s="43">
        <f>MIN('Drive Train'!$F$35-FG40*'DEPRECATED - DT-Prelim Calcs'!$C$21*'Drive Train'!$F$39,FM40+FG$2)</f>
        <v>7.1920000000000002</v>
      </c>
      <c r="FN41" s="43">
        <f>'Drive Train'!$F$35-FG41*'DEPRECATED - DT-Prelim Calcs'!$C$21*'Drive Train'!$F$39</f>
        <v>7.1920000000000002</v>
      </c>
      <c r="FO41" s="1">
        <f>IF(FL41&gt;='Drive Train'!$F$29,1,0)</f>
        <v>0</v>
      </c>
      <c r="FP41" s="43">
        <f t="shared" si="55"/>
        <v>103.33333333333333</v>
      </c>
      <c r="FQ41" s="49">
        <f>FQ40+'DEPRECATED - DT-Prelim Calcs'!$C$11</f>
        <v>148</v>
      </c>
      <c r="FR41" s="2">
        <f>GB41/'Drive Train'!$F$35</f>
        <v>0.57999999999999996</v>
      </c>
      <c r="FS41" s="36">
        <f>FZ41*12*60/(PI() * 'Drive Train'!$F$15)/FR$2*FR41</f>
        <v>-2745601.2982960027</v>
      </c>
      <c r="FT41" s="2">
        <f>('DEPRECATED - DT-Prelim Calcs'!$C$6*FR41-FS41)/('DEPRECATED - DT-Prelim Calcs'!$C$6*FR41)*'DEPRECATED - DT-Prelim Calcs'!$C$7*FR41</f>
        <v>2021.0383957693186</v>
      </c>
      <c r="FU41" s="43">
        <f>FT41/'DEPRECATED - DT-Prelim Calcs'!$C$7*('DEPRECATED - DT-Prelim Calcs'!$C$8-'DEPRECATED - DT-Prelim Calcs'!$C$9)+'DEPRECATED - DT-Prelim Calcs'!$C$9</f>
        <v>110102.84544116436</v>
      </c>
      <c r="FV41" s="43">
        <f t="shared" si="18"/>
        <v>93</v>
      </c>
      <c r="FW41" s="2">
        <f t="shared" si="56"/>
        <v>0.57851468929799987</v>
      </c>
      <c r="FX41" s="43">
        <f>FW41*'DEPRECATED - DT-Prelim Calcs'!$C$21/FR$2/'DEPRECATED - DT-Prelim Calcs'!$C$19/'DEPRECATED - DT-Prelim Calcs'!$C$18*3.39*'DEPRECATED - DT-Prelim Calcs'!$C$20</f>
        <v>29.053734754561201</v>
      </c>
      <c r="FY41" s="36">
        <f t="shared" si="57"/>
        <v>0</v>
      </c>
      <c r="FZ41" s="43">
        <f>FX40*'DEPRECATED - DT-Prelim Calcs'!$C$11+FZ40</f>
        <v>-5508.0209887696801</v>
      </c>
      <c r="GA41" s="43">
        <f>GA40+0.5*FX41*'DEPRECATED - DT-Prelim Calcs'!$C$11^2+FZ41*'DEPRECATED - DT-Prelim Calcs'!$C$11</f>
        <v>-1058033.2456346077</v>
      </c>
      <c r="GB41" s="43">
        <f>MIN('Drive Train'!$F$35-FV40*'DEPRECATED - DT-Prelim Calcs'!$C$21*'Drive Train'!$F$39,GB40+FV$2)</f>
        <v>7.1920000000000002</v>
      </c>
      <c r="GC41" s="43">
        <f>'Drive Train'!$F$35-FV41*'DEPRECATED - DT-Prelim Calcs'!$C$21*'Drive Train'!$F$39</f>
        <v>7.1920000000000002</v>
      </c>
      <c r="GD41" s="1">
        <f>IF(GA41&gt;='Drive Train'!$F$29,1,0)</f>
        <v>0</v>
      </c>
      <c r="GE41" s="43">
        <f t="shared" si="58"/>
        <v>103.33333333333333</v>
      </c>
      <c r="GF41" s="49">
        <f>GF40+'DEPRECATED - DT-Prelim Calcs'!$C$11</f>
        <v>148</v>
      </c>
      <c r="GG41" s="2">
        <f>GQ41/'Drive Train'!$F$35</f>
        <v>0.86451612903225805</v>
      </c>
      <c r="GH41" s="36">
        <f>GO41*12*60/(PI() * 'Drive Train'!$F$15)/GG$2*GG41</f>
        <v>-129012.64337186639</v>
      </c>
      <c r="GI41" s="2">
        <f>('DEPRECATED - DT-Prelim Calcs'!$C$6*GG41-GH41)/('DEPRECATED - DT-Prelim Calcs'!$C$6*GG41)*'DEPRECATED - DT-Prelim Calcs'!$C$7*GG41</f>
        <v>98.893028515702568</v>
      </c>
      <c r="GJ41" s="43">
        <f>GI41/'DEPRECATED - DT-Prelim Calcs'!$C$7*('DEPRECATED - DT-Prelim Calcs'!$C$8-'DEPRECATED - DT-Prelim Calcs'!$C$9)+'DEPRECATED - DT-Prelim Calcs'!$C$9</f>
        <v>5388.9560310793186</v>
      </c>
      <c r="GK41" s="43">
        <f t="shared" si="59"/>
        <v>29.999999999999982</v>
      </c>
      <c r="GL41" s="2">
        <f t="shared" si="60"/>
        <v>1.4462867232450001</v>
      </c>
      <c r="GM41" s="43">
        <f>GL41*'DEPRECATED - DT-Prelim Calcs'!$C$21/GG$2/'DEPRECATED - DT-Prelim Calcs'!$C$19/'DEPRECATED - DT-Prelim Calcs'!$C$18*3.39*'DEPRECATED - DT-Prelim Calcs'!$C$20</f>
        <v>29.053734754561201</v>
      </c>
      <c r="GN41" s="36">
        <f t="shared" si="61"/>
        <v>0</v>
      </c>
      <c r="GO41" s="43">
        <f>GM40*'DEPRECATED - DT-Prelim Calcs'!$C$11+GO40</f>
        <v>-434.09550690142754</v>
      </c>
      <c r="GP41" s="43">
        <f>GP40+0.5*GM41*'DEPRECATED - DT-Prelim Calcs'!$C$11^2+GO41*'DEPRECATED - DT-Prelim Calcs'!$C$11</f>
        <v>-43127.730936238331</v>
      </c>
      <c r="GQ41" s="43">
        <f>MIN('Drive Train'!$F$35-GK40*'DEPRECATED - DT-Prelim Calcs'!$C$21*'Drive Train'!$F$39,GQ40+GK$2)</f>
        <v>10.72</v>
      </c>
      <c r="GR41" s="43">
        <f>'Drive Train'!$F$35-GK41*'DEPRECATED - DT-Prelim Calcs'!$C$21*'Drive Train'!$F$39</f>
        <v>10.72</v>
      </c>
      <c r="GS41" s="1">
        <f>IF(GP41&gt;='Drive Train'!$F$29,1,0)</f>
        <v>0</v>
      </c>
      <c r="GT41" s="43">
        <f t="shared" si="62"/>
        <v>33.333333333333314</v>
      </c>
      <c r="GU41" s="49">
        <f>GU40+'DEPRECATED - DT-Prelim Calcs'!$C$11</f>
        <v>148</v>
      </c>
      <c r="GV41" s="2">
        <f>HF41/'Drive Train'!$F$35</f>
        <v>0.84946236559139798</v>
      </c>
      <c r="GW41" s="36">
        <f>HD41*12*60/(PI() * 'Drive Train'!$F$15)/GV$2*GV41</f>
        <v>-24051.263957158932</v>
      </c>
      <c r="GX41" s="2">
        <f>('DEPRECATED - DT-Prelim Calcs'!$C$6*GV41-GW41)/('DEPRECATED - DT-Prelim Calcs'!$C$6*GV41)*'DEPRECATED - DT-Prelim Calcs'!$C$7*GV41</f>
        <v>21.664296356547695</v>
      </c>
      <c r="GY41" s="43">
        <f>GX41/'DEPRECATED - DT-Prelim Calcs'!$C$7*('DEPRECATED - DT-Prelim Calcs'!$C$8-'DEPRECATED - DT-Prelim Calcs'!$C$9)+'DEPRECATED - DT-Prelim Calcs'!$C$9</f>
        <v>1181.719129871628</v>
      </c>
      <c r="GZ41" s="43">
        <f t="shared" si="19"/>
        <v>33.333333333333314</v>
      </c>
      <c r="HA41" s="2">
        <f t="shared" si="63"/>
        <v>1.4462867232450001</v>
      </c>
      <c r="HB41" s="43">
        <f>HA41*'DEPRECATED - DT-Prelim Calcs'!$C$21/GV$2/'DEPRECATED - DT-Prelim Calcs'!$C$19/'DEPRECATED - DT-Prelim Calcs'!$C$18*3.39*'DEPRECATED - DT-Prelim Calcs'!$C$20</f>
        <v>29.053734754561201</v>
      </c>
      <c r="HC41" s="36">
        <f t="shared" si="64"/>
        <v>0</v>
      </c>
      <c r="HD41" s="43">
        <f>HB40*'DEPRECATED - DT-Prelim Calcs'!$C$11+HD40</f>
        <v>-82.360671549864392</v>
      </c>
      <c r="HE41" s="43">
        <f>HE40+0.5*HB41*'DEPRECATED - DT-Prelim Calcs'!$C$11^2+HD41*'DEPRECATED - DT-Prelim Calcs'!$C$11</f>
        <v>-49252.002049234114</v>
      </c>
      <c r="HF41" s="43">
        <f>MIN('Drive Train'!$F$35-GZ40*'DEPRECATED - DT-Prelim Calcs'!$C$21*'Drive Train'!$F$39,HF40+GZ$2)</f>
        <v>10.533333333333335</v>
      </c>
      <c r="HG41" s="43">
        <f>'Drive Train'!$F$35-GZ41*'DEPRECATED - DT-Prelim Calcs'!$C$21*'Drive Train'!$F$39</f>
        <v>10.533333333333335</v>
      </c>
      <c r="HH41" s="1">
        <f>IF(HE41&gt;='Drive Train'!$F$29,1,0)</f>
        <v>0</v>
      </c>
      <c r="HI41" s="43">
        <f t="shared" si="65"/>
        <v>37.037037037037017</v>
      </c>
      <c r="HJ41" s="49">
        <f>HJ40+'DEPRECATED - DT-Prelim Calcs'!$C$11</f>
        <v>148</v>
      </c>
      <c r="HK41" s="2">
        <f>HU41/'Drive Train'!$F$35</f>
        <v>0.83440860215053769</v>
      </c>
      <c r="HL41" s="36">
        <f>HS41*12*60/(PI() * 'Drive Train'!$F$15)/HK$2*HK41</f>
        <v>-116969.08254267424</v>
      </c>
      <c r="HM41" s="2">
        <f>('DEPRECATED - DT-Prelim Calcs'!$C$6*HK41-HL41)/('DEPRECATED - DT-Prelim Calcs'!$C$6*HK41)*'DEPRECATED - DT-Prelim Calcs'!$C$7*HK41</f>
        <v>89.898485611349699</v>
      </c>
      <c r="HN41" s="43">
        <f>HM41/'DEPRECATED - DT-Prelim Calcs'!$C$7*('DEPRECATED - DT-Prelim Calcs'!$C$8-'DEPRECATED - DT-Prelim Calcs'!$C$9)+'DEPRECATED - DT-Prelim Calcs'!$C$9</f>
        <v>4898.9548131556176</v>
      </c>
      <c r="HO41" s="43">
        <f t="shared" si="20"/>
        <v>36.66666666666665</v>
      </c>
      <c r="HP41" s="2">
        <f t="shared" si="66"/>
        <v>1.4462867232450001</v>
      </c>
      <c r="HQ41" s="43">
        <f>HP41*'DEPRECATED - DT-Prelim Calcs'!$C$21/HK$2/'DEPRECATED - DT-Prelim Calcs'!$C$19/'DEPRECATED - DT-Prelim Calcs'!$C$18*3.39*'DEPRECATED - DT-Prelim Calcs'!$C$20</f>
        <v>29.053734754561201</v>
      </c>
      <c r="HR41" s="36">
        <f t="shared" si="67"/>
        <v>0</v>
      </c>
      <c r="HS41" s="43">
        <f>HQ40*'DEPRECATED - DT-Prelim Calcs'!$C$11+HS40</f>
        <v>-407.77296401808809</v>
      </c>
      <c r="HT41" s="43">
        <f>HT40+0.5*HQ41*'DEPRECATED - DT-Prelim Calcs'!$C$11^2+HS41*'DEPRECATED - DT-Prelim Calcs'!$C$11</f>
        <v>-45727.747757721685</v>
      </c>
      <c r="HU41" s="43">
        <f>MIN('Drive Train'!$F$35-HO40*'DEPRECATED - DT-Prelim Calcs'!$C$21*'Drive Train'!$F$39,HU40+HO$2)</f>
        <v>10.346666666666668</v>
      </c>
      <c r="HV41" s="43">
        <f>'Drive Train'!$F$35-HO41*'DEPRECATED - DT-Prelim Calcs'!$C$21*'Drive Train'!$F$39</f>
        <v>10.346666666666668</v>
      </c>
      <c r="HW41" s="1">
        <f>IF(HT41&gt;='Drive Train'!$F$29,1,0)</f>
        <v>0</v>
      </c>
      <c r="HX41" s="43">
        <f t="shared" si="68"/>
        <v>40.740740740740726</v>
      </c>
      <c r="HY41" s="49">
        <f>HY40+'DEPRECATED - DT-Prelim Calcs'!$C$11</f>
        <v>148</v>
      </c>
      <c r="HZ41" s="2">
        <f>IJ41/'Drive Train'!$F$35</f>
        <v>0.8193548387096774</v>
      </c>
      <c r="IA41" s="36">
        <f>IH41*12*60/(PI() * 'Drive Train'!$F$15)/HZ$2*HZ41</f>
        <v>-122555.88541172908</v>
      </c>
      <c r="IB41" s="2">
        <f>('DEPRECATED - DT-Prelim Calcs'!$C$6*HZ41-IA41)/('DEPRECATED - DT-Prelim Calcs'!$C$6*HZ41)*'DEPRECATED - DT-Prelim Calcs'!$C$7*HZ41</f>
        <v>93.934796541669002</v>
      </c>
      <c r="IC41" s="43">
        <f>IB41/'DEPRECATED - DT-Prelim Calcs'!$C$7*('DEPRECATED - DT-Prelim Calcs'!$C$8-'DEPRECATED - DT-Prelim Calcs'!$C$9)+'DEPRECATED - DT-Prelim Calcs'!$C$9</f>
        <v>5118.8433936879374</v>
      </c>
      <c r="ID41" s="43">
        <f t="shared" si="21"/>
        <v>39.999999999999986</v>
      </c>
      <c r="IE41" s="2">
        <f t="shared" si="69"/>
        <v>1.4462867232450001</v>
      </c>
      <c r="IF41" s="43">
        <f>IE41*'DEPRECATED - DT-Prelim Calcs'!$C$21/HZ$2/'DEPRECATED - DT-Prelim Calcs'!$C$19/'DEPRECATED - DT-Prelim Calcs'!$C$18*3.39*'DEPRECATED - DT-Prelim Calcs'!$C$20</f>
        <v>29.053734754561201</v>
      </c>
      <c r="IG41" s="36">
        <f t="shared" si="70"/>
        <v>0</v>
      </c>
      <c r="IH41" s="43">
        <f>IF40*'DEPRECATED - DT-Prelim Calcs'!$C$11+IH40</f>
        <v>-435.09918150970037</v>
      </c>
      <c r="II41" s="43">
        <f>II40+0.5*IF41*'DEPRECATED - DT-Prelim Calcs'!$C$11^2+IH41*'DEPRECATED - DT-Prelim Calcs'!$C$11</f>
        <v>-62995.73856152239</v>
      </c>
      <c r="IJ41" s="43">
        <f>MIN('Drive Train'!$F$35-ID40*'DEPRECATED - DT-Prelim Calcs'!$C$21*'Drive Train'!$F$39,IJ40+ID$2)</f>
        <v>10.16</v>
      </c>
      <c r="IK41" s="43">
        <f>'Drive Train'!$F$35-ID41*'DEPRECATED - DT-Prelim Calcs'!$C$21*'Drive Train'!$F$39</f>
        <v>10.16</v>
      </c>
      <c r="IL41" s="1">
        <f>IF(II41&gt;='Drive Train'!$F$29,1,0)</f>
        <v>0</v>
      </c>
      <c r="IM41" s="43">
        <f t="shared" si="71"/>
        <v>44.444444444444429</v>
      </c>
      <c r="IN41" s="49">
        <f>IN40+'DEPRECATED - DT-Prelim Calcs'!$C$11</f>
        <v>148</v>
      </c>
      <c r="IO41" s="2">
        <f>IY41/'Drive Train'!$F$35</f>
        <v>0.80430107526881722</v>
      </c>
      <c r="IP41" s="36">
        <f>IW41*12*60/(PI() * 'Drive Train'!$F$15)/IO$2*IO41</f>
        <v>-245343.99168544417</v>
      </c>
      <c r="IQ41" s="2">
        <f>('DEPRECATED - DT-Prelim Calcs'!$C$6*IO41-IP41)/('DEPRECATED - DT-Prelim Calcs'!$C$6*IO41)*'DEPRECATED - DT-Prelim Calcs'!$C$7*IO41</f>
        <v>184.12692455158961</v>
      </c>
      <c r="IR41" s="43">
        <f>IQ41/'DEPRECATED - DT-Prelim Calcs'!$C$7*('DEPRECATED - DT-Prelim Calcs'!$C$8-'DEPRECATED - DT-Prelim Calcs'!$C$9)+'DEPRECATED - DT-Prelim Calcs'!$C$9</f>
        <v>10032.295143482119</v>
      </c>
      <c r="IS41" s="43">
        <f t="shared" si="22"/>
        <v>43.333333333333321</v>
      </c>
      <c r="IT41" s="2">
        <f t="shared" si="72"/>
        <v>1.4462867232450001</v>
      </c>
      <c r="IU41" s="43">
        <f>IT41*'DEPRECATED - DT-Prelim Calcs'!$C$21/IO$2/'DEPRECATED - DT-Prelim Calcs'!$C$19/'DEPRECATED - DT-Prelim Calcs'!$C$18*3.39*'DEPRECATED - DT-Prelim Calcs'!$C$20</f>
        <v>29.053734754561201</v>
      </c>
      <c r="IV41" s="36">
        <f t="shared" si="73"/>
        <v>0</v>
      </c>
      <c r="IW41" s="43">
        <f>IU40*'DEPRECATED - DT-Prelim Calcs'!$C$11+IW40</f>
        <v>-887.32536164301064</v>
      </c>
      <c r="IX41" s="43">
        <f>IX40+0.5*IU41*'DEPRECATED - DT-Prelim Calcs'!$C$11^2+IW41*'DEPRECATED - DT-Prelim Calcs'!$C$11</f>
        <v>-58414.471115492561</v>
      </c>
      <c r="IY41" s="43">
        <f>MIN('Drive Train'!$F$35-IS40*'DEPRECATED - DT-Prelim Calcs'!$C$21*'Drive Train'!$F$39,IY40+IS$2)</f>
        <v>9.9733333333333345</v>
      </c>
      <c r="IZ41" s="43">
        <f>'Drive Train'!$F$35-IS41*'DEPRECATED - DT-Prelim Calcs'!$C$21*'Drive Train'!$F$39</f>
        <v>9.9733333333333345</v>
      </c>
      <c r="JA41" s="1">
        <f>IF(IX41&gt;='Drive Train'!$F$29,1,0)</f>
        <v>0</v>
      </c>
      <c r="JB41" s="43">
        <f t="shared" si="74"/>
        <v>48.148148148148138</v>
      </c>
      <c r="JC41" s="49">
        <f>JC40+'DEPRECATED - DT-Prelim Calcs'!$C$11</f>
        <v>148</v>
      </c>
      <c r="JD41" s="2">
        <f>JN41/'Drive Train'!$F$35</f>
        <v>0.78924731182795704</v>
      </c>
      <c r="JE41" s="36">
        <f>JL41*12*60/(PI() * 'Drive Train'!$F$15)/JD$2*JD41</f>
        <v>-49871.305904990411</v>
      </c>
      <c r="JF41" s="2">
        <f>('DEPRECATED - DT-Prelim Calcs'!$C$6*JD41-JE41)/('DEPRECATED - DT-Prelim Calcs'!$C$6*JD41)*'DEPRECATED - DT-Prelim Calcs'!$C$7*JD41</f>
        <v>40.362451506016228</v>
      </c>
      <c r="JG41" s="43">
        <f>JF41/'DEPRECATED - DT-Prelim Calcs'!$C$7*('DEPRECATED - DT-Prelim Calcs'!$C$8-'DEPRECATED - DT-Prelim Calcs'!$C$9)+'DEPRECATED - DT-Prelim Calcs'!$C$9</f>
        <v>2200.3499701038686</v>
      </c>
      <c r="JH41" s="43">
        <f t="shared" si="23"/>
        <v>46.666666666666657</v>
      </c>
      <c r="JI41" s="2">
        <f t="shared" si="75"/>
        <v>1.4462867232450001</v>
      </c>
      <c r="JJ41" s="43">
        <f>JI41*'DEPRECATED - DT-Prelim Calcs'!$C$21/JD$2/'DEPRECATED - DT-Prelim Calcs'!$C$19/'DEPRECATED - DT-Prelim Calcs'!$C$18*3.39*'DEPRECATED - DT-Prelim Calcs'!$C$20</f>
        <v>29.053734754561201</v>
      </c>
      <c r="JK41" s="36">
        <f t="shared" si="76"/>
        <v>0</v>
      </c>
      <c r="JL41" s="43">
        <f>JJ40*'DEPRECATED - DT-Prelim Calcs'!$C$11+JL40</f>
        <v>-183.80771934368232</v>
      </c>
      <c r="JM41" s="43">
        <f>JM40+0.5*JJ41*'DEPRECATED - DT-Prelim Calcs'!$C$11^2+JL41*'DEPRECATED - DT-Prelim Calcs'!$C$11</f>
        <v>-65161.468957823454</v>
      </c>
      <c r="JN41" s="43">
        <f>MIN('Drive Train'!$F$35-JH40*'DEPRECATED - DT-Prelim Calcs'!$C$21*'Drive Train'!$F$39,JN40+JH$2)</f>
        <v>9.7866666666666671</v>
      </c>
      <c r="JO41" s="43">
        <f>'Drive Train'!$F$35-JH41*'DEPRECATED - DT-Prelim Calcs'!$C$21*'Drive Train'!$F$39</f>
        <v>9.7866666666666671</v>
      </c>
      <c r="JP41" s="1">
        <f>IF(JM41&gt;='Drive Train'!$F$29,1,0)</f>
        <v>0</v>
      </c>
      <c r="JQ41" s="43">
        <f>MIN(JG41,'DEPRECATED - DT-Prelim Calcs'!$C$10)*'DEPRECATED - DT-Prelim Calcs'!$C$11*1000/60/60</f>
        <v>103.33333333333333</v>
      </c>
      <c r="JR41" s="49">
        <f>JR40+'DEPRECATED - DT-Prelim Calcs'!$C$11</f>
        <v>148</v>
      </c>
      <c r="JS41" s="2">
        <f>KC41/'Drive Train'!$F$35</f>
        <v>0.77419354838709686</v>
      </c>
      <c r="JT41" s="36">
        <f>KA41*12*60/(PI() * 'Drive Train'!$F$15)/JS$2*JS41</f>
        <v>-60199.51782446701</v>
      </c>
      <c r="JU41" s="2">
        <f>('DEPRECATED - DT-Prelim Calcs'!$C$6*JS41-JT41)/('DEPRECATED - DT-Prelim Calcs'!$C$6*JS41)*'DEPRECATED - DT-Prelim Calcs'!$C$7*JS41</f>
        <v>47.884218305689451</v>
      </c>
      <c r="JV41" s="43">
        <f>JU41/'DEPRECATED - DT-Prelim Calcs'!$C$7*('DEPRECATED - DT-Prelim Calcs'!$C$8-'DEPRECATED - DT-Prelim Calcs'!$C$9)+'DEPRECATED - DT-Prelim Calcs'!$C$9</f>
        <v>2610.117862921888</v>
      </c>
      <c r="JW41" s="43">
        <f t="shared" si="24"/>
        <v>49.999999999999993</v>
      </c>
      <c r="JX41" s="2">
        <f t="shared" si="77"/>
        <v>1.4462867232450001</v>
      </c>
      <c r="JY41" s="43">
        <f>JX41*'DEPRECATED - DT-Prelim Calcs'!$C$21/JS$2/'DEPRECATED - DT-Prelim Calcs'!$C$19/'DEPRECATED - DT-Prelim Calcs'!$C$18*3.39*'DEPRECATED - DT-Prelim Calcs'!$C$20</f>
        <v>29.053734754561201</v>
      </c>
      <c r="JZ41" s="36">
        <f t="shared" si="78"/>
        <v>0</v>
      </c>
      <c r="KA41" s="43">
        <f>JY40*'DEPRECATED - DT-Prelim Calcs'!$C$11+KA40</f>
        <v>-226.18801124061707</v>
      </c>
      <c r="KB41" s="43">
        <f>KB40+0.5*JY41*'DEPRECATED - DT-Prelim Calcs'!$C$11^2+KA41*'DEPRECATED - DT-Prelim Calcs'!$C$11</f>
        <v>-50672.195481827672</v>
      </c>
      <c r="KC41" s="43">
        <f>MIN('Drive Train'!$F$35-JW40*'DEPRECATED - DT-Prelim Calcs'!$C$21*'Drive Train'!$F$39,KC40+JW$2)</f>
        <v>9.6000000000000014</v>
      </c>
      <c r="KD41" s="43">
        <f>'Drive Train'!$F$35-JW41*'DEPRECATED - DT-Prelim Calcs'!$C$21*'Drive Train'!$F$39</f>
        <v>9.6000000000000014</v>
      </c>
      <c r="KE41" s="1">
        <f>IF(KB41&gt;='Drive Train'!$F$29,1,0)</f>
        <v>0</v>
      </c>
      <c r="KF41" s="43">
        <f>MIN(JV41,'DEPRECATED - DT-Prelim Calcs'!$C$10)*'DEPRECATED - DT-Prelim Calcs'!$C$11*1000/60/60</f>
        <v>103.33333333333333</v>
      </c>
      <c r="KG41" s="49">
        <f>KG40+'DEPRECATED - DT-Prelim Calcs'!$C$11</f>
        <v>148</v>
      </c>
      <c r="KH41" s="2">
        <f>KR41/'Drive Train'!$F$35</f>
        <v>4.531053812627432</v>
      </c>
      <c r="KI41" s="36">
        <f>KP41*12*60/(PI() * 'Drive Train'!$F$15)/KH$2*KH41</f>
        <v>-1968487.8754115216</v>
      </c>
      <c r="KJ41" s="2">
        <f>('DEPRECATED - DT-Prelim Calcs'!$C$6*KH41-KI41)/('DEPRECATED - DT-Prelim Calcs'!$C$6*KH41)*'DEPRECATED - DT-Prelim Calcs'!$C$7*KH41</f>
        <v>1468.3052091022314</v>
      </c>
      <c r="KK41" s="43">
        <f>KJ41/'DEPRECATED - DT-Prelim Calcs'!$C$7*('DEPRECATED - DT-Prelim Calcs'!$C$8-'DEPRECATED - DT-Prelim Calcs'!$C$9)+'DEPRECATED - DT-Prelim Calcs'!$C$9</f>
        <v>79991.261391390202</v>
      </c>
      <c r="KL41" s="43">
        <f t="shared" si="25"/>
        <v>53.333333333333329</v>
      </c>
      <c r="KM41" s="2">
        <f t="shared" si="79"/>
        <v>1.4462867232450001</v>
      </c>
      <c r="KN41" s="43">
        <f>KM41*'DEPRECATED - DT-Prelim Calcs'!$C$21/KH$2/'DEPRECATED - DT-Prelim Calcs'!$C$19/'DEPRECATED - DT-Prelim Calcs'!$C$18*3.39*'DEPRECATED - DT-Prelim Calcs'!$C$20</f>
        <v>29.053734754561201</v>
      </c>
      <c r="KO41" s="36">
        <f t="shared" si="80"/>
        <v>0</v>
      </c>
      <c r="KP41" s="43">
        <f>KN40*'DEPRECATED - DT-Prelim Calcs'!$C$11+KP40</f>
        <v>-1263.7455557531971</v>
      </c>
      <c r="KQ41" s="43">
        <f>KQ40+0.5*KN41*'DEPRECATED - DT-Prelim Calcs'!$C$11^2+KP41*'DEPRECATED - DT-Prelim Calcs'!$C$11</f>
        <v>-52919.60010826357</v>
      </c>
      <c r="KR41" s="43">
        <f>MIN('Drive Train'!$F$35-KL40*'DEPRECATED - DT-Prelim Calcs'!$C$21*'Drive Train'!$F$39,KR40+KL$2)</f>
        <v>56.185067276580163</v>
      </c>
      <c r="KS41" s="43">
        <f>'Drive Train'!$F$35-KL41*'DEPRECATED - DT-Prelim Calcs'!$C$21*'Drive Train'!$F$39</f>
        <v>9.413333333333334</v>
      </c>
      <c r="KT41" s="1">
        <f>IF(KQ41&gt;='Drive Train'!$F$29,1,0)</f>
        <v>0</v>
      </c>
      <c r="KU41" s="43">
        <f>MIN(KK41,'DEPRECATED - DT-Prelim Calcs'!$C$10)*'DEPRECATED - DT-Prelim Calcs'!$C$11*1000/60/60</f>
        <v>103.33333333333333</v>
      </c>
      <c r="KV41" s="49">
        <f>KV40+'DEPRECATED - DT-Prelim Calcs'!$C$11</f>
        <v>148</v>
      </c>
      <c r="KW41" s="2">
        <f>LG41/'Drive Train'!$F$35</f>
        <v>0.74408602150537628</v>
      </c>
      <c r="KX41" s="36">
        <f>LE41*12*60/(PI() * 'Drive Train'!$F$15)/KW$2*KW41</f>
        <v>-64892.9175078923</v>
      </c>
      <c r="KY41" s="2">
        <f>('DEPRECATED - DT-Prelim Calcs'!$C$6*KW41-KX41)/('DEPRECATED - DT-Prelim Calcs'!$C$6*KW41)*'DEPRECATED - DT-Prelim Calcs'!$C$7*KW41</f>
        <v>51.193177721740291</v>
      </c>
      <c r="KZ41" s="43">
        <f>KY41/'DEPRECATED - DT-Prelim Calcs'!$C$7*('DEPRECATED - DT-Prelim Calcs'!$C$8-'DEPRECATED - DT-Prelim Calcs'!$C$9)+'DEPRECATED - DT-Prelim Calcs'!$C$9</f>
        <v>2790.3820699157022</v>
      </c>
      <c r="LA41" s="43">
        <f t="shared" si="26"/>
        <v>56.666666666666664</v>
      </c>
      <c r="LB41" s="2">
        <f t="shared" si="81"/>
        <v>1.4462867232450001</v>
      </c>
      <c r="LC41" s="43">
        <f>LB41*'DEPRECATED - DT-Prelim Calcs'!$C$21/KW$2/'DEPRECATED - DT-Prelim Calcs'!$C$19/'DEPRECATED - DT-Prelim Calcs'!$C$18*3.39*'DEPRECATED - DT-Prelim Calcs'!$C$20</f>
        <v>29.053734754561201</v>
      </c>
      <c r="LD41" s="36">
        <f t="shared" si="82"/>
        <v>0</v>
      </c>
      <c r="LE41" s="43">
        <f>LC40*'DEPRECATED - DT-Prelim Calcs'!$C$11+LE40</f>
        <v>-253.68820248462151</v>
      </c>
      <c r="LF41" s="43">
        <f>LF40+0.5*LC41*'DEPRECATED - DT-Prelim Calcs'!$C$11^2+LE41*'DEPRECATED - DT-Prelim Calcs'!$C$11</f>
        <v>-62679.031492617323</v>
      </c>
      <c r="LG41" s="43">
        <f>MIN('Drive Train'!$F$35-LA40*'DEPRECATED - DT-Prelim Calcs'!$C$21*'Drive Train'!$F$39,LG40+LA$2)</f>
        <v>9.2266666666666666</v>
      </c>
      <c r="LH41" s="43">
        <f>'Drive Train'!$F$35-LA41*'DEPRECATED - DT-Prelim Calcs'!$C$21*'Drive Train'!$F$39</f>
        <v>9.2266666666666666</v>
      </c>
      <c r="LI41" s="1">
        <f>IF(LF41&gt;='Drive Train'!$F$29,1,0)</f>
        <v>0</v>
      </c>
      <c r="LJ41" s="43">
        <f>MIN(KZ41,'DEPRECATED - DT-Prelim Calcs'!$C$10)*'DEPRECATED - DT-Prelim Calcs'!$C$11*1000/60/60</f>
        <v>103.33333333333333</v>
      </c>
      <c r="LK41" s="49">
        <f>LK40+'DEPRECATED - DT-Prelim Calcs'!$C$11</f>
        <v>148</v>
      </c>
      <c r="LL41" s="2">
        <f>LV41/'Drive Train'!$F$35</f>
        <v>0.72903225806451621</v>
      </c>
      <c r="LM41" s="36">
        <f>LT41*12*60/(PI() * 'Drive Train'!$F$15)/LL$2*LL41</f>
        <v>-244405.7315185795</v>
      </c>
      <c r="LN41" s="2">
        <f>('DEPRECATED - DT-Prelim Calcs'!$C$6*LL41-LM41)/('DEPRECATED - DT-Prelim Calcs'!$C$6*LL41)*'DEPRECATED - DT-Prelim Calcs'!$C$7*LL41</f>
        <v>183.08418963235047</v>
      </c>
      <c r="LO41" s="43">
        <f>LN41/'DEPRECATED - DT-Prelim Calcs'!$C$7*('DEPRECATED - DT-Prelim Calcs'!$C$8-'DEPRECATED - DT-Prelim Calcs'!$C$9)+'DEPRECATED - DT-Prelim Calcs'!$C$9</f>
        <v>9975.4894351952116</v>
      </c>
      <c r="LP41" s="43">
        <f t="shared" si="27"/>
        <v>60</v>
      </c>
      <c r="LQ41" s="2">
        <f t="shared" si="83"/>
        <v>1.4462867232450001</v>
      </c>
      <c r="LR41" s="43">
        <f>LQ41*'DEPRECATED - DT-Prelim Calcs'!$C$21/LL$2/'DEPRECATED - DT-Prelim Calcs'!$C$19/'DEPRECATED - DT-Prelim Calcs'!$C$18*3.39*'DEPRECATED - DT-Prelim Calcs'!$C$20</f>
        <v>29.053734754561201</v>
      </c>
      <c r="LS41" s="36">
        <f t="shared" si="84"/>
        <v>0</v>
      </c>
      <c r="LT41" s="43">
        <f>LR40*'DEPRECATED - DT-Prelim Calcs'!$C$11+LT40</f>
        <v>-975.19341075279715</v>
      </c>
      <c r="LU41" s="43">
        <f>LU40+0.5*LR41*'DEPRECATED - DT-Prelim Calcs'!$C$11^2+LT41*'DEPRECATED - DT-Prelim Calcs'!$C$11</f>
        <v>-58010.338950293226</v>
      </c>
      <c r="LV41" s="43">
        <f>MIN('Drive Train'!$F$35-LP40*'DEPRECATED - DT-Prelim Calcs'!$C$21*'Drive Train'!$F$39,LV40+LP$2)</f>
        <v>9.0400000000000009</v>
      </c>
      <c r="LW41" s="43">
        <f>'Drive Train'!$F$35-LP41*'DEPRECATED - DT-Prelim Calcs'!$C$21*'Drive Train'!$F$39</f>
        <v>9.0400000000000009</v>
      </c>
      <c r="LX41" s="1">
        <f>IF(LU41&gt;='Drive Train'!$F$29,1,0)</f>
        <v>0</v>
      </c>
      <c r="LY41" s="43">
        <f>MIN(LO41,'DEPRECATED - DT-Prelim Calcs'!$C$10)*'DEPRECATED - DT-Prelim Calcs'!$C$11*1000/60/60</f>
        <v>103.33333333333333</v>
      </c>
      <c r="LZ41" s="49">
        <f>LZ40+'DEPRECATED - DT-Prelim Calcs'!$C$11</f>
        <v>148</v>
      </c>
    </row>
    <row r="42" spans="2:338" x14ac:dyDescent="0.3">
      <c r="C42" s="44" t="s">
        <v>122</v>
      </c>
      <c r="E42" s="14">
        <f>'DEPRECATED - DT-Prelim Calcs'!AE2</f>
        <v>116.21493901824481</v>
      </c>
      <c r="F42" s="14">
        <f>'DEPRECATED - DT-Prelim Calcs'!AU2</f>
        <v>77.757041590769234</v>
      </c>
      <c r="G42" s="14">
        <f>'DEPRECATED - DT-Prelim Calcs'!BJ2</f>
        <v>98.897602046808174</v>
      </c>
      <c r="H42" s="14">
        <f>'DEPRECATED - DT-Prelim Calcs'!BY2</f>
        <v>121.4519762324705</v>
      </c>
      <c r="I42" s="14">
        <f>'DEPRECATED - DT-Prelim Calcs'!CN2</f>
        <v>122.79836953605047</v>
      </c>
      <c r="J42" s="14">
        <f>'DEPRECATED - DT-Prelim Calcs'!DC2</f>
        <v>116.95107715021466</v>
      </c>
      <c r="K42" s="14">
        <f>'DEPRECATED - DT-Prelim Calcs'!DR2</f>
        <v>121.82539549293649</v>
      </c>
      <c r="L42" s="14">
        <f>'DEPRECATED - DT-Prelim Calcs'!EG2</f>
        <v>116.21493901824481</v>
      </c>
      <c r="M42" s="14">
        <f>'DEPRECATED - DT-Prelim Calcs'!EV2</f>
        <v>116.21493901824481</v>
      </c>
      <c r="N42" s="14">
        <f>'DEPRECATED - DT-Prelim Calcs'!FK2</f>
        <v>116.21493901824482</v>
      </c>
      <c r="O42" s="14">
        <f>'DEPRECATED - DT-Prelim Calcs'!FZ2</f>
        <v>117.62791437287076</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-0.27672021620693066</v>
      </c>
      <c r="Y42" s="43">
        <f t="shared" si="1"/>
        <v>0</v>
      </c>
      <c r="Z42" s="43">
        <f t="shared" si="2"/>
        <v>0</v>
      </c>
      <c r="AA42" s="43">
        <f t="shared" si="3"/>
        <v>0</v>
      </c>
      <c r="AB42" s="43" t="e">
        <f t="shared" si="4"/>
        <v>#N/A</v>
      </c>
      <c r="AC42" s="36">
        <f t="shared" si="28"/>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889.49632897085212</v>
      </c>
      <c r="AK42" s="43">
        <f t="shared" si="8"/>
        <v>0</v>
      </c>
      <c r="AL42" s="49">
        <f>AL41+'DEPRECATED - DT-Prelim Calcs'!$C$11</f>
        <v>152</v>
      </c>
      <c r="AM42" s="2">
        <f>AW42/'Drive Train'!$F$35</f>
        <v>0.57999999999999996</v>
      </c>
      <c r="AN42" s="36">
        <f>AU42*12*60/(PI() * 'Drive Train'!$F$15)/AM$2*AM42</f>
        <v>7473.4102573717419</v>
      </c>
      <c r="AO42" s="2">
        <f>('DEPRECATED - DT-Prelim Calcs'!$C$6*AM42-AN42)/('DEPRECATED - DT-Prelim Calcs'!$C$6*AM42)*'DEPRECATED - DT-Prelim Calcs'!$C$7*AM42</f>
        <v>-2.773576505810889</v>
      </c>
      <c r="AP42" s="43">
        <f>AO42/'DEPRECATED - DT-Prelim Calcs'!$C$7*('DEPRECATED - DT-Prelim Calcs'!$C$8-'DEPRECATED - DT-Prelim Calcs'!$C$9)+'DEPRECATED - DT-Prelim Calcs'!$C$9</f>
        <v>-149.59782457029468</v>
      </c>
      <c r="AQ42" s="43">
        <f t="shared" si="9"/>
        <v>-149.59782457029468</v>
      </c>
      <c r="AR42" s="2">
        <f t="shared" si="29"/>
        <v>-3.7800995743644692</v>
      </c>
      <c r="AS42" s="43">
        <f>AR42*'DEPRECATED - DT-Prelim Calcs'!$C$21/AM$2/'DEPRECATED - DT-Prelim Calcs'!$C$19/'DEPRECATED - DT-Prelim Calcs'!$C$18*3.39*'DEPRECATED - DT-Prelim Calcs'!$C$20</f>
        <v>-37.968270265594683</v>
      </c>
      <c r="AT42" s="36">
        <f t="shared" si="30"/>
        <v>1</v>
      </c>
      <c r="AU42" s="43">
        <f>AS41*'DEPRECATED - DT-Prelim Calcs'!$C$11+AU41</f>
        <v>74.96299732382397</v>
      </c>
      <c r="AV42" s="43">
        <f>AV41+0.5*AS42*'DEPRECATED - DT-Prelim Calcs'!$C$11^2+AU42*'DEPRECATED - DT-Prelim Calcs'!$C$11</f>
        <v>2349.6271467368547</v>
      </c>
      <c r="AW42" s="43">
        <f>MIN('Drive Train'!$F$35-AQ41*'DEPRECATED - DT-Prelim Calcs'!$C$21*'Drive Train'!$F$39,AW41+AQ$2)</f>
        <v>7.1920000000000002</v>
      </c>
      <c r="AX42" s="43">
        <f>'Drive Train'!$F$35-AQ42*'DEPRECATED - DT-Prelim Calcs'!$C$21*'Drive Train'!$F$39</f>
        <v>20.777478175936501</v>
      </c>
      <c r="AY42" s="1">
        <f>IF(AV42&gt;='Drive Train'!$F$29,1,0)</f>
        <v>1</v>
      </c>
      <c r="AZ42" s="43">
        <f t="shared" si="31"/>
        <v>-166.2198050781052</v>
      </c>
      <c r="BA42" s="49">
        <f>BA41+'DEPRECATED - DT-Prelim Calcs'!$C$11</f>
        <v>152</v>
      </c>
      <c r="BB42" s="2">
        <f>BL42/'Drive Train'!$F$35</f>
        <v>0.57999999999999996</v>
      </c>
      <c r="BC42" s="36">
        <f>BJ42*12*60/(PI() * 'Drive Train'!$F$15)/BB$2*BB42</f>
        <v>395.74545262637542</v>
      </c>
      <c r="BD42" s="2">
        <f>('DEPRECATED - DT-Prelim Calcs'!$C$6*BB42-BC42)/('DEPRECATED - DT-Prelim Calcs'!$C$6*BB42)*'DEPRECATED - DT-Prelim Calcs'!$C$7*BB42</f>
        <v>2.4292836719721471</v>
      </c>
      <c r="BE42" s="43">
        <f>BD42/'DEPRECATED - DT-Prelim Calcs'!$C$7*('DEPRECATED - DT-Prelim Calcs'!$C$8-'DEPRECATED - DT-Prelim Calcs'!$C$9)+'DEPRECATED - DT-Prelim Calcs'!$C$9</f>
        <v>133.84157317460205</v>
      </c>
      <c r="BF42" s="43">
        <f t="shared" si="10"/>
        <v>93</v>
      </c>
      <c r="BG42" s="2">
        <f t="shared" si="32"/>
        <v>1.6262898224492603</v>
      </c>
      <c r="BH42" s="43">
        <f>BG42*'DEPRECATED - DT-Prelim Calcs'!$C$21/BB$2/'DEPRECATED - DT-Prelim Calcs'!$C$19/'DEPRECATED - DT-Prelim Calcs'!$C$18*3.39*'DEPRECATED - DT-Prelim Calcs'!$C$20</f>
        <v>23.594803194544898</v>
      </c>
      <c r="BI42" s="36">
        <f t="shared" si="33"/>
        <v>0</v>
      </c>
      <c r="BJ42" s="43">
        <f>BH41*'DEPRECATED - DT-Prelim Calcs'!$C$11+BJ41</f>
        <v>2.7481675655671722</v>
      </c>
      <c r="BK42" s="43">
        <f>BK41+0.5*BH42*'DEPRECATED - DT-Prelim Calcs'!$C$11^2+BJ42*'DEPRECATED - DT-Prelim Calcs'!$C$11</f>
        <v>-22138.057601346831</v>
      </c>
      <c r="BL42" s="43">
        <f>MIN('Drive Train'!$F$35-BF41*'DEPRECATED - DT-Prelim Calcs'!$C$21*'Drive Train'!$F$39,BL41+BF$2)</f>
        <v>7.1920000000000002</v>
      </c>
      <c r="BM42" s="43">
        <f>'Drive Train'!$F$35-BF42*'DEPRECATED - DT-Prelim Calcs'!$C$21*'Drive Train'!$F$39</f>
        <v>7.1920000000000002</v>
      </c>
      <c r="BN42" s="1">
        <f>IF(BK42&gt;='Drive Train'!$F$29,1,0)</f>
        <v>0</v>
      </c>
      <c r="BO42" s="43">
        <f t="shared" si="34"/>
        <v>103.33333333333333</v>
      </c>
      <c r="BP42" s="49">
        <f>BP41+'DEPRECATED - DT-Prelim Calcs'!$C$11</f>
        <v>152</v>
      </c>
      <c r="BQ42" s="2">
        <f>CA42/'Drive Train'!$F$35</f>
        <v>0.93803225456926853</v>
      </c>
      <c r="BR42" s="36">
        <f>BY42*12*60/(PI() * 'Drive Train'!$F$15)/BQ$2*BQ42</f>
        <v>107.38039038543577</v>
      </c>
      <c r="BS42" s="2">
        <f>('DEPRECATED - DT-Prelim Calcs'!$C$6*BQ42-BR42)/('DEPRECATED - DT-Prelim Calcs'!$C$6*BQ42)*'DEPRECATED - DT-Prelim Calcs'!$C$7*BQ42</f>
        <v>4.3204349054490399</v>
      </c>
      <c r="BT42" s="43">
        <f>BS42/'DEPRECATED - DT-Prelim Calcs'!$C$7*('DEPRECATED - DT-Prelim Calcs'!$C$8-'DEPRECATED - DT-Prelim Calcs'!$C$9)+'DEPRECATED - DT-Prelim Calcs'!$C$9</f>
        <v>236.86697619237304</v>
      </c>
      <c r="BU42" s="43">
        <f t="shared" si="11"/>
        <v>93</v>
      </c>
      <c r="BV42" s="2">
        <f t="shared" si="35"/>
        <v>1.5313624128476471</v>
      </c>
      <c r="BW42" s="43">
        <f>BV42*'DEPRECATED - DT-Prelim Calcs'!$C$21/BQ$2/'DEPRECATED - DT-Prelim Calcs'!$C$19/'DEPRECATED - DT-Prelim Calcs'!$C$18*3.39*'DEPRECATED - DT-Prelim Calcs'!$C$20</f>
        <v>29.053734754561201</v>
      </c>
      <c r="BX42" s="36">
        <f t="shared" si="36"/>
        <v>0</v>
      </c>
      <c r="BY42" s="43">
        <f>BW41*'DEPRECATED - DT-Prelim Calcs'!$C$11+BY41</f>
        <v>0.35257937814352047</v>
      </c>
      <c r="BZ42" s="43">
        <f>BZ41+0.5*BW42*'DEPRECATED - DT-Prelim Calcs'!$C$11^2+BY42*'DEPRECATED - DT-Prelim Calcs'!$C$11</f>
        <v>-48285.19221552767</v>
      </c>
      <c r="CA42" s="43">
        <f>MIN('Drive Train'!$F$35-BU41*'DEPRECATED - DT-Prelim Calcs'!$C$21*'Drive Train'!$F$39,CA41+BU$2)</f>
        <v>11.631599956658929</v>
      </c>
      <c r="CB42" s="43">
        <f>'Drive Train'!$F$35-BU42*'DEPRECATED - DT-Prelim Calcs'!$C$21*'Drive Train'!$F$39</f>
        <v>7.1920000000000002</v>
      </c>
      <c r="CC42" s="1">
        <f>IF(BZ42&gt;='Drive Train'!$F$29,1,0)</f>
        <v>0</v>
      </c>
      <c r="CD42" s="43">
        <f t="shared" si="37"/>
        <v>103.33333333333333</v>
      </c>
      <c r="CE42" s="49">
        <f>CE41+'DEPRECATED - DT-Prelim Calcs'!$C$11</f>
        <v>152</v>
      </c>
      <c r="CF42" s="2">
        <f>CP42/'Drive Train'!$F$35</f>
        <v>0.57999999999999996</v>
      </c>
      <c r="CG42" s="36">
        <f>CN42*12*60/(PI() * 'Drive Train'!$F$15)/CF$2*CF42</f>
        <v>-47275.322131908128</v>
      </c>
      <c r="CH42" s="2">
        <f>('DEPRECATED - DT-Prelim Calcs'!$C$6*CF42-CG42)/('DEPRECATED - DT-Prelim Calcs'!$C$6*CF42)*'DEPRECATED - DT-Prelim Calcs'!$C$7*CF42</f>
        <v>37.472748714521813</v>
      </c>
      <c r="CI42" s="43">
        <f>CH42/'DEPRECATED - DT-Prelim Calcs'!$C$7*('DEPRECATED - DT-Prelim Calcs'!$C$8-'DEPRECATED - DT-Prelim Calcs'!$C$9)+'DEPRECATED - DT-Prelim Calcs'!$C$9</f>
        <v>2042.9258628060388</v>
      </c>
      <c r="CJ42" s="43">
        <f t="shared" si="12"/>
        <v>93</v>
      </c>
      <c r="CK42" s="2">
        <f t="shared" si="38"/>
        <v>1.2396743342100003</v>
      </c>
      <c r="CL42" s="43">
        <f>CK42*'DEPRECATED - DT-Prelim Calcs'!$C$21/CF$2/'DEPRECATED - DT-Prelim Calcs'!$C$19/'DEPRECATED - DT-Prelim Calcs'!$C$18*3.39*'DEPRECATED - DT-Prelim Calcs'!$C$20</f>
        <v>29.053734754561205</v>
      </c>
      <c r="CM42" s="36">
        <f t="shared" si="39"/>
        <v>0</v>
      </c>
      <c r="CN42" s="43">
        <f>CL41*'DEPRECATED - DT-Prelim Calcs'!$C$11+CN41</f>
        <v>-203.22907047850794</v>
      </c>
      <c r="CO42" s="43">
        <f>CO41+0.5*CL42*'DEPRECATED - DT-Prelim Calcs'!$C$11^2+CN42*'DEPRECATED - DT-Prelim Calcs'!$C$11</f>
        <v>-115631.5465437565</v>
      </c>
      <c r="CP42" s="43">
        <f>MIN('Drive Train'!$F$35-CJ41*'DEPRECATED - DT-Prelim Calcs'!$C$21*'Drive Train'!$F$39,CP41+CJ$2)</f>
        <v>7.1920000000000002</v>
      </c>
      <c r="CQ42" s="43">
        <f>'Drive Train'!$F$35-CJ42*'DEPRECATED - DT-Prelim Calcs'!$C$21*'Drive Train'!$F$39</f>
        <v>7.1920000000000002</v>
      </c>
      <c r="CR42" s="1">
        <f>IF(CO42&gt;='Drive Train'!$F$29,1,0)</f>
        <v>0</v>
      </c>
      <c r="CS42" s="43">
        <f t="shared" si="40"/>
        <v>103.33333333333333</v>
      </c>
      <c r="CT42" s="49">
        <f>CT41+'DEPRECATED - DT-Prelim Calcs'!$C$11</f>
        <v>152</v>
      </c>
      <c r="CU42" s="2">
        <f>DE42/'Drive Train'!$F$35</f>
        <v>0.57999999999999996</v>
      </c>
      <c r="CV42" s="36">
        <f>DC42*12*60/(PI() * 'Drive Train'!$F$15)/CU$2*CU42</f>
        <v>-202497.25140794052</v>
      </c>
      <c r="CW42" s="2">
        <f>('DEPRECATED - DT-Prelim Calcs'!$C$6*CU42-CV42)/('DEPRECATED - DT-Prelim Calcs'!$C$6*CU42)*'DEPRECATED - DT-Prelim Calcs'!$C$7*CU42</f>
        <v>151.57789735160517</v>
      </c>
      <c r="CX42" s="43">
        <f>CW42/'DEPRECATED - DT-Prelim Calcs'!$C$7*('DEPRECATED - DT-Prelim Calcs'!$C$8-'DEPRECATED - DT-Prelim Calcs'!$C$9)+'DEPRECATED - DT-Prelim Calcs'!$C$9</f>
        <v>8259.1018706471477</v>
      </c>
      <c r="CY42" s="43">
        <f t="shared" si="13"/>
        <v>93</v>
      </c>
      <c r="CZ42" s="2">
        <f t="shared" si="41"/>
        <v>1.0413264407364002</v>
      </c>
      <c r="DA42" s="43">
        <f>CZ42*'DEPRECATED - DT-Prelim Calcs'!$C$21/CU$2/'DEPRECATED - DT-Prelim Calcs'!$C$19/'DEPRECATED - DT-Prelim Calcs'!$C$18*3.39*'DEPRECATED - DT-Prelim Calcs'!$C$20</f>
        <v>29.053734754561201</v>
      </c>
      <c r="DB42" s="36">
        <f t="shared" si="42"/>
        <v>0</v>
      </c>
      <c r="DC42" s="43">
        <f>DA41*'DEPRECATED - DT-Prelim Calcs'!$C$11+DC41</f>
        <v>-731.22284758081776</v>
      </c>
      <c r="DD42" s="43">
        <f>DD41+0.5*DA42*'DEPRECATED - DT-Prelim Calcs'!$C$11^2+DC42*'DEPRECATED - DT-Prelim Calcs'!$C$11</f>
        <v>-189475.77455768967</v>
      </c>
      <c r="DE42" s="43">
        <f>MIN('Drive Train'!$F$35-CY41*'DEPRECATED - DT-Prelim Calcs'!$C$21*'Drive Train'!$F$39,DE41+CY$2)</f>
        <v>7.1920000000000002</v>
      </c>
      <c r="DF42" s="43">
        <f>'Drive Train'!$F$35-CY42*'DEPRECATED - DT-Prelim Calcs'!$C$21*'Drive Train'!$F$39</f>
        <v>7.1920000000000002</v>
      </c>
      <c r="DG42" s="1">
        <f>IF(DD42&gt;='Drive Train'!$F$29,1,0)</f>
        <v>0</v>
      </c>
      <c r="DH42" s="43">
        <f t="shared" si="43"/>
        <v>103.33333333333333</v>
      </c>
      <c r="DI42" s="49">
        <f>DI41+'DEPRECATED - DT-Prelim Calcs'!$C$11</f>
        <v>152</v>
      </c>
      <c r="DJ42" s="2">
        <f>DT42/'Drive Train'!$F$35</f>
        <v>0.57999999999999996</v>
      </c>
      <c r="DK42" s="36">
        <f>DR42*12*60/(PI() * 'Drive Train'!$F$15)/DJ$2*DJ42</f>
        <v>-976159.13193399762</v>
      </c>
      <c r="DL42" s="2">
        <f>('DEPRECATED - DT-Prelim Calcs'!$C$6*DJ42-DK42)/('DEPRECATED - DT-Prelim Calcs'!$C$6*DJ42)*'DEPRECATED - DT-Prelim Calcs'!$C$7*DJ42</f>
        <v>720.30426407060338</v>
      </c>
      <c r="DM42" s="43">
        <f>DL42/'DEPRECATED - DT-Prelim Calcs'!$C$7*('DEPRECATED - DT-Prelim Calcs'!$C$8-'DEPRECATED - DT-Prelim Calcs'!$C$9)+'DEPRECATED - DT-Prelim Calcs'!$C$9</f>
        <v>39241.956176980624</v>
      </c>
      <c r="DN42" s="43">
        <f t="shared" si="14"/>
        <v>93</v>
      </c>
      <c r="DO42" s="2">
        <f t="shared" si="44"/>
        <v>0.89769520753137932</v>
      </c>
      <c r="DP42" s="43">
        <f>DO42*'DEPRECATED - DT-Prelim Calcs'!$C$21/DJ$2/'DEPRECATED - DT-Prelim Calcs'!$C$19/'DEPRECATED - DT-Prelim Calcs'!$C$18*3.39*'DEPRECATED - DT-Prelim Calcs'!$C$20</f>
        <v>29.053734754561201</v>
      </c>
      <c r="DQ42" s="36">
        <f t="shared" si="45"/>
        <v>0</v>
      </c>
      <c r="DR42" s="43">
        <f>DP41*'DEPRECATED - DT-Prelim Calcs'!$C$11+DR41</f>
        <v>-3038.7379683099853</v>
      </c>
      <c r="DS42" s="43">
        <f>DS41+0.5*DP42*'DEPRECATED - DT-Prelim Calcs'!$C$11^2+DR42*'DEPRECATED - DT-Prelim Calcs'!$C$11</f>
        <v>-277380.37467862864</v>
      </c>
      <c r="DT42" s="43">
        <f>MIN('Drive Train'!$F$35-DN41*'DEPRECATED - DT-Prelim Calcs'!$C$21*'Drive Train'!$F$39,DT41+DN$2)</f>
        <v>7.1920000000000002</v>
      </c>
      <c r="DU42" s="43">
        <f>'Drive Train'!$F$35-DN42*'DEPRECATED - DT-Prelim Calcs'!$C$21*'Drive Train'!$F$39</f>
        <v>7.1920000000000002</v>
      </c>
      <c r="DV42" s="1">
        <f>IF(DS42&gt;='Drive Train'!$F$29,1,0)</f>
        <v>0</v>
      </c>
      <c r="DW42" s="43">
        <f t="shared" si="46"/>
        <v>103.33333333333333</v>
      </c>
      <c r="DX42" s="49">
        <f>DX41+'DEPRECATED - DT-Prelim Calcs'!$C$11</f>
        <v>152</v>
      </c>
      <c r="DY42" s="2">
        <f>EI42/'Drive Train'!$F$35</f>
        <v>0.57999999999999996</v>
      </c>
      <c r="DZ42" s="36">
        <f>EG42*12*60/(PI() * 'Drive Train'!$F$15)/DY$2*DY42</f>
        <v>-313974.25032610638</v>
      </c>
      <c r="EA42" s="2">
        <f>('DEPRECATED - DT-Prelim Calcs'!$C$6*DY42-DZ42)/('DEPRECATED - DT-Prelim Calcs'!$C$6*DY42)*'DEPRECATED - DT-Prelim Calcs'!$C$7*DY42</f>
        <v>233.52572257514723</v>
      </c>
      <c r="EB42" s="43">
        <f>EA42/'DEPRECATED - DT-Prelim Calcs'!$C$7*('DEPRECATED - DT-Prelim Calcs'!$C$8-'DEPRECATED - DT-Prelim Calcs'!$C$9)+'DEPRECATED - DT-Prelim Calcs'!$C$9</f>
        <v>12723.423692526676</v>
      </c>
      <c r="EC42" s="43">
        <f t="shared" si="15"/>
        <v>93</v>
      </c>
      <c r="ED42" s="2">
        <f t="shared" si="47"/>
        <v>0.78888366722454539</v>
      </c>
      <c r="EE42" s="43">
        <f>ED42*'DEPRECATED - DT-Prelim Calcs'!$C$21/DY$2/'DEPRECATED - DT-Prelim Calcs'!$C$19/'DEPRECATED - DT-Prelim Calcs'!$C$18*3.39*'DEPRECATED - DT-Prelim Calcs'!$C$20</f>
        <v>29.053734754561201</v>
      </c>
      <c r="EF42" s="36">
        <f t="shared" si="48"/>
        <v>0</v>
      </c>
      <c r="EG42" s="43">
        <f>EE41*'DEPRECATED - DT-Prelim Calcs'!$C$11+EG41</f>
        <v>-858.91605559113418</v>
      </c>
      <c r="EH42" s="43">
        <f>EH41+0.5*EE42*'DEPRECATED - DT-Prelim Calcs'!$C$11^2+EG42*'DEPRECATED - DT-Prelim Calcs'!$C$11</f>
        <v>-417566.10080817319</v>
      </c>
      <c r="EI42" s="43">
        <f>MIN('Drive Train'!$F$35-EC41*'DEPRECATED - DT-Prelim Calcs'!$C$21*'Drive Train'!$F$39,EI41+EC$2)</f>
        <v>7.1920000000000002</v>
      </c>
      <c r="EJ42" s="43">
        <f>'Drive Train'!$F$35-EC42*'DEPRECATED - DT-Prelim Calcs'!$C$21*'Drive Train'!$F$39</f>
        <v>7.1920000000000002</v>
      </c>
      <c r="EK42" s="1">
        <f>IF(EH42&gt;='Drive Train'!$F$29,1,0)</f>
        <v>0</v>
      </c>
      <c r="EL42" s="43">
        <f t="shared" si="49"/>
        <v>103.33333333333333</v>
      </c>
      <c r="EM42" s="49">
        <f>EM41+'DEPRECATED - DT-Prelim Calcs'!$C$11</f>
        <v>152</v>
      </c>
      <c r="EN42" s="2">
        <f>EX42/'Drive Train'!$F$35</f>
        <v>0.57999999999999996</v>
      </c>
      <c r="EO42" s="36">
        <f>EV42*12*60/(PI() * 'Drive Train'!$F$15)/EN$2*EN42</f>
        <v>-905751.39145355136</v>
      </c>
      <c r="EP42" s="2">
        <f>('DEPRECATED - DT-Prelim Calcs'!$C$6*EN42-EO42)/('DEPRECATED - DT-Prelim Calcs'!$C$6*EN42)*'DEPRECATED - DT-Prelim Calcs'!$C$7*EN42</f>
        <v>668.54684983027539</v>
      </c>
      <c r="EQ42" s="43">
        <f>EP42/'DEPRECATED - DT-Prelim Calcs'!$C$7*('DEPRECATED - DT-Prelim Calcs'!$C$8-'DEPRECATED - DT-Prelim Calcs'!$C$9)+'DEPRECATED - DT-Prelim Calcs'!$C$9</f>
        <v>36422.335848962764</v>
      </c>
      <c r="ER42" s="43">
        <f t="shared" si="16"/>
        <v>93</v>
      </c>
      <c r="ES42" s="2">
        <f t="shared" si="50"/>
        <v>0.7035989464435134</v>
      </c>
      <c r="ET42" s="43">
        <f>ES42*'DEPRECATED - DT-Prelim Calcs'!$C$21/EN$2/'DEPRECATED - DT-Prelim Calcs'!$C$19/'DEPRECATED - DT-Prelim Calcs'!$C$18*3.39*'DEPRECATED - DT-Prelim Calcs'!$C$20</f>
        <v>29.053734754561201</v>
      </c>
      <c r="EU42" s="36">
        <f t="shared" si="51"/>
        <v>0</v>
      </c>
      <c r="EV42" s="43">
        <f>ET41*'DEPRECATED - DT-Prelim Calcs'!$C$11+EV41</f>
        <v>-2209.9269317872086</v>
      </c>
      <c r="EW42" s="43">
        <f>EW41+0.5*ET42*'DEPRECATED - DT-Prelim Calcs'!$C$11^2+EV42*'DEPRECATED - DT-Prelim Calcs'!$C$11</f>
        <v>-614813.68873279961</v>
      </c>
      <c r="EX42" s="43">
        <f>MIN('Drive Train'!$F$35-ER41*'DEPRECATED - DT-Prelim Calcs'!$C$21*'Drive Train'!$F$39,EX41+ER$2)</f>
        <v>7.1920000000000002</v>
      </c>
      <c r="EY42" s="43">
        <f>'Drive Train'!$F$35-ER42*'DEPRECATED - DT-Prelim Calcs'!$C$21*'Drive Train'!$F$39</f>
        <v>7.1920000000000002</v>
      </c>
      <c r="EZ42" s="1">
        <f>IF(EW42&gt;='Drive Train'!$F$29,1,0)</f>
        <v>0</v>
      </c>
      <c r="FA42" s="43">
        <f t="shared" si="52"/>
        <v>103.33333333333333</v>
      </c>
      <c r="FB42" s="49">
        <f>FB41+'DEPRECATED - DT-Prelim Calcs'!$C$11</f>
        <v>152</v>
      </c>
      <c r="FC42" s="2">
        <f>FM42/'Drive Train'!$F$35</f>
        <v>0.57999999999999996</v>
      </c>
      <c r="FD42" s="36">
        <f>FK42*12*60/(PI() * 'Drive Train'!$F$15)/FC$2*FC42</f>
        <v>-1689896.4356280398</v>
      </c>
      <c r="FE42" s="2">
        <f>('DEPRECATED - DT-Prelim Calcs'!$C$6*FC42-FD42)/('DEPRECATED - DT-Prelim Calcs'!$C$6*FC42)*'DEPRECATED - DT-Prelim Calcs'!$C$7*FC42</f>
        <v>1244.9794920212394</v>
      </c>
      <c r="FF42" s="43">
        <f>FE42/'DEPRECATED - DT-Prelim Calcs'!$C$7*('DEPRECATED - DT-Prelim Calcs'!$C$8-'DEPRECATED - DT-Prelim Calcs'!$C$9)+'DEPRECATED - DT-Prelim Calcs'!$C$9</f>
        <v>67825.009639963042</v>
      </c>
      <c r="FG42" s="43">
        <f t="shared" si="17"/>
        <v>93</v>
      </c>
      <c r="FH42" s="2">
        <f t="shared" si="53"/>
        <v>0.63495514679048781</v>
      </c>
      <c r="FI42" s="43">
        <f>FH42*'DEPRECATED - DT-Prelim Calcs'!$C$21/FC$2/'DEPRECATED - DT-Prelim Calcs'!$C$19/'DEPRECATED - DT-Prelim Calcs'!$C$18*3.39*'DEPRECATED - DT-Prelim Calcs'!$C$20</f>
        <v>29.053734754561205</v>
      </c>
      <c r="FJ42" s="36">
        <f t="shared" si="54"/>
        <v>0</v>
      </c>
      <c r="FK42" s="43">
        <f>FI41*'DEPRECATED - DT-Prelim Calcs'!$C$11+FK41</f>
        <v>-3720.8902631739738</v>
      </c>
      <c r="FL42" s="43">
        <f>FL41+0.5*FI42*'DEPRECATED - DT-Prelim Calcs'!$C$11^2+FK42*'DEPRECATED - DT-Prelim Calcs'!$C$11</f>
        <v>-835414.33511526743</v>
      </c>
      <c r="FM42" s="43">
        <f>MIN('Drive Train'!$F$35-FG41*'DEPRECATED - DT-Prelim Calcs'!$C$21*'Drive Train'!$F$39,FM41+FG$2)</f>
        <v>7.1920000000000002</v>
      </c>
      <c r="FN42" s="43">
        <f>'Drive Train'!$F$35-FG42*'DEPRECATED - DT-Prelim Calcs'!$C$21*'Drive Train'!$F$39</f>
        <v>7.1920000000000002</v>
      </c>
      <c r="FO42" s="1">
        <f>IF(FL42&gt;='Drive Train'!$F$29,1,0)</f>
        <v>0</v>
      </c>
      <c r="FP42" s="43">
        <f t="shared" si="55"/>
        <v>103.33333333333333</v>
      </c>
      <c r="FQ42" s="49">
        <f>FQ41+'DEPRECATED - DT-Prelim Calcs'!$C$11</f>
        <v>152</v>
      </c>
      <c r="FR42" s="2">
        <f>GB42/'Drive Train'!$F$35</f>
        <v>0.57999999999999996</v>
      </c>
      <c r="FS42" s="36">
        <f>FZ42*12*60/(PI() * 'Drive Train'!$F$15)/FR$2*FR42</f>
        <v>-2687671.2562535964</v>
      </c>
      <c r="FT42" s="2">
        <f>('DEPRECATED - DT-Prelim Calcs'!$C$6*FR42-FS42)/('DEPRECATED - DT-Prelim Calcs'!$C$6*FR42)*'DEPRECATED - DT-Prelim Calcs'!$C$7*FR42</f>
        <v>1978.4534589074244</v>
      </c>
      <c r="FU42" s="43">
        <f>FT42/'DEPRECATED - DT-Prelim Calcs'!$C$7*('DEPRECATED - DT-Prelim Calcs'!$C$8-'DEPRECATED - DT-Prelim Calcs'!$C$9)+'DEPRECATED - DT-Prelim Calcs'!$C$9</f>
        <v>107782.91977629998</v>
      </c>
      <c r="FV42" s="43">
        <f t="shared" si="18"/>
        <v>93</v>
      </c>
      <c r="FW42" s="2">
        <f t="shared" si="56"/>
        <v>0.57851468929799987</v>
      </c>
      <c r="FX42" s="43">
        <f>FW42*'DEPRECATED - DT-Prelim Calcs'!$C$21/FR$2/'DEPRECATED - DT-Prelim Calcs'!$C$19/'DEPRECATED - DT-Prelim Calcs'!$C$18*3.39*'DEPRECATED - DT-Prelim Calcs'!$C$20</f>
        <v>29.053734754561201</v>
      </c>
      <c r="FY42" s="36">
        <f t="shared" si="57"/>
        <v>0</v>
      </c>
      <c r="FZ42" s="43">
        <f>FX41*'DEPRECATED - DT-Prelim Calcs'!$C$11+FZ41</f>
        <v>-5391.8060497514352</v>
      </c>
      <c r="GA42" s="43">
        <f>GA41+0.5*FX42*'DEPRECATED - DT-Prelim Calcs'!$C$11^2+FZ42*'DEPRECATED - DT-Prelim Calcs'!$C$11</f>
        <v>-1079368.0399555769</v>
      </c>
      <c r="GB42" s="43">
        <f>MIN('Drive Train'!$F$35-FV41*'DEPRECATED - DT-Prelim Calcs'!$C$21*'Drive Train'!$F$39,GB41+FV$2)</f>
        <v>7.1920000000000002</v>
      </c>
      <c r="GC42" s="43">
        <f>'Drive Train'!$F$35-FV42*'DEPRECATED - DT-Prelim Calcs'!$C$21*'Drive Train'!$F$39</f>
        <v>7.1920000000000002</v>
      </c>
      <c r="GD42" s="1">
        <f>IF(GA42&gt;='Drive Train'!$F$29,1,0)</f>
        <v>0</v>
      </c>
      <c r="GE42" s="43">
        <f t="shared" si="58"/>
        <v>103.33333333333333</v>
      </c>
      <c r="GF42" s="49">
        <f>GF41+'DEPRECATED - DT-Prelim Calcs'!$C$11</f>
        <v>152</v>
      </c>
      <c r="GG42" s="2">
        <f>GQ42/'Drive Train'!$F$35</f>
        <v>0.86451612903225805</v>
      </c>
      <c r="GH42" s="36">
        <f>GO42*12*60/(PI() * 'Drive Train'!$F$15)/GG$2*GG42</f>
        <v>-94473.708405537414</v>
      </c>
      <c r="GI42" s="2">
        <f>('DEPRECATED - DT-Prelim Calcs'!$C$6*GG42-GH42)/('DEPRECATED - DT-Prelim Calcs'!$C$6*GG42)*'DEPRECATED - DT-Prelim Calcs'!$C$7*GG42</f>
        <v>73.503121777131582</v>
      </c>
      <c r="GJ42" s="43">
        <f>GI42/'DEPRECATED - DT-Prelim Calcs'!$C$7*('DEPRECATED - DT-Prelim Calcs'!$C$8-'DEPRECATED - DT-Prelim Calcs'!$C$9)+'DEPRECATED - DT-Prelim Calcs'!$C$9</f>
        <v>4005.7745445750784</v>
      </c>
      <c r="GK42" s="43">
        <f t="shared" si="59"/>
        <v>29.999999999999982</v>
      </c>
      <c r="GL42" s="2">
        <f t="shared" si="60"/>
        <v>1.4462867232450001</v>
      </c>
      <c r="GM42" s="43">
        <f>GL42*'DEPRECATED - DT-Prelim Calcs'!$C$21/GG$2/'DEPRECATED - DT-Prelim Calcs'!$C$19/'DEPRECATED - DT-Prelim Calcs'!$C$18*3.39*'DEPRECATED - DT-Prelim Calcs'!$C$20</f>
        <v>29.053734754561201</v>
      </c>
      <c r="GN42" s="36">
        <f t="shared" si="61"/>
        <v>0</v>
      </c>
      <c r="GO42" s="43">
        <f>GM41*'DEPRECATED - DT-Prelim Calcs'!$C$11+GO41</f>
        <v>-317.88056788318272</v>
      </c>
      <c r="GP42" s="43">
        <f>GP41+0.5*GM42*'DEPRECATED - DT-Prelim Calcs'!$C$11^2+GO42*'DEPRECATED - DT-Prelim Calcs'!$C$11</f>
        <v>-44166.823329734572</v>
      </c>
      <c r="GQ42" s="43">
        <f>MIN('Drive Train'!$F$35-GK41*'DEPRECATED - DT-Prelim Calcs'!$C$21*'Drive Train'!$F$39,GQ41+GK$2)</f>
        <v>10.72</v>
      </c>
      <c r="GR42" s="43">
        <f>'Drive Train'!$F$35-GK42*'DEPRECATED - DT-Prelim Calcs'!$C$21*'Drive Train'!$F$39</f>
        <v>10.72</v>
      </c>
      <c r="GS42" s="1">
        <f>IF(GP42&gt;='Drive Train'!$F$29,1,0)</f>
        <v>0</v>
      </c>
      <c r="GT42" s="43">
        <f t="shared" si="62"/>
        <v>33.333333333333314</v>
      </c>
      <c r="GU42" s="49">
        <f>GU41+'DEPRECATED - DT-Prelim Calcs'!$C$11</f>
        <v>152</v>
      </c>
      <c r="GV42" s="2">
        <f>HF42/'Drive Train'!$F$35</f>
        <v>0.84946236559139798</v>
      </c>
      <c r="GW42" s="36">
        <f>HD42*12*60/(PI() * 'Drive Train'!$F$15)/GV$2*GV42</f>
        <v>9886.2467684628373</v>
      </c>
      <c r="GX42" s="2">
        <f>('DEPRECATED - DT-Prelim Calcs'!$C$6*GV42-GW42)/('DEPRECATED - DT-Prelim Calcs'!$C$6*GV42)*'DEPRECATED - DT-Prelim Calcs'!$C$7*GV42</f>
        <v>-3.2834975781178333</v>
      </c>
      <c r="GY42" s="43">
        <f>GX42/'DEPRECATED - DT-Prelim Calcs'!$C$7*('DEPRECATED - DT-Prelim Calcs'!$C$8-'DEPRECATED - DT-Prelim Calcs'!$C$9)+'DEPRECATED - DT-Prelim Calcs'!$C$9</f>
        <v>-177.37710686761326</v>
      </c>
      <c r="GZ42" s="43">
        <f t="shared" si="19"/>
        <v>-177.37710686761326</v>
      </c>
      <c r="HA42" s="2">
        <f t="shared" si="63"/>
        <v>-4.1926154734098482</v>
      </c>
      <c r="HB42" s="43">
        <f>HA42*'DEPRECATED - DT-Prelim Calcs'!$C$21/GV$2/'DEPRECATED - DT-Prelim Calcs'!$C$19/'DEPRECATED - DT-Prelim Calcs'!$C$18*3.39*'DEPRECATED - DT-Prelim Calcs'!$C$20</f>
        <v>-84.223367285716307</v>
      </c>
      <c r="HC42" s="36">
        <f t="shared" si="64"/>
        <v>1</v>
      </c>
      <c r="HD42" s="43">
        <f>HB41*'DEPRECATED - DT-Prelim Calcs'!$C$11+HD41</f>
        <v>33.854267468380414</v>
      </c>
      <c r="HE42" s="43">
        <f>HE41+0.5*HB42*'DEPRECATED - DT-Prelim Calcs'!$C$11^2+HD42*'DEPRECATED - DT-Prelim Calcs'!$C$11</f>
        <v>-49790.37191764632</v>
      </c>
      <c r="HF42" s="43">
        <f>MIN('Drive Train'!$F$35-GZ41*'DEPRECATED - DT-Prelim Calcs'!$C$21*'Drive Train'!$F$39,HF41+GZ$2)</f>
        <v>10.533333333333335</v>
      </c>
      <c r="HG42" s="43">
        <f>'Drive Train'!$F$35-GZ42*'DEPRECATED - DT-Prelim Calcs'!$C$21*'Drive Train'!$F$39</f>
        <v>22.333117984586345</v>
      </c>
      <c r="HH42" s="1">
        <f>IF(HE42&gt;='Drive Train'!$F$29,1,0)</f>
        <v>0</v>
      </c>
      <c r="HI42" s="43">
        <f t="shared" si="65"/>
        <v>-197.08567429734811</v>
      </c>
      <c r="HJ42" s="49">
        <f>HJ41+'DEPRECATED - DT-Prelim Calcs'!$C$11</f>
        <v>152</v>
      </c>
      <c r="HK42" s="2">
        <f>HU42/'Drive Train'!$F$35</f>
        <v>0.83440860215053769</v>
      </c>
      <c r="HL42" s="36">
        <f>HS42*12*60/(PI() * 'Drive Train'!$F$15)/HK$2*HK42</f>
        <v>-83632.996057759694</v>
      </c>
      <c r="HM42" s="2">
        <f>('DEPRECATED - DT-Prelim Calcs'!$C$6*HK42-HL42)/('DEPRECATED - DT-Prelim Calcs'!$C$6*HK42)*'DEPRECATED - DT-Prelim Calcs'!$C$7*HK42</f>
        <v>65.392804480589632</v>
      </c>
      <c r="HN42" s="43">
        <f>HM42/'DEPRECATED - DT-Prelim Calcs'!$C$7*('DEPRECATED - DT-Prelim Calcs'!$C$8-'DEPRECATED - DT-Prelim Calcs'!$C$9)+'DEPRECATED - DT-Prelim Calcs'!$C$9</f>
        <v>3563.9438261813752</v>
      </c>
      <c r="HO42" s="43">
        <f t="shared" si="20"/>
        <v>36.66666666666665</v>
      </c>
      <c r="HP42" s="2">
        <f t="shared" si="66"/>
        <v>1.4462867232450001</v>
      </c>
      <c r="HQ42" s="43">
        <f>HP42*'DEPRECATED - DT-Prelim Calcs'!$C$21/HK$2/'DEPRECATED - DT-Prelim Calcs'!$C$19/'DEPRECATED - DT-Prelim Calcs'!$C$18*3.39*'DEPRECATED - DT-Prelim Calcs'!$C$20</f>
        <v>29.053734754561201</v>
      </c>
      <c r="HR42" s="36">
        <f t="shared" si="67"/>
        <v>0</v>
      </c>
      <c r="HS42" s="43">
        <f>HQ41*'DEPRECATED - DT-Prelim Calcs'!$C$11+HS41</f>
        <v>-291.55802499984327</v>
      </c>
      <c r="HT42" s="43">
        <f>HT41+0.5*HQ42*'DEPRECATED - DT-Prelim Calcs'!$C$11^2+HS42*'DEPRECATED - DT-Prelim Calcs'!$C$11</f>
        <v>-46661.549979684569</v>
      </c>
      <c r="HU42" s="43">
        <f>MIN('Drive Train'!$F$35-HO41*'DEPRECATED - DT-Prelim Calcs'!$C$21*'Drive Train'!$F$39,HU41+HO$2)</f>
        <v>10.346666666666668</v>
      </c>
      <c r="HV42" s="43">
        <f>'Drive Train'!$F$35-HO42*'DEPRECATED - DT-Prelim Calcs'!$C$21*'Drive Train'!$F$39</f>
        <v>10.346666666666668</v>
      </c>
      <c r="HW42" s="1">
        <f>IF(HT42&gt;='Drive Train'!$F$29,1,0)</f>
        <v>0</v>
      </c>
      <c r="HX42" s="43">
        <f t="shared" si="68"/>
        <v>40.740740740740726</v>
      </c>
      <c r="HY42" s="49">
        <f>HY41+'DEPRECATED - DT-Prelim Calcs'!$C$11</f>
        <v>152</v>
      </c>
      <c r="HZ42" s="2">
        <f>IJ42/'Drive Train'!$F$35</f>
        <v>0.8193548387096774</v>
      </c>
      <c r="IA42" s="36">
        <f>IH42*12*60/(PI() * 'Drive Train'!$F$15)/HZ$2*HZ42</f>
        <v>-89821.223167521763</v>
      </c>
      <c r="IB42" s="2">
        <f>('DEPRECATED - DT-Prelim Calcs'!$C$6*HZ42-IA42)/('DEPRECATED - DT-Prelim Calcs'!$C$6*HZ42)*'DEPRECATED - DT-Prelim Calcs'!$C$7*HZ42</f>
        <v>69.871228214814408</v>
      </c>
      <c r="IC42" s="43">
        <f>IB42/'DEPRECATED - DT-Prelim Calcs'!$C$7*('DEPRECATED - DT-Prelim Calcs'!$C$8-'DEPRECATED - DT-Prelim Calcs'!$C$9)+'DEPRECATED - DT-Prelim Calcs'!$C$9</f>
        <v>3807.9176564786949</v>
      </c>
      <c r="ID42" s="43">
        <f t="shared" si="21"/>
        <v>39.999999999999986</v>
      </c>
      <c r="IE42" s="2">
        <f t="shared" si="69"/>
        <v>1.4462867232450001</v>
      </c>
      <c r="IF42" s="43">
        <f>IE42*'DEPRECATED - DT-Prelim Calcs'!$C$21/HZ$2/'DEPRECATED - DT-Prelim Calcs'!$C$19/'DEPRECATED - DT-Prelim Calcs'!$C$18*3.39*'DEPRECATED - DT-Prelim Calcs'!$C$20</f>
        <v>29.053734754561201</v>
      </c>
      <c r="IG42" s="36">
        <f t="shared" si="70"/>
        <v>0</v>
      </c>
      <c r="IH42" s="43">
        <f>IF41*'DEPRECATED - DT-Prelim Calcs'!$C$11+IH41</f>
        <v>-318.88424249145555</v>
      </c>
      <c r="II42" s="43">
        <f>II41+0.5*IF42*'DEPRECATED - DT-Prelim Calcs'!$C$11^2+IH42*'DEPRECATED - DT-Prelim Calcs'!$C$11</f>
        <v>-64038.845653451717</v>
      </c>
      <c r="IJ42" s="43">
        <f>MIN('Drive Train'!$F$35-ID41*'DEPRECATED - DT-Prelim Calcs'!$C$21*'Drive Train'!$F$39,IJ41+ID$2)</f>
        <v>10.16</v>
      </c>
      <c r="IK42" s="43">
        <f>'Drive Train'!$F$35-ID42*'DEPRECATED - DT-Prelim Calcs'!$C$21*'Drive Train'!$F$39</f>
        <v>10.16</v>
      </c>
      <c r="IL42" s="1">
        <f>IF(II42&gt;='Drive Train'!$F$29,1,0)</f>
        <v>0</v>
      </c>
      <c r="IM42" s="43">
        <f t="shared" si="71"/>
        <v>44.444444444444429</v>
      </c>
      <c r="IN42" s="49">
        <f>IN41+'DEPRECATED - DT-Prelim Calcs'!$C$11</f>
        <v>152</v>
      </c>
      <c r="IO42" s="2">
        <f>IY42/'Drive Train'!$F$35</f>
        <v>0.80430107526881722</v>
      </c>
      <c r="IP42" s="36">
        <f>IW42*12*60/(PI() * 'Drive Train'!$F$15)/IO$2*IO42</f>
        <v>-213210.7536819441</v>
      </c>
      <c r="IQ42" s="2">
        <f>('DEPRECATED - DT-Prelim Calcs'!$C$6*IO42-IP42)/('DEPRECATED - DT-Prelim Calcs'!$C$6*IO42)*'DEPRECATED - DT-Prelim Calcs'!$C$7*IO42</f>
        <v>160.5054690286405</v>
      </c>
      <c r="IR42" s="43">
        <f>IQ42/'DEPRECATED - DT-Prelim Calcs'!$C$7*('DEPRECATED - DT-Prelim Calcs'!$C$8-'DEPRECATED - DT-Prelim Calcs'!$C$9)+'DEPRECATED - DT-Prelim Calcs'!$C$9</f>
        <v>8745.4546560378767</v>
      </c>
      <c r="IS42" s="43">
        <f t="shared" si="22"/>
        <v>43.333333333333321</v>
      </c>
      <c r="IT42" s="2">
        <f t="shared" si="72"/>
        <v>1.4462867232450001</v>
      </c>
      <c r="IU42" s="43">
        <f>IT42*'DEPRECATED - DT-Prelim Calcs'!$C$21/IO$2/'DEPRECATED - DT-Prelim Calcs'!$C$19/'DEPRECATED - DT-Prelim Calcs'!$C$18*3.39*'DEPRECATED - DT-Prelim Calcs'!$C$20</f>
        <v>29.053734754561201</v>
      </c>
      <c r="IV42" s="36">
        <f t="shared" si="73"/>
        <v>0</v>
      </c>
      <c r="IW42" s="43">
        <f>IU41*'DEPRECATED - DT-Prelim Calcs'!$C$11+IW41</f>
        <v>-771.11042262476587</v>
      </c>
      <c r="IX42" s="43">
        <f>IX41+0.5*IU42*'DEPRECATED - DT-Prelim Calcs'!$C$11^2+IW42*'DEPRECATED - DT-Prelim Calcs'!$C$11</f>
        <v>-61266.482927955134</v>
      </c>
      <c r="IY42" s="43">
        <f>MIN('Drive Train'!$F$35-IS41*'DEPRECATED - DT-Prelim Calcs'!$C$21*'Drive Train'!$F$39,IY41+IS$2)</f>
        <v>9.9733333333333345</v>
      </c>
      <c r="IZ42" s="43">
        <f>'Drive Train'!$F$35-IS42*'DEPRECATED - DT-Prelim Calcs'!$C$21*'Drive Train'!$F$39</f>
        <v>9.9733333333333345</v>
      </c>
      <c r="JA42" s="1">
        <f>IF(IX42&gt;='Drive Train'!$F$29,1,0)</f>
        <v>0</v>
      </c>
      <c r="JB42" s="43">
        <f t="shared" si="74"/>
        <v>48.148148148148138</v>
      </c>
      <c r="JC42" s="49">
        <f>JC41+'DEPRECATED - DT-Prelim Calcs'!$C$11</f>
        <v>152</v>
      </c>
      <c r="JD42" s="2">
        <f>JN42/'Drive Train'!$F$35</f>
        <v>0.78924731182795704</v>
      </c>
      <c r="JE42" s="36">
        <f>JL42*12*60/(PI() * 'Drive Train'!$F$15)/JD$2*JD42</f>
        <v>-18339.492142197538</v>
      </c>
      <c r="JF42" s="2">
        <f>('DEPRECATED - DT-Prelim Calcs'!$C$6*JD42-JE42)/('DEPRECATED - DT-Prelim Calcs'!$C$6*JD42)*'DEPRECATED - DT-Prelim Calcs'!$C$7*JD42</f>
        <v>17.183108786972561</v>
      </c>
      <c r="JG42" s="43">
        <f>JF42/'DEPRECATED - DT-Prelim Calcs'!$C$7*('DEPRECATED - DT-Prelim Calcs'!$C$8-'DEPRECATED - DT-Prelim Calcs'!$C$9)+'DEPRECATED - DT-Prelim Calcs'!$C$9</f>
        <v>937.59473242462457</v>
      </c>
      <c r="JH42" s="43">
        <f t="shared" si="23"/>
        <v>46.666666666666657</v>
      </c>
      <c r="JI42" s="2">
        <f t="shared" si="75"/>
        <v>1.4462867232450001</v>
      </c>
      <c r="JJ42" s="43">
        <f>JI42*'DEPRECATED - DT-Prelim Calcs'!$C$21/JD$2/'DEPRECATED - DT-Prelim Calcs'!$C$19/'DEPRECATED - DT-Prelim Calcs'!$C$18*3.39*'DEPRECATED - DT-Prelim Calcs'!$C$20</f>
        <v>29.053734754561201</v>
      </c>
      <c r="JK42" s="36">
        <f t="shared" si="76"/>
        <v>0</v>
      </c>
      <c r="JL42" s="43">
        <f>JJ41*'DEPRECATED - DT-Prelim Calcs'!$C$11+JL41</f>
        <v>-67.592780325437516</v>
      </c>
      <c r="JM42" s="43">
        <f>JM41+0.5*JJ42*'DEPRECATED - DT-Prelim Calcs'!$C$11^2+JL42*'DEPRECATED - DT-Prelim Calcs'!$C$11</f>
        <v>-65199.410201088715</v>
      </c>
      <c r="JN42" s="43">
        <f>MIN('Drive Train'!$F$35-JH41*'DEPRECATED - DT-Prelim Calcs'!$C$21*'Drive Train'!$F$39,JN41+JH$2)</f>
        <v>9.7866666666666671</v>
      </c>
      <c r="JO42" s="43">
        <f>'Drive Train'!$F$35-JH42*'DEPRECATED - DT-Prelim Calcs'!$C$21*'Drive Train'!$F$39</f>
        <v>9.7866666666666671</v>
      </c>
      <c r="JP42" s="1">
        <f>IF(JM42&gt;='Drive Train'!$F$29,1,0)</f>
        <v>0</v>
      </c>
      <c r="JQ42" s="43">
        <f>MIN(JG42,'DEPRECATED - DT-Prelim Calcs'!$C$10)*'DEPRECATED - DT-Prelim Calcs'!$C$11*1000/60/60</f>
        <v>103.33333333333333</v>
      </c>
      <c r="JR42" s="49">
        <f>JR41+'DEPRECATED - DT-Prelim Calcs'!$C$11</f>
        <v>152</v>
      </c>
      <c r="JS42" s="2">
        <f>KC42/'Drive Train'!$F$35</f>
        <v>0.77419354838709686</v>
      </c>
      <c r="JT42" s="36">
        <f>KA42*12*60/(PI() * 'Drive Train'!$F$15)/JS$2*JS42</f>
        <v>-29269.128302381359</v>
      </c>
      <c r="JU42" s="2">
        <f>('DEPRECATED - DT-Prelim Calcs'!$C$6*JS42-JT42)/('DEPRECATED - DT-Prelim Calcs'!$C$6*JS42)*'DEPRECATED - DT-Prelim Calcs'!$C$7*JS42</f>
        <v>25.146988390551254</v>
      </c>
      <c r="JV42" s="43">
        <f>JU42/'DEPRECATED - DT-Prelim Calcs'!$C$7*('DEPRECATED - DT-Prelim Calcs'!$C$8-'DEPRECATED - DT-Prelim Calcs'!$C$9)+'DEPRECATED - DT-Prelim Calcs'!$C$9</f>
        <v>1371.4478750076428</v>
      </c>
      <c r="JW42" s="43">
        <f t="shared" si="24"/>
        <v>49.999999999999993</v>
      </c>
      <c r="JX42" s="2">
        <f t="shared" si="77"/>
        <v>1.4462867232450001</v>
      </c>
      <c r="JY42" s="43">
        <f>JX42*'DEPRECATED - DT-Prelim Calcs'!$C$21/JS$2/'DEPRECATED - DT-Prelim Calcs'!$C$19/'DEPRECATED - DT-Prelim Calcs'!$C$18*3.39*'DEPRECATED - DT-Prelim Calcs'!$C$20</f>
        <v>29.053734754561201</v>
      </c>
      <c r="JZ42" s="36">
        <f t="shared" si="78"/>
        <v>0</v>
      </c>
      <c r="KA42" s="43">
        <f>JY41*'DEPRECATED - DT-Prelim Calcs'!$C$11+KA41</f>
        <v>-109.97307222237227</v>
      </c>
      <c r="KB42" s="43">
        <f>KB41+0.5*JY42*'DEPRECATED - DT-Prelim Calcs'!$C$11^2+KA42*'DEPRECATED - DT-Prelim Calcs'!$C$11</f>
        <v>-50879.657892680669</v>
      </c>
      <c r="KC42" s="43">
        <f>MIN('Drive Train'!$F$35-JW41*'DEPRECATED - DT-Prelim Calcs'!$C$21*'Drive Train'!$F$39,KC41+JW$2)</f>
        <v>9.6000000000000014</v>
      </c>
      <c r="KD42" s="43">
        <f>'Drive Train'!$F$35-JW42*'DEPRECATED - DT-Prelim Calcs'!$C$21*'Drive Train'!$F$39</f>
        <v>9.6000000000000014</v>
      </c>
      <c r="KE42" s="1">
        <f>IF(KB42&gt;='Drive Train'!$F$29,1,0)</f>
        <v>0</v>
      </c>
      <c r="KF42" s="43">
        <f>MIN(JV42,'DEPRECATED - DT-Prelim Calcs'!$C$10)*'DEPRECATED - DT-Prelim Calcs'!$C$11*1000/60/60</f>
        <v>103.33333333333333</v>
      </c>
      <c r="KG42" s="49">
        <f>KG41+'DEPRECATED - DT-Prelim Calcs'!$C$11</f>
        <v>152</v>
      </c>
      <c r="KH42" s="2">
        <f>KR42/'Drive Train'!$F$35</f>
        <v>0.75913978494623657</v>
      </c>
      <c r="KI42" s="36">
        <f>KP42*12*60/(PI() * 'Drive Train'!$F$15)/KH$2*KH42</f>
        <v>-299474.54714758566</v>
      </c>
      <c r="KJ42" s="2">
        <f>('DEPRECATED - DT-Prelim Calcs'!$C$6*KH42-KI42)/('DEPRECATED - DT-Prelim Calcs'!$C$6*KH42)*'DEPRECATED - DT-Prelim Calcs'!$C$7*KH42</f>
        <v>223.70701545380805</v>
      </c>
      <c r="KK42" s="43">
        <f>KJ42/'DEPRECATED - DT-Prelim Calcs'!$C$7*('DEPRECATED - DT-Prelim Calcs'!$C$8-'DEPRECATED - DT-Prelim Calcs'!$C$9)+'DEPRECATED - DT-Prelim Calcs'!$C$9</f>
        <v>12188.523976214914</v>
      </c>
      <c r="KL42" s="43">
        <f t="shared" si="25"/>
        <v>53.333333333333329</v>
      </c>
      <c r="KM42" s="2">
        <f t="shared" si="79"/>
        <v>1.4462867232450001</v>
      </c>
      <c r="KN42" s="43">
        <f>KM42*'DEPRECATED - DT-Prelim Calcs'!$C$21/KH$2/'DEPRECATED - DT-Prelim Calcs'!$C$19/'DEPRECATED - DT-Prelim Calcs'!$C$18*3.39*'DEPRECATED - DT-Prelim Calcs'!$C$20</f>
        <v>29.053734754561201</v>
      </c>
      <c r="KO42" s="36">
        <f t="shared" si="80"/>
        <v>0</v>
      </c>
      <c r="KP42" s="43">
        <f>KN41*'DEPRECATED - DT-Prelim Calcs'!$C$11+KP41</f>
        <v>-1147.5306167349522</v>
      </c>
      <c r="KQ42" s="43">
        <f>KQ41+0.5*KN42*'DEPRECATED - DT-Prelim Calcs'!$C$11^2+KP42*'DEPRECATED - DT-Prelim Calcs'!$C$11</f>
        <v>-57277.292697166886</v>
      </c>
      <c r="KR42" s="43">
        <f>MIN('Drive Train'!$F$35-KL41*'DEPRECATED - DT-Prelim Calcs'!$C$21*'Drive Train'!$F$39,KR41+KL$2)</f>
        <v>9.413333333333334</v>
      </c>
      <c r="KS42" s="43">
        <f>'Drive Train'!$F$35-KL42*'DEPRECATED - DT-Prelim Calcs'!$C$21*'Drive Train'!$F$39</f>
        <v>9.413333333333334</v>
      </c>
      <c r="KT42" s="1">
        <f>IF(KQ42&gt;='Drive Train'!$F$29,1,0)</f>
        <v>0</v>
      </c>
      <c r="KU42" s="43">
        <f>MIN(KK42,'DEPRECATED - DT-Prelim Calcs'!$C$10)*'DEPRECATED - DT-Prelim Calcs'!$C$11*1000/60/60</f>
        <v>103.33333333333333</v>
      </c>
      <c r="KV42" s="49">
        <f>KV41+'DEPRECATED - DT-Prelim Calcs'!$C$11</f>
        <v>152</v>
      </c>
      <c r="KW42" s="2">
        <f>LG42/'Drive Train'!$F$35</f>
        <v>0.74408602150537628</v>
      </c>
      <c r="KX42" s="36">
        <f>LE42*12*60/(PI() * 'Drive Train'!$F$15)/KW$2*KW42</f>
        <v>-35165.376467221089</v>
      </c>
      <c r="KY42" s="2">
        <f>('DEPRECATED - DT-Prelim Calcs'!$C$6*KW42-KX42)/('DEPRECATED - DT-Prelim Calcs'!$C$6*KW42)*'DEPRECATED - DT-Prelim Calcs'!$C$7*KW42</f>
        <v>29.340173414413023</v>
      </c>
      <c r="KZ42" s="43">
        <f>KY42/'DEPRECATED - DT-Prelim Calcs'!$C$7*('DEPRECATED - DT-Prelim Calcs'!$C$8-'DEPRECATED - DT-Prelim Calcs'!$C$9)+'DEPRECATED - DT-Prelim Calcs'!$C$9</f>
        <v>1599.8825815314558</v>
      </c>
      <c r="LA42" s="43">
        <f t="shared" si="26"/>
        <v>56.666666666666664</v>
      </c>
      <c r="LB42" s="2">
        <f t="shared" si="81"/>
        <v>1.4462867232450001</v>
      </c>
      <c r="LC42" s="43">
        <f>LB42*'DEPRECATED - DT-Prelim Calcs'!$C$21/KW$2/'DEPRECATED - DT-Prelim Calcs'!$C$19/'DEPRECATED - DT-Prelim Calcs'!$C$18*3.39*'DEPRECATED - DT-Prelim Calcs'!$C$20</f>
        <v>29.053734754561201</v>
      </c>
      <c r="LD42" s="36">
        <f t="shared" si="82"/>
        <v>0</v>
      </c>
      <c r="LE42" s="43">
        <f>LC41*'DEPRECATED - DT-Prelim Calcs'!$C$11+LE41</f>
        <v>-137.47326346637669</v>
      </c>
      <c r="LF42" s="43">
        <f>LF41+0.5*LC42*'DEPRECATED - DT-Prelim Calcs'!$C$11^2+LE42*'DEPRECATED - DT-Prelim Calcs'!$C$11</f>
        <v>-62996.494668446336</v>
      </c>
      <c r="LG42" s="43">
        <f>MIN('Drive Train'!$F$35-LA41*'DEPRECATED - DT-Prelim Calcs'!$C$21*'Drive Train'!$F$39,LG41+LA$2)</f>
        <v>9.2266666666666666</v>
      </c>
      <c r="LH42" s="43">
        <f>'Drive Train'!$F$35-LA42*'DEPRECATED - DT-Prelim Calcs'!$C$21*'Drive Train'!$F$39</f>
        <v>9.2266666666666666</v>
      </c>
      <c r="LI42" s="1">
        <f>IF(LF42&gt;='Drive Train'!$F$29,1,0)</f>
        <v>0</v>
      </c>
      <c r="LJ42" s="43">
        <f>MIN(KZ42,'DEPRECATED - DT-Prelim Calcs'!$C$10)*'DEPRECATED - DT-Prelim Calcs'!$C$11*1000/60/60</f>
        <v>103.33333333333333</v>
      </c>
      <c r="LK42" s="49">
        <f>LK41+'DEPRECATED - DT-Prelim Calcs'!$C$11</f>
        <v>152</v>
      </c>
      <c r="LL42" s="2">
        <f>LV42/'Drive Train'!$F$35</f>
        <v>0.72903225806451621</v>
      </c>
      <c r="LM42" s="36">
        <f>LT42*12*60/(PI() * 'Drive Train'!$F$15)/LL$2*LL42</f>
        <v>-215279.61471861554</v>
      </c>
      <c r="LN42" s="2">
        <f>('DEPRECATED - DT-Prelim Calcs'!$C$6*LL42-LM42)/('DEPRECATED - DT-Prelim Calcs'!$C$6*LL42)*'DEPRECATED - DT-Prelim Calcs'!$C$7*LL42</f>
        <v>161.67329812892868</v>
      </c>
      <c r="LO42" s="43">
        <f>LN42/'DEPRECATED - DT-Prelim Calcs'!$C$7*('DEPRECATED - DT-Prelim Calcs'!$C$8-'DEPRECATED - DT-Prelim Calcs'!$C$9)+'DEPRECATED - DT-Prelim Calcs'!$C$9</f>
        <v>8809.0751965759646</v>
      </c>
      <c r="LP42" s="43">
        <f t="shared" si="27"/>
        <v>60</v>
      </c>
      <c r="LQ42" s="2">
        <f t="shared" si="83"/>
        <v>1.4462867232450001</v>
      </c>
      <c r="LR42" s="43">
        <f>LQ42*'DEPRECATED - DT-Prelim Calcs'!$C$21/LL$2/'DEPRECATED - DT-Prelim Calcs'!$C$19/'DEPRECATED - DT-Prelim Calcs'!$C$18*3.39*'DEPRECATED - DT-Prelim Calcs'!$C$20</f>
        <v>29.053734754561201</v>
      </c>
      <c r="LS42" s="36">
        <f t="shared" si="84"/>
        <v>0</v>
      </c>
      <c r="LT42" s="43">
        <f>LR41*'DEPRECATED - DT-Prelim Calcs'!$C$11+LT41</f>
        <v>-858.97847173455239</v>
      </c>
      <c r="LU42" s="43">
        <f>LU41+0.5*LR42*'DEPRECATED - DT-Prelim Calcs'!$C$11^2+LT42*'DEPRECATED - DT-Prelim Calcs'!$C$11</f>
        <v>-61213.822959194942</v>
      </c>
      <c r="LV42" s="43">
        <f>MIN('Drive Train'!$F$35-LP41*'DEPRECATED - DT-Prelim Calcs'!$C$21*'Drive Train'!$F$39,LV41+LP$2)</f>
        <v>9.0400000000000009</v>
      </c>
      <c r="LW42" s="43">
        <f>'Drive Train'!$F$35-LP42*'DEPRECATED - DT-Prelim Calcs'!$C$21*'Drive Train'!$F$39</f>
        <v>9.0400000000000009</v>
      </c>
      <c r="LX42" s="1">
        <f>IF(LU42&gt;='Drive Train'!$F$29,1,0)</f>
        <v>0</v>
      </c>
      <c r="LY42" s="43">
        <f>MIN(LO42,'DEPRECATED - DT-Prelim Calcs'!$C$10)*'DEPRECATED - DT-Prelim Calcs'!$C$11*1000/60/60</f>
        <v>103.33333333333333</v>
      </c>
      <c r="LZ42" s="49">
        <f>LZ41+'DEPRECATED - DT-Prelim Calcs'!$C$11</f>
        <v>152</v>
      </c>
    </row>
    <row r="43" spans="2:338" x14ac:dyDescent="0.3">
      <c r="C43" s="3" t="s">
        <v>121</v>
      </c>
      <c r="E43" s="14">
        <f>'DEPRECATED - DT-Prelim Calcs'!AF2</f>
        <v>2.5</v>
      </c>
      <c r="F43" s="14">
        <f>'DEPRECATED - DT-Prelim Calcs'!AV2</f>
        <v>2.5</v>
      </c>
      <c r="G43" s="14">
        <f>'DEPRECATED - DT-Prelim Calcs'!BK2</f>
        <v>2.5</v>
      </c>
      <c r="H43" s="14">
        <f>'DEPRECATED - DT-Prelim Calcs'!BZ2</f>
        <v>2.5</v>
      </c>
      <c r="I43" s="14">
        <f>'DEPRECATED - DT-Prelim Calcs'!CO2</f>
        <v>2.5</v>
      </c>
      <c r="J43" s="14">
        <f>'DEPRECATED - DT-Prelim Calcs'!DD2</f>
        <v>2.5</v>
      </c>
      <c r="K43" s="14">
        <f>'DEPRECATED - DT-Prelim Calcs'!DS2</f>
        <v>2.5</v>
      </c>
      <c r="L43" s="14">
        <f>'DEPRECATED - DT-Prelim Calcs'!EH2</f>
        <v>2.5</v>
      </c>
      <c r="M43" s="14">
        <f>'DEPRECATED - DT-Prelim Calcs'!EW2</f>
        <v>2.5</v>
      </c>
      <c r="N43" s="14">
        <f>'DEPRECATED - DT-Prelim Calcs'!FL2</f>
        <v>2.5</v>
      </c>
      <c r="O43" s="14">
        <f>'DEPRECATED - DT-Prelim Calcs'!GA2</f>
        <v>2.5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-0.27672021620693066</v>
      </c>
      <c r="Y43" s="43">
        <f t="shared" si="1"/>
        <v>0</v>
      </c>
      <c r="Z43" s="43">
        <f t="shared" si="2"/>
        <v>0</v>
      </c>
      <c r="AA43" s="43">
        <f t="shared" si="3"/>
        <v>0</v>
      </c>
      <c r="AB43" s="43" t="e">
        <f t="shared" si="4"/>
        <v>#N/A</v>
      </c>
      <c r="AC43" s="36">
        <f t="shared" si="28"/>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889.49632897085212</v>
      </c>
      <c r="AK43" s="43">
        <f t="shared" si="8"/>
        <v>0</v>
      </c>
      <c r="AL43" s="49">
        <f>AL42+'DEPRECATED - DT-Prelim Calcs'!$C$11</f>
        <v>156</v>
      </c>
      <c r="AM43" s="2">
        <f>AW43/'Drive Train'!$F$35</f>
        <v>1.6756030787045566</v>
      </c>
      <c r="AN43" s="36">
        <f>AU43*12*60/(PI() * 'Drive Train'!$F$15)/AM$2*AM43</f>
        <v>-22151.25420292325</v>
      </c>
      <c r="AO43" s="2">
        <f>('DEPRECATED - DT-Prelim Calcs'!$C$6*AM43-AN43)/('DEPRECATED - DT-Prelim Calcs'!$C$6*AM43)*'DEPRECATED - DT-Prelim Calcs'!$C$7*AM43</f>
        <v>24.14218066666513</v>
      </c>
      <c r="AP43" s="43">
        <f>AO43/'DEPRECATED - DT-Prelim Calcs'!$C$7*('DEPRECATED - DT-Prelim Calcs'!$C$8-'DEPRECATED - DT-Prelim Calcs'!$C$9)+'DEPRECATED - DT-Prelim Calcs'!$C$9</f>
        <v>1316.7083497511599</v>
      </c>
      <c r="AQ43" s="43">
        <f t="shared" si="9"/>
        <v>93</v>
      </c>
      <c r="AR43" s="2">
        <f t="shared" si="29"/>
        <v>2.7122555065633902</v>
      </c>
      <c r="AS43" s="43">
        <f>AR43*'DEPRECATED - DT-Prelim Calcs'!$C$21/AM$2/'DEPRECATED - DT-Prelim Calcs'!$C$19/'DEPRECATED - DT-Prelim Calcs'!$C$18*3.39*'DEPRECATED - DT-Prelim Calcs'!$C$20</f>
        <v>27.242576042420712</v>
      </c>
      <c r="AT43" s="36">
        <f t="shared" si="30"/>
        <v>0</v>
      </c>
      <c r="AU43" s="43">
        <f>AS42*'DEPRECATED - DT-Prelim Calcs'!$C$11+AU42</f>
        <v>-76.910083738554761</v>
      </c>
      <c r="AV43" s="43">
        <f>AV42+0.5*AS43*'DEPRECATED - DT-Prelim Calcs'!$C$11^2+AU43*'DEPRECATED - DT-Prelim Calcs'!$C$11</f>
        <v>2259.9274201220014</v>
      </c>
      <c r="AW43" s="43">
        <f>MIN('Drive Train'!$F$35-AQ42*'DEPRECATED - DT-Prelim Calcs'!$C$21*'Drive Train'!$F$39,AW42+AQ$2)</f>
        <v>20.777478175936501</v>
      </c>
      <c r="AX43" s="43">
        <f>'Drive Train'!$F$35-AQ43*'DEPRECATED - DT-Prelim Calcs'!$C$21*'Drive Train'!$F$39</f>
        <v>7.1920000000000002</v>
      </c>
      <c r="AY43" s="1">
        <f>IF(AV43&gt;='Drive Train'!$F$29,1,0)</f>
        <v>1</v>
      </c>
      <c r="AZ43" s="43">
        <f t="shared" si="31"/>
        <v>103.33333333333333</v>
      </c>
      <c r="BA43" s="49">
        <f>BA42+'DEPRECATED - DT-Prelim Calcs'!$C$11</f>
        <v>156</v>
      </c>
      <c r="BB43" s="2">
        <f>BL43/'Drive Train'!$F$35</f>
        <v>0.57999999999999996</v>
      </c>
      <c r="BC43" s="36">
        <f>BJ43*12*60/(PI() * 'Drive Train'!$F$15)/BB$2*BB43</f>
        <v>13986.672275064613</v>
      </c>
      <c r="BD43" s="2">
        <f>('DEPRECATED - DT-Prelim Calcs'!$C$6*BB43-BC43)/('DEPRECATED - DT-Prelim Calcs'!$C$6*BB43)*'DEPRECATED - DT-Prelim Calcs'!$C$7*BB43</f>
        <v>-7.5615387100396614</v>
      </c>
      <c r="BE43" s="43">
        <f>BD43/'DEPRECATED - DT-Prelim Calcs'!$C$7*('DEPRECATED - DT-Prelim Calcs'!$C$8-'DEPRECATED - DT-Prelim Calcs'!$C$9)+'DEPRECATED - DT-Prelim Calcs'!$C$9</f>
        <v>-410.434571517086</v>
      </c>
      <c r="BF43" s="43">
        <f t="shared" si="10"/>
        <v>-410.434571517086</v>
      </c>
      <c r="BG43" s="2">
        <f t="shared" si="32"/>
        <v>-9.4452715458310497</v>
      </c>
      <c r="BH43" s="43">
        <f>BG43*'DEPRECATED - DT-Prelim Calcs'!$C$21/BB$2/'DEPRECATED - DT-Prelim Calcs'!$C$19/'DEPRECATED - DT-Prelim Calcs'!$C$18*3.39*'DEPRECATED - DT-Prelim Calcs'!$C$20</f>
        <v>-137.03542884335531</v>
      </c>
      <c r="BI43" s="36">
        <f t="shared" si="33"/>
        <v>1</v>
      </c>
      <c r="BJ43" s="43">
        <f>BH42*'DEPRECATED - DT-Prelim Calcs'!$C$11+BJ42</f>
        <v>97.127380343746765</v>
      </c>
      <c r="BK43" s="43">
        <f>BK42+0.5*BH43*'DEPRECATED - DT-Prelim Calcs'!$C$11^2+BJ43*'DEPRECATED - DT-Prelim Calcs'!$C$11</f>
        <v>-22845.831510718686</v>
      </c>
      <c r="BL43" s="43">
        <f>MIN('Drive Train'!$F$35-BF42*'DEPRECATED - DT-Prelim Calcs'!$C$21*'Drive Train'!$F$39,BL42+BF$2)</f>
        <v>7.1920000000000002</v>
      </c>
      <c r="BM43" s="43">
        <f>'Drive Train'!$F$35-BF43*'DEPRECATED - DT-Prelim Calcs'!$C$21*'Drive Train'!$F$39</f>
        <v>35.384336004956815</v>
      </c>
      <c r="BN43" s="1">
        <f>IF(BK43&gt;='Drive Train'!$F$29,1,0)</f>
        <v>0</v>
      </c>
      <c r="BO43" s="43">
        <f t="shared" si="34"/>
        <v>-456.0384127967622</v>
      </c>
      <c r="BP43" s="49">
        <f>BP42+'DEPRECATED - DT-Prelim Calcs'!$C$11</f>
        <v>156</v>
      </c>
      <c r="BQ43" s="2">
        <f>CA43/'Drive Train'!$F$35</f>
        <v>0.57999999999999996</v>
      </c>
      <c r="BR43" s="36">
        <f>BY43*12*60/(PI() * 'Drive Train'!$F$15)/BQ$2*BQ43</f>
        <v>21951.077522575531</v>
      </c>
      <c r="BS43" s="2">
        <f>('DEPRECATED - DT-Prelim Calcs'!$C$6*BQ43-BR43)/('DEPRECATED - DT-Prelim Calcs'!$C$6*BQ43)*'DEPRECATED - DT-Prelim Calcs'!$C$7*BQ43</f>
        <v>-13.416250404526531</v>
      </c>
      <c r="BT43" s="43">
        <f>BS43/'DEPRECATED - DT-Prelim Calcs'!$C$7*('DEPRECATED - DT-Prelim Calcs'!$C$8-'DEPRECATED - DT-Prelim Calcs'!$C$9)+'DEPRECATED - DT-Prelim Calcs'!$C$9</f>
        <v>-729.38528323166918</v>
      </c>
      <c r="BU43" s="43">
        <f t="shared" si="11"/>
        <v>-729.38528323166918</v>
      </c>
      <c r="BV43" s="2">
        <f t="shared" si="35"/>
        <v>-16.372633788442403</v>
      </c>
      <c r="BW43" s="43">
        <f>BV43*'DEPRECATED - DT-Prelim Calcs'!$C$21/BQ$2/'DEPRECATED - DT-Prelim Calcs'!$C$19/'DEPRECATED - DT-Prelim Calcs'!$C$18*3.39*'DEPRECATED - DT-Prelim Calcs'!$C$20</f>
        <v>-310.62938160954934</v>
      </c>
      <c r="BX43" s="36">
        <f t="shared" si="36"/>
        <v>1</v>
      </c>
      <c r="BY43" s="43">
        <f>BW42*'DEPRECATED - DT-Prelim Calcs'!$C$11+BY42</f>
        <v>116.56751839638832</v>
      </c>
      <c r="BZ43" s="43">
        <f>BZ42+0.5*BW43*'DEPRECATED - DT-Prelim Calcs'!$C$11^2+BY43*'DEPRECATED - DT-Prelim Calcs'!$C$11</f>
        <v>-50303.957194818511</v>
      </c>
      <c r="CA43" s="43">
        <f>MIN('Drive Train'!$F$35-BU42*'DEPRECATED - DT-Prelim Calcs'!$C$21*'Drive Train'!$F$39,CA42+BU$2)</f>
        <v>7.1920000000000002</v>
      </c>
      <c r="CB43" s="43">
        <f>'Drive Train'!$F$35-BU43*'DEPRECATED - DT-Prelim Calcs'!$C$21*'Drive Train'!$F$39</f>
        <v>53.245575860973474</v>
      </c>
      <c r="CC43" s="1">
        <f>IF(BZ43&gt;='Drive Train'!$F$29,1,0)</f>
        <v>0</v>
      </c>
      <c r="CD43" s="43">
        <f t="shared" si="37"/>
        <v>-810.42809247963248</v>
      </c>
      <c r="CE43" s="49">
        <f>CE42+'DEPRECATED - DT-Prelim Calcs'!$C$11</f>
        <v>156</v>
      </c>
      <c r="CF43" s="2">
        <f>CP43/'Drive Train'!$F$35</f>
        <v>0.57999999999999996</v>
      </c>
      <c r="CG43" s="36">
        <f>CN43*12*60/(PI() * 'Drive Train'!$F$15)/CF$2*CF43</f>
        <v>-20241.302512118556</v>
      </c>
      <c r="CH43" s="2">
        <f>('DEPRECATED - DT-Prelim Calcs'!$C$6*CF43-CG43)/('DEPRECATED - DT-Prelim Calcs'!$C$6*CF43)*'DEPRECATED - DT-Prelim Calcs'!$C$7*CF43</f>
        <v>17.599778178971171</v>
      </c>
      <c r="CI43" s="43">
        <f>CH43/'DEPRECATED - DT-Prelim Calcs'!$C$7*('DEPRECATED - DT-Prelim Calcs'!$C$8-'DEPRECATED - DT-Prelim Calcs'!$C$9)+'DEPRECATED - DT-Prelim Calcs'!$C$9</f>
        <v>960.29388586932498</v>
      </c>
      <c r="CJ43" s="43">
        <f t="shared" si="12"/>
        <v>93</v>
      </c>
      <c r="CK43" s="2">
        <f t="shared" si="38"/>
        <v>1.2396743342100003</v>
      </c>
      <c r="CL43" s="43">
        <f>CK43*'DEPRECATED - DT-Prelim Calcs'!$C$21/CF$2/'DEPRECATED - DT-Prelim Calcs'!$C$19/'DEPRECATED - DT-Prelim Calcs'!$C$18*3.39*'DEPRECATED - DT-Prelim Calcs'!$C$20</f>
        <v>29.053734754561205</v>
      </c>
      <c r="CM43" s="36">
        <f t="shared" si="39"/>
        <v>0</v>
      </c>
      <c r="CN43" s="43">
        <f>CL42*'DEPRECATED - DT-Prelim Calcs'!$C$11+CN42</f>
        <v>-87.014131460263116</v>
      </c>
      <c r="CO43" s="43">
        <f>CO42+0.5*CL43*'DEPRECATED - DT-Prelim Calcs'!$C$11^2+CN43*'DEPRECATED - DT-Prelim Calcs'!$C$11</f>
        <v>-115747.17319156106</v>
      </c>
      <c r="CP43" s="43">
        <f>MIN('Drive Train'!$F$35-CJ42*'DEPRECATED - DT-Prelim Calcs'!$C$21*'Drive Train'!$F$39,CP42+CJ$2)</f>
        <v>7.1920000000000002</v>
      </c>
      <c r="CQ43" s="43">
        <f>'Drive Train'!$F$35-CJ43*'DEPRECATED - DT-Prelim Calcs'!$C$21*'Drive Train'!$F$39</f>
        <v>7.1920000000000002</v>
      </c>
      <c r="CR43" s="1">
        <f>IF(CO43&gt;='Drive Train'!$F$29,1,0)</f>
        <v>0</v>
      </c>
      <c r="CS43" s="43">
        <f t="shared" si="40"/>
        <v>103.33333333333333</v>
      </c>
      <c r="CT43" s="49">
        <f>CT42+'DEPRECATED - DT-Prelim Calcs'!$C$11</f>
        <v>156</v>
      </c>
      <c r="CU43" s="2">
        <f>DE43/'Drive Train'!$F$35</f>
        <v>0.57999999999999996</v>
      </c>
      <c r="CV43" s="36">
        <f>DC43*12*60/(PI() * 'Drive Train'!$F$15)/CU$2*CU43</f>
        <v>-170313.89471771484</v>
      </c>
      <c r="CW43" s="2">
        <f>('DEPRECATED - DT-Prelim Calcs'!$C$6*CU43-CV43)/('DEPRECATED - DT-Prelim Calcs'!$C$6*CU43)*'DEPRECATED - DT-Prelim Calcs'!$C$7*CU43</f>
        <v>127.91959909499728</v>
      </c>
      <c r="CX43" s="43">
        <f>CW43/'DEPRECATED - DT-Prelim Calcs'!$C$7*('DEPRECATED - DT-Prelim Calcs'!$C$8-'DEPRECATED - DT-Prelim Calcs'!$C$9)+'DEPRECATED - DT-Prelim Calcs'!$C$9</f>
        <v>6970.2542790558218</v>
      </c>
      <c r="CY43" s="43">
        <f t="shared" si="13"/>
        <v>93</v>
      </c>
      <c r="CZ43" s="2">
        <f t="shared" si="41"/>
        <v>1.0413264407364002</v>
      </c>
      <c r="DA43" s="43">
        <f>CZ43*'DEPRECATED - DT-Prelim Calcs'!$C$21/CU$2/'DEPRECATED - DT-Prelim Calcs'!$C$19/'DEPRECATED - DT-Prelim Calcs'!$C$18*3.39*'DEPRECATED - DT-Prelim Calcs'!$C$20</f>
        <v>29.053734754561201</v>
      </c>
      <c r="DB43" s="36">
        <f t="shared" si="42"/>
        <v>0</v>
      </c>
      <c r="DC43" s="43">
        <f>DA42*'DEPRECATED - DT-Prelim Calcs'!$C$11+DC42</f>
        <v>-615.00790856257299</v>
      </c>
      <c r="DD43" s="43">
        <f>DD42+0.5*DA43*'DEPRECATED - DT-Prelim Calcs'!$C$11^2+DC43*'DEPRECATED - DT-Prelim Calcs'!$C$11</f>
        <v>-191703.37631390349</v>
      </c>
      <c r="DE43" s="43">
        <f>MIN('Drive Train'!$F$35-CY42*'DEPRECATED - DT-Prelim Calcs'!$C$21*'Drive Train'!$F$39,DE42+CY$2)</f>
        <v>7.1920000000000002</v>
      </c>
      <c r="DF43" s="43">
        <f>'Drive Train'!$F$35-CY43*'DEPRECATED - DT-Prelim Calcs'!$C$21*'Drive Train'!$F$39</f>
        <v>7.1920000000000002</v>
      </c>
      <c r="DG43" s="1">
        <f>IF(DD43&gt;='Drive Train'!$F$29,1,0)</f>
        <v>0</v>
      </c>
      <c r="DH43" s="43">
        <f t="shared" si="43"/>
        <v>103.33333333333333</v>
      </c>
      <c r="DI43" s="49">
        <f>DI42+'DEPRECATED - DT-Prelim Calcs'!$C$11</f>
        <v>156</v>
      </c>
      <c r="DJ43" s="2">
        <f>DT43/'Drive Train'!$F$35</f>
        <v>0.57999999999999996</v>
      </c>
      <c r="DK43" s="36">
        <f>DR43*12*60/(PI() * 'Drive Train'!$F$15)/DJ$2*DJ43</f>
        <v>-938826.43817333586</v>
      </c>
      <c r="DL43" s="2">
        <f>('DEPRECATED - DT-Prelim Calcs'!$C$6*DJ43-DK43)/('DEPRECATED - DT-Prelim Calcs'!$C$6*DJ43)*'DEPRECATED - DT-Prelim Calcs'!$C$7*DJ43</f>
        <v>692.86063809293819</v>
      </c>
      <c r="DM43" s="43">
        <f>DL43/'DEPRECATED - DT-Prelim Calcs'!$C$7*('DEPRECATED - DT-Prelim Calcs'!$C$8-'DEPRECATED - DT-Prelim Calcs'!$C$9)+'DEPRECATED - DT-Prelim Calcs'!$C$9</f>
        <v>37746.892970734691</v>
      </c>
      <c r="DN43" s="43">
        <f t="shared" si="14"/>
        <v>93</v>
      </c>
      <c r="DO43" s="2">
        <f t="shared" si="44"/>
        <v>0.89769520753137932</v>
      </c>
      <c r="DP43" s="43">
        <f>DO43*'DEPRECATED - DT-Prelim Calcs'!$C$21/DJ$2/'DEPRECATED - DT-Prelim Calcs'!$C$19/'DEPRECATED - DT-Prelim Calcs'!$C$18*3.39*'DEPRECATED - DT-Prelim Calcs'!$C$20</f>
        <v>29.053734754561201</v>
      </c>
      <c r="DQ43" s="36">
        <f t="shared" si="45"/>
        <v>0</v>
      </c>
      <c r="DR43" s="43">
        <f>DP42*'DEPRECATED - DT-Prelim Calcs'!$C$11+DR42</f>
        <v>-2922.5230292917404</v>
      </c>
      <c r="DS43" s="43">
        <f>DS42+0.5*DP43*'DEPRECATED - DT-Prelim Calcs'!$C$11^2+DR43*'DEPRECATED - DT-Prelim Calcs'!$C$11</f>
        <v>-288838.03691775911</v>
      </c>
      <c r="DT43" s="43">
        <f>MIN('Drive Train'!$F$35-DN42*'DEPRECATED - DT-Prelim Calcs'!$C$21*'Drive Train'!$F$39,DT42+DN$2)</f>
        <v>7.1920000000000002</v>
      </c>
      <c r="DU43" s="43">
        <f>'Drive Train'!$F$35-DN43*'DEPRECATED - DT-Prelim Calcs'!$C$21*'Drive Train'!$F$39</f>
        <v>7.1920000000000002</v>
      </c>
      <c r="DV43" s="1">
        <f>IF(DS43&gt;='Drive Train'!$F$29,1,0)</f>
        <v>0</v>
      </c>
      <c r="DW43" s="43">
        <f t="shared" si="46"/>
        <v>103.33333333333333</v>
      </c>
      <c r="DX43" s="49">
        <f>DX42+'DEPRECATED - DT-Prelim Calcs'!$C$11</f>
        <v>156</v>
      </c>
      <c r="DY43" s="2">
        <f>EI43/'Drive Train'!$F$35</f>
        <v>0.57999999999999996</v>
      </c>
      <c r="DZ43" s="36">
        <f>EG43*12*60/(PI() * 'Drive Train'!$F$15)/DY$2*DY43</f>
        <v>-271492.21949500847</v>
      </c>
      <c r="EA43" s="2">
        <f>('DEPRECATED - DT-Prelim Calcs'!$C$6*DY43-DZ43)/('DEPRECATED - DT-Prelim Calcs'!$C$6*DY43)*'DEPRECATED - DT-Prelim Calcs'!$C$7*DY43</f>
        <v>202.29676887642475</v>
      </c>
      <c r="EB43" s="43">
        <f>EA43/'DEPRECATED - DT-Prelim Calcs'!$C$7*('DEPRECATED - DT-Prelim Calcs'!$C$8-'DEPRECATED - DT-Prelim Calcs'!$C$9)+'DEPRECATED - DT-Prelim Calcs'!$C$9</f>
        <v>11022.144871626124</v>
      </c>
      <c r="EC43" s="43">
        <f t="shared" si="15"/>
        <v>93</v>
      </c>
      <c r="ED43" s="2">
        <f t="shared" si="47"/>
        <v>0.78888366722454539</v>
      </c>
      <c r="EE43" s="43">
        <f>ED43*'DEPRECATED - DT-Prelim Calcs'!$C$21/DY$2/'DEPRECATED - DT-Prelim Calcs'!$C$19/'DEPRECATED - DT-Prelim Calcs'!$C$18*3.39*'DEPRECATED - DT-Prelim Calcs'!$C$20</f>
        <v>29.053734754561201</v>
      </c>
      <c r="EF43" s="36">
        <f t="shared" si="48"/>
        <v>0</v>
      </c>
      <c r="EG43" s="43">
        <f>EE42*'DEPRECATED - DT-Prelim Calcs'!$C$11+EG42</f>
        <v>-742.70111657288942</v>
      </c>
      <c r="EH43" s="43">
        <f>EH42+0.5*EE43*'DEPRECATED - DT-Prelim Calcs'!$C$11^2+EG43*'DEPRECATED - DT-Prelim Calcs'!$C$11</f>
        <v>-420304.47539642826</v>
      </c>
      <c r="EI43" s="43">
        <f>MIN('Drive Train'!$F$35-EC42*'DEPRECATED - DT-Prelim Calcs'!$C$21*'Drive Train'!$F$39,EI42+EC$2)</f>
        <v>7.1920000000000002</v>
      </c>
      <c r="EJ43" s="43">
        <f>'Drive Train'!$F$35-EC43*'DEPRECATED - DT-Prelim Calcs'!$C$21*'Drive Train'!$F$39</f>
        <v>7.1920000000000002</v>
      </c>
      <c r="EK43" s="1">
        <f>IF(EH43&gt;='Drive Train'!$F$29,1,0)</f>
        <v>0</v>
      </c>
      <c r="EL43" s="43">
        <f t="shared" si="49"/>
        <v>103.33333333333333</v>
      </c>
      <c r="EM43" s="49">
        <f>EM42+'DEPRECATED - DT-Prelim Calcs'!$C$11</f>
        <v>156</v>
      </c>
      <c r="EN43" s="2">
        <f>EX43/'Drive Train'!$F$35</f>
        <v>0.57999999999999996</v>
      </c>
      <c r="EO43" s="36">
        <f>EV43*12*60/(PI() * 'Drive Train'!$F$15)/EN$2*EN43</f>
        <v>-858120.02355201729</v>
      </c>
      <c r="EP43" s="2">
        <f>('DEPRECATED - DT-Prelim Calcs'!$C$6*EN43-EO43)/('DEPRECATED - DT-Prelim Calcs'!$C$6*EN43)*'DEPRECATED - DT-Prelim Calcs'!$C$7*EN43</f>
        <v>633.53256841049551</v>
      </c>
      <c r="EQ43" s="43">
        <f>EP43/'DEPRECATED - DT-Prelim Calcs'!$C$7*('DEPRECATED - DT-Prelim Calcs'!$C$8-'DEPRECATED - DT-Prelim Calcs'!$C$9)+'DEPRECATED - DT-Prelim Calcs'!$C$9</f>
        <v>34514.841413407587</v>
      </c>
      <c r="ER43" s="43">
        <f t="shared" si="16"/>
        <v>93</v>
      </c>
      <c r="ES43" s="2">
        <f t="shared" si="50"/>
        <v>0.7035989464435134</v>
      </c>
      <c r="ET43" s="43">
        <f>ES43*'DEPRECATED - DT-Prelim Calcs'!$C$21/EN$2/'DEPRECATED - DT-Prelim Calcs'!$C$19/'DEPRECATED - DT-Prelim Calcs'!$C$18*3.39*'DEPRECATED - DT-Prelim Calcs'!$C$20</f>
        <v>29.053734754561201</v>
      </c>
      <c r="EU43" s="36">
        <f t="shared" si="51"/>
        <v>0</v>
      </c>
      <c r="EV43" s="43">
        <f>ET42*'DEPRECATED - DT-Prelim Calcs'!$C$11+EV42</f>
        <v>-2093.7119927689637</v>
      </c>
      <c r="EW43" s="43">
        <f>EW42+0.5*ET43*'DEPRECATED - DT-Prelim Calcs'!$C$11^2+EV43*'DEPRECATED - DT-Prelim Calcs'!$C$11</f>
        <v>-622956.10682583903</v>
      </c>
      <c r="EX43" s="43">
        <f>MIN('Drive Train'!$F$35-ER42*'DEPRECATED - DT-Prelim Calcs'!$C$21*'Drive Train'!$F$39,EX42+ER$2)</f>
        <v>7.1920000000000002</v>
      </c>
      <c r="EY43" s="43">
        <f>'Drive Train'!$F$35-ER43*'DEPRECATED - DT-Prelim Calcs'!$C$21*'Drive Train'!$F$39</f>
        <v>7.1920000000000002</v>
      </c>
      <c r="EZ43" s="1">
        <f>IF(EW43&gt;='Drive Train'!$F$29,1,0)</f>
        <v>0</v>
      </c>
      <c r="FA43" s="43">
        <f t="shared" si="52"/>
        <v>103.33333333333333</v>
      </c>
      <c r="FB43" s="49">
        <f>FB42+'DEPRECATED - DT-Prelim Calcs'!$C$11</f>
        <v>156</v>
      </c>
      <c r="FC43" s="2">
        <f>FM43/'Drive Train'!$F$35</f>
        <v>0.57999999999999996</v>
      </c>
      <c r="FD43" s="36">
        <f>FK43*12*60/(PI() * 'Drive Train'!$F$15)/FC$2*FC43</f>
        <v>-1637115.7306560695</v>
      </c>
      <c r="FE43" s="2">
        <f>('DEPRECATED - DT-Prelim Calcs'!$C$6*FC43-FD43)/('DEPRECATED - DT-Prelim Calcs'!$C$6*FC43)*'DEPRECATED - DT-Prelim Calcs'!$C$7*FC43</f>
        <v>1206.1798828804021</v>
      </c>
      <c r="FF43" s="43">
        <f>FE43/'DEPRECATED - DT-Prelim Calcs'!$C$7*('DEPRECATED - DT-Prelim Calcs'!$C$8-'DEPRECATED - DT-Prelim Calcs'!$C$9)+'DEPRECATED - DT-Prelim Calcs'!$C$9</f>
        <v>65711.299589753253</v>
      </c>
      <c r="FG43" s="43">
        <f t="shared" si="17"/>
        <v>93</v>
      </c>
      <c r="FH43" s="2">
        <f t="shared" si="53"/>
        <v>0.63495514679048781</v>
      </c>
      <c r="FI43" s="43">
        <f>FH43*'DEPRECATED - DT-Prelim Calcs'!$C$21/FC$2/'DEPRECATED - DT-Prelim Calcs'!$C$19/'DEPRECATED - DT-Prelim Calcs'!$C$18*3.39*'DEPRECATED - DT-Prelim Calcs'!$C$20</f>
        <v>29.053734754561205</v>
      </c>
      <c r="FJ43" s="36">
        <f t="shared" si="54"/>
        <v>0</v>
      </c>
      <c r="FK43" s="43">
        <f>FI42*'DEPRECATED - DT-Prelim Calcs'!$C$11+FK42</f>
        <v>-3604.675324155729</v>
      </c>
      <c r="FL43" s="43">
        <f>FL42+0.5*FI43*'DEPRECATED - DT-Prelim Calcs'!$C$11^2+FK43*'DEPRECATED - DT-Prelim Calcs'!$C$11</f>
        <v>-849600.6065338538</v>
      </c>
      <c r="FM43" s="43">
        <f>MIN('Drive Train'!$F$35-FG42*'DEPRECATED - DT-Prelim Calcs'!$C$21*'Drive Train'!$F$39,FM42+FG$2)</f>
        <v>7.1920000000000002</v>
      </c>
      <c r="FN43" s="43">
        <f>'Drive Train'!$F$35-FG43*'DEPRECATED - DT-Prelim Calcs'!$C$21*'Drive Train'!$F$39</f>
        <v>7.1920000000000002</v>
      </c>
      <c r="FO43" s="1">
        <f>IF(FL43&gt;='Drive Train'!$F$29,1,0)</f>
        <v>0</v>
      </c>
      <c r="FP43" s="43">
        <f t="shared" si="55"/>
        <v>103.33333333333333</v>
      </c>
      <c r="FQ43" s="49">
        <f>FQ42+'DEPRECATED - DT-Prelim Calcs'!$C$11</f>
        <v>156</v>
      </c>
      <c r="FR43" s="2">
        <f>GB43/'Drive Train'!$F$35</f>
        <v>0.57999999999999996</v>
      </c>
      <c r="FS43" s="36">
        <f>FZ43*12*60/(PI() * 'Drive Train'!$F$15)/FR$2*FR43</f>
        <v>-2629741.2142111906</v>
      </c>
      <c r="FT43" s="2">
        <f>('DEPRECATED - DT-Prelim Calcs'!$C$6*FR43-FS43)/('DEPRECATED - DT-Prelim Calcs'!$C$6*FR43)*'DEPRECATED - DT-Prelim Calcs'!$C$7*FR43</f>
        <v>1935.8685220455304</v>
      </c>
      <c r="FU43" s="43">
        <f>FT43/'DEPRECATED - DT-Prelim Calcs'!$C$7*('DEPRECATED - DT-Prelim Calcs'!$C$8-'DEPRECATED - DT-Prelim Calcs'!$C$9)+'DEPRECATED - DT-Prelim Calcs'!$C$9</f>
        <v>105462.9941114356</v>
      </c>
      <c r="FV43" s="43">
        <f t="shared" si="18"/>
        <v>93</v>
      </c>
      <c r="FW43" s="2">
        <f t="shared" si="56"/>
        <v>0.57851468929799987</v>
      </c>
      <c r="FX43" s="43">
        <f>FW43*'DEPRECATED - DT-Prelim Calcs'!$C$21/FR$2/'DEPRECATED - DT-Prelim Calcs'!$C$19/'DEPRECATED - DT-Prelim Calcs'!$C$18*3.39*'DEPRECATED - DT-Prelim Calcs'!$C$20</f>
        <v>29.053734754561201</v>
      </c>
      <c r="FY43" s="36">
        <f t="shared" si="57"/>
        <v>0</v>
      </c>
      <c r="FZ43" s="43">
        <f>FX42*'DEPRECATED - DT-Prelim Calcs'!$C$11+FZ42</f>
        <v>-5275.5911107331904</v>
      </c>
      <c r="GA43" s="43">
        <f>GA42+0.5*FX43*'DEPRECATED - DT-Prelim Calcs'!$C$11^2+FZ43*'DEPRECATED - DT-Prelim Calcs'!$C$11</f>
        <v>-1100237.974520473</v>
      </c>
      <c r="GB43" s="43">
        <f>MIN('Drive Train'!$F$35-FV42*'DEPRECATED - DT-Prelim Calcs'!$C$21*'Drive Train'!$F$39,GB42+FV$2)</f>
        <v>7.1920000000000002</v>
      </c>
      <c r="GC43" s="43">
        <f>'Drive Train'!$F$35-FV43*'DEPRECATED - DT-Prelim Calcs'!$C$21*'Drive Train'!$F$39</f>
        <v>7.1920000000000002</v>
      </c>
      <c r="GD43" s="1">
        <f>IF(GA43&gt;='Drive Train'!$F$29,1,0)</f>
        <v>0</v>
      </c>
      <c r="GE43" s="43">
        <f t="shared" si="58"/>
        <v>103.33333333333333</v>
      </c>
      <c r="GF43" s="49">
        <f>GF42+'DEPRECATED - DT-Prelim Calcs'!$C$11</f>
        <v>156</v>
      </c>
      <c r="GG43" s="2">
        <f>GQ43/'Drive Train'!$F$35</f>
        <v>0.86451612903225805</v>
      </c>
      <c r="GH43" s="36">
        <f>GO43*12*60/(PI() * 'Drive Train'!$F$15)/GG$2*GG43</f>
        <v>-59934.773439208431</v>
      </c>
      <c r="GI43" s="2">
        <f>('DEPRECATED - DT-Prelim Calcs'!$C$6*GG43-GH43)/('DEPRECATED - DT-Prelim Calcs'!$C$6*GG43)*'DEPRECATED - DT-Prelim Calcs'!$C$7*GG43</f>
        <v>48.113215038560597</v>
      </c>
      <c r="GJ43" s="43">
        <f>GI43/'DEPRECATED - DT-Prelim Calcs'!$C$7*('DEPRECATED - DT-Prelim Calcs'!$C$8-'DEPRECATED - DT-Prelim Calcs'!$C$9)+'DEPRECATED - DT-Prelim Calcs'!$C$9</f>
        <v>2622.5930580708382</v>
      </c>
      <c r="GK43" s="43">
        <f t="shared" si="59"/>
        <v>29.999999999999982</v>
      </c>
      <c r="GL43" s="2">
        <f t="shared" si="60"/>
        <v>1.4462867232450001</v>
      </c>
      <c r="GM43" s="43">
        <f>GL43*'DEPRECATED - DT-Prelim Calcs'!$C$21/GG$2/'DEPRECATED - DT-Prelim Calcs'!$C$19/'DEPRECATED - DT-Prelim Calcs'!$C$18*3.39*'DEPRECATED - DT-Prelim Calcs'!$C$20</f>
        <v>29.053734754561201</v>
      </c>
      <c r="GN43" s="36">
        <f t="shared" si="61"/>
        <v>0</v>
      </c>
      <c r="GO43" s="43">
        <f>GM42*'DEPRECATED - DT-Prelim Calcs'!$C$11+GO42</f>
        <v>-201.6656288649379</v>
      </c>
      <c r="GP43" s="43">
        <f>GP42+0.5*GM43*'DEPRECATED - DT-Prelim Calcs'!$C$11^2+GO43*'DEPRECATED - DT-Prelim Calcs'!$C$11</f>
        <v>-44741.05596715783</v>
      </c>
      <c r="GQ43" s="43">
        <f>MIN('Drive Train'!$F$35-GK42*'DEPRECATED - DT-Prelim Calcs'!$C$21*'Drive Train'!$F$39,GQ42+GK$2)</f>
        <v>10.72</v>
      </c>
      <c r="GR43" s="43">
        <f>'Drive Train'!$F$35-GK43*'DEPRECATED - DT-Prelim Calcs'!$C$21*'Drive Train'!$F$39</f>
        <v>10.72</v>
      </c>
      <c r="GS43" s="1">
        <f>IF(GP43&gt;='Drive Train'!$F$29,1,0)</f>
        <v>0</v>
      </c>
      <c r="GT43" s="43">
        <f t="shared" si="62"/>
        <v>33.333333333333314</v>
      </c>
      <c r="GU43" s="49">
        <f>GU42+'DEPRECATED - DT-Prelim Calcs'!$C$11</f>
        <v>156</v>
      </c>
      <c r="GV43" s="2">
        <f>HF43/'Drive Train'!$F$35</f>
        <v>1.8010579019827697</v>
      </c>
      <c r="GW43" s="36">
        <f>HD43*12*60/(PI() * 'Drive Train'!$F$15)/GV$2*GV43</f>
        <v>-187629.17592633839</v>
      </c>
      <c r="GX43" s="2">
        <f>('DEPRECATED - DT-Prelim Calcs'!$C$6*GV43-GW43)/('DEPRECATED - DT-Prelim Calcs'!$C$6*GV43)*'DEPRECATED - DT-Prelim Calcs'!$C$7*GV43</f>
        <v>146.37499213937869</v>
      </c>
      <c r="GY43" s="43">
        <f>GX43/'DEPRECATED - DT-Prelim Calcs'!$C$7*('DEPRECATED - DT-Prelim Calcs'!$C$8-'DEPRECATED - DT-Prelim Calcs'!$C$9)+'DEPRECATED - DT-Prelim Calcs'!$C$9</f>
        <v>7975.6600195333158</v>
      </c>
      <c r="GZ43" s="43">
        <f t="shared" si="19"/>
        <v>33.333333333333314</v>
      </c>
      <c r="HA43" s="2">
        <f t="shared" si="63"/>
        <v>1.4462867232450001</v>
      </c>
      <c r="HB43" s="43">
        <f>HA43*'DEPRECATED - DT-Prelim Calcs'!$C$21/GV$2/'DEPRECATED - DT-Prelim Calcs'!$C$19/'DEPRECATED - DT-Prelim Calcs'!$C$18*3.39*'DEPRECATED - DT-Prelim Calcs'!$C$20</f>
        <v>29.053734754561201</v>
      </c>
      <c r="HC43" s="36">
        <f t="shared" si="64"/>
        <v>0</v>
      </c>
      <c r="HD43" s="43">
        <f>HB42*'DEPRECATED - DT-Prelim Calcs'!$C$11+HD42</f>
        <v>-303.03920167448484</v>
      </c>
      <c r="HE43" s="43">
        <f>HE42+0.5*HB43*'DEPRECATED - DT-Prelim Calcs'!$C$11^2+HD43*'DEPRECATED - DT-Prelim Calcs'!$C$11</f>
        <v>-50770.098846307767</v>
      </c>
      <c r="HF43" s="43">
        <f>MIN('Drive Train'!$F$35-GZ42*'DEPRECATED - DT-Prelim Calcs'!$C$21*'Drive Train'!$F$39,HF42+GZ$2)</f>
        <v>22.333117984586345</v>
      </c>
      <c r="HG43" s="43">
        <f>'Drive Train'!$F$35-GZ43*'DEPRECATED - DT-Prelim Calcs'!$C$21*'Drive Train'!$F$39</f>
        <v>10.533333333333335</v>
      </c>
      <c r="HH43" s="1">
        <f>IF(HE43&gt;='Drive Train'!$F$29,1,0)</f>
        <v>0</v>
      </c>
      <c r="HI43" s="43">
        <f t="shared" si="65"/>
        <v>37.037037037037017</v>
      </c>
      <c r="HJ43" s="49">
        <f>HJ42+'DEPRECATED - DT-Prelim Calcs'!$C$11</f>
        <v>156</v>
      </c>
      <c r="HK43" s="2">
        <f>HU43/'Drive Train'!$F$35</f>
        <v>0.83440860215053769</v>
      </c>
      <c r="HL43" s="36">
        <f>HS43*12*60/(PI() * 'Drive Train'!$F$15)/HK$2*HK43</f>
        <v>-50296.909572845143</v>
      </c>
      <c r="HM43" s="2">
        <f>('DEPRECATED - DT-Prelim Calcs'!$C$6*HK43-HL43)/('DEPRECATED - DT-Prelim Calcs'!$C$6*HK43)*'DEPRECATED - DT-Prelim Calcs'!$C$7*HK43</f>
        <v>40.887123349829551</v>
      </c>
      <c r="HN43" s="43">
        <f>HM43/'DEPRECATED - DT-Prelim Calcs'!$C$7*('DEPRECATED - DT-Prelim Calcs'!$C$8-'DEPRECATED - DT-Prelim Calcs'!$C$9)+'DEPRECATED - DT-Prelim Calcs'!$C$9</f>
        <v>2228.9328392071325</v>
      </c>
      <c r="HO43" s="43">
        <f t="shared" si="20"/>
        <v>36.66666666666665</v>
      </c>
      <c r="HP43" s="2">
        <f t="shared" si="66"/>
        <v>1.4462867232450001</v>
      </c>
      <c r="HQ43" s="43">
        <f>HP43*'DEPRECATED - DT-Prelim Calcs'!$C$21/HK$2/'DEPRECATED - DT-Prelim Calcs'!$C$19/'DEPRECATED - DT-Prelim Calcs'!$C$18*3.39*'DEPRECATED - DT-Prelim Calcs'!$C$20</f>
        <v>29.053734754561201</v>
      </c>
      <c r="HR43" s="36">
        <f t="shared" si="67"/>
        <v>0</v>
      </c>
      <c r="HS43" s="43">
        <f>HQ42*'DEPRECATED - DT-Prelim Calcs'!$C$11+HS42</f>
        <v>-175.34308598159845</v>
      </c>
      <c r="HT43" s="43">
        <f>HT42+0.5*HQ43*'DEPRECATED - DT-Prelim Calcs'!$C$11^2+HS43*'DEPRECATED - DT-Prelim Calcs'!$C$11</f>
        <v>-47130.492445574469</v>
      </c>
      <c r="HU43" s="43">
        <f>MIN('Drive Train'!$F$35-HO42*'DEPRECATED - DT-Prelim Calcs'!$C$21*'Drive Train'!$F$39,HU42+HO$2)</f>
        <v>10.346666666666668</v>
      </c>
      <c r="HV43" s="43">
        <f>'Drive Train'!$F$35-HO43*'DEPRECATED - DT-Prelim Calcs'!$C$21*'Drive Train'!$F$39</f>
        <v>10.346666666666668</v>
      </c>
      <c r="HW43" s="1">
        <f>IF(HT43&gt;='Drive Train'!$F$29,1,0)</f>
        <v>0</v>
      </c>
      <c r="HX43" s="43">
        <f t="shared" si="68"/>
        <v>40.740740740740726</v>
      </c>
      <c r="HY43" s="49">
        <f>HY42+'DEPRECATED - DT-Prelim Calcs'!$C$11</f>
        <v>156</v>
      </c>
      <c r="HZ43" s="2">
        <f>IJ43/'Drive Train'!$F$35</f>
        <v>0.8193548387096774</v>
      </c>
      <c r="IA43" s="36">
        <f>IH43*12*60/(PI() * 'Drive Train'!$F$15)/HZ$2*HZ43</f>
        <v>-57086.560923314464</v>
      </c>
      <c r="IB43" s="2">
        <f>('DEPRECATED - DT-Prelim Calcs'!$C$6*HZ43-IA43)/('DEPRECATED - DT-Prelim Calcs'!$C$6*HZ43)*'DEPRECATED - DT-Prelim Calcs'!$C$7*HZ43</f>
        <v>45.807659887959808</v>
      </c>
      <c r="IC43" s="43">
        <f>IB43/'DEPRECATED - DT-Prelim Calcs'!$C$7*('DEPRECATED - DT-Prelim Calcs'!$C$8-'DEPRECATED - DT-Prelim Calcs'!$C$9)+'DEPRECATED - DT-Prelim Calcs'!$C$9</f>
        <v>2496.991919269452</v>
      </c>
      <c r="ID43" s="43">
        <f t="shared" si="21"/>
        <v>39.999999999999986</v>
      </c>
      <c r="IE43" s="2">
        <f t="shared" si="69"/>
        <v>1.4462867232450001</v>
      </c>
      <c r="IF43" s="43">
        <f>IE43*'DEPRECATED - DT-Prelim Calcs'!$C$21/HZ$2/'DEPRECATED - DT-Prelim Calcs'!$C$19/'DEPRECATED - DT-Prelim Calcs'!$C$18*3.39*'DEPRECATED - DT-Prelim Calcs'!$C$20</f>
        <v>29.053734754561201</v>
      </c>
      <c r="IG43" s="36">
        <f t="shared" si="70"/>
        <v>0</v>
      </c>
      <c r="IH43" s="43">
        <f>IF42*'DEPRECATED - DT-Prelim Calcs'!$C$11+IH42</f>
        <v>-202.66930347321073</v>
      </c>
      <c r="II43" s="43">
        <f>II42+0.5*IF43*'DEPRECATED - DT-Prelim Calcs'!$C$11^2+IH43*'DEPRECATED - DT-Prelim Calcs'!$C$11</f>
        <v>-64617.092989308068</v>
      </c>
      <c r="IJ43" s="43">
        <f>MIN('Drive Train'!$F$35-ID42*'DEPRECATED - DT-Prelim Calcs'!$C$21*'Drive Train'!$F$39,IJ42+ID$2)</f>
        <v>10.16</v>
      </c>
      <c r="IK43" s="43">
        <f>'Drive Train'!$F$35-ID43*'DEPRECATED - DT-Prelim Calcs'!$C$21*'Drive Train'!$F$39</f>
        <v>10.16</v>
      </c>
      <c r="IL43" s="1">
        <f>IF(II43&gt;='Drive Train'!$F$29,1,0)</f>
        <v>0</v>
      </c>
      <c r="IM43" s="43">
        <f t="shared" si="71"/>
        <v>44.444444444444429</v>
      </c>
      <c r="IN43" s="49">
        <f>IN42+'DEPRECATED - DT-Prelim Calcs'!$C$11</f>
        <v>156</v>
      </c>
      <c r="IO43" s="2">
        <f>IY43/'Drive Train'!$F$35</f>
        <v>0.80430107526881722</v>
      </c>
      <c r="IP43" s="36">
        <f>IW43*12*60/(PI() * 'Drive Train'!$F$15)/IO$2*IO43</f>
        <v>-181077.515678444</v>
      </c>
      <c r="IQ43" s="2">
        <f>('DEPRECATED - DT-Prelim Calcs'!$C$6*IO43-IP43)/('DEPRECATED - DT-Prelim Calcs'!$C$6*IO43)*'DEPRECATED - DT-Prelim Calcs'!$C$7*IO43</f>
        <v>136.88401350569137</v>
      </c>
      <c r="IR43" s="43">
        <f>IQ43/'DEPRECATED - DT-Prelim Calcs'!$C$7*('DEPRECATED - DT-Prelim Calcs'!$C$8-'DEPRECATED - DT-Prelim Calcs'!$C$9)+'DEPRECATED - DT-Prelim Calcs'!$C$9</f>
        <v>7458.6141685936336</v>
      </c>
      <c r="IS43" s="43">
        <f t="shared" si="22"/>
        <v>43.333333333333321</v>
      </c>
      <c r="IT43" s="2">
        <f t="shared" si="72"/>
        <v>1.4462867232450001</v>
      </c>
      <c r="IU43" s="43">
        <f>IT43*'DEPRECATED - DT-Prelim Calcs'!$C$21/IO$2/'DEPRECATED - DT-Prelim Calcs'!$C$19/'DEPRECATED - DT-Prelim Calcs'!$C$18*3.39*'DEPRECATED - DT-Prelim Calcs'!$C$20</f>
        <v>29.053734754561201</v>
      </c>
      <c r="IV43" s="36">
        <f t="shared" si="73"/>
        <v>0</v>
      </c>
      <c r="IW43" s="43">
        <f>IU42*'DEPRECATED - DT-Prelim Calcs'!$C$11+IW42</f>
        <v>-654.89548360652111</v>
      </c>
      <c r="IX43" s="43">
        <f>IX42+0.5*IU43*'DEPRECATED - DT-Prelim Calcs'!$C$11^2+IW43*'DEPRECATED - DT-Prelim Calcs'!$C$11</f>
        <v>-63653.634984344724</v>
      </c>
      <c r="IY43" s="43">
        <f>MIN('Drive Train'!$F$35-IS42*'DEPRECATED - DT-Prelim Calcs'!$C$21*'Drive Train'!$F$39,IY42+IS$2)</f>
        <v>9.9733333333333345</v>
      </c>
      <c r="IZ43" s="43">
        <f>'Drive Train'!$F$35-IS43*'DEPRECATED - DT-Prelim Calcs'!$C$21*'Drive Train'!$F$39</f>
        <v>9.9733333333333345</v>
      </c>
      <c r="JA43" s="1">
        <f>IF(IX43&gt;='Drive Train'!$F$29,1,0)</f>
        <v>0</v>
      </c>
      <c r="JB43" s="43">
        <f t="shared" si="74"/>
        <v>48.148148148148138</v>
      </c>
      <c r="JC43" s="49">
        <f>JC42+'DEPRECATED - DT-Prelim Calcs'!$C$11</f>
        <v>156</v>
      </c>
      <c r="JD43" s="2">
        <f>JN43/'Drive Train'!$F$35</f>
        <v>0.78924731182795704</v>
      </c>
      <c r="JE43" s="36">
        <f>JL43*12*60/(PI() * 'Drive Train'!$F$15)/JD$2*JD43</f>
        <v>13192.321620595345</v>
      </c>
      <c r="JF43" s="2">
        <f>('DEPRECATED - DT-Prelim Calcs'!$C$6*JD43-JE43)/('DEPRECATED - DT-Prelim Calcs'!$C$6*JD43)*'DEPRECATED - DT-Prelim Calcs'!$C$7*JD43</f>
        <v>-5.9962339320711084</v>
      </c>
      <c r="JG43" s="43">
        <f>JF43/'DEPRECATED - DT-Prelim Calcs'!$C$7*('DEPRECATED - DT-Prelim Calcs'!$C$8-'DEPRECATED - DT-Prelim Calcs'!$C$9)+'DEPRECATED - DT-Prelim Calcs'!$C$9</f>
        <v>-325.16050525462009</v>
      </c>
      <c r="JH43" s="43">
        <f t="shared" si="23"/>
        <v>-325.16050525462009</v>
      </c>
      <c r="JI43" s="2">
        <f t="shared" si="75"/>
        <v>-7.3019267702530239</v>
      </c>
      <c r="JJ43" s="43">
        <f>JI43*'DEPRECATED - DT-Prelim Calcs'!$C$21/JD$2/'DEPRECATED - DT-Prelim Calcs'!$C$19/'DEPRECATED - DT-Prelim Calcs'!$C$18*3.39*'DEPRECATED - DT-Prelim Calcs'!$C$20</f>
        <v>-146.68477568830127</v>
      </c>
      <c r="JK43" s="36">
        <f t="shared" si="76"/>
        <v>1</v>
      </c>
      <c r="JL43" s="43">
        <f>JJ42*'DEPRECATED - DT-Prelim Calcs'!$C$11+JL42</f>
        <v>48.62215869280729</v>
      </c>
      <c r="JM43" s="43">
        <f>JM42+0.5*JJ43*'DEPRECATED - DT-Prelim Calcs'!$C$11^2+JL43*'DEPRECATED - DT-Prelim Calcs'!$C$11</f>
        <v>-66178.399771823897</v>
      </c>
      <c r="JN43" s="43">
        <f>MIN('Drive Train'!$F$35-JH42*'DEPRECATED - DT-Prelim Calcs'!$C$21*'Drive Train'!$F$39,JN42+JH$2)</f>
        <v>9.7866666666666671</v>
      </c>
      <c r="JO43" s="43">
        <f>'Drive Train'!$F$35-JH43*'DEPRECATED - DT-Prelim Calcs'!$C$21*'Drive Train'!$F$39</f>
        <v>30.608988294258722</v>
      </c>
      <c r="JP43" s="1">
        <f>IF(JM43&gt;='Drive Train'!$F$29,1,0)</f>
        <v>0</v>
      </c>
      <c r="JQ43" s="43">
        <f>MIN(JG43,'DEPRECATED - DT-Prelim Calcs'!$C$10)*'DEPRECATED - DT-Prelim Calcs'!$C$11*1000/60/60</f>
        <v>-361.28945028291122</v>
      </c>
      <c r="JR43" s="49">
        <f>JR42+'DEPRECATED - DT-Prelim Calcs'!$C$11</f>
        <v>156</v>
      </c>
      <c r="JS43" s="2">
        <f>KC43/'Drive Train'!$F$35</f>
        <v>0.77419354838709686</v>
      </c>
      <c r="JT43" s="36">
        <f>KA43*12*60/(PI() * 'Drive Train'!$F$15)/JS$2*JS43</f>
        <v>1661.2612197043011</v>
      </c>
      <c r="JU43" s="2">
        <f>('DEPRECATED - DT-Prelim Calcs'!$C$6*JS43-JT43)/('DEPRECATED - DT-Prelim Calcs'!$C$6*JS43)*'DEPRECATED - DT-Prelim Calcs'!$C$7*JS43</f>
        <v>2.4097584754130437</v>
      </c>
      <c r="JV43" s="43">
        <f>JU43/'DEPRECATED - DT-Prelim Calcs'!$C$7*('DEPRECATED - DT-Prelim Calcs'!$C$8-'DEPRECATED - DT-Prelim Calcs'!$C$9)+'DEPRECATED - DT-Prelim Calcs'!$C$9</f>
        <v>132.77788709339714</v>
      </c>
      <c r="JW43" s="43">
        <f t="shared" si="24"/>
        <v>49.999999999999993</v>
      </c>
      <c r="JX43" s="2">
        <f t="shared" si="77"/>
        <v>0.72265573039865783</v>
      </c>
      <c r="JY43" s="43">
        <f>JX43*'DEPRECATED - DT-Prelim Calcs'!$C$21/JS$2/'DEPRECATED - DT-Prelim Calcs'!$C$19/'DEPRECATED - DT-Prelim Calcs'!$C$18*3.39*'DEPRECATED - DT-Prelim Calcs'!$C$20</f>
        <v>14.51707159612058</v>
      </c>
      <c r="JZ43" s="36">
        <f t="shared" si="78"/>
        <v>0</v>
      </c>
      <c r="KA43" s="43">
        <f>JY42*'DEPRECATED - DT-Prelim Calcs'!$C$11+KA42</f>
        <v>6.2418667958725393</v>
      </c>
      <c r="KB43" s="43">
        <f>KB42+0.5*JY43*'DEPRECATED - DT-Prelim Calcs'!$C$11^2+KA43*'DEPRECATED - DT-Prelim Calcs'!$C$11</f>
        <v>-50738.553852728219</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103.33333333333333</v>
      </c>
      <c r="KG43" s="49">
        <f>KG42+'DEPRECATED - DT-Prelim Calcs'!$C$11</f>
        <v>156</v>
      </c>
      <c r="KH43" s="2">
        <f>KR43/'Drive Train'!$F$35</f>
        <v>0.75913978494623657</v>
      </c>
      <c r="KI43" s="36">
        <f>KP43*12*60/(PI() * 'Drive Train'!$F$15)/KH$2*KH43</f>
        <v>-269145.58186620718</v>
      </c>
      <c r="KJ43" s="2">
        <f>('DEPRECATED - DT-Prelim Calcs'!$C$6*KH43-KI43)/('DEPRECATED - DT-Prelim Calcs'!$C$6*KH43)*'DEPRECATED - DT-Prelim Calcs'!$C$7*KH43</f>
        <v>201.41189834257526</v>
      </c>
      <c r="KK43" s="43">
        <f>KJ43/'DEPRECATED - DT-Prelim Calcs'!$C$7*('DEPRECATED - DT-Prelim Calcs'!$C$8-'DEPRECATED - DT-Prelim Calcs'!$C$9)+'DEPRECATED - DT-Prelim Calcs'!$C$9</f>
        <v>10973.939238065666</v>
      </c>
      <c r="KL43" s="43">
        <f t="shared" si="25"/>
        <v>53.333333333333329</v>
      </c>
      <c r="KM43" s="2">
        <f t="shared" si="79"/>
        <v>1.4462867232450001</v>
      </c>
      <c r="KN43" s="43">
        <f>KM43*'DEPRECATED - DT-Prelim Calcs'!$C$21/KH$2/'DEPRECATED - DT-Prelim Calcs'!$C$19/'DEPRECATED - DT-Prelim Calcs'!$C$18*3.39*'DEPRECATED - DT-Prelim Calcs'!$C$20</f>
        <v>29.053734754561201</v>
      </c>
      <c r="KO43" s="36">
        <f t="shared" si="80"/>
        <v>0</v>
      </c>
      <c r="KP43" s="43">
        <f>KN42*'DEPRECATED - DT-Prelim Calcs'!$C$11+KP42</f>
        <v>-1031.3156777167073</v>
      </c>
      <c r="KQ43" s="43">
        <f>KQ42+0.5*KN43*'DEPRECATED - DT-Prelim Calcs'!$C$11^2+KP43*'DEPRECATED - DT-Prelim Calcs'!$C$11</f>
        <v>-61170.125529997225</v>
      </c>
      <c r="KR43" s="43">
        <f>MIN('Drive Train'!$F$35-KL42*'DEPRECATED - DT-Prelim Calcs'!$C$21*'Drive Train'!$F$39,KR42+KL$2)</f>
        <v>9.413333333333334</v>
      </c>
      <c r="KS43" s="43">
        <f>'Drive Train'!$F$35-KL43*'DEPRECATED - DT-Prelim Calcs'!$C$21*'Drive Train'!$F$39</f>
        <v>9.413333333333334</v>
      </c>
      <c r="KT43" s="1">
        <f>IF(KQ43&gt;='Drive Train'!$F$29,1,0)</f>
        <v>0</v>
      </c>
      <c r="KU43" s="43">
        <f>MIN(KK43,'DEPRECATED - DT-Prelim Calcs'!$C$10)*'DEPRECATED - DT-Prelim Calcs'!$C$11*1000/60/60</f>
        <v>103.33333333333333</v>
      </c>
      <c r="KV43" s="49">
        <f>KV42+'DEPRECATED - DT-Prelim Calcs'!$C$11</f>
        <v>156</v>
      </c>
      <c r="KW43" s="2">
        <f>LG43/'Drive Train'!$F$35</f>
        <v>0.74408602150537628</v>
      </c>
      <c r="KX43" s="36">
        <f>LE43*12*60/(PI() * 'Drive Train'!$F$15)/KW$2*KW43</f>
        <v>-5437.8354265498738</v>
      </c>
      <c r="KY43" s="2">
        <f>('DEPRECATED - DT-Prelim Calcs'!$C$6*KW43-KX43)/('DEPRECATED - DT-Prelim Calcs'!$C$6*KW43)*'DEPRECATED - DT-Prelim Calcs'!$C$7*KW43</f>
        <v>7.4871691070857498</v>
      </c>
      <c r="KZ43" s="43">
        <f>KY43/'DEPRECATED - DT-Prelim Calcs'!$C$7*('DEPRECATED - DT-Prelim Calcs'!$C$8-'DEPRECATED - DT-Prelim Calcs'!$C$9)+'DEPRECATED - DT-Prelim Calcs'!$C$9</f>
        <v>409.38309314720868</v>
      </c>
      <c r="LA43" s="43">
        <f t="shared" si="26"/>
        <v>56.666666666666664</v>
      </c>
      <c r="LB43" s="2">
        <f t="shared" si="81"/>
        <v>1.4462867232450001</v>
      </c>
      <c r="LC43" s="43">
        <f>LB43*'DEPRECATED - DT-Prelim Calcs'!$C$21/KW$2/'DEPRECATED - DT-Prelim Calcs'!$C$19/'DEPRECATED - DT-Prelim Calcs'!$C$18*3.39*'DEPRECATED - DT-Prelim Calcs'!$C$20</f>
        <v>29.053734754561201</v>
      </c>
      <c r="LD43" s="36">
        <f t="shared" si="82"/>
        <v>0</v>
      </c>
      <c r="LE43" s="43">
        <f>LC42*'DEPRECATED - DT-Prelim Calcs'!$C$11+LE42</f>
        <v>-21.258324448131887</v>
      </c>
      <c r="LF43" s="43">
        <f>LF42+0.5*LC43*'DEPRECATED - DT-Prelim Calcs'!$C$11^2+LE43*'DEPRECATED - DT-Prelim Calcs'!$C$11</f>
        <v>-62849.098088202372</v>
      </c>
      <c r="LG43" s="43">
        <f>MIN('Drive Train'!$F$35-LA42*'DEPRECATED - DT-Prelim Calcs'!$C$21*'Drive Train'!$F$39,LG42+LA$2)</f>
        <v>9.2266666666666666</v>
      </c>
      <c r="LH43" s="43">
        <f>'Drive Train'!$F$35-LA43*'DEPRECATED - DT-Prelim Calcs'!$C$21*'Drive Train'!$F$39</f>
        <v>9.2266666666666666</v>
      </c>
      <c r="LI43" s="1">
        <f>IF(LF43&gt;='Drive Train'!$F$29,1,0)</f>
        <v>0</v>
      </c>
      <c r="LJ43" s="43">
        <f>MIN(KZ43,'DEPRECATED - DT-Prelim Calcs'!$C$10)*'DEPRECATED - DT-Prelim Calcs'!$C$11*1000/60/60</f>
        <v>103.33333333333333</v>
      </c>
      <c r="LK43" s="49">
        <f>LK42+'DEPRECATED - DT-Prelim Calcs'!$C$11</f>
        <v>156</v>
      </c>
      <c r="LL43" s="2">
        <f>LV43/'Drive Train'!$F$35</f>
        <v>0.72903225806451621</v>
      </c>
      <c r="LM43" s="36">
        <f>LT43*12*60/(PI() * 'Drive Train'!$F$15)/LL$2*LL43</f>
        <v>-186153.49791865156</v>
      </c>
      <c r="LN43" s="2">
        <f>('DEPRECATED - DT-Prelim Calcs'!$C$6*LL43-LM43)/('DEPRECATED - DT-Prelim Calcs'!$C$6*LL43)*'DEPRECATED - DT-Prelim Calcs'!$C$7*LL43</f>
        <v>140.26240662550688</v>
      </c>
      <c r="LO43" s="43">
        <f>LN43/'DEPRECATED - DT-Prelim Calcs'!$C$7*('DEPRECATED - DT-Prelim Calcs'!$C$8-'DEPRECATED - DT-Prelim Calcs'!$C$9)+'DEPRECATED - DT-Prelim Calcs'!$C$9</f>
        <v>7642.6609579567175</v>
      </c>
      <c r="LP43" s="43">
        <f t="shared" si="27"/>
        <v>60</v>
      </c>
      <c r="LQ43" s="2">
        <f t="shared" si="83"/>
        <v>1.4462867232450001</v>
      </c>
      <c r="LR43" s="43">
        <f>LQ43*'DEPRECATED - DT-Prelim Calcs'!$C$21/LL$2/'DEPRECATED - DT-Prelim Calcs'!$C$19/'DEPRECATED - DT-Prelim Calcs'!$C$18*3.39*'DEPRECATED - DT-Prelim Calcs'!$C$20</f>
        <v>29.053734754561201</v>
      </c>
      <c r="LS43" s="36">
        <f t="shared" si="84"/>
        <v>0</v>
      </c>
      <c r="LT43" s="43">
        <f>LR42*'DEPRECATED - DT-Prelim Calcs'!$C$11+LT42</f>
        <v>-742.76353271630762</v>
      </c>
      <c r="LU43" s="43">
        <f>LU42+0.5*LR43*'DEPRECATED - DT-Prelim Calcs'!$C$11^2+LT43*'DEPRECATED - DT-Prelim Calcs'!$C$11</f>
        <v>-63952.447212023682</v>
      </c>
      <c r="LV43" s="43">
        <f>MIN('Drive Train'!$F$35-LP42*'DEPRECATED - DT-Prelim Calcs'!$C$21*'Drive Train'!$F$39,LV42+LP$2)</f>
        <v>9.0400000000000009</v>
      </c>
      <c r="LW43" s="43">
        <f>'Drive Train'!$F$35-LP43*'DEPRECATED - DT-Prelim Calcs'!$C$21*'Drive Train'!$F$39</f>
        <v>9.0400000000000009</v>
      </c>
      <c r="LX43" s="1">
        <f>IF(LU43&gt;='Drive Train'!$F$29,1,0)</f>
        <v>0</v>
      </c>
      <c r="LY43" s="43">
        <f>MIN(LO43,'DEPRECATED - DT-Prelim Calcs'!$C$10)*'DEPRECATED - DT-Prelim Calcs'!$C$11*1000/60/60</f>
        <v>103.33333333333333</v>
      </c>
      <c r="LZ43" s="49">
        <f>LZ42+'DEPRECATED - DT-Prelim Calcs'!$C$11</f>
        <v>156</v>
      </c>
    </row>
    <row r="44" spans="2:338" x14ac:dyDescent="0.3">
      <c r="C44" s="3" t="s">
        <v>124</v>
      </c>
      <c r="E44" s="18">
        <f t="shared" ref="E44:O44" si="88">$C$7*$C$21/E35*$C$20</f>
        <v>96.061359712499993</v>
      </c>
      <c r="F44" s="18">
        <f t="shared" si="88"/>
        <v>48.030679856250003</v>
      </c>
      <c r="G44" s="18">
        <f t="shared" si="88"/>
        <v>69.377648681249994</v>
      </c>
      <c r="H44" s="18">
        <f t="shared" si="88"/>
        <v>90.724617506249984</v>
      </c>
      <c r="I44" s="18">
        <f t="shared" si="88"/>
        <v>112.07158633124997</v>
      </c>
      <c r="J44" s="18">
        <f t="shared" si="88"/>
        <v>133.41855515624997</v>
      </c>
      <c r="K44" s="18">
        <f t="shared" si="88"/>
        <v>154.76552398124997</v>
      </c>
      <c r="L44" s="18">
        <f t="shared" si="88"/>
        <v>176.11249280624997</v>
      </c>
      <c r="M44" s="18">
        <f t="shared" si="88"/>
        <v>197.45946163125001</v>
      </c>
      <c r="N44" s="18">
        <f t="shared" si="88"/>
        <v>218.80643045625001</v>
      </c>
      <c r="O44" s="18">
        <f t="shared" si="88"/>
        <v>240.15339928125005</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-0.27672021620693066</v>
      </c>
      <c r="Y44" s="43">
        <f t="shared" si="1"/>
        <v>0</v>
      </c>
      <c r="Z44" s="43">
        <f t="shared" si="2"/>
        <v>0</v>
      </c>
      <c r="AA44" s="43">
        <f t="shared" si="3"/>
        <v>0</v>
      </c>
      <c r="AB44" s="43" t="e">
        <f t="shared" si="4"/>
        <v>#N/A</v>
      </c>
      <c r="AC44" s="36">
        <f t="shared" si="28"/>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889.49632897085212</v>
      </c>
      <c r="AK44" s="43">
        <f t="shared" si="8"/>
        <v>0</v>
      </c>
      <c r="AL44" s="49">
        <f>AL43+'DEPRECATED - DT-Prelim Calcs'!$C$11</f>
        <v>160</v>
      </c>
      <c r="AM44" s="2">
        <f>AW44/'Drive Train'!$F$35</f>
        <v>0.57999999999999996</v>
      </c>
      <c r="AN44" s="36">
        <f>AU44*12*60/(PI() * 'Drive Train'!$F$15)/AM$2*AM44</f>
        <v>3196.2326584751536</v>
      </c>
      <c r="AO44" s="2">
        <f>('DEPRECATED - DT-Prelim Calcs'!$C$6*AM44-AN44)/('DEPRECATED - DT-Prelim Calcs'!$C$6*AM44)*'DEPRECATED - DT-Prelim Calcs'!$C$7*AM44</f>
        <v>0.37061831218676</v>
      </c>
      <c r="AP44" s="43">
        <f>AO44/'DEPRECATED - DT-Prelim Calcs'!$C$7*('DEPRECATED - DT-Prelim Calcs'!$C$8-'DEPRECATED - DT-Prelim Calcs'!$C$9)+'DEPRECATED - DT-Prelim Calcs'!$C$9</f>
        <v>21.690400589278717</v>
      </c>
      <c r="AQ44" s="43">
        <f t="shared" si="9"/>
        <v>21.690400589278717</v>
      </c>
      <c r="AR44" s="2">
        <f t="shared" si="29"/>
        <v>-5.985208786203472E-2</v>
      </c>
      <c r="AS44" s="43">
        <f>AR44*'DEPRECATED - DT-Prelim Calcs'!$C$21/AM$2/'DEPRECATED - DT-Prelim Calcs'!$C$19/'DEPRECATED - DT-Prelim Calcs'!$C$18*3.39*'DEPRECATED - DT-Prelim Calcs'!$C$20</f>
        <v>-0.60116941450885319</v>
      </c>
      <c r="AT44" s="36">
        <f t="shared" si="30"/>
        <v>0</v>
      </c>
      <c r="AU44" s="43">
        <f>AS43*'DEPRECATED - DT-Prelim Calcs'!$C$11+AU43</f>
        <v>32.060220431128087</v>
      </c>
      <c r="AV44" s="43">
        <f>AV43+0.5*AS44*'DEPRECATED - DT-Prelim Calcs'!$C$11^2+AU44*'DEPRECATED - DT-Prelim Calcs'!$C$11</f>
        <v>2383.3589465304431</v>
      </c>
      <c r="AW44" s="43">
        <f>MIN('Drive Train'!$F$35-AQ43*'DEPRECATED - DT-Prelim Calcs'!$C$21*'Drive Train'!$F$39,AW43+AQ$2)</f>
        <v>7.1920000000000002</v>
      </c>
      <c r="AX44" s="43">
        <f>'Drive Train'!$F$35-AQ44*'DEPRECATED - DT-Prelim Calcs'!$C$21*'Drive Train'!$F$39</f>
        <v>11.185337567000392</v>
      </c>
      <c r="AY44" s="1">
        <f>IF(AV44&gt;='Drive Train'!$F$29,1,0)</f>
        <v>1</v>
      </c>
      <c r="AZ44" s="43">
        <f t="shared" si="31"/>
        <v>24.100445099198573</v>
      </c>
      <c r="BA44" s="49">
        <f>BA43+'DEPRECATED - DT-Prelim Calcs'!$C$11</f>
        <v>160</v>
      </c>
      <c r="BB44" s="2">
        <f>BL44/'Drive Train'!$F$35</f>
        <v>2.8535754842707108</v>
      </c>
      <c r="BC44" s="36">
        <f>BJ44*12*60/(PI() * 'Drive Train'!$F$15)/BB$2*BB44</f>
        <v>-319539.41879106493</v>
      </c>
      <c r="BD44" s="2">
        <f>('DEPRECATED - DT-Prelim Calcs'!$C$6*BB44-BC44)/('DEPRECATED - DT-Prelim Calcs'!$C$6*BB44)*'DEPRECATED - DT-Prelim Calcs'!$C$7*BB44</f>
        <v>248.27980101654228</v>
      </c>
      <c r="BE44" s="43">
        <f>BD44/'DEPRECATED - DT-Prelim Calcs'!$C$7*('DEPRECATED - DT-Prelim Calcs'!$C$8-'DEPRECATED - DT-Prelim Calcs'!$C$9)+'DEPRECATED - DT-Prelim Calcs'!$C$9</f>
        <v>13527.19065239372</v>
      </c>
      <c r="BF44" s="43">
        <f t="shared" si="10"/>
        <v>93</v>
      </c>
      <c r="BG44" s="2">
        <f t="shared" si="32"/>
        <v>2.0025508475699998</v>
      </c>
      <c r="BH44" s="43">
        <f>BG44*'DEPRECATED - DT-Prelim Calcs'!$C$21/BB$2/'DEPRECATED - DT-Prelim Calcs'!$C$19/'DEPRECATED - DT-Prelim Calcs'!$C$18*3.39*'DEPRECATED - DT-Prelim Calcs'!$C$20</f>
        <v>29.053734754561201</v>
      </c>
      <c r="BI44" s="36">
        <f t="shared" si="33"/>
        <v>0</v>
      </c>
      <c r="BJ44" s="43">
        <f>BH43*'DEPRECATED - DT-Prelim Calcs'!$C$11+BJ43</f>
        <v>-451.01433502967444</v>
      </c>
      <c r="BK44" s="43">
        <f>BK43+0.5*BH44*'DEPRECATED - DT-Prelim Calcs'!$C$11^2+BJ44*'DEPRECATED - DT-Prelim Calcs'!$C$11</f>
        <v>-24417.458972800898</v>
      </c>
      <c r="BL44" s="43">
        <f>MIN('Drive Train'!$F$35-BF43*'DEPRECATED - DT-Prelim Calcs'!$C$21*'Drive Train'!$F$39,BL43+BF$2)</f>
        <v>35.384336004956815</v>
      </c>
      <c r="BM44" s="43">
        <f>'Drive Train'!$F$35-BF44*'DEPRECATED - DT-Prelim Calcs'!$C$21*'Drive Train'!$F$39</f>
        <v>7.1920000000000002</v>
      </c>
      <c r="BN44" s="1">
        <f>IF(BK44&gt;='Drive Train'!$F$29,1,0)</f>
        <v>0</v>
      </c>
      <c r="BO44" s="43">
        <f t="shared" si="34"/>
        <v>103.33333333333333</v>
      </c>
      <c r="BP44" s="49">
        <f>BP43+'DEPRECATED - DT-Prelim Calcs'!$C$11</f>
        <v>160</v>
      </c>
      <c r="BQ44" s="2">
        <f>CA44/'Drive Train'!$F$35</f>
        <v>4.2939980533043123</v>
      </c>
      <c r="BR44" s="36">
        <f>BY44*12*60/(PI() * 'Drive Train'!$F$15)/BQ$2*BQ44</f>
        <v>-1569752.7430449661</v>
      </c>
      <c r="BS44" s="2">
        <f>('DEPRECATED - DT-Prelim Calcs'!$C$6*BQ44-BR44)/('DEPRECATED - DT-Prelim Calcs'!$C$6*BQ44)*'DEPRECATED - DT-Prelim Calcs'!$C$7*BQ44</f>
        <v>1174.079346932833</v>
      </c>
      <c r="BT44" s="43">
        <f>BS44/'DEPRECATED - DT-Prelim Calcs'!$C$7*('DEPRECATED - DT-Prelim Calcs'!$C$8-'DEPRECATED - DT-Prelim Calcs'!$C$9)+'DEPRECATED - DT-Prelim Calcs'!$C$9</f>
        <v>63962.539049325969</v>
      </c>
      <c r="BU44" s="43">
        <f t="shared" si="11"/>
        <v>93</v>
      </c>
      <c r="BV44" s="2">
        <f t="shared" si="35"/>
        <v>1.5313624128476471</v>
      </c>
      <c r="BW44" s="43">
        <f>BV44*'DEPRECATED - DT-Prelim Calcs'!$C$21/BQ$2/'DEPRECATED - DT-Prelim Calcs'!$C$19/'DEPRECATED - DT-Prelim Calcs'!$C$18*3.39*'DEPRECATED - DT-Prelim Calcs'!$C$20</f>
        <v>29.053734754561201</v>
      </c>
      <c r="BX44" s="36">
        <f t="shared" si="36"/>
        <v>0</v>
      </c>
      <c r="BY44" s="43">
        <f>BW43*'DEPRECATED - DT-Prelim Calcs'!$C$11+BY43</f>
        <v>-1125.950008041809</v>
      </c>
      <c r="BZ44" s="43">
        <f>BZ43+0.5*BW44*'DEPRECATED - DT-Prelim Calcs'!$C$11^2+BY44*'DEPRECATED - DT-Prelim Calcs'!$C$11</f>
        <v>-54575.327348949257</v>
      </c>
      <c r="CA44" s="43">
        <f>MIN('Drive Train'!$F$35-BU43*'DEPRECATED - DT-Prelim Calcs'!$C$21*'Drive Train'!$F$39,CA43+BU$2)</f>
        <v>53.245575860973474</v>
      </c>
      <c r="CB44" s="43">
        <f>'Drive Train'!$F$35-BU44*'DEPRECATED - DT-Prelim Calcs'!$C$21*'Drive Train'!$F$39</f>
        <v>7.1920000000000002</v>
      </c>
      <c r="CC44" s="1">
        <f>IF(BZ44&gt;='Drive Train'!$F$29,1,0)</f>
        <v>0</v>
      </c>
      <c r="CD44" s="43">
        <f t="shared" si="37"/>
        <v>103.33333333333333</v>
      </c>
      <c r="CE44" s="49">
        <f>CE43+'DEPRECATED - DT-Prelim Calcs'!$C$11</f>
        <v>160</v>
      </c>
      <c r="CF44" s="2">
        <f>CP44/'Drive Train'!$F$35</f>
        <v>0.57999999999999996</v>
      </c>
      <c r="CG44" s="36">
        <f>CN44*12*60/(PI() * 'Drive Train'!$F$15)/CF$2*CF44</f>
        <v>6792.7171076710338</v>
      </c>
      <c r="CH44" s="2">
        <f>('DEPRECATED - DT-Prelim Calcs'!$C$6*CF44-CG44)/('DEPRECATED - DT-Prelim Calcs'!$C$6*CF44)*'DEPRECATED - DT-Prelim Calcs'!$C$7*CF44</f>
        <v>-2.2731923565794911</v>
      </c>
      <c r="CI44" s="43">
        <f>CH44/'DEPRECATED - DT-Prelim Calcs'!$C$7*('DEPRECATED - DT-Prelim Calcs'!$C$8-'DEPRECATED - DT-Prelim Calcs'!$C$9)+'DEPRECATED - DT-Prelim Calcs'!$C$9</f>
        <v>-122.33809106739018</v>
      </c>
      <c r="CJ44" s="43">
        <f t="shared" si="12"/>
        <v>-122.33809106739018</v>
      </c>
      <c r="CK44" s="2">
        <f t="shared" si="38"/>
        <v>-3.188039291455766</v>
      </c>
      <c r="CL44" s="43">
        <f>CK44*'DEPRECATED - DT-Prelim Calcs'!$C$21/CF$2/'DEPRECATED - DT-Prelim Calcs'!$C$19/'DEPRECATED - DT-Prelim Calcs'!$C$18*3.39*'DEPRECATED - DT-Prelim Calcs'!$C$20</f>
        <v>-74.716758591361227</v>
      </c>
      <c r="CM44" s="36">
        <f t="shared" si="39"/>
        <v>1</v>
      </c>
      <c r="CN44" s="43">
        <f>CL43*'DEPRECATED - DT-Prelim Calcs'!$C$11+CN43</f>
        <v>29.200807557981705</v>
      </c>
      <c r="CO44" s="43">
        <f>CO43+0.5*CL44*'DEPRECATED - DT-Prelim Calcs'!$C$11^2+CN44*'DEPRECATED - DT-Prelim Calcs'!$C$11</f>
        <v>-116228.10403006001</v>
      </c>
      <c r="CP44" s="43">
        <f>MIN('Drive Train'!$F$35-CJ43*'DEPRECATED - DT-Prelim Calcs'!$C$21*'Drive Train'!$F$39,CP43+CJ$2)</f>
        <v>7.1920000000000002</v>
      </c>
      <c r="CQ44" s="43">
        <f>'Drive Train'!$F$35-CJ44*'DEPRECATED - DT-Prelim Calcs'!$C$21*'Drive Train'!$F$39</f>
        <v>19.250933099773849</v>
      </c>
      <c r="CR44" s="1">
        <f>IF(CO44&gt;='Drive Train'!$F$29,1,0)</f>
        <v>0</v>
      </c>
      <c r="CS44" s="43">
        <f t="shared" si="40"/>
        <v>-135.93121229710019</v>
      </c>
      <c r="CT44" s="49">
        <f>CT43+'DEPRECATED - DT-Prelim Calcs'!$C$11</f>
        <v>160</v>
      </c>
      <c r="CU44" s="2">
        <f>DE44/'Drive Train'!$F$35</f>
        <v>0.57999999999999996</v>
      </c>
      <c r="CV44" s="36">
        <f>DC44*12*60/(PI() * 'Drive Train'!$F$15)/CU$2*CU44</f>
        <v>-138130.53802748912</v>
      </c>
      <c r="CW44" s="2">
        <f>('DEPRECATED - DT-Prelim Calcs'!$C$6*CU44-CV44)/('DEPRECATED - DT-Prelim Calcs'!$C$6*CU44)*'DEPRECATED - DT-Prelim Calcs'!$C$7*CU44</f>
        <v>104.26130083838935</v>
      </c>
      <c r="CX44" s="43">
        <f>CW44/'DEPRECATED - DT-Prelim Calcs'!$C$7*('DEPRECATED - DT-Prelim Calcs'!$C$8-'DEPRECATED - DT-Prelim Calcs'!$C$9)+'DEPRECATED - DT-Prelim Calcs'!$C$9</f>
        <v>5681.4066874644932</v>
      </c>
      <c r="CY44" s="43">
        <f t="shared" si="13"/>
        <v>93</v>
      </c>
      <c r="CZ44" s="2">
        <f t="shared" si="41"/>
        <v>1.0413264407364002</v>
      </c>
      <c r="DA44" s="43">
        <f>CZ44*'DEPRECATED - DT-Prelim Calcs'!$C$21/CU$2/'DEPRECATED - DT-Prelim Calcs'!$C$19/'DEPRECATED - DT-Prelim Calcs'!$C$18*3.39*'DEPRECATED - DT-Prelim Calcs'!$C$20</f>
        <v>29.053734754561201</v>
      </c>
      <c r="DB44" s="36">
        <f t="shared" si="42"/>
        <v>0</v>
      </c>
      <c r="DC44" s="43">
        <f>DA43*'DEPRECATED - DT-Prelim Calcs'!$C$11+DC43</f>
        <v>-498.79296954432817</v>
      </c>
      <c r="DD44" s="43">
        <f>DD43+0.5*DA44*'DEPRECATED - DT-Prelim Calcs'!$C$11^2+DC44*'DEPRECATED - DT-Prelim Calcs'!$C$11</f>
        <v>-193466.11831404432</v>
      </c>
      <c r="DE44" s="43">
        <f>MIN('Drive Train'!$F$35-CY43*'DEPRECATED - DT-Prelim Calcs'!$C$21*'Drive Train'!$F$39,DE43+CY$2)</f>
        <v>7.1920000000000002</v>
      </c>
      <c r="DF44" s="43">
        <f>'Drive Train'!$F$35-CY44*'DEPRECATED - DT-Prelim Calcs'!$C$21*'Drive Train'!$F$39</f>
        <v>7.1920000000000002</v>
      </c>
      <c r="DG44" s="1">
        <f>IF(DD44&gt;='Drive Train'!$F$29,1,0)</f>
        <v>0</v>
      </c>
      <c r="DH44" s="43">
        <f t="shared" si="43"/>
        <v>103.33333333333333</v>
      </c>
      <c r="DI44" s="49">
        <f>DI43+'DEPRECATED - DT-Prelim Calcs'!$C$11</f>
        <v>160</v>
      </c>
      <c r="DJ44" s="2">
        <f>DT44/'Drive Train'!$F$35</f>
        <v>0.57999999999999996</v>
      </c>
      <c r="DK44" s="36">
        <f>DR44*12*60/(PI() * 'Drive Train'!$F$15)/DJ$2*DJ44</f>
        <v>-901493.7444126741</v>
      </c>
      <c r="DL44" s="2">
        <f>('DEPRECATED - DT-Prelim Calcs'!$C$6*DJ44-DK44)/('DEPRECATED - DT-Prelim Calcs'!$C$6*DJ44)*'DEPRECATED - DT-Prelim Calcs'!$C$7*DJ44</f>
        <v>665.417012115273</v>
      </c>
      <c r="DM44" s="43">
        <f>DL44/'DEPRECATED - DT-Prelim Calcs'!$C$7*('DEPRECATED - DT-Prelim Calcs'!$C$8-'DEPRECATED - DT-Prelim Calcs'!$C$9)+'DEPRECATED - DT-Prelim Calcs'!$C$9</f>
        <v>36251.82976448875</v>
      </c>
      <c r="DN44" s="43">
        <f t="shared" si="14"/>
        <v>93</v>
      </c>
      <c r="DO44" s="2">
        <f t="shared" si="44"/>
        <v>0.89769520753137932</v>
      </c>
      <c r="DP44" s="43">
        <f>DO44*'DEPRECATED - DT-Prelim Calcs'!$C$21/DJ$2/'DEPRECATED - DT-Prelim Calcs'!$C$19/'DEPRECATED - DT-Prelim Calcs'!$C$18*3.39*'DEPRECATED - DT-Prelim Calcs'!$C$20</f>
        <v>29.053734754561201</v>
      </c>
      <c r="DQ44" s="36">
        <f t="shared" si="45"/>
        <v>0</v>
      </c>
      <c r="DR44" s="43">
        <f>DP43*'DEPRECATED - DT-Prelim Calcs'!$C$11+DR43</f>
        <v>-2806.3080902734955</v>
      </c>
      <c r="DS44" s="43">
        <f>DS43+0.5*DP44*'DEPRECATED - DT-Prelim Calcs'!$C$11^2+DR44*'DEPRECATED - DT-Prelim Calcs'!$C$11</f>
        <v>-299830.83940081659</v>
      </c>
      <c r="DT44" s="43">
        <f>MIN('Drive Train'!$F$35-DN43*'DEPRECATED - DT-Prelim Calcs'!$C$21*'Drive Train'!$F$39,DT43+DN$2)</f>
        <v>7.1920000000000002</v>
      </c>
      <c r="DU44" s="43">
        <f>'Drive Train'!$F$35-DN44*'DEPRECATED - DT-Prelim Calcs'!$C$21*'Drive Train'!$F$39</f>
        <v>7.1920000000000002</v>
      </c>
      <c r="DV44" s="1">
        <f>IF(DS44&gt;='Drive Train'!$F$29,1,0)</f>
        <v>0</v>
      </c>
      <c r="DW44" s="43">
        <f t="shared" si="46"/>
        <v>103.33333333333333</v>
      </c>
      <c r="DX44" s="49">
        <f>DX43+'DEPRECATED - DT-Prelim Calcs'!$C$11</f>
        <v>160</v>
      </c>
      <c r="DY44" s="2">
        <f>EI44/'Drive Train'!$F$35</f>
        <v>0.57999999999999996</v>
      </c>
      <c r="DZ44" s="36">
        <f>EG44*12*60/(PI() * 'Drive Train'!$F$15)/DY$2*DY44</f>
        <v>-229010.18866391049</v>
      </c>
      <c r="EA44" s="2">
        <f>('DEPRECATED - DT-Prelim Calcs'!$C$6*DY44-DZ44)/('DEPRECATED - DT-Prelim Calcs'!$C$6*DY44)*'DEPRECATED - DT-Prelim Calcs'!$C$7*DY44</f>
        <v>171.06781517770224</v>
      </c>
      <c r="EB44" s="43">
        <f>EA44/'DEPRECATED - DT-Prelim Calcs'!$C$7*('DEPRECATED - DT-Prelim Calcs'!$C$8-'DEPRECATED - DT-Prelim Calcs'!$C$9)+'DEPRECATED - DT-Prelim Calcs'!$C$9</f>
        <v>9320.8660507255699</v>
      </c>
      <c r="EC44" s="43">
        <f t="shared" si="15"/>
        <v>93</v>
      </c>
      <c r="ED44" s="2">
        <f t="shared" si="47"/>
        <v>0.78888366722454539</v>
      </c>
      <c r="EE44" s="43">
        <f>ED44*'DEPRECATED - DT-Prelim Calcs'!$C$21/DY$2/'DEPRECATED - DT-Prelim Calcs'!$C$19/'DEPRECATED - DT-Prelim Calcs'!$C$18*3.39*'DEPRECATED - DT-Prelim Calcs'!$C$20</f>
        <v>29.053734754561201</v>
      </c>
      <c r="EF44" s="36">
        <f t="shared" si="48"/>
        <v>0</v>
      </c>
      <c r="EG44" s="43">
        <f>EE43*'DEPRECATED - DT-Prelim Calcs'!$C$11+EG43</f>
        <v>-626.48617755464466</v>
      </c>
      <c r="EH44" s="43">
        <f>EH43+0.5*EE44*'DEPRECATED - DT-Prelim Calcs'!$C$11^2+EG44*'DEPRECATED - DT-Prelim Calcs'!$C$11</f>
        <v>-422577.99022861035</v>
      </c>
      <c r="EI44" s="43">
        <f>MIN('Drive Train'!$F$35-EC43*'DEPRECATED - DT-Prelim Calcs'!$C$21*'Drive Train'!$F$39,EI43+EC$2)</f>
        <v>7.1920000000000002</v>
      </c>
      <c r="EJ44" s="43">
        <f>'Drive Train'!$F$35-EC44*'DEPRECATED - DT-Prelim Calcs'!$C$21*'Drive Train'!$F$39</f>
        <v>7.1920000000000002</v>
      </c>
      <c r="EK44" s="1">
        <f>IF(EH44&gt;='Drive Train'!$F$29,1,0)</f>
        <v>0</v>
      </c>
      <c r="EL44" s="43">
        <f t="shared" si="49"/>
        <v>103.33333333333333</v>
      </c>
      <c r="EM44" s="49">
        <f>EM43+'DEPRECATED - DT-Prelim Calcs'!$C$11</f>
        <v>160</v>
      </c>
      <c r="EN44" s="2">
        <f>EX44/'Drive Train'!$F$35</f>
        <v>0.57999999999999996</v>
      </c>
      <c r="EO44" s="36">
        <f>EV44*12*60/(PI() * 'Drive Train'!$F$15)/EN$2*EN44</f>
        <v>-810488.65565048321</v>
      </c>
      <c r="EP44" s="2">
        <f>('DEPRECATED - DT-Prelim Calcs'!$C$6*EN44-EO44)/('DEPRECATED - DT-Prelim Calcs'!$C$6*EN44)*'DEPRECATED - DT-Prelim Calcs'!$C$7*EN44</f>
        <v>598.51828699071575</v>
      </c>
      <c r="EQ44" s="43">
        <f>EP44/'DEPRECATED - DT-Prelim Calcs'!$C$7*('DEPRECATED - DT-Prelim Calcs'!$C$8-'DEPRECATED - DT-Prelim Calcs'!$C$9)+'DEPRECATED - DT-Prelim Calcs'!$C$9</f>
        <v>32607.346977852423</v>
      </c>
      <c r="ER44" s="43">
        <f t="shared" si="16"/>
        <v>93</v>
      </c>
      <c r="ES44" s="2">
        <f t="shared" si="50"/>
        <v>0.7035989464435134</v>
      </c>
      <c r="ET44" s="43">
        <f>ES44*'DEPRECATED - DT-Prelim Calcs'!$C$21/EN$2/'DEPRECATED - DT-Prelim Calcs'!$C$19/'DEPRECATED - DT-Prelim Calcs'!$C$18*3.39*'DEPRECATED - DT-Prelim Calcs'!$C$20</f>
        <v>29.053734754561201</v>
      </c>
      <c r="EU44" s="36">
        <f t="shared" si="51"/>
        <v>0</v>
      </c>
      <c r="EV44" s="43">
        <f>ET43*'DEPRECATED - DT-Prelim Calcs'!$C$11+EV43</f>
        <v>-1977.4970537507188</v>
      </c>
      <c r="EW44" s="43">
        <f>EW43+0.5*ET44*'DEPRECATED - DT-Prelim Calcs'!$C$11^2+EV44*'DEPRECATED - DT-Prelim Calcs'!$C$11</f>
        <v>-630633.66516280547</v>
      </c>
      <c r="EX44" s="43">
        <f>MIN('Drive Train'!$F$35-ER43*'DEPRECATED - DT-Prelim Calcs'!$C$21*'Drive Train'!$F$39,EX43+ER$2)</f>
        <v>7.1920000000000002</v>
      </c>
      <c r="EY44" s="43">
        <f>'Drive Train'!$F$35-ER44*'DEPRECATED - DT-Prelim Calcs'!$C$21*'Drive Train'!$F$39</f>
        <v>7.1920000000000002</v>
      </c>
      <c r="EZ44" s="1">
        <f>IF(EW44&gt;='Drive Train'!$F$29,1,0)</f>
        <v>0</v>
      </c>
      <c r="FA44" s="43">
        <f t="shared" si="52"/>
        <v>103.33333333333333</v>
      </c>
      <c r="FB44" s="49">
        <f>FB43+'DEPRECATED - DT-Prelim Calcs'!$C$11</f>
        <v>160</v>
      </c>
      <c r="FC44" s="2">
        <f>FM44/'Drive Train'!$F$35</f>
        <v>0.57999999999999996</v>
      </c>
      <c r="FD44" s="36">
        <f>FK44*12*60/(PI() * 'Drive Train'!$F$15)/FC$2*FC44</f>
        <v>-1584335.0256840992</v>
      </c>
      <c r="FE44" s="2">
        <f>('DEPRECATED - DT-Prelim Calcs'!$C$6*FC44-FD44)/('DEPRECATED - DT-Prelim Calcs'!$C$6*FC44)*'DEPRECATED - DT-Prelim Calcs'!$C$7*FC44</f>
        <v>1167.3802737395652</v>
      </c>
      <c r="FF44" s="43">
        <f>FE44/'DEPRECATED - DT-Prelim Calcs'!$C$7*('DEPRECATED - DT-Prelim Calcs'!$C$8-'DEPRECATED - DT-Prelim Calcs'!$C$9)+'DEPRECATED - DT-Prelim Calcs'!$C$9</f>
        <v>63597.589539543471</v>
      </c>
      <c r="FG44" s="43">
        <f t="shared" si="17"/>
        <v>93</v>
      </c>
      <c r="FH44" s="2">
        <f t="shared" si="53"/>
        <v>0.63495514679048781</v>
      </c>
      <c r="FI44" s="43">
        <f>FH44*'DEPRECATED - DT-Prelim Calcs'!$C$21/FC$2/'DEPRECATED - DT-Prelim Calcs'!$C$19/'DEPRECATED - DT-Prelim Calcs'!$C$18*3.39*'DEPRECATED - DT-Prelim Calcs'!$C$20</f>
        <v>29.053734754561205</v>
      </c>
      <c r="FJ44" s="36">
        <f t="shared" si="54"/>
        <v>0</v>
      </c>
      <c r="FK44" s="43">
        <f>FI43*'DEPRECATED - DT-Prelim Calcs'!$C$11+FK43</f>
        <v>-3488.4603851374841</v>
      </c>
      <c r="FL44" s="43">
        <f>FL43+0.5*FI44*'DEPRECATED - DT-Prelim Calcs'!$C$11^2+FK44*'DEPRECATED - DT-Prelim Calcs'!$C$11</f>
        <v>-863322.01819636719</v>
      </c>
      <c r="FM44" s="43">
        <f>MIN('Drive Train'!$F$35-FG43*'DEPRECATED - DT-Prelim Calcs'!$C$21*'Drive Train'!$F$39,FM43+FG$2)</f>
        <v>7.1920000000000002</v>
      </c>
      <c r="FN44" s="43">
        <f>'Drive Train'!$F$35-FG44*'DEPRECATED - DT-Prelim Calcs'!$C$21*'Drive Train'!$F$39</f>
        <v>7.1920000000000002</v>
      </c>
      <c r="FO44" s="1">
        <f>IF(FL44&gt;='Drive Train'!$F$29,1,0)</f>
        <v>0</v>
      </c>
      <c r="FP44" s="43">
        <f t="shared" si="55"/>
        <v>103.33333333333333</v>
      </c>
      <c r="FQ44" s="49">
        <f>FQ43+'DEPRECATED - DT-Prelim Calcs'!$C$11</f>
        <v>160</v>
      </c>
      <c r="FR44" s="2">
        <f>GB44/'Drive Train'!$F$35</f>
        <v>0.57999999999999996</v>
      </c>
      <c r="FS44" s="36">
        <f>FZ44*12*60/(PI() * 'Drive Train'!$F$15)/FR$2*FR44</f>
        <v>-2571811.1721687838</v>
      </c>
      <c r="FT44" s="2">
        <f>('DEPRECATED - DT-Prelim Calcs'!$C$6*FR44-FS44)/('DEPRECATED - DT-Prelim Calcs'!$C$6*FR44)*'DEPRECATED - DT-Prelim Calcs'!$C$7*FR44</f>
        <v>1893.283585183636</v>
      </c>
      <c r="FU44" s="43">
        <f>FT44/'DEPRECATED - DT-Prelim Calcs'!$C$7*('DEPRECATED - DT-Prelim Calcs'!$C$8-'DEPRECATED - DT-Prelim Calcs'!$C$9)+'DEPRECATED - DT-Prelim Calcs'!$C$9</f>
        <v>103143.0684465712</v>
      </c>
      <c r="FV44" s="43">
        <f t="shared" si="18"/>
        <v>93</v>
      </c>
      <c r="FW44" s="2">
        <f t="shared" si="56"/>
        <v>0.57851468929799987</v>
      </c>
      <c r="FX44" s="43">
        <f>FW44*'DEPRECATED - DT-Prelim Calcs'!$C$21/FR$2/'DEPRECATED - DT-Prelim Calcs'!$C$19/'DEPRECATED - DT-Prelim Calcs'!$C$18*3.39*'DEPRECATED - DT-Prelim Calcs'!$C$20</f>
        <v>29.053734754561201</v>
      </c>
      <c r="FY44" s="36">
        <f t="shared" si="57"/>
        <v>0</v>
      </c>
      <c r="FZ44" s="43">
        <f>FX43*'DEPRECATED - DT-Prelim Calcs'!$C$11+FZ43</f>
        <v>-5159.3761717149455</v>
      </c>
      <c r="GA44" s="43">
        <f>GA43+0.5*FX44*'DEPRECATED - DT-Prelim Calcs'!$C$11^2+FZ44*'DEPRECATED - DT-Prelim Calcs'!$C$11</f>
        <v>-1120643.0493292962</v>
      </c>
      <c r="GB44" s="43">
        <f>MIN('Drive Train'!$F$35-FV43*'DEPRECATED - DT-Prelim Calcs'!$C$21*'Drive Train'!$F$39,GB43+FV$2)</f>
        <v>7.1920000000000002</v>
      </c>
      <c r="GC44" s="43">
        <f>'Drive Train'!$F$35-FV44*'DEPRECATED - DT-Prelim Calcs'!$C$21*'Drive Train'!$F$39</f>
        <v>7.1920000000000002</v>
      </c>
      <c r="GD44" s="1">
        <f>IF(GA44&gt;='Drive Train'!$F$29,1,0)</f>
        <v>0</v>
      </c>
      <c r="GE44" s="43">
        <f t="shared" si="58"/>
        <v>103.33333333333333</v>
      </c>
      <c r="GF44" s="49">
        <f>GF43+'DEPRECATED - DT-Prelim Calcs'!$C$11</f>
        <v>160</v>
      </c>
      <c r="GG44" s="2">
        <f>GQ44/'Drive Train'!$F$35</f>
        <v>0.86451612903225805</v>
      </c>
      <c r="GH44" s="36">
        <f>GO44*12*60/(PI() * 'Drive Train'!$F$15)/GG$2*GG44</f>
        <v>-25395.838472879452</v>
      </c>
      <c r="GI44" s="2">
        <f>('DEPRECATED - DT-Prelim Calcs'!$C$6*GG44-GH44)/('DEPRECATED - DT-Prelim Calcs'!$C$6*GG44)*'DEPRECATED - DT-Prelim Calcs'!$C$7*GG44</f>
        <v>22.723308299989601</v>
      </c>
      <c r="GJ44" s="43">
        <f>GI44/'DEPRECATED - DT-Prelim Calcs'!$C$7*('DEPRECATED - DT-Prelim Calcs'!$C$8-'DEPRECATED - DT-Prelim Calcs'!$C$9)+'DEPRECATED - DT-Prelim Calcs'!$C$9</f>
        <v>1239.4115715665976</v>
      </c>
      <c r="GK44" s="43">
        <f t="shared" si="59"/>
        <v>29.999999999999982</v>
      </c>
      <c r="GL44" s="2">
        <f t="shared" si="60"/>
        <v>1.4462867232450001</v>
      </c>
      <c r="GM44" s="43">
        <f>GL44*'DEPRECATED - DT-Prelim Calcs'!$C$21/GG$2/'DEPRECATED - DT-Prelim Calcs'!$C$19/'DEPRECATED - DT-Prelim Calcs'!$C$18*3.39*'DEPRECATED - DT-Prelim Calcs'!$C$20</f>
        <v>29.053734754561201</v>
      </c>
      <c r="GN44" s="36">
        <f t="shared" si="61"/>
        <v>0</v>
      </c>
      <c r="GO44" s="43">
        <f>GM43*'DEPRECATED - DT-Prelim Calcs'!$C$11+GO43</f>
        <v>-85.450689846693095</v>
      </c>
      <c r="GP44" s="43">
        <f>GP43+0.5*GM44*'DEPRECATED - DT-Prelim Calcs'!$C$11^2+GO44*'DEPRECATED - DT-Prelim Calcs'!$C$11</f>
        <v>-44850.428848508112</v>
      </c>
      <c r="GQ44" s="43">
        <f>MIN('Drive Train'!$F$35-GK43*'DEPRECATED - DT-Prelim Calcs'!$C$21*'Drive Train'!$F$39,GQ43+GK$2)</f>
        <v>10.72</v>
      </c>
      <c r="GR44" s="43">
        <f>'Drive Train'!$F$35-GK44*'DEPRECATED - DT-Prelim Calcs'!$C$21*'Drive Train'!$F$39</f>
        <v>10.72</v>
      </c>
      <c r="GS44" s="1">
        <f>IF(GP44&gt;='Drive Train'!$F$29,1,0)</f>
        <v>0</v>
      </c>
      <c r="GT44" s="43">
        <f t="shared" si="62"/>
        <v>33.333333333333314</v>
      </c>
      <c r="GU44" s="49">
        <f>GU43+'DEPRECATED - DT-Prelim Calcs'!$C$11</f>
        <v>160</v>
      </c>
      <c r="GV44" s="2">
        <f>HF44/'Drive Train'!$F$35</f>
        <v>0.84946236559139798</v>
      </c>
      <c r="GW44" s="36">
        <f>HD44*12*60/(PI() * 'Drive Train'!$F$15)/GV$2*GV44</f>
        <v>-54557.103168183385</v>
      </c>
      <c r="GX44" s="2">
        <f>('DEPRECATED - DT-Prelim Calcs'!$C$6*GV44-GW44)/('DEPRECATED - DT-Prelim Calcs'!$C$6*GV44)*'DEPRECATED - DT-Prelim Calcs'!$C$7*GV44</f>
        <v>44.089435212300785</v>
      </c>
      <c r="GY44" s="43">
        <f>GX44/'DEPRECATED - DT-Prelim Calcs'!$C$7*('DEPRECATED - DT-Prelim Calcs'!$C$8-'DEPRECATED - DT-Prelim Calcs'!$C$9)+'DEPRECATED - DT-Prelim Calcs'!$C$9</f>
        <v>2403.3871421626545</v>
      </c>
      <c r="GZ44" s="43">
        <f t="shared" si="19"/>
        <v>33.333333333333314</v>
      </c>
      <c r="HA44" s="2">
        <f t="shared" si="63"/>
        <v>1.4462867232450001</v>
      </c>
      <c r="HB44" s="43">
        <f>HA44*'DEPRECATED - DT-Prelim Calcs'!$C$21/GV$2/'DEPRECATED - DT-Prelim Calcs'!$C$19/'DEPRECATED - DT-Prelim Calcs'!$C$18*3.39*'DEPRECATED - DT-Prelim Calcs'!$C$20</f>
        <v>29.053734754561201</v>
      </c>
      <c r="HC44" s="36">
        <f t="shared" si="64"/>
        <v>0</v>
      </c>
      <c r="HD44" s="43">
        <f>HB43*'DEPRECATED - DT-Prelim Calcs'!$C$11+HD43</f>
        <v>-186.82426265624002</v>
      </c>
      <c r="HE44" s="43">
        <f>HE43+0.5*HB44*'DEPRECATED - DT-Prelim Calcs'!$C$11^2+HD44*'DEPRECATED - DT-Prelim Calcs'!$C$11</f>
        <v>-51284.966018896237</v>
      </c>
      <c r="HF44" s="43">
        <f>MIN('Drive Train'!$F$35-GZ43*'DEPRECATED - DT-Prelim Calcs'!$C$21*'Drive Train'!$F$39,HF43+GZ$2)</f>
        <v>10.533333333333335</v>
      </c>
      <c r="HG44" s="43">
        <f>'Drive Train'!$F$35-GZ44*'DEPRECATED - DT-Prelim Calcs'!$C$21*'Drive Train'!$F$39</f>
        <v>10.533333333333335</v>
      </c>
      <c r="HH44" s="1">
        <f>IF(HE44&gt;='Drive Train'!$F$29,1,0)</f>
        <v>0</v>
      </c>
      <c r="HI44" s="43">
        <f t="shared" si="65"/>
        <v>37.037037037037017</v>
      </c>
      <c r="HJ44" s="49">
        <f>HJ43+'DEPRECATED - DT-Prelim Calcs'!$C$11</f>
        <v>160</v>
      </c>
      <c r="HK44" s="2">
        <f>HU44/'Drive Train'!$F$35</f>
        <v>0.83440860215053769</v>
      </c>
      <c r="HL44" s="36">
        <f>HS44*12*60/(PI() * 'Drive Train'!$F$15)/HK$2*HK44</f>
        <v>-16960.82308793061</v>
      </c>
      <c r="HM44" s="2">
        <f>('DEPRECATED - DT-Prelim Calcs'!$C$6*HK44-HL44)/('DEPRECATED - DT-Prelim Calcs'!$C$6*HK44)*'DEPRECATED - DT-Prelim Calcs'!$C$7*HK44</f>
        <v>16.381442219069495</v>
      </c>
      <c r="HN44" s="43">
        <f>HM44/'DEPRECATED - DT-Prelim Calcs'!$C$7*('DEPRECATED - DT-Prelim Calcs'!$C$8-'DEPRECATED - DT-Prelim Calcs'!$C$9)+'DEPRECATED - DT-Prelim Calcs'!$C$9</f>
        <v>893.92185223289039</v>
      </c>
      <c r="HO44" s="43">
        <f t="shared" si="20"/>
        <v>36.66666666666665</v>
      </c>
      <c r="HP44" s="2">
        <f t="shared" si="66"/>
        <v>1.4462867232450001</v>
      </c>
      <c r="HQ44" s="43">
        <f>HP44*'DEPRECATED - DT-Prelim Calcs'!$C$21/HK$2/'DEPRECATED - DT-Prelim Calcs'!$C$19/'DEPRECATED - DT-Prelim Calcs'!$C$18*3.39*'DEPRECATED - DT-Prelim Calcs'!$C$20</f>
        <v>29.053734754561201</v>
      </c>
      <c r="HR44" s="36">
        <f t="shared" si="67"/>
        <v>0</v>
      </c>
      <c r="HS44" s="43">
        <f>HQ43*'DEPRECATED - DT-Prelim Calcs'!$C$11+HS43</f>
        <v>-59.128146963353643</v>
      </c>
      <c r="HT44" s="43">
        <f>HT43+0.5*HQ44*'DEPRECATED - DT-Prelim Calcs'!$C$11^2+HS44*'DEPRECATED - DT-Prelim Calcs'!$C$11</f>
        <v>-47134.575155391394</v>
      </c>
      <c r="HU44" s="43">
        <f>MIN('Drive Train'!$F$35-HO43*'DEPRECATED - DT-Prelim Calcs'!$C$21*'Drive Train'!$F$39,HU43+HO$2)</f>
        <v>10.346666666666668</v>
      </c>
      <c r="HV44" s="43">
        <f>'Drive Train'!$F$35-HO44*'DEPRECATED - DT-Prelim Calcs'!$C$21*'Drive Train'!$F$39</f>
        <v>10.346666666666668</v>
      </c>
      <c r="HW44" s="1">
        <f>IF(HT44&gt;='Drive Train'!$F$29,1,0)</f>
        <v>0</v>
      </c>
      <c r="HX44" s="43">
        <f t="shared" si="68"/>
        <v>40.740740740740726</v>
      </c>
      <c r="HY44" s="49">
        <f>HY43+'DEPRECATED - DT-Prelim Calcs'!$C$11</f>
        <v>160</v>
      </c>
      <c r="HZ44" s="2">
        <f>IJ44/'Drive Train'!$F$35</f>
        <v>0.8193548387096774</v>
      </c>
      <c r="IA44" s="36">
        <f>IH44*12*60/(PI() * 'Drive Train'!$F$15)/HZ$2*HZ44</f>
        <v>-24351.89867910714</v>
      </c>
      <c r="IB44" s="2">
        <f>('DEPRECATED - DT-Prelim Calcs'!$C$6*HZ44-IA44)/('DEPRECATED - DT-Prelim Calcs'!$C$6*HZ44)*'DEPRECATED - DT-Prelim Calcs'!$C$7*HZ44</f>
        <v>21.744091561105208</v>
      </c>
      <c r="IC44" s="43">
        <f>IB44/'DEPRECATED - DT-Prelim Calcs'!$C$7*('DEPRECATED - DT-Prelim Calcs'!$C$8-'DEPRECATED - DT-Prelim Calcs'!$C$9)+'DEPRECATED - DT-Prelim Calcs'!$C$9</f>
        <v>1186.066182060209</v>
      </c>
      <c r="ID44" s="43">
        <f t="shared" si="21"/>
        <v>39.999999999999986</v>
      </c>
      <c r="IE44" s="2">
        <f t="shared" si="69"/>
        <v>1.4462867232450001</v>
      </c>
      <c r="IF44" s="43">
        <f>IE44*'DEPRECATED - DT-Prelim Calcs'!$C$21/HZ$2/'DEPRECATED - DT-Prelim Calcs'!$C$19/'DEPRECATED - DT-Prelim Calcs'!$C$18*3.39*'DEPRECATED - DT-Prelim Calcs'!$C$20</f>
        <v>29.053734754561201</v>
      </c>
      <c r="IG44" s="36">
        <f t="shared" si="70"/>
        <v>0</v>
      </c>
      <c r="IH44" s="43">
        <f>IF43*'DEPRECATED - DT-Prelim Calcs'!$C$11+IH43</f>
        <v>-86.454364454965926</v>
      </c>
      <c r="II44" s="43">
        <f>II43+0.5*IF44*'DEPRECATED - DT-Prelim Calcs'!$C$11^2+IH44*'DEPRECATED - DT-Prelim Calcs'!$C$11</f>
        <v>-64730.480569091444</v>
      </c>
      <c r="IJ44" s="43">
        <f>MIN('Drive Train'!$F$35-ID43*'DEPRECATED - DT-Prelim Calcs'!$C$21*'Drive Train'!$F$39,IJ43+ID$2)</f>
        <v>10.16</v>
      </c>
      <c r="IK44" s="43">
        <f>'Drive Train'!$F$35-ID44*'DEPRECATED - DT-Prelim Calcs'!$C$21*'Drive Train'!$F$39</f>
        <v>10.16</v>
      </c>
      <c r="IL44" s="1">
        <f>IF(II44&gt;='Drive Train'!$F$29,1,0)</f>
        <v>0</v>
      </c>
      <c r="IM44" s="43">
        <f t="shared" si="71"/>
        <v>44.444444444444429</v>
      </c>
      <c r="IN44" s="49">
        <f>IN43+'DEPRECATED - DT-Prelim Calcs'!$C$11</f>
        <v>160</v>
      </c>
      <c r="IO44" s="2">
        <f>IY44/'Drive Train'!$F$35</f>
        <v>0.80430107526881722</v>
      </c>
      <c r="IP44" s="36">
        <f>IW44*12*60/(PI() * 'Drive Train'!$F$15)/IO$2*IO44</f>
        <v>-148944.27767494394</v>
      </c>
      <c r="IQ44" s="2">
        <f>('DEPRECATED - DT-Prelim Calcs'!$C$6*IO44-IP44)/('DEPRECATED - DT-Prelim Calcs'!$C$6*IO44)*'DEPRECATED - DT-Prelim Calcs'!$C$7*IO44</f>
        <v>113.26255798274225</v>
      </c>
      <c r="IR44" s="43">
        <f>IQ44/'DEPRECATED - DT-Prelim Calcs'!$C$7*('DEPRECATED - DT-Prelim Calcs'!$C$8-'DEPRECATED - DT-Prelim Calcs'!$C$9)+'DEPRECATED - DT-Prelim Calcs'!$C$9</f>
        <v>6171.7736811493905</v>
      </c>
      <c r="IS44" s="43">
        <f t="shared" si="22"/>
        <v>43.333333333333321</v>
      </c>
      <c r="IT44" s="2">
        <f t="shared" si="72"/>
        <v>1.4462867232450001</v>
      </c>
      <c r="IU44" s="43">
        <f>IT44*'DEPRECATED - DT-Prelim Calcs'!$C$21/IO$2/'DEPRECATED - DT-Prelim Calcs'!$C$19/'DEPRECATED - DT-Prelim Calcs'!$C$18*3.39*'DEPRECATED - DT-Prelim Calcs'!$C$20</f>
        <v>29.053734754561201</v>
      </c>
      <c r="IV44" s="36">
        <f t="shared" si="73"/>
        <v>0</v>
      </c>
      <c r="IW44" s="43">
        <f>IU43*'DEPRECATED - DT-Prelim Calcs'!$C$11+IW43</f>
        <v>-538.68054458827635</v>
      </c>
      <c r="IX44" s="43">
        <f>IX43+0.5*IU44*'DEPRECATED - DT-Prelim Calcs'!$C$11^2+IW44*'DEPRECATED - DT-Prelim Calcs'!$C$11</f>
        <v>-65575.927284661331</v>
      </c>
      <c r="IY44" s="43">
        <f>MIN('Drive Train'!$F$35-IS43*'DEPRECATED - DT-Prelim Calcs'!$C$21*'Drive Train'!$F$39,IY43+IS$2)</f>
        <v>9.9733333333333345</v>
      </c>
      <c r="IZ44" s="43">
        <f>'Drive Train'!$F$35-IS44*'DEPRECATED - DT-Prelim Calcs'!$C$21*'Drive Train'!$F$39</f>
        <v>9.9733333333333345</v>
      </c>
      <c r="JA44" s="1">
        <f>IF(IX44&gt;='Drive Train'!$F$29,1,0)</f>
        <v>0</v>
      </c>
      <c r="JB44" s="43">
        <f t="shared" si="74"/>
        <v>48.148148148148138</v>
      </c>
      <c r="JC44" s="49">
        <f>JC43+'DEPRECATED - DT-Prelim Calcs'!$C$11</f>
        <v>160</v>
      </c>
      <c r="JD44" s="2">
        <f>JN44/'Drive Train'!$F$35</f>
        <v>2.4684667979240906</v>
      </c>
      <c r="JE44" s="36">
        <f>JL44*12*60/(PI() * 'Drive Train'!$F$15)/JD$2*JD44</f>
        <v>-456644.08877429948</v>
      </c>
      <c r="JF44" s="2">
        <f>('DEPRECATED - DT-Prelim Calcs'!$C$6*JD44-JE44)/('DEPRECATED - DT-Prelim Calcs'!$C$6*JD44)*'DEPRECATED - DT-Prelim Calcs'!$C$7*JD44</f>
        <v>347.26061654738385</v>
      </c>
      <c r="JG44" s="43">
        <f>JF44/'DEPRECATED - DT-Prelim Calcs'!$C$7*('DEPRECATED - DT-Prelim Calcs'!$C$8-'DEPRECATED - DT-Prelim Calcs'!$C$9)+'DEPRECATED - DT-Prelim Calcs'!$C$9</f>
        <v>18919.429110417175</v>
      </c>
      <c r="JH44" s="43">
        <f t="shared" si="23"/>
        <v>46.666666666666657</v>
      </c>
      <c r="JI44" s="2">
        <f t="shared" si="75"/>
        <v>1.4462867232450001</v>
      </c>
      <c r="JJ44" s="43">
        <f>JI44*'DEPRECATED - DT-Prelim Calcs'!$C$21/JD$2/'DEPRECATED - DT-Prelim Calcs'!$C$19/'DEPRECATED - DT-Prelim Calcs'!$C$18*3.39*'DEPRECATED - DT-Prelim Calcs'!$C$20</f>
        <v>29.053734754561201</v>
      </c>
      <c r="JK44" s="36">
        <f t="shared" si="76"/>
        <v>0</v>
      </c>
      <c r="JL44" s="43">
        <f>JJ43*'DEPRECATED - DT-Prelim Calcs'!$C$11+JL43</f>
        <v>-538.11694406039783</v>
      </c>
      <c r="JM44" s="43">
        <f>JM43+0.5*JJ44*'DEPRECATED - DT-Prelim Calcs'!$C$11^2+JL44*'DEPRECATED - DT-Prelim Calcs'!$C$11</f>
        <v>-68098.437670029001</v>
      </c>
      <c r="JN44" s="43">
        <f>MIN('Drive Train'!$F$35-JH43*'DEPRECATED - DT-Prelim Calcs'!$C$21*'Drive Train'!$F$39,JN43+JH$2)</f>
        <v>30.608988294258722</v>
      </c>
      <c r="JO44" s="43">
        <f>'Drive Train'!$F$35-JH44*'DEPRECATED - DT-Prelim Calcs'!$C$21*'Drive Train'!$F$39</f>
        <v>9.7866666666666671</v>
      </c>
      <c r="JP44" s="1">
        <f>IF(JM44&gt;='Drive Train'!$F$29,1,0)</f>
        <v>0</v>
      </c>
      <c r="JQ44" s="43">
        <f>MIN(JG44,'DEPRECATED - DT-Prelim Calcs'!$C$10)*'DEPRECATED - DT-Prelim Calcs'!$C$11*1000/60/60</f>
        <v>103.33333333333333</v>
      </c>
      <c r="JR44" s="49">
        <f>JR43+'DEPRECATED - DT-Prelim Calcs'!$C$11</f>
        <v>160</v>
      </c>
      <c r="JS44" s="2">
        <f>KC44/'Drive Train'!$F$35</f>
        <v>0.77419354838709686</v>
      </c>
      <c r="JT44" s="36">
        <f>KA44*12*60/(PI() * 'Drive Train'!$F$15)/JS$2*JS44</f>
        <v>17116.027465118688</v>
      </c>
      <c r="JU44" s="2">
        <f>('DEPRECATED - DT-Prelim Calcs'!$C$6*JS44-JT44)/('DEPRECATED - DT-Prelim Calcs'!$C$6*JS44)*'DEPRECATED - DT-Prelim Calcs'!$C$7*JS44</f>
        <v>-8.9511903789746476</v>
      </c>
      <c r="JV44" s="43">
        <f>JU44/'DEPRECATED - DT-Prelim Calcs'!$C$7*('DEPRECATED - DT-Prelim Calcs'!$C$8-'DEPRECATED - DT-Prelim Calcs'!$C$9)+'DEPRECATED - DT-Prelim Calcs'!$C$9</f>
        <v>-486.13947586951434</v>
      </c>
      <c r="JW44" s="43">
        <f t="shared" si="24"/>
        <v>-486.13947586951434</v>
      </c>
      <c r="JX44" s="2">
        <f t="shared" si="77"/>
        <v>-10.678166487964084</v>
      </c>
      <c r="JY44" s="43">
        <f>JX44*'DEPRECATED - DT-Prelim Calcs'!$C$21/JS$2/'DEPRECATED - DT-Prelim Calcs'!$C$19/'DEPRECATED - DT-Prelim Calcs'!$C$18*3.39*'DEPRECATED - DT-Prelim Calcs'!$C$20</f>
        <v>-214.50837639598399</v>
      </c>
      <c r="JZ44" s="36">
        <f t="shared" si="78"/>
        <v>1</v>
      </c>
      <c r="KA44" s="43">
        <f>JY43*'DEPRECATED - DT-Prelim Calcs'!$C$11+KA43</f>
        <v>64.31015318035486</v>
      </c>
      <c r="KB44" s="43">
        <f>KB43+0.5*JY44*'DEPRECATED - DT-Prelim Calcs'!$C$11^2+KA44*'DEPRECATED - DT-Prelim Calcs'!$C$11</f>
        <v>-52197.380251174669</v>
      </c>
      <c r="KC44" s="43">
        <f>MIN('Drive Train'!$F$35-JW43*'DEPRECATED - DT-Prelim Calcs'!$C$21*'Drive Train'!$F$39,KC43+JW$2)</f>
        <v>9.6000000000000014</v>
      </c>
      <c r="KD44" s="43">
        <f>'Drive Train'!$F$35-JW44*'DEPRECATED - DT-Prelim Calcs'!$C$21*'Drive Train'!$F$39</f>
        <v>39.623810648692803</v>
      </c>
      <c r="KE44" s="1">
        <f>IF(KB44&gt;='Drive Train'!$F$29,1,0)</f>
        <v>0</v>
      </c>
      <c r="KF44" s="43">
        <f>MIN(JV44,'DEPRECATED - DT-Prelim Calcs'!$C$10)*'DEPRECATED - DT-Prelim Calcs'!$C$11*1000/60/60</f>
        <v>-540.15497318834923</v>
      </c>
      <c r="KG44" s="49">
        <f>KG43+'DEPRECATED - DT-Prelim Calcs'!$C$11</f>
        <v>160</v>
      </c>
      <c r="KH44" s="2">
        <f>KR44/'Drive Train'!$F$35</f>
        <v>0.75913978494623657</v>
      </c>
      <c r="KI44" s="36">
        <f>KP44*12*60/(PI() * 'Drive Train'!$F$15)/KH$2*KH44</f>
        <v>-238816.61658482879</v>
      </c>
      <c r="KJ44" s="2">
        <f>('DEPRECATED - DT-Prelim Calcs'!$C$6*KH44-KI44)/('DEPRECATED - DT-Prelim Calcs'!$C$6*KH44)*'DEPRECATED - DT-Prelim Calcs'!$C$7*KH44</f>
        <v>179.11678123134257</v>
      </c>
      <c r="KK44" s="43">
        <f>KJ44/'DEPRECATED - DT-Prelim Calcs'!$C$7*('DEPRECATED - DT-Prelim Calcs'!$C$8-'DEPRECATED - DT-Prelim Calcs'!$C$9)+'DEPRECATED - DT-Prelim Calcs'!$C$9</f>
        <v>9759.3544999164224</v>
      </c>
      <c r="KL44" s="43">
        <f t="shared" si="25"/>
        <v>53.333333333333329</v>
      </c>
      <c r="KM44" s="2">
        <f t="shared" si="79"/>
        <v>1.4462867232450001</v>
      </c>
      <c r="KN44" s="43">
        <f>KM44*'DEPRECATED - DT-Prelim Calcs'!$C$21/KH$2/'DEPRECATED - DT-Prelim Calcs'!$C$19/'DEPRECATED - DT-Prelim Calcs'!$C$18*3.39*'DEPRECATED - DT-Prelim Calcs'!$C$20</f>
        <v>29.053734754561201</v>
      </c>
      <c r="KO44" s="36">
        <f t="shared" si="80"/>
        <v>0</v>
      </c>
      <c r="KP44" s="43">
        <f>KN43*'DEPRECATED - DT-Prelim Calcs'!$C$11+KP43</f>
        <v>-915.10073869846258</v>
      </c>
      <c r="KQ44" s="43">
        <f>KQ43+0.5*KN44*'DEPRECATED - DT-Prelim Calcs'!$C$11^2+KP44*'DEPRECATED - DT-Prelim Calcs'!$C$11</f>
        <v>-64598.098606754582</v>
      </c>
      <c r="KR44" s="43">
        <f>MIN('Drive Train'!$F$35-KL43*'DEPRECATED - DT-Prelim Calcs'!$C$21*'Drive Train'!$F$39,KR43+KL$2)</f>
        <v>9.413333333333334</v>
      </c>
      <c r="KS44" s="43">
        <f>'Drive Train'!$F$35-KL44*'DEPRECATED - DT-Prelim Calcs'!$C$21*'Drive Train'!$F$39</f>
        <v>9.413333333333334</v>
      </c>
      <c r="KT44" s="1">
        <f>IF(KQ44&gt;='Drive Train'!$F$29,1,0)</f>
        <v>0</v>
      </c>
      <c r="KU44" s="43">
        <f>MIN(KK44,'DEPRECATED - DT-Prelim Calcs'!$C$10)*'DEPRECATED - DT-Prelim Calcs'!$C$11*1000/60/60</f>
        <v>103.33333333333333</v>
      </c>
      <c r="KV44" s="49">
        <f>KV43+'DEPRECATED - DT-Prelim Calcs'!$C$11</f>
        <v>160</v>
      </c>
      <c r="KW44" s="2">
        <f>LG44/'Drive Train'!$F$35</f>
        <v>0.74408602150537628</v>
      </c>
      <c r="KX44" s="36">
        <f>LE44*12*60/(PI() * 'Drive Train'!$F$15)/KW$2*KW44</f>
        <v>24289.705614121336</v>
      </c>
      <c r="KY44" s="2">
        <f>('DEPRECATED - DT-Prelim Calcs'!$C$6*KW44-KX44)/('DEPRECATED - DT-Prelim Calcs'!$C$6*KW44)*'DEPRECATED - DT-Prelim Calcs'!$C$7*KW44</f>
        <v>-14.365835200241522</v>
      </c>
      <c r="KZ44" s="43">
        <f>KY44/'DEPRECATED - DT-Prelim Calcs'!$C$7*('DEPRECATED - DT-Prelim Calcs'!$C$8-'DEPRECATED - DT-Prelim Calcs'!$C$9)+'DEPRECATED - DT-Prelim Calcs'!$C$9</f>
        <v>-781.11639523703809</v>
      </c>
      <c r="LA44" s="43">
        <f t="shared" si="26"/>
        <v>-781.11639523703809</v>
      </c>
      <c r="LB44" s="2">
        <f t="shared" si="81"/>
        <v>-16.915787216266224</v>
      </c>
      <c r="LC44" s="43">
        <f>LB44*'DEPRECATED - DT-Prelim Calcs'!$C$21/KW$2/'DEPRECATED - DT-Prelim Calcs'!$C$19/'DEPRECATED - DT-Prelim Calcs'!$C$18*3.39*'DEPRECATED - DT-Prelim Calcs'!$C$20</f>
        <v>-339.81283727980536</v>
      </c>
      <c r="LD44" s="36">
        <f t="shared" si="82"/>
        <v>1</v>
      </c>
      <c r="LE44" s="43">
        <f>LC43*'DEPRECATED - DT-Prelim Calcs'!$C$11+LE43</f>
        <v>94.956614570112919</v>
      </c>
      <c r="LF44" s="43">
        <f>LF43+0.5*LC44*'DEPRECATED - DT-Prelim Calcs'!$C$11^2+LE44*'DEPRECATED - DT-Prelim Calcs'!$C$11</f>
        <v>-65187.774328160362</v>
      </c>
      <c r="LG44" s="43">
        <f>MIN('Drive Train'!$F$35-LA43*'DEPRECATED - DT-Prelim Calcs'!$C$21*'Drive Train'!$F$39,LG43+LA$2)</f>
        <v>9.2266666666666666</v>
      </c>
      <c r="LH44" s="43">
        <f>'Drive Train'!$F$35-LA44*'DEPRECATED - DT-Prelim Calcs'!$C$21*'Drive Train'!$F$39</f>
        <v>56.14251813327413</v>
      </c>
      <c r="LI44" s="1">
        <f>IF(LF44&gt;='Drive Train'!$F$29,1,0)</f>
        <v>0</v>
      </c>
      <c r="LJ44" s="43">
        <f>MIN(KZ44,'DEPRECATED - DT-Prelim Calcs'!$C$10)*'DEPRECATED - DT-Prelim Calcs'!$C$11*1000/60/60</f>
        <v>-867.90710581893131</v>
      </c>
      <c r="LK44" s="49">
        <f>LK43+'DEPRECATED - DT-Prelim Calcs'!$C$11</f>
        <v>160</v>
      </c>
      <c r="LL44" s="2">
        <f>LV44/'Drive Train'!$F$35</f>
        <v>0.72903225806451621</v>
      </c>
      <c r="LM44" s="36">
        <f>LT44*12*60/(PI() * 'Drive Train'!$F$15)/LL$2*LL44</f>
        <v>-157027.38111868757</v>
      </c>
      <c r="LN44" s="2">
        <f>('DEPRECATED - DT-Prelim Calcs'!$C$6*LL44-LM44)/('DEPRECATED - DT-Prelim Calcs'!$C$6*LL44)*'DEPRECATED - DT-Prelim Calcs'!$C$7*LL44</f>
        <v>118.85151512208509</v>
      </c>
      <c r="LO44" s="43">
        <f>LN44/'DEPRECATED - DT-Prelim Calcs'!$C$7*('DEPRECATED - DT-Prelim Calcs'!$C$8-'DEPRECATED - DT-Prelim Calcs'!$C$9)+'DEPRECATED - DT-Prelim Calcs'!$C$9</f>
        <v>6476.2467193374705</v>
      </c>
      <c r="LP44" s="43">
        <f t="shared" si="27"/>
        <v>60</v>
      </c>
      <c r="LQ44" s="2">
        <f t="shared" si="83"/>
        <v>1.4462867232450001</v>
      </c>
      <c r="LR44" s="43">
        <f>LQ44*'DEPRECATED - DT-Prelim Calcs'!$C$21/LL$2/'DEPRECATED - DT-Prelim Calcs'!$C$19/'DEPRECATED - DT-Prelim Calcs'!$C$18*3.39*'DEPRECATED - DT-Prelim Calcs'!$C$20</f>
        <v>29.053734754561201</v>
      </c>
      <c r="LS44" s="36">
        <f t="shared" si="84"/>
        <v>0</v>
      </c>
      <c r="LT44" s="43">
        <f>LR43*'DEPRECATED - DT-Prelim Calcs'!$C$11+LT43</f>
        <v>-626.54859369806286</v>
      </c>
      <c r="LU44" s="43">
        <f>LU43+0.5*LR44*'DEPRECATED - DT-Prelim Calcs'!$C$11^2+LT44*'DEPRECATED - DT-Prelim Calcs'!$C$11</f>
        <v>-66226.211708779447</v>
      </c>
      <c r="LV44" s="43">
        <f>MIN('Drive Train'!$F$35-LP43*'DEPRECATED - DT-Prelim Calcs'!$C$21*'Drive Train'!$F$39,LV43+LP$2)</f>
        <v>9.0400000000000009</v>
      </c>
      <c r="LW44" s="43">
        <f>'Drive Train'!$F$35-LP44*'DEPRECATED - DT-Prelim Calcs'!$C$21*'Drive Train'!$F$39</f>
        <v>9.0400000000000009</v>
      </c>
      <c r="LX44" s="1">
        <f>IF(LU44&gt;='Drive Train'!$F$29,1,0)</f>
        <v>0</v>
      </c>
      <c r="LY44" s="43">
        <f>MIN(LO44,'DEPRECATED - DT-Prelim Calcs'!$C$10)*'DEPRECATED - DT-Prelim Calcs'!$C$11*1000/60/60</f>
        <v>103.33333333333333</v>
      </c>
      <c r="LZ44" s="49">
        <f>LZ43+'DEPRECATED - DT-Prelim Calcs'!$C$11</f>
        <v>160</v>
      </c>
    </row>
    <row r="45" spans="2:338" x14ac:dyDescent="0.3">
      <c r="C45" s="3" t="s">
        <v>65</v>
      </c>
      <c r="E45" s="15">
        <f t="shared" ref="E45:O45" si="89">((E46)/$C$7*($C$8-$C$9)+$C$9)*$C$21</f>
        <v>67.650624014214117</v>
      </c>
      <c r="F45" s="15">
        <f t="shared" si="89"/>
        <v>129.30124802842823</v>
      </c>
      <c r="G45" s="15">
        <f t="shared" si="89"/>
        <v>91.362402481219561</v>
      </c>
      <c r="H45" s="15">
        <f t="shared" si="89"/>
        <v>71.277131309167899</v>
      </c>
      <c r="I45" s="15">
        <f t="shared" si="89"/>
        <v>58.843392012183536</v>
      </c>
      <c r="J45" s="15">
        <f t="shared" si="89"/>
        <v>50.388449290234178</v>
      </c>
      <c r="K45" s="15">
        <f t="shared" si="89"/>
        <v>44.265904560546701</v>
      </c>
      <c r="L45" s="15">
        <f t="shared" si="89"/>
        <v>39.627613098662245</v>
      </c>
      <c r="M45" s="15">
        <f t="shared" si="89"/>
        <v>35.99219546637444</v>
      </c>
      <c r="N45" s="15">
        <f t="shared" si="89"/>
        <v>33.066127615996443</v>
      </c>
      <c r="O45" s="15">
        <f t="shared" si="89"/>
        <v>30.660249605685639</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-0.27672021620693066</v>
      </c>
      <c r="Y45" s="43">
        <f t="shared" si="1"/>
        <v>0</v>
      </c>
      <c r="Z45" s="43">
        <f t="shared" si="2"/>
        <v>0</v>
      </c>
      <c r="AA45" s="43">
        <f t="shared" si="3"/>
        <v>0</v>
      </c>
      <c r="AB45" s="43" t="e">
        <f t="shared" si="4"/>
        <v>#N/A</v>
      </c>
      <c r="AC45" s="36">
        <f t="shared" si="28"/>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889.49632897085212</v>
      </c>
      <c r="AK45" s="43">
        <f t="shared" si="8"/>
        <v>0</v>
      </c>
      <c r="AL45" s="49">
        <f>AL44+'DEPRECATED - DT-Prelim Calcs'!$C$11</f>
        <v>164</v>
      </c>
      <c r="AM45" s="2">
        <f>AW45/'Drive Train'!$F$35</f>
        <v>0.90204335217745091</v>
      </c>
      <c r="AN45" s="36">
        <f>AU45*12*60/(PI() * 'Drive Train'!$F$15)/AM$2*AM45</f>
        <v>4598.0868967471824</v>
      </c>
      <c r="AO45" s="2">
        <f>('DEPRECATED - DT-Prelim Calcs'!$C$6*AM45-AN45)/('DEPRECATED - DT-Prelim Calcs'!$C$6*AM45)*'DEPRECATED - DT-Prelim Calcs'!$C$7*AM45</f>
        <v>0.85048496031031939</v>
      </c>
      <c r="AP45" s="43">
        <f>AO45/'DEPRECATED - DT-Prelim Calcs'!$C$7*('DEPRECATED - DT-Prelim Calcs'!$C$8-'DEPRECATED - DT-Prelim Calcs'!$C$9)+'DEPRECATED - DT-Prelim Calcs'!$C$9</f>
        <v>47.83238962884576</v>
      </c>
      <c r="AQ45" s="43">
        <f t="shared" si="9"/>
        <v>47.83238962884576</v>
      </c>
      <c r="AR45" s="2">
        <f t="shared" si="29"/>
        <v>0.45230200368901474</v>
      </c>
      <c r="AS45" s="43">
        <f>AR45*'DEPRECATED - DT-Prelim Calcs'!$C$21/AM$2/'DEPRECATED - DT-Prelim Calcs'!$C$19/'DEPRECATED - DT-Prelim Calcs'!$C$18*3.39*'DEPRECATED - DT-Prelim Calcs'!$C$20</f>
        <v>4.5430350126747001</v>
      </c>
      <c r="AT45" s="36">
        <f t="shared" si="30"/>
        <v>0</v>
      </c>
      <c r="AU45" s="43">
        <f>AS44*'DEPRECATED - DT-Prelim Calcs'!$C$11+AU44</f>
        <v>29.655542773092673</v>
      </c>
      <c r="AV45" s="43">
        <f>AV44+0.5*AS45*'DEPRECATED - DT-Prelim Calcs'!$C$11^2+AU45*'DEPRECATED - DT-Prelim Calcs'!$C$11</f>
        <v>2538.3253977242111</v>
      </c>
      <c r="AW45" s="43">
        <f>MIN('Drive Train'!$F$35-AQ44*'DEPRECATED - DT-Prelim Calcs'!$C$21*'Drive Train'!$F$39,AW44+AQ$2)</f>
        <v>11.185337567000392</v>
      </c>
      <c r="AX45" s="43">
        <f>'Drive Train'!$F$35-AQ45*'DEPRECATED - DT-Prelim Calcs'!$C$21*'Drive Train'!$F$39</f>
        <v>9.7213861807846378</v>
      </c>
      <c r="AY45" s="1">
        <f>IF(AV45&gt;='Drive Train'!$F$29,1,0)</f>
        <v>1</v>
      </c>
      <c r="AZ45" s="43">
        <f t="shared" si="31"/>
        <v>53.147099587606398</v>
      </c>
      <c r="BA45" s="49">
        <f>BA44+'DEPRECATED - DT-Prelim Calcs'!$C$11</f>
        <v>164</v>
      </c>
      <c r="BB45" s="2">
        <f>BL45/'Drive Train'!$F$35</f>
        <v>0.57999999999999996</v>
      </c>
      <c r="BC45" s="36">
        <f>BJ45*12*60/(PI() * 'Drive Train'!$F$15)/BB$2*BB45</f>
        <v>-48212.248835793122</v>
      </c>
      <c r="BD45" s="2">
        <f>('DEPRECATED - DT-Prelim Calcs'!$C$6*BB45-BC45)/('DEPRECATED - DT-Prelim Calcs'!$C$6*BB45)*'DEPRECATED - DT-Prelim Calcs'!$C$7*BB45</f>
        <v>38.16149263947802</v>
      </c>
      <c r="BE45" s="43">
        <f>BD45/'DEPRECATED - DT-Prelim Calcs'!$C$7*('DEPRECATED - DT-Prelim Calcs'!$C$8-'DEPRECATED - DT-Prelim Calcs'!$C$9)+'DEPRECATED - DT-Prelim Calcs'!$C$9</f>
        <v>2080.4469870760408</v>
      </c>
      <c r="BF45" s="43">
        <f t="shared" si="10"/>
        <v>93</v>
      </c>
      <c r="BG45" s="2">
        <f t="shared" si="32"/>
        <v>2.0025508475699998</v>
      </c>
      <c r="BH45" s="43">
        <f>BG45*'DEPRECATED - DT-Prelim Calcs'!$C$21/BB$2/'DEPRECATED - DT-Prelim Calcs'!$C$19/'DEPRECATED - DT-Prelim Calcs'!$C$18*3.39*'DEPRECATED - DT-Prelim Calcs'!$C$20</f>
        <v>29.053734754561201</v>
      </c>
      <c r="BI45" s="36">
        <f t="shared" si="33"/>
        <v>0</v>
      </c>
      <c r="BJ45" s="43">
        <f>BH44*'DEPRECATED - DT-Prelim Calcs'!$C$11+BJ44</f>
        <v>-334.79939601142962</v>
      </c>
      <c r="BK45" s="43">
        <f>BK44+0.5*BH45*'DEPRECATED - DT-Prelim Calcs'!$C$11^2+BJ45*'DEPRECATED - DT-Prelim Calcs'!$C$11</f>
        <v>-25524.22667881013</v>
      </c>
      <c r="BL45" s="43">
        <f>MIN('Drive Train'!$F$35-BF44*'DEPRECATED - DT-Prelim Calcs'!$C$21*'Drive Train'!$F$39,BL44+BF$2)</f>
        <v>7.1920000000000002</v>
      </c>
      <c r="BM45" s="43">
        <f>'Drive Train'!$F$35-BF45*'DEPRECATED - DT-Prelim Calcs'!$C$21*'Drive Train'!$F$39</f>
        <v>7.1920000000000002</v>
      </c>
      <c r="BN45" s="1">
        <f>IF(BK45&gt;='Drive Train'!$F$29,1,0)</f>
        <v>0</v>
      </c>
      <c r="BO45" s="43">
        <f t="shared" si="34"/>
        <v>103.33333333333333</v>
      </c>
      <c r="BP45" s="49">
        <f>BP44+'DEPRECATED - DT-Prelim Calcs'!$C$11</f>
        <v>164</v>
      </c>
      <c r="BQ45" s="2">
        <f>CA45/'Drive Train'!$F$35</f>
        <v>0.57999999999999996</v>
      </c>
      <c r="BR45" s="36">
        <f>BY45*12*60/(PI() * 'Drive Train'!$F$15)/BQ$2*BQ45</f>
        <v>-190145.36023687155</v>
      </c>
      <c r="BS45" s="2">
        <f>('DEPRECATED - DT-Prelim Calcs'!$C$6*BQ45-BR45)/('DEPRECATED - DT-Prelim Calcs'!$C$6*BQ45)*'DEPRECATED - DT-Prelim Calcs'!$C$7*BQ45</f>
        <v>142.49790211770025</v>
      </c>
      <c r="BT45" s="43">
        <f>BS45/'DEPRECATED - DT-Prelim Calcs'!$C$7*('DEPRECATED - DT-Prelim Calcs'!$C$8-'DEPRECATED - DT-Prelim Calcs'!$C$9)+'DEPRECATED - DT-Prelim Calcs'!$C$9</f>
        <v>7764.4454138747142</v>
      </c>
      <c r="BU45" s="43">
        <f t="shared" si="11"/>
        <v>93</v>
      </c>
      <c r="BV45" s="2">
        <f t="shared" si="35"/>
        <v>1.5313624128476471</v>
      </c>
      <c r="BW45" s="43">
        <f>BV45*'DEPRECATED - DT-Prelim Calcs'!$C$21/BQ$2/'DEPRECATED - DT-Prelim Calcs'!$C$19/'DEPRECATED - DT-Prelim Calcs'!$C$18*3.39*'DEPRECATED - DT-Prelim Calcs'!$C$20</f>
        <v>29.053734754561201</v>
      </c>
      <c r="BX45" s="36">
        <f t="shared" si="36"/>
        <v>0</v>
      </c>
      <c r="BY45" s="43">
        <f>BW44*'DEPRECATED - DT-Prelim Calcs'!$C$11+BY44</f>
        <v>-1009.7350690235643</v>
      </c>
      <c r="BZ45" s="43">
        <f>BZ44+0.5*BW45*'DEPRECATED - DT-Prelim Calcs'!$C$11^2+BY45*'DEPRECATED - DT-Prelim Calcs'!$C$11</f>
        <v>-58381.837747007019</v>
      </c>
      <c r="CA45" s="43">
        <f>MIN('Drive Train'!$F$35-BU44*'DEPRECATED - DT-Prelim Calcs'!$C$21*'Drive Train'!$F$39,CA44+BU$2)</f>
        <v>7.1920000000000002</v>
      </c>
      <c r="CB45" s="43">
        <f>'Drive Train'!$F$35-BU45*'DEPRECATED - DT-Prelim Calcs'!$C$21*'Drive Train'!$F$39</f>
        <v>7.1920000000000002</v>
      </c>
      <c r="CC45" s="1">
        <f>IF(BZ45&gt;='Drive Train'!$F$29,1,0)</f>
        <v>0</v>
      </c>
      <c r="CD45" s="43">
        <f t="shared" si="37"/>
        <v>103.33333333333333</v>
      </c>
      <c r="CE45" s="49">
        <f>CE44+'DEPRECATED - DT-Prelim Calcs'!$C$11</f>
        <v>164</v>
      </c>
      <c r="CF45" s="2">
        <f>CP45/'Drive Train'!$F$35</f>
        <v>1.5524946048204717</v>
      </c>
      <c r="CG45" s="36">
        <f>CN45*12*60/(PI() * 'Drive Train'!$F$15)/CF$2*CF45</f>
        <v>-167910.29728044017</v>
      </c>
      <c r="CH45" s="2">
        <f>('DEPRECATED - DT-Prelim Calcs'!$C$6*CF45-CG45)/('DEPRECATED - DT-Prelim Calcs'!$C$6*CF45)*'DEPRECATED - DT-Prelim Calcs'!$C$7*CF45</f>
        <v>130.71369095762125</v>
      </c>
      <c r="CI45" s="43">
        <f>CH45/'DEPRECATED - DT-Prelim Calcs'!$C$7*('DEPRECATED - DT-Prelim Calcs'!$C$8-'DEPRECATED - DT-Prelim Calcs'!$C$9)+'DEPRECATED - DT-Prelim Calcs'!$C$9</f>
        <v>7122.4697312733961</v>
      </c>
      <c r="CJ45" s="43">
        <f t="shared" si="12"/>
        <v>93</v>
      </c>
      <c r="CK45" s="2">
        <f t="shared" si="38"/>
        <v>1.2396743342100003</v>
      </c>
      <c r="CL45" s="43">
        <f>CK45*'DEPRECATED - DT-Prelim Calcs'!$C$21/CF$2/'DEPRECATED - DT-Prelim Calcs'!$C$19/'DEPRECATED - DT-Prelim Calcs'!$C$18*3.39*'DEPRECATED - DT-Prelim Calcs'!$C$20</f>
        <v>29.053734754561205</v>
      </c>
      <c r="CM45" s="36">
        <f t="shared" si="39"/>
        <v>0</v>
      </c>
      <c r="CN45" s="43">
        <f>CL44*'DEPRECATED - DT-Prelim Calcs'!$C$11+CN44</f>
        <v>-269.6662268074632</v>
      </c>
      <c r="CO45" s="43">
        <f>CO44+0.5*CL45*'DEPRECATED - DT-Prelim Calcs'!$C$11^2+CN45*'DEPRECATED - DT-Prelim Calcs'!$C$11</f>
        <v>-117074.33905925337</v>
      </c>
      <c r="CP45" s="43">
        <f>MIN('Drive Train'!$F$35-CJ44*'DEPRECATED - DT-Prelim Calcs'!$C$21*'Drive Train'!$F$39,CP44+CJ$2)</f>
        <v>19.250933099773849</v>
      </c>
      <c r="CQ45" s="43">
        <f>'Drive Train'!$F$35-CJ45*'DEPRECATED - DT-Prelim Calcs'!$C$21*'Drive Train'!$F$39</f>
        <v>7.1920000000000002</v>
      </c>
      <c r="CR45" s="1">
        <f>IF(CO45&gt;='Drive Train'!$F$29,1,0)</f>
        <v>0</v>
      </c>
      <c r="CS45" s="43">
        <f t="shared" si="40"/>
        <v>103.33333333333333</v>
      </c>
      <c r="CT45" s="49">
        <f>CT44+'DEPRECATED - DT-Prelim Calcs'!$C$11</f>
        <v>164</v>
      </c>
      <c r="CU45" s="2">
        <f>DE45/'Drive Train'!$F$35</f>
        <v>0.57999999999999996</v>
      </c>
      <c r="CV45" s="36">
        <f>DC45*12*60/(PI() * 'Drive Train'!$F$15)/CU$2*CU45</f>
        <v>-105947.18133726344</v>
      </c>
      <c r="CW45" s="2">
        <f>('DEPRECATED - DT-Prelim Calcs'!$C$6*CU45-CV45)/('DEPRECATED - DT-Prelim Calcs'!$C$6*CU45)*'DEPRECATED - DT-Prelim Calcs'!$C$7*CU45</f>
        <v>80.603002581781425</v>
      </c>
      <c r="CX45" s="43">
        <f>CW45/'DEPRECATED - DT-Prelim Calcs'!$C$7*('DEPRECATED - DT-Prelim Calcs'!$C$8-'DEPRECATED - DT-Prelim Calcs'!$C$9)+'DEPRECATED - DT-Prelim Calcs'!$C$9</f>
        <v>4392.5590958731664</v>
      </c>
      <c r="CY45" s="43">
        <f t="shared" si="13"/>
        <v>93</v>
      </c>
      <c r="CZ45" s="2">
        <f t="shared" si="41"/>
        <v>1.0413264407364002</v>
      </c>
      <c r="DA45" s="43">
        <f>CZ45*'DEPRECATED - DT-Prelim Calcs'!$C$21/CU$2/'DEPRECATED - DT-Prelim Calcs'!$C$19/'DEPRECATED - DT-Prelim Calcs'!$C$18*3.39*'DEPRECATED - DT-Prelim Calcs'!$C$20</f>
        <v>29.053734754561201</v>
      </c>
      <c r="DB45" s="36">
        <f t="shared" si="42"/>
        <v>0</v>
      </c>
      <c r="DC45" s="43">
        <f>DA44*'DEPRECATED - DT-Prelim Calcs'!$C$11+DC44</f>
        <v>-382.57803052608335</v>
      </c>
      <c r="DD45" s="43">
        <f>DD44+0.5*DA45*'DEPRECATED - DT-Prelim Calcs'!$C$11^2+DC45*'DEPRECATED - DT-Prelim Calcs'!$C$11</f>
        <v>-194764.00055811217</v>
      </c>
      <c r="DE45" s="43">
        <f>MIN('Drive Train'!$F$35-CY44*'DEPRECATED - DT-Prelim Calcs'!$C$21*'Drive Train'!$F$39,DE44+CY$2)</f>
        <v>7.1920000000000002</v>
      </c>
      <c r="DF45" s="43">
        <f>'Drive Train'!$F$35-CY45*'DEPRECATED - DT-Prelim Calcs'!$C$21*'Drive Train'!$F$39</f>
        <v>7.1920000000000002</v>
      </c>
      <c r="DG45" s="1">
        <f>IF(DD45&gt;='Drive Train'!$F$29,1,0)</f>
        <v>0</v>
      </c>
      <c r="DH45" s="43">
        <f t="shared" si="43"/>
        <v>103.33333333333333</v>
      </c>
      <c r="DI45" s="49">
        <f>DI44+'DEPRECATED - DT-Prelim Calcs'!$C$11</f>
        <v>164</v>
      </c>
      <c r="DJ45" s="2">
        <f>DT45/'Drive Train'!$F$35</f>
        <v>0.57999999999999996</v>
      </c>
      <c r="DK45" s="36">
        <f>DR45*12*60/(PI() * 'Drive Train'!$F$15)/DJ$2*DJ45</f>
        <v>-864161.05065201211</v>
      </c>
      <c r="DL45" s="2">
        <f>('DEPRECATED - DT-Prelim Calcs'!$C$6*DJ45-DK45)/('DEPRECATED - DT-Prelim Calcs'!$C$6*DJ45)*'DEPRECATED - DT-Prelim Calcs'!$C$7*DJ45</f>
        <v>637.9733861376078</v>
      </c>
      <c r="DM45" s="43">
        <f>DL45/'DEPRECATED - DT-Prelim Calcs'!$C$7*('DEPRECATED - DT-Prelim Calcs'!$C$8-'DEPRECATED - DT-Prelim Calcs'!$C$9)+'DEPRECATED - DT-Prelim Calcs'!$C$9</f>
        <v>34756.766558242809</v>
      </c>
      <c r="DN45" s="43">
        <f t="shared" si="14"/>
        <v>93</v>
      </c>
      <c r="DO45" s="2">
        <f t="shared" si="44"/>
        <v>0.89769520753137932</v>
      </c>
      <c r="DP45" s="43">
        <f>DO45*'DEPRECATED - DT-Prelim Calcs'!$C$21/DJ$2/'DEPRECATED - DT-Prelim Calcs'!$C$19/'DEPRECATED - DT-Prelim Calcs'!$C$18*3.39*'DEPRECATED - DT-Prelim Calcs'!$C$20</f>
        <v>29.053734754561201</v>
      </c>
      <c r="DQ45" s="36">
        <f t="shared" si="45"/>
        <v>0</v>
      </c>
      <c r="DR45" s="43">
        <f>DP44*'DEPRECATED - DT-Prelim Calcs'!$C$11+DR44</f>
        <v>-2690.0931512552506</v>
      </c>
      <c r="DS45" s="43">
        <f>DS44+0.5*DP45*'DEPRECATED - DT-Prelim Calcs'!$C$11^2+DR45*'DEPRECATED - DT-Prelim Calcs'!$C$11</f>
        <v>-310358.7821278011</v>
      </c>
      <c r="DT45" s="43">
        <f>MIN('Drive Train'!$F$35-DN44*'DEPRECATED - DT-Prelim Calcs'!$C$21*'Drive Train'!$F$39,DT44+DN$2)</f>
        <v>7.1920000000000002</v>
      </c>
      <c r="DU45" s="43">
        <f>'Drive Train'!$F$35-DN45*'DEPRECATED - DT-Prelim Calcs'!$C$21*'Drive Train'!$F$39</f>
        <v>7.1920000000000002</v>
      </c>
      <c r="DV45" s="1">
        <f>IF(DS45&gt;='Drive Train'!$F$29,1,0)</f>
        <v>0</v>
      </c>
      <c r="DW45" s="43">
        <f t="shared" si="46"/>
        <v>103.33333333333333</v>
      </c>
      <c r="DX45" s="49">
        <f>DX44+'DEPRECATED - DT-Prelim Calcs'!$C$11</f>
        <v>164</v>
      </c>
      <c r="DY45" s="2">
        <f>EI45/'Drive Train'!$F$35</f>
        <v>0.57999999999999996</v>
      </c>
      <c r="DZ45" s="36">
        <f>EG45*12*60/(PI() * 'Drive Train'!$F$15)/DY$2*DY45</f>
        <v>-186528.15783281261</v>
      </c>
      <c r="EA45" s="2">
        <f>('DEPRECATED - DT-Prelim Calcs'!$C$6*DY45-DZ45)/('DEPRECATED - DT-Prelim Calcs'!$C$6*DY45)*'DEPRECATED - DT-Prelim Calcs'!$C$7*DY45</f>
        <v>139.83886147897982</v>
      </c>
      <c r="EB45" s="43">
        <f>EA45/'DEPRECATED - DT-Prelim Calcs'!$C$7*('DEPRECATED - DT-Prelim Calcs'!$C$8-'DEPRECATED - DT-Prelim Calcs'!$C$9)+'DEPRECATED - DT-Prelim Calcs'!$C$9</f>
        <v>7619.5872298250197</v>
      </c>
      <c r="EC45" s="43">
        <f t="shared" si="15"/>
        <v>93</v>
      </c>
      <c r="ED45" s="2">
        <f t="shared" si="47"/>
        <v>0.78888366722454539</v>
      </c>
      <c r="EE45" s="43">
        <f>ED45*'DEPRECATED - DT-Prelim Calcs'!$C$21/DY$2/'DEPRECATED - DT-Prelim Calcs'!$C$19/'DEPRECATED - DT-Prelim Calcs'!$C$18*3.39*'DEPRECATED - DT-Prelim Calcs'!$C$20</f>
        <v>29.053734754561201</v>
      </c>
      <c r="EF45" s="36">
        <f t="shared" si="48"/>
        <v>0</v>
      </c>
      <c r="EG45" s="43">
        <f>EE44*'DEPRECATED - DT-Prelim Calcs'!$C$11+EG44</f>
        <v>-510.27123853639984</v>
      </c>
      <c r="EH45" s="43">
        <f>EH44+0.5*EE45*'DEPRECATED - DT-Prelim Calcs'!$C$11^2+EG45*'DEPRECATED - DT-Prelim Calcs'!$C$11</f>
        <v>-424386.64530471945</v>
      </c>
      <c r="EI45" s="43">
        <f>MIN('Drive Train'!$F$35-EC44*'DEPRECATED - DT-Prelim Calcs'!$C$21*'Drive Train'!$F$39,EI44+EC$2)</f>
        <v>7.1920000000000002</v>
      </c>
      <c r="EJ45" s="43">
        <f>'Drive Train'!$F$35-EC45*'DEPRECATED - DT-Prelim Calcs'!$C$21*'Drive Train'!$F$39</f>
        <v>7.1920000000000002</v>
      </c>
      <c r="EK45" s="1">
        <f>IF(EH45&gt;='Drive Train'!$F$29,1,0)</f>
        <v>0</v>
      </c>
      <c r="EL45" s="43">
        <f t="shared" si="49"/>
        <v>103.33333333333333</v>
      </c>
      <c r="EM45" s="49">
        <f>EM44+'DEPRECATED - DT-Prelim Calcs'!$C$11</f>
        <v>164</v>
      </c>
      <c r="EN45" s="2">
        <f>EX45/'Drive Train'!$F$35</f>
        <v>0.57999999999999996</v>
      </c>
      <c r="EO45" s="36">
        <f>EV45*12*60/(PI() * 'Drive Train'!$F$15)/EN$2*EN45</f>
        <v>-762857.28774894914</v>
      </c>
      <c r="EP45" s="2">
        <f>('DEPRECATED - DT-Prelim Calcs'!$C$6*EN45-EO45)/('DEPRECATED - DT-Prelim Calcs'!$C$6*EN45)*'DEPRECATED - DT-Prelim Calcs'!$C$7*EN45</f>
        <v>563.5040055709361</v>
      </c>
      <c r="EQ45" s="43">
        <f>EP45/'DEPRECATED - DT-Prelim Calcs'!$C$7*('DEPRECATED - DT-Prelim Calcs'!$C$8-'DEPRECATED - DT-Prelim Calcs'!$C$9)+'DEPRECATED - DT-Prelim Calcs'!$C$9</f>
        <v>30699.852542297263</v>
      </c>
      <c r="ER45" s="43">
        <f t="shared" si="16"/>
        <v>93</v>
      </c>
      <c r="ES45" s="2">
        <f t="shared" si="50"/>
        <v>0.7035989464435134</v>
      </c>
      <c r="ET45" s="43">
        <f>ES45*'DEPRECATED - DT-Prelim Calcs'!$C$21/EN$2/'DEPRECATED - DT-Prelim Calcs'!$C$19/'DEPRECATED - DT-Prelim Calcs'!$C$18*3.39*'DEPRECATED - DT-Prelim Calcs'!$C$20</f>
        <v>29.053734754561201</v>
      </c>
      <c r="EU45" s="36">
        <f t="shared" si="51"/>
        <v>0</v>
      </c>
      <c r="EV45" s="43">
        <f>ET44*'DEPRECATED - DT-Prelim Calcs'!$C$11+EV44</f>
        <v>-1861.2821147324739</v>
      </c>
      <c r="EW45" s="43">
        <f>EW44+0.5*ET45*'DEPRECATED - DT-Prelim Calcs'!$C$11^2+EV45*'DEPRECATED - DT-Prelim Calcs'!$C$11</f>
        <v>-637846.36374369892</v>
      </c>
      <c r="EX45" s="43">
        <f>MIN('Drive Train'!$F$35-ER44*'DEPRECATED - DT-Prelim Calcs'!$C$21*'Drive Train'!$F$39,EX44+ER$2)</f>
        <v>7.1920000000000002</v>
      </c>
      <c r="EY45" s="43">
        <f>'Drive Train'!$F$35-ER45*'DEPRECATED - DT-Prelim Calcs'!$C$21*'Drive Train'!$F$39</f>
        <v>7.1920000000000002</v>
      </c>
      <c r="EZ45" s="1">
        <f>IF(EW45&gt;='Drive Train'!$F$29,1,0)</f>
        <v>0</v>
      </c>
      <c r="FA45" s="43">
        <f t="shared" si="52"/>
        <v>103.33333333333333</v>
      </c>
      <c r="FB45" s="49">
        <f>FB44+'DEPRECATED - DT-Prelim Calcs'!$C$11</f>
        <v>164</v>
      </c>
      <c r="FC45" s="2">
        <f>FM45/'Drive Train'!$F$35</f>
        <v>0.57999999999999996</v>
      </c>
      <c r="FD45" s="36">
        <f>FK45*12*60/(PI() * 'Drive Train'!$F$15)/FC$2*FC45</f>
        <v>-1531554.3207121289</v>
      </c>
      <c r="FE45" s="2">
        <f>('DEPRECATED - DT-Prelim Calcs'!$C$6*FC45-FD45)/('DEPRECATED - DT-Prelim Calcs'!$C$6*FC45)*'DEPRECATED - DT-Prelim Calcs'!$C$7*FC45</f>
        <v>1128.5806645987279</v>
      </c>
      <c r="FF45" s="43">
        <f>FE45/'DEPRECATED - DT-Prelim Calcs'!$C$7*('DEPRECATED - DT-Prelim Calcs'!$C$8-'DEPRECATED - DT-Prelim Calcs'!$C$9)+'DEPRECATED - DT-Prelim Calcs'!$C$9</f>
        <v>61483.879489333682</v>
      </c>
      <c r="FG45" s="43">
        <f t="shared" si="17"/>
        <v>93</v>
      </c>
      <c r="FH45" s="2">
        <f t="shared" si="53"/>
        <v>0.63495514679048781</v>
      </c>
      <c r="FI45" s="43">
        <f>FH45*'DEPRECATED - DT-Prelim Calcs'!$C$21/FC$2/'DEPRECATED - DT-Prelim Calcs'!$C$19/'DEPRECATED - DT-Prelim Calcs'!$C$18*3.39*'DEPRECATED - DT-Prelim Calcs'!$C$20</f>
        <v>29.053734754561205</v>
      </c>
      <c r="FJ45" s="36">
        <f t="shared" si="54"/>
        <v>0</v>
      </c>
      <c r="FK45" s="43">
        <f>FI44*'DEPRECATED - DT-Prelim Calcs'!$C$11+FK44</f>
        <v>-3372.2454461192392</v>
      </c>
      <c r="FL45" s="43">
        <f>FL44+0.5*FI45*'DEPRECATED - DT-Prelim Calcs'!$C$11^2+FK45*'DEPRECATED - DT-Prelim Calcs'!$C$11</f>
        <v>-876578.5701028076</v>
      </c>
      <c r="FM45" s="43">
        <f>MIN('Drive Train'!$F$35-FG44*'DEPRECATED - DT-Prelim Calcs'!$C$21*'Drive Train'!$F$39,FM44+FG$2)</f>
        <v>7.1920000000000002</v>
      </c>
      <c r="FN45" s="43">
        <f>'Drive Train'!$F$35-FG45*'DEPRECATED - DT-Prelim Calcs'!$C$21*'Drive Train'!$F$39</f>
        <v>7.1920000000000002</v>
      </c>
      <c r="FO45" s="1">
        <f>IF(FL45&gt;='Drive Train'!$F$29,1,0)</f>
        <v>0</v>
      </c>
      <c r="FP45" s="43">
        <f t="shared" si="55"/>
        <v>103.33333333333333</v>
      </c>
      <c r="FQ45" s="49">
        <f>FQ44+'DEPRECATED - DT-Prelim Calcs'!$C$11</f>
        <v>164</v>
      </c>
      <c r="FR45" s="2">
        <f>GB45/'Drive Train'!$F$35</f>
        <v>0.57999999999999996</v>
      </c>
      <c r="FS45" s="36">
        <f>FZ45*12*60/(PI() * 'Drive Train'!$F$15)/FR$2*FR45</f>
        <v>-2513881.1301263771</v>
      </c>
      <c r="FT45" s="2">
        <f>('DEPRECATED - DT-Prelim Calcs'!$C$6*FR45-FS45)/('DEPRECATED - DT-Prelim Calcs'!$C$6*FR45)*'DEPRECATED - DT-Prelim Calcs'!$C$7*FR45</f>
        <v>1850.6986483217413</v>
      </c>
      <c r="FU45" s="43">
        <f>FT45/'DEPRECATED - DT-Prelim Calcs'!$C$7*('DEPRECATED - DT-Prelim Calcs'!$C$8-'DEPRECATED - DT-Prelim Calcs'!$C$9)+'DEPRECATED - DT-Prelim Calcs'!$C$9</f>
        <v>100823.14278170679</v>
      </c>
      <c r="FV45" s="43">
        <f t="shared" si="18"/>
        <v>93</v>
      </c>
      <c r="FW45" s="2">
        <f t="shared" si="56"/>
        <v>0.57851468929799987</v>
      </c>
      <c r="FX45" s="43">
        <f>FW45*'DEPRECATED - DT-Prelim Calcs'!$C$21/FR$2/'DEPRECATED - DT-Prelim Calcs'!$C$19/'DEPRECATED - DT-Prelim Calcs'!$C$18*3.39*'DEPRECATED - DT-Prelim Calcs'!$C$20</f>
        <v>29.053734754561201</v>
      </c>
      <c r="FY45" s="36">
        <f t="shared" si="57"/>
        <v>0</v>
      </c>
      <c r="FZ45" s="43">
        <f>FX44*'DEPRECATED - DT-Prelim Calcs'!$C$11+FZ44</f>
        <v>-5043.1612326967006</v>
      </c>
      <c r="GA45" s="43">
        <f>GA44+0.5*FX45*'DEPRECATED - DT-Prelim Calcs'!$C$11^2+FZ45*'DEPRECATED - DT-Prelim Calcs'!$C$11</f>
        <v>-1140583.2643820466</v>
      </c>
      <c r="GB45" s="43">
        <f>MIN('Drive Train'!$F$35-FV44*'DEPRECATED - DT-Prelim Calcs'!$C$21*'Drive Train'!$F$39,GB44+FV$2)</f>
        <v>7.1920000000000002</v>
      </c>
      <c r="GC45" s="43">
        <f>'Drive Train'!$F$35-FV45*'DEPRECATED - DT-Prelim Calcs'!$C$21*'Drive Train'!$F$39</f>
        <v>7.1920000000000002</v>
      </c>
      <c r="GD45" s="1">
        <f>IF(GA45&gt;='Drive Train'!$F$29,1,0)</f>
        <v>0</v>
      </c>
      <c r="GE45" s="43">
        <f t="shared" si="58"/>
        <v>103.33333333333333</v>
      </c>
      <c r="GF45" s="49">
        <f>GF44+'DEPRECATED - DT-Prelim Calcs'!$C$11</f>
        <v>164</v>
      </c>
      <c r="GG45" s="2">
        <f>GQ45/'Drive Train'!$F$35</f>
        <v>0.86451612903225805</v>
      </c>
      <c r="GH45" s="36">
        <f>GO45*12*60/(PI() * 'Drive Train'!$F$15)/GG$2*GG45</f>
        <v>9143.0964934495278</v>
      </c>
      <c r="GI45" s="2">
        <f>('DEPRECATED - DT-Prelim Calcs'!$C$6*GG45-GH45)/('DEPRECATED - DT-Prelim Calcs'!$C$6*GG45)*'DEPRECATED - DT-Prelim Calcs'!$C$7*GG45</f>
        <v>-2.6665984385813877</v>
      </c>
      <c r="GJ45" s="43">
        <f>GI45/'DEPRECATED - DT-Prelim Calcs'!$C$7*('DEPRECATED - DT-Prelim Calcs'!$C$8-'DEPRECATED - DT-Prelim Calcs'!$C$9)+'DEPRECATED - DT-Prelim Calcs'!$C$9</f>
        <v>-143.76991493764274</v>
      </c>
      <c r="GK45" s="43">
        <f t="shared" si="59"/>
        <v>-143.76991493764274</v>
      </c>
      <c r="GL45" s="2">
        <f t="shared" si="60"/>
        <v>-3.4927374026928506</v>
      </c>
      <c r="GM45" s="43">
        <f>GL45*'DEPRECATED - DT-Prelim Calcs'!$C$21/GG$2/'DEPRECATED - DT-Prelim Calcs'!$C$19/'DEPRECATED - DT-Prelim Calcs'!$C$18*3.39*'DEPRECATED - DT-Prelim Calcs'!$C$20</f>
        <v>-70.163864767762902</v>
      </c>
      <c r="GN45" s="36">
        <f t="shared" si="61"/>
        <v>1</v>
      </c>
      <c r="GO45" s="43">
        <f>GM44*'DEPRECATED - DT-Prelim Calcs'!$C$11+GO44</f>
        <v>30.764249171551711</v>
      </c>
      <c r="GP45" s="43">
        <f>GP44+0.5*GM45*'DEPRECATED - DT-Prelim Calcs'!$C$11^2+GO45*'DEPRECATED - DT-Prelim Calcs'!$C$11</f>
        <v>-45288.682769964005</v>
      </c>
      <c r="GQ45" s="43">
        <f>MIN('Drive Train'!$F$35-GK44*'DEPRECATED - DT-Prelim Calcs'!$C$21*'Drive Train'!$F$39,GQ44+GK$2)</f>
        <v>10.72</v>
      </c>
      <c r="GR45" s="43">
        <f>'Drive Train'!$F$35-GK45*'DEPRECATED - DT-Prelim Calcs'!$C$21*'Drive Train'!$F$39</f>
        <v>20.451115236507995</v>
      </c>
      <c r="GS45" s="1">
        <f>IF(GP45&gt;='Drive Train'!$F$29,1,0)</f>
        <v>0</v>
      </c>
      <c r="GT45" s="43">
        <f t="shared" si="62"/>
        <v>-159.74434993071418</v>
      </c>
      <c r="GU45" s="49">
        <f>GU44+'DEPRECATED - DT-Prelim Calcs'!$C$11</f>
        <v>164</v>
      </c>
      <c r="GV45" s="2">
        <f>HF45/'Drive Train'!$F$35</f>
        <v>0.84946236559139798</v>
      </c>
      <c r="GW45" s="36">
        <f>HD45*12*60/(PI() * 'Drive Train'!$F$15)/GV$2*GV45</f>
        <v>-20619.592442561632</v>
      </c>
      <c r="GX45" s="2">
        <f>('DEPRECATED - DT-Prelim Calcs'!$C$6*GV45-GW45)/('DEPRECATED - DT-Prelim Calcs'!$C$6*GV45)*'DEPRECATED - DT-Prelim Calcs'!$C$7*GV45</f>
        <v>19.141641277635262</v>
      </c>
      <c r="GY45" s="43">
        <f>GX45/'DEPRECATED - DT-Prelim Calcs'!$C$7*('DEPRECATED - DT-Prelim Calcs'!$C$8-'DEPRECATED - DT-Prelim Calcs'!$C$9)+'DEPRECATED - DT-Prelim Calcs'!$C$9</f>
        <v>1044.2909054234135</v>
      </c>
      <c r="GZ45" s="43">
        <f t="shared" si="19"/>
        <v>33.333333333333314</v>
      </c>
      <c r="HA45" s="2">
        <f t="shared" si="63"/>
        <v>1.4462867232450001</v>
      </c>
      <c r="HB45" s="43">
        <f>HA45*'DEPRECATED - DT-Prelim Calcs'!$C$21/GV$2/'DEPRECATED - DT-Prelim Calcs'!$C$19/'DEPRECATED - DT-Prelim Calcs'!$C$18*3.39*'DEPRECATED - DT-Prelim Calcs'!$C$20</f>
        <v>29.053734754561201</v>
      </c>
      <c r="HC45" s="36">
        <f t="shared" si="64"/>
        <v>0</v>
      </c>
      <c r="HD45" s="43">
        <f>HB44*'DEPRECATED - DT-Prelim Calcs'!$C$11+HD44</f>
        <v>-70.609323637995217</v>
      </c>
      <c r="HE45" s="43">
        <f>HE44+0.5*HB45*'DEPRECATED - DT-Prelim Calcs'!$C$11^2+HD45*'DEPRECATED - DT-Prelim Calcs'!$C$11</f>
        <v>-51334.973435411724</v>
      </c>
      <c r="HF45" s="43">
        <f>MIN('Drive Train'!$F$35-GZ44*'DEPRECATED - DT-Prelim Calcs'!$C$21*'Drive Train'!$F$39,HF44+GZ$2)</f>
        <v>10.533333333333335</v>
      </c>
      <c r="HG45" s="43">
        <f>'Drive Train'!$F$35-GZ45*'DEPRECATED - DT-Prelim Calcs'!$C$21*'Drive Train'!$F$39</f>
        <v>10.533333333333335</v>
      </c>
      <c r="HH45" s="1">
        <f>IF(HE45&gt;='Drive Train'!$F$29,1,0)</f>
        <v>0</v>
      </c>
      <c r="HI45" s="43">
        <f t="shared" si="65"/>
        <v>37.037037037037017</v>
      </c>
      <c r="HJ45" s="49">
        <f>HJ44+'DEPRECATED - DT-Prelim Calcs'!$C$11</f>
        <v>164</v>
      </c>
      <c r="HK45" s="2">
        <f>HU45/'Drive Train'!$F$35</f>
        <v>0.83440860215053769</v>
      </c>
      <c r="HL45" s="36">
        <f>HS45*12*60/(PI() * 'Drive Train'!$F$15)/HK$2*HK45</f>
        <v>16375.263396983933</v>
      </c>
      <c r="HM45" s="2">
        <f>('DEPRECATED - DT-Prelim Calcs'!$C$6*HK45-HL45)/('DEPRECATED - DT-Prelim Calcs'!$C$6*HK45)*'DEPRECATED - DT-Prelim Calcs'!$C$7*HK45</f>
        <v>-8.1242389116905702</v>
      </c>
      <c r="HN45" s="43">
        <f>HM45/'DEPRECATED - DT-Prelim Calcs'!$C$7*('DEPRECATED - DT-Prelim Calcs'!$C$8-'DEPRECATED - DT-Prelim Calcs'!$C$9)+'DEPRECATED - DT-Prelim Calcs'!$C$9</f>
        <v>-441.08913474135193</v>
      </c>
      <c r="HO45" s="43">
        <f t="shared" si="20"/>
        <v>-441.08913474135193</v>
      </c>
      <c r="HP45" s="2">
        <f t="shared" si="66"/>
        <v>-9.6572398632069021</v>
      </c>
      <c r="HQ45" s="43">
        <f>HP45*'DEPRECATED - DT-Prelim Calcs'!$C$21/HK$2/'DEPRECATED - DT-Prelim Calcs'!$C$19/'DEPRECATED - DT-Prelim Calcs'!$C$18*3.39*'DEPRECATED - DT-Prelim Calcs'!$C$20</f>
        <v>-193.99948913121449</v>
      </c>
      <c r="HR45" s="36">
        <f t="shared" si="67"/>
        <v>1</v>
      </c>
      <c r="HS45" s="43">
        <f>HQ44*'DEPRECATED - DT-Prelim Calcs'!$C$11+HS44</f>
        <v>57.086792054891163</v>
      </c>
      <c r="HT45" s="43">
        <f>HT44+0.5*HQ45*'DEPRECATED - DT-Prelim Calcs'!$C$11^2+HS45*'DEPRECATED - DT-Prelim Calcs'!$C$11</f>
        <v>-48458.223900221543</v>
      </c>
      <c r="HU45" s="43">
        <f>MIN('Drive Train'!$F$35-HO44*'DEPRECATED - DT-Prelim Calcs'!$C$21*'Drive Train'!$F$39,HU44+HO$2)</f>
        <v>10.346666666666668</v>
      </c>
      <c r="HV45" s="43">
        <f>'Drive Train'!$F$35-HO45*'DEPRECATED - DT-Prelim Calcs'!$C$21*'Drive Train'!$F$39</f>
        <v>37.100991545515711</v>
      </c>
      <c r="HW45" s="1">
        <f>IF(HT45&gt;='Drive Train'!$F$29,1,0)</f>
        <v>0</v>
      </c>
      <c r="HX45" s="43">
        <f t="shared" si="68"/>
        <v>-490.09903860150212</v>
      </c>
      <c r="HY45" s="49">
        <f>HY44+'DEPRECATED - DT-Prelim Calcs'!$C$11</f>
        <v>164</v>
      </c>
      <c r="HZ45" s="2">
        <f>IJ45/'Drive Train'!$F$35</f>
        <v>0.8193548387096774</v>
      </c>
      <c r="IA45" s="36">
        <f>IH45*12*60/(PI() * 'Drive Train'!$F$15)/HZ$2*HZ45</f>
        <v>8382.7635651001801</v>
      </c>
      <c r="IB45" s="2">
        <f>('DEPRECATED - DT-Prelim Calcs'!$C$6*HZ45-IA45)/('DEPRECATED - DT-Prelim Calcs'!$C$6*HZ45)*'DEPRECATED - DT-Prelim Calcs'!$C$7*HZ45</f>
        <v>-2.3194767657493949</v>
      </c>
      <c r="IC45" s="43">
        <f>IB45/'DEPRECATED - DT-Prelim Calcs'!$C$7*('DEPRECATED - DT-Prelim Calcs'!$C$8-'DEPRECATED - DT-Prelim Calcs'!$C$9)+'DEPRECATED - DT-Prelim Calcs'!$C$9</f>
        <v>-124.85955514903419</v>
      </c>
      <c r="ID45" s="43">
        <f t="shared" si="21"/>
        <v>-124.85955514903419</v>
      </c>
      <c r="IE45" s="2">
        <f t="shared" si="69"/>
        <v>-3.1186631884040605</v>
      </c>
      <c r="IF45" s="43">
        <f>IE45*'DEPRECATED - DT-Prelim Calcs'!$C$21/HZ$2/'DEPRECATED - DT-Prelim Calcs'!$C$19/'DEPRECATED - DT-Prelim Calcs'!$C$18*3.39*'DEPRECATED - DT-Prelim Calcs'!$C$20</f>
        <v>-62.649273901518505</v>
      </c>
      <c r="IG45" s="36">
        <f t="shared" si="70"/>
        <v>1</v>
      </c>
      <c r="IH45" s="43">
        <f>IF44*'DEPRECATED - DT-Prelim Calcs'!$C$11+IH44</f>
        <v>29.76057456327888</v>
      </c>
      <c r="II45" s="43">
        <f>II44+0.5*IF45*'DEPRECATED - DT-Prelim Calcs'!$C$11^2+IH45*'DEPRECATED - DT-Prelim Calcs'!$C$11</f>
        <v>-65112.632462050475</v>
      </c>
      <c r="IJ45" s="43">
        <f>MIN('Drive Train'!$F$35-ID44*'DEPRECATED - DT-Prelim Calcs'!$C$21*'Drive Train'!$F$39,IJ44+ID$2)</f>
        <v>10.16</v>
      </c>
      <c r="IK45" s="43">
        <f>'Drive Train'!$F$35-ID45*'DEPRECATED - DT-Prelim Calcs'!$C$21*'Drive Train'!$F$39</f>
        <v>19.392135088345917</v>
      </c>
      <c r="IL45" s="1">
        <f>IF(II45&gt;='Drive Train'!$F$29,1,0)</f>
        <v>0</v>
      </c>
      <c r="IM45" s="43">
        <f t="shared" si="71"/>
        <v>-138.73283905448244</v>
      </c>
      <c r="IN45" s="49">
        <f>IN44+'DEPRECATED - DT-Prelim Calcs'!$C$11</f>
        <v>164</v>
      </c>
      <c r="IO45" s="2">
        <f>IY45/'Drive Train'!$F$35</f>
        <v>0.80430107526881722</v>
      </c>
      <c r="IP45" s="36">
        <f>IW45*12*60/(PI() * 'Drive Train'!$F$15)/IO$2*IO45</f>
        <v>-116811.03967144384</v>
      </c>
      <c r="IQ45" s="2">
        <f>('DEPRECATED - DT-Prelim Calcs'!$C$6*IO45-IP45)/('DEPRECATED - DT-Prelim Calcs'!$C$6*IO45)*'DEPRECATED - DT-Prelim Calcs'!$C$7*IO45</f>
        <v>89.641102459793132</v>
      </c>
      <c r="IR45" s="43">
        <f>IQ45/'DEPRECATED - DT-Prelim Calcs'!$C$7*('DEPRECATED - DT-Prelim Calcs'!$C$8-'DEPRECATED - DT-Prelim Calcs'!$C$9)+'DEPRECATED - DT-Prelim Calcs'!$C$9</f>
        <v>4884.9331937051475</v>
      </c>
      <c r="IS45" s="43">
        <f t="shared" si="22"/>
        <v>43.333333333333321</v>
      </c>
      <c r="IT45" s="2">
        <f t="shared" si="72"/>
        <v>1.4462867232450001</v>
      </c>
      <c r="IU45" s="43">
        <f>IT45*'DEPRECATED - DT-Prelim Calcs'!$C$21/IO$2/'DEPRECATED - DT-Prelim Calcs'!$C$19/'DEPRECATED - DT-Prelim Calcs'!$C$18*3.39*'DEPRECATED - DT-Prelim Calcs'!$C$20</f>
        <v>29.053734754561201</v>
      </c>
      <c r="IV45" s="36">
        <f t="shared" si="73"/>
        <v>0</v>
      </c>
      <c r="IW45" s="43">
        <f>IU44*'DEPRECATED - DT-Prelim Calcs'!$C$11+IW44</f>
        <v>-422.46560557003153</v>
      </c>
      <c r="IX45" s="43">
        <f>IX44+0.5*IU45*'DEPRECATED - DT-Prelim Calcs'!$C$11^2+IW45*'DEPRECATED - DT-Prelim Calcs'!$C$11</f>
        <v>-67033.35982890497</v>
      </c>
      <c r="IY45" s="43">
        <f>MIN('Drive Train'!$F$35-IS44*'DEPRECATED - DT-Prelim Calcs'!$C$21*'Drive Train'!$F$39,IY44+IS$2)</f>
        <v>9.9733333333333345</v>
      </c>
      <c r="IZ45" s="43">
        <f>'Drive Train'!$F$35-IS45*'DEPRECATED - DT-Prelim Calcs'!$C$21*'Drive Train'!$F$39</f>
        <v>9.9733333333333345</v>
      </c>
      <c r="JA45" s="1">
        <f>IF(IX45&gt;='Drive Train'!$F$29,1,0)</f>
        <v>0</v>
      </c>
      <c r="JB45" s="43">
        <f t="shared" si="74"/>
        <v>48.148148148148138</v>
      </c>
      <c r="JC45" s="49">
        <f>JC44+'DEPRECATED - DT-Prelim Calcs'!$C$11</f>
        <v>164</v>
      </c>
      <c r="JD45" s="2">
        <f>JN45/'Drive Train'!$F$35</f>
        <v>0.78924731182795704</v>
      </c>
      <c r="JE45" s="36">
        <f>JL45*12*60/(PI() * 'Drive Train'!$F$15)/JD$2*JD45</f>
        <v>-114471.81886873901</v>
      </c>
      <c r="JF45" s="2">
        <f>('DEPRECATED - DT-Prelim Calcs'!$C$6*JD45-JE45)/('DEPRECATED - DT-Prelim Calcs'!$C$6*JD45)*'DEPRECATED - DT-Prelim Calcs'!$C$7*JD45</f>
        <v>87.850916364947409</v>
      </c>
      <c r="JG45" s="43">
        <f>JF45/'DEPRECATED - DT-Prelim Calcs'!$C$7*('DEPRECATED - DT-Prelim Calcs'!$C$8-'DEPRECATED - DT-Prelim Calcs'!$C$9)+'DEPRECATED - DT-Prelim Calcs'!$C$9</f>
        <v>4787.4081303292242</v>
      </c>
      <c r="JH45" s="43">
        <f t="shared" si="23"/>
        <v>46.666666666666657</v>
      </c>
      <c r="JI45" s="2">
        <f t="shared" si="75"/>
        <v>1.4462867232450001</v>
      </c>
      <c r="JJ45" s="43">
        <f>JI45*'DEPRECATED - DT-Prelim Calcs'!$C$21/JD$2/'DEPRECATED - DT-Prelim Calcs'!$C$19/'DEPRECATED - DT-Prelim Calcs'!$C$18*3.39*'DEPRECATED - DT-Prelim Calcs'!$C$20</f>
        <v>29.053734754561201</v>
      </c>
      <c r="JK45" s="36">
        <f t="shared" si="76"/>
        <v>0</v>
      </c>
      <c r="JL45" s="43">
        <f>JJ44*'DEPRECATED - DT-Prelim Calcs'!$C$11+JL44</f>
        <v>-421.90200504215301</v>
      </c>
      <c r="JM45" s="43">
        <f>JM44+0.5*JJ45*'DEPRECATED - DT-Prelim Calcs'!$C$11^2+JL45*'DEPRECATED - DT-Prelim Calcs'!$C$11</f>
        <v>-69553.615812161122</v>
      </c>
      <c r="JN45" s="43">
        <f>MIN('Drive Train'!$F$35-JH44*'DEPRECATED - DT-Prelim Calcs'!$C$21*'Drive Train'!$F$39,JN44+JH$2)</f>
        <v>9.7866666666666671</v>
      </c>
      <c r="JO45" s="43">
        <f>'Drive Train'!$F$35-JH45*'DEPRECATED - DT-Prelim Calcs'!$C$21*'Drive Train'!$F$39</f>
        <v>9.7866666666666671</v>
      </c>
      <c r="JP45" s="1">
        <f>IF(JM45&gt;='Drive Train'!$F$29,1,0)</f>
        <v>0</v>
      </c>
      <c r="JQ45" s="43">
        <f>MIN(JG45,'DEPRECATED - DT-Prelim Calcs'!$C$10)*'DEPRECATED - DT-Prelim Calcs'!$C$11*1000/60/60</f>
        <v>103.33333333333333</v>
      </c>
      <c r="JR45" s="49">
        <f>JR44+'DEPRECATED - DT-Prelim Calcs'!$C$11</f>
        <v>164</v>
      </c>
      <c r="JS45" s="2">
        <f>KC45/'Drive Train'!$F$35</f>
        <v>3.1954686007010324</v>
      </c>
      <c r="JT45" s="36">
        <f>KA45*12*60/(PI() * 'Drive Train'!$F$15)/JS$2*JS45</f>
        <v>-871921.91869263782</v>
      </c>
      <c r="JU45" s="2">
        <f>('DEPRECATED - DT-Prelim Calcs'!$C$6*JS45-JT45)/('DEPRECATED - DT-Prelim Calcs'!$C$6*JS45)*'DEPRECATED - DT-Prelim Calcs'!$C$7*JS45</f>
        <v>655.94502339065332</v>
      </c>
      <c r="JV45" s="43">
        <f>JU45/'DEPRECATED - DT-Prelim Calcs'!$C$7*('DEPRECATED - DT-Prelim Calcs'!$C$8-'DEPRECATED - DT-Prelim Calcs'!$C$9)+'DEPRECATED - DT-Prelim Calcs'!$C$9</f>
        <v>35735.818438446033</v>
      </c>
      <c r="JW45" s="43">
        <f t="shared" si="24"/>
        <v>49.999999999999993</v>
      </c>
      <c r="JX45" s="2">
        <f t="shared" si="77"/>
        <v>1.4462867232450001</v>
      </c>
      <c r="JY45" s="43">
        <f>JX45*'DEPRECATED - DT-Prelim Calcs'!$C$21/JS$2/'DEPRECATED - DT-Prelim Calcs'!$C$19/'DEPRECATED - DT-Prelim Calcs'!$C$18*3.39*'DEPRECATED - DT-Prelim Calcs'!$C$20</f>
        <v>29.053734754561201</v>
      </c>
      <c r="JZ45" s="36">
        <f t="shared" si="78"/>
        <v>0</v>
      </c>
      <c r="KA45" s="43">
        <f>JY44*'DEPRECATED - DT-Prelim Calcs'!$C$11+KA44</f>
        <v>-793.72335240358109</v>
      </c>
      <c r="KB45" s="43">
        <f>KB44+0.5*JY45*'DEPRECATED - DT-Prelim Calcs'!$C$11^2+KA45*'DEPRECATED - DT-Prelim Calcs'!$C$11</f>
        <v>-55139.843782752505</v>
      </c>
      <c r="KC45" s="43">
        <f>MIN('Drive Train'!$F$35-JW44*'DEPRECATED - DT-Prelim Calcs'!$C$21*'Drive Train'!$F$39,KC44+JW$2)</f>
        <v>39.623810648692803</v>
      </c>
      <c r="KD45" s="43">
        <f>'Drive Train'!$F$35-JW45*'DEPRECATED - DT-Prelim Calcs'!$C$21*'Drive Train'!$F$39</f>
        <v>9.6000000000000014</v>
      </c>
      <c r="KE45" s="1">
        <f>IF(KB45&gt;='Drive Train'!$F$29,1,0)</f>
        <v>0</v>
      </c>
      <c r="KF45" s="43">
        <f>MIN(JV45,'DEPRECATED - DT-Prelim Calcs'!$C$10)*'DEPRECATED - DT-Prelim Calcs'!$C$11*1000/60/60</f>
        <v>103.33333333333333</v>
      </c>
      <c r="KG45" s="49">
        <f>KG44+'DEPRECATED - DT-Prelim Calcs'!$C$11</f>
        <v>164</v>
      </c>
      <c r="KH45" s="2">
        <f>KR45/'Drive Train'!$F$35</f>
        <v>0.75913978494623657</v>
      </c>
      <c r="KI45" s="36">
        <f>KP45*12*60/(PI() * 'Drive Train'!$F$15)/KH$2*KH45</f>
        <v>-208487.65130345034</v>
      </c>
      <c r="KJ45" s="2">
        <f>('DEPRECATED - DT-Prelim Calcs'!$C$6*KH45-KI45)/('DEPRECATED - DT-Prelim Calcs'!$C$6*KH45)*'DEPRECATED - DT-Prelim Calcs'!$C$7*KH45</f>
        <v>156.8216641201098</v>
      </c>
      <c r="KK45" s="43">
        <f>KJ45/'DEPRECATED - DT-Prelim Calcs'!$C$7*('DEPRECATED - DT-Prelim Calcs'!$C$8-'DEPRECATED - DT-Prelim Calcs'!$C$9)+'DEPRECATED - DT-Prelim Calcs'!$C$9</f>
        <v>8544.7697617671747</v>
      </c>
      <c r="KL45" s="43">
        <f t="shared" si="25"/>
        <v>53.333333333333329</v>
      </c>
      <c r="KM45" s="2">
        <f t="shared" si="79"/>
        <v>1.4462867232450001</v>
      </c>
      <c r="KN45" s="43">
        <f>KM45*'DEPRECATED - DT-Prelim Calcs'!$C$21/KH$2/'DEPRECATED - DT-Prelim Calcs'!$C$19/'DEPRECATED - DT-Prelim Calcs'!$C$18*3.39*'DEPRECATED - DT-Prelim Calcs'!$C$20</f>
        <v>29.053734754561201</v>
      </c>
      <c r="KO45" s="36">
        <f t="shared" si="80"/>
        <v>0</v>
      </c>
      <c r="KP45" s="43">
        <f>KN44*'DEPRECATED - DT-Prelim Calcs'!$C$11+KP44</f>
        <v>-798.88579968021781</v>
      </c>
      <c r="KQ45" s="43">
        <f>KQ44+0.5*KN45*'DEPRECATED - DT-Prelim Calcs'!$C$11^2+KP45*'DEPRECATED - DT-Prelim Calcs'!$C$11</f>
        <v>-67561.211927438955</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103.33333333333333</v>
      </c>
      <c r="KV45" s="49">
        <f>KV44+'DEPRECATED - DT-Prelim Calcs'!$C$11</f>
        <v>164</v>
      </c>
      <c r="KW45" s="2">
        <f>LG45/'Drive Train'!$F$35</f>
        <v>4.5276224301027526</v>
      </c>
      <c r="KX45" s="36">
        <f>LE45*12*60/(PI() * 'Drive Train'!$F$15)/KW$2*KW45</f>
        <v>-1967851.9196986267</v>
      </c>
      <c r="KY45" s="2">
        <f>('DEPRECATED - DT-Prelim Calcs'!$C$6*KW45-KX45)/('DEPRECATED - DT-Prelim Calcs'!$C$6*KW45)*'DEPRECATED - DT-Prelim Calcs'!$C$7*KW45</f>
        <v>1467.8216186935078</v>
      </c>
      <c r="KZ45" s="43">
        <f>KY45/'DEPRECATED - DT-Prelim Calcs'!$C$7*('DEPRECATED - DT-Prelim Calcs'!$C$8-'DEPRECATED - DT-Prelim Calcs'!$C$9)+'DEPRECATED - DT-Prelim Calcs'!$C$9</f>
        <v>79964.916540765713</v>
      </c>
      <c r="LA45" s="43">
        <f t="shared" si="26"/>
        <v>56.666666666666664</v>
      </c>
      <c r="LB45" s="2">
        <f t="shared" si="81"/>
        <v>1.4462867232450001</v>
      </c>
      <c r="LC45" s="43">
        <f>LB45*'DEPRECATED - DT-Prelim Calcs'!$C$21/KW$2/'DEPRECATED - DT-Prelim Calcs'!$C$19/'DEPRECATED - DT-Prelim Calcs'!$C$18*3.39*'DEPRECATED - DT-Prelim Calcs'!$C$20</f>
        <v>29.053734754561201</v>
      </c>
      <c r="LD45" s="36">
        <f t="shared" si="82"/>
        <v>0</v>
      </c>
      <c r="LE45" s="43">
        <f>LC44*'DEPRECATED - DT-Prelim Calcs'!$C$11+LE44</f>
        <v>-1264.2947345491086</v>
      </c>
      <c r="LF45" s="43">
        <f>LF44+0.5*LC45*'DEPRECATED - DT-Prelim Calcs'!$C$11^2+LE45*'DEPRECATED - DT-Prelim Calcs'!$C$11</f>
        <v>-70012.523388320304</v>
      </c>
      <c r="LG45" s="43">
        <f>MIN('Drive Train'!$F$35-LA44*'DEPRECATED - DT-Prelim Calcs'!$C$21*'Drive Train'!$F$39,LG44+LA$2)</f>
        <v>56.14251813327413</v>
      </c>
      <c r="LH45" s="43">
        <f>'Drive Train'!$F$35-LA45*'DEPRECATED - DT-Prelim Calcs'!$C$21*'Drive Train'!$F$39</f>
        <v>9.2266666666666666</v>
      </c>
      <c r="LI45" s="1">
        <f>IF(LF45&gt;='Drive Train'!$F$29,1,0)</f>
        <v>0</v>
      </c>
      <c r="LJ45" s="43">
        <f>MIN(KZ45,'DEPRECATED - DT-Prelim Calcs'!$C$10)*'DEPRECATED - DT-Prelim Calcs'!$C$11*1000/60/60</f>
        <v>103.33333333333333</v>
      </c>
      <c r="LK45" s="49">
        <f>LK44+'DEPRECATED - DT-Prelim Calcs'!$C$11</f>
        <v>164</v>
      </c>
      <c r="LL45" s="2">
        <f>LV45/'Drive Train'!$F$35</f>
        <v>0.72903225806451621</v>
      </c>
      <c r="LM45" s="36">
        <f>LT45*12*60/(PI() * 'Drive Train'!$F$15)/LL$2*LL45</f>
        <v>-127901.26431872358</v>
      </c>
      <c r="LN45" s="2">
        <f>('DEPRECATED - DT-Prelim Calcs'!$C$6*LL45-LM45)/('DEPRECATED - DT-Prelim Calcs'!$C$6*LL45)*'DEPRECATED - DT-Prelim Calcs'!$C$7*LL45</f>
        <v>97.440623618663253</v>
      </c>
      <c r="LO45" s="43">
        <f>LN45/'DEPRECATED - DT-Prelim Calcs'!$C$7*('DEPRECATED - DT-Prelim Calcs'!$C$8-'DEPRECATED - DT-Prelim Calcs'!$C$9)+'DEPRECATED - DT-Prelim Calcs'!$C$9</f>
        <v>5309.8324807182216</v>
      </c>
      <c r="LP45" s="43">
        <f t="shared" si="27"/>
        <v>60</v>
      </c>
      <c r="LQ45" s="2">
        <f t="shared" si="83"/>
        <v>1.4462867232450001</v>
      </c>
      <c r="LR45" s="43">
        <f>LQ45*'DEPRECATED - DT-Prelim Calcs'!$C$21/LL$2/'DEPRECATED - DT-Prelim Calcs'!$C$19/'DEPRECATED - DT-Prelim Calcs'!$C$18*3.39*'DEPRECATED - DT-Prelim Calcs'!$C$20</f>
        <v>29.053734754561201</v>
      </c>
      <c r="LS45" s="36">
        <f t="shared" si="84"/>
        <v>0</v>
      </c>
      <c r="LT45" s="43">
        <f>LR44*'DEPRECATED - DT-Prelim Calcs'!$C$11+LT44</f>
        <v>-510.33365467981804</v>
      </c>
      <c r="LU45" s="43">
        <f>LU44+0.5*LR45*'DEPRECATED - DT-Prelim Calcs'!$C$11^2+LT45*'DEPRECATED - DT-Prelim Calcs'!$C$11</f>
        <v>-68035.116449462221</v>
      </c>
      <c r="LV45" s="43">
        <f>MIN('Drive Train'!$F$35-LP44*'DEPRECATED - DT-Prelim Calcs'!$C$21*'Drive Train'!$F$39,LV44+LP$2)</f>
        <v>9.0400000000000009</v>
      </c>
      <c r="LW45" s="43">
        <f>'Drive Train'!$F$35-LP45*'DEPRECATED - DT-Prelim Calcs'!$C$21*'Drive Train'!$F$39</f>
        <v>9.0400000000000009</v>
      </c>
      <c r="LX45" s="1">
        <f>IF(LU45&gt;='Drive Train'!$F$29,1,0)</f>
        <v>0</v>
      </c>
      <c r="LY45" s="43">
        <f>MIN(LO45,'DEPRECATED - DT-Prelim Calcs'!$C$10)*'DEPRECATED - DT-Prelim Calcs'!$C$11*1000/60/60</f>
        <v>103.33333333333333</v>
      </c>
      <c r="LZ45" s="49">
        <f>LZ44+'DEPRECATED - DT-Prelim Calcs'!$C$11</f>
        <v>164</v>
      </c>
    </row>
    <row r="46" spans="2:338" x14ac:dyDescent="0.3">
      <c r="C46" s="3" t="s">
        <v>45</v>
      </c>
      <c r="E46" s="17">
        <f t="shared" ref="E46:O46" si="90">$C$27*E35/$C$21+$C$29*E35</f>
        <v>0.28291724718851691</v>
      </c>
      <c r="F46" s="17">
        <f t="shared" si="90"/>
        <v>0.5658344943770337</v>
      </c>
      <c r="G46" s="17">
        <f t="shared" si="90"/>
        <v>0.39173157303025419</v>
      </c>
      <c r="H46" s="17">
        <f t="shared" si="90"/>
        <v>0.29955943819960612</v>
      </c>
      <c r="I46" s="17">
        <f t="shared" si="90"/>
        <v>0.24250049759015735</v>
      </c>
      <c r="J46" s="17">
        <f t="shared" si="90"/>
        <v>0.20370041797573218</v>
      </c>
      <c r="K46" s="17">
        <f t="shared" si="90"/>
        <v>0.17560380859976912</v>
      </c>
      <c r="L46" s="17">
        <f t="shared" si="90"/>
        <v>0.15431849846646375</v>
      </c>
      <c r="M46" s="17">
        <f t="shared" si="90"/>
        <v>0.13763541755117037</v>
      </c>
      <c r="N46" s="17">
        <f t="shared" si="90"/>
        <v>0.12420757193642204</v>
      </c>
      <c r="O46" s="17">
        <f t="shared" si="90"/>
        <v>0.11316689887540672</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-0.27672021620693066</v>
      </c>
      <c r="Y46" s="43">
        <f t="shared" si="1"/>
        <v>0</v>
      </c>
      <c r="Z46" s="43">
        <f t="shared" si="2"/>
        <v>0</v>
      </c>
      <c r="AA46" s="43">
        <f t="shared" si="3"/>
        <v>0</v>
      </c>
      <c r="AB46" s="43" t="e">
        <f t="shared" si="4"/>
        <v>#N/A</v>
      </c>
      <c r="AC46" s="36">
        <f t="shared" si="28"/>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889.49632897085212</v>
      </c>
      <c r="AK46" s="43">
        <f t="shared" si="8"/>
        <v>0</v>
      </c>
      <c r="AL46" s="49">
        <f>AL45+'DEPRECATED - DT-Prelim Calcs'!$C$11</f>
        <v>168</v>
      </c>
      <c r="AM46" s="2">
        <f>AW46/'Drive Train'!$F$35</f>
        <v>0.78398275651489013</v>
      </c>
      <c r="AN46" s="36">
        <f>AU46*12*60/(PI() * 'Drive Train'!$F$15)/AM$2*AM46</f>
        <v>6445.1011592919322</v>
      </c>
      <c r="AO46" s="2">
        <f>('DEPRECATED - DT-Prelim Calcs'!$C$6*AM46-AN46)/('DEPRECATED - DT-Prelim Calcs'!$C$6*AM46)*'DEPRECATED - DT-Prelim Calcs'!$C$7*AM46</f>
        <v>-1.0609773667851594</v>
      </c>
      <c r="AP46" s="43">
        <f>AO46/'DEPRECATED - DT-Prelim Calcs'!$C$7*('DEPRECATED - DT-Prelim Calcs'!$C$8-'DEPRECATED - DT-Prelim Calcs'!$C$9)+'DEPRECATED - DT-Prelim Calcs'!$C$9</f>
        <v>-56.299513265161664</v>
      </c>
      <c r="AQ46" s="43">
        <f t="shared" si="9"/>
        <v>-56.299513265161664</v>
      </c>
      <c r="AR46" s="2">
        <f t="shared" si="29"/>
        <v>-1.7031564123969163</v>
      </c>
      <c r="AS46" s="43">
        <f>AR46*'DEPRECATED - DT-Prelim Calcs'!$C$21/AM$2/'DEPRECATED - DT-Prelim Calcs'!$C$19/'DEPRECATED - DT-Prelim Calcs'!$C$18*3.39*'DEPRECATED - DT-Prelim Calcs'!$C$20</f>
        <v>-17.106931100178421</v>
      </c>
      <c r="AT46" s="36">
        <f t="shared" si="30"/>
        <v>1</v>
      </c>
      <c r="AU46" s="43">
        <f>AS45*'DEPRECATED - DT-Prelim Calcs'!$C$11+AU45</f>
        <v>47.827682823791477</v>
      </c>
      <c r="AV46" s="43">
        <f>AV45+0.5*AS46*'DEPRECATED - DT-Prelim Calcs'!$C$11^2+AU46*'DEPRECATED - DT-Prelim Calcs'!$C$11</f>
        <v>2592.7806802179498</v>
      </c>
      <c r="AW46" s="43">
        <f>MIN('Drive Train'!$F$35-AQ45*'DEPRECATED - DT-Prelim Calcs'!$C$21*'Drive Train'!$F$39,AW45+AQ$2)</f>
        <v>9.7213861807846378</v>
      </c>
      <c r="AX46" s="43">
        <f>'Drive Train'!$F$35-AQ46*'DEPRECATED - DT-Prelim Calcs'!$C$21*'Drive Train'!$F$39</f>
        <v>15.552772742849054</v>
      </c>
      <c r="AY46" s="1">
        <f>IF(AV46&gt;='Drive Train'!$F$29,1,0)</f>
        <v>1</v>
      </c>
      <c r="AZ46" s="43">
        <f t="shared" si="31"/>
        <v>-62.555014739068518</v>
      </c>
      <c r="BA46" s="49">
        <f>BA45+'DEPRECATED - DT-Prelim Calcs'!$C$11</f>
        <v>168</v>
      </c>
      <c r="BB46" s="2">
        <f>BL46/'Drive Train'!$F$35</f>
        <v>0.57999999999999996</v>
      </c>
      <c r="BC46" s="36">
        <f>BJ46*12*60/(PI() * 'Drive Train'!$F$15)/BB$2*BB46</f>
        <v>-31476.903356875759</v>
      </c>
      <c r="BD46" s="2">
        <f>('DEPRECATED - DT-Prelim Calcs'!$C$6*BB46-BC46)/('DEPRECATED - DT-Prelim Calcs'!$C$6*BB46)*'DEPRECATED - DT-Prelim Calcs'!$C$7*BB46</f>
        <v>25.859177546041899</v>
      </c>
      <c r="BE46" s="43">
        <f>BD46/'DEPRECATED - DT-Prelim Calcs'!$C$7*('DEPRECATED - DT-Prelim Calcs'!$C$8-'DEPRECATED - DT-Prelim Calcs'!$C$9)+'DEPRECATED - DT-Prelim Calcs'!$C$9</f>
        <v>1410.2462394485513</v>
      </c>
      <c r="BF46" s="43">
        <f t="shared" si="10"/>
        <v>93</v>
      </c>
      <c r="BG46" s="2">
        <f t="shared" si="32"/>
        <v>2.0025508475699998</v>
      </c>
      <c r="BH46" s="43">
        <f>BG46*'DEPRECATED - DT-Prelim Calcs'!$C$21/BB$2/'DEPRECATED - DT-Prelim Calcs'!$C$19/'DEPRECATED - DT-Prelim Calcs'!$C$18*3.39*'DEPRECATED - DT-Prelim Calcs'!$C$20</f>
        <v>29.053734754561201</v>
      </c>
      <c r="BI46" s="36">
        <f t="shared" si="33"/>
        <v>0</v>
      </c>
      <c r="BJ46" s="43">
        <f>BH45*'DEPRECATED - DT-Prelim Calcs'!$C$11+BJ45</f>
        <v>-218.5844569931848</v>
      </c>
      <c r="BK46" s="43">
        <f>BK45+0.5*BH46*'DEPRECATED - DT-Prelim Calcs'!$C$11^2+BJ46*'DEPRECATED - DT-Prelim Calcs'!$C$11</f>
        <v>-26166.134628746382</v>
      </c>
      <c r="BL46" s="43">
        <f>MIN('Drive Train'!$F$35-BF45*'DEPRECATED - DT-Prelim Calcs'!$C$21*'Drive Train'!$F$39,BL45+BF$2)</f>
        <v>7.1920000000000002</v>
      </c>
      <c r="BM46" s="43">
        <f>'Drive Train'!$F$35-BF46*'DEPRECATED - DT-Prelim Calcs'!$C$21*'Drive Train'!$F$39</f>
        <v>7.1920000000000002</v>
      </c>
      <c r="BN46" s="1">
        <f>IF(BK46&gt;='Drive Train'!$F$29,1,0)</f>
        <v>0</v>
      </c>
      <c r="BO46" s="43">
        <f t="shared" si="34"/>
        <v>103.33333333333333</v>
      </c>
      <c r="BP46" s="49">
        <f>BP45+'DEPRECATED - DT-Prelim Calcs'!$C$11</f>
        <v>168</v>
      </c>
      <c r="BQ46" s="2">
        <f>CA46/'Drive Train'!$F$35</f>
        <v>0.57999999999999996</v>
      </c>
      <c r="BR46" s="36">
        <f>BY46*12*60/(PI() * 'Drive Train'!$F$15)/BQ$2*BQ46</f>
        <v>-168260.67768751809</v>
      </c>
      <c r="BS46" s="2">
        <f>('DEPRECATED - DT-Prelim Calcs'!$C$6*BQ46-BR46)/('DEPRECATED - DT-Prelim Calcs'!$C$6*BQ46)*'DEPRECATED - DT-Prelim Calcs'!$C$7*BQ46</f>
        <v>126.4102593032069</v>
      </c>
      <c r="BT46" s="43">
        <f>BS46/'DEPRECATED - DT-Prelim Calcs'!$C$7*('DEPRECATED - DT-Prelim Calcs'!$C$8-'DEPRECATED - DT-Prelim Calcs'!$C$9)+'DEPRECATED - DT-Prelim Calcs'!$C$9</f>
        <v>6888.0290515926145</v>
      </c>
      <c r="BU46" s="43">
        <f t="shared" si="11"/>
        <v>93</v>
      </c>
      <c r="BV46" s="2">
        <f t="shared" si="35"/>
        <v>1.5313624128476471</v>
      </c>
      <c r="BW46" s="43">
        <f>BV46*'DEPRECATED - DT-Prelim Calcs'!$C$21/BQ$2/'DEPRECATED - DT-Prelim Calcs'!$C$19/'DEPRECATED - DT-Prelim Calcs'!$C$18*3.39*'DEPRECATED - DT-Prelim Calcs'!$C$20</f>
        <v>29.053734754561201</v>
      </c>
      <c r="BX46" s="36">
        <f t="shared" si="36"/>
        <v>0</v>
      </c>
      <c r="BY46" s="43">
        <f>BW45*'DEPRECATED - DT-Prelim Calcs'!$C$11+BY45</f>
        <v>-893.52013000531952</v>
      </c>
      <c r="BZ46" s="43">
        <f>BZ45+0.5*BW46*'DEPRECATED - DT-Prelim Calcs'!$C$11^2+BY46*'DEPRECATED - DT-Prelim Calcs'!$C$11</f>
        <v>-61723.488388991806</v>
      </c>
      <c r="CA46" s="43">
        <f>MIN('Drive Train'!$F$35-BU45*'DEPRECATED - DT-Prelim Calcs'!$C$21*'Drive Train'!$F$39,CA45+BU$2)</f>
        <v>7.1920000000000002</v>
      </c>
      <c r="CB46" s="43">
        <f>'Drive Train'!$F$35-BU46*'DEPRECATED - DT-Prelim Calcs'!$C$21*'Drive Train'!$F$39</f>
        <v>7.1920000000000002</v>
      </c>
      <c r="CC46" s="1">
        <f>IF(BZ46&gt;='Drive Train'!$F$29,1,0)</f>
        <v>0</v>
      </c>
      <c r="CD46" s="43">
        <f t="shared" si="37"/>
        <v>103.33333333333333</v>
      </c>
      <c r="CE46" s="49">
        <f>CE45+'DEPRECATED - DT-Prelim Calcs'!$C$11</f>
        <v>168</v>
      </c>
      <c r="CF46" s="2">
        <f>CP46/'Drive Train'!$F$35</f>
        <v>0.57999999999999996</v>
      </c>
      <c r="CG46" s="36">
        <f>CN46*12*60/(PI() * 'Drive Train'!$F$15)/CF$2*CF46</f>
        <v>-35695.971273748561</v>
      </c>
      <c r="CH46" s="2">
        <f>('DEPRECATED - DT-Prelim Calcs'!$C$6*CF46-CG46)/('DEPRECATED - DT-Prelim Calcs'!$C$6*CF46)*'DEPRECATED - DT-Prelim Calcs'!$C$7*CF46</f>
        <v>28.960655372081625</v>
      </c>
      <c r="CI46" s="43">
        <f>CH46/'DEPRECATED - DT-Prelim Calcs'!$C$7*('DEPRECATED - DT-Prelim Calcs'!$C$8-'DEPRECATED - DT-Prelim Calcs'!$C$9)+'DEPRECATED - DT-Prelim Calcs'!$C$9</f>
        <v>1579.2073448969841</v>
      </c>
      <c r="CJ46" s="43">
        <f t="shared" si="12"/>
        <v>93</v>
      </c>
      <c r="CK46" s="2">
        <f t="shared" si="38"/>
        <v>1.2396743342100003</v>
      </c>
      <c r="CL46" s="43">
        <f>CK46*'DEPRECATED - DT-Prelim Calcs'!$C$21/CF$2/'DEPRECATED - DT-Prelim Calcs'!$C$19/'DEPRECATED - DT-Prelim Calcs'!$C$18*3.39*'DEPRECATED - DT-Prelim Calcs'!$C$20</f>
        <v>29.053734754561205</v>
      </c>
      <c r="CM46" s="36">
        <f t="shared" si="39"/>
        <v>0</v>
      </c>
      <c r="CN46" s="43">
        <f>CL45*'DEPRECATED - DT-Prelim Calcs'!$C$11+CN45</f>
        <v>-153.45128778921838</v>
      </c>
      <c r="CO46" s="43">
        <f>CO45+0.5*CL46*'DEPRECATED - DT-Prelim Calcs'!$C$11^2+CN46*'DEPRECATED - DT-Prelim Calcs'!$C$11</f>
        <v>-117455.71433237375</v>
      </c>
      <c r="CP46" s="43">
        <f>MIN('Drive Train'!$F$35-CJ45*'DEPRECATED - DT-Prelim Calcs'!$C$21*'Drive Train'!$F$39,CP45+CJ$2)</f>
        <v>7.1920000000000002</v>
      </c>
      <c r="CQ46" s="43">
        <f>'Drive Train'!$F$35-CJ46*'DEPRECATED - DT-Prelim Calcs'!$C$21*'Drive Train'!$F$39</f>
        <v>7.1920000000000002</v>
      </c>
      <c r="CR46" s="1">
        <f>IF(CO46&gt;='Drive Train'!$F$29,1,0)</f>
        <v>0</v>
      </c>
      <c r="CS46" s="43">
        <f t="shared" si="40"/>
        <v>103.33333333333333</v>
      </c>
      <c r="CT46" s="49">
        <f>CT45+'DEPRECATED - DT-Prelim Calcs'!$C$11</f>
        <v>168</v>
      </c>
      <c r="CU46" s="2">
        <f>DE46/'Drive Train'!$F$35</f>
        <v>0.57999999999999996</v>
      </c>
      <c r="CV46" s="36">
        <f>DC46*12*60/(PI() * 'Drive Train'!$F$15)/CU$2*CU46</f>
        <v>-73763.82464703772</v>
      </c>
      <c r="CW46" s="2">
        <f>('DEPRECATED - DT-Prelim Calcs'!$C$6*CU46-CV46)/('DEPRECATED - DT-Prelim Calcs'!$C$6*CU46)*'DEPRECATED - DT-Prelim Calcs'!$C$7*CU46</f>
        <v>56.944704325173504</v>
      </c>
      <c r="CX46" s="43">
        <f>CW46/'DEPRECATED - DT-Prelim Calcs'!$C$7*('DEPRECATED - DT-Prelim Calcs'!$C$8-'DEPRECATED - DT-Prelim Calcs'!$C$9)+'DEPRECATED - DT-Prelim Calcs'!$C$9</f>
        <v>3103.71150428184</v>
      </c>
      <c r="CY46" s="43">
        <f t="shared" si="13"/>
        <v>93</v>
      </c>
      <c r="CZ46" s="2">
        <f t="shared" si="41"/>
        <v>1.0413264407364002</v>
      </c>
      <c r="DA46" s="43">
        <f>CZ46*'DEPRECATED - DT-Prelim Calcs'!$C$21/CU$2/'DEPRECATED - DT-Prelim Calcs'!$C$19/'DEPRECATED - DT-Prelim Calcs'!$C$18*3.39*'DEPRECATED - DT-Prelim Calcs'!$C$20</f>
        <v>29.053734754561201</v>
      </c>
      <c r="DB46" s="36">
        <f t="shared" si="42"/>
        <v>0</v>
      </c>
      <c r="DC46" s="43">
        <f>DA45*'DEPRECATED - DT-Prelim Calcs'!$C$11+DC45</f>
        <v>-266.36309150783853</v>
      </c>
      <c r="DD46" s="43">
        <f>DD45+0.5*DA46*'DEPRECATED - DT-Prelim Calcs'!$C$11^2+DC46*'DEPRECATED - DT-Prelim Calcs'!$C$11</f>
        <v>-195597.02304610703</v>
      </c>
      <c r="DE46" s="43">
        <f>MIN('Drive Train'!$F$35-CY45*'DEPRECATED - DT-Prelim Calcs'!$C$21*'Drive Train'!$F$39,DE45+CY$2)</f>
        <v>7.1920000000000002</v>
      </c>
      <c r="DF46" s="43">
        <f>'Drive Train'!$F$35-CY46*'DEPRECATED - DT-Prelim Calcs'!$C$21*'Drive Train'!$F$39</f>
        <v>7.1920000000000002</v>
      </c>
      <c r="DG46" s="1">
        <f>IF(DD46&gt;='Drive Train'!$F$29,1,0)</f>
        <v>0</v>
      </c>
      <c r="DH46" s="43">
        <f t="shared" si="43"/>
        <v>103.33333333333333</v>
      </c>
      <c r="DI46" s="49">
        <f>DI45+'DEPRECATED - DT-Prelim Calcs'!$C$11</f>
        <v>168</v>
      </c>
      <c r="DJ46" s="2">
        <f>DT46/'Drive Train'!$F$35</f>
        <v>0.57999999999999996</v>
      </c>
      <c r="DK46" s="36">
        <f>DR46*12*60/(PI() * 'Drive Train'!$F$15)/DJ$2*DJ46</f>
        <v>-826828.35689135012</v>
      </c>
      <c r="DL46" s="2">
        <f>('DEPRECATED - DT-Prelim Calcs'!$C$6*DJ46-DK46)/('DEPRECATED - DT-Prelim Calcs'!$C$6*DJ46)*'DEPRECATED - DT-Prelim Calcs'!$C$7*DJ46</f>
        <v>610.5297601599425</v>
      </c>
      <c r="DM46" s="43">
        <f>DL46/'DEPRECATED - DT-Prelim Calcs'!$C$7*('DEPRECATED - DT-Prelim Calcs'!$C$8-'DEPRECATED - DT-Prelim Calcs'!$C$9)+'DEPRECATED - DT-Prelim Calcs'!$C$9</f>
        <v>33261.703351996861</v>
      </c>
      <c r="DN46" s="43">
        <f t="shared" si="14"/>
        <v>93</v>
      </c>
      <c r="DO46" s="2">
        <f t="shared" si="44"/>
        <v>0.89769520753137932</v>
      </c>
      <c r="DP46" s="43">
        <f>DO46*'DEPRECATED - DT-Prelim Calcs'!$C$21/DJ$2/'DEPRECATED - DT-Prelim Calcs'!$C$19/'DEPRECATED - DT-Prelim Calcs'!$C$18*3.39*'DEPRECATED - DT-Prelim Calcs'!$C$20</f>
        <v>29.053734754561201</v>
      </c>
      <c r="DQ46" s="36">
        <f t="shared" si="45"/>
        <v>0</v>
      </c>
      <c r="DR46" s="43">
        <f>DP45*'DEPRECATED - DT-Prelim Calcs'!$C$11+DR45</f>
        <v>-2573.8782122370058</v>
      </c>
      <c r="DS46" s="43">
        <f>DS45+0.5*DP46*'DEPRECATED - DT-Prelim Calcs'!$C$11^2+DR46*'DEPRECATED - DT-Prelim Calcs'!$C$11</f>
        <v>-320421.86509871262</v>
      </c>
      <c r="DT46" s="43">
        <f>MIN('Drive Train'!$F$35-DN45*'DEPRECATED - DT-Prelim Calcs'!$C$21*'Drive Train'!$F$39,DT45+DN$2)</f>
        <v>7.1920000000000002</v>
      </c>
      <c r="DU46" s="43">
        <f>'Drive Train'!$F$35-DN46*'DEPRECATED - DT-Prelim Calcs'!$C$21*'Drive Train'!$F$39</f>
        <v>7.1920000000000002</v>
      </c>
      <c r="DV46" s="1">
        <f>IF(DS46&gt;='Drive Train'!$F$29,1,0)</f>
        <v>0</v>
      </c>
      <c r="DW46" s="43">
        <f t="shared" si="46"/>
        <v>103.33333333333333</v>
      </c>
      <c r="DX46" s="49">
        <f>DX45+'DEPRECATED - DT-Prelim Calcs'!$C$11</f>
        <v>168</v>
      </c>
      <c r="DY46" s="2">
        <f>EI46/'Drive Train'!$F$35</f>
        <v>0.57999999999999996</v>
      </c>
      <c r="DZ46" s="36">
        <f>EG46*12*60/(PI() * 'Drive Train'!$F$15)/DY$2*DY46</f>
        <v>-144046.12700171469</v>
      </c>
      <c r="EA46" s="2">
        <f>('DEPRECATED - DT-Prelim Calcs'!$C$6*DY46-DZ46)/('DEPRECATED - DT-Prelim Calcs'!$C$6*DY46)*'DEPRECATED - DT-Prelim Calcs'!$C$7*DY46</f>
        <v>108.60990778025736</v>
      </c>
      <c r="EB46" s="43">
        <f>EA46/'DEPRECATED - DT-Prelim Calcs'!$C$7*('DEPRECATED - DT-Prelim Calcs'!$C$8-'DEPRECATED - DT-Prelim Calcs'!$C$9)+'DEPRECATED - DT-Prelim Calcs'!$C$9</f>
        <v>5918.3084089244676</v>
      </c>
      <c r="EC46" s="43">
        <f t="shared" si="15"/>
        <v>93</v>
      </c>
      <c r="ED46" s="2">
        <f t="shared" si="47"/>
        <v>0.78888366722454539</v>
      </c>
      <c r="EE46" s="43">
        <f>ED46*'DEPRECATED - DT-Prelim Calcs'!$C$21/DY$2/'DEPRECATED - DT-Prelim Calcs'!$C$19/'DEPRECATED - DT-Prelim Calcs'!$C$18*3.39*'DEPRECATED - DT-Prelim Calcs'!$C$20</f>
        <v>29.053734754561201</v>
      </c>
      <c r="EF46" s="36">
        <f t="shared" si="48"/>
        <v>0</v>
      </c>
      <c r="EG46" s="43">
        <f>EE45*'DEPRECATED - DT-Prelim Calcs'!$C$11+EG45</f>
        <v>-394.05629951815501</v>
      </c>
      <c r="EH46" s="43">
        <f>EH45+0.5*EE46*'DEPRECATED - DT-Prelim Calcs'!$C$11^2+EG46*'DEPRECATED - DT-Prelim Calcs'!$C$11</f>
        <v>-425730.44062475557</v>
      </c>
      <c r="EI46" s="43">
        <f>MIN('Drive Train'!$F$35-EC45*'DEPRECATED - DT-Prelim Calcs'!$C$21*'Drive Train'!$F$39,EI45+EC$2)</f>
        <v>7.1920000000000002</v>
      </c>
      <c r="EJ46" s="43">
        <f>'Drive Train'!$F$35-EC46*'DEPRECATED - DT-Prelim Calcs'!$C$21*'Drive Train'!$F$39</f>
        <v>7.1920000000000002</v>
      </c>
      <c r="EK46" s="1">
        <f>IF(EH46&gt;='Drive Train'!$F$29,1,0)</f>
        <v>0</v>
      </c>
      <c r="EL46" s="43">
        <f t="shared" si="49"/>
        <v>103.33333333333333</v>
      </c>
      <c r="EM46" s="49">
        <f>EM45+'DEPRECATED - DT-Prelim Calcs'!$C$11</f>
        <v>168</v>
      </c>
      <c r="EN46" s="2">
        <f>EX46/'Drive Train'!$F$35</f>
        <v>0.57999999999999996</v>
      </c>
      <c r="EO46" s="36">
        <f>EV46*12*60/(PI() * 'Drive Train'!$F$15)/EN$2*EN46</f>
        <v>-715225.91984741506</v>
      </c>
      <c r="EP46" s="2">
        <f>('DEPRECATED - DT-Prelim Calcs'!$C$6*EN46-EO46)/('DEPRECATED - DT-Prelim Calcs'!$C$6*EN46)*'DEPRECATED - DT-Prelim Calcs'!$C$7*EN46</f>
        <v>528.48972415115634</v>
      </c>
      <c r="EQ46" s="43">
        <f>EP46/'DEPRECATED - DT-Prelim Calcs'!$C$7*('DEPRECATED - DT-Prelim Calcs'!$C$8-'DEPRECATED - DT-Prelim Calcs'!$C$9)+'DEPRECATED - DT-Prelim Calcs'!$C$9</f>
        <v>28792.358106742096</v>
      </c>
      <c r="ER46" s="43">
        <f t="shared" si="16"/>
        <v>93</v>
      </c>
      <c r="ES46" s="2">
        <f t="shared" si="50"/>
        <v>0.7035989464435134</v>
      </c>
      <c r="ET46" s="43">
        <f>ES46*'DEPRECATED - DT-Prelim Calcs'!$C$21/EN$2/'DEPRECATED - DT-Prelim Calcs'!$C$19/'DEPRECATED - DT-Prelim Calcs'!$C$18*3.39*'DEPRECATED - DT-Prelim Calcs'!$C$20</f>
        <v>29.053734754561201</v>
      </c>
      <c r="EU46" s="36">
        <f t="shared" si="51"/>
        <v>0</v>
      </c>
      <c r="EV46" s="43">
        <f>ET45*'DEPRECATED - DT-Prelim Calcs'!$C$11+EV45</f>
        <v>-1745.0671757142291</v>
      </c>
      <c r="EW46" s="43">
        <f>EW45+0.5*ET46*'DEPRECATED - DT-Prelim Calcs'!$C$11^2+EV46*'DEPRECATED - DT-Prelim Calcs'!$C$11</f>
        <v>-644594.20256851939</v>
      </c>
      <c r="EX46" s="43">
        <f>MIN('Drive Train'!$F$35-ER45*'DEPRECATED - DT-Prelim Calcs'!$C$21*'Drive Train'!$F$39,EX45+ER$2)</f>
        <v>7.1920000000000002</v>
      </c>
      <c r="EY46" s="43">
        <f>'Drive Train'!$F$35-ER46*'DEPRECATED - DT-Prelim Calcs'!$C$21*'Drive Train'!$F$39</f>
        <v>7.1920000000000002</v>
      </c>
      <c r="EZ46" s="1">
        <f>IF(EW46&gt;='Drive Train'!$F$29,1,0)</f>
        <v>0</v>
      </c>
      <c r="FA46" s="43">
        <f t="shared" si="52"/>
        <v>103.33333333333333</v>
      </c>
      <c r="FB46" s="49">
        <f>FB45+'DEPRECATED - DT-Prelim Calcs'!$C$11</f>
        <v>168</v>
      </c>
      <c r="FC46" s="2">
        <f>FM46/'Drive Train'!$F$35</f>
        <v>0.57999999999999996</v>
      </c>
      <c r="FD46" s="36">
        <f>FK46*12*60/(PI() * 'Drive Train'!$F$15)/FC$2*FC46</f>
        <v>-1478773.6157401588</v>
      </c>
      <c r="FE46" s="2">
        <f>('DEPRECATED - DT-Prelim Calcs'!$C$6*FC46-FD46)/('DEPRECATED - DT-Prelim Calcs'!$C$6*FC46)*'DEPRECATED - DT-Prelim Calcs'!$C$7*FC46</f>
        <v>1089.7810554578912</v>
      </c>
      <c r="FF46" s="43">
        <f>FE46/'DEPRECATED - DT-Prelim Calcs'!$C$7*('DEPRECATED - DT-Prelim Calcs'!$C$8-'DEPRECATED - DT-Prelim Calcs'!$C$9)+'DEPRECATED - DT-Prelim Calcs'!$C$9</f>
        <v>59370.169439123914</v>
      </c>
      <c r="FG46" s="43">
        <f t="shared" si="17"/>
        <v>93</v>
      </c>
      <c r="FH46" s="2">
        <f t="shared" si="53"/>
        <v>0.63495514679048781</v>
      </c>
      <c r="FI46" s="43">
        <f>FH46*'DEPRECATED - DT-Prelim Calcs'!$C$21/FC$2/'DEPRECATED - DT-Prelim Calcs'!$C$19/'DEPRECATED - DT-Prelim Calcs'!$C$18*3.39*'DEPRECATED - DT-Prelim Calcs'!$C$20</f>
        <v>29.053734754561205</v>
      </c>
      <c r="FJ46" s="36">
        <f t="shared" si="54"/>
        <v>0</v>
      </c>
      <c r="FK46" s="43">
        <f>FI45*'DEPRECATED - DT-Prelim Calcs'!$C$11+FK45</f>
        <v>-3256.0305071009943</v>
      </c>
      <c r="FL46" s="43">
        <f>FL45+0.5*FI46*'DEPRECATED - DT-Prelim Calcs'!$C$11^2+FK46*'DEPRECATED - DT-Prelim Calcs'!$C$11</f>
        <v>-889370.26225317514</v>
      </c>
      <c r="FM46" s="43">
        <f>MIN('Drive Train'!$F$35-FG45*'DEPRECATED - DT-Prelim Calcs'!$C$21*'Drive Train'!$F$39,FM45+FG$2)</f>
        <v>7.1920000000000002</v>
      </c>
      <c r="FN46" s="43">
        <f>'Drive Train'!$F$35-FG46*'DEPRECATED - DT-Prelim Calcs'!$C$21*'Drive Train'!$F$39</f>
        <v>7.1920000000000002</v>
      </c>
      <c r="FO46" s="1">
        <f>IF(FL46&gt;='Drive Train'!$F$29,1,0)</f>
        <v>0</v>
      </c>
      <c r="FP46" s="43">
        <f t="shared" si="55"/>
        <v>103.33333333333333</v>
      </c>
      <c r="FQ46" s="49">
        <f>FQ45+'DEPRECATED - DT-Prelim Calcs'!$C$11</f>
        <v>168</v>
      </c>
      <c r="FR46" s="2">
        <f>GB46/'Drive Train'!$F$35</f>
        <v>0.57999999999999996</v>
      </c>
      <c r="FS46" s="36">
        <f>FZ46*12*60/(PI() * 'Drive Train'!$F$15)/FR$2*FR46</f>
        <v>-2455951.0880839718</v>
      </c>
      <c r="FT46" s="2">
        <f>('DEPRECATED - DT-Prelim Calcs'!$C$6*FR46-FS46)/('DEPRECATED - DT-Prelim Calcs'!$C$6*FR46)*'DEPRECATED - DT-Prelim Calcs'!$C$7*FR46</f>
        <v>1808.1137114598478</v>
      </c>
      <c r="FU46" s="43">
        <f>FT46/'DEPRECATED - DT-Prelim Calcs'!$C$7*('DEPRECATED - DT-Prelim Calcs'!$C$8-'DEPRECATED - DT-Prelim Calcs'!$C$9)+'DEPRECATED - DT-Prelim Calcs'!$C$9</f>
        <v>98503.217116842439</v>
      </c>
      <c r="FV46" s="43">
        <f t="shared" si="18"/>
        <v>93</v>
      </c>
      <c r="FW46" s="2">
        <f t="shared" si="56"/>
        <v>0.57851468929799987</v>
      </c>
      <c r="FX46" s="43">
        <f>FW46*'DEPRECATED - DT-Prelim Calcs'!$C$21/FR$2/'DEPRECATED - DT-Prelim Calcs'!$C$19/'DEPRECATED - DT-Prelim Calcs'!$C$18*3.39*'DEPRECATED - DT-Prelim Calcs'!$C$20</f>
        <v>29.053734754561201</v>
      </c>
      <c r="FY46" s="36">
        <f t="shared" si="57"/>
        <v>0</v>
      </c>
      <c r="FZ46" s="43">
        <f>FX45*'DEPRECATED - DT-Prelim Calcs'!$C$11+FZ45</f>
        <v>-4926.9462936784557</v>
      </c>
      <c r="GA46" s="43">
        <f>GA45+0.5*FX46*'DEPRECATED - DT-Prelim Calcs'!$C$11^2+FZ46*'DEPRECATED - DT-Prelim Calcs'!$C$11</f>
        <v>-1160058.6196787241</v>
      </c>
      <c r="GB46" s="43">
        <f>MIN('Drive Train'!$F$35-FV45*'DEPRECATED - DT-Prelim Calcs'!$C$21*'Drive Train'!$F$39,GB45+FV$2)</f>
        <v>7.1920000000000002</v>
      </c>
      <c r="GC46" s="43">
        <f>'Drive Train'!$F$35-FV46*'DEPRECATED - DT-Prelim Calcs'!$C$21*'Drive Train'!$F$39</f>
        <v>7.1920000000000002</v>
      </c>
      <c r="GD46" s="1">
        <f>IF(GA46&gt;='Drive Train'!$F$29,1,0)</f>
        <v>0</v>
      </c>
      <c r="GE46" s="43">
        <f t="shared" si="58"/>
        <v>103.33333333333333</v>
      </c>
      <c r="GF46" s="49">
        <f>GF45+'DEPRECATED - DT-Prelim Calcs'!$C$11</f>
        <v>168</v>
      </c>
      <c r="GG46" s="2">
        <f>GQ46/'Drive Train'!$F$35</f>
        <v>1.6492834868151609</v>
      </c>
      <c r="GH46" s="36">
        <f>GO46*12*60/(PI() * 'Drive Train'!$F$15)/GG$2*GG46</f>
        <v>-141683.79250501856</v>
      </c>
      <c r="GI46" s="2">
        <f>('DEPRECATED - DT-Prelim Calcs'!$C$6*GG46-GH46)/('DEPRECATED - DT-Prelim Calcs'!$C$6*GG46)*'DEPRECATED - DT-Prelim Calcs'!$C$7*GG46</f>
        <v>111.88827228804351</v>
      </c>
      <c r="GJ46" s="43">
        <f>GI46/'DEPRECATED - DT-Prelim Calcs'!$C$7*('DEPRECATED - DT-Prelim Calcs'!$C$8-'DEPRECATED - DT-Prelim Calcs'!$C$9)+'DEPRECATED - DT-Prelim Calcs'!$C$9</f>
        <v>6096.9058783784894</v>
      </c>
      <c r="GK46" s="43">
        <f t="shared" si="59"/>
        <v>29.999999999999982</v>
      </c>
      <c r="GL46" s="2">
        <f t="shared" si="60"/>
        <v>1.4462867232450001</v>
      </c>
      <c r="GM46" s="43">
        <f>GL46*'DEPRECATED - DT-Prelim Calcs'!$C$21/GG$2/'DEPRECATED - DT-Prelim Calcs'!$C$19/'DEPRECATED - DT-Prelim Calcs'!$C$18*3.39*'DEPRECATED - DT-Prelim Calcs'!$C$20</f>
        <v>29.053734754561201</v>
      </c>
      <c r="GN46" s="36">
        <f t="shared" si="61"/>
        <v>0</v>
      </c>
      <c r="GO46" s="43">
        <f>GM45*'DEPRECATED - DT-Prelim Calcs'!$C$11+GO45</f>
        <v>-249.8912098994999</v>
      </c>
      <c r="GP46" s="43">
        <f>GP45+0.5*GM46*'DEPRECATED - DT-Prelim Calcs'!$C$11^2+GO46*'DEPRECATED - DT-Prelim Calcs'!$C$11</f>
        <v>-46055.817731525516</v>
      </c>
      <c r="GQ46" s="43">
        <f>MIN('Drive Train'!$F$35-GK45*'DEPRECATED - DT-Prelim Calcs'!$C$21*'Drive Train'!$F$39,GQ45+GK$2)</f>
        <v>20.451115236507995</v>
      </c>
      <c r="GR46" s="43">
        <f>'Drive Train'!$F$35-GK46*'DEPRECATED - DT-Prelim Calcs'!$C$21*'Drive Train'!$F$39</f>
        <v>10.72</v>
      </c>
      <c r="GS46" s="1">
        <f>IF(GP46&gt;='Drive Train'!$F$29,1,0)</f>
        <v>0</v>
      </c>
      <c r="GT46" s="43">
        <f t="shared" si="62"/>
        <v>33.333333333333314</v>
      </c>
      <c r="GU46" s="49">
        <f>GU45+'DEPRECATED - DT-Prelim Calcs'!$C$11</f>
        <v>168</v>
      </c>
      <c r="GV46" s="2">
        <f>HF46/'Drive Train'!$F$35</f>
        <v>0.84946236559139798</v>
      </c>
      <c r="GW46" s="36">
        <f>HD46*12*60/(PI() * 'Drive Train'!$F$15)/GV$2*GV46</f>
        <v>13317.918283060138</v>
      </c>
      <c r="GX46" s="2">
        <f>('DEPRECATED - DT-Prelim Calcs'!$C$6*GV46-GW46)/('DEPRECATED - DT-Prelim Calcs'!$C$6*GV46)*'DEPRECATED - DT-Prelim Calcs'!$C$7*GV46</f>
        <v>-5.8061526570302693</v>
      </c>
      <c r="GY46" s="43">
        <f>GX46/'DEPRECATED - DT-Prelim Calcs'!$C$7*('DEPRECATED - DT-Prelim Calcs'!$C$8-'DEPRECATED - DT-Prelim Calcs'!$C$9)+'DEPRECATED - DT-Prelim Calcs'!$C$9</f>
        <v>-314.80533131582808</v>
      </c>
      <c r="GZ46" s="43">
        <f t="shared" si="19"/>
        <v>-314.80533131582808</v>
      </c>
      <c r="HA46" s="2">
        <f t="shared" si="63"/>
        <v>-7.0308396512685505</v>
      </c>
      <c r="HB46" s="43">
        <f>HA46*'DEPRECATED - DT-Prelim Calcs'!$C$21/GV$2/'DEPRECATED - DT-Prelim Calcs'!$C$19/'DEPRECATED - DT-Prelim Calcs'!$C$18*3.39*'DEPRECATED - DT-Prelim Calcs'!$C$20</f>
        <v>-141.23904136483208</v>
      </c>
      <c r="HC46" s="36">
        <f t="shared" si="64"/>
        <v>1</v>
      </c>
      <c r="HD46" s="43">
        <f>HB45*'DEPRECATED - DT-Prelim Calcs'!$C$11+HD45</f>
        <v>45.605615380249588</v>
      </c>
      <c r="HE46" s="43">
        <f>HE45+0.5*HB46*'DEPRECATED - DT-Prelim Calcs'!$C$11^2+HD46*'DEPRECATED - DT-Prelim Calcs'!$C$11</f>
        <v>-52282.463304809382</v>
      </c>
      <c r="HF46" s="43">
        <f>MIN('Drive Train'!$F$35-GZ45*'DEPRECATED - DT-Prelim Calcs'!$C$21*'Drive Train'!$F$39,HF45+GZ$2)</f>
        <v>10.533333333333335</v>
      </c>
      <c r="HG46" s="43">
        <f>'Drive Train'!$F$35-GZ46*'DEPRECATED - DT-Prelim Calcs'!$C$21*'Drive Train'!$F$39</f>
        <v>30.029098553686374</v>
      </c>
      <c r="HH46" s="1">
        <f>IF(HE46&gt;='Drive Train'!$F$29,1,0)</f>
        <v>0</v>
      </c>
      <c r="HI46" s="43">
        <f t="shared" si="65"/>
        <v>-349.78370146203116</v>
      </c>
      <c r="HJ46" s="49">
        <f>HJ45+'DEPRECATED - DT-Prelim Calcs'!$C$11</f>
        <v>168</v>
      </c>
      <c r="HK46" s="2">
        <f>HU46/'Drive Train'!$F$35</f>
        <v>2.9920154472190088</v>
      </c>
      <c r="HL46" s="36">
        <f>HS46*12*60/(PI() * 'Drive Train'!$F$15)/HK$2*HK46</f>
        <v>-739457.03029310179</v>
      </c>
      <c r="HM46" s="2">
        <f>('DEPRECATED - DT-Prelim Calcs'!$C$6*HK46-HL46)/('DEPRECATED - DT-Prelim Calcs'!$C$6*HK46)*'DEPRECATED - DT-Prelim Calcs'!$C$7*HK46</f>
        <v>557.61460136197866</v>
      </c>
      <c r="HN46" s="43">
        <f>HM46/'DEPRECATED - DT-Prelim Calcs'!$C$7*('DEPRECATED - DT-Prelim Calcs'!$C$8-'DEPRECATED - DT-Prelim Calcs'!$C$9)+'DEPRECATED - DT-Prelim Calcs'!$C$9</f>
        <v>30379.011865242119</v>
      </c>
      <c r="HO46" s="43">
        <f t="shared" si="20"/>
        <v>36.66666666666665</v>
      </c>
      <c r="HP46" s="2">
        <f t="shared" si="66"/>
        <v>1.4462867232450001</v>
      </c>
      <c r="HQ46" s="43">
        <f>HP46*'DEPRECATED - DT-Prelim Calcs'!$C$21/HK$2/'DEPRECATED - DT-Prelim Calcs'!$C$19/'DEPRECATED - DT-Prelim Calcs'!$C$18*3.39*'DEPRECATED - DT-Prelim Calcs'!$C$20</f>
        <v>29.053734754561201</v>
      </c>
      <c r="HR46" s="36">
        <f t="shared" si="67"/>
        <v>0</v>
      </c>
      <c r="HS46" s="43">
        <f>HQ45*'DEPRECATED - DT-Prelim Calcs'!$C$11+HS45</f>
        <v>-718.91116446996682</v>
      </c>
      <c r="HT46" s="43">
        <f>HT45+0.5*HQ46*'DEPRECATED - DT-Prelim Calcs'!$C$11^2+HS46*'DEPRECATED - DT-Prelim Calcs'!$C$11</f>
        <v>-51101.438680064915</v>
      </c>
      <c r="HU46" s="43">
        <f>MIN('Drive Train'!$F$35-HO45*'DEPRECATED - DT-Prelim Calcs'!$C$21*'Drive Train'!$F$39,HU45+HO$2)</f>
        <v>37.100991545515711</v>
      </c>
      <c r="HV46" s="43">
        <f>'Drive Train'!$F$35-HO46*'DEPRECATED - DT-Prelim Calcs'!$C$21*'Drive Train'!$F$39</f>
        <v>10.346666666666668</v>
      </c>
      <c r="HW46" s="1">
        <f>IF(HT46&gt;='Drive Train'!$F$29,1,0)</f>
        <v>0</v>
      </c>
      <c r="HX46" s="43">
        <f t="shared" si="68"/>
        <v>40.740740740740726</v>
      </c>
      <c r="HY46" s="49">
        <f>HY45+'DEPRECATED - DT-Prelim Calcs'!$C$11</f>
        <v>168</v>
      </c>
      <c r="HZ46" s="2">
        <f>IJ46/'Drive Train'!$F$35</f>
        <v>1.5638818619633803</v>
      </c>
      <c r="IA46" s="36">
        <f>IH46*12*60/(PI() * 'Drive Train'!$F$15)/HZ$2*HZ46</f>
        <v>-118726.78899638716</v>
      </c>
      <c r="IB46" s="2">
        <f>('DEPRECATED - DT-Prelim Calcs'!$C$6*HZ46-IA46)/('DEPRECATED - DT-Prelim Calcs'!$C$6*HZ46)*'DEPRECATED - DT-Prelim Calcs'!$C$7*HZ46</f>
        <v>94.611822295156188</v>
      </c>
      <c r="IC46" s="43">
        <f>IB46/'DEPRECATED - DT-Prelim Calcs'!$C$7*('DEPRECATED - DT-Prelim Calcs'!$C$8-'DEPRECATED - DT-Prelim Calcs'!$C$9)+'DEPRECATED - DT-Prelim Calcs'!$C$9</f>
        <v>5155.7261399600002</v>
      </c>
      <c r="ID46" s="43">
        <f t="shared" si="21"/>
        <v>39.999999999999986</v>
      </c>
      <c r="IE46" s="2">
        <f t="shared" si="69"/>
        <v>1.4462867232450001</v>
      </c>
      <c r="IF46" s="43">
        <f>IE46*'DEPRECATED - DT-Prelim Calcs'!$C$21/HZ$2/'DEPRECATED - DT-Prelim Calcs'!$C$19/'DEPRECATED - DT-Prelim Calcs'!$C$18*3.39*'DEPRECATED - DT-Prelim Calcs'!$C$20</f>
        <v>29.053734754561201</v>
      </c>
      <c r="IG46" s="36">
        <f t="shared" si="70"/>
        <v>0</v>
      </c>
      <c r="IH46" s="43">
        <f>IF45*'DEPRECATED - DT-Prelim Calcs'!$C$11+IH45</f>
        <v>-220.83652104279514</v>
      </c>
      <c r="II46" s="43">
        <f>II45+0.5*IF46*'DEPRECATED - DT-Prelim Calcs'!$C$11^2+IH46*'DEPRECATED - DT-Prelim Calcs'!$C$11</f>
        <v>-65763.548668185162</v>
      </c>
      <c r="IJ46" s="43">
        <f>MIN('Drive Train'!$F$35-ID45*'DEPRECATED - DT-Prelim Calcs'!$C$21*'Drive Train'!$F$39,IJ45+ID$2)</f>
        <v>19.392135088345917</v>
      </c>
      <c r="IK46" s="43">
        <f>'Drive Train'!$F$35-ID46*'DEPRECATED - DT-Prelim Calcs'!$C$21*'Drive Train'!$F$39</f>
        <v>10.16</v>
      </c>
      <c r="IL46" s="1">
        <f>IF(II46&gt;='Drive Train'!$F$29,1,0)</f>
        <v>0</v>
      </c>
      <c r="IM46" s="43">
        <f t="shared" si="71"/>
        <v>44.444444444444429</v>
      </c>
      <c r="IN46" s="49">
        <f>IN45+'DEPRECATED - DT-Prelim Calcs'!$C$11</f>
        <v>168</v>
      </c>
      <c r="IO46" s="2">
        <f>IY46/'Drive Train'!$F$35</f>
        <v>0.80430107526881722</v>
      </c>
      <c r="IP46" s="36">
        <f>IW46*12*60/(PI() * 'Drive Train'!$F$15)/IO$2*IO46</f>
        <v>-84677.801667943713</v>
      </c>
      <c r="IQ46" s="2">
        <f>('DEPRECATED - DT-Prelim Calcs'!$C$6*IO46-IP46)/('DEPRECATED - DT-Prelim Calcs'!$C$6*IO46)*'DEPRECATED - DT-Prelim Calcs'!$C$7*IO46</f>
        <v>66.019646936843984</v>
      </c>
      <c r="IR46" s="43">
        <f>IQ46/'DEPRECATED - DT-Prelim Calcs'!$C$7*('DEPRECATED - DT-Prelim Calcs'!$C$8-'DEPRECATED - DT-Prelim Calcs'!$C$9)+'DEPRECATED - DT-Prelim Calcs'!$C$9</f>
        <v>3598.0927062609035</v>
      </c>
      <c r="IS46" s="43">
        <f t="shared" si="22"/>
        <v>43.333333333333321</v>
      </c>
      <c r="IT46" s="2">
        <f t="shared" si="72"/>
        <v>1.4462867232450001</v>
      </c>
      <c r="IU46" s="43">
        <f>IT46*'DEPRECATED - DT-Prelim Calcs'!$C$21/IO$2/'DEPRECATED - DT-Prelim Calcs'!$C$19/'DEPRECATED - DT-Prelim Calcs'!$C$18*3.39*'DEPRECATED - DT-Prelim Calcs'!$C$20</f>
        <v>29.053734754561201</v>
      </c>
      <c r="IV46" s="36">
        <f t="shared" si="73"/>
        <v>0</v>
      </c>
      <c r="IW46" s="43">
        <f>IU45*'DEPRECATED - DT-Prelim Calcs'!$C$11+IW45</f>
        <v>-306.25066655178671</v>
      </c>
      <c r="IX46" s="43">
        <f>IX45+0.5*IU46*'DEPRECATED - DT-Prelim Calcs'!$C$11^2+IW46*'DEPRECATED - DT-Prelim Calcs'!$C$11</f>
        <v>-68025.932617075625</v>
      </c>
      <c r="IY46" s="43">
        <f>MIN('Drive Train'!$F$35-IS45*'DEPRECATED - DT-Prelim Calcs'!$C$21*'Drive Train'!$F$39,IY45+IS$2)</f>
        <v>9.9733333333333345</v>
      </c>
      <c r="IZ46" s="43">
        <f>'Drive Train'!$F$35-IS46*'DEPRECATED - DT-Prelim Calcs'!$C$21*'Drive Train'!$F$39</f>
        <v>9.9733333333333345</v>
      </c>
      <c r="JA46" s="1">
        <f>IF(IX46&gt;='Drive Train'!$F$29,1,0)</f>
        <v>0</v>
      </c>
      <c r="JB46" s="43">
        <f t="shared" si="74"/>
        <v>48.148148148148138</v>
      </c>
      <c r="JC46" s="49">
        <f>JC45+'DEPRECATED - DT-Prelim Calcs'!$C$11</f>
        <v>168</v>
      </c>
      <c r="JD46" s="2">
        <f>JN46/'Drive Train'!$F$35</f>
        <v>0.78924731182795704</v>
      </c>
      <c r="JE46" s="36">
        <f>JL46*12*60/(PI() * 'Drive Train'!$F$15)/JD$2*JD46</f>
        <v>-82940.00510594614</v>
      </c>
      <c r="JF46" s="2">
        <f>('DEPRECATED - DT-Prelim Calcs'!$C$6*JD46-JE46)/('DEPRECATED - DT-Prelim Calcs'!$C$6*JD46)*'DEPRECATED - DT-Prelim Calcs'!$C$7*JD46</f>
        <v>64.671573645903734</v>
      </c>
      <c r="JG46" s="43">
        <f>JF46/'DEPRECATED - DT-Prelim Calcs'!$C$7*('DEPRECATED - DT-Prelim Calcs'!$C$8-'DEPRECATED - DT-Prelim Calcs'!$C$9)+'DEPRECATED - DT-Prelim Calcs'!$C$9</f>
        <v>3524.6528926499795</v>
      </c>
      <c r="JH46" s="43">
        <f t="shared" si="23"/>
        <v>46.666666666666657</v>
      </c>
      <c r="JI46" s="2">
        <f t="shared" si="75"/>
        <v>1.4462867232450001</v>
      </c>
      <c r="JJ46" s="43">
        <f>JI46*'DEPRECATED - DT-Prelim Calcs'!$C$21/JD$2/'DEPRECATED - DT-Prelim Calcs'!$C$19/'DEPRECATED - DT-Prelim Calcs'!$C$18*3.39*'DEPRECATED - DT-Prelim Calcs'!$C$20</f>
        <v>29.053734754561201</v>
      </c>
      <c r="JK46" s="36">
        <f t="shared" si="76"/>
        <v>0</v>
      </c>
      <c r="JL46" s="43">
        <f>JJ45*'DEPRECATED - DT-Prelim Calcs'!$C$11+JL45</f>
        <v>-305.68706602390819</v>
      </c>
      <c r="JM46" s="43">
        <f>JM45+0.5*JJ46*'DEPRECATED - DT-Prelim Calcs'!$C$11^2+JL46*'DEPRECATED - DT-Prelim Calcs'!$C$11</f>
        <v>-70543.93419822026</v>
      </c>
      <c r="JN46" s="43">
        <f>MIN('Drive Train'!$F$35-JH45*'DEPRECATED - DT-Prelim Calcs'!$C$21*'Drive Train'!$F$39,JN45+JH$2)</f>
        <v>9.7866666666666671</v>
      </c>
      <c r="JO46" s="43">
        <f>'Drive Train'!$F$35-JH46*'DEPRECATED - DT-Prelim Calcs'!$C$21*'Drive Train'!$F$39</f>
        <v>9.7866666666666671</v>
      </c>
      <c r="JP46" s="1">
        <f>IF(JM46&gt;='Drive Train'!$F$29,1,0)</f>
        <v>0</v>
      </c>
      <c r="JQ46" s="43">
        <f>MIN(JG46,'DEPRECATED - DT-Prelim Calcs'!$C$10)*'DEPRECATED - DT-Prelim Calcs'!$C$11*1000/60/60</f>
        <v>103.33333333333333</v>
      </c>
      <c r="JR46" s="49">
        <f>JR45+'DEPRECATED - DT-Prelim Calcs'!$C$11</f>
        <v>168</v>
      </c>
      <c r="JS46" s="2">
        <f>KC46/'Drive Train'!$F$35</f>
        <v>0.77419354838709686</v>
      </c>
      <c r="JT46" s="36">
        <f>KA46*12*60/(PI() * 'Drive Train'!$F$15)/JS$2*JS46</f>
        <v>-180317.60208736008</v>
      </c>
      <c r="JU46" s="2">
        <f>('DEPRECATED - DT-Prelim Calcs'!$C$6*JS46-JT46)/('DEPRECATED - DT-Prelim Calcs'!$C$6*JS46)*'DEPRECATED - DT-Prelim Calcs'!$C$7*JS46</f>
        <v>136.18418933907009</v>
      </c>
      <c r="JV46" s="43">
        <f>JU46/'DEPRECATED - DT-Prelim Calcs'!$C$7*('DEPRECATED - DT-Prelim Calcs'!$C$8-'DEPRECATED - DT-Prelim Calcs'!$C$9)+'DEPRECATED - DT-Prelim Calcs'!$C$9</f>
        <v>7420.4894192179963</v>
      </c>
      <c r="JW46" s="43">
        <f t="shared" si="24"/>
        <v>49.999999999999993</v>
      </c>
      <c r="JX46" s="2">
        <f t="shared" si="77"/>
        <v>1.4462867232450001</v>
      </c>
      <c r="JY46" s="43">
        <f>JX46*'DEPRECATED - DT-Prelim Calcs'!$C$21/JS$2/'DEPRECATED - DT-Prelim Calcs'!$C$19/'DEPRECATED - DT-Prelim Calcs'!$C$18*3.39*'DEPRECATED - DT-Prelim Calcs'!$C$20</f>
        <v>29.053734754561201</v>
      </c>
      <c r="JZ46" s="36">
        <f t="shared" si="78"/>
        <v>0</v>
      </c>
      <c r="KA46" s="43">
        <f>JY45*'DEPRECATED - DT-Prelim Calcs'!$C$11+KA45</f>
        <v>-677.50841338533633</v>
      </c>
      <c r="KB46" s="43">
        <f>KB45+0.5*JY46*'DEPRECATED - DT-Prelim Calcs'!$C$11^2+KA46*'DEPRECATED - DT-Prelim Calcs'!$C$11</f>
        <v>-57617.447558257358</v>
      </c>
      <c r="KC46" s="43">
        <f>MIN('Drive Train'!$F$35-JW45*'DEPRECATED - DT-Prelim Calcs'!$C$21*'Drive Train'!$F$39,KC45+JW$2)</f>
        <v>9.6000000000000014</v>
      </c>
      <c r="KD46" s="43">
        <f>'Drive Train'!$F$35-JW46*'DEPRECATED - DT-Prelim Calcs'!$C$21*'Drive Train'!$F$39</f>
        <v>9.6000000000000014</v>
      </c>
      <c r="KE46" s="1">
        <f>IF(KB46&gt;='Drive Train'!$F$29,1,0)</f>
        <v>0</v>
      </c>
      <c r="KF46" s="43">
        <f>MIN(JV46,'DEPRECATED - DT-Prelim Calcs'!$C$10)*'DEPRECATED - DT-Prelim Calcs'!$C$11*1000/60/60</f>
        <v>103.33333333333333</v>
      </c>
      <c r="KG46" s="49">
        <f>KG45+'DEPRECATED - DT-Prelim Calcs'!$C$11</f>
        <v>168</v>
      </c>
      <c r="KH46" s="2">
        <f>KR46/'Drive Train'!$F$35</f>
        <v>0.75913978494623657</v>
      </c>
      <c r="KI46" s="36">
        <f>KP46*12*60/(PI() * 'Drive Train'!$F$15)/KH$2*KH46</f>
        <v>-178158.68602207192</v>
      </c>
      <c r="KJ46" s="2">
        <f>('DEPRECATED - DT-Prelim Calcs'!$C$6*KH46-KI46)/('DEPRECATED - DT-Prelim Calcs'!$C$6*KH46)*'DEPRECATED - DT-Prelim Calcs'!$C$7*KH46</f>
        <v>134.52654700887706</v>
      </c>
      <c r="KK46" s="43">
        <f>KJ46/'DEPRECATED - DT-Prelim Calcs'!$C$7*('DEPRECATED - DT-Prelim Calcs'!$C$8-'DEPRECATED - DT-Prelim Calcs'!$C$9)+'DEPRECATED - DT-Prelim Calcs'!$C$9</f>
        <v>7330.1850236179289</v>
      </c>
      <c r="KL46" s="43">
        <f t="shared" si="25"/>
        <v>53.333333333333329</v>
      </c>
      <c r="KM46" s="2">
        <f t="shared" si="79"/>
        <v>1.4462867232450001</v>
      </c>
      <c r="KN46" s="43">
        <f>KM46*'DEPRECATED - DT-Prelim Calcs'!$C$21/KH$2/'DEPRECATED - DT-Prelim Calcs'!$C$19/'DEPRECATED - DT-Prelim Calcs'!$C$18*3.39*'DEPRECATED - DT-Prelim Calcs'!$C$20</f>
        <v>29.053734754561201</v>
      </c>
      <c r="KO46" s="36">
        <f t="shared" si="80"/>
        <v>0</v>
      </c>
      <c r="KP46" s="43">
        <f>KN45*'DEPRECATED - DT-Prelim Calcs'!$C$11+KP45</f>
        <v>-682.67086066197305</v>
      </c>
      <c r="KQ46" s="43">
        <f>KQ45+0.5*KN46*'DEPRECATED - DT-Prelim Calcs'!$C$11^2+KP46*'DEPRECATED - DT-Prelim Calcs'!$C$11</f>
        <v>-70059.465492050353</v>
      </c>
      <c r="KR46" s="43">
        <f>MIN('Drive Train'!$F$35-KL45*'DEPRECATED - DT-Prelim Calcs'!$C$21*'Drive Train'!$F$39,KR45+KL$2)</f>
        <v>9.413333333333334</v>
      </c>
      <c r="KS46" s="43">
        <f>'Drive Train'!$F$35-KL46*'DEPRECATED - DT-Prelim Calcs'!$C$21*'Drive Train'!$F$39</f>
        <v>9.413333333333334</v>
      </c>
      <c r="KT46" s="1">
        <f>IF(KQ46&gt;='Drive Train'!$F$29,1,0)</f>
        <v>0</v>
      </c>
      <c r="KU46" s="43">
        <f>MIN(KK46,'DEPRECATED - DT-Prelim Calcs'!$C$10)*'DEPRECATED - DT-Prelim Calcs'!$C$11*1000/60/60</f>
        <v>103.33333333333333</v>
      </c>
      <c r="KV46" s="49">
        <f>KV45+'DEPRECATED - DT-Prelim Calcs'!$C$11</f>
        <v>168</v>
      </c>
      <c r="KW46" s="2">
        <f>LG46/'Drive Train'!$F$35</f>
        <v>0.74408602150537628</v>
      </c>
      <c r="KX46" s="36">
        <f>LE46*12*60/(PI() * 'Drive Train'!$F$15)/KW$2*KW46</f>
        <v>-293676.43719411234</v>
      </c>
      <c r="KY46" s="2">
        <f>('DEPRECATED - DT-Prelim Calcs'!$C$6*KW46-KX46)/('DEPRECATED - DT-Prelim Calcs'!$C$6*KW46)*'DEPRECATED - DT-Prelim Calcs'!$C$7*KW46</f>
        <v>219.37416633120299</v>
      </c>
      <c r="KZ46" s="43">
        <f>KY46/'DEPRECATED - DT-Prelim Calcs'!$C$7*('DEPRECATED - DT-Prelim Calcs'!$C$8-'DEPRECATED - DT-Prelim Calcs'!$C$9)+'DEPRECATED - DT-Prelim Calcs'!$C$9</f>
        <v>11952.480703117773</v>
      </c>
      <c r="LA46" s="43">
        <f t="shared" si="26"/>
        <v>56.666666666666664</v>
      </c>
      <c r="LB46" s="2">
        <f t="shared" si="81"/>
        <v>1.4462867232450001</v>
      </c>
      <c r="LC46" s="43">
        <f>LB46*'DEPRECATED - DT-Prelim Calcs'!$C$21/KW$2/'DEPRECATED - DT-Prelim Calcs'!$C$19/'DEPRECATED - DT-Prelim Calcs'!$C$18*3.39*'DEPRECATED - DT-Prelim Calcs'!$C$20</f>
        <v>29.053734754561201</v>
      </c>
      <c r="LD46" s="36">
        <f t="shared" si="82"/>
        <v>0</v>
      </c>
      <c r="LE46" s="43">
        <f>LC45*'DEPRECATED - DT-Prelim Calcs'!$C$11+LE45</f>
        <v>-1148.0797955308637</v>
      </c>
      <c r="LF46" s="43">
        <f>LF45+0.5*LC46*'DEPRECATED - DT-Prelim Calcs'!$C$11^2+LE46*'DEPRECATED - DT-Prelim Calcs'!$C$11</f>
        <v>-74372.412692407263</v>
      </c>
      <c r="LG46" s="43">
        <f>MIN('Drive Train'!$F$35-LA45*'DEPRECATED - DT-Prelim Calcs'!$C$21*'Drive Train'!$F$39,LG45+LA$2)</f>
        <v>9.2266666666666666</v>
      </c>
      <c r="LH46" s="43">
        <f>'Drive Train'!$F$35-LA46*'DEPRECATED - DT-Prelim Calcs'!$C$21*'Drive Train'!$F$39</f>
        <v>9.2266666666666666</v>
      </c>
      <c r="LI46" s="1">
        <f>IF(LF46&gt;='Drive Train'!$F$29,1,0)</f>
        <v>0</v>
      </c>
      <c r="LJ46" s="43">
        <f>MIN(KZ46,'DEPRECATED - DT-Prelim Calcs'!$C$10)*'DEPRECATED - DT-Prelim Calcs'!$C$11*1000/60/60</f>
        <v>103.33333333333333</v>
      </c>
      <c r="LK46" s="49">
        <f>LK45+'DEPRECATED - DT-Prelim Calcs'!$C$11</f>
        <v>168</v>
      </c>
      <c r="LL46" s="2">
        <f>LV46/'Drive Train'!$F$35</f>
        <v>0.72903225806451621</v>
      </c>
      <c r="LM46" s="36">
        <f>LT46*12*60/(PI() * 'Drive Train'!$F$15)/LL$2*LL46</f>
        <v>-98775.147518759593</v>
      </c>
      <c r="LN46" s="2">
        <f>('DEPRECATED - DT-Prelim Calcs'!$C$6*LL46-LM46)/('DEPRECATED - DT-Prelim Calcs'!$C$6*LL46)*'DEPRECATED - DT-Prelim Calcs'!$C$7*LL46</f>
        <v>76.029732115241472</v>
      </c>
      <c r="LO46" s="43">
        <f>LN46/'DEPRECATED - DT-Prelim Calcs'!$C$7*('DEPRECATED - DT-Prelim Calcs'!$C$8-'DEPRECATED - DT-Prelim Calcs'!$C$9)+'DEPRECATED - DT-Prelim Calcs'!$C$9</f>
        <v>4143.4182420989746</v>
      </c>
      <c r="LP46" s="43">
        <f t="shared" si="27"/>
        <v>60</v>
      </c>
      <c r="LQ46" s="2">
        <f t="shared" si="83"/>
        <v>1.4462867232450001</v>
      </c>
      <c r="LR46" s="43">
        <f>LQ46*'DEPRECATED - DT-Prelim Calcs'!$C$21/LL$2/'DEPRECATED - DT-Prelim Calcs'!$C$19/'DEPRECATED - DT-Prelim Calcs'!$C$18*3.39*'DEPRECATED - DT-Prelim Calcs'!$C$20</f>
        <v>29.053734754561201</v>
      </c>
      <c r="LS46" s="36">
        <f t="shared" si="84"/>
        <v>0</v>
      </c>
      <c r="LT46" s="43">
        <f>LR45*'DEPRECATED - DT-Prelim Calcs'!$C$11+LT45</f>
        <v>-394.11871566157322</v>
      </c>
      <c r="LU46" s="43">
        <f>LU45+0.5*LR46*'DEPRECATED - DT-Prelim Calcs'!$C$11^2+LT46*'DEPRECATED - DT-Prelim Calcs'!$C$11</f>
        <v>-69379.161434072026</v>
      </c>
      <c r="LV46" s="43">
        <f>MIN('Drive Train'!$F$35-LP45*'DEPRECATED - DT-Prelim Calcs'!$C$21*'Drive Train'!$F$39,LV45+LP$2)</f>
        <v>9.0400000000000009</v>
      </c>
      <c r="LW46" s="43">
        <f>'Drive Train'!$F$35-LP46*'DEPRECATED - DT-Prelim Calcs'!$C$21*'Drive Train'!$F$39</f>
        <v>9.0400000000000009</v>
      </c>
      <c r="LX46" s="1">
        <f>IF(LU46&gt;='Drive Train'!$F$29,1,0)</f>
        <v>0</v>
      </c>
      <c r="LY46" s="43">
        <f>MIN(LO46,'DEPRECATED - DT-Prelim Calcs'!$C$10)*'DEPRECATED - DT-Prelim Calcs'!$C$11*1000/60/60</f>
        <v>103.33333333333333</v>
      </c>
      <c r="LZ46" s="49">
        <f>LZ45+'DEPRECATED - DT-Prelim Calcs'!$C$11</f>
        <v>168</v>
      </c>
    </row>
    <row r="47" spans="2:338" x14ac:dyDescent="0.3">
      <c r="C47" s="3" t="s">
        <v>141</v>
      </c>
      <c r="E47" s="36">
        <f>E45*1.5*1000/60/60</f>
        <v>28.187760005922549</v>
      </c>
      <c r="F47" s="36">
        <f t="shared" ref="F47:O47" si="91">F45*1.5*1000/60/60</f>
        <v>53.875520011845097</v>
      </c>
      <c r="G47" s="36">
        <f t="shared" si="91"/>
        <v>38.06766770050816</v>
      </c>
      <c r="H47" s="36">
        <f t="shared" si="91"/>
        <v>29.69880471215329</v>
      </c>
      <c r="I47" s="36">
        <f t="shared" si="91"/>
        <v>24.51808000507647</v>
      </c>
      <c r="J47" s="36">
        <f t="shared" si="91"/>
        <v>20.995187204264241</v>
      </c>
      <c r="K47" s="36">
        <f t="shared" si="91"/>
        <v>18.444126900227797</v>
      </c>
      <c r="L47" s="36">
        <f t="shared" si="91"/>
        <v>16.511505457775936</v>
      </c>
      <c r="M47" s="36">
        <f t="shared" si="91"/>
        <v>14.996748110989351</v>
      </c>
      <c r="N47" s="36">
        <f t="shared" si="91"/>
        <v>13.777553173331853</v>
      </c>
      <c r="O47" s="36">
        <f t="shared" si="91"/>
        <v>12.775104002369018</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-0.27672021620693066</v>
      </c>
      <c r="Y47" s="43">
        <f t="shared" si="1"/>
        <v>0</v>
      </c>
      <c r="Z47" s="43">
        <f t="shared" si="2"/>
        <v>0</v>
      </c>
      <c r="AA47" s="43">
        <f t="shared" si="3"/>
        <v>0</v>
      </c>
      <c r="AB47" s="43" t="e">
        <f t="shared" si="4"/>
        <v>#N/A</v>
      </c>
      <c r="AC47" s="36">
        <f t="shared" si="28"/>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889.49632897085212</v>
      </c>
      <c r="AK47" s="43">
        <f t="shared" si="8"/>
        <v>0</v>
      </c>
      <c r="AL47" s="49">
        <f>AL46+'DEPRECATED - DT-Prelim Calcs'!$C$11</f>
        <v>172</v>
      </c>
      <c r="AM47" s="2">
        <f>AW47/'Drive Train'!$F$35</f>
        <v>1.2542558663587946</v>
      </c>
      <c r="AN47" s="36">
        <f>AU47*12*60/(PI() * 'Drive Train'!$F$15)/AM$2*AM47</f>
        <v>-4441.177439540279</v>
      </c>
      <c r="AO47" s="2">
        <f>('DEPRECATED - DT-Prelim Calcs'!$C$6*AM47-AN47)/('DEPRECATED - DT-Prelim Calcs'!$C$6*AM47)*'DEPRECATED - DT-Prelim Calcs'!$C$7*AM47</f>
        <v>9.1472127078064318</v>
      </c>
      <c r="AP47" s="43">
        <f>AO47/'DEPRECATED - DT-Prelim Calcs'!$C$7*('DEPRECATED - DT-Prelim Calcs'!$C$8-'DEPRECATED - DT-Prelim Calcs'!$C$9)+'DEPRECATED - DT-Prelim Calcs'!$C$9</f>
        <v>499.81830423124586</v>
      </c>
      <c r="AQ47" s="43">
        <f t="shared" si="9"/>
        <v>93</v>
      </c>
      <c r="AR47" s="2">
        <f t="shared" si="29"/>
        <v>1.95618439881307</v>
      </c>
      <c r="AS47" s="43">
        <f>AR47*'DEPRECATED - DT-Prelim Calcs'!$C$21/AM$2/'DEPRECATED - DT-Prelim Calcs'!$C$19/'DEPRECATED - DT-Prelim Calcs'!$C$18*3.39*'DEPRECATED - DT-Prelim Calcs'!$C$20</f>
        <v>19.648407795173402</v>
      </c>
      <c r="AT47" s="36">
        <f t="shared" si="30"/>
        <v>0</v>
      </c>
      <c r="AU47" s="43">
        <f>AS46*'DEPRECATED - DT-Prelim Calcs'!$C$11+AU46</f>
        <v>-20.600041576922209</v>
      </c>
      <c r="AV47" s="43">
        <f>AV46+0.5*AS47*'DEPRECATED - DT-Prelim Calcs'!$C$11^2+AU47*'DEPRECATED - DT-Prelim Calcs'!$C$11</f>
        <v>2667.5677762716482</v>
      </c>
      <c r="AW47" s="43">
        <f>MIN('Drive Train'!$F$35-AQ46*'DEPRECATED - DT-Prelim Calcs'!$C$21*'Drive Train'!$F$39,AW46+AQ$2)</f>
        <v>15.552772742849054</v>
      </c>
      <c r="AX47" s="43">
        <f>'Drive Train'!$F$35-AQ47*'DEPRECATED - DT-Prelim Calcs'!$C$21*'Drive Train'!$F$39</f>
        <v>7.1920000000000002</v>
      </c>
      <c r="AY47" s="1">
        <f>IF(AV47&gt;='Drive Train'!$F$29,1,0)</f>
        <v>1</v>
      </c>
      <c r="AZ47" s="43">
        <f t="shared" si="31"/>
        <v>103.33333333333333</v>
      </c>
      <c r="BA47" s="49">
        <f>BA46+'DEPRECATED - DT-Prelim Calcs'!$C$11</f>
        <v>172</v>
      </c>
      <c r="BB47" s="2">
        <f>BL47/'Drive Train'!$F$35</f>
        <v>0.57999999999999996</v>
      </c>
      <c r="BC47" s="36">
        <f>BJ47*12*60/(PI() * 'Drive Train'!$F$15)/BB$2*BB47</f>
        <v>-14741.557877958399</v>
      </c>
      <c r="BD47" s="2">
        <f>('DEPRECATED - DT-Prelim Calcs'!$C$6*BB47-BC47)/('DEPRECATED - DT-Prelim Calcs'!$C$6*BB47)*'DEPRECATED - DT-Prelim Calcs'!$C$7*BB47</f>
        <v>13.556862452605785</v>
      </c>
      <c r="BE47" s="43">
        <f>BD47/'DEPRECATED - DT-Prelim Calcs'!$C$7*('DEPRECATED - DT-Prelim Calcs'!$C$8-'DEPRECATED - DT-Prelim Calcs'!$C$9)+'DEPRECATED - DT-Prelim Calcs'!$C$9</f>
        <v>740.04549182106132</v>
      </c>
      <c r="BF47" s="43">
        <f t="shared" si="10"/>
        <v>93</v>
      </c>
      <c r="BG47" s="2">
        <f t="shared" si="32"/>
        <v>2.0025508475699998</v>
      </c>
      <c r="BH47" s="43">
        <f>BG47*'DEPRECATED - DT-Prelim Calcs'!$C$21/BB$2/'DEPRECATED - DT-Prelim Calcs'!$C$19/'DEPRECATED - DT-Prelim Calcs'!$C$18*3.39*'DEPRECATED - DT-Prelim Calcs'!$C$20</f>
        <v>29.053734754561201</v>
      </c>
      <c r="BI47" s="36">
        <f t="shared" si="33"/>
        <v>0</v>
      </c>
      <c r="BJ47" s="43">
        <f>BH46*'DEPRECATED - DT-Prelim Calcs'!$C$11+BJ46</f>
        <v>-102.36951797494</v>
      </c>
      <c r="BK47" s="43">
        <f>BK46+0.5*BH47*'DEPRECATED - DT-Prelim Calcs'!$C$11^2+BJ47*'DEPRECATED - DT-Prelim Calcs'!$C$11</f>
        <v>-26343.182822609655</v>
      </c>
      <c r="BL47" s="43">
        <f>MIN('Drive Train'!$F$35-BF46*'DEPRECATED - DT-Prelim Calcs'!$C$21*'Drive Train'!$F$39,BL46+BF$2)</f>
        <v>7.1920000000000002</v>
      </c>
      <c r="BM47" s="43">
        <f>'Drive Train'!$F$35-BF47*'DEPRECATED - DT-Prelim Calcs'!$C$21*'Drive Train'!$F$39</f>
        <v>7.1920000000000002</v>
      </c>
      <c r="BN47" s="1">
        <f>IF(BK47&gt;='Drive Train'!$F$29,1,0)</f>
        <v>0</v>
      </c>
      <c r="BO47" s="43">
        <f t="shared" si="34"/>
        <v>103.33333333333333</v>
      </c>
      <c r="BP47" s="49">
        <f>BP46+'DEPRECATED - DT-Prelim Calcs'!$C$11</f>
        <v>172</v>
      </c>
      <c r="BQ47" s="2">
        <f>CA47/'Drive Train'!$F$35</f>
        <v>0.57999999999999996</v>
      </c>
      <c r="BR47" s="36">
        <f>BY47*12*60/(PI() * 'Drive Train'!$F$15)/BQ$2*BQ47</f>
        <v>-146375.99513816467</v>
      </c>
      <c r="BS47" s="2">
        <f>('DEPRECATED - DT-Prelim Calcs'!$C$6*BQ47-BR47)/('DEPRECATED - DT-Prelim Calcs'!$C$6*BQ47)*'DEPRECATED - DT-Prelim Calcs'!$C$7*BQ47</f>
        <v>110.32261648871355</v>
      </c>
      <c r="BT47" s="43">
        <f>BS47/'DEPRECATED - DT-Prelim Calcs'!$C$7*('DEPRECATED - DT-Prelim Calcs'!$C$8-'DEPRECATED - DT-Prelim Calcs'!$C$9)+'DEPRECATED - DT-Prelim Calcs'!$C$9</f>
        <v>6011.6126893105138</v>
      </c>
      <c r="BU47" s="43">
        <f t="shared" si="11"/>
        <v>93</v>
      </c>
      <c r="BV47" s="2">
        <f t="shared" si="35"/>
        <v>1.5313624128476471</v>
      </c>
      <c r="BW47" s="43">
        <f>BV47*'DEPRECATED - DT-Prelim Calcs'!$C$21/BQ$2/'DEPRECATED - DT-Prelim Calcs'!$C$19/'DEPRECATED - DT-Prelim Calcs'!$C$18*3.39*'DEPRECATED - DT-Prelim Calcs'!$C$20</f>
        <v>29.053734754561201</v>
      </c>
      <c r="BX47" s="36">
        <f t="shared" si="36"/>
        <v>0</v>
      </c>
      <c r="BY47" s="43">
        <f>BW46*'DEPRECATED - DT-Prelim Calcs'!$C$11+BY46</f>
        <v>-777.30519098707475</v>
      </c>
      <c r="BZ47" s="43">
        <f>BZ46+0.5*BW47*'DEPRECATED - DT-Prelim Calcs'!$C$11^2+BY47*'DEPRECATED - DT-Prelim Calcs'!$C$11</f>
        <v>-64600.279274903616</v>
      </c>
      <c r="CA47" s="43">
        <f>MIN('Drive Train'!$F$35-BU46*'DEPRECATED - DT-Prelim Calcs'!$C$21*'Drive Train'!$F$39,CA46+BU$2)</f>
        <v>7.1920000000000002</v>
      </c>
      <c r="CB47" s="43">
        <f>'Drive Train'!$F$35-BU47*'DEPRECATED - DT-Prelim Calcs'!$C$21*'Drive Train'!$F$39</f>
        <v>7.1920000000000002</v>
      </c>
      <c r="CC47" s="1">
        <f>IF(BZ47&gt;='Drive Train'!$F$29,1,0)</f>
        <v>0</v>
      </c>
      <c r="CD47" s="43">
        <f t="shared" si="37"/>
        <v>103.33333333333333</v>
      </c>
      <c r="CE47" s="49">
        <f>CE46+'DEPRECATED - DT-Prelim Calcs'!$C$11</f>
        <v>172</v>
      </c>
      <c r="CF47" s="2">
        <f>CP47/'Drive Train'!$F$35</f>
        <v>0.57999999999999996</v>
      </c>
      <c r="CG47" s="36">
        <f>CN47*12*60/(PI() * 'Drive Train'!$F$15)/CF$2*CF47</f>
        <v>-8661.9516539589749</v>
      </c>
      <c r="CH47" s="2">
        <f>('DEPRECATED - DT-Prelim Calcs'!$C$6*CF47-CG47)/('DEPRECATED - DT-Prelim Calcs'!$C$6*CF47)*'DEPRECATED - DT-Prelim Calcs'!$C$7*CF47</f>
        <v>9.0876848365309701</v>
      </c>
      <c r="CI47" s="43">
        <f>CH47/'DEPRECATED - DT-Prelim Calcs'!$C$7*('DEPRECATED - DT-Prelim Calcs'!$C$8-'DEPRECATED - DT-Prelim Calcs'!$C$9)+'DEPRECATED - DT-Prelim Calcs'!$C$9</f>
        <v>496.57536796026926</v>
      </c>
      <c r="CJ47" s="43">
        <f t="shared" si="12"/>
        <v>93</v>
      </c>
      <c r="CK47" s="2">
        <f t="shared" si="38"/>
        <v>1.2396743342100003</v>
      </c>
      <c r="CL47" s="43">
        <f>CK47*'DEPRECATED - DT-Prelim Calcs'!$C$21/CF$2/'DEPRECATED - DT-Prelim Calcs'!$C$19/'DEPRECATED - DT-Prelim Calcs'!$C$18*3.39*'DEPRECATED - DT-Prelim Calcs'!$C$20</f>
        <v>29.053734754561205</v>
      </c>
      <c r="CM47" s="36">
        <f t="shared" si="39"/>
        <v>0</v>
      </c>
      <c r="CN47" s="43">
        <f>CL46*'DEPRECATED - DT-Prelim Calcs'!$C$11+CN46</f>
        <v>-37.236348770973564</v>
      </c>
      <c r="CO47" s="43">
        <f>CO46+0.5*CL47*'DEPRECATED - DT-Prelim Calcs'!$C$11^2+CN47*'DEPRECATED - DT-Prelim Calcs'!$C$11</f>
        <v>-117372.22984942116</v>
      </c>
      <c r="CP47" s="43">
        <f>MIN('Drive Train'!$F$35-CJ46*'DEPRECATED - DT-Prelim Calcs'!$C$21*'Drive Train'!$F$39,CP46+CJ$2)</f>
        <v>7.1920000000000002</v>
      </c>
      <c r="CQ47" s="43">
        <f>'Drive Train'!$F$35-CJ47*'DEPRECATED - DT-Prelim Calcs'!$C$21*'Drive Train'!$F$39</f>
        <v>7.1920000000000002</v>
      </c>
      <c r="CR47" s="1">
        <f>IF(CO47&gt;='Drive Train'!$F$29,1,0)</f>
        <v>0</v>
      </c>
      <c r="CS47" s="43">
        <f t="shared" si="40"/>
        <v>103.33333333333333</v>
      </c>
      <c r="CT47" s="49">
        <f>CT46+'DEPRECATED - DT-Prelim Calcs'!$C$11</f>
        <v>172</v>
      </c>
      <c r="CU47" s="2">
        <f>DE47/'Drive Train'!$F$35</f>
        <v>0.57999999999999996</v>
      </c>
      <c r="CV47" s="36">
        <f>DC47*12*60/(PI() * 'Drive Train'!$F$15)/CU$2*CU47</f>
        <v>-41580.467956812034</v>
      </c>
      <c r="CW47" s="2">
        <f>('DEPRECATED - DT-Prelim Calcs'!$C$6*CU47-CV47)/('DEPRECATED - DT-Prelim Calcs'!$C$6*CU47)*'DEPRECATED - DT-Prelim Calcs'!$C$7*CU47</f>
        <v>33.28640606856559</v>
      </c>
      <c r="CX47" s="43">
        <f>CW47/'DEPRECATED - DT-Prelim Calcs'!$C$7*('DEPRECATED - DT-Prelim Calcs'!$C$8-'DEPRECATED - DT-Prelim Calcs'!$C$9)+'DEPRECATED - DT-Prelim Calcs'!$C$9</f>
        <v>1814.8639126905132</v>
      </c>
      <c r="CY47" s="43">
        <f t="shared" si="13"/>
        <v>93</v>
      </c>
      <c r="CZ47" s="2">
        <f t="shared" si="41"/>
        <v>1.0413264407364002</v>
      </c>
      <c r="DA47" s="43">
        <f>CZ47*'DEPRECATED - DT-Prelim Calcs'!$C$21/CU$2/'DEPRECATED - DT-Prelim Calcs'!$C$19/'DEPRECATED - DT-Prelim Calcs'!$C$18*3.39*'DEPRECATED - DT-Prelim Calcs'!$C$20</f>
        <v>29.053734754561201</v>
      </c>
      <c r="DB47" s="36">
        <f t="shared" si="42"/>
        <v>0</v>
      </c>
      <c r="DC47" s="43">
        <f>DA46*'DEPRECATED - DT-Prelim Calcs'!$C$11+DC46</f>
        <v>-150.14815248959371</v>
      </c>
      <c r="DD47" s="43">
        <f>DD46+0.5*DA47*'DEPRECATED - DT-Prelim Calcs'!$C$11^2+DC47*'DEPRECATED - DT-Prelim Calcs'!$C$11</f>
        <v>-195965.18577802891</v>
      </c>
      <c r="DE47" s="43">
        <f>MIN('Drive Train'!$F$35-CY46*'DEPRECATED - DT-Prelim Calcs'!$C$21*'Drive Train'!$F$39,DE46+CY$2)</f>
        <v>7.1920000000000002</v>
      </c>
      <c r="DF47" s="43">
        <f>'Drive Train'!$F$35-CY47*'DEPRECATED - DT-Prelim Calcs'!$C$21*'Drive Train'!$F$39</f>
        <v>7.1920000000000002</v>
      </c>
      <c r="DG47" s="1">
        <f>IF(DD47&gt;='Drive Train'!$F$29,1,0)</f>
        <v>0</v>
      </c>
      <c r="DH47" s="43">
        <f t="shared" si="43"/>
        <v>103.33333333333333</v>
      </c>
      <c r="DI47" s="49">
        <f>DI46+'DEPRECATED - DT-Prelim Calcs'!$C$11</f>
        <v>172</v>
      </c>
      <c r="DJ47" s="2">
        <f>DT47/'Drive Train'!$F$35</f>
        <v>0.57999999999999996</v>
      </c>
      <c r="DK47" s="36">
        <f>DR47*12*60/(PI() * 'Drive Train'!$F$15)/DJ$2*DJ47</f>
        <v>-789495.6631306886</v>
      </c>
      <c r="DL47" s="2">
        <f>('DEPRECATED - DT-Prelim Calcs'!$C$6*DJ47-DK47)/('DEPRECATED - DT-Prelim Calcs'!$C$6*DJ47)*'DEPRECATED - DT-Prelim Calcs'!$C$7*DJ47</f>
        <v>583.08613418227742</v>
      </c>
      <c r="DM47" s="43">
        <f>DL47/'DEPRECATED - DT-Prelim Calcs'!$C$7*('DEPRECATED - DT-Prelim Calcs'!$C$8-'DEPRECATED - DT-Prelim Calcs'!$C$9)+'DEPRECATED - DT-Prelim Calcs'!$C$9</f>
        <v>31766.640145750931</v>
      </c>
      <c r="DN47" s="43">
        <f t="shared" si="14"/>
        <v>93</v>
      </c>
      <c r="DO47" s="2">
        <f t="shared" si="44"/>
        <v>0.89769520753137932</v>
      </c>
      <c r="DP47" s="43">
        <f>DO47*'DEPRECATED - DT-Prelim Calcs'!$C$21/DJ$2/'DEPRECATED - DT-Prelim Calcs'!$C$19/'DEPRECATED - DT-Prelim Calcs'!$C$18*3.39*'DEPRECATED - DT-Prelim Calcs'!$C$20</f>
        <v>29.053734754561201</v>
      </c>
      <c r="DQ47" s="36">
        <f t="shared" si="45"/>
        <v>0</v>
      </c>
      <c r="DR47" s="43">
        <f>DP46*'DEPRECATED - DT-Prelim Calcs'!$C$11+DR46</f>
        <v>-2457.6632732187609</v>
      </c>
      <c r="DS47" s="43">
        <f>DS46+0.5*DP47*'DEPRECATED - DT-Prelim Calcs'!$C$11^2+DR47*'DEPRECATED - DT-Prelim Calcs'!$C$11</f>
        <v>-330020.08831355115</v>
      </c>
      <c r="DT47" s="43">
        <f>MIN('Drive Train'!$F$35-DN46*'DEPRECATED - DT-Prelim Calcs'!$C$21*'Drive Train'!$F$39,DT46+DN$2)</f>
        <v>7.1920000000000002</v>
      </c>
      <c r="DU47" s="43">
        <f>'Drive Train'!$F$35-DN47*'DEPRECATED - DT-Prelim Calcs'!$C$21*'Drive Train'!$F$39</f>
        <v>7.1920000000000002</v>
      </c>
      <c r="DV47" s="1">
        <f>IF(DS47&gt;='Drive Train'!$F$29,1,0)</f>
        <v>0</v>
      </c>
      <c r="DW47" s="43">
        <f t="shared" si="46"/>
        <v>103.33333333333333</v>
      </c>
      <c r="DX47" s="49">
        <f>DX46+'DEPRECATED - DT-Prelim Calcs'!$C$11</f>
        <v>172</v>
      </c>
      <c r="DY47" s="2">
        <f>EI47/'Drive Train'!$F$35</f>
        <v>0.57999999999999996</v>
      </c>
      <c r="DZ47" s="36">
        <f>EG47*12*60/(PI() * 'Drive Train'!$F$15)/DY$2*DY47</f>
        <v>-101564.09617061674</v>
      </c>
      <c r="EA47" s="2">
        <f>('DEPRECATED - DT-Prelim Calcs'!$C$6*DY47-DZ47)/('DEPRECATED - DT-Prelim Calcs'!$C$6*DY47)*'DEPRECATED - DT-Prelim Calcs'!$C$7*DY47</f>
        <v>77.380954081534881</v>
      </c>
      <c r="EB47" s="43">
        <f>EA47/'DEPRECATED - DT-Prelim Calcs'!$C$7*('DEPRECATED - DT-Prelim Calcs'!$C$8-'DEPRECATED - DT-Prelim Calcs'!$C$9)+'DEPRECATED - DT-Prelim Calcs'!$C$9</f>
        <v>4217.0295880239146</v>
      </c>
      <c r="EC47" s="43">
        <f t="shared" si="15"/>
        <v>93</v>
      </c>
      <c r="ED47" s="2">
        <f t="shared" si="47"/>
        <v>0.78888366722454539</v>
      </c>
      <c r="EE47" s="43">
        <f>ED47*'DEPRECATED - DT-Prelim Calcs'!$C$21/DY$2/'DEPRECATED - DT-Prelim Calcs'!$C$19/'DEPRECATED - DT-Prelim Calcs'!$C$18*3.39*'DEPRECATED - DT-Prelim Calcs'!$C$20</f>
        <v>29.053734754561201</v>
      </c>
      <c r="EF47" s="36">
        <f t="shared" si="48"/>
        <v>0</v>
      </c>
      <c r="EG47" s="43">
        <f>EE46*'DEPRECATED - DT-Prelim Calcs'!$C$11+EG46</f>
        <v>-277.84136049991019</v>
      </c>
      <c r="EH47" s="43">
        <f>EH46+0.5*EE47*'DEPRECATED - DT-Prelim Calcs'!$C$11^2+EG47*'DEPRECATED - DT-Prelim Calcs'!$C$11</f>
        <v>-426609.37618871871</v>
      </c>
      <c r="EI47" s="43">
        <f>MIN('Drive Train'!$F$35-EC46*'DEPRECATED - DT-Prelim Calcs'!$C$21*'Drive Train'!$F$39,EI46+EC$2)</f>
        <v>7.1920000000000002</v>
      </c>
      <c r="EJ47" s="43">
        <f>'Drive Train'!$F$35-EC47*'DEPRECATED - DT-Prelim Calcs'!$C$21*'Drive Train'!$F$39</f>
        <v>7.1920000000000002</v>
      </c>
      <c r="EK47" s="1">
        <f>IF(EH47&gt;='Drive Train'!$F$29,1,0)</f>
        <v>0</v>
      </c>
      <c r="EL47" s="43">
        <f t="shared" si="49"/>
        <v>103.33333333333333</v>
      </c>
      <c r="EM47" s="49">
        <f>EM46+'DEPRECATED - DT-Prelim Calcs'!$C$11</f>
        <v>172</v>
      </c>
      <c r="EN47" s="2">
        <f>EX47/'Drive Train'!$F$35</f>
        <v>0.57999999999999996</v>
      </c>
      <c r="EO47" s="36">
        <f>EV47*12*60/(PI() * 'Drive Train'!$F$15)/EN$2*EN47</f>
        <v>-667594.55194588099</v>
      </c>
      <c r="EP47" s="2">
        <f>('DEPRECATED - DT-Prelim Calcs'!$C$6*EN47-EO47)/('DEPRECATED - DT-Prelim Calcs'!$C$6*EN47)*'DEPRECATED - DT-Prelim Calcs'!$C$7*EN47</f>
        <v>493.47544273137652</v>
      </c>
      <c r="EQ47" s="43">
        <f>EP47/'DEPRECATED - DT-Prelim Calcs'!$C$7*('DEPRECATED - DT-Prelim Calcs'!$C$8-'DEPRECATED - DT-Prelim Calcs'!$C$9)+'DEPRECATED - DT-Prelim Calcs'!$C$9</f>
        <v>26884.863671186929</v>
      </c>
      <c r="ER47" s="43">
        <f t="shared" si="16"/>
        <v>93</v>
      </c>
      <c r="ES47" s="2">
        <f t="shared" si="50"/>
        <v>0.7035989464435134</v>
      </c>
      <c r="ET47" s="43">
        <f>ES47*'DEPRECATED - DT-Prelim Calcs'!$C$21/EN$2/'DEPRECATED - DT-Prelim Calcs'!$C$19/'DEPRECATED - DT-Prelim Calcs'!$C$18*3.39*'DEPRECATED - DT-Prelim Calcs'!$C$20</f>
        <v>29.053734754561201</v>
      </c>
      <c r="EU47" s="36">
        <f t="shared" si="51"/>
        <v>0</v>
      </c>
      <c r="EV47" s="43">
        <f>ET46*'DEPRECATED - DT-Prelim Calcs'!$C$11+EV46</f>
        <v>-1628.8522366959842</v>
      </c>
      <c r="EW47" s="43">
        <f>EW46+0.5*ET47*'DEPRECATED - DT-Prelim Calcs'!$C$11^2+EV47*'DEPRECATED - DT-Prelim Calcs'!$C$11</f>
        <v>-650877.18163726688</v>
      </c>
      <c r="EX47" s="43">
        <f>MIN('Drive Train'!$F$35-ER46*'DEPRECATED - DT-Prelim Calcs'!$C$21*'Drive Train'!$F$39,EX46+ER$2)</f>
        <v>7.1920000000000002</v>
      </c>
      <c r="EY47" s="43">
        <f>'Drive Train'!$F$35-ER47*'DEPRECATED - DT-Prelim Calcs'!$C$21*'Drive Train'!$F$39</f>
        <v>7.1920000000000002</v>
      </c>
      <c r="EZ47" s="1">
        <f>IF(EW47&gt;='Drive Train'!$F$29,1,0)</f>
        <v>0</v>
      </c>
      <c r="FA47" s="43">
        <f t="shared" si="52"/>
        <v>103.33333333333333</v>
      </c>
      <c r="FB47" s="49">
        <f>FB46+'DEPRECATED - DT-Prelim Calcs'!$C$11</f>
        <v>172</v>
      </c>
      <c r="FC47" s="2">
        <f>FM47/'Drive Train'!$F$35</f>
        <v>0.57999999999999996</v>
      </c>
      <c r="FD47" s="36">
        <f>FK47*12*60/(PI() * 'Drive Train'!$F$15)/FC$2*FC47</f>
        <v>-1425992.9107681883</v>
      </c>
      <c r="FE47" s="2">
        <f>('DEPRECATED - DT-Prelim Calcs'!$C$6*FC47-FD47)/('DEPRECATED - DT-Prelim Calcs'!$C$6*FC47)*'DEPRECATED - DT-Prelim Calcs'!$C$7*FC47</f>
        <v>1050.981446317054</v>
      </c>
      <c r="FF47" s="43">
        <f>FE47/'DEPRECATED - DT-Prelim Calcs'!$C$7*('DEPRECATED - DT-Prelim Calcs'!$C$8-'DEPRECATED - DT-Prelim Calcs'!$C$9)+'DEPRECATED - DT-Prelim Calcs'!$C$9</f>
        <v>57256.459388914132</v>
      </c>
      <c r="FG47" s="43">
        <f t="shared" si="17"/>
        <v>93</v>
      </c>
      <c r="FH47" s="2">
        <f t="shared" si="53"/>
        <v>0.63495514679048781</v>
      </c>
      <c r="FI47" s="43">
        <f>FH47*'DEPRECATED - DT-Prelim Calcs'!$C$21/FC$2/'DEPRECATED - DT-Prelim Calcs'!$C$19/'DEPRECATED - DT-Prelim Calcs'!$C$18*3.39*'DEPRECATED - DT-Prelim Calcs'!$C$20</f>
        <v>29.053734754561205</v>
      </c>
      <c r="FJ47" s="36">
        <f t="shared" si="54"/>
        <v>0</v>
      </c>
      <c r="FK47" s="43">
        <f>FI46*'DEPRECATED - DT-Prelim Calcs'!$C$11+FK46</f>
        <v>-3139.8155680827495</v>
      </c>
      <c r="FL47" s="43">
        <f>FL46+0.5*FI47*'DEPRECATED - DT-Prelim Calcs'!$C$11^2+FK47*'DEPRECATED - DT-Prelim Calcs'!$C$11</f>
        <v>-901697.0946474697</v>
      </c>
      <c r="FM47" s="43">
        <f>MIN('Drive Train'!$F$35-FG46*'DEPRECATED - DT-Prelim Calcs'!$C$21*'Drive Train'!$F$39,FM46+FG$2)</f>
        <v>7.1920000000000002</v>
      </c>
      <c r="FN47" s="43">
        <f>'Drive Train'!$F$35-FG47*'DEPRECATED - DT-Prelim Calcs'!$C$21*'Drive Train'!$F$39</f>
        <v>7.1920000000000002</v>
      </c>
      <c r="FO47" s="1">
        <f>IF(FL47&gt;='Drive Train'!$F$29,1,0)</f>
        <v>0</v>
      </c>
      <c r="FP47" s="43">
        <f t="shared" si="55"/>
        <v>103.33333333333333</v>
      </c>
      <c r="FQ47" s="49">
        <f>FQ46+'DEPRECATED - DT-Prelim Calcs'!$C$11</f>
        <v>172</v>
      </c>
      <c r="FR47" s="2">
        <f>GB47/'Drive Train'!$F$35</f>
        <v>0.57999999999999996</v>
      </c>
      <c r="FS47" s="36">
        <f>FZ47*12*60/(PI() * 'Drive Train'!$F$15)/FR$2*FR47</f>
        <v>-2398021.046041565</v>
      </c>
      <c r="FT47" s="2">
        <f>('DEPRECATED - DT-Prelim Calcs'!$C$6*FR47-FS47)/('DEPRECATED - DT-Prelim Calcs'!$C$6*FR47)*'DEPRECATED - DT-Prelim Calcs'!$C$7*FR47</f>
        <v>1765.5287745979531</v>
      </c>
      <c r="FU47" s="43">
        <f>FT47/'DEPRECATED - DT-Prelim Calcs'!$C$7*('DEPRECATED - DT-Prelim Calcs'!$C$8-'DEPRECATED - DT-Prelim Calcs'!$C$9)+'DEPRECATED - DT-Prelim Calcs'!$C$9</f>
        <v>96183.291451978032</v>
      </c>
      <c r="FV47" s="43">
        <f t="shared" si="18"/>
        <v>93</v>
      </c>
      <c r="FW47" s="2">
        <f t="shared" si="56"/>
        <v>0.57851468929799987</v>
      </c>
      <c r="FX47" s="43">
        <f>FW47*'DEPRECATED - DT-Prelim Calcs'!$C$21/FR$2/'DEPRECATED - DT-Prelim Calcs'!$C$19/'DEPRECATED - DT-Prelim Calcs'!$C$18*3.39*'DEPRECATED - DT-Prelim Calcs'!$C$20</f>
        <v>29.053734754561201</v>
      </c>
      <c r="FY47" s="36">
        <f t="shared" si="57"/>
        <v>0</v>
      </c>
      <c r="FZ47" s="43">
        <f>FX46*'DEPRECATED - DT-Prelim Calcs'!$C$11+FZ46</f>
        <v>-4810.7313546602109</v>
      </c>
      <c r="GA47" s="43">
        <f>GA46+0.5*FX47*'DEPRECATED - DT-Prelim Calcs'!$C$11^2+FZ47*'DEPRECATED - DT-Prelim Calcs'!$C$11</f>
        <v>-1179069.1152193286</v>
      </c>
      <c r="GB47" s="43">
        <f>MIN('Drive Train'!$F$35-FV46*'DEPRECATED - DT-Prelim Calcs'!$C$21*'Drive Train'!$F$39,GB46+FV$2)</f>
        <v>7.1920000000000002</v>
      </c>
      <c r="GC47" s="43">
        <f>'Drive Train'!$F$35-FV47*'DEPRECATED - DT-Prelim Calcs'!$C$21*'Drive Train'!$F$39</f>
        <v>7.1920000000000002</v>
      </c>
      <c r="GD47" s="1">
        <f>IF(GA47&gt;='Drive Train'!$F$29,1,0)</f>
        <v>0</v>
      </c>
      <c r="GE47" s="43">
        <f t="shared" si="58"/>
        <v>103.33333333333333</v>
      </c>
      <c r="GF47" s="49">
        <f>GF46+'DEPRECATED - DT-Prelim Calcs'!$C$11</f>
        <v>172</v>
      </c>
      <c r="GG47" s="2">
        <f>GQ47/'Drive Train'!$F$35</f>
        <v>0.86451612903225805</v>
      </c>
      <c r="GH47" s="36">
        <f>GO47*12*60/(PI() * 'Drive Train'!$F$15)/GG$2*GG47</f>
        <v>-39728.421023257681</v>
      </c>
      <c r="GI47" s="2">
        <f>('DEPRECATED - DT-Prelim Calcs'!$C$6*GG47-GH47)/('DEPRECATED - DT-Prelim Calcs'!$C$6*GG47)*'DEPRECATED - DT-Prelim Calcs'!$C$7*GG47</f>
        <v>33.25932901492282</v>
      </c>
      <c r="GJ47" s="43">
        <f>GI47/'DEPRECATED - DT-Prelim Calcs'!$C$7*('DEPRECATED - DT-Prelim Calcs'!$C$8-'DEPRECATED - DT-Prelim Calcs'!$C$9)+'DEPRECATED - DT-Prelim Calcs'!$C$9</f>
        <v>1813.388819469676</v>
      </c>
      <c r="GK47" s="43">
        <f t="shared" si="59"/>
        <v>29.999999999999982</v>
      </c>
      <c r="GL47" s="2">
        <f t="shared" si="60"/>
        <v>1.4462867232450001</v>
      </c>
      <c r="GM47" s="43">
        <f>GL47*'DEPRECATED - DT-Prelim Calcs'!$C$21/GG$2/'DEPRECATED - DT-Prelim Calcs'!$C$19/'DEPRECATED - DT-Prelim Calcs'!$C$18*3.39*'DEPRECATED - DT-Prelim Calcs'!$C$20</f>
        <v>29.053734754561201</v>
      </c>
      <c r="GN47" s="36">
        <f t="shared" si="61"/>
        <v>0</v>
      </c>
      <c r="GO47" s="43">
        <f>GM46*'DEPRECATED - DT-Prelim Calcs'!$C$11+GO46</f>
        <v>-133.67627088125511</v>
      </c>
      <c r="GP47" s="43">
        <f>GP46+0.5*GM47*'DEPRECATED - DT-Prelim Calcs'!$C$11^2+GO47*'DEPRECATED - DT-Prelim Calcs'!$C$11</f>
        <v>-46358.092937014044</v>
      </c>
      <c r="GQ47" s="43">
        <f>MIN('Drive Train'!$F$35-GK46*'DEPRECATED - DT-Prelim Calcs'!$C$21*'Drive Train'!$F$39,GQ46+GK$2)</f>
        <v>10.72</v>
      </c>
      <c r="GR47" s="43">
        <f>'Drive Train'!$F$35-GK47*'DEPRECATED - DT-Prelim Calcs'!$C$21*'Drive Train'!$F$39</f>
        <v>10.72</v>
      </c>
      <c r="GS47" s="1">
        <f>IF(GP47&gt;='Drive Train'!$F$29,1,0)</f>
        <v>0</v>
      </c>
      <c r="GT47" s="43">
        <f t="shared" si="62"/>
        <v>33.333333333333314</v>
      </c>
      <c r="GU47" s="49">
        <f>GU46+'DEPRECATED - DT-Prelim Calcs'!$C$11</f>
        <v>172</v>
      </c>
      <c r="GV47" s="2">
        <f>HF47/'Drive Train'!$F$35</f>
        <v>2.4217014962650301</v>
      </c>
      <c r="GW47" s="36">
        <f>HD47*12*60/(PI() * 'Drive Train'!$F$15)/GV$2*GV47</f>
        <v>-432369.53810592205</v>
      </c>
      <c r="GX47" s="2">
        <f>('DEPRECATED - DT-Prelim Calcs'!$C$6*GV47-GW47)/('DEPRECATED - DT-Prelim Calcs'!$C$6*GV47)*'DEPRECATED - DT-Prelim Calcs'!$C$7*GV47</f>
        <v>329.19682918939128</v>
      </c>
      <c r="GY47" s="43">
        <f>GX47/'DEPRECATED - DT-Prelim Calcs'!$C$7*('DEPRECATED - DT-Prelim Calcs'!$C$8-'DEPRECATED - DT-Prelim Calcs'!$C$9)+'DEPRECATED - DT-Prelim Calcs'!$C$9</f>
        <v>17935.357112556387</v>
      </c>
      <c r="GZ47" s="43">
        <f t="shared" si="19"/>
        <v>33.333333333333314</v>
      </c>
      <c r="HA47" s="2">
        <f t="shared" si="63"/>
        <v>1.4462867232450001</v>
      </c>
      <c r="HB47" s="43">
        <f>HA47*'DEPRECATED - DT-Prelim Calcs'!$C$21/GV$2/'DEPRECATED - DT-Prelim Calcs'!$C$19/'DEPRECATED - DT-Prelim Calcs'!$C$18*3.39*'DEPRECATED - DT-Prelim Calcs'!$C$20</f>
        <v>29.053734754561201</v>
      </c>
      <c r="HC47" s="36">
        <f t="shared" si="64"/>
        <v>0</v>
      </c>
      <c r="HD47" s="43">
        <f>HB46*'DEPRECATED - DT-Prelim Calcs'!$C$11+HD46</f>
        <v>-519.35055007907874</v>
      </c>
      <c r="HE47" s="43">
        <f>HE46+0.5*HB47*'DEPRECATED - DT-Prelim Calcs'!$C$11^2+HD47*'DEPRECATED - DT-Prelim Calcs'!$C$11</f>
        <v>-54127.435627089202</v>
      </c>
      <c r="HF47" s="43">
        <f>MIN('Drive Train'!$F$35-GZ46*'DEPRECATED - DT-Prelim Calcs'!$C$21*'Drive Train'!$F$39,HF46+GZ$2)</f>
        <v>30.029098553686374</v>
      </c>
      <c r="HG47" s="43">
        <f>'Drive Train'!$F$35-GZ47*'DEPRECATED - DT-Prelim Calcs'!$C$21*'Drive Train'!$F$39</f>
        <v>10.533333333333335</v>
      </c>
      <c r="HH47" s="1">
        <f>IF(HE47&gt;='Drive Train'!$F$29,1,0)</f>
        <v>0</v>
      </c>
      <c r="HI47" s="43">
        <f t="shared" si="65"/>
        <v>37.037037037037017</v>
      </c>
      <c r="HJ47" s="49">
        <f>HJ46+'DEPRECATED - DT-Prelim Calcs'!$C$11</f>
        <v>172</v>
      </c>
      <c r="HK47" s="2">
        <f>HU47/'Drive Train'!$F$35</f>
        <v>0.83440860215053769</v>
      </c>
      <c r="HL47" s="36">
        <f>HS47*12*60/(PI() * 'Drive Train'!$F$15)/HK$2*HK47</f>
        <v>-172882.53700873989</v>
      </c>
      <c r="HM47" s="2">
        <f>('DEPRECATED - DT-Prelim Calcs'!$C$6*HK47-HL47)/('DEPRECATED - DT-Prelim Calcs'!$C$6*HK47)*'DEPRECATED - DT-Prelim Calcs'!$C$7*HK47</f>
        <v>131.00100934894343</v>
      </c>
      <c r="HN47" s="43">
        <f>HM47/'DEPRECATED - DT-Prelim Calcs'!$C$7*('DEPRECATED - DT-Prelim Calcs'!$C$8-'DEPRECATED - DT-Prelim Calcs'!$C$9)+'DEPRECATED - DT-Prelim Calcs'!$C$9</f>
        <v>7138.1221510991563</v>
      </c>
      <c r="HO47" s="43">
        <f t="shared" si="20"/>
        <v>36.66666666666665</v>
      </c>
      <c r="HP47" s="2">
        <f t="shared" si="66"/>
        <v>1.4462867232450001</v>
      </c>
      <c r="HQ47" s="43">
        <f>HP47*'DEPRECATED - DT-Prelim Calcs'!$C$21/HK$2/'DEPRECATED - DT-Prelim Calcs'!$C$19/'DEPRECATED - DT-Prelim Calcs'!$C$18*3.39*'DEPRECATED - DT-Prelim Calcs'!$C$20</f>
        <v>29.053734754561201</v>
      </c>
      <c r="HR47" s="36">
        <f t="shared" si="67"/>
        <v>0</v>
      </c>
      <c r="HS47" s="43">
        <f>HQ46*'DEPRECATED - DT-Prelim Calcs'!$C$11+HS46</f>
        <v>-602.69622545172206</v>
      </c>
      <c r="HT47" s="43">
        <f>HT46+0.5*HQ47*'DEPRECATED - DT-Prelim Calcs'!$C$11^2+HS47*'DEPRECATED - DT-Prelim Calcs'!$C$11</f>
        <v>-53279.793703835312</v>
      </c>
      <c r="HU47" s="43">
        <f>MIN('Drive Train'!$F$35-HO46*'DEPRECATED - DT-Prelim Calcs'!$C$21*'Drive Train'!$F$39,HU46+HO$2)</f>
        <v>10.346666666666668</v>
      </c>
      <c r="HV47" s="43">
        <f>'Drive Train'!$F$35-HO47*'DEPRECATED - DT-Prelim Calcs'!$C$21*'Drive Train'!$F$39</f>
        <v>10.346666666666668</v>
      </c>
      <c r="HW47" s="1">
        <f>IF(HT47&gt;='Drive Train'!$F$29,1,0)</f>
        <v>0</v>
      </c>
      <c r="HX47" s="43">
        <f t="shared" si="68"/>
        <v>40.740740740740726</v>
      </c>
      <c r="HY47" s="49">
        <f>HY46+'DEPRECATED - DT-Prelim Calcs'!$C$11</f>
        <v>172</v>
      </c>
      <c r="HZ47" s="2">
        <f>IJ47/'Drive Train'!$F$35</f>
        <v>0.8193548387096774</v>
      </c>
      <c r="IA47" s="36">
        <f>IH47*12*60/(PI() * 'Drive Train'!$F$15)/HZ$2*HZ47</f>
        <v>-29469.121439633745</v>
      </c>
      <c r="IB47" s="2">
        <f>('DEPRECATED - DT-Prelim Calcs'!$C$6*HZ47-IA47)/('DEPRECATED - DT-Prelim Calcs'!$C$6*HZ47)*'DEPRECATED - DT-Prelim Calcs'!$C$7*HZ47</f>
        <v>25.505811740865362</v>
      </c>
      <c r="IC47" s="43">
        <f>IB47/'DEPRECATED - DT-Prelim Calcs'!$C$7*('DEPRECATED - DT-Prelim Calcs'!$C$8-'DEPRECATED - DT-Prelim Calcs'!$C$9)+'DEPRECATED - DT-Prelim Calcs'!$C$9</f>
        <v>1390.9957142411727</v>
      </c>
      <c r="ID47" s="43">
        <f t="shared" si="21"/>
        <v>39.999999999999986</v>
      </c>
      <c r="IE47" s="2">
        <f t="shared" si="69"/>
        <v>1.4462867232450001</v>
      </c>
      <c r="IF47" s="43">
        <f>IE47*'DEPRECATED - DT-Prelim Calcs'!$C$21/HZ$2/'DEPRECATED - DT-Prelim Calcs'!$C$19/'DEPRECATED - DT-Prelim Calcs'!$C$18*3.39*'DEPRECATED - DT-Prelim Calcs'!$C$20</f>
        <v>29.053734754561201</v>
      </c>
      <c r="IG47" s="36">
        <f t="shared" si="70"/>
        <v>0</v>
      </c>
      <c r="IH47" s="43">
        <f>IF46*'DEPRECATED - DT-Prelim Calcs'!$C$11+IH46</f>
        <v>-104.62158202455034</v>
      </c>
      <c r="II47" s="43">
        <f>II46+0.5*IF47*'DEPRECATED - DT-Prelim Calcs'!$C$11^2+IH47*'DEPRECATED - DT-Prelim Calcs'!$C$11</f>
        <v>-65949.605118246865</v>
      </c>
      <c r="IJ47" s="43">
        <f>MIN('Drive Train'!$F$35-ID46*'DEPRECATED - DT-Prelim Calcs'!$C$21*'Drive Train'!$F$39,IJ46+ID$2)</f>
        <v>10.16</v>
      </c>
      <c r="IK47" s="43">
        <f>'Drive Train'!$F$35-ID47*'DEPRECATED - DT-Prelim Calcs'!$C$21*'Drive Train'!$F$39</f>
        <v>10.16</v>
      </c>
      <c r="IL47" s="1">
        <f>IF(II47&gt;='Drive Train'!$F$29,1,0)</f>
        <v>0</v>
      </c>
      <c r="IM47" s="43">
        <f t="shared" si="71"/>
        <v>44.444444444444429</v>
      </c>
      <c r="IN47" s="49">
        <f>IN46+'DEPRECATED - DT-Prelim Calcs'!$C$11</f>
        <v>172</v>
      </c>
      <c r="IO47" s="2">
        <f>IY47/'Drive Train'!$F$35</f>
        <v>0.80430107526881722</v>
      </c>
      <c r="IP47" s="36">
        <f>IW47*12*60/(PI() * 'Drive Train'!$F$15)/IO$2*IO47</f>
        <v>-52544.563664443631</v>
      </c>
      <c r="IQ47" s="2">
        <f>('DEPRECATED - DT-Prelim Calcs'!$C$6*IO47-IP47)/('DEPRECATED - DT-Prelim Calcs'!$C$6*IO47)*'DEPRECATED - DT-Prelim Calcs'!$C$7*IO47</f>
        <v>42.398191413894864</v>
      </c>
      <c r="IR47" s="43">
        <f>IQ47/'DEPRECATED - DT-Prelim Calcs'!$C$7*('DEPRECATED - DT-Prelim Calcs'!$C$8-'DEPRECATED - DT-Prelim Calcs'!$C$9)+'DEPRECATED - DT-Prelim Calcs'!$C$9</f>
        <v>2311.2522188166604</v>
      </c>
      <c r="IS47" s="43">
        <f t="shared" si="22"/>
        <v>43.333333333333321</v>
      </c>
      <c r="IT47" s="2">
        <f t="shared" si="72"/>
        <v>1.4462867232450001</v>
      </c>
      <c r="IU47" s="43">
        <f>IT47*'DEPRECATED - DT-Prelim Calcs'!$C$21/IO$2/'DEPRECATED - DT-Prelim Calcs'!$C$19/'DEPRECATED - DT-Prelim Calcs'!$C$18*3.39*'DEPRECATED - DT-Prelim Calcs'!$C$20</f>
        <v>29.053734754561201</v>
      </c>
      <c r="IV47" s="36">
        <f t="shared" si="73"/>
        <v>0</v>
      </c>
      <c r="IW47" s="43">
        <f>IU46*'DEPRECATED - DT-Prelim Calcs'!$C$11+IW46</f>
        <v>-190.03572753354189</v>
      </c>
      <c r="IX47" s="43">
        <f>IX46+0.5*IU47*'DEPRECATED - DT-Prelim Calcs'!$C$11^2+IW47*'DEPRECATED - DT-Prelim Calcs'!$C$11</f>
        <v>-68553.645649173297</v>
      </c>
      <c r="IY47" s="43">
        <f>MIN('Drive Train'!$F$35-IS46*'DEPRECATED - DT-Prelim Calcs'!$C$21*'Drive Train'!$F$39,IY46+IS$2)</f>
        <v>9.9733333333333345</v>
      </c>
      <c r="IZ47" s="43">
        <f>'Drive Train'!$F$35-IS47*'DEPRECATED - DT-Prelim Calcs'!$C$21*'Drive Train'!$F$39</f>
        <v>9.9733333333333345</v>
      </c>
      <c r="JA47" s="1">
        <f>IF(IX47&gt;='Drive Train'!$F$29,1,0)</f>
        <v>0</v>
      </c>
      <c r="JB47" s="43">
        <f t="shared" si="74"/>
        <v>48.148148148148138</v>
      </c>
      <c r="JC47" s="49">
        <f>JC46+'DEPRECATED - DT-Prelim Calcs'!$C$11</f>
        <v>172</v>
      </c>
      <c r="JD47" s="2">
        <f>JN47/'Drive Train'!$F$35</f>
        <v>0.78924731182795704</v>
      </c>
      <c r="JE47" s="36">
        <f>JL47*12*60/(PI() * 'Drive Train'!$F$15)/JD$2*JD47</f>
        <v>-51408.191343153245</v>
      </c>
      <c r="JF47" s="2">
        <f>('DEPRECATED - DT-Prelim Calcs'!$C$6*JD47-JE47)/('DEPRECATED - DT-Prelim Calcs'!$C$6*JD47)*'DEPRECATED - DT-Prelim Calcs'!$C$7*JD47</f>
        <v>41.492230926860067</v>
      </c>
      <c r="JG47" s="43">
        <f>JF47/'DEPRECATED - DT-Prelim Calcs'!$C$7*('DEPRECATED - DT-Prelim Calcs'!$C$8-'DEPRECATED - DT-Prelim Calcs'!$C$9)+'DEPRECATED - DT-Prelim Calcs'!$C$9</f>
        <v>2261.8976549707345</v>
      </c>
      <c r="JH47" s="43">
        <f t="shared" si="23"/>
        <v>46.666666666666657</v>
      </c>
      <c r="JI47" s="2">
        <f t="shared" si="75"/>
        <v>1.4462867232450001</v>
      </c>
      <c r="JJ47" s="43">
        <f>JI47*'DEPRECATED - DT-Prelim Calcs'!$C$21/JD$2/'DEPRECATED - DT-Prelim Calcs'!$C$19/'DEPRECATED - DT-Prelim Calcs'!$C$18*3.39*'DEPRECATED - DT-Prelim Calcs'!$C$20</f>
        <v>29.053734754561201</v>
      </c>
      <c r="JK47" s="36">
        <f t="shared" si="76"/>
        <v>0</v>
      </c>
      <c r="JL47" s="43">
        <f>JJ46*'DEPRECATED - DT-Prelim Calcs'!$C$11+JL46</f>
        <v>-189.47212700566337</v>
      </c>
      <c r="JM47" s="43">
        <f>JM46+0.5*JJ47*'DEPRECATED - DT-Prelim Calcs'!$C$11^2+JL47*'DEPRECATED - DT-Prelim Calcs'!$C$11</f>
        <v>-71069.392828206415</v>
      </c>
      <c r="JN47" s="43">
        <f>MIN('Drive Train'!$F$35-JH46*'DEPRECATED - DT-Prelim Calcs'!$C$21*'Drive Train'!$F$39,JN46+JH$2)</f>
        <v>9.7866666666666671</v>
      </c>
      <c r="JO47" s="43">
        <f>'Drive Train'!$F$35-JH47*'DEPRECATED - DT-Prelim Calcs'!$C$21*'Drive Train'!$F$39</f>
        <v>9.7866666666666671</v>
      </c>
      <c r="JP47" s="1">
        <f>IF(JM47&gt;='Drive Train'!$F$29,1,0)</f>
        <v>0</v>
      </c>
      <c r="JQ47" s="43">
        <f>MIN(JG47,'DEPRECATED - DT-Prelim Calcs'!$C$10)*'DEPRECATED - DT-Prelim Calcs'!$C$11*1000/60/60</f>
        <v>103.33333333333333</v>
      </c>
      <c r="JR47" s="49">
        <f>JR46+'DEPRECATED - DT-Prelim Calcs'!$C$11</f>
        <v>172</v>
      </c>
      <c r="JS47" s="2">
        <f>KC47/'Drive Train'!$F$35</f>
        <v>0.77419354838709686</v>
      </c>
      <c r="JT47" s="36">
        <f>KA47*12*60/(PI() * 'Drive Train'!$F$15)/JS$2*JS47</f>
        <v>-149387.21256527444</v>
      </c>
      <c r="JU47" s="2">
        <f>('DEPRECATED - DT-Prelim Calcs'!$C$6*JS47-JT47)/('DEPRECATED - DT-Prelim Calcs'!$C$6*JS47)*'DEPRECATED - DT-Prelim Calcs'!$C$7*JS47</f>
        <v>113.4469594239319</v>
      </c>
      <c r="JV47" s="43">
        <f>JU47/'DEPRECATED - DT-Prelim Calcs'!$C$7*('DEPRECATED - DT-Prelim Calcs'!$C$8-'DEPRECATED - DT-Prelim Calcs'!$C$9)+'DEPRECATED - DT-Prelim Calcs'!$C$9</f>
        <v>6181.819431303752</v>
      </c>
      <c r="JW47" s="43">
        <f t="shared" si="24"/>
        <v>49.999999999999993</v>
      </c>
      <c r="JX47" s="2">
        <f t="shared" si="77"/>
        <v>1.4462867232450001</v>
      </c>
      <c r="JY47" s="43">
        <f>JX47*'DEPRECATED - DT-Prelim Calcs'!$C$21/JS$2/'DEPRECATED - DT-Prelim Calcs'!$C$19/'DEPRECATED - DT-Prelim Calcs'!$C$18*3.39*'DEPRECATED - DT-Prelim Calcs'!$C$20</f>
        <v>29.053734754561201</v>
      </c>
      <c r="JZ47" s="36">
        <f t="shared" si="78"/>
        <v>0</v>
      </c>
      <c r="KA47" s="43">
        <f>JY46*'DEPRECATED - DT-Prelim Calcs'!$C$11+KA46</f>
        <v>-561.29347436709156</v>
      </c>
      <c r="KB47" s="43">
        <f>KB46+0.5*JY47*'DEPRECATED - DT-Prelim Calcs'!$C$11^2+KA47*'DEPRECATED - DT-Prelim Calcs'!$C$11</f>
        <v>-59630.191577689235</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103.33333333333333</v>
      </c>
      <c r="KG47" s="49">
        <f>KG46+'DEPRECATED - DT-Prelim Calcs'!$C$11</f>
        <v>172</v>
      </c>
      <c r="KH47" s="2">
        <f>KR47/'Drive Train'!$F$35</f>
        <v>0.75913978494623657</v>
      </c>
      <c r="KI47" s="36">
        <f>KP47*12*60/(PI() * 'Drive Train'!$F$15)/KH$2*KH47</f>
        <v>-147829.72074069353</v>
      </c>
      <c r="KJ47" s="2">
        <f>('DEPRECATED - DT-Prelim Calcs'!$C$6*KH47-KI47)/('DEPRECATED - DT-Prelim Calcs'!$C$6*KH47)*'DEPRECATED - DT-Prelim Calcs'!$C$7*KH47</f>
        <v>112.23142989764438</v>
      </c>
      <c r="KK47" s="43">
        <f>KJ47/'DEPRECATED - DT-Prelim Calcs'!$C$7*('DEPRECATED - DT-Prelim Calcs'!$C$8-'DEPRECATED - DT-Prelim Calcs'!$C$9)+'DEPRECATED - DT-Prelim Calcs'!$C$9</f>
        <v>6115.6002854686858</v>
      </c>
      <c r="KL47" s="43">
        <f t="shared" si="25"/>
        <v>53.333333333333329</v>
      </c>
      <c r="KM47" s="2">
        <f t="shared" si="79"/>
        <v>1.4462867232450001</v>
      </c>
      <c r="KN47" s="43">
        <f>KM47*'DEPRECATED - DT-Prelim Calcs'!$C$21/KH$2/'DEPRECATED - DT-Prelim Calcs'!$C$19/'DEPRECATED - DT-Prelim Calcs'!$C$18*3.39*'DEPRECATED - DT-Prelim Calcs'!$C$20</f>
        <v>29.053734754561201</v>
      </c>
      <c r="KO47" s="36">
        <f t="shared" si="80"/>
        <v>0</v>
      </c>
      <c r="KP47" s="43">
        <f>KN46*'DEPRECATED - DT-Prelim Calcs'!$C$11+KP46</f>
        <v>-566.45592164372829</v>
      </c>
      <c r="KQ47" s="43">
        <f>KQ46+0.5*KN47*'DEPRECATED - DT-Prelim Calcs'!$C$11^2+KP47*'DEPRECATED - DT-Prelim Calcs'!$C$11</f>
        <v>-72092.859300588781</v>
      </c>
      <c r="KR47" s="43">
        <f>MIN('Drive Train'!$F$35-KL46*'DEPRECATED - DT-Prelim Calcs'!$C$21*'Drive Train'!$F$39,KR46+KL$2)</f>
        <v>9.413333333333334</v>
      </c>
      <c r="KS47" s="43">
        <f>'Drive Train'!$F$35-KL47*'DEPRECATED - DT-Prelim Calcs'!$C$21*'Drive Train'!$F$39</f>
        <v>9.413333333333334</v>
      </c>
      <c r="KT47" s="1">
        <f>IF(KQ47&gt;='Drive Train'!$F$29,1,0)</f>
        <v>0</v>
      </c>
      <c r="KU47" s="43">
        <f>MIN(KK47,'DEPRECATED - DT-Prelim Calcs'!$C$10)*'DEPRECATED - DT-Prelim Calcs'!$C$11*1000/60/60</f>
        <v>103.33333333333333</v>
      </c>
      <c r="KV47" s="49">
        <f>KV46+'DEPRECATED - DT-Prelim Calcs'!$C$11</f>
        <v>172</v>
      </c>
      <c r="KW47" s="2">
        <f>LG47/'Drive Train'!$F$35</f>
        <v>0.74408602150537628</v>
      </c>
      <c r="KX47" s="36">
        <f>LE47*12*60/(PI() * 'Drive Train'!$F$15)/KW$2*KW47</f>
        <v>-263948.89615344111</v>
      </c>
      <c r="KY47" s="2">
        <f>('DEPRECATED - DT-Prelim Calcs'!$C$6*KW47-KX47)/('DEPRECATED - DT-Prelim Calcs'!$C$6*KW47)*'DEPRECATED - DT-Prelim Calcs'!$C$7*KW47</f>
        <v>197.52116202387569</v>
      </c>
      <c r="KZ47" s="43">
        <f>KY47/'DEPRECATED - DT-Prelim Calcs'!$C$7*('DEPRECATED - DT-Prelim Calcs'!$C$8-'DEPRECATED - DT-Prelim Calcs'!$C$9)+'DEPRECATED - DT-Prelim Calcs'!$C$9</f>
        <v>10761.981214733525</v>
      </c>
      <c r="LA47" s="43">
        <f t="shared" si="26"/>
        <v>56.666666666666664</v>
      </c>
      <c r="LB47" s="2">
        <f t="shared" si="81"/>
        <v>1.4462867232450001</v>
      </c>
      <c r="LC47" s="43">
        <f>LB47*'DEPRECATED - DT-Prelim Calcs'!$C$21/KW$2/'DEPRECATED - DT-Prelim Calcs'!$C$19/'DEPRECATED - DT-Prelim Calcs'!$C$18*3.39*'DEPRECATED - DT-Prelim Calcs'!$C$20</f>
        <v>29.053734754561201</v>
      </c>
      <c r="LD47" s="36">
        <f t="shared" si="82"/>
        <v>0</v>
      </c>
      <c r="LE47" s="43">
        <f>LC46*'DEPRECATED - DT-Prelim Calcs'!$C$11+LE46</f>
        <v>-1031.8648565126189</v>
      </c>
      <c r="LF47" s="43">
        <f>LF46+0.5*LC47*'DEPRECATED - DT-Prelim Calcs'!$C$11^2+LE47*'DEPRECATED - DT-Prelim Calcs'!$C$11</f>
        <v>-78267.442240421253</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103.33333333333333</v>
      </c>
      <c r="LK47" s="49">
        <f>LK46+'DEPRECATED - DT-Prelim Calcs'!$C$11</f>
        <v>172</v>
      </c>
      <c r="LL47" s="2">
        <f>LV47/'Drive Train'!$F$35</f>
        <v>0.72903225806451621</v>
      </c>
      <c r="LM47" s="36">
        <f>LT47*12*60/(PI() * 'Drive Train'!$F$15)/LL$2*LL47</f>
        <v>-69649.030718795577</v>
      </c>
      <c r="LN47" s="2">
        <f>('DEPRECATED - DT-Prelim Calcs'!$C$6*LL47-LM47)/('DEPRECATED - DT-Prelim Calcs'!$C$6*LL47)*'DEPRECATED - DT-Prelim Calcs'!$C$7*LL47</f>
        <v>54.618840611819643</v>
      </c>
      <c r="LO47" s="43">
        <f>LN47/'DEPRECATED - DT-Prelim Calcs'!$C$7*('DEPRECATED - DT-Prelim Calcs'!$C$8-'DEPRECATED - DT-Prelim Calcs'!$C$9)+'DEPRECATED - DT-Prelim Calcs'!$C$9</f>
        <v>2977.0040034797266</v>
      </c>
      <c r="LP47" s="43">
        <f t="shared" si="27"/>
        <v>60</v>
      </c>
      <c r="LQ47" s="2">
        <f t="shared" si="83"/>
        <v>1.4462867232450001</v>
      </c>
      <c r="LR47" s="43">
        <f>LQ47*'DEPRECATED - DT-Prelim Calcs'!$C$21/LL$2/'DEPRECATED - DT-Prelim Calcs'!$C$19/'DEPRECATED - DT-Prelim Calcs'!$C$18*3.39*'DEPRECATED - DT-Prelim Calcs'!$C$20</f>
        <v>29.053734754561201</v>
      </c>
      <c r="LS47" s="36">
        <f t="shared" si="84"/>
        <v>0</v>
      </c>
      <c r="LT47" s="43">
        <f>LR46*'DEPRECATED - DT-Prelim Calcs'!$C$11+LT46</f>
        <v>-277.9037766433284</v>
      </c>
      <c r="LU47" s="43">
        <f>LU46+0.5*LR47*'DEPRECATED - DT-Prelim Calcs'!$C$11^2+LT47*'DEPRECATED - DT-Prelim Calcs'!$C$11</f>
        <v>-70258.346662608848</v>
      </c>
      <c r="LV47" s="43">
        <f>MIN('Drive Train'!$F$35-LP46*'DEPRECATED - DT-Prelim Calcs'!$C$21*'Drive Train'!$F$39,LV46+LP$2)</f>
        <v>9.0400000000000009</v>
      </c>
      <c r="LW47" s="43">
        <f>'Drive Train'!$F$35-LP47*'DEPRECATED - DT-Prelim Calcs'!$C$21*'Drive Train'!$F$39</f>
        <v>9.0400000000000009</v>
      </c>
      <c r="LX47" s="1">
        <f>IF(LU47&gt;='Drive Train'!$F$29,1,0)</f>
        <v>0</v>
      </c>
      <c r="LY47" s="43">
        <f>MIN(LO47,'DEPRECATED - DT-Prelim Calcs'!$C$10)*'DEPRECATED - DT-Prelim Calcs'!$C$11*1000/60/60</f>
        <v>103.33333333333333</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-0.27672021620693066</v>
      </c>
      <c r="Y48" s="43">
        <f t="shared" si="1"/>
        <v>0</v>
      </c>
      <c r="Z48" s="43">
        <f t="shared" si="2"/>
        <v>0</v>
      </c>
      <c r="AA48" s="43">
        <f t="shared" si="3"/>
        <v>0</v>
      </c>
      <c r="AB48" s="43" t="e">
        <f t="shared" si="4"/>
        <v>#N/A</v>
      </c>
      <c r="AC48" s="36">
        <f t="shared" si="28"/>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889.49632897085212</v>
      </c>
      <c r="AK48" s="43">
        <f t="shared" si="8"/>
        <v>0</v>
      </c>
      <c r="AL48" s="49">
        <f>AL47+'DEPRECATED - DT-Prelim Calcs'!$C$11</f>
        <v>176</v>
      </c>
      <c r="AM48" s="2">
        <f>AW48/'Drive Train'!$F$35</f>
        <v>0.57999999999999996</v>
      </c>
      <c r="AN48" s="36">
        <f>AU48*12*60/(PI() * 'Drive Train'!$F$15)/AM$2*AM48</f>
        <v>5781.6509862111725</v>
      </c>
      <c r="AO48" s="2">
        <f>('DEPRECATED - DT-Prelim Calcs'!$C$6*AM48-AN48)/('DEPRECATED - DT-Prelim Calcs'!$C$6*AM48)*'DEPRECATED - DT-Prelim Calcs'!$C$7*AM48</f>
        <v>-1.529947825286897</v>
      </c>
      <c r="AP48" s="43">
        <f>AO48/'DEPRECATED - DT-Prelim Calcs'!$C$7*('DEPRECATED - DT-Prelim Calcs'!$C$8-'DEPRECATED - DT-Prelim Calcs'!$C$9)+'DEPRECATED - DT-Prelim Calcs'!$C$9</f>
        <v>-81.847903914883176</v>
      </c>
      <c r="AQ48" s="43">
        <f t="shared" si="9"/>
        <v>-81.847903914883176</v>
      </c>
      <c r="AR48" s="2">
        <f t="shared" si="29"/>
        <v>-2.3086238100833834</v>
      </c>
      <c r="AS48" s="43">
        <f>AR48*'DEPRECATED - DT-Prelim Calcs'!$C$21/AM$2/'DEPRECATED - DT-Prelim Calcs'!$C$19/'DEPRECATED - DT-Prelim Calcs'!$C$18*3.39*'DEPRECATED - DT-Prelim Calcs'!$C$20</f>
        <v>-23.188397828797875</v>
      </c>
      <c r="AT48" s="36">
        <f t="shared" si="30"/>
        <v>1</v>
      </c>
      <c r="AU48" s="43">
        <f>AS47*'DEPRECATED - DT-Prelim Calcs'!$C$11+AU47</f>
        <v>57.993589603771397</v>
      </c>
      <c r="AV48" s="43">
        <f>AV47+0.5*AS48*'DEPRECATED - DT-Prelim Calcs'!$C$11^2+AU48*'DEPRECATED - DT-Prelim Calcs'!$C$11</f>
        <v>2714.0349520563509</v>
      </c>
      <c r="AW48" s="43">
        <f>MIN('Drive Train'!$F$35-AQ47*'DEPRECATED - DT-Prelim Calcs'!$C$21*'Drive Train'!$F$39,AW47+AQ$2)</f>
        <v>7.1920000000000002</v>
      </c>
      <c r="AX48" s="43">
        <f>'Drive Train'!$F$35-AQ48*'DEPRECATED - DT-Prelim Calcs'!$C$21*'Drive Train'!$F$39</f>
        <v>16.98348261923346</v>
      </c>
      <c r="AY48" s="1">
        <f>IF(AV48&gt;='Drive Train'!$F$29,1,0)</f>
        <v>1</v>
      </c>
      <c r="AZ48" s="43">
        <f t="shared" si="31"/>
        <v>-90.942115460981313</v>
      </c>
      <c r="BA48" s="49">
        <f>BA47+'DEPRECATED - DT-Prelim Calcs'!$C$11</f>
        <v>176</v>
      </c>
      <c r="BB48" s="2">
        <f>BL48/'Drive Train'!$F$35</f>
        <v>0.57999999999999996</v>
      </c>
      <c r="BC48" s="36">
        <f>BJ48*12*60/(PI() * 'Drive Train'!$F$15)/BB$2*BB48</f>
        <v>1993.7876009589625</v>
      </c>
      <c r="BD48" s="2">
        <f>('DEPRECATED - DT-Prelim Calcs'!$C$6*BB48-BC48)/('DEPRECATED - DT-Prelim Calcs'!$C$6*BB48)*'DEPRECATED - DT-Prelim Calcs'!$C$7*BB48</f>
        <v>1.2545473591696652</v>
      </c>
      <c r="BE48" s="43">
        <f>BD48/'DEPRECATED - DT-Prelim Calcs'!$C$7*('DEPRECATED - DT-Prelim Calcs'!$C$8-'DEPRECATED - DT-Prelim Calcs'!$C$9)+'DEPRECATED - DT-Prelim Calcs'!$C$9</f>
        <v>69.844744193571302</v>
      </c>
      <c r="BF48" s="43">
        <f t="shared" si="10"/>
        <v>69.844744193571302</v>
      </c>
      <c r="BG48" s="2">
        <f t="shared" si="32"/>
        <v>0.98602293122436357</v>
      </c>
      <c r="BH48" s="43">
        <f>BG48*'DEPRECATED - DT-Prelim Calcs'!$C$21/BB$2/'DEPRECATED - DT-Prelim Calcs'!$C$19/'DEPRECATED - DT-Prelim Calcs'!$C$18*3.39*'DEPRECATED - DT-Prelim Calcs'!$C$20</f>
        <v>14.305578677550265</v>
      </c>
      <c r="BI48" s="36">
        <f t="shared" si="33"/>
        <v>0</v>
      </c>
      <c r="BJ48" s="43">
        <f>BH47*'DEPRECATED - DT-Prelim Calcs'!$C$11+BJ47</f>
        <v>13.84542104330481</v>
      </c>
      <c r="BK48" s="43">
        <f>BK47+0.5*BH48*'DEPRECATED - DT-Prelim Calcs'!$C$11^2+BJ48*'DEPRECATED - DT-Prelim Calcs'!$C$11</f>
        <v>-26173.356509016034</v>
      </c>
      <c r="BL48" s="43">
        <f>MIN('Drive Train'!$F$35-BF47*'DEPRECATED - DT-Prelim Calcs'!$C$21*'Drive Train'!$F$39,BL47+BF$2)</f>
        <v>7.1920000000000002</v>
      </c>
      <c r="BM48" s="43">
        <f>'Drive Train'!$F$35-BF48*'DEPRECATED - DT-Prelim Calcs'!$C$21*'Drive Train'!$F$39</f>
        <v>8.488694325160008</v>
      </c>
      <c r="BN48" s="1">
        <f>IF(BK48&gt;='Drive Train'!$F$29,1,0)</f>
        <v>0</v>
      </c>
      <c r="BO48" s="43">
        <f t="shared" si="34"/>
        <v>77.605271326190334</v>
      </c>
      <c r="BP48" s="49">
        <f>BP47+'DEPRECATED - DT-Prelim Calcs'!$C$11</f>
        <v>176</v>
      </c>
      <c r="BQ48" s="2">
        <f>CA48/'Drive Train'!$F$35</f>
        <v>0.57999999999999996</v>
      </c>
      <c r="BR48" s="36">
        <f>BY48*12*60/(PI() * 'Drive Train'!$F$15)/BQ$2*BQ48</f>
        <v>-124491.3125888112</v>
      </c>
      <c r="BS48" s="2">
        <f>('DEPRECATED - DT-Prelim Calcs'!$C$6*BQ48-BR48)/('DEPRECATED - DT-Prelim Calcs'!$C$6*BQ48)*'DEPRECATED - DT-Prelim Calcs'!$C$7*BQ48</f>
        <v>94.234973674220157</v>
      </c>
      <c r="BT48" s="43">
        <f>BS48/'DEPRECATED - DT-Prelim Calcs'!$C$7*('DEPRECATED - DT-Prelim Calcs'!$C$8-'DEPRECATED - DT-Prelim Calcs'!$C$9)+'DEPRECATED - DT-Prelim Calcs'!$C$9</f>
        <v>5135.1963270284105</v>
      </c>
      <c r="BU48" s="43">
        <f t="shared" si="11"/>
        <v>93</v>
      </c>
      <c r="BV48" s="2">
        <f t="shared" si="35"/>
        <v>1.5313624128476471</v>
      </c>
      <c r="BW48" s="43">
        <f>BV48*'DEPRECATED - DT-Prelim Calcs'!$C$21/BQ$2/'DEPRECATED - DT-Prelim Calcs'!$C$19/'DEPRECATED - DT-Prelim Calcs'!$C$18*3.39*'DEPRECATED - DT-Prelim Calcs'!$C$20</f>
        <v>29.053734754561201</v>
      </c>
      <c r="BX48" s="36">
        <f t="shared" si="36"/>
        <v>0</v>
      </c>
      <c r="BY48" s="43">
        <f>BW47*'DEPRECATED - DT-Prelim Calcs'!$C$11+BY47</f>
        <v>-661.09025196882999</v>
      </c>
      <c r="BZ48" s="43">
        <f>BZ47+0.5*BW48*'DEPRECATED - DT-Prelim Calcs'!$C$11^2+BY48*'DEPRECATED - DT-Prelim Calcs'!$C$11</f>
        <v>-67012.210404742451</v>
      </c>
      <c r="CA48" s="43">
        <f>MIN('Drive Train'!$F$35-BU47*'DEPRECATED - DT-Prelim Calcs'!$C$21*'Drive Train'!$F$39,CA47+BU$2)</f>
        <v>7.1920000000000002</v>
      </c>
      <c r="CB48" s="43">
        <f>'Drive Train'!$F$35-BU48*'DEPRECATED - DT-Prelim Calcs'!$C$21*'Drive Train'!$F$39</f>
        <v>7.1920000000000002</v>
      </c>
      <c r="CC48" s="1">
        <f>IF(BZ48&gt;='Drive Train'!$F$29,1,0)</f>
        <v>0</v>
      </c>
      <c r="CD48" s="43">
        <f t="shared" si="37"/>
        <v>103.33333333333333</v>
      </c>
      <c r="CE48" s="49">
        <f>CE47+'DEPRECATED - DT-Prelim Calcs'!$C$11</f>
        <v>176</v>
      </c>
      <c r="CF48" s="2">
        <f>CP48/'Drive Train'!$F$35</f>
        <v>0.57999999999999996</v>
      </c>
      <c r="CG48" s="36">
        <f>CN48*12*60/(PI() * 'Drive Train'!$F$15)/CF$2*CF48</f>
        <v>18372.067965830611</v>
      </c>
      <c r="CH48" s="2">
        <f>('DEPRECATED - DT-Prelim Calcs'!$C$6*CF48-CG48)/('DEPRECATED - DT-Prelim Calcs'!$C$6*CF48)*'DEPRECATED - DT-Prelim Calcs'!$C$7*CF48</f>
        <v>-10.785285699019683</v>
      </c>
      <c r="CI48" s="43">
        <f>CH48/'DEPRECATED - DT-Prelim Calcs'!$C$7*('DEPRECATED - DT-Prelim Calcs'!$C$8-'DEPRECATED - DT-Prelim Calcs'!$C$9)+'DEPRECATED - DT-Prelim Calcs'!$C$9</f>
        <v>-586.05660897644543</v>
      </c>
      <c r="CJ48" s="43">
        <f t="shared" si="12"/>
        <v>-586.05660897644543</v>
      </c>
      <c r="CK48" s="2">
        <f t="shared" si="38"/>
        <v>-13.259646076385881</v>
      </c>
      <c r="CL48" s="43">
        <f>CK48*'DEPRECATED - DT-Prelim Calcs'!$C$21/CF$2/'DEPRECATED - DT-Prelim Calcs'!$C$19/'DEPRECATED - DT-Prelim Calcs'!$C$18*3.39*'DEPRECATED - DT-Prelim Calcs'!$C$20</f>
        <v>-310.76084211114573</v>
      </c>
      <c r="CM48" s="36">
        <f t="shared" si="39"/>
        <v>1</v>
      </c>
      <c r="CN48" s="43">
        <f>CL47*'DEPRECATED - DT-Prelim Calcs'!$C$11+CN47</f>
        <v>78.978590247271256</v>
      </c>
      <c r="CO48" s="43">
        <f>CO47+0.5*CL48*'DEPRECATED - DT-Prelim Calcs'!$C$11^2+CN48*'DEPRECATED - DT-Prelim Calcs'!$C$11</f>
        <v>-119542.40222532123</v>
      </c>
      <c r="CP48" s="43">
        <f>MIN('Drive Train'!$F$35-CJ47*'DEPRECATED - DT-Prelim Calcs'!$C$21*'Drive Train'!$F$39,CP47+CJ$2)</f>
        <v>7.1920000000000002</v>
      </c>
      <c r="CQ48" s="43">
        <f>'Drive Train'!$F$35-CJ48*'DEPRECATED - DT-Prelim Calcs'!$C$21*'Drive Train'!$F$39</f>
        <v>45.219170102680941</v>
      </c>
      <c r="CR48" s="1">
        <f>IF(CO48&gt;='Drive Train'!$F$29,1,0)</f>
        <v>0</v>
      </c>
      <c r="CS48" s="43">
        <f t="shared" si="40"/>
        <v>-651.17400997382822</v>
      </c>
      <c r="CT48" s="49">
        <f>CT47+'DEPRECATED - DT-Prelim Calcs'!$C$11</f>
        <v>176</v>
      </c>
      <c r="CU48" s="2">
        <f>DE48/'Drive Train'!$F$35</f>
        <v>0.57999999999999996</v>
      </c>
      <c r="CV48" s="36">
        <f>DC48*12*60/(PI() * 'Drive Train'!$F$15)/CU$2*CU48</f>
        <v>-9397.1112665863457</v>
      </c>
      <c r="CW48" s="2">
        <f>('DEPRECATED - DT-Prelim Calcs'!$C$6*CU48-CV48)/('DEPRECATED - DT-Prelim Calcs'!$C$6*CU48)*'DEPRECATED - DT-Prelim Calcs'!$C$7*CU48</f>
        <v>9.6281078119576744</v>
      </c>
      <c r="CX48" s="43">
        <f>CW48/'DEPRECATED - DT-Prelim Calcs'!$C$7*('DEPRECATED - DT-Prelim Calcs'!$C$8-'DEPRECATED - DT-Prelim Calcs'!$C$9)+'DEPRECATED - DT-Prelim Calcs'!$C$9</f>
        <v>526.01632109918671</v>
      </c>
      <c r="CY48" s="43">
        <f t="shared" si="13"/>
        <v>93</v>
      </c>
      <c r="CZ48" s="2">
        <f t="shared" si="41"/>
        <v>1.0413264407364002</v>
      </c>
      <c r="DA48" s="43">
        <f>CZ48*'DEPRECATED - DT-Prelim Calcs'!$C$21/CU$2/'DEPRECATED - DT-Prelim Calcs'!$C$19/'DEPRECATED - DT-Prelim Calcs'!$C$18*3.39*'DEPRECATED - DT-Prelim Calcs'!$C$20</f>
        <v>29.053734754561201</v>
      </c>
      <c r="DB48" s="36">
        <f t="shared" si="42"/>
        <v>0</v>
      </c>
      <c r="DC48" s="43">
        <f>DA47*'DEPRECATED - DT-Prelim Calcs'!$C$11+DC47</f>
        <v>-33.933213471348907</v>
      </c>
      <c r="DD48" s="43">
        <f>DD47+0.5*DA48*'DEPRECATED - DT-Prelim Calcs'!$C$11^2+DC48*'DEPRECATED - DT-Prelim Calcs'!$C$11</f>
        <v>-195868.48875387781</v>
      </c>
      <c r="DE48" s="43">
        <f>MIN('Drive Train'!$F$35-CY47*'DEPRECATED - DT-Prelim Calcs'!$C$21*'Drive Train'!$F$39,DE47+CY$2)</f>
        <v>7.1920000000000002</v>
      </c>
      <c r="DF48" s="43">
        <f>'Drive Train'!$F$35-CY48*'DEPRECATED - DT-Prelim Calcs'!$C$21*'Drive Train'!$F$39</f>
        <v>7.1920000000000002</v>
      </c>
      <c r="DG48" s="1">
        <f>IF(DD48&gt;='Drive Train'!$F$29,1,0)</f>
        <v>0</v>
      </c>
      <c r="DH48" s="43">
        <f t="shared" si="43"/>
        <v>103.33333333333333</v>
      </c>
      <c r="DI48" s="49">
        <f>DI47+'DEPRECATED - DT-Prelim Calcs'!$C$11</f>
        <v>176</v>
      </c>
      <c r="DJ48" s="2">
        <f>DT48/'Drive Train'!$F$35</f>
        <v>0.57999999999999996</v>
      </c>
      <c r="DK48" s="36">
        <f>DR48*12*60/(PI() * 'Drive Train'!$F$15)/DJ$2*DJ48</f>
        <v>-752162.96937002661</v>
      </c>
      <c r="DL48" s="2">
        <f>('DEPRECATED - DT-Prelim Calcs'!$C$6*DJ48-DK48)/('DEPRECATED - DT-Prelim Calcs'!$C$6*DJ48)*'DEPRECATED - DT-Prelim Calcs'!$C$7*DJ48</f>
        <v>555.64250820461211</v>
      </c>
      <c r="DM48" s="43">
        <f>DL48/'DEPRECATED - DT-Prelim Calcs'!$C$7*('DEPRECATED - DT-Prelim Calcs'!$C$8-'DEPRECATED - DT-Prelim Calcs'!$C$9)+'DEPRECATED - DT-Prelim Calcs'!$C$9</f>
        <v>30271.576939504987</v>
      </c>
      <c r="DN48" s="43">
        <f t="shared" si="14"/>
        <v>93</v>
      </c>
      <c r="DO48" s="2">
        <f t="shared" si="44"/>
        <v>0.89769520753137932</v>
      </c>
      <c r="DP48" s="43">
        <f>DO48*'DEPRECATED - DT-Prelim Calcs'!$C$21/DJ$2/'DEPRECATED - DT-Prelim Calcs'!$C$19/'DEPRECATED - DT-Prelim Calcs'!$C$18*3.39*'DEPRECATED - DT-Prelim Calcs'!$C$20</f>
        <v>29.053734754561201</v>
      </c>
      <c r="DQ48" s="36">
        <f t="shared" si="45"/>
        <v>0</v>
      </c>
      <c r="DR48" s="43">
        <f>DP47*'DEPRECATED - DT-Prelim Calcs'!$C$11+DR47</f>
        <v>-2341.448334200516</v>
      </c>
      <c r="DS48" s="43">
        <f>DS47+0.5*DP48*'DEPRECATED - DT-Prelim Calcs'!$C$11^2+DR48*'DEPRECATED - DT-Prelim Calcs'!$C$11</f>
        <v>-339153.45177231671</v>
      </c>
      <c r="DT48" s="43">
        <f>MIN('Drive Train'!$F$35-DN47*'DEPRECATED - DT-Prelim Calcs'!$C$21*'Drive Train'!$F$39,DT47+DN$2)</f>
        <v>7.1920000000000002</v>
      </c>
      <c r="DU48" s="43">
        <f>'Drive Train'!$F$35-DN48*'DEPRECATED - DT-Prelim Calcs'!$C$21*'Drive Train'!$F$39</f>
        <v>7.1920000000000002</v>
      </c>
      <c r="DV48" s="1">
        <f>IF(DS48&gt;='Drive Train'!$F$29,1,0)</f>
        <v>0</v>
      </c>
      <c r="DW48" s="43">
        <f t="shared" si="46"/>
        <v>103.33333333333333</v>
      </c>
      <c r="DX48" s="49">
        <f>DX47+'DEPRECATED - DT-Prelim Calcs'!$C$11</f>
        <v>176</v>
      </c>
      <c r="DY48" s="2">
        <f>EI48/'Drive Train'!$F$35</f>
        <v>0.57999999999999996</v>
      </c>
      <c r="DZ48" s="36">
        <f>EG48*12*60/(PI() * 'Drive Train'!$F$15)/DY$2*DY48</f>
        <v>-59082.065339518842</v>
      </c>
      <c r="EA48" s="2">
        <f>('DEPRECATED - DT-Prelim Calcs'!$C$6*DY48-DZ48)/('DEPRECATED - DT-Prelim Calcs'!$C$6*DY48)*'DEPRECATED - DT-Prelim Calcs'!$C$7*DY48</f>
        <v>46.152000382812446</v>
      </c>
      <c r="EB48" s="43">
        <f>EA48/'DEPRECATED - DT-Prelim Calcs'!$C$7*('DEPRECATED - DT-Prelim Calcs'!$C$8-'DEPRECATED - DT-Prelim Calcs'!$C$9)+'DEPRECATED - DT-Prelim Calcs'!$C$9</f>
        <v>2515.7507671233643</v>
      </c>
      <c r="EC48" s="43">
        <f t="shared" si="15"/>
        <v>93</v>
      </c>
      <c r="ED48" s="2">
        <f t="shared" si="47"/>
        <v>0.78888366722454539</v>
      </c>
      <c r="EE48" s="43">
        <f>ED48*'DEPRECATED - DT-Prelim Calcs'!$C$21/DY$2/'DEPRECATED - DT-Prelim Calcs'!$C$19/'DEPRECATED - DT-Prelim Calcs'!$C$18*3.39*'DEPRECATED - DT-Prelim Calcs'!$C$20</f>
        <v>29.053734754561201</v>
      </c>
      <c r="EF48" s="36">
        <f t="shared" si="48"/>
        <v>0</v>
      </c>
      <c r="EG48" s="43">
        <f>EE47*'DEPRECATED - DT-Prelim Calcs'!$C$11+EG47</f>
        <v>-161.62642148166537</v>
      </c>
      <c r="EH48" s="43">
        <f>EH47+0.5*EE48*'DEPRECATED - DT-Prelim Calcs'!$C$11^2+EG48*'DEPRECATED - DT-Prelim Calcs'!$C$11</f>
        <v>-427023.45199660887</v>
      </c>
      <c r="EI48" s="43">
        <f>MIN('Drive Train'!$F$35-EC47*'DEPRECATED - DT-Prelim Calcs'!$C$21*'Drive Train'!$F$39,EI47+EC$2)</f>
        <v>7.1920000000000002</v>
      </c>
      <c r="EJ48" s="43">
        <f>'Drive Train'!$F$35-EC48*'DEPRECATED - DT-Prelim Calcs'!$C$21*'Drive Train'!$F$39</f>
        <v>7.1920000000000002</v>
      </c>
      <c r="EK48" s="1">
        <f>IF(EH48&gt;='Drive Train'!$F$29,1,0)</f>
        <v>0</v>
      </c>
      <c r="EL48" s="43">
        <f t="shared" si="49"/>
        <v>103.33333333333333</v>
      </c>
      <c r="EM48" s="49">
        <f>EM47+'DEPRECATED - DT-Prelim Calcs'!$C$11</f>
        <v>176</v>
      </c>
      <c r="EN48" s="2">
        <f>EX48/'Drive Train'!$F$35</f>
        <v>0.57999999999999996</v>
      </c>
      <c r="EO48" s="36">
        <f>EV48*12*60/(PI() * 'Drive Train'!$F$15)/EN$2*EN48</f>
        <v>-619963.18404434703</v>
      </c>
      <c r="EP48" s="2">
        <f>('DEPRECATED - DT-Prelim Calcs'!$C$6*EN48-EO48)/('DEPRECATED - DT-Prelim Calcs'!$C$6*EN48)*'DEPRECATED - DT-Prelim Calcs'!$C$7*EN48</f>
        <v>458.46116131159687</v>
      </c>
      <c r="EQ48" s="43">
        <f>EP48/'DEPRECATED - DT-Prelim Calcs'!$C$7*('DEPRECATED - DT-Prelim Calcs'!$C$8-'DEPRECATED - DT-Prelim Calcs'!$C$9)+'DEPRECATED - DT-Prelim Calcs'!$C$9</f>
        <v>24977.36923563177</v>
      </c>
      <c r="ER48" s="43">
        <f t="shared" si="16"/>
        <v>93</v>
      </c>
      <c r="ES48" s="2">
        <f t="shared" si="50"/>
        <v>0.7035989464435134</v>
      </c>
      <c r="ET48" s="43">
        <f>ES48*'DEPRECATED - DT-Prelim Calcs'!$C$21/EN$2/'DEPRECATED - DT-Prelim Calcs'!$C$19/'DEPRECATED - DT-Prelim Calcs'!$C$18*3.39*'DEPRECATED - DT-Prelim Calcs'!$C$20</f>
        <v>29.053734754561201</v>
      </c>
      <c r="EU48" s="36">
        <f t="shared" si="51"/>
        <v>0</v>
      </c>
      <c r="EV48" s="43">
        <f>ET47*'DEPRECATED - DT-Prelim Calcs'!$C$11+EV47</f>
        <v>-1512.6372976777393</v>
      </c>
      <c r="EW48" s="43">
        <f>EW47+0.5*ET48*'DEPRECATED - DT-Prelim Calcs'!$C$11^2+EV48*'DEPRECATED - DT-Prelim Calcs'!$C$11</f>
        <v>-656695.30094994139</v>
      </c>
      <c r="EX48" s="43">
        <f>MIN('Drive Train'!$F$35-ER47*'DEPRECATED - DT-Prelim Calcs'!$C$21*'Drive Train'!$F$39,EX47+ER$2)</f>
        <v>7.1920000000000002</v>
      </c>
      <c r="EY48" s="43">
        <f>'Drive Train'!$F$35-ER48*'DEPRECATED - DT-Prelim Calcs'!$C$21*'Drive Train'!$F$39</f>
        <v>7.1920000000000002</v>
      </c>
      <c r="EZ48" s="1">
        <f>IF(EW48&gt;='Drive Train'!$F$29,1,0)</f>
        <v>0</v>
      </c>
      <c r="FA48" s="43">
        <f t="shared" si="52"/>
        <v>103.33333333333333</v>
      </c>
      <c r="FB48" s="49">
        <f>FB47+'DEPRECATED - DT-Prelim Calcs'!$C$11</f>
        <v>176</v>
      </c>
      <c r="FC48" s="2">
        <f>FM48/'Drive Train'!$F$35</f>
        <v>0.57999999999999996</v>
      </c>
      <c r="FD48" s="36">
        <f>FK48*12*60/(PI() * 'Drive Train'!$F$15)/FC$2*FC48</f>
        <v>-1373212.205796218</v>
      </c>
      <c r="FE48" s="2">
        <f>('DEPRECATED - DT-Prelim Calcs'!$C$6*FC48-FD48)/('DEPRECATED - DT-Prelim Calcs'!$C$6*FC48)*'DEPRECATED - DT-Prelim Calcs'!$C$7*FC48</f>
        <v>1012.1818371762166</v>
      </c>
      <c r="FF48" s="43">
        <f>FE48/'DEPRECATED - DT-Prelim Calcs'!$C$7*('DEPRECATED - DT-Prelim Calcs'!$C$8-'DEPRECATED - DT-Prelim Calcs'!$C$9)+'DEPRECATED - DT-Prelim Calcs'!$C$9</f>
        <v>55142.749338704329</v>
      </c>
      <c r="FG48" s="43">
        <f t="shared" si="17"/>
        <v>93</v>
      </c>
      <c r="FH48" s="2">
        <f t="shared" si="53"/>
        <v>0.63495514679048781</v>
      </c>
      <c r="FI48" s="43">
        <f>FH48*'DEPRECATED - DT-Prelim Calcs'!$C$21/FC$2/'DEPRECATED - DT-Prelim Calcs'!$C$19/'DEPRECATED - DT-Prelim Calcs'!$C$18*3.39*'DEPRECATED - DT-Prelim Calcs'!$C$20</f>
        <v>29.053734754561205</v>
      </c>
      <c r="FJ48" s="36">
        <f t="shared" si="54"/>
        <v>0</v>
      </c>
      <c r="FK48" s="43">
        <f>FI47*'DEPRECATED - DT-Prelim Calcs'!$C$11+FK47</f>
        <v>-3023.6006290645046</v>
      </c>
      <c r="FL48" s="43">
        <f>FL47+0.5*FI48*'DEPRECATED - DT-Prelim Calcs'!$C$11^2+FK48*'DEPRECATED - DT-Prelim Calcs'!$C$11</f>
        <v>-913559.06728569127</v>
      </c>
      <c r="FM48" s="43">
        <f>MIN('Drive Train'!$F$35-FG47*'DEPRECATED - DT-Prelim Calcs'!$C$21*'Drive Train'!$F$39,FM47+FG$2)</f>
        <v>7.1920000000000002</v>
      </c>
      <c r="FN48" s="43">
        <f>'Drive Train'!$F$35-FG48*'DEPRECATED - DT-Prelim Calcs'!$C$21*'Drive Train'!$F$39</f>
        <v>7.1920000000000002</v>
      </c>
      <c r="FO48" s="1">
        <f>IF(FL48&gt;='Drive Train'!$F$29,1,0)</f>
        <v>0</v>
      </c>
      <c r="FP48" s="43">
        <f t="shared" si="55"/>
        <v>103.33333333333333</v>
      </c>
      <c r="FQ48" s="49">
        <f>FQ47+'DEPRECATED - DT-Prelim Calcs'!$C$11</f>
        <v>176</v>
      </c>
      <c r="FR48" s="2">
        <f>GB48/'Drive Train'!$F$35</f>
        <v>0.57999999999999996</v>
      </c>
      <c r="FS48" s="36">
        <f>FZ48*12*60/(PI() * 'Drive Train'!$F$15)/FR$2*FR48</f>
        <v>-2340091.0039991587</v>
      </c>
      <c r="FT48" s="2">
        <f>('DEPRECATED - DT-Prelim Calcs'!$C$6*FR48-FS48)/('DEPRECATED - DT-Prelim Calcs'!$C$6*FR48)*'DEPRECATED - DT-Prelim Calcs'!$C$7*FR48</f>
        <v>1722.9438377360589</v>
      </c>
      <c r="FU48" s="43">
        <f>FT48/'DEPRECATED - DT-Prelim Calcs'!$C$7*('DEPRECATED - DT-Prelim Calcs'!$C$8-'DEPRECATED - DT-Prelim Calcs'!$C$9)+'DEPRECATED - DT-Prelim Calcs'!$C$9</f>
        <v>93863.365787113653</v>
      </c>
      <c r="FV48" s="43">
        <f t="shared" si="18"/>
        <v>93</v>
      </c>
      <c r="FW48" s="2">
        <f t="shared" si="56"/>
        <v>0.57851468929799987</v>
      </c>
      <c r="FX48" s="43">
        <f>FW48*'DEPRECATED - DT-Prelim Calcs'!$C$21/FR$2/'DEPRECATED - DT-Prelim Calcs'!$C$19/'DEPRECATED - DT-Prelim Calcs'!$C$18*3.39*'DEPRECATED - DT-Prelim Calcs'!$C$20</f>
        <v>29.053734754561201</v>
      </c>
      <c r="FY48" s="36">
        <f t="shared" si="57"/>
        <v>0</v>
      </c>
      <c r="FZ48" s="43">
        <f>FX47*'DEPRECATED - DT-Prelim Calcs'!$C$11+FZ47</f>
        <v>-4694.516415641966</v>
      </c>
      <c r="GA48" s="43">
        <f>GA47+0.5*FX48*'DEPRECATED - DT-Prelim Calcs'!$C$11^2+FZ48*'DEPRECATED - DT-Prelim Calcs'!$C$11</f>
        <v>-1197614.75100386</v>
      </c>
      <c r="GB48" s="43">
        <f>MIN('Drive Train'!$F$35-FV47*'DEPRECATED - DT-Prelim Calcs'!$C$21*'Drive Train'!$F$39,GB47+FV$2)</f>
        <v>7.1920000000000002</v>
      </c>
      <c r="GC48" s="43">
        <f>'Drive Train'!$F$35-FV48*'DEPRECATED - DT-Prelim Calcs'!$C$21*'Drive Train'!$F$39</f>
        <v>7.1920000000000002</v>
      </c>
      <c r="GD48" s="1">
        <f>IF(GA48&gt;='Drive Train'!$F$29,1,0)</f>
        <v>0</v>
      </c>
      <c r="GE48" s="43">
        <f t="shared" si="58"/>
        <v>103.33333333333333</v>
      </c>
      <c r="GF48" s="49">
        <f>GF47+'DEPRECATED - DT-Prelim Calcs'!$C$11</f>
        <v>176</v>
      </c>
      <c r="GG48" s="2">
        <f>GQ48/'Drive Train'!$F$35</f>
        <v>0.86451612903225805</v>
      </c>
      <c r="GH48" s="36">
        <f>GO48*12*60/(PI() * 'Drive Train'!$F$15)/GG$2*GG48</f>
        <v>-5189.486056928703</v>
      </c>
      <c r="GI48" s="2">
        <f>('DEPRECATED - DT-Prelim Calcs'!$C$6*GG48-GH48)/('DEPRECATED - DT-Prelim Calcs'!$C$6*GG48)*'DEPRECATED - DT-Prelim Calcs'!$C$7*GG48</f>
        <v>7.869422276351826</v>
      </c>
      <c r="GJ48" s="43">
        <f>GI48/'DEPRECATED - DT-Prelim Calcs'!$C$7*('DEPRECATED - DT-Prelim Calcs'!$C$8-'DEPRECATED - DT-Prelim Calcs'!$C$9)+'DEPRECATED - DT-Prelim Calcs'!$C$9</f>
        <v>430.20733296543523</v>
      </c>
      <c r="GK48" s="43">
        <f t="shared" si="59"/>
        <v>29.999999999999982</v>
      </c>
      <c r="GL48" s="2">
        <f t="shared" si="60"/>
        <v>0.99205491649173394</v>
      </c>
      <c r="GM48" s="43">
        <f>GL48*'DEPRECATED - DT-Prelim Calcs'!$C$21/GG$2/'DEPRECATED - DT-Prelim Calcs'!$C$19/'DEPRECATED - DT-Prelim Calcs'!$C$18*3.39*'DEPRECATED - DT-Prelim Calcs'!$C$20</f>
        <v>19.928897875132204</v>
      </c>
      <c r="GN48" s="36">
        <f t="shared" si="61"/>
        <v>0</v>
      </c>
      <c r="GO48" s="43">
        <f>GM47*'DEPRECATED - DT-Prelim Calcs'!$C$11+GO47</f>
        <v>-17.461331863010301</v>
      </c>
      <c r="GP48" s="43">
        <f>GP47+0.5*GM48*'DEPRECATED - DT-Prelim Calcs'!$C$11^2+GO48*'DEPRECATED - DT-Prelim Calcs'!$C$11</f>
        <v>-46268.507081465032</v>
      </c>
      <c r="GQ48" s="43">
        <f>MIN('Drive Train'!$F$35-GK47*'DEPRECATED - DT-Prelim Calcs'!$C$21*'Drive Train'!$F$39,GQ47+GK$2)</f>
        <v>10.72</v>
      </c>
      <c r="GR48" s="43">
        <f>'Drive Train'!$F$35-GK48*'DEPRECATED - DT-Prelim Calcs'!$C$21*'Drive Train'!$F$39</f>
        <v>10.72</v>
      </c>
      <c r="GS48" s="1">
        <f>IF(GP48&gt;='Drive Train'!$F$29,1,0)</f>
        <v>0</v>
      </c>
      <c r="GT48" s="43">
        <f t="shared" si="62"/>
        <v>33.333333333333314</v>
      </c>
      <c r="GU48" s="49">
        <f>GU47+'DEPRECATED - DT-Prelim Calcs'!$C$11</f>
        <v>176</v>
      </c>
      <c r="GV48" s="2">
        <f>HF48/'Drive Train'!$F$35</f>
        <v>0.84946236559139798</v>
      </c>
      <c r="GW48" s="36">
        <f>HD48*12*60/(PI() * 'Drive Train'!$F$15)/GV$2*GV48</f>
        <v>-117725.13275689335</v>
      </c>
      <c r="GX48" s="2">
        <f>('DEPRECATED - DT-Prelim Calcs'!$C$6*GV48-GW48)/('DEPRECATED - DT-Prelim Calcs'!$C$6*GV48)*'DEPRECATED - DT-Prelim Calcs'!$C$7*GV48</f>
        <v>90.52486762155624</v>
      </c>
      <c r="GY48" s="43">
        <f>GX48/'DEPRECATED - DT-Prelim Calcs'!$C$7*('DEPRECATED - DT-Prelim Calcs'!$C$8-'DEPRECATED - DT-Prelim Calcs'!$C$9)+'DEPRECATED - DT-Prelim Calcs'!$C$9</f>
        <v>4933.078609234034</v>
      </c>
      <c r="GZ48" s="43">
        <f t="shared" si="19"/>
        <v>33.333333333333314</v>
      </c>
      <c r="HA48" s="2">
        <f t="shared" si="63"/>
        <v>1.4462867232450001</v>
      </c>
      <c r="HB48" s="43">
        <f>HA48*'DEPRECATED - DT-Prelim Calcs'!$C$21/GV$2/'DEPRECATED - DT-Prelim Calcs'!$C$19/'DEPRECATED - DT-Prelim Calcs'!$C$18*3.39*'DEPRECATED - DT-Prelim Calcs'!$C$20</f>
        <v>29.053734754561201</v>
      </c>
      <c r="HC48" s="36">
        <f t="shared" si="64"/>
        <v>0</v>
      </c>
      <c r="HD48" s="43">
        <f>HB47*'DEPRECATED - DT-Prelim Calcs'!$C$11+HD47</f>
        <v>-403.13561106083392</v>
      </c>
      <c r="HE48" s="43">
        <f>HE47+0.5*HB48*'DEPRECATED - DT-Prelim Calcs'!$C$11^2+HD48*'DEPRECATED - DT-Prelim Calcs'!$C$11</f>
        <v>-55507.548193296047</v>
      </c>
      <c r="HF48" s="43">
        <f>MIN('Drive Train'!$F$35-GZ47*'DEPRECATED - DT-Prelim Calcs'!$C$21*'Drive Train'!$F$39,HF47+GZ$2)</f>
        <v>10.533333333333335</v>
      </c>
      <c r="HG48" s="43">
        <f>'Drive Train'!$F$35-GZ48*'DEPRECATED - DT-Prelim Calcs'!$C$21*'Drive Train'!$F$39</f>
        <v>10.533333333333335</v>
      </c>
      <c r="HH48" s="1">
        <f>IF(HE48&gt;='Drive Train'!$F$29,1,0)</f>
        <v>0</v>
      </c>
      <c r="HI48" s="43">
        <f t="shared" si="65"/>
        <v>37.037037037037017</v>
      </c>
      <c r="HJ48" s="49">
        <f>HJ47+'DEPRECATED - DT-Prelim Calcs'!$C$11</f>
        <v>176</v>
      </c>
      <c r="HK48" s="2">
        <f>HU48/'Drive Train'!$F$35</f>
        <v>0.83440860215053769</v>
      </c>
      <c r="HL48" s="36">
        <f>HS48*12*60/(PI() * 'Drive Train'!$F$15)/HK$2*HK48</f>
        <v>-139546.45052382539</v>
      </c>
      <c r="HM48" s="2">
        <f>('DEPRECATED - DT-Prelim Calcs'!$C$6*HK48-HL48)/('DEPRECATED - DT-Prelim Calcs'!$C$6*HK48)*'DEPRECATED - DT-Prelim Calcs'!$C$7*HK48</f>
        <v>106.49532821818339</v>
      </c>
      <c r="HN48" s="43">
        <f>HM48/'DEPRECATED - DT-Prelim Calcs'!$C$7*('DEPRECATED - DT-Prelim Calcs'!$C$8-'DEPRECATED - DT-Prelim Calcs'!$C$9)+'DEPRECATED - DT-Prelim Calcs'!$C$9</f>
        <v>5803.1111641249154</v>
      </c>
      <c r="HO48" s="43">
        <f t="shared" si="20"/>
        <v>36.66666666666665</v>
      </c>
      <c r="HP48" s="2">
        <f t="shared" si="66"/>
        <v>1.4462867232450001</v>
      </c>
      <c r="HQ48" s="43">
        <f>HP48*'DEPRECATED - DT-Prelim Calcs'!$C$21/HK$2/'DEPRECATED - DT-Prelim Calcs'!$C$19/'DEPRECATED - DT-Prelim Calcs'!$C$18*3.39*'DEPRECATED - DT-Prelim Calcs'!$C$20</f>
        <v>29.053734754561201</v>
      </c>
      <c r="HR48" s="36">
        <f t="shared" si="67"/>
        <v>0</v>
      </c>
      <c r="HS48" s="43">
        <f>HQ47*'DEPRECATED - DT-Prelim Calcs'!$C$11+HS47</f>
        <v>-486.48128643347724</v>
      </c>
      <c r="HT48" s="43">
        <f>HT47+0.5*HQ48*'DEPRECATED - DT-Prelim Calcs'!$C$11^2+HS48*'DEPRECATED - DT-Prelim Calcs'!$C$11</f>
        <v>-54993.288971532733</v>
      </c>
      <c r="HU48" s="43">
        <f>MIN('Drive Train'!$F$35-HO47*'DEPRECATED - DT-Prelim Calcs'!$C$21*'Drive Train'!$F$39,HU47+HO$2)</f>
        <v>10.346666666666668</v>
      </c>
      <c r="HV48" s="43">
        <f>'Drive Train'!$F$35-HO48*'DEPRECATED - DT-Prelim Calcs'!$C$21*'Drive Train'!$F$39</f>
        <v>10.346666666666668</v>
      </c>
      <c r="HW48" s="1">
        <f>IF(HT48&gt;='Drive Train'!$F$29,1,0)</f>
        <v>0</v>
      </c>
      <c r="HX48" s="43">
        <f t="shared" si="68"/>
        <v>40.740740740740726</v>
      </c>
      <c r="HY48" s="49">
        <f>HY47+'DEPRECATED - DT-Prelim Calcs'!$C$11</f>
        <v>176</v>
      </c>
      <c r="HZ48" s="2">
        <f>IJ48/'Drive Train'!$F$35</f>
        <v>0.8193548387096774</v>
      </c>
      <c r="IA48" s="36">
        <f>IH48*12*60/(PI() * 'Drive Train'!$F$15)/HZ$2*HZ48</f>
        <v>3265.5408045735671</v>
      </c>
      <c r="IB48" s="2">
        <f>('DEPRECATED - DT-Prelim Calcs'!$C$6*HZ48-IA48)/('DEPRECATED - DT-Prelim Calcs'!$C$6*HZ48)*'DEPRECATED - DT-Prelim Calcs'!$C$7*HZ48</f>
        <v>1.4422434140107647</v>
      </c>
      <c r="IC48" s="43">
        <f>IB48/'DEPRECATED - DT-Prelim Calcs'!$C$7*('DEPRECATED - DT-Prelim Calcs'!$C$8-'DEPRECATED - DT-Prelim Calcs'!$C$9)+'DEPRECATED - DT-Prelim Calcs'!$C$9</f>
        <v>80.06997703192971</v>
      </c>
      <c r="ID48" s="43">
        <f t="shared" si="21"/>
        <v>39.999999999999986</v>
      </c>
      <c r="IE48" s="2">
        <f t="shared" si="69"/>
        <v>0.3953858964548454</v>
      </c>
      <c r="IF48" s="43">
        <f>IE48*'DEPRECATED - DT-Prelim Calcs'!$C$21/HZ$2/'DEPRECATED - DT-Prelim Calcs'!$C$19/'DEPRECATED - DT-Prelim Calcs'!$C$18*3.39*'DEPRECATED - DT-Prelim Calcs'!$C$20</f>
        <v>7.942710651121363</v>
      </c>
      <c r="IG48" s="36">
        <f t="shared" si="70"/>
        <v>0</v>
      </c>
      <c r="IH48" s="43">
        <f>IF47*'DEPRECATED - DT-Prelim Calcs'!$C$11+IH47</f>
        <v>11.593356993694471</v>
      </c>
      <c r="II48" s="43">
        <f>II47+0.5*IF48*'DEPRECATED - DT-Prelim Calcs'!$C$11^2+IH48*'DEPRECATED - DT-Prelim Calcs'!$C$11</f>
        <v>-65839.690005063123</v>
      </c>
      <c r="IJ48" s="43">
        <f>MIN('Drive Train'!$F$35-ID47*'DEPRECATED - DT-Prelim Calcs'!$C$21*'Drive Train'!$F$39,IJ47+ID$2)</f>
        <v>10.16</v>
      </c>
      <c r="IK48" s="43">
        <f>'Drive Train'!$F$35-ID48*'DEPRECATED - DT-Prelim Calcs'!$C$21*'Drive Train'!$F$39</f>
        <v>10.16</v>
      </c>
      <c r="IL48" s="1">
        <f>IF(II48&gt;='Drive Train'!$F$29,1,0)</f>
        <v>0</v>
      </c>
      <c r="IM48" s="43">
        <f t="shared" si="71"/>
        <v>44.444444444444429</v>
      </c>
      <c r="IN48" s="49">
        <f>IN47+'DEPRECATED - DT-Prelim Calcs'!$C$11</f>
        <v>176</v>
      </c>
      <c r="IO48" s="2">
        <f>IY48/'Drive Train'!$F$35</f>
        <v>0.80430107526881722</v>
      </c>
      <c r="IP48" s="36">
        <f>IW48*12*60/(PI() * 'Drive Train'!$F$15)/IO$2*IO48</f>
        <v>-20411.32566094353</v>
      </c>
      <c r="IQ48" s="2">
        <f>('DEPRECATED - DT-Prelim Calcs'!$C$6*IO48-IP48)/('DEPRECATED - DT-Prelim Calcs'!$C$6*IO48)*'DEPRECATED - DT-Prelim Calcs'!$C$7*IO48</f>
        <v>18.776735890945734</v>
      </c>
      <c r="IR48" s="43">
        <f>IQ48/'DEPRECATED - DT-Prelim Calcs'!$C$7*('DEPRECATED - DT-Prelim Calcs'!$C$8-'DEPRECATED - DT-Prelim Calcs'!$C$9)+'DEPRECATED - DT-Prelim Calcs'!$C$9</f>
        <v>1024.4117313724166</v>
      </c>
      <c r="IS48" s="43">
        <f t="shared" si="22"/>
        <v>43.333333333333321</v>
      </c>
      <c r="IT48" s="2">
        <f t="shared" si="72"/>
        <v>1.4462867232450001</v>
      </c>
      <c r="IU48" s="43">
        <f>IT48*'DEPRECATED - DT-Prelim Calcs'!$C$21/IO$2/'DEPRECATED - DT-Prelim Calcs'!$C$19/'DEPRECATED - DT-Prelim Calcs'!$C$18*3.39*'DEPRECATED - DT-Prelim Calcs'!$C$20</f>
        <v>29.053734754561201</v>
      </c>
      <c r="IV48" s="36">
        <f t="shared" si="73"/>
        <v>0</v>
      </c>
      <c r="IW48" s="43">
        <f>IU47*'DEPRECATED - DT-Prelim Calcs'!$C$11+IW47</f>
        <v>-73.820788515297082</v>
      </c>
      <c r="IX48" s="43">
        <f>IX47+0.5*IU48*'DEPRECATED - DT-Prelim Calcs'!$C$11^2+IW48*'DEPRECATED - DT-Prelim Calcs'!$C$11</f>
        <v>-68616.498925198001</v>
      </c>
      <c r="IY48" s="43">
        <f>MIN('Drive Train'!$F$35-IS47*'DEPRECATED - DT-Prelim Calcs'!$C$21*'Drive Train'!$F$39,IY47+IS$2)</f>
        <v>9.9733333333333345</v>
      </c>
      <c r="IZ48" s="43">
        <f>'Drive Train'!$F$35-IS48*'DEPRECATED - DT-Prelim Calcs'!$C$21*'Drive Train'!$F$39</f>
        <v>9.9733333333333345</v>
      </c>
      <c r="JA48" s="1">
        <f>IF(IX48&gt;='Drive Train'!$F$29,1,0)</f>
        <v>0</v>
      </c>
      <c r="JB48" s="43">
        <f t="shared" si="74"/>
        <v>48.148148148148138</v>
      </c>
      <c r="JC48" s="49">
        <f>JC47+'DEPRECATED - DT-Prelim Calcs'!$C$11</f>
        <v>176</v>
      </c>
      <c r="JD48" s="2">
        <f>JN48/'Drive Train'!$F$35</f>
        <v>0.78924731182795704</v>
      </c>
      <c r="JE48" s="36">
        <f>JL48*12*60/(PI() * 'Drive Train'!$F$15)/JD$2*JD48</f>
        <v>-19876.377580360382</v>
      </c>
      <c r="JF48" s="2">
        <f>('DEPRECATED - DT-Prelim Calcs'!$C$6*JD48-JE48)/('DEPRECATED - DT-Prelim Calcs'!$C$6*JD48)*'DEPRECATED - DT-Prelim Calcs'!$C$7*JD48</f>
        <v>18.312888207816407</v>
      </c>
      <c r="JG48" s="43">
        <f>JF48/'DEPRECATED - DT-Prelim Calcs'!$C$7*('DEPRECATED - DT-Prelim Calcs'!$C$8-'DEPRECATED - DT-Prelim Calcs'!$C$9)+'DEPRECATED - DT-Prelim Calcs'!$C$9</f>
        <v>999.1424172914908</v>
      </c>
      <c r="JH48" s="43">
        <f t="shared" si="23"/>
        <v>46.666666666666657</v>
      </c>
      <c r="JI48" s="2">
        <f t="shared" si="75"/>
        <v>1.4462867232450001</v>
      </c>
      <c r="JJ48" s="43">
        <f>JI48*'DEPRECATED - DT-Prelim Calcs'!$C$21/JD$2/'DEPRECATED - DT-Prelim Calcs'!$C$19/'DEPRECATED - DT-Prelim Calcs'!$C$18*3.39*'DEPRECATED - DT-Prelim Calcs'!$C$20</f>
        <v>29.053734754561201</v>
      </c>
      <c r="JK48" s="36">
        <f t="shared" si="76"/>
        <v>0</v>
      </c>
      <c r="JL48" s="43">
        <f>JJ47*'DEPRECATED - DT-Prelim Calcs'!$C$11+JL47</f>
        <v>-73.257187987418561</v>
      </c>
      <c r="JM48" s="43">
        <f>JM47+0.5*JJ48*'DEPRECATED - DT-Prelim Calcs'!$C$11^2+JL48*'DEPRECATED - DT-Prelim Calcs'!$C$11</f>
        <v>-71129.991702119602</v>
      </c>
      <c r="JN48" s="43">
        <f>MIN('Drive Train'!$F$35-JH47*'DEPRECATED - DT-Prelim Calcs'!$C$21*'Drive Train'!$F$39,JN47+JH$2)</f>
        <v>9.7866666666666671</v>
      </c>
      <c r="JO48" s="43">
        <f>'Drive Train'!$F$35-JH48*'DEPRECATED - DT-Prelim Calcs'!$C$21*'Drive Train'!$F$39</f>
        <v>9.7866666666666671</v>
      </c>
      <c r="JP48" s="1">
        <f>IF(JM48&gt;='Drive Train'!$F$29,1,0)</f>
        <v>0</v>
      </c>
      <c r="JQ48" s="43">
        <f>MIN(JG48,'DEPRECATED - DT-Prelim Calcs'!$C$10)*'DEPRECATED - DT-Prelim Calcs'!$C$11*1000/60/60</f>
        <v>103.33333333333333</v>
      </c>
      <c r="JR48" s="49">
        <f>JR47+'DEPRECATED - DT-Prelim Calcs'!$C$11</f>
        <v>176</v>
      </c>
      <c r="JS48" s="2">
        <f>KC48/'Drive Train'!$F$35</f>
        <v>0.77419354838709686</v>
      </c>
      <c r="JT48" s="36">
        <f>KA48*12*60/(PI() * 'Drive Train'!$F$15)/JS$2*JS48</f>
        <v>-118456.82304318878</v>
      </c>
      <c r="JU48" s="2">
        <f>('DEPRECATED - DT-Prelim Calcs'!$C$6*JS48-JT48)/('DEPRECATED - DT-Prelim Calcs'!$C$6*JS48)*'DEPRECATED - DT-Prelim Calcs'!$C$7*JS48</f>
        <v>90.7097295087937</v>
      </c>
      <c r="JV48" s="43">
        <f>JU48/'DEPRECATED - DT-Prelim Calcs'!$C$7*('DEPRECATED - DT-Prelim Calcs'!$C$8-'DEPRECATED - DT-Prelim Calcs'!$C$9)+'DEPRECATED - DT-Prelim Calcs'!$C$9</f>
        <v>4943.1494433895068</v>
      </c>
      <c r="JW48" s="43">
        <f t="shared" si="24"/>
        <v>49.999999999999993</v>
      </c>
      <c r="JX48" s="2">
        <f t="shared" si="77"/>
        <v>1.4462867232450001</v>
      </c>
      <c r="JY48" s="43">
        <f>JX48*'DEPRECATED - DT-Prelim Calcs'!$C$21/JS$2/'DEPRECATED - DT-Prelim Calcs'!$C$19/'DEPRECATED - DT-Prelim Calcs'!$C$18*3.39*'DEPRECATED - DT-Prelim Calcs'!$C$20</f>
        <v>29.053734754561201</v>
      </c>
      <c r="JZ48" s="36">
        <f t="shared" si="78"/>
        <v>0</v>
      </c>
      <c r="KA48" s="43">
        <f>JY47*'DEPRECATED - DT-Prelim Calcs'!$C$11+KA47</f>
        <v>-445.07853534884674</v>
      </c>
      <c r="KB48" s="43">
        <f>KB47+0.5*JY48*'DEPRECATED - DT-Prelim Calcs'!$C$11^2+KA48*'DEPRECATED - DT-Prelim Calcs'!$C$11</f>
        <v>-61178.075841048128</v>
      </c>
      <c r="KC48" s="43">
        <f>MIN('Drive Train'!$F$35-JW47*'DEPRECATED - DT-Prelim Calcs'!$C$21*'Drive Train'!$F$39,KC47+JW$2)</f>
        <v>9.6000000000000014</v>
      </c>
      <c r="KD48" s="43">
        <f>'Drive Train'!$F$35-JW48*'DEPRECATED - DT-Prelim Calcs'!$C$21*'Drive Train'!$F$39</f>
        <v>9.6000000000000014</v>
      </c>
      <c r="KE48" s="1">
        <f>IF(KB48&gt;='Drive Train'!$F$29,1,0)</f>
        <v>0</v>
      </c>
      <c r="KF48" s="43">
        <f>MIN(JV48,'DEPRECATED - DT-Prelim Calcs'!$C$10)*'DEPRECATED - DT-Prelim Calcs'!$C$11*1000/60/60</f>
        <v>103.33333333333333</v>
      </c>
      <c r="KG48" s="49">
        <f>KG47+'DEPRECATED - DT-Prelim Calcs'!$C$11</f>
        <v>176</v>
      </c>
      <c r="KH48" s="2">
        <f>KR48/'Drive Train'!$F$35</f>
        <v>0.75913978494623657</v>
      </c>
      <c r="KI48" s="36">
        <f>KP48*12*60/(PI() * 'Drive Train'!$F$15)/KH$2*KH48</f>
        <v>-117500.7554593151</v>
      </c>
      <c r="KJ48" s="2">
        <f>('DEPRECATED - DT-Prelim Calcs'!$C$6*KH48-KI48)/('DEPRECATED - DT-Prelim Calcs'!$C$6*KH48)*'DEPRECATED - DT-Prelim Calcs'!$C$7*KH48</f>
        <v>89.936312786411634</v>
      </c>
      <c r="KK48" s="43">
        <f>KJ48/'DEPRECATED - DT-Prelim Calcs'!$C$7*('DEPRECATED - DT-Prelim Calcs'!$C$8-'DEPRECATED - DT-Prelim Calcs'!$C$9)+'DEPRECATED - DT-Prelim Calcs'!$C$9</f>
        <v>4901.01554731944</v>
      </c>
      <c r="KL48" s="43">
        <f t="shared" si="25"/>
        <v>53.333333333333329</v>
      </c>
      <c r="KM48" s="2">
        <f t="shared" si="79"/>
        <v>1.4462867232450001</v>
      </c>
      <c r="KN48" s="43">
        <f>KM48*'DEPRECATED - DT-Prelim Calcs'!$C$21/KH$2/'DEPRECATED - DT-Prelim Calcs'!$C$19/'DEPRECATED - DT-Prelim Calcs'!$C$18*3.39*'DEPRECATED - DT-Prelim Calcs'!$C$20</f>
        <v>29.053734754561201</v>
      </c>
      <c r="KO48" s="36">
        <f t="shared" si="80"/>
        <v>0</v>
      </c>
      <c r="KP48" s="43">
        <f>KN47*'DEPRECATED - DT-Prelim Calcs'!$C$11+KP47</f>
        <v>-450.24098262548347</v>
      </c>
      <c r="KQ48" s="43">
        <f>KQ47+0.5*KN48*'DEPRECATED - DT-Prelim Calcs'!$C$11^2+KP48*'DEPRECATED - DT-Prelim Calcs'!$C$11</f>
        <v>-73661.393353054227</v>
      </c>
      <c r="KR48" s="43">
        <f>MIN('Drive Train'!$F$35-KL47*'DEPRECATED - DT-Prelim Calcs'!$C$21*'Drive Train'!$F$39,KR47+KL$2)</f>
        <v>9.413333333333334</v>
      </c>
      <c r="KS48" s="43">
        <f>'Drive Train'!$F$35-KL48*'DEPRECATED - DT-Prelim Calcs'!$C$21*'Drive Train'!$F$39</f>
        <v>9.413333333333334</v>
      </c>
      <c r="KT48" s="1">
        <f>IF(KQ48&gt;='Drive Train'!$F$29,1,0)</f>
        <v>0</v>
      </c>
      <c r="KU48" s="43">
        <f>MIN(KK48,'DEPRECATED - DT-Prelim Calcs'!$C$10)*'DEPRECATED - DT-Prelim Calcs'!$C$11*1000/60/60</f>
        <v>103.33333333333333</v>
      </c>
      <c r="KV48" s="49">
        <f>KV47+'DEPRECATED - DT-Prelim Calcs'!$C$11</f>
        <v>176</v>
      </c>
      <c r="KW48" s="2">
        <f>LG48/'Drive Train'!$F$35</f>
        <v>0.74408602150537628</v>
      </c>
      <c r="KX48" s="36">
        <f>LE48*12*60/(PI() * 'Drive Train'!$F$15)/KW$2*KW48</f>
        <v>-234221.35511276984</v>
      </c>
      <c r="KY48" s="2">
        <f>('DEPRECATED - DT-Prelim Calcs'!$C$6*KW48-KX48)/('DEPRECATED - DT-Prelim Calcs'!$C$6*KW48)*'DEPRECATED - DT-Prelim Calcs'!$C$7*KW48</f>
        <v>175.66815771654842</v>
      </c>
      <c r="KZ48" s="43">
        <f>KY48/'DEPRECATED - DT-Prelim Calcs'!$C$7*('DEPRECATED - DT-Prelim Calcs'!$C$8-'DEPRECATED - DT-Prelim Calcs'!$C$9)+'DEPRECATED - DT-Prelim Calcs'!$C$9</f>
        <v>9571.4817263492787</v>
      </c>
      <c r="LA48" s="43">
        <f t="shared" si="26"/>
        <v>56.666666666666664</v>
      </c>
      <c r="LB48" s="2">
        <f t="shared" si="81"/>
        <v>1.4462867232450001</v>
      </c>
      <c r="LC48" s="43">
        <f>LB48*'DEPRECATED - DT-Prelim Calcs'!$C$21/KW$2/'DEPRECATED - DT-Prelim Calcs'!$C$19/'DEPRECATED - DT-Prelim Calcs'!$C$18*3.39*'DEPRECATED - DT-Prelim Calcs'!$C$20</f>
        <v>29.053734754561201</v>
      </c>
      <c r="LD48" s="36">
        <f t="shared" si="82"/>
        <v>0</v>
      </c>
      <c r="LE48" s="43">
        <f>LC47*'DEPRECATED - DT-Prelim Calcs'!$C$11+LE47</f>
        <v>-915.64991749437411</v>
      </c>
      <c r="LF48" s="43">
        <f>LF47+0.5*LC48*'DEPRECATED - DT-Prelim Calcs'!$C$11^2+LE48*'DEPRECATED - DT-Prelim Calcs'!$C$11</f>
        <v>-81697.61203236226</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103.33333333333333</v>
      </c>
      <c r="LK48" s="49">
        <f>LK47+'DEPRECATED - DT-Prelim Calcs'!$C$11</f>
        <v>176</v>
      </c>
      <c r="LL48" s="2">
        <f>LV48/'Drive Train'!$F$35</f>
        <v>0.72903225806451621</v>
      </c>
      <c r="LM48" s="36">
        <f>LT48*12*60/(PI() * 'Drive Train'!$F$15)/LL$2*LL48</f>
        <v>-40522.913918831589</v>
      </c>
      <c r="LN48" s="2">
        <f>('DEPRECATED - DT-Prelim Calcs'!$C$6*LL48-LM48)/('DEPRECATED - DT-Prelim Calcs'!$C$6*LL48)*'DEPRECATED - DT-Prelim Calcs'!$C$7*LL48</f>
        <v>33.207949108397841</v>
      </c>
      <c r="LO48" s="43">
        <f>LN48/'DEPRECATED - DT-Prelim Calcs'!$C$7*('DEPRECATED - DT-Prelim Calcs'!$C$8-'DEPRECATED - DT-Prelim Calcs'!$C$9)+'DEPRECATED - DT-Prelim Calcs'!$C$9</f>
        <v>1810.5897648604794</v>
      </c>
      <c r="LP48" s="43">
        <f t="shared" si="27"/>
        <v>60</v>
      </c>
      <c r="LQ48" s="2">
        <f t="shared" si="83"/>
        <v>1.4462867232450001</v>
      </c>
      <c r="LR48" s="43">
        <f>LQ48*'DEPRECATED - DT-Prelim Calcs'!$C$21/LL$2/'DEPRECATED - DT-Prelim Calcs'!$C$19/'DEPRECATED - DT-Prelim Calcs'!$C$18*3.39*'DEPRECATED - DT-Prelim Calcs'!$C$20</f>
        <v>29.053734754561201</v>
      </c>
      <c r="LS48" s="36">
        <f t="shared" si="84"/>
        <v>0</v>
      </c>
      <c r="LT48" s="43">
        <f>LR47*'DEPRECATED - DT-Prelim Calcs'!$C$11+LT47</f>
        <v>-161.68883762508358</v>
      </c>
      <c r="LU48" s="43">
        <f>LU47+0.5*LR48*'DEPRECATED - DT-Prelim Calcs'!$C$11^2+LT48*'DEPRECATED - DT-Prelim Calcs'!$C$11</f>
        <v>-70672.672135072688</v>
      </c>
      <c r="LV48" s="43">
        <f>MIN('Drive Train'!$F$35-LP47*'DEPRECATED - DT-Prelim Calcs'!$C$21*'Drive Train'!$F$39,LV47+LP$2)</f>
        <v>9.0400000000000009</v>
      </c>
      <c r="LW48" s="43">
        <f>'Drive Train'!$F$35-LP48*'DEPRECATED - DT-Prelim Calcs'!$C$21*'Drive Train'!$F$39</f>
        <v>9.0400000000000009</v>
      </c>
      <c r="LX48" s="1">
        <f>IF(LU48&gt;='Drive Train'!$F$29,1,0)</f>
        <v>0</v>
      </c>
      <c r="LY48" s="43">
        <f>MIN(LO48,'DEPRECATED - DT-Prelim Calcs'!$C$10)*'DEPRECATED - DT-Prelim Calcs'!$C$11*1000/60/60</f>
        <v>103.33333333333333</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-0.27672021620693066</v>
      </c>
      <c r="Y49" s="43">
        <f t="shared" si="1"/>
        <v>0</v>
      </c>
      <c r="Z49" s="43">
        <f t="shared" si="2"/>
        <v>0</v>
      </c>
      <c r="AA49" s="43">
        <f t="shared" si="3"/>
        <v>0</v>
      </c>
      <c r="AB49" s="43" t="e">
        <f t="shared" si="4"/>
        <v>#N/A</v>
      </c>
      <c r="AC49" s="36">
        <f t="shared" si="28"/>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889.49632897085212</v>
      </c>
      <c r="AK49" s="43">
        <f t="shared" si="8"/>
        <v>0</v>
      </c>
      <c r="AL49" s="49">
        <f>AL48+'DEPRECATED - DT-Prelim Calcs'!$C$11</f>
        <v>180</v>
      </c>
      <c r="AM49" s="2">
        <f>AW49/'Drive Train'!$F$35</f>
        <v>1.3696356950994726</v>
      </c>
      <c r="AN49" s="36">
        <f>AU49*12*60/(PI() * 'Drive Train'!$F$15)/AM$2*AM49</f>
        <v>-8183.3050786169497</v>
      </c>
      <c r="AO49" s="2">
        <f>('DEPRECATED - DT-Prelim Calcs'!$C$6*AM49-AN49)/('DEPRECATED - DT-Prelim Calcs'!$C$6*AM49)*'DEPRECATED - DT-Prelim Calcs'!$C$7*AM49</f>
        <v>12.439218497589177</v>
      </c>
      <c r="AP49" s="43">
        <f>AO49/'DEPRECATED - DT-Prelim Calcs'!$C$7*('DEPRECATED - DT-Prelim Calcs'!$C$8-'DEPRECATED - DT-Prelim Calcs'!$C$9)+'DEPRECATED - DT-Prelim Calcs'!$C$9</f>
        <v>679.1589181522462</v>
      </c>
      <c r="AQ49" s="43">
        <f t="shared" si="9"/>
        <v>93</v>
      </c>
      <c r="AR49" s="2">
        <f t="shared" si="29"/>
        <v>2.1463092208449881</v>
      </c>
      <c r="AS49" s="43">
        <f>AR49*'DEPRECATED - DT-Prelim Calcs'!$C$21/AM$2/'DEPRECATED - DT-Prelim Calcs'!$C$19/'DEPRECATED - DT-Prelim Calcs'!$C$18*3.39*'DEPRECATED - DT-Prelim Calcs'!$C$20</f>
        <v>21.558069296172246</v>
      </c>
      <c r="AT49" s="36">
        <f t="shared" si="30"/>
        <v>0</v>
      </c>
      <c r="AU49" s="43">
        <f>AS48*'DEPRECATED - DT-Prelim Calcs'!$C$11+AU48</f>
        <v>-34.760001711420102</v>
      </c>
      <c r="AV49" s="43">
        <f>AV48+0.5*AS49*'DEPRECATED - DT-Prelim Calcs'!$C$11^2+AU49*'DEPRECATED - DT-Prelim Calcs'!$C$11</f>
        <v>2747.459499580048</v>
      </c>
      <c r="AW49" s="43">
        <f>MIN('Drive Train'!$F$35-AQ48*'DEPRECATED - DT-Prelim Calcs'!$C$21*'Drive Train'!$F$39,AW48+AQ$2)</f>
        <v>16.98348261923346</v>
      </c>
      <c r="AX49" s="43">
        <f>'Drive Train'!$F$35-AQ49*'DEPRECATED - DT-Prelim Calcs'!$C$21*'Drive Train'!$F$39</f>
        <v>7.1920000000000002</v>
      </c>
      <c r="AY49" s="1">
        <f>IF(AV49&gt;='Drive Train'!$F$29,1,0)</f>
        <v>1</v>
      </c>
      <c r="AZ49" s="43">
        <f t="shared" si="31"/>
        <v>103.33333333333333</v>
      </c>
      <c r="BA49" s="49">
        <f>BA48+'DEPRECATED - DT-Prelim Calcs'!$C$11</f>
        <v>180</v>
      </c>
      <c r="BB49" s="2">
        <f>BL49/'Drive Train'!$F$35</f>
        <v>0.68457212299677483</v>
      </c>
      <c r="BC49" s="36">
        <f>BJ49*12*60/(PI() * 'Drive Train'!$F$15)/BB$2*BB49</f>
        <v>12079.151233974389</v>
      </c>
      <c r="BD49" s="2">
        <f>('DEPRECATED - DT-Prelim Calcs'!$C$6*BB49-BC49)/('DEPRECATED - DT-Prelim Calcs'!$C$6*BB49)*'DEPRECATED - DT-Prelim Calcs'!$C$7*BB49</f>
        <v>-5.6688581988410336</v>
      </c>
      <c r="BE49" s="43">
        <f>BD49/'DEPRECATED - DT-Prelim Calcs'!$C$7*('DEPRECATED - DT-Prelim Calcs'!$C$8-'DEPRECATED - DT-Prelim Calcs'!$C$9)+'DEPRECATED - DT-Prelim Calcs'!$C$9</f>
        <v>-307.32585710104132</v>
      </c>
      <c r="BF49" s="43">
        <f t="shared" si="10"/>
        <v>-307.32585710104132</v>
      </c>
      <c r="BG49" s="2">
        <f t="shared" si="32"/>
        <v>-7.0471783690178826</v>
      </c>
      <c r="BH49" s="43">
        <f>BG49*'DEPRECATED - DT-Prelim Calcs'!$C$21/BB$2/'DEPRECATED - DT-Prelim Calcs'!$C$19/'DEPRECATED - DT-Prelim Calcs'!$C$18*3.39*'DEPRECATED - DT-Prelim Calcs'!$C$20</f>
        <v>-102.24302236818474</v>
      </c>
      <c r="BI49" s="36">
        <f t="shared" si="33"/>
        <v>1</v>
      </c>
      <c r="BJ49" s="43">
        <f>BH48*'DEPRECATED - DT-Prelim Calcs'!$C$11+BJ48</f>
        <v>71.067735753505872</v>
      </c>
      <c r="BK49" s="43">
        <f>BK48+0.5*BH49*'DEPRECATED - DT-Prelim Calcs'!$C$11^2+BJ49*'DEPRECATED - DT-Prelim Calcs'!$C$11</f>
        <v>-26707.029744947489</v>
      </c>
      <c r="BL49" s="43">
        <f>MIN('Drive Train'!$F$35-BF48*'DEPRECATED - DT-Prelim Calcs'!$C$21*'Drive Train'!$F$39,BL48+BF$2)</f>
        <v>8.488694325160008</v>
      </c>
      <c r="BM49" s="43">
        <f>'Drive Train'!$F$35-BF49*'DEPRECATED - DT-Prelim Calcs'!$C$21*'Drive Train'!$F$39</f>
        <v>29.610247997658313</v>
      </c>
      <c r="BN49" s="1">
        <f>IF(BK49&gt;='Drive Train'!$F$29,1,0)</f>
        <v>0</v>
      </c>
      <c r="BO49" s="43">
        <f t="shared" si="34"/>
        <v>-341.47317455671254</v>
      </c>
      <c r="BP49" s="49">
        <f>BP48+'DEPRECATED - DT-Prelim Calcs'!$C$11</f>
        <v>180</v>
      </c>
      <c r="BQ49" s="2">
        <f>CA49/'Drive Train'!$F$35</f>
        <v>0.57999999999999996</v>
      </c>
      <c r="BR49" s="36">
        <f>BY49*12*60/(PI() * 'Drive Train'!$F$15)/BQ$2*BQ49</f>
        <v>-102606.63003945771</v>
      </c>
      <c r="BS49" s="2">
        <f>('DEPRECATED - DT-Prelim Calcs'!$C$6*BQ49-BR49)/('DEPRECATED - DT-Prelim Calcs'!$C$6*BQ49)*'DEPRECATED - DT-Prelim Calcs'!$C$7*BQ49</f>
        <v>78.14733085972675</v>
      </c>
      <c r="BT49" s="43">
        <f>BS49/'DEPRECATED - DT-Prelim Calcs'!$C$7*('DEPRECATED - DT-Prelim Calcs'!$C$8-'DEPRECATED - DT-Prelim Calcs'!$C$9)+'DEPRECATED - DT-Prelim Calcs'!$C$9</f>
        <v>4258.779964746308</v>
      </c>
      <c r="BU49" s="43">
        <f t="shared" si="11"/>
        <v>93</v>
      </c>
      <c r="BV49" s="2">
        <f t="shared" si="35"/>
        <v>1.5313624128476471</v>
      </c>
      <c r="BW49" s="43">
        <f>BV49*'DEPRECATED - DT-Prelim Calcs'!$C$21/BQ$2/'DEPRECATED - DT-Prelim Calcs'!$C$19/'DEPRECATED - DT-Prelim Calcs'!$C$18*3.39*'DEPRECATED - DT-Prelim Calcs'!$C$20</f>
        <v>29.053734754561201</v>
      </c>
      <c r="BX49" s="36">
        <f t="shared" si="36"/>
        <v>0</v>
      </c>
      <c r="BY49" s="43">
        <f>BW48*'DEPRECATED - DT-Prelim Calcs'!$C$11+BY48</f>
        <v>-544.87531295058523</v>
      </c>
      <c r="BZ49" s="43">
        <f>BZ48+0.5*BW49*'DEPRECATED - DT-Prelim Calcs'!$C$11^2+BY49*'DEPRECATED - DT-Prelim Calcs'!$C$11</f>
        <v>-68959.281778508303</v>
      </c>
      <c r="CA49" s="43">
        <f>MIN('Drive Train'!$F$35-BU48*'DEPRECATED - DT-Prelim Calcs'!$C$21*'Drive Train'!$F$39,CA48+BU$2)</f>
        <v>7.1920000000000002</v>
      </c>
      <c r="CB49" s="43">
        <f>'Drive Train'!$F$35-BU49*'DEPRECATED - DT-Prelim Calcs'!$C$21*'Drive Train'!$F$39</f>
        <v>7.1920000000000002</v>
      </c>
      <c r="CC49" s="1">
        <f>IF(BZ49&gt;='Drive Train'!$F$29,1,0)</f>
        <v>0</v>
      </c>
      <c r="CD49" s="43">
        <f t="shared" si="37"/>
        <v>103.33333333333333</v>
      </c>
      <c r="CE49" s="49">
        <f>CE48+'DEPRECATED - DT-Prelim Calcs'!$C$11</f>
        <v>180</v>
      </c>
      <c r="CF49" s="2">
        <f>CP49/'Drive Train'!$F$35</f>
        <v>3.6467072663452371</v>
      </c>
      <c r="CG49" s="36">
        <f>CN49*12*60/(PI() * 'Drive Train'!$F$15)/CF$2*CF49</f>
        <v>-1702545.4860214186</v>
      </c>
      <c r="CH49" s="2">
        <f>('DEPRECATED - DT-Prelim Calcs'!$C$6*CF49-CG49)/('DEPRECATED - DT-Prelim Calcs'!$C$6*CF49)*'DEPRECATED - DT-Prelim Calcs'!$C$7*CF49</f>
        <v>1268.6607889663778</v>
      </c>
      <c r="CI49" s="43">
        <f>CH49/'DEPRECATED - DT-Prelim Calcs'!$C$7*('DEPRECATED - DT-Prelim Calcs'!$C$8-'DEPRECATED - DT-Prelim Calcs'!$C$9)+'DEPRECATED - DT-Prelim Calcs'!$C$9</f>
        <v>69115.110145183266</v>
      </c>
      <c r="CJ49" s="43">
        <f t="shared" si="12"/>
        <v>93</v>
      </c>
      <c r="CK49" s="2">
        <f t="shared" si="38"/>
        <v>1.2396743342100003</v>
      </c>
      <c r="CL49" s="43">
        <f>CK49*'DEPRECATED - DT-Prelim Calcs'!$C$21/CF$2/'DEPRECATED - DT-Prelim Calcs'!$C$19/'DEPRECATED - DT-Prelim Calcs'!$C$18*3.39*'DEPRECATED - DT-Prelim Calcs'!$C$20</f>
        <v>29.053734754561205</v>
      </c>
      <c r="CM49" s="36">
        <f t="shared" si="39"/>
        <v>0</v>
      </c>
      <c r="CN49" s="43">
        <f>CL48*'DEPRECATED - DT-Prelim Calcs'!$C$11+CN48</f>
        <v>-1164.0647781973116</v>
      </c>
      <c r="CO49" s="43">
        <f>CO48+0.5*CL49*'DEPRECATED - DT-Prelim Calcs'!$C$11^2+CN49*'DEPRECATED - DT-Prelim Calcs'!$C$11</f>
        <v>-123966.23146007399</v>
      </c>
      <c r="CP49" s="43">
        <f>MIN('Drive Train'!$F$35-CJ48*'DEPRECATED - DT-Prelim Calcs'!$C$21*'Drive Train'!$F$39,CP48+CJ$2)</f>
        <v>45.219170102680941</v>
      </c>
      <c r="CQ49" s="43">
        <f>'Drive Train'!$F$35-CJ49*'DEPRECATED - DT-Prelim Calcs'!$C$21*'Drive Train'!$F$39</f>
        <v>7.1920000000000002</v>
      </c>
      <c r="CR49" s="1">
        <f>IF(CO49&gt;='Drive Train'!$F$29,1,0)</f>
        <v>0</v>
      </c>
      <c r="CS49" s="43">
        <f t="shared" si="40"/>
        <v>103.33333333333333</v>
      </c>
      <c r="CT49" s="49">
        <f>CT48+'DEPRECATED - DT-Prelim Calcs'!$C$11</f>
        <v>180</v>
      </c>
      <c r="CU49" s="2">
        <f>DE49/'Drive Train'!$F$35</f>
        <v>0.57999999999999996</v>
      </c>
      <c r="CV49" s="36">
        <f>DC49*12*60/(PI() * 'Drive Train'!$F$15)/CU$2*CU49</f>
        <v>22786.245423639346</v>
      </c>
      <c r="CW49" s="2">
        <f>('DEPRECATED - DT-Prelim Calcs'!$C$6*CU49-CV49)/('DEPRECATED - DT-Prelim Calcs'!$C$6*CU49)*'DEPRECATED - DT-Prelim Calcs'!$C$7*CU49</f>
        <v>-14.030190444650241</v>
      </c>
      <c r="CX49" s="43">
        <f>CW49/'DEPRECATED - DT-Prelim Calcs'!$C$7*('DEPRECATED - DT-Prelim Calcs'!$C$8-'DEPRECATED - DT-Prelim Calcs'!$C$9)+'DEPRECATED - DT-Prelim Calcs'!$C$9</f>
        <v>-762.83127049213988</v>
      </c>
      <c r="CY49" s="43">
        <f t="shared" si="13"/>
        <v>-762.83127049213988</v>
      </c>
      <c r="CZ49" s="2">
        <f t="shared" si="41"/>
        <v>-17.099054708055771</v>
      </c>
      <c r="DA49" s="43">
        <f>CZ49*'DEPRECATED - DT-Prelim Calcs'!$C$21/CU$2/'DEPRECATED - DT-Prelim Calcs'!$C$19/'DEPRECATED - DT-Prelim Calcs'!$C$18*3.39*'DEPRECATED - DT-Prelim Calcs'!$C$20</f>
        <v>-477.07556497870615</v>
      </c>
      <c r="DB49" s="36">
        <f t="shared" si="42"/>
        <v>1</v>
      </c>
      <c r="DC49" s="43">
        <f>DA48*'DEPRECATED - DT-Prelim Calcs'!$C$11+DC48</f>
        <v>82.281725546895899</v>
      </c>
      <c r="DD49" s="43">
        <f>DD48+0.5*DA49*'DEPRECATED - DT-Prelim Calcs'!$C$11^2+DC49*'DEPRECATED - DT-Prelim Calcs'!$C$11</f>
        <v>-199355.96637151987</v>
      </c>
      <c r="DE49" s="43">
        <f>MIN('Drive Train'!$F$35-CY48*'DEPRECATED - DT-Prelim Calcs'!$C$21*'Drive Train'!$F$39,DE48+CY$2)</f>
        <v>7.1920000000000002</v>
      </c>
      <c r="DF49" s="43">
        <f>'Drive Train'!$F$35-CY49*'DEPRECATED - DT-Prelim Calcs'!$C$21*'Drive Train'!$F$39</f>
        <v>55.118551147559835</v>
      </c>
      <c r="DG49" s="1">
        <f>IF(DD49&gt;='Drive Train'!$F$29,1,0)</f>
        <v>0</v>
      </c>
      <c r="DH49" s="43">
        <f t="shared" si="43"/>
        <v>-847.59030054682205</v>
      </c>
      <c r="DI49" s="49">
        <f>DI48+'DEPRECATED - DT-Prelim Calcs'!$C$11</f>
        <v>180</v>
      </c>
      <c r="DJ49" s="2">
        <f>DT49/'Drive Train'!$F$35</f>
        <v>0.57999999999999996</v>
      </c>
      <c r="DK49" s="36">
        <f>DR49*12*60/(PI() * 'Drive Train'!$F$15)/DJ$2*DJ49</f>
        <v>-714830.27560936485</v>
      </c>
      <c r="DL49" s="2">
        <f>('DEPRECATED - DT-Prelim Calcs'!$C$6*DJ49-DK49)/('DEPRECATED - DT-Prelim Calcs'!$C$6*DJ49)*'DEPRECATED - DT-Prelim Calcs'!$C$7*DJ49</f>
        <v>528.19888222694703</v>
      </c>
      <c r="DM49" s="43">
        <f>DL49/'DEPRECATED - DT-Prelim Calcs'!$C$7*('DEPRECATED - DT-Prelim Calcs'!$C$8-'DEPRECATED - DT-Prelim Calcs'!$C$9)+'DEPRECATED - DT-Prelim Calcs'!$C$9</f>
        <v>28776.513733259053</v>
      </c>
      <c r="DN49" s="43">
        <f t="shared" si="14"/>
        <v>93</v>
      </c>
      <c r="DO49" s="2">
        <f t="shared" si="44"/>
        <v>0.89769520753137932</v>
      </c>
      <c r="DP49" s="43">
        <f>DO49*'DEPRECATED - DT-Prelim Calcs'!$C$21/DJ$2/'DEPRECATED - DT-Prelim Calcs'!$C$19/'DEPRECATED - DT-Prelim Calcs'!$C$18*3.39*'DEPRECATED - DT-Prelim Calcs'!$C$20</f>
        <v>29.053734754561201</v>
      </c>
      <c r="DQ49" s="36">
        <f t="shared" si="45"/>
        <v>0</v>
      </c>
      <c r="DR49" s="43">
        <f>DP48*'DEPRECATED - DT-Prelim Calcs'!$C$11+DR48</f>
        <v>-2225.2333951822711</v>
      </c>
      <c r="DS49" s="43">
        <f>DS48+0.5*DP49*'DEPRECATED - DT-Prelim Calcs'!$C$11^2+DR49*'DEPRECATED - DT-Prelim Calcs'!$C$11</f>
        <v>-347821.95547500928</v>
      </c>
      <c r="DT49" s="43">
        <f>MIN('Drive Train'!$F$35-DN48*'DEPRECATED - DT-Prelim Calcs'!$C$21*'Drive Train'!$F$39,DT48+DN$2)</f>
        <v>7.1920000000000002</v>
      </c>
      <c r="DU49" s="43">
        <f>'Drive Train'!$F$35-DN49*'DEPRECATED - DT-Prelim Calcs'!$C$21*'Drive Train'!$F$39</f>
        <v>7.1920000000000002</v>
      </c>
      <c r="DV49" s="1">
        <f>IF(DS49&gt;='Drive Train'!$F$29,1,0)</f>
        <v>0</v>
      </c>
      <c r="DW49" s="43">
        <f t="shared" si="46"/>
        <v>103.33333333333333</v>
      </c>
      <c r="DX49" s="49">
        <f>DX48+'DEPRECATED - DT-Prelim Calcs'!$C$11</f>
        <v>180</v>
      </c>
      <c r="DY49" s="2">
        <f>EI49/'Drive Train'!$F$35</f>
        <v>0.57999999999999996</v>
      </c>
      <c r="DZ49" s="36">
        <f>EG49*12*60/(PI() * 'Drive Train'!$F$15)/DY$2*DY49</f>
        <v>-16600.034508420911</v>
      </c>
      <c r="EA49" s="2">
        <f>('DEPRECATED - DT-Prelim Calcs'!$C$6*DY49-DZ49)/('DEPRECATED - DT-Prelim Calcs'!$C$6*DY49)*'DEPRECATED - DT-Prelim Calcs'!$C$7*DY49</f>
        <v>14.92304668408998</v>
      </c>
      <c r="EB49" s="43">
        <f>EA49/'DEPRECATED - DT-Prelim Calcs'!$C$7*('DEPRECATED - DT-Prelim Calcs'!$C$8-'DEPRECATED - DT-Prelim Calcs'!$C$9)+'DEPRECATED - DT-Prelim Calcs'!$C$9</f>
        <v>814.47194622281222</v>
      </c>
      <c r="EC49" s="43">
        <f t="shared" si="15"/>
        <v>93</v>
      </c>
      <c r="ED49" s="2">
        <f t="shared" si="47"/>
        <v>0.78888366722454539</v>
      </c>
      <c r="EE49" s="43">
        <f>ED49*'DEPRECATED - DT-Prelim Calcs'!$C$21/DY$2/'DEPRECATED - DT-Prelim Calcs'!$C$19/'DEPRECATED - DT-Prelim Calcs'!$C$18*3.39*'DEPRECATED - DT-Prelim Calcs'!$C$20</f>
        <v>29.053734754561201</v>
      </c>
      <c r="EF49" s="36">
        <f t="shared" si="48"/>
        <v>0</v>
      </c>
      <c r="EG49" s="43">
        <f>EE48*'DEPRECATED - DT-Prelim Calcs'!$C$11+EG48</f>
        <v>-45.411482463420569</v>
      </c>
      <c r="EH49" s="43">
        <f>EH48+0.5*EE49*'DEPRECATED - DT-Prelim Calcs'!$C$11^2+EG49*'DEPRECATED - DT-Prelim Calcs'!$C$11</f>
        <v>-426972.66804842604</v>
      </c>
      <c r="EI49" s="43">
        <f>MIN('Drive Train'!$F$35-EC48*'DEPRECATED - DT-Prelim Calcs'!$C$21*'Drive Train'!$F$39,EI48+EC$2)</f>
        <v>7.1920000000000002</v>
      </c>
      <c r="EJ49" s="43">
        <f>'Drive Train'!$F$35-EC49*'DEPRECATED - DT-Prelim Calcs'!$C$21*'Drive Train'!$F$39</f>
        <v>7.1920000000000002</v>
      </c>
      <c r="EK49" s="1">
        <f>IF(EH49&gt;='Drive Train'!$F$29,1,0)</f>
        <v>0</v>
      </c>
      <c r="EL49" s="43">
        <f t="shared" si="49"/>
        <v>103.33333333333333</v>
      </c>
      <c r="EM49" s="49">
        <f>EM48+'DEPRECATED - DT-Prelim Calcs'!$C$11</f>
        <v>180</v>
      </c>
      <c r="EN49" s="2">
        <f>EX49/'Drive Train'!$F$35</f>
        <v>0.57999999999999996</v>
      </c>
      <c r="EO49" s="36">
        <f>EV49*12*60/(PI() * 'Drive Train'!$F$15)/EN$2*EN49</f>
        <v>-572331.81614281284</v>
      </c>
      <c r="EP49" s="2">
        <f>('DEPRECATED - DT-Prelim Calcs'!$C$6*EN49-EO49)/('DEPRECATED - DT-Prelim Calcs'!$C$6*EN49)*'DEPRECATED - DT-Prelim Calcs'!$C$7*EN49</f>
        <v>423.44687989181705</v>
      </c>
      <c r="EQ49" s="43">
        <f>EP49/'DEPRECATED - DT-Prelim Calcs'!$C$7*('DEPRECATED - DT-Prelim Calcs'!$C$8-'DEPRECATED - DT-Prelim Calcs'!$C$9)+'DEPRECATED - DT-Prelim Calcs'!$C$9</f>
        <v>23069.874800076599</v>
      </c>
      <c r="ER49" s="43">
        <f t="shared" si="16"/>
        <v>93</v>
      </c>
      <c r="ES49" s="2">
        <f t="shared" si="50"/>
        <v>0.7035989464435134</v>
      </c>
      <c r="ET49" s="43">
        <f>ES49*'DEPRECATED - DT-Prelim Calcs'!$C$21/EN$2/'DEPRECATED - DT-Prelim Calcs'!$C$19/'DEPRECATED - DT-Prelim Calcs'!$C$18*3.39*'DEPRECATED - DT-Prelim Calcs'!$C$20</f>
        <v>29.053734754561201</v>
      </c>
      <c r="EU49" s="36">
        <f t="shared" si="51"/>
        <v>0</v>
      </c>
      <c r="EV49" s="43">
        <f>ET48*'DEPRECATED - DT-Prelim Calcs'!$C$11+EV48</f>
        <v>-1396.4223586594944</v>
      </c>
      <c r="EW49" s="43">
        <f>EW48+0.5*ET49*'DEPRECATED - DT-Prelim Calcs'!$C$11^2+EV49*'DEPRECATED - DT-Prelim Calcs'!$C$11</f>
        <v>-662048.56050654291</v>
      </c>
      <c r="EX49" s="43">
        <f>MIN('Drive Train'!$F$35-ER48*'DEPRECATED - DT-Prelim Calcs'!$C$21*'Drive Train'!$F$39,EX48+ER$2)</f>
        <v>7.1920000000000002</v>
      </c>
      <c r="EY49" s="43">
        <f>'Drive Train'!$F$35-ER49*'DEPRECATED - DT-Prelim Calcs'!$C$21*'Drive Train'!$F$39</f>
        <v>7.1920000000000002</v>
      </c>
      <c r="EZ49" s="1">
        <f>IF(EW49&gt;='Drive Train'!$F$29,1,0)</f>
        <v>0</v>
      </c>
      <c r="FA49" s="43">
        <f t="shared" si="52"/>
        <v>103.33333333333333</v>
      </c>
      <c r="FB49" s="49">
        <f>FB48+'DEPRECATED - DT-Prelim Calcs'!$C$11</f>
        <v>180</v>
      </c>
      <c r="FC49" s="2">
        <f>FM49/'Drive Train'!$F$35</f>
        <v>0.57999999999999996</v>
      </c>
      <c r="FD49" s="36">
        <f>FK49*12*60/(PI() * 'Drive Train'!$F$15)/FC$2*FC49</f>
        <v>-1320431.5008242482</v>
      </c>
      <c r="FE49" s="2">
        <f>('DEPRECATED - DT-Prelim Calcs'!$C$6*FC49-FD49)/('DEPRECATED - DT-Prelim Calcs'!$C$6*FC49)*'DEPRECATED - DT-Prelim Calcs'!$C$7*FC49</f>
        <v>973.38222803537985</v>
      </c>
      <c r="FF49" s="43">
        <f>FE49/'DEPRECATED - DT-Prelim Calcs'!$C$7*('DEPRECATED - DT-Prelim Calcs'!$C$8-'DEPRECATED - DT-Prelim Calcs'!$C$9)+'DEPRECATED - DT-Prelim Calcs'!$C$9</f>
        <v>53029.039288494569</v>
      </c>
      <c r="FG49" s="43">
        <f t="shared" si="17"/>
        <v>93</v>
      </c>
      <c r="FH49" s="2">
        <f t="shared" si="53"/>
        <v>0.63495514679048781</v>
      </c>
      <c r="FI49" s="43">
        <f>FH49*'DEPRECATED - DT-Prelim Calcs'!$C$21/FC$2/'DEPRECATED - DT-Prelim Calcs'!$C$19/'DEPRECATED - DT-Prelim Calcs'!$C$18*3.39*'DEPRECATED - DT-Prelim Calcs'!$C$20</f>
        <v>29.053734754561205</v>
      </c>
      <c r="FJ49" s="36">
        <f t="shared" si="54"/>
        <v>0</v>
      </c>
      <c r="FK49" s="43">
        <f>FI48*'DEPRECATED - DT-Prelim Calcs'!$C$11+FK48</f>
        <v>-2907.3856900462597</v>
      </c>
      <c r="FL49" s="43">
        <f>FL48+0.5*FI49*'DEPRECATED - DT-Prelim Calcs'!$C$11^2+FK49*'DEPRECATED - DT-Prelim Calcs'!$C$11</f>
        <v>-924956.18016783986</v>
      </c>
      <c r="FM49" s="43">
        <f>MIN('Drive Train'!$F$35-FG48*'DEPRECATED - DT-Prelim Calcs'!$C$21*'Drive Train'!$F$39,FM48+FG$2)</f>
        <v>7.1920000000000002</v>
      </c>
      <c r="FN49" s="43">
        <f>'Drive Train'!$F$35-FG49*'DEPRECATED - DT-Prelim Calcs'!$C$21*'Drive Train'!$F$39</f>
        <v>7.1920000000000002</v>
      </c>
      <c r="FO49" s="1">
        <f>IF(FL49&gt;='Drive Train'!$F$29,1,0)</f>
        <v>0</v>
      </c>
      <c r="FP49" s="43">
        <f t="shared" si="55"/>
        <v>103.33333333333333</v>
      </c>
      <c r="FQ49" s="49">
        <f>FQ48+'DEPRECATED - DT-Prelim Calcs'!$C$11</f>
        <v>180</v>
      </c>
      <c r="FR49" s="2">
        <f>GB49/'Drive Train'!$F$35</f>
        <v>0.57999999999999996</v>
      </c>
      <c r="FS49" s="36">
        <f>FZ49*12*60/(PI() * 'Drive Train'!$F$15)/FR$2*FR49</f>
        <v>-2282160.9619567525</v>
      </c>
      <c r="FT49" s="2">
        <f>('DEPRECATED - DT-Prelim Calcs'!$C$6*FR49-FS49)/('DEPRECATED - DT-Prelim Calcs'!$C$6*FR49)*'DEPRECATED - DT-Prelim Calcs'!$C$7*FR49</f>
        <v>1680.3589008741646</v>
      </c>
      <c r="FU49" s="43">
        <f>FT49/'DEPRECATED - DT-Prelim Calcs'!$C$7*('DEPRECATED - DT-Prelim Calcs'!$C$8-'DEPRECATED - DT-Prelim Calcs'!$C$9)+'DEPRECATED - DT-Prelim Calcs'!$C$9</f>
        <v>91543.44012224926</v>
      </c>
      <c r="FV49" s="43">
        <f t="shared" si="18"/>
        <v>93</v>
      </c>
      <c r="FW49" s="2">
        <f t="shared" si="56"/>
        <v>0.57851468929799987</v>
      </c>
      <c r="FX49" s="43">
        <f>FW49*'DEPRECATED - DT-Prelim Calcs'!$C$21/FR$2/'DEPRECATED - DT-Prelim Calcs'!$C$19/'DEPRECATED - DT-Prelim Calcs'!$C$18*3.39*'DEPRECATED - DT-Prelim Calcs'!$C$20</f>
        <v>29.053734754561201</v>
      </c>
      <c r="FY49" s="36">
        <f t="shared" si="57"/>
        <v>0</v>
      </c>
      <c r="FZ49" s="43">
        <f>FX48*'DEPRECATED - DT-Prelim Calcs'!$C$11+FZ48</f>
        <v>-4578.3014766237211</v>
      </c>
      <c r="GA49" s="43">
        <f>GA48+0.5*FX49*'DEPRECATED - DT-Prelim Calcs'!$C$11^2+FZ49*'DEPRECATED - DT-Prelim Calcs'!$C$11</f>
        <v>-1215695.5270323185</v>
      </c>
      <c r="GB49" s="43">
        <f>MIN('Drive Train'!$F$35-FV48*'DEPRECATED - DT-Prelim Calcs'!$C$21*'Drive Train'!$F$39,GB48+FV$2)</f>
        <v>7.1920000000000002</v>
      </c>
      <c r="GC49" s="43">
        <f>'Drive Train'!$F$35-FV49*'DEPRECATED - DT-Prelim Calcs'!$C$21*'Drive Train'!$F$39</f>
        <v>7.1920000000000002</v>
      </c>
      <c r="GD49" s="1">
        <f>IF(GA49&gt;='Drive Train'!$F$29,1,0)</f>
        <v>0</v>
      </c>
      <c r="GE49" s="43">
        <f t="shared" si="58"/>
        <v>103.33333333333333</v>
      </c>
      <c r="GF49" s="49">
        <f>GF48+'DEPRECATED - DT-Prelim Calcs'!$C$11</f>
        <v>180</v>
      </c>
      <c r="GG49" s="2">
        <f>GQ49/'Drive Train'!$F$35</f>
        <v>0.86451612903225805</v>
      </c>
      <c r="GH49" s="36">
        <f>GO49*12*60/(PI() * 'Drive Train'!$F$15)/GG$2*GG49</f>
        <v>18501.888338638186</v>
      </c>
      <c r="GI49" s="2">
        <f>('DEPRECATED - DT-Prelim Calcs'!$C$6*GG49-GH49)/('DEPRECATED - DT-Prelim Calcs'!$C$6*GG49)*'DEPRECATED - DT-Prelim Calcs'!$C$7*GG49</f>
        <v>-9.5463372714865304</v>
      </c>
      <c r="GJ49" s="43">
        <f>GI49/'DEPRECATED - DT-Prelim Calcs'!$C$7*('DEPRECATED - DT-Prelim Calcs'!$C$8-'DEPRECATED - DT-Prelim Calcs'!$C$9)+'DEPRECATED - DT-Prelim Calcs'!$C$9</f>
        <v>-518.56165732725128</v>
      </c>
      <c r="GK49" s="43">
        <f t="shared" si="59"/>
        <v>-518.56165732725128</v>
      </c>
      <c r="GL49" s="2">
        <f t="shared" si="60"/>
        <v>-11.218104694824934</v>
      </c>
      <c r="GM49" s="43">
        <f>GL49*'DEPRECATED - DT-Prelim Calcs'!$C$21/GG$2/'DEPRECATED - DT-Prelim Calcs'!$C$19/'DEPRECATED - DT-Prelim Calcs'!$C$18*3.39*'DEPRECATED - DT-Prelim Calcs'!$C$20</f>
        <v>-225.35492652595514</v>
      </c>
      <c r="GN49" s="36">
        <f t="shared" si="61"/>
        <v>1</v>
      </c>
      <c r="GO49" s="43">
        <f>GM48*'DEPRECATED - DT-Prelim Calcs'!$C$11+GO48</f>
        <v>62.254259637518516</v>
      </c>
      <c r="GP49" s="43">
        <f>GP48+0.5*GM49*'DEPRECATED - DT-Prelim Calcs'!$C$11^2+GO49*'DEPRECATED - DT-Prelim Calcs'!$C$11</f>
        <v>-47822.329455122599</v>
      </c>
      <c r="GQ49" s="43">
        <f>MIN('Drive Train'!$F$35-GK48*'DEPRECATED - DT-Prelim Calcs'!$C$21*'Drive Train'!$F$39,GQ48+GK$2)</f>
        <v>10.72</v>
      </c>
      <c r="GR49" s="43">
        <f>'Drive Train'!$F$35-GK49*'DEPRECATED - DT-Prelim Calcs'!$C$21*'Drive Train'!$F$39</f>
        <v>41.439452810326074</v>
      </c>
      <c r="GS49" s="1">
        <f>IF(GP49&gt;='Drive Train'!$F$29,1,0)</f>
        <v>0</v>
      </c>
      <c r="GT49" s="43">
        <f t="shared" si="62"/>
        <v>-576.17961925250142</v>
      </c>
      <c r="GU49" s="49">
        <f>GU48+'DEPRECATED - DT-Prelim Calcs'!$C$11</f>
        <v>180</v>
      </c>
      <c r="GV49" s="2">
        <f>HF49/'Drive Train'!$F$35</f>
        <v>0.84946236559139798</v>
      </c>
      <c r="GW49" s="36">
        <f>HD49*12*60/(PI() * 'Drive Train'!$F$15)/GV$2*GV49</f>
        <v>-83787.622031271603</v>
      </c>
      <c r="GX49" s="2">
        <f>('DEPRECATED - DT-Prelim Calcs'!$C$6*GV49-GW49)/('DEPRECATED - DT-Prelim Calcs'!$C$6*GV49)*'DEPRECATED - DT-Prelim Calcs'!$C$7*GV49</f>
        <v>65.577073686890728</v>
      </c>
      <c r="GY49" s="43">
        <f>GX49/'DEPRECATED - DT-Prelim Calcs'!$C$7*('DEPRECATED - DT-Prelim Calcs'!$C$8-'DEPRECATED - DT-Prelim Calcs'!$C$9)+'DEPRECATED - DT-Prelim Calcs'!$C$9</f>
        <v>3573.9823724947928</v>
      </c>
      <c r="GZ49" s="43">
        <f t="shared" si="19"/>
        <v>33.333333333333314</v>
      </c>
      <c r="HA49" s="2">
        <f t="shared" si="63"/>
        <v>1.4462867232450001</v>
      </c>
      <c r="HB49" s="43">
        <f>HA49*'DEPRECATED - DT-Prelim Calcs'!$C$21/GV$2/'DEPRECATED - DT-Prelim Calcs'!$C$19/'DEPRECATED - DT-Prelim Calcs'!$C$18*3.39*'DEPRECATED - DT-Prelim Calcs'!$C$20</f>
        <v>29.053734754561201</v>
      </c>
      <c r="HC49" s="36">
        <f t="shared" si="64"/>
        <v>0</v>
      </c>
      <c r="HD49" s="43">
        <f>HB48*'DEPRECATED - DT-Prelim Calcs'!$C$11+HD48</f>
        <v>-286.9206720425891</v>
      </c>
      <c r="HE49" s="43">
        <f>HE48+0.5*HB49*'DEPRECATED - DT-Prelim Calcs'!$C$11^2+HD49*'DEPRECATED - DT-Prelim Calcs'!$C$11</f>
        <v>-56422.801003429908</v>
      </c>
      <c r="HF49" s="43">
        <f>MIN('Drive Train'!$F$35-GZ48*'DEPRECATED - DT-Prelim Calcs'!$C$21*'Drive Train'!$F$39,HF48+GZ$2)</f>
        <v>10.533333333333335</v>
      </c>
      <c r="HG49" s="43">
        <f>'Drive Train'!$F$35-GZ49*'DEPRECATED - DT-Prelim Calcs'!$C$21*'Drive Train'!$F$39</f>
        <v>10.533333333333335</v>
      </c>
      <c r="HH49" s="1">
        <f>IF(HE49&gt;='Drive Train'!$F$29,1,0)</f>
        <v>0</v>
      </c>
      <c r="HI49" s="43">
        <f t="shared" si="65"/>
        <v>37.037037037037017</v>
      </c>
      <c r="HJ49" s="49">
        <f>HJ48+'DEPRECATED - DT-Prelim Calcs'!$C$11</f>
        <v>180</v>
      </c>
      <c r="HK49" s="2">
        <f>HU49/'Drive Train'!$F$35</f>
        <v>0.83440860215053769</v>
      </c>
      <c r="HL49" s="36">
        <f>HS49*12*60/(PI() * 'Drive Train'!$F$15)/HK$2*HK49</f>
        <v>-106210.36403891082</v>
      </c>
      <c r="HM49" s="2">
        <f>('DEPRECATED - DT-Prelim Calcs'!$C$6*HK49-HL49)/('DEPRECATED - DT-Prelim Calcs'!$C$6*HK49)*'DEPRECATED - DT-Prelim Calcs'!$C$7*HK49</f>
        <v>81.989647087423307</v>
      </c>
      <c r="HN49" s="43">
        <f>HM49/'DEPRECATED - DT-Prelim Calcs'!$C$7*('DEPRECATED - DT-Prelim Calcs'!$C$8-'DEPRECATED - DT-Prelim Calcs'!$C$9)+'DEPRECATED - DT-Prelim Calcs'!$C$9</f>
        <v>4468.1001771506717</v>
      </c>
      <c r="HO49" s="43">
        <f t="shared" si="20"/>
        <v>36.66666666666665</v>
      </c>
      <c r="HP49" s="2">
        <f t="shared" si="66"/>
        <v>1.4462867232450001</v>
      </c>
      <c r="HQ49" s="43">
        <f>HP49*'DEPRECATED - DT-Prelim Calcs'!$C$21/HK$2/'DEPRECATED - DT-Prelim Calcs'!$C$19/'DEPRECATED - DT-Prelim Calcs'!$C$18*3.39*'DEPRECATED - DT-Prelim Calcs'!$C$20</f>
        <v>29.053734754561201</v>
      </c>
      <c r="HR49" s="36">
        <f t="shared" si="67"/>
        <v>0</v>
      </c>
      <c r="HS49" s="43">
        <f>HQ48*'DEPRECATED - DT-Prelim Calcs'!$C$11+HS48</f>
        <v>-370.26634741523242</v>
      </c>
      <c r="HT49" s="43">
        <f>HT48+0.5*HQ49*'DEPRECATED - DT-Prelim Calcs'!$C$11^2+HS49*'DEPRECATED - DT-Prelim Calcs'!$C$11</f>
        <v>-56241.92448315717</v>
      </c>
      <c r="HU49" s="43">
        <f>MIN('Drive Train'!$F$35-HO48*'DEPRECATED - DT-Prelim Calcs'!$C$21*'Drive Train'!$F$39,HU48+HO$2)</f>
        <v>10.346666666666668</v>
      </c>
      <c r="HV49" s="43">
        <f>'Drive Train'!$F$35-HO49*'DEPRECATED - DT-Prelim Calcs'!$C$21*'Drive Train'!$F$39</f>
        <v>10.346666666666668</v>
      </c>
      <c r="HW49" s="1">
        <f>IF(HT49&gt;='Drive Train'!$F$29,1,0)</f>
        <v>0</v>
      </c>
      <c r="HX49" s="43">
        <f t="shared" si="68"/>
        <v>40.740740740740726</v>
      </c>
      <c r="HY49" s="49">
        <f>HY48+'DEPRECATED - DT-Prelim Calcs'!$C$11</f>
        <v>180</v>
      </c>
      <c r="HZ49" s="2">
        <f>IJ49/'Drive Train'!$F$35</f>
        <v>0.8193548387096774</v>
      </c>
      <c r="IA49" s="36">
        <f>IH49*12*60/(PI() * 'Drive Train'!$F$15)/HZ$2*HZ49</f>
        <v>12214.543494394969</v>
      </c>
      <c r="IB49" s="2">
        <f>('DEPRECATED - DT-Prelim Calcs'!$C$6*HZ49-IA49)/('DEPRECATED - DT-Prelim Calcs'!$C$6*HZ49)*'DEPRECATED - DT-Prelim Calcs'!$C$7*HZ49</f>
        <v>-5.1362554285068498</v>
      </c>
      <c r="IC49" s="43">
        <f>IB49/'DEPRECATED - DT-Prelim Calcs'!$C$7*('DEPRECATED - DT-Prelim Calcs'!$C$8-'DEPRECATED - DT-Prelim Calcs'!$C$9)+'DEPRECATED - DT-Prelim Calcs'!$C$9</f>
        <v>-278.31093006044773</v>
      </c>
      <c r="ID49" s="43">
        <f t="shared" si="21"/>
        <v>-278.31093006044773</v>
      </c>
      <c r="IE49" s="2">
        <f t="shared" si="69"/>
        <v>-6.3007517481079471</v>
      </c>
      <c r="IF49" s="43">
        <f>IE49*'DEPRECATED - DT-Prelim Calcs'!$C$21/HZ$2/'DEPRECATED - DT-Prelim Calcs'!$C$19/'DEPRECATED - DT-Prelim Calcs'!$C$18*3.39*'DEPRECATED - DT-Prelim Calcs'!$C$20</f>
        <v>-126.57266854606658</v>
      </c>
      <c r="IG49" s="36">
        <f t="shared" si="70"/>
        <v>1</v>
      </c>
      <c r="IH49" s="43">
        <f>IF48*'DEPRECATED - DT-Prelim Calcs'!$C$11+IH48</f>
        <v>43.364199598179923</v>
      </c>
      <c r="II49" s="43">
        <f>II48+0.5*IF49*'DEPRECATED - DT-Prelim Calcs'!$C$11^2+IH49*'DEPRECATED - DT-Prelim Calcs'!$C$11</f>
        <v>-66678.814555038931</v>
      </c>
      <c r="IJ49" s="43">
        <f>MIN('Drive Train'!$F$35-ID48*'DEPRECATED - DT-Prelim Calcs'!$C$21*'Drive Train'!$F$39,IJ48+ID$2)</f>
        <v>10.16</v>
      </c>
      <c r="IK49" s="43">
        <f>'Drive Train'!$F$35-ID49*'DEPRECATED - DT-Prelim Calcs'!$C$21*'Drive Train'!$F$39</f>
        <v>27.985412083385071</v>
      </c>
      <c r="IL49" s="1">
        <f>IF(II49&gt;='Drive Train'!$F$29,1,0)</f>
        <v>0</v>
      </c>
      <c r="IM49" s="43">
        <f t="shared" si="71"/>
        <v>-309.23436673383083</v>
      </c>
      <c r="IN49" s="49">
        <f>IN48+'DEPRECATED - DT-Prelim Calcs'!$C$11</f>
        <v>180</v>
      </c>
      <c r="IO49" s="2">
        <f>IY49/'Drive Train'!$F$35</f>
        <v>0.80430107526881722</v>
      </c>
      <c r="IP49" s="36">
        <f>IW49*12*60/(PI() * 'Drive Train'!$F$15)/IO$2*IO49</f>
        <v>11721.912342556567</v>
      </c>
      <c r="IQ49" s="2">
        <f>('DEPRECATED - DT-Prelim Calcs'!$C$6*IO49-IP49)/('DEPRECATED - DT-Prelim Calcs'!$C$6*IO49)*'DEPRECATED - DT-Prelim Calcs'!$C$7*IO49</f>
        <v>-4.8447196320034003</v>
      </c>
      <c r="IR49" s="43">
        <f>IQ49/'DEPRECATED - DT-Prelim Calcs'!$C$7*('DEPRECATED - DT-Prelim Calcs'!$C$8-'DEPRECATED - DT-Prelim Calcs'!$C$9)+'DEPRECATED - DT-Prelim Calcs'!$C$9</f>
        <v>-262.42875607182702</v>
      </c>
      <c r="IS49" s="43">
        <f t="shared" si="22"/>
        <v>-262.42875607182702</v>
      </c>
      <c r="IT49" s="2">
        <f t="shared" si="72"/>
        <v>-5.9831663851026953</v>
      </c>
      <c r="IU49" s="43">
        <f>IT49*'DEPRECATED - DT-Prelim Calcs'!$C$21/IO$2/'DEPRECATED - DT-Prelim Calcs'!$C$19/'DEPRECATED - DT-Prelim Calcs'!$C$18*3.39*'DEPRECATED - DT-Prelim Calcs'!$C$20</f>
        <v>-120.19285412172951</v>
      </c>
      <c r="IV49" s="36">
        <f t="shared" si="73"/>
        <v>1</v>
      </c>
      <c r="IW49" s="43">
        <f>IU48*'DEPRECATED - DT-Prelim Calcs'!$C$11+IW48</f>
        <v>42.394150502947724</v>
      </c>
      <c r="IX49" s="43">
        <f>IX48+0.5*IU49*'DEPRECATED - DT-Prelim Calcs'!$C$11^2+IW49*'DEPRECATED - DT-Prelim Calcs'!$C$11</f>
        <v>-69408.465156160048</v>
      </c>
      <c r="IY49" s="43">
        <f>MIN('Drive Train'!$F$35-IS48*'DEPRECATED - DT-Prelim Calcs'!$C$21*'Drive Train'!$F$39,IY48+IS$2)</f>
        <v>9.9733333333333345</v>
      </c>
      <c r="IZ49" s="43">
        <f>'Drive Train'!$F$35-IS49*'DEPRECATED - DT-Prelim Calcs'!$C$21*'Drive Train'!$F$39</f>
        <v>27.096010340022314</v>
      </c>
      <c r="JA49" s="1">
        <f>IF(IX49&gt;='Drive Train'!$F$29,1,0)</f>
        <v>0</v>
      </c>
      <c r="JB49" s="43">
        <f t="shared" si="74"/>
        <v>-291.5875067464745</v>
      </c>
      <c r="JC49" s="49">
        <f>JC48+'DEPRECATED - DT-Prelim Calcs'!$C$11</f>
        <v>180</v>
      </c>
      <c r="JD49" s="2">
        <f>JN49/'Drive Train'!$F$35</f>
        <v>0.78924731182795704</v>
      </c>
      <c r="JE49" s="36">
        <f>JL49*12*60/(PI() * 'Drive Train'!$F$15)/JD$2*JD49</f>
        <v>11655.436182432497</v>
      </c>
      <c r="JF49" s="2">
        <f>('DEPRECATED - DT-Prelim Calcs'!$C$6*JD49-JE49)/('DEPRECATED - DT-Prelim Calcs'!$C$6*JD49)*'DEPRECATED - DT-Prelim Calcs'!$C$7*JD49</f>
        <v>-4.8664545112272588</v>
      </c>
      <c r="JG49" s="43">
        <f>JF49/'DEPRECATED - DT-Prelim Calcs'!$C$7*('DEPRECATED - DT-Prelim Calcs'!$C$8-'DEPRECATED - DT-Prelim Calcs'!$C$9)+'DEPRECATED - DT-Prelim Calcs'!$C$9</f>
        <v>-263.61282038775363</v>
      </c>
      <c r="JH49" s="43">
        <f t="shared" si="23"/>
        <v>-263.61282038775363</v>
      </c>
      <c r="JI49" s="2">
        <f t="shared" si="75"/>
        <v>-6.0200361162671232</v>
      </c>
      <c r="JJ49" s="43">
        <f>JI49*'DEPRECATED - DT-Prelim Calcs'!$C$21/JD$2/'DEPRECATED - DT-Prelim Calcs'!$C$19/'DEPRECATED - DT-Prelim Calcs'!$C$18*3.39*'DEPRECATED - DT-Prelim Calcs'!$C$20</f>
        <v>-120.93351181602118</v>
      </c>
      <c r="JK49" s="36">
        <f t="shared" si="76"/>
        <v>1</v>
      </c>
      <c r="JL49" s="43">
        <f>JJ48*'DEPRECATED - DT-Prelim Calcs'!$C$11+JL48</f>
        <v>42.957751030826245</v>
      </c>
      <c r="JM49" s="43">
        <f>JM48+0.5*JJ49*'DEPRECATED - DT-Prelim Calcs'!$C$11^2+JL49*'DEPRECATED - DT-Prelim Calcs'!$C$11</f>
        <v>-71925.628792524469</v>
      </c>
      <c r="JN49" s="43">
        <f>MIN('Drive Train'!$F$35-JH48*'DEPRECATED - DT-Prelim Calcs'!$C$21*'Drive Train'!$F$39,JN48+JH$2)</f>
        <v>9.7866666666666671</v>
      </c>
      <c r="JO49" s="43">
        <f>'Drive Train'!$F$35-JH49*'DEPRECATED - DT-Prelim Calcs'!$C$21*'Drive Train'!$F$39</f>
        <v>27.162317941714203</v>
      </c>
      <c r="JP49" s="1">
        <f>IF(JM49&gt;='Drive Train'!$F$29,1,0)</f>
        <v>0</v>
      </c>
      <c r="JQ49" s="43">
        <f>MIN(JG49,'DEPRECATED - DT-Prelim Calcs'!$C$10)*'DEPRECATED - DT-Prelim Calcs'!$C$11*1000/60/60</f>
        <v>-292.90313376417072</v>
      </c>
      <c r="JR49" s="49">
        <f>JR48+'DEPRECATED - DT-Prelim Calcs'!$C$11</f>
        <v>180</v>
      </c>
      <c r="JS49" s="2">
        <f>KC49/'Drive Train'!$F$35</f>
        <v>0.77419354838709686</v>
      </c>
      <c r="JT49" s="36">
        <f>KA49*12*60/(PI() * 'Drive Train'!$F$15)/JS$2*JS49</f>
        <v>-87526.433521103128</v>
      </c>
      <c r="JU49" s="2">
        <f>('DEPRECATED - DT-Prelim Calcs'!$C$6*JS49-JT49)/('DEPRECATED - DT-Prelim Calcs'!$C$6*JS49)*'DEPRECATED - DT-Prelim Calcs'!$C$7*JS49</f>
        <v>67.972499593655499</v>
      </c>
      <c r="JV49" s="43">
        <f>JU49/'DEPRECATED - DT-Prelim Calcs'!$C$7*('DEPRECATED - DT-Prelim Calcs'!$C$8-'DEPRECATED - DT-Prelim Calcs'!$C$9)+'DEPRECATED - DT-Prelim Calcs'!$C$9</f>
        <v>3704.4794554752621</v>
      </c>
      <c r="JW49" s="43">
        <f t="shared" si="24"/>
        <v>49.999999999999993</v>
      </c>
      <c r="JX49" s="2">
        <f t="shared" si="77"/>
        <v>1.4462867232450001</v>
      </c>
      <c r="JY49" s="43">
        <f>JX49*'DEPRECATED - DT-Prelim Calcs'!$C$21/JS$2/'DEPRECATED - DT-Prelim Calcs'!$C$19/'DEPRECATED - DT-Prelim Calcs'!$C$18*3.39*'DEPRECATED - DT-Prelim Calcs'!$C$20</f>
        <v>29.053734754561201</v>
      </c>
      <c r="JZ49" s="36">
        <f t="shared" si="78"/>
        <v>0</v>
      </c>
      <c r="KA49" s="43">
        <f>JY48*'DEPRECATED - DT-Prelim Calcs'!$C$11+KA48</f>
        <v>-328.86359633060192</v>
      </c>
      <c r="KB49" s="43">
        <f>KB48+0.5*JY49*'DEPRECATED - DT-Prelim Calcs'!$C$11^2+KA49*'DEPRECATED - DT-Prelim Calcs'!$C$11</f>
        <v>-62261.100348334046</v>
      </c>
      <c r="KC49" s="43">
        <f>MIN('Drive Train'!$F$35-JW48*'DEPRECATED - DT-Prelim Calcs'!$C$21*'Drive Train'!$F$39,KC48+JW$2)</f>
        <v>9.6000000000000014</v>
      </c>
      <c r="KD49" s="43">
        <f>'Drive Train'!$F$35-JW49*'DEPRECATED - DT-Prelim Calcs'!$C$21*'Drive Train'!$F$39</f>
        <v>9.6000000000000014</v>
      </c>
      <c r="KE49" s="1">
        <f>IF(KB49&gt;='Drive Train'!$F$29,1,0)</f>
        <v>0</v>
      </c>
      <c r="KF49" s="43">
        <f>MIN(JV49,'DEPRECATED - DT-Prelim Calcs'!$C$10)*'DEPRECATED - DT-Prelim Calcs'!$C$11*1000/60/60</f>
        <v>103.33333333333333</v>
      </c>
      <c r="KG49" s="49">
        <f>KG48+'DEPRECATED - DT-Prelim Calcs'!$C$11</f>
        <v>180</v>
      </c>
      <c r="KH49" s="2">
        <f>KR49/'Drive Train'!$F$35</f>
        <v>0.75913978494623657</v>
      </c>
      <c r="KI49" s="36">
        <f>KP49*12*60/(PI() * 'Drive Train'!$F$15)/KH$2*KH49</f>
        <v>-87171.790177936651</v>
      </c>
      <c r="KJ49" s="2">
        <f>('DEPRECATED - DT-Prelim Calcs'!$C$6*KH49-KI49)/('DEPRECATED - DT-Prelim Calcs'!$C$6*KH49)*'DEPRECATED - DT-Prelim Calcs'!$C$7*KH49</f>
        <v>67.641195675178892</v>
      </c>
      <c r="KK49" s="43">
        <f>KJ49/'DEPRECATED - DT-Prelim Calcs'!$C$7*('DEPRECATED - DT-Prelim Calcs'!$C$8-'DEPRECATED - DT-Prelim Calcs'!$C$9)+'DEPRECATED - DT-Prelim Calcs'!$C$9</f>
        <v>3686.4308091701932</v>
      </c>
      <c r="KL49" s="43">
        <f t="shared" si="25"/>
        <v>53.333333333333329</v>
      </c>
      <c r="KM49" s="2">
        <f t="shared" si="79"/>
        <v>1.4462867232450001</v>
      </c>
      <c r="KN49" s="43">
        <f>KM49*'DEPRECATED - DT-Prelim Calcs'!$C$21/KH$2/'DEPRECATED - DT-Prelim Calcs'!$C$19/'DEPRECATED - DT-Prelim Calcs'!$C$18*3.39*'DEPRECATED - DT-Prelim Calcs'!$C$20</f>
        <v>29.053734754561201</v>
      </c>
      <c r="KO49" s="36">
        <f t="shared" si="80"/>
        <v>0</v>
      </c>
      <c r="KP49" s="43">
        <f>KN48*'DEPRECATED - DT-Prelim Calcs'!$C$11+KP48</f>
        <v>-334.02604360723865</v>
      </c>
      <c r="KQ49" s="43">
        <f>KQ48+0.5*KN49*'DEPRECATED - DT-Prelim Calcs'!$C$11^2+KP49*'DEPRECATED - DT-Prelim Calcs'!$C$11</f>
        <v>-74765.06764944669</v>
      </c>
      <c r="KR49" s="43">
        <f>MIN('Drive Train'!$F$35-KL48*'DEPRECATED - DT-Prelim Calcs'!$C$21*'Drive Train'!$F$39,KR48+KL$2)</f>
        <v>9.413333333333334</v>
      </c>
      <c r="KS49" s="43">
        <f>'Drive Train'!$F$35-KL49*'DEPRECATED - DT-Prelim Calcs'!$C$21*'Drive Train'!$F$39</f>
        <v>9.413333333333334</v>
      </c>
      <c r="KT49" s="1">
        <f>IF(KQ49&gt;='Drive Train'!$F$29,1,0)</f>
        <v>0</v>
      </c>
      <c r="KU49" s="43">
        <f>MIN(KK49,'DEPRECATED - DT-Prelim Calcs'!$C$10)*'DEPRECATED - DT-Prelim Calcs'!$C$11*1000/60/60</f>
        <v>103.33333333333333</v>
      </c>
      <c r="KV49" s="49">
        <f>KV48+'DEPRECATED - DT-Prelim Calcs'!$C$11</f>
        <v>180</v>
      </c>
      <c r="KW49" s="2">
        <f>LG49/'Drive Train'!$F$35</f>
        <v>0.74408602150537628</v>
      </c>
      <c r="KX49" s="36">
        <f>LE49*12*60/(PI() * 'Drive Train'!$F$15)/KW$2*KW49</f>
        <v>-204493.81407209867</v>
      </c>
      <c r="KY49" s="2">
        <f>('DEPRECATED - DT-Prelim Calcs'!$C$6*KW49-KX49)/('DEPRECATED - DT-Prelim Calcs'!$C$6*KW49)*'DEPRECATED - DT-Prelim Calcs'!$C$7*KW49</f>
        <v>153.81515340922115</v>
      </c>
      <c r="KZ49" s="43">
        <f>KY49/'DEPRECATED - DT-Prelim Calcs'!$C$7*('DEPRECATED - DT-Prelim Calcs'!$C$8-'DEPRECATED - DT-Prelim Calcs'!$C$9)+'DEPRECATED - DT-Prelim Calcs'!$C$9</f>
        <v>8380.9822379650323</v>
      </c>
      <c r="LA49" s="43">
        <f t="shared" si="26"/>
        <v>56.666666666666664</v>
      </c>
      <c r="LB49" s="2">
        <f t="shared" si="81"/>
        <v>1.4462867232450001</v>
      </c>
      <c r="LC49" s="43">
        <f>LB49*'DEPRECATED - DT-Prelim Calcs'!$C$21/KW$2/'DEPRECATED - DT-Prelim Calcs'!$C$19/'DEPRECATED - DT-Prelim Calcs'!$C$18*3.39*'DEPRECATED - DT-Prelim Calcs'!$C$20</f>
        <v>29.053734754561201</v>
      </c>
      <c r="LD49" s="36">
        <f t="shared" si="82"/>
        <v>0</v>
      </c>
      <c r="LE49" s="43">
        <f>LC48*'DEPRECATED - DT-Prelim Calcs'!$C$11+LE48</f>
        <v>-799.43497847612934</v>
      </c>
      <c r="LF49" s="43">
        <f>LF48+0.5*LC49*'DEPRECATED - DT-Prelim Calcs'!$C$11^2+LE49*'DEPRECATED - DT-Prelim Calcs'!$C$11</f>
        <v>-84662.922068230284</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103.33333333333333</v>
      </c>
      <c r="LK49" s="49">
        <f>LK48+'DEPRECATED - DT-Prelim Calcs'!$C$11</f>
        <v>180</v>
      </c>
      <c r="LL49" s="2">
        <f>LV49/'Drive Train'!$F$35</f>
        <v>0.72903225806451621</v>
      </c>
      <c r="LM49" s="36">
        <f>LT49*12*60/(PI() * 'Drive Train'!$F$15)/LL$2*LL49</f>
        <v>-11396.797118867598</v>
      </c>
      <c r="LN49" s="2">
        <f>('DEPRECATED - DT-Prelim Calcs'!$C$6*LL49-LM49)/('DEPRECATED - DT-Prelim Calcs'!$C$6*LL49)*'DEPRECATED - DT-Prelim Calcs'!$C$7*LL49</f>
        <v>11.797057604976036</v>
      </c>
      <c r="LO49" s="43">
        <f>LN49/'DEPRECATED - DT-Prelim Calcs'!$C$7*('DEPRECATED - DT-Prelim Calcs'!$C$8-'DEPRECATED - DT-Prelim Calcs'!$C$9)+'DEPRECATED - DT-Prelim Calcs'!$C$9</f>
        <v>644.17552624123175</v>
      </c>
      <c r="LP49" s="43">
        <f t="shared" si="27"/>
        <v>60</v>
      </c>
      <c r="LQ49" s="2">
        <f t="shared" si="83"/>
        <v>1.4462867232450001</v>
      </c>
      <c r="LR49" s="43">
        <f>LQ49*'DEPRECATED - DT-Prelim Calcs'!$C$21/LL$2/'DEPRECATED - DT-Prelim Calcs'!$C$19/'DEPRECATED - DT-Prelim Calcs'!$C$18*3.39*'DEPRECATED - DT-Prelim Calcs'!$C$20</f>
        <v>29.053734754561201</v>
      </c>
      <c r="LS49" s="36">
        <f t="shared" si="84"/>
        <v>0</v>
      </c>
      <c r="LT49" s="43">
        <f>LR48*'DEPRECATED - DT-Prelim Calcs'!$C$11+LT48</f>
        <v>-45.473898606838773</v>
      </c>
      <c r="LU49" s="43">
        <f>LU48+0.5*LR49*'DEPRECATED - DT-Prelim Calcs'!$C$11^2+LT49*'DEPRECATED - DT-Prelim Calcs'!$C$11</f>
        <v>-70622.137851463558</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103.33333333333333</v>
      </c>
      <c r="LZ49" s="49">
        <f>LZ48+'DEPRECATED - DT-Prelim Calcs'!$C$11</f>
        <v>180</v>
      </c>
    </row>
    <row r="50" spans="2:338" x14ac:dyDescent="0.3">
      <c r="C50" s="16"/>
      <c r="F50" s="324" t="s">
        <v>129</v>
      </c>
      <c r="G50" s="325"/>
      <c r="H50" s="325"/>
      <c r="I50" s="325"/>
      <c r="J50" s="325"/>
      <c r="K50" s="325"/>
      <c r="L50" s="325"/>
      <c r="M50" s="325"/>
      <c r="N50" s="325"/>
      <c r="O50" s="326"/>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-0.27672021620693066</v>
      </c>
      <c r="Y50" s="43">
        <f t="shared" si="1"/>
        <v>0</v>
      </c>
      <c r="Z50" s="43">
        <f t="shared" si="2"/>
        <v>0</v>
      </c>
      <c r="AA50" s="43">
        <f t="shared" si="3"/>
        <v>0</v>
      </c>
      <c r="AB50" s="43" t="e">
        <f t="shared" si="4"/>
        <v>#N/A</v>
      </c>
      <c r="AC50" s="36">
        <f t="shared" si="28"/>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889.49632897085212</v>
      </c>
      <c r="AK50" s="43">
        <f t="shared" si="8"/>
        <v>0</v>
      </c>
      <c r="AL50" s="49">
        <f>AL49+'DEPRECATED - DT-Prelim Calcs'!$C$11</f>
        <v>184</v>
      </c>
      <c r="AM50" s="2">
        <f>AW50/'Drive Train'!$F$35</f>
        <v>0.57999999999999996</v>
      </c>
      <c r="AN50" s="36">
        <f>AU50*12*60/(PI() * 'Drive Train'!$F$15)/AM$2*AM50</f>
        <v>5131.5108150023052</v>
      </c>
      <c r="AO50" s="2">
        <f>('DEPRECATED - DT-Prelim Calcs'!$C$6*AM50-AN50)/('DEPRECATED - DT-Prelim Calcs'!$C$6*AM50)*'DEPRECATED - DT-Prelim Calcs'!$C$7*AM50</f>
        <v>-1.0520234674546729</v>
      </c>
      <c r="AP50" s="43">
        <f>AO50/'DEPRECATED - DT-Prelim Calcs'!$C$7*('DEPRECATED - DT-Prelim Calcs'!$C$8-'DEPRECATED - DT-Prelim Calcs'!$C$9)+'DEPRECATED - DT-Prelim Calcs'!$C$9</f>
        <v>-55.811726212082924</v>
      </c>
      <c r="AQ50" s="43">
        <f t="shared" si="9"/>
        <v>-55.811726212082924</v>
      </c>
      <c r="AR50" s="2">
        <f t="shared" si="29"/>
        <v>-1.7431382107858429</v>
      </c>
      <c r="AS50" s="43">
        <f>AR50*'DEPRECATED - DT-Prelim Calcs'!$C$21/AM$2/'DEPRECATED - DT-Prelim Calcs'!$C$19/'DEPRECATED - DT-Prelim Calcs'!$C$18*3.39*'DEPRECATED - DT-Prelim Calcs'!$C$20</f>
        <v>-17.508518332755624</v>
      </c>
      <c r="AT50" s="36">
        <f t="shared" si="30"/>
        <v>1</v>
      </c>
      <c r="AU50" s="43">
        <f>AS49*'DEPRECATED - DT-Prelim Calcs'!$C$11+AU49</f>
        <v>51.47227547326888</v>
      </c>
      <c r="AV50" s="43">
        <f>AV49+0.5*AS50*'DEPRECATED - DT-Prelim Calcs'!$C$11^2+AU50*'DEPRECATED - DT-Prelim Calcs'!$C$11</f>
        <v>2813.2804548110785</v>
      </c>
      <c r="AW50" s="43">
        <f>MIN('Drive Train'!$F$35-AQ49*'DEPRECATED - DT-Prelim Calcs'!$C$21*'Drive Train'!$F$39,AW49+AQ$2)</f>
        <v>7.1920000000000002</v>
      </c>
      <c r="AX50" s="43">
        <f>'Drive Train'!$F$35-AQ50*'DEPRECATED - DT-Prelim Calcs'!$C$21*'Drive Train'!$F$39</f>
        <v>15.525456667876645</v>
      </c>
      <c r="AY50" s="1">
        <f>IF(AV50&gt;='Drive Train'!$F$29,1,0)</f>
        <v>1</v>
      </c>
      <c r="AZ50" s="43">
        <f t="shared" si="31"/>
        <v>-62.013029124536587</v>
      </c>
      <c r="BA50" s="49">
        <f>BA49+'DEPRECATED - DT-Prelim Calcs'!$C$11</f>
        <v>184</v>
      </c>
      <c r="BB50" s="2">
        <f>BL50/'Drive Train'!$F$35</f>
        <v>2.3879232256176057</v>
      </c>
      <c r="BC50" s="36">
        <f>BJ50*12*60/(PI() * 'Drive Train'!$F$15)/BB$2*BB50</f>
        <v>-200335.94413392103</v>
      </c>
      <c r="BD50" s="2">
        <f>('DEPRECATED - DT-Prelim Calcs'!$C$6*BB50-BC50)/('DEPRECATED - DT-Prelim Calcs'!$C$6*BB50)*'DEPRECATED - DT-Prelim Calcs'!$C$7*BB50</f>
        <v>158.46825929932052</v>
      </c>
      <c r="BE50" s="43">
        <f>BD50/'DEPRECATED - DT-Prelim Calcs'!$C$7*('DEPRECATED - DT-Prelim Calcs'!$C$8-'DEPRECATED - DT-Prelim Calcs'!$C$9)+'DEPRECATED - DT-Prelim Calcs'!$C$9</f>
        <v>8634.4723349629821</v>
      </c>
      <c r="BF50" s="43">
        <f t="shared" si="10"/>
        <v>93</v>
      </c>
      <c r="BG50" s="2">
        <f t="shared" si="32"/>
        <v>2.0025508475699998</v>
      </c>
      <c r="BH50" s="43">
        <f>BG50*'DEPRECATED - DT-Prelim Calcs'!$C$21/BB$2/'DEPRECATED - DT-Prelim Calcs'!$C$19/'DEPRECATED - DT-Prelim Calcs'!$C$18*3.39*'DEPRECATED - DT-Prelim Calcs'!$C$20</f>
        <v>29.053734754561201</v>
      </c>
      <c r="BI50" s="36">
        <f t="shared" si="33"/>
        <v>0</v>
      </c>
      <c r="BJ50" s="43">
        <f>BH49*'DEPRECATED - DT-Prelim Calcs'!$C$11+BJ49</f>
        <v>-337.90435371923309</v>
      </c>
      <c r="BK50" s="43">
        <f>BK49+0.5*BH50*'DEPRECATED - DT-Prelim Calcs'!$C$11^2+BJ50*'DEPRECATED - DT-Prelim Calcs'!$C$11</f>
        <v>-27826.217281787933</v>
      </c>
      <c r="BL50" s="43">
        <f>MIN('Drive Train'!$F$35-BF49*'DEPRECATED - DT-Prelim Calcs'!$C$21*'Drive Train'!$F$39,BL49+BF$2)</f>
        <v>29.610247997658313</v>
      </c>
      <c r="BM50" s="43">
        <f>'Drive Train'!$F$35-BF50*'DEPRECATED - DT-Prelim Calcs'!$C$21*'Drive Train'!$F$39</f>
        <v>7.1920000000000002</v>
      </c>
      <c r="BN50" s="1">
        <f>IF(BK50&gt;='Drive Train'!$F$29,1,0)</f>
        <v>0</v>
      </c>
      <c r="BO50" s="43">
        <f t="shared" si="34"/>
        <v>103.33333333333333</v>
      </c>
      <c r="BP50" s="49">
        <f>BP49+'DEPRECATED - DT-Prelim Calcs'!$C$11</f>
        <v>184</v>
      </c>
      <c r="BQ50" s="2">
        <f>CA50/'Drive Train'!$F$35</f>
        <v>0.57999999999999996</v>
      </c>
      <c r="BR50" s="36">
        <f>BY50*12*60/(PI() * 'Drive Train'!$F$15)/BQ$2*BQ50</f>
        <v>-80721.947490104256</v>
      </c>
      <c r="BS50" s="2">
        <f>('DEPRECATED - DT-Prelim Calcs'!$C$6*BQ50-BR50)/('DEPRECATED - DT-Prelim Calcs'!$C$6*BQ50)*'DEPRECATED - DT-Prelim Calcs'!$C$7*BQ50</f>
        <v>62.059688045233372</v>
      </c>
      <c r="BT50" s="43">
        <f>BS50/'DEPRECATED - DT-Prelim Calcs'!$C$7*('DEPRECATED - DT-Prelim Calcs'!$C$8-'DEPRECATED - DT-Prelim Calcs'!$C$9)+'DEPRECATED - DT-Prelim Calcs'!$C$9</f>
        <v>3382.3636024642055</v>
      </c>
      <c r="BU50" s="43">
        <f t="shared" si="11"/>
        <v>93</v>
      </c>
      <c r="BV50" s="2">
        <f t="shared" si="35"/>
        <v>1.5313624128476471</v>
      </c>
      <c r="BW50" s="43">
        <f>BV50*'DEPRECATED - DT-Prelim Calcs'!$C$21/BQ$2/'DEPRECATED - DT-Prelim Calcs'!$C$19/'DEPRECATED - DT-Prelim Calcs'!$C$18*3.39*'DEPRECATED - DT-Prelim Calcs'!$C$20</f>
        <v>29.053734754561201</v>
      </c>
      <c r="BX50" s="36">
        <f t="shared" si="36"/>
        <v>0</v>
      </c>
      <c r="BY50" s="43">
        <f>BW49*'DEPRECATED - DT-Prelim Calcs'!$C$11+BY49</f>
        <v>-428.66037393234041</v>
      </c>
      <c r="BZ50" s="43">
        <f>BZ49+0.5*BW50*'DEPRECATED - DT-Prelim Calcs'!$C$11^2+BY50*'DEPRECATED - DT-Prelim Calcs'!$C$11</f>
        <v>-70441.493396201171</v>
      </c>
      <c r="CA50" s="43">
        <f>MIN('Drive Train'!$F$35-BU49*'DEPRECATED - DT-Prelim Calcs'!$C$21*'Drive Train'!$F$39,CA49+BU$2)</f>
        <v>7.1920000000000002</v>
      </c>
      <c r="CB50" s="43">
        <f>'Drive Train'!$F$35-BU50*'DEPRECATED - DT-Prelim Calcs'!$C$21*'Drive Train'!$F$39</f>
        <v>7.1920000000000002</v>
      </c>
      <c r="CC50" s="1">
        <f>IF(BZ50&gt;='Drive Train'!$F$29,1,0)</f>
        <v>0</v>
      </c>
      <c r="CD50" s="43">
        <f t="shared" si="37"/>
        <v>103.33333333333333</v>
      </c>
      <c r="CE50" s="49">
        <f>CE49+'DEPRECATED - DT-Prelim Calcs'!$C$11</f>
        <v>184</v>
      </c>
      <c r="CF50" s="2">
        <f>CP50/'Drive Train'!$F$35</f>
        <v>0.57999999999999996</v>
      </c>
      <c r="CG50" s="36">
        <f>CN50*12*60/(PI() * 'Drive Train'!$F$15)/CF$2*CF50</f>
        <v>-243751.73579459562</v>
      </c>
      <c r="CH50" s="2">
        <f>('DEPRECATED - DT-Prelim Calcs'!$C$6*CF50-CG50)/('DEPRECATED - DT-Prelim Calcs'!$C$6*CF50)*'DEPRECATED - DT-Prelim Calcs'!$C$7*CF50</f>
        <v>181.904469729883</v>
      </c>
      <c r="CI50" s="43">
        <f>CH50/'DEPRECATED - DT-Prelim Calcs'!$C$7*('DEPRECATED - DT-Prelim Calcs'!$C$8-'DEPRECATED - DT-Prelim Calcs'!$C$9)+'DEPRECATED - DT-Prelim Calcs'!$C$9</f>
        <v>9911.2211121503424</v>
      </c>
      <c r="CJ50" s="43">
        <f t="shared" si="12"/>
        <v>93</v>
      </c>
      <c r="CK50" s="2">
        <f t="shared" si="38"/>
        <v>1.2396743342100003</v>
      </c>
      <c r="CL50" s="43">
        <f>CK50*'DEPRECATED - DT-Prelim Calcs'!$C$21/CF$2/'DEPRECATED - DT-Prelim Calcs'!$C$19/'DEPRECATED - DT-Prelim Calcs'!$C$18*3.39*'DEPRECATED - DT-Prelim Calcs'!$C$20</f>
        <v>29.053734754561205</v>
      </c>
      <c r="CM50" s="36">
        <f t="shared" si="39"/>
        <v>0</v>
      </c>
      <c r="CN50" s="43">
        <f>CL49*'DEPRECATED - DT-Prelim Calcs'!$C$11+CN49</f>
        <v>-1047.8498391790667</v>
      </c>
      <c r="CO50" s="43">
        <f>CO49+0.5*CL50*'DEPRECATED - DT-Prelim Calcs'!$C$11^2+CN50*'DEPRECATED - DT-Prelim Calcs'!$C$11</f>
        <v>-127925.20093875377</v>
      </c>
      <c r="CP50" s="43">
        <f>MIN('Drive Train'!$F$35-CJ49*'DEPRECATED - DT-Prelim Calcs'!$C$21*'Drive Train'!$F$39,CP49+CJ$2)</f>
        <v>7.1920000000000002</v>
      </c>
      <c r="CQ50" s="43">
        <f>'Drive Train'!$F$35-CJ50*'DEPRECATED - DT-Prelim Calcs'!$C$21*'Drive Train'!$F$39</f>
        <v>7.1920000000000002</v>
      </c>
      <c r="CR50" s="1">
        <f>IF(CO50&gt;='Drive Train'!$F$29,1,0)</f>
        <v>0</v>
      </c>
      <c r="CS50" s="43">
        <f t="shared" si="40"/>
        <v>103.33333333333333</v>
      </c>
      <c r="CT50" s="49">
        <f>CT49+'DEPRECATED - DT-Prelim Calcs'!$C$11</f>
        <v>184</v>
      </c>
      <c r="CU50" s="2">
        <f>DE50/'Drive Train'!$F$35</f>
        <v>4.4450444473838573</v>
      </c>
      <c r="CV50" s="36">
        <f>DC50*12*60/(PI() * 'Drive Train'!$F$15)/CU$2*CU50</f>
        <v>-3875459.0420051748</v>
      </c>
      <c r="CW50" s="2">
        <f>('DEPRECATED - DT-Prelim Calcs'!$C$6*CU50-CV50)/('DEPRECATED - DT-Prelim Calcs'!$C$6*CU50)*'DEPRECATED - DT-Prelim Calcs'!$C$7*CU50</f>
        <v>2869.7348614369557</v>
      </c>
      <c r="CX50" s="43">
        <f>CW50/'DEPRECATED - DT-Prelim Calcs'!$C$7*('DEPRECATED - DT-Prelim Calcs'!$C$8-'DEPRECATED - DT-Prelim Calcs'!$C$9)+'DEPRECATED - DT-Prelim Calcs'!$C$9</f>
        <v>156337.80215290876</v>
      </c>
      <c r="CY50" s="43">
        <f t="shared" si="13"/>
        <v>93</v>
      </c>
      <c r="CZ50" s="2">
        <f t="shared" si="41"/>
        <v>1.0413264407364002</v>
      </c>
      <c r="DA50" s="43">
        <f>CZ50*'DEPRECATED - DT-Prelim Calcs'!$C$21/CU$2/'DEPRECATED - DT-Prelim Calcs'!$C$19/'DEPRECATED - DT-Prelim Calcs'!$C$18*3.39*'DEPRECATED - DT-Prelim Calcs'!$C$20</f>
        <v>29.053734754561201</v>
      </c>
      <c r="DB50" s="36">
        <f t="shared" si="42"/>
        <v>0</v>
      </c>
      <c r="DC50" s="43">
        <f>DA49*'DEPRECATED - DT-Prelim Calcs'!$C$11+DC49</f>
        <v>-1826.0205343679288</v>
      </c>
      <c r="DD50" s="43">
        <f>DD49+0.5*DA50*'DEPRECATED - DT-Prelim Calcs'!$C$11^2+DC50*'DEPRECATED - DT-Prelim Calcs'!$C$11</f>
        <v>-206427.61863095508</v>
      </c>
      <c r="DE50" s="43">
        <f>MIN('Drive Train'!$F$35-CY49*'DEPRECATED - DT-Prelim Calcs'!$C$21*'Drive Train'!$F$39,DE49+CY$2)</f>
        <v>55.118551147559835</v>
      </c>
      <c r="DF50" s="43">
        <f>'Drive Train'!$F$35-CY50*'DEPRECATED - DT-Prelim Calcs'!$C$21*'Drive Train'!$F$39</f>
        <v>7.1920000000000002</v>
      </c>
      <c r="DG50" s="1">
        <f>IF(DD50&gt;='Drive Train'!$F$29,1,0)</f>
        <v>0</v>
      </c>
      <c r="DH50" s="43">
        <f t="shared" si="43"/>
        <v>103.33333333333333</v>
      </c>
      <c r="DI50" s="49">
        <f>DI49+'DEPRECATED - DT-Prelim Calcs'!$C$11</f>
        <v>184</v>
      </c>
      <c r="DJ50" s="2">
        <f>DT50/'Drive Train'!$F$35</f>
        <v>0.57999999999999996</v>
      </c>
      <c r="DK50" s="36">
        <f>DR50*12*60/(PI() * 'Drive Train'!$F$15)/DJ$2*DJ50</f>
        <v>-677497.58184870298</v>
      </c>
      <c r="DL50" s="2">
        <f>('DEPRECATED - DT-Prelim Calcs'!$C$6*DJ50-DK50)/('DEPRECATED - DT-Prelim Calcs'!$C$6*DJ50)*'DEPRECATED - DT-Prelim Calcs'!$C$7*DJ50</f>
        <v>500.75525624928179</v>
      </c>
      <c r="DM50" s="43">
        <f>DL50/'DEPRECATED - DT-Prelim Calcs'!$C$7*('DEPRECATED - DT-Prelim Calcs'!$C$8-'DEPRECATED - DT-Prelim Calcs'!$C$9)+'DEPRECATED - DT-Prelim Calcs'!$C$9</f>
        <v>27281.450527013112</v>
      </c>
      <c r="DN50" s="43">
        <f t="shared" si="14"/>
        <v>93</v>
      </c>
      <c r="DO50" s="2">
        <f t="shared" si="44"/>
        <v>0.89769520753137932</v>
      </c>
      <c r="DP50" s="43">
        <f>DO50*'DEPRECATED - DT-Prelim Calcs'!$C$21/DJ$2/'DEPRECATED - DT-Prelim Calcs'!$C$19/'DEPRECATED - DT-Prelim Calcs'!$C$18*3.39*'DEPRECATED - DT-Prelim Calcs'!$C$20</f>
        <v>29.053734754561201</v>
      </c>
      <c r="DQ50" s="36">
        <f t="shared" si="45"/>
        <v>0</v>
      </c>
      <c r="DR50" s="43">
        <f>DP49*'DEPRECATED - DT-Prelim Calcs'!$C$11+DR49</f>
        <v>-2109.0184561640262</v>
      </c>
      <c r="DS50" s="43">
        <f>DS49+0.5*DP50*'DEPRECATED - DT-Prelim Calcs'!$C$11^2+DR50*'DEPRECATED - DT-Prelim Calcs'!$C$11</f>
        <v>-356025.59942162887</v>
      </c>
      <c r="DT50" s="43">
        <f>MIN('Drive Train'!$F$35-DN49*'DEPRECATED - DT-Prelim Calcs'!$C$21*'Drive Train'!$F$39,DT49+DN$2)</f>
        <v>7.1920000000000002</v>
      </c>
      <c r="DU50" s="43">
        <f>'Drive Train'!$F$35-DN50*'DEPRECATED - DT-Prelim Calcs'!$C$21*'Drive Train'!$F$39</f>
        <v>7.1920000000000002</v>
      </c>
      <c r="DV50" s="1">
        <f>IF(DS50&gt;='Drive Train'!$F$29,1,0)</f>
        <v>0</v>
      </c>
      <c r="DW50" s="43">
        <f t="shared" si="46"/>
        <v>103.33333333333333</v>
      </c>
      <c r="DX50" s="49">
        <f>DX49+'DEPRECATED - DT-Prelim Calcs'!$C$11</f>
        <v>184</v>
      </c>
      <c r="DY50" s="2">
        <f>EI50/'Drive Train'!$F$35</f>
        <v>0.57999999999999996</v>
      </c>
      <c r="DZ50" s="36">
        <f>EG50*12*60/(PI() * 'Drive Train'!$F$15)/DY$2*DY50</f>
        <v>25881.996322677016</v>
      </c>
      <c r="EA50" s="2">
        <f>('DEPRECATED - DT-Prelim Calcs'!$C$6*DY50-DZ50)/('DEPRECATED - DT-Prelim Calcs'!$C$6*DY50)*'DEPRECATED - DT-Prelim Calcs'!$C$7*DY50</f>
        <v>-16.305907014632481</v>
      </c>
      <c r="EB50" s="43">
        <f>EA50/'DEPRECATED - DT-Prelim Calcs'!$C$7*('DEPRECATED - DT-Prelim Calcs'!$C$8-'DEPRECATED - DT-Prelim Calcs'!$C$9)+'DEPRECATED - DT-Prelim Calcs'!$C$9</f>
        <v>-886.80687467773964</v>
      </c>
      <c r="EC50" s="43">
        <f t="shared" si="15"/>
        <v>-886.80687467773964</v>
      </c>
      <c r="ED50" s="2">
        <f t="shared" si="47"/>
        <v>-19.791708738590685</v>
      </c>
      <c r="EE50" s="43">
        <f>ED50*'DEPRECATED - DT-Prelim Calcs'!$C$21/DY$2/'DEPRECATED - DT-Prelim Calcs'!$C$19/'DEPRECATED - DT-Prelim Calcs'!$C$18*3.39*'DEPRECATED - DT-Prelim Calcs'!$C$20</f>
        <v>-728.90729003630406</v>
      </c>
      <c r="EF50" s="36">
        <f t="shared" si="48"/>
        <v>1</v>
      </c>
      <c r="EG50" s="43">
        <f>EE49*'DEPRECATED - DT-Prelim Calcs'!$C$11+EG49</f>
        <v>70.803456554824237</v>
      </c>
      <c r="EH50" s="43">
        <f>EH49+0.5*EE50*'DEPRECATED - DT-Prelim Calcs'!$C$11^2+EG50*'DEPRECATED - DT-Prelim Calcs'!$C$11</f>
        <v>-432520.71254249715</v>
      </c>
      <c r="EI50" s="43">
        <f>MIN('Drive Train'!$F$35-EC49*'DEPRECATED - DT-Prelim Calcs'!$C$21*'Drive Train'!$F$39,EI49+EC$2)</f>
        <v>7.1920000000000002</v>
      </c>
      <c r="EJ50" s="43">
        <f>'Drive Train'!$F$35-EC50*'DEPRECATED - DT-Prelim Calcs'!$C$21*'Drive Train'!$F$39</f>
        <v>62.061184981953417</v>
      </c>
      <c r="EK50" s="1">
        <f>IF(EH50&gt;='Drive Train'!$F$29,1,0)</f>
        <v>0</v>
      </c>
      <c r="EL50" s="43">
        <f t="shared" si="49"/>
        <v>-985.34097186415522</v>
      </c>
      <c r="EM50" s="49">
        <f>EM49+'DEPRECATED - DT-Prelim Calcs'!$C$11</f>
        <v>184</v>
      </c>
      <c r="EN50" s="2">
        <f>EX50/'Drive Train'!$F$35</f>
        <v>0.57999999999999996</v>
      </c>
      <c r="EO50" s="36">
        <f>EV50*12*60/(PI() * 'Drive Train'!$F$15)/EN$2*EN50</f>
        <v>-524700.44824127876</v>
      </c>
      <c r="EP50" s="2">
        <f>('DEPRECATED - DT-Prelim Calcs'!$C$6*EN50-EO50)/('DEPRECATED - DT-Prelim Calcs'!$C$6*EN50)*'DEPRECATED - DT-Prelim Calcs'!$C$7*EN50</f>
        <v>388.43259847203728</v>
      </c>
      <c r="EQ50" s="43">
        <f>EP50/'DEPRECATED - DT-Prelim Calcs'!$C$7*('DEPRECATED - DT-Prelim Calcs'!$C$8-'DEPRECATED - DT-Prelim Calcs'!$C$9)+'DEPRECATED - DT-Prelim Calcs'!$C$9</f>
        <v>21162.380364521432</v>
      </c>
      <c r="ER50" s="43">
        <f t="shared" si="16"/>
        <v>93</v>
      </c>
      <c r="ES50" s="2">
        <f t="shared" si="50"/>
        <v>0.7035989464435134</v>
      </c>
      <c r="ET50" s="43">
        <f>ES50*'DEPRECATED - DT-Prelim Calcs'!$C$21/EN$2/'DEPRECATED - DT-Prelim Calcs'!$C$19/'DEPRECATED - DT-Prelim Calcs'!$C$18*3.39*'DEPRECATED - DT-Prelim Calcs'!$C$20</f>
        <v>29.053734754561201</v>
      </c>
      <c r="EU50" s="36">
        <f t="shared" si="51"/>
        <v>0</v>
      </c>
      <c r="EV50" s="43">
        <f>ET49*'DEPRECATED - DT-Prelim Calcs'!$C$11+EV49</f>
        <v>-1280.2074196412495</v>
      </c>
      <c r="EW50" s="43">
        <f>EW49+0.5*ET50*'DEPRECATED - DT-Prelim Calcs'!$C$11^2+EV50*'DEPRECATED - DT-Prelim Calcs'!$C$11</f>
        <v>-666936.96030707145</v>
      </c>
      <c r="EX50" s="43">
        <f>MIN('Drive Train'!$F$35-ER49*'DEPRECATED - DT-Prelim Calcs'!$C$21*'Drive Train'!$F$39,EX49+ER$2)</f>
        <v>7.1920000000000002</v>
      </c>
      <c r="EY50" s="43">
        <f>'Drive Train'!$F$35-ER50*'DEPRECATED - DT-Prelim Calcs'!$C$21*'Drive Train'!$F$39</f>
        <v>7.1920000000000002</v>
      </c>
      <c r="EZ50" s="1">
        <f>IF(EW50&gt;='Drive Train'!$F$29,1,0)</f>
        <v>0</v>
      </c>
      <c r="FA50" s="43">
        <f t="shared" si="52"/>
        <v>103.33333333333333</v>
      </c>
      <c r="FB50" s="49">
        <f>FB49+'DEPRECATED - DT-Prelim Calcs'!$C$11</f>
        <v>184</v>
      </c>
      <c r="FC50" s="2">
        <f>FM50/'Drive Train'!$F$35</f>
        <v>0.57999999999999996</v>
      </c>
      <c r="FD50" s="36">
        <f>FK50*12*60/(PI() * 'Drive Train'!$F$15)/FC$2*FC50</f>
        <v>-1267650.7958522781</v>
      </c>
      <c r="FE50" s="2">
        <f>('DEPRECATED - DT-Prelim Calcs'!$C$6*FC50-FD50)/('DEPRECATED - DT-Prelim Calcs'!$C$6*FC50)*'DEPRECATED - DT-Prelim Calcs'!$C$7*FC50</f>
        <v>934.58261889454297</v>
      </c>
      <c r="FF50" s="43">
        <f>FE50/'DEPRECATED - DT-Prelim Calcs'!$C$7*('DEPRECATED - DT-Prelim Calcs'!$C$8-'DEPRECATED - DT-Prelim Calcs'!$C$9)+'DEPRECATED - DT-Prelim Calcs'!$C$9</f>
        <v>50915.329238284801</v>
      </c>
      <c r="FG50" s="43">
        <f t="shared" si="17"/>
        <v>93</v>
      </c>
      <c r="FH50" s="2">
        <f t="shared" si="53"/>
        <v>0.63495514679048781</v>
      </c>
      <c r="FI50" s="43">
        <f>FH50*'DEPRECATED - DT-Prelim Calcs'!$C$21/FC$2/'DEPRECATED - DT-Prelim Calcs'!$C$19/'DEPRECATED - DT-Prelim Calcs'!$C$18*3.39*'DEPRECATED - DT-Prelim Calcs'!$C$20</f>
        <v>29.053734754561205</v>
      </c>
      <c r="FJ50" s="36">
        <f t="shared" si="54"/>
        <v>0</v>
      </c>
      <c r="FK50" s="43">
        <f>FI49*'DEPRECATED - DT-Prelim Calcs'!$C$11+FK49</f>
        <v>-2791.1707510280148</v>
      </c>
      <c r="FL50" s="43">
        <f>FL49+0.5*FI50*'DEPRECATED - DT-Prelim Calcs'!$C$11^2+FK50*'DEPRECATED - DT-Prelim Calcs'!$C$11</f>
        <v>-935888.43329391547</v>
      </c>
      <c r="FM50" s="43">
        <f>MIN('Drive Train'!$F$35-FG49*'DEPRECATED - DT-Prelim Calcs'!$C$21*'Drive Train'!$F$39,FM49+FG$2)</f>
        <v>7.1920000000000002</v>
      </c>
      <c r="FN50" s="43">
        <f>'Drive Train'!$F$35-FG50*'DEPRECATED - DT-Prelim Calcs'!$C$21*'Drive Train'!$F$39</f>
        <v>7.1920000000000002</v>
      </c>
      <c r="FO50" s="1">
        <f>IF(FL50&gt;='Drive Train'!$F$29,1,0)</f>
        <v>0</v>
      </c>
      <c r="FP50" s="43">
        <f t="shared" si="55"/>
        <v>103.33333333333333</v>
      </c>
      <c r="FQ50" s="49">
        <f>FQ49+'DEPRECATED - DT-Prelim Calcs'!$C$11</f>
        <v>184</v>
      </c>
      <c r="FR50" s="2">
        <f>GB50/'Drive Train'!$F$35</f>
        <v>0.57999999999999996</v>
      </c>
      <c r="FS50" s="36">
        <f>FZ50*12*60/(PI() * 'Drive Train'!$F$15)/FR$2*FR50</f>
        <v>-2224230.9199143462</v>
      </c>
      <c r="FT50" s="2">
        <f>('DEPRECATED - DT-Prelim Calcs'!$C$6*FR50-FS50)/('DEPRECATED - DT-Prelim Calcs'!$C$6*FR50)*'DEPRECATED - DT-Prelim Calcs'!$C$7*FR50</f>
        <v>1637.7739640122704</v>
      </c>
      <c r="FU50" s="43">
        <f>FT50/'DEPRECATED - DT-Prelim Calcs'!$C$7*('DEPRECATED - DT-Prelim Calcs'!$C$8-'DEPRECATED - DT-Prelim Calcs'!$C$9)+'DEPRECATED - DT-Prelim Calcs'!$C$9</f>
        <v>89223.514457384881</v>
      </c>
      <c r="FV50" s="43">
        <f t="shared" si="18"/>
        <v>93</v>
      </c>
      <c r="FW50" s="2">
        <f t="shared" si="56"/>
        <v>0.57851468929799987</v>
      </c>
      <c r="FX50" s="43">
        <f>FW50*'DEPRECATED - DT-Prelim Calcs'!$C$21/FR$2/'DEPRECATED - DT-Prelim Calcs'!$C$19/'DEPRECATED - DT-Prelim Calcs'!$C$18*3.39*'DEPRECATED - DT-Prelim Calcs'!$C$20</f>
        <v>29.053734754561201</v>
      </c>
      <c r="FY50" s="36">
        <f t="shared" si="57"/>
        <v>0</v>
      </c>
      <c r="FZ50" s="43">
        <f>FX49*'DEPRECATED - DT-Prelim Calcs'!$C$11+FZ49</f>
        <v>-4462.0865376054762</v>
      </c>
      <c r="GA50" s="43">
        <f>GA49+0.5*FX50*'DEPRECATED - DT-Prelim Calcs'!$C$11^2+FZ50*'DEPRECATED - DT-Prelim Calcs'!$C$11</f>
        <v>-1233311.443304704</v>
      </c>
      <c r="GB50" s="43">
        <f>MIN('Drive Train'!$F$35-FV49*'DEPRECATED - DT-Prelim Calcs'!$C$21*'Drive Train'!$F$39,GB49+FV$2)</f>
        <v>7.1920000000000002</v>
      </c>
      <c r="GC50" s="43">
        <f>'Drive Train'!$F$35-FV50*'DEPRECATED - DT-Prelim Calcs'!$C$21*'Drive Train'!$F$39</f>
        <v>7.1920000000000002</v>
      </c>
      <c r="GD50" s="1">
        <f>IF(GA50&gt;='Drive Train'!$F$29,1,0)</f>
        <v>0</v>
      </c>
      <c r="GE50" s="43">
        <f t="shared" si="58"/>
        <v>103.33333333333333</v>
      </c>
      <c r="GF50" s="49">
        <f>GF49+'DEPRECATED - DT-Prelim Calcs'!$C$11</f>
        <v>184</v>
      </c>
      <c r="GG50" s="2">
        <f>GQ50/'Drive Train'!$F$35</f>
        <v>3.3418913556714576</v>
      </c>
      <c r="GH50" s="36">
        <f>GO50*12*60/(PI() * 'Drive Train'!$F$15)/GG$2*GG50</f>
        <v>-964081.61897914181</v>
      </c>
      <c r="GI50" s="2">
        <f>('DEPRECATED - DT-Prelim Calcs'!$C$6*GG50-GH50)/('DEPRECATED - DT-Prelim Calcs'!$C$6*GG50)*'DEPRECATED - DT-Prelim Calcs'!$C$7*GG50</f>
        <v>724.37923738790721</v>
      </c>
      <c r="GJ50" s="43">
        <f>GI50/'DEPRECATED - DT-Prelim Calcs'!$C$7*('DEPRECATED - DT-Prelim Calcs'!$C$8-'DEPRECATED - DT-Prelim Calcs'!$C$9)+'DEPRECATED - DT-Prelim Calcs'!$C$9</f>
        <v>39463.950992027771</v>
      </c>
      <c r="GK50" s="43">
        <f t="shared" si="59"/>
        <v>29.999999999999982</v>
      </c>
      <c r="GL50" s="2">
        <f t="shared" si="60"/>
        <v>1.4462867232450001</v>
      </c>
      <c r="GM50" s="43">
        <f>GL50*'DEPRECATED - DT-Prelim Calcs'!$C$21/GG$2/'DEPRECATED - DT-Prelim Calcs'!$C$19/'DEPRECATED - DT-Prelim Calcs'!$C$18*3.39*'DEPRECATED - DT-Prelim Calcs'!$C$20</f>
        <v>29.053734754561201</v>
      </c>
      <c r="GN50" s="36">
        <f t="shared" si="61"/>
        <v>0</v>
      </c>
      <c r="GO50" s="43">
        <f>GM49*'DEPRECATED - DT-Prelim Calcs'!$C$11+GO49</f>
        <v>-839.165446466302</v>
      </c>
      <c r="GP50" s="43">
        <f>GP49+0.5*GM50*'DEPRECATED - DT-Prelim Calcs'!$C$11^2+GO50*'DEPRECATED - DT-Prelim Calcs'!$C$11</f>
        <v>-50946.561362951317</v>
      </c>
      <c r="GQ50" s="43">
        <f>MIN('Drive Train'!$F$35-GK49*'DEPRECATED - DT-Prelim Calcs'!$C$21*'Drive Train'!$F$39,GQ49+GK$2)</f>
        <v>41.439452810326074</v>
      </c>
      <c r="GR50" s="43">
        <f>'Drive Train'!$F$35-GK50*'DEPRECATED - DT-Prelim Calcs'!$C$21*'Drive Train'!$F$39</f>
        <v>10.72</v>
      </c>
      <c r="GS50" s="1">
        <f>IF(GP50&gt;='Drive Train'!$F$29,1,0)</f>
        <v>0</v>
      </c>
      <c r="GT50" s="43">
        <f t="shared" si="62"/>
        <v>33.333333333333314</v>
      </c>
      <c r="GU50" s="49">
        <f>GU49+'DEPRECATED - DT-Prelim Calcs'!$C$11</f>
        <v>184</v>
      </c>
      <c r="GV50" s="2">
        <f>HF50/'Drive Train'!$F$35</f>
        <v>0.84946236559139798</v>
      </c>
      <c r="GW50" s="36">
        <f>HD50*12*60/(PI() * 'Drive Train'!$F$15)/GV$2*GV50</f>
        <v>-49850.111305649822</v>
      </c>
      <c r="GX50" s="2">
        <f>('DEPRECATED - DT-Prelim Calcs'!$C$6*GV50-GW50)/('DEPRECATED - DT-Prelim Calcs'!$C$6*GV50)*'DEPRECATED - DT-Prelim Calcs'!$C$7*GV50</f>
        <v>40.629279752225173</v>
      </c>
      <c r="GY50" s="43">
        <f>GX50/'DEPRECATED - DT-Prelim Calcs'!$C$7*('DEPRECATED - DT-Prelim Calcs'!$C$8-'DEPRECATED - DT-Prelim Calcs'!$C$9)+'DEPRECATED - DT-Prelim Calcs'!$C$9</f>
        <v>2214.8861357555502</v>
      </c>
      <c r="GZ50" s="43">
        <f t="shared" si="19"/>
        <v>33.333333333333314</v>
      </c>
      <c r="HA50" s="2">
        <f t="shared" si="63"/>
        <v>1.4462867232450001</v>
      </c>
      <c r="HB50" s="43">
        <f>HA50*'DEPRECATED - DT-Prelim Calcs'!$C$21/GV$2/'DEPRECATED - DT-Prelim Calcs'!$C$19/'DEPRECATED - DT-Prelim Calcs'!$C$18*3.39*'DEPRECATED - DT-Prelim Calcs'!$C$20</f>
        <v>29.053734754561201</v>
      </c>
      <c r="HC50" s="36">
        <f t="shared" si="64"/>
        <v>0</v>
      </c>
      <c r="HD50" s="43">
        <f>HB49*'DEPRECATED - DT-Prelim Calcs'!$C$11+HD49</f>
        <v>-170.70573302434428</v>
      </c>
      <c r="HE50" s="43">
        <f>HE49+0.5*HB50*'DEPRECATED - DT-Prelim Calcs'!$C$11^2+HD50*'DEPRECATED - DT-Prelim Calcs'!$C$11</f>
        <v>-56873.194057490793</v>
      </c>
      <c r="HF50" s="43">
        <f>MIN('Drive Train'!$F$35-GZ49*'DEPRECATED - DT-Prelim Calcs'!$C$21*'Drive Train'!$F$39,HF49+GZ$2)</f>
        <v>10.533333333333335</v>
      </c>
      <c r="HG50" s="43">
        <f>'Drive Train'!$F$35-GZ50*'DEPRECATED - DT-Prelim Calcs'!$C$21*'Drive Train'!$F$39</f>
        <v>10.533333333333335</v>
      </c>
      <c r="HH50" s="1">
        <f>IF(HE50&gt;='Drive Train'!$F$29,1,0)</f>
        <v>0</v>
      </c>
      <c r="HI50" s="43">
        <f t="shared" si="65"/>
        <v>37.037037037037017</v>
      </c>
      <c r="HJ50" s="49">
        <f>HJ49+'DEPRECATED - DT-Prelim Calcs'!$C$11</f>
        <v>184</v>
      </c>
      <c r="HK50" s="2">
        <f>HU50/'Drive Train'!$F$35</f>
        <v>0.83440860215053769</v>
      </c>
      <c r="HL50" s="36">
        <f>HS50*12*60/(PI() * 'Drive Train'!$F$15)/HK$2*HK50</f>
        <v>-72874.27755399626</v>
      </c>
      <c r="HM50" s="2">
        <f>('DEPRECATED - DT-Prelim Calcs'!$C$6*HK50-HL50)/('DEPRECATED - DT-Prelim Calcs'!$C$6*HK50)*'DEPRECATED - DT-Prelim Calcs'!$C$7*HK50</f>
        <v>57.483965956663212</v>
      </c>
      <c r="HN50" s="43">
        <f>HM50/'DEPRECATED - DT-Prelim Calcs'!$C$7*('DEPRECATED - DT-Prelim Calcs'!$C$8-'DEPRECATED - DT-Prelim Calcs'!$C$9)+'DEPRECATED - DT-Prelim Calcs'!$C$9</f>
        <v>3133.0891901764285</v>
      </c>
      <c r="HO50" s="43">
        <f t="shared" si="20"/>
        <v>36.66666666666665</v>
      </c>
      <c r="HP50" s="2">
        <f t="shared" si="66"/>
        <v>1.4462867232450001</v>
      </c>
      <c r="HQ50" s="43">
        <f>HP50*'DEPRECATED - DT-Prelim Calcs'!$C$21/HK$2/'DEPRECATED - DT-Prelim Calcs'!$C$19/'DEPRECATED - DT-Prelim Calcs'!$C$18*3.39*'DEPRECATED - DT-Prelim Calcs'!$C$20</f>
        <v>29.053734754561201</v>
      </c>
      <c r="HR50" s="36">
        <f t="shared" si="67"/>
        <v>0</v>
      </c>
      <c r="HS50" s="43">
        <f>HQ49*'DEPRECATED - DT-Prelim Calcs'!$C$11+HS49</f>
        <v>-254.0514083969876</v>
      </c>
      <c r="HT50" s="43">
        <f>HT49+0.5*HQ50*'DEPRECATED - DT-Prelim Calcs'!$C$11^2+HS50*'DEPRECATED - DT-Prelim Calcs'!$C$11</f>
        <v>-57025.700238708632</v>
      </c>
      <c r="HU50" s="43">
        <f>MIN('Drive Train'!$F$35-HO49*'DEPRECATED - DT-Prelim Calcs'!$C$21*'Drive Train'!$F$39,HU49+HO$2)</f>
        <v>10.346666666666668</v>
      </c>
      <c r="HV50" s="43">
        <f>'Drive Train'!$F$35-HO50*'DEPRECATED - DT-Prelim Calcs'!$C$21*'Drive Train'!$F$39</f>
        <v>10.346666666666668</v>
      </c>
      <c r="HW50" s="1">
        <f>IF(HT50&gt;='Drive Train'!$F$29,1,0)</f>
        <v>0</v>
      </c>
      <c r="HX50" s="43">
        <f t="shared" si="68"/>
        <v>40.740740740740726</v>
      </c>
      <c r="HY50" s="49">
        <f>HY49+'DEPRECATED - DT-Prelim Calcs'!$C$11</f>
        <v>184</v>
      </c>
      <c r="HZ50" s="2">
        <f>IJ50/'Drive Train'!$F$35</f>
        <v>2.2568880712407315</v>
      </c>
      <c r="IA50" s="36">
        <f>IH50*12*60/(PI() * 'Drive Train'!$F$15)/HZ$2*HZ50</f>
        <v>-359166.58263569564</v>
      </c>
      <c r="IB50" s="2">
        <f>('DEPRECATED - DT-Prelim Calcs'!$C$6*HZ50-IA50)/('DEPRECATED - DT-Prelim Calcs'!$C$6*HZ50)*'DEPRECATED - DT-Prelim Calcs'!$C$7*HZ50</f>
        <v>274.61165028318061</v>
      </c>
      <c r="IC50" s="43">
        <f>IB50/'DEPRECATED - DT-Prelim Calcs'!$C$7*('DEPRECATED - DT-Prelim Calcs'!$C$8-'DEPRECATED - DT-Prelim Calcs'!$C$9)+'DEPRECATED - DT-Prelim Calcs'!$C$9</f>
        <v>14961.686918412077</v>
      </c>
      <c r="ID50" s="43">
        <f t="shared" si="21"/>
        <v>39.999999999999986</v>
      </c>
      <c r="IE50" s="2">
        <f t="shared" si="69"/>
        <v>1.4462867232450001</v>
      </c>
      <c r="IF50" s="43">
        <f>IE50*'DEPRECATED - DT-Prelim Calcs'!$C$21/HZ$2/'DEPRECATED - DT-Prelim Calcs'!$C$19/'DEPRECATED - DT-Prelim Calcs'!$C$18*3.39*'DEPRECATED - DT-Prelim Calcs'!$C$20</f>
        <v>29.053734754561201</v>
      </c>
      <c r="IG50" s="36">
        <f t="shared" si="70"/>
        <v>0</v>
      </c>
      <c r="IH50" s="43">
        <f>IF49*'DEPRECATED - DT-Prelim Calcs'!$C$11+IH49</f>
        <v>-462.92647458608639</v>
      </c>
      <c r="II50" s="43">
        <f>II49+0.5*IF50*'DEPRECATED - DT-Prelim Calcs'!$C$11^2+IH50*'DEPRECATED - DT-Prelim Calcs'!$C$11</f>
        <v>-68298.090575346781</v>
      </c>
      <c r="IJ50" s="43">
        <f>MIN('Drive Train'!$F$35-ID49*'DEPRECATED - DT-Prelim Calcs'!$C$21*'Drive Train'!$F$39,IJ49+ID$2)</f>
        <v>27.985412083385071</v>
      </c>
      <c r="IK50" s="43">
        <f>'Drive Train'!$F$35-ID50*'DEPRECATED - DT-Prelim Calcs'!$C$21*'Drive Train'!$F$39</f>
        <v>10.16</v>
      </c>
      <c r="IL50" s="1">
        <f>IF(II50&gt;='Drive Train'!$F$29,1,0)</f>
        <v>0</v>
      </c>
      <c r="IM50" s="43">
        <f t="shared" si="71"/>
        <v>44.444444444444429</v>
      </c>
      <c r="IN50" s="49">
        <f>IN49+'DEPRECATED - DT-Prelim Calcs'!$C$11</f>
        <v>184</v>
      </c>
      <c r="IO50" s="2">
        <f>IY50/'Drive Train'!$F$35</f>
        <v>2.1851621241953478</v>
      </c>
      <c r="IP50" s="36">
        <f>IW50*12*60/(PI() * 'Drive Train'!$F$15)/IO$2*IO50</f>
        <v>-329310.49427214678</v>
      </c>
      <c r="IQ50" s="2">
        <f>('DEPRECATED - DT-Prelim Calcs'!$C$6*IO50-IP50)/('DEPRECATED - DT-Prelim Calcs'!$C$6*IO50)*'DEPRECATED - DT-Prelim Calcs'!$C$7*IO50</f>
        <v>252.32775489795716</v>
      </c>
      <c r="IR50" s="43">
        <f>IQ50/'DEPRECATED - DT-Prelim Calcs'!$C$7*('DEPRECATED - DT-Prelim Calcs'!$C$8-'DEPRECATED - DT-Prelim Calcs'!$C$9)+'DEPRECATED - DT-Prelim Calcs'!$C$9</f>
        <v>13747.713513097666</v>
      </c>
      <c r="IS50" s="43">
        <f t="shared" si="22"/>
        <v>43.333333333333321</v>
      </c>
      <c r="IT50" s="2">
        <f t="shared" si="72"/>
        <v>1.4462867232450001</v>
      </c>
      <c r="IU50" s="43">
        <f>IT50*'DEPRECATED - DT-Prelim Calcs'!$C$21/IO$2/'DEPRECATED - DT-Prelim Calcs'!$C$19/'DEPRECATED - DT-Prelim Calcs'!$C$18*3.39*'DEPRECATED - DT-Prelim Calcs'!$C$20</f>
        <v>29.053734754561201</v>
      </c>
      <c r="IV50" s="36">
        <f t="shared" si="73"/>
        <v>0</v>
      </c>
      <c r="IW50" s="43">
        <f>IU49*'DEPRECATED - DT-Prelim Calcs'!$C$11+IW49</f>
        <v>-438.37726598397035</v>
      </c>
      <c r="IX50" s="43">
        <f>IX49+0.5*IU50*'DEPRECATED - DT-Prelim Calcs'!$C$11^2+IW50*'DEPRECATED - DT-Prelim Calcs'!$C$11</f>
        <v>-70929.544342059438</v>
      </c>
      <c r="IY50" s="43">
        <f>MIN('Drive Train'!$F$35-IS49*'DEPRECATED - DT-Prelim Calcs'!$C$21*'Drive Train'!$F$39,IY49+IS$2)</f>
        <v>27.096010340022314</v>
      </c>
      <c r="IZ50" s="43">
        <f>'Drive Train'!$F$35-IS50*'DEPRECATED - DT-Prelim Calcs'!$C$21*'Drive Train'!$F$39</f>
        <v>9.9733333333333345</v>
      </c>
      <c r="JA50" s="1">
        <f>IF(IX50&gt;='Drive Train'!$F$29,1,0)</f>
        <v>0</v>
      </c>
      <c r="JB50" s="43">
        <f t="shared" si="74"/>
        <v>48.148148148148138</v>
      </c>
      <c r="JC50" s="49">
        <f>JC49+'DEPRECATED - DT-Prelim Calcs'!$C$11</f>
        <v>184</v>
      </c>
      <c r="JD50" s="2">
        <f>JN50/'Drive Train'!$F$35</f>
        <v>2.1905095114285649</v>
      </c>
      <c r="JE50" s="36">
        <f>JL50*12*60/(PI() * 'Drive Train'!$F$15)/JD$2*JD50</f>
        <v>-331922.93140377989</v>
      </c>
      <c r="JF50" s="2">
        <f>('DEPRECATED - DT-Prelim Calcs'!$C$6*JD50-JE50)/('DEPRECATED - DT-Prelim Calcs'!$C$6*JD50)*'DEPRECATED - DT-Prelim Calcs'!$C$7*JD50</f>
        <v>254.27326206686453</v>
      </c>
      <c r="JG50" s="43">
        <f>JF50/'DEPRECATED - DT-Prelim Calcs'!$C$7*('DEPRECATED - DT-Prelim Calcs'!$C$8-'DEPRECATED - DT-Prelim Calcs'!$C$9)+'DEPRECATED - DT-Prelim Calcs'!$C$9</f>
        <v>13853.70009767247</v>
      </c>
      <c r="JH50" s="43">
        <f t="shared" si="23"/>
        <v>46.666666666666657</v>
      </c>
      <c r="JI50" s="2">
        <f t="shared" si="75"/>
        <v>1.4462867232450001</v>
      </c>
      <c r="JJ50" s="43">
        <f>JI50*'DEPRECATED - DT-Prelim Calcs'!$C$21/JD$2/'DEPRECATED - DT-Prelim Calcs'!$C$19/'DEPRECATED - DT-Prelim Calcs'!$C$18*3.39*'DEPRECATED - DT-Prelim Calcs'!$C$20</f>
        <v>29.053734754561201</v>
      </c>
      <c r="JK50" s="36">
        <f t="shared" si="76"/>
        <v>0</v>
      </c>
      <c r="JL50" s="43">
        <f>JJ49*'DEPRECATED - DT-Prelim Calcs'!$C$11+JL49</f>
        <v>-440.77629623325845</v>
      </c>
      <c r="JM50" s="43">
        <f>JM49+0.5*JJ50*'DEPRECATED - DT-Prelim Calcs'!$C$11^2+JL50*'DEPRECATED - DT-Prelim Calcs'!$C$11</f>
        <v>-73456.304099421017</v>
      </c>
      <c r="JN50" s="43">
        <f>MIN('Drive Train'!$F$35-JH49*'DEPRECATED - DT-Prelim Calcs'!$C$21*'Drive Train'!$F$39,JN49+JH$2)</f>
        <v>27.162317941714203</v>
      </c>
      <c r="JO50" s="43">
        <f>'Drive Train'!$F$35-JH50*'DEPRECATED - DT-Prelim Calcs'!$C$21*'Drive Train'!$F$39</f>
        <v>9.7866666666666671</v>
      </c>
      <c r="JP50" s="1">
        <f>IF(JM50&gt;='Drive Train'!$F$29,1,0)</f>
        <v>0</v>
      </c>
      <c r="JQ50" s="43">
        <f>MIN(JG50,'DEPRECATED - DT-Prelim Calcs'!$C$10)*'DEPRECATED - DT-Prelim Calcs'!$C$11*1000/60/60</f>
        <v>103.33333333333333</v>
      </c>
      <c r="JR50" s="49">
        <f>JR49+'DEPRECATED - DT-Prelim Calcs'!$C$11</f>
        <v>184</v>
      </c>
      <c r="JS50" s="2">
        <f>KC50/'Drive Train'!$F$35</f>
        <v>0.77419354838709686</v>
      </c>
      <c r="JT50" s="36">
        <f>KA50*12*60/(PI() * 'Drive Train'!$F$15)/JS$2*JS50</f>
        <v>-56596.043999017456</v>
      </c>
      <c r="JU50" s="2">
        <f>('DEPRECATED - DT-Prelim Calcs'!$C$6*JS50-JT50)/('DEPRECATED - DT-Prelim Calcs'!$C$6*JS50)*'DEPRECATED - DT-Prelim Calcs'!$C$7*JS50</f>
        <v>45.235269678517277</v>
      </c>
      <c r="JV50" s="43">
        <f>JU50/'DEPRECATED - DT-Prelim Calcs'!$C$7*('DEPRECATED - DT-Prelim Calcs'!$C$8-'DEPRECATED - DT-Prelim Calcs'!$C$9)+'DEPRECATED - DT-Prelim Calcs'!$C$9</f>
        <v>2465.8094675610159</v>
      </c>
      <c r="JW50" s="43">
        <f t="shared" si="24"/>
        <v>49.999999999999993</v>
      </c>
      <c r="JX50" s="2">
        <f t="shared" si="77"/>
        <v>1.4462867232450001</v>
      </c>
      <c r="JY50" s="43">
        <f>JX50*'DEPRECATED - DT-Prelim Calcs'!$C$21/JS$2/'DEPRECATED - DT-Prelim Calcs'!$C$19/'DEPRECATED - DT-Prelim Calcs'!$C$18*3.39*'DEPRECATED - DT-Prelim Calcs'!$C$20</f>
        <v>29.053734754561201</v>
      </c>
      <c r="JZ50" s="36">
        <f t="shared" si="78"/>
        <v>0</v>
      </c>
      <c r="KA50" s="43">
        <f>JY49*'DEPRECATED - DT-Prelim Calcs'!$C$11+KA49</f>
        <v>-212.6486573123571</v>
      </c>
      <c r="KB50" s="43">
        <f>KB49+0.5*JY50*'DEPRECATED - DT-Prelim Calcs'!$C$11^2+KA50*'DEPRECATED - DT-Prelim Calcs'!$C$11</f>
        <v>-62879.265099546981</v>
      </c>
      <c r="KC50" s="43">
        <f>MIN('Drive Train'!$F$35-JW49*'DEPRECATED - DT-Prelim Calcs'!$C$21*'Drive Train'!$F$39,KC49+JW$2)</f>
        <v>9.6000000000000014</v>
      </c>
      <c r="KD50" s="43">
        <f>'Drive Train'!$F$35-JW50*'DEPRECATED - DT-Prelim Calcs'!$C$21*'Drive Train'!$F$39</f>
        <v>9.6000000000000014</v>
      </c>
      <c r="KE50" s="1">
        <f>IF(KB50&gt;='Drive Train'!$F$29,1,0)</f>
        <v>0</v>
      </c>
      <c r="KF50" s="43">
        <f>MIN(JV50,'DEPRECATED - DT-Prelim Calcs'!$C$10)*'DEPRECATED - DT-Prelim Calcs'!$C$11*1000/60/60</f>
        <v>103.33333333333333</v>
      </c>
      <c r="KG50" s="49">
        <f>KG49+'DEPRECATED - DT-Prelim Calcs'!$C$11</f>
        <v>184</v>
      </c>
      <c r="KH50" s="2">
        <f>KR50/'Drive Train'!$F$35</f>
        <v>0.75913978494623657</v>
      </c>
      <c r="KI50" s="36">
        <f>KP50*12*60/(PI() * 'Drive Train'!$F$15)/KH$2*KH50</f>
        <v>-56842.824896558202</v>
      </c>
      <c r="KJ50" s="2">
        <f>('DEPRECATED - DT-Prelim Calcs'!$C$6*KH50-KI50)/('DEPRECATED - DT-Prelim Calcs'!$C$6*KH50)*'DEPRECATED - DT-Prelim Calcs'!$C$7*KH50</f>
        <v>45.346078563946129</v>
      </c>
      <c r="KK50" s="43">
        <f>KJ50/'DEPRECATED - DT-Prelim Calcs'!$C$7*('DEPRECATED - DT-Prelim Calcs'!$C$8-'DEPRECATED - DT-Prelim Calcs'!$C$9)+'DEPRECATED - DT-Prelim Calcs'!$C$9</f>
        <v>2471.8460710209456</v>
      </c>
      <c r="KL50" s="43">
        <f t="shared" si="25"/>
        <v>53.333333333333329</v>
      </c>
      <c r="KM50" s="2">
        <f t="shared" si="79"/>
        <v>1.4462867232450001</v>
      </c>
      <c r="KN50" s="43">
        <f>KM50*'DEPRECATED - DT-Prelim Calcs'!$C$21/KH$2/'DEPRECATED - DT-Prelim Calcs'!$C$19/'DEPRECATED - DT-Prelim Calcs'!$C$18*3.39*'DEPRECATED - DT-Prelim Calcs'!$C$20</f>
        <v>29.053734754561201</v>
      </c>
      <c r="KO50" s="36">
        <f t="shared" si="80"/>
        <v>0</v>
      </c>
      <c r="KP50" s="43">
        <f>KN49*'DEPRECATED - DT-Prelim Calcs'!$C$11+KP49</f>
        <v>-217.81110458899383</v>
      </c>
      <c r="KQ50" s="43">
        <f>KQ49+0.5*KN50*'DEPRECATED - DT-Prelim Calcs'!$C$11^2+KP50*'DEPRECATED - DT-Prelim Calcs'!$C$11</f>
        <v>-75403.882189766169</v>
      </c>
      <c r="KR50" s="43">
        <f>MIN('Drive Train'!$F$35-KL49*'DEPRECATED - DT-Prelim Calcs'!$C$21*'Drive Train'!$F$39,KR49+KL$2)</f>
        <v>9.413333333333334</v>
      </c>
      <c r="KS50" s="43">
        <f>'Drive Train'!$F$35-KL50*'DEPRECATED - DT-Prelim Calcs'!$C$21*'Drive Train'!$F$39</f>
        <v>9.413333333333334</v>
      </c>
      <c r="KT50" s="1">
        <f>IF(KQ50&gt;='Drive Train'!$F$29,1,0)</f>
        <v>0</v>
      </c>
      <c r="KU50" s="43">
        <f>MIN(KK50,'DEPRECATED - DT-Prelim Calcs'!$C$10)*'DEPRECATED - DT-Prelim Calcs'!$C$11*1000/60/60</f>
        <v>103.33333333333333</v>
      </c>
      <c r="KV50" s="49">
        <f>KV49+'DEPRECATED - DT-Prelim Calcs'!$C$11</f>
        <v>184</v>
      </c>
      <c r="KW50" s="2">
        <f>LG50/'Drive Train'!$F$35</f>
        <v>0.74408602150537628</v>
      </c>
      <c r="KX50" s="36">
        <f>LE50*12*60/(PI() * 'Drive Train'!$F$15)/KW$2*KW50</f>
        <v>-174766.2730314275</v>
      </c>
      <c r="KY50" s="2">
        <f>('DEPRECATED - DT-Prelim Calcs'!$C$6*KW50-KX50)/('DEPRECATED - DT-Prelim Calcs'!$C$6*KW50)*'DEPRECATED - DT-Prelim Calcs'!$C$7*KW50</f>
        <v>131.96214910189391</v>
      </c>
      <c r="KZ50" s="43">
        <f>KY50/'DEPRECATED - DT-Prelim Calcs'!$C$7*('DEPRECATED - DT-Prelim Calcs'!$C$8-'DEPRECATED - DT-Prelim Calcs'!$C$9)+'DEPRECATED - DT-Prelim Calcs'!$C$9</f>
        <v>7190.4827495807867</v>
      </c>
      <c r="LA50" s="43">
        <f t="shared" si="26"/>
        <v>56.666666666666664</v>
      </c>
      <c r="LB50" s="2">
        <f t="shared" si="81"/>
        <v>1.4462867232450001</v>
      </c>
      <c r="LC50" s="43">
        <f>LB50*'DEPRECATED - DT-Prelim Calcs'!$C$21/KW$2/'DEPRECATED - DT-Prelim Calcs'!$C$19/'DEPRECATED - DT-Prelim Calcs'!$C$18*3.39*'DEPRECATED - DT-Prelim Calcs'!$C$20</f>
        <v>29.053734754561201</v>
      </c>
      <c r="LD50" s="36">
        <f t="shared" si="82"/>
        <v>0</v>
      </c>
      <c r="LE50" s="43">
        <f>LC49*'DEPRECATED - DT-Prelim Calcs'!$C$11+LE49</f>
        <v>-683.22003945788458</v>
      </c>
      <c r="LF50" s="43">
        <f>LF49+0.5*LC50*'DEPRECATED - DT-Prelim Calcs'!$C$11^2+LE50*'DEPRECATED - DT-Prelim Calcs'!$C$11</f>
        <v>-87163.372348025325</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103.33333333333333</v>
      </c>
      <c r="LK50" s="49">
        <f>LK49+'DEPRECATED - DT-Prelim Calcs'!$C$11</f>
        <v>184</v>
      </c>
      <c r="LL50" s="2">
        <f>LV50/'Drive Train'!$F$35</f>
        <v>0.72903225806451621</v>
      </c>
      <c r="LM50" s="36">
        <f>LT50*12*60/(PI() * 'Drive Train'!$F$15)/LL$2*LL50</f>
        <v>17729.319681096396</v>
      </c>
      <c r="LN50" s="2">
        <f>('DEPRECATED - DT-Prelim Calcs'!$C$6*LL50-LM50)/('DEPRECATED - DT-Prelim Calcs'!$C$6*LL50)*'DEPRECATED - DT-Prelim Calcs'!$C$7*LL50</f>
        <v>-9.6138338984457743</v>
      </c>
      <c r="LO50" s="43">
        <f>LN50/'DEPRECATED - DT-Prelim Calcs'!$C$7*('DEPRECATED - DT-Prelim Calcs'!$C$8-'DEPRECATED - DT-Prelim Calcs'!$C$9)+'DEPRECATED - DT-Prelim Calcs'!$C$9</f>
        <v>-522.23871237801609</v>
      </c>
      <c r="LP50" s="43">
        <f t="shared" si="27"/>
        <v>-522.23871237801609</v>
      </c>
      <c r="LQ50" s="2">
        <f t="shared" si="83"/>
        <v>-11.513504178703696</v>
      </c>
      <c r="LR50" s="43">
        <f>LQ50*'DEPRECATED - DT-Prelim Calcs'!$C$21/LL$2/'DEPRECATED - DT-Prelim Calcs'!$C$19/'DEPRECATED - DT-Prelim Calcs'!$C$18*3.39*'DEPRECATED - DT-Prelim Calcs'!$C$20</f>
        <v>-231.28905985740931</v>
      </c>
      <c r="LS50" s="36">
        <f t="shared" si="84"/>
        <v>1</v>
      </c>
      <c r="LT50" s="43">
        <f>LR49*'DEPRECATED - DT-Prelim Calcs'!$C$11+LT49</f>
        <v>70.741040411406033</v>
      </c>
      <c r="LU50" s="43">
        <f>LU49+0.5*LR50*'DEPRECATED - DT-Prelim Calcs'!$C$11^2+LT50*'DEPRECATED - DT-Prelim Calcs'!$C$11</f>
        <v>-72189.486168677206</v>
      </c>
      <c r="LV50" s="43">
        <f>MIN('Drive Train'!$F$35-LP49*'DEPRECATED - DT-Prelim Calcs'!$C$21*'Drive Train'!$F$39,LV49+LP$2)</f>
        <v>9.0400000000000009</v>
      </c>
      <c r="LW50" s="43">
        <f>'Drive Train'!$F$35-LP50*'DEPRECATED - DT-Prelim Calcs'!$C$21*'Drive Train'!$F$39</f>
        <v>41.645367893168903</v>
      </c>
      <c r="LX50" s="1">
        <f>IF(LU50&gt;='Drive Train'!$F$29,1,0)</f>
        <v>0</v>
      </c>
      <c r="LY50" s="43">
        <f>MIN(LO50,'DEPRECATED - DT-Prelim Calcs'!$C$10)*'DEPRECATED - DT-Prelim Calcs'!$C$11*1000/60/60</f>
        <v>-580.26523597557343</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-0.27672021620693066</v>
      </c>
      <c r="Y51" s="43">
        <f t="shared" si="1"/>
        <v>0</v>
      </c>
      <c r="Z51" s="43">
        <f t="shared" si="2"/>
        <v>0</v>
      </c>
      <c r="AA51" s="43">
        <f t="shared" si="3"/>
        <v>0</v>
      </c>
      <c r="AB51" s="43" t="e">
        <f t="shared" si="4"/>
        <v>#N/A</v>
      </c>
      <c r="AC51" s="36">
        <f t="shared" si="28"/>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889.49632897085212</v>
      </c>
      <c r="AK51" s="43">
        <f t="shared" si="8"/>
        <v>0</v>
      </c>
      <c r="AL51" s="49">
        <f>AL50+'DEPRECATED - DT-Prelim Calcs'!$C$11</f>
        <v>188</v>
      </c>
      <c r="AM51" s="2">
        <f>AW51/'Drive Train'!$F$35</f>
        <v>1.2520529570868262</v>
      </c>
      <c r="AN51" s="36">
        <f>AU51*12*60/(PI() * 'Drive Train'!$F$15)/AM$2*AM51</f>
        <v>-3994.7225780050999</v>
      </c>
      <c r="AO51" s="2">
        <f>('DEPRECATED - DT-Prelim Calcs'!$C$6*AM51-AN51)/('DEPRECATED - DT-Prelim Calcs'!$C$6*AM51)*'DEPRECATED - DT-Prelim Calcs'!$C$7*AM51</f>
        <v>8.8086877560168251</v>
      </c>
      <c r="AP51" s="43">
        <f>AO51/'DEPRECATED - DT-Prelim Calcs'!$C$7*('DEPRECATED - DT-Prelim Calcs'!$C$8-'DEPRECATED - DT-Prelim Calcs'!$C$9)+'DEPRECATED - DT-Prelim Calcs'!$C$9</f>
        <v>481.37627327554344</v>
      </c>
      <c r="AQ51" s="43">
        <f t="shared" si="9"/>
        <v>93</v>
      </c>
      <c r="AR51" s="2">
        <f t="shared" si="29"/>
        <v>1.9288170389699808</v>
      </c>
      <c r="AS51" s="43">
        <f>AR51*'DEPRECATED - DT-Prelim Calcs'!$C$21/AM$2/'DEPRECATED - DT-Prelim Calcs'!$C$19/'DEPRECATED - DT-Prelim Calcs'!$C$18*3.39*'DEPRECATED - DT-Prelim Calcs'!$C$20</f>
        <v>19.373523154031933</v>
      </c>
      <c r="AT51" s="36">
        <f t="shared" si="30"/>
        <v>0</v>
      </c>
      <c r="AU51" s="43">
        <f>AS50*'DEPRECATED - DT-Prelim Calcs'!$C$11+AU50</f>
        <v>-18.561797857753618</v>
      </c>
      <c r="AV51" s="43">
        <f>AV50+0.5*AS51*'DEPRECATED - DT-Prelim Calcs'!$C$11^2+AU51*'DEPRECATED - DT-Prelim Calcs'!$C$11</f>
        <v>2894.0214486123195</v>
      </c>
      <c r="AW51" s="43">
        <f>MIN('Drive Train'!$F$35-AQ50*'DEPRECATED - DT-Prelim Calcs'!$C$21*'Drive Train'!$F$39,AW50+AQ$2)</f>
        <v>15.525456667876645</v>
      </c>
      <c r="AX51" s="43">
        <f>'Drive Train'!$F$35-AQ51*'DEPRECATED - DT-Prelim Calcs'!$C$21*'Drive Train'!$F$39</f>
        <v>7.1920000000000002</v>
      </c>
      <c r="AY51" s="1">
        <f>IF(AV51&gt;='Drive Train'!$F$29,1,0)</f>
        <v>1</v>
      </c>
      <c r="AZ51" s="43">
        <f t="shared" si="31"/>
        <v>103.33333333333333</v>
      </c>
      <c r="BA51" s="49">
        <f>BA50+'DEPRECATED - DT-Prelim Calcs'!$C$11</f>
        <v>188</v>
      </c>
      <c r="BB51" s="2">
        <f>BL51/'Drive Train'!$F$35</f>
        <v>0.57999999999999996</v>
      </c>
      <c r="BC51" s="36">
        <f>BJ51*12*60/(PI() * 'Drive Train'!$F$15)/BB$2*BB51</f>
        <v>-31924.027800398133</v>
      </c>
      <c r="BD51" s="2">
        <f>('DEPRECATED - DT-Prelim Calcs'!$C$6*BB51-BC51)/('DEPRECATED - DT-Prelim Calcs'!$C$6*BB51)*'DEPRECATED - DT-Prelim Calcs'!$C$7*BB51</f>
        <v>26.187863069571669</v>
      </c>
      <c r="BE51" s="43">
        <f>BD51/'DEPRECATED - DT-Prelim Calcs'!$C$7*('DEPRECATED - DT-Prelim Calcs'!$C$8-'DEPRECATED - DT-Prelim Calcs'!$C$9)+'DEPRECATED - DT-Prelim Calcs'!$C$9</f>
        <v>1428.1522418497998</v>
      </c>
      <c r="BF51" s="43">
        <f t="shared" si="10"/>
        <v>93</v>
      </c>
      <c r="BG51" s="2">
        <f t="shared" si="32"/>
        <v>2.0025508475699998</v>
      </c>
      <c r="BH51" s="43">
        <f>BG51*'DEPRECATED - DT-Prelim Calcs'!$C$21/BB$2/'DEPRECATED - DT-Prelim Calcs'!$C$19/'DEPRECATED - DT-Prelim Calcs'!$C$18*3.39*'DEPRECATED - DT-Prelim Calcs'!$C$20</f>
        <v>29.053734754561201</v>
      </c>
      <c r="BI51" s="36">
        <f t="shared" si="33"/>
        <v>0</v>
      </c>
      <c r="BJ51" s="43">
        <f>BH50*'DEPRECATED - DT-Prelim Calcs'!$C$11+BJ50</f>
        <v>-221.68941470098827</v>
      </c>
      <c r="BK51" s="43">
        <f>BK50+0.5*BH51*'DEPRECATED - DT-Prelim Calcs'!$C$11^2+BJ51*'DEPRECATED - DT-Prelim Calcs'!$C$11</f>
        <v>-28480.545062555397</v>
      </c>
      <c r="BL51" s="43">
        <f>MIN('Drive Train'!$F$35-BF50*'DEPRECATED - DT-Prelim Calcs'!$C$21*'Drive Train'!$F$39,BL50+BF$2)</f>
        <v>7.1920000000000002</v>
      </c>
      <c r="BM51" s="43">
        <f>'Drive Train'!$F$35-BF51*'DEPRECATED - DT-Prelim Calcs'!$C$21*'Drive Train'!$F$39</f>
        <v>7.1920000000000002</v>
      </c>
      <c r="BN51" s="1">
        <f>IF(BK51&gt;='Drive Train'!$F$29,1,0)</f>
        <v>0</v>
      </c>
      <c r="BO51" s="43">
        <f t="shared" si="34"/>
        <v>103.33333333333333</v>
      </c>
      <c r="BP51" s="49">
        <f>BP50+'DEPRECATED - DT-Prelim Calcs'!$C$11</f>
        <v>188</v>
      </c>
      <c r="BQ51" s="2">
        <f>CA51/'Drive Train'!$F$35</f>
        <v>0.57999999999999996</v>
      </c>
      <c r="BR51" s="36">
        <f>BY51*12*60/(PI() * 'Drive Train'!$F$15)/BQ$2*BQ51</f>
        <v>-58837.264940750778</v>
      </c>
      <c r="BS51" s="2">
        <f>('DEPRECATED - DT-Prelim Calcs'!$C$6*BQ51-BR51)/('DEPRECATED - DT-Prelim Calcs'!$C$6*BQ51)*'DEPRECATED - DT-Prelim Calcs'!$C$7*BQ51</f>
        <v>45.972045230740001</v>
      </c>
      <c r="BT51" s="43">
        <f>BS51/'DEPRECATED - DT-Prelim Calcs'!$C$7*('DEPRECATED - DT-Prelim Calcs'!$C$8-'DEPRECATED - DT-Prelim Calcs'!$C$9)+'DEPRECATED - DT-Prelim Calcs'!$C$9</f>
        <v>2505.9472401821045</v>
      </c>
      <c r="BU51" s="43">
        <f t="shared" si="11"/>
        <v>93</v>
      </c>
      <c r="BV51" s="2">
        <f t="shared" si="35"/>
        <v>1.5313624128476471</v>
      </c>
      <c r="BW51" s="43">
        <f>BV51*'DEPRECATED - DT-Prelim Calcs'!$C$21/BQ$2/'DEPRECATED - DT-Prelim Calcs'!$C$19/'DEPRECATED - DT-Prelim Calcs'!$C$18*3.39*'DEPRECATED - DT-Prelim Calcs'!$C$20</f>
        <v>29.053734754561201</v>
      </c>
      <c r="BX51" s="36">
        <f t="shared" si="36"/>
        <v>0</v>
      </c>
      <c r="BY51" s="43">
        <f>BW50*'DEPRECATED - DT-Prelim Calcs'!$C$11+BY50</f>
        <v>-312.44543491409559</v>
      </c>
      <c r="BZ51" s="43">
        <f>BZ50+0.5*BW51*'DEPRECATED - DT-Prelim Calcs'!$C$11^2+BY51*'DEPRECATED - DT-Prelim Calcs'!$C$11</f>
        <v>-71458.845257821056</v>
      </c>
      <c r="CA51" s="43">
        <f>MIN('Drive Train'!$F$35-BU50*'DEPRECATED - DT-Prelim Calcs'!$C$21*'Drive Train'!$F$39,CA50+BU$2)</f>
        <v>7.1920000000000002</v>
      </c>
      <c r="CB51" s="43">
        <f>'Drive Train'!$F$35-BU51*'DEPRECATED - DT-Prelim Calcs'!$C$21*'Drive Train'!$F$39</f>
        <v>7.1920000000000002</v>
      </c>
      <c r="CC51" s="1">
        <f>IF(BZ51&gt;='Drive Train'!$F$29,1,0)</f>
        <v>0</v>
      </c>
      <c r="CD51" s="43">
        <f t="shared" si="37"/>
        <v>103.33333333333333</v>
      </c>
      <c r="CE51" s="49">
        <f>CE50+'DEPRECATED - DT-Prelim Calcs'!$C$11</f>
        <v>188</v>
      </c>
      <c r="CF51" s="2">
        <f>CP51/'Drive Train'!$F$35</f>
        <v>0.57999999999999996</v>
      </c>
      <c r="CG51" s="36">
        <f>CN51*12*60/(PI() * 'Drive Train'!$F$15)/CF$2*CF51</f>
        <v>-216717.71617480603</v>
      </c>
      <c r="CH51" s="2">
        <f>('DEPRECATED - DT-Prelim Calcs'!$C$6*CF51-CG51)/('DEPRECATED - DT-Prelim Calcs'!$C$6*CF51)*'DEPRECATED - DT-Prelim Calcs'!$C$7*CF51</f>
        <v>162.03149919433233</v>
      </c>
      <c r="CI51" s="43">
        <f>CH51/'DEPRECATED - DT-Prelim Calcs'!$C$7*('DEPRECATED - DT-Prelim Calcs'!$C$8-'DEPRECATED - DT-Prelim Calcs'!$C$9)+'DEPRECATED - DT-Prelim Calcs'!$C$9</f>
        <v>8828.5891352136259</v>
      </c>
      <c r="CJ51" s="43">
        <f t="shared" si="12"/>
        <v>93</v>
      </c>
      <c r="CK51" s="2">
        <f t="shared" si="38"/>
        <v>1.2396743342100003</v>
      </c>
      <c r="CL51" s="43">
        <f>CK51*'DEPRECATED - DT-Prelim Calcs'!$C$21/CF$2/'DEPRECATED - DT-Prelim Calcs'!$C$19/'DEPRECATED - DT-Prelim Calcs'!$C$18*3.39*'DEPRECATED - DT-Prelim Calcs'!$C$20</f>
        <v>29.053734754561205</v>
      </c>
      <c r="CM51" s="36">
        <f t="shared" si="39"/>
        <v>0</v>
      </c>
      <c r="CN51" s="43">
        <f>CL50*'DEPRECATED - DT-Prelim Calcs'!$C$11+CN50</f>
        <v>-931.63490016082187</v>
      </c>
      <c r="CO51" s="43">
        <f>CO50+0.5*CL51*'DEPRECATED - DT-Prelim Calcs'!$C$11^2+CN51*'DEPRECATED - DT-Prelim Calcs'!$C$11</f>
        <v>-131419.31066136056</v>
      </c>
      <c r="CP51" s="43">
        <f>MIN('Drive Train'!$F$35-CJ50*'DEPRECATED - DT-Prelim Calcs'!$C$21*'Drive Train'!$F$39,CP50+CJ$2)</f>
        <v>7.1920000000000002</v>
      </c>
      <c r="CQ51" s="43">
        <f>'Drive Train'!$F$35-CJ51*'DEPRECATED - DT-Prelim Calcs'!$C$21*'Drive Train'!$F$39</f>
        <v>7.1920000000000002</v>
      </c>
      <c r="CR51" s="1">
        <f>IF(CO51&gt;='Drive Train'!$F$29,1,0)</f>
        <v>0</v>
      </c>
      <c r="CS51" s="43">
        <f t="shared" si="40"/>
        <v>103.33333333333333</v>
      </c>
      <c r="CT51" s="49">
        <f>CT50+'DEPRECATED - DT-Prelim Calcs'!$C$11</f>
        <v>188</v>
      </c>
      <c r="CU51" s="2">
        <f>DE51/'Drive Train'!$F$35</f>
        <v>0.57999999999999996</v>
      </c>
      <c r="CV51" s="36">
        <f>DC51*12*60/(PI() * 'Drive Train'!$F$15)/CU$2*CU51</f>
        <v>-473495.78127338452</v>
      </c>
      <c r="CW51" s="2">
        <f>('DEPRECATED - DT-Prelim Calcs'!$C$6*CU51-CV51)/('DEPRECATED - DT-Prelim Calcs'!$C$6*CU51)*'DEPRECATED - DT-Prelim Calcs'!$C$7*CU51</f>
        <v>350.79155018372626</v>
      </c>
      <c r="CX51" s="43">
        <f>CW51/'DEPRECATED - DT-Prelim Calcs'!$C$7*('DEPRECATED - DT-Prelim Calcs'!$C$8-'DEPRECATED - DT-Prelim Calcs'!$C$9)+'DEPRECATED - DT-Prelim Calcs'!$C$9</f>
        <v>19111.785942844788</v>
      </c>
      <c r="CY51" s="43">
        <f t="shared" si="13"/>
        <v>93</v>
      </c>
      <c r="CZ51" s="2">
        <f t="shared" si="41"/>
        <v>1.0413264407364002</v>
      </c>
      <c r="DA51" s="43">
        <f>CZ51*'DEPRECATED - DT-Prelim Calcs'!$C$21/CU$2/'DEPRECATED - DT-Prelim Calcs'!$C$19/'DEPRECATED - DT-Prelim Calcs'!$C$18*3.39*'DEPRECATED - DT-Prelim Calcs'!$C$20</f>
        <v>29.053734754561201</v>
      </c>
      <c r="DB51" s="36">
        <f t="shared" si="42"/>
        <v>0</v>
      </c>
      <c r="DC51" s="43">
        <f>DA50*'DEPRECATED - DT-Prelim Calcs'!$C$11+DC50</f>
        <v>-1709.8055953496839</v>
      </c>
      <c r="DD51" s="43">
        <f>DD50+0.5*DA51*'DEPRECATED - DT-Prelim Calcs'!$C$11^2+DC51*'DEPRECATED - DT-Prelim Calcs'!$C$11</f>
        <v>-213034.41113431731</v>
      </c>
      <c r="DE51" s="43">
        <f>MIN('Drive Train'!$F$35-CY50*'DEPRECATED - DT-Prelim Calcs'!$C$21*'Drive Train'!$F$39,DE50+CY$2)</f>
        <v>7.1920000000000002</v>
      </c>
      <c r="DF51" s="43">
        <f>'Drive Train'!$F$35-CY51*'DEPRECATED - DT-Prelim Calcs'!$C$21*'Drive Train'!$F$39</f>
        <v>7.1920000000000002</v>
      </c>
      <c r="DG51" s="1">
        <f>IF(DD51&gt;='Drive Train'!$F$29,1,0)</f>
        <v>0</v>
      </c>
      <c r="DH51" s="43">
        <f t="shared" si="43"/>
        <v>103.33333333333333</v>
      </c>
      <c r="DI51" s="49">
        <f>DI50+'DEPRECATED - DT-Prelim Calcs'!$C$11</f>
        <v>188</v>
      </c>
      <c r="DJ51" s="2">
        <f>DT51/'Drive Train'!$F$35</f>
        <v>0.57999999999999996</v>
      </c>
      <c r="DK51" s="36">
        <f>DR51*12*60/(PI() * 'Drive Train'!$F$15)/DJ$2*DJ51</f>
        <v>-640164.8880880411</v>
      </c>
      <c r="DL51" s="2">
        <f>('DEPRECATED - DT-Prelim Calcs'!$C$6*DJ51-DK51)/('DEPRECATED - DT-Prelim Calcs'!$C$6*DJ51)*'DEPRECATED - DT-Prelim Calcs'!$C$7*DJ51</f>
        <v>473.31163027161648</v>
      </c>
      <c r="DM51" s="43">
        <f>DL51/'DEPRECATED - DT-Prelim Calcs'!$C$7*('DEPRECATED - DT-Prelim Calcs'!$C$8-'DEPRECATED - DT-Prelim Calcs'!$C$9)+'DEPRECATED - DT-Prelim Calcs'!$C$9</f>
        <v>25786.387320767164</v>
      </c>
      <c r="DN51" s="43">
        <f t="shared" si="14"/>
        <v>93</v>
      </c>
      <c r="DO51" s="2">
        <f t="shared" si="44"/>
        <v>0.89769520753137932</v>
      </c>
      <c r="DP51" s="43">
        <f>DO51*'DEPRECATED - DT-Prelim Calcs'!$C$21/DJ$2/'DEPRECATED - DT-Prelim Calcs'!$C$19/'DEPRECATED - DT-Prelim Calcs'!$C$18*3.39*'DEPRECATED - DT-Prelim Calcs'!$C$20</f>
        <v>29.053734754561201</v>
      </c>
      <c r="DQ51" s="36">
        <f t="shared" si="45"/>
        <v>0</v>
      </c>
      <c r="DR51" s="43">
        <f>DP50*'DEPRECATED - DT-Prelim Calcs'!$C$11+DR50</f>
        <v>-1992.8035171457814</v>
      </c>
      <c r="DS51" s="43">
        <f>DS50+0.5*DP51*'DEPRECATED - DT-Prelim Calcs'!$C$11^2+DR51*'DEPRECATED - DT-Prelim Calcs'!$C$11</f>
        <v>-363764.38361217547</v>
      </c>
      <c r="DT51" s="43">
        <f>MIN('Drive Train'!$F$35-DN50*'DEPRECATED - DT-Prelim Calcs'!$C$21*'Drive Train'!$F$39,DT50+DN$2)</f>
        <v>7.1920000000000002</v>
      </c>
      <c r="DU51" s="43">
        <f>'Drive Train'!$F$35-DN51*'DEPRECATED - DT-Prelim Calcs'!$C$21*'Drive Train'!$F$39</f>
        <v>7.1920000000000002</v>
      </c>
      <c r="DV51" s="1">
        <f>IF(DS51&gt;='Drive Train'!$F$29,1,0)</f>
        <v>0</v>
      </c>
      <c r="DW51" s="43">
        <f t="shared" si="46"/>
        <v>103.33333333333333</v>
      </c>
      <c r="DX51" s="49">
        <f>DX50+'DEPRECATED - DT-Prelim Calcs'!$C$11</f>
        <v>188</v>
      </c>
      <c r="DY51" s="2">
        <f>EI51/'Drive Train'!$F$35</f>
        <v>5.0049342727381783</v>
      </c>
      <c r="DZ51" s="36">
        <f>EG51*12*60/(PI() * 'Drive Train'!$F$15)/DY$2*DY51</f>
        <v>-8973654.8060236983</v>
      </c>
      <c r="EA51" s="2">
        <f>('DEPRECATED - DT-Prelim Calcs'!$C$6*DY51-DZ51)/('DEPRECATED - DT-Prelim Calcs'!$C$6*DY51)*'DEPRECATED - DT-Prelim Calcs'!$C$7*DY51</f>
        <v>6620.0939944430838</v>
      </c>
      <c r="EB51" s="43">
        <f>EA51/'DEPRECATED - DT-Prelim Calcs'!$C$7*('DEPRECATED - DT-Prelim Calcs'!$C$8-'DEPRECATED - DT-Prelim Calcs'!$C$9)+'DEPRECATED - DT-Prelim Calcs'!$C$9</f>
        <v>360648.41163757094</v>
      </c>
      <c r="EC51" s="43">
        <f t="shared" si="15"/>
        <v>93</v>
      </c>
      <c r="ED51" s="2">
        <f t="shared" si="47"/>
        <v>0.78888366722454539</v>
      </c>
      <c r="EE51" s="43">
        <f>ED51*'DEPRECATED - DT-Prelim Calcs'!$C$21/DY$2/'DEPRECATED - DT-Prelim Calcs'!$C$19/'DEPRECATED - DT-Prelim Calcs'!$C$18*3.39*'DEPRECATED - DT-Prelim Calcs'!$C$20</f>
        <v>29.053734754561201</v>
      </c>
      <c r="EF51" s="36">
        <f t="shared" si="48"/>
        <v>0</v>
      </c>
      <c r="EG51" s="43">
        <f>EE50*'DEPRECATED - DT-Prelim Calcs'!$C$11+EG50</f>
        <v>-2844.8257035903921</v>
      </c>
      <c r="EH51" s="43">
        <f>EH50+0.5*EE51*'DEPRECATED - DT-Prelim Calcs'!$C$11^2+EG51*'DEPRECATED - DT-Prelim Calcs'!$C$11</f>
        <v>-443667.58547882224</v>
      </c>
      <c r="EI51" s="43">
        <f>MIN('Drive Train'!$F$35-EC50*'DEPRECATED - DT-Prelim Calcs'!$C$21*'Drive Train'!$F$39,EI50+EC$2)</f>
        <v>62.061184981953417</v>
      </c>
      <c r="EJ51" s="43">
        <f>'Drive Train'!$F$35-EC51*'DEPRECATED - DT-Prelim Calcs'!$C$21*'Drive Train'!$F$39</f>
        <v>7.1920000000000002</v>
      </c>
      <c r="EK51" s="1">
        <f>IF(EH51&gt;='Drive Train'!$F$29,1,0)</f>
        <v>0</v>
      </c>
      <c r="EL51" s="43">
        <f t="shared" si="49"/>
        <v>103.33333333333333</v>
      </c>
      <c r="EM51" s="49">
        <f>EM50+'DEPRECATED - DT-Prelim Calcs'!$C$11</f>
        <v>188</v>
      </c>
      <c r="EN51" s="2">
        <f>EX51/'Drive Train'!$F$35</f>
        <v>0.57999999999999996</v>
      </c>
      <c r="EO51" s="36">
        <f>EV51*12*60/(PI() * 'Drive Train'!$F$15)/EN$2*EN51</f>
        <v>-477069.08033974475</v>
      </c>
      <c r="EP51" s="2">
        <f>('DEPRECATED - DT-Prelim Calcs'!$C$6*EN51-EO51)/('DEPRECATED - DT-Prelim Calcs'!$C$6*EN51)*'DEPRECATED - DT-Prelim Calcs'!$C$7*EN51</f>
        <v>353.41831705225758</v>
      </c>
      <c r="EQ51" s="43">
        <f>EP51/'DEPRECATED - DT-Prelim Calcs'!$C$7*('DEPRECATED - DT-Prelim Calcs'!$C$8-'DEPRECATED - DT-Prelim Calcs'!$C$9)+'DEPRECATED - DT-Prelim Calcs'!$C$9</f>
        <v>19254.885928966269</v>
      </c>
      <c r="ER51" s="43">
        <f t="shared" si="16"/>
        <v>93</v>
      </c>
      <c r="ES51" s="2">
        <f t="shared" si="50"/>
        <v>0.7035989464435134</v>
      </c>
      <c r="ET51" s="43">
        <f>ES51*'DEPRECATED - DT-Prelim Calcs'!$C$21/EN$2/'DEPRECATED - DT-Prelim Calcs'!$C$19/'DEPRECATED - DT-Prelim Calcs'!$C$18*3.39*'DEPRECATED - DT-Prelim Calcs'!$C$20</f>
        <v>29.053734754561201</v>
      </c>
      <c r="EU51" s="36">
        <f t="shared" si="51"/>
        <v>0</v>
      </c>
      <c r="EV51" s="43">
        <f>ET50*'DEPRECATED - DT-Prelim Calcs'!$C$11+EV50</f>
        <v>-1163.9924806230047</v>
      </c>
      <c r="EW51" s="43">
        <f>EW50+0.5*ET51*'DEPRECATED - DT-Prelim Calcs'!$C$11^2+EV51*'DEPRECATED - DT-Prelim Calcs'!$C$11</f>
        <v>-671360.50035152701</v>
      </c>
      <c r="EX51" s="43">
        <f>MIN('Drive Train'!$F$35-ER50*'DEPRECATED - DT-Prelim Calcs'!$C$21*'Drive Train'!$F$39,EX50+ER$2)</f>
        <v>7.1920000000000002</v>
      </c>
      <c r="EY51" s="43">
        <f>'Drive Train'!$F$35-ER51*'DEPRECATED - DT-Prelim Calcs'!$C$21*'Drive Train'!$F$39</f>
        <v>7.1920000000000002</v>
      </c>
      <c r="EZ51" s="1">
        <f>IF(EW51&gt;='Drive Train'!$F$29,1,0)</f>
        <v>0</v>
      </c>
      <c r="FA51" s="43">
        <f t="shared" si="52"/>
        <v>103.33333333333333</v>
      </c>
      <c r="FB51" s="49">
        <f>FB50+'DEPRECATED - DT-Prelim Calcs'!$C$11</f>
        <v>188</v>
      </c>
      <c r="FC51" s="2">
        <f>FM51/'Drive Train'!$F$35</f>
        <v>0.57999999999999996</v>
      </c>
      <c r="FD51" s="36">
        <f>FK51*12*60/(PI() * 'Drive Train'!$F$15)/FC$2*FC51</f>
        <v>-1214870.0908803078</v>
      </c>
      <c r="FE51" s="2">
        <f>('DEPRECATED - DT-Prelim Calcs'!$C$6*FC51-FD51)/('DEPRECATED - DT-Prelim Calcs'!$C$6*FC51)*'DEPRECATED - DT-Prelim Calcs'!$C$7*FC51</f>
        <v>895.78300975370598</v>
      </c>
      <c r="FF51" s="43">
        <f>FE51/'DEPRECATED - DT-Prelim Calcs'!$C$7*('DEPRECATED - DT-Prelim Calcs'!$C$8-'DEPRECATED - DT-Prelim Calcs'!$C$9)+'DEPRECATED - DT-Prelim Calcs'!$C$9</f>
        <v>48801.619188075027</v>
      </c>
      <c r="FG51" s="43">
        <f t="shared" si="17"/>
        <v>93</v>
      </c>
      <c r="FH51" s="2">
        <f t="shared" si="53"/>
        <v>0.63495514679048781</v>
      </c>
      <c r="FI51" s="43">
        <f>FH51*'DEPRECATED - DT-Prelim Calcs'!$C$21/FC$2/'DEPRECATED - DT-Prelim Calcs'!$C$19/'DEPRECATED - DT-Prelim Calcs'!$C$18*3.39*'DEPRECATED - DT-Prelim Calcs'!$C$20</f>
        <v>29.053734754561205</v>
      </c>
      <c r="FJ51" s="36">
        <f t="shared" si="54"/>
        <v>0</v>
      </c>
      <c r="FK51" s="43">
        <f>FI50*'DEPRECATED - DT-Prelim Calcs'!$C$11+FK50</f>
        <v>-2674.9558120097699</v>
      </c>
      <c r="FL51" s="43">
        <f>FL50+0.5*FI51*'DEPRECATED - DT-Prelim Calcs'!$C$11^2+FK51*'DEPRECATED - DT-Prelim Calcs'!$C$11</f>
        <v>-946355.82666391809</v>
      </c>
      <c r="FM51" s="43">
        <f>MIN('Drive Train'!$F$35-FG50*'DEPRECATED - DT-Prelim Calcs'!$C$21*'Drive Train'!$F$39,FM50+FG$2)</f>
        <v>7.1920000000000002</v>
      </c>
      <c r="FN51" s="43">
        <f>'Drive Train'!$F$35-FG51*'DEPRECATED - DT-Prelim Calcs'!$C$21*'Drive Train'!$F$39</f>
        <v>7.1920000000000002</v>
      </c>
      <c r="FO51" s="1">
        <f>IF(FL51&gt;='Drive Train'!$F$29,1,0)</f>
        <v>0</v>
      </c>
      <c r="FP51" s="43">
        <f t="shared" si="55"/>
        <v>103.33333333333333</v>
      </c>
      <c r="FQ51" s="49">
        <f>FQ50+'DEPRECATED - DT-Prelim Calcs'!$C$11</f>
        <v>188</v>
      </c>
      <c r="FR51" s="2">
        <f>GB51/'Drive Train'!$F$35</f>
        <v>0.57999999999999996</v>
      </c>
      <c r="FS51" s="36">
        <f>FZ51*12*60/(PI() * 'Drive Train'!$F$15)/FR$2*FR51</f>
        <v>-2166300.8778719399</v>
      </c>
      <c r="FT51" s="2">
        <f>('DEPRECATED - DT-Prelim Calcs'!$C$6*FR51-FS51)/('DEPRECATED - DT-Prelim Calcs'!$C$6*FR51)*'DEPRECATED - DT-Prelim Calcs'!$C$7*FR51</f>
        <v>1595.1890271503762</v>
      </c>
      <c r="FU51" s="43">
        <f>FT51/'DEPRECATED - DT-Prelim Calcs'!$C$7*('DEPRECATED - DT-Prelim Calcs'!$C$8-'DEPRECATED - DT-Prelim Calcs'!$C$9)+'DEPRECATED - DT-Prelim Calcs'!$C$9</f>
        <v>86903.588792520488</v>
      </c>
      <c r="FV51" s="43">
        <f t="shared" si="18"/>
        <v>93</v>
      </c>
      <c r="FW51" s="2">
        <f t="shared" si="56"/>
        <v>0.57851468929799987</v>
      </c>
      <c r="FX51" s="43">
        <f>FW51*'DEPRECATED - DT-Prelim Calcs'!$C$21/FR$2/'DEPRECATED - DT-Prelim Calcs'!$C$19/'DEPRECATED - DT-Prelim Calcs'!$C$18*3.39*'DEPRECATED - DT-Prelim Calcs'!$C$20</f>
        <v>29.053734754561201</v>
      </c>
      <c r="FY51" s="36">
        <f t="shared" si="57"/>
        <v>0</v>
      </c>
      <c r="FZ51" s="43">
        <f>FX50*'DEPRECATED - DT-Prelim Calcs'!$C$11+FZ50</f>
        <v>-4345.8715985872313</v>
      </c>
      <c r="GA51" s="43">
        <f>GA50+0.5*FX51*'DEPRECATED - DT-Prelim Calcs'!$C$11^2+FZ51*'DEPRECATED - DT-Prelim Calcs'!$C$11</f>
        <v>-1250462.4998210166</v>
      </c>
      <c r="GB51" s="43">
        <f>MIN('Drive Train'!$F$35-FV50*'DEPRECATED - DT-Prelim Calcs'!$C$21*'Drive Train'!$F$39,GB50+FV$2)</f>
        <v>7.1920000000000002</v>
      </c>
      <c r="GC51" s="43">
        <f>'Drive Train'!$F$35-FV51*'DEPRECATED - DT-Prelim Calcs'!$C$21*'Drive Train'!$F$39</f>
        <v>7.1920000000000002</v>
      </c>
      <c r="GD51" s="1">
        <f>IF(GA51&gt;='Drive Train'!$F$29,1,0)</f>
        <v>0</v>
      </c>
      <c r="GE51" s="43">
        <f t="shared" si="58"/>
        <v>103.33333333333333</v>
      </c>
      <c r="GF51" s="49">
        <f>GF50+'DEPRECATED - DT-Prelim Calcs'!$C$11</f>
        <v>188</v>
      </c>
      <c r="GG51" s="2">
        <f>GQ51/'Drive Train'!$F$35</f>
        <v>0.86451612903225805</v>
      </c>
      <c r="GH51" s="36">
        <f>GO51*12*60/(PI() * 'Drive Train'!$F$15)/GG$2*GG51</f>
        <v>-214859.9893573313</v>
      </c>
      <c r="GI51" s="2">
        <f>('DEPRECATED - DT-Prelim Calcs'!$C$6*GG51-GH51)/('DEPRECATED - DT-Prelim Calcs'!$C$6*GG51)*'DEPRECATED - DT-Prelim Calcs'!$C$7*GG51</f>
        <v>162.00024680282334</v>
      </c>
      <c r="GJ51" s="43">
        <f>GI51/'DEPRECATED - DT-Prelim Calcs'!$C$7*('DEPRECATED - DT-Prelim Calcs'!$C$8-'DEPRECATED - DT-Prelim Calcs'!$C$9)+'DEPRECATED - DT-Prelim Calcs'!$C$9</f>
        <v>8826.8865795567945</v>
      </c>
      <c r="GK51" s="43">
        <f t="shared" si="59"/>
        <v>29.999999999999982</v>
      </c>
      <c r="GL51" s="2">
        <f t="shared" si="60"/>
        <v>1.4462867232450001</v>
      </c>
      <c r="GM51" s="43">
        <f>GL51*'DEPRECATED - DT-Prelim Calcs'!$C$21/GG$2/'DEPRECATED - DT-Prelim Calcs'!$C$19/'DEPRECATED - DT-Prelim Calcs'!$C$18*3.39*'DEPRECATED - DT-Prelim Calcs'!$C$20</f>
        <v>29.053734754561201</v>
      </c>
      <c r="GN51" s="36">
        <f t="shared" si="61"/>
        <v>0</v>
      </c>
      <c r="GO51" s="43">
        <f>GM50*'DEPRECATED - DT-Prelim Calcs'!$C$11+GO50</f>
        <v>-722.95050744805724</v>
      </c>
      <c r="GP51" s="43">
        <f>GP50+0.5*GM51*'DEPRECATED - DT-Prelim Calcs'!$C$11^2+GO51*'DEPRECATED - DT-Prelim Calcs'!$C$11</f>
        <v>-53605.933514707052</v>
      </c>
      <c r="GQ51" s="43">
        <f>MIN('Drive Train'!$F$35-GK50*'DEPRECATED - DT-Prelim Calcs'!$C$21*'Drive Train'!$F$39,GQ50+GK$2)</f>
        <v>10.72</v>
      </c>
      <c r="GR51" s="43">
        <f>'Drive Train'!$F$35-GK51*'DEPRECATED - DT-Prelim Calcs'!$C$21*'Drive Train'!$F$39</f>
        <v>10.72</v>
      </c>
      <c r="GS51" s="1">
        <f>IF(GP51&gt;='Drive Train'!$F$29,1,0)</f>
        <v>0</v>
      </c>
      <c r="GT51" s="43">
        <f t="shared" si="62"/>
        <v>33.333333333333314</v>
      </c>
      <c r="GU51" s="49">
        <f>GU50+'DEPRECATED - DT-Prelim Calcs'!$C$11</f>
        <v>188</v>
      </c>
      <c r="GV51" s="2">
        <f>HF51/'Drive Train'!$F$35</f>
        <v>0.84946236559139798</v>
      </c>
      <c r="GW51" s="36">
        <f>HD51*12*60/(PI() * 'Drive Train'!$F$15)/GV$2*GV51</f>
        <v>-15912.600580028055</v>
      </c>
      <c r="GX51" s="2">
        <f>('DEPRECATED - DT-Prelim Calcs'!$C$6*GV51-GW51)/('DEPRECATED - DT-Prelim Calcs'!$C$6*GV51)*'DEPRECATED - DT-Prelim Calcs'!$C$7*GV51</f>
        <v>15.681485817559642</v>
      </c>
      <c r="GY51" s="43">
        <f>GX51/'DEPRECATED - DT-Prelim Calcs'!$C$7*('DEPRECATED - DT-Prelim Calcs'!$C$8-'DEPRECATED - DT-Prelim Calcs'!$C$9)+'DEPRECATED - DT-Prelim Calcs'!$C$9</f>
        <v>855.78989901630871</v>
      </c>
      <c r="GZ51" s="43">
        <f t="shared" si="19"/>
        <v>33.333333333333314</v>
      </c>
      <c r="HA51" s="2">
        <f t="shared" si="63"/>
        <v>1.4462867232450001</v>
      </c>
      <c r="HB51" s="43">
        <f>HA51*'DEPRECATED - DT-Prelim Calcs'!$C$21/GV$2/'DEPRECATED - DT-Prelim Calcs'!$C$19/'DEPRECATED - DT-Prelim Calcs'!$C$18*3.39*'DEPRECATED - DT-Prelim Calcs'!$C$20</f>
        <v>29.053734754561201</v>
      </c>
      <c r="HC51" s="36">
        <f t="shared" si="64"/>
        <v>0</v>
      </c>
      <c r="HD51" s="43">
        <f>HB50*'DEPRECATED - DT-Prelim Calcs'!$C$11+HD50</f>
        <v>-54.490794006099478</v>
      </c>
      <c r="HE51" s="43">
        <f>HE50+0.5*HB51*'DEPRECATED - DT-Prelim Calcs'!$C$11^2+HD51*'DEPRECATED - DT-Prelim Calcs'!$C$11</f>
        <v>-56858.727355478703</v>
      </c>
      <c r="HF51" s="43">
        <f>MIN('Drive Train'!$F$35-GZ50*'DEPRECATED - DT-Prelim Calcs'!$C$21*'Drive Train'!$F$39,HF50+GZ$2)</f>
        <v>10.533333333333335</v>
      </c>
      <c r="HG51" s="43">
        <f>'Drive Train'!$F$35-GZ51*'DEPRECATED - DT-Prelim Calcs'!$C$21*'Drive Train'!$F$39</f>
        <v>10.533333333333335</v>
      </c>
      <c r="HH51" s="1">
        <f>IF(HE51&gt;='Drive Train'!$F$29,1,0)</f>
        <v>0</v>
      </c>
      <c r="HI51" s="43">
        <f t="shared" si="65"/>
        <v>37.037037037037017</v>
      </c>
      <c r="HJ51" s="49">
        <f>HJ50+'DEPRECATED - DT-Prelim Calcs'!$C$11</f>
        <v>188</v>
      </c>
      <c r="HK51" s="2">
        <f>HU51/'Drive Train'!$F$35</f>
        <v>0.83440860215053769</v>
      </c>
      <c r="HL51" s="36">
        <f>HS51*12*60/(PI() * 'Drive Train'!$F$15)/HK$2*HK51</f>
        <v>-39538.191069081724</v>
      </c>
      <c r="HM51" s="2">
        <f>('DEPRECATED - DT-Prelim Calcs'!$C$6*HK51-HL51)/('DEPRECATED - DT-Prelim Calcs'!$C$6*HK51)*'DEPRECATED - DT-Prelim Calcs'!$C$7*HK51</f>
        <v>32.978284825903145</v>
      </c>
      <c r="HN51" s="43">
        <f>HM51/'DEPRECATED - DT-Prelim Calcs'!$C$7*('DEPRECATED - DT-Prelim Calcs'!$C$8-'DEPRECATED - DT-Prelim Calcs'!$C$9)+'DEPRECATED - DT-Prelim Calcs'!$C$9</f>
        <v>1798.0782032021862</v>
      </c>
      <c r="HO51" s="43">
        <f t="shared" si="20"/>
        <v>36.66666666666665</v>
      </c>
      <c r="HP51" s="2">
        <f t="shared" si="66"/>
        <v>1.4462867232450001</v>
      </c>
      <c r="HQ51" s="43">
        <f>HP51*'DEPRECATED - DT-Prelim Calcs'!$C$21/HK$2/'DEPRECATED - DT-Prelim Calcs'!$C$19/'DEPRECATED - DT-Prelim Calcs'!$C$18*3.39*'DEPRECATED - DT-Prelim Calcs'!$C$20</f>
        <v>29.053734754561201</v>
      </c>
      <c r="HR51" s="36">
        <f t="shared" si="67"/>
        <v>0</v>
      </c>
      <c r="HS51" s="43">
        <f>HQ50*'DEPRECATED - DT-Prelim Calcs'!$C$11+HS50</f>
        <v>-137.83646937874278</v>
      </c>
      <c r="HT51" s="43">
        <f>HT50+0.5*HQ51*'DEPRECATED - DT-Prelim Calcs'!$C$11^2+HS51*'DEPRECATED - DT-Prelim Calcs'!$C$11</f>
        <v>-57344.616238187111</v>
      </c>
      <c r="HU51" s="43">
        <f>MIN('Drive Train'!$F$35-HO50*'DEPRECATED - DT-Prelim Calcs'!$C$21*'Drive Train'!$F$39,HU50+HO$2)</f>
        <v>10.346666666666668</v>
      </c>
      <c r="HV51" s="43">
        <f>'Drive Train'!$F$35-HO51*'DEPRECATED - DT-Prelim Calcs'!$C$21*'Drive Train'!$F$39</f>
        <v>10.346666666666668</v>
      </c>
      <c r="HW51" s="1">
        <f>IF(HT51&gt;='Drive Train'!$F$29,1,0)</f>
        <v>0</v>
      </c>
      <c r="HX51" s="43">
        <f t="shared" si="68"/>
        <v>40.740740740740726</v>
      </c>
      <c r="HY51" s="49">
        <f>HY50+'DEPRECATED - DT-Prelim Calcs'!$C$11</f>
        <v>188</v>
      </c>
      <c r="HZ51" s="2">
        <f>IJ51/'Drive Train'!$F$35</f>
        <v>0.8193548387096774</v>
      </c>
      <c r="IA51" s="36">
        <f>IH51*12*60/(PI() * 'Drive Train'!$F$15)/HZ$2*HZ51</f>
        <v>-97659.432675879885</v>
      </c>
      <c r="IB51" s="2">
        <f>('DEPRECATED - DT-Prelim Calcs'!$C$6*HZ51-IA51)/('DEPRECATED - DT-Prelim Calcs'!$C$6*HZ51)*'DEPRECATED - DT-Prelim Calcs'!$C$7*HZ51</f>
        <v>75.633172195096463</v>
      </c>
      <c r="IC51" s="43">
        <f>IB51/'DEPRECATED - DT-Prelim Calcs'!$C$7*('DEPRECATED - DT-Prelim Calcs'!$C$8-'DEPRECATED - DT-Prelim Calcs'!$C$9)+'DEPRECATED - DT-Prelim Calcs'!$C$9</f>
        <v>4121.8146046582397</v>
      </c>
      <c r="ID51" s="43">
        <f t="shared" si="21"/>
        <v>39.999999999999986</v>
      </c>
      <c r="IE51" s="2">
        <f t="shared" si="69"/>
        <v>1.4462867232450001</v>
      </c>
      <c r="IF51" s="43">
        <f>IE51*'DEPRECATED - DT-Prelim Calcs'!$C$21/HZ$2/'DEPRECATED - DT-Prelim Calcs'!$C$19/'DEPRECATED - DT-Prelim Calcs'!$C$18*3.39*'DEPRECATED - DT-Prelim Calcs'!$C$20</f>
        <v>29.053734754561201</v>
      </c>
      <c r="IG51" s="36">
        <f t="shared" si="70"/>
        <v>0</v>
      </c>
      <c r="IH51" s="43">
        <f>IF50*'DEPRECATED - DT-Prelim Calcs'!$C$11+IH50</f>
        <v>-346.71153556784157</v>
      </c>
      <c r="II51" s="43">
        <f>II50+0.5*IF51*'DEPRECATED - DT-Prelim Calcs'!$C$11^2+IH51*'DEPRECATED - DT-Prelim Calcs'!$C$11</f>
        <v>-69452.506839581649</v>
      </c>
      <c r="IJ51" s="43">
        <f>MIN('Drive Train'!$F$35-ID50*'DEPRECATED - DT-Prelim Calcs'!$C$21*'Drive Train'!$F$39,IJ50+ID$2)</f>
        <v>10.16</v>
      </c>
      <c r="IK51" s="43">
        <f>'Drive Train'!$F$35-ID51*'DEPRECATED - DT-Prelim Calcs'!$C$21*'Drive Train'!$F$39</f>
        <v>10.16</v>
      </c>
      <c r="IL51" s="1">
        <f>IF(II51&gt;='Drive Train'!$F$29,1,0)</f>
        <v>0</v>
      </c>
      <c r="IM51" s="43">
        <f t="shared" si="71"/>
        <v>44.444444444444429</v>
      </c>
      <c r="IN51" s="49">
        <f>IN50+'DEPRECATED - DT-Prelim Calcs'!$C$11</f>
        <v>188</v>
      </c>
      <c r="IO51" s="2">
        <f>IY51/'Drive Train'!$F$35</f>
        <v>0.80430107526881722</v>
      </c>
      <c r="IP51" s="36">
        <f>IW51*12*60/(PI() * 'Drive Train'!$F$15)/IO$2*IO51</f>
        <v>-89077.34939761812</v>
      </c>
      <c r="IQ51" s="2">
        <f>('DEPRECATED - DT-Prelim Calcs'!$C$6*IO51-IP51)/('DEPRECATED - DT-Prelim Calcs'!$C$6*IO51)*'DEPRECATED - DT-Prelim Calcs'!$C$7*IO51</f>
        <v>69.253797227153214</v>
      </c>
      <c r="IR51" s="43">
        <f>IQ51/'DEPRECATED - DT-Prelim Calcs'!$C$7*('DEPRECATED - DT-Prelim Calcs'!$C$8-'DEPRECATED - DT-Prelim Calcs'!$C$9)+'DEPRECATED - DT-Prelim Calcs'!$C$9</f>
        <v>3774.2814907329735</v>
      </c>
      <c r="IS51" s="43">
        <f t="shared" si="22"/>
        <v>43.333333333333321</v>
      </c>
      <c r="IT51" s="2">
        <f t="shared" si="72"/>
        <v>1.4462867232450001</v>
      </c>
      <c r="IU51" s="43">
        <f>IT51*'DEPRECATED - DT-Prelim Calcs'!$C$21/IO$2/'DEPRECATED - DT-Prelim Calcs'!$C$19/'DEPRECATED - DT-Prelim Calcs'!$C$18*3.39*'DEPRECATED - DT-Prelim Calcs'!$C$20</f>
        <v>29.053734754561201</v>
      </c>
      <c r="IV51" s="36">
        <f t="shared" si="73"/>
        <v>0</v>
      </c>
      <c r="IW51" s="43">
        <f>IU50*'DEPRECATED - DT-Prelim Calcs'!$C$11+IW50</f>
        <v>-322.16232696572553</v>
      </c>
      <c r="IX51" s="43">
        <f>IX50+0.5*IU51*'DEPRECATED - DT-Prelim Calcs'!$C$11^2+IW51*'DEPRECATED - DT-Prelim Calcs'!$C$11</f>
        <v>-71985.763771885846</v>
      </c>
      <c r="IY51" s="43">
        <f>MIN('Drive Train'!$F$35-IS50*'DEPRECATED - DT-Prelim Calcs'!$C$21*'Drive Train'!$F$39,IY50+IS$2)</f>
        <v>9.9733333333333345</v>
      </c>
      <c r="IZ51" s="43">
        <f>'Drive Train'!$F$35-IS51*'DEPRECATED - DT-Prelim Calcs'!$C$21*'Drive Train'!$F$39</f>
        <v>9.9733333333333345</v>
      </c>
      <c r="JA51" s="1">
        <f>IF(IX51&gt;='Drive Train'!$F$29,1,0)</f>
        <v>0</v>
      </c>
      <c r="JB51" s="43">
        <f t="shared" si="74"/>
        <v>48.148148148148138</v>
      </c>
      <c r="JC51" s="49">
        <f>JC50+'DEPRECATED - DT-Prelim Calcs'!$C$11</f>
        <v>188</v>
      </c>
      <c r="JD51" s="2">
        <f>JN51/'Drive Train'!$F$35</f>
        <v>0.78924731182795704</v>
      </c>
      <c r="JE51" s="36">
        <f>JL51*12*60/(PI() * 'Drive Train'!$F$15)/JD$2*JD51</f>
        <v>-88061.038940066443</v>
      </c>
      <c r="JF51" s="2">
        <f>('DEPRECATED - DT-Prelim Calcs'!$C$6*JD51-JE51)/('DEPRECATED - DT-Prelim Calcs'!$C$6*JD51)*'DEPRECATED - DT-Prelim Calcs'!$C$7*JD51</f>
        <v>68.436095382898145</v>
      </c>
      <c r="JG51" s="43">
        <f>JF51/'DEPRECATED - DT-Prelim Calcs'!$C$7*('DEPRECATED - DT-Prelim Calcs'!$C$8-'DEPRECATED - DT-Prelim Calcs'!$C$9)+'DEPRECATED - DT-Prelim Calcs'!$C$9</f>
        <v>3729.7350469787793</v>
      </c>
      <c r="JH51" s="43">
        <f t="shared" si="23"/>
        <v>46.666666666666657</v>
      </c>
      <c r="JI51" s="2">
        <f t="shared" si="75"/>
        <v>1.4462867232450001</v>
      </c>
      <c r="JJ51" s="43">
        <f>JI51*'DEPRECATED - DT-Prelim Calcs'!$C$21/JD$2/'DEPRECATED - DT-Prelim Calcs'!$C$19/'DEPRECATED - DT-Prelim Calcs'!$C$18*3.39*'DEPRECATED - DT-Prelim Calcs'!$C$20</f>
        <v>29.053734754561201</v>
      </c>
      <c r="JK51" s="36">
        <f t="shared" si="76"/>
        <v>0</v>
      </c>
      <c r="JL51" s="43">
        <f>JJ50*'DEPRECATED - DT-Prelim Calcs'!$C$11+JL50</f>
        <v>-324.56135721501363</v>
      </c>
      <c r="JM51" s="43">
        <f>JM50+0.5*JJ51*'DEPRECATED - DT-Prelim Calcs'!$C$11^2+JL51*'DEPRECATED - DT-Prelim Calcs'!$C$11</f>
        <v>-74522.119650244582</v>
      </c>
      <c r="JN51" s="43">
        <f>MIN('Drive Train'!$F$35-JH50*'DEPRECATED - DT-Prelim Calcs'!$C$21*'Drive Train'!$F$39,JN50+JH$2)</f>
        <v>9.7866666666666671</v>
      </c>
      <c r="JO51" s="43">
        <f>'Drive Train'!$F$35-JH51*'DEPRECATED - DT-Prelim Calcs'!$C$21*'Drive Train'!$F$39</f>
        <v>9.7866666666666671</v>
      </c>
      <c r="JP51" s="1">
        <f>IF(JM51&gt;='Drive Train'!$F$29,1,0)</f>
        <v>0</v>
      </c>
      <c r="JQ51" s="43">
        <f>MIN(JG51,'DEPRECATED - DT-Prelim Calcs'!$C$10)*'DEPRECATED - DT-Prelim Calcs'!$C$11*1000/60/60</f>
        <v>103.33333333333333</v>
      </c>
      <c r="JR51" s="49">
        <f>JR50+'DEPRECATED - DT-Prelim Calcs'!$C$11</f>
        <v>188</v>
      </c>
      <c r="JS51" s="2">
        <f>KC51/'Drive Train'!$F$35</f>
        <v>0.77419354838709686</v>
      </c>
      <c r="JT51" s="36">
        <f>KA51*12*60/(PI() * 'Drive Train'!$F$15)/JS$2*JS51</f>
        <v>-25665.654476931799</v>
      </c>
      <c r="JU51" s="2">
        <f>('DEPRECATED - DT-Prelim Calcs'!$C$6*JS51-JT51)/('DEPRECATED - DT-Prelim Calcs'!$C$6*JS51)*'DEPRECATED - DT-Prelim Calcs'!$C$7*JS51</f>
        <v>22.498039763379083</v>
      </c>
      <c r="JV51" s="43">
        <f>JU51/'DEPRECATED - DT-Prelim Calcs'!$C$7*('DEPRECATED - DT-Prelim Calcs'!$C$8-'DEPRECATED - DT-Prelim Calcs'!$C$9)+'DEPRECATED - DT-Prelim Calcs'!$C$9</f>
        <v>1227.1394796467707</v>
      </c>
      <c r="JW51" s="43">
        <f t="shared" si="24"/>
        <v>49.999999999999993</v>
      </c>
      <c r="JX51" s="2">
        <f t="shared" si="77"/>
        <v>1.4462867232450001</v>
      </c>
      <c r="JY51" s="43">
        <f>JX51*'DEPRECATED - DT-Prelim Calcs'!$C$21/JS$2/'DEPRECATED - DT-Prelim Calcs'!$C$19/'DEPRECATED - DT-Prelim Calcs'!$C$18*3.39*'DEPRECATED - DT-Prelim Calcs'!$C$20</f>
        <v>29.053734754561201</v>
      </c>
      <c r="JZ51" s="36">
        <f t="shared" si="78"/>
        <v>0</v>
      </c>
      <c r="KA51" s="43">
        <f>JY50*'DEPRECATED - DT-Prelim Calcs'!$C$11+KA50</f>
        <v>-96.433718294112296</v>
      </c>
      <c r="KB51" s="43">
        <f>KB50+0.5*JY51*'DEPRECATED - DT-Prelim Calcs'!$C$11^2+KA51*'DEPRECATED - DT-Prelim Calcs'!$C$11</f>
        <v>-63032.57009468694</v>
      </c>
      <c r="KC51" s="43">
        <f>MIN('Drive Train'!$F$35-JW50*'DEPRECATED - DT-Prelim Calcs'!$C$21*'Drive Train'!$F$39,KC50+JW$2)</f>
        <v>9.6000000000000014</v>
      </c>
      <c r="KD51" s="43">
        <f>'Drive Train'!$F$35-JW51*'DEPRECATED - DT-Prelim Calcs'!$C$21*'Drive Train'!$F$39</f>
        <v>9.6000000000000014</v>
      </c>
      <c r="KE51" s="1">
        <f>IF(KB51&gt;='Drive Train'!$F$29,1,0)</f>
        <v>0</v>
      </c>
      <c r="KF51" s="43">
        <f>MIN(JV51,'DEPRECATED - DT-Prelim Calcs'!$C$10)*'DEPRECATED - DT-Prelim Calcs'!$C$11*1000/60/60</f>
        <v>103.33333333333333</v>
      </c>
      <c r="KG51" s="49">
        <f>KG50+'DEPRECATED - DT-Prelim Calcs'!$C$11</f>
        <v>188</v>
      </c>
      <c r="KH51" s="2">
        <f>KR51/'Drive Train'!$F$35</f>
        <v>0.75913978494623657</v>
      </c>
      <c r="KI51" s="36">
        <f>KP51*12*60/(PI() * 'Drive Train'!$F$15)/KH$2*KH51</f>
        <v>-26513.859615179783</v>
      </c>
      <c r="KJ51" s="2">
        <f>('DEPRECATED - DT-Prelim Calcs'!$C$6*KH51-KI51)/('DEPRECATED - DT-Prelim Calcs'!$C$6*KH51)*'DEPRECATED - DT-Prelim Calcs'!$C$7*KH51</f>
        <v>23.050961452713402</v>
      </c>
      <c r="KK51" s="43">
        <f>KJ51/'DEPRECATED - DT-Prelim Calcs'!$C$7*('DEPRECATED - DT-Prelim Calcs'!$C$8-'DEPRECATED - DT-Prelim Calcs'!$C$9)+'DEPRECATED - DT-Prelim Calcs'!$C$9</f>
        <v>1257.2613328717002</v>
      </c>
      <c r="KL51" s="43">
        <f t="shared" si="25"/>
        <v>53.333333333333329</v>
      </c>
      <c r="KM51" s="2">
        <f t="shared" si="79"/>
        <v>1.4462867232450001</v>
      </c>
      <c r="KN51" s="43">
        <f>KM51*'DEPRECATED - DT-Prelim Calcs'!$C$21/KH$2/'DEPRECATED - DT-Prelim Calcs'!$C$19/'DEPRECATED - DT-Prelim Calcs'!$C$18*3.39*'DEPRECATED - DT-Prelim Calcs'!$C$20</f>
        <v>29.053734754561201</v>
      </c>
      <c r="KO51" s="36">
        <f t="shared" si="80"/>
        <v>0</v>
      </c>
      <c r="KP51" s="43">
        <f>KN50*'DEPRECATED - DT-Prelim Calcs'!$C$11+KP50</f>
        <v>-101.59616557074902</v>
      </c>
      <c r="KQ51" s="43">
        <f>KQ50+0.5*KN51*'DEPRECATED - DT-Prelim Calcs'!$C$11^2+KP51*'DEPRECATED - DT-Prelim Calcs'!$C$11</f>
        <v>-75577.83697401268</v>
      </c>
      <c r="KR51" s="43">
        <f>MIN('Drive Train'!$F$35-KL50*'DEPRECATED - DT-Prelim Calcs'!$C$21*'Drive Train'!$F$39,KR50+KL$2)</f>
        <v>9.413333333333334</v>
      </c>
      <c r="KS51" s="43">
        <f>'Drive Train'!$F$35-KL51*'DEPRECATED - DT-Prelim Calcs'!$C$21*'Drive Train'!$F$39</f>
        <v>9.413333333333334</v>
      </c>
      <c r="KT51" s="1">
        <f>IF(KQ51&gt;='Drive Train'!$F$29,1,0)</f>
        <v>0</v>
      </c>
      <c r="KU51" s="43">
        <f>MIN(KK51,'DEPRECATED - DT-Prelim Calcs'!$C$10)*'DEPRECATED - DT-Prelim Calcs'!$C$11*1000/60/60</f>
        <v>103.33333333333333</v>
      </c>
      <c r="KV51" s="49">
        <f>KV50+'DEPRECATED - DT-Prelim Calcs'!$C$11</f>
        <v>188</v>
      </c>
      <c r="KW51" s="2">
        <f>LG51/'Drive Train'!$F$35</f>
        <v>0.74408602150537628</v>
      </c>
      <c r="KX51" s="36">
        <f>LE51*12*60/(PI() * 'Drive Train'!$F$15)/KW$2*KW51</f>
        <v>-145038.73199075629</v>
      </c>
      <c r="KY51" s="2">
        <f>('DEPRECATED - DT-Prelim Calcs'!$C$6*KW51-KX51)/('DEPRECATED - DT-Prelim Calcs'!$C$6*KW51)*'DEPRECATED - DT-Prelim Calcs'!$C$7*KW51</f>
        <v>110.10914479456665</v>
      </c>
      <c r="KZ51" s="43">
        <f>KY51/'DEPRECATED - DT-Prelim Calcs'!$C$7*('DEPRECATED - DT-Prelim Calcs'!$C$8-'DEPRECATED - DT-Prelim Calcs'!$C$9)+'DEPRECATED - DT-Prelim Calcs'!$C$9</f>
        <v>5999.9832611965403</v>
      </c>
      <c r="LA51" s="43">
        <f t="shared" si="26"/>
        <v>56.666666666666664</v>
      </c>
      <c r="LB51" s="2">
        <f t="shared" si="81"/>
        <v>1.4462867232450001</v>
      </c>
      <c r="LC51" s="43">
        <f>LB51*'DEPRECATED - DT-Prelim Calcs'!$C$21/KW$2/'DEPRECATED - DT-Prelim Calcs'!$C$19/'DEPRECATED - DT-Prelim Calcs'!$C$18*3.39*'DEPRECATED - DT-Prelim Calcs'!$C$20</f>
        <v>29.053734754561201</v>
      </c>
      <c r="LD51" s="36">
        <f t="shared" si="82"/>
        <v>0</v>
      </c>
      <c r="LE51" s="43">
        <f>LC50*'DEPRECATED - DT-Prelim Calcs'!$C$11+LE50</f>
        <v>-567.00510043963982</v>
      </c>
      <c r="LF51" s="43">
        <f>LF50+0.5*LC51*'DEPRECATED - DT-Prelim Calcs'!$C$11^2+LE51*'DEPRECATED - DT-Prelim Calcs'!$C$11</f>
        <v>-89198.962871747397</v>
      </c>
      <c r="LG51" s="43">
        <f>MIN('Drive Train'!$F$35-LA50*'DEPRECATED - DT-Prelim Calcs'!$C$21*'Drive Train'!$F$39,LG50+LA$2)</f>
        <v>9.2266666666666666</v>
      </c>
      <c r="LH51" s="43">
        <f>'Drive Train'!$F$35-LA51*'DEPRECATED - DT-Prelim Calcs'!$C$21*'Drive Train'!$F$39</f>
        <v>9.2266666666666666</v>
      </c>
      <c r="LI51" s="1">
        <f>IF(LF51&gt;='Drive Train'!$F$29,1,0)</f>
        <v>0</v>
      </c>
      <c r="LJ51" s="43">
        <f>MIN(KZ51,'DEPRECATED - DT-Prelim Calcs'!$C$10)*'DEPRECATED - DT-Prelim Calcs'!$C$11*1000/60/60</f>
        <v>103.33333333333333</v>
      </c>
      <c r="LK51" s="49">
        <f>LK50+'DEPRECATED - DT-Prelim Calcs'!$C$11</f>
        <v>188</v>
      </c>
      <c r="LL51" s="2">
        <f>LV51/'Drive Train'!$F$35</f>
        <v>3.3584974107394276</v>
      </c>
      <c r="LM51" s="36">
        <f>LT51*12*60/(PI() * 'Drive Train'!$F$15)/LL$2*LL51</f>
        <v>-986479.04869073885</v>
      </c>
      <c r="LN51" s="2">
        <f>('DEPRECATED - DT-Prelim Calcs'!$C$6*LL51-LM51)/('DEPRECATED - DT-Prelim Calcs'!$C$6*LL51)*'DEPRECATED - DT-Prelim Calcs'!$C$7*LL51</f>
        <v>740.92168802244396</v>
      </c>
      <c r="LO51" s="43">
        <f>LN51/'DEPRECATED - DT-Prelim Calcs'!$C$7*('DEPRECATED - DT-Prelim Calcs'!$C$8-'DEPRECATED - DT-Prelim Calcs'!$C$9)+'DEPRECATED - DT-Prelim Calcs'!$C$9</f>
        <v>40365.144198237613</v>
      </c>
      <c r="LP51" s="43">
        <f t="shared" si="27"/>
        <v>60</v>
      </c>
      <c r="LQ51" s="2">
        <f t="shared" si="83"/>
        <v>1.4462867232450001</v>
      </c>
      <c r="LR51" s="43">
        <f>LQ51*'DEPRECATED - DT-Prelim Calcs'!$C$21/LL$2/'DEPRECATED - DT-Prelim Calcs'!$C$19/'DEPRECATED - DT-Prelim Calcs'!$C$18*3.39*'DEPRECATED - DT-Prelim Calcs'!$C$20</f>
        <v>29.053734754561201</v>
      </c>
      <c r="LS51" s="36">
        <f t="shared" si="84"/>
        <v>0</v>
      </c>
      <c r="LT51" s="43">
        <f>LR50*'DEPRECATED - DT-Prelim Calcs'!$C$11+LT50</f>
        <v>-854.41519901823119</v>
      </c>
      <c r="LU51" s="43">
        <f>LU50+0.5*LR51*'DEPRECATED - DT-Prelim Calcs'!$C$11^2+LT51*'DEPRECATED - DT-Prelim Calcs'!$C$11</f>
        <v>-75374.717086713645</v>
      </c>
      <c r="LV51" s="43">
        <f>MIN('Drive Train'!$F$35-LP50*'DEPRECATED - DT-Prelim Calcs'!$C$21*'Drive Train'!$F$39,LV50+LP$2)</f>
        <v>41.645367893168903</v>
      </c>
      <c r="LW51" s="43">
        <f>'Drive Train'!$F$35-LP51*'DEPRECATED - DT-Prelim Calcs'!$C$21*'Drive Train'!$F$39</f>
        <v>9.0400000000000009</v>
      </c>
      <c r="LX51" s="1">
        <f>IF(LU51&gt;='Drive Train'!$F$29,1,0)</f>
        <v>0</v>
      </c>
      <c r="LY51" s="43">
        <f>MIN(LO51,'DEPRECATED - DT-Prelim Calcs'!$C$10)*'DEPRECATED - DT-Prelim Calcs'!$C$11*1000/60/60</f>
        <v>103.33333333333333</v>
      </c>
      <c r="LZ51" s="49">
        <f>LZ50+'DEPRECATED - DT-Prelim Calcs'!$C$11</f>
        <v>188</v>
      </c>
    </row>
    <row r="52" spans="2:338" x14ac:dyDescent="0.3">
      <c r="C52" s="3" t="s">
        <v>126</v>
      </c>
      <c r="E52" s="13"/>
      <c r="F52" s="14">
        <f t="shared" ref="F52:N52" si="92">G52-$K$49</f>
        <v>29.999999999999982</v>
      </c>
      <c r="G52" s="14">
        <f t="shared" si="92"/>
        <v>33.333333333333314</v>
      </c>
      <c r="H52" s="14">
        <f t="shared" si="92"/>
        <v>36.66666666666665</v>
      </c>
      <c r="I52" s="14">
        <f t="shared" si="92"/>
        <v>39.999999999999986</v>
      </c>
      <c r="J52" s="14">
        <f t="shared" si="92"/>
        <v>43.333333333333321</v>
      </c>
      <c r="K52" s="14">
        <f t="shared" si="92"/>
        <v>46.666666666666657</v>
      </c>
      <c r="L52" s="14">
        <f t="shared" si="92"/>
        <v>49.999999999999993</v>
      </c>
      <c r="M52" s="14">
        <f t="shared" si="92"/>
        <v>53.333333333333329</v>
      </c>
      <c r="N52" s="14">
        <f t="shared" si="92"/>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-0.27672021620693066</v>
      </c>
      <c r="Y52" s="43">
        <f t="shared" si="1"/>
        <v>0</v>
      </c>
      <c r="Z52" s="43">
        <f t="shared" si="2"/>
        <v>0</v>
      </c>
      <c r="AA52" s="43">
        <f t="shared" si="3"/>
        <v>0</v>
      </c>
      <c r="AB52" s="43" t="e">
        <f t="shared" si="4"/>
        <v>#N/A</v>
      </c>
      <c r="AC52" s="36">
        <f t="shared" si="28"/>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889.49632897085212</v>
      </c>
      <c r="AK52" s="43">
        <f t="shared" si="8"/>
        <v>0</v>
      </c>
      <c r="AL52" s="49">
        <f>AL51+'DEPRECATED - DT-Prelim Calcs'!$C$11</f>
        <v>192</v>
      </c>
      <c r="AM52" s="2">
        <f>AW52/'Drive Train'!$F$35</f>
        <v>0.57999999999999996</v>
      </c>
      <c r="AN52" s="36">
        <f>AU52*12*60/(PI() * 'Drive Train'!$F$15)/AM$2*AM52</f>
        <v>5875.2348740158586</v>
      </c>
      <c r="AO52" s="2">
        <f>('DEPRECATED - DT-Prelim Calcs'!$C$6*AM52-AN52)/('DEPRECATED - DT-Prelim Calcs'!$C$6*AM52)*'DEPRECATED - DT-Prelim Calcs'!$C$7*AM52</f>
        <v>-1.5987422506480222</v>
      </c>
      <c r="AP52" s="43">
        <f>AO52/'DEPRECATED - DT-Prelim Calcs'!$C$7*('DEPRECATED - DT-Prelim Calcs'!$C$8-'DEPRECATED - DT-Prelim Calcs'!$C$9)+'DEPRECATED - DT-Prelim Calcs'!$C$9</f>
        <v>-85.595659923362405</v>
      </c>
      <c r="AQ52" s="43">
        <f t="shared" si="9"/>
        <v>-85.595659923362405</v>
      </c>
      <c r="AR52" s="2">
        <f t="shared" si="29"/>
        <v>-2.3900221657355605</v>
      </c>
      <c r="AS52" s="43">
        <f>AR52*'DEPRECATED - DT-Prelim Calcs'!$C$21/AM$2/'DEPRECATED - DT-Prelim Calcs'!$C$19/'DEPRECATED - DT-Prelim Calcs'!$C$18*3.39*'DEPRECATED - DT-Prelim Calcs'!$C$20</f>
        <v>-24.005983372717427</v>
      </c>
      <c r="AT52" s="36">
        <f t="shared" si="30"/>
        <v>1</v>
      </c>
      <c r="AU52" s="43">
        <f>AS51*'DEPRECATED - DT-Prelim Calcs'!$C$11+AU51</f>
        <v>58.932294758374113</v>
      </c>
      <c r="AV52" s="43">
        <f>AV51+0.5*AS52*'DEPRECATED - DT-Prelim Calcs'!$C$11^2+AU52*'DEPRECATED - DT-Prelim Calcs'!$C$11</f>
        <v>2937.7027606640768</v>
      </c>
      <c r="AW52" s="43">
        <f>MIN('Drive Train'!$F$35-AQ51*'DEPRECATED - DT-Prelim Calcs'!$C$21*'Drive Train'!$F$39,AW51+AQ$2)</f>
        <v>7.1920000000000002</v>
      </c>
      <c r="AX52" s="43">
        <f>'Drive Train'!$F$35-AQ52*'DEPRECATED - DT-Prelim Calcs'!$C$21*'Drive Train'!$F$39</f>
        <v>17.193356955708296</v>
      </c>
      <c r="AY52" s="1">
        <f>IF(AV52&gt;='Drive Train'!$F$29,1,0)</f>
        <v>1</v>
      </c>
      <c r="AZ52" s="43">
        <f t="shared" si="31"/>
        <v>-95.106288803736007</v>
      </c>
      <c r="BA52" s="49">
        <f>BA51+'DEPRECATED - DT-Prelim Calcs'!$C$11</f>
        <v>192</v>
      </c>
      <c r="BB52" s="2">
        <f>BL52/'Drive Train'!$F$35</f>
        <v>0.57999999999999996</v>
      </c>
      <c r="BC52" s="36">
        <f>BJ52*12*60/(PI() * 'Drive Train'!$F$15)/BB$2*BB52</f>
        <v>-15188.682321480768</v>
      </c>
      <c r="BD52" s="2">
        <f>('DEPRECATED - DT-Prelim Calcs'!$C$6*BB52-BC52)/('DEPRECATED - DT-Prelim Calcs'!$C$6*BB52)*'DEPRECATED - DT-Prelim Calcs'!$C$7*BB52</f>
        <v>13.88554797613555</v>
      </c>
      <c r="BE52" s="43">
        <f>BD52/'DEPRECATED - DT-Prelim Calcs'!$C$7*('DEPRECATED - DT-Prelim Calcs'!$C$8-'DEPRECATED - DT-Prelim Calcs'!$C$9)+'DEPRECATED - DT-Prelim Calcs'!$C$9</f>
        <v>757.95149422230975</v>
      </c>
      <c r="BF52" s="43">
        <f t="shared" si="10"/>
        <v>93</v>
      </c>
      <c r="BG52" s="2">
        <f t="shared" si="32"/>
        <v>2.0025508475699998</v>
      </c>
      <c r="BH52" s="43">
        <f>BG52*'DEPRECATED - DT-Prelim Calcs'!$C$21/BB$2/'DEPRECATED - DT-Prelim Calcs'!$C$19/'DEPRECATED - DT-Prelim Calcs'!$C$18*3.39*'DEPRECATED - DT-Prelim Calcs'!$C$20</f>
        <v>29.053734754561201</v>
      </c>
      <c r="BI52" s="36">
        <f t="shared" si="33"/>
        <v>0</v>
      </c>
      <c r="BJ52" s="43">
        <f>BH51*'DEPRECATED - DT-Prelim Calcs'!$C$11+BJ51</f>
        <v>-105.47447568274346</v>
      </c>
      <c r="BK52" s="43">
        <f>BK51+0.5*BH52*'DEPRECATED - DT-Prelim Calcs'!$C$11^2+BJ52*'DEPRECATED - DT-Prelim Calcs'!$C$11</f>
        <v>-28670.013087249881</v>
      </c>
      <c r="BL52" s="43">
        <f>MIN('Drive Train'!$F$35-BF51*'DEPRECATED - DT-Prelim Calcs'!$C$21*'Drive Train'!$F$39,BL51+BF$2)</f>
        <v>7.1920000000000002</v>
      </c>
      <c r="BM52" s="43">
        <f>'Drive Train'!$F$35-BF52*'DEPRECATED - DT-Prelim Calcs'!$C$21*'Drive Train'!$F$39</f>
        <v>7.1920000000000002</v>
      </c>
      <c r="BN52" s="1">
        <f>IF(BK52&gt;='Drive Train'!$F$29,1,0)</f>
        <v>0</v>
      </c>
      <c r="BO52" s="43">
        <f t="shared" si="34"/>
        <v>103.33333333333333</v>
      </c>
      <c r="BP52" s="49">
        <f>BP51+'DEPRECATED - DT-Prelim Calcs'!$C$11</f>
        <v>192</v>
      </c>
      <c r="BQ52" s="2">
        <f>CA52/'Drive Train'!$F$35</f>
        <v>0.57999999999999996</v>
      </c>
      <c r="BR52" s="36">
        <f>BY52*12*60/(PI() * 'Drive Train'!$F$15)/BQ$2*BQ52</f>
        <v>-36952.5823913973</v>
      </c>
      <c r="BS52" s="2">
        <f>('DEPRECATED - DT-Prelim Calcs'!$C$6*BQ52-BR52)/('DEPRECATED - DT-Prelim Calcs'!$C$6*BQ52)*'DEPRECATED - DT-Prelim Calcs'!$C$7*BQ52</f>
        <v>29.884402416246605</v>
      </c>
      <c r="BT52" s="43">
        <f>BS52/'DEPRECATED - DT-Prelim Calcs'!$C$7*('DEPRECATED - DT-Prelim Calcs'!$C$8-'DEPRECATED - DT-Prelim Calcs'!$C$9)+'DEPRECATED - DT-Prelim Calcs'!$C$9</f>
        <v>1629.5308779000015</v>
      </c>
      <c r="BU52" s="43">
        <f t="shared" si="11"/>
        <v>93</v>
      </c>
      <c r="BV52" s="2">
        <f t="shared" si="35"/>
        <v>1.5313624128476471</v>
      </c>
      <c r="BW52" s="43">
        <f>BV52*'DEPRECATED - DT-Prelim Calcs'!$C$21/BQ$2/'DEPRECATED - DT-Prelim Calcs'!$C$19/'DEPRECATED - DT-Prelim Calcs'!$C$18*3.39*'DEPRECATED - DT-Prelim Calcs'!$C$20</f>
        <v>29.053734754561201</v>
      </c>
      <c r="BX52" s="36">
        <f t="shared" si="36"/>
        <v>0</v>
      </c>
      <c r="BY52" s="43">
        <f>BW51*'DEPRECATED - DT-Prelim Calcs'!$C$11+BY51</f>
        <v>-196.23049589585077</v>
      </c>
      <c r="BZ52" s="43">
        <f>BZ51+0.5*BW52*'DEPRECATED - DT-Prelim Calcs'!$C$11^2+BY52*'DEPRECATED - DT-Prelim Calcs'!$C$11</f>
        <v>-72011.337363367973</v>
      </c>
      <c r="CA52" s="43">
        <f>MIN('Drive Train'!$F$35-BU51*'DEPRECATED - DT-Prelim Calcs'!$C$21*'Drive Train'!$F$39,CA51+BU$2)</f>
        <v>7.1920000000000002</v>
      </c>
      <c r="CB52" s="43">
        <f>'Drive Train'!$F$35-BU52*'DEPRECATED - DT-Prelim Calcs'!$C$21*'Drive Train'!$F$39</f>
        <v>7.1920000000000002</v>
      </c>
      <c r="CC52" s="1">
        <f>IF(BZ52&gt;='Drive Train'!$F$29,1,0)</f>
        <v>0</v>
      </c>
      <c r="CD52" s="43">
        <f t="shared" si="37"/>
        <v>103.33333333333333</v>
      </c>
      <c r="CE52" s="49">
        <f>CE51+'DEPRECATED - DT-Prelim Calcs'!$C$11</f>
        <v>192</v>
      </c>
      <c r="CF52" s="2">
        <f>CP52/'Drive Train'!$F$35</f>
        <v>0.57999999999999996</v>
      </c>
      <c r="CG52" s="36">
        <f>CN52*12*60/(PI() * 'Drive Train'!$F$15)/CF$2*CF52</f>
        <v>-189683.69655501642</v>
      </c>
      <c r="CH52" s="2">
        <f>('DEPRECATED - DT-Prelim Calcs'!$C$6*CF52-CG52)/('DEPRECATED - DT-Prelim Calcs'!$C$6*CF52)*'DEPRECATED - DT-Prelim Calcs'!$C$7*CF52</f>
        <v>142.15852865878168</v>
      </c>
      <c r="CI52" s="43">
        <f>CH52/'DEPRECATED - DT-Prelim Calcs'!$C$7*('DEPRECATED - DT-Prelim Calcs'!$C$8-'DEPRECATED - DT-Prelim Calcs'!$C$9)+'DEPRECATED - DT-Prelim Calcs'!$C$9</f>
        <v>7745.9571582769113</v>
      </c>
      <c r="CJ52" s="43">
        <f t="shared" si="12"/>
        <v>93</v>
      </c>
      <c r="CK52" s="2">
        <f t="shared" si="38"/>
        <v>1.2396743342100003</v>
      </c>
      <c r="CL52" s="43">
        <f>CK52*'DEPRECATED - DT-Prelim Calcs'!$C$21/CF$2/'DEPRECATED - DT-Prelim Calcs'!$C$19/'DEPRECATED - DT-Prelim Calcs'!$C$18*3.39*'DEPRECATED - DT-Prelim Calcs'!$C$20</f>
        <v>29.053734754561205</v>
      </c>
      <c r="CM52" s="36">
        <f t="shared" si="39"/>
        <v>0</v>
      </c>
      <c r="CN52" s="43">
        <f>CL51*'DEPRECATED - DT-Prelim Calcs'!$C$11+CN51</f>
        <v>-815.41996114257699</v>
      </c>
      <c r="CO52" s="43">
        <f>CO51+0.5*CL52*'DEPRECATED - DT-Prelim Calcs'!$C$11^2+CN52*'DEPRECATED - DT-Prelim Calcs'!$C$11</f>
        <v>-134448.56062789439</v>
      </c>
      <c r="CP52" s="43">
        <f>MIN('Drive Train'!$F$35-CJ51*'DEPRECATED - DT-Prelim Calcs'!$C$21*'Drive Train'!$F$39,CP51+CJ$2)</f>
        <v>7.1920000000000002</v>
      </c>
      <c r="CQ52" s="43">
        <f>'Drive Train'!$F$35-CJ52*'DEPRECATED - DT-Prelim Calcs'!$C$21*'Drive Train'!$F$39</f>
        <v>7.1920000000000002</v>
      </c>
      <c r="CR52" s="1">
        <f>IF(CO52&gt;='Drive Train'!$F$29,1,0)</f>
        <v>0</v>
      </c>
      <c r="CS52" s="43">
        <f t="shared" si="40"/>
        <v>103.33333333333333</v>
      </c>
      <c r="CT52" s="49">
        <f>CT51+'DEPRECATED - DT-Prelim Calcs'!$C$11</f>
        <v>192</v>
      </c>
      <c r="CU52" s="2">
        <f>DE52/'Drive Train'!$F$35</f>
        <v>0.57999999999999996</v>
      </c>
      <c r="CV52" s="36">
        <f>DC52*12*60/(PI() * 'Drive Train'!$F$15)/CU$2*CU52</f>
        <v>-441312.42458315886</v>
      </c>
      <c r="CW52" s="2">
        <f>('DEPRECATED - DT-Prelim Calcs'!$C$6*CU52-CV52)/('DEPRECATED - DT-Prelim Calcs'!$C$6*CU52)*'DEPRECATED - DT-Prelim Calcs'!$C$7*CU52</f>
        <v>327.13325192711847</v>
      </c>
      <c r="CX52" s="43">
        <f>CW52/'DEPRECATED - DT-Prelim Calcs'!$C$7*('DEPRECATED - DT-Prelim Calcs'!$C$8-'DEPRECATED - DT-Prelim Calcs'!$C$9)+'DEPRECATED - DT-Prelim Calcs'!$C$9</f>
        <v>17822.938351253466</v>
      </c>
      <c r="CY52" s="43">
        <f t="shared" si="13"/>
        <v>93</v>
      </c>
      <c r="CZ52" s="2">
        <f t="shared" si="41"/>
        <v>1.0413264407364002</v>
      </c>
      <c r="DA52" s="43">
        <f>CZ52*'DEPRECATED - DT-Prelim Calcs'!$C$21/CU$2/'DEPRECATED - DT-Prelim Calcs'!$C$19/'DEPRECATED - DT-Prelim Calcs'!$C$18*3.39*'DEPRECATED - DT-Prelim Calcs'!$C$20</f>
        <v>29.053734754561201</v>
      </c>
      <c r="DB52" s="36">
        <f t="shared" si="42"/>
        <v>0</v>
      </c>
      <c r="DC52" s="43">
        <f>DA51*'DEPRECATED - DT-Prelim Calcs'!$C$11+DC51</f>
        <v>-1593.590656331439</v>
      </c>
      <c r="DD52" s="43">
        <f>DD51+0.5*DA52*'DEPRECATED - DT-Prelim Calcs'!$C$11^2+DC52*'DEPRECATED - DT-Prelim Calcs'!$C$11</f>
        <v>-219176.34388160659</v>
      </c>
      <c r="DE52" s="43">
        <f>MIN('Drive Train'!$F$35-CY51*'DEPRECATED - DT-Prelim Calcs'!$C$21*'Drive Train'!$F$39,DE51+CY$2)</f>
        <v>7.1920000000000002</v>
      </c>
      <c r="DF52" s="43">
        <f>'Drive Train'!$F$35-CY52*'DEPRECATED - DT-Prelim Calcs'!$C$21*'Drive Train'!$F$39</f>
        <v>7.1920000000000002</v>
      </c>
      <c r="DG52" s="1">
        <f>IF(DD52&gt;='Drive Train'!$F$29,1,0)</f>
        <v>0</v>
      </c>
      <c r="DH52" s="43">
        <f t="shared" si="43"/>
        <v>103.33333333333333</v>
      </c>
      <c r="DI52" s="49">
        <f>DI51+'DEPRECATED - DT-Prelim Calcs'!$C$11</f>
        <v>192</v>
      </c>
      <c r="DJ52" s="2">
        <f>DT52/'Drive Train'!$F$35</f>
        <v>0.57999999999999996</v>
      </c>
      <c r="DK52" s="36">
        <f>DR52*12*60/(PI() * 'Drive Train'!$F$15)/DJ$2*DJ52</f>
        <v>-602832.19432737923</v>
      </c>
      <c r="DL52" s="2">
        <f>('DEPRECATED - DT-Prelim Calcs'!$C$6*DJ52-DK52)/('DEPRECATED - DT-Prelim Calcs'!$C$6*DJ52)*'DEPRECATED - DT-Prelim Calcs'!$C$7*DJ52</f>
        <v>445.86800429395123</v>
      </c>
      <c r="DM52" s="43">
        <f>DL52/'DEPRECATED - DT-Prelim Calcs'!$C$7*('DEPRECATED - DT-Prelim Calcs'!$C$8-'DEPRECATED - DT-Prelim Calcs'!$C$9)+'DEPRECATED - DT-Prelim Calcs'!$C$9</f>
        <v>24291.32411452122</v>
      </c>
      <c r="DN52" s="43">
        <f t="shared" si="14"/>
        <v>93</v>
      </c>
      <c r="DO52" s="2">
        <f t="shared" si="44"/>
        <v>0.89769520753137932</v>
      </c>
      <c r="DP52" s="43">
        <f>DO52*'DEPRECATED - DT-Prelim Calcs'!$C$21/DJ$2/'DEPRECATED - DT-Prelim Calcs'!$C$19/'DEPRECATED - DT-Prelim Calcs'!$C$18*3.39*'DEPRECATED - DT-Prelim Calcs'!$C$20</f>
        <v>29.053734754561201</v>
      </c>
      <c r="DQ52" s="36">
        <f t="shared" si="45"/>
        <v>0</v>
      </c>
      <c r="DR52" s="43">
        <f>DP51*'DEPRECATED - DT-Prelim Calcs'!$C$11+DR51</f>
        <v>-1876.5885781275365</v>
      </c>
      <c r="DS52" s="43">
        <f>DS51+0.5*DP52*'DEPRECATED - DT-Prelim Calcs'!$C$11^2+DR52*'DEPRECATED - DT-Prelim Calcs'!$C$11</f>
        <v>-371038.30804664915</v>
      </c>
      <c r="DT52" s="43">
        <f>MIN('Drive Train'!$F$35-DN51*'DEPRECATED - DT-Prelim Calcs'!$C$21*'Drive Train'!$F$39,DT51+DN$2)</f>
        <v>7.1920000000000002</v>
      </c>
      <c r="DU52" s="43">
        <f>'Drive Train'!$F$35-DN52*'DEPRECATED - DT-Prelim Calcs'!$C$21*'Drive Train'!$F$39</f>
        <v>7.1920000000000002</v>
      </c>
      <c r="DV52" s="1">
        <f>IF(DS52&gt;='Drive Train'!$F$29,1,0)</f>
        <v>0</v>
      </c>
      <c r="DW52" s="43">
        <f t="shared" si="46"/>
        <v>103.33333333333333</v>
      </c>
      <c r="DX52" s="49">
        <f>DX51+'DEPRECATED - DT-Prelim Calcs'!$C$11</f>
        <v>192</v>
      </c>
      <c r="DY52" s="2">
        <f>EI52/'Drive Train'!$F$35</f>
        <v>0.57999999999999996</v>
      </c>
      <c r="DZ52" s="36">
        <f>EG52*12*60/(PI() * 'Drive Train'!$F$15)/DY$2*DY52</f>
        <v>-997435.67914639262</v>
      </c>
      <c r="EA52" s="2">
        <f>('DEPRECATED - DT-Prelim Calcs'!$C$6*DY52-DZ52)/('DEPRECATED - DT-Prelim Calcs'!$C$6*DY52)*'DEPRECATED - DT-Prelim Calcs'!$C$7*DY52</f>
        <v>735.94486068911931</v>
      </c>
      <c r="EB52" s="43">
        <f>EA52/'DEPRECATED - DT-Prelim Calcs'!$C$7*('DEPRECATED - DT-Prelim Calcs'!$C$8-'DEPRECATED - DT-Prelim Calcs'!$C$9)+'DEPRECATED - DT-Prelim Calcs'!$C$9</f>
        <v>40094.018530078887</v>
      </c>
      <c r="EC52" s="43">
        <f t="shared" si="15"/>
        <v>93</v>
      </c>
      <c r="ED52" s="2">
        <f t="shared" si="47"/>
        <v>0.78888366722454539</v>
      </c>
      <c r="EE52" s="43">
        <f>ED52*'DEPRECATED - DT-Prelim Calcs'!$C$21/DY$2/'DEPRECATED - DT-Prelim Calcs'!$C$19/'DEPRECATED - DT-Prelim Calcs'!$C$18*3.39*'DEPRECATED - DT-Prelim Calcs'!$C$20</f>
        <v>29.053734754561201</v>
      </c>
      <c r="EF52" s="36">
        <f t="shared" si="48"/>
        <v>0</v>
      </c>
      <c r="EG52" s="43">
        <f>EE51*'DEPRECATED - DT-Prelim Calcs'!$C$11+EG51</f>
        <v>-2728.6107645721472</v>
      </c>
      <c r="EH52" s="43">
        <f>EH51+0.5*EE52*'DEPRECATED - DT-Prelim Calcs'!$C$11^2+EG52*'DEPRECATED - DT-Prelim Calcs'!$C$11</f>
        <v>-454349.59865907434</v>
      </c>
      <c r="EI52" s="43">
        <f>MIN('Drive Train'!$F$35-EC51*'DEPRECATED - DT-Prelim Calcs'!$C$21*'Drive Train'!$F$39,EI51+EC$2)</f>
        <v>7.1920000000000002</v>
      </c>
      <c r="EJ52" s="43">
        <f>'Drive Train'!$F$35-EC52*'DEPRECATED - DT-Prelim Calcs'!$C$21*'Drive Train'!$F$39</f>
        <v>7.1920000000000002</v>
      </c>
      <c r="EK52" s="1">
        <f>IF(EH52&gt;='Drive Train'!$F$29,1,0)</f>
        <v>0</v>
      </c>
      <c r="EL52" s="43">
        <f t="shared" si="49"/>
        <v>103.33333333333333</v>
      </c>
      <c r="EM52" s="49">
        <f>EM51+'DEPRECATED - DT-Prelim Calcs'!$C$11</f>
        <v>192</v>
      </c>
      <c r="EN52" s="2">
        <f>EX52/'Drive Train'!$F$35</f>
        <v>0.57999999999999996</v>
      </c>
      <c r="EO52" s="36">
        <f>EV52*12*60/(PI() * 'Drive Train'!$F$15)/EN$2*EN52</f>
        <v>-429437.71243821073</v>
      </c>
      <c r="EP52" s="2">
        <f>('DEPRECATED - DT-Prelim Calcs'!$C$6*EN52-EO52)/('DEPRECATED - DT-Prelim Calcs'!$C$6*EN52)*'DEPRECATED - DT-Prelim Calcs'!$C$7*EN52</f>
        <v>318.40403563247781</v>
      </c>
      <c r="EQ52" s="43">
        <f>EP52/'DEPRECATED - DT-Prelim Calcs'!$C$7*('DEPRECATED - DT-Prelim Calcs'!$C$8-'DEPRECATED - DT-Prelim Calcs'!$C$9)+'DEPRECATED - DT-Prelim Calcs'!$C$9</f>
        <v>17347.391493411105</v>
      </c>
      <c r="ER52" s="43">
        <f t="shared" si="16"/>
        <v>93</v>
      </c>
      <c r="ES52" s="2">
        <f t="shared" si="50"/>
        <v>0.7035989464435134</v>
      </c>
      <c r="ET52" s="43">
        <f>ES52*'DEPRECATED - DT-Prelim Calcs'!$C$21/EN$2/'DEPRECATED - DT-Prelim Calcs'!$C$19/'DEPRECATED - DT-Prelim Calcs'!$C$18*3.39*'DEPRECATED - DT-Prelim Calcs'!$C$20</f>
        <v>29.053734754561201</v>
      </c>
      <c r="EU52" s="36">
        <f t="shared" si="51"/>
        <v>0</v>
      </c>
      <c r="EV52" s="43">
        <f>ET51*'DEPRECATED - DT-Prelim Calcs'!$C$11+EV51</f>
        <v>-1047.7775416047598</v>
      </c>
      <c r="EW52" s="43">
        <f>EW51+0.5*ET52*'DEPRECATED - DT-Prelim Calcs'!$C$11^2+EV52*'DEPRECATED - DT-Prelim Calcs'!$C$11</f>
        <v>-675319.18063990958</v>
      </c>
      <c r="EX52" s="43">
        <f>MIN('Drive Train'!$F$35-ER51*'DEPRECATED - DT-Prelim Calcs'!$C$21*'Drive Train'!$F$39,EX51+ER$2)</f>
        <v>7.1920000000000002</v>
      </c>
      <c r="EY52" s="43">
        <f>'Drive Train'!$F$35-ER52*'DEPRECATED - DT-Prelim Calcs'!$C$21*'Drive Train'!$F$39</f>
        <v>7.1920000000000002</v>
      </c>
      <c r="EZ52" s="1">
        <f>IF(EW52&gt;='Drive Train'!$F$29,1,0)</f>
        <v>0</v>
      </c>
      <c r="FA52" s="43">
        <f t="shared" si="52"/>
        <v>103.33333333333333</v>
      </c>
      <c r="FB52" s="49">
        <f>FB51+'DEPRECATED - DT-Prelim Calcs'!$C$11</f>
        <v>192</v>
      </c>
      <c r="FC52" s="2">
        <f>FM52/'Drive Train'!$F$35</f>
        <v>0.57999999999999996</v>
      </c>
      <c r="FD52" s="36">
        <f>FK52*12*60/(PI() * 'Drive Train'!$F$15)/FC$2*FC52</f>
        <v>-1162089.3859083378</v>
      </c>
      <c r="FE52" s="2">
        <f>('DEPRECATED - DT-Prelim Calcs'!$C$6*FC52-FD52)/('DEPRECATED - DT-Prelim Calcs'!$C$6*FC52)*'DEPRECATED - DT-Prelim Calcs'!$C$7*FC52</f>
        <v>856.9834006128691</v>
      </c>
      <c r="FF52" s="43">
        <f>FE52/'DEPRECATED - DT-Prelim Calcs'!$C$7*('DEPRECATED - DT-Prelim Calcs'!$C$8-'DEPRECATED - DT-Prelim Calcs'!$C$9)+'DEPRECATED - DT-Prelim Calcs'!$C$9</f>
        <v>46687.909137865252</v>
      </c>
      <c r="FG52" s="43">
        <f t="shared" si="17"/>
        <v>93</v>
      </c>
      <c r="FH52" s="2">
        <f t="shared" si="53"/>
        <v>0.63495514679048781</v>
      </c>
      <c r="FI52" s="43">
        <f>FH52*'DEPRECATED - DT-Prelim Calcs'!$C$21/FC$2/'DEPRECATED - DT-Prelim Calcs'!$C$19/'DEPRECATED - DT-Prelim Calcs'!$C$18*3.39*'DEPRECATED - DT-Prelim Calcs'!$C$20</f>
        <v>29.053734754561205</v>
      </c>
      <c r="FJ52" s="36">
        <f t="shared" si="54"/>
        <v>0</v>
      </c>
      <c r="FK52" s="43">
        <f>FI51*'DEPRECATED - DT-Prelim Calcs'!$C$11+FK51</f>
        <v>-2558.7408729915251</v>
      </c>
      <c r="FL52" s="43">
        <f>FL51+0.5*FI52*'DEPRECATED - DT-Prelim Calcs'!$C$11^2+FK52*'DEPRECATED - DT-Prelim Calcs'!$C$11</f>
        <v>-956358.36027784774</v>
      </c>
      <c r="FM52" s="43">
        <f>MIN('Drive Train'!$F$35-FG51*'DEPRECATED - DT-Prelim Calcs'!$C$21*'Drive Train'!$F$39,FM51+FG$2)</f>
        <v>7.1920000000000002</v>
      </c>
      <c r="FN52" s="43">
        <f>'Drive Train'!$F$35-FG52*'DEPRECATED - DT-Prelim Calcs'!$C$21*'Drive Train'!$F$39</f>
        <v>7.1920000000000002</v>
      </c>
      <c r="FO52" s="1">
        <f>IF(FL52&gt;='Drive Train'!$F$29,1,0)</f>
        <v>0</v>
      </c>
      <c r="FP52" s="43">
        <f t="shared" si="55"/>
        <v>103.33333333333333</v>
      </c>
      <c r="FQ52" s="49">
        <f>FQ51+'DEPRECATED - DT-Prelim Calcs'!$C$11</f>
        <v>192</v>
      </c>
      <c r="FR52" s="2">
        <f>GB52/'Drive Train'!$F$35</f>
        <v>0.57999999999999996</v>
      </c>
      <c r="FS52" s="36">
        <f>FZ52*12*60/(PI() * 'Drive Train'!$F$15)/FR$2*FR52</f>
        <v>-2108370.8358295332</v>
      </c>
      <c r="FT52" s="2">
        <f>('DEPRECATED - DT-Prelim Calcs'!$C$6*FR52-FS52)/('DEPRECATED - DT-Prelim Calcs'!$C$6*FR52)*'DEPRECATED - DT-Prelim Calcs'!$C$7*FR52</f>
        <v>1552.6040902884813</v>
      </c>
      <c r="FU52" s="43">
        <f>FT52/'DEPRECATED - DT-Prelim Calcs'!$C$7*('DEPRECATED - DT-Prelim Calcs'!$C$8-'DEPRECATED - DT-Prelim Calcs'!$C$9)+'DEPRECATED - DT-Prelim Calcs'!$C$9</f>
        <v>84583.663127656051</v>
      </c>
      <c r="FV52" s="43">
        <f t="shared" si="18"/>
        <v>93</v>
      </c>
      <c r="FW52" s="2">
        <f t="shared" si="56"/>
        <v>0.57851468929799987</v>
      </c>
      <c r="FX52" s="43">
        <f>FW52*'DEPRECATED - DT-Prelim Calcs'!$C$21/FR$2/'DEPRECATED - DT-Prelim Calcs'!$C$19/'DEPRECATED - DT-Prelim Calcs'!$C$18*3.39*'DEPRECATED - DT-Prelim Calcs'!$C$20</f>
        <v>29.053734754561201</v>
      </c>
      <c r="FY52" s="36">
        <f t="shared" si="57"/>
        <v>0</v>
      </c>
      <c r="FZ52" s="43">
        <f>FX51*'DEPRECATED - DT-Prelim Calcs'!$C$11+FZ51</f>
        <v>-4229.6566595689865</v>
      </c>
      <c r="GA52" s="43">
        <f>GA51+0.5*FX52*'DEPRECATED - DT-Prelim Calcs'!$C$11^2+FZ52*'DEPRECATED - DT-Prelim Calcs'!$C$11</f>
        <v>-1267148.6965812561</v>
      </c>
      <c r="GB52" s="43">
        <f>MIN('Drive Train'!$F$35-FV51*'DEPRECATED - DT-Prelim Calcs'!$C$21*'Drive Train'!$F$39,GB51+FV$2)</f>
        <v>7.1920000000000002</v>
      </c>
      <c r="GC52" s="43">
        <f>'Drive Train'!$F$35-FV52*'DEPRECATED - DT-Prelim Calcs'!$C$21*'Drive Train'!$F$39</f>
        <v>7.1920000000000002</v>
      </c>
      <c r="GD52" s="1">
        <f>IF(GA52&gt;='Drive Train'!$F$29,1,0)</f>
        <v>0</v>
      </c>
      <c r="GE52" s="43">
        <f t="shared" si="58"/>
        <v>103.33333333333333</v>
      </c>
      <c r="GF52" s="49">
        <f>GF51+'DEPRECATED - DT-Prelim Calcs'!$C$11</f>
        <v>192</v>
      </c>
      <c r="GG52" s="2">
        <f>GQ52/'Drive Train'!$F$35</f>
        <v>0.86451612903225805</v>
      </c>
      <c r="GH52" s="36">
        <f>GO52*12*60/(PI() * 'Drive Train'!$F$15)/GG$2*GG52</f>
        <v>-180321.05439100234</v>
      </c>
      <c r="GI52" s="2">
        <f>('DEPRECATED - DT-Prelim Calcs'!$C$6*GG52-GH52)/('DEPRECATED - DT-Prelim Calcs'!$C$6*GG52)*'DEPRECATED - DT-Prelim Calcs'!$C$7*GG52</f>
        <v>136.61034006425237</v>
      </c>
      <c r="GJ52" s="43">
        <f>GI52/'DEPRECATED - DT-Prelim Calcs'!$C$7*('DEPRECATED - DT-Prelim Calcs'!$C$8-'DEPRECATED - DT-Prelim Calcs'!$C$9)+'DEPRECATED - DT-Prelim Calcs'!$C$9</f>
        <v>7443.7050930525538</v>
      </c>
      <c r="GK52" s="43">
        <f t="shared" si="59"/>
        <v>29.999999999999982</v>
      </c>
      <c r="GL52" s="2">
        <f t="shared" si="60"/>
        <v>1.4462867232450001</v>
      </c>
      <c r="GM52" s="43">
        <f>GL52*'DEPRECATED - DT-Prelim Calcs'!$C$21/GG$2/'DEPRECATED - DT-Prelim Calcs'!$C$19/'DEPRECATED - DT-Prelim Calcs'!$C$18*3.39*'DEPRECATED - DT-Prelim Calcs'!$C$20</f>
        <v>29.053734754561201</v>
      </c>
      <c r="GN52" s="36">
        <f t="shared" si="61"/>
        <v>0</v>
      </c>
      <c r="GO52" s="43">
        <f>GM51*'DEPRECATED - DT-Prelim Calcs'!$C$11+GO51</f>
        <v>-606.73556842981247</v>
      </c>
      <c r="GP52" s="43">
        <f>GP51+0.5*GM52*'DEPRECATED - DT-Prelim Calcs'!$C$11^2+GO52*'DEPRECATED - DT-Prelim Calcs'!$C$11</f>
        <v>-55800.445910389812</v>
      </c>
      <c r="GQ52" s="43">
        <f>MIN('Drive Train'!$F$35-GK51*'DEPRECATED - DT-Prelim Calcs'!$C$21*'Drive Train'!$F$39,GQ51+GK$2)</f>
        <v>10.72</v>
      </c>
      <c r="GR52" s="43">
        <f>'Drive Train'!$F$35-GK52*'DEPRECATED - DT-Prelim Calcs'!$C$21*'Drive Train'!$F$39</f>
        <v>10.72</v>
      </c>
      <c r="GS52" s="1">
        <f>IF(GP52&gt;='Drive Train'!$F$29,1,0)</f>
        <v>0</v>
      </c>
      <c r="GT52" s="43">
        <f t="shared" si="62"/>
        <v>33.333333333333314</v>
      </c>
      <c r="GU52" s="49">
        <f>GU51+'DEPRECATED - DT-Prelim Calcs'!$C$11</f>
        <v>192</v>
      </c>
      <c r="GV52" s="2">
        <f>HF52/'Drive Train'!$F$35</f>
        <v>0.84946236559139798</v>
      </c>
      <c r="GW52" s="36">
        <f>HD52*12*60/(PI() * 'Drive Train'!$F$15)/GV$2*GV52</f>
        <v>18024.910145593709</v>
      </c>
      <c r="GX52" s="2">
        <f>('DEPRECATED - DT-Prelim Calcs'!$C$6*GV52-GW52)/('DEPRECATED - DT-Prelim Calcs'!$C$6*GV52)*'DEPRECATED - DT-Prelim Calcs'!$C$7*GV52</f>
        <v>-9.2663081171058881</v>
      </c>
      <c r="GY52" s="43">
        <f>GX52/'DEPRECATED - DT-Prelim Calcs'!$C$7*('DEPRECATED - DT-Prelim Calcs'!$C$8-'DEPRECATED - DT-Prelim Calcs'!$C$9)+'DEPRECATED - DT-Prelim Calcs'!$C$9</f>
        <v>-503.30633772293271</v>
      </c>
      <c r="GZ52" s="43">
        <f t="shared" si="19"/>
        <v>-503.30633772293271</v>
      </c>
      <c r="HA52" s="2">
        <f t="shared" si="63"/>
        <v>-10.923839914376384</v>
      </c>
      <c r="HB52" s="43">
        <f>HA52*'DEPRECATED - DT-Prelim Calcs'!$C$21/GV$2/'DEPRECATED - DT-Prelim Calcs'!$C$19/'DEPRECATED - DT-Prelim Calcs'!$C$18*3.39*'DEPRECATED - DT-Prelim Calcs'!$C$20</f>
        <v>-219.44358768742995</v>
      </c>
      <c r="HC52" s="36">
        <f t="shared" si="64"/>
        <v>1</v>
      </c>
      <c r="HD52" s="43">
        <f>HB51*'DEPRECATED - DT-Prelim Calcs'!$C$11+HD51</f>
        <v>61.724145012145328</v>
      </c>
      <c r="HE52" s="43">
        <f>HE51+0.5*HB52*'DEPRECATED - DT-Prelim Calcs'!$C$11^2+HD52*'DEPRECATED - DT-Prelim Calcs'!$C$11</f>
        <v>-58367.379476929556</v>
      </c>
      <c r="HF52" s="43">
        <f>MIN('Drive Train'!$F$35-GZ51*'DEPRECATED - DT-Prelim Calcs'!$C$21*'Drive Train'!$F$39,HF51+GZ$2)</f>
        <v>10.533333333333335</v>
      </c>
      <c r="HG52" s="43">
        <f>'Drive Train'!$F$35-GZ52*'DEPRECATED - DT-Prelim Calcs'!$C$21*'Drive Train'!$F$39</f>
        <v>40.585154912484235</v>
      </c>
      <c r="HH52" s="1">
        <f>IF(HE52&gt;='Drive Train'!$F$29,1,0)</f>
        <v>0</v>
      </c>
      <c r="HI52" s="43">
        <f t="shared" si="65"/>
        <v>-559.22926413659184</v>
      </c>
      <c r="HJ52" s="49">
        <f>HJ51+'DEPRECATED - DT-Prelim Calcs'!$C$11</f>
        <v>192</v>
      </c>
      <c r="HK52" s="2">
        <f>HU52/'Drive Train'!$F$35</f>
        <v>0.83440860215053769</v>
      </c>
      <c r="HL52" s="36">
        <f>HS52*12*60/(PI() * 'Drive Train'!$F$15)/HK$2*HK52</f>
        <v>-6202.1045841671839</v>
      </c>
      <c r="HM52" s="2">
        <f>('DEPRECATED - DT-Prelim Calcs'!$C$6*HK52-HL52)/('DEPRECATED - DT-Prelim Calcs'!$C$6*HK52)*'DEPRECATED - DT-Prelim Calcs'!$C$7*HK52</f>
        <v>8.472603695143091</v>
      </c>
      <c r="HN52" s="43">
        <f>HM52/'DEPRECATED - DT-Prelim Calcs'!$C$7*('DEPRECATED - DT-Prelim Calcs'!$C$8-'DEPRECATED - DT-Prelim Calcs'!$C$9)+'DEPRECATED - DT-Prelim Calcs'!$C$9</f>
        <v>463.06721622794447</v>
      </c>
      <c r="HO52" s="43">
        <f t="shared" si="20"/>
        <v>36.66666666666665</v>
      </c>
      <c r="HP52" s="2">
        <f t="shared" si="66"/>
        <v>1.2261467504877261</v>
      </c>
      <c r="HQ52" s="43">
        <f>HP52*'DEPRECATED - DT-Prelim Calcs'!$C$21/HK$2/'DEPRECATED - DT-Prelim Calcs'!$C$19/'DEPRECATED - DT-Prelim Calcs'!$C$18*3.39*'DEPRECATED - DT-Prelim Calcs'!$C$20</f>
        <v>24.631452315975398</v>
      </c>
      <c r="HR52" s="36">
        <f t="shared" si="67"/>
        <v>0</v>
      </c>
      <c r="HS52" s="43">
        <f>HQ51*'DEPRECATED - DT-Prelim Calcs'!$C$11+HS51</f>
        <v>-21.621530360497971</v>
      </c>
      <c r="HT52" s="43">
        <f>HT51+0.5*HQ52*'DEPRECATED - DT-Prelim Calcs'!$C$11^2+HS52*'DEPRECATED - DT-Prelim Calcs'!$C$11</f>
        <v>-57234.050741101302</v>
      </c>
      <c r="HU52" s="43">
        <f>MIN('Drive Train'!$F$35-HO51*'DEPRECATED - DT-Prelim Calcs'!$C$21*'Drive Train'!$F$39,HU51+HO$2)</f>
        <v>10.346666666666668</v>
      </c>
      <c r="HV52" s="43">
        <f>'Drive Train'!$F$35-HO52*'DEPRECATED - DT-Prelim Calcs'!$C$21*'Drive Train'!$F$39</f>
        <v>10.346666666666668</v>
      </c>
      <c r="HW52" s="1">
        <f>IF(HT52&gt;='Drive Train'!$F$29,1,0)</f>
        <v>0</v>
      </c>
      <c r="HX52" s="43">
        <f t="shared" si="68"/>
        <v>40.740740740740726</v>
      </c>
      <c r="HY52" s="49">
        <f>HY51+'DEPRECATED - DT-Prelim Calcs'!$C$11</f>
        <v>192</v>
      </c>
      <c r="HZ52" s="2">
        <f>IJ52/'Drive Train'!$F$35</f>
        <v>0.8193548387096774</v>
      </c>
      <c r="IA52" s="36">
        <f>IH52*12*60/(PI() * 'Drive Train'!$F$15)/HZ$2*HZ52</f>
        <v>-64924.770431672565</v>
      </c>
      <c r="IB52" s="2">
        <f>('DEPRECATED - DT-Prelim Calcs'!$C$6*HZ52-IA52)/('DEPRECATED - DT-Prelim Calcs'!$C$6*HZ52)*'DEPRECATED - DT-Prelim Calcs'!$C$7*HZ52</f>
        <v>51.569603868241856</v>
      </c>
      <c r="IC52" s="43">
        <f>IB52/'DEPRECATED - DT-Prelim Calcs'!$C$7*('DEPRECATED - DT-Prelim Calcs'!$C$8-'DEPRECATED - DT-Prelim Calcs'!$C$9)+'DEPRECATED - DT-Prelim Calcs'!$C$9</f>
        <v>2810.8888674489963</v>
      </c>
      <c r="ID52" s="43">
        <f t="shared" si="21"/>
        <v>39.999999999999986</v>
      </c>
      <c r="IE52" s="2">
        <f t="shared" si="69"/>
        <v>1.4462867232450001</v>
      </c>
      <c r="IF52" s="43">
        <f>IE52*'DEPRECATED - DT-Prelim Calcs'!$C$21/HZ$2/'DEPRECATED - DT-Prelim Calcs'!$C$19/'DEPRECATED - DT-Prelim Calcs'!$C$18*3.39*'DEPRECATED - DT-Prelim Calcs'!$C$20</f>
        <v>29.053734754561201</v>
      </c>
      <c r="IG52" s="36">
        <f t="shared" si="70"/>
        <v>0</v>
      </c>
      <c r="IH52" s="43">
        <f>IF51*'DEPRECATED - DT-Prelim Calcs'!$C$11+IH51</f>
        <v>-230.49659654959675</v>
      </c>
      <c r="II52" s="43">
        <f>II51+0.5*IF52*'DEPRECATED - DT-Prelim Calcs'!$C$11^2+IH52*'DEPRECATED - DT-Prelim Calcs'!$C$11</f>
        <v>-70142.063347743548</v>
      </c>
      <c r="IJ52" s="43">
        <f>MIN('Drive Train'!$F$35-ID51*'DEPRECATED - DT-Prelim Calcs'!$C$21*'Drive Train'!$F$39,IJ51+ID$2)</f>
        <v>10.16</v>
      </c>
      <c r="IK52" s="43">
        <f>'Drive Train'!$F$35-ID52*'DEPRECATED - DT-Prelim Calcs'!$C$21*'Drive Train'!$F$39</f>
        <v>10.16</v>
      </c>
      <c r="IL52" s="1">
        <f>IF(II52&gt;='Drive Train'!$F$29,1,0)</f>
        <v>0</v>
      </c>
      <c r="IM52" s="43">
        <f t="shared" si="71"/>
        <v>44.444444444444429</v>
      </c>
      <c r="IN52" s="49">
        <f>IN51+'DEPRECATED - DT-Prelim Calcs'!$C$11</f>
        <v>192</v>
      </c>
      <c r="IO52" s="2">
        <f>IY52/'Drive Train'!$F$35</f>
        <v>0.80430107526881722</v>
      </c>
      <c r="IP52" s="36">
        <f>IW52*12*60/(PI() * 'Drive Train'!$F$15)/IO$2*IO52</f>
        <v>-56944.111394118008</v>
      </c>
      <c r="IQ52" s="2">
        <f>('DEPRECATED - DT-Prelim Calcs'!$C$6*IO52-IP52)/('DEPRECATED - DT-Prelim Calcs'!$C$6*IO52)*'DEPRECATED - DT-Prelim Calcs'!$C$7*IO52</f>
        <v>45.63234170420408</v>
      </c>
      <c r="IR52" s="43">
        <f>IQ52/'DEPRECATED - DT-Prelim Calcs'!$C$7*('DEPRECATED - DT-Prelim Calcs'!$C$8-'DEPRECATED - DT-Prelim Calcs'!$C$9)+'DEPRECATED - DT-Prelim Calcs'!$C$9</f>
        <v>2487.4410032887299</v>
      </c>
      <c r="IS52" s="43">
        <f t="shared" si="22"/>
        <v>43.333333333333321</v>
      </c>
      <c r="IT52" s="2">
        <f t="shared" si="72"/>
        <v>1.4462867232450001</v>
      </c>
      <c r="IU52" s="43">
        <f>IT52*'DEPRECATED - DT-Prelim Calcs'!$C$21/IO$2/'DEPRECATED - DT-Prelim Calcs'!$C$19/'DEPRECATED - DT-Prelim Calcs'!$C$18*3.39*'DEPRECATED - DT-Prelim Calcs'!$C$20</f>
        <v>29.053734754561201</v>
      </c>
      <c r="IV52" s="36">
        <f t="shared" si="73"/>
        <v>0</v>
      </c>
      <c r="IW52" s="43">
        <f>IU51*'DEPRECATED - DT-Prelim Calcs'!$C$11+IW51</f>
        <v>-205.94738794748071</v>
      </c>
      <c r="IX52" s="43">
        <f>IX51+0.5*IU52*'DEPRECATED - DT-Prelim Calcs'!$C$11^2+IW52*'DEPRECATED - DT-Prelim Calcs'!$C$11</f>
        <v>-72577.12344563927</v>
      </c>
      <c r="IY52" s="43">
        <f>MIN('Drive Train'!$F$35-IS51*'DEPRECATED - DT-Prelim Calcs'!$C$21*'Drive Train'!$F$39,IY51+IS$2)</f>
        <v>9.9733333333333345</v>
      </c>
      <c r="IZ52" s="43">
        <f>'Drive Train'!$F$35-IS52*'DEPRECATED - DT-Prelim Calcs'!$C$21*'Drive Train'!$F$39</f>
        <v>9.9733333333333345</v>
      </c>
      <c r="JA52" s="1">
        <f>IF(IX52&gt;='Drive Train'!$F$29,1,0)</f>
        <v>0</v>
      </c>
      <c r="JB52" s="43">
        <f t="shared" si="74"/>
        <v>48.148148148148138</v>
      </c>
      <c r="JC52" s="49">
        <f>JC51+'DEPRECATED - DT-Prelim Calcs'!$C$11</f>
        <v>192</v>
      </c>
      <c r="JD52" s="2">
        <f>JN52/'Drive Train'!$F$35</f>
        <v>0.78924731182795704</v>
      </c>
      <c r="JE52" s="36">
        <f>JL52*12*60/(PI() * 'Drive Train'!$F$15)/JD$2*JD52</f>
        <v>-56529.225177273554</v>
      </c>
      <c r="JF52" s="2">
        <f>('DEPRECATED - DT-Prelim Calcs'!$C$6*JD52-JE52)/('DEPRECATED - DT-Prelim Calcs'!$C$6*JD52)*'DEPRECATED - DT-Prelim Calcs'!$C$7*JD52</f>
        <v>45.256752663854463</v>
      </c>
      <c r="JG52" s="43">
        <f>JF52/'DEPRECATED - DT-Prelim Calcs'!$C$7*('DEPRECATED - DT-Prelim Calcs'!$C$8-'DEPRECATED - DT-Prelim Calcs'!$C$9)+'DEPRECATED - DT-Prelim Calcs'!$C$9</f>
        <v>2466.9798092995338</v>
      </c>
      <c r="JH52" s="43">
        <f t="shared" si="23"/>
        <v>46.666666666666657</v>
      </c>
      <c r="JI52" s="2">
        <f t="shared" si="75"/>
        <v>1.4462867232450001</v>
      </c>
      <c r="JJ52" s="43">
        <f>JI52*'DEPRECATED - DT-Prelim Calcs'!$C$21/JD$2/'DEPRECATED - DT-Prelim Calcs'!$C$19/'DEPRECATED - DT-Prelim Calcs'!$C$18*3.39*'DEPRECATED - DT-Prelim Calcs'!$C$20</f>
        <v>29.053734754561201</v>
      </c>
      <c r="JK52" s="36">
        <f t="shared" si="76"/>
        <v>0</v>
      </c>
      <c r="JL52" s="43">
        <f>JJ51*'DEPRECATED - DT-Prelim Calcs'!$C$11+JL51</f>
        <v>-208.34641819676881</v>
      </c>
      <c r="JM52" s="43">
        <f>JM51+0.5*JJ52*'DEPRECATED - DT-Prelim Calcs'!$C$11^2+JL52*'DEPRECATED - DT-Prelim Calcs'!$C$11</f>
        <v>-75123.075444995164</v>
      </c>
      <c r="JN52" s="43">
        <f>MIN('Drive Train'!$F$35-JH51*'DEPRECATED - DT-Prelim Calcs'!$C$21*'Drive Train'!$F$39,JN51+JH$2)</f>
        <v>9.7866666666666671</v>
      </c>
      <c r="JO52" s="43">
        <f>'Drive Train'!$F$35-JH52*'DEPRECATED - DT-Prelim Calcs'!$C$21*'Drive Train'!$F$39</f>
        <v>9.7866666666666671</v>
      </c>
      <c r="JP52" s="1">
        <f>IF(JM52&gt;='Drive Train'!$F$29,1,0)</f>
        <v>0</v>
      </c>
      <c r="JQ52" s="43">
        <f>MIN(JG52,'DEPRECATED - DT-Prelim Calcs'!$C$10)*'DEPRECATED - DT-Prelim Calcs'!$C$11*1000/60/60</f>
        <v>103.33333333333333</v>
      </c>
      <c r="JR52" s="49">
        <f>JR51+'DEPRECATED - DT-Prelim Calcs'!$C$11</f>
        <v>192</v>
      </c>
      <c r="JS52" s="2">
        <f>KC52/'Drive Train'!$F$35</f>
        <v>0.77419354838709686</v>
      </c>
      <c r="JT52" s="36">
        <f>KA52*12*60/(PI() * 'Drive Train'!$F$15)/JS$2*JS52</f>
        <v>5264.7350451538568</v>
      </c>
      <c r="JU52" s="2">
        <f>('DEPRECATED - DT-Prelim Calcs'!$C$6*JS52-JT52)/('DEPRECATED - DT-Prelim Calcs'!$C$6*JS52)*'DEPRECATED - DT-Prelim Calcs'!$C$7*JS52</f>
        <v>-0.23919015175912209</v>
      </c>
      <c r="JV52" s="43">
        <f>JU52/'DEPRECATED - DT-Prelim Calcs'!$C$7*('DEPRECATED - DT-Prelim Calcs'!$C$8-'DEPRECATED - DT-Prelim Calcs'!$C$9)+'DEPRECATED - DT-Prelim Calcs'!$C$9</f>
        <v>-11.530508267474561</v>
      </c>
      <c r="JW52" s="43">
        <f t="shared" si="24"/>
        <v>-11.530508267474561</v>
      </c>
      <c r="JX52" s="2">
        <f t="shared" si="77"/>
        <v>-0.77039236335110317</v>
      </c>
      <c r="JY52" s="43">
        <f>JX52*'DEPRECATED - DT-Prelim Calcs'!$C$21/JS$2/'DEPRECATED - DT-Prelim Calcs'!$C$19/'DEPRECATED - DT-Prelim Calcs'!$C$18*3.39*'DEPRECATED - DT-Prelim Calcs'!$C$20</f>
        <v>-15.47602907639418</v>
      </c>
      <c r="JZ52" s="36">
        <f t="shared" si="78"/>
        <v>1</v>
      </c>
      <c r="KA52" s="43">
        <f>JY51*'DEPRECATED - DT-Prelim Calcs'!$C$11+KA51</f>
        <v>19.78122072413251</v>
      </c>
      <c r="KB52" s="43">
        <f>KB51+0.5*JY52*'DEPRECATED - DT-Prelim Calcs'!$C$11^2+KA52*'DEPRECATED - DT-Prelim Calcs'!$C$11</f>
        <v>-63077.253444401562</v>
      </c>
      <c r="KC52" s="43">
        <f>MIN('Drive Train'!$F$35-JW51*'DEPRECATED - DT-Prelim Calcs'!$C$21*'Drive Train'!$F$39,KC51+JW$2)</f>
        <v>9.6000000000000014</v>
      </c>
      <c r="KD52" s="43">
        <f>'Drive Train'!$F$35-JW52*'DEPRECATED - DT-Prelim Calcs'!$C$21*'Drive Train'!$F$39</f>
        <v>13.045708462978576</v>
      </c>
      <c r="KE52" s="1">
        <f>IF(KB52&gt;='Drive Train'!$F$29,1,0)</f>
        <v>0</v>
      </c>
      <c r="KF52" s="43">
        <f>MIN(JV52,'DEPRECATED - DT-Prelim Calcs'!$C$10)*'DEPRECATED - DT-Prelim Calcs'!$C$11*1000/60/60</f>
        <v>-12.811675852749513</v>
      </c>
      <c r="KG52" s="49">
        <f>KG51+'DEPRECATED - DT-Prelim Calcs'!$C$11</f>
        <v>192</v>
      </c>
      <c r="KH52" s="2">
        <f>KR52/'Drive Train'!$F$35</f>
        <v>0.75913978494623657</v>
      </c>
      <c r="KI52" s="36">
        <f>KP52*12*60/(PI() * 'Drive Train'!$F$15)/KH$2*KH52</f>
        <v>3815.1056661986518</v>
      </c>
      <c r="KJ52" s="2">
        <f>('DEPRECATED - DT-Prelim Calcs'!$C$6*KH52-KI52)/('DEPRECATED - DT-Prelim Calcs'!$C$6*KH52)*'DEPRECATED - DT-Prelim Calcs'!$C$7*KH52</f>
        <v>0.75584434148065871</v>
      </c>
      <c r="KK52" s="43">
        <f>KJ52/'DEPRECATED - DT-Prelim Calcs'!$C$7*('DEPRECATED - DT-Prelim Calcs'!$C$8-'DEPRECATED - DT-Prelim Calcs'!$C$9)+'DEPRECATED - DT-Prelim Calcs'!$C$9</f>
        <v>42.676594722453792</v>
      </c>
      <c r="KL52" s="43">
        <f t="shared" si="25"/>
        <v>42.676594722453792</v>
      </c>
      <c r="KM52" s="2">
        <f t="shared" si="79"/>
        <v>0.36327378709630881</v>
      </c>
      <c r="KN52" s="43">
        <f>KM52*'DEPRECATED - DT-Prelim Calcs'!$C$21/KH$2/'DEPRECATED - DT-Prelim Calcs'!$C$19/'DEPRECATED - DT-Prelim Calcs'!$C$18*3.39*'DEPRECATED - DT-Prelim Calcs'!$C$20</f>
        <v>7.2976264553547834</v>
      </c>
      <c r="KO52" s="36">
        <f t="shared" si="80"/>
        <v>0</v>
      </c>
      <c r="KP52" s="43">
        <f>KN51*'DEPRECATED - DT-Prelim Calcs'!$C$11+KP51</f>
        <v>14.618773447495784</v>
      </c>
      <c r="KQ52" s="43">
        <f>KQ51+0.5*KN52*'DEPRECATED - DT-Prelim Calcs'!$C$11^2+KP52*'DEPRECATED - DT-Prelim Calcs'!$C$11</f>
        <v>-75460.980868579863</v>
      </c>
      <c r="KR52" s="43">
        <f>MIN('Drive Train'!$F$35-KL51*'DEPRECATED - DT-Prelim Calcs'!$C$21*'Drive Train'!$F$39,KR51+KL$2)</f>
        <v>9.413333333333334</v>
      </c>
      <c r="KS52" s="43">
        <f>'Drive Train'!$F$35-KL52*'DEPRECATED - DT-Prelim Calcs'!$C$21*'Drive Train'!$F$39</f>
        <v>10.010110695542588</v>
      </c>
      <c r="KT52" s="1">
        <f>IF(KQ52&gt;='Drive Train'!$F$29,1,0)</f>
        <v>0</v>
      </c>
      <c r="KU52" s="43">
        <f>MIN(KK52,'DEPRECATED - DT-Prelim Calcs'!$C$10)*'DEPRECATED - DT-Prelim Calcs'!$C$11*1000/60/60</f>
        <v>47.418438580504223</v>
      </c>
      <c r="KV52" s="49">
        <f>KV51+'DEPRECATED - DT-Prelim Calcs'!$C$11</f>
        <v>192</v>
      </c>
      <c r="KW52" s="2">
        <f>LG52/'Drive Train'!$F$35</f>
        <v>0.74408602150537628</v>
      </c>
      <c r="KX52" s="36">
        <f>LE52*12*60/(PI() * 'Drive Train'!$F$15)/KW$2*KW52</f>
        <v>-115311.19095008507</v>
      </c>
      <c r="KY52" s="2">
        <f>('DEPRECATED - DT-Prelim Calcs'!$C$6*KW52-KX52)/('DEPRECATED - DT-Prelim Calcs'!$C$6*KW52)*'DEPRECATED - DT-Prelim Calcs'!$C$7*KW52</f>
        <v>88.256140487239378</v>
      </c>
      <c r="KZ52" s="43">
        <f>KY52/'DEPRECATED - DT-Prelim Calcs'!$C$7*('DEPRECATED - DT-Prelim Calcs'!$C$8-'DEPRECATED - DT-Prelim Calcs'!$C$9)+'DEPRECATED - DT-Prelim Calcs'!$C$9</f>
        <v>4809.4837728122948</v>
      </c>
      <c r="LA52" s="43">
        <f t="shared" si="26"/>
        <v>56.666666666666664</v>
      </c>
      <c r="LB52" s="2">
        <f t="shared" si="81"/>
        <v>1.4462867232450001</v>
      </c>
      <c r="LC52" s="43">
        <f>LB52*'DEPRECATED - DT-Prelim Calcs'!$C$21/KW$2/'DEPRECATED - DT-Prelim Calcs'!$C$19/'DEPRECATED - DT-Prelim Calcs'!$C$18*3.39*'DEPRECATED - DT-Prelim Calcs'!$C$20</f>
        <v>29.053734754561201</v>
      </c>
      <c r="LD52" s="36">
        <f t="shared" si="82"/>
        <v>0</v>
      </c>
      <c r="LE52" s="43">
        <f>LC51*'DEPRECATED - DT-Prelim Calcs'!$C$11+LE51</f>
        <v>-450.790161421395</v>
      </c>
      <c r="LF52" s="43">
        <f>LF51+0.5*LC52*'DEPRECATED - DT-Prelim Calcs'!$C$11^2+LE52*'DEPRECATED - DT-Prelim Calcs'!$C$11</f>
        <v>-90769.693639396486</v>
      </c>
      <c r="LG52" s="43">
        <f>MIN('Drive Train'!$F$35-LA51*'DEPRECATED - DT-Prelim Calcs'!$C$21*'Drive Train'!$F$39,LG51+LA$2)</f>
        <v>9.2266666666666666</v>
      </c>
      <c r="LH52" s="43">
        <f>'Drive Train'!$F$35-LA52*'DEPRECATED - DT-Prelim Calcs'!$C$21*'Drive Train'!$F$39</f>
        <v>9.2266666666666666</v>
      </c>
      <c r="LI52" s="1">
        <f>IF(LF52&gt;='Drive Train'!$F$29,1,0)</f>
        <v>0</v>
      </c>
      <c r="LJ52" s="43">
        <f>MIN(KZ52,'DEPRECATED - DT-Prelim Calcs'!$C$10)*'DEPRECATED - DT-Prelim Calcs'!$C$11*1000/60/60</f>
        <v>103.33333333333333</v>
      </c>
      <c r="LK52" s="49">
        <f>LK51+'DEPRECATED - DT-Prelim Calcs'!$C$11</f>
        <v>192</v>
      </c>
      <c r="LL52" s="2">
        <f>LV52/'Drive Train'!$F$35</f>
        <v>0.72903225806451621</v>
      </c>
      <c r="LM52" s="36">
        <f>LT52*12*60/(PI() * 'Drive Train'!$F$15)/LL$2*LL52</f>
        <v>-185009.83760055085</v>
      </c>
      <c r="LN52" s="2">
        <f>('DEPRECATED - DT-Prelim Calcs'!$C$6*LL52-LM52)/('DEPRECATED - DT-Prelim Calcs'!$C$6*LL52)*'DEPRECATED - DT-Prelim Calcs'!$C$7*LL52</f>
        <v>139.42169081173066</v>
      </c>
      <c r="LO52" s="43">
        <f>LN52/'DEPRECATED - DT-Prelim Calcs'!$C$7*('DEPRECATED - DT-Prelim Calcs'!$C$8-'DEPRECATED - DT-Prelim Calcs'!$C$9)+'DEPRECATED - DT-Prelim Calcs'!$C$9</f>
        <v>7596.8607681017447</v>
      </c>
      <c r="LP52" s="43">
        <f t="shared" si="27"/>
        <v>60</v>
      </c>
      <c r="LQ52" s="2">
        <f t="shared" si="83"/>
        <v>1.4462867232450001</v>
      </c>
      <c r="LR52" s="43">
        <f>LQ52*'DEPRECATED - DT-Prelim Calcs'!$C$21/LL$2/'DEPRECATED - DT-Prelim Calcs'!$C$19/'DEPRECATED - DT-Prelim Calcs'!$C$18*3.39*'DEPRECATED - DT-Prelim Calcs'!$C$20</f>
        <v>29.053734754561201</v>
      </c>
      <c r="LS52" s="36">
        <f t="shared" si="84"/>
        <v>0</v>
      </c>
      <c r="LT52" s="43">
        <f>LR51*'DEPRECATED - DT-Prelim Calcs'!$C$11+LT51</f>
        <v>-738.20025999998643</v>
      </c>
      <c r="LU52" s="43">
        <f>LU51+0.5*LR52*'DEPRECATED - DT-Prelim Calcs'!$C$11^2+LT52*'DEPRECATED - DT-Prelim Calcs'!$C$11</f>
        <v>-78095.088248677101</v>
      </c>
      <c r="LV52" s="43">
        <f>MIN('Drive Train'!$F$35-LP51*'DEPRECATED - DT-Prelim Calcs'!$C$21*'Drive Train'!$F$39,LV51+LP$2)</f>
        <v>9.0400000000000009</v>
      </c>
      <c r="LW52" s="43">
        <f>'Drive Train'!$F$35-LP52*'DEPRECATED - DT-Prelim Calcs'!$C$21*'Drive Train'!$F$39</f>
        <v>9.0400000000000009</v>
      </c>
      <c r="LX52" s="1">
        <f>IF(LU52&gt;='Drive Train'!$F$29,1,0)</f>
        <v>0</v>
      </c>
      <c r="LY52" s="43">
        <f>MIN(LO52,'DEPRECATED - DT-Prelim Calcs'!$C$10)*'DEPRECATED - DT-Prelim Calcs'!$C$11*1000/60/60</f>
        <v>103.33333333333333</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-0.27672021620693066</v>
      </c>
      <c r="Y53" s="43">
        <f t="shared" si="1"/>
        <v>0</v>
      </c>
      <c r="Z53" s="43">
        <f t="shared" si="2"/>
        <v>0</v>
      </c>
      <c r="AA53" s="43">
        <f t="shared" si="3"/>
        <v>0</v>
      </c>
      <c r="AB53" s="43" t="e">
        <f t="shared" si="4"/>
        <v>#N/A</v>
      </c>
      <c r="AC53" s="36">
        <f t="shared" si="28"/>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889.49632897085212</v>
      </c>
      <c r="AK53" s="43">
        <f t="shared" si="8"/>
        <v>0</v>
      </c>
      <c r="AL53" s="49">
        <f>AL52+'DEPRECATED - DT-Prelim Calcs'!$C$11</f>
        <v>196</v>
      </c>
      <c r="AM53" s="2">
        <f>AW53/'Drive Train'!$F$35</f>
        <v>1.3865610448151851</v>
      </c>
      <c r="AN53" s="36">
        <f>AU53*12*60/(PI() * 'Drive Train'!$F$15)/AM$2*AM53</f>
        <v>-8840.1351142317726</v>
      </c>
      <c r="AO53" s="2">
        <f>('DEPRECATED - DT-Prelim Calcs'!$C$6*AM53-AN53)/('DEPRECATED - DT-Prelim Calcs'!$C$6*AM53)*'DEPRECATED - DT-Prelim Calcs'!$C$7*AM53</f>
        <v>13.001440529924128</v>
      </c>
      <c r="AP53" s="43">
        <f>AO53/'DEPRECATED - DT-Prelim Calcs'!$C$7*('DEPRECATED - DT-Prelim Calcs'!$C$8-'DEPRECATED - DT-Prelim Calcs'!$C$9)+'DEPRECATED - DT-Prelim Calcs'!$C$9</f>
        <v>709.78743185407563</v>
      </c>
      <c r="AQ53" s="43">
        <f t="shared" si="9"/>
        <v>93</v>
      </c>
      <c r="AR53" s="2">
        <f t="shared" si="29"/>
        <v>2.177615952605835</v>
      </c>
      <c r="AS53" s="43">
        <f>AR53*'DEPRECATED - DT-Prelim Calcs'!$C$21/AM$2/'DEPRECATED - DT-Prelim Calcs'!$C$19/'DEPRECATED - DT-Prelim Calcs'!$C$18*3.39*'DEPRECATED - DT-Prelim Calcs'!$C$20</f>
        <v>21.872521979029987</v>
      </c>
      <c r="AT53" s="36">
        <f t="shared" si="30"/>
        <v>0</v>
      </c>
      <c r="AU53" s="43">
        <f>AS52*'DEPRECATED - DT-Prelim Calcs'!$C$11+AU52</f>
        <v>-37.091638732495596</v>
      </c>
      <c r="AV53" s="43">
        <f>AV52+0.5*AS53*'DEPRECATED - DT-Prelim Calcs'!$C$11^2+AU53*'DEPRECATED - DT-Prelim Calcs'!$C$11</f>
        <v>2964.3163815663347</v>
      </c>
      <c r="AW53" s="43">
        <f>MIN('Drive Train'!$F$35-AQ52*'DEPRECATED - DT-Prelim Calcs'!$C$21*'Drive Train'!$F$39,AW52+AQ$2)</f>
        <v>17.193356955708296</v>
      </c>
      <c r="AX53" s="43">
        <f>'Drive Train'!$F$35-AQ53*'DEPRECATED - DT-Prelim Calcs'!$C$21*'Drive Train'!$F$39</f>
        <v>7.1920000000000002</v>
      </c>
      <c r="AY53" s="1">
        <f>IF(AV53&gt;='Drive Train'!$F$29,1,0)</f>
        <v>1</v>
      </c>
      <c r="AZ53" s="43">
        <f t="shared" si="31"/>
        <v>103.33333333333333</v>
      </c>
      <c r="BA53" s="49">
        <f>BA52+'DEPRECATED - DT-Prelim Calcs'!$C$11</f>
        <v>196</v>
      </c>
      <c r="BB53" s="2">
        <f>BL53/'Drive Train'!$F$35</f>
        <v>0.57999999999999996</v>
      </c>
      <c r="BC53" s="36">
        <f>BJ53*12*60/(PI() * 'Drive Train'!$F$15)/BB$2*BB53</f>
        <v>1546.6631574365974</v>
      </c>
      <c r="BD53" s="2">
        <f>('DEPRECATED - DT-Prelim Calcs'!$C$6*BB53-BC53)/('DEPRECATED - DT-Prelim Calcs'!$C$6*BB53)*'DEPRECATED - DT-Prelim Calcs'!$C$7*BB53</f>
        <v>1.5832328826994291</v>
      </c>
      <c r="BE53" s="43">
        <f>BD53/'DEPRECATED - DT-Prelim Calcs'!$C$7*('DEPRECATED - DT-Prelim Calcs'!$C$8-'DEPRECATED - DT-Prelim Calcs'!$C$9)+'DEPRECATED - DT-Prelim Calcs'!$C$9</f>
        <v>87.750746594819645</v>
      </c>
      <c r="BF53" s="43">
        <f t="shared" si="10"/>
        <v>87.750746594819645</v>
      </c>
      <c r="BG53" s="2">
        <f t="shared" si="32"/>
        <v>1.3749274245979848</v>
      </c>
      <c r="BH53" s="43">
        <f>BG53*'DEPRECATED - DT-Prelim Calcs'!$C$21/BB$2/'DEPRECATED - DT-Prelim Calcs'!$C$19/'DEPRECATED - DT-Prelim Calcs'!$C$18*3.39*'DEPRECATED - DT-Prelim Calcs'!$C$20</f>
        <v>19.947946265392112</v>
      </c>
      <c r="BI53" s="36">
        <f t="shared" si="33"/>
        <v>0</v>
      </c>
      <c r="BJ53" s="43">
        <f>BH52*'DEPRECATED - DT-Prelim Calcs'!$C$11+BJ52</f>
        <v>10.740463335501346</v>
      </c>
      <c r="BK53" s="43">
        <f>BK52+0.5*BH53*'DEPRECATED - DT-Prelim Calcs'!$C$11^2+BJ53*'DEPRECATED - DT-Prelim Calcs'!$C$11</f>
        <v>-28467.467663784737</v>
      </c>
      <c r="BL53" s="43">
        <f>MIN('Drive Train'!$F$35-BF52*'DEPRECATED - DT-Prelim Calcs'!$C$21*'Drive Train'!$F$39,BL52+BF$2)</f>
        <v>7.1920000000000002</v>
      </c>
      <c r="BM53" s="43">
        <f>'Drive Train'!$F$35-BF53*'DEPRECATED - DT-Prelim Calcs'!$C$21*'Drive Train'!$F$39</f>
        <v>7.4859581906901003</v>
      </c>
      <c r="BN53" s="1">
        <f>IF(BK53&gt;='Drive Train'!$F$29,1,0)</f>
        <v>0</v>
      </c>
      <c r="BO53" s="43">
        <f t="shared" si="34"/>
        <v>97.500829549799604</v>
      </c>
      <c r="BP53" s="49">
        <f>BP52+'DEPRECATED - DT-Prelim Calcs'!$C$11</f>
        <v>196</v>
      </c>
      <c r="BQ53" s="2">
        <f>CA53/'Drive Train'!$F$35</f>
        <v>0.57999999999999996</v>
      </c>
      <c r="BR53" s="36">
        <f>BY53*12*60/(PI() * 'Drive Train'!$F$15)/BQ$2*BQ53</f>
        <v>-15067.899842043824</v>
      </c>
      <c r="BS53" s="2">
        <f>('DEPRECATED - DT-Prelim Calcs'!$C$6*BQ53-BR53)/('DEPRECATED - DT-Prelim Calcs'!$C$6*BQ53)*'DEPRECATED - DT-Prelim Calcs'!$C$7*BQ53</f>
        <v>13.796759601753218</v>
      </c>
      <c r="BT53" s="43">
        <f>BS53/'DEPRECATED - DT-Prelim Calcs'!$C$7*('DEPRECATED - DT-Prelim Calcs'!$C$8-'DEPRECATED - DT-Prelim Calcs'!$C$9)+'DEPRECATED - DT-Prelim Calcs'!$C$9</f>
        <v>753.1145156178992</v>
      </c>
      <c r="BU53" s="43">
        <f t="shared" si="11"/>
        <v>93</v>
      </c>
      <c r="BV53" s="2">
        <f t="shared" si="35"/>
        <v>1.5313624128476471</v>
      </c>
      <c r="BW53" s="43">
        <f>BV53*'DEPRECATED - DT-Prelim Calcs'!$C$21/BQ$2/'DEPRECATED - DT-Prelim Calcs'!$C$19/'DEPRECATED - DT-Prelim Calcs'!$C$18*3.39*'DEPRECATED - DT-Prelim Calcs'!$C$20</f>
        <v>29.053734754561201</v>
      </c>
      <c r="BX53" s="36">
        <f t="shared" si="36"/>
        <v>0</v>
      </c>
      <c r="BY53" s="43">
        <f>BW52*'DEPRECATED - DT-Prelim Calcs'!$C$11+BY52</f>
        <v>-80.01555687760596</v>
      </c>
      <c r="BZ53" s="43">
        <f>BZ52+0.5*BW53*'DEPRECATED - DT-Prelim Calcs'!$C$11^2+BY53*'DEPRECATED - DT-Prelim Calcs'!$C$11</f>
        <v>-72098.969712841907</v>
      </c>
      <c r="CA53" s="43">
        <f>MIN('Drive Train'!$F$35-BU52*'DEPRECATED - DT-Prelim Calcs'!$C$21*'Drive Train'!$F$39,CA52+BU$2)</f>
        <v>7.1920000000000002</v>
      </c>
      <c r="CB53" s="43">
        <f>'Drive Train'!$F$35-BU53*'DEPRECATED - DT-Prelim Calcs'!$C$21*'Drive Train'!$F$39</f>
        <v>7.1920000000000002</v>
      </c>
      <c r="CC53" s="1">
        <f>IF(BZ53&gt;='Drive Train'!$F$29,1,0)</f>
        <v>0</v>
      </c>
      <c r="CD53" s="43">
        <f t="shared" si="37"/>
        <v>103.33333333333333</v>
      </c>
      <c r="CE53" s="49">
        <f>CE52+'DEPRECATED - DT-Prelim Calcs'!$C$11</f>
        <v>196</v>
      </c>
      <c r="CF53" s="2">
        <f>CP53/'Drive Train'!$F$35</f>
        <v>0.57999999999999996</v>
      </c>
      <c r="CG53" s="36">
        <f>CN53*12*60/(PI() * 'Drive Train'!$F$15)/CF$2*CF53</f>
        <v>-162649.6769352268</v>
      </c>
      <c r="CH53" s="2">
        <f>('DEPRECATED - DT-Prelim Calcs'!$C$6*CF53-CG53)/('DEPRECATED - DT-Prelim Calcs'!$C$6*CF53)*'DEPRECATED - DT-Prelim Calcs'!$C$7*CF53</f>
        <v>122.285558123231</v>
      </c>
      <c r="CI53" s="43">
        <f>CH53/'DEPRECATED - DT-Prelim Calcs'!$C$7*('DEPRECATED - DT-Prelim Calcs'!$C$8-'DEPRECATED - DT-Prelim Calcs'!$C$9)+'DEPRECATED - DT-Prelim Calcs'!$C$9</f>
        <v>6663.3251813401957</v>
      </c>
      <c r="CJ53" s="43">
        <f t="shared" si="12"/>
        <v>93</v>
      </c>
      <c r="CK53" s="2">
        <f t="shared" si="38"/>
        <v>1.2396743342100003</v>
      </c>
      <c r="CL53" s="43">
        <f>CK53*'DEPRECATED - DT-Prelim Calcs'!$C$21/CF$2/'DEPRECATED - DT-Prelim Calcs'!$C$19/'DEPRECATED - DT-Prelim Calcs'!$C$18*3.39*'DEPRECATED - DT-Prelim Calcs'!$C$20</f>
        <v>29.053734754561205</v>
      </c>
      <c r="CM53" s="36">
        <f t="shared" si="39"/>
        <v>0</v>
      </c>
      <c r="CN53" s="43">
        <f>CL52*'DEPRECATED - DT-Prelim Calcs'!$C$11+CN52</f>
        <v>-699.20502212433212</v>
      </c>
      <c r="CO53" s="43">
        <f>CO52+0.5*CL53*'DEPRECATED - DT-Prelim Calcs'!$C$11^2+CN53*'DEPRECATED - DT-Prelim Calcs'!$C$11</f>
        <v>-137012.95083835523</v>
      </c>
      <c r="CP53" s="43">
        <f>MIN('Drive Train'!$F$35-CJ52*'DEPRECATED - DT-Prelim Calcs'!$C$21*'Drive Train'!$F$39,CP52+CJ$2)</f>
        <v>7.1920000000000002</v>
      </c>
      <c r="CQ53" s="43">
        <f>'Drive Train'!$F$35-CJ53*'DEPRECATED - DT-Prelim Calcs'!$C$21*'Drive Train'!$F$39</f>
        <v>7.1920000000000002</v>
      </c>
      <c r="CR53" s="1">
        <f>IF(CO53&gt;='Drive Train'!$F$29,1,0)</f>
        <v>0</v>
      </c>
      <c r="CS53" s="43">
        <f t="shared" si="40"/>
        <v>103.33333333333333</v>
      </c>
      <c r="CT53" s="49">
        <f>CT52+'DEPRECATED - DT-Prelim Calcs'!$C$11</f>
        <v>196</v>
      </c>
      <c r="CU53" s="2">
        <f>DE53/'Drive Train'!$F$35</f>
        <v>0.57999999999999996</v>
      </c>
      <c r="CV53" s="36">
        <f>DC53*12*60/(PI() * 'Drive Train'!$F$15)/CU$2*CU53</f>
        <v>-409129.06789293315</v>
      </c>
      <c r="CW53" s="2">
        <f>('DEPRECATED - DT-Prelim Calcs'!$C$6*CU53-CV53)/('DEPRECATED - DT-Prelim Calcs'!$C$6*CU53)*'DEPRECATED - DT-Prelim Calcs'!$C$7*CU53</f>
        <v>303.4749536705105</v>
      </c>
      <c r="CX53" s="43">
        <f>CW53/'DEPRECATED - DT-Prelim Calcs'!$C$7*('DEPRECATED - DT-Prelim Calcs'!$C$8-'DEPRECATED - DT-Prelim Calcs'!$C$9)+'DEPRECATED - DT-Prelim Calcs'!$C$9</f>
        <v>16534.090759662136</v>
      </c>
      <c r="CY53" s="43">
        <f t="shared" si="13"/>
        <v>93</v>
      </c>
      <c r="CZ53" s="2">
        <f t="shared" si="41"/>
        <v>1.0413264407364002</v>
      </c>
      <c r="DA53" s="43">
        <f>CZ53*'DEPRECATED - DT-Prelim Calcs'!$C$21/CU$2/'DEPRECATED - DT-Prelim Calcs'!$C$19/'DEPRECATED - DT-Prelim Calcs'!$C$18*3.39*'DEPRECATED - DT-Prelim Calcs'!$C$20</f>
        <v>29.053734754561201</v>
      </c>
      <c r="DB53" s="36">
        <f t="shared" si="42"/>
        <v>0</v>
      </c>
      <c r="DC53" s="43">
        <f>DA52*'DEPRECATED - DT-Prelim Calcs'!$C$11+DC52</f>
        <v>-1477.3757173131942</v>
      </c>
      <c r="DD53" s="43">
        <f>DD52+0.5*DA53*'DEPRECATED - DT-Prelim Calcs'!$C$11^2+DC53*'DEPRECATED - DT-Prelim Calcs'!$C$11</f>
        <v>-224853.41687282288</v>
      </c>
      <c r="DE53" s="43">
        <f>MIN('Drive Train'!$F$35-CY52*'DEPRECATED - DT-Prelim Calcs'!$C$21*'Drive Train'!$F$39,DE52+CY$2)</f>
        <v>7.1920000000000002</v>
      </c>
      <c r="DF53" s="43">
        <f>'Drive Train'!$F$35-CY53*'DEPRECATED - DT-Prelim Calcs'!$C$21*'Drive Train'!$F$39</f>
        <v>7.1920000000000002</v>
      </c>
      <c r="DG53" s="1">
        <f>IF(DD53&gt;='Drive Train'!$F$29,1,0)</f>
        <v>0</v>
      </c>
      <c r="DH53" s="43">
        <f t="shared" si="43"/>
        <v>103.33333333333333</v>
      </c>
      <c r="DI53" s="49">
        <f>DI52+'DEPRECATED - DT-Prelim Calcs'!$C$11</f>
        <v>196</v>
      </c>
      <c r="DJ53" s="2">
        <f>DT53/'Drive Train'!$F$35</f>
        <v>0.57999999999999996</v>
      </c>
      <c r="DK53" s="36">
        <f>DR53*12*60/(PI() * 'Drive Train'!$F$15)/DJ$2*DJ53</f>
        <v>-565499.50056671747</v>
      </c>
      <c r="DL53" s="2">
        <f>('DEPRECATED - DT-Prelim Calcs'!$C$6*DJ53-DK53)/('DEPRECATED - DT-Prelim Calcs'!$C$6*DJ53)*'DEPRECATED - DT-Prelim Calcs'!$C$7*DJ53</f>
        <v>418.42437831628604</v>
      </c>
      <c r="DM53" s="43">
        <f>DL53/'DEPRECATED - DT-Prelim Calcs'!$C$7*('DEPRECATED - DT-Prelim Calcs'!$C$8-'DEPRECATED - DT-Prelim Calcs'!$C$9)+'DEPRECATED - DT-Prelim Calcs'!$C$9</f>
        <v>22796.260908275282</v>
      </c>
      <c r="DN53" s="43">
        <f t="shared" si="14"/>
        <v>93</v>
      </c>
      <c r="DO53" s="2">
        <f t="shared" si="44"/>
        <v>0.89769520753137932</v>
      </c>
      <c r="DP53" s="43">
        <f>DO53*'DEPRECATED - DT-Prelim Calcs'!$C$21/DJ$2/'DEPRECATED - DT-Prelim Calcs'!$C$19/'DEPRECATED - DT-Prelim Calcs'!$C$18*3.39*'DEPRECATED - DT-Prelim Calcs'!$C$20</f>
        <v>29.053734754561201</v>
      </c>
      <c r="DQ53" s="36">
        <f t="shared" si="45"/>
        <v>0</v>
      </c>
      <c r="DR53" s="43">
        <f>DP52*'DEPRECATED - DT-Prelim Calcs'!$C$11+DR52</f>
        <v>-1760.3736391092916</v>
      </c>
      <c r="DS53" s="43">
        <f>DS52+0.5*DP53*'DEPRECATED - DT-Prelim Calcs'!$C$11^2+DR53*'DEPRECATED - DT-Prelim Calcs'!$C$11</f>
        <v>-377847.37272504985</v>
      </c>
      <c r="DT53" s="43">
        <f>MIN('Drive Train'!$F$35-DN52*'DEPRECATED - DT-Prelim Calcs'!$C$21*'Drive Train'!$F$39,DT52+DN$2)</f>
        <v>7.1920000000000002</v>
      </c>
      <c r="DU53" s="43">
        <f>'Drive Train'!$F$35-DN53*'DEPRECATED - DT-Prelim Calcs'!$C$21*'Drive Train'!$F$39</f>
        <v>7.1920000000000002</v>
      </c>
      <c r="DV53" s="1">
        <f>IF(DS53&gt;='Drive Train'!$F$29,1,0)</f>
        <v>0</v>
      </c>
      <c r="DW53" s="43">
        <f t="shared" si="46"/>
        <v>103.33333333333333</v>
      </c>
      <c r="DX53" s="49">
        <f>DX52+'DEPRECATED - DT-Prelim Calcs'!$C$11</f>
        <v>196</v>
      </c>
      <c r="DY53" s="2">
        <f>EI53/'Drive Train'!$F$35</f>
        <v>0.57999999999999996</v>
      </c>
      <c r="DZ53" s="36">
        <f>EG53*12*60/(PI() * 'Drive Train'!$F$15)/DY$2*DY53</f>
        <v>-954953.64831529499</v>
      </c>
      <c r="EA53" s="2">
        <f>('DEPRECATED - DT-Prelim Calcs'!$C$6*DY53-DZ53)/('DEPRECATED - DT-Prelim Calcs'!$C$6*DY53)*'DEPRECATED - DT-Prelim Calcs'!$C$7*DY53</f>
        <v>704.71590699039712</v>
      </c>
      <c r="EB53" s="43">
        <f>EA53/'DEPRECATED - DT-Prelim Calcs'!$C$7*('DEPRECATED - DT-Prelim Calcs'!$C$8-'DEPRECATED - DT-Prelim Calcs'!$C$9)+'DEPRECATED - DT-Prelim Calcs'!$C$9</f>
        <v>38392.73970917835</v>
      </c>
      <c r="EC53" s="43">
        <f t="shared" si="15"/>
        <v>93</v>
      </c>
      <c r="ED53" s="2">
        <f t="shared" si="47"/>
        <v>0.78888366722454539</v>
      </c>
      <c r="EE53" s="43">
        <f>ED53*'DEPRECATED - DT-Prelim Calcs'!$C$21/DY$2/'DEPRECATED - DT-Prelim Calcs'!$C$19/'DEPRECATED - DT-Prelim Calcs'!$C$18*3.39*'DEPRECATED - DT-Prelim Calcs'!$C$20</f>
        <v>29.053734754561201</v>
      </c>
      <c r="EF53" s="36">
        <f t="shared" si="48"/>
        <v>0</v>
      </c>
      <c r="EG53" s="43">
        <f>EE52*'DEPRECATED - DT-Prelim Calcs'!$C$11+EG52</f>
        <v>-2612.3958255539023</v>
      </c>
      <c r="EH53" s="43">
        <f>EH52+0.5*EE53*'DEPRECATED - DT-Prelim Calcs'!$C$11^2+EG53*'DEPRECATED - DT-Prelim Calcs'!$C$11</f>
        <v>-464566.75208325346</v>
      </c>
      <c r="EI53" s="43">
        <f>MIN('Drive Train'!$F$35-EC52*'DEPRECATED - DT-Prelim Calcs'!$C$21*'Drive Train'!$F$39,EI52+EC$2)</f>
        <v>7.1920000000000002</v>
      </c>
      <c r="EJ53" s="43">
        <f>'Drive Train'!$F$35-EC53*'DEPRECATED - DT-Prelim Calcs'!$C$21*'Drive Train'!$F$39</f>
        <v>7.1920000000000002</v>
      </c>
      <c r="EK53" s="1">
        <f>IF(EH53&gt;='Drive Train'!$F$29,1,0)</f>
        <v>0</v>
      </c>
      <c r="EL53" s="43">
        <f t="shared" si="49"/>
        <v>103.33333333333333</v>
      </c>
      <c r="EM53" s="49">
        <f>EM52+'DEPRECATED - DT-Prelim Calcs'!$C$11</f>
        <v>196</v>
      </c>
      <c r="EN53" s="2">
        <f>EX53/'Drive Train'!$F$35</f>
        <v>0.57999999999999996</v>
      </c>
      <c r="EO53" s="36">
        <f>EV53*12*60/(PI() * 'Drive Train'!$F$15)/EN$2*EN53</f>
        <v>-381806.3445366766</v>
      </c>
      <c r="EP53" s="2">
        <f>('DEPRECATED - DT-Prelim Calcs'!$C$6*EN53-EO53)/('DEPRECATED - DT-Prelim Calcs'!$C$6*EN53)*'DEPRECATED - DT-Prelim Calcs'!$C$7*EN53</f>
        <v>283.38975421269805</v>
      </c>
      <c r="EQ53" s="43">
        <f>EP53/'DEPRECATED - DT-Prelim Calcs'!$C$7*('DEPRECATED - DT-Prelim Calcs'!$C$8-'DEPRECATED - DT-Prelim Calcs'!$C$9)+'DEPRECATED - DT-Prelim Calcs'!$C$9</f>
        <v>15439.897057855938</v>
      </c>
      <c r="ER53" s="43">
        <f t="shared" si="16"/>
        <v>93</v>
      </c>
      <c r="ES53" s="2">
        <f t="shared" si="50"/>
        <v>0.7035989464435134</v>
      </c>
      <c r="ET53" s="43">
        <f>ES53*'DEPRECATED - DT-Prelim Calcs'!$C$21/EN$2/'DEPRECATED - DT-Prelim Calcs'!$C$19/'DEPRECATED - DT-Prelim Calcs'!$C$18*3.39*'DEPRECATED - DT-Prelim Calcs'!$C$20</f>
        <v>29.053734754561201</v>
      </c>
      <c r="EU53" s="36">
        <f t="shared" si="51"/>
        <v>0</v>
      </c>
      <c r="EV53" s="43">
        <f>ET52*'DEPRECATED - DT-Prelim Calcs'!$C$11+EV52</f>
        <v>-931.56260258651503</v>
      </c>
      <c r="EW53" s="43">
        <f>EW52+0.5*ET53*'DEPRECATED - DT-Prelim Calcs'!$C$11^2+EV53*'DEPRECATED - DT-Prelim Calcs'!$C$11</f>
        <v>-678813.00117221917</v>
      </c>
      <c r="EX53" s="43">
        <f>MIN('Drive Train'!$F$35-ER52*'DEPRECATED - DT-Prelim Calcs'!$C$21*'Drive Train'!$F$39,EX52+ER$2)</f>
        <v>7.1920000000000002</v>
      </c>
      <c r="EY53" s="43">
        <f>'Drive Train'!$F$35-ER53*'DEPRECATED - DT-Prelim Calcs'!$C$21*'Drive Train'!$F$39</f>
        <v>7.1920000000000002</v>
      </c>
      <c r="EZ53" s="1">
        <f>IF(EW53&gt;='Drive Train'!$F$29,1,0)</f>
        <v>0</v>
      </c>
      <c r="FA53" s="43">
        <f t="shared" si="52"/>
        <v>103.33333333333333</v>
      </c>
      <c r="FB53" s="49">
        <f>FB52+'DEPRECATED - DT-Prelim Calcs'!$C$11</f>
        <v>196</v>
      </c>
      <c r="FC53" s="2">
        <f>FM53/'Drive Train'!$F$35</f>
        <v>0.57999999999999996</v>
      </c>
      <c r="FD53" s="36">
        <f>FK53*12*60/(PI() * 'Drive Train'!$F$15)/FC$2*FC53</f>
        <v>-1109308.6809363675</v>
      </c>
      <c r="FE53" s="2">
        <f>('DEPRECATED - DT-Prelim Calcs'!$C$6*FC53-FD53)/('DEPRECATED - DT-Prelim Calcs'!$C$6*FC53)*'DEPRECATED - DT-Prelim Calcs'!$C$7*FC53</f>
        <v>818.18379147203188</v>
      </c>
      <c r="FF53" s="43">
        <f>FE53/'DEPRECATED - DT-Prelim Calcs'!$C$7*('DEPRECATED - DT-Prelim Calcs'!$C$8-'DEPRECATED - DT-Prelim Calcs'!$C$9)+'DEPRECATED - DT-Prelim Calcs'!$C$9</f>
        <v>44574.199087655463</v>
      </c>
      <c r="FG53" s="43">
        <f t="shared" si="17"/>
        <v>93</v>
      </c>
      <c r="FH53" s="2">
        <f t="shared" si="53"/>
        <v>0.63495514679048781</v>
      </c>
      <c r="FI53" s="43">
        <f>FH53*'DEPRECATED - DT-Prelim Calcs'!$C$21/FC$2/'DEPRECATED - DT-Prelim Calcs'!$C$19/'DEPRECATED - DT-Prelim Calcs'!$C$18*3.39*'DEPRECATED - DT-Prelim Calcs'!$C$20</f>
        <v>29.053734754561205</v>
      </c>
      <c r="FJ53" s="36">
        <f t="shared" si="54"/>
        <v>0</v>
      </c>
      <c r="FK53" s="43">
        <f>FI52*'DEPRECATED - DT-Prelim Calcs'!$C$11+FK52</f>
        <v>-2442.5259339732802</v>
      </c>
      <c r="FL53" s="43">
        <f>FL52+0.5*FI53*'DEPRECATED - DT-Prelim Calcs'!$C$11^2+FK53*'DEPRECATED - DT-Prelim Calcs'!$C$11</f>
        <v>-965896.03413570439</v>
      </c>
      <c r="FM53" s="43">
        <f>MIN('Drive Train'!$F$35-FG52*'DEPRECATED - DT-Prelim Calcs'!$C$21*'Drive Train'!$F$39,FM52+FG$2)</f>
        <v>7.1920000000000002</v>
      </c>
      <c r="FN53" s="43">
        <f>'Drive Train'!$F$35-FG53*'DEPRECATED - DT-Prelim Calcs'!$C$21*'Drive Train'!$F$39</f>
        <v>7.1920000000000002</v>
      </c>
      <c r="FO53" s="1">
        <f>IF(FL53&gt;='Drive Train'!$F$29,1,0)</f>
        <v>0</v>
      </c>
      <c r="FP53" s="43">
        <f t="shared" si="55"/>
        <v>103.33333333333333</v>
      </c>
      <c r="FQ53" s="49">
        <f>FQ52+'DEPRECATED - DT-Prelim Calcs'!$C$11</f>
        <v>196</v>
      </c>
      <c r="FR53" s="2">
        <f>GB53/'Drive Train'!$F$35</f>
        <v>0.57999999999999996</v>
      </c>
      <c r="FS53" s="36">
        <f>FZ53*12*60/(PI() * 'Drive Train'!$F$15)/FR$2*FR53</f>
        <v>-2050440.7937871271</v>
      </c>
      <c r="FT53" s="2">
        <f>('DEPRECATED - DT-Prelim Calcs'!$C$6*FR53-FS53)/('DEPRECATED - DT-Prelim Calcs'!$C$6*FR53)*'DEPRECATED - DT-Prelim Calcs'!$C$7*FR53</f>
        <v>1510.0191534265875</v>
      </c>
      <c r="FU53" s="43">
        <f>FT53/'DEPRECATED - DT-Prelim Calcs'!$C$7*('DEPRECATED - DT-Prelim Calcs'!$C$8-'DEPRECATED - DT-Prelim Calcs'!$C$9)+'DEPRECATED - DT-Prelim Calcs'!$C$9</f>
        <v>82263.737462791702</v>
      </c>
      <c r="FV53" s="43">
        <f t="shared" si="18"/>
        <v>93</v>
      </c>
      <c r="FW53" s="2">
        <f t="shared" si="56"/>
        <v>0.57851468929799987</v>
      </c>
      <c r="FX53" s="43">
        <f>FW53*'DEPRECATED - DT-Prelim Calcs'!$C$21/FR$2/'DEPRECATED - DT-Prelim Calcs'!$C$19/'DEPRECATED - DT-Prelim Calcs'!$C$18*3.39*'DEPRECATED - DT-Prelim Calcs'!$C$20</f>
        <v>29.053734754561201</v>
      </c>
      <c r="FY53" s="36">
        <f t="shared" si="57"/>
        <v>0</v>
      </c>
      <c r="FZ53" s="43">
        <f>FX52*'DEPRECATED - DT-Prelim Calcs'!$C$11+FZ52</f>
        <v>-4113.4417205507416</v>
      </c>
      <c r="GA53" s="43">
        <f>GA52+0.5*FX53*'DEPRECATED - DT-Prelim Calcs'!$C$11^2+FZ53*'DEPRECATED - DT-Prelim Calcs'!$C$11</f>
        <v>-1283370.0335854227</v>
      </c>
      <c r="GB53" s="43">
        <f>MIN('Drive Train'!$F$35-FV52*'DEPRECATED - DT-Prelim Calcs'!$C$21*'Drive Train'!$F$39,GB52+FV$2)</f>
        <v>7.1920000000000002</v>
      </c>
      <c r="GC53" s="43">
        <f>'Drive Train'!$F$35-FV53*'DEPRECATED - DT-Prelim Calcs'!$C$21*'Drive Train'!$F$39</f>
        <v>7.1920000000000002</v>
      </c>
      <c r="GD53" s="1">
        <f>IF(GA53&gt;='Drive Train'!$F$29,1,0)</f>
        <v>0</v>
      </c>
      <c r="GE53" s="43">
        <f t="shared" si="58"/>
        <v>103.33333333333333</v>
      </c>
      <c r="GF53" s="49">
        <f>GF52+'DEPRECATED - DT-Prelim Calcs'!$C$11</f>
        <v>196</v>
      </c>
      <c r="GG53" s="2">
        <f>GQ53/'Drive Train'!$F$35</f>
        <v>0.86451612903225805</v>
      </c>
      <c r="GH53" s="36">
        <f>GO53*12*60/(PI() * 'Drive Train'!$F$15)/GG$2*GG53</f>
        <v>-145782.11942467332</v>
      </c>
      <c r="GI53" s="2">
        <f>('DEPRECATED - DT-Prelim Calcs'!$C$6*GG53-GH53)/('DEPRECATED - DT-Prelim Calcs'!$C$6*GG53)*'DEPRECATED - DT-Prelim Calcs'!$C$7*GG53</f>
        <v>111.22043332568134</v>
      </c>
      <c r="GJ53" s="43">
        <f>GI53/'DEPRECATED - DT-Prelim Calcs'!$C$7*('DEPRECATED - DT-Prelim Calcs'!$C$8-'DEPRECATED - DT-Prelim Calcs'!$C$9)+'DEPRECATED - DT-Prelim Calcs'!$C$9</f>
        <v>6060.5236065483114</v>
      </c>
      <c r="GK53" s="43">
        <f t="shared" si="59"/>
        <v>29.999999999999982</v>
      </c>
      <c r="GL53" s="2">
        <f t="shared" si="60"/>
        <v>1.4462867232450001</v>
      </c>
      <c r="GM53" s="43">
        <f>GL53*'DEPRECATED - DT-Prelim Calcs'!$C$21/GG$2/'DEPRECATED - DT-Prelim Calcs'!$C$19/'DEPRECATED - DT-Prelim Calcs'!$C$18*3.39*'DEPRECATED - DT-Prelim Calcs'!$C$20</f>
        <v>29.053734754561201</v>
      </c>
      <c r="GN53" s="36">
        <f t="shared" si="61"/>
        <v>0</v>
      </c>
      <c r="GO53" s="43">
        <f>GM52*'DEPRECATED - DT-Prelim Calcs'!$C$11+GO52</f>
        <v>-490.52062941156765</v>
      </c>
      <c r="GP53" s="43">
        <f>GP52+0.5*GM53*'DEPRECATED - DT-Prelim Calcs'!$C$11^2+GO53*'DEPRECATED - DT-Prelim Calcs'!$C$11</f>
        <v>-57530.098549999588</v>
      </c>
      <c r="GQ53" s="43">
        <f>MIN('Drive Train'!$F$35-GK52*'DEPRECATED - DT-Prelim Calcs'!$C$21*'Drive Train'!$F$39,GQ52+GK$2)</f>
        <v>10.72</v>
      </c>
      <c r="GR53" s="43">
        <f>'Drive Train'!$F$35-GK53*'DEPRECATED - DT-Prelim Calcs'!$C$21*'Drive Train'!$F$39</f>
        <v>10.72</v>
      </c>
      <c r="GS53" s="1">
        <f>IF(GP53&gt;='Drive Train'!$F$29,1,0)</f>
        <v>0</v>
      </c>
      <c r="GT53" s="43">
        <f t="shared" si="62"/>
        <v>33.333333333333314</v>
      </c>
      <c r="GU53" s="49">
        <f>GU52+'DEPRECATED - DT-Prelim Calcs'!$C$11</f>
        <v>196</v>
      </c>
      <c r="GV53" s="2">
        <f>HF53/'Drive Train'!$F$35</f>
        <v>3.272996363910019</v>
      </c>
      <c r="GW53" s="36">
        <f>HD53*12*60/(PI() * 'Drive Train'!$F$15)/GV$2*GV53</f>
        <v>-918197.8769089405</v>
      </c>
      <c r="GX53" s="2">
        <f>('DEPRECATED - DT-Prelim Calcs'!$C$6*GV53-GW53)/('DEPRECATED - DT-Prelim Calcs'!$C$6*GV53)*'DEPRECATED - DT-Prelim Calcs'!$C$7*GV53</f>
        <v>690.3265351885766</v>
      </c>
      <c r="GY53" s="43">
        <f>GX53/'DEPRECATED - DT-Prelim Calcs'!$C$7*('DEPRECATED - DT-Prelim Calcs'!$C$8-'DEPRECATED - DT-Prelim Calcs'!$C$9)+'DEPRECATED - DT-Prelim Calcs'!$C$9</f>
        <v>37608.841096094096</v>
      </c>
      <c r="GZ53" s="43">
        <f t="shared" si="19"/>
        <v>33.333333333333314</v>
      </c>
      <c r="HA53" s="2">
        <f t="shared" si="63"/>
        <v>1.4462867232450001</v>
      </c>
      <c r="HB53" s="43">
        <f>HA53*'DEPRECATED - DT-Prelim Calcs'!$C$21/GV$2/'DEPRECATED - DT-Prelim Calcs'!$C$19/'DEPRECATED - DT-Prelim Calcs'!$C$18*3.39*'DEPRECATED - DT-Prelim Calcs'!$C$20</f>
        <v>29.053734754561201</v>
      </c>
      <c r="HC53" s="36">
        <f t="shared" si="64"/>
        <v>0</v>
      </c>
      <c r="HD53" s="43">
        <f>HB52*'DEPRECATED - DT-Prelim Calcs'!$C$11+HD52</f>
        <v>-816.05020573757452</v>
      </c>
      <c r="HE53" s="43">
        <f>HE52+0.5*HB53*'DEPRECATED - DT-Prelim Calcs'!$C$11^2+HD53*'DEPRECATED - DT-Prelim Calcs'!$C$11</f>
        <v>-61399.150421843362</v>
      </c>
      <c r="HF53" s="43">
        <f>MIN('Drive Train'!$F$35-GZ52*'DEPRECATED - DT-Prelim Calcs'!$C$21*'Drive Train'!$F$39,HF52+GZ$2)</f>
        <v>40.585154912484235</v>
      </c>
      <c r="HG53" s="43">
        <f>'Drive Train'!$F$35-GZ53*'DEPRECATED - DT-Prelim Calcs'!$C$21*'Drive Train'!$F$39</f>
        <v>10.533333333333335</v>
      </c>
      <c r="HH53" s="1">
        <f>IF(HE53&gt;='Drive Train'!$F$29,1,0)</f>
        <v>0</v>
      </c>
      <c r="HI53" s="43">
        <f t="shared" si="65"/>
        <v>37.037037037037017</v>
      </c>
      <c r="HJ53" s="49">
        <f>HJ52+'DEPRECATED - DT-Prelim Calcs'!$C$11</f>
        <v>196</v>
      </c>
      <c r="HK53" s="2">
        <f>HU53/'Drive Train'!$F$35</f>
        <v>0.83440860215053769</v>
      </c>
      <c r="HL53" s="36">
        <f>HS53*12*60/(PI() * 'Drive Train'!$F$15)/HK$2*HK53</f>
        <v>22059.880719649762</v>
      </c>
      <c r="HM53" s="2">
        <f>('DEPRECATED - DT-Prelim Calcs'!$C$6*HK53-HL53)/('DEPRECATED - DT-Prelim Calcs'!$C$6*HK53)*'DEPRECATED - DT-Prelim Calcs'!$C$7*HK53</f>
        <v>-12.303056347944915</v>
      </c>
      <c r="HN53" s="43">
        <f>HM53/'DEPRECATED - DT-Prelim Calcs'!$C$7*('DEPRECATED - DT-Prelim Calcs'!$C$8-'DEPRECATED - DT-Prelim Calcs'!$C$9)+'DEPRECATED - DT-Prelim Calcs'!$C$9</f>
        <v>-668.74112940296925</v>
      </c>
      <c r="HO53" s="43">
        <f t="shared" si="20"/>
        <v>-668.74112940296925</v>
      </c>
      <c r="HP53" s="2">
        <f t="shared" si="66"/>
        <v>-14.368233396626074</v>
      </c>
      <c r="HQ53" s="43">
        <f>HP53*'DEPRECATED - DT-Prelim Calcs'!$C$21/HK$2/'DEPRECATED - DT-Prelim Calcs'!$C$19/'DEPRECATED - DT-Prelim Calcs'!$C$18*3.39*'DEPRECATED - DT-Prelim Calcs'!$C$20</f>
        <v>-288.63629547851832</v>
      </c>
      <c r="HR53" s="36">
        <f t="shared" si="67"/>
        <v>1</v>
      </c>
      <c r="HS53" s="43">
        <f>HQ52*'DEPRECATED - DT-Prelim Calcs'!$C$11+HS52</f>
        <v>76.904278903403622</v>
      </c>
      <c r="HT53" s="43">
        <f>HT52+0.5*HQ53*'DEPRECATED - DT-Prelim Calcs'!$C$11^2+HS53*'DEPRECATED - DT-Prelim Calcs'!$C$11</f>
        <v>-59235.523989315836</v>
      </c>
      <c r="HU53" s="43">
        <f>MIN('Drive Train'!$F$35-HO52*'DEPRECATED - DT-Prelim Calcs'!$C$21*'Drive Train'!$F$39,HU52+HO$2)</f>
        <v>10.346666666666668</v>
      </c>
      <c r="HV53" s="43">
        <f>'Drive Train'!$F$35-HO53*'DEPRECATED - DT-Prelim Calcs'!$C$21*'Drive Train'!$F$39</f>
        <v>49.849503246566279</v>
      </c>
      <c r="HW53" s="1">
        <f>IF(HT53&gt;='Drive Train'!$F$29,1,0)</f>
        <v>0</v>
      </c>
      <c r="HX53" s="43">
        <f t="shared" si="68"/>
        <v>-743.04569933663254</v>
      </c>
      <c r="HY53" s="49">
        <f>HY52+'DEPRECATED - DT-Prelim Calcs'!$C$11</f>
        <v>196</v>
      </c>
      <c r="HZ53" s="2">
        <f>IJ53/'Drive Train'!$F$35</f>
        <v>0.8193548387096774</v>
      </c>
      <c r="IA53" s="36">
        <f>IH53*12*60/(PI() * 'Drive Train'!$F$15)/HZ$2*HZ53</f>
        <v>-32190.108187465255</v>
      </c>
      <c r="IB53" s="2">
        <f>('DEPRECATED - DT-Prelim Calcs'!$C$6*HZ53-IA53)/('DEPRECATED - DT-Prelim Calcs'!$C$6*HZ53)*'DEPRECATED - DT-Prelim Calcs'!$C$7*HZ53</f>
        <v>27.50603554138727</v>
      </c>
      <c r="IC53" s="43">
        <f>IB53/'DEPRECATED - DT-Prelim Calcs'!$C$7*('DEPRECATED - DT-Prelim Calcs'!$C$8-'DEPRECATED - DT-Prelim Calcs'!$C$9)+'DEPRECATED - DT-Prelim Calcs'!$C$9</f>
        <v>1499.9631302397543</v>
      </c>
      <c r="ID53" s="43">
        <f t="shared" si="21"/>
        <v>39.999999999999986</v>
      </c>
      <c r="IE53" s="2">
        <f t="shared" si="69"/>
        <v>1.4462867232450001</v>
      </c>
      <c r="IF53" s="43">
        <f>IE53*'DEPRECATED - DT-Prelim Calcs'!$C$21/HZ$2/'DEPRECATED - DT-Prelim Calcs'!$C$19/'DEPRECATED - DT-Prelim Calcs'!$C$18*3.39*'DEPRECATED - DT-Prelim Calcs'!$C$20</f>
        <v>29.053734754561201</v>
      </c>
      <c r="IG53" s="36">
        <f t="shared" si="70"/>
        <v>0</v>
      </c>
      <c r="IH53" s="43">
        <f>IF52*'DEPRECATED - DT-Prelim Calcs'!$C$11+IH52</f>
        <v>-114.28165753135194</v>
      </c>
      <c r="II53" s="43">
        <f>II52+0.5*IF53*'DEPRECATED - DT-Prelim Calcs'!$C$11^2+IH53*'DEPRECATED - DT-Prelim Calcs'!$C$11</f>
        <v>-70366.760099832463</v>
      </c>
      <c r="IJ53" s="43">
        <f>MIN('Drive Train'!$F$35-ID52*'DEPRECATED - DT-Prelim Calcs'!$C$21*'Drive Train'!$F$39,IJ52+ID$2)</f>
        <v>10.16</v>
      </c>
      <c r="IK53" s="43">
        <f>'Drive Train'!$F$35-ID53*'DEPRECATED - DT-Prelim Calcs'!$C$21*'Drive Train'!$F$39</f>
        <v>10.16</v>
      </c>
      <c r="IL53" s="1">
        <f>IF(II53&gt;='Drive Train'!$F$29,1,0)</f>
        <v>0</v>
      </c>
      <c r="IM53" s="43">
        <f t="shared" si="71"/>
        <v>44.444444444444429</v>
      </c>
      <c r="IN53" s="49">
        <f>IN52+'DEPRECATED - DT-Prelim Calcs'!$C$11</f>
        <v>196</v>
      </c>
      <c r="IO53" s="2">
        <f>IY53/'Drive Train'!$F$35</f>
        <v>0.80430107526881722</v>
      </c>
      <c r="IP53" s="36">
        <f>IW53*12*60/(PI() * 'Drive Train'!$F$15)/IO$2*IO53</f>
        <v>-24810.873390617922</v>
      </c>
      <c r="IQ53" s="2">
        <f>('DEPRECATED - DT-Prelim Calcs'!$C$6*IO53-IP53)/('DEPRECATED - DT-Prelim Calcs'!$C$6*IO53)*'DEPRECATED - DT-Prelim Calcs'!$C$7*IO53</f>
        <v>22.010886181254964</v>
      </c>
      <c r="IR53" s="43">
        <f>IQ53/'DEPRECATED - DT-Prelim Calcs'!$C$7*('DEPRECATED - DT-Prelim Calcs'!$C$8-'DEPRECATED - DT-Prelim Calcs'!$C$9)+'DEPRECATED - DT-Prelim Calcs'!$C$9</f>
        <v>1200.6005158444868</v>
      </c>
      <c r="IS53" s="43">
        <f t="shared" si="22"/>
        <v>43.333333333333321</v>
      </c>
      <c r="IT53" s="2">
        <f t="shared" si="72"/>
        <v>1.4462867232450001</v>
      </c>
      <c r="IU53" s="43">
        <f>IT53*'DEPRECATED - DT-Prelim Calcs'!$C$21/IO$2/'DEPRECATED - DT-Prelim Calcs'!$C$19/'DEPRECATED - DT-Prelim Calcs'!$C$18*3.39*'DEPRECATED - DT-Prelim Calcs'!$C$20</f>
        <v>29.053734754561201</v>
      </c>
      <c r="IV53" s="36">
        <f t="shared" si="73"/>
        <v>0</v>
      </c>
      <c r="IW53" s="43">
        <f>IU52*'DEPRECATED - DT-Prelim Calcs'!$C$11+IW52</f>
        <v>-89.7324489292359</v>
      </c>
      <c r="IX53" s="43">
        <f>IX52+0.5*IU53*'DEPRECATED - DT-Prelim Calcs'!$C$11^2+IW53*'DEPRECATED - DT-Prelim Calcs'!$C$11</f>
        <v>-72703.623363319726</v>
      </c>
      <c r="IY53" s="43">
        <f>MIN('Drive Train'!$F$35-IS52*'DEPRECATED - DT-Prelim Calcs'!$C$21*'Drive Train'!$F$39,IY52+IS$2)</f>
        <v>9.9733333333333345</v>
      </c>
      <c r="IZ53" s="43">
        <f>'Drive Train'!$F$35-IS53*'DEPRECATED - DT-Prelim Calcs'!$C$21*'Drive Train'!$F$39</f>
        <v>9.9733333333333345</v>
      </c>
      <c r="JA53" s="1">
        <f>IF(IX53&gt;='Drive Train'!$F$29,1,0)</f>
        <v>0</v>
      </c>
      <c r="JB53" s="43">
        <f t="shared" si="74"/>
        <v>48.148148148148138</v>
      </c>
      <c r="JC53" s="49">
        <f>JC52+'DEPRECATED - DT-Prelim Calcs'!$C$11</f>
        <v>196</v>
      </c>
      <c r="JD53" s="2">
        <f>JN53/'Drive Train'!$F$35</f>
        <v>0.78924731182795704</v>
      </c>
      <c r="JE53" s="36">
        <f>JL53*12*60/(PI() * 'Drive Train'!$F$15)/JD$2*JD53</f>
        <v>-24997.411414480677</v>
      </c>
      <c r="JF53" s="2">
        <f>('DEPRECATED - DT-Prelim Calcs'!$C$6*JD53-JE53)/('DEPRECATED - DT-Prelim Calcs'!$C$6*JD53)*'DEPRECATED - DT-Prelim Calcs'!$C$7*JD53</f>
        <v>22.077409944810796</v>
      </c>
      <c r="JG53" s="43">
        <f>JF53/'DEPRECATED - DT-Prelim Calcs'!$C$7*('DEPRECATED - DT-Prelim Calcs'!$C$8-'DEPRECATED - DT-Prelim Calcs'!$C$9)+'DEPRECATED - DT-Prelim Calcs'!$C$9</f>
        <v>1204.2245716202895</v>
      </c>
      <c r="JH53" s="43">
        <f t="shared" si="23"/>
        <v>46.666666666666657</v>
      </c>
      <c r="JI53" s="2">
        <f t="shared" si="75"/>
        <v>1.4462867232450001</v>
      </c>
      <c r="JJ53" s="43">
        <f>JI53*'DEPRECATED - DT-Prelim Calcs'!$C$21/JD$2/'DEPRECATED - DT-Prelim Calcs'!$C$19/'DEPRECATED - DT-Prelim Calcs'!$C$18*3.39*'DEPRECATED - DT-Prelim Calcs'!$C$20</f>
        <v>29.053734754561201</v>
      </c>
      <c r="JK53" s="36">
        <f t="shared" si="76"/>
        <v>0</v>
      </c>
      <c r="JL53" s="43">
        <f>JJ52*'DEPRECATED - DT-Prelim Calcs'!$C$11+JL52</f>
        <v>-92.131479178524003</v>
      </c>
      <c r="JM53" s="43">
        <f>JM52+0.5*JJ53*'DEPRECATED - DT-Prelim Calcs'!$C$11^2+JL53*'DEPRECATED - DT-Prelim Calcs'!$C$11</f>
        <v>-75259.171483672762</v>
      </c>
      <c r="JN53" s="43">
        <f>MIN('Drive Train'!$F$35-JH52*'DEPRECATED - DT-Prelim Calcs'!$C$21*'Drive Train'!$F$39,JN52+JH$2)</f>
        <v>9.7866666666666671</v>
      </c>
      <c r="JO53" s="43">
        <f>'Drive Train'!$F$35-JH53*'DEPRECATED - DT-Prelim Calcs'!$C$21*'Drive Train'!$F$39</f>
        <v>9.7866666666666671</v>
      </c>
      <c r="JP53" s="1">
        <f>IF(JM53&gt;='Drive Train'!$F$29,1,0)</f>
        <v>0</v>
      </c>
      <c r="JQ53" s="43">
        <f>MIN(JG53,'DEPRECATED - DT-Prelim Calcs'!$C$10)*'DEPRECATED - DT-Prelim Calcs'!$C$11*1000/60/60</f>
        <v>103.33333333333333</v>
      </c>
      <c r="JR53" s="49">
        <f>JR52+'DEPRECATED - DT-Prelim Calcs'!$C$11</f>
        <v>196</v>
      </c>
      <c r="JS53" s="2">
        <f>KC53/'Drive Train'!$F$35</f>
        <v>1.0520732631434335</v>
      </c>
      <c r="JT53" s="36">
        <f>KA53*12*60/(PI() * 'Drive Train'!$F$15)/JS$2*JS53</f>
        <v>-15234.846544896198</v>
      </c>
      <c r="JU53" s="2">
        <f>('DEPRECATED - DT-Prelim Calcs'!$C$6*JS53-JT53)/('DEPRECATED - DT-Prelim Calcs'!$C$6*JS53)*'DEPRECATED - DT-Prelim Calcs'!$C$7*JS53</f>
        <v>16.133507349528781</v>
      </c>
      <c r="JV53" s="43">
        <f>JU53/'DEPRECATED - DT-Prelim Calcs'!$C$7*('DEPRECATED - DT-Prelim Calcs'!$C$8-'DEPRECATED - DT-Prelim Calcs'!$C$9)+'DEPRECATED - DT-Prelim Calcs'!$C$9</f>
        <v>880.41495262358274</v>
      </c>
      <c r="JW53" s="43">
        <f t="shared" si="24"/>
        <v>49.999999999999993</v>
      </c>
      <c r="JX53" s="2">
        <f t="shared" si="77"/>
        <v>1.4462867232450001</v>
      </c>
      <c r="JY53" s="43">
        <f>JX53*'DEPRECATED - DT-Prelim Calcs'!$C$21/JS$2/'DEPRECATED - DT-Prelim Calcs'!$C$19/'DEPRECATED - DT-Prelim Calcs'!$C$18*3.39*'DEPRECATED - DT-Prelim Calcs'!$C$20</f>
        <v>29.053734754561201</v>
      </c>
      <c r="JZ53" s="36">
        <f t="shared" si="78"/>
        <v>0</v>
      </c>
      <c r="KA53" s="43">
        <f>JY52*'DEPRECATED - DT-Prelim Calcs'!$C$11+KA52</f>
        <v>-42.122895581444212</v>
      </c>
      <c r="KB53" s="43">
        <f>KB52+0.5*JY53*'DEPRECATED - DT-Prelim Calcs'!$C$11^2+KA53*'DEPRECATED - DT-Prelim Calcs'!$C$11</f>
        <v>-63013.315148690846</v>
      </c>
      <c r="KC53" s="43">
        <f>MIN('Drive Train'!$F$35-JW52*'DEPRECATED - DT-Prelim Calcs'!$C$21*'Drive Train'!$F$39,KC52+JW$2)</f>
        <v>13.045708462978576</v>
      </c>
      <c r="KD53" s="43">
        <f>'Drive Train'!$F$35-JW53*'DEPRECATED - DT-Prelim Calcs'!$C$21*'Drive Train'!$F$39</f>
        <v>9.6000000000000014</v>
      </c>
      <c r="KE53" s="1">
        <f>IF(KB53&gt;='Drive Train'!$F$29,1,0)</f>
        <v>0</v>
      </c>
      <c r="KF53" s="43">
        <f>MIN(JV53,'DEPRECATED - DT-Prelim Calcs'!$C$10)*'DEPRECATED - DT-Prelim Calcs'!$C$11*1000/60/60</f>
        <v>103.33333333333333</v>
      </c>
      <c r="KG53" s="49">
        <f>KG52+'DEPRECATED - DT-Prelim Calcs'!$C$11</f>
        <v>196</v>
      </c>
      <c r="KH53" s="2">
        <f>KR53/'Drive Train'!$F$35</f>
        <v>0.80726699157601511</v>
      </c>
      <c r="KI53" s="36">
        <f>KP53*12*60/(PI() * 'Drive Train'!$F$15)/KH$2*KH53</f>
        <v>12157.861344999219</v>
      </c>
      <c r="KJ53" s="2">
        <f>('DEPRECATED - DT-Prelim Calcs'!$C$6*KH53-KI53)/('DEPRECATED - DT-Prelim Calcs'!$C$6*KH53)*'DEPRECATED - DT-Prelim Calcs'!$C$7*KH53</f>
        <v>-5.1512798327132447</v>
      </c>
      <c r="KK53" s="43">
        <f>KJ53/'DEPRECATED - DT-Prelim Calcs'!$C$7*('DEPRECATED - DT-Prelim Calcs'!$C$8-'DEPRECATED - DT-Prelim Calcs'!$C$9)+'DEPRECATED - DT-Prelim Calcs'!$C$9</f>
        <v>-279.12942372243793</v>
      </c>
      <c r="KL53" s="43">
        <f t="shared" si="25"/>
        <v>-279.12942372243793</v>
      </c>
      <c r="KM53" s="2">
        <f t="shared" si="79"/>
        <v>-6.3277282612729486</v>
      </c>
      <c r="KN53" s="43">
        <f>KM53*'DEPRECATED - DT-Prelim Calcs'!$C$21/KH$2/'DEPRECATED - DT-Prelim Calcs'!$C$19/'DEPRECATED - DT-Prelim Calcs'!$C$18*3.39*'DEPRECATED - DT-Prelim Calcs'!$C$20</f>
        <v>-127.11458630379882</v>
      </c>
      <c r="KO53" s="36">
        <f t="shared" si="80"/>
        <v>1</v>
      </c>
      <c r="KP53" s="43">
        <f>KN52*'DEPRECATED - DT-Prelim Calcs'!$C$11+KP52</f>
        <v>43.809279268914921</v>
      </c>
      <c r="KQ53" s="43">
        <f>KQ52+0.5*KN53*'DEPRECATED - DT-Prelim Calcs'!$C$11^2+KP53*'DEPRECATED - DT-Prelim Calcs'!$C$11</f>
        <v>-76302.660441934582</v>
      </c>
      <c r="KR53" s="43">
        <f>MIN('Drive Train'!$F$35-KL52*'DEPRECATED - DT-Prelim Calcs'!$C$21*'Drive Train'!$F$39,KR52+KL$2)</f>
        <v>10.010110695542588</v>
      </c>
      <c r="KS53" s="43">
        <f>'Drive Train'!$F$35-KL53*'DEPRECATED - DT-Prelim Calcs'!$C$21*'Drive Train'!$F$39</f>
        <v>28.031247728456528</v>
      </c>
      <c r="KT53" s="1">
        <f>IF(KQ53&gt;='Drive Train'!$F$29,1,0)</f>
        <v>0</v>
      </c>
      <c r="KU53" s="43">
        <f>MIN(KK53,'DEPRECATED - DT-Prelim Calcs'!$C$10)*'DEPRECATED - DT-Prelim Calcs'!$C$11*1000/60/60</f>
        <v>-310.14380413604215</v>
      </c>
      <c r="KV53" s="49">
        <f>KV52+'DEPRECATED - DT-Prelim Calcs'!$C$11</f>
        <v>196</v>
      </c>
      <c r="KW53" s="2">
        <f>LG53/'Drive Train'!$F$35</f>
        <v>0.74408602150537628</v>
      </c>
      <c r="KX53" s="36">
        <f>LE53*12*60/(PI() * 'Drive Train'!$F$15)/KW$2*KW53</f>
        <v>-85583.649909413871</v>
      </c>
      <c r="KY53" s="2">
        <f>('DEPRECATED - DT-Prelim Calcs'!$C$6*KW53-KX53)/('DEPRECATED - DT-Prelim Calcs'!$C$6*KW53)*'DEPRECATED - DT-Prelim Calcs'!$C$7*KW53</f>
        <v>66.40313617991211</v>
      </c>
      <c r="KZ53" s="43">
        <f>KY53/'DEPRECATED - DT-Prelim Calcs'!$C$7*('DEPRECATED - DT-Prelim Calcs'!$C$8-'DEPRECATED - DT-Prelim Calcs'!$C$9)+'DEPRECATED - DT-Prelim Calcs'!$C$9</f>
        <v>3618.9842844280474</v>
      </c>
      <c r="LA53" s="43">
        <f t="shared" si="26"/>
        <v>56.666666666666664</v>
      </c>
      <c r="LB53" s="2">
        <f t="shared" si="81"/>
        <v>1.4462867232450001</v>
      </c>
      <c r="LC53" s="43">
        <f>LB53*'DEPRECATED - DT-Prelim Calcs'!$C$21/KW$2/'DEPRECATED - DT-Prelim Calcs'!$C$19/'DEPRECATED - DT-Prelim Calcs'!$C$18*3.39*'DEPRECATED - DT-Prelim Calcs'!$C$20</f>
        <v>29.053734754561201</v>
      </c>
      <c r="LD53" s="36">
        <f t="shared" si="82"/>
        <v>0</v>
      </c>
      <c r="LE53" s="43">
        <f>LC52*'DEPRECATED - DT-Prelim Calcs'!$C$11+LE52</f>
        <v>-334.57522240315018</v>
      </c>
      <c r="LF53" s="43">
        <f>LF52+0.5*LC53*'DEPRECATED - DT-Prelim Calcs'!$C$11^2+LE53*'DEPRECATED - DT-Prelim Calcs'!$C$11</f>
        <v>-91875.564650972592</v>
      </c>
      <c r="LG53" s="43">
        <f>MIN('Drive Train'!$F$35-LA52*'DEPRECATED - DT-Prelim Calcs'!$C$21*'Drive Train'!$F$39,LG52+LA$2)</f>
        <v>9.2266666666666666</v>
      </c>
      <c r="LH53" s="43">
        <f>'Drive Train'!$F$35-LA53*'DEPRECATED - DT-Prelim Calcs'!$C$21*'Drive Train'!$F$39</f>
        <v>9.2266666666666666</v>
      </c>
      <c r="LI53" s="1">
        <f>IF(LF53&gt;='Drive Train'!$F$29,1,0)</f>
        <v>0</v>
      </c>
      <c r="LJ53" s="43">
        <f>MIN(KZ53,'DEPRECATED - DT-Prelim Calcs'!$C$10)*'DEPRECATED - DT-Prelim Calcs'!$C$11*1000/60/60</f>
        <v>103.33333333333333</v>
      </c>
      <c r="LK53" s="49">
        <f>LK52+'DEPRECATED - DT-Prelim Calcs'!$C$11</f>
        <v>196</v>
      </c>
      <c r="LL53" s="2">
        <f>LV53/'Drive Train'!$F$35</f>
        <v>0.72903225806451621</v>
      </c>
      <c r="LM53" s="36">
        <f>LT53*12*60/(PI() * 'Drive Train'!$F$15)/LL$2*LL53</f>
        <v>-155883.72080058686</v>
      </c>
      <c r="LN53" s="2">
        <f>('DEPRECATED - DT-Prelim Calcs'!$C$6*LL53-LM53)/('DEPRECATED - DT-Prelim Calcs'!$C$6*LL53)*'DEPRECATED - DT-Prelim Calcs'!$C$7*LL53</f>
        <v>118.01079930830886</v>
      </c>
      <c r="LO53" s="43">
        <f>LN53/'DEPRECATED - DT-Prelim Calcs'!$C$7*('DEPRECATED - DT-Prelim Calcs'!$C$8-'DEPRECATED - DT-Prelim Calcs'!$C$9)+'DEPRECATED - DT-Prelim Calcs'!$C$9</f>
        <v>6430.4465294824968</v>
      </c>
      <c r="LP53" s="43">
        <f t="shared" si="27"/>
        <v>60</v>
      </c>
      <c r="LQ53" s="2">
        <f t="shared" si="83"/>
        <v>1.4462867232450001</v>
      </c>
      <c r="LR53" s="43">
        <f>LQ53*'DEPRECATED - DT-Prelim Calcs'!$C$21/LL$2/'DEPRECATED - DT-Prelim Calcs'!$C$19/'DEPRECATED - DT-Prelim Calcs'!$C$18*3.39*'DEPRECATED - DT-Prelim Calcs'!$C$20</f>
        <v>29.053734754561201</v>
      </c>
      <c r="LS53" s="36">
        <f t="shared" si="84"/>
        <v>0</v>
      </c>
      <c r="LT53" s="43">
        <f>LR52*'DEPRECATED - DT-Prelim Calcs'!$C$11+LT52</f>
        <v>-621.98532098174167</v>
      </c>
      <c r="LU53" s="43">
        <f>LU52+0.5*LR53*'DEPRECATED - DT-Prelim Calcs'!$C$11^2+LT53*'DEPRECATED - DT-Prelim Calcs'!$C$11</f>
        <v>-80350.599654567573</v>
      </c>
      <c r="LV53" s="43">
        <f>MIN('Drive Train'!$F$35-LP52*'DEPRECATED - DT-Prelim Calcs'!$C$21*'Drive Train'!$F$39,LV52+LP$2)</f>
        <v>9.0400000000000009</v>
      </c>
      <c r="LW53" s="43">
        <f>'Drive Train'!$F$35-LP53*'DEPRECATED - DT-Prelim Calcs'!$C$21*'Drive Train'!$F$39</f>
        <v>9.0400000000000009</v>
      </c>
      <c r="LX53" s="1">
        <f>IF(LU53&gt;='Drive Train'!$F$29,1,0)</f>
        <v>0</v>
      </c>
      <c r="LY53" s="43">
        <f>MIN(LO53,'DEPRECATED - DT-Prelim Calcs'!$C$10)*'DEPRECATED - DT-Prelim Calcs'!$C$11*1000/60/60</f>
        <v>103.33333333333333</v>
      </c>
      <c r="LZ53" s="49">
        <f>LZ52+'DEPRECATED - DT-Prelim Calcs'!$C$11</f>
        <v>196</v>
      </c>
    </row>
    <row r="54" spans="2:338" x14ac:dyDescent="0.3">
      <c r="B54" s="1"/>
      <c r="C54" s="3" t="str">
        <f>C37</f>
        <v>Acceleration Distance (ft)</v>
      </c>
      <c r="E54" s="14">
        <f>E37</f>
        <v>697.28963410946881</v>
      </c>
      <c r="F54" s="14">
        <f>'DEPRECATED - DT-Prelim Calcs'!GN2</f>
        <v>-753.53813889860476</v>
      </c>
      <c r="G54" s="14">
        <f>'DEPRECATED - DT-Prelim Calcs'!HC2</f>
        <v>-900.52203401285226</v>
      </c>
      <c r="H54" s="14">
        <f>'DEPRECATED - DT-Prelim Calcs'!HR2</f>
        <v>-1041.4940958616137</v>
      </c>
      <c r="I54" s="14">
        <f>'DEPRECATED - DT-Prelim Calcs'!IG2</f>
        <v>-1176.454324444888</v>
      </c>
      <c r="J54" s="14">
        <f>'DEPRECATED - DT-Prelim Calcs'!IV2</f>
        <v>-1305.4027197626751</v>
      </c>
      <c r="K54" s="14">
        <f>'DEPRECATED - DT-Prelim Calcs'!JK2</f>
        <v>-1428.339281814975</v>
      </c>
      <c r="L54" s="14">
        <f>'DEPRECATED - DT-Prelim Calcs'!JZ2</f>
        <v>-1545.2640106017905</v>
      </c>
      <c r="M54" s="14">
        <f>'DEPRECATED - DT-Prelim Calcs'!KO2</f>
        <v>-1656.1769061231164</v>
      </c>
      <c r="N54" s="14">
        <f>'DEPRECATED - DT-Prelim Calcs'!LD2</f>
        <v>-1761.0779683789567</v>
      </c>
      <c r="O54" s="14">
        <f>'DEPRECATED - DT-Prelim Calcs'!LS2</f>
        <v>-1859.9671973693098</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-0.27672021620693066</v>
      </c>
      <c r="Y54" s="43">
        <f t="shared" si="1"/>
        <v>0</v>
      </c>
      <c r="Z54" s="43">
        <f t="shared" si="2"/>
        <v>0</v>
      </c>
      <c r="AA54" s="43">
        <f t="shared" si="3"/>
        <v>0</v>
      </c>
      <c r="AB54" s="43" t="e">
        <f t="shared" si="4"/>
        <v>#N/A</v>
      </c>
      <c r="AC54" s="36">
        <f t="shared" si="28"/>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889.49632897085212</v>
      </c>
      <c r="AK54" s="43">
        <f t="shared" si="8"/>
        <v>0</v>
      </c>
      <c r="AL54" s="49">
        <f>AL53+'DEPRECATED - DT-Prelim Calcs'!$C$11</f>
        <v>200</v>
      </c>
      <c r="AM54" s="2">
        <f>AW54/'Drive Train'!$F$35</f>
        <v>0.57999999999999996</v>
      </c>
      <c r="AN54" s="36">
        <f>AU54*12*60/(PI() * 'Drive Train'!$F$15)/AM$2*AM54</f>
        <v>5024.4560720736317</v>
      </c>
      <c r="AO54" s="2">
        <f>('DEPRECATED - DT-Prelim Calcs'!$C$6*AM54-AN54)/('DEPRECATED - DT-Prelim Calcs'!$C$6*AM54)*'DEPRECATED - DT-Prelim Calcs'!$C$7*AM54</f>
        <v>-0.97332648558390844</v>
      </c>
      <c r="AP54" s="43">
        <f>AO54/'DEPRECATED - DT-Prelim Calcs'!$C$7*('DEPRECATED - DT-Prelim Calcs'!$C$8-'DEPRECATED - DT-Prelim Calcs'!$C$9)+'DEPRECATED - DT-Prelim Calcs'!$C$9</f>
        <v>-51.524502572854708</v>
      </c>
      <c r="AQ54" s="43">
        <f t="shared" si="9"/>
        <v>-51.524502572854708</v>
      </c>
      <c r="AR54" s="2">
        <f t="shared" si="29"/>
        <v>-1.6500230363303081</v>
      </c>
      <c r="AS54" s="43">
        <f>AR54*'DEPRECATED - DT-Prelim Calcs'!$C$21/AM$2/'DEPRECATED - DT-Prelim Calcs'!$C$19/'DEPRECATED - DT-Prelim Calcs'!$C$18*3.39*'DEPRECATED - DT-Prelim Calcs'!$C$20</f>
        <v>-16.573246115713527</v>
      </c>
      <c r="AT54" s="36">
        <f t="shared" si="30"/>
        <v>1</v>
      </c>
      <c r="AU54" s="43">
        <f>AS53*'DEPRECATED - DT-Prelim Calcs'!$C$11+AU53</f>
        <v>50.398449183624351</v>
      </c>
      <c r="AV54" s="43">
        <f>AV53+0.5*AS54*'DEPRECATED - DT-Prelim Calcs'!$C$11^2+AU54*'DEPRECATED - DT-Prelim Calcs'!$C$11</f>
        <v>3033.3242093751242</v>
      </c>
      <c r="AW54" s="43">
        <f>MIN('Drive Train'!$F$35-AQ53*'DEPRECATED - DT-Prelim Calcs'!$C$21*'Drive Train'!$F$39,AW53+AQ$2)</f>
        <v>7.1920000000000002</v>
      </c>
      <c r="AX54" s="43">
        <f>'Drive Train'!$F$35-AQ54*'DEPRECATED - DT-Prelim Calcs'!$C$21*'Drive Train'!$F$39</f>
        <v>15.285372144079865</v>
      </c>
      <c r="AY54" s="1">
        <f>IF(AV54&gt;='Drive Train'!$F$29,1,0)</f>
        <v>1</v>
      </c>
      <c r="AZ54" s="43">
        <f t="shared" si="31"/>
        <v>-57.249447303171891</v>
      </c>
      <c r="BA54" s="49">
        <f>BA53+'DEPRECATED - DT-Prelim Calcs'!$C$11</f>
        <v>200</v>
      </c>
      <c r="BB54" s="2">
        <f>BL54/'Drive Train'!$F$35</f>
        <v>0.60370630570081452</v>
      </c>
      <c r="BC54" s="36">
        <f>BJ54*12*60/(PI() * 'Drive Train'!$F$15)/BB$2*BB54</f>
        <v>13569.809423899153</v>
      </c>
      <c r="BD54" s="2">
        <f>('DEPRECATED - DT-Prelim Calcs'!$C$6*BB54-BC54)/('DEPRECATED - DT-Prelim Calcs'!$C$6*BB54)*'DEPRECATED - DT-Prelim Calcs'!$C$7*BB54</f>
        <v>-7.1439162033928092</v>
      </c>
      <c r="BE54" s="43">
        <f>BD54/'DEPRECATED - DT-Prelim Calcs'!$C$7*('DEPRECATED - DT-Prelim Calcs'!$C$8-'DEPRECATED - DT-Prelim Calcs'!$C$9)+'DEPRECATED - DT-Prelim Calcs'!$C$9</f>
        <v>-387.68349466244405</v>
      </c>
      <c r="BF54" s="43">
        <f t="shared" si="10"/>
        <v>-387.68349466244405</v>
      </c>
      <c r="BG54" s="2">
        <f t="shared" si="32"/>
        <v>-8.8997400339133481</v>
      </c>
      <c r="BH54" s="43">
        <f>BG54*'DEPRECATED - DT-Prelim Calcs'!$C$21/BB$2/'DEPRECATED - DT-Prelim Calcs'!$C$19/'DEPRECATED - DT-Prelim Calcs'!$C$18*3.39*'DEPRECATED - DT-Prelim Calcs'!$C$20</f>
        <v>-129.12065960453944</v>
      </c>
      <c r="BI54" s="36">
        <f t="shared" si="33"/>
        <v>1</v>
      </c>
      <c r="BJ54" s="43">
        <f>BH53*'DEPRECATED - DT-Prelim Calcs'!$C$11+BJ53</f>
        <v>90.532248397069793</v>
      </c>
      <c r="BK54" s="43">
        <f>BK53+0.5*BH54*'DEPRECATED - DT-Prelim Calcs'!$C$11^2+BJ54*'DEPRECATED - DT-Prelim Calcs'!$C$11</f>
        <v>-29138.303947032775</v>
      </c>
      <c r="BL54" s="43">
        <f>MIN('Drive Train'!$F$35-BF53*'DEPRECATED - DT-Prelim Calcs'!$C$21*'Drive Train'!$F$39,BL53+BF$2)</f>
        <v>7.4859581906901003</v>
      </c>
      <c r="BM54" s="43">
        <f>'Drive Train'!$F$35-BF54*'DEPRECATED - DT-Prelim Calcs'!$C$21*'Drive Train'!$F$39</f>
        <v>34.110275701096867</v>
      </c>
      <c r="BN54" s="1">
        <f>IF(BK54&gt;='Drive Train'!$F$29,1,0)</f>
        <v>0</v>
      </c>
      <c r="BO54" s="43">
        <f t="shared" si="34"/>
        <v>-430.75943851382669</v>
      </c>
      <c r="BP54" s="49">
        <f>BP53+'DEPRECATED - DT-Prelim Calcs'!$C$11</f>
        <v>200</v>
      </c>
      <c r="BQ54" s="2">
        <f>CA54/'Drive Train'!$F$35</f>
        <v>0.57999999999999996</v>
      </c>
      <c r="BR54" s="36">
        <f>BY54*12*60/(PI() * 'Drive Train'!$F$15)/BQ$2*BQ54</f>
        <v>6816.7827073096514</v>
      </c>
      <c r="BS54" s="2">
        <f>('DEPRECATED - DT-Prelim Calcs'!$C$6*BQ54-BR54)/('DEPRECATED - DT-Prelim Calcs'!$C$6*BQ54)*'DEPRECATED - DT-Prelim Calcs'!$C$7*BQ54</f>
        <v>-2.2908832127401677</v>
      </c>
      <c r="BT54" s="43">
        <f>BS54/'DEPRECATED - DT-Prelim Calcs'!$C$7*('DEPRECATED - DT-Prelim Calcs'!$C$8-'DEPRECATED - DT-Prelim Calcs'!$C$9)+'DEPRECATED - DT-Prelim Calcs'!$C$9</f>
        <v>-123.30184666420315</v>
      </c>
      <c r="BU54" s="43">
        <f t="shared" si="11"/>
        <v>-123.30184666420315</v>
      </c>
      <c r="BV54" s="2">
        <f t="shared" si="35"/>
        <v>-3.2089713160202447</v>
      </c>
      <c r="BW54" s="43">
        <f>BV54*'DEPRECATED - DT-Prelim Calcs'!$C$21/BQ$2/'DEPRECATED - DT-Prelim Calcs'!$C$19/'DEPRECATED - DT-Prelim Calcs'!$C$18*3.39*'DEPRECATED - DT-Prelim Calcs'!$C$20</f>
        <v>-60.882127358263006</v>
      </c>
      <c r="BX54" s="36">
        <f t="shared" si="36"/>
        <v>1</v>
      </c>
      <c r="BY54" s="43">
        <f>BW53*'DEPRECATED - DT-Prelim Calcs'!$C$11+BY53</f>
        <v>36.199382140638846</v>
      </c>
      <c r="BZ54" s="43">
        <f>BZ53+0.5*BW54*'DEPRECATED - DT-Prelim Calcs'!$C$11^2+BY54*'DEPRECATED - DT-Prelim Calcs'!$C$11</f>
        <v>-72441.229203145456</v>
      </c>
      <c r="CA54" s="43">
        <f>MIN('Drive Train'!$F$35-BU53*'DEPRECATED - DT-Prelim Calcs'!$C$21*'Drive Train'!$F$39,CA53+BU$2)</f>
        <v>7.1920000000000002</v>
      </c>
      <c r="CB54" s="43">
        <f>'Drive Train'!$F$35-BU54*'DEPRECATED - DT-Prelim Calcs'!$C$21*'Drive Train'!$F$39</f>
        <v>19.304903413195376</v>
      </c>
      <c r="CC54" s="1">
        <f>IF(BZ54&gt;='Drive Train'!$F$29,1,0)</f>
        <v>0</v>
      </c>
      <c r="CD54" s="43">
        <f t="shared" si="37"/>
        <v>-137.00205184911462</v>
      </c>
      <c r="CE54" s="49">
        <f>CE53+'DEPRECATED - DT-Prelim Calcs'!$C$11</f>
        <v>200</v>
      </c>
      <c r="CF54" s="2">
        <f>CP54/'Drive Train'!$F$35</f>
        <v>0.57999999999999996</v>
      </c>
      <c r="CG54" s="36">
        <f>CN54*12*60/(PI() * 'Drive Train'!$F$15)/CF$2*CF54</f>
        <v>-135615.65731543722</v>
      </c>
      <c r="CH54" s="2">
        <f>('DEPRECATED - DT-Prelim Calcs'!$C$6*CF54-CG54)/('DEPRECATED - DT-Prelim Calcs'!$C$6*CF54)*'DEPRECATED - DT-Prelim Calcs'!$C$7*CF54</f>
        <v>102.41258758768033</v>
      </c>
      <c r="CI54" s="43">
        <f>CH54/'DEPRECATED - DT-Prelim Calcs'!$C$7*('DEPRECATED - DT-Prelim Calcs'!$C$8-'DEPRECATED - DT-Prelim Calcs'!$C$9)+'DEPRECATED - DT-Prelim Calcs'!$C$9</f>
        <v>5580.6932044034802</v>
      </c>
      <c r="CJ54" s="43">
        <f t="shared" si="12"/>
        <v>93</v>
      </c>
      <c r="CK54" s="2">
        <f t="shared" si="38"/>
        <v>1.2396743342100003</v>
      </c>
      <c r="CL54" s="43">
        <f>CK54*'DEPRECATED - DT-Prelim Calcs'!$C$21/CF$2/'DEPRECATED - DT-Prelim Calcs'!$C$19/'DEPRECATED - DT-Prelim Calcs'!$C$18*3.39*'DEPRECATED - DT-Prelim Calcs'!$C$20</f>
        <v>29.053734754561205</v>
      </c>
      <c r="CM54" s="36">
        <f t="shared" si="39"/>
        <v>0</v>
      </c>
      <c r="CN54" s="43">
        <f>CL53*'DEPRECATED - DT-Prelim Calcs'!$C$11+CN53</f>
        <v>-582.99008310608724</v>
      </c>
      <c r="CO54" s="43">
        <f>CO53+0.5*CL54*'DEPRECATED - DT-Prelim Calcs'!$C$11^2+CN54*'DEPRECATED - DT-Prelim Calcs'!$C$11</f>
        <v>-139112.48129274309</v>
      </c>
      <c r="CP54" s="43">
        <f>MIN('Drive Train'!$F$35-CJ53*'DEPRECATED - DT-Prelim Calcs'!$C$21*'Drive Train'!$F$39,CP53+CJ$2)</f>
        <v>7.1920000000000002</v>
      </c>
      <c r="CQ54" s="43">
        <f>'Drive Train'!$F$35-CJ54*'DEPRECATED - DT-Prelim Calcs'!$C$21*'Drive Train'!$F$39</f>
        <v>7.1920000000000002</v>
      </c>
      <c r="CR54" s="1">
        <f>IF(CO54&gt;='Drive Train'!$F$29,1,0)</f>
        <v>0</v>
      </c>
      <c r="CS54" s="43">
        <f t="shared" si="40"/>
        <v>103.33333333333333</v>
      </c>
      <c r="CT54" s="49">
        <f>CT53+'DEPRECATED - DT-Prelim Calcs'!$C$11</f>
        <v>200</v>
      </c>
      <c r="CU54" s="2">
        <f>DE54/'Drive Train'!$F$35</f>
        <v>0.57999999999999996</v>
      </c>
      <c r="CV54" s="36">
        <f>DC54*12*60/(PI() * 'Drive Train'!$F$15)/CU$2*CU54</f>
        <v>-376945.71120270749</v>
      </c>
      <c r="CW54" s="2">
        <f>('DEPRECATED - DT-Prelim Calcs'!$C$6*CU54-CV54)/('DEPRECATED - DT-Prelim Calcs'!$C$6*CU54)*'DEPRECATED - DT-Prelim Calcs'!$C$7*CU54</f>
        <v>279.81665541390259</v>
      </c>
      <c r="CX54" s="43">
        <f>CW54/'DEPRECATED - DT-Prelim Calcs'!$C$7*('DEPRECATED - DT-Prelim Calcs'!$C$8-'DEPRECATED - DT-Prelim Calcs'!$C$9)+'DEPRECATED - DT-Prelim Calcs'!$C$9</f>
        <v>15245.243168070812</v>
      </c>
      <c r="CY54" s="43">
        <f t="shared" si="13"/>
        <v>93</v>
      </c>
      <c r="CZ54" s="2">
        <f t="shared" si="41"/>
        <v>1.0413264407364002</v>
      </c>
      <c r="DA54" s="43">
        <f>CZ54*'DEPRECATED - DT-Prelim Calcs'!$C$21/CU$2/'DEPRECATED - DT-Prelim Calcs'!$C$19/'DEPRECATED - DT-Prelim Calcs'!$C$18*3.39*'DEPRECATED - DT-Prelim Calcs'!$C$20</f>
        <v>29.053734754561201</v>
      </c>
      <c r="DB54" s="36">
        <f t="shared" si="42"/>
        <v>0</v>
      </c>
      <c r="DC54" s="43">
        <f>DA53*'DEPRECATED - DT-Prelim Calcs'!$C$11+DC53</f>
        <v>-1361.1607782949493</v>
      </c>
      <c r="DD54" s="43">
        <f>DD53+0.5*DA54*'DEPRECATED - DT-Prelim Calcs'!$C$11^2+DC54*'DEPRECATED - DT-Prelim Calcs'!$C$11</f>
        <v>-230065.63010796619</v>
      </c>
      <c r="DE54" s="43">
        <f>MIN('Drive Train'!$F$35-CY53*'DEPRECATED - DT-Prelim Calcs'!$C$21*'Drive Train'!$F$39,DE53+CY$2)</f>
        <v>7.1920000000000002</v>
      </c>
      <c r="DF54" s="43">
        <f>'Drive Train'!$F$35-CY54*'DEPRECATED - DT-Prelim Calcs'!$C$21*'Drive Train'!$F$39</f>
        <v>7.1920000000000002</v>
      </c>
      <c r="DG54" s="1">
        <f>IF(DD54&gt;='Drive Train'!$F$29,1,0)</f>
        <v>0</v>
      </c>
      <c r="DH54" s="43">
        <f t="shared" si="43"/>
        <v>103.33333333333333</v>
      </c>
      <c r="DI54" s="49">
        <f>DI53+'DEPRECATED - DT-Prelim Calcs'!$C$11</f>
        <v>200</v>
      </c>
      <c r="DJ54" s="2">
        <f>DT54/'Drive Train'!$F$35</f>
        <v>0.57999999999999996</v>
      </c>
      <c r="DK54" s="36">
        <f>DR54*12*60/(PI() * 'Drive Train'!$F$15)/DJ$2*DJ54</f>
        <v>-528166.80680605571</v>
      </c>
      <c r="DL54" s="2">
        <f>('DEPRECATED - DT-Prelim Calcs'!$C$6*DJ54-DK54)/('DEPRECATED - DT-Prelim Calcs'!$C$6*DJ54)*'DEPRECATED - DT-Prelim Calcs'!$C$7*DJ54</f>
        <v>390.98075233862096</v>
      </c>
      <c r="DM54" s="43">
        <f>DL54/'DEPRECATED - DT-Prelim Calcs'!$C$7*('DEPRECATED - DT-Prelim Calcs'!$C$8-'DEPRECATED - DT-Prelim Calcs'!$C$9)+'DEPRECATED - DT-Prelim Calcs'!$C$9</f>
        <v>21301.197702029349</v>
      </c>
      <c r="DN54" s="43">
        <f t="shared" si="14"/>
        <v>93</v>
      </c>
      <c r="DO54" s="2">
        <f t="shared" si="44"/>
        <v>0.89769520753137932</v>
      </c>
      <c r="DP54" s="43">
        <f>DO54*'DEPRECATED - DT-Prelim Calcs'!$C$21/DJ$2/'DEPRECATED - DT-Prelim Calcs'!$C$19/'DEPRECATED - DT-Prelim Calcs'!$C$18*3.39*'DEPRECATED - DT-Prelim Calcs'!$C$20</f>
        <v>29.053734754561201</v>
      </c>
      <c r="DQ54" s="36">
        <f t="shared" si="45"/>
        <v>0</v>
      </c>
      <c r="DR54" s="43">
        <f>DP53*'DEPRECATED - DT-Prelim Calcs'!$C$11+DR53</f>
        <v>-1644.1587000910467</v>
      </c>
      <c r="DS54" s="43">
        <f>DS53+0.5*DP54*'DEPRECATED - DT-Prelim Calcs'!$C$11^2+DR54*'DEPRECATED - DT-Prelim Calcs'!$C$11</f>
        <v>-384191.57764737756</v>
      </c>
      <c r="DT54" s="43">
        <f>MIN('Drive Train'!$F$35-DN53*'DEPRECATED - DT-Prelim Calcs'!$C$21*'Drive Train'!$F$39,DT53+DN$2)</f>
        <v>7.1920000000000002</v>
      </c>
      <c r="DU54" s="43">
        <f>'Drive Train'!$F$35-DN54*'DEPRECATED - DT-Prelim Calcs'!$C$21*'Drive Train'!$F$39</f>
        <v>7.1920000000000002</v>
      </c>
      <c r="DV54" s="1">
        <f>IF(DS54&gt;='Drive Train'!$F$29,1,0)</f>
        <v>0</v>
      </c>
      <c r="DW54" s="43">
        <f t="shared" si="46"/>
        <v>103.33333333333333</v>
      </c>
      <c r="DX54" s="49">
        <f>DX53+'DEPRECATED - DT-Prelim Calcs'!$C$11</f>
        <v>200</v>
      </c>
      <c r="DY54" s="2">
        <f>EI54/'Drive Train'!$F$35</f>
        <v>0.57999999999999996</v>
      </c>
      <c r="DZ54" s="36">
        <f>EG54*12*60/(PI() * 'Drive Train'!$F$15)/DY$2*DY54</f>
        <v>-912471.61748419679</v>
      </c>
      <c r="EA54" s="2">
        <f>('DEPRECATED - DT-Prelim Calcs'!$C$6*DY54-DZ54)/('DEPRECATED - DT-Prelim Calcs'!$C$6*DY54)*'DEPRECATED - DT-Prelim Calcs'!$C$7*DY54</f>
        <v>673.48695329167458</v>
      </c>
      <c r="EB54" s="43">
        <f>EA54/'DEPRECATED - DT-Prelim Calcs'!$C$7*('DEPRECATED - DT-Prelim Calcs'!$C$8-'DEPRECATED - DT-Prelim Calcs'!$C$9)+'DEPRECATED - DT-Prelim Calcs'!$C$9</f>
        <v>36691.46088827779</v>
      </c>
      <c r="EC54" s="43">
        <f t="shared" si="15"/>
        <v>93</v>
      </c>
      <c r="ED54" s="2">
        <f t="shared" si="47"/>
        <v>0.78888366722454539</v>
      </c>
      <c r="EE54" s="43">
        <f>ED54*'DEPRECATED - DT-Prelim Calcs'!$C$21/DY$2/'DEPRECATED - DT-Prelim Calcs'!$C$19/'DEPRECATED - DT-Prelim Calcs'!$C$18*3.39*'DEPRECATED - DT-Prelim Calcs'!$C$20</f>
        <v>29.053734754561201</v>
      </c>
      <c r="EF54" s="36">
        <f t="shared" si="48"/>
        <v>0</v>
      </c>
      <c r="EG54" s="43">
        <f>EE53*'DEPRECATED - DT-Prelim Calcs'!$C$11+EG53</f>
        <v>-2496.1808865356575</v>
      </c>
      <c r="EH54" s="43">
        <f>EH53+0.5*EE54*'DEPRECATED - DT-Prelim Calcs'!$C$11^2+EG54*'DEPRECATED - DT-Prelim Calcs'!$C$11</f>
        <v>-474319.0457513596</v>
      </c>
      <c r="EI54" s="43">
        <f>MIN('Drive Train'!$F$35-EC53*'DEPRECATED - DT-Prelim Calcs'!$C$21*'Drive Train'!$F$39,EI53+EC$2)</f>
        <v>7.1920000000000002</v>
      </c>
      <c r="EJ54" s="43">
        <f>'Drive Train'!$F$35-EC54*'DEPRECATED - DT-Prelim Calcs'!$C$21*'Drive Train'!$F$39</f>
        <v>7.1920000000000002</v>
      </c>
      <c r="EK54" s="1">
        <f>IF(EH54&gt;='Drive Train'!$F$29,1,0)</f>
        <v>0</v>
      </c>
      <c r="EL54" s="43">
        <f t="shared" si="49"/>
        <v>103.33333333333333</v>
      </c>
      <c r="EM54" s="49">
        <f>EM53+'DEPRECATED - DT-Prelim Calcs'!$C$11</f>
        <v>200</v>
      </c>
      <c r="EN54" s="2">
        <f>EX54/'Drive Train'!$F$35</f>
        <v>0.57999999999999996</v>
      </c>
      <c r="EO54" s="36">
        <f>EV54*12*60/(PI() * 'Drive Train'!$F$15)/EN$2*EN54</f>
        <v>-334174.97663514264</v>
      </c>
      <c r="EP54" s="2">
        <f>('DEPRECATED - DT-Prelim Calcs'!$C$6*EN54-EO54)/('DEPRECATED - DT-Prelim Calcs'!$C$6*EN54)*'DEPRECATED - DT-Prelim Calcs'!$C$7*EN54</f>
        <v>248.3754727929184</v>
      </c>
      <c r="EQ54" s="43">
        <f>EP54/'DEPRECATED - DT-Prelim Calcs'!$C$7*('DEPRECATED - DT-Prelim Calcs'!$C$8-'DEPRECATED - DT-Prelim Calcs'!$C$9)+'DEPRECATED - DT-Prelim Calcs'!$C$9</f>
        <v>13532.402622300777</v>
      </c>
      <c r="ER54" s="43">
        <f t="shared" si="16"/>
        <v>93</v>
      </c>
      <c r="ES54" s="2">
        <f t="shared" si="50"/>
        <v>0.7035989464435134</v>
      </c>
      <c r="ET54" s="43">
        <f>ES54*'DEPRECATED - DT-Prelim Calcs'!$C$21/EN$2/'DEPRECATED - DT-Prelim Calcs'!$C$19/'DEPRECATED - DT-Prelim Calcs'!$C$18*3.39*'DEPRECATED - DT-Prelim Calcs'!$C$20</f>
        <v>29.053734754561201</v>
      </c>
      <c r="EU54" s="36">
        <f t="shared" si="51"/>
        <v>0</v>
      </c>
      <c r="EV54" s="43">
        <f>ET53*'DEPRECATED - DT-Prelim Calcs'!$C$11+EV53</f>
        <v>-815.34766356827026</v>
      </c>
      <c r="EW54" s="43">
        <f>EW53+0.5*ET54*'DEPRECATED - DT-Prelim Calcs'!$C$11^2+EV54*'DEPRECATED - DT-Prelim Calcs'!$C$11</f>
        <v>-681841.96194845578</v>
      </c>
      <c r="EX54" s="43">
        <f>MIN('Drive Train'!$F$35-ER53*'DEPRECATED - DT-Prelim Calcs'!$C$21*'Drive Train'!$F$39,EX53+ER$2)</f>
        <v>7.1920000000000002</v>
      </c>
      <c r="EY54" s="43">
        <f>'Drive Train'!$F$35-ER54*'DEPRECATED - DT-Prelim Calcs'!$C$21*'Drive Train'!$F$39</f>
        <v>7.1920000000000002</v>
      </c>
      <c r="EZ54" s="1">
        <f>IF(EW54&gt;='Drive Train'!$F$29,1,0)</f>
        <v>0</v>
      </c>
      <c r="FA54" s="43">
        <f t="shared" si="52"/>
        <v>103.33333333333333</v>
      </c>
      <c r="FB54" s="49">
        <f>FB53+'DEPRECATED - DT-Prelim Calcs'!$C$11</f>
        <v>200</v>
      </c>
      <c r="FC54" s="2">
        <f>FM54/'Drive Train'!$F$35</f>
        <v>0.57999999999999996</v>
      </c>
      <c r="FD54" s="36">
        <f>FK54*12*60/(PI() * 'Drive Train'!$F$15)/FC$2*FC54</f>
        <v>-1056527.9759643974</v>
      </c>
      <c r="FE54" s="2">
        <f>('DEPRECATED - DT-Prelim Calcs'!$C$6*FC54-FD54)/('DEPRECATED - DT-Prelim Calcs'!$C$6*FC54)*'DEPRECATED - DT-Prelim Calcs'!$C$7*FC54</f>
        <v>779.38418233119501</v>
      </c>
      <c r="FF54" s="43">
        <f>FE54/'DEPRECATED - DT-Prelim Calcs'!$C$7*('DEPRECATED - DT-Prelim Calcs'!$C$8-'DEPRECATED - DT-Prelim Calcs'!$C$9)+'DEPRECATED - DT-Prelim Calcs'!$C$9</f>
        <v>42460.489037445695</v>
      </c>
      <c r="FG54" s="43">
        <f t="shared" si="17"/>
        <v>93</v>
      </c>
      <c r="FH54" s="2">
        <f t="shared" si="53"/>
        <v>0.63495514679048781</v>
      </c>
      <c r="FI54" s="43">
        <f>FH54*'DEPRECATED - DT-Prelim Calcs'!$C$21/FC$2/'DEPRECATED - DT-Prelim Calcs'!$C$19/'DEPRECATED - DT-Prelim Calcs'!$C$18*3.39*'DEPRECATED - DT-Prelim Calcs'!$C$20</f>
        <v>29.053734754561205</v>
      </c>
      <c r="FJ54" s="36">
        <f t="shared" si="54"/>
        <v>0</v>
      </c>
      <c r="FK54" s="43">
        <f>FI53*'DEPRECATED - DT-Prelim Calcs'!$C$11+FK53</f>
        <v>-2326.3109949550353</v>
      </c>
      <c r="FL54" s="43">
        <f>FL53+0.5*FI54*'DEPRECATED - DT-Prelim Calcs'!$C$11^2+FK54*'DEPRECATED - DT-Prelim Calcs'!$C$11</f>
        <v>-974968.84823748807</v>
      </c>
      <c r="FM54" s="43">
        <f>MIN('Drive Train'!$F$35-FG53*'DEPRECATED - DT-Prelim Calcs'!$C$21*'Drive Train'!$F$39,FM53+FG$2)</f>
        <v>7.1920000000000002</v>
      </c>
      <c r="FN54" s="43">
        <f>'Drive Train'!$F$35-FG54*'DEPRECATED - DT-Prelim Calcs'!$C$21*'Drive Train'!$F$39</f>
        <v>7.1920000000000002</v>
      </c>
      <c r="FO54" s="1">
        <f>IF(FL54&gt;='Drive Train'!$F$29,1,0)</f>
        <v>0</v>
      </c>
      <c r="FP54" s="43">
        <f t="shared" si="55"/>
        <v>103.33333333333333</v>
      </c>
      <c r="FQ54" s="49">
        <f>FQ53+'DEPRECATED - DT-Prelim Calcs'!$C$11</f>
        <v>200</v>
      </c>
      <c r="FR54" s="2">
        <f>GB54/'Drive Train'!$F$35</f>
        <v>0.57999999999999996</v>
      </c>
      <c r="FS54" s="36">
        <f>FZ54*12*60/(PI() * 'Drive Train'!$F$15)/FR$2*FR54</f>
        <v>-1992510.7517447209</v>
      </c>
      <c r="FT54" s="2">
        <f>('DEPRECATED - DT-Prelim Calcs'!$C$6*FR54-FS54)/('DEPRECATED - DT-Prelim Calcs'!$C$6*FR54)*'DEPRECATED - DT-Prelim Calcs'!$C$7*FR54</f>
        <v>1467.4342165646931</v>
      </c>
      <c r="FU54" s="43">
        <f>FT54/'DEPRECATED - DT-Prelim Calcs'!$C$7*('DEPRECATED - DT-Prelim Calcs'!$C$8-'DEPRECATED - DT-Prelim Calcs'!$C$9)+'DEPRECATED - DT-Prelim Calcs'!$C$9</f>
        <v>79943.811797927294</v>
      </c>
      <c r="FV54" s="43">
        <f t="shared" si="18"/>
        <v>93</v>
      </c>
      <c r="FW54" s="2">
        <f t="shared" si="56"/>
        <v>0.57851468929799987</v>
      </c>
      <c r="FX54" s="43">
        <f>FW54*'DEPRECATED - DT-Prelim Calcs'!$C$21/FR$2/'DEPRECATED - DT-Prelim Calcs'!$C$19/'DEPRECATED - DT-Prelim Calcs'!$C$18*3.39*'DEPRECATED - DT-Prelim Calcs'!$C$20</f>
        <v>29.053734754561201</v>
      </c>
      <c r="FY54" s="36">
        <f t="shared" si="57"/>
        <v>0</v>
      </c>
      <c r="FZ54" s="43">
        <f>FX53*'DEPRECATED - DT-Prelim Calcs'!$C$11+FZ53</f>
        <v>-3997.2267815324967</v>
      </c>
      <c r="GA54" s="43">
        <f>GA53+0.5*FX54*'DEPRECATED - DT-Prelim Calcs'!$C$11^2+FZ54*'DEPRECATED - DT-Prelim Calcs'!$C$11</f>
        <v>-1299126.5108335163</v>
      </c>
      <c r="GB54" s="43">
        <f>MIN('Drive Train'!$F$35-FV53*'DEPRECATED - DT-Prelim Calcs'!$C$21*'Drive Train'!$F$39,GB53+FV$2)</f>
        <v>7.1920000000000002</v>
      </c>
      <c r="GC54" s="43">
        <f>'Drive Train'!$F$35-FV54*'DEPRECATED - DT-Prelim Calcs'!$C$21*'Drive Train'!$F$39</f>
        <v>7.1920000000000002</v>
      </c>
      <c r="GD54" s="1">
        <f>IF(GA54&gt;='Drive Train'!$F$29,1,0)</f>
        <v>0</v>
      </c>
      <c r="GE54" s="43">
        <f t="shared" si="58"/>
        <v>103.33333333333333</v>
      </c>
      <c r="GF54" s="49">
        <f>GF53+'DEPRECATED - DT-Prelim Calcs'!$C$11</f>
        <v>200</v>
      </c>
      <c r="GG54" s="2">
        <f>GQ54/'Drive Train'!$F$35</f>
        <v>0.86451612903225805</v>
      </c>
      <c r="GH54" s="36">
        <f>GO54*12*60/(PI() * 'Drive Train'!$F$15)/GG$2*GG54</f>
        <v>-111243.18445834435</v>
      </c>
      <c r="GI54" s="2">
        <f>('DEPRECATED - DT-Prelim Calcs'!$C$6*GG54-GH54)/('DEPRECATED - DT-Prelim Calcs'!$C$6*GG54)*'DEPRECATED - DT-Prelim Calcs'!$C$7*GG54</f>
        <v>85.830526587110342</v>
      </c>
      <c r="GJ54" s="43">
        <f>GI54/'DEPRECATED - DT-Prelim Calcs'!$C$7*('DEPRECATED - DT-Prelim Calcs'!$C$8-'DEPRECATED - DT-Prelim Calcs'!$C$9)+'DEPRECATED - DT-Prelim Calcs'!$C$9</f>
        <v>4677.3421200440707</v>
      </c>
      <c r="GK54" s="43">
        <f t="shared" si="59"/>
        <v>29.999999999999982</v>
      </c>
      <c r="GL54" s="2">
        <f t="shared" si="60"/>
        <v>1.4462867232450001</v>
      </c>
      <c r="GM54" s="43">
        <f>GL54*'DEPRECATED - DT-Prelim Calcs'!$C$21/GG$2/'DEPRECATED - DT-Prelim Calcs'!$C$19/'DEPRECATED - DT-Prelim Calcs'!$C$18*3.39*'DEPRECATED - DT-Prelim Calcs'!$C$20</f>
        <v>29.053734754561201</v>
      </c>
      <c r="GN54" s="36">
        <f t="shared" si="61"/>
        <v>0</v>
      </c>
      <c r="GO54" s="43">
        <f>GM53*'DEPRECATED - DT-Prelim Calcs'!$C$11+GO53</f>
        <v>-374.30569039332283</v>
      </c>
      <c r="GP54" s="43">
        <f>GP53+0.5*GM54*'DEPRECATED - DT-Prelim Calcs'!$C$11^2+GO54*'DEPRECATED - DT-Prelim Calcs'!$C$11</f>
        <v>-58794.891433536388</v>
      </c>
      <c r="GQ54" s="43">
        <f>MIN('Drive Train'!$F$35-GK53*'DEPRECATED - DT-Prelim Calcs'!$C$21*'Drive Train'!$F$39,GQ53+GK$2)</f>
        <v>10.72</v>
      </c>
      <c r="GR54" s="43">
        <f>'Drive Train'!$F$35-GK54*'DEPRECATED - DT-Prelim Calcs'!$C$21*'Drive Train'!$F$39</f>
        <v>10.72</v>
      </c>
      <c r="GS54" s="1">
        <f>IF(GP54&gt;='Drive Train'!$F$29,1,0)</f>
        <v>0</v>
      </c>
      <c r="GT54" s="43">
        <f t="shared" si="62"/>
        <v>33.333333333333314</v>
      </c>
      <c r="GU54" s="49">
        <f>GU53+'DEPRECATED - DT-Prelim Calcs'!$C$11</f>
        <v>200</v>
      </c>
      <c r="GV54" s="2">
        <f>HF54/'Drive Train'!$F$35</f>
        <v>0.84946236559139798</v>
      </c>
      <c r="GW54" s="36">
        <f>HD54*12*60/(PI() * 'Drive Train'!$F$15)/GV$2*GV54</f>
        <v>-204368.44928109422</v>
      </c>
      <c r="GX54" s="2">
        <f>('DEPRECATED - DT-Prelim Calcs'!$C$6*GV54-GW54)/('DEPRECATED - DT-Prelim Calcs'!$C$6*GV54)*'DEPRECATED - DT-Prelim Calcs'!$C$7*GV54</f>
        <v>154.21721158683869</v>
      </c>
      <c r="GY54" s="43">
        <f>GX54/'DEPRECATED - DT-Prelim Calcs'!$C$7*('DEPRECATED - DT-Prelim Calcs'!$C$8-'DEPRECATED - DT-Prelim Calcs'!$C$9)+'DEPRECATED - DT-Prelim Calcs'!$C$9</f>
        <v>8402.8854073427046</v>
      </c>
      <c r="GZ54" s="43">
        <f t="shared" si="19"/>
        <v>33.333333333333314</v>
      </c>
      <c r="HA54" s="2">
        <f t="shared" si="63"/>
        <v>1.4462867232450001</v>
      </c>
      <c r="HB54" s="43">
        <f>HA54*'DEPRECATED - DT-Prelim Calcs'!$C$21/GV$2/'DEPRECATED - DT-Prelim Calcs'!$C$19/'DEPRECATED - DT-Prelim Calcs'!$C$18*3.39*'DEPRECATED - DT-Prelim Calcs'!$C$20</f>
        <v>29.053734754561201</v>
      </c>
      <c r="HC54" s="36">
        <f t="shared" si="64"/>
        <v>0</v>
      </c>
      <c r="HD54" s="43">
        <f>HB53*'DEPRECATED - DT-Prelim Calcs'!$C$11+HD53</f>
        <v>-699.83526671932975</v>
      </c>
      <c r="HE54" s="43">
        <f>HE53+0.5*HB54*'DEPRECATED - DT-Prelim Calcs'!$C$11^2+HD54*'DEPRECATED - DT-Prelim Calcs'!$C$11</f>
        <v>-63966.061610684192</v>
      </c>
      <c r="HF54" s="43">
        <f>MIN('Drive Train'!$F$35-GZ53*'DEPRECATED - DT-Prelim Calcs'!$C$21*'Drive Train'!$F$39,HF53+GZ$2)</f>
        <v>10.533333333333335</v>
      </c>
      <c r="HG54" s="43">
        <f>'Drive Train'!$F$35-GZ54*'DEPRECATED - DT-Prelim Calcs'!$C$21*'Drive Train'!$F$39</f>
        <v>10.533333333333335</v>
      </c>
      <c r="HH54" s="1">
        <f>IF(HE54&gt;='Drive Train'!$F$29,1,0)</f>
        <v>0</v>
      </c>
      <c r="HI54" s="43">
        <f t="shared" si="65"/>
        <v>37.037037037037017</v>
      </c>
      <c r="HJ54" s="49">
        <f>HJ53+'DEPRECATED - DT-Prelim Calcs'!$C$11</f>
        <v>200</v>
      </c>
      <c r="HK54" s="2">
        <f>HU54/'Drive Train'!$F$35</f>
        <v>4.0201212295617967</v>
      </c>
      <c r="HL54" s="36">
        <f>HS54*12*60/(PI() * 'Drive Train'!$F$15)/HK$2*HK54</f>
        <v>-1489316.8382138868</v>
      </c>
      <c r="HM54" s="2">
        <f>('DEPRECATED - DT-Prelim Calcs'!$C$6*HK54-HL54)/('DEPRECATED - DT-Prelim Calcs'!$C$6*HK54)*'DEPRECATED - DT-Prelim Calcs'!$C$7*HK54</f>
        <v>1113.6656493226212</v>
      </c>
      <c r="HN54" s="43">
        <f>HM54/'DEPRECATED - DT-Prelim Calcs'!$C$7*('DEPRECATED - DT-Prelim Calcs'!$C$8-'DEPRECATED - DT-Prelim Calcs'!$C$9)+'DEPRECATED - DT-Prelim Calcs'!$C$9</f>
        <v>60671.34507503832</v>
      </c>
      <c r="HO54" s="43">
        <f t="shared" si="20"/>
        <v>36.66666666666665</v>
      </c>
      <c r="HP54" s="2">
        <f t="shared" si="66"/>
        <v>1.4462867232450001</v>
      </c>
      <c r="HQ54" s="43">
        <f>HP54*'DEPRECATED - DT-Prelim Calcs'!$C$21/HK$2/'DEPRECATED - DT-Prelim Calcs'!$C$19/'DEPRECATED - DT-Prelim Calcs'!$C$18*3.39*'DEPRECATED - DT-Prelim Calcs'!$C$20</f>
        <v>29.053734754561201</v>
      </c>
      <c r="HR54" s="36">
        <f t="shared" si="67"/>
        <v>0</v>
      </c>
      <c r="HS54" s="43">
        <f>HQ53*'DEPRECATED - DT-Prelim Calcs'!$C$11+HS53</f>
        <v>-1077.6409030106697</v>
      </c>
      <c r="HT54" s="43">
        <f>HT53+0.5*HQ54*'DEPRECATED - DT-Prelim Calcs'!$C$11^2+HS54*'DEPRECATED - DT-Prelim Calcs'!$C$11</f>
        <v>-63313.657723322023</v>
      </c>
      <c r="HU54" s="43">
        <f>MIN('Drive Train'!$F$35-HO53*'DEPRECATED - DT-Prelim Calcs'!$C$21*'Drive Train'!$F$39,HU53+HO$2)</f>
        <v>49.849503246566279</v>
      </c>
      <c r="HV54" s="43">
        <f>'Drive Train'!$F$35-HO54*'DEPRECATED - DT-Prelim Calcs'!$C$21*'Drive Train'!$F$39</f>
        <v>10.346666666666668</v>
      </c>
      <c r="HW54" s="1">
        <f>IF(HT54&gt;='Drive Train'!$F$29,1,0)</f>
        <v>0</v>
      </c>
      <c r="HX54" s="43">
        <f t="shared" si="68"/>
        <v>40.740740740740726</v>
      </c>
      <c r="HY54" s="49">
        <f>HY53+'DEPRECATED - DT-Prelim Calcs'!$C$11</f>
        <v>200</v>
      </c>
      <c r="HZ54" s="2">
        <f>IJ54/'Drive Train'!$F$35</f>
        <v>0.8193548387096774</v>
      </c>
      <c r="IA54" s="36">
        <f>IH54*12*60/(PI() * 'Drive Train'!$F$15)/HZ$2*HZ54</f>
        <v>544.55405674206497</v>
      </c>
      <c r="IB54" s="2">
        <f>('DEPRECATED - DT-Prelim Calcs'!$C$6*HZ54-IA54)/('DEPRECATED - DT-Prelim Calcs'!$C$6*HZ54)*'DEPRECATED - DT-Prelim Calcs'!$C$7*HZ54</f>
        <v>3.4424672145326682</v>
      </c>
      <c r="IC54" s="43">
        <f>IB54/'DEPRECATED - DT-Prelim Calcs'!$C$7*('DEPRECATED - DT-Prelim Calcs'!$C$8-'DEPRECATED - DT-Prelim Calcs'!$C$9)+'DEPRECATED - DT-Prelim Calcs'!$C$9</f>
        <v>189.03739303051103</v>
      </c>
      <c r="ID54" s="43">
        <f t="shared" si="21"/>
        <v>39.999999999999986</v>
      </c>
      <c r="IE54" s="2">
        <f t="shared" si="69"/>
        <v>0.65479625059433066</v>
      </c>
      <c r="IF54" s="43">
        <f>IE54*'DEPRECATED - DT-Prelim Calcs'!$C$21/HZ$2/'DEPRECATED - DT-Prelim Calcs'!$C$19/'DEPRECATED - DT-Prelim Calcs'!$C$18*3.39*'DEPRECATED - DT-Prelim Calcs'!$C$20</f>
        <v>13.153876252396579</v>
      </c>
      <c r="IG54" s="36">
        <f t="shared" si="70"/>
        <v>0</v>
      </c>
      <c r="IH54" s="43">
        <f>IF53*'DEPRECATED - DT-Prelim Calcs'!$C$11+IH53</f>
        <v>1.9332814868928665</v>
      </c>
      <c r="II54" s="43">
        <f>II53+0.5*IF54*'DEPRECATED - DT-Prelim Calcs'!$C$11^2+IH54*'DEPRECATED - DT-Prelim Calcs'!$C$11</f>
        <v>-70253.795963865719</v>
      </c>
      <c r="IJ54" s="43">
        <f>MIN('Drive Train'!$F$35-ID53*'DEPRECATED - DT-Prelim Calcs'!$C$21*'Drive Train'!$F$39,IJ53+ID$2)</f>
        <v>10.16</v>
      </c>
      <c r="IK54" s="43">
        <f>'Drive Train'!$F$35-ID54*'DEPRECATED - DT-Prelim Calcs'!$C$21*'Drive Train'!$F$39</f>
        <v>10.16</v>
      </c>
      <c r="IL54" s="1">
        <f>IF(II54&gt;='Drive Train'!$F$29,1,0)</f>
        <v>0</v>
      </c>
      <c r="IM54" s="43">
        <f t="shared" si="71"/>
        <v>44.444444444444429</v>
      </c>
      <c r="IN54" s="49">
        <f>IN53+'DEPRECATED - DT-Prelim Calcs'!$C$11</f>
        <v>200</v>
      </c>
      <c r="IO54" s="2">
        <f>IY54/'Drive Train'!$F$35</f>
        <v>0.80430107526881722</v>
      </c>
      <c r="IP54" s="36">
        <f>IW54*12*60/(PI() * 'Drive Train'!$F$15)/IO$2*IO54</f>
        <v>7322.3646128821729</v>
      </c>
      <c r="IQ54" s="2">
        <f>('DEPRECATED - DT-Prelim Calcs'!$C$6*IO54-IP54)/('DEPRECATED - DT-Prelim Calcs'!$C$6*IO54)*'DEPRECATED - DT-Prelim Calcs'!$C$7*IO54</f>
        <v>-1.6105693416941671</v>
      </c>
      <c r="IR54" s="43">
        <f>IQ54/'DEPRECATED - DT-Prelim Calcs'!$C$7*('DEPRECATED - DT-Prelim Calcs'!$C$8-'DEPRECATED - DT-Prelim Calcs'!$C$9)+'DEPRECATED - DT-Prelim Calcs'!$C$9</f>
        <v>-86.239971599756856</v>
      </c>
      <c r="IS54" s="43">
        <f t="shared" si="22"/>
        <v>-86.239971599756856</v>
      </c>
      <c r="IT54" s="2">
        <f t="shared" si="72"/>
        <v>-2.3217265296114045</v>
      </c>
      <c r="IU54" s="43">
        <f>IT54*'DEPRECATED - DT-Prelim Calcs'!$C$21/IO$2/'DEPRECATED - DT-Prelim Calcs'!$C$19/'DEPRECATED - DT-Prelim Calcs'!$C$18*3.39*'DEPRECATED - DT-Prelim Calcs'!$C$20</f>
        <v>-46.640009674299428</v>
      </c>
      <c r="IV54" s="36">
        <f t="shared" si="73"/>
        <v>1</v>
      </c>
      <c r="IW54" s="43">
        <f>IU53*'DEPRECATED - DT-Prelim Calcs'!$C$11+IW53</f>
        <v>26.482490089008905</v>
      </c>
      <c r="IX54" s="43">
        <f>IX53+0.5*IU54*'DEPRECATED - DT-Prelim Calcs'!$C$11^2+IW54*'DEPRECATED - DT-Prelim Calcs'!$C$11</f>
        <v>-72970.813480358091</v>
      </c>
      <c r="IY54" s="43">
        <f>MIN('Drive Train'!$F$35-IS53*'DEPRECATED - DT-Prelim Calcs'!$C$21*'Drive Train'!$F$39,IY53+IS$2)</f>
        <v>9.9733333333333345</v>
      </c>
      <c r="IZ54" s="43">
        <f>'Drive Train'!$F$35-IS54*'DEPRECATED - DT-Prelim Calcs'!$C$21*'Drive Train'!$F$39</f>
        <v>17.229438409586386</v>
      </c>
      <c r="JA54" s="1">
        <f>IF(IX54&gt;='Drive Train'!$F$29,1,0)</f>
        <v>0</v>
      </c>
      <c r="JB54" s="43">
        <f t="shared" si="74"/>
        <v>-95.822190666396494</v>
      </c>
      <c r="JC54" s="49">
        <f>JC53+'DEPRECATED - DT-Prelim Calcs'!$C$11</f>
        <v>200</v>
      </c>
      <c r="JD54" s="2">
        <f>JN54/'Drive Train'!$F$35</f>
        <v>0.78924731182795704</v>
      </c>
      <c r="JE54" s="36">
        <f>JL54*12*60/(PI() * 'Drive Train'!$F$15)/JD$2*JD54</f>
        <v>6534.4023483122</v>
      </c>
      <c r="JF54" s="2">
        <f>('DEPRECATED - DT-Prelim Calcs'!$C$6*JD54-JE54)/('DEPRECATED - DT-Prelim Calcs'!$C$6*JD54)*'DEPRECATED - DT-Prelim Calcs'!$C$7*JD54</f>
        <v>-1.1019327742328717</v>
      </c>
      <c r="JG54" s="43">
        <f>JF54/'DEPRECATED - DT-Prelim Calcs'!$C$7*('DEPRECATED - DT-Prelim Calcs'!$C$8-'DEPRECATED - DT-Prelim Calcs'!$C$9)+'DEPRECATED - DT-Prelim Calcs'!$C$9</f>
        <v>-58.530666058954949</v>
      </c>
      <c r="JH54" s="43">
        <f t="shared" si="23"/>
        <v>-58.530666058954949</v>
      </c>
      <c r="JI54" s="2">
        <f t="shared" si="75"/>
        <v>-1.7486667300417282</v>
      </c>
      <c r="JJ54" s="43">
        <f>JI54*'DEPRECATED - DT-Prelim Calcs'!$C$21/JD$2/'DEPRECATED - DT-Prelim Calcs'!$C$19/'DEPRECATED - DT-Prelim Calcs'!$C$18*3.39*'DEPRECATED - DT-Prelim Calcs'!$C$20</f>
        <v>-35.128096339547099</v>
      </c>
      <c r="JK54" s="36">
        <f t="shared" si="76"/>
        <v>1</v>
      </c>
      <c r="JL54" s="43">
        <f>JJ53*'DEPRECATED - DT-Prelim Calcs'!$C$11+JL53</f>
        <v>24.083459839720803</v>
      </c>
      <c r="JM54" s="43">
        <f>JM53+0.5*JJ54*'DEPRECATED - DT-Prelim Calcs'!$C$11^2+JL54*'DEPRECATED - DT-Prelim Calcs'!$C$11</f>
        <v>-75443.862415030264</v>
      </c>
      <c r="JN54" s="43">
        <f>MIN('Drive Train'!$F$35-JH53*'DEPRECATED - DT-Prelim Calcs'!$C$21*'Drive Train'!$F$39,JN53+JH$2)</f>
        <v>9.7866666666666671</v>
      </c>
      <c r="JO54" s="43">
        <f>'Drive Train'!$F$35-JH54*'DEPRECATED - DT-Prelim Calcs'!$C$21*'Drive Train'!$F$39</f>
        <v>15.677717299301477</v>
      </c>
      <c r="JP54" s="1">
        <f>IF(JM54&gt;='Drive Train'!$F$29,1,0)</f>
        <v>0</v>
      </c>
      <c r="JQ54" s="43">
        <f>MIN(JG54,'DEPRECATED - DT-Prelim Calcs'!$C$10)*'DEPRECATED - DT-Prelim Calcs'!$C$11*1000/60/60</f>
        <v>-65.034073398838842</v>
      </c>
      <c r="JR54" s="49">
        <f>JR53+'DEPRECATED - DT-Prelim Calcs'!$C$11</f>
        <v>200</v>
      </c>
      <c r="JS54" s="2">
        <f>KC54/'Drive Train'!$F$35</f>
        <v>0.77419354838709686</v>
      </c>
      <c r="JT54" s="36">
        <f>KA54*12*60/(PI() * 'Drive Train'!$F$15)/JS$2*JS54</f>
        <v>19719.459334120158</v>
      </c>
      <c r="JU54" s="2">
        <f>('DEPRECATED - DT-Prelim Calcs'!$C$6*JS54-JT54)/('DEPRECATED - DT-Prelim Calcs'!$C$6*JS54)*'DEPRECATED - DT-Prelim Calcs'!$C$7*JS54</f>
        <v>-10.864998445685762</v>
      </c>
      <c r="JV54" s="43">
        <f>JU54/'DEPRECATED - DT-Prelim Calcs'!$C$7*('DEPRECATED - DT-Prelim Calcs'!$C$8-'DEPRECATED - DT-Prelim Calcs'!$C$9)+'DEPRECATED - DT-Prelim Calcs'!$C$9</f>
        <v>-590.39916905601535</v>
      </c>
      <c r="JW54" s="43">
        <f t="shared" si="24"/>
        <v>-590.39916905601535</v>
      </c>
      <c r="JX54" s="2">
        <f t="shared" si="77"/>
        <v>-12.854656105537977</v>
      </c>
      <c r="JY54" s="43">
        <f>JX54*'DEPRECATED - DT-Prelim Calcs'!$C$21/JS$2/'DEPRECATED - DT-Prelim Calcs'!$C$19/'DEPRECATED - DT-Prelim Calcs'!$C$18*3.39*'DEPRECATED - DT-Prelim Calcs'!$C$20</f>
        <v>-258.23079396970616</v>
      </c>
      <c r="JZ54" s="36">
        <f t="shared" si="78"/>
        <v>1</v>
      </c>
      <c r="KA54" s="43">
        <f>JY53*'DEPRECATED - DT-Prelim Calcs'!$C$11+KA53</f>
        <v>74.092043436800594</v>
      </c>
      <c r="KB54" s="43">
        <f>KB53+0.5*JY54*'DEPRECATED - DT-Prelim Calcs'!$C$11^2+KA54*'DEPRECATED - DT-Prelim Calcs'!$C$11</f>
        <v>-64782.793326701292</v>
      </c>
      <c r="KC54" s="43">
        <f>MIN('Drive Train'!$F$35-JW53*'DEPRECATED - DT-Prelim Calcs'!$C$21*'Drive Train'!$F$39,KC53+JW$2)</f>
        <v>9.6000000000000014</v>
      </c>
      <c r="KD54" s="43">
        <f>'Drive Train'!$F$35-JW54*'DEPRECATED - DT-Prelim Calcs'!$C$21*'Drive Train'!$F$39</f>
        <v>45.462353467136857</v>
      </c>
      <c r="KE54" s="1">
        <f>IF(KB54&gt;='Drive Train'!$F$29,1,0)</f>
        <v>0</v>
      </c>
      <c r="KF54" s="43">
        <f>MIN(JV54,'DEPRECATED - DT-Prelim Calcs'!$C$10)*'DEPRECATED - DT-Prelim Calcs'!$C$11*1000/60/60</f>
        <v>-655.99907672890583</v>
      </c>
      <c r="KG54" s="49">
        <f>KG53+'DEPRECATED - DT-Prelim Calcs'!$C$11</f>
        <v>200</v>
      </c>
      <c r="KH54" s="2">
        <f>KR54/'Drive Train'!$F$35</f>
        <v>2.2605844942303652</v>
      </c>
      <c r="KI54" s="36">
        <f>KP54*12*60/(PI() * 'Drive Train'!$F$15)/KH$2*KH54</f>
        <v>-361093.5206190641</v>
      </c>
      <c r="KJ54" s="2">
        <f>('DEPRECATED - DT-Prelim Calcs'!$C$6*KH54-KI54)/('DEPRECATED - DT-Prelim Calcs'!$C$6*KH54)*'DEPRECATED - DT-Prelim Calcs'!$C$7*KH54</f>
        <v>276.04549734430572</v>
      </c>
      <c r="KK54" s="43">
        <f>KJ54/'DEPRECATED - DT-Prelim Calcs'!$C$7*('DEPRECATED - DT-Prelim Calcs'!$C$8-'DEPRECATED - DT-Prelim Calcs'!$C$9)+'DEPRECATED - DT-Prelim Calcs'!$C$9</f>
        <v>15039.799482189788</v>
      </c>
      <c r="KL54" s="43">
        <f t="shared" si="25"/>
        <v>53.333333333333329</v>
      </c>
      <c r="KM54" s="2">
        <f t="shared" si="79"/>
        <v>1.4462867232450001</v>
      </c>
      <c r="KN54" s="43">
        <f>KM54*'DEPRECATED - DT-Prelim Calcs'!$C$21/KH$2/'DEPRECATED - DT-Prelim Calcs'!$C$19/'DEPRECATED - DT-Prelim Calcs'!$C$18*3.39*'DEPRECATED - DT-Prelim Calcs'!$C$20</f>
        <v>29.053734754561201</v>
      </c>
      <c r="KO54" s="36">
        <f t="shared" si="80"/>
        <v>0</v>
      </c>
      <c r="KP54" s="43">
        <f>KN53*'DEPRECATED - DT-Prelim Calcs'!$C$11+KP53</f>
        <v>-464.64906594628036</v>
      </c>
      <c r="KQ54" s="43">
        <f>KQ53+0.5*KN54*'DEPRECATED - DT-Prelim Calcs'!$C$11^2+KP54*'DEPRECATED - DT-Prelim Calcs'!$C$11</f>
        <v>-77928.82682768321</v>
      </c>
      <c r="KR54" s="43">
        <f>MIN('Drive Train'!$F$35-KL53*'DEPRECATED - DT-Prelim Calcs'!$C$21*'Drive Train'!$F$39,KR53+KL$2)</f>
        <v>28.031247728456528</v>
      </c>
      <c r="KS54" s="43">
        <f>'Drive Train'!$F$35-KL54*'DEPRECATED - DT-Prelim Calcs'!$C$21*'Drive Train'!$F$39</f>
        <v>9.413333333333334</v>
      </c>
      <c r="KT54" s="1">
        <f>IF(KQ54&gt;='Drive Train'!$F$29,1,0)</f>
        <v>0</v>
      </c>
      <c r="KU54" s="43">
        <f>MIN(KK54,'DEPRECATED - DT-Prelim Calcs'!$C$10)*'DEPRECATED - DT-Prelim Calcs'!$C$11*1000/60/60</f>
        <v>103.33333333333333</v>
      </c>
      <c r="KV54" s="49">
        <f>KV53+'DEPRECATED - DT-Prelim Calcs'!$C$11</f>
        <v>200</v>
      </c>
      <c r="KW54" s="2">
        <f>LG54/'Drive Train'!$F$35</f>
        <v>0.74408602150537628</v>
      </c>
      <c r="KX54" s="36">
        <f>LE54*12*60/(PI() * 'Drive Train'!$F$15)/KW$2*KW54</f>
        <v>-55856.108868742638</v>
      </c>
      <c r="KY54" s="2">
        <f>('DEPRECATED - DT-Prelim Calcs'!$C$6*KW54-KX54)/('DEPRECATED - DT-Prelim Calcs'!$C$6*KW54)*'DEPRECATED - DT-Prelim Calcs'!$C$7*KW54</f>
        <v>44.550131872584814</v>
      </c>
      <c r="KZ54" s="43">
        <f>KY54/'DEPRECATED - DT-Prelim Calcs'!$C$7*('DEPRECATED - DT-Prelim Calcs'!$C$8-'DEPRECATED - DT-Prelim Calcs'!$C$9)+'DEPRECATED - DT-Prelim Calcs'!$C$9</f>
        <v>2428.4847960437992</v>
      </c>
      <c r="LA54" s="43">
        <f t="shared" si="26"/>
        <v>56.666666666666664</v>
      </c>
      <c r="LB54" s="2">
        <f t="shared" si="81"/>
        <v>1.4462867232450001</v>
      </c>
      <c r="LC54" s="43">
        <f>LB54*'DEPRECATED - DT-Prelim Calcs'!$C$21/KW$2/'DEPRECATED - DT-Prelim Calcs'!$C$19/'DEPRECATED - DT-Prelim Calcs'!$C$18*3.39*'DEPRECATED - DT-Prelim Calcs'!$C$20</f>
        <v>29.053734754561201</v>
      </c>
      <c r="LD54" s="36">
        <f t="shared" si="82"/>
        <v>0</v>
      </c>
      <c r="LE54" s="43">
        <f>LC53*'DEPRECATED - DT-Prelim Calcs'!$C$11+LE53</f>
        <v>-218.36028338490536</v>
      </c>
      <c r="LF54" s="43">
        <f>LF53+0.5*LC54*'DEPRECATED - DT-Prelim Calcs'!$C$11^2+LE54*'DEPRECATED - DT-Prelim Calcs'!$C$11</f>
        <v>-92516.575906475715</v>
      </c>
      <c r="LG54" s="43">
        <f>MIN('Drive Train'!$F$35-LA53*'DEPRECATED - DT-Prelim Calcs'!$C$21*'Drive Train'!$F$39,LG53+LA$2)</f>
        <v>9.2266666666666666</v>
      </c>
      <c r="LH54" s="43">
        <f>'Drive Train'!$F$35-LA54*'DEPRECATED - DT-Prelim Calcs'!$C$21*'Drive Train'!$F$39</f>
        <v>9.2266666666666666</v>
      </c>
      <c r="LI54" s="1">
        <f>IF(LF54&gt;='Drive Train'!$F$29,1,0)</f>
        <v>0</v>
      </c>
      <c r="LJ54" s="43">
        <f>MIN(KZ54,'DEPRECATED - DT-Prelim Calcs'!$C$10)*'DEPRECATED - DT-Prelim Calcs'!$C$11*1000/60/60</f>
        <v>103.33333333333333</v>
      </c>
      <c r="LK54" s="49">
        <f>LK53+'DEPRECATED - DT-Prelim Calcs'!$C$11</f>
        <v>200</v>
      </c>
      <c r="LL54" s="2">
        <f>LV54/'Drive Train'!$F$35</f>
        <v>0.72903225806451621</v>
      </c>
      <c r="LM54" s="36">
        <f>LT54*12*60/(PI() * 'Drive Train'!$F$15)/LL$2*LL54</f>
        <v>-126757.60400062289</v>
      </c>
      <c r="LN54" s="2">
        <f>('DEPRECATED - DT-Prelim Calcs'!$C$6*LL54-LM54)/('DEPRECATED - DT-Prelim Calcs'!$C$6*LL54)*'DEPRECATED - DT-Prelim Calcs'!$C$7*LL54</f>
        <v>96.599907804887067</v>
      </c>
      <c r="LO54" s="43">
        <f>LN54/'DEPRECATED - DT-Prelim Calcs'!$C$7*('DEPRECATED - DT-Prelim Calcs'!$C$8-'DEPRECATED - DT-Prelim Calcs'!$C$9)+'DEPRECATED - DT-Prelim Calcs'!$C$9</f>
        <v>5264.0322908632506</v>
      </c>
      <c r="LP54" s="43">
        <f t="shared" si="27"/>
        <v>60</v>
      </c>
      <c r="LQ54" s="2">
        <f t="shared" si="83"/>
        <v>1.4462867232450001</v>
      </c>
      <c r="LR54" s="43">
        <f>LQ54*'DEPRECATED - DT-Prelim Calcs'!$C$21/LL$2/'DEPRECATED - DT-Prelim Calcs'!$C$19/'DEPRECATED - DT-Prelim Calcs'!$C$18*3.39*'DEPRECATED - DT-Prelim Calcs'!$C$20</f>
        <v>29.053734754561201</v>
      </c>
      <c r="LS54" s="36">
        <f t="shared" si="84"/>
        <v>0</v>
      </c>
      <c r="LT54" s="43">
        <f>LR53*'DEPRECATED - DT-Prelim Calcs'!$C$11+LT53</f>
        <v>-505.77038196349685</v>
      </c>
      <c r="LU54" s="43">
        <f>LU53+0.5*LR54*'DEPRECATED - DT-Prelim Calcs'!$C$11^2+LT54*'DEPRECATED - DT-Prelim Calcs'!$C$11</f>
        <v>-82141.251304385063</v>
      </c>
      <c r="LV54" s="43">
        <f>MIN('Drive Train'!$F$35-LP53*'DEPRECATED - DT-Prelim Calcs'!$C$21*'Drive Train'!$F$39,LV53+LP$2)</f>
        <v>9.0400000000000009</v>
      </c>
      <c r="LW54" s="43">
        <f>'Drive Train'!$F$35-LP54*'DEPRECATED - DT-Prelim Calcs'!$C$21*'Drive Train'!$F$39</f>
        <v>9.0400000000000009</v>
      </c>
      <c r="LX54" s="1">
        <f>IF(LU54&gt;='Drive Train'!$F$29,1,0)</f>
        <v>0</v>
      </c>
      <c r="LY54" s="43">
        <f>MIN(LO54,'DEPRECATED - DT-Prelim Calcs'!$C$10)*'DEPRECATED - DT-Prelim Calcs'!$C$11*1000/60/60</f>
        <v>103.33333333333333</v>
      </c>
      <c r="LZ54" s="49">
        <f>LZ53+'DEPRECATED - DT-Prelim Calcs'!$C$11</f>
        <v>200</v>
      </c>
    </row>
    <row r="55" spans="2:338" x14ac:dyDescent="0.3">
      <c r="B55" s="1"/>
      <c r="C55" s="3" t="str">
        <f>C39</f>
        <v>Min Voltage (V)</v>
      </c>
      <c r="E55" s="13">
        <f>E39</f>
        <v>7.1920000000000002</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-0.27672021620693066</v>
      </c>
      <c r="Y55" s="43">
        <f t="shared" si="1"/>
        <v>0</v>
      </c>
      <c r="Z55" s="43">
        <f t="shared" si="2"/>
        <v>0</v>
      </c>
      <c r="AA55" s="43">
        <f t="shared" si="3"/>
        <v>0</v>
      </c>
      <c r="AB55" s="43" t="e">
        <f t="shared" si="4"/>
        <v>#N/A</v>
      </c>
      <c r="AC55" s="36">
        <f t="shared" si="28"/>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889.49632897085212</v>
      </c>
      <c r="AK55" s="43">
        <f t="shared" si="8"/>
        <v>0</v>
      </c>
      <c r="AL55" s="49">
        <f>AL54+'DEPRECATED - DT-Prelim Calcs'!$C$11</f>
        <v>204</v>
      </c>
      <c r="AM55" s="2">
        <f>AW55/'Drive Train'!$F$35</f>
        <v>1.2326913019419246</v>
      </c>
      <c r="AN55" s="36">
        <f>AU55*12*60/(PI() * 'Drive Train'!$F$15)/AM$2*AM55</f>
        <v>-3367.7981443433528</v>
      </c>
      <c r="AO55" s="2">
        <f>('DEPRECATED - DT-Prelim Calcs'!$C$6*AM55-AN55)/('DEPRECATED - DT-Prelim Calcs'!$C$6*AM55)*'DEPRECATED - DT-Prelim Calcs'!$C$7*AM55</f>
        <v>8.2570233498333838</v>
      </c>
      <c r="AP55" s="43">
        <f>AO55/'DEPRECATED - DT-Prelim Calcs'!$C$7*('DEPRECATED - DT-Prelim Calcs'!$C$8-'DEPRECATED - DT-Prelim Calcs'!$C$9)+'DEPRECATED - DT-Prelim Calcs'!$C$9</f>
        <v>451.3229138342067</v>
      </c>
      <c r="AQ55" s="43">
        <f t="shared" si="9"/>
        <v>93</v>
      </c>
      <c r="AR55" s="2">
        <f t="shared" si="29"/>
        <v>1.893003885667468</v>
      </c>
      <c r="AS55" s="43">
        <f>AR55*'DEPRECATED - DT-Prelim Calcs'!$C$21/AM$2/'DEPRECATED - DT-Prelim Calcs'!$C$19/'DEPRECATED - DT-Prelim Calcs'!$C$18*3.39*'DEPRECATED - DT-Prelim Calcs'!$C$20</f>
        <v>19.013806840505563</v>
      </c>
      <c r="AT55" s="36">
        <f t="shared" si="30"/>
        <v>0</v>
      </c>
      <c r="AU55" s="43">
        <f>AS54*'DEPRECATED - DT-Prelim Calcs'!$C$11+AU54</f>
        <v>-15.894535279229757</v>
      </c>
      <c r="AV55" s="43">
        <f>AV54+0.5*AS55*'DEPRECATED - DT-Prelim Calcs'!$C$11^2+AU55*'DEPRECATED - DT-Prelim Calcs'!$C$11</f>
        <v>3121.8565229822493</v>
      </c>
      <c r="AW55" s="43">
        <f>MIN('Drive Train'!$F$35-AQ54*'DEPRECATED - DT-Prelim Calcs'!$C$21*'Drive Train'!$F$39,AW54+AQ$2)</f>
        <v>15.285372144079865</v>
      </c>
      <c r="AX55" s="43">
        <f>'Drive Train'!$F$35-AQ55*'DEPRECATED - DT-Prelim Calcs'!$C$21*'Drive Train'!$F$39</f>
        <v>7.1920000000000002</v>
      </c>
      <c r="AY55" s="1">
        <f>IF(AV55&gt;='Drive Train'!$F$29,1,0)</f>
        <v>1</v>
      </c>
      <c r="AZ55" s="43">
        <f t="shared" si="31"/>
        <v>103.33333333333333</v>
      </c>
      <c r="BA55" s="49">
        <f>BA54+'DEPRECATED - DT-Prelim Calcs'!$C$11</f>
        <v>204</v>
      </c>
      <c r="BB55" s="2">
        <f>BL55/'Drive Train'!$F$35</f>
        <v>2.7508286855723281</v>
      </c>
      <c r="BC55" s="36">
        <f>BJ55*12*60/(PI() * 'Drive Train'!$F$15)/BB$2*BB55</f>
        <v>-290915.7904753316</v>
      </c>
      <c r="BD55" s="2">
        <f>('DEPRECATED - DT-Prelim Calcs'!$C$6*BB55-BC55)/('DEPRECATED - DT-Prelim Calcs'!$C$6*BB55)*'DEPRECATED - DT-Prelim Calcs'!$C$7*BB55</f>
        <v>226.75641119509993</v>
      </c>
      <c r="BE55" s="43">
        <f>BD55/'DEPRECATED - DT-Prelim Calcs'!$C$7*('DEPRECATED - DT-Prelim Calcs'!$C$8-'DEPRECATED - DT-Prelim Calcs'!$C$9)+'DEPRECATED - DT-Prelim Calcs'!$C$9</f>
        <v>12354.647774061412</v>
      </c>
      <c r="BF55" s="43">
        <f t="shared" si="10"/>
        <v>93</v>
      </c>
      <c r="BG55" s="2">
        <f t="shared" si="32"/>
        <v>2.0025508475699998</v>
      </c>
      <c r="BH55" s="43">
        <f>BG55*'DEPRECATED - DT-Prelim Calcs'!$C$21/BB$2/'DEPRECATED - DT-Prelim Calcs'!$C$19/'DEPRECATED - DT-Prelim Calcs'!$C$18*3.39*'DEPRECATED - DT-Prelim Calcs'!$C$20</f>
        <v>29.053734754561201</v>
      </c>
      <c r="BI55" s="36">
        <f t="shared" si="33"/>
        <v>0</v>
      </c>
      <c r="BJ55" s="43">
        <f>BH54*'DEPRECATED - DT-Prelim Calcs'!$C$11+BJ54</f>
        <v>-425.95039002108797</v>
      </c>
      <c r="BK55" s="43">
        <f>BK54+0.5*BH55*'DEPRECATED - DT-Prelim Calcs'!$C$11^2+BJ55*'DEPRECATED - DT-Prelim Calcs'!$C$11</f>
        <v>-30609.675629080637</v>
      </c>
      <c r="BL55" s="43">
        <f>MIN('Drive Train'!$F$35-BF54*'DEPRECATED - DT-Prelim Calcs'!$C$21*'Drive Train'!$F$39,BL54+BF$2)</f>
        <v>34.110275701096867</v>
      </c>
      <c r="BM55" s="43">
        <f>'Drive Train'!$F$35-BF55*'DEPRECATED - DT-Prelim Calcs'!$C$21*'Drive Train'!$F$39</f>
        <v>7.1920000000000002</v>
      </c>
      <c r="BN55" s="1">
        <f>IF(BK55&gt;='Drive Train'!$F$29,1,0)</f>
        <v>0</v>
      </c>
      <c r="BO55" s="43">
        <f t="shared" si="34"/>
        <v>103.33333333333333</v>
      </c>
      <c r="BP55" s="49">
        <f>BP54+'DEPRECATED - DT-Prelim Calcs'!$C$11</f>
        <v>204</v>
      </c>
      <c r="BQ55" s="2">
        <f>CA55/'Drive Train'!$F$35</f>
        <v>1.5568470494512399</v>
      </c>
      <c r="BR55" s="36">
        <f>BY55*12*60/(PI() * 'Drive Train'!$F$15)/BQ$2*BQ55</f>
        <v>-104798.86197725144</v>
      </c>
      <c r="BS55" s="2">
        <f>('DEPRECATED - DT-Prelim Calcs'!$C$6*BQ55-BR55)/('DEPRECATED - DT-Prelim Calcs'!$C$6*BQ55)*'DEPRECATED - DT-Prelim Calcs'!$C$7*BQ55</f>
        <v>84.340274522946586</v>
      </c>
      <c r="BT55" s="43">
        <f>BS55/'DEPRECATED - DT-Prelim Calcs'!$C$7*('DEPRECATED - DT-Prelim Calcs'!$C$8-'DEPRECATED - DT-Prelim Calcs'!$C$9)+'DEPRECATED - DT-Prelim Calcs'!$C$9</f>
        <v>4596.1567463993288</v>
      </c>
      <c r="BU55" s="43">
        <f t="shared" si="11"/>
        <v>93</v>
      </c>
      <c r="BV55" s="2">
        <f t="shared" si="35"/>
        <v>1.5313624128476471</v>
      </c>
      <c r="BW55" s="43">
        <f>BV55*'DEPRECATED - DT-Prelim Calcs'!$C$21/BQ$2/'DEPRECATED - DT-Prelim Calcs'!$C$19/'DEPRECATED - DT-Prelim Calcs'!$C$18*3.39*'DEPRECATED - DT-Prelim Calcs'!$C$20</f>
        <v>29.053734754561201</v>
      </c>
      <c r="BX55" s="36">
        <f t="shared" si="36"/>
        <v>0</v>
      </c>
      <c r="BY55" s="43">
        <f>BW54*'DEPRECATED - DT-Prelim Calcs'!$C$11+BY54</f>
        <v>-207.32912729241318</v>
      </c>
      <c r="BZ55" s="43">
        <f>BZ54+0.5*BW55*'DEPRECATED - DT-Prelim Calcs'!$C$11^2+BY55*'DEPRECATED - DT-Prelim Calcs'!$C$11</f>
        <v>-73038.115834278622</v>
      </c>
      <c r="CA55" s="43">
        <f>MIN('Drive Train'!$F$35-BU54*'DEPRECATED - DT-Prelim Calcs'!$C$21*'Drive Train'!$F$39,CA54+BU$2)</f>
        <v>19.304903413195376</v>
      </c>
      <c r="CB55" s="43">
        <f>'Drive Train'!$F$35-BU55*'DEPRECATED - DT-Prelim Calcs'!$C$21*'Drive Train'!$F$39</f>
        <v>7.1920000000000002</v>
      </c>
      <c r="CC55" s="1">
        <f>IF(BZ55&gt;='Drive Train'!$F$29,1,0)</f>
        <v>0</v>
      </c>
      <c r="CD55" s="43">
        <f t="shared" si="37"/>
        <v>103.33333333333333</v>
      </c>
      <c r="CE55" s="49">
        <f>CE54+'DEPRECATED - DT-Prelim Calcs'!$C$11</f>
        <v>204</v>
      </c>
      <c r="CF55" s="2">
        <f>CP55/'Drive Train'!$F$35</f>
        <v>0.57999999999999996</v>
      </c>
      <c r="CG55" s="36">
        <f>CN55*12*60/(PI() * 'Drive Train'!$F$15)/CF$2*CF55</f>
        <v>-108581.63769564765</v>
      </c>
      <c r="CH55" s="2">
        <f>('DEPRECATED - DT-Prelim Calcs'!$C$6*CF55-CG55)/('DEPRECATED - DT-Prelim Calcs'!$C$6*CF55)*'DEPRECATED - DT-Prelim Calcs'!$C$7*CF55</f>
        <v>82.539617052129699</v>
      </c>
      <c r="CI55" s="43">
        <f>CH55/'DEPRECATED - DT-Prelim Calcs'!$C$7*('DEPRECATED - DT-Prelim Calcs'!$C$8-'DEPRECATED - DT-Prelim Calcs'!$C$9)+'DEPRECATED - DT-Prelim Calcs'!$C$9</f>
        <v>4498.0612274667665</v>
      </c>
      <c r="CJ55" s="43">
        <f t="shared" si="12"/>
        <v>93</v>
      </c>
      <c r="CK55" s="2">
        <f t="shared" si="38"/>
        <v>1.2396743342100003</v>
      </c>
      <c r="CL55" s="43">
        <f>CK55*'DEPRECATED - DT-Prelim Calcs'!$C$21/CF$2/'DEPRECATED - DT-Prelim Calcs'!$C$19/'DEPRECATED - DT-Prelim Calcs'!$C$18*3.39*'DEPRECATED - DT-Prelim Calcs'!$C$20</f>
        <v>29.053734754561205</v>
      </c>
      <c r="CM55" s="36">
        <f t="shared" si="39"/>
        <v>0</v>
      </c>
      <c r="CN55" s="43">
        <f>CL54*'DEPRECATED - DT-Prelim Calcs'!$C$11+CN54</f>
        <v>-466.77514408784242</v>
      </c>
      <c r="CO55" s="43">
        <f>CO54+0.5*CL55*'DEPRECATED - DT-Prelim Calcs'!$C$11^2+CN55*'DEPRECATED - DT-Prelim Calcs'!$C$11</f>
        <v>-140747.15199105797</v>
      </c>
      <c r="CP55" s="43">
        <f>MIN('Drive Train'!$F$35-CJ54*'DEPRECATED - DT-Prelim Calcs'!$C$21*'Drive Train'!$F$39,CP54+CJ$2)</f>
        <v>7.1920000000000002</v>
      </c>
      <c r="CQ55" s="43">
        <f>'Drive Train'!$F$35-CJ55*'DEPRECATED - DT-Prelim Calcs'!$C$21*'Drive Train'!$F$39</f>
        <v>7.1920000000000002</v>
      </c>
      <c r="CR55" s="1">
        <f>IF(CO55&gt;='Drive Train'!$F$29,1,0)</f>
        <v>0</v>
      </c>
      <c r="CS55" s="43">
        <f t="shared" si="40"/>
        <v>103.33333333333333</v>
      </c>
      <c r="CT55" s="49">
        <f>CT54+'DEPRECATED - DT-Prelim Calcs'!$C$11</f>
        <v>204</v>
      </c>
      <c r="CU55" s="2">
        <f>DE55/'Drive Train'!$F$35</f>
        <v>0.57999999999999996</v>
      </c>
      <c r="CV55" s="36">
        <f>DC55*12*60/(PI() * 'Drive Train'!$F$15)/CU$2*CU55</f>
        <v>-344762.35451248172</v>
      </c>
      <c r="CW55" s="2">
        <f>('DEPRECATED - DT-Prelim Calcs'!$C$6*CU55-CV55)/('DEPRECATED - DT-Prelim Calcs'!$C$6*CU55)*'DEPRECATED - DT-Prelim Calcs'!$C$7*CU55</f>
        <v>256.15835715729463</v>
      </c>
      <c r="CX55" s="43">
        <f>CW55/'DEPRECATED - DT-Prelim Calcs'!$C$7*('DEPRECATED - DT-Prelim Calcs'!$C$8-'DEPRECATED - DT-Prelim Calcs'!$C$9)+'DEPRECATED - DT-Prelim Calcs'!$C$9</f>
        <v>13956.395576479481</v>
      </c>
      <c r="CY55" s="43">
        <f t="shared" si="13"/>
        <v>93</v>
      </c>
      <c r="CZ55" s="2">
        <f t="shared" si="41"/>
        <v>1.0413264407364002</v>
      </c>
      <c r="DA55" s="43">
        <f>CZ55*'DEPRECATED - DT-Prelim Calcs'!$C$21/CU$2/'DEPRECATED - DT-Prelim Calcs'!$C$19/'DEPRECATED - DT-Prelim Calcs'!$C$18*3.39*'DEPRECATED - DT-Prelim Calcs'!$C$20</f>
        <v>29.053734754561201</v>
      </c>
      <c r="DB55" s="36">
        <f t="shared" si="42"/>
        <v>0</v>
      </c>
      <c r="DC55" s="43">
        <f>DA54*'DEPRECATED - DT-Prelim Calcs'!$C$11+DC54</f>
        <v>-1244.9458392767044</v>
      </c>
      <c r="DD55" s="43">
        <f>DD54+0.5*DA55*'DEPRECATED - DT-Prelim Calcs'!$C$11^2+DC55*'DEPRECATED - DT-Prelim Calcs'!$C$11</f>
        <v>-234812.98358703652</v>
      </c>
      <c r="DE55" s="43">
        <f>MIN('Drive Train'!$F$35-CY54*'DEPRECATED - DT-Prelim Calcs'!$C$21*'Drive Train'!$F$39,DE54+CY$2)</f>
        <v>7.1920000000000002</v>
      </c>
      <c r="DF55" s="43">
        <f>'Drive Train'!$F$35-CY55*'DEPRECATED - DT-Prelim Calcs'!$C$21*'Drive Train'!$F$39</f>
        <v>7.1920000000000002</v>
      </c>
      <c r="DG55" s="1">
        <f>IF(DD55&gt;='Drive Train'!$F$29,1,0)</f>
        <v>0</v>
      </c>
      <c r="DH55" s="43">
        <f t="shared" si="43"/>
        <v>103.33333333333333</v>
      </c>
      <c r="DI55" s="49">
        <f>DI54+'DEPRECATED - DT-Prelim Calcs'!$C$11</f>
        <v>204</v>
      </c>
      <c r="DJ55" s="2">
        <f>DT55/'Drive Train'!$F$35</f>
        <v>0.57999999999999996</v>
      </c>
      <c r="DK55" s="36">
        <f>DR55*12*60/(PI() * 'Drive Train'!$F$15)/DJ$2*DJ55</f>
        <v>-490834.11304539384</v>
      </c>
      <c r="DL55" s="2">
        <f>('DEPRECATED - DT-Prelim Calcs'!$C$6*DJ55-DK55)/('DEPRECATED - DT-Prelim Calcs'!$C$6*DJ55)*'DEPRECATED - DT-Prelim Calcs'!$C$7*DJ55</f>
        <v>363.53712636095571</v>
      </c>
      <c r="DM55" s="43">
        <f>DL55/'DEPRECATED - DT-Prelim Calcs'!$C$7*('DEPRECATED - DT-Prelim Calcs'!$C$8-'DEPRECATED - DT-Prelim Calcs'!$C$9)+'DEPRECATED - DT-Prelim Calcs'!$C$9</f>
        <v>19806.134495783408</v>
      </c>
      <c r="DN55" s="43">
        <f t="shared" si="14"/>
        <v>93</v>
      </c>
      <c r="DO55" s="2">
        <f t="shared" si="44"/>
        <v>0.89769520753137932</v>
      </c>
      <c r="DP55" s="43">
        <f>DO55*'DEPRECATED - DT-Prelim Calcs'!$C$21/DJ$2/'DEPRECATED - DT-Prelim Calcs'!$C$19/'DEPRECATED - DT-Prelim Calcs'!$C$18*3.39*'DEPRECATED - DT-Prelim Calcs'!$C$20</f>
        <v>29.053734754561201</v>
      </c>
      <c r="DQ55" s="36">
        <f t="shared" si="45"/>
        <v>0</v>
      </c>
      <c r="DR55" s="43">
        <f>DP54*'DEPRECATED - DT-Prelim Calcs'!$C$11+DR54</f>
        <v>-1527.9437610728019</v>
      </c>
      <c r="DS55" s="43">
        <f>DS54+0.5*DP55*'DEPRECATED - DT-Prelim Calcs'!$C$11^2+DR55*'DEPRECATED - DT-Prelim Calcs'!$C$11</f>
        <v>-390070.92281363229</v>
      </c>
      <c r="DT55" s="43">
        <f>MIN('Drive Train'!$F$35-DN54*'DEPRECATED - DT-Prelim Calcs'!$C$21*'Drive Train'!$F$39,DT54+DN$2)</f>
        <v>7.1920000000000002</v>
      </c>
      <c r="DU55" s="43">
        <f>'Drive Train'!$F$35-DN55*'DEPRECATED - DT-Prelim Calcs'!$C$21*'Drive Train'!$F$39</f>
        <v>7.1920000000000002</v>
      </c>
      <c r="DV55" s="1">
        <f>IF(DS55&gt;='Drive Train'!$F$29,1,0)</f>
        <v>0</v>
      </c>
      <c r="DW55" s="43">
        <f t="shared" si="46"/>
        <v>103.33333333333333</v>
      </c>
      <c r="DX55" s="49">
        <f>DX54+'DEPRECATED - DT-Prelim Calcs'!$C$11</f>
        <v>204</v>
      </c>
      <c r="DY55" s="2">
        <f>EI55/'Drive Train'!$F$35</f>
        <v>0.57999999999999996</v>
      </c>
      <c r="DZ55" s="36">
        <f>EG55*12*60/(PI() * 'Drive Train'!$F$15)/DY$2*DY55</f>
        <v>-869989.58665309905</v>
      </c>
      <c r="EA55" s="2">
        <f>('DEPRECATED - DT-Prelim Calcs'!$C$6*DY55-DZ55)/('DEPRECATED - DT-Prelim Calcs'!$C$6*DY55)*'DEPRECATED - DT-Prelim Calcs'!$C$7*DY55</f>
        <v>642.25799959295227</v>
      </c>
      <c r="EB55" s="43">
        <f>EA55/'DEPRECATED - DT-Prelim Calcs'!$C$7*('DEPRECATED - DT-Prelim Calcs'!$C$8-'DEPRECATED - DT-Prelim Calcs'!$C$9)+'DEPRECATED - DT-Prelim Calcs'!$C$9</f>
        <v>34990.182067377245</v>
      </c>
      <c r="EC55" s="43">
        <f t="shared" si="15"/>
        <v>93</v>
      </c>
      <c r="ED55" s="2">
        <f t="shared" si="47"/>
        <v>0.78888366722454539</v>
      </c>
      <c r="EE55" s="43">
        <f>ED55*'DEPRECATED - DT-Prelim Calcs'!$C$21/DY$2/'DEPRECATED - DT-Prelim Calcs'!$C$19/'DEPRECATED - DT-Prelim Calcs'!$C$18*3.39*'DEPRECATED - DT-Prelim Calcs'!$C$20</f>
        <v>29.053734754561201</v>
      </c>
      <c r="EF55" s="36">
        <f t="shared" si="48"/>
        <v>0</v>
      </c>
      <c r="EG55" s="43">
        <f>EE54*'DEPRECATED - DT-Prelim Calcs'!$C$11+EG54</f>
        <v>-2379.9659475174126</v>
      </c>
      <c r="EH55" s="43">
        <f>EH54+0.5*EE55*'DEPRECATED - DT-Prelim Calcs'!$C$11^2+EG55*'DEPRECATED - DT-Prelim Calcs'!$C$11</f>
        <v>-483606.47966339276</v>
      </c>
      <c r="EI55" s="43">
        <f>MIN('Drive Train'!$F$35-EC54*'DEPRECATED - DT-Prelim Calcs'!$C$21*'Drive Train'!$F$39,EI54+EC$2)</f>
        <v>7.1920000000000002</v>
      </c>
      <c r="EJ55" s="43">
        <f>'Drive Train'!$F$35-EC55*'DEPRECATED - DT-Prelim Calcs'!$C$21*'Drive Train'!$F$39</f>
        <v>7.1920000000000002</v>
      </c>
      <c r="EK55" s="1">
        <f>IF(EH55&gt;='Drive Train'!$F$29,1,0)</f>
        <v>0</v>
      </c>
      <c r="EL55" s="43">
        <f t="shared" si="49"/>
        <v>103.33333333333333</v>
      </c>
      <c r="EM55" s="49">
        <f>EM54+'DEPRECATED - DT-Prelim Calcs'!$C$11</f>
        <v>204</v>
      </c>
      <c r="EN55" s="2">
        <f>EX55/'Drive Train'!$F$35</f>
        <v>0.57999999999999996</v>
      </c>
      <c r="EO55" s="36">
        <f>EV55*12*60/(PI() * 'Drive Train'!$F$15)/EN$2*EN55</f>
        <v>-286543.60873360862</v>
      </c>
      <c r="EP55" s="2">
        <f>('DEPRECATED - DT-Prelim Calcs'!$C$6*EN55-EO55)/('DEPRECATED - DT-Prelim Calcs'!$C$6*EN55)*'DEPRECATED - DT-Prelim Calcs'!$C$7*EN55</f>
        <v>213.36119137313867</v>
      </c>
      <c r="EQ55" s="43">
        <f>EP55/'DEPRECATED - DT-Prelim Calcs'!$C$7*('DEPRECATED - DT-Prelim Calcs'!$C$8-'DEPRECATED - DT-Prelim Calcs'!$C$9)+'DEPRECATED - DT-Prelim Calcs'!$C$9</f>
        <v>11624.908186745612</v>
      </c>
      <c r="ER55" s="43">
        <f t="shared" si="16"/>
        <v>93</v>
      </c>
      <c r="ES55" s="2">
        <f t="shared" si="50"/>
        <v>0.7035989464435134</v>
      </c>
      <c r="ET55" s="43">
        <f>ES55*'DEPRECATED - DT-Prelim Calcs'!$C$21/EN$2/'DEPRECATED - DT-Prelim Calcs'!$C$19/'DEPRECATED - DT-Prelim Calcs'!$C$18*3.39*'DEPRECATED - DT-Prelim Calcs'!$C$20</f>
        <v>29.053734754561201</v>
      </c>
      <c r="EU55" s="36">
        <f t="shared" si="51"/>
        <v>0</v>
      </c>
      <c r="EV55" s="43">
        <f>ET54*'DEPRECATED - DT-Prelim Calcs'!$C$11+EV54</f>
        <v>-699.1327245500255</v>
      </c>
      <c r="EW55" s="43">
        <f>EW54+0.5*ET55*'DEPRECATED - DT-Prelim Calcs'!$C$11^2+EV55*'DEPRECATED - DT-Prelim Calcs'!$C$11</f>
        <v>-684406.0629686194</v>
      </c>
      <c r="EX55" s="43">
        <f>MIN('Drive Train'!$F$35-ER54*'DEPRECATED - DT-Prelim Calcs'!$C$21*'Drive Train'!$F$39,EX54+ER$2)</f>
        <v>7.1920000000000002</v>
      </c>
      <c r="EY55" s="43">
        <f>'Drive Train'!$F$35-ER55*'DEPRECATED - DT-Prelim Calcs'!$C$21*'Drive Train'!$F$39</f>
        <v>7.1920000000000002</v>
      </c>
      <c r="EZ55" s="1">
        <f>IF(EW55&gt;='Drive Train'!$F$29,1,0)</f>
        <v>0</v>
      </c>
      <c r="FA55" s="43">
        <f t="shared" si="52"/>
        <v>103.33333333333333</v>
      </c>
      <c r="FB55" s="49">
        <f>FB54+'DEPRECATED - DT-Prelim Calcs'!$C$11</f>
        <v>204</v>
      </c>
      <c r="FC55" s="2">
        <f>FM55/'Drive Train'!$F$35</f>
        <v>0.57999999999999996</v>
      </c>
      <c r="FD55" s="36">
        <f>FK55*12*60/(PI() * 'Drive Train'!$F$15)/FC$2*FC55</f>
        <v>-1003747.270992427</v>
      </c>
      <c r="FE55" s="2">
        <f>('DEPRECATED - DT-Prelim Calcs'!$C$6*FC55-FD55)/('DEPRECATED - DT-Prelim Calcs'!$C$6*FC55)*'DEPRECATED - DT-Prelim Calcs'!$C$7*FC55</f>
        <v>740.5845731903579</v>
      </c>
      <c r="FF55" s="43">
        <f>FE55/'DEPRECATED - DT-Prelim Calcs'!$C$7*('DEPRECATED - DT-Prelim Calcs'!$C$8-'DEPRECATED - DT-Prelim Calcs'!$C$9)+'DEPRECATED - DT-Prelim Calcs'!$C$9</f>
        <v>40346.778987235914</v>
      </c>
      <c r="FG55" s="43">
        <f t="shared" si="17"/>
        <v>93</v>
      </c>
      <c r="FH55" s="2">
        <f t="shared" si="53"/>
        <v>0.63495514679048781</v>
      </c>
      <c r="FI55" s="43">
        <f>FH55*'DEPRECATED - DT-Prelim Calcs'!$C$21/FC$2/'DEPRECATED - DT-Prelim Calcs'!$C$19/'DEPRECATED - DT-Prelim Calcs'!$C$18*3.39*'DEPRECATED - DT-Prelim Calcs'!$C$20</f>
        <v>29.053734754561205</v>
      </c>
      <c r="FJ55" s="36">
        <f t="shared" si="54"/>
        <v>0</v>
      </c>
      <c r="FK55" s="43">
        <f>FI54*'DEPRECATED - DT-Prelim Calcs'!$C$11+FK54</f>
        <v>-2210.0960559367904</v>
      </c>
      <c r="FL55" s="43">
        <f>FL54+0.5*FI55*'DEPRECATED - DT-Prelim Calcs'!$C$11^2+FK55*'DEPRECATED - DT-Prelim Calcs'!$C$11</f>
        <v>-983576.80258319876</v>
      </c>
      <c r="FM55" s="43">
        <f>MIN('Drive Train'!$F$35-FG54*'DEPRECATED - DT-Prelim Calcs'!$C$21*'Drive Train'!$F$39,FM54+FG$2)</f>
        <v>7.1920000000000002</v>
      </c>
      <c r="FN55" s="43">
        <f>'Drive Train'!$F$35-FG55*'DEPRECATED - DT-Prelim Calcs'!$C$21*'Drive Train'!$F$39</f>
        <v>7.1920000000000002</v>
      </c>
      <c r="FO55" s="1">
        <f>IF(FL55&gt;='Drive Train'!$F$29,1,0)</f>
        <v>0</v>
      </c>
      <c r="FP55" s="43">
        <f t="shared" si="55"/>
        <v>103.33333333333333</v>
      </c>
      <c r="FQ55" s="49">
        <f>FQ54+'DEPRECATED - DT-Prelim Calcs'!$C$11</f>
        <v>204</v>
      </c>
      <c r="FR55" s="2">
        <f>GB55/'Drive Train'!$F$35</f>
        <v>0.57999999999999996</v>
      </c>
      <c r="FS55" s="36">
        <f>FZ55*12*60/(PI() * 'Drive Train'!$F$15)/FR$2*FR55</f>
        <v>-1934580.7097023146</v>
      </c>
      <c r="FT55" s="2">
        <f>('DEPRECATED - DT-Prelim Calcs'!$C$6*FR55-FS55)/('DEPRECATED - DT-Prelim Calcs'!$C$6*FR55)*'DEPRECATED - DT-Prelim Calcs'!$C$7*FR55</f>
        <v>1424.8492797027989</v>
      </c>
      <c r="FU55" s="43">
        <f>FT55/'DEPRECATED - DT-Prelim Calcs'!$C$7*('DEPRECATED - DT-Prelim Calcs'!$C$8-'DEPRECATED - DT-Prelim Calcs'!$C$9)+'DEPRECATED - DT-Prelim Calcs'!$C$9</f>
        <v>77623.886133062915</v>
      </c>
      <c r="FV55" s="43">
        <f t="shared" si="18"/>
        <v>93</v>
      </c>
      <c r="FW55" s="2">
        <f t="shared" si="56"/>
        <v>0.57851468929799987</v>
      </c>
      <c r="FX55" s="43">
        <f>FW55*'DEPRECATED - DT-Prelim Calcs'!$C$21/FR$2/'DEPRECATED - DT-Prelim Calcs'!$C$19/'DEPRECATED - DT-Prelim Calcs'!$C$18*3.39*'DEPRECATED - DT-Prelim Calcs'!$C$20</f>
        <v>29.053734754561201</v>
      </c>
      <c r="FY55" s="36">
        <f t="shared" si="57"/>
        <v>0</v>
      </c>
      <c r="FZ55" s="43">
        <f>FX54*'DEPRECATED - DT-Prelim Calcs'!$C$11+FZ54</f>
        <v>-3881.0118425142518</v>
      </c>
      <c r="GA55" s="43">
        <f>GA54+0.5*FX55*'DEPRECATED - DT-Prelim Calcs'!$C$11^2+FZ55*'DEPRECATED - DT-Prelim Calcs'!$C$11</f>
        <v>-1314418.1283255368</v>
      </c>
      <c r="GB55" s="43">
        <f>MIN('Drive Train'!$F$35-FV54*'DEPRECATED - DT-Prelim Calcs'!$C$21*'Drive Train'!$F$39,GB54+FV$2)</f>
        <v>7.1920000000000002</v>
      </c>
      <c r="GC55" s="43">
        <f>'Drive Train'!$F$35-FV55*'DEPRECATED - DT-Prelim Calcs'!$C$21*'Drive Train'!$F$39</f>
        <v>7.1920000000000002</v>
      </c>
      <c r="GD55" s="1">
        <f>IF(GA55&gt;='Drive Train'!$F$29,1,0)</f>
        <v>0</v>
      </c>
      <c r="GE55" s="43">
        <f t="shared" si="58"/>
        <v>103.33333333333333</v>
      </c>
      <c r="GF55" s="49">
        <f>GF54+'DEPRECATED - DT-Prelim Calcs'!$C$11</f>
        <v>204</v>
      </c>
      <c r="GG55" s="2">
        <f>GQ55/'Drive Train'!$F$35</f>
        <v>0.86451612903225805</v>
      </c>
      <c r="GH55" s="36">
        <f>GO55*12*60/(PI() * 'Drive Train'!$F$15)/GG$2*GG55</f>
        <v>-76704.249492015369</v>
      </c>
      <c r="GI55" s="2">
        <f>('DEPRECATED - DT-Prelim Calcs'!$C$6*GG55-GH55)/('DEPRECATED - DT-Prelim Calcs'!$C$6*GG55)*'DEPRECATED - DT-Prelim Calcs'!$C$7*GG55</f>
        <v>60.440619848539356</v>
      </c>
      <c r="GJ55" s="43">
        <f>GI55/'DEPRECATED - DT-Prelim Calcs'!$C$7*('DEPRECATED - DT-Prelim Calcs'!$C$8-'DEPRECATED - DT-Prelim Calcs'!$C$9)+'DEPRECATED - DT-Prelim Calcs'!$C$9</f>
        <v>3294.1606335398305</v>
      </c>
      <c r="GK55" s="43">
        <f t="shared" si="59"/>
        <v>29.999999999999982</v>
      </c>
      <c r="GL55" s="2">
        <f t="shared" si="60"/>
        <v>1.4462867232450001</v>
      </c>
      <c r="GM55" s="43">
        <f>GL55*'DEPRECATED - DT-Prelim Calcs'!$C$21/GG$2/'DEPRECATED - DT-Prelim Calcs'!$C$19/'DEPRECATED - DT-Prelim Calcs'!$C$18*3.39*'DEPRECATED - DT-Prelim Calcs'!$C$20</f>
        <v>29.053734754561201</v>
      </c>
      <c r="GN55" s="36">
        <f t="shared" si="61"/>
        <v>0</v>
      </c>
      <c r="GO55" s="43">
        <f>GM54*'DEPRECATED - DT-Prelim Calcs'!$C$11+GO54</f>
        <v>-258.09075137507801</v>
      </c>
      <c r="GP55" s="43">
        <f>GP54+0.5*GM55*'DEPRECATED - DT-Prelim Calcs'!$C$11^2+GO55*'DEPRECATED - DT-Prelim Calcs'!$C$11</f>
        <v>-59594.824561000205</v>
      </c>
      <c r="GQ55" s="43">
        <f>MIN('Drive Train'!$F$35-GK54*'DEPRECATED - DT-Prelim Calcs'!$C$21*'Drive Train'!$F$39,GQ54+GK$2)</f>
        <v>10.72</v>
      </c>
      <c r="GR55" s="43">
        <f>'Drive Train'!$F$35-GK55*'DEPRECATED - DT-Prelim Calcs'!$C$21*'Drive Train'!$F$39</f>
        <v>10.72</v>
      </c>
      <c r="GS55" s="1">
        <f>IF(GP55&gt;='Drive Train'!$F$29,1,0)</f>
        <v>0</v>
      </c>
      <c r="GT55" s="43">
        <f t="shared" si="62"/>
        <v>33.333333333333314</v>
      </c>
      <c r="GU55" s="49">
        <f>GU54+'DEPRECATED - DT-Prelim Calcs'!$C$11</f>
        <v>204</v>
      </c>
      <c r="GV55" s="2">
        <f>HF55/'Drive Train'!$F$35</f>
        <v>0.84946236559139798</v>
      </c>
      <c r="GW55" s="36">
        <f>HD55*12*60/(PI() * 'Drive Train'!$F$15)/GV$2*GV55</f>
        <v>-170430.93855547247</v>
      </c>
      <c r="GX55" s="2">
        <f>('DEPRECATED - DT-Prelim Calcs'!$C$6*GV55-GW55)/('DEPRECATED - DT-Prelim Calcs'!$C$6*GV55)*'DEPRECATED - DT-Prelim Calcs'!$C$7*GV55</f>
        <v>129.26941765217316</v>
      </c>
      <c r="GY55" s="43">
        <f>GX55/'DEPRECATED - DT-Prelim Calcs'!$C$7*('DEPRECATED - DT-Prelim Calcs'!$C$8-'DEPRECATED - DT-Prelim Calcs'!$C$9)+'DEPRECATED - DT-Prelim Calcs'!$C$9</f>
        <v>7043.7891706034625</v>
      </c>
      <c r="GZ55" s="43">
        <f t="shared" si="19"/>
        <v>33.333333333333314</v>
      </c>
      <c r="HA55" s="2">
        <f t="shared" si="63"/>
        <v>1.4462867232450001</v>
      </c>
      <c r="HB55" s="43">
        <f>HA55*'DEPRECATED - DT-Prelim Calcs'!$C$21/GV$2/'DEPRECATED - DT-Prelim Calcs'!$C$19/'DEPRECATED - DT-Prelim Calcs'!$C$18*3.39*'DEPRECATED - DT-Prelim Calcs'!$C$20</f>
        <v>29.053734754561201</v>
      </c>
      <c r="HC55" s="36">
        <f t="shared" si="64"/>
        <v>0</v>
      </c>
      <c r="HD55" s="43">
        <f>HB54*'DEPRECATED - DT-Prelim Calcs'!$C$11+HD54</f>
        <v>-583.62032770108499</v>
      </c>
      <c r="HE55" s="43">
        <f>HE54+0.5*HB55*'DEPRECATED - DT-Prelim Calcs'!$C$11^2+HD55*'DEPRECATED - DT-Prelim Calcs'!$C$11</f>
        <v>-66068.113043452046</v>
      </c>
      <c r="HF55" s="43">
        <f>MIN('Drive Train'!$F$35-GZ54*'DEPRECATED - DT-Prelim Calcs'!$C$21*'Drive Train'!$F$39,HF54+GZ$2)</f>
        <v>10.533333333333335</v>
      </c>
      <c r="HG55" s="43">
        <f>'Drive Train'!$F$35-GZ55*'DEPRECATED - DT-Prelim Calcs'!$C$21*'Drive Train'!$F$39</f>
        <v>10.533333333333335</v>
      </c>
      <c r="HH55" s="1">
        <f>IF(HE55&gt;='Drive Train'!$F$29,1,0)</f>
        <v>0</v>
      </c>
      <c r="HI55" s="43">
        <f t="shared" si="65"/>
        <v>37.037037037037017</v>
      </c>
      <c r="HJ55" s="49">
        <f>HJ54+'DEPRECATED - DT-Prelim Calcs'!$C$11</f>
        <v>204</v>
      </c>
      <c r="HK55" s="2">
        <f>HU55/'Drive Train'!$F$35</f>
        <v>0.83440860215053769</v>
      </c>
      <c r="HL55" s="36">
        <f>HS55*12*60/(PI() * 'Drive Train'!$F$15)/HK$2*HK55</f>
        <v>-275783.64154596505</v>
      </c>
      <c r="HM55" s="2">
        <f>('DEPRECATED - DT-Prelim Calcs'!$C$6*HK55-HL55)/('DEPRECATED - DT-Prelim Calcs'!$C$6*HK55)*'DEPRECATED - DT-Prelim Calcs'!$C$7*HK55</f>
        <v>206.64461127364339</v>
      </c>
      <c r="HN55" s="43">
        <f>HM55/'DEPRECATED - DT-Prelim Calcs'!$C$7*('DEPRECATED - DT-Prelim Calcs'!$C$8-'DEPRECATED - DT-Prelim Calcs'!$C$9)+'DEPRECATED - DT-Prelim Calcs'!$C$9</f>
        <v>11259.004942519377</v>
      </c>
      <c r="HO55" s="43">
        <f t="shared" si="20"/>
        <v>36.66666666666665</v>
      </c>
      <c r="HP55" s="2">
        <f t="shared" si="66"/>
        <v>1.4462867232450001</v>
      </c>
      <c r="HQ55" s="43">
        <f>HP55*'DEPRECATED - DT-Prelim Calcs'!$C$21/HK$2/'DEPRECATED - DT-Prelim Calcs'!$C$19/'DEPRECATED - DT-Prelim Calcs'!$C$18*3.39*'DEPRECATED - DT-Prelim Calcs'!$C$20</f>
        <v>29.053734754561201</v>
      </c>
      <c r="HR55" s="36">
        <f t="shared" si="67"/>
        <v>0</v>
      </c>
      <c r="HS55" s="43">
        <f>HQ54*'DEPRECATED - DT-Prelim Calcs'!$C$11+HS54</f>
        <v>-961.42596399242495</v>
      </c>
      <c r="HT55" s="43">
        <f>HT54+0.5*HQ55*'DEPRECATED - DT-Prelim Calcs'!$C$11^2+HS55*'DEPRECATED - DT-Prelim Calcs'!$C$11</f>
        <v>-66926.931701255235</v>
      </c>
      <c r="HU55" s="43">
        <f>MIN('Drive Train'!$F$35-HO54*'DEPRECATED - DT-Prelim Calcs'!$C$21*'Drive Train'!$F$39,HU54+HO$2)</f>
        <v>10.346666666666668</v>
      </c>
      <c r="HV55" s="43">
        <f>'Drive Train'!$F$35-HO55*'DEPRECATED - DT-Prelim Calcs'!$C$21*'Drive Train'!$F$39</f>
        <v>10.346666666666668</v>
      </c>
      <c r="HW55" s="1">
        <f>IF(HT55&gt;='Drive Train'!$F$29,1,0)</f>
        <v>0</v>
      </c>
      <c r="HX55" s="43">
        <f t="shared" si="68"/>
        <v>40.740740740740726</v>
      </c>
      <c r="HY55" s="49">
        <f>HY54+'DEPRECATED - DT-Prelim Calcs'!$C$11</f>
        <v>204</v>
      </c>
      <c r="HZ55" s="2">
        <f>IJ55/'Drive Train'!$F$35</f>
        <v>0.8193548387096774</v>
      </c>
      <c r="IA55" s="36">
        <f>IH55*12*60/(PI() * 'Drive Train'!$F$15)/HZ$2*HZ55</f>
        <v>15364.944617948751</v>
      </c>
      <c r="IB55" s="2">
        <f>('DEPRECATED - DT-Prelim Calcs'!$C$6*HZ55-IA55)/('DEPRECATED - DT-Prelim Calcs'!$C$6*HZ55)*'DEPRECATED - DT-Prelim Calcs'!$C$7*HZ55</f>
        <v>-7.4521459096145684</v>
      </c>
      <c r="IC55" s="43">
        <f>IB55/'DEPRECATED - DT-Prelim Calcs'!$C$7*('DEPRECATED - DT-Prelim Calcs'!$C$8-'DEPRECATED - DT-Prelim Calcs'!$C$9)+'DEPRECATED - DT-Prelim Calcs'!$C$9</f>
        <v>-404.47511298646526</v>
      </c>
      <c r="ID55" s="43">
        <f t="shared" si="21"/>
        <v>-404.47511298646526</v>
      </c>
      <c r="IE55" s="2">
        <f t="shared" si="69"/>
        <v>-8.9169916049683504</v>
      </c>
      <c r="IF55" s="43">
        <f>IE55*'DEPRECATED - DT-Prelim Calcs'!$C$21/HZ$2/'DEPRECATED - DT-Prelim Calcs'!$C$19/'DEPRECATED - DT-Prelim Calcs'!$C$18*3.39*'DEPRECATED - DT-Prelim Calcs'!$C$20</f>
        <v>-179.12900999196467</v>
      </c>
      <c r="IG55" s="36">
        <f t="shared" si="70"/>
        <v>1</v>
      </c>
      <c r="IH55" s="43">
        <f>IF54*'DEPRECATED - DT-Prelim Calcs'!$C$11+IH54</f>
        <v>54.548786496479181</v>
      </c>
      <c r="II55" s="43">
        <f>II54+0.5*IF55*'DEPRECATED - DT-Prelim Calcs'!$C$11^2+IH55*'DEPRECATED - DT-Prelim Calcs'!$C$11</f>
        <v>-71468.632897815522</v>
      </c>
      <c r="IJ55" s="43">
        <f>MIN('Drive Train'!$F$35-ID54*'DEPRECATED - DT-Prelim Calcs'!$C$21*'Drive Train'!$F$39,IJ54+ID$2)</f>
        <v>10.16</v>
      </c>
      <c r="IK55" s="43">
        <f>'Drive Train'!$F$35-ID55*'DEPRECATED - DT-Prelim Calcs'!$C$21*'Drive Train'!$F$39</f>
        <v>35.050606327242058</v>
      </c>
      <c r="IL55" s="1">
        <f>IF(II55&gt;='Drive Train'!$F$29,1,0)</f>
        <v>0</v>
      </c>
      <c r="IM55" s="43">
        <f t="shared" si="71"/>
        <v>-449.41679220718368</v>
      </c>
      <c r="IN55" s="49">
        <f>IN54+'DEPRECATED - DT-Prelim Calcs'!$C$11</f>
        <v>204</v>
      </c>
      <c r="IO55" s="2">
        <f>IY55/'Drive Train'!$F$35</f>
        <v>1.3894708394827731</v>
      </c>
      <c r="IP55" s="36">
        <f>IW55*12*60/(PI() * 'Drive Train'!$F$15)/IO$2*IO55</f>
        <v>-76463.424511842342</v>
      </c>
      <c r="IQ55" s="2">
        <f>('DEPRECATED - DT-Prelim Calcs'!$C$6*IO55-IP55)/('DEPRECATED - DT-Prelim Calcs'!$C$6*IO55)*'DEPRECATED - DT-Prelim Calcs'!$C$7*IO55</f>
        <v>62.725624657321646</v>
      </c>
      <c r="IR55" s="43">
        <f>IQ55/'DEPRECATED - DT-Prelim Calcs'!$C$7*('DEPRECATED - DT-Prelim Calcs'!$C$8-'DEPRECATED - DT-Prelim Calcs'!$C$9)+'DEPRECATED - DT-Prelim Calcs'!$C$9</f>
        <v>3418.6422387943876</v>
      </c>
      <c r="IS55" s="43">
        <f t="shared" si="22"/>
        <v>43.333333333333321</v>
      </c>
      <c r="IT55" s="2">
        <f t="shared" si="72"/>
        <v>1.4462867232450001</v>
      </c>
      <c r="IU55" s="43">
        <f>IT55*'DEPRECATED - DT-Prelim Calcs'!$C$21/IO$2/'DEPRECATED - DT-Prelim Calcs'!$C$19/'DEPRECATED - DT-Prelim Calcs'!$C$18*3.39*'DEPRECATED - DT-Prelim Calcs'!$C$20</f>
        <v>29.053734754561201</v>
      </c>
      <c r="IV55" s="36">
        <f t="shared" si="73"/>
        <v>0</v>
      </c>
      <c r="IW55" s="43">
        <f>IU54*'DEPRECATED - DT-Prelim Calcs'!$C$11+IW54</f>
        <v>-160.07754860818881</v>
      </c>
      <c r="IX55" s="43">
        <f>IX54+0.5*IU55*'DEPRECATED - DT-Prelim Calcs'!$C$11^2+IW55*'DEPRECATED - DT-Prelim Calcs'!$C$11</f>
        <v>-73378.693796754349</v>
      </c>
      <c r="IY55" s="43">
        <f>MIN('Drive Train'!$F$35-IS54*'DEPRECATED - DT-Prelim Calcs'!$C$21*'Drive Train'!$F$39,IY54+IS$2)</f>
        <v>17.229438409586386</v>
      </c>
      <c r="IZ55" s="43">
        <f>'Drive Train'!$F$35-IS55*'DEPRECATED - DT-Prelim Calcs'!$C$21*'Drive Train'!$F$39</f>
        <v>9.9733333333333345</v>
      </c>
      <c r="JA55" s="1">
        <f>IF(IX55&gt;='Drive Train'!$F$29,1,0)</f>
        <v>0</v>
      </c>
      <c r="JB55" s="43">
        <f t="shared" si="74"/>
        <v>48.148148148148138</v>
      </c>
      <c r="JC55" s="49">
        <f>JC54+'DEPRECATED - DT-Prelim Calcs'!$C$11</f>
        <v>204</v>
      </c>
      <c r="JD55" s="2">
        <f>JN55/'Drive Train'!$F$35</f>
        <v>1.2643320402662481</v>
      </c>
      <c r="JE55" s="36">
        <f>JL55*12*60/(PI() * 'Drive Train'!$F$15)/JD$2*JD55</f>
        <v>-50605.289785373774</v>
      </c>
      <c r="JF55" s="2">
        <f>('DEPRECATED - DT-Prelim Calcs'!$C$6*JD55-JE55)/('DEPRECATED - DT-Prelim Calcs'!$C$6*JD55)*'DEPRECATED - DT-Prelim Calcs'!$C$7*JD55</f>
        <v>43.130157565620337</v>
      </c>
      <c r="JG55" s="43">
        <f>JF55/'DEPRECATED - DT-Prelim Calcs'!$C$7*('DEPRECATED - DT-Prelim Calcs'!$C$8-'DEPRECATED - DT-Prelim Calcs'!$C$9)+'DEPRECATED - DT-Prelim Calcs'!$C$9</f>
        <v>2351.1279867837943</v>
      </c>
      <c r="JH55" s="43">
        <f t="shared" si="23"/>
        <v>46.666666666666657</v>
      </c>
      <c r="JI55" s="2">
        <f t="shared" si="75"/>
        <v>1.4462867232450001</v>
      </c>
      <c r="JJ55" s="43">
        <f>JI55*'DEPRECATED - DT-Prelim Calcs'!$C$21/JD$2/'DEPRECATED - DT-Prelim Calcs'!$C$19/'DEPRECATED - DT-Prelim Calcs'!$C$18*3.39*'DEPRECATED - DT-Prelim Calcs'!$C$20</f>
        <v>29.053734754561201</v>
      </c>
      <c r="JK55" s="36">
        <f t="shared" si="76"/>
        <v>0</v>
      </c>
      <c r="JL55" s="43">
        <f>JJ54*'DEPRECATED - DT-Prelim Calcs'!$C$11+JL54</f>
        <v>-116.42892551846759</v>
      </c>
      <c r="JM55" s="43">
        <f>JM54+0.5*JJ55*'DEPRECATED - DT-Prelim Calcs'!$C$11^2+JL55*'DEPRECATED - DT-Prelim Calcs'!$C$11</f>
        <v>-75677.148239067639</v>
      </c>
      <c r="JN55" s="43">
        <f>MIN('Drive Train'!$F$35-JH54*'DEPRECATED - DT-Prelim Calcs'!$C$21*'Drive Train'!$F$39,JN54+JH$2)</f>
        <v>15.677717299301477</v>
      </c>
      <c r="JO55" s="43">
        <f>'Drive Train'!$F$35-JH55*'DEPRECATED - DT-Prelim Calcs'!$C$21*'Drive Train'!$F$39</f>
        <v>9.7866666666666671</v>
      </c>
      <c r="JP55" s="1">
        <f>IF(JM55&gt;='Drive Train'!$F$29,1,0)</f>
        <v>0</v>
      </c>
      <c r="JQ55" s="43">
        <f>MIN(JG55,'DEPRECATED - DT-Prelim Calcs'!$C$10)*'DEPRECATED - DT-Prelim Calcs'!$C$11*1000/60/60</f>
        <v>103.33333333333333</v>
      </c>
      <c r="JR55" s="49">
        <f>JR54+'DEPRECATED - DT-Prelim Calcs'!$C$11</f>
        <v>204</v>
      </c>
      <c r="JS55" s="2">
        <f>KC55/'Drive Train'!$F$35</f>
        <v>3.6663188279949077</v>
      </c>
      <c r="JT55" s="36">
        <f>KA55*12*60/(PI() * 'Drive Train'!$F$15)/JS$2*JS55</f>
        <v>-1208498.8421719156</v>
      </c>
      <c r="JU55" s="2">
        <f>('DEPRECATED - DT-Prelim Calcs'!$C$6*JS55-JT55)/('DEPRECATED - DT-Prelim Calcs'!$C$6*JS55)*'DEPRECATED - DT-Prelim Calcs'!$C$7*JS55</f>
        <v>905.57427821650685</v>
      </c>
      <c r="JV55" s="43">
        <f>JU55/'DEPRECATED - DT-Prelim Calcs'!$C$7*('DEPRECATED - DT-Prelim Calcs'!$C$8-'DEPRECATED - DT-Prelim Calcs'!$C$9)+'DEPRECATED - DT-Prelim Calcs'!$C$9</f>
        <v>49335.024111794773</v>
      </c>
      <c r="JW55" s="43">
        <f t="shared" si="24"/>
        <v>49.999999999999993</v>
      </c>
      <c r="JX55" s="2">
        <f t="shared" si="77"/>
        <v>1.4462867232450001</v>
      </c>
      <c r="JY55" s="43">
        <f>JX55*'DEPRECATED - DT-Prelim Calcs'!$C$21/JS$2/'DEPRECATED - DT-Prelim Calcs'!$C$19/'DEPRECATED - DT-Prelim Calcs'!$C$18*3.39*'DEPRECATED - DT-Prelim Calcs'!$C$20</f>
        <v>29.053734754561201</v>
      </c>
      <c r="JZ55" s="36">
        <f t="shared" si="78"/>
        <v>0</v>
      </c>
      <c r="KA55" s="43">
        <f>JY54*'DEPRECATED - DT-Prelim Calcs'!$C$11+KA54</f>
        <v>-958.831132442024</v>
      </c>
      <c r="KB55" s="43">
        <f>KB54+0.5*JY55*'DEPRECATED - DT-Prelim Calcs'!$C$11^2+KA55*'DEPRECATED - DT-Prelim Calcs'!$C$11</f>
        <v>-68385.687978432892</v>
      </c>
      <c r="KC55" s="43">
        <f>MIN('Drive Train'!$F$35-JW54*'DEPRECATED - DT-Prelim Calcs'!$C$21*'Drive Train'!$F$39,KC54+JW$2)</f>
        <v>45.462353467136857</v>
      </c>
      <c r="KD55" s="43">
        <f>'Drive Train'!$F$35-JW55*'DEPRECATED - DT-Prelim Calcs'!$C$21*'Drive Train'!$F$39</f>
        <v>9.6000000000000014</v>
      </c>
      <c r="KE55" s="1">
        <f>IF(KB55&gt;='Drive Train'!$F$29,1,0)</f>
        <v>0</v>
      </c>
      <c r="KF55" s="43">
        <f>MIN(JV55,'DEPRECATED - DT-Prelim Calcs'!$C$10)*'DEPRECATED - DT-Prelim Calcs'!$C$11*1000/60/60</f>
        <v>103.33333333333333</v>
      </c>
      <c r="KG55" s="49">
        <f>KG54+'DEPRECATED - DT-Prelim Calcs'!$C$11</f>
        <v>204</v>
      </c>
      <c r="KH55" s="2">
        <f>KR55/'Drive Train'!$F$35</f>
        <v>0.75913978494623657</v>
      </c>
      <c r="KI55" s="36">
        <f>KP55*12*60/(PI() * 'Drive Train'!$F$15)/KH$2*KH55</f>
        <v>-90931.911402446814</v>
      </c>
      <c r="KJ55" s="2">
        <f>('DEPRECATED - DT-Prelim Calcs'!$C$6*KH55-KI55)/('DEPRECATED - DT-Prelim Calcs'!$C$6*KH55)*'DEPRECATED - DT-Prelim Calcs'!$C$7*KH55</f>
        <v>70.405297327679293</v>
      </c>
      <c r="KK55" s="43">
        <f>KJ55/'DEPRECATED - DT-Prelim Calcs'!$C$7*('DEPRECATED - DT-Prelim Calcs'!$C$8-'DEPRECATED - DT-Prelim Calcs'!$C$9)+'DEPRECATED - DT-Prelim Calcs'!$C$9</f>
        <v>3837.0124663586475</v>
      </c>
      <c r="KL55" s="43">
        <f t="shared" si="25"/>
        <v>53.333333333333329</v>
      </c>
      <c r="KM55" s="2">
        <f t="shared" si="79"/>
        <v>1.4462867232450001</v>
      </c>
      <c r="KN55" s="43">
        <f>KM55*'DEPRECATED - DT-Prelim Calcs'!$C$21/KH$2/'DEPRECATED - DT-Prelim Calcs'!$C$19/'DEPRECATED - DT-Prelim Calcs'!$C$18*3.39*'DEPRECATED - DT-Prelim Calcs'!$C$20</f>
        <v>29.053734754561201</v>
      </c>
      <c r="KO55" s="36">
        <f t="shared" si="80"/>
        <v>0</v>
      </c>
      <c r="KP55" s="43">
        <f>KN54*'DEPRECATED - DT-Prelim Calcs'!$C$11+KP54</f>
        <v>-348.43412692803554</v>
      </c>
      <c r="KQ55" s="43">
        <f>KQ54+0.5*KN55*'DEPRECATED - DT-Prelim Calcs'!$C$11^2+KP55*'DEPRECATED - DT-Prelim Calcs'!$C$11</f>
        <v>-79090.133457358854</v>
      </c>
      <c r="KR55" s="43">
        <f>MIN('Drive Train'!$F$35-KL54*'DEPRECATED - DT-Prelim Calcs'!$C$21*'Drive Train'!$F$39,KR54+KL$2)</f>
        <v>9.413333333333334</v>
      </c>
      <c r="KS55" s="43">
        <f>'Drive Train'!$F$35-KL55*'DEPRECATED - DT-Prelim Calcs'!$C$21*'Drive Train'!$F$39</f>
        <v>9.413333333333334</v>
      </c>
      <c r="KT55" s="1">
        <f>IF(KQ55&gt;='Drive Train'!$F$29,1,0)</f>
        <v>0</v>
      </c>
      <c r="KU55" s="43">
        <f>MIN(KK55,'DEPRECATED - DT-Prelim Calcs'!$C$10)*'DEPRECATED - DT-Prelim Calcs'!$C$11*1000/60/60</f>
        <v>103.33333333333333</v>
      </c>
      <c r="KV55" s="49">
        <f>KV54+'DEPRECATED - DT-Prelim Calcs'!$C$11</f>
        <v>204</v>
      </c>
      <c r="KW55" s="2">
        <f>LG55/'Drive Train'!$F$35</f>
        <v>0.74408602150537628</v>
      </c>
      <c r="KX55" s="36">
        <f>LE55*12*60/(PI() * 'Drive Train'!$F$15)/KW$2*KW55</f>
        <v>-26128.567828071438</v>
      </c>
      <c r="KY55" s="2">
        <f>('DEPRECATED - DT-Prelim Calcs'!$C$6*KW55-KX55)/('DEPRECATED - DT-Prelim Calcs'!$C$6*KW55)*'DEPRECATED - DT-Prelim Calcs'!$C$7*KW55</f>
        <v>22.69712756525756</v>
      </c>
      <c r="KZ55" s="43">
        <f>KY55/'DEPRECATED - DT-Prelim Calcs'!$C$7*('DEPRECATED - DT-Prelim Calcs'!$C$8-'DEPRECATED - DT-Prelim Calcs'!$C$9)+'DEPRECATED - DT-Prelim Calcs'!$C$9</f>
        <v>1237.9853076595537</v>
      </c>
      <c r="LA55" s="43">
        <f t="shared" si="26"/>
        <v>56.666666666666664</v>
      </c>
      <c r="LB55" s="2">
        <f t="shared" si="81"/>
        <v>1.4462867232450001</v>
      </c>
      <c r="LC55" s="43">
        <f>LB55*'DEPRECATED - DT-Prelim Calcs'!$C$21/KW$2/'DEPRECATED - DT-Prelim Calcs'!$C$19/'DEPRECATED - DT-Prelim Calcs'!$C$18*3.39*'DEPRECATED - DT-Prelim Calcs'!$C$20</f>
        <v>29.053734754561201</v>
      </c>
      <c r="LD55" s="36">
        <f t="shared" si="82"/>
        <v>0</v>
      </c>
      <c r="LE55" s="43">
        <f>LC54*'DEPRECATED - DT-Prelim Calcs'!$C$11+LE54</f>
        <v>-102.14534436666055</v>
      </c>
      <c r="LF55" s="43">
        <f>LF54+0.5*LC55*'DEPRECATED - DT-Prelim Calcs'!$C$11^2+LE55*'DEPRECATED - DT-Prelim Calcs'!$C$11</f>
        <v>-92692.727405905869</v>
      </c>
      <c r="LG55" s="43">
        <f>MIN('Drive Train'!$F$35-LA54*'DEPRECATED - DT-Prelim Calcs'!$C$21*'Drive Train'!$F$39,LG54+LA$2)</f>
        <v>9.2266666666666666</v>
      </c>
      <c r="LH55" s="43">
        <f>'Drive Train'!$F$35-LA55*'DEPRECATED - DT-Prelim Calcs'!$C$21*'Drive Train'!$F$39</f>
        <v>9.2266666666666666</v>
      </c>
      <c r="LI55" s="1">
        <f>IF(LF55&gt;='Drive Train'!$F$29,1,0)</f>
        <v>0</v>
      </c>
      <c r="LJ55" s="43">
        <f>MIN(KZ55,'DEPRECATED - DT-Prelim Calcs'!$C$10)*'DEPRECATED - DT-Prelim Calcs'!$C$11*1000/60/60</f>
        <v>103.33333333333333</v>
      </c>
      <c r="LK55" s="49">
        <f>LK54+'DEPRECATED - DT-Prelim Calcs'!$C$11</f>
        <v>204</v>
      </c>
      <c r="LL55" s="2">
        <f>LV55/'Drive Train'!$F$35</f>
        <v>0.72903225806451621</v>
      </c>
      <c r="LM55" s="36">
        <f>LT55*12*60/(PI() * 'Drive Train'!$F$15)/LL$2*LL55</f>
        <v>-97631.487200658885</v>
      </c>
      <c r="LN55" s="2">
        <f>('DEPRECATED - DT-Prelim Calcs'!$C$6*LL55-LM55)/('DEPRECATED - DT-Prelim Calcs'!$C$6*LL55)*'DEPRECATED - DT-Prelim Calcs'!$C$7*LL55</f>
        <v>75.18901630146523</v>
      </c>
      <c r="LO55" s="43">
        <f>LN55/'DEPRECATED - DT-Prelim Calcs'!$C$7*('DEPRECATED - DT-Prelim Calcs'!$C$8-'DEPRECATED - DT-Prelim Calcs'!$C$9)+'DEPRECATED - DT-Prelim Calcs'!$C$9</f>
        <v>4097.6180522440009</v>
      </c>
      <c r="LP55" s="43">
        <f t="shared" si="27"/>
        <v>60</v>
      </c>
      <c r="LQ55" s="2">
        <f t="shared" si="83"/>
        <v>1.4462867232450001</v>
      </c>
      <c r="LR55" s="43">
        <f>LQ55*'DEPRECATED - DT-Prelim Calcs'!$C$21/LL$2/'DEPRECATED - DT-Prelim Calcs'!$C$19/'DEPRECATED - DT-Prelim Calcs'!$C$18*3.39*'DEPRECATED - DT-Prelim Calcs'!$C$20</f>
        <v>29.053734754561201</v>
      </c>
      <c r="LS55" s="36">
        <f t="shared" si="84"/>
        <v>0</v>
      </c>
      <c r="LT55" s="43">
        <f>LR54*'DEPRECATED - DT-Prelim Calcs'!$C$11+LT54</f>
        <v>-389.55544294525203</v>
      </c>
      <c r="LU55" s="43">
        <f>LU54+0.5*LR55*'DEPRECATED - DT-Prelim Calcs'!$C$11^2+LT55*'DEPRECATED - DT-Prelim Calcs'!$C$11</f>
        <v>-83467.043198129584</v>
      </c>
      <c r="LV55" s="43">
        <f>MIN('Drive Train'!$F$35-LP54*'DEPRECATED - DT-Prelim Calcs'!$C$21*'Drive Train'!$F$39,LV54+LP$2)</f>
        <v>9.0400000000000009</v>
      </c>
      <c r="LW55" s="43">
        <f>'Drive Train'!$F$35-LP55*'DEPRECATED - DT-Prelim Calcs'!$C$21*'Drive Train'!$F$39</f>
        <v>9.0400000000000009</v>
      </c>
      <c r="LX55" s="1">
        <f>IF(LU55&gt;='Drive Train'!$F$29,1,0)</f>
        <v>0</v>
      </c>
      <c r="LY55" s="43">
        <f>MIN(LO55,'DEPRECATED - DT-Prelim Calcs'!$C$10)*'DEPRECATED - DT-Prelim Calcs'!$C$11*1000/60/60</f>
        <v>103.33333333333333</v>
      </c>
      <c r="LZ55" s="49">
        <f>LZ54+'DEPRECATED - DT-Prelim Calcs'!$C$11</f>
        <v>204</v>
      </c>
    </row>
    <row r="56" spans="2:338" x14ac:dyDescent="0.3">
      <c r="B56" s="1"/>
      <c r="C56" s="3" t="str">
        <f>C40</f>
        <v>Max Voltage (V)</v>
      </c>
      <c r="E56" s="14">
        <f>E40</f>
        <v>12.4</v>
      </c>
      <c r="F56" s="14">
        <f>'DEPRECATED - DT-Prelim Calcs'!GQ2</f>
        <v>50.510951522171737</v>
      </c>
      <c r="G56" s="14">
        <f>'DEPRECATED - DT-Prelim Calcs'!HF2</f>
        <v>53.153862280282098</v>
      </c>
      <c r="H56" s="14">
        <f>'DEPRECATED - DT-Prelim Calcs'!HU2</f>
        <v>54.741260653932798</v>
      </c>
      <c r="I56" s="14">
        <f>'DEPRECATED - DT-Prelim Calcs'!IJ2</f>
        <v>54.519391183347018</v>
      </c>
      <c r="J56" s="14">
        <f>'DEPRECATED - DT-Prelim Calcs'!IY2</f>
        <v>56.813081967942146</v>
      </c>
      <c r="K56" s="14">
        <f>'DEPRECATED - DT-Prelim Calcs'!JN2</f>
        <v>55.05666662336656</v>
      </c>
      <c r="L56" s="14">
        <f>'DEPRECATED - DT-Prelim Calcs'!KC2</f>
        <v>56.343575496111498</v>
      </c>
      <c r="M56" s="14">
        <f>'DEPRECATED - DT-Prelim Calcs'!KR2</f>
        <v>58.109921991618855</v>
      </c>
      <c r="N56" s="14">
        <f>'DEPRECATED - DT-Prelim Calcs'!LG2</f>
        <v>57.843720760425704</v>
      </c>
      <c r="O56" s="14">
        <f>'DEPRECATED - DT-Prelim Calcs'!LV2</f>
        <v>57.573470816087607</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-0.27672021620693066</v>
      </c>
      <c r="Y56" s="43">
        <f t="shared" si="1"/>
        <v>0</v>
      </c>
      <c r="Z56" s="43">
        <f t="shared" si="2"/>
        <v>0</v>
      </c>
      <c r="AA56" s="43">
        <f t="shared" si="3"/>
        <v>0</v>
      </c>
      <c r="AB56" s="43" t="e">
        <f t="shared" si="4"/>
        <v>#N/A</v>
      </c>
      <c r="AC56" s="36">
        <f t="shared" si="28"/>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889.49632897085212</v>
      </c>
      <c r="AK56" s="43">
        <f t="shared" si="8"/>
        <v>0</v>
      </c>
      <c r="AL56" s="49">
        <f>AL55+'DEPRECATED - DT-Prelim Calcs'!$C$11</f>
        <v>208</v>
      </c>
      <c r="AM56" s="2">
        <f>AW56/'Drive Train'!$F$35</f>
        <v>0.57999999999999996</v>
      </c>
      <c r="AN56" s="36">
        <f>AU56*12*60/(PI() * 'Drive Train'!$F$15)/AM$2*AM56</f>
        <v>5997.6995231384026</v>
      </c>
      <c r="AO56" s="2">
        <f>('DEPRECATED - DT-Prelim Calcs'!$C$6*AM56-AN56)/('DEPRECATED - DT-Prelim Calcs'!$C$6*AM56)*'DEPRECATED - DT-Prelim Calcs'!$C$7*AM56</f>
        <v>-1.6887672043133402</v>
      </c>
      <c r="AP56" s="43">
        <f>AO56/'DEPRECATED - DT-Prelim Calcs'!$C$7*('DEPRECATED - DT-Prelim Calcs'!$C$8-'DEPRECATED - DT-Prelim Calcs'!$C$9)+'DEPRECATED - DT-Prelim Calcs'!$C$9</f>
        <v>-90.500004414084941</v>
      </c>
      <c r="AQ56" s="43">
        <f t="shared" si="9"/>
        <v>-90.500004414084941</v>
      </c>
      <c r="AR56" s="2">
        <f t="shared" si="29"/>
        <v>-2.4965407267607276</v>
      </c>
      <c r="AS56" s="43">
        <f>AR56*'DEPRECATED - DT-Prelim Calcs'!$C$21/AM$2/'DEPRECATED - DT-Prelim Calcs'!$C$19/'DEPRECATED - DT-Prelim Calcs'!$C$18*3.39*'DEPRECATED - DT-Prelim Calcs'!$C$20</f>
        <v>-25.075882573450979</v>
      </c>
      <c r="AT56" s="36">
        <f t="shared" si="30"/>
        <v>1</v>
      </c>
      <c r="AU56" s="43">
        <f>AS55*'DEPRECATED - DT-Prelim Calcs'!$C$11+AU55</f>
        <v>60.160692082792494</v>
      </c>
      <c r="AV56" s="43">
        <f>AV55+0.5*AS56*'DEPRECATED - DT-Prelim Calcs'!$C$11^2+AU56*'DEPRECATED - DT-Prelim Calcs'!$C$11</f>
        <v>3161.8922307258113</v>
      </c>
      <c r="AW56" s="43">
        <f>MIN('Drive Train'!$F$35-AQ55*'DEPRECATED - DT-Prelim Calcs'!$C$21*'Drive Train'!$F$39,AW55+AQ$2)</f>
        <v>7.1920000000000002</v>
      </c>
      <c r="AX56" s="43">
        <f>'Drive Train'!$F$35-AQ56*'DEPRECATED - DT-Prelim Calcs'!$C$21*'Drive Train'!$F$39</f>
        <v>17.468000247188758</v>
      </c>
      <c r="AY56" s="1">
        <f>IF(AV56&gt;='Drive Train'!$F$29,1,0)</f>
        <v>1</v>
      </c>
      <c r="AZ56" s="43">
        <f t="shared" si="31"/>
        <v>-100.55556046009437</v>
      </c>
      <c r="BA56" s="49">
        <f>BA55+'DEPRECATED - DT-Prelim Calcs'!$C$11</f>
        <v>208</v>
      </c>
      <c r="BB56" s="2">
        <f>BL56/'Drive Train'!$F$35</f>
        <v>0.57999999999999996</v>
      </c>
      <c r="BC56" s="36">
        <f>BJ56*12*60/(PI() * 'Drive Train'!$F$15)/BB$2*BB56</f>
        <v>-44602.955724883948</v>
      </c>
      <c r="BD56" s="2">
        <f>('DEPRECATED - DT-Prelim Calcs'!$C$6*BB56-BC56)/('DEPRECATED - DT-Prelim Calcs'!$C$6*BB56)*'DEPRECATED - DT-Prelim Calcs'!$C$7*BB56</f>
        <v>35.508266199013441</v>
      </c>
      <c r="BE56" s="43">
        <f>BD56/'DEPRECATED - DT-Prelim Calcs'!$C$7*('DEPRECATED - DT-Prelim Calcs'!$C$8-'DEPRECATED - DT-Prelim Calcs'!$C$9)+'DEPRECATED - DT-Prelim Calcs'!$C$9</f>
        <v>1935.9055466626724</v>
      </c>
      <c r="BF56" s="43">
        <f t="shared" si="10"/>
        <v>93</v>
      </c>
      <c r="BG56" s="2">
        <f t="shared" si="32"/>
        <v>2.0025508475699998</v>
      </c>
      <c r="BH56" s="43">
        <f>BG56*'DEPRECATED - DT-Prelim Calcs'!$C$21/BB$2/'DEPRECATED - DT-Prelim Calcs'!$C$19/'DEPRECATED - DT-Prelim Calcs'!$C$18*3.39*'DEPRECATED - DT-Prelim Calcs'!$C$20</f>
        <v>29.053734754561201</v>
      </c>
      <c r="BI56" s="36">
        <f t="shared" si="33"/>
        <v>0</v>
      </c>
      <c r="BJ56" s="43">
        <f>BH55*'DEPRECATED - DT-Prelim Calcs'!$C$11+BJ55</f>
        <v>-309.73545100284315</v>
      </c>
      <c r="BK56" s="43">
        <f>BK55+0.5*BH56*'DEPRECATED - DT-Prelim Calcs'!$C$11^2+BJ56*'DEPRECATED - DT-Prelim Calcs'!$C$11</f>
        <v>-31616.187555055523</v>
      </c>
      <c r="BL56" s="43">
        <f>MIN('Drive Train'!$F$35-BF55*'DEPRECATED - DT-Prelim Calcs'!$C$21*'Drive Train'!$F$39,BL55+BF$2)</f>
        <v>7.1920000000000002</v>
      </c>
      <c r="BM56" s="43">
        <f>'Drive Train'!$F$35-BF56*'DEPRECATED - DT-Prelim Calcs'!$C$21*'Drive Train'!$F$39</f>
        <v>7.1920000000000002</v>
      </c>
      <c r="BN56" s="1">
        <f>IF(BK56&gt;='Drive Train'!$F$29,1,0)</f>
        <v>0</v>
      </c>
      <c r="BO56" s="43">
        <f t="shared" si="34"/>
        <v>103.33333333333333</v>
      </c>
      <c r="BP56" s="49">
        <f>BP55+'DEPRECATED - DT-Prelim Calcs'!$C$11</f>
        <v>208</v>
      </c>
      <c r="BQ56" s="2">
        <f>CA56/'Drive Train'!$F$35</f>
        <v>0.57999999999999996</v>
      </c>
      <c r="BR56" s="36">
        <f>BY56*12*60/(PI() * 'Drive Train'!$F$15)/BQ$2*BQ56</f>
        <v>-17157.906745613458</v>
      </c>
      <c r="BS56" s="2">
        <f>('DEPRECATED - DT-Prelim Calcs'!$C$6*BQ56-BR56)/('DEPRECATED - DT-Prelim Calcs'!$C$6*BQ56)*'DEPRECATED - DT-Prelim Calcs'!$C$7*BQ56</f>
        <v>15.333143986979175</v>
      </c>
      <c r="BT56" s="43">
        <f>BS56/'DEPRECATED - DT-Prelim Calcs'!$C$7*('DEPRECATED - DT-Prelim Calcs'!$C$8-'DEPRECATED - DT-Prelim Calcs'!$C$9)+'DEPRECATED - DT-Prelim Calcs'!$C$9</f>
        <v>836.81306794737293</v>
      </c>
      <c r="BU56" s="43">
        <f t="shared" si="11"/>
        <v>93</v>
      </c>
      <c r="BV56" s="2">
        <f t="shared" si="35"/>
        <v>1.5313624128476471</v>
      </c>
      <c r="BW56" s="43">
        <f>BV56*'DEPRECATED - DT-Prelim Calcs'!$C$21/BQ$2/'DEPRECATED - DT-Prelim Calcs'!$C$19/'DEPRECATED - DT-Prelim Calcs'!$C$18*3.39*'DEPRECATED - DT-Prelim Calcs'!$C$20</f>
        <v>29.053734754561201</v>
      </c>
      <c r="BX56" s="36">
        <f t="shared" si="36"/>
        <v>0</v>
      </c>
      <c r="BY56" s="43">
        <f>BW55*'DEPRECATED - DT-Prelim Calcs'!$C$11+BY55</f>
        <v>-91.11418827416837</v>
      </c>
      <c r="BZ56" s="43">
        <f>BZ55+0.5*BW56*'DEPRECATED - DT-Prelim Calcs'!$C$11^2+BY56*'DEPRECATED - DT-Prelim Calcs'!$C$11</f>
        <v>-73170.142709338805</v>
      </c>
      <c r="CA56" s="43">
        <f>MIN('Drive Train'!$F$35-BU55*'DEPRECATED - DT-Prelim Calcs'!$C$21*'Drive Train'!$F$39,CA55+BU$2)</f>
        <v>7.1920000000000002</v>
      </c>
      <c r="CB56" s="43">
        <f>'Drive Train'!$F$35-BU56*'DEPRECATED - DT-Prelim Calcs'!$C$21*'Drive Train'!$F$39</f>
        <v>7.1920000000000002</v>
      </c>
      <c r="CC56" s="1">
        <f>IF(BZ56&gt;='Drive Train'!$F$29,1,0)</f>
        <v>0</v>
      </c>
      <c r="CD56" s="43">
        <f t="shared" si="37"/>
        <v>103.33333333333333</v>
      </c>
      <c r="CE56" s="49">
        <f>CE55+'DEPRECATED - DT-Prelim Calcs'!$C$11</f>
        <v>208</v>
      </c>
      <c r="CF56" s="2">
        <f>CP56/'Drive Train'!$F$35</f>
        <v>0.57999999999999996</v>
      </c>
      <c r="CG56" s="36">
        <f>CN56*12*60/(PI() * 'Drive Train'!$F$15)/CF$2*CF56</f>
        <v>-81547.618075858059</v>
      </c>
      <c r="CH56" s="2">
        <f>('DEPRECATED - DT-Prelim Calcs'!$C$6*CF56-CG56)/('DEPRECATED - DT-Prelim Calcs'!$C$6*CF56)*'DEPRECATED - DT-Prelim Calcs'!$C$7*CF56</f>
        <v>62.66664651657905</v>
      </c>
      <c r="CI56" s="43">
        <f>CH56/'DEPRECATED - DT-Prelim Calcs'!$C$7*('DEPRECATED - DT-Prelim Calcs'!$C$8-'DEPRECATED - DT-Prelim Calcs'!$C$9)+'DEPRECATED - DT-Prelim Calcs'!$C$9</f>
        <v>3415.4292505300523</v>
      </c>
      <c r="CJ56" s="43">
        <f t="shared" si="12"/>
        <v>93</v>
      </c>
      <c r="CK56" s="2">
        <f t="shared" si="38"/>
        <v>1.2396743342100003</v>
      </c>
      <c r="CL56" s="43">
        <f>CK56*'DEPRECATED - DT-Prelim Calcs'!$C$21/CF$2/'DEPRECATED - DT-Prelim Calcs'!$C$19/'DEPRECATED - DT-Prelim Calcs'!$C$18*3.39*'DEPRECATED - DT-Prelim Calcs'!$C$20</f>
        <v>29.053734754561205</v>
      </c>
      <c r="CM56" s="36">
        <f t="shared" si="39"/>
        <v>0</v>
      </c>
      <c r="CN56" s="43">
        <f>CL55*'DEPRECATED - DT-Prelim Calcs'!$C$11+CN55</f>
        <v>-350.5602050695976</v>
      </c>
      <c r="CO56" s="43">
        <f>CO55+0.5*CL56*'DEPRECATED - DT-Prelim Calcs'!$C$11^2+CN56*'DEPRECATED - DT-Prelim Calcs'!$C$11</f>
        <v>-141916.96293329986</v>
      </c>
      <c r="CP56" s="43">
        <f>MIN('Drive Train'!$F$35-CJ55*'DEPRECATED - DT-Prelim Calcs'!$C$21*'Drive Train'!$F$39,CP55+CJ$2)</f>
        <v>7.1920000000000002</v>
      </c>
      <c r="CQ56" s="43">
        <f>'Drive Train'!$F$35-CJ56*'DEPRECATED - DT-Prelim Calcs'!$C$21*'Drive Train'!$F$39</f>
        <v>7.1920000000000002</v>
      </c>
      <c r="CR56" s="1">
        <f>IF(CO56&gt;='Drive Train'!$F$29,1,0)</f>
        <v>0</v>
      </c>
      <c r="CS56" s="43">
        <f t="shared" si="40"/>
        <v>103.33333333333333</v>
      </c>
      <c r="CT56" s="49">
        <f>CT55+'DEPRECATED - DT-Prelim Calcs'!$C$11</f>
        <v>208</v>
      </c>
      <c r="CU56" s="2">
        <f>DE56/'Drive Train'!$F$35</f>
        <v>0.57999999999999996</v>
      </c>
      <c r="CV56" s="36">
        <f>DC56*12*60/(PI() * 'Drive Train'!$F$15)/CU$2*CU56</f>
        <v>-312578.99782225606</v>
      </c>
      <c r="CW56" s="2">
        <f>('DEPRECATED - DT-Prelim Calcs'!$C$6*CU56-CV56)/('DEPRECATED - DT-Prelim Calcs'!$C$6*CU56)*'DEPRECATED - DT-Prelim Calcs'!$C$7*CU56</f>
        <v>232.5000589006867</v>
      </c>
      <c r="CX56" s="43">
        <f>CW56/'DEPRECATED - DT-Prelim Calcs'!$C$7*('DEPRECATED - DT-Prelim Calcs'!$C$8-'DEPRECATED - DT-Prelim Calcs'!$C$9)+'DEPRECATED - DT-Prelim Calcs'!$C$9</f>
        <v>12667.547984888155</v>
      </c>
      <c r="CY56" s="43">
        <f t="shared" si="13"/>
        <v>93</v>
      </c>
      <c r="CZ56" s="2">
        <f t="shared" si="41"/>
        <v>1.0413264407364002</v>
      </c>
      <c r="DA56" s="43">
        <f>CZ56*'DEPRECATED - DT-Prelim Calcs'!$C$21/CU$2/'DEPRECATED - DT-Prelim Calcs'!$C$19/'DEPRECATED - DT-Prelim Calcs'!$C$18*3.39*'DEPRECATED - DT-Prelim Calcs'!$C$20</f>
        <v>29.053734754561201</v>
      </c>
      <c r="DB56" s="36">
        <f t="shared" si="42"/>
        <v>0</v>
      </c>
      <c r="DC56" s="43">
        <f>DA55*'DEPRECATED - DT-Prelim Calcs'!$C$11+DC55</f>
        <v>-1128.7309002584595</v>
      </c>
      <c r="DD56" s="43">
        <f>DD55+0.5*DA56*'DEPRECATED - DT-Prelim Calcs'!$C$11^2+DC56*'DEPRECATED - DT-Prelim Calcs'!$C$11</f>
        <v>-239095.47731003386</v>
      </c>
      <c r="DE56" s="43">
        <f>MIN('Drive Train'!$F$35-CY55*'DEPRECATED - DT-Prelim Calcs'!$C$21*'Drive Train'!$F$39,DE55+CY$2)</f>
        <v>7.1920000000000002</v>
      </c>
      <c r="DF56" s="43">
        <f>'Drive Train'!$F$35-CY56*'DEPRECATED - DT-Prelim Calcs'!$C$21*'Drive Train'!$F$39</f>
        <v>7.1920000000000002</v>
      </c>
      <c r="DG56" s="1">
        <f>IF(DD56&gt;='Drive Train'!$F$29,1,0)</f>
        <v>0</v>
      </c>
      <c r="DH56" s="43">
        <f t="shared" si="43"/>
        <v>103.33333333333333</v>
      </c>
      <c r="DI56" s="49">
        <f>DI55+'DEPRECATED - DT-Prelim Calcs'!$C$11</f>
        <v>208</v>
      </c>
      <c r="DJ56" s="2">
        <f>DT56/'Drive Train'!$F$35</f>
        <v>0.57999999999999996</v>
      </c>
      <c r="DK56" s="36">
        <f>DR56*12*60/(PI() * 'Drive Train'!$F$15)/DJ$2*DJ56</f>
        <v>-453501.41928473196</v>
      </c>
      <c r="DL56" s="2">
        <f>('DEPRECATED - DT-Prelim Calcs'!$C$6*DJ56-DK56)/('DEPRECATED - DT-Prelim Calcs'!$C$6*DJ56)*'DEPRECATED - DT-Prelim Calcs'!$C$7*DJ56</f>
        <v>336.09350038329046</v>
      </c>
      <c r="DM56" s="43">
        <f>DL56/'DEPRECATED - DT-Prelim Calcs'!$C$7*('DEPRECATED - DT-Prelim Calcs'!$C$8-'DEPRECATED - DT-Prelim Calcs'!$C$9)+'DEPRECATED - DT-Prelim Calcs'!$C$9</f>
        <v>18311.071289537464</v>
      </c>
      <c r="DN56" s="43">
        <f t="shared" si="14"/>
        <v>93</v>
      </c>
      <c r="DO56" s="2">
        <f t="shared" si="44"/>
        <v>0.89769520753137932</v>
      </c>
      <c r="DP56" s="43">
        <f>DO56*'DEPRECATED - DT-Prelim Calcs'!$C$21/DJ$2/'DEPRECATED - DT-Prelim Calcs'!$C$19/'DEPRECATED - DT-Prelim Calcs'!$C$18*3.39*'DEPRECATED - DT-Prelim Calcs'!$C$20</f>
        <v>29.053734754561201</v>
      </c>
      <c r="DQ56" s="36">
        <f t="shared" si="45"/>
        <v>0</v>
      </c>
      <c r="DR56" s="43">
        <f>DP55*'DEPRECATED - DT-Prelim Calcs'!$C$11+DR55</f>
        <v>-1411.728822054557</v>
      </c>
      <c r="DS56" s="43">
        <f>DS55+0.5*DP56*'DEPRECATED - DT-Prelim Calcs'!$C$11^2+DR56*'DEPRECATED - DT-Prelim Calcs'!$C$11</f>
        <v>-395485.40822381404</v>
      </c>
      <c r="DT56" s="43">
        <f>MIN('Drive Train'!$F$35-DN55*'DEPRECATED - DT-Prelim Calcs'!$C$21*'Drive Train'!$F$39,DT55+DN$2)</f>
        <v>7.1920000000000002</v>
      </c>
      <c r="DU56" s="43">
        <f>'Drive Train'!$F$35-DN56*'DEPRECATED - DT-Prelim Calcs'!$C$21*'Drive Train'!$F$39</f>
        <v>7.1920000000000002</v>
      </c>
      <c r="DV56" s="1">
        <f>IF(DS56&gt;='Drive Train'!$F$29,1,0)</f>
        <v>0</v>
      </c>
      <c r="DW56" s="43">
        <f t="shared" si="46"/>
        <v>103.33333333333333</v>
      </c>
      <c r="DX56" s="49">
        <f>DX55+'DEPRECATED - DT-Prelim Calcs'!$C$11</f>
        <v>208</v>
      </c>
      <c r="DY56" s="2">
        <f>EI56/'Drive Train'!$F$35</f>
        <v>0.57999999999999996</v>
      </c>
      <c r="DZ56" s="36">
        <f>EG56*12*60/(PI() * 'Drive Train'!$F$15)/DY$2*DY56</f>
        <v>-827507.55582200107</v>
      </c>
      <c r="EA56" s="2">
        <f>('DEPRECATED - DT-Prelim Calcs'!$C$6*DY56-DZ56)/('DEPRECATED - DT-Prelim Calcs'!$C$6*DY56)*'DEPRECATED - DT-Prelim Calcs'!$C$7*DY56</f>
        <v>611.02904589422963</v>
      </c>
      <c r="EB56" s="43">
        <f>EA56/'DEPRECATED - DT-Prelim Calcs'!$C$7*('DEPRECATED - DT-Prelim Calcs'!$C$8-'DEPRECATED - DT-Prelim Calcs'!$C$9)+'DEPRECATED - DT-Prelim Calcs'!$C$9</f>
        <v>33288.903246476686</v>
      </c>
      <c r="EC56" s="43">
        <f t="shared" si="15"/>
        <v>93</v>
      </c>
      <c r="ED56" s="2">
        <f t="shared" si="47"/>
        <v>0.78888366722454539</v>
      </c>
      <c r="EE56" s="43">
        <f>ED56*'DEPRECATED - DT-Prelim Calcs'!$C$21/DY$2/'DEPRECATED - DT-Prelim Calcs'!$C$19/'DEPRECATED - DT-Prelim Calcs'!$C$18*3.39*'DEPRECATED - DT-Prelim Calcs'!$C$20</f>
        <v>29.053734754561201</v>
      </c>
      <c r="EF56" s="36">
        <f t="shared" si="48"/>
        <v>0</v>
      </c>
      <c r="EG56" s="43">
        <f>EE55*'DEPRECATED - DT-Prelim Calcs'!$C$11+EG55</f>
        <v>-2263.7510084991677</v>
      </c>
      <c r="EH56" s="43">
        <f>EH55+0.5*EE56*'DEPRECATED - DT-Prelim Calcs'!$C$11^2+EG56*'DEPRECATED - DT-Prelim Calcs'!$C$11</f>
        <v>-492429.05381935294</v>
      </c>
      <c r="EI56" s="43">
        <f>MIN('Drive Train'!$F$35-EC55*'DEPRECATED - DT-Prelim Calcs'!$C$21*'Drive Train'!$F$39,EI55+EC$2)</f>
        <v>7.1920000000000002</v>
      </c>
      <c r="EJ56" s="43">
        <f>'Drive Train'!$F$35-EC56*'DEPRECATED - DT-Prelim Calcs'!$C$21*'Drive Train'!$F$39</f>
        <v>7.1920000000000002</v>
      </c>
      <c r="EK56" s="1">
        <f>IF(EH56&gt;='Drive Train'!$F$29,1,0)</f>
        <v>0</v>
      </c>
      <c r="EL56" s="43">
        <f t="shared" si="49"/>
        <v>103.33333333333333</v>
      </c>
      <c r="EM56" s="49">
        <f>EM55+'DEPRECATED - DT-Prelim Calcs'!$C$11</f>
        <v>208</v>
      </c>
      <c r="EN56" s="2">
        <f>EX56/'Drive Train'!$F$35</f>
        <v>0.57999999999999996</v>
      </c>
      <c r="EO56" s="36">
        <f>EV56*12*60/(PI() * 'Drive Train'!$F$15)/EN$2*EN56</f>
        <v>-238912.2408320746</v>
      </c>
      <c r="EP56" s="2">
        <f>('DEPRECATED - DT-Prelim Calcs'!$C$6*EN56-EO56)/('DEPRECATED - DT-Prelim Calcs'!$C$6*EN56)*'DEPRECATED - DT-Prelim Calcs'!$C$7*EN56</f>
        <v>178.34690995335893</v>
      </c>
      <c r="EQ56" s="43">
        <f>EP56/'DEPRECATED - DT-Prelim Calcs'!$C$7*('DEPRECATED - DT-Prelim Calcs'!$C$8-'DEPRECATED - DT-Prelim Calcs'!$C$9)+'DEPRECATED - DT-Prelim Calcs'!$C$9</f>
        <v>9717.4137511904482</v>
      </c>
      <c r="ER56" s="43">
        <f t="shared" si="16"/>
        <v>93</v>
      </c>
      <c r="ES56" s="2">
        <f t="shared" si="50"/>
        <v>0.7035989464435134</v>
      </c>
      <c r="ET56" s="43">
        <f>ES56*'DEPRECATED - DT-Prelim Calcs'!$C$21/EN$2/'DEPRECATED - DT-Prelim Calcs'!$C$19/'DEPRECATED - DT-Prelim Calcs'!$C$18*3.39*'DEPRECATED - DT-Prelim Calcs'!$C$20</f>
        <v>29.053734754561201</v>
      </c>
      <c r="EU56" s="36">
        <f t="shared" si="51"/>
        <v>0</v>
      </c>
      <c r="EV56" s="43">
        <f>ET55*'DEPRECATED - DT-Prelim Calcs'!$C$11+EV55</f>
        <v>-582.91778553178074</v>
      </c>
      <c r="EW56" s="43">
        <f>EW55+0.5*ET56*'DEPRECATED - DT-Prelim Calcs'!$C$11^2+EV56*'DEPRECATED - DT-Prelim Calcs'!$C$11</f>
        <v>-686505.30423271004</v>
      </c>
      <c r="EX56" s="43">
        <f>MIN('Drive Train'!$F$35-ER55*'DEPRECATED - DT-Prelim Calcs'!$C$21*'Drive Train'!$F$39,EX55+ER$2)</f>
        <v>7.1920000000000002</v>
      </c>
      <c r="EY56" s="43">
        <f>'Drive Train'!$F$35-ER56*'DEPRECATED - DT-Prelim Calcs'!$C$21*'Drive Train'!$F$39</f>
        <v>7.1920000000000002</v>
      </c>
      <c r="EZ56" s="1">
        <f>IF(EW56&gt;='Drive Train'!$F$29,1,0)</f>
        <v>0</v>
      </c>
      <c r="FA56" s="43">
        <f t="shared" si="52"/>
        <v>103.33333333333333</v>
      </c>
      <c r="FB56" s="49">
        <f>FB55+'DEPRECATED - DT-Prelim Calcs'!$C$11</f>
        <v>208</v>
      </c>
      <c r="FC56" s="2">
        <f>FM56/'Drive Train'!$F$35</f>
        <v>0.57999999999999996</v>
      </c>
      <c r="FD56" s="36">
        <f>FK56*12*60/(PI() * 'Drive Train'!$F$15)/FC$2*FC56</f>
        <v>-950966.56602045696</v>
      </c>
      <c r="FE56" s="2">
        <f>('DEPRECATED - DT-Prelim Calcs'!$C$6*FC56-FD56)/('DEPRECATED - DT-Prelim Calcs'!$C$6*FC56)*'DEPRECATED - DT-Prelim Calcs'!$C$7*FC56</f>
        <v>701.7849640495208</v>
      </c>
      <c r="FF56" s="43">
        <f>FE56/'DEPRECATED - DT-Prelim Calcs'!$C$7*('DEPRECATED - DT-Prelim Calcs'!$C$8-'DEPRECATED - DT-Prelim Calcs'!$C$9)+'DEPRECATED - DT-Prelim Calcs'!$C$9</f>
        <v>38233.068937026132</v>
      </c>
      <c r="FG56" s="43">
        <f t="shared" si="17"/>
        <v>93</v>
      </c>
      <c r="FH56" s="2">
        <f t="shared" si="53"/>
        <v>0.63495514679048781</v>
      </c>
      <c r="FI56" s="43">
        <f>FH56*'DEPRECATED - DT-Prelim Calcs'!$C$21/FC$2/'DEPRECATED - DT-Prelim Calcs'!$C$19/'DEPRECATED - DT-Prelim Calcs'!$C$18*3.39*'DEPRECATED - DT-Prelim Calcs'!$C$20</f>
        <v>29.053734754561205</v>
      </c>
      <c r="FJ56" s="36">
        <f t="shared" si="54"/>
        <v>0</v>
      </c>
      <c r="FK56" s="43">
        <f>FI55*'DEPRECATED - DT-Prelim Calcs'!$C$11+FK55</f>
        <v>-2093.8811169185456</v>
      </c>
      <c r="FL56" s="43">
        <f>FL55+0.5*FI56*'DEPRECATED - DT-Prelim Calcs'!$C$11^2+FK56*'DEPRECATED - DT-Prelim Calcs'!$C$11</f>
        <v>-991719.89717283647</v>
      </c>
      <c r="FM56" s="43">
        <f>MIN('Drive Train'!$F$35-FG55*'DEPRECATED - DT-Prelim Calcs'!$C$21*'Drive Train'!$F$39,FM55+FG$2)</f>
        <v>7.1920000000000002</v>
      </c>
      <c r="FN56" s="43">
        <f>'Drive Train'!$F$35-FG56*'DEPRECATED - DT-Prelim Calcs'!$C$21*'Drive Train'!$F$39</f>
        <v>7.1920000000000002</v>
      </c>
      <c r="FO56" s="1">
        <f>IF(FL56&gt;='Drive Train'!$F$29,1,0)</f>
        <v>0</v>
      </c>
      <c r="FP56" s="43">
        <f t="shared" si="55"/>
        <v>103.33333333333333</v>
      </c>
      <c r="FQ56" s="49">
        <f>FQ55+'DEPRECATED - DT-Prelim Calcs'!$C$11</f>
        <v>208</v>
      </c>
      <c r="FR56" s="2">
        <f>GB56/'Drive Train'!$F$35</f>
        <v>0.57999999999999996</v>
      </c>
      <c r="FS56" s="36">
        <f>FZ56*12*60/(PI() * 'Drive Train'!$F$15)/FR$2*FR56</f>
        <v>-1876650.6676599081</v>
      </c>
      <c r="FT56" s="2">
        <f>('DEPRECATED - DT-Prelim Calcs'!$C$6*FR56-FS56)/('DEPRECATED - DT-Prelim Calcs'!$C$6*FR56)*'DEPRECATED - DT-Prelim Calcs'!$C$7*FR56</f>
        <v>1382.2643428409044</v>
      </c>
      <c r="FU56" s="43">
        <f>FT56/'DEPRECATED - DT-Prelim Calcs'!$C$7*('DEPRECATED - DT-Prelim Calcs'!$C$8-'DEPRECATED - DT-Prelim Calcs'!$C$9)+'DEPRECATED - DT-Prelim Calcs'!$C$9</f>
        <v>75303.960468198522</v>
      </c>
      <c r="FV56" s="43">
        <f t="shared" si="18"/>
        <v>93</v>
      </c>
      <c r="FW56" s="2">
        <f t="shared" si="56"/>
        <v>0.57851468929799987</v>
      </c>
      <c r="FX56" s="43">
        <f>FW56*'DEPRECATED - DT-Prelim Calcs'!$C$21/FR$2/'DEPRECATED - DT-Prelim Calcs'!$C$19/'DEPRECATED - DT-Prelim Calcs'!$C$18*3.39*'DEPRECATED - DT-Prelim Calcs'!$C$20</f>
        <v>29.053734754561201</v>
      </c>
      <c r="FY56" s="36">
        <f t="shared" si="57"/>
        <v>0</v>
      </c>
      <c r="FZ56" s="43">
        <f>FX55*'DEPRECATED - DT-Prelim Calcs'!$C$11+FZ55</f>
        <v>-3764.796903496007</v>
      </c>
      <c r="GA56" s="43">
        <f>GA55+0.5*FX56*'DEPRECATED - DT-Prelim Calcs'!$C$11^2+FZ56*'DEPRECATED - DT-Prelim Calcs'!$C$11</f>
        <v>-1329244.8860614845</v>
      </c>
      <c r="GB56" s="43">
        <f>MIN('Drive Train'!$F$35-FV55*'DEPRECATED - DT-Prelim Calcs'!$C$21*'Drive Train'!$F$39,GB55+FV$2)</f>
        <v>7.1920000000000002</v>
      </c>
      <c r="GC56" s="43">
        <f>'Drive Train'!$F$35-FV56*'DEPRECATED - DT-Prelim Calcs'!$C$21*'Drive Train'!$F$39</f>
        <v>7.1920000000000002</v>
      </c>
      <c r="GD56" s="1">
        <f>IF(GA56&gt;='Drive Train'!$F$29,1,0)</f>
        <v>0</v>
      </c>
      <c r="GE56" s="43">
        <f t="shared" si="58"/>
        <v>103.33333333333333</v>
      </c>
      <c r="GF56" s="49">
        <f>GF55+'DEPRECATED - DT-Prelim Calcs'!$C$11</f>
        <v>208</v>
      </c>
      <c r="GG56" s="2">
        <f>GQ56/'Drive Train'!$F$35</f>
        <v>0.86451612903225805</v>
      </c>
      <c r="GH56" s="36">
        <f>GO56*12*60/(PI() * 'Drive Train'!$F$15)/GG$2*GG56</f>
        <v>-42165.314525686386</v>
      </c>
      <c r="GI56" s="2">
        <f>('DEPRECATED - DT-Prelim Calcs'!$C$6*GG56-GH56)/('DEPRECATED - DT-Prelim Calcs'!$C$6*GG56)*'DEPRECATED - DT-Prelim Calcs'!$C$7*GG56</f>
        <v>35.050713109968378</v>
      </c>
      <c r="GJ56" s="43">
        <f>GI56/'DEPRECATED - DT-Prelim Calcs'!$C$7*('DEPRECATED - DT-Prelim Calcs'!$C$8-'DEPRECATED - DT-Prelim Calcs'!$C$9)+'DEPRECATED - DT-Prelim Calcs'!$C$9</f>
        <v>1910.9791470355906</v>
      </c>
      <c r="GK56" s="43">
        <f t="shared" si="59"/>
        <v>29.999999999999982</v>
      </c>
      <c r="GL56" s="2">
        <f t="shared" si="60"/>
        <v>1.4462867232450001</v>
      </c>
      <c r="GM56" s="43">
        <f>GL56*'DEPRECATED - DT-Prelim Calcs'!$C$21/GG$2/'DEPRECATED - DT-Prelim Calcs'!$C$19/'DEPRECATED - DT-Prelim Calcs'!$C$18*3.39*'DEPRECATED - DT-Prelim Calcs'!$C$20</f>
        <v>29.053734754561201</v>
      </c>
      <c r="GN56" s="36">
        <f t="shared" si="61"/>
        <v>0</v>
      </c>
      <c r="GO56" s="43">
        <f>GM55*'DEPRECATED - DT-Prelim Calcs'!$C$11+GO55</f>
        <v>-141.87581235683319</v>
      </c>
      <c r="GP56" s="43">
        <f>GP55+0.5*GM56*'DEPRECATED - DT-Prelim Calcs'!$C$11^2+GO56*'DEPRECATED - DT-Prelim Calcs'!$C$11</f>
        <v>-59929.897932391046</v>
      </c>
      <c r="GQ56" s="43">
        <f>MIN('Drive Train'!$F$35-GK55*'DEPRECATED - DT-Prelim Calcs'!$C$21*'Drive Train'!$F$39,GQ55+GK$2)</f>
        <v>10.72</v>
      </c>
      <c r="GR56" s="43">
        <f>'Drive Train'!$F$35-GK56*'DEPRECATED - DT-Prelim Calcs'!$C$21*'Drive Train'!$F$39</f>
        <v>10.72</v>
      </c>
      <c r="GS56" s="1">
        <f>IF(GP56&gt;='Drive Train'!$F$29,1,0)</f>
        <v>0</v>
      </c>
      <c r="GT56" s="43">
        <f t="shared" si="62"/>
        <v>33.333333333333314</v>
      </c>
      <c r="GU56" s="49">
        <f>GU55+'DEPRECATED - DT-Prelim Calcs'!$C$11</f>
        <v>208</v>
      </c>
      <c r="GV56" s="2">
        <f>HF56/'Drive Train'!$F$35</f>
        <v>0.84946236559139798</v>
      </c>
      <c r="GW56" s="36">
        <f>HD56*12*60/(PI() * 'Drive Train'!$F$15)/GV$2*GV56</f>
        <v>-136493.4278298507</v>
      </c>
      <c r="GX56" s="2">
        <f>('DEPRECATED - DT-Prelim Calcs'!$C$6*GV56-GW56)/('DEPRECATED - DT-Prelim Calcs'!$C$6*GV56)*'DEPRECATED - DT-Prelim Calcs'!$C$7*GV56</f>
        <v>104.32162371750763</v>
      </c>
      <c r="GY56" s="43">
        <f>GX56/'DEPRECATED - DT-Prelim Calcs'!$C$7*('DEPRECATED - DT-Prelim Calcs'!$C$8-'DEPRECATED - DT-Prelim Calcs'!$C$9)+'DEPRECATED - DT-Prelim Calcs'!$C$9</f>
        <v>5684.6929338642221</v>
      </c>
      <c r="GZ56" s="43">
        <f t="shared" si="19"/>
        <v>33.333333333333314</v>
      </c>
      <c r="HA56" s="2">
        <f t="shared" si="63"/>
        <v>1.4462867232450001</v>
      </c>
      <c r="HB56" s="43">
        <f>HA56*'DEPRECATED - DT-Prelim Calcs'!$C$21/GV$2/'DEPRECATED - DT-Prelim Calcs'!$C$19/'DEPRECATED - DT-Prelim Calcs'!$C$18*3.39*'DEPRECATED - DT-Prelim Calcs'!$C$20</f>
        <v>29.053734754561201</v>
      </c>
      <c r="HC56" s="36">
        <f t="shared" si="64"/>
        <v>0</v>
      </c>
      <c r="HD56" s="43">
        <f>HB55*'DEPRECATED - DT-Prelim Calcs'!$C$11+HD55</f>
        <v>-467.40538868284017</v>
      </c>
      <c r="HE56" s="43">
        <f>HE55+0.5*HB56*'DEPRECATED - DT-Prelim Calcs'!$C$11^2+HD56*'DEPRECATED - DT-Prelim Calcs'!$C$11</f>
        <v>-67705.304720146916</v>
      </c>
      <c r="HF56" s="43">
        <f>MIN('Drive Train'!$F$35-GZ55*'DEPRECATED - DT-Prelim Calcs'!$C$21*'Drive Train'!$F$39,HF55+GZ$2)</f>
        <v>10.533333333333335</v>
      </c>
      <c r="HG56" s="43">
        <f>'Drive Train'!$F$35-GZ56*'DEPRECATED - DT-Prelim Calcs'!$C$21*'Drive Train'!$F$39</f>
        <v>10.533333333333335</v>
      </c>
      <c r="HH56" s="1">
        <f>IF(HE56&gt;='Drive Train'!$F$29,1,0)</f>
        <v>0</v>
      </c>
      <c r="HI56" s="43">
        <f t="shared" si="65"/>
        <v>37.037037037037017</v>
      </c>
      <c r="HJ56" s="49">
        <f>HJ55+'DEPRECATED - DT-Prelim Calcs'!$C$11</f>
        <v>208</v>
      </c>
      <c r="HK56" s="2">
        <f>HU56/'Drive Train'!$F$35</f>
        <v>0.83440860215053769</v>
      </c>
      <c r="HL56" s="36">
        <f>HS56*12*60/(PI() * 'Drive Train'!$F$15)/HK$2*HK56</f>
        <v>-242447.55506105055</v>
      </c>
      <c r="HM56" s="2">
        <f>('DEPRECATED - DT-Prelim Calcs'!$C$6*HK56-HL56)/('DEPRECATED - DT-Prelim Calcs'!$C$6*HK56)*'DEPRECATED - DT-Prelim Calcs'!$C$7*HK56</f>
        <v>182.13893014288337</v>
      </c>
      <c r="HN56" s="43">
        <f>HM56/'DEPRECATED - DT-Prelim Calcs'!$C$7*('DEPRECATED - DT-Prelim Calcs'!$C$8-'DEPRECATED - DT-Prelim Calcs'!$C$9)+'DEPRECATED - DT-Prelim Calcs'!$C$9</f>
        <v>9923.9939555451383</v>
      </c>
      <c r="HO56" s="43">
        <f t="shared" si="20"/>
        <v>36.66666666666665</v>
      </c>
      <c r="HP56" s="2">
        <f t="shared" si="66"/>
        <v>1.4462867232450001</v>
      </c>
      <c r="HQ56" s="43">
        <f>HP56*'DEPRECATED - DT-Prelim Calcs'!$C$21/HK$2/'DEPRECATED - DT-Prelim Calcs'!$C$19/'DEPRECATED - DT-Prelim Calcs'!$C$18*3.39*'DEPRECATED - DT-Prelim Calcs'!$C$20</f>
        <v>29.053734754561201</v>
      </c>
      <c r="HR56" s="36">
        <f t="shared" si="67"/>
        <v>0</v>
      </c>
      <c r="HS56" s="43">
        <f>HQ55*'DEPRECATED - DT-Prelim Calcs'!$C$11+HS55</f>
        <v>-845.21102497418019</v>
      </c>
      <c r="HT56" s="43">
        <f>HT55+0.5*HQ56*'DEPRECATED - DT-Prelim Calcs'!$C$11^2+HS56*'DEPRECATED - DT-Prelim Calcs'!$C$11</f>
        <v>-70075.34592311547</v>
      </c>
      <c r="HU56" s="43">
        <f>MIN('Drive Train'!$F$35-HO55*'DEPRECATED - DT-Prelim Calcs'!$C$21*'Drive Train'!$F$39,HU55+HO$2)</f>
        <v>10.346666666666668</v>
      </c>
      <c r="HV56" s="43">
        <f>'Drive Train'!$F$35-HO56*'DEPRECATED - DT-Prelim Calcs'!$C$21*'Drive Train'!$F$39</f>
        <v>10.346666666666668</v>
      </c>
      <c r="HW56" s="1">
        <f>IF(HT56&gt;='Drive Train'!$F$29,1,0)</f>
        <v>0</v>
      </c>
      <c r="HX56" s="43">
        <f t="shared" si="68"/>
        <v>40.740740740740726</v>
      </c>
      <c r="HY56" s="49">
        <f>HY55+'DEPRECATED - DT-Prelim Calcs'!$C$11</f>
        <v>208</v>
      </c>
      <c r="HZ56" s="2">
        <f>IJ56/'Drive Train'!$F$35</f>
        <v>2.8266618005840369</v>
      </c>
      <c r="IA56" s="36">
        <f>IH56*12*60/(PI() * 'Drive Train'!$F$15)/HZ$2*HZ56</f>
        <v>-643256.5820415729</v>
      </c>
      <c r="IB56" s="2">
        <f>('DEPRECATED - DT-Prelim Calcs'!$C$6*HZ56-IA56)/('DEPRECATED - DT-Prelim Calcs'!$C$6*HZ56)*'DEPRECATED - DT-Prelim Calcs'!$C$7*HZ56</f>
        <v>486.12120838627152</v>
      </c>
      <c r="IC56" s="43">
        <f>IB56/'DEPRECATED - DT-Prelim Calcs'!$C$7*('DEPRECATED - DT-Prelim Calcs'!$C$8-'DEPRECATED - DT-Prelim Calcs'!$C$9)+'DEPRECATED - DT-Prelim Calcs'!$C$9</f>
        <v>26484.222546416284</v>
      </c>
      <c r="ID56" s="43">
        <f t="shared" si="21"/>
        <v>39.999999999999986</v>
      </c>
      <c r="IE56" s="2">
        <f t="shared" si="69"/>
        <v>1.4462867232450001</v>
      </c>
      <c r="IF56" s="43">
        <f>IE56*'DEPRECATED - DT-Prelim Calcs'!$C$21/HZ$2/'DEPRECATED - DT-Prelim Calcs'!$C$19/'DEPRECATED - DT-Prelim Calcs'!$C$18*3.39*'DEPRECATED - DT-Prelim Calcs'!$C$20</f>
        <v>29.053734754561201</v>
      </c>
      <c r="IG56" s="36">
        <f t="shared" si="70"/>
        <v>0</v>
      </c>
      <c r="IH56" s="43">
        <f>IF55*'DEPRECATED - DT-Prelim Calcs'!$C$11+IH55</f>
        <v>-661.96725347137954</v>
      </c>
      <c r="II56" s="43">
        <f>II55+0.5*IF56*'DEPRECATED - DT-Prelim Calcs'!$C$11^2+IH56*'DEPRECATED - DT-Prelim Calcs'!$C$11</f>
        <v>-73884.072033664546</v>
      </c>
      <c r="IJ56" s="43">
        <f>MIN('Drive Train'!$F$35-ID55*'DEPRECATED - DT-Prelim Calcs'!$C$21*'Drive Train'!$F$39,IJ55+ID$2)</f>
        <v>35.050606327242058</v>
      </c>
      <c r="IK56" s="43">
        <f>'Drive Train'!$F$35-ID56*'DEPRECATED - DT-Prelim Calcs'!$C$21*'Drive Train'!$F$39</f>
        <v>10.16</v>
      </c>
      <c r="IL56" s="1">
        <f>IF(II56&gt;='Drive Train'!$F$29,1,0)</f>
        <v>0</v>
      </c>
      <c r="IM56" s="43">
        <f t="shared" si="71"/>
        <v>44.444444444444429</v>
      </c>
      <c r="IN56" s="49">
        <f>IN55+'DEPRECATED - DT-Prelim Calcs'!$C$11</f>
        <v>208</v>
      </c>
      <c r="IO56" s="2">
        <f>IY56/'Drive Train'!$F$35</f>
        <v>0.80430107526881722</v>
      </c>
      <c r="IP56" s="36">
        <f>IW56*12*60/(PI() * 'Drive Train'!$F$15)/IO$2*IO56</f>
        <v>-12127.938846029121</v>
      </c>
      <c r="IQ56" s="2">
        <f>('DEPRECATED - DT-Prelim Calcs'!$C$6*IO56-IP56)/('DEPRECATED - DT-Prelim Calcs'!$C$6*IO56)*'DEPRECATED - DT-Prelim Calcs'!$C$7*IO56</f>
        <v>12.687537746439682</v>
      </c>
      <c r="IR56" s="43">
        <f>IQ56/'DEPRECATED - DT-Prelim Calcs'!$C$7*('DEPRECATED - DT-Prelim Calcs'!$C$8-'DEPRECATED - DT-Prelim Calcs'!$C$9)+'DEPRECATED - DT-Prelim Calcs'!$C$9</f>
        <v>692.68675782843036</v>
      </c>
      <c r="IS56" s="43">
        <f t="shared" si="22"/>
        <v>43.333333333333321</v>
      </c>
      <c r="IT56" s="2">
        <f t="shared" si="72"/>
        <v>1.4462867232450001</v>
      </c>
      <c r="IU56" s="43">
        <f>IT56*'DEPRECATED - DT-Prelim Calcs'!$C$21/IO$2/'DEPRECATED - DT-Prelim Calcs'!$C$19/'DEPRECATED - DT-Prelim Calcs'!$C$18*3.39*'DEPRECATED - DT-Prelim Calcs'!$C$20</f>
        <v>29.053734754561201</v>
      </c>
      <c r="IV56" s="36">
        <f t="shared" si="73"/>
        <v>0</v>
      </c>
      <c r="IW56" s="43">
        <f>IU55*'DEPRECATED - DT-Prelim Calcs'!$C$11+IW55</f>
        <v>-43.862609589944</v>
      </c>
      <c r="IX56" s="43">
        <f>IX55+0.5*IU56*'DEPRECATED - DT-Prelim Calcs'!$C$11^2+IW56*'DEPRECATED - DT-Prelim Calcs'!$C$11</f>
        <v>-73321.714357077639</v>
      </c>
      <c r="IY56" s="43">
        <f>MIN('Drive Train'!$F$35-IS55*'DEPRECATED - DT-Prelim Calcs'!$C$21*'Drive Train'!$F$39,IY55+IS$2)</f>
        <v>9.9733333333333345</v>
      </c>
      <c r="IZ56" s="43">
        <f>'Drive Train'!$F$35-IS56*'DEPRECATED - DT-Prelim Calcs'!$C$21*'Drive Train'!$F$39</f>
        <v>9.9733333333333345</v>
      </c>
      <c r="JA56" s="1">
        <f>IF(IX56&gt;='Drive Train'!$F$29,1,0)</f>
        <v>0</v>
      </c>
      <c r="JB56" s="43">
        <f t="shared" si="74"/>
        <v>48.148148148148138</v>
      </c>
      <c r="JC56" s="49">
        <f>JC55+'DEPRECATED - DT-Prelim Calcs'!$C$11</f>
        <v>208</v>
      </c>
      <c r="JD56" s="2">
        <f>JN56/'Drive Train'!$F$35</f>
        <v>0.78924731182795704</v>
      </c>
      <c r="JE56" s="36">
        <f>JL56*12*60/(PI() * 'Drive Train'!$F$15)/JD$2*JD56</f>
        <v>-58.059510505077995</v>
      </c>
      <c r="JF56" s="2">
        <f>('DEPRECATED - DT-Prelim Calcs'!$C$6*JD56-JE56)/('DEPRECATED - DT-Prelim Calcs'!$C$6*JD56)*'DEPRECATED - DT-Prelim Calcs'!$C$7*JD56</f>
        <v>3.7442500028600803</v>
      </c>
      <c r="JG56" s="43">
        <f>JF56/'DEPRECATED - DT-Prelim Calcs'!$C$7*('DEPRECATED - DT-Prelim Calcs'!$C$8-'DEPRECATED - DT-Prelim Calcs'!$C$9)+'DEPRECATED - DT-Prelim Calcs'!$C$9</f>
        <v>205.47779866327303</v>
      </c>
      <c r="JH56" s="43">
        <f t="shared" si="23"/>
        <v>46.666666666666657</v>
      </c>
      <c r="JI56" s="2">
        <f t="shared" si="75"/>
        <v>0.83483312237122642</v>
      </c>
      <c r="JJ56" s="43">
        <f>JI56*'DEPRECATED - DT-Prelim Calcs'!$C$21/JD$2/'DEPRECATED - DT-Prelim Calcs'!$C$19/'DEPRECATED - DT-Prelim Calcs'!$C$18*3.39*'DEPRECATED - DT-Prelim Calcs'!$C$20</f>
        <v>16.770547438391272</v>
      </c>
      <c r="JK56" s="36">
        <f t="shared" si="76"/>
        <v>0</v>
      </c>
      <c r="JL56" s="43">
        <f>JJ55*'DEPRECATED - DT-Prelim Calcs'!$C$11+JL55</f>
        <v>-0.21398650022278787</v>
      </c>
      <c r="JM56" s="43">
        <f>JM55+0.5*JJ56*'DEPRECATED - DT-Prelim Calcs'!$C$11^2+JL56*'DEPRECATED - DT-Prelim Calcs'!$C$11</f>
        <v>-75543.839805561409</v>
      </c>
      <c r="JN56" s="43">
        <f>MIN('Drive Train'!$F$35-JH55*'DEPRECATED - DT-Prelim Calcs'!$C$21*'Drive Train'!$F$39,JN55+JH$2)</f>
        <v>9.7866666666666671</v>
      </c>
      <c r="JO56" s="43">
        <f>'Drive Train'!$F$35-JH56*'DEPRECATED - DT-Prelim Calcs'!$C$21*'Drive Train'!$F$39</f>
        <v>9.7866666666666671</v>
      </c>
      <c r="JP56" s="1">
        <f>IF(JM56&gt;='Drive Train'!$F$29,1,0)</f>
        <v>0</v>
      </c>
      <c r="JQ56" s="43">
        <f>MIN(JG56,'DEPRECATED - DT-Prelim Calcs'!$C$10)*'DEPRECATED - DT-Prelim Calcs'!$C$11*1000/60/60</f>
        <v>103.33333333333333</v>
      </c>
      <c r="JR56" s="49">
        <f>JR55+'DEPRECATED - DT-Prelim Calcs'!$C$11</f>
        <v>208</v>
      </c>
      <c r="JS56" s="2">
        <f>KC56/'Drive Train'!$F$35</f>
        <v>0.77419354838709686</v>
      </c>
      <c r="JT56" s="36">
        <f>KA56*12*60/(PI() * 'Drive Train'!$F$15)/JS$2*JS56</f>
        <v>-224260.73016415702</v>
      </c>
      <c r="JU56" s="2">
        <f>('DEPRECATED - DT-Prelim Calcs'!$C$6*JS56-JT56)/('DEPRECATED - DT-Prelim Calcs'!$C$6*JS56)*'DEPRECATED - DT-Prelim Calcs'!$C$7*JS56</f>
        <v>168.48720982185657</v>
      </c>
      <c r="JV56" s="43">
        <f>JU56/'DEPRECATED - DT-Prelim Calcs'!$C$7*('DEPRECATED - DT-Prelim Calcs'!$C$8-'DEPRECATED - DT-Prelim Calcs'!$C$9)+'DEPRECATED - DT-Prelim Calcs'!$C$9</f>
        <v>9180.2808335787522</v>
      </c>
      <c r="JW56" s="43">
        <f t="shared" si="24"/>
        <v>49.999999999999993</v>
      </c>
      <c r="JX56" s="2">
        <f t="shared" si="77"/>
        <v>1.4462867232450001</v>
      </c>
      <c r="JY56" s="43">
        <f>JX56*'DEPRECATED - DT-Prelim Calcs'!$C$21/JS$2/'DEPRECATED - DT-Prelim Calcs'!$C$19/'DEPRECATED - DT-Prelim Calcs'!$C$18*3.39*'DEPRECATED - DT-Prelim Calcs'!$C$20</f>
        <v>29.053734754561201</v>
      </c>
      <c r="JZ56" s="36">
        <f t="shared" si="78"/>
        <v>0</v>
      </c>
      <c r="KA56" s="43">
        <f>JY55*'DEPRECATED - DT-Prelim Calcs'!$C$11+KA55</f>
        <v>-842.61619342377924</v>
      </c>
      <c r="KB56" s="43">
        <f>KB55+0.5*JY56*'DEPRECATED - DT-Prelim Calcs'!$C$11^2+KA56*'DEPRECATED - DT-Prelim Calcs'!$C$11</f>
        <v>-71523.722874091516</v>
      </c>
      <c r="KC56" s="43">
        <f>MIN('Drive Train'!$F$35-JW55*'DEPRECATED - DT-Prelim Calcs'!$C$21*'Drive Train'!$F$39,KC55+JW$2)</f>
        <v>9.6000000000000014</v>
      </c>
      <c r="KD56" s="43">
        <f>'Drive Train'!$F$35-JW56*'DEPRECATED - DT-Prelim Calcs'!$C$21*'Drive Train'!$F$39</f>
        <v>9.6000000000000014</v>
      </c>
      <c r="KE56" s="1">
        <f>IF(KB56&gt;='Drive Train'!$F$29,1,0)</f>
        <v>0</v>
      </c>
      <c r="KF56" s="43">
        <f>MIN(JV56,'DEPRECATED - DT-Prelim Calcs'!$C$10)*'DEPRECATED - DT-Prelim Calcs'!$C$11*1000/60/60</f>
        <v>103.33333333333333</v>
      </c>
      <c r="KG56" s="49">
        <f>KG55+'DEPRECATED - DT-Prelim Calcs'!$C$11</f>
        <v>208</v>
      </c>
      <c r="KH56" s="2">
        <f>KR56/'Drive Train'!$F$35</f>
        <v>0.75913978494623657</v>
      </c>
      <c r="KI56" s="36">
        <f>KP56*12*60/(PI() * 'Drive Train'!$F$15)/KH$2*KH56</f>
        <v>-60602.946121068388</v>
      </c>
      <c r="KJ56" s="2">
        <f>('DEPRECATED - DT-Prelim Calcs'!$C$6*KH56-KI56)/('DEPRECATED - DT-Prelim Calcs'!$C$6*KH56)*'DEPRECATED - DT-Prelim Calcs'!$C$7*KH56</f>
        <v>48.110180216446565</v>
      </c>
      <c r="KK56" s="43">
        <f>KJ56/'DEPRECATED - DT-Prelim Calcs'!$C$7*('DEPRECATED - DT-Prelim Calcs'!$C$8-'DEPRECATED - DT-Prelim Calcs'!$C$9)+'DEPRECATED - DT-Prelim Calcs'!$C$9</f>
        <v>2622.4277282094022</v>
      </c>
      <c r="KL56" s="43">
        <f t="shared" si="25"/>
        <v>53.333333333333329</v>
      </c>
      <c r="KM56" s="2">
        <f t="shared" si="79"/>
        <v>1.4462867232450001</v>
      </c>
      <c r="KN56" s="43">
        <f>KM56*'DEPRECATED - DT-Prelim Calcs'!$C$21/KH$2/'DEPRECATED - DT-Prelim Calcs'!$C$19/'DEPRECATED - DT-Prelim Calcs'!$C$18*3.39*'DEPRECATED - DT-Prelim Calcs'!$C$20</f>
        <v>29.053734754561201</v>
      </c>
      <c r="KO56" s="36">
        <f t="shared" si="80"/>
        <v>0</v>
      </c>
      <c r="KP56" s="43">
        <f>KN55*'DEPRECATED - DT-Prelim Calcs'!$C$11+KP55</f>
        <v>-232.21918790979072</v>
      </c>
      <c r="KQ56" s="43">
        <f>KQ55+0.5*KN56*'DEPRECATED - DT-Prelim Calcs'!$C$11^2+KP56*'DEPRECATED - DT-Prelim Calcs'!$C$11</f>
        <v>-79786.580330961529</v>
      </c>
      <c r="KR56" s="43">
        <f>MIN('Drive Train'!$F$35-KL55*'DEPRECATED - DT-Prelim Calcs'!$C$21*'Drive Train'!$F$39,KR55+KL$2)</f>
        <v>9.413333333333334</v>
      </c>
      <c r="KS56" s="43">
        <f>'Drive Train'!$F$35-KL56*'DEPRECATED - DT-Prelim Calcs'!$C$21*'Drive Train'!$F$39</f>
        <v>9.413333333333334</v>
      </c>
      <c r="KT56" s="1">
        <f>IF(KQ56&gt;='Drive Train'!$F$29,1,0)</f>
        <v>0</v>
      </c>
      <c r="KU56" s="43">
        <f>MIN(KK56,'DEPRECATED - DT-Prelim Calcs'!$C$10)*'DEPRECATED - DT-Prelim Calcs'!$C$11*1000/60/60</f>
        <v>103.33333333333333</v>
      </c>
      <c r="KV56" s="49">
        <f>KV55+'DEPRECATED - DT-Prelim Calcs'!$C$11</f>
        <v>208</v>
      </c>
      <c r="KW56" s="2">
        <f>LG56/'Drive Train'!$F$35</f>
        <v>0.74408602150537628</v>
      </c>
      <c r="KX56" s="36">
        <f>LE56*12*60/(PI() * 'Drive Train'!$F$15)/KW$2*KW56</f>
        <v>3598.9732125997716</v>
      </c>
      <c r="KY56" s="2">
        <f>('DEPRECATED - DT-Prelim Calcs'!$C$6*KW56-KX56)/('DEPRECATED - DT-Prelim Calcs'!$C$6*KW56)*'DEPRECATED - DT-Prelim Calcs'!$C$7*KW56</f>
        <v>0.84412325793028886</v>
      </c>
      <c r="KZ56" s="43">
        <f>KY56/'DEPRECATED - DT-Prelim Calcs'!$C$7*('DEPRECATED - DT-Prelim Calcs'!$C$8-'DEPRECATED - DT-Prelim Calcs'!$C$9)+'DEPRECATED - DT-Prelim Calcs'!$C$9</f>
        <v>47.485819275306781</v>
      </c>
      <c r="LA56" s="43">
        <f t="shared" si="26"/>
        <v>47.485819275306781</v>
      </c>
      <c r="LB56" s="2">
        <f t="shared" si="81"/>
        <v>0.4663002762572494</v>
      </c>
      <c r="LC56" s="43">
        <f>LB56*'DEPRECATED - DT-Prelim Calcs'!$C$21/KW$2/'DEPRECATED - DT-Prelim Calcs'!$C$19/'DEPRECATED - DT-Prelim Calcs'!$C$18*3.39*'DEPRECATED - DT-Prelim Calcs'!$C$20</f>
        <v>9.3672743617254053</v>
      </c>
      <c r="LD56" s="36">
        <f t="shared" si="82"/>
        <v>0</v>
      </c>
      <c r="LE56" s="43">
        <f>LC55*'DEPRECATED - DT-Prelim Calcs'!$C$11+LE55</f>
        <v>14.069594651584254</v>
      </c>
      <c r="LF56" s="43">
        <f>LF55+0.5*LC56*'DEPRECATED - DT-Prelim Calcs'!$C$11^2+LE56*'DEPRECATED - DT-Prelim Calcs'!$C$11</f>
        <v>-92561.510832405722</v>
      </c>
      <c r="LG56" s="43">
        <f>MIN('Drive Train'!$F$35-LA55*'DEPRECATED - DT-Prelim Calcs'!$C$21*'Drive Train'!$F$39,LG55+LA$2)</f>
        <v>9.2266666666666666</v>
      </c>
      <c r="LH56" s="43">
        <f>'Drive Train'!$F$35-LA56*'DEPRECATED - DT-Prelim Calcs'!$C$21*'Drive Train'!$F$39</f>
        <v>9.7407941205828195</v>
      </c>
      <c r="LI56" s="1">
        <f>IF(LF56&gt;='Drive Train'!$F$29,1,0)</f>
        <v>0</v>
      </c>
      <c r="LJ56" s="43">
        <f>MIN(KZ56,'DEPRECATED - DT-Prelim Calcs'!$C$10)*'DEPRECATED - DT-Prelim Calcs'!$C$11*1000/60/60</f>
        <v>52.762021417007531</v>
      </c>
      <c r="LK56" s="49">
        <f>LK55+'DEPRECATED - DT-Prelim Calcs'!$C$11</f>
        <v>208</v>
      </c>
      <c r="LL56" s="2">
        <f>LV56/'Drive Train'!$F$35</f>
        <v>0.72903225806451621</v>
      </c>
      <c r="LM56" s="36">
        <f>LT56*12*60/(PI() * 'Drive Train'!$F$15)/LL$2*LL56</f>
        <v>-68505.370400694883</v>
      </c>
      <c r="LN56" s="2">
        <f>('DEPRECATED - DT-Prelim Calcs'!$C$6*LL56-LM56)/('DEPRECATED - DT-Prelim Calcs'!$C$6*LL56)*'DEPRECATED - DT-Prelim Calcs'!$C$7*LL56</f>
        <v>53.778124798043436</v>
      </c>
      <c r="LO56" s="43">
        <f>LN56/'DEPRECATED - DT-Prelim Calcs'!$C$7*('DEPRECATED - DT-Prelim Calcs'!$C$8-'DEPRECATED - DT-Prelim Calcs'!$C$9)+'DEPRECATED - DT-Prelim Calcs'!$C$9</f>
        <v>2931.2038136247538</v>
      </c>
      <c r="LP56" s="43">
        <f t="shared" si="27"/>
        <v>60</v>
      </c>
      <c r="LQ56" s="2">
        <f t="shared" si="83"/>
        <v>1.4462867232450001</v>
      </c>
      <c r="LR56" s="43">
        <f>LQ56*'DEPRECATED - DT-Prelim Calcs'!$C$21/LL$2/'DEPRECATED - DT-Prelim Calcs'!$C$19/'DEPRECATED - DT-Prelim Calcs'!$C$18*3.39*'DEPRECATED - DT-Prelim Calcs'!$C$20</f>
        <v>29.053734754561201</v>
      </c>
      <c r="LS56" s="36">
        <f t="shared" si="84"/>
        <v>0</v>
      </c>
      <c r="LT56" s="43">
        <f>LR55*'DEPRECATED - DT-Prelim Calcs'!$C$11+LT55</f>
        <v>-273.34050392700721</v>
      </c>
      <c r="LU56" s="43">
        <f>LU55+0.5*LR56*'DEPRECATED - DT-Prelim Calcs'!$C$11^2+LT56*'DEPRECATED - DT-Prelim Calcs'!$C$11</f>
        <v>-84327.975335801122</v>
      </c>
      <c r="LV56" s="43">
        <f>MIN('Drive Train'!$F$35-LP55*'DEPRECATED - DT-Prelim Calcs'!$C$21*'Drive Train'!$F$39,LV55+LP$2)</f>
        <v>9.0400000000000009</v>
      </c>
      <c r="LW56" s="43">
        <f>'Drive Train'!$F$35-LP56*'DEPRECATED - DT-Prelim Calcs'!$C$21*'Drive Train'!$F$39</f>
        <v>9.0400000000000009</v>
      </c>
      <c r="LX56" s="1">
        <f>IF(LU56&gt;='Drive Train'!$F$29,1,0)</f>
        <v>0</v>
      </c>
      <c r="LY56" s="43">
        <f>MIN(LO56,'DEPRECATED - DT-Prelim Calcs'!$C$10)*'DEPRECATED - DT-Prelim Calcs'!$C$11*1000/60/60</f>
        <v>103.33333333333333</v>
      </c>
      <c r="LZ56" s="49">
        <f>LZ55+'DEPRECATED - DT-Prelim Calcs'!$C$11</f>
        <v>208</v>
      </c>
    </row>
    <row r="57" spans="2:338" x14ac:dyDescent="0.3">
      <c r="B57" s="1"/>
      <c r="C57" s="3" t="str">
        <f>C41</f>
        <v>Power Used (mAh)</v>
      </c>
      <c r="E57" s="55">
        <f>E41</f>
        <v>2016.8164000888378</v>
      </c>
      <c r="F57" s="51">
        <f>'DEPRECATED - DT-Prelim Calcs'!GT2/('Drive Train'!F40*1000)</f>
        <v>-0.37058439486448919</v>
      </c>
      <c r="G57" s="51">
        <f>'DEPRECATED - DT-Prelim Calcs'!HI2/('Drive Train'!F40*1000)</f>
        <v>-0.32920805720776519</v>
      </c>
      <c r="H57" s="51">
        <f>'DEPRECATED - DT-Prelim Calcs'!HX2/('Drive Train'!F40*1000)</f>
        <v>-0.288479451165982</v>
      </c>
      <c r="I57" s="51">
        <f>'DEPRECATED - DT-Prelim Calcs'!IM2/('Drive Train'!F40*1000)</f>
        <v>-0.24351900904871859</v>
      </c>
      <c r="J57" s="51">
        <f>'DEPRECATED - DT-Prelim Calcs'!JB2/('Drive Train'!F40*1000)</f>
        <v>-0.24731308812697675</v>
      </c>
      <c r="K57" s="51">
        <f>'DEPRECATED - DT-Prelim Calcs'!JQ2/('Drive Train'!F40*1000)</f>
        <v>0.30266239367057557</v>
      </c>
      <c r="L57" s="51">
        <f>'DEPRECATED - DT-Prelim Calcs'!KF2/('Drive Train'!F40*1000)</f>
        <v>0.29254011952999476</v>
      </c>
      <c r="M57" s="51">
        <f>'DEPRECATED - DT-Prelim Calcs'!KU2/('Drive Train'!F40*1000)</f>
        <v>0.27058346776568726</v>
      </c>
      <c r="N57" s="51">
        <f>'DEPRECATED - DT-Prelim Calcs'!LJ2/('Drive Train'!F40*1000)</f>
        <v>0.27780647148483306</v>
      </c>
      <c r="O57" s="51">
        <f>'DEPRECATED - DT-Prelim Calcs'!LY2/('Drive Train'!F40*1000)</f>
        <v>0.30892368875620929</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-0.27672021620693066</v>
      </c>
      <c r="Y57" s="43">
        <f t="shared" si="1"/>
        <v>0</v>
      </c>
      <c r="Z57" s="43">
        <f t="shared" si="2"/>
        <v>0</v>
      </c>
      <c r="AA57" s="43">
        <f t="shared" si="3"/>
        <v>0</v>
      </c>
      <c r="AB57" s="43" t="e">
        <f t="shared" si="4"/>
        <v>#N/A</v>
      </c>
      <c r="AC57" s="36">
        <f t="shared" si="28"/>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889.49632897085212</v>
      </c>
      <c r="AK57" s="43">
        <f t="shared" si="8"/>
        <v>0</v>
      </c>
      <c r="AL57" s="49">
        <f>AL56+'DEPRECATED - DT-Prelim Calcs'!$C$11</f>
        <v>212</v>
      </c>
      <c r="AM57" s="2">
        <f>AW57/'Drive Train'!$F$35</f>
        <v>1.4087096973539321</v>
      </c>
      <c r="AN57" s="36">
        <f>AU57*12*60/(PI() * 'Drive Train'!$F$15)/AM$2*AM57</f>
        <v>-9720.1611791948853</v>
      </c>
      <c r="AO57" s="2">
        <f>('DEPRECATED - DT-Prelim Calcs'!$C$6*AM57-AN57)/('DEPRECATED - DT-Prelim Calcs'!$C$6*AM57)*'DEPRECATED - DT-Prelim Calcs'!$C$7*AM57</f>
        <v>13.752233422662671</v>
      </c>
      <c r="AP57" s="43">
        <f>AO57/'DEPRECATED - DT-Prelim Calcs'!$C$7*('DEPRECATED - DT-Prelim Calcs'!$C$8-'DEPRECATED - DT-Prelim Calcs'!$C$9)+'DEPRECATED - DT-Prelim Calcs'!$C$9</f>
        <v>750.68883571222011</v>
      </c>
      <c r="AQ57" s="43">
        <f t="shared" si="9"/>
        <v>93</v>
      </c>
      <c r="AR57" s="2">
        <f t="shared" si="29"/>
        <v>2.2185842005618008</v>
      </c>
      <c r="AS57" s="43">
        <f>AR57*'DEPRECATED - DT-Prelim Calcs'!$C$21/AM$2/'DEPRECATED - DT-Prelim Calcs'!$C$19/'DEPRECATED - DT-Prelim Calcs'!$C$18*3.39*'DEPRECATED - DT-Prelim Calcs'!$C$20</f>
        <v>22.284017359005933</v>
      </c>
      <c r="AT57" s="36">
        <f t="shared" si="30"/>
        <v>0</v>
      </c>
      <c r="AU57" s="43">
        <f>AS56*'DEPRECATED - DT-Prelim Calcs'!$C$11+AU56</f>
        <v>-40.142838211011423</v>
      </c>
      <c r="AV57" s="43">
        <f>AV56+0.5*AS57*'DEPRECATED - DT-Prelim Calcs'!$C$11^2+AU57*'DEPRECATED - DT-Prelim Calcs'!$C$11</f>
        <v>3179.5930167538131</v>
      </c>
      <c r="AW57" s="43">
        <f>MIN('Drive Train'!$F$35-AQ56*'DEPRECATED - DT-Prelim Calcs'!$C$21*'Drive Train'!$F$39,AW56+AQ$2)</f>
        <v>17.468000247188758</v>
      </c>
      <c r="AX57" s="43">
        <f>'Drive Train'!$F$35-AQ57*'DEPRECATED - DT-Prelim Calcs'!$C$21*'Drive Train'!$F$39</f>
        <v>7.1920000000000002</v>
      </c>
      <c r="AY57" s="1">
        <f>IF(AV57&gt;='Drive Train'!$F$29,1,0)</f>
        <v>1</v>
      </c>
      <c r="AZ57" s="43">
        <f t="shared" si="31"/>
        <v>103.33333333333333</v>
      </c>
      <c r="BA57" s="49">
        <f>BA56+'DEPRECATED - DT-Prelim Calcs'!$C$11</f>
        <v>212</v>
      </c>
      <c r="BB57" s="2">
        <f>BL57/'Drive Train'!$F$35</f>
        <v>0.57999999999999996</v>
      </c>
      <c r="BC57" s="36">
        <f>BJ57*12*60/(PI() * 'Drive Train'!$F$15)/BB$2*BB57</f>
        <v>-27867.610245966585</v>
      </c>
      <c r="BD57" s="2">
        <f>('DEPRECATED - DT-Prelim Calcs'!$C$6*BB57-BC57)/('DEPRECATED - DT-Prelim Calcs'!$C$6*BB57)*'DEPRECATED - DT-Prelim Calcs'!$C$7*BB57</f>
        <v>23.20595110557732</v>
      </c>
      <c r="BE57" s="43">
        <f>BD57/'DEPRECATED - DT-Prelim Calcs'!$C$7*('DEPRECATED - DT-Prelim Calcs'!$C$8-'DEPRECATED - DT-Prelim Calcs'!$C$9)+'DEPRECATED - DT-Prelim Calcs'!$C$9</f>
        <v>1265.7047990351821</v>
      </c>
      <c r="BF57" s="43">
        <f t="shared" si="10"/>
        <v>93</v>
      </c>
      <c r="BG57" s="2">
        <f t="shared" si="32"/>
        <v>2.0025508475699998</v>
      </c>
      <c r="BH57" s="43">
        <f>BG57*'DEPRECATED - DT-Prelim Calcs'!$C$21/BB$2/'DEPRECATED - DT-Prelim Calcs'!$C$19/'DEPRECATED - DT-Prelim Calcs'!$C$18*3.39*'DEPRECATED - DT-Prelim Calcs'!$C$20</f>
        <v>29.053734754561201</v>
      </c>
      <c r="BI57" s="36">
        <f t="shared" si="33"/>
        <v>0</v>
      </c>
      <c r="BJ57" s="43">
        <f>BH56*'DEPRECATED - DT-Prelim Calcs'!$C$11+BJ56</f>
        <v>-193.52051198459833</v>
      </c>
      <c r="BK57" s="43">
        <f>BK56+0.5*BH57*'DEPRECATED - DT-Prelim Calcs'!$C$11^2+BJ57*'DEPRECATED - DT-Prelim Calcs'!$C$11</f>
        <v>-32157.83972495743</v>
      </c>
      <c r="BL57" s="43">
        <f>MIN('Drive Train'!$F$35-BF56*'DEPRECATED - DT-Prelim Calcs'!$C$21*'Drive Train'!$F$39,BL56+BF$2)</f>
        <v>7.1920000000000002</v>
      </c>
      <c r="BM57" s="43">
        <f>'Drive Train'!$F$35-BF57*'DEPRECATED - DT-Prelim Calcs'!$C$21*'Drive Train'!$F$39</f>
        <v>7.1920000000000002</v>
      </c>
      <c r="BN57" s="1">
        <f>IF(BK57&gt;='Drive Train'!$F$29,1,0)</f>
        <v>0</v>
      </c>
      <c r="BO57" s="43">
        <f t="shared" si="34"/>
        <v>103.33333333333333</v>
      </c>
      <c r="BP57" s="49">
        <f>BP56+'DEPRECATED - DT-Prelim Calcs'!$C$11</f>
        <v>212</v>
      </c>
      <c r="BQ57" s="2">
        <f>CA57/'Drive Train'!$F$35</f>
        <v>0.57999999999999996</v>
      </c>
      <c r="BR57" s="36">
        <f>BY57*12*60/(PI() * 'Drive Train'!$F$15)/BQ$2*BQ57</f>
        <v>4726.7758037400126</v>
      </c>
      <c r="BS57" s="2">
        <f>('DEPRECATED - DT-Prelim Calcs'!$C$6*BQ57-BR57)/('DEPRECATED - DT-Prelim Calcs'!$C$6*BQ57)*'DEPRECATED - DT-Prelim Calcs'!$C$7*BQ57</f>
        <v>-0.75449882751421027</v>
      </c>
      <c r="BT57" s="43">
        <f>BS57/'DEPRECATED - DT-Prelim Calcs'!$C$7*('DEPRECATED - DT-Prelim Calcs'!$C$8-'DEPRECATED - DT-Prelim Calcs'!$C$9)+'DEPRECATED - DT-Prelim Calcs'!$C$9</f>
        <v>-39.603294334729355</v>
      </c>
      <c r="BU57" s="43">
        <f t="shared" si="11"/>
        <v>-39.603294334729355</v>
      </c>
      <c r="BV57" s="2">
        <f t="shared" si="35"/>
        <v>-1.3911036334195637</v>
      </c>
      <c r="BW57" s="43">
        <f>BV57*'DEPRECATED - DT-Prelim Calcs'!$C$21/BQ$2/'DEPRECATED - DT-Prelim Calcs'!$C$19/'DEPRECATED - DT-Prelim Calcs'!$C$18*3.39*'DEPRECATED - DT-Prelim Calcs'!$C$20</f>
        <v>-26.392678599392617</v>
      </c>
      <c r="BX57" s="36">
        <f t="shared" si="36"/>
        <v>1</v>
      </c>
      <c r="BY57" s="43">
        <f>BW56*'DEPRECATED - DT-Prelim Calcs'!$C$11+BY56</f>
        <v>25.100750744076436</v>
      </c>
      <c r="BZ57" s="43">
        <f>BZ56+0.5*BW57*'DEPRECATED - DT-Prelim Calcs'!$C$11^2+BY57*'DEPRECATED - DT-Prelim Calcs'!$C$11</f>
        <v>-73280.88113515763</v>
      </c>
      <c r="CA57" s="43">
        <f>MIN('Drive Train'!$F$35-BU56*'DEPRECATED - DT-Prelim Calcs'!$C$21*'Drive Train'!$F$39,CA56+BU$2)</f>
        <v>7.1920000000000002</v>
      </c>
      <c r="CB57" s="43">
        <f>'Drive Train'!$F$35-BU57*'DEPRECATED - DT-Prelim Calcs'!$C$21*'Drive Train'!$F$39</f>
        <v>14.617784482744845</v>
      </c>
      <c r="CC57" s="1">
        <f>IF(BZ57&gt;='Drive Train'!$F$29,1,0)</f>
        <v>0</v>
      </c>
      <c r="CD57" s="43">
        <f t="shared" si="37"/>
        <v>-44.003660371921505</v>
      </c>
      <c r="CE57" s="49">
        <f>CE56+'DEPRECATED - DT-Prelim Calcs'!$C$11</f>
        <v>212</v>
      </c>
      <c r="CF57" s="2">
        <f>CP57/'Drive Train'!$F$35</f>
        <v>0.57999999999999996</v>
      </c>
      <c r="CG57" s="36">
        <f>CN57*12*60/(PI() * 'Drive Train'!$F$15)/CF$2*CF57</f>
        <v>-54513.598456068452</v>
      </c>
      <c r="CH57" s="2">
        <f>('DEPRECATED - DT-Prelim Calcs'!$C$6*CF57-CG57)/('DEPRECATED - DT-Prelim Calcs'!$C$6*CF57)*'DEPRECATED - DT-Prelim Calcs'!$C$7*CF57</f>
        <v>42.793675981028379</v>
      </c>
      <c r="CI57" s="43">
        <f>CH57/'DEPRECATED - DT-Prelim Calcs'!$C$7*('DEPRECATED - DT-Prelim Calcs'!$C$8-'DEPRECATED - DT-Prelim Calcs'!$C$9)+'DEPRECATED - DT-Prelim Calcs'!$C$9</f>
        <v>2332.7972735933367</v>
      </c>
      <c r="CJ57" s="43">
        <f t="shared" si="12"/>
        <v>93</v>
      </c>
      <c r="CK57" s="2">
        <f t="shared" si="38"/>
        <v>1.2396743342100003</v>
      </c>
      <c r="CL57" s="43">
        <f>CK57*'DEPRECATED - DT-Prelim Calcs'!$C$21/CF$2/'DEPRECATED - DT-Prelim Calcs'!$C$19/'DEPRECATED - DT-Prelim Calcs'!$C$18*3.39*'DEPRECATED - DT-Prelim Calcs'!$C$20</f>
        <v>29.053734754561205</v>
      </c>
      <c r="CM57" s="36">
        <f t="shared" si="39"/>
        <v>0</v>
      </c>
      <c r="CN57" s="43">
        <f>CL56*'DEPRECATED - DT-Prelim Calcs'!$C$11+CN56</f>
        <v>-234.34526605135278</v>
      </c>
      <c r="CO57" s="43">
        <f>CO56+0.5*CL57*'DEPRECATED - DT-Prelim Calcs'!$C$11^2+CN57*'DEPRECATED - DT-Prelim Calcs'!$C$11</f>
        <v>-142621.91411946877</v>
      </c>
      <c r="CP57" s="43">
        <f>MIN('Drive Train'!$F$35-CJ56*'DEPRECATED - DT-Prelim Calcs'!$C$21*'Drive Train'!$F$39,CP56+CJ$2)</f>
        <v>7.1920000000000002</v>
      </c>
      <c r="CQ57" s="43">
        <f>'Drive Train'!$F$35-CJ57*'DEPRECATED - DT-Prelim Calcs'!$C$21*'Drive Train'!$F$39</f>
        <v>7.1920000000000002</v>
      </c>
      <c r="CR57" s="1">
        <f>IF(CO57&gt;='Drive Train'!$F$29,1,0)</f>
        <v>0</v>
      </c>
      <c r="CS57" s="43">
        <f t="shared" si="40"/>
        <v>103.33333333333333</v>
      </c>
      <c r="CT57" s="49">
        <f>CT56+'DEPRECATED - DT-Prelim Calcs'!$C$11</f>
        <v>212</v>
      </c>
      <c r="CU57" s="2">
        <f>DE57/'Drive Train'!$F$35</f>
        <v>0.57999999999999996</v>
      </c>
      <c r="CV57" s="36">
        <f>DC57*12*60/(PI() * 'Drive Train'!$F$15)/CU$2*CU57</f>
        <v>-280395.64113203035</v>
      </c>
      <c r="CW57" s="2">
        <f>('DEPRECATED - DT-Prelim Calcs'!$C$6*CU57-CV57)/('DEPRECATED - DT-Prelim Calcs'!$C$6*CU57)*'DEPRECATED - DT-Prelim Calcs'!$C$7*CU57</f>
        <v>208.84176064407879</v>
      </c>
      <c r="CX57" s="43">
        <f>CW57/'DEPRECATED - DT-Prelim Calcs'!$C$7*('DEPRECATED - DT-Prelim Calcs'!$C$8-'DEPRECATED - DT-Prelim Calcs'!$C$9)+'DEPRECATED - DT-Prelim Calcs'!$C$9</f>
        <v>11378.700393296829</v>
      </c>
      <c r="CY57" s="43">
        <f t="shared" si="13"/>
        <v>93</v>
      </c>
      <c r="CZ57" s="2">
        <f t="shared" si="41"/>
        <v>1.0413264407364002</v>
      </c>
      <c r="DA57" s="43">
        <f>CZ57*'DEPRECATED - DT-Prelim Calcs'!$C$21/CU$2/'DEPRECATED - DT-Prelim Calcs'!$C$19/'DEPRECATED - DT-Prelim Calcs'!$C$18*3.39*'DEPRECATED - DT-Prelim Calcs'!$C$20</f>
        <v>29.053734754561201</v>
      </c>
      <c r="DB57" s="36">
        <f t="shared" si="42"/>
        <v>0</v>
      </c>
      <c r="DC57" s="43">
        <f>DA56*'DEPRECATED - DT-Prelim Calcs'!$C$11+DC56</f>
        <v>-1012.5159612402148</v>
      </c>
      <c r="DD57" s="43">
        <f>DD56+0.5*DA57*'DEPRECATED - DT-Prelim Calcs'!$C$11^2+DC57*'DEPRECATED - DT-Prelim Calcs'!$C$11</f>
        <v>-242913.11127695823</v>
      </c>
      <c r="DE57" s="43">
        <f>MIN('Drive Train'!$F$35-CY56*'DEPRECATED - DT-Prelim Calcs'!$C$21*'Drive Train'!$F$39,DE56+CY$2)</f>
        <v>7.1920000000000002</v>
      </c>
      <c r="DF57" s="43">
        <f>'Drive Train'!$F$35-CY57*'DEPRECATED - DT-Prelim Calcs'!$C$21*'Drive Train'!$F$39</f>
        <v>7.1920000000000002</v>
      </c>
      <c r="DG57" s="1">
        <f>IF(DD57&gt;='Drive Train'!$F$29,1,0)</f>
        <v>0</v>
      </c>
      <c r="DH57" s="43">
        <f t="shared" si="43"/>
        <v>103.33333333333333</v>
      </c>
      <c r="DI57" s="49">
        <f>DI56+'DEPRECATED - DT-Prelim Calcs'!$C$11</f>
        <v>212</v>
      </c>
      <c r="DJ57" s="2">
        <f>DT57/'Drive Train'!$F$35</f>
        <v>0.57999999999999996</v>
      </c>
      <c r="DK57" s="36">
        <f>DR57*12*60/(PI() * 'Drive Train'!$F$15)/DJ$2*DJ57</f>
        <v>-416168.72552407021</v>
      </c>
      <c r="DL57" s="2">
        <f>('DEPRECATED - DT-Prelim Calcs'!$C$6*DJ57-DK57)/('DEPRECATED - DT-Prelim Calcs'!$C$6*DJ57)*'DEPRECATED - DT-Prelim Calcs'!$C$7*DJ57</f>
        <v>308.64987440562533</v>
      </c>
      <c r="DM57" s="43">
        <f>DL57/'DEPRECATED - DT-Prelim Calcs'!$C$7*('DEPRECATED - DT-Prelim Calcs'!$C$8-'DEPRECATED - DT-Prelim Calcs'!$C$9)+'DEPRECATED - DT-Prelim Calcs'!$C$9</f>
        <v>16816.00808329153</v>
      </c>
      <c r="DN57" s="43">
        <f t="shared" si="14"/>
        <v>93</v>
      </c>
      <c r="DO57" s="2">
        <f t="shared" si="44"/>
        <v>0.89769520753137932</v>
      </c>
      <c r="DP57" s="43">
        <f>DO57*'DEPRECATED - DT-Prelim Calcs'!$C$21/DJ$2/'DEPRECATED - DT-Prelim Calcs'!$C$19/'DEPRECATED - DT-Prelim Calcs'!$C$18*3.39*'DEPRECATED - DT-Prelim Calcs'!$C$20</f>
        <v>29.053734754561201</v>
      </c>
      <c r="DQ57" s="36">
        <f t="shared" si="45"/>
        <v>0</v>
      </c>
      <c r="DR57" s="43">
        <f>DP56*'DEPRECATED - DT-Prelim Calcs'!$C$11+DR56</f>
        <v>-1295.5138830363121</v>
      </c>
      <c r="DS57" s="43">
        <f>DS56+0.5*DP57*'DEPRECATED - DT-Prelim Calcs'!$C$11^2+DR57*'DEPRECATED - DT-Prelim Calcs'!$C$11</f>
        <v>-400435.0338779228</v>
      </c>
      <c r="DT57" s="43">
        <f>MIN('Drive Train'!$F$35-DN56*'DEPRECATED - DT-Prelim Calcs'!$C$21*'Drive Train'!$F$39,DT56+DN$2)</f>
        <v>7.1920000000000002</v>
      </c>
      <c r="DU57" s="43">
        <f>'Drive Train'!$F$35-DN57*'DEPRECATED - DT-Prelim Calcs'!$C$21*'Drive Train'!$F$39</f>
        <v>7.1920000000000002</v>
      </c>
      <c r="DV57" s="1">
        <f>IF(DS57&gt;='Drive Train'!$F$29,1,0)</f>
        <v>0</v>
      </c>
      <c r="DW57" s="43">
        <f t="shared" si="46"/>
        <v>103.33333333333333</v>
      </c>
      <c r="DX57" s="49">
        <f>DX56+'DEPRECATED - DT-Prelim Calcs'!$C$11</f>
        <v>212</v>
      </c>
      <c r="DY57" s="2">
        <f>EI57/'Drive Train'!$F$35</f>
        <v>0.57999999999999996</v>
      </c>
      <c r="DZ57" s="36">
        <f>EG57*12*60/(PI() * 'Drive Train'!$F$15)/DY$2*DY57</f>
        <v>-785025.5249909031</v>
      </c>
      <c r="EA57" s="2">
        <f>('DEPRECATED - DT-Prelim Calcs'!$C$6*DY57-DZ57)/('DEPRECATED - DT-Prelim Calcs'!$C$6*DY57)*'DEPRECATED - DT-Prelim Calcs'!$C$7*DY57</f>
        <v>579.8000921955072</v>
      </c>
      <c r="EB57" s="43">
        <f>EA57/'DEPRECATED - DT-Prelim Calcs'!$C$7*('DEPRECATED - DT-Prelim Calcs'!$C$8-'DEPRECATED - DT-Prelim Calcs'!$C$9)+'DEPRECATED - DT-Prelim Calcs'!$C$9</f>
        <v>31587.624425576134</v>
      </c>
      <c r="EC57" s="43">
        <f t="shared" si="15"/>
        <v>93</v>
      </c>
      <c r="ED57" s="2">
        <f t="shared" si="47"/>
        <v>0.78888366722454539</v>
      </c>
      <c r="EE57" s="43">
        <f>ED57*'DEPRECATED - DT-Prelim Calcs'!$C$21/DY$2/'DEPRECATED - DT-Prelim Calcs'!$C$19/'DEPRECATED - DT-Prelim Calcs'!$C$18*3.39*'DEPRECATED - DT-Prelim Calcs'!$C$20</f>
        <v>29.053734754561201</v>
      </c>
      <c r="EF57" s="36">
        <f t="shared" si="48"/>
        <v>0</v>
      </c>
      <c r="EG57" s="43">
        <f>EE56*'DEPRECATED - DT-Prelim Calcs'!$C$11+EG56</f>
        <v>-2147.5360694809228</v>
      </c>
      <c r="EH57" s="43">
        <f>EH56+0.5*EE57*'DEPRECATED - DT-Prelim Calcs'!$C$11^2+EG57*'DEPRECATED - DT-Prelim Calcs'!$C$11</f>
        <v>-500786.76821924013</v>
      </c>
      <c r="EI57" s="43">
        <f>MIN('Drive Train'!$F$35-EC56*'DEPRECATED - DT-Prelim Calcs'!$C$21*'Drive Train'!$F$39,EI56+EC$2)</f>
        <v>7.1920000000000002</v>
      </c>
      <c r="EJ57" s="43">
        <f>'Drive Train'!$F$35-EC57*'DEPRECATED - DT-Prelim Calcs'!$C$21*'Drive Train'!$F$39</f>
        <v>7.1920000000000002</v>
      </c>
      <c r="EK57" s="1">
        <f>IF(EH57&gt;='Drive Train'!$F$29,1,0)</f>
        <v>0</v>
      </c>
      <c r="EL57" s="43">
        <f t="shared" si="49"/>
        <v>103.33333333333333</v>
      </c>
      <c r="EM57" s="49">
        <f>EM56+'DEPRECATED - DT-Prelim Calcs'!$C$11</f>
        <v>212</v>
      </c>
      <c r="EN57" s="2">
        <f>EX57/'Drive Train'!$F$35</f>
        <v>0.57999999999999996</v>
      </c>
      <c r="EO57" s="36">
        <f>EV57*12*60/(PI() * 'Drive Train'!$F$15)/EN$2*EN57</f>
        <v>-191280.87293054056</v>
      </c>
      <c r="EP57" s="2">
        <f>('DEPRECATED - DT-Prelim Calcs'!$C$6*EN57-EO57)/('DEPRECATED - DT-Prelim Calcs'!$C$6*EN57)*'DEPRECATED - DT-Prelim Calcs'!$C$7*EN57</f>
        <v>143.3326285335792</v>
      </c>
      <c r="EQ57" s="43">
        <f>EP57/'DEPRECATED - DT-Prelim Calcs'!$C$7*('DEPRECATED - DT-Prelim Calcs'!$C$8-'DEPRECATED - DT-Prelim Calcs'!$C$9)+'DEPRECATED - DT-Prelim Calcs'!$C$9</f>
        <v>7809.919315635284</v>
      </c>
      <c r="ER57" s="43">
        <f t="shared" si="16"/>
        <v>93</v>
      </c>
      <c r="ES57" s="2">
        <f t="shared" si="50"/>
        <v>0.7035989464435134</v>
      </c>
      <c r="ET57" s="43">
        <f>ES57*'DEPRECATED - DT-Prelim Calcs'!$C$21/EN$2/'DEPRECATED - DT-Prelim Calcs'!$C$19/'DEPRECATED - DT-Prelim Calcs'!$C$18*3.39*'DEPRECATED - DT-Prelim Calcs'!$C$20</f>
        <v>29.053734754561201</v>
      </c>
      <c r="EU57" s="36">
        <f t="shared" si="51"/>
        <v>0</v>
      </c>
      <c r="EV57" s="43">
        <f>ET56*'DEPRECATED - DT-Prelim Calcs'!$C$11+EV56</f>
        <v>-466.70284651353592</v>
      </c>
      <c r="EW57" s="43">
        <f>EW56+0.5*ET57*'DEPRECATED - DT-Prelim Calcs'!$C$11^2+EV57*'DEPRECATED - DT-Prelim Calcs'!$C$11</f>
        <v>-688139.6857407277</v>
      </c>
      <c r="EX57" s="43">
        <f>MIN('Drive Train'!$F$35-ER56*'DEPRECATED - DT-Prelim Calcs'!$C$21*'Drive Train'!$F$39,EX56+ER$2)</f>
        <v>7.1920000000000002</v>
      </c>
      <c r="EY57" s="43">
        <f>'Drive Train'!$F$35-ER57*'DEPRECATED - DT-Prelim Calcs'!$C$21*'Drive Train'!$F$39</f>
        <v>7.1920000000000002</v>
      </c>
      <c r="EZ57" s="1">
        <f>IF(EW57&gt;='Drive Train'!$F$29,1,0)</f>
        <v>0</v>
      </c>
      <c r="FA57" s="43">
        <f t="shared" si="52"/>
        <v>103.33333333333333</v>
      </c>
      <c r="FB57" s="49">
        <f>FB56+'DEPRECATED - DT-Prelim Calcs'!$C$11</f>
        <v>212</v>
      </c>
      <c r="FC57" s="2">
        <f>FM57/'Drive Train'!$F$35</f>
        <v>0.57999999999999996</v>
      </c>
      <c r="FD57" s="36">
        <f>FK57*12*60/(PI() * 'Drive Train'!$F$15)/FC$2*FC57</f>
        <v>-898185.86104848678</v>
      </c>
      <c r="FE57" s="2">
        <f>('DEPRECATED - DT-Prelim Calcs'!$C$6*FC57-FD57)/('DEPRECATED - DT-Prelim Calcs'!$C$6*FC57)*'DEPRECATED - DT-Prelim Calcs'!$C$7*FC57</f>
        <v>662.98535490868392</v>
      </c>
      <c r="FF57" s="43">
        <f>FE57/'DEPRECATED - DT-Prelim Calcs'!$C$7*('DEPRECATED - DT-Prelim Calcs'!$C$8-'DEPRECATED - DT-Prelim Calcs'!$C$9)+'DEPRECATED - DT-Prelim Calcs'!$C$9</f>
        <v>36119.358886816357</v>
      </c>
      <c r="FG57" s="43">
        <f t="shared" si="17"/>
        <v>93</v>
      </c>
      <c r="FH57" s="2">
        <f t="shared" si="53"/>
        <v>0.63495514679048781</v>
      </c>
      <c r="FI57" s="43">
        <f>FH57*'DEPRECATED - DT-Prelim Calcs'!$C$21/FC$2/'DEPRECATED - DT-Prelim Calcs'!$C$19/'DEPRECATED - DT-Prelim Calcs'!$C$18*3.39*'DEPRECATED - DT-Prelim Calcs'!$C$20</f>
        <v>29.053734754561205</v>
      </c>
      <c r="FJ57" s="36">
        <f t="shared" si="54"/>
        <v>0</v>
      </c>
      <c r="FK57" s="43">
        <f>FI56*'DEPRECATED - DT-Prelim Calcs'!$C$11+FK56</f>
        <v>-1977.6661779003007</v>
      </c>
      <c r="FL57" s="43">
        <f>FL56+0.5*FI57*'DEPRECATED - DT-Prelim Calcs'!$C$11^2+FK57*'DEPRECATED - DT-Prelim Calcs'!$C$11</f>
        <v>-999398.1320064012</v>
      </c>
      <c r="FM57" s="43">
        <f>MIN('Drive Train'!$F$35-FG56*'DEPRECATED - DT-Prelim Calcs'!$C$21*'Drive Train'!$F$39,FM56+FG$2)</f>
        <v>7.1920000000000002</v>
      </c>
      <c r="FN57" s="43">
        <f>'Drive Train'!$F$35-FG57*'DEPRECATED - DT-Prelim Calcs'!$C$21*'Drive Train'!$F$39</f>
        <v>7.1920000000000002</v>
      </c>
      <c r="FO57" s="1">
        <f>IF(FL57&gt;='Drive Train'!$F$29,1,0)</f>
        <v>0</v>
      </c>
      <c r="FP57" s="43">
        <f t="shared" si="55"/>
        <v>103.33333333333333</v>
      </c>
      <c r="FQ57" s="49">
        <f>FQ56+'DEPRECATED - DT-Prelim Calcs'!$C$11</f>
        <v>212</v>
      </c>
      <c r="FR57" s="2">
        <f>GB57/'Drive Train'!$F$35</f>
        <v>0.57999999999999996</v>
      </c>
      <c r="FS57" s="36">
        <f>FZ57*12*60/(PI() * 'Drive Train'!$F$15)/FR$2*FR57</f>
        <v>-1818720.6256175018</v>
      </c>
      <c r="FT57" s="2">
        <f>('DEPRECATED - DT-Prelim Calcs'!$C$6*FR57-FS57)/('DEPRECATED - DT-Prelim Calcs'!$C$6*FR57)*'DEPRECATED - DT-Prelim Calcs'!$C$7*FR57</f>
        <v>1339.6794059790102</v>
      </c>
      <c r="FU57" s="43">
        <f>FT57/'DEPRECATED - DT-Prelim Calcs'!$C$7*('DEPRECATED - DT-Prelim Calcs'!$C$8-'DEPRECATED - DT-Prelim Calcs'!$C$9)+'DEPRECATED - DT-Prelim Calcs'!$C$9</f>
        <v>72984.034803334129</v>
      </c>
      <c r="FV57" s="43">
        <f t="shared" si="18"/>
        <v>93</v>
      </c>
      <c r="FW57" s="2">
        <f t="shared" si="56"/>
        <v>0.57851468929799987</v>
      </c>
      <c r="FX57" s="43">
        <f>FW57*'DEPRECATED - DT-Prelim Calcs'!$C$21/FR$2/'DEPRECATED - DT-Prelim Calcs'!$C$19/'DEPRECATED - DT-Prelim Calcs'!$C$18*3.39*'DEPRECATED - DT-Prelim Calcs'!$C$20</f>
        <v>29.053734754561201</v>
      </c>
      <c r="FY57" s="36">
        <f t="shared" si="57"/>
        <v>0</v>
      </c>
      <c r="FZ57" s="43">
        <f>FX56*'DEPRECATED - DT-Prelim Calcs'!$C$11+FZ56</f>
        <v>-3648.5819644777621</v>
      </c>
      <c r="GA57" s="43">
        <f>GA56+0.5*FX57*'DEPRECATED - DT-Prelim Calcs'!$C$11^2+FZ57*'DEPRECATED - DT-Prelim Calcs'!$C$11</f>
        <v>-1343606.7840413591</v>
      </c>
      <c r="GB57" s="43">
        <f>MIN('Drive Train'!$F$35-FV56*'DEPRECATED - DT-Prelim Calcs'!$C$21*'Drive Train'!$F$39,GB56+FV$2)</f>
        <v>7.1920000000000002</v>
      </c>
      <c r="GC57" s="43">
        <f>'Drive Train'!$F$35-FV57*'DEPRECATED - DT-Prelim Calcs'!$C$21*'Drive Train'!$F$39</f>
        <v>7.1920000000000002</v>
      </c>
      <c r="GD57" s="1">
        <f>IF(GA57&gt;='Drive Train'!$F$29,1,0)</f>
        <v>0</v>
      </c>
      <c r="GE57" s="43">
        <f t="shared" si="58"/>
        <v>103.33333333333333</v>
      </c>
      <c r="GF57" s="49">
        <f>GF56+'DEPRECATED - DT-Prelim Calcs'!$C$11</f>
        <v>212</v>
      </c>
      <c r="GG57" s="2">
        <f>GQ57/'Drive Train'!$F$35</f>
        <v>0.86451612903225805</v>
      </c>
      <c r="GH57" s="36">
        <f>GO57*12*60/(PI() * 'Drive Train'!$F$15)/GG$2*GG57</f>
        <v>-7626.3795593574041</v>
      </c>
      <c r="GI57" s="2">
        <f>('DEPRECATED - DT-Prelim Calcs'!$C$6*GG57-GH57)/('DEPRECATED - DT-Prelim Calcs'!$C$6*GG57)*'DEPRECATED - DT-Prelim Calcs'!$C$7*GG57</f>
        <v>9.660806371397376</v>
      </c>
      <c r="GJ57" s="43">
        <f>GI57/'DEPRECATED - DT-Prelim Calcs'!$C$7*('DEPRECATED - DT-Prelim Calcs'!$C$8-'DEPRECATED - DT-Prelim Calcs'!$C$9)+'DEPRECATED - DT-Prelim Calcs'!$C$9</f>
        <v>527.79766053134961</v>
      </c>
      <c r="GK57" s="43">
        <f t="shared" si="59"/>
        <v>29.999999999999982</v>
      </c>
      <c r="GL57" s="2">
        <f t="shared" si="60"/>
        <v>1.2122442883515574</v>
      </c>
      <c r="GM57" s="43">
        <f>GL57*'DEPRECATED - DT-Prelim Calcs'!$C$21/GG$2/'DEPRECATED - DT-Prelim Calcs'!$C$19/'DEPRECATED - DT-Prelim Calcs'!$C$18*3.39*'DEPRECATED - DT-Prelim Calcs'!$C$20</f>
        <v>24.352172667723281</v>
      </c>
      <c r="GN57" s="36">
        <f t="shared" si="61"/>
        <v>0</v>
      </c>
      <c r="GO57" s="43">
        <f>GM56*'DEPRECATED - DT-Prelim Calcs'!$C$11+GO56</f>
        <v>-25.660873338588388</v>
      </c>
      <c r="GP57" s="43">
        <f>GP56+0.5*GM57*'DEPRECATED - DT-Prelim Calcs'!$C$11^2+GO57*'DEPRECATED - DT-Prelim Calcs'!$C$11</f>
        <v>-59837.724044403614</v>
      </c>
      <c r="GQ57" s="43">
        <f>MIN('Drive Train'!$F$35-GK56*'DEPRECATED - DT-Prelim Calcs'!$C$21*'Drive Train'!$F$39,GQ56+GK$2)</f>
        <v>10.72</v>
      </c>
      <c r="GR57" s="43">
        <f>'Drive Train'!$F$35-GK57*'DEPRECATED - DT-Prelim Calcs'!$C$21*'Drive Train'!$F$39</f>
        <v>10.72</v>
      </c>
      <c r="GS57" s="1">
        <f>IF(GP57&gt;='Drive Train'!$F$29,1,0)</f>
        <v>0</v>
      </c>
      <c r="GT57" s="43">
        <f t="shared" si="62"/>
        <v>33.333333333333314</v>
      </c>
      <c r="GU57" s="49">
        <f>GU56+'DEPRECATED - DT-Prelim Calcs'!$C$11</f>
        <v>212</v>
      </c>
      <c r="GV57" s="2">
        <f>HF57/'Drive Train'!$F$35</f>
        <v>0.84946236559139798</v>
      </c>
      <c r="GW57" s="36">
        <f>HD57*12*60/(PI() * 'Drive Train'!$F$15)/GV$2*GV57</f>
        <v>-102555.91710422894</v>
      </c>
      <c r="GX57" s="2">
        <f>('DEPRECATED - DT-Prelim Calcs'!$C$6*GV57-GW57)/('DEPRECATED - DT-Prelim Calcs'!$C$6*GV57)*'DEPRECATED - DT-Prelim Calcs'!$C$7*GV57</f>
        <v>79.373829782842108</v>
      </c>
      <c r="GY57" s="43">
        <f>GX57/'DEPRECATED - DT-Prelim Calcs'!$C$7*('DEPRECATED - DT-Prelim Calcs'!$C$8-'DEPRECATED - DT-Prelim Calcs'!$C$9)+'DEPRECATED - DT-Prelim Calcs'!$C$9</f>
        <v>4325.59669712498</v>
      </c>
      <c r="GZ57" s="43">
        <f t="shared" si="19"/>
        <v>33.333333333333314</v>
      </c>
      <c r="HA57" s="2">
        <f t="shared" si="63"/>
        <v>1.4462867232450001</v>
      </c>
      <c r="HB57" s="43">
        <f>HA57*'DEPRECATED - DT-Prelim Calcs'!$C$21/GV$2/'DEPRECATED - DT-Prelim Calcs'!$C$19/'DEPRECATED - DT-Prelim Calcs'!$C$18*3.39*'DEPRECATED - DT-Prelim Calcs'!$C$20</f>
        <v>29.053734754561201</v>
      </c>
      <c r="HC57" s="36">
        <f t="shared" si="64"/>
        <v>0</v>
      </c>
      <c r="HD57" s="43">
        <f>HB56*'DEPRECATED - DT-Prelim Calcs'!$C$11+HD56</f>
        <v>-351.19044966459535</v>
      </c>
      <c r="HE57" s="43">
        <f>HE56+0.5*HB57*'DEPRECATED - DT-Prelim Calcs'!$C$11^2+HD57*'DEPRECATED - DT-Prelim Calcs'!$C$11</f>
        <v>-68877.636640768804</v>
      </c>
      <c r="HF57" s="43">
        <f>MIN('Drive Train'!$F$35-GZ56*'DEPRECATED - DT-Prelim Calcs'!$C$21*'Drive Train'!$F$39,HF56+GZ$2)</f>
        <v>10.533333333333335</v>
      </c>
      <c r="HG57" s="43">
        <f>'Drive Train'!$F$35-GZ57*'DEPRECATED - DT-Prelim Calcs'!$C$21*'Drive Train'!$F$39</f>
        <v>10.533333333333335</v>
      </c>
      <c r="HH57" s="1">
        <f>IF(HE57&gt;='Drive Train'!$F$29,1,0)</f>
        <v>0</v>
      </c>
      <c r="HI57" s="43">
        <f t="shared" si="65"/>
        <v>37.037037037037017</v>
      </c>
      <c r="HJ57" s="49">
        <f>HJ56+'DEPRECATED - DT-Prelim Calcs'!$C$11</f>
        <v>212</v>
      </c>
      <c r="HK57" s="2">
        <f>HU57/'Drive Train'!$F$35</f>
        <v>0.83440860215053769</v>
      </c>
      <c r="HL57" s="36">
        <f>HS57*12*60/(PI() * 'Drive Train'!$F$15)/HK$2*HK57</f>
        <v>-209111.46857613596</v>
      </c>
      <c r="HM57" s="2">
        <f>('DEPRECATED - DT-Prelim Calcs'!$C$6*HK57-HL57)/('DEPRECATED - DT-Prelim Calcs'!$C$6*HK57)*'DEPRECATED - DT-Prelim Calcs'!$C$7*HK57</f>
        <v>157.63324901212326</v>
      </c>
      <c r="HN57" s="43">
        <f>HM57/'DEPRECATED - DT-Prelim Calcs'!$C$7*('DEPRECATED - DT-Prelim Calcs'!$C$8-'DEPRECATED - DT-Prelim Calcs'!$C$9)+'DEPRECATED - DT-Prelim Calcs'!$C$9</f>
        <v>8588.9829685708937</v>
      </c>
      <c r="HO57" s="43">
        <f t="shared" si="20"/>
        <v>36.66666666666665</v>
      </c>
      <c r="HP57" s="2">
        <f t="shared" si="66"/>
        <v>1.4462867232450001</v>
      </c>
      <c r="HQ57" s="43">
        <f>HP57*'DEPRECATED - DT-Prelim Calcs'!$C$21/HK$2/'DEPRECATED - DT-Prelim Calcs'!$C$19/'DEPRECATED - DT-Prelim Calcs'!$C$18*3.39*'DEPRECATED - DT-Prelim Calcs'!$C$20</f>
        <v>29.053734754561201</v>
      </c>
      <c r="HR57" s="36">
        <f t="shared" si="67"/>
        <v>0</v>
      </c>
      <c r="HS57" s="43">
        <f>HQ56*'DEPRECATED - DT-Prelim Calcs'!$C$11+HS56</f>
        <v>-728.99608595593543</v>
      </c>
      <c r="HT57" s="43">
        <f>HT56+0.5*HQ57*'DEPRECATED - DT-Prelim Calcs'!$C$11^2+HS57*'DEPRECATED - DT-Prelim Calcs'!$C$11</f>
        <v>-72758.900388902723</v>
      </c>
      <c r="HU57" s="43">
        <f>MIN('Drive Train'!$F$35-HO56*'DEPRECATED - DT-Prelim Calcs'!$C$21*'Drive Train'!$F$39,HU56+HO$2)</f>
        <v>10.346666666666668</v>
      </c>
      <c r="HV57" s="43">
        <f>'Drive Train'!$F$35-HO57*'DEPRECATED - DT-Prelim Calcs'!$C$21*'Drive Train'!$F$39</f>
        <v>10.346666666666668</v>
      </c>
      <c r="HW57" s="1">
        <f>IF(HT57&gt;='Drive Train'!$F$29,1,0)</f>
        <v>0</v>
      </c>
      <c r="HX57" s="43">
        <f t="shared" si="68"/>
        <v>40.740740740740726</v>
      </c>
      <c r="HY57" s="49">
        <f>HY56+'DEPRECATED - DT-Prelim Calcs'!$C$11</f>
        <v>212</v>
      </c>
      <c r="HZ57" s="2">
        <f>IJ57/'Drive Train'!$F$35</f>
        <v>0.8193548387096774</v>
      </c>
      <c r="IA57" s="36">
        <f>IH57*12*60/(PI() * 'Drive Train'!$F$15)/HZ$2*HZ57</f>
        <v>-153723.93457792141</v>
      </c>
      <c r="IB57" s="2">
        <f>('DEPRECATED - DT-Prelim Calcs'!$C$6*HZ57-IA57)/('DEPRECATED - DT-Prelim Calcs'!$C$6*HZ57)*'DEPRECATED - DT-Prelim Calcs'!$C$7*HZ57</f>
        <v>116.84673237073513</v>
      </c>
      <c r="IC57" s="43">
        <f>IB57/'DEPRECATED - DT-Prelim Calcs'!$C$7*('DEPRECATED - DT-Prelim Calcs'!$C$8-'DEPRECATED - DT-Prelim Calcs'!$C$9)+'DEPRECATED - DT-Prelim Calcs'!$C$9</f>
        <v>6367.0309425848236</v>
      </c>
      <c r="ID57" s="43">
        <f t="shared" si="21"/>
        <v>39.999999999999986</v>
      </c>
      <c r="IE57" s="2">
        <f t="shared" si="69"/>
        <v>1.4462867232450001</v>
      </c>
      <c r="IF57" s="43">
        <f>IE57*'DEPRECATED - DT-Prelim Calcs'!$C$21/HZ$2/'DEPRECATED - DT-Prelim Calcs'!$C$19/'DEPRECATED - DT-Prelim Calcs'!$C$18*3.39*'DEPRECATED - DT-Prelim Calcs'!$C$20</f>
        <v>29.053734754561201</v>
      </c>
      <c r="IG57" s="36">
        <f t="shared" si="70"/>
        <v>0</v>
      </c>
      <c r="IH57" s="43">
        <f>IF56*'DEPRECATED - DT-Prelim Calcs'!$C$11+IH56</f>
        <v>-545.75231445313477</v>
      </c>
      <c r="II57" s="43">
        <f>II56+0.5*IF57*'DEPRECATED - DT-Prelim Calcs'!$C$11^2+IH57*'DEPRECATED - DT-Prelim Calcs'!$C$11</f>
        <v>-75834.651413440588</v>
      </c>
      <c r="IJ57" s="43">
        <f>MIN('Drive Train'!$F$35-ID56*'DEPRECATED - DT-Prelim Calcs'!$C$21*'Drive Train'!$F$39,IJ56+ID$2)</f>
        <v>10.16</v>
      </c>
      <c r="IK57" s="43">
        <f>'Drive Train'!$F$35-ID57*'DEPRECATED - DT-Prelim Calcs'!$C$21*'Drive Train'!$F$39</f>
        <v>10.16</v>
      </c>
      <c r="IL57" s="1">
        <f>IF(II57&gt;='Drive Train'!$F$29,1,0)</f>
        <v>0</v>
      </c>
      <c r="IM57" s="43">
        <f t="shared" si="71"/>
        <v>44.444444444444429</v>
      </c>
      <c r="IN57" s="49">
        <f>IN56+'DEPRECATED - DT-Prelim Calcs'!$C$11</f>
        <v>212</v>
      </c>
      <c r="IO57" s="2">
        <f>IY57/'Drive Train'!$F$35</f>
        <v>0.80430107526881722</v>
      </c>
      <c r="IP57" s="36">
        <f>IW57*12*60/(PI() * 'Drive Train'!$F$15)/IO$2*IO57</f>
        <v>20005.299157470978</v>
      </c>
      <c r="IQ57" s="2">
        <f>('DEPRECATED - DT-Prelim Calcs'!$C$6*IO57-IP57)/('DEPRECATED - DT-Prelim Calcs'!$C$6*IO57)*'DEPRECATED - DT-Prelim Calcs'!$C$7*IO57</f>
        <v>-10.933917776509448</v>
      </c>
      <c r="IR57" s="43">
        <f>IQ57/'DEPRECATED - DT-Prelim Calcs'!$C$7*('DEPRECATED - DT-Prelim Calcs'!$C$8-'DEPRECATED - DT-Prelim Calcs'!$C$9)+'DEPRECATED - DT-Prelim Calcs'!$C$9</f>
        <v>-594.15372961581318</v>
      </c>
      <c r="IS57" s="43">
        <f t="shared" si="22"/>
        <v>-594.15372961581318</v>
      </c>
      <c r="IT57" s="2">
        <f t="shared" si="72"/>
        <v>-12.876857392933472</v>
      </c>
      <c r="IU57" s="43">
        <f>IT57*'DEPRECATED - DT-Prelim Calcs'!$C$21/IO$2/'DEPRECATED - DT-Prelim Calcs'!$C$19/'DEPRECATED - DT-Prelim Calcs'!$C$18*3.39*'DEPRECATED - DT-Prelim Calcs'!$C$20</f>
        <v>-258.67678459164262</v>
      </c>
      <c r="IV57" s="36">
        <f t="shared" si="73"/>
        <v>1</v>
      </c>
      <c r="IW57" s="43">
        <f>IU56*'DEPRECATED - DT-Prelim Calcs'!$C$11+IW56</f>
        <v>72.352329428300806</v>
      </c>
      <c r="IX57" s="43">
        <f>IX56+0.5*IU57*'DEPRECATED - DT-Prelim Calcs'!$C$11^2+IW57*'DEPRECATED - DT-Prelim Calcs'!$C$11</f>
        <v>-75101.719316097573</v>
      </c>
      <c r="IY57" s="43">
        <f>MIN('Drive Train'!$F$35-IS56*'DEPRECATED - DT-Prelim Calcs'!$C$21*'Drive Train'!$F$39,IY56+IS$2)</f>
        <v>9.9733333333333345</v>
      </c>
      <c r="IZ57" s="43">
        <f>'Drive Train'!$F$35-IS57*'DEPRECATED - DT-Prelim Calcs'!$C$21*'Drive Train'!$F$39</f>
        <v>45.672608858485539</v>
      </c>
      <c r="JA57" s="1">
        <f>IF(IX57&gt;='Drive Train'!$F$29,1,0)</f>
        <v>0</v>
      </c>
      <c r="JB57" s="43">
        <f t="shared" si="74"/>
        <v>-660.17081068423681</v>
      </c>
      <c r="JC57" s="49">
        <f>JC56+'DEPRECATED - DT-Prelim Calcs'!$C$11</f>
        <v>212</v>
      </c>
      <c r="JD57" s="2">
        <f>JN57/'Drive Train'!$F$35</f>
        <v>0.78924731182795704</v>
      </c>
      <c r="JE57" s="36">
        <f>JL57*12*60/(PI() * 'Drive Train'!$F$15)/JD$2*JD57</f>
        <v>18142.897543541771</v>
      </c>
      <c r="JF57" s="2">
        <f>('DEPRECATED - DT-Prelim Calcs'!$C$6*JD57-JE57)/('DEPRECATED - DT-Prelim Calcs'!$C$6*JD57)*'DEPRECATED - DT-Prelim Calcs'!$C$7*JD57</f>
        <v>-9.6354504020740457</v>
      </c>
      <c r="JG57" s="43">
        <f>JF57/'DEPRECATED - DT-Prelim Calcs'!$C$7*('DEPRECATED - DT-Prelim Calcs'!$C$8-'DEPRECATED - DT-Prelim Calcs'!$C$9)+'DEPRECATED - DT-Prelim Calcs'!$C$9</f>
        <v>-523.41632787418303</v>
      </c>
      <c r="JH57" s="43">
        <f t="shared" si="23"/>
        <v>-523.41632787418303</v>
      </c>
      <c r="JI57" s="2">
        <f t="shared" si="75"/>
        <v>-11.431120039894907</v>
      </c>
      <c r="JJ57" s="43">
        <f>JI57*'DEPRECATED - DT-Prelim Calcs'!$C$21/JD$2/'DEPRECATED - DT-Prelim Calcs'!$C$19/'DEPRECATED - DT-Prelim Calcs'!$C$18*3.39*'DEPRECATED - DT-Prelim Calcs'!$C$20</f>
        <v>-229.63408586196039</v>
      </c>
      <c r="JK57" s="36">
        <f t="shared" si="76"/>
        <v>1</v>
      </c>
      <c r="JL57" s="43">
        <f>JJ56*'DEPRECATED - DT-Prelim Calcs'!$C$11+JL56</f>
        <v>66.868203253342301</v>
      </c>
      <c r="JM57" s="43">
        <f>JM56+0.5*JJ57*'DEPRECATED - DT-Prelim Calcs'!$C$11^2+JL57*'DEPRECATED - DT-Prelim Calcs'!$C$11</f>
        <v>-77113.43967944372</v>
      </c>
      <c r="JN57" s="43">
        <f>MIN('Drive Train'!$F$35-JH56*'DEPRECATED - DT-Prelim Calcs'!$C$21*'Drive Train'!$F$39,JN56+JH$2)</f>
        <v>9.7866666666666671</v>
      </c>
      <c r="JO57" s="43">
        <f>'Drive Train'!$F$35-JH57*'DEPRECATED - DT-Prelim Calcs'!$C$21*'Drive Train'!$F$39</f>
        <v>41.711314360954248</v>
      </c>
      <c r="JP57" s="1">
        <f>IF(JM57&gt;='Drive Train'!$F$29,1,0)</f>
        <v>0</v>
      </c>
      <c r="JQ57" s="43">
        <f>MIN(JG57,'DEPRECATED - DT-Prelim Calcs'!$C$10)*'DEPRECATED - DT-Prelim Calcs'!$C$11*1000/60/60</f>
        <v>-581.57369763798113</v>
      </c>
      <c r="JR57" s="49">
        <f>JR56+'DEPRECATED - DT-Prelim Calcs'!$C$11</f>
        <v>212</v>
      </c>
      <c r="JS57" s="2">
        <f>KC57/'Drive Train'!$F$35</f>
        <v>0.77419354838709686</v>
      </c>
      <c r="JT57" s="36">
        <f>KA57*12*60/(PI() * 'Drive Train'!$F$15)/JS$2*JS57</f>
        <v>-193330.34064207142</v>
      </c>
      <c r="JU57" s="2">
        <f>('DEPRECATED - DT-Prelim Calcs'!$C$6*JS57-JT57)/('DEPRECATED - DT-Prelim Calcs'!$C$6*JS57)*'DEPRECATED - DT-Prelim Calcs'!$C$7*JS57</f>
        <v>145.74997990671838</v>
      </c>
      <c r="JV57" s="43">
        <f>JU57/'DEPRECATED - DT-Prelim Calcs'!$C$7*('DEPRECATED - DT-Prelim Calcs'!$C$8-'DEPRECATED - DT-Prelim Calcs'!$C$9)+'DEPRECATED - DT-Prelim Calcs'!$C$9</f>
        <v>7941.6108456645079</v>
      </c>
      <c r="JW57" s="43">
        <f t="shared" si="24"/>
        <v>49.999999999999993</v>
      </c>
      <c r="JX57" s="2">
        <f t="shared" si="77"/>
        <v>1.4462867232450001</v>
      </c>
      <c r="JY57" s="43">
        <f>JX57*'DEPRECATED - DT-Prelim Calcs'!$C$21/JS$2/'DEPRECATED - DT-Prelim Calcs'!$C$19/'DEPRECATED - DT-Prelim Calcs'!$C$18*3.39*'DEPRECATED - DT-Prelim Calcs'!$C$20</f>
        <v>29.053734754561201</v>
      </c>
      <c r="JZ57" s="36">
        <f t="shared" si="78"/>
        <v>0</v>
      </c>
      <c r="KA57" s="43">
        <f>JY56*'DEPRECATED - DT-Prelim Calcs'!$C$11+KA56</f>
        <v>-726.40125440553447</v>
      </c>
      <c r="KB57" s="43">
        <f>KB56+0.5*JY57*'DEPRECATED - DT-Prelim Calcs'!$C$11^2+KA57*'DEPRECATED - DT-Prelim Calcs'!$C$11</f>
        <v>-74196.898013677157</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103.33333333333333</v>
      </c>
      <c r="KG57" s="49">
        <f>KG56+'DEPRECATED - DT-Prelim Calcs'!$C$11</f>
        <v>212</v>
      </c>
      <c r="KH57" s="2">
        <f>KR57/'Drive Train'!$F$35</f>
        <v>0.75913978494623657</v>
      </c>
      <c r="KI57" s="36">
        <f>KP57*12*60/(PI() * 'Drive Train'!$F$15)/KH$2*KH57</f>
        <v>-30273.980839689943</v>
      </c>
      <c r="KJ57" s="2">
        <f>('DEPRECATED - DT-Prelim Calcs'!$C$6*KH57-KI57)/('DEPRECATED - DT-Prelim Calcs'!$C$6*KH57)*'DEPRECATED - DT-Prelim Calcs'!$C$7*KH57</f>
        <v>25.81506310521381</v>
      </c>
      <c r="KK57" s="43">
        <f>KJ57/'DEPRECATED - DT-Prelim Calcs'!$C$7*('DEPRECATED - DT-Prelim Calcs'!$C$8-'DEPRECATED - DT-Prelim Calcs'!$C$9)+'DEPRECATED - DT-Prelim Calcs'!$C$9</f>
        <v>1407.8429900601552</v>
      </c>
      <c r="KL57" s="43">
        <f t="shared" si="25"/>
        <v>53.333333333333329</v>
      </c>
      <c r="KM57" s="2">
        <f t="shared" si="79"/>
        <v>1.4462867232450001</v>
      </c>
      <c r="KN57" s="43">
        <f>KM57*'DEPRECATED - DT-Prelim Calcs'!$C$21/KH$2/'DEPRECATED - DT-Prelim Calcs'!$C$19/'DEPRECATED - DT-Prelim Calcs'!$C$18*3.39*'DEPRECATED - DT-Prelim Calcs'!$C$20</f>
        <v>29.053734754561201</v>
      </c>
      <c r="KO57" s="36">
        <f t="shared" si="80"/>
        <v>0</v>
      </c>
      <c r="KP57" s="43">
        <f>KN56*'DEPRECATED - DT-Prelim Calcs'!$C$11+KP56</f>
        <v>-116.00424889154591</v>
      </c>
      <c r="KQ57" s="43">
        <f>KQ56+0.5*KN57*'DEPRECATED - DT-Prelim Calcs'!$C$11^2+KP57*'DEPRECATED - DT-Prelim Calcs'!$C$11</f>
        <v>-80018.167448491222</v>
      </c>
      <c r="KR57" s="43">
        <f>MIN('Drive Train'!$F$35-KL56*'DEPRECATED - DT-Prelim Calcs'!$C$21*'Drive Train'!$F$39,KR56+KL$2)</f>
        <v>9.413333333333334</v>
      </c>
      <c r="KS57" s="43">
        <f>'Drive Train'!$F$35-KL57*'DEPRECATED - DT-Prelim Calcs'!$C$21*'Drive Train'!$F$39</f>
        <v>9.413333333333334</v>
      </c>
      <c r="KT57" s="1">
        <f>IF(KQ57&gt;='Drive Train'!$F$29,1,0)</f>
        <v>0</v>
      </c>
      <c r="KU57" s="43">
        <f>MIN(KK57,'DEPRECATED - DT-Prelim Calcs'!$C$10)*'DEPRECATED - DT-Prelim Calcs'!$C$11*1000/60/60</f>
        <v>103.33333333333333</v>
      </c>
      <c r="KV57" s="49">
        <f>KV56+'DEPRECATED - DT-Prelim Calcs'!$C$11</f>
        <v>212</v>
      </c>
      <c r="KW57" s="2">
        <f>LG57/'Drive Train'!$F$35</f>
        <v>0.7855479129502273</v>
      </c>
      <c r="KX57" s="36">
        <f>LE57*12*60/(PI() * 'Drive Train'!$F$15)/KW$2*KW57</f>
        <v>13918.100083828129</v>
      </c>
      <c r="KY57" s="2">
        <f>('DEPRECATED - DT-Prelim Calcs'!$C$6*KW57-KX57)/('DEPRECATED - DT-Prelim Calcs'!$C$6*KW57)*'DEPRECATED - DT-Prelim Calcs'!$C$7*KW57</f>
        <v>-6.5471109141496271</v>
      </c>
      <c r="KZ57" s="43">
        <f>KY57/'DEPRECATED - DT-Prelim Calcs'!$C$7*('DEPRECATED - DT-Prelim Calcs'!$C$8-'DEPRECATED - DT-Prelim Calcs'!$C$9)+'DEPRECATED - DT-Prelim Calcs'!$C$9</f>
        <v>-355.17096771113637</v>
      </c>
      <c r="LA57" s="43">
        <f t="shared" si="26"/>
        <v>-355.17096771113637</v>
      </c>
      <c r="LB57" s="2">
        <f t="shared" si="81"/>
        <v>-7.931123943834602</v>
      </c>
      <c r="LC57" s="43">
        <f>LB57*'DEPRECATED - DT-Prelim Calcs'!$C$21/KW$2/'DEPRECATED - DT-Prelim Calcs'!$C$19/'DEPRECATED - DT-Prelim Calcs'!$C$18*3.39*'DEPRECATED - DT-Prelim Calcs'!$C$20</f>
        <v>-159.32440481283837</v>
      </c>
      <c r="LD57" s="36">
        <f t="shared" si="82"/>
        <v>1</v>
      </c>
      <c r="LE57" s="43">
        <f>LC56*'DEPRECATED - DT-Prelim Calcs'!$C$11+LE56</f>
        <v>51.538692098485875</v>
      </c>
      <c r="LF57" s="43">
        <f>LF56+0.5*LC57*'DEPRECATED - DT-Prelim Calcs'!$C$11^2+LE57*'DEPRECATED - DT-Prelim Calcs'!$C$11</f>
        <v>-93629.951302514484</v>
      </c>
      <c r="LG57" s="43">
        <f>MIN('Drive Train'!$F$35-LA56*'DEPRECATED - DT-Prelim Calcs'!$C$21*'Drive Train'!$F$39,LG56+LA$2)</f>
        <v>9.7407941205828195</v>
      </c>
      <c r="LH57" s="43">
        <f>'Drive Train'!$F$35-LA57*'DEPRECATED - DT-Prelim Calcs'!$C$21*'Drive Train'!$F$39</f>
        <v>32.28957419182364</v>
      </c>
      <c r="LI57" s="1">
        <f>IF(LF57&gt;='Drive Train'!$F$29,1,0)</f>
        <v>0</v>
      </c>
      <c r="LJ57" s="43">
        <f>MIN(KZ57,'DEPRECATED - DT-Prelim Calcs'!$C$10)*'DEPRECATED - DT-Prelim Calcs'!$C$11*1000/60/60</f>
        <v>-394.63440856792931</v>
      </c>
      <c r="LK57" s="49">
        <f>LK56+'DEPRECATED - DT-Prelim Calcs'!$C$11</f>
        <v>212</v>
      </c>
      <c r="LL57" s="2">
        <f>LV57/'Drive Train'!$F$35</f>
        <v>0.72903225806451621</v>
      </c>
      <c r="LM57" s="36">
        <f>LT57*12*60/(PI() * 'Drive Train'!$F$15)/LL$2*LL57</f>
        <v>-39379.253600730888</v>
      </c>
      <c r="LN57" s="2">
        <f>('DEPRECATED - DT-Prelim Calcs'!$C$6*LL57-LM57)/('DEPRECATED - DT-Prelim Calcs'!$C$6*LL57)*'DEPRECATED - DT-Prelim Calcs'!$C$7*LL57</f>
        <v>32.367233294621627</v>
      </c>
      <c r="LO57" s="43">
        <f>LN57/'DEPRECATED - DT-Prelim Calcs'!$C$7*('DEPRECATED - DT-Prelim Calcs'!$C$8-'DEPRECATED - DT-Prelim Calcs'!$C$9)+'DEPRECATED - DT-Prelim Calcs'!$C$9</f>
        <v>1764.7895750055065</v>
      </c>
      <c r="LP57" s="43">
        <f t="shared" si="27"/>
        <v>60</v>
      </c>
      <c r="LQ57" s="2">
        <f t="shared" si="83"/>
        <v>1.4462867232450001</v>
      </c>
      <c r="LR57" s="43">
        <f>LQ57*'DEPRECATED - DT-Prelim Calcs'!$C$21/LL$2/'DEPRECATED - DT-Prelim Calcs'!$C$19/'DEPRECATED - DT-Prelim Calcs'!$C$18*3.39*'DEPRECATED - DT-Prelim Calcs'!$C$20</f>
        <v>29.053734754561201</v>
      </c>
      <c r="LS57" s="36">
        <f t="shared" si="84"/>
        <v>0</v>
      </c>
      <c r="LT57" s="43">
        <f>LR56*'DEPRECATED - DT-Prelim Calcs'!$C$11+LT56</f>
        <v>-157.12556490876239</v>
      </c>
      <c r="LU57" s="43">
        <f>LU56+0.5*LR57*'DEPRECATED - DT-Prelim Calcs'!$C$11^2+LT57*'DEPRECATED - DT-Prelim Calcs'!$C$11</f>
        <v>-84724.047717399677</v>
      </c>
      <c r="LV57" s="43">
        <f>MIN('Drive Train'!$F$35-LP56*'DEPRECATED - DT-Prelim Calcs'!$C$21*'Drive Train'!$F$39,LV56+LP$2)</f>
        <v>9.0400000000000009</v>
      </c>
      <c r="LW57" s="43">
        <f>'Drive Train'!$F$35-LP57*'DEPRECATED - DT-Prelim Calcs'!$C$21*'Drive Train'!$F$39</f>
        <v>9.0400000000000009</v>
      </c>
      <c r="LX57" s="1">
        <f>IF(LU57&gt;='Drive Train'!$F$29,1,0)</f>
        <v>0</v>
      </c>
      <c r="LY57" s="43">
        <f>MIN(LO57,'DEPRECATED - DT-Prelim Calcs'!$C$10)*'DEPRECATED - DT-Prelim Calcs'!$C$11*1000/60/60</f>
        <v>103.33333333333333</v>
      </c>
      <c r="LZ57" s="49">
        <f>LZ56+'DEPRECATED - DT-Prelim Calcs'!$C$11</f>
        <v>212</v>
      </c>
    </row>
    <row r="58" spans="2:338" x14ac:dyDescent="0.3">
      <c r="B58" s="1"/>
      <c r="C58" s="3" t="str">
        <f>C42</f>
        <v>Max Speed (ft/s)</v>
      </c>
      <c r="E58" s="14">
        <f>E42</f>
        <v>116.21493901824481</v>
      </c>
      <c r="F58" s="14">
        <f>'DEPRECATED - DT-Prelim Calcs'!GO2</f>
        <v>75.864751100852601</v>
      </c>
      <c r="G58" s="14">
        <f>'DEPRECATED - DT-Prelim Calcs'!HD2</f>
        <v>80.915884356510404</v>
      </c>
      <c r="H58" s="14">
        <f>'DEPRECATED - DT-Prelim Calcs'!HS2</f>
        <v>84.508487171778228</v>
      </c>
      <c r="I58" s="14">
        <f>'DEPRECATED - DT-Prelim Calcs'!IH2</f>
        <v>85.368932201139401</v>
      </c>
      <c r="J58" s="14">
        <f>'DEPRECATED - DT-Prelim Calcs'!IW2</f>
        <v>90.318389597737877</v>
      </c>
      <c r="K58" s="14">
        <f>'DEPRECATED - DT-Prelim Calcs'!JL2</f>
        <v>88.800534423695538</v>
      </c>
      <c r="L58" s="14">
        <f>'DEPRECATED - DT-Prelim Calcs'!KA2</f>
        <v>92.322434658255276</v>
      </c>
      <c r="M58" s="14">
        <f>'DEPRECATED - DT-Prelim Calcs'!KP2</f>
        <v>96.803191548056418</v>
      </c>
      <c r="N58" s="14">
        <f>'DEPRECATED - DT-Prelim Calcs'!LE2</f>
        <v>97.922133927760655</v>
      </c>
      <c r="O58" s="14">
        <f>'DEPRECATED - DT-Prelim Calcs'!LT2</f>
        <v>99.08008290737213</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-0.27672021620693066</v>
      </c>
      <c r="Y58" s="43">
        <f t="shared" si="1"/>
        <v>0</v>
      </c>
      <c r="Z58" s="43">
        <f t="shared" si="2"/>
        <v>0</v>
      </c>
      <c r="AA58" s="43">
        <f t="shared" si="3"/>
        <v>0</v>
      </c>
      <c r="AB58" s="43" t="e">
        <f t="shared" si="4"/>
        <v>#N/A</v>
      </c>
      <c r="AC58" s="36">
        <f t="shared" si="28"/>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889.49632897085212</v>
      </c>
      <c r="AK58" s="43">
        <f t="shared" si="8"/>
        <v>0</v>
      </c>
      <c r="AL58" s="49">
        <f>AL57+'DEPRECATED - DT-Prelim Calcs'!$C$11</f>
        <v>216</v>
      </c>
      <c r="AM58" s="2">
        <f>AW58/'Drive Train'!$F$35</f>
        <v>0.57999999999999996</v>
      </c>
      <c r="AN58" s="36">
        <f>AU58*12*60/(PI() * 'Drive Train'!$F$15)/AM$2*AM58</f>
        <v>4884.3633505890721</v>
      </c>
      <c r="AO58" s="2">
        <f>('DEPRECATED - DT-Prelim Calcs'!$C$6*AM58-AN58)/('DEPRECATED - DT-Prelim Calcs'!$C$6*AM58)*'DEPRECATED - DT-Prelim Calcs'!$C$7*AM58</f>
        <v>-0.87034296461798599</v>
      </c>
      <c r="AP58" s="43">
        <f>AO58/'DEPRECATED - DT-Prelim Calcs'!$C$7*('DEPRECATED - DT-Prelim Calcs'!$C$8-'DEPRECATED - DT-Prelim Calcs'!$C$9)+'DEPRECATED - DT-Prelim Calcs'!$C$9</f>
        <v>-45.914206281427589</v>
      </c>
      <c r="AQ58" s="43">
        <f t="shared" si="9"/>
        <v>-45.914206281427589</v>
      </c>
      <c r="AR58" s="2">
        <f t="shared" si="29"/>
        <v>-1.5281717493707321</v>
      </c>
      <c r="AS58" s="43">
        <f>AR58*'DEPRECATED - DT-Prelim Calcs'!$C$21/AM$2/'DEPRECATED - DT-Prelim Calcs'!$C$19/'DEPRECATED - DT-Prelim Calcs'!$C$18*3.39*'DEPRECATED - DT-Prelim Calcs'!$C$20</f>
        <v>-15.349341161762794</v>
      </c>
      <c r="AT58" s="36">
        <f t="shared" si="30"/>
        <v>1</v>
      </c>
      <c r="AU58" s="43">
        <f>AS57*'DEPRECATED - DT-Prelim Calcs'!$C$11+AU57</f>
        <v>48.993231225012309</v>
      </c>
      <c r="AV58" s="43">
        <f>AV57+0.5*AS58*'DEPRECATED - DT-Prelim Calcs'!$C$11^2+AU58*'DEPRECATED - DT-Prelim Calcs'!$C$11</f>
        <v>3252.7712123597603</v>
      </c>
      <c r="AW58" s="43">
        <f>MIN('Drive Train'!$F$35-AQ57*'DEPRECATED - DT-Prelim Calcs'!$C$21*'Drive Train'!$F$39,AW57+AQ$2)</f>
        <v>7.1920000000000002</v>
      </c>
      <c r="AX58" s="43">
        <f>'Drive Train'!$F$35-AQ58*'DEPRECATED - DT-Prelim Calcs'!$C$21*'Drive Train'!$F$39</f>
        <v>14.971195551759946</v>
      </c>
      <c r="AY58" s="1">
        <f>IF(AV58&gt;='Drive Train'!$F$29,1,0)</f>
        <v>1</v>
      </c>
      <c r="AZ58" s="43">
        <f t="shared" si="31"/>
        <v>-51.015784757141766</v>
      </c>
      <c r="BA58" s="49">
        <f>BA57+'DEPRECATED - DT-Prelim Calcs'!$C$11</f>
        <v>216</v>
      </c>
      <c r="BB58" s="2">
        <f>BL58/'Drive Train'!$F$35</f>
        <v>0.57999999999999996</v>
      </c>
      <c r="BC58" s="36">
        <f>BJ58*12*60/(PI() * 'Drive Train'!$F$15)/BB$2*BB58</f>
        <v>-11132.264767049222</v>
      </c>
      <c r="BD58" s="2">
        <f>('DEPRECATED - DT-Prelim Calcs'!$C$6*BB58-BC58)/('DEPRECATED - DT-Prelim Calcs'!$C$6*BB58)*'DEPRECATED - DT-Prelim Calcs'!$C$7*BB58</f>
        <v>10.903636012141201</v>
      </c>
      <c r="BE58" s="43">
        <f>BD58/'DEPRECATED - DT-Prelim Calcs'!$C$7*('DEPRECATED - DT-Prelim Calcs'!$C$8-'DEPRECATED - DT-Prelim Calcs'!$C$9)+'DEPRECATED - DT-Prelim Calcs'!$C$9</f>
        <v>595.50405140769215</v>
      </c>
      <c r="BF58" s="43">
        <f t="shared" si="10"/>
        <v>93</v>
      </c>
      <c r="BG58" s="2">
        <f t="shared" si="32"/>
        <v>2.0025508475699998</v>
      </c>
      <c r="BH58" s="43">
        <f>BG58*'DEPRECATED - DT-Prelim Calcs'!$C$21/BB$2/'DEPRECATED - DT-Prelim Calcs'!$C$19/'DEPRECATED - DT-Prelim Calcs'!$C$18*3.39*'DEPRECATED - DT-Prelim Calcs'!$C$20</f>
        <v>29.053734754561201</v>
      </c>
      <c r="BI58" s="36">
        <f t="shared" si="33"/>
        <v>0</v>
      </c>
      <c r="BJ58" s="43">
        <f>BH57*'DEPRECATED - DT-Prelim Calcs'!$C$11+BJ57</f>
        <v>-77.305572966353523</v>
      </c>
      <c r="BK58" s="43">
        <f>BK57+0.5*BH58*'DEPRECATED - DT-Prelim Calcs'!$C$11^2+BJ58*'DEPRECATED - DT-Prelim Calcs'!$C$11</f>
        <v>-32234.632138786357</v>
      </c>
      <c r="BL58" s="43">
        <f>MIN('Drive Train'!$F$35-BF57*'DEPRECATED - DT-Prelim Calcs'!$C$21*'Drive Train'!$F$39,BL57+BF$2)</f>
        <v>7.1920000000000002</v>
      </c>
      <c r="BM58" s="43">
        <f>'Drive Train'!$F$35-BF58*'DEPRECATED - DT-Prelim Calcs'!$C$21*'Drive Train'!$F$39</f>
        <v>7.1920000000000002</v>
      </c>
      <c r="BN58" s="1">
        <f>IF(BK58&gt;='Drive Train'!$F$29,1,0)</f>
        <v>0</v>
      </c>
      <c r="BO58" s="43">
        <f t="shared" si="34"/>
        <v>103.33333333333333</v>
      </c>
      <c r="BP58" s="49">
        <f>BP57+'DEPRECATED - DT-Prelim Calcs'!$C$11</f>
        <v>216</v>
      </c>
      <c r="BQ58" s="2">
        <f>CA58/'Drive Train'!$F$35</f>
        <v>1.1788535873181327</v>
      </c>
      <c r="BR58" s="36">
        <f>BY58*12*60/(PI() * 'Drive Train'!$F$15)/BQ$2*BQ58</f>
        <v>-30799.521803122025</v>
      </c>
      <c r="BS58" s="2">
        <f>('DEPRECATED - DT-Prelim Calcs'!$C$6*BQ58-BR58)/('DEPRECATED - DT-Prelim Calcs'!$C$6*BQ58)*'DEPRECATED - DT-Prelim Calcs'!$C$7*BQ58</f>
        <v>28.169851107694821</v>
      </c>
      <c r="BT58" s="43">
        <f>BS58/'DEPRECATED - DT-Prelim Calcs'!$C$7*('DEPRECATED - DT-Prelim Calcs'!$C$8-'DEPRECATED - DT-Prelim Calcs'!$C$9)+'DEPRECATED - DT-Prelim Calcs'!$C$9</f>
        <v>1536.1262170609864</v>
      </c>
      <c r="BU58" s="43">
        <f t="shared" si="11"/>
        <v>93</v>
      </c>
      <c r="BV58" s="2">
        <f t="shared" si="35"/>
        <v>1.5313624128476471</v>
      </c>
      <c r="BW58" s="43">
        <f>BV58*'DEPRECATED - DT-Prelim Calcs'!$C$21/BQ$2/'DEPRECATED - DT-Prelim Calcs'!$C$19/'DEPRECATED - DT-Prelim Calcs'!$C$18*3.39*'DEPRECATED - DT-Prelim Calcs'!$C$20</f>
        <v>29.053734754561201</v>
      </c>
      <c r="BX58" s="36">
        <f t="shared" si="36"/>
        <v>0</v>
      </c>
      <c r="BY58" s="43">
        <f>BW57*'DEPRECATED - DT-Prelim Calcs'!$C$11+BY57</f>
        <v>-80.469963653494034</v>
      </c>
      <c r="BZ58" s="43">
        <f>BZ57+0.5*BW58*'DEPRECATED - DT-Prelim Calcs'!$C$11^2+BY58*'DEPRECATED - DT-Prelim Calcs'!$C$11</f>
        <v>-73370.331111735111</v>
      </c>
      <c r="CA58" s="43">
        <f>MIN('Drive Train'!$F$35-BU57*'DEPRECATED - DT-Prelim Calcs'!$C$21*'Drive Train'!$F$39,CA57+BU$2)</f>
        <v>14.617784482744845</v>
      </c>
      <c r="CB58" s="43">
        <f>'Drive Train'!$F$35-BU58*'DEPRECATED - DT-Prelim Calcs'!$C$21*'Drive Train'!$F$39</f>
        <v>7.1920000000000002</v>
      </c>
      <c r="CC58" s="1">
        <f>IF(BZ58&gt;='Drive Train'!$F$29,1,0)</f>
        <v>0</v>
      </c>
      <c r="CD58" s="43">
        <f t="shared" si="37"/>
        <v>103.33333333333333</v>
      </c>
      <c r="CE58" s="49">
        <f>CE57+'DEPRECATED - DT-Prelim Calcs'!$C$11</f>
        <v>216</v>
      </c>
      <c r="CF58" s="2">
        <f>CP58/'Drive Train'!$F$35</f>
        <v>0.57999999999999996</v>
      </c>
      <c r="CG58" s="36">
        <f>CN58*12*60/(PI() * 'Drive Train'!$F$15)/CF$2*CF58</f>
        <v>-27479.578836278881</v>
      </c>
      <c r="CH58" s="2">
        <f>('DEPRECATED - DT-Prelim Calcs'!$C$6*CF58-CG58)/('DEPRECATED - DT-Prelim Calcs'!$C$6*CF58)*'DEPRECATED - DT-Prelim Calcs'!$C$7*CF58</f>
        <v>22.920705445477736</v>
      </c>
      <c r="CI58" s="43">
        <f>CH58/'DEPRECATED - DT-Prelim Calcs'!$C$7*('DEPRECATED - DT-Prelim Calcs'!$C$8-'DEPRECATED - DT-Prelim Calcs'!$C$9)+'DEPRECATED - DT-Prelim Calcs'!$C$9</f>
        <v>1250.1652966566228</v>
      </c>
      <c r="CJ58" s="43">
        <f t="shared" si="12"/>
        <v>93</v>
      </c>
      <c r="CK58" s="2">
        <f t="shared" si="38"/>
        <v>1.2396743342100003</v>
      </c>
      <c r="CL58" s="43">
        <f>CK58*'DEPRECATED - DT-Prelim Calcs'!$C$21/CF$2/'DEPRECATED - DT-Prelim Calcs'!$C$19/'DEPRECATED - DT-Prelim Calcs'!$C$18*3.39*'DEPRECATED - DT-Prelim Calcs'!$C$20</f>
        <v>29.053734754561205</v>
      </c>
      <c r="CM58" s="36">
        <f t="shared" si="39"/>
        <v>0</v>
      </c>
      <c r="CN58" s="43">
        <f>CL57*'DEPRECATED - DT-Prelim Calcs'!$C$11+CN57</f>
        <v>-118.13032703310796</v>
      </c>
      <c r="CO58" s="43">
        <f>CO57+0.5*CL58*'DEPRECATED - DT-Prelim Calcs'!$C$11^2+CN58*'DEPRECATED - DT-Prelim Calcs'!$C$11</f>
        <v>-142862.0055495647</v>
      </c>
      <c r="CP58" s="43">
        <f>MIN('Drive Train'!$F$35-CJ57*'DEPRECATED - DT-Prelim Calcs'!$C$21*'Drive Train'!$F$39,CP57+CJ$2)</f>
        <v>7.1920000000000002</v>
      </c>
      <c r="CQ58" s="43">
        <f>'Drive Train'!$F$35-CJ58*'DEPRECATED - DT-Prelim Calcs'!$C$21*'Drive Train'!$F$39</f>
        <v>7.1920000000000002</v>
      </c>
      <c r="CR58" s="1">
        <f>IF(CO58&gt;='Drive Train'!$F$29,1,0)</f>
        <v>0</v>
      </c>
      <c r="CS58" s="43">
        <f t="shared" si="40"/>
        <v>103.33333333333333</v>
      </c>
      <c r="CT58" s="49">
        <f>CT57+'DEPRECATED - DT-Prelim Calcs'!$C$11</f>
        <v>216</v>
      </c>
      <c r="CU58" s="2">
        <f>DE58/'Drive Train'!$F$35</f>
        <v>0.57999999999999996</v>
      </c>
      <c r="CV58" s="36">
        <f>DC58*12*60/(PI() * 'Drive Train'!$F$15)/CU$2*CU58</f>
        <v>-248212.28444180469</v>
      </c>
      <c r="CW58" s="2">
        <f>('DEPRECATED - DT-Prelim Calcs'!$C$6*CU58-CV58)/('DEPRECATED - DT-Prelim Calcs'!$C$6*CU58)*'DEPRECATED - DT-Prelim Calcs'!$C$7*CU58</f>
        <v>185.18346238747085</v>
      </c>
      <c r="CX58" s="43">
        <f>CW58/'DEPRECATED - DT-Prelim Calcs'!$C$7*('DEPRECATED - DT-Prelim Calcs'!$C$8-'DEPRECATED - DT-Prelim Calcs'!$C$9)+'DEPRECATED - DT-Prelim Calcs'!$C$9</f>
        <v>10089.852801705501</v>
      </c>
      <c r="CY58" s="43">
        <f t="shared" si="13"/>
        <v>93</v>
      </c>
      <c r="CZ58" s="2">
        <f t="shared" si="41"/>
        <v>1.0413264407364002</v>
      </c>
      <c r="DA58" s="43">
        <f>CZ58*'DEPRECATED - DT-Prelim Calcs'!$C$21/CU$2/'DEPRECATED - DT-Prelim Calcs'!$C$19/'DEPRECATED - DT-Prelim Calcs'!$C$18*3.39*'DEPRECATED - DT-Prelim Calcs'!$C$20</f>
        <v>29.053734754561201</v>
      </c>
      <c r="DB58" s="36">
        <f t="shared" si="42"/>
        <v>0</v>
      </c>
      <c r="DC58" s="43">
        <f>DA57*'DEPRECATED - DT-Prelim Calcs'!$C$11+DC57</f>
        <v>-896.30102222197002</v>
      </c>
      <c r="DD58" s="43">
        <f>DD57+0.5*DA58*'DEPRECATED - DT-Prelim Calcs'!$C$11^2+DC58*'DEPRECATED - DT-Prelim Calcs'!$C$11</f>
        <v>-246265.8854878096</v>
      </c>
      <c r="DE58" s="43">
        <f>MIN('Drive Train'!$F$35-CY57*'DEPRECATED - DT-Prelim Calcs'!$C$21*'Drive Train'!$F$39,DE57+CY$2)</f>
        <v>7.1920000000000002</v>
      </c>
      <c r="DF58" s="43">
        <f>'Drive Train'!$F$35-CY58*'DEPRECATED - DT-Prelim Calcs'!$C$21*'Drive Train'!$F$39</f>
        <v>7.1920000000000002</v>
      </c>
      <c r="DG58" s="1">
        <f>IF(DD58&gt;='Drive Train'!$F$29,1,0)</f>
        <v>0</v>
      </c>
      <c r="DH58" s="43">
        <f t="shared" si="43"/>
        <v>103.33333333333333</v>
      </c>
      <c r="DI58" s="49">
        <f>DI57+'DEPRECATED - DT-Prelim Calcs'!$C$11</f>
        <v>216</v>
      </c>
      <c r="DJ58" s="2">
        <f>DT58/'Drive Train'!$F$35</f>
        <v>0.57999999999999996</v>
      </c>
      <c r="DK58" s="36">
        <f>DR58*12*60/(PI() * 'Drive Train'!$F$15)/DJ$2*DJ58</f>
        <v>-378836.03176340833</v>
      </c>
      <c r="DL58" s="2">
        <f>('DEPRECATED - DT-Prelim Calcs'!$C$6*DJ58-DK58)/('DEPRECATED - DT-Prelim Calcs'!$C$6*DJ58)*'DEPRECATED - DT-Prelim Calcs'!$C$7*DJ58</f>
        <v>281.20624842796013</v>
      </c>
      <c r="DM58" s="43">
        <f>DL58/'DEPRECATED - DT-Prelim Calcs'!$C$7*('DEPRECATED - DT-Prelim Calcs'!$C$8-'DEPRECATED - DT-Prelim Calcs'!$C$9)+'DEPRECATED - DT-Prelim Calcs'!$C$9</f>
        <v>15320.944877045587</v>
      </c>
      <c r="DN58" s="43">
        <f t="shared" si="14"/>
        <v>93</v>
      </c>
      <c r="DO58" s="2">
        <f t="shared" si="44"/>
        <v>0.89769520753137932</v>
      </c>
      <c r="DP58" s="43">
        <f>DO58*'DEPRECATED - DT-Prelim Calcs'!$C$21/DJ$2/'DEPRECATED - DT-Prelim Calcs'!$C$19/'DEPRECATED - DT-Prelim Calcs'!$C$18*3.39*'DEPRECATED - DT-Prelim Calcs'!$C$20</f>
        <v>29.053734754561201</v>
      </c>
      <c r="DQ58" s="36">
        <f t="shared" si="45"/>
        <v>0</v>
      </c>
      <c r="DR58" s="43">
        <f>DP57*'DEPRECATED - DT-Prelim Calcs'!$C$11+DR57</f>
        <v>-1179.2989440180672</v>
      </c>
      <c r="DS58" s="43">
        <f>DS57+0.5*DP58*'DEPRECATED - DT-Prelim Calcs'!$C$11^2+DR58*'DEPRECATED - DT-Prelim Calcs'!$C$11</f>
        <v>-404919.79977595859</v>
      </c>
      <c r="DT58" s="43">
        <f>MIN('Drive Train'!$F$35-DN57*'DEPRECATED - DT-Prelim Calcs'!$C$21*'Drive Train'!$F$39,DT57+DN$2)</f>
        <v>7.1920000000000002</v>
      </c>
      <c r="DU58" s="43">
        <f>'Drive Train'!$F$35-DN58*'DEPRECATED - DT-Prelim Calcs'!$C$21*'Drive Train'!$F$39</f>
        <v>7.1920000000000002</v>
      </c>
      <c r="DV58" s="1">
        <f>IF(DS58&gt;='Drive Train'!$F$29,1,0)</f>
        <v>0</v>
      </c>
      <c r="DW58" s="43">
        <f t="shared" si="46"/>
        <v>103.33333333333333</v>
      </c>
      <c r="DX58" s="49">
        <f>DX57+'DEPRECATED - DT-Prelim Calcs'!$C$11</f>
        <v>216</v>
      </c>
      <c r="DY58" s="2">
        <f>EI58/'Drive Train'!$F$35</f>
        <v>0.57999999999999996</v>
      </c>
      <c r="DZ58" s="36">
        <f>EG58*12*60/(PI() * 'Drive Train'!$F$15)/DY$2*DY58</f>
        <v>-742543.49415980489</v>
      </c>
      <c r="EA58" s="2">
        <f>('DEPRECATED - DT-Prelim Calcs'!$C$6*DY58-DZ58)/('DEPRECATED - DT-Prelim Calcs'!$C$6*DY58)*'DEPRECATED - DT-Prelim Calcs'!$C$7*DY58</f>
        <v>548.57113849678456</v>
      </c>
      <c r="EB58" s="43">
        <f>EA58/'DEPRECATED - DT-Prelim Calcs'!$C$7*('DEPRECATED - DT-Prelim Calcs'!$C$8-'DEPRECATED - DT-Prelim Calcs'!$C$9)+'DEPRECATED - DT-Prelim Calcs'!$C$9</f>
        <v>29886.345604675575</v>
      </c>
      <c r="EC58" s="43">
        <f t="shared" si="15"/>
        <v>93</v>
      </c>
      <c r="ED58" s="2">
        <f t="shared" si="47"/>
        <v>0.78888366722454539</v>
      </c>
      <c r="EE58" s="43">
        <f>ED58*'DEPRECATED - DT-Prelim Calcs'!$C$21/DY$2/'DEPRECATED - DT-Prelim Calcs'!$C$19/'DEPRECATED - DT-Prelim Calcs'!$C$18*3.39*'DEPRECATED - DT-Prelim Calcs'!$C$20</f>
        <v>29.053734754561201</v>
      </c>
      <c r="EF58" s="36">
        <f t="shared" si="48"/>
        <v>0</v>
      </c>
      <c r="EG58" s="43">
        <f>EE57*'DEPRECATED - DT-Prelim Calcs'!$C$11+EG57</f>
        <v>-2031.321130462678</v>
      </c>
      <c r="EH58" s="43">
        <f>EH57+0.5*EE58*'DEPRECATED - DT-Prelim Calcs'!$C$11^2+EG58*'DEPRECATED - DT-Prelim Calcs'!$C$11</f>
        <v>-508679.62286305433</v>
      </c>
      <c r="EI58" s="43">
        <f>MIN('Drive Train'!$F$35-EC57*'DEPRECATED - DT-Prelim Calcs'!$C$21*'Drive Train'!$F$39,EI57+EC$2)</f>
        <v>7.1920000000000002</v>
      </c>
      <c r="EJ58" s="43">
        <f>'Drive Train'!$F$35-EC58*'DEPRECATED - DT-Prelim Calcs'!$C$21*'Drive Train'!$F$39</f>
        <v>7.1920000000000002</v>
      </c>
      <c r="EK58" s="1">
        <f>IF(EH58&gt;='Drive Train'!$F$29,1,0)</f>
        <v>0</v>
      </c>
      <c r="EL58" s="43">
        <f t="shared" si="49"/>
        <v>103.33333333333333</v>
      </c>
      <c r="EM58" s="49">
        <f>EM57+'DEPRECATED - DT-Prelim Calcs'!$C$11</f>
        <v>216</v>
      </c>
      <c r="EN58" s="2">
        <f>EX58/'Drive Train'!$F$35</f>
        <v>0.57999999999999996</v>
      </c>
      <c r="EO58" s="36">
        <f>EV58*12*60/(PI() * 'Drive Train'!$F$15)/EN$2*EN58</f>
        <v>-143649.50502900651</v>
      </c>
      <c r="EP58" s="2">
        <f>('DEPRECATED - DT-Prelim Calcs'!$C$6*EN58-EO58)/('DEPRECATED - DT-Prelim Calcs'!$C$6*EN58)*'DEPRECATED - DT-Prelim Calcs'!$C$7*EN58</f>
        <v>108.31834711379948</v>
      </c>
      <c r="EQ58" s="43">
        <f>EP58/'DEPRECATED - DT-Prelim Calcs'!$C$7*('DEPRECATED - DT-Prelim Calcs'!$C$8-'DEPRECATED - DT-Prelim Calcs'!$C$9)+'DEPRECATED - DT-Prelim Calcs'!$C$9</f>
        <v>5902.4248800801197</v>
      </c>
      <c r="ER58" s="43">
        <f t="shared" si="16"/>
        <v>93</v>
      </c>
      <c r="ES58" s="2">
        <f t="shared" si="50"/>
        <v>0.7035989464435134</v>
      </c>
      <c r="ET58" s="43">
        <f>ES58*'DEPRECATED - DT-Prelim Calcs'!$C$21/EN$2/'DEPRECATED - DT-Prelim Calcs'!$C$19/'DEPRECATED - DT-Prelim Calcs'!$C$18*3.39*'DEPRECATED - DT-Prelim Calcs'!$C$20</f>
        <v>29.053734754561201</v>
      </c>
      <c r="EU58" s="36">
        <f t="shared" si="51"/>
        <v>0</v>
      </c>
      <c r="EV58" s="43">
        <f>ET57*'DEPRECATED - DT-Prelim Calcs'!$C$11+EV57</f>
        <v>-350.4879074952911</v>
      </c>
      <c r="EW58" s="43">
        <f>EW57+0.5*ET58*'DEPRECATED - DT-Prelim Calcs'!$C$11^2+EV58*'DEPRECATED - DT-Prelim Calcs'!$C$11</f>
        <v>-689309.20749267237</v>
      </c>
      <c r="EX58" s="43">
        <f>MIN('Drive Train'!$F$35-ER57*'DEPRECATED - DT-Prelim Calcs'!$C$21*'Drive Train'!$F$39,EX57+ER$2)</f>
        <v>7.1920000000000002</v>
      </c>
      <c r="EY58" s="43">
        <f>'Drive Train'!$F$35-ER58*'DEPRECATED - DT-Prelim Calcs'!$C$21*'Drive Train'!$F$39</f>
        <v>7.1920000000000002</v>
      </c>
      <c r="EZ58" s="1">
        <f>IF(EW58&gt;='Drive Train'!$F$29,1,0)</f>
        <v>0</v>
      </c>
      <c r="FA58" s="43">
        <f t="shared" si="52"/>
        <v>103.33333333333333</v>
      </c>
      <c r="FB58" s="49">
        <f>FB57+'DEPRECATED - DT-Prelim Calcs'!$C$11</f>
        <v>216</v>
      </c>
      <c r="FC58" s="2">
        <f>FM58/'Drive Train'!$F$35</f>
        <v>0.57999999999999996</v>
      </c>
      <c r="FD58" s="36">
        <f>FK58*12*60/(PI() * 'Drive Train'!$F$15)/FC$2*FC58</f>
        <v>-845405.15607651672</v>
      </c>
      <c r="FE58" s="2">
        <f>('DEPRECATED - DT-Prelim Calcs'!$C$6*FC58-FD58)/('DEPRECATED - DT-Prelim Calcs'!$C$6*FC58)*'DEPRECATED - DT-Prelim Calcs'!$C$7*FC58</f>
        <v>624.18574576784704</v>
      </c>
      <c r="FF58" s="43">
        <f>FE58/'DEPRECATED - DT-Prelim Calcs'!$C$7*('DEPRECATED - DT-Prelim Calcs'!$C$8-'DEPRECATED - DT-Prelim Calcs'!$C$9)+'DEPRECATED - DT-Prelim Calcs'!$C$9</f>
        <v>34005.64883660659</v>
      </c>
      <c r="FG58" s="43">
        <f t="shared" si="17"/>
        <v>93</v>
      </c>
      <c r="FH58" s="2">
        <f t="shared" si="53"/>
        <v>0.63495514679048781</v>
      </c>
      <c r="FI58" s="43">
        <f>FH58*'DEPRECATED - DT-Prelim Calcs'!$C$21/FC$2/'DEPRECATED - DT-Prelim Calcs'!$C$19/'DEPRECATED - DT-Prelim Calcs'!$C$18*3.39*'DEPRECATED - DT-Prelim Calcs'!$C$20</f>
        <v>29.053734754561205</v>
      </c>
      <c r="FJ58" s="36">
        <f t="shared" si="54"/>
        <v>0</v>
      </c>
      <c r="FK58" s="43">
        <f>FI57*'DEPRECATED - DT-Prelim Calcs'!$C$11+FK57</f>
        <v>-1861.4512388820558</v>
      </c>
      <c r="FL58" s="43">
        <f>FL57+0.5*FI58*'DEPRECATED - DT-Prelim Calcs'!$C$11^2+FK58*'DEPRECATED - DT-Prelim Calcs'!$C$11</f>
        <v>-1006611.5070838929</v>
      </c>
      <c r="FM58" s="43">
        <f>MIN('Drive Train'!$F$35-FG57*'DEPRECATED - DT-Prelim Calcs'!$C$21*'Drive Train'!$F$39,FM57+FG$2)</f>
        <v>7.1920000000000002</v>
      </c>
      <c r="FN58" s="43">
        <f>'Drive Train'!$F$35-FG58*'DEPRECATED - DT-Prelim Calcs'!$C$21*'Drive Train'!$F$39</f>
        <v>7.1920000000000002</v>
      </c>
      <c r="FO58" s="1">
        <f>IF(FL58&gt;='Drive Train'!$F$29,1,0)</f>
        <v>0</v>
      </c>
      <c r="FP58" s="43">
        <f t="shared" si="55"/>
        <v>103.33333333333333</v>
      </c>
      <c r="FQ58" s="49">
        <f>FQ57+'DEPRECATED - DT-Prelim Calcs'!$C$11</f>
        <v>216</v>
      </c>
      <c r="FR58" s="2">
        <f>GB58/'Drive Train'!$F$35</f>
        <v>0.57999999999999996</v>
      </c>
      <c r="FS58" s="36">
        <f>FZ58*12*60/(PI() * 'Drive Train'!$F$15)/FR$2*FR58</f>
        <v>-1760790.5835750955</v>
      </c>
      <c r="FT58" s="2">
        <f>('DEPRECATED - DT-Prelim Calcs'!$C$6*FR58-FS58)/('DEPRECATED - DT-Prelim Calcs'!$C$6*FR58)*'DEPRECATED - DT-Prelim Calcs'!$C$7*FR58</f>
        <v>1297.0944691171158</v>
      </c>
      <c r="FU58" s="43">
        <f>FT58/'DEPRECATED - DT-Prelim Calcs'!$C$7*('DEPRECATED - DT-Prelim Calcs'!$C$8-'DEPRECATED - DT-Prelim Calcs'!$C$9)+'DEPRECATED - DT-Prelim Calcs'!$C$9</f>
        <v>70664.109138469736</v>
      </c>
      <c r="FV58" s="43">
        <f t="shared" si="18"/>
        <v>93</v>
      </c>
      <c r="FW58" s="2">
        <f t="shared" si="56"/>
        <v>0.57851468929799987</v>
      </c>
      <c r="FX58" s="43">
        <f>FW58*'DEPRECATED - DT-Prelim Calcs'!$C$21/FR$2/'DEPRECATED - DT-Prelim Calcs'!$C$19/'DEPRECATED - DT-Prelim Calcs'!$C$18*3.39*'DEPRECATED - DT-Prelim Calcs'!$C$20</f>
        <v>29.053734754561201</v>
      </c>
      <c r="FY58" s="36">
        <f t="shared" si="57"/>
        <v>0</v>
      </c>
      <c r="FZ58" s="43">
        <f>FX57*'DEPRECATED - DT-Prelim Calcs'!$C$11+FZ57</f>
        <v>-3532.3670254595172</v>
      </c>
      <c r="GA58" s="43">
        <f>GA57+0.5*FX58*'DEPRECATED - DT-Prelim Calcs'!$C$11^2+FZ58*'DEPRECATED - DT-Prelim Calcs'!$C$11</f>
        <v>-1357503.8222651607</v>
      </c>
      <c r="GB58" s="43">
        <f>MIN('Drive Train'!$F$35-FV57*'DEPRECATED - DT-Prelim Calcs'!$C$21*'Drive Train'!$F$39,GB57+FV$2)</f>
        <v>7.1920000000000002</v>
      </c>
      <c r="GC58" s="43">
        <f>'Drive Train'!$F$35-FV58*'DEPRECATED - DT-Prelim Calcs'!$C$21*'Drive Train'!$F$39</f>
        <v>7.1920000000000002</v>
      </c>
      <c r="GD58" s="1">
        <f>IF(GA58&gt;='Drive Train'!$F$29,1,0)</f>
        <v>0</v>
      </c>
      <c r="GE58" s="43">
        <f t="shared" si="58"/>
        <v>103.33333333333333</v>
      </c>
      <c r="GF58" s="49">
        <f>GF57+'DEPRECATED - DT-Prelim Calcs'!$C$11</f>
        <v>216</v>
      </c>
      <c r="GG58" s="2">
        <f>GQ58/'Drive Train'!$F$35</f>
        <v>0.86451612903225805</v>
      </c>
      <c r="GH58" s="36">
        <f>GO58*12*60/(PI() * 'Drive Train'!$F$15)/GG$2*GG58</f>
        <v>21323.36184789017</v>
      </c>
      <c r="GI58" s="2">
        <f>('DEPRECATED - DT-Prelim Calcs'!$C$6*GG58-GH58)/('DEPRECATED - DT-Prelim Calcs'!$C$6*GG58)*'DEPRECATED - DT-Prelim Calcs'!$C$7*GG58</f>
        <v>-11.620429866845747</v>
      </c>
      <c r="GJ58" s="43">
        <f>GI58/'DEPRECATED - DT-Prelim Calcs'!$C$7*('DEPRECATED - DT-Prelim Calcs'!$C$8-'DEPRECATED - DT-Prelim Calcs'!$C$9)+'DEPRECATED - DT-Prelim Calcs'!$C$9</f>
        <v>-631.55326886547721</v>
      </c>
      <c r="GK58" s="43">
        <f t="shared" si="59"/>
        <v>-631.55326886547721</v>
      </c>
      <c r="GL58" s="2">
        <f t="shared" si="60"/>
        <v>-13.547135997641886</v>
      </c>
      <c r="GM58" s="43">
        <f>GL58*'DEPRECATED - DT-Prelim Calcs'!$C$21/GG$2/'DEPRECATED - DT-Prelim Calcs'!$C$19/'DEPRECATED - DT-Prelim Calcs'!$C$18*3.39*'DEPRECATED - DT-Prelim Calcs'!$C$20</f>
        <v>-272.14167815656594</v>
      </c>
      <c r="GN58" s="36">
        <f t="shared" si="61"/>
        <v>1</v>
      </c>
      <c r="GO58" s="43">
        <f>GM57*'DEPRECATED - DT-Prelim Calcs'!$C$11+GO57</f>
        <v>71.747817332304734</v>
      </c>
      <c r="GP58" s="43">
        <f>GP57+0.5*GM58*'DEPRECATED - DT-Prelim Calcs'!$C$11^2+GO58*'DEPRECATED - DT-Prelim Calcs'!$C$11</f>
        <v>-61727.86620032692</v>
      </c>
      <c r="GQ58" s="43">
        <f>MIN('Drive Train'!$F$35-GK57*'DEPRECATED - DT-Prelim Calcs'!$C$21*'Drive Train'!$F$39,GQ57+GK$2)</f>
        <v>10.72</v>
      </c>
      <c r="GR58" s="43">
        <f>'Drive Train'!$F$35-GK58*'DEPRECATED - DT-Prelim Calcs'!$C$21*'Drive Train'!$F$39</f>
        <v>47.766983056466721</v>
      </c>
      <c r="GS58" s="1">
        <f>IF(GP58&gt;='Drive Train'!$F$29,1,0)</f>
        <v>0</v>
      </c>
      <c r="GT58" s="43">
        <f t="shared" si="62"/>
        <v>-701.72585429497462</v>
      </c>
      <c r="GU58" s="49">
        <f>GU57+'DEPRECATED - DT-Prelim Calcs'!$C$11</f>
        <v>216</v>
      </c>
      <c r="GV58" s="2">
        <f>HF58/'Drive Train'!$F$35</f>
        <v>0.84946236559139798</v>
      </c>
      <c r="GW58" s="36">
        <f>HD58*12*60/(PI() * 'Drive Train'!$F$15)/GV$2*GV58</f>
        <v>-68618.406378607164</v>
      </c>
      <c r="GX58" s="2">
        <f>('DEPRECATED - DT-Prelim Calcs'!$C$6*GV58-GW58)/('DEPRECATED - DT-Prelim Calcs'!$C$6*GV58)*'DEPRECATED - DT-Prelim Calcs'!$C$7*GV58</f>
        <v>54.426035848176568</v>
      </c>
      <c r="GY58" s="43">
        <f>GX58/'DEPRECATED - DT-Prelim Calcs'!$C$7*('DEPRECATED - DT-Prelim Calcs'!$C$8-'DEPRECATED - DT-Prelim Calcs'!$C$9)+'DEPRECATED - DT-Prelim Calcs'!$C$9</f>
        <v>2966.5004603857383</v>
      </c>
      <c r="GZ58" s="43">
        <f t="shared" si="19"/>
        <v>33.333333333333314</v>
      </c>
      <c r="HA58" s="2">
        <f t="shared" si="63"/>
        <v>1.4462867232450001</v>
      </c>
      <c r="HB58" s="43">
        <f>HA58*'DEPRECATED - DT-Prelim Calcs'!$C$21/GV$2/'DEPRECATED - DT-Prelim Calcs'!$C$19/'DEPRECATED - DT-Prelim Calcs'!$C$18*3.39*'DEPRECATED - DT-Prelim Calcs'!$C$20</f>
        <v>29.053734754561201</v>
      </c>
      <c r="HC58" s="36">
        <f t="shared" si="64"/>
        <v>0</v>
      </c>
      <c r="HD58" s="43">
        <f>HB57*'DEPRECATED - DT-Prelim Calcs'!$C$11+HD57</f>
        <v>-234.97551064635053</v>
      </c>
      <c r="HE58" s="43">
        <f>HE57+0.5*HB58*'DEPRECATED - DT-Prelim Calcs'!$C$11^2+HD58*'DEPRECATED - DT-Prelim Calcs'!$C$11</f>
        <v>-69585.108805317708</v>
      </c>
      <c r="HF58" s="43">
        <f>MIN('Drive Train'!$F$35-GZ57*'DEPRECATED - DT-Prelim Calcs'!$C$21*'Drive Train'!$F$39,HF57+GZ$2)</f>
        <v>10.533333333333335</v>
      </c>
      <c r="HG58" s="43">
        <f>'Drive Train'!$F$35-GZ58*'DEPRECATED - DT-Prelim Calcs'!$C$21*'Drive Train'!$F$39</f>
        <v>10.533333333333335</v>
      </c>
      <c r="HH58" s="1">
        <f>IF(HE58&gt;='Drive Train'!$F$29,1,0)</f>
        <v>0</v>
      </c>
      <c r="HI58" s="43">
        <f t="shared" si="65"/>
        <v>37.037037037037017</v>
      </c>
      <c r="HJ58" s="49">
        <f>HJ57+'DEPRECATED - DT-Prelim Calcs'!$C$11</f>
        <v>216</v>
      </c>
      <c r="HK58" s="2">
        <f>HU58/'Drive Train'!$F$35</f>
        <v>0.83440860215053769</v>
      </c>
      <c r="HL58" s="36">
        <f>HS58*12*60/(PI() * 'Drive Train'!$F$15)/HK$2*HK58</f>
        <v>-175775.38209122143</v>
      </c>
      <c r="HM58" s="2">
        <f>('DEPRECATED - DT-Prelim Calcs'!$C$6*HK58-HL58)/('DEPRECATED - DT-Prelim Calcs'!$C$6*HK58)*'DEPRECATED - DT-Prelim Calcs'!$C$7*HK58</f>
        <v>133.12756788136321</v>
      </c>
      <c r="HN58" s="43">
        <f>HM58/'DEPRECATED - DT-Prelim Calcs'!$C$7*('DEPRECATED - DT-Prelim Calcs'!$C$8-'DEPRECATED - DT-Prelim Calcs'!$C$9)+'DEPRECATED - DT-Prelim Calcs'!$C$9</f>
        <v>7253.9719815966519</v>
      </c>
      <c r="HO58" s="43">
        <f t="shared" si="20"/>
        <v>36.66666666666665</v>
      </c>
      <c r="HP58" s="2">
        <f t="shared" si="66"/>
        <v>1.4462867232450001</v>
      </c>
      <c r="HQ58" s="43">
        <f>HP58*'DEPRECATED - DT-Prelim Calcs'!$C$21/HK$2/'DEPRECATED - DT-Prelim Calcs'!$C$19/'DEPRECATED - DT-Prelim Calcs'!$C$18*3.39*'DEPRECATED - DT-Prelim Calcs'!$C$20</f>
        <v>29.053734754561201</v>
      </c>
      <c r="HR58" s="36">
        <f t="shared" si="67"/>
        <v>0</v>
      </c>
      <c r="HS58" s="43">
        <f>HQ57*'DEPRECATED - DT-Prelim Calcs'!$C$11+HS57</f>
        <v>-612.78114693769066</v>
      </c>
      <c r="HT58" s="43">
        <f>HT57+0.5*HQ58*'DEPRECATED - DT-Prelim Calcs'!$C$11^2+HS58*'DEPRECATED - DT-Prelim Calcs'!$C$11</f>
        <v>-74977.595098616992</v>
      </c>
      <c r="HU58" s="43">
        <f>MIN('Drive Train'!$F$35-HO57*'DEPRECATED - DT-Prelim Calcs'!$C$21*'Drive Train'!$F$39,HU57+HO$2)</f>
        <v>10.346666666666668</v>
      </c>
      <c r="HV58" s="43">
        <f>'Drive Train'!$F$35-HO58*'DEPRECATED - DT-Prelim Calcs'!$C$21*'Drive Train'!$F$39</f>
        <v>10.346666666666668</v>
      </c>
      <c r="HW58" s="1">
        <f>IF(HT58&gt;='Drive Train'!$F$29,1,0)</f>
        <v>0</v>
      </c>
      <c r="HX58" s="43">
        <f t="shared" si="68"/>
        <v>40.740740740740726</v>
      </c>
      <c r="HY58" s="49">
        <f>HY57+'DEPRECATED - DT-Prelim Calcs'!$C$11</f>
        <v>216</v>
      </c>
      <c r="HZ58" s="2">
        <f>IJ58/'Drive Train'!$F$35</f>
        <v>0.8193548387096774</v>
      </c>
      <c r="IA58" s="36">
        <f>IH58*12*60/(PI() * 'Drive Train'!$F$15)/HZ$2*HZ58</f>
        <v>-120989.27233371406</v>
      </c>
      <c r="IB58" s="2">
        <f>('DEPRECATED - DT-Prelim Calcs'!$C$6*HZ58-IA58)/('DEPRECATED - DT-Prelim Calcs'!$C$6*HZ58)*'DEPRECATED - DT-Prelim Calcs'!$C$7*HZ58</f>
        <v>92.783164043880532</v>
      </c>
      <c r="IC58" s="43">
        <f>IB58/'DEPRECATED - DT-Prelim Calcs'!$C$7*('DEPRECATED - DT-Prelim Calcs'!$C$8-'DEPRECATED - DT-Prelim Calcs'!$C$9)+'DEPRECATED - DT-Prelim Calcs'!$C$9</f>
        <v>5056.1052053755811</v>
      </c>
      <c r="ID58" s="43">
        <f t="shared" si="21"/>
        <v>39.999999999999986</v>
      </c>
      <c r="IE58" s="2">
        <f t="shared" si="69"/>
        <v>1.4462867232450001</v>
      </c>
      <c r="IF58" s="43">
        <f>IE58*'DEPRECATED - DT-Prelim Calcs'!$C$21/HZ$2/'DEPRECATED - DT-Prelim Calcs'!$C$19/'DEPRECATED - DT-Prelim Calcs'!$C$18*3.39*'DEPRECATED - DT-Prelim Calcs'!$C$20</f>
        <v>29.053734754561201</v>
      </c>
      <c r="IG58" s="36">
        <f t="shared" si="70"/>
        <v>0</v>
      </c>
      <c r="IH58" s="43">
        <f>IF57*'DEPRECATED - DT-Prelim Calcs'!$C$11+IH57</f>
        <v>-429.53737543488995</v>
      </c>
      <c r="II58" s="43">
        <f>II57+0.5*IF58*'DEPRECATED - DT-Prelim Calcs'!$C$11^2+IH58*'DEPRECATED - DT-Prelim Calcs'!$C$11</f>
        <v>-77320.371037143661</v>
      </c>
      <c r="IJ58" s="43">
        <f>MIN('Drive Train'!$F$35-ID57*'DEPRECATED - DT-Prelim Calcs'!$C$21*'Drive Train'!$F$39,IJ57+ID$2)</f>
        <v>10.16</v>
      </c>
      <c r="IK58" s="43">
        <f>'Drive Train'!$F$35-ID58*'DEPRECATED - DT-Prelim Calcs'!$C$21*'Drive Train'!$F$39</f>
        <v>10.16</v>
      </c>
      <c r="IL58" s="1">
        <f>IF(II58&gt;='Drive Train'!$F$29,1,0)</f>
        <v>0</v>
      </c>
      <c r="IM58" s="43">
        <f t="shared" si="71"/>
        <v>44.444444444444429</v>
      </c>
      <c r="IN58" s="49">
        <f>IN57+'DEPRECATED - DT-Prelim Calcs'!$C$11</f>
        <v>216</v>
      </c>
      <c r="IO58" s="2">
        <f>IY58/'Drive Train'!$F$35</f>
        <v>3.6832749079423821</v>
      </c>
      <c r="IP58" s="36">
        <f>IW58*12*60/(PI() * 'Drive Train'!$F$15)/IO$2*IO58</f>
        <v>-1218549.6746529737</v>
      </c>
      <c r="IQ58" s="2">
        <f>('DEPRECATED - DT-Prelim Calcs'!$C$6*IO58-IP58)/('DEPRECATED - DT-Prelim Calcs'!$C$6*IO58)*'DEPRECATED - DT-Prelim Calcs'!$C$7*IO58</f>
        <v>913.04226686095308</v>
      </c>
      <c r="IR58" s="43">
        <f>IQ58/'DEPRECATED - DT-Prelim Calcs'!$C$7*('DEPRECATED - DT-Prelim Calcs'!$C$8-'DEPRECATED - DT-Prelim Calcs'!$C$9)+'DEPRECATED - DT-Prelim Calcs'!$C$9</f>
        <v>49741.862299141467</v>
      </c>
      <c r="IS58" s="43">
        <f t="shared" si="22"/>
        <v>43.333333333333321</v>
      </c>
      <c r="IT58" s="2">
        <f t="shared" si="72"/>
        <v>1.4462867232450001</v>
      </c>
      <c r="IU58" s="43">
        <f>IT58*'DEPRECATED - DT-Prelim Calcs'!$C$21/IO$2/'DEPRECATED - DT-Prelim Calcs'!$C$19/'DEPRECATED - DT-Prelim Calcs'!$C$18*3.39*'DEPRECATED - DT-Prelim Calcs'!$C$20</f>
        <v>29.053734754561201</v>
      </c>
      <c r="IV58" s="36">
        <f t="shared" si="73"/>
        <v>0</v>
      </c>
      <c r="IW58" s="43">
        <f>IU57*'DEPRECATED - DT-Prelim Calcs'!$C$11+IW57</f>
        <v>-962.35480893826968</v>
      </c>
      <c r="IX58" s="43">
        <f>IX57+0.5*IU58*'DEPRECATED - DT-Prelim Calcs'!$C$11^2+IW58*'DEPRECATED - DT-Prelim Calcs'!$C$11</f>
        <v>-78718.708673814166</v>
      </c>
      <c r="IY58" s="43">
        <f>MIN('Drive Train'!$F$35-IS57*'DEPRECATED - DT-Prelim Calcs'!$C$21*'Drive Train'!$F$39,IY57+IS$2)</f>
        <v>45.672608858485539</v>
      </c>
      <c r="IZ58" s="43">
        <f>'Drive Train'!$F$35-IS58*'DEPRECATED - DT-Prelim Calcs'!$C$21*'Drive Train'!$F$39</f>
        <v>9.9733333333333345</v>
      </c>
      <c r="JA58" s="1">
        <f>IF(IX58&gt;='Drive Train'!$F$29,1,0)</f>
        <v>0</v>
      </c>
      <c r="JB58" s="43">
        <f t="shared" si="74"/>
        <v>48.148148148148138</v>
      </c>
      <c r="JC58" s="49">
        <f>JC57+'DEPRECATED - DT-Prelim Calcs'!$C$11</f>
        <v>216</v>
      </c>
      <c r="JD58" s="2">
        <f>JN58/'Drive Train'!$F$35</f>
        <v>3.3638156742705037</v>
      </c>
      <c r="JE58" s="36">
        <f>JL58*12*60/(PI() * 'Drive Train'!$F$15)/JD$2*JD58</f>
        <v>-984864.47848948534</v>
      </c>
      <c r="JF58" s="2">
        <f>('DEPRECATED - DT-Prelim Calcs'!$C$6*JD58-JE58)/('DEPRECATED - DT-Prelim Calcs'!$C$6*JD58)*'DEPRECATED - DT-Prelim Calcs'!$C$7*JD58</f>
        <v>739.75974443328278</v>
      </c>
      <c r="JG58" s="43">
        <f>JF58/'DEPRECATED - DT-Prelim Calcs'!$C$7*('DEPRECATED - DT-Prelim Calcs'!$C$8-'DEPRECATED - DT-Prelim Calcs'!$C$9)+'DEPRECATED - DT-Prelim Calcs'!$C$9</f>
        <v>40301.844286290769</v>
      </c>
      <c r="JH58" s="43">
        <f t="shared" si="23"/>
        <v>46.666666666666657</v>
      </c>
      <c r="JI58" s="2">
        <f t="shared" si="75"/>
        <v>1.4462867232450001</v>
      </c>
      <c r="JJ58" s="43">
        <f>JI58*'DEPRECATED - DT-Prelim Calcs'!$C$21/JD$2/'DEPRECATED - DT-Prelim Calcs'!$C$19/'DEPRECATED - DT-Prelim Calcs'!$C$18*3.39*'DEPRECATED - DT-Prelim Calcs'!$C$20</f>
        <v>29.053734754561201</v>
      </c>
      <c r="JK58" s="36">
        <f t="shared" si="76"/>
        <v>0</v>
      </c>
      <c r="JL58" s="43">
        <f>JJ57*'DEPRECATED - DT-Prelim Calcs'!$C$11+JL57</f>
        <v>-851.6681401944993</v>
      </c>
      <c r="JM58" s="43">
        <f>JM57+0.5*JJ58*'DEPRECATED - DT-Prelim Calcs'!$C$11^2+JL58*'DEPRECATED - DT-Prelim Calcs'!$C$11</f>
        <v>-80287.682362185224</v>
      </c>
      <c r="JN58" s="43">
        <f>MIN('Drive Train'!$F$35-JH57*'DEPRECATED - DT-Prelim Calcs'!$C$21*'Drive Train'!$F$39,JN57+JH$2)</f>
        <v>41.711314360954248</v>
      </c>
      <c r="JO58" s="43">
        <f>'Drive Train'!$F$35-JH58*'DEPRECATED - DT-Prelim Calcs'!$C$21*'Drive Train'!$F$39</f>
        <v>9.7866666666666671</v>
      </c>
      <c r="JP58" s="1">
        <f>IF(JM58&gt;='Drive Train'!$F$29,1,0)</f>
        <v>0</v>
      </c>
      <c r="JQ58" s="43">
        <f>MIN(JG58,'DEPRECATED - DT-Prelim Calcs'!$C$10)*'DEPRECATED - DT-Prelim Calcs'!$C$11*1000/60/60</f>
        <v>103.33333333333333</v>
      </c>
      <c r="JR58" s="49">
        <f>JR57+'DEPRECATED - DT-Prelim Calcs'!$C$11</f>
        <v>216</v>
      </c>
      <c r="JS58" s="2">
        <f>KC58/'Drive Train'!$F$35</f>
        <v>0.77419354838709686</v>
      </c>
      <c r="JT58" s="36">
        <f>KA58*12*60/(PI() * 'Drive Train'!$F$15)/JS$2*JS58</f>
        <v>-162399.95111998575</v>
      </c>
      <c r="JU58" s="2">
        <f>('DEPRECATED - DT-Prelim Calcs'!$C$6*JS58-JT58)/('DEPRECATED - DT-Prelim Calcs'!$C$6*JS58)*'DEPRECATED - DT-Prelim Calcs'!$C$7*JS58</f>
        <v>123.01274999158018</v>
      </c>
      <c r="JV58" s="43">
        <f>JU58/'DEPRECATED - DT-Prelim Calcs'!$C$7*('DEPRECATED - DT-Prelim Calcs'!$C$8-'DEPRECATED - DT-Prelim Calcs'!$C$9)+'DEPRECATED - DT-Prelim Calcs'!$C$9</f>
        <v>6702.9408577502627</v>
      </c>
      <c r="JW58" s="43">
        <f t="shared" si="24"/>
        <v>49.999999999999993</v>
      </c>
      <c r="JX58" s="2">
        <f t="shared" si="77"/>
        <v>1.4462867232450001</v>
      </c>
      <c r="JY58" s="43">
        <f>JX58*'DEPRECATED - DT-Prelim Calcs'!$C$21/JS$2/'DEPRECATED - DT-Prelim Calcs'!$C$19/'DEPRECATED - DT-Prelim Calcs'!$C$18*3.39*'DEPRECATED - DT-Prelim Calcs'!$C$20</f>
        <v>29.053734754561201</v>
      </c>
      <c r="JZ58" s="36">
        <f t="shared" si="78"/>
        <v>0</v>
      </c>
      <c r="KA58" s="43">
        <f>JY57*'DEPRECATED - DT-Prelim Calcs'!$C$11+KA57</f>
        <v>-610.18631538728971</v>
      </c>
      <c r="KB58" s="43">
        <f>KB57+0.5*JY58*'DEPRECATED - DT-Prelim Calcs'!$C$11^2+KA58*'DEPRECATED - DT-Prelim Calcs'!$C$11</f>
        <v>-76405.213397189829</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103.33333333333333</v>
      </c>
      <c r="KG58" s="49">
        <f>KG57+'DEPRECATED - DT-Prelim Calcs'!$C$11</f>
        <v>216</v>
      </c>
      <c r="KH58" s="2">
        <f>KR58/'Drive Train'!$F$35</f>
        <v>0.75913978494623657</v>
      </c>
      <c r="KI58" s="36">
        <f>KP58*12*60/(PI() * 'Drive Train'!$F$15)/KH$2*KH58</f>
        <v>54.984441688488616</v>
      </c>
      <c r="KJ58" s="2">
        <f>('DEPRECATED - DT-Prelim Calcs'!$C$6*KH58-KI58)/('DEPRECATED - DT-Prelim Calcs'!$C$6*KH58)*'DEPRECATED - DT-Prelim Calcs'!$C$7*KH58</f>
        <v>3.5199459939810769</v>
      </c>
      <c r="KK58" s="43">
        <f>KJ58/'DEPRECATED - DT-Prelim Calcs'!$C$7*('DEPRECATED - DT-Prelim Calcs'!$C$8-'DEPRECATED - DT-Prelim Calcs'!$C$9)+'DEPRECATED - DT-Prelim Calcs'!$C$9</f>
        <v>193.25825191090939</v>
      </c>
      <c r="KL58" s="43">
        <f t="shared" si="25"/>
        <v>53.333333333333329</v>
      </c>
      <c r="KM58" s="2">
        <f t="shared" si="79"/>
        <v>0.94580334320064219</v>
      </c>
      <c r="KN58" s="43">
        <f>KM58*'DEPRECATED - DT-Prelim Calcs'!$C$21/KH$2/'DEPRECATED - DT-Prelim Calcs'!$C$19/'DEPRECATED - DT-Prelim Calcs'!$C$18*3.39*'DEPRECATED - DT-Prelim Calcs'!$C$20</f>
        <v>18.999773019885303</v>
      </c>
      <c r="KO58" s="36">
        <f t="shared" si="80"/>
        <v>0</v>
      </c>
      <c r="KP58" s="43">
        <f>KN57*'DEPRECATED - DT-Prelim Calcs'!$C$11+KP57</f>
        <v>0.21069012669889275</v>
      </c>
      <c r="KQ58" s="43">
        <f>KQ57+0.5*KN58*'DEPRECATED - DT-Prelim Calcs'!$C$11^2+KP58*'DEPRECATED - DT-Prelim Calcs'!$C$11</f>
        <v>-79865.326503825345</v>
      </c>
      <c r="KR58" s="43">
        <f>MIN('Drive Train'!$F$35-KL57*'DEPRECATED - DT-Prelim Calcs'!$C$21*'Drive Train'!$F$39,KR57+KL$2)</f>
        <v>9.413333333333334</v>
      </c>
      <c r="KS58" s="43">
        <f>'Drive Train'!$F$35-KL58*'DEPRECATED - DT-Prelim Calcs'!$C$21*'Drive Train'!$F$39</f>
        <v>9.413333333333334</v>
      </c>
      <c r="KT58" s="1">
        <f>IF(KQ58&gt;='Drive Train'!$F$29,1,0)</f>
        <v>0</v>
      </c>
      <c r="KU58" s="43">
        <f>MIN(KK58,'DEPRECATED - DT-Prelim Calcs'!$C$10)*'DEPRECATED - DT-Prelim Calcs'!$C$11*1000/60/60</f>
        <v>103.33333333333333</v>
      </c>
      <c r="KV58" s="49">
        <f>KV57+'DEPRECATED - DT-Prelim Calcs'!$C$11</f>
        <v>216</v>
      </c>
      <c r="KW58" s="2">
        <f>LG58/'Drive Train'!$F$35</f>
        <v>2.6039979186954549</v>
      </c>
      <c r="KX58" s="36">
        <f>LE58*12*60/(PI() * 'Drive Train'!$F$15)/KW$2*KW58</f>
        <v>-524364.68090605468</v>
      </c>
      <c r="KY58" s="2">
        <f>('DEPRECATED - DT-Prelim Calcs'!$C$6*KW58-KX58)/('DEPRECATED - DT-Prelim Calcs'!$C$6*KW58)*'DEPRECATED - DT-Prelim Calcs'!$C$7*KW58</f>
        <v>397.67832287965297</v>
      </c>
      <c r="KZ58" s="43">
        <f>KY58/'DEPRECATED - DT-Prelim Calcs'!$C$7*('DEPRECATED - DT-Prelim Calcs'!$C$8-'DEPRECATED - DT-Prelim Calcs'!$C$9)+'DEPRECATED - DT-Prelim Calcs'!$C$9</f>
        <v>21666.065350906465</v>
      </c>
      <c r="LA58" s="43">
        <f t="shared" si="26"/>
        <v>56.666666666666664</v>
      </c>
      <c r="LB58" s="2">
        <f t="shared" si="81"/>
        <v>1.4462867232450001</v>
      </c>
      <c r="LC58" s="43">
        <f>LB58*'DEPRECATED - DT-Prelim Calcs'!$C$21/KW$2/'DEPRECATED - DT-Prelim Calcs'!$C$19/'DEPRECATED - DT-Prelim Calcs'!$C$18*3.39*'DEPRECATED - DT-Prelim Calcs'!$C$20</f>
        <v>29.053734754561201</v>
      </c>
      <c r="LD58" s="36">
        <f t="shared" si="82"/>
        <v>0</v>
      </c>
      <c r="LE58" s="43">
        <f>LC57*'DEPRECATED - DT-Prelim Calcs'!$C$11+LE57</f>
        <v>-585.75892715286761</v>
      </c>
      <c r="LF58" s="43">
        <f>LF57+0.5*LC58*'DEPRECATED - DT-Prelim Calcs'!$C$11^2+LE58*'DEPRECATED - DT-Prelim Calcs'!$C$11</f>
        <v>-95740.55713308946</v>
      </c>
      <c r="LG58" s="43">
        <f>MIN('Drive Train'!$F$35-LA57*'DEPRECATED - DT-Prelim Calcs'!$C$21*'Drive Train'!$F$39,LG57+LA$2)</f>
        <v>32.28957419182364</v>
      </c>
      <c r="LH58" s="43">
        <f>'Drive Train'!$F$35-LA58*'DEPRECATED - DT-Prelim Calcs'!$C$21*'Drive Train'!$F$39</f>
        <v>9.2266666666666666</v>
      </c>
      <c r="LI58" s="1">
        <f>IF(LF58&gt;='Drive Train'!$F$29,1,0)</f>
        <v>0</v>
      </c>
      <c r="LJ58" s="43">
        <f>MIN(KZ58,'DEPRECATED - DT-Prelim Calcs'!$C$10)*'DEPRECATED - DT-Prelim Calcs'!$C$11*1000/60/60</f>
        <v>103.33333333333333</v>
      </c>
      <c r="LK58" s="49">
        <f>LK57+'DEPRECATED - DT-Prelim Calcs'!$C$11</f>
        <v>216</v>
      </c>
      <c r="LL58" s="2">
        <f>LV58/'Drive Train'!$F$35</f>
        <v>0.72903225806451621</v>
      </c>
      <c r="LM58" s="36">
        <f>LT58*12*60/(PI() * 'Drive Train'!$F$15)/LL$2*LL58</f>
        <v>-10253.136800766892</v>
      </c>
      <c r="LN58" s="2">
        <f>('DEPRECATED - DT-Prelim Calcs'!$C$6*LL58-LM58)/('DEPRECATED - DT-Prelim Calcs'!$C$6*LL58)*'DEPRECATED - DT-Prelim Calcs'!$C$7*LL58</f>
        <v>10.956341791199812</v>
      </c>
      <c r="LO58" s="43">
        <f>LN58/'DEPRECATED - DT-Prelim Calcs'!$C$7*('DEPRECATED - DT-Prelim Calcs'!$C$8-'DEPRECATED - DT-Prelim Calcs'!$C$9)+'DEPRECATED - DT-Prelim Calcs'!$C$9</f>
        <v>598.37533638625837</v>
      </c>
      <c r="LP58" s="43">
        <f t="shared" si="27"/>
        <v>60</v>
      </c>
      <c r="LQ58" s="2">
        <f t="shared" si="83"/>
        <v>1.4462867232450001</v>
      </c>
      <c r="LR58" s="43">
        <f>LQ58*'DEPRECATED - DT-Prelim Calcs'!$C$21/LL$2/'DEPRECATED - DT-Prelim Calcs'!$C$19/'DEPRECATED - DT-Prelim Calcs'!$C$18*3.39*'DEPRECATED - DT-Prelim Calcs'!$C$20</f>
        <v>29.053734754561201</v>
      </c>
      <c r="LS58" s="36">
        <f t="shared" si="84"/>
        <v>0</v>
      </c>
      <c r="LT58" s="43">
        <f>LR57*'DEPRECATED - DT-Prelim Calcs'!$C$11+LT57</f>
        <v>-40.910625890517579</v>
      </c>
      <c r="LU58" s="43">
        <f>LU57+0.5*LR58*'DEPRECATED - DT-Prelim Calcs'!$C$11^2+LT58*'DEPRECATED - DT-Prelim Calcs'!$C$11</f>
        <v>-84655.260342925249</v>
      </c>
      <c r="LV58" s="43">
        <f>MIN('Drive Train'!$F$35-LP57*'DEPRECATED - DT-Prelim Calcs'!$C$21*'Drive Train'!$F$39,LV57+LP$2)</f>
        <v>9.0400000000000009</v>
      </c>
      <c r="LW58" s="43">
        <f>'Drive Train'!$F$35-LP58*'DEPRECATED - DT-Prelim Calcs'!$C$21*'Drive Train'!$F$39</f>
        <v>9.0400000000000009</v>
      </c>
      <c r="LX58" s="1">
        <f>IF(LU58&gt;='Drive Train'!$F$29,1,0)</f>
        <v>0</v>
      </c>
      <c r="LY58" s="43">
        <f>MIN(LO58,'DEPRECATED - DT-Prelim Calcs'!$C$10)*'DEPRECATED - DT-Prelim Calcs'!$C$11*1000/60/60</f>
        <v>103.33333333333333</v>
      </c>
      <c r="LZ58" s="49">
        <f>LZ57+'DEPRECATED - DT-Prelim Calcs'!$C$11</f>
        <v>216</v>
      </c>
    </row>
    <row r="59" spans="2:338" x14ac:dyDescent="0.3">
      <c r="B59" s="1"/>
      <c r="C59" s="3" t="str">
        <f>C43</f>
        <v>Average Speed (ft/s)</v>
      </c>
      <c r="E59" s="14">
        <f>E43</f>
        <v>2.5</v>
      </c>
      <c r="F59" s="14">
        <f>'DEPRECATED - DT-Prelim Calcs'!GP2</f>
        <v>2.5</v>
      </c>
      <c r="G59" s="14">
        <f>'DEPRECATED - DT-Prelim Calcs'!HE2</f>
        <v>2.5</v>
      </c>
      <c r="H59" s="14">
        <f>'DEPRECATED - DT-Prelim Calcs'!HT2</f>
        <v>2.5</v>
      </c>
      <c r="I59" s="14">
        <f>'DEPRECATED - DT-Prelim Calcs'!II2</f>
        <v>2.5</v>
      </c>
      <c r="J59" s="14">
        <f>'DEPRECATED - DT-Prelim Calcs'!IX2</f>
        <v>2.5</v>
      </c>
      <c r="K59" s="14">
        <f>'DEPRECATED - DT-Prelim Calcs'!JM2</f>
        <v>2.5</v>
      </c>
      <c r="L59" s="14">
        <f>'DEPRECATED - DT-Prelim Calcs'!KB2</f>
        <v>2.5</v>
      </c>
      <c r="M59" s="14">
        <f>'DEPRECATED - DT-Prelim Calcs'!KQ2</f>
        <v>2.5</v>
      </c>
      <c r="N59" s="14">
        <f>'DEPRECATED - DT-Prelim Calcs'!LF2</f>
        <v>2.5</v>
      </c>
      <c r="O59" s="14">
        <f>'DEPRECATED - DT-Prelim Calcs'!LU2</f>
        <v>2.5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-0.27672021620693066</v>
      </c>
      <c r="Y59" s="43">
        <f t="shared" si="1"/>
        <v>0</v>
      </c>
      <c r="Z59" s="43">
        <f t="shared" si="2"/>
        <v>0</v>
      </c>
      <c r="AA59" s="43">
        <f t="shared" si="3"/>
        <v>0</v>
      </c>
      <c r="AB59" s="43" t="e">
        <f t="shared" si="4"/>
        <v>#N/A</v>
      </c>
      <c r="AC59" s="36">
        <f t="shared" si="28"/>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889.49632897085212</v>
      </c>
      <c r="AK59" s="43">
        <f t="shared" si="8"/>
        <v>0</v>
      </c>
      <c r="AL59" s="49">
        <f>AL58+'DEPRECATED - DT-Prelim Calcs'!$C$11</f>
        <v>220</v>
      </c>
      <c r="AM59" s="2">
        <f>AW59/'Drive Train'!$F$35</f>
        <v>1.2073544799806408</v>
      </c>
      <c r="AN59" s="36">
        <f>AU59*12*60/(PI() * 'Drive Train'!$F$15)/AM$2*AM59</f>
        <v>-2574.2167628709772</v>
      </c>
      <c r="AO59" s="2">
        <f>('DEPRECATED - DT-Prelim Calcs'!$C$6*AM59-AN59)/('DEPRECATED - DT-Prelim Calcs'!$C$6*AM59)*'DEPRECATED - DT-Prelim Calcs'!$C$7*AM59</f>
        <v>7.5548242693952377</v>
      </c>
      <c r="AP59" s="43">
        <f>AO59/'DEPRECATED - DT-Prelim Calcs'!$C$7*('DEPRECATED - DT-Prelim Calcs'!$C$8-'DEPRECATED - DT-Prelim Calcs'!$C$9)+'DEPRECATED - DT-Prelim Calcs'!$C$9</f>
        <v>413.06878482526292</v>
      </c>
      <c r="AQ59" s="43">
        <f t="shared" si="9"/>
        <v>93</v>
      </c>
      <c r="AR59" s="2">
        <f t="shared" si="29"/>
        <v>1.8461384972331081</v>
      </c>
      <c r="AS59" s="43">
        <f>AR59*'DEPRECATED - DT-Prelim Calcs'!$C$21/AM$2/'DEPRECATED - DT-Prelim Calcs'!$C$19/'DEPRECATED - DT-Prelim Calcs'!$C$18*3.39*'DEPRECATED - DT-Prelim Calcs'!$C$20</f>
        <v>18.543079099298637</v>
      </c>
      <c r="AT59" s="36">
        <f t="shared" si="30"/>
        <v>0</v>
      </c>
      <c r="AU59" s="43">
        <f>AS58*'DEPRECATED - DT-Prelim Calcs'!$C$11+AU58</f>
        <v>-12.404133422038868</v>
      </c>
      <c r="AV59" s="43">
        <f>AV58+0.5*AS59*'DEPRECATED - DT-Prelim Calcs'!$C$11^2+AU59*'DEPRECATED - DT-Prelim Calcs'!$C$11</f>
        <v>3351.4993114659942</v>
      </c>
      <c r="AW59" s="43">
        <f>MIN('Drive Train'!$F$35-AQ58*'DEPRECATED - DT-Prelim Calcs'!$C$21*'Drive Train'!$F$39,AW58+AQ$2)</f>
        <v>14.971195551759946</v>
      </c>
      <c r="AX59" s="43">
        <f>'Drive Train'!$F$35-AQ59*'DEPRECATED - DT-Prelim Calcs'!$C$21*'Drive Train'!$F$39</f>
        <v>7.1920000000000002</v>
      </c>
      <c r="AY59" s="1">
        <f>IF(AV59&gt;='Drive Train'!$F$29,1,0)</f>
        <v>1</v>
      </c>
      <c r="AZ59" s="43">
        <f t="shared" si="31"/>
        <v>103.33333333333333</v>
      </c>
      <c r="BA59" s="49">
        <f>BA58+'DEPRECATED - DT-Prelim Calcs'!$C$11</f>
        <v>220</v>
      </c>
      <c r="BB59" s="2">
        <f>BL59/'Drive Train'!$F$35</f>
        <v>0.57999999999999996</v>
      </c>
      <c r="BC59" s="36">
        <f>BJ59*12*60/(PI() * 'Drive Train'!$F$15)/BB$2*BB59</f>
        <v>5603.0807118681387</v>
      </c>
      <c r="BD59" s="2">
        <f>('DEPRECATED - DT-Prelim Calcs'!$C$6*BB59-BC59)/('DEPRECATED - DT-Prelim Calcs'!$C$6*BB59)*'DEPRECATED - DT-Prelim Calcs'!$C$7*BB59</f>
        <v>-1.3986790812949177</v>
      </c>
      <c r="BE59" s="43">
        <f>BD59/'DEPRECATED - DT-Prelim Calcs'!$C$7*('DEPRECATED - DT-Prelim Calcs'!$C$8-'DEPRECATED - DT-Prelim Calcs'!$C$9)+'DEPRECATED - DT-Prelim Calcs'!$C$9</f>
        <v>-74.696696219797744</v>
      </c>
      <c r="BF59" s="43">
        <f t="shared" si="10"/>
        <v>-74.696696219797744</v>
      </c>
      <c r="BG59" s="2">
        <f t="shared" si="32"/>
        <v>-2.1533051217829251</v>
      </c>
      <c r="BH59" s="43">
        <f>BG59*'DEPRECATED - DT-Prelim Calcs'!$C$21/BB$2/'DEPRECATED - DT-Prelim Calcs'!$C$19/'DEPRECATED - DT-Prelim Calcs'!$C$18*3.39*'DEPRECATED - DT-Prelim Calcs'!$C$20</f>
        <v>-31.24093249858533</v>
      </c>
      <c r="BI59" s="36">
        <f t="shared" si="33"/>
        <v>1</v>
      </c>
      <c r="BJ59" s="43">
        <f>BH58*'DEPRECATED - DT-Prelim Calcs'!$C$11+BJ58</f>
        <v>38.909366051891283</v>
      </c>
      <c r="BK59" s="43">
        <f>BK58+0.5*BH59*'DEPRECATED - DT-Prelim Calcs'!$C$11^2+BJ59*'DEPRECATED - DT-Prelim Calcs'!$C$11</f>
        <v>-32328.922134567474</v>
      </c>
      <c r="BL59" s="43">
        <f>MIN('Drive Train'!$F$35-BF58*'DEPRECATED - DT-Prelim Calcs'!$C$21*'Drive Train'!$F$39,BL58+BF$2)</f>
        <v>7.1920000000000002</v>
      </c>
      <c r="BM59" s="43">
        <f>'Drive Train'!$F$35-BF59*'DEPRECATED - DT-Prelim Calcs'!$C$21*'Drive Train'!$F$39</f>
        <v>16.583014988308676</v>
      </c>
      <c r="BN59" s="1">
        <f>IF(BK59&gt;='Drive Train'!$F$29,1,0)</f>
        <v>0</v>
      </c>
      <c r="BO59" s="43">
        <f t="shared" si="34"/>
        <v>-82.996329133108603</v>
      </c>
      <c r="BP59" s="49">
        <f>BP58+'DEPRECATED - DT-Prelim Calcs'!$C$11</f>
        <v>220</v>
      </c>
      <c r="BQ59" s="2">
        <f>CA59/'Drive Train'!$F$35</f>
        <v>0.57999999999999996</v>
      </c>
      <c r="BR59" s="36">
        <f>BY59*12*60/(PI() * 'Drive Train'!$F$15)/BQ$2*BQ59</f>
        <v>6731.2124000617632</v>
      </c>
      <c r="BS59" s="2">
        <f>('DEPRECATED - DT-Prelim Calcs'!$C$6*BQ59-BR59)/('DEPRECATED - DT-Prelim Calcs'!$C$6*BQ59)*'DEPRECATED - DT-Prelim Calcs'!$C$7*BQ59</f>
        <v>-2.2279796483212655</v>
      </c>
      <c r="BT59" s="43">
        <f>BS59/'DEPRECATED - DT-Prelim Calcs'!$C$7*('DEPRECATED - DT-Prelim Calcs'!$C$8-'DEPRECATED - DT-Prelim Calcs'!$C$9)+'DEPRECATED - DT-Prelim Calcs'!$C$9</f>
        <v>-119.87501069212863</v>
      </c>
      <c r="BU59" s="43">
        <f t="shared" si="11"/>
        <v>-119.87501069212863</v>
      </c>
      <c r="BV59" s="2">
        <f t="shared" si="35"/>
        <v>-3.134543094816542</v>
      </c>
      <c r="BW59" s="43">
        <f>BV59*'DEPRECATED - DT-Prelim Calcs'!$C$21/BQ$2/'DEPRECATED - DT-Prelim Calcs'!$C$19/'DEPRECATED - DT-Prelim Calcs'!$C$18*3.39*'DEPRECATED - DT-Prelim Calcs'!$C$20</f>
        <v>-59.47003980866392</v>
      </c>
      <c r="BX59" s="36">
        <f t="shared" si="36"/>
        <v>1</v>
      </c>
      <c r="BY59" s="43">
        <f>BW58*'DEPRECATED - DT-Prelim Calcs'!$C$11+BY58</f>
        <v>35.744975364750772</v>
      </c>
      <c r="BZ59" s="43">
        <f>BZ58+0.5*BW59*'DEPRECATED - DT-Prelim Calcs'!$C$11^2+BY59*'DEPRECATED - DT-Prelim Calcs'!$C$11</f>
        <v>-73703.111528745416</v>
      </c>
      <c r="CA59" s="43">
        <f>MIN('Drive Train'!$F$35-BU58*'DEPRECATED - DT-Prelim Calcs'!$C$21*'Drive Train'!$F$39,CA58+BU$2)</f>
        <v>7.1920000000000002</v>
      </c>
      <c r="CB59" s="43">
        <f>'Drive Train'!$F$35-BU59*'DEPRECATED - DT-Prelim Calcs'!$C$21*'Drive Train'!$F$39</f>
        <v>19.113000598759204</v>
      </c>
      <c r="CC59" s="1">
        <f>IF(BZ59&gt;='Drive Train'!$F$29,1,0)</f>
        <v>0</v>
      </c>
      <c r="CD59" s="43">
        <f t="shared" si="37"/>
        <v>-133.19445632458735</v>
      </c>
      <c r="CE59" s="49">
        <f>CE58+'DEPRECATED - DT-Prelim Calcs'!$C$11</f>
        <v>220</v>
      </c>
      <c r="CF59" s="2">
        <f>CP59/'Drive Train'!$F$35</f>
        <v>0.57999999999999996</v>
      </c>
      <c r="CG59" s="36">
        <f>CN59*12*60/(PI() * 'Drive Train'!$F$15)/CF$2*CF59</f>
        <v>-445.55921648929154</v>
      </c>
      <c r="CH59" s="2">
        <f>('DEPRECATED - DT-Prelim Calcs'!$C$6*CF59-CG59)/('DEPRECATED - DT-Prelim Calcs'!$C$6*CF59)*'DEPRECATED - DT-Prelim Calcs'!$C$7*CF59</f>
        <v>3.047734909927081</v>
      </c>
      <c r="CI59" s="43">
        <f>CH59/'DEPRECATED - DT-Prelim Calcs'!$C$7*('DEPRECATED - DT-Prelim Calcs'!$C$8-'DEPRECATED - DT-Prelim Calcs'!$C$9)+'DEPRECATED - DT-Prelim Calcs'!$C$9</f>
        <v>167.53331971990812</v>
      </c>
      <c r="CJ59" s="43">
        <f t="shared" si="12"/>
        <v>93</v>
      </c>
      <c r="CK59" s="2">
        <f t="shared" si="38"/>
        <v>1.2396743342100003</v>
      </c>
      <c r="CL59" s="43">
        <f>CK59*'DEPRECATED - DT-Prelim Calcs'!$C$21/CF$2/'DEPRECATED - DT-Prelim Calcs'!$C$19/'DEPRECATED - DT-Prelim Calcs'!$C$18*3.39*'DEPRECATED - DT-Prelim Calcs'!$C$20</f>
        <v>29.053734754561205</v>
      </c>
      <c r="CM59" s="36">
        <f t="shared" si="39"/>
        <v>0</v>
      </c>
      <c r="CN59" s="43">
        <f>CL58*'DEPRECATED - DT-Prelim Calcs'!$C$11+CN58</f>
        <v>-1.9153880148631401</v>
      </c>
      <c r="CO59" s="43">
        <f>CO58+0.5*CL59*'DEPRECATED - DT-Prelim Calcs'!$C$11^2+CN59*'DEPRECATED - DT-Prelim Calcs'!$C$11</f>
        <v>-142637.23722358767</v>
      </c>
      <c r="CP59" s="43">
        <f>MIN('Drive Train'!$F$35-CJ58*'DEPRECATED - DT-Prelim Calcs'!$C$21*'Drive Train'!$F$39,CP58+CJ$2)</f>
        <v>7.1920000000000002</v>
      </c>
      <c r="CQ59" s="43">
        <f>'Drive Train'!$F$35-CJ59*'DEPRECATED - DT-Prelim Calcs'!$C$21*'Drive Train'!$F$39</f>
        <v>7.1920000000000002</v>
      </c>
      <c r="CR59" s="1">
        <f>IF(CO59&gt;='Drive Train'!$F$29,1,0)</f>
        <v>0</v>
      </c>
      <c r="CS59" s="43">
        <f t="shared" si="40"/>
        <v>103.33333333333333</v>
      </c>
      <c r="CT59" s="49">
        <f>CT58+'DEPRECATED - DT-Prelim Calcs'!$C$11</f>
        <v>220</v>
      </c>
      <c r="CU59" s="2">
        <f>DE59/'Drive Train'!$F$35</f>
        <v>0.57999999999999996</v>
      </c>
      <c r="CV59" s="36">
        <f>DC59*12*60/(PI() * 'Drive Train'!$F$15)/CU$2*CU59</f>
        <v>-216028.927751579</v>
      </c>
      <c r="CW59" s="2">
        <f>('DEPRECATED - DT-Prelim Calcs'!$C$6*CU59-CV59)/('DEPRECATED - DT-Prelim Calcs'!$C$6*CU59)*'DEPRECATED - DT-Prelim Calcs'!$C$7*CU59</f>
        <v>161.52516413086295</v>
      </c>
      <c r="CX59" s="43">
        <f>CW59/'DEPRECATED - DT-Prelim Calcs'!$C$7*('DEPRECATED - DT-Prelim Calcs'!$C$8-'DEPRECATED - DT-Prelim Calcs'!$C$9)+'DEPRECATED - DT-Prelim Calcs'!$C$9</f>
        <v>8801.0052101141755</v>
      </c>
      <c r="CY59" s="43">
        <f t="shared" si="13"/>
        <v>93</v>
      </c>
      <c r="CZ59" s="2">
        <f t="shared" si="41"/>
        <v>1.0413264407364002</v>
      </c>
      <c r="DA59" s="43">
        <f>CZ59*'DEPRECATED - DT-Prelim Calcs'!$C$21/CU$2/'DEPRECATED - DT-Prelim Calcs'!$C$19/'DEPRECATED - DT-Prelim Calcs'!$C$18*3.39*'DEPRECATED - DT-Prelim Calcs'!$C$20</f>
        <v>29.053734754561201</v>
      </c>
      <c r="DB59" s="36">
        <f t="shared" si="42"/>
        <v>0</v>
      </c>
      <c r="DC59" s="43">
        <f>DA58*'DEPRECATED - DT-Prelim Calcs'!$C$11+DC58</f>
        <v>-780.08608320372525</v>
      </c>
      <c r="DD59" s="43">
        <f>DD58+0.5*DA59*'DEPRECATED - DT-Prelim Calcs'!$C$11^2+DC59*'DEPRECATED - DT-Prelim Calcs'!$C$11</f>
        <v>-249153.79994258803</v>
      </c>
      <c r="DE59" s="43">
        <f>MIN('Drive Train'!$F$35-CY58*'DEPRECATED - DT-Prelim Calcs'!$C$21*'Drive Train'!$F$39,DE58+CY$2)</f>
        <v>7.1920000000000002</v>
      </c>
      <c r="DF59" s="43">
        <f>'Drive Train'!$F$35-CY59*'DEPRECATED - DT-Prelim Calcs'!$C$21*'Drive Train'!$F$39</f>
        <v>7.1920000000000002</v>
      </c>
      <c r="DG59" s="1">
        <f>IF(DD59&gt;='Drive Train'!$F$29,1,0)</f>
        <v>0</v>
      </c>
      <c r="DH59" s="43">
        <f t="shared" si="43"/>
        <v>103.33333333333333</v>
      </c>
      <c r="DI59" s="49">
        <f>DI58+'DEPRECATED - DT-Prelim Calcs'!$C$11</f>
        <v>220</v>
      </c>
      <c r="DJ59" s="2">
        <f>DT59/'Drive Train'!$F$35</f>
        <v>0.57999999999999996</v>
      </c>
      <c r="DK59" s="36">
        <f>DR59*12*60/(PI() * 'Drive Train'!$F$15)/DJ$2*DJ59</f>
        <v>-341503.33800274658</v>
      </c>
      <c r="DL59" s="2">
        <f>('DEPRECATED - DT-Prelim Calcs'!$C$6*DJ59-DK59)/('DEPRECATED - DT-Prelim Calcs'!$C$6*DJ59)*'DEPRECATED - DT-Prelim Calcs'!$C$7*DJ59</f>
        <v>253.76262245029494</v>
      </c>
      <c r="DM59" s="43">
        <f>DL59/'DEPRECATED - DT-Prelim Calcs'!$C$7*('DEPRECATED - DT-Prelim Calcs'!$C$8-'DEPRECATED - DT-Prelim Calcs'!$C$9)+'DEPRECATED - DT-Prelim Calcs'!$C$9</f>
        <v>13825.881670799648</v>
      </c>
      <c r="DN59" s="43">
        <f t="shared" si="14"/>
        <v>93</v>
      </c>
      <c r="DO59" s="2">
        <f t="shared" si="44"/>
        <v>0.89769520753137932</v>
      </c>
      <c r="DP59" s="43">
        <f>DO59*'DEPRECATED - DT-Prelim Calcs'!$C$21/DJ$2/'DEPRECATED - DT-Prelim Calcs'!$C$19/'DEPRECATED - DT-Prelim Calcs'!$C$18*3.39*'DEPRECATED - DT-Prelim Calcs'!$C$20</f>
        <v>29.053734754561201</v>
      </c>
      <c r="DQ59" s="36">
        <f t="shared" si="45"/>
        <v>0</v>
      </c>
      <c r="DR59" s="43">
        <f>DP58*'DEPRECATED - DT-Prelim Calcs'!$C$11+DR58</f>
        <v>-1063.0840049998224</v>
      </c>
      <c r="DS59" s="43">
        <f>DS58+0.5*DP59*'DEPRECATED - DT-Prelim Calcs'!$C$11^2+DR59*'DEPRECATED - DT-Prelim Calcs'!$C$11</f>
        <v>-408939.70591792138</v>
      </c>
      <c r="DT59" s="43">
        <f>MIN('Drive Train'!$F$35-DN58*'DEPRECATED - DT-Prelim Calcs'!$C$21*'Drive Train'!$F$39,DT58+DN$2)</f>
        <v>7.1920000000000002</v>
      </c>
      <c r="DU59" s="43">
        <f>'Drive Train'!$F$35-DN59*'DEPRECATED - DT-Prelim Calcs'!$C$21*'Drive Train'!$F$39</f>
        <v>7.1920000000000002</v>
      </c>
      <c r="DV59" s="1">
        <f>IF(DS59&gt;='Drive Train'!$F$29,1,0)</f>
        <v>0</v>
      </c>
      <c r="DW59" s="43">
        <f t="shared" si="46"/>
        <v>103.33333333333333</v>
      </c>
      <c r="DX59" s="49">
        <f>DX58+'DEPRECATED - DT-Prelim Calcs'!$C$11</f>
        <v>220</v>
      </c>
      <c r="DY59" s="2">
        <f>EI59/'Drive Train'!$F$35</f>
        <v>0.57999999999999996</v>
      </c>
      <c r="DZ59" s="36">
        <f>EG59*12*60/(PI() * 'Drive Train'!$F$15)/DY$2*DY59</f>
        <v>-700061.46332870726</v>
      </c>
      <c r="EA59" s="2">
        <f>('DEPRECATED - DT-Prelim Calcs'!$C$6*DY59-DZ59)/('DEPRECATED - DT-Prelim Calcs'!$C$6*DY59)*'DEPRECATED - DT-Prelim Calcs'!$C$7*DY59</f>
        <v>517.34218479806225</v>
      </c>
      <c r="EB59" s="43">
        <f>EA59/'DEPRECATED - DT-Prelim Calcs'!$C$7*('DEPRECATED - DT-Prelim Calcs'!$C$8-'DEPRECATED - DT-Prelim Calcs'!$C$9)+'DEPRECATED - DT-Prelim Calcs'!$C$9</f>
        <v>28185.06678377503</v>
      </c>
      <c r="EC59" s="43">
        <f t="shared" si="15"/>
        <v>93</v>
      </c>
      <c r="ED59" s="2">
        <f t="shared" si="47"/>
        <v>0.78888366722454539</v>
      </c>
      <c r="EE59" s="43">
        <f>ED59*'DEPRECATED - DT-Prelim Calcs'!$C$21/DY$2/'DEPRECATED - DT-Prelim Calcs'!$C$19/'DEPRECATED - DT-Prelim Calcs'!$C$18*3.39*'DEPRECATED - DT-Prelim Calcs'!$C$20</f>
        <v>29.053734754561201</v>
      </c>
      <c r="EF59" s="36">
        <f t="shared" si="48"/>
        <v>0</v>
      </c>
      <c r="EG59" s="43">
        <f>EE58*'DEPRECATED - DT-Prelim Calcs'!$C$11+EG58</f>
        <v>-1915.1061914444331</v>
      </c>
      <c r="EH59" s="43">
        <f>EH58+0.5*EE59*'DEPRECATED - DT-Prelim Calcs'!$C$11^2+EG59*'DEPRECATED - DT-Prelim Calcs'!$C$11</f>
        <v>-516107.61775079556</v>
      </c>
      <c r="EI59" s="43">
        <f>MIN('Drive Train'!$F$35-EC58*'DEPRECATED - DT-Prelim Calcs'!$C$21*'Drive Train'!$F$39,EI58+EC$2)</f>
        <v>7.1920000000000002</v>
      </c>
      <c r="EJ59" s="43">
        <f>'Drive Train'!$F$35-EC59*'DEPRECATED - DT-Prelim Calcs'!$C$21*'Drive Train'!$F$39</f>
        <v>7.1920000000000002</v>
      </c>
      <c r="EK59" s="1">
        <f>IF(EH59&gt;='Drive Train'!$F$29,1,0)</f>
        <v>0</v>
      </c>
      <c r="EL59" s="43">
        <f t="shared" si="49"/>
        <v>103.33333333333333</v>
      </c>
      <c r="EM59" s="49">
        <f>EM58+'DEPRECATED - DT-Prelim Calcs'!$C$11</f>
        <v>220</v>
      </c>
      <c r="EN59" s="2">
        <f>EX59/'Drive Train'!$F$35</f>
        <v>0.57999999999999996</v>
      </c>
      <c r="EO59" s="36">
        <f>EV59*12*60/(PI() * 'Drive Train'!$F$15)/EN$2*EN59</f>
        <v>-96018.137127472452</v>
      </c>
      <c r="EP59" s="2">
        <f>('DEPRECATED - DT-Prelim Calcs'!$C$6*EN59-EO59)/('DEPRECATED - DT-Prelim Calcs'!$C$6*EN59)*'DEPRECATED - DT-Prelim Calcs'!$C$7*EN59</f>
        <v>73.304065694019727</v>
      </c>
      <c r="EQ59" s="43">
        <f>EP59/'DEPRECATED - DT-Prelim Calcs'!$C$7*('DEPRECATED - DT-Prelim Calcs'!$C$8-'DEPRECATED - DT-Prelim Calcs'!$C$9)+'DEPRECATED - DT-Prelim Calcs'!$C$9</f>
        <v>3994.930444524955</v>
      </c>
      <c r="ER59" s="43">
        <f t="shared" si="16"/>
        <v>93</v>
      </c>
      <c r="ES59" s="2">
        <f t="shared" si="50"/>
        <v>0.7035989464435134</v>
      </c>
      <c r="ET59" s="43">
        <f>ES59*'DEPRECATED - DT-Prelim Calcs'!$C$21/EN$2/'DEPRECATED - DT-Prelim Calcs'!$C$19/'DEPRECATED - DT-Prelim Calcs'!$C$18*3.39*'DEPRECATED - DT-Prelim Calcs'!$C$20</f>
        <v>29.053734754561201</v>
      </c>
      <c r="EU59" s="36">
        <f t="shared" si="51"/>
        <v>0</v>
      </c>
      <c r="EV59" s="43">
        <f>ET58*'DEPRECATED - DT-Prelim Calcs'!$C$11+EV58</f>
        <v>-234.27296847704628</v>
      </c>
      <c r="EW59" s="43">
        <f>EW58+0.5*ET59*'DEPRECATED - DT-Prelim Calcs'!$C$11^2+EV59*'DEPRECATED - DT-Prelim Calcs'!$C$11</f>
        <v>-690013.86948854406</v>
      </c>
      <c r="EX59" s="43">
        <f>MIN('Drive Train'!$F$35-ER58*'DEPRECATED - DT-Prelim Calcs'!$C$21*'Drive Train'!$F$39,EX58+ER$2)</f>
        <v>7.1920000000000002</v>
      </c>
      <c r="EY59" s="43">
        <f>'Drive Train'!$F$35-ER59*'DEPRECATED - DT-Prelim Calcs'!$C$21*'Drive Train'!$F$39</f>
        <v>7.1920000000000002</v>
      </c>
      <c r="EZ59" s="1">
        <f>IF(EW59&gt;='Drive Train'!$F$29,1,0)</f>
        <v>0</v>
      </c>
      <c r="FA59" s="43">
        <f t="shared" si="52"/>
        <v>103.33333333333333</v>
      </c>
      <c r="FB59" s="49">
        <f>FB58+'DEPRECATED - DT-Prelim Calcs'!$C$11</f>
        <v>220</v>
      </c>
      <c r="FC59" s="2">
        <f>FM59/'Drive Train'!$F$35</f>
        <v>0.57999999999999996</v>
      </c>
      <c r="FD59" s="36">
        <f>FK59*12*60/(PI() * 'Drive Train'!$F$15)/FC$2*FC59</f>
        <v>-792624.45110454643</v>
      </c>
      <c r="FE59" s="2">
        <f>('DEPRECATED - DT-Prelim Calcs'!$C$6*FC59-FD59)/('DEPRECATED - DT-Prelim Calcs'!$C$6*FC59)*'DEPRECATED - DT-Prelim Calcs'!$C$7*FC59</f>
        <v>585.38613662700993</v>
      </c>
      <c r="FF59" s="43">
        <f>FE59/'DEPRECATED - DT-Prelim Calcs'!$C$7*('DEPRECATED - DT-Prelim Calcs'!$C$8-'DEPRECATED - DT-Prelim Calcs'!$C$9)+'DEPRECATED - DT-Prelim Calcs'!$C$9</f>
        <v>31891.938786396808</v>
      </c>
      <c r="FG59" s="43">
        <f t="shared" si="17"/>
        <v>93</v>
      </c>
      <c r="FH59" s="2">
        <f t="shared" si="53"/>
        <v>0.63495514679048781</v>
      </c>
      <c r="FI59" s="43">
        <f>FH59*'DEPRECATED - DT-Prelim Calcs'!$C$21/FC$2/'DEPRECATED - DT-Prelim Calcs'!$C$19/'DEPRECATED - DT-Prelim Calcs'!$C$18*3.39*'DEPRECATED - DT-Prelim Calcs'!$C$20</f>
        <v>29.053734754561205</v>
      </c>
      <c r="FJ59" s="36">
        <f t="shared" si="54"/>
        <v>0</v>
      </c>
      <c r="FK59" s="43">
        <f>FI58*'DEPRECATED - DT-Prelim Calcs'!$C$11+FK58</f>
        <v>-1745.2362998638109</v>
      </c>
      <c r="FL59" s="43">
        <f>FL58+0.5*FI59*'DEPRECATED - DT-Prelim Calcs'!$C$11^2+FK59*'DEPRECATED - DT-Prelim Calcs'!$C$11</f>
        <v>-1013360.0224053117</v>
      </c>
      <c r="FM59" s="43">
        <f>MIN('Drive Train'!$F$35-FG58*'DEPRECATED - DT-Prelim Calcs'!$C$21*'Drive Train'!$F$39,FM58+FG$2)</f>
        <v>7.1920000000000002</v>
      </c>
      <c r="FN59" s="43">
        <f>'Drive Train'!$F$35-FG59*'DEPRECATED - DT-Prelim Calcs'!$C$21*'Drive Train'!$F$39</f>
        <v>7.1920000000000002</v>
      </c>
      <c r="FO59" s="1">
        <f>IF(FL59&gt;='Drive Train'!$F$29,1,0)</f>
        <v>0</v>
      </c>
      <c r="FP59" s="43">
        <f t="shared" si="55"/>
        <v>103.33333333333333</v>
      </c>
      <c r="FQ59" s="49">
        <f>FQ58+'DEPRECATED - DT-Prelim Calcs'!$C$11</f>
        <v>220</v>
      </c>
      <c r="FR59" s="2">
        <f>GB59/'Drive Train'!$F$35</f>
        <v>0.57999999999999996</v>
      </c>
      <c r="FS59" s="36">
        <f>FZ59*12*60/(PI() * 'Drive Train'!$F$15)/FR$2*FR59</f>
        <v>-1702860.5415326892</v>
      </c>
      <c r="FT59" s="2">
        <f>('DEPRECATED - DT-Prelim Calcs'!$C$6*FR59-FS59)/('DEPRECATED - DT-Prelim Calcs'!$C$6*FR59)*'DEPRECATED - DT-Prelim Calcs'!$C$7*FR59</f>
        <v>1254.5095322552215</v>
      </c>
      <c r="FU59" s="43">
        <f>FT59/'DEPRECATED - DT-Prelim Calcs'!$C$7*('DEPRECATED - DT-Prelim Calcs'!$C$8-'DEPRECATED - DT-Prelim Calcs'!$C$9)+'DEPRECATED - DT-Prelim Calcs'!$C$9</f>
        <v>68344.183473605357</v>
      </c>
      <c r="FV59" s="43">
        <f t="shared" si="18"/>
        <v>93</v>
      </c>
      <c r="FW59" s="2">
        <f t="shared" si="56"/>
        <v>0.57851468929799987</v>
      </c>
      <c r="FX59" s="43">
        <f>FW59*'DEPRECATED - DT-Prelim Calcs'!$C$21/FR$2/'DEPRECATED - DT-Prelim Calcs'!$C$19/'DEPRECATED - DT-Prelim Calcs'!$C$18*3.39*'DEPRECATED - DT-Prelim Calcs'!$C$20</f>
        <v>29.053734754561201</v>
      </c>
      <c r="FY59" s="36">
        <f t="shared" si="57"/>
        <v>0</v>
      </c>
      <c r="FZ59" s="43">
        <f>FX58*'DEPRECATED - DT-Prelim Calcs'!$C$11+FZ58</f>
        <v>-3416.1520864412723</v>
      </c>
      <c r="GA59" s="43">
        <f>GA58+0.5*FX59*'DEPRECATED - DT-Prelim Calcs'!$C$11^2+FZ59*'DEPRECATED - DT-Prelim Calcs'!$C$11</f>
        <v>-1370936.0007328894</v>
      </c>
      <c r="GB59" s="43">
        <f>MIN('Drive Train'!$F$35-FV58*'DEPRECATED - DT-Prelim Calcs'!$C$21*'Drive Train'!$F$39,GB58+FV$2)</f>
        <v>7.1920000000000002</v>
      </c>
      <c r="GC59" s="43">
        <f>'Drive Train'!$F$35-FV59*'DEPRECATED - DT-Prelim Calcs'!$C$21*'Drive Train'!$F$39</f>
        <v>7.1920000000000002</v>
      </c>
      <c r="GD59" s="1">
        <f>IF(GA59&gt;='Drive Train'!$F$29,1,0)</f>
        <v>0</v>
      </c>
      <c r="GE59" s="43">
        <f t="shared" si="58"/>
        <v>103.33333333333333</v>
      </c>
      <c r="GF59" s="49">
        <f>GF58+'DEPRECATED - DT-Prelim Calcs'!$C$11</f>
        <v>220</v>
      </c>
      <c r="GG59" s="2">
        <f>GQ59/'Drive Train'!$F$35</f>
        <v>3.8521760529408646</v>
      </c>
      <c r="GH59" s="36">
        <f>GO59*12*60/(PI() * 'Drive Train'!$F$15)/GG$2*GG59</f>
        <v>-1346553.5150413781</v>
      </c>
      <c r="GI59" s="2">
        <f>('DEPRECATED - DT-Prelim Calcs'!$C$6*GG59-GH59)/('DEPRECATED - DT-Prelim Calcs'!$C$6*GG59)*'DEPRECATED - DT-Prelim Calcs'!$C$7*GG59</f>
        <v>1007.9312802249797</v>
      </c>
      <c r="GJ59" s="43">
        <f>GI59/'DEPRECATED - DT-Prelim Calcs'!$C$7*('DEPRECATED - DT-Prelim Calcs'!$C$8-'DEPRECATED - DT-Prelim Calcs'!$C$9)+'DEPRECATED - DT-Prelim Calcs'!$C$9</f>
        <v>54911.189146584707</v>
      </c>
      <c r="GK59" s="43">
        <f t="shared" si="59"/>
        <v>29.999999999999982</v>
      </c>
      <c r="GL59" s="2">
        <f t="shared" si="60"/>
        <v>1.4462867232450001</v>
      </c>
      <c r="GM59" s="43">
        <f>GL59*'DEPRECATED - DT-Prelim Calcs'!$C$21/GG$2/'DEPRECATED - DT-Prelim Calcs'!$C$19/'DEPRECATED - DT-Prelim Calcs'!$C$18*3.39*'DEPRECATED - DT-Prelim Calcs'!$C$20</f>
        <v>29.053734754561201</v>
      </c>
      <c r="GN59" s="36">
        <f t="shared" si="61"/>
        <v>0</v>
      </c>
      <c r="GO59" s="43">
        <f>GM58*'DEPRECATED - DT-Prelim Calcs'!$C$11+GO58</f>
        <v>-1016.818895293959</v>
      </c>
      <c r="GP59" s="43">
        <f>GP58+0.5*GM59*'DEPRECATED - DT-Prelim Calcs'!$C$11^2+GO59*'DEPRECATED - DT-Prelim Calcs'!$C$11</f>
        <v>-65562.711903466261</v>
      </c>
      <c r="GQ59" s="43">
        <f>MIN('Drive Train'!$F$35-GK58*'DEPRECATED - DT-Prelim Calcs'!$C$21*'Drive Train'!$F$39,GQ58+GK$2)</f>
        <v>47.766983056466721</v>
      </c>
      <c r="GR59" s="43">
        <f>'Drive Train'!$F$35-GK59*'DEPRECATED - DT-Prelim Calcs'!$C$21*'Drive Train'!$F$39</f>
        <v>10.72</v>
      </c>
      <c r="GS59" s="1">
        <f>IF(GP59&gt;='Drive Train'!$F$29,1,0)</f>
        <v>0</v>
      </c>
      <c r="GT59" s="43">
        <f t="shared" si="62"/>
        <v>33.333333333333314</v>
      </c>
      <c r="GU59" s="49">
        <f>GU58+'DEPRECATED - DT-Prelim Calcs'!$C$11</f>
        <v>220</v>
      </c>
      <c r="GV59" s="2">
        <f>HF59/'Drive Train'!$F$35</f>
        <v>0.84946236559139798</v>
      </c>
      <c r="GW59" s="36">
        <f>HD59*12*60/(PI() * 'Drive Train'!$F$15)/GV$2*GV59</f>
        <v>-34680.895652985404</v>
      </c>
      <c r="GX59" s="2">
        <f>('DEPRECATED - DT-Prelim Calcs'!$C$6*GV59-GW59)/('DEPRECATED - DT-Prelim Calcs'!$C$6*GV59)*'DEPRECATED - DT-Prelim Calcs'!$C$7*GV59</f>
        <v>29.478241913511045</v>
      </c>
      <c r="GY59" s="43">
        <f>GX59/'DEPRECATED - DT-Prelim Calcs'!$C$7*('DEPRECATED - DT-Prelim Calcs'!$C$8-'DEPRECATED - DT-Prelim Calcs'!$C$9)+'DEPRECATED - DT-Prelim Calcs'!$C$9</f>
        <v>1607.404223646497</v>
      </c>
      <c r="GZ59" s="43">
        <f t="shared" si="19"/>
        <v>33.333333333333314</v>
      </c>
      <c r="HA59" s="2">
        <f t="shared" si="63"/>
        <v>1.4462867232450001</v>
      </c>
      <c r="HB59" s="43">
        <f>HA59*'DEPRECATED - DT-Prelim Calcs'!$C$21/GV$2/'DEPRECATED - DT-Prelim Calcs'!$C$19/'DEPRECATED - DT-Prelim Calcs'!$C$18*3.39*'DEPRECATED - DT-Prelim Calcs'!$C$20</f>
        <v>29.053734754561201</v>
      </c>
      <c r="HC59" s="36">
        <f t="shared" si="64"/>
        <v>0</v>
      </c>
      <c r="HD59" s="43">
        <f>HB58*'DEPRECATED - DT-Prelim Calcs'!$C$11+HD58</f>
        <v>-118.76057162810572</v>
      </c>
      <c r="HE59" s="43">
        <f>HE58+0.5*HB59*'DEPRECATED - DT-Prelim Calcs'!$C$11^2+HD59*'DEPRECATED - DT-Prelim Calcs'!$C$11</f>
        <v>-69827.721213793644</v>
      </c>
      <c r="HF59" s="43">
        <f>MIN('Drive Train'!$F$35-GZ58*'DEPRECATED - DT-Prelim Calcs'!$C$21*'Drive Train'!$F$39,HF58+GZ$2)</f>
        <v>10.533333333333335</v>
      </c>
      <c r="HG59" s="43">
        <f>'Drive Train'!$F$35-GZ59*'DEPRECATED - DT-Prelim Calcs'!$C$21*'Drive Train'!$F$39</f>
        <v>10.533333333333335</v>
      </c>
      <c r="HH59" s="1">
        <f>IF(HE59&gt;='Drive Train'!$F$29,1,0)</f>
        <v>0</v>
      </c>
      <c r="HI59" s="43">
        <f t="shared" si="65"/>
        <v>37.037037037037017</v>
      </c>
      <c r="HJ59" s="49">
        <f>HJ58+'DEPRECATED - DT-Prelim Calcs'!$C$11</f>
        <v>220</v>
      </c>
      <c r="HK59" s="2">
        <f>HU59/'Drive Train'!$F$35</f>
        <v>0.83440860215053769</v>
      </c>
      <c r="HL59" s="36">
        <f>HS59*12*60/(PI() * 'Drive Train'!$F$15)/HK$2*HK59</f>
        <v>-142439.2956063069</v>
      </c>
      <c r="HM59" s="2">
        <f>('DEPRECATED - DT-Prelim Calcs'!$C$6*HK59-HL59)/('DEPRECATED - DT-Prelim Calcs'!$C$6*HK59)*'DEPRECATED - DT-Prelim Calcs'!$C$7*HK59</f>
        <v>108.62188675060317</v>
      </c>
      <c r="HN59" s="43">
        <f>HM59/'DEPRECATED - DT-Prelim Calcs'!$C$7*('DEPRECATED - DT-Prelim Calcs'!$C$8-'DEPRECATED - DT-Prelim Calcs'!$C$9)+'DEPRECATED - DT-Prelim Calcs'!$C$9</f>
        <v>5918.9609946224109</v>
      </c>
      <c r="HO59" s="43">
        <f t="shared" si="20"/>
        <v>36.66666666666665</v>
      </c>
      <c r="HP59" s="2">
        <f t="shared" si="66"/>
        <v>1.4462867232450001</v>
      </c>
      <c r="HQ59" s="43">
        <f>HP59*'DEPRECATED - DT-Prelim Calcs'!$C$21/HK$2/'DEPRECATED - DT-Prelim Calcs'!$C$19/'DEPRECATED - DT-Prelim Calcs'!$C$18*3.39*'DEPRECATED - DT-Prelim Calcs'!$C$20</f>
        <v>29.053734754561201</v>
      </c>
      <c r="HR59" s="36">
        <f t="shared" si="67"/>
        <v>0</v>
      </c>
      <c r="HS59" s="43">
        <f>HQ58*'DEPRECATED - DT-Prelim Calcs'!$C$11+HS58</f>
        <v>-496.56620791944584</v>
      </c>
      <c r="HT59" s="43">
        <f>HT58+0.5*HQ59*'DEPRECATED - DT-Prelim Calcs'!$C$11^2+HS59*'DEPRECATED - DT-Prelim Calcs'!$C$11</f>
        <v>-76731.430052258278</v>
      </c>
      <c r="HU59" s="43">
        <f>MIN('Drive Train'!$F$35-HO58*'DEPRECATED - DT-Prelim Calcs'!$C$21*'Drive Train'!$F$39,HU58+HO$2)</f>
        <v>10.346666666666668</v>
      </c>
      <c r="HV59" s="43">
        <f>'Drive Train'!$F$35-HO59*'DEPRECATED - DT-Prelim Calcs'!$C$21*'Drive Train'!$F$39</f>
        <v>10.346666666666668</v>
      </c>
      <c r="HW59" s="1">
        <f>IF(HT59&gt;='Drive Train'!$F$29,1,0)</f>
        <v>0</v>
      </c>
      <c r="HX59" s="43">
        <f t="shared" si="68"/>
        <v>40.740740740740726</v>
      </c>
      <c r="HY59" s="49">
        <f>HY58+'DEPRECATED - DT-Prelim Calcs'!$C$11</f>
        <v>220</v>
      </c>
      <c r="HZ59" s="2">
        <f>IJ59/'Drive Train'!$F$35</f>
        <v>0.8193548387096774</v>
      </c>
      <c r="IA59" s="36">
        <f>IH59*12*60/(PI() * 'Drive Train'!$F$15)/HZ$2*HZ59</f>
        <v>-88254.61008950675</v>
      </c>
      <c r="IB59" s="2">
        <f>('DEPRECATED - DT-Prelim Calcs'!$C$6*HZ59-IA59)/('DEPRECATED - DT-Prelim Calcs'!$C$6*HZ59)*'DEPRECATED - DT-Prelim Calcs'!$C$7*HZ59</f>
        <v>68.719595717025939</v>
      </c>
      <c r="IC59" s="43">
        <f>IB59/'DEPRECATED - DT-Prelim Calcs'!$C$7*('DEPRECATED - DT-Prelim Calcs'!$C$8-'DEPRECATED - DT-Prelim Calcs'!$C$9)+'DEPRECATED - DT-Prelim Calcs'!$C$9</f>
        <v>3745.1794681663382</v>
      </c>
      <c r="ID59" s="43">
        <f t="shared" si="21"/>
        <v>39.999999999999986</v>
      </c>
      <c r="IE59" s="2">
        <f t="shared" si="69"/>
        <v>1.4462867232450001</v>
      </c>
      <c r="IF59" s="43">
        <f>IE59*'DEPRECATED - DT-Prelim Calcs'!$C$21/HZ$2/'DEPRECATED - DT-Prelim Calcs'!$C$19/'DEPRECATED - DT-Prelim Calcs'!$C$18*3.39*'DEPRECATED - DT-Prelim Calcs'!$C$20</f>
        <v>29.053734754561201</v>
      </c>
      <c r="IG59" s="36">
        <f t="shared" si="70"/>
        <v>0</v>
      </c>
      <c r="IH59" s="43">
        <f>IF58*'DEPRECATED - DT-Prelim Calcs'!$C$11+IH58</f>
        <v>-313.32243641664513</v>
      </c>
      <c r="II59" s="43">
        <f>II58+0.5*IF59*'DEPRECATED - DT-Prelim Calcs'!$C$11^2+IH59*'DEPRECATED - DT-Prelim Calcs'!$C$11</f>
        <v>-78341.230904773751</v>
      </c>
      <c r="IJ59" s="43">
        <f>MIN('Drive Train'!$F$35-ID58*'DEPRECATED - DT-Prelim Calcs'!$C$21*'Drive Train'!$F$39,IJ58+ID$2)</f>
        <v>10.16</v>
      </c>
      <c r="IK59" s="43">
        <f>'Drive Train'!$F$35-ID59*'DEPRECATED - DT-Prelim Calcs'!$C$21*'Drive Train'!$F$39</f>
        <v>10.16</v>
      </c>
      <c r="IL59" s="1">
        <f>IF(II59&gt;='Drive Train'!$F$29,1,0)</f>
        <v>0</v>
      </c>
      <c r="IM59" s="43">
        <f t="shared" si="71"/>
        <v>44.444444444444429</v>
      </c>
      <c r="IN59" s="49">
        <f>IN58+'DEPRECATED - DT-Prelim Calcs'!$C$11</f>
        <v>220</v>
      </c>
      <c r="IO59" s="2">
        <f>IY59/'Drive Train'!$F$35</f>
        <v>0.80430107526881722</v>
      </c>
      <c r="IP59" s="36">
        <f>IW59*12*60/(PI() * 'Drive Train'!$F$15)/IO$2*IO59</f>
        <v>-233956.27149210381</v>
      </c>
      <c r="IQ59" s="2">
        <f>('DEPRECATED - DT-Prelim Calcs'!$C$6*IO59-IP59)/('DEPRECATED - DT-Prelim Calcs'!$C$6*IO59)*'DEPRECATED - DT-Prelim Calcs'!$C$7*IO59</f>
        <v>175.75570077309959</v>
      </c>
      <c r="IR59" s="43">
        <f>IQ59/'DEPRECATED - DT-Prelim Calcs'!$C$7*('DEPRECATED - DT-Prelim Calcs'!$C$8-'DEPRECATED - DT-Prelim Calcs'!$C$9)+'DEPRECATED - DT-Prelim Calcs'!$C$9</f>
        <v>9576.2508630121411</v>
      </c>
      <c r="IS59" s="43">
        <f t="shared" si="22"/>
        <v>43.333333333333321</v>
      </c>
      <c r="IT59" s="2">
        <f t="shared" si="72"/>
        <v>1.4462867232450001</v>
      </c>
      <c r="IU59" s="43">
        <f>IT59*'DEPRECATED - DT-Prelim Calcs'!$C$21/IO$2/'DEPRECATED - DT-Prelim Calcs'!$C$19/'DEPRECATED - DT-Prelim Calcs'!$C$18*3.39*'DEPRECATED - DT-Prelim Calcs'!$C$20</f>
        <v>29.053734754561201</v>
      </c>
      <c r="IV59" s="36">
        <f t="shared" si="73"/>
        <v>0</v>
      </c>
      <c r="IW59" s="43">
        <f>IU58*'DEPRECATED - DT-Prelim Calcs'!$C$11+IW58</f>
        <v>-846.13986992002492</v>
      </c>
      <c r="IX59" s="43">
        <f>IX58+0.5*IU59*'DEPRECATED - DT-Prelim Calcs'!$C$11^2+IW59*'DEPRECATED - DT-Prelim Calcs'!$C$11</f>
        <v>-81870.838275457776</v>
      </c>
      <c r="IY59" s="43">
        <f>MIN('Drive Train'!$F$35-IS58*'DEPRECATED - DT-Prelim Calcs'!$C$21*'Drive Train'!$F$39,IY58+IS$2)</f>
        <v>9.9733333333333345</v>
      </c>
      <c r="IZ59" s="43">
        <f>'Drive Train'!$F$35-IS59*'DEPRECATED - DT-Prelim Calcs'!$C$21*'Drive Train'!$F$39</f>
        <v>9.9733333333333345</v>
      </c>
      <c r="JA59" s="1">
        <f>IF(IX59&gt;='Drive Train'!$F$29,1,0)</f>
        <v>0</v>
      </c>
      <c r="JB59" s="43">
        <f t="shared" si="74"/>
        <v>48.148148148148138</v>
      </c>
      <c r="JC59" s="49">
        <f>JC58+'DEPRECATED - DT-Prelim Calcs'!$C$11</f>
        <v>220</v>
      </c>
      <c r="JD59" s="2">
        <f>JN59/'Drive Train'!$F$35</f>
        <v>0.78924731182795704</v>
      </c>
      <c r="JE59" s="36">
        <f>JL59*12*60/(PI() * 'Drive Train'!$F$15)/JD$2*JD59</f>
        <v>-199545.54523406696</v>
      </c>
      <c r="JF59" s="2">
        <f>('DEPRECATED - DT-Prelim Calcs'!$C$6*JD59-JE59)/('DEPRECATED - DT-Prelim Calcs'!$C$6*JD59)*'DEPRECATED - DT-Prelim Calcs'!$C$7*JD59</f>
        <v>150.38943935137189</v>
      </c>
      <c r="JG59" s="43">
        <f>JF59/'DEPRECATED - DT-Prelim Calcs'!$C$7*('DEPRECATED - DT-Prelim Calcs'!$C$8-'DEPRECATED - DT-Prelim Calcs'!$C$9)+'DEPRECATED - DT-Prelim Calcs'!$C$9</f>
        <v>8194.3575169030955</v>
      </c>
      <c r="JH59" s="43">
        <f t="shared" si="23"/>
        <v>46.666666666666657</v>
      </c>
      <c r="JI59" s="2">
        <f t="shared" si="75"/>
        <v>1.4462867232450001</v>
      </c>
      <c r="JJ59" s="43">
        <f>JI59*'DEPRECATED - DT-Prelim Calcs'!$C$21/JD$2/'DEPRECATED - DT-Prelim Calcs'!$C$19/'DEPRECATED - DT-Prelim Calcs'!$C$18*3.39*'DEPRECATED - DT-Prelim Calcs'!$C$20</f>
        <v>29.053734754561201</v>
      </c>
      <c r="JK59" s="36">
        <f t="shared" si="76"/>
        <v>0</v>
      </c>
      <c r="JL59" s="43">
        <f>JJ58*'DEPRECATED - DT-Prelim Calcs'!$C$11+JL58</f>
        <v>-735.45320117625454</v>
      </c>
      <c r="JM59" s="43">
        <f>JM58+0.5*JJ59*'DEPRECATED - DT-Prelim Calcs'!$C$11^2+JL59*'DEPRECATED - DT-Prelim Calcs'!$C$11</f>
        <v>-82997.065288853744</v>
      </c>
      <c r="JN59" s="43">
        <f>MIN('Drive Train'!$F$35-JH58*'DEPRECATED - DT-Prelim Calcs'!$C$21*'Drive Train'!$F$39,JN58+JH$2)</f>
        <v>9.7866666666666671</v>
      </c>
      <c r="JO59" s="43">
        <f>'Drive Train'!$F$35-JH59*'DEPRECATED - DT-Prelim Calcs'!$C$21*'Drive Train'!$F$39</f>
        <v>9.7866666666666671</v>
      </c>
      <c r="JP59" s="1">
        <f>IF(JM59&gt;='Drive Train'!$F$29,1,0)</f>
        <v>0</v>
      </c>
      <c r="JQ59" s="43">
        <f>MIN(JG59,'DEPRECATED - DT-Prelim Calcs'!$C$10)*'DEPRECATED - DT-Prelim Calcs'!$C$11*1000/60/60</f>
        <v>103.33333333333333</v>
      </c>
      <c r="JR59" s="49">
        <f>JR58+'DEPRECATED - DT-Prelim Calcs'!$C$11</f>
        <v>220</v>
      </c>
      <c r="JS59" s="2">
        <f>KC59/'Drive Train'!$F$35</f>
        <v>0.77419354838709686</v>
      </c>
      <c r="JT59" s="36">
        <f>KA59*12*60/(PI() * 'Drive Train'!$F$15)/JS$2*JS59</f>
        <v>-131469.56159790006</v>
      </c>
      <c r="JU59" s="2">
        <f>('DEPRECATED - DT-Prelim Calcs'!$C$6*JS59-JT59)/('DEPRECATED - DT-Prelim Calcs'!$C$6*JS59)*'DEPRECATED - DT-Prelim Calcs'!$C$7*JS59</f>
        <v>100.27552007644195</v>
      </c>
      <c r="JV59" s="43">
        <f>JU59/'DEPRECATED - DT-Prelim Calcs'!$C$7*('DEPRECATED - DT-Prelim Calcs'!$C$8-'DEPRECATED - DT-Prelim Calcs'!$C$9)+'DEPRECATED - DT-Prelim Calcs'!$C$9</f>
        <v>5464.2708698360166</v>
      </c>
      <c r="JW59" s="43">
        <f t="shared" si="24"/>
        <v>49.999999999999993</v>
      </c>
      <c r="JX59" s="2">
        <f t="shared" si="77"/>
        <v>1.4462867232450001</v>
      </c>
      <c r="JY59" s="43">
        <f>JX59*'DEPRECATED - DT-Prelim Calcs'!$C$21/JS$2/'DEPRECATED - DT-Prelim Calcs'!$C$19/'DEPRECATED - DT-Prelim Calcs'!$C$18*3.39*'DEPRECATED - DT-Prelim Calcs'!$C$20</f>
        <v>29.053734754561201</v>
      </c>
      <c r="JZ59" s="36">
        <f t="shared" si="78"/>
        <v>0</v>
      </c>
      <c r="KA59" s="43">
        <f>JY58*'DEPRECATED - DT-Prelim Calcs'!$C$11+KA58</f>
        <v>-493.97137636904489</v>
      </c>
      <c r="KB59" s="43">
        <f>KB58+0.5*JY59*'DEPRECATED - DT-Prelim Calcs'!$C$11^2+KA59*'DEPRECATED - DT-Prelim Calcs'!$C$11</f>
        <v>-78148.669024629518</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103.33333333333333</v>
      </c>
      <c r="KG59" s="49">
        <f>KG58+'DEPRECATED - DT-Prelim Calcs'!$C$11</f>
        <v>220</v>
      </c>
      <c r="KH59" s="2">
        <f>KR59/'Drive Train'!$F$35</f>
        <v>0.75913978494623657</v>
      </c>
      <c r="KI59" s="36">
        <f>KP59*12*60/(PI() * 'Drive Train'!$F$15)/KH$2*KH59</f>
        <v>19888.698115408406</v>
      </c>
      <c r="KJ59" s="2">
        <f>('DEPRECATED - DT-Prelim Calcs'!$C$6*KH59-KI59)/('DEPRECATED - DT-Prelim Calcs'!$C$6*KH59)*'DEPRECATED - DT-Prelim Calcs'!$C$7*KH59</f>
        <v>-11.060009668988581</v>
      </c>
      <c r="KK59" s="43">
        <f>KJ59/'DEPRECATED - DT-Prelim Calcs'!$C$7*('DEPRECATED - DT-Prelim Calcs'!$C$8-'DEPRECATED - DT-Prelim Calcs'!$C$9)+'DEPRECATED - DT-Prelim Calcs'!$C$9</f>
        <v>-601.02291480310919</v>
      </c>
      <c r="KL59" s="43">
        <f t="shared" si="25"/>
        <v>-601.02291480310919</v>
      </c>
      <c r="KM59" s="2">
        <f t="shared" si="79"/>
        <v>-13.106536797797681</v>
      </c>
      <c r="KN59" s="43">
        <f>KM59*'DEPRECATED - DT-Prelim Calcs'!$C$21/KH$2/'DEPRECATED - DT-Prelim Calcs'!$C$19/'DEPRECATED - DT-Prelim Calcs'!$C$18*3.39*'DEPRECATED - DT-Prelim Calcs'!$C$20</f>
        <v>-263.29069993792893</v>
      </c>
      <c r="KO59" s="36">
        <f t="shared" si="80"/>
        <v>1</v>
      </c>
      <c r="KP59" s="43">
        <f>KN58*'DEPRECATED - DT-Prelim Calcs'!$C$11+KP58</f>
        <v>76.209782206240106</v>
      </c>
      <c r="KQ59" s="43">
        <f>KQ58+0.5*KN59*'DEPRECATED - DT-Prelim Calcs'!$C$11^2+KP59*'DEPRECATED - DT-Prelim Calcs'!$C$11</f>
        <v>-81666.812974503817</v>
      </c>
      <c r="KR59" s="43">
        <f>MIN('Drive Train'!$F$35-KL58*'DEPRECATED - DT-Prelim Calcs'!$C$21*'Drive Train'!$F$39,KR58+KL$2)</f>
        <v>9.413333333333334</v>
      </c>
      <c r="KS59" s="43">
        <f>'Drive Train'!$F$35-KL59*'DEPRECATED - DT-Prelim Calcs'!$C$21*'Drive Train'!$F$39</f>
        <v>46.057283228974114</v>
      </c>
      <c r="KT59" s="1">
        <f>IF(KQ59&gt;='Drive Train'!$F$29,1,0)</f>
        <v>0</v>
      </c>
      <c r="KU59" s="43">
        <f>MIN(KK59,'DEPRECATED - DT-Prelim Calcs'!$C$10)*'DEPRECATED - DT-Prelim Calcs'!$C$11*1000/60/60</f>
        <v>-667.80323867012123</v>
      </c>
      <c r="KV59" s="49">
        <f>KV58+'DEPRECATED - DT-Prelim Calcs'!$C$11</f>
        <v>220</v>
      </c>
      <c r="KW59" s="2">
        <f>LG59/'Drive Train'!$F$35</f>
        <v>0.74408602150537628</v>
      </c>
      <c r="KX59" s="36">
        <f>LE59*12*60/(PI() * 'Drive Train'!$F$15)/KW$2*KW59</f>
        <v>-120108.38103594478</v>
      </c>
      <c r="KY59" s="2">
        <f>('DEPRECATED - DT-Prelim Calcs'!$C$6*KW59-KX59)/('DEPRECATED - DT-Prelim Calcs'!$C$6*KW59)*'DEPRECATED - DT-Prelim Calcs'!$C$7*KW59</f>
        <v>91.782601537816504</v>
      </c>
      <c r="KZ59" s="43">
        <f>KY59/'DEPRECATED - DT-Prelim Calcs'!$C$7*('DEPRECATED - DT-Prelim Calcs'!$C$8-'DEPRECATED - DT-Prelim Calcs'!$C$9)+'DEPRECATED - DT-Prelim Calcs'!$C$9</f>
        <v>5001.5969494482124</v>
      </c>
      <c r="LA59" s="43">
        <f t="shared" si="26"/>
        <v>56.666666666666664</v>
      </c>
      <c r="LB59" s="2">
        <f t="shared" si="81"/>
        <v>1.4462867232450001</v>
      </c>
      <c r="LC59" s="43">
        <f>LB59*'DEPRECATED - DT-Prelim Calcs'!$C$21/KW$2/'DEPRECATED - DT-Prelim Calcs'!$C$19/'DEPRECATED - DT-Prelim Calcs'!$C$18*3.39*'DEPRECATED - DT-Prelim Calcs'!$C$20</f>
        <v>29.053734754561201</v>
      </c>
      <c r="LD59" s="36">
        <f t="shared" si="82"/>
        <v>0</v>
      </c>
      <c r="LE59" s="43">
        <f>LC58*'DEPRECATED - DT-Prelim Calcs'!$C$11+LE58</f>
        <v>-469.54398813462279</v>
      </c>
      <c r="LF59" s="43">
        <f>LF58+0.5*LC59*'DEPRECATED - DT-Prelim Calcs'!$C$11^2+LE59*'DEPRECATED - DT-Prelim Calcs'!$C$11</f>
        <v>-97386.303207591453</v>
      </c>
      <c r="LG59" s="43">
        <f>MIN('Drive Train'!$F$35-LA58*'DEPRECATED - DT-Prelim Calcs'!$C$21*'Drive Train'!$F$39,LG58+LA$2)</f>
        <v>9.2266666666666666</v>
      </c>
      <c r="LH59" s="43">
        <f>'Drive Train'!$F$35-LA59*'DEPRECATED - DT-Prelim Calcs'!$C$21*'Drive Train'!$F$39</f>
        <v>9.2266666666666666</v>
      </c>
      <c r="LI59" s="1">
        <f>IF(LF59&gt;='Drive Train'!$F$29,1,0)</f>
        <v>0</v>
      </c>
      <c r="LJ59" s="43">
        <f>MIN(KZ59,'DEPRECATED - DT-Prelim Calcs'!$C$10)*'DEPRECATED - DT-Prelim Calcs'!$C$11*1000/60/60</f>
        <v>103.33333333333333</v>
      </c>
      <c r="LK59" s="49">
        <f>LK58+'DEPRECATED - DT-Prelim Calcs'!$C$11</f>
        <v>220</v>
      </c>
      <c r="LL59" s="2">
        <f>LV59/'Drive Train'!$F$35</f>
        <v>0.72903225806451621</v>
      </c>
      <c r="LM59" s="36">
        <f>LT59*12*60/(PI() * 'Drive Train'!$F$15)/LL$2*LL59</f>
        <v>18872.979999197101</v>
      </c>
      <c r="LN59" s="2">
        <f>('DEPRECATED - DT-Prelim Calcs'!$C$6*LL59-LM59)/('DEPRECATED - DT-Prelim Calcs'!$C$6*LL59)*'DEPRECATED - DT-Prelim Calcs'!$C$7*LL59</f>
        <v>-10.454549712221997</v>
      </c>
      <c r="LO59" s="43">
        <f>LN59/'DEPRECATED - DT-Prelim Calcs'!$C$7*('DEPRECATED - DT-Prelim Calcs'!$C$8-'DEPRECATED - DT-Prelim Calcs'!$C$9)+'DEPRECATED - DT-Prelim Calcs'!$C$9</f>
        <v>-568.03890223298936</v>
      </c>
      <c r="LP59" s="43">
        <f t="shared" si="27"/>
        <v>-568.03890223298936</v>
      </c>
      <c r="LQ59" s="2">
        <f t="shared" si="83"/>
        <v>-12.476761497517064</v>
      </c>
      <c r="LR59" s="43">
        <f>LQ59*'DEPRECATED - DT-Prelim Calcs'!$C$21/LL$2/'DEPRECATED - DT-Prelim Calcs'!$C$19/'DEPRECATED - DT-Prelim Calcs'!$C$18*3.39*'DEPRECATED - DT-Prelim Calcs'!$C$20</f>
        <v>-250.6394571136334</v>
      </c>
      <c r="LS59" s="36">
        <f t="shared" si="84"/>
        <v>1</v>
      </c>
      <c r="LT59" s="43">
        <f>LR58*'DEPRECATED - DT-Prelim Calcs'!$C$11+LT58</f>
        <v>75.304313127727227</v>
      </c>
      <c r="LU59" s="43">
        <f>LU58+0.5*LR59*'DEPRECATED - DT-Prelim Calcs'!$C$11^2+LT59*'DEPRECATED - DT-Prelim Calcs'!$C$11</f>
        <v>-86359.15874732341</v>
      </c>
      <c r="LV59" s="43">
        <f>MIN('Drive Train'!$F$35-LP58*'DEPRECATED - DT-Prelim Calcs'!$C$21*'Drive Train'!$F$39,LV58+LP$2)</f>
        <v>9.0400000000000009</v>
      </c>
      <c r="LW59" s="43">
        <f>'Drive Train'!$F$35-LP59*'DEPRECATED - DT-Prelim Calcs'!$C$21*'Drive Train'!$F$39</f>
        <v>44.210178525047404</v>
      </c>
      <c r="LX59" s="1">
        <f>IF(LU59&gt;='Drive Train'!$F$29,1,0)</f>
        <v>0</v>
      </c>
      <c r="LY59" s="43">
        <f>MIN(LO59,'DEPRECATED - DT-Prelim Calcs'!$C$10)*'DEPRECATED - DT-Prelim Calcs'!$C$11*1000/60/60</f>
        <v>-631.15433581443256</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-0.27672021620693066</v>
      </c>
      <c r="Y60" s="43">
        <f t="shared" si="1"/>
        <v>0</v>
      </c>
      <c r="Z60" s="43">
        <f t="shared" si="2"/>
        <v>0</v>
      </c>
      <c r="AA60" s="43">
        <f t="shared" si="3"/>
        <v>0</v>
      </c>
      <c r="AB60" s="43" t="e">
        <f t="shared" si="4"/>
        <v>#N/A</v>
      </c>
      <c r="AC60" s="36">
        <f t="shared" si="28"/>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889.49632897085212</v>
      </c>
      <c r="AK60" s="43">
        <f t="shared" si="8"/>
        <v>0</v>
      </c>
      <c r="AL60" s="49">
        <f>AL59+'DEPRECATED - DT-Prelim Calcs'!$C$11</f>
        <v>224</v>
      </c>
      <c r="AM60" s="2">
        <f>AW60/'Drive Train'!$F$35</f>
        <v>0.57999999999999996</v>
      </c>
      <c r="AN60" s="36">
        <f>AU60*12*60/(PI() * 'Drive Train'!$F$15)/AM$2*AM60</f>
        <v>6157.9577752427476</v>
      </c>
      <c r="AO60" s="2">
        <f>('DEPRECATED - DT-Prelim Calcs'!$C$6*AM60-AN60)/('DEPRECATED - DT-Prelim Calcs'!$C$6*AM60)*'DEPRECATED - DT-Prelim Calcs'!$C$7*AM60</f>
        <v>-1.8065746028038385</v>
      </c>
      <c r="AP60" s="43">
        <f>AO60/'DEPRECATED - DT-Prelim Calcs'!$C$7*('DEPRECATED - DT-Prelim Calcs'!$C$8-'DEPRECATED - DT-Prelim Calcs'!$C$9)+'DEPRECATED - DT-Prelim Calcs'!$C$9</f>
        <v>-96.917870152746417</v>
      </c>
      <c r="AQ60" s="43">
        <f t="shared" si="9"/>
        <v>-96.917870152746417</v>
      </c>
      <c r="AR60" s="2">
        <f t="shared" si="29"/>
        <v>-2.6359317961744155</v>
      </c>
      <c r="AS60" s="43">
        <f>AR60*'DEPRECATED - DT-Prelim Calcs'!$C$21/AM$2/'DEPRECATED - DT-Prelim Calcs'!$C$19/'DEPRECATED - DT-Prelim Calcs'!$C$18*3.39*'DEPRECATED - DT-Prelim Calcs'!$C$20</f>
        <v>-26.475961511053825</v>
      </c>
      <c r="AT60" s="36">
        <f t="shared" si="30"/>
        <v>1</v>
      </c>
      <c r="AU60" s="43">
        <f>AS59*'DEPRECATED - DT-Prelim Calcs'!$C$11+AU59</f>
        <v>61.768182975155682</v>
      </c>
      <c r="AV60" s="43">
        <f>AV59+0.5*AS60*'DEPRECATED - DT-Prelim Calcs'!$C$11^2+AU60*'DEPRECATED - DT-Prelim Calcs'!$C$11</f>
        <v>3386.7643512781865</v>
      </c>
      <c r="AW60" s="43">
        <f>MIN('Drive Train'!$F$35-AQ59*'DEPRECATED - DT-Prelim Calcs'!$C$21*'Drive Train'!$F$39,AW59+AQ$2)</f>
        <v>7.1920000000000002</v>
      </c>
      <c r="AX60" s="43">
        <f>'Drive Train'!$F$35-AQ60*'DEPRECATED - DT-Prelim Calcs'!$C$21*'Drive Train'!$F$39</f>
        <v>17.827400728553798</v>
      </c>
      <c r="AY60" s="1">
        <f>IF(AV60&gt;='Drive Train'!$F$29,1,0)</f>
        <v>1</v>
      </c>
      <c r="AZ60" s="43">
        <f t="shared" si="31"/>
        <v>-107.68652239194047</v>
      </c>
      <c r="BA60" s="49">
        <f>BA59+'DEPRECATED - DT-Prelim Calcs'!$C$11</f>
        <v>224</v>
      </c>
      <c r="BB60" s="2">
        <f>BL60/'Drive Train'!$F$35</f>
        <v>1.3373399184119901</v>
      </c>
      <c r="BC60" s="36">
        <f>BJ60*12*60/(PI() * 'Drive Train'!$F$15)/BB$2*BB60</f>
        <v>-28573.236577754797</v>
      </c>
      <c r="BD60" s="2">
        <f>('DEPRECATED - DT-Prelim Calcs'!$C$6*BB60-BC60)/('DEPRECATED - DT-Prelim Calcs'!$C$6*BB60)*'DEPRECATED - DT-Prelim Calcs'!$C$7*BB60</f>
        <v>27.276588096610858</v>
      </c>
      <c r="BE60" s="43">
        <f>BD60/'DEPRECATED - DT-Prelim Calcs'!$C$7*('DEPRECATED - DT-Prelim Calcs'!$C$8-'DEPRECATED - DT-Prelim Calcs'!$C$9)+'DEPRECATED - DT-Prelim Calcs'!$C$9</f>
        <v>1487.4633813825319</v>
      </c>
      <c r="BF60" s="43">
        <f t="shared" si="10"/>
        <v>93</v>
      </c>
      <c r="BG60" s="2">
        <f t="shared" si="32"/>
        <v>2.0025508475699998</v>
      </c>
      <c r="BH60" s="43">
        <f>BG60*'DEPRECATED - DT-Prelim Calcs'!$C$21/BB$2/'DEPRECATED - DT-Prelim Calcs'!$C$19/'DEPRECATED - DT-Prelim Calcs'!$C$18*3.39*'DEPRECATED - DT-Prelim Calcs'!$C$20</f>
        <v>29.053734754561201</v>
      </c>
      <c r="BI60" s="36">
        <f t="shared" si="33"/>
        <v>0</v>
      </c>
      <c r="BJ60" s="43">
        <f>BH59*'DEPRECATED - DT-Prelim Calcs'!$C$11+BJ59</f>
        <v>-86.054363942450038</v>
      </c>
      <c r="BK60" s="43">
        <f>BK59+0.5*BH60*'DEPRECATED - DT-Prelim Calcs'!$C$11^2+BJ60*'DEPRECATED - DT-Prelim Calcs'!$C$11</f>
        <v>-32440.709712300788</v>
      </c>
      <c r="BL60" s="43">
        <f>MIN('Drive Train'!$F$35-BF59*'DEPRECATED - DT-Prelim Calcs'!$C$21*'Drive Train'!$F$39,BL59+BF$2)</f>
        <v>16.583014988308676</v>
      </c>
      <c r="BM60" s="43">
        <f>'Drive Train'!$F$35-BF60*'DEPRECATED - DT-Prelim Calcs'!$C$21*'Drive Train'!$F$39</f>
        <v>7.1920000000000002</v>
      </c>
      <c r="BN60" s="1">
        <f>IF(BK60&gt;='Drive Train'!$F$29,1,0)</f>
        <v>0</v>
      </c>
      <c r="BO60" s="43">
        <f t="shared" si="34"/>
        <v>103.33333333333333</v>
      </c>
      <c r="BP60" s="49">
        <f>BP59+'DEPRECATED - DT-Prelim Calcs'!$C$11</f>
        <v>224</v>
      </c>
      <c r="BQ60" s="2">
        <f>CA60/'Drive Train'!$F$35</f>
        <v>1.541371016028968</v>
      </c>
      <c r="BR60" s="36">
        <f>BY60*12*60/(PI() * 'Drive Train'!$F$15)/BQ$2*BQ60</f>
        <v>-101157.80594545159</v>
      </c>
      <c r="BS60" s="2">
        <f>('DEPRECATED - DT-Prelim Calcs'!$C$6*BQ60-BR60)/('DEPRECATED - DT-Prelim Calcs'!$C$6*BQ60)*'DEPRECATED - DT-Prelim Calcs'!$C$7*BQ60</f>
        <v>81.591116253916908</v>
      </c>
      <c r="BT60" s="43">
        <f>BS60/'DEPRECATED - DT-Prelim Calcs'!$C$7*('DEPRECATED - DT-Prelim Calcs'!$C$8-'DEPRECATED - DT-Prelim Calcs'!$C$9)+'DEPRECATED - DT-Prelim Calcs'!$C$9</f>
        <v>4446.389169056667</v>
      </c>
      <c r="BU60" s="43">
        <f t="shared" si="11"/>
        <v>93</v>
      </c>
      <c r="BV60" s="2">
        <f t="shared" si="35"/>
        <v>1.5313624128476471</v>
      </c>
      <c r="BW60" s="43">
        <f>BV60*'DEPRECATED - DT-Prelim Calcs'!$C$21/BQ$2/'DEPRECATED - DT-Prelim Calcs'!$C$19/'DEPRECATED - DT-Prelim Calcs'!$C$18*3.39*'DEPRECATED - DT-Prelim Calcs'!$C$20</f>
        <v>29.053734754561201</v>
      </c>
      <c r="BX60" s="36">
        <f t="shared" si="36"/>
        <v>0</v>
      </c>
      <c r="BY60" s="43">
        <f>BW59*'DEPRECATED - DT-Prelim Calcs'!$C$11+BY59</f>
        <v>-202.13518386990489</v>
      </c>
      <c r="BZ60" s="43">
        <f>BZ59+0.5*BW60*'DEPRECATED - DT-Prelim Calcs'!$C$11^2+BY60*'DEPRECATED - DT-Prelim Calcs'!$C$11</f>
        <v>-74279.222386188543</v>
      </c>
      <c r="CA60" s="43">
        <f>MIN('Drive Train'!$F$35-BU59*'DEPRECATED - DT-Prelim Calcs'!$C$21*'Drive Train'!$F$39,CA59+BU$2)</f>
        <v>19.113000598759204</v>
      </c>
      <c r="CB60" s="43">
        <f>'Drive Train'!$F$35-BU60*'DEPRECATED - DT-Prelim Calcs'!$C$21*'Drive Train'!$F$39</f>
        <v>7.1920000000000002</v>
      </c>
      <c r="CC60" s="1">
        <f>IF(BZ60&gt;='Drive Train'!$F$29,1,0)</f>
        <v>0</v>
      </c>
      <c r="CD60" s="43">
        <f t="shared" si="37"/>
        <v>103.33333333333333</v>
      </c>
      <c r="CE60" s="49">
        <f>CE59+'DEPRECATED - DT-Prelim Calcs'!$C$11</f>
        <v>224</v>
      </c>
      <c r="CF60" s="2">
        <f>CP60/'Drive Train'!$F$35</f>
        <v>0.57999999999999996</v>
      </c>
      <c r="CG60" s="36">
        <f>CN60*12*60/(PI() * 'Drive Train'!$F$15)/CF$2*CF60</f>
        <v>26588.460403300298</v>
      </c>
      <c r="CH60" s="2">
        <f>('DEPRECATED - DT-Prelim Calcs'!$C$6*CF60-CG60)/('DEPRECATED - DT-Prelim Calcs'!$C$6*CF60)*'DEPRECATED - DT-Prelim Calcs'!$C$7*CF60</f>
        <v>-16.825235625623574</v>
      </c>
      <c r="CI60" s="43">
        <f>CH60/'DEPRECATED - DT-Prelim Calcs'!$C$7*('DEPRECATED - DT-Prelim Calcs'!$C$8-'DEPRECATED - DT-Prelim Calcs'!$C$9)+'DEPRECATED - DT-Prelim Calcs'!$C$9</f>
        <v>-915.0986572168066</v>
      </c>
      <c r="CJ60" s="43">
        <f t="shared" si="12"/>
        <v>-915.0986572168066</v>
      </c>
      <c r="CK60" s="2">
        <f t="shared" si="38"/>
        <v>-20.406184326632911</v>
      </c>
      <c r="CL60" s="43">
        <f>CK60*'DEPRECATED - DT-Prelim Calcs'!$C$21/CF$2/'DEPRECATED - DT-Prelim Calcs'!$C$19/'DEPRECATED - DT-Prelim Calcs'!$C$18*3.39*'DEPRECATED - DT-Prelim Calcs'!$C$20</f>
        <v>-478.25130392531281</v>
      </c>
      <c r="CM60" s="36">
        <f t="shared" si="39"/>
        <v>1</v>
      </c>
      <c r="CN60" s="43">
        <f>CL59*'DEPRECATED - DT-Prelim Calcs'!$C$11+CN59</f>
        <v>114.29955100338168</v>
      </c>
      <c r="CO60" s="43">
        <f>CO59+0.5*CL60*'DEPRECATED - DT-Prelim Calcs'!$C$11^2+CN60*'DEPRECATED - DT-Prelim Calcs'!$C$11</f>
        <v>-146006.04945097666</v>
      </c>
      <c r="CP60" s="43">
        <f>MIN('Drive Train'!$F$35-CJ59*'DEPRECATED - DT-Prelim Calcs'!$C$21*'Drive Train'!$F$39,CP59+CJ$2)</f>
        <v>7.1920000000000002</v>
      </c>
      <c r="CQ60" s="43">
        <f>'Drive Train'!$F$35-CJ60*'DEPRECATED - DT-Prelim Calcs'!$C$21*'Drive Train'!$F$39</f>
        <v>63.645524804141168</v>
      </c>
      <c r="CR60" s="1">
        <f>IF(CO60&gt;='Drive Train'!$F$29,1,0)</f>
        <v>0</v>
      </c>
      <c r="CS60" s="43">
        <f t="shared" si="40"/>
        <v>-1016.7762857964517</v>
      </c>
      <c r="CT60" s="49">
        <f>CT59+'DEPRECATED - DT-Prelim Calcs'!$C$11</f>
        <v>224</v>
      </c>
      <c r="CU60" s="2">
        <f>DE60/'Drive Train'!$F$35</f>
        <v>0.57999999999999996</v>
      </c>
      <c r="CV60" s="36">
        <f>DC60*12*60/(PI() * 'Drive Train'!$F$15)/CU$2*CU60</f>
        <v>-183845.57106135334</v>
      </c>
      <c r="CW60" s="2">
        <f>('DEPRECATED - DT-Prelim Calcs'!$C$6*CU60-CV60)/('DEPRECATED - DT-Prelim Calcs'!$C$6*CU60)*'DEPRECATED - DT-Prelim Calcs'!$C$7*CU60</f>
        <v>137.86686587425504</v>
      </c>
      <c r="CX60" s="43">
        <f>CW60/'DEPRECATED - DT-Prelim Calcs'!$C$7*('DEPRECATED - DT-Prelim Calcs'!$C$8-'DEPRECATED - DT-Prelim Calcs'!$C$9)+'DEPRECATED - DT-Prelim Calcs'!$C$9</f>
        <v>7512.1576185228487</v>
      </c>
      <c r="CY60" s="43">
        <f t="shared" si="13"/>
        <v>93</v>
      </c>
      <c r="CZ60" s="2">
        <f t="shared" si="41"/>
        <v>1.0413264407364002</v>
      </c>
      <c r="DA60" s="43">
        <f>CZ60*'DEPRECATED - DT-Prelim Calcs'!$C$21/CU$2/'DEPRECATED - DT-Prelim Calcs'!$C$19/'DEPRECATED - DT-Prelim Calcs'!$C$18*3.39*'DEPRECATED - DT-Prelim Calcs'!$C$20</f>
        <v>29.053734754561201</v>
      </c>
      <c r="DB60" s="36">
        <f t="shared" si="42"/>
        <v>0</v>
      </c>
      <c r="DC60" s="43">
        <f>DA59*'DEPRECATED - DT-Prelim Calcs'!$C$11+DC59</f>
        <v>-663.87114418548049</v>
      </c>
      <c r="DD60" s="43">
        <f>DD59+0.5*DA60*'DEPRECATED - DT-Prelim Calcs'!$C$11^2+DC60*'DEPRECATED - DT-Prelim Calcs'!$C$11</f>
        <v>-251576.85464129347</v>
      </c>
      <c r="DE60" s="43">
        <f>MIN('Drive Train'!$F$35-CY59*'DEPRECATED - DT-Prelim Calcs'!$C$21*'Drive Train'!$F$39,DE59+CY$2)</f>
        <v>7.1920000000000002</v>
      </c>
      <c r="DF60" s="43">
        <f>'Drive Train'!$F$35-CY60*'DEPRECATED - DT-Prelim Calcs'!$C$21*'Drive Train'!$F$39</f>
        <v>7.1920000000000002</v>
      </c>
      <c r="DG60" s="1">
        <f>IF(DD60&gt;='Drive Train'!$F$29,1,0)</f>
        <v>0</v>
      </c>
      <c r="DH60" s="43">
        <f t="shared" si="43"/>
        <v>103.33333333333333</v>
      </c>
      <c r="DI60" s="49">
        <f>DI59+'DEPRECATED - DT-Prelim Calcs'!$C$11</f>
        <v>224</v>
      </c>
      <c r="DJ60" s="2">
        <f>DT60/'Drive Train'!$F$35</f>
        <v>0.57999999999999996</v>
      </c>
      <c r="DK60" s="36">
        <f>DR60*12*60/(PI() * 'Drive Train'!$F$15)/DJ$2*DJ60</f>
        <v>-304170.64424208482</v>
      </c>
      <c r="DL60" s="2">
        <f>('DEPRECATED - DT-Prelim Calcs'!$C$6*DJ60-DK60)/('DEPRECATED - DT-Prelim Calcs'!$C$6*DJ60)*'DEPRECATED - DT-Prelim Calcs'!$C$7*DJ60</f>
        <v>226.31899647262981</v>
      </c>
      <c r="DM60" s="43">
        <f>DL60/'DEPRECATED - DT-Prelim Calcs'!$C$7*('DEPRECATED - DT-Prelim Calcs'!$C$8-'DEPRECATED - DT-Prelim Calcs'!$C$9)+'DEPRECATED - DT-Prelim Calcs'!$C$9</f>
        <v>12330.818464553713</v>
      </c>
      <c r="DN60" s="43">
        <f t="shared" si="14"/>
        <v>93</v>
      </c>
      <c r="DO60" s="2">
        <f t="shared" si="44"/>
        <v>0.89769520753137932</v>
      </c>
      <c r="DP60" s="43">
        <f>DO60*'DEPRECATED - DT-Prelim Calcs'!$C$21/DJ$2/'DEPRECATED - DT-Prelim Calcs'!$C$19/'DEPRECATED - DT-Prelim Calcs'!$C$18*3.39*'DEPRECATED - DT-Prelim Calcs'!$C$20</f>
        <v>29.053734754561201</v>
      </c>
      <c r="DQ60" s="36">
        <f t="shared" si="45"/>
        <v>0</v>
      </c>
      <c r="DR60" s="43">
        <f>DP59*'DEPRECATED - DT-Prelim Calcs'!$C$11+DR59</f>
        <v>-946.86906598157759</v>
      </c>
      <c r="DS60" s="43">
        <f>DS59+0.5*DP60*'DEPRECATED - DT-Prelim Calcs'!$C$11^2+DR60*'DEPRECATED - DT-Prelim Calcs'!$C$11</f>
        <v>-412494.7523038112</v>
      </c>
      <c r="DT60" s="43">
        <f>MIN('Drive Train'!$F$35-DN59*'DEPRECATED - DT-Prelim Calcs'!$C$21*'Drive Train'!$F$39,DT59+DN$2)</f>
        <v>7.1920000000000002</v>
      </c>
      <c r="DU60" s="43">
        <f>'Drive Train'!$F$35-DN60*'DEPRECATED - DT-Prelim Calcs'!$C$21*'Drive Train'!$F$39</f>
        <v>7.1920000000000002</v>
      </c>
      <c r="DV60" s="1">
        <f>IF(DS60&gt;='Drive Train'!$F$29,1,0)</f>
        <v>0</v>
      </c>
      <c r="DW60" s="43">
        <f t="shared" si="46"/>
        <v>103.33333333333333</v>
      </c>
      <c r="DX60" s="49">
        <f>DX59+'DEPRECATED - DT-Prelim Calcs'!$C$11</f>
        <v>224</v>
      </c>
      <c r="DY60" s="2">
        <f>EI60/'Drive Train'!$F$35</f>
        <v>0.57999999999999996</v>
      </c>
      <c r="DZ60" s="36">
        <f>EG60*12*60/(PI() * 'Drive Train'!$F$15)/DY$2*DY60</f>
        <v>-657579.43249760917</v>
      </c>
      <c r="EA60" s="2">
        <f>('DEPRECATED - DT-Prelim Calcs'!$C$6*DY60-DZ60)/('DEPRECATED - DT-Prelim Calcs'!$C$6*DY60)*'DEPRECATED - DT-Prelim Calcs'!$C$7*DY60</f>
        <v>486.11323109933977</v>
      </c>
      <c r="EB60" s="43">
        <f>EA60/'DEPRECATED - DT-Prelim Calcs'!$C$7*('DEPRECATED - DT-Prelim Calcs'!$C$8-'DEPRECATED - DT-Prelim Calcs'!$C$9)+'DEPRECATED - DT-Prelim Calcs'!$C$9</f>
        <v>26483.787962874478</v>
      </c>
      <c r="EC60" s="43">
        <f t="shared" si="15"/>
        <v>93</v>
      </c>
      <c r="ED60" s="2">
        <f t="shared" si="47"/>
        <v>0.78888366722454539</v>
      </c>
      <c r="EE60" s="43">
        <f>ED60*'DEPRECATED - DT-Prelim Calcs'!$C$21/DY$2/'DEPRECATED - DT-Prelim Calcs'!$C$19/'DEPRECATED - DT-Prelim Calcs'!$C$18*3.39*'DEPRECATED - DT-Prelim Calcs'!$C$20</f>
        <v>29.053734754561201</v>
      </c>
      <c r="EF60" s="36">
        <f t="shared" si="48"/>
        <v>0</v>
      </c>
      <c r="EG60" s="43">
        <f>EE59*'DEPRECATED - DT-Prelim Calcs'!$C$11+EG59</f>
        <v>-1798.8912524261882</v>
      </c>
      <c r="EH60" s="43">
        <f>EH59+0.5*EE60*'DEPRECATED - DT-Prelim Calcs'!$C$11^2+EG60*'DEPRECATED - DT-Prelim Calcs'!$C$11</f>
        <v>-523070.7528824638</v>
      </c>
      <c r="EI60" s="43">
        <f>MIN('Drive Train'!$F$35-EC59*'DEPRECATED - DT-Prelim Calcs'!$C$21*'Drive Train'!$F$39,EI59+EC$2)</f>
        <v>7.1920000000000002</v>
      </c>
      <c r="EJ60" s="43">
        <f>'Drive Train'!$F$35-EC60*'DEPRECATED - DT-Prelim Calcs'!$C$21*'Drive Train'!$F$39</f>
        <v>7.1920000000000002</v>
      </c>
      <c r="EK60" s="1">
        <f>IF(EH60&gt;='Drive Train'!$F$29,1,0)</f>
        <v>0</v>
      </c>
      <c r="EL60" s="43">
        <f t="shared" si="49"/>
        <v>103.33333333333333</v>
      </c>
      <c r="EM60" s="49">
        <f>EM59+'DEPRECATED - DT-Prelim Calcs'!$C$11</f>
        <v>224</v>
      </c>
      <c r="EN60" s="2">
        <f>EX60/'Drive Train'!$F$35</f>
        <v>0.57999999999999996</v>
      </c>
      <c r="EO60" s="36">
        <f>EV60*12*60/(PI() * 'Drive Train'!$F$15)/EN$2*EN60</f>
        <v>-48386.769225938406</v>
      </c>
      <c r="EP60" s="2">
        <f>('DEPRECATED - DT-Prelim Calcs'!$C$6*EN60-EO60)/('DEPRECATED - DT-Prelim Calcs'!$C$6*EN60)*'DEPRECATED - DT-Prelim Calcs'!$C$7*EN60</f>
        <v>38.289784274239992</v>
      </c>
      <c r="EQ60" s="43">
        <f>EP60/'DEPRECATED - DT-Prelim Calcs'!$C$7*('DEPRECATED - DT-Prelim Calcs'!$C$8-'DEPRECATED - DT-Prelim Calcs'!$C$9)+'DEPRECATED - DT-Prelim Calcs'!$C$9</f>
        <v>2087.4360089697907</v>
      </c>
      <c r="ER60" s="43">
        <f t="shared" si="16"/>
        <v>93</v>
      </c>
      <c r="ES60" s="2">
        <f t="shared" si="50"/>
        <v>0.7035989464435134</v>
      </c>
      <c r="ET60" s="43">
        <f>ES60*'DEPRECATED - DT-Prelim Calcs'!$C$21/EN$2/'DEPRECATED - DT-Prelim Calcs'!$C$19/'DEPRECATED - DT-Prelim Calcs'!$C$18*3.39*'DEPRECATED - DT-Prelim Calcs'!$C$20</f>
        <v>29.053734754561201</v>
      </c>
      <c r="EU60" s="36">
        <f t="shared" si="51"/>
        <v>0</v>
      </c>
      <c r="EV60" s="43">
        <f>ET59*'DEPRECATED - DT-Prelim Calcs'!$C$11+EV59</f>
        <v>-118.05802945880147</v>
      </c>
      <c r="EW60" s="43">
        <f>EW59+0.5*ET60*'DEPRECATED - DT-Prelim Calcs'!$C$11^2+EV60*'DEPRECATED - DT-Prelim Calcs'!$C$11</f>
        <v>-690253.67172834277</v>
      </c>
      <c r="EX60" s="43">
        <f>MIN('Drive Train'!$F$35-ER59*'DEPRECATED - DT-Prelim Calcs'!$C$21*'Drive Train'!$F$39,EX59+ER$2)</f>
        <v>7.1920000000000002</v>
      </c>
      <c r="EY60" s="43">
        <f>'Drive Train'!$F$35-ER60*'DEPRECATED - DT-Prelim Calcs'!$C$21*'Drive Train'!$F$39</f>
        <v>7.1920000000000002</v>
      </c>
      <c r="EZ60" s="1">
        <f>IF(EW60&gt;='Drive Train'!$F$29,1,0)</f>
        <v>0</v>
      </c>
      <c r="FA60" s="43">
        <f t="shared" si="52"/>
        <v>103.33333333333333</v>
      </c>
      <c r="FB60" s="49">
        <f>FB59+'DEPRECATED - DT-Prelim Calcs'!$C$11</f>
        <v>224</v>
      </c>
      <c r="FC60" s="2">
        <f>FM60/'Drive Train'!$F$35</f>
        <v>0.57999999999999996</v>
      </c>
      <c r="FD60" s="36">
        <f>FK60*12*60/(PI() * 'Drive Train'!$F$15)/FC$2*FC60</f>
        <v>-739843.74613257614</v>
      </c>
      <c r="FE60" s="2">
        <f>('DEPRECATED - DT-Prelim Calcs'!$C$6*FC60-FD60)/('DEPRECATED - DT-Prelim Calcs'!$C$6*FC60)*'DEPRECATED - DT-Prelim Calcs'!$C$7*FC60</f>
        <v>546.58652748617283</v>
      </c>
      <c r="FF60" s="43">
        <f>FE60/'DEPRECATED - DT-Prelim Calcs'!$C$7*('DEPRECATED - DT-Prelim Calcs'!$C$8-'DEPRECATED - DT-Prelim Calcs'!$C$9)+'DEPRECATED - DT-Prelim Calcs'!$C$9</f>
        <v>29778.228736187026</v>
      </c>
      <c r="FG60" s="43">
        <f t="shared" si="17"/>
        <v>93</v>
      </c>
      <c r="FH60" s="2">
        <f t="shared" si="53"/>
        <v>0.63495514679048781</v>
      </c>
      <c r="FI60" s="43">
        <f>FH60*'DEPRECATED - DT-Prelim Calcs'!$C$21/FC$2/'DEPRECATED - DT-Prelim Calcs'!$C$19/'DEPRECATED - DT-Prelim Calcs'!$C$18*3.39*'DEPRECATED - DT-Prelim Calcs'!$C$20</f>
        <v>29.053734754561205</v>
      </c>
      <c r="FJ60" s="36">
        <f t="shared" si="54"/>
        <v>0</v>
      </c>
      <c r="FK60" s="43">
        <f>FI59*'DEPRECATED - DT-Prelim Calcs'!$C$11+FK59</f>
        <v>-1629.0213608455661</v>
      </c>
      <c r="FL60" s="43">
        <f>FL59+0.5*FI60*'DEPRECATED - DT-Prelim Calcs'!$C$11^2+FK60*'DEPRECATED - DT-Prelim Calcs'!$C$11</f>
        <v>-1019643.6779706575</v>
      </c>
      <c r="FM60" s="43">
        <f>MIN('Drive Train'!$F$35-FG59*'DEPRECATED - DT-Prelim Calcs'!$C$21*'Drive Train'!$F$39,FM59+FG$2)</f>
        <v>7.1920000000000002</v>
      </c>
      <c r="FN60" s="43">
        <f>'Drive Train'!$F$35-FG60*'DEPRECATED - DT-Prelim Calcs'!$C$21*'Drive Train'!$F$39</f>
        <v>7.1920000000000002</v>
      </c>
      <c r="FO60" s="1">
        <f>IF(FL60&gt;='Drive Train'!$F$29,1,0)</f>
        <v>0</v>
      </c>
      <c r="FP60" s="43">
        <f t="shared" si="55"/>
        <v>103.33333333333333</v>
      </c>
      <c r="FQ60" s="49">
        <f>FQ59+'DEPRECATED - DT-Prelim Calcs'!$C$11</f>
        <v>224</v>
      </c>
      <c r="FR60" s="2">
        <f>GB60/'Drive Train'!$F$35</f>
        <v>0.57999999999999996</v>
      </c>
      <c r="FS60" s="36">
        <f>FZ60*12*60/(PI() * 'Drive Train'!$F$15)/FR$2*FR60</f>
        <v>-1644930.499490283</v>
      </c>
      <c r="FT60" s="2">
        <f>('DEPRECATED - DT-Prelim Calcs'!$C$6*FR60-FS60)/('DEPRECATED - DT-Prelim Calcs'!$C$6*FR60)*'DEPRECATED - DT-Prelim Calcs'!$C$7*FR60</f>
        <v>1211.9245953933271</v>
      </c>
      <c r="FU60" s="43">
        <f>FT60/'DEPRECATED - DT-Prelim Calcs'!$C$7*('DEPRECATED - DT-Prelim Calcs'!$C$8-'DEPRECATED - DT-Prelim Calcs'!$C$9)+'DEPRECATED - DT-Prelim Calcs'!$C$9</f>
        <v>66024.257808740949</v>
      </c>
      <c r="FV60" s="43">
        <f t="shared" si="18"/>
        <v>93</v>
      </c>
      <c r="FW60" s="2">
        <f t="shared" si="56"/>
        <v>0.57851468929799987</v>
      </c>
      <c r="FX60" s="43">
        <f>FW60*'DEPRECATED - DT-Prelim Calcs'!$C$21/FR$2/'DEPRECATED - DT-Prelim Calcs'!$C$19/'DEPRECATED - DT-Prelim Calcs'!$C$18*3.39*'DEPRECATED - DT-Prelim Calcs'!$C$20</f>
        <v>29.053734754561201</v>
      </c>
      <c r="FY60" s="36">
        <f t="shared" si="57"/>
        <v>0</v>
      </c>
      <c r="FZ60" s="43">
        <f>FX59*'DEPRECATED - DT-Prelim Calcs'!$C$11+FZ59</f>
        <v>-3299.9371474230275</v>
      </c>
      <c r="GA60" s="43">
        <f>GA59+0.5*FX60*'DEPRECATED - DT-Prelim Calcs'!$C$11^2+FZ60*'DEPRECATED - DT-Prelim Calcs'!$C$11</f>
        <v>-1383903.3194445451</v>
      </c>
      <c r="GB60" s="43">
        <f>MIN('Drive Train'!$F$35-FV59*'DEPRECATED - DT-Prelim Calcs'!$C$21*'Drive Train'!$F$39,GB59+FV$2)</f>
        <v>7.1920000000000002</v>
      </c>
      <c r="GC60" s="43">
        <f>'Drive Train'!$F$35-FV60*'DEPRECATED - DT-Prelim Calcs'!$C$21*'Drive Train'!$F$39</f>
        <v>7.1920000000000002</v>
      </c>
      <c r="GD60" s="1">
        <f>IF(GA60&gt;='Drive Train'!$F$29,1,0)</f>
        <v>0</v>
      </c>
      <c r="GE60" s="43">
        <f t="shared" si="58"/>
        <v>103.33333333333333</v>
      </c>
      <c r="GF60" s="49">
        <f>GF59+'DEPRECATED - DT-Prelim Calcs'!$C$11</f>
        <v>224</v>
      </c>
      <c r="GG60" s="2">
        <f>GQ60/'Drive Train'!$F$35</f>
        <v>0.86451612903225805</v>
      </c>
      <c r="GH60" s="36">
        <f>GO60*12*60/(PI() * 'Drive Train'!$F$15)/GG$2*GG60</f>
        <v>-267658.3728305542</v>
      </c>
      <c r="GI60" s="2">
        <f>('DEPRECATED - DT-Prelim Calcs'!$C$6*GG60-GH60)/('DEPRECATED - DT-Prelim Calcs'!$C$6*GG60)*'DEPRECATED - DT-Prelim Calcs'!$C$7*GG60</f>
        <v>200.81285158172858</v>
      </c>
      <c r="GJ60" s="43">
        <f>GI60/'DEPRECATED - DT-Prelim Calcs'!$C$7*('DEPRECATED - DT-Prelim Calcs'!$C$8-'DEPRECATED - DT-Prelim Calcs'!$C$9)+'DEPRECATED - DT-Prelim Calcs'!$C$9</f>
        <v>10941.304601094167</v>
      </c>
      <c r="GK60" s="43">
        <f t="shared" si="59"/>
        <v>29.999999999999982</v>
      </c>
      <c r="GL60" s="2">
        <f t="shared" si="60"/>
        <v>1.4462867232450001</v>
      </c>
      <c r="GM60" s="43">
        <f>GL60*'DEPRECATED - DT-Prelim Calcs'!$C$21/GG$2/'DEPRECATED - DT-Prelim Calcs'!$C$19/'DEPRECATED - DT-Prelim Calcs'!$C$18*3.39*'DEPRECATED - DT-Prelim Calcs'!$C$20</f>
        <v>29.053734754561201</v>
      </c>
      <c r="GN60" s="36">
        <f t="shared" si="61"/>
        <v>0</v>
      </c>
      <c r="GO60" s="43">
        <f>GM59*'DEPRECATED - DT-Prelim Calcs'!$C$11+GO59</f>
        <v>-900.60395627571427</v>
      </c>
      <c r="GP60" s="43">
        <f>GP59+0.5*GM60*'DEPRECATED - DT-Prelim Calcs'!$C$11^2+GO60*'DEPRECATED - DT-Prelim Calcs'!$C$11</f>
        <v>-68932.697850532626</v>
      </c>
      <c r="GQ60" s="43">
        <f>MIN('Drive Train'!$F$35-GK59*'DEPRECATED - DT-Prelim Calcs'!$C$21*'Drive Train'!$F$39,GQ59+GK$2)</f>
        <v>10.72</v>
      </c>
      <c r="GR60" s="43">
        <f>'Drive Train'!$F$35-GK60*'DEPRECATED - DT-Prelim Calcs'!$C$21*'Drive Train'!$F$39</f>
        <v>10.72</v>
      </c>
      <c r="GS60" s="1">
        <f>IF(GP60&gt;='Drive Train'!$F$29,1,0)</f>
        <v>0</v>
      </c>
      <c r="GT60" s="43">
        <f t="shared" si="62"/>
        <v>33.333333333333314</v>
      </c>
      <c r="GU60" s="49">
        <f>GU59+'DEPRECATED - DT-Prelim Calcs'!$C$11</f>
        <v>224</v>
      </c>
      <c r="GV60" s="2">
        <f>HF60/'Drive Train'!$F$35</f>
        <v>0.84946236559139798</v>
      </c>
      <c r="GW60" s="36">
        <f>HD60*12*60/(PI() * 'Drive Train'!$F$15)/GV$2*GV60</f>
        <v>-743.38492736363673</v>
      </c>
      <c r="GX60" s="2">
        <f>('DEPRECATED - DT-Prelim Calcs'!$C$6*GV60-GW60)/('DEPRECATED - DT-Prelim Calcs'!$C$6*GV60)*'DEPRECATED - DT-Prelim Calcs'!$C$7*GV60</f>
        <v>4.5304479788455154</v>
      </c>
      <c r="GY60" s="43">
        <f>GX60/'DEPRECATED - DT-Prelim Calcs'!$C$7*('DEPRECATED - DT-Prelim Calcs'!$C$8-'DEPRECATED - DT-Prelim Calcs'!$C$9)+'DEPRECATED - DT-Prelim Calcs'!$C$9</f>
        <v>248.30798690725567</v>
      </c>
      <c r="GZ60" s="43">
        <f t="shared" si="19"/>
        <v>33.333333333333314</v>
      </c>
      <c r="HA60" s="2">
        <f t="shared" si="63"/>
        <v>0.65269797150845643</v>
      </c>
      <c r="HB60" s="43">
        <f>HA60*'DEPRECATED - DT-Prelim Calcs'!$C$21/GV$2/'DEPRECATED - DT-Prelim Calcs'!$C$19/'DEPRECATED - DT-Prelim Calcs'!$C$18*3.39*'DEPRECATED - DT-Prelim Calcs'!$C$20</f>
        <v>13.111724967300598</v>
      </c>
      <c r="HC60" s="36">
        <f t="shared" si="64"/>
        <v>0</v>
      </c>
      <c r="HD60" s="43">
        <f>HB59*'DEPRECATED - DT-Prelim Calcs'!$C$11+HD59</f>
        <v>-2.5456326098609168</v>
      </c>
      <c r="HE60" s="43">
        <f>HE59+0.5*HB60*'DEPRECATED - DT-Prelim Calcs'!$C$11^2+HD60*'DEPRECATED - DT-Prelim Calcs'!$C$11</f>
        <v>-69733.009944494683</v>
      </c>
      <c r="HF60" s="43">
        <f>MIN('Drive Train'!$F$35-GZ59*'DEPRECATED - DT-Prelim Calcs'!$C$21*'Drive Train'!$F$39,HF59+GZ$2)</f>
        <v>10.533333333333335</v>
      </c>
      <c r="HG60" s="43">
        <f>'Drive Train'!$F$35-GZ60*'DEPRECATED - DT-Prelim Calcs'!$C$21*'Drive Train'!$F$39</f>
        <v>10.533333333333335</v>
      </c>
      <c r="HH60" s="1">
        <f>IF(HE60&gt;='Drive Train'!$F$29,1,0)</f>
        <v>0</v>
      </c>
      <c r="HI60" s="43">
        <f t="shared" si="65"/>
        <v>37.037037037037017</v>
      </c>
      <c r="HJ60" s="49">
        <f>HJ59+'DEPRECATED - DT-Prelim Calcs'!$C$11</f>
        <v>224</v>
      </c>
      <c r="HK60" s="2">
        <f>HU60/'Drive Train'!$F$35</f>
        <v>0.83440860215053769</v>
      </c>
      <c r="HL60" s="36">
        <f>HS60*12*60/(PI() * 'Drive Train'!$F$15)/HK$2*HK60</f>
        <v>-109103.20912139237</v>
      </c>
      <c r="HM60" s="2">
        <f>('DEPRECATED - DT-Prelim Calcs'!$C$6*HK60-HL60)/('DEPRECATED - DT-Prelim Calcs'!$C$6*HK60)*'DEPRECATED - DT-Prelim Calcs'!$C$7*HK60</f>
        <v>84.116205619843115</v>
      </c>
      <c r="HN60" s="43">
        <f>HM60/'DEPRECATED - DT-Prelim Calcs'!$C$7*('DEPRECATED - DT-Prelim Calcs'!$C$8-'DEPRECATED - DT-Prelim Calcs'!$C$9)+'DEPRECATED - DT-Prelim Calcs'!$C$9</f>
        <v>4583.950007648169</v>
      </c>
      <c r="HO60" s="43">
        <f t="shared" si="20"/>
        <v>36.66666666666665</v>
      </c>
      <c r="HP60" s="2">
        <f t="shared" si="66"/>
        <v>1.4462867232450001</v>
      </c>
      <c r="HQ60" s="43">
        <f>HP60*'DEPRECATED - DT-Prelim Calcs'!$C$21/HK$2/'DEPRECATED - DT-Prelim Calcs'!$C$19/'DEPRECATED - DT-Prelim Calcs'!$C$18*3.39*'DEPRECATED - DT-Prelim Calcs'!$C$20</f>
        <v>29.053734754561201</v>
      </c>
      <c r="HR60" s="36">
        <f t="shared" si="67"/>
        <v>0</v>
      </c>
      <c r="HS60" s="43">
        <f>HQ59*'DEPRECATED - DT-Prelim Calcs'!$C$11+HS59</f>
        <v>-380.35126890120102</v>
      </c>
      <c r="HT60" s="43">
        <f>HT59+0.5*HQ60*'DEPRECATED - DT-Prelim Calcs'!$C$11^2+HS60*'DEPRECATED - DT-Prelim Calcs'!$C$11</f>
        <v>-78020.405249826596</v>
      </c>
      <c r="HU60" s="43">
        <f>MIN('Drive Train'!$F$35-HO59*'DEPRECATED - DT-Prelim Calcs'!$C$21*'Drive Train'!$F$39,HU59+HO$2)</f>
        <v>10.346666666666668</v>
      </c>
      <c r="HV60" s="43">
        <f>'Drive Train'!$F$35-HO60*'DEPRECATED - DT-Prelim Calcs'!$C$21*'Drive Train'!$F$39</f>
        <v>10.346666666666668</v>
      </c>
      <c r="HW60" s="1">
        <f>IF(HT60&gt;='Drive Train'!$F$29,1,0)</f>
        <v>0</v>
      </c>
      <c r="HX60" s="43">
        <f t="shared" si="68"/>
        <v>40.740740740740726</v>
      </c>
      <c r="HY60" s="49">
        <f>HY59+'DEPRECATED - DT-Prelim Calcs'!$C$11</f>
        <v>224</v>
      </c>
      <c r="HZ60" s="2">
        <f>IJ60/'Drive Train'!$F$35</f>
        <v>0.8193548387096774</v>
      </c>
      <c r="IA60" s="36">
        <f>IH60*12*60/(PI() * 'Drive Train'!$F$15)/HZ$2*HZ60</f>
        <v>-55519.947845299444</v>
      </c>
      <c r="IB60" s="2">
        <f>('DEPRECATED - DT-Prelim Calcs'!$C$6*HZ60-IA60)/('DEPRECATED - DT-Prelim Calcs'!$C$6*HZ60)*'DEPRECATED - DT-Prelim Calcs'!$C$7*HZ60</f>
        <v>44.656027390171339</v>
      </c>
      <c r="IC60" s="43">
        <f>IB60/'DEPRECATED - DT-Prelim Calcs'!$C$7*('DEPRECATED - DT-Prelim Calcs'!$C$8-'DEPRECATED - DT-Prelim Calcs'!$C$9)+'DEPRECATED - DT-Prelim Calcs'!$C$9</f>
        <v>2434.2537309570948</v>
      </c>
      <c r="ID60" s="43">
        <f t="shared" si="21"/>
        <v>39.999999999999986</v>
      </c>
      <c r="IE60" s="2">
        <f t="shared" si="69"/>
        <v>1.4462867232450001</v>
      </c>
      <c r="IF60" s="43">
        <f>IE60*'DEPRECATED - DT-Prelim Calcs'!$C$21/HZ$2/'DEPRECATED - DT-Prelim Calcs'!$C$19/'DEPRECATED - DT-Prelim Calcs'!$C$18*3.39*'DEPRECATED - DT-Prelim Calcs'!$C$20</f>
        <v>29.053734754561201</v>
      </c>
      <c r="IG60" s="36">
        <f t="shared" si="70"/>
        <v>0</v>
      </c>
      <c r="IH60" s="43">
        <f>IF59*'DEPRECATED - DT-Prelim Calcs'!$C$11+IH59</f>
        <v>-197.10749739840031</v>
      </c>
      <c r="II60" s="43">
        <f>II59+0.5*IF60*'DEPRECATED - DT-Prelim Calcs'!$C$11^2+IH60*'DEPRECATED - DT-Prelim Calcs'!$C$11</f>
        <v>-78897.231016330858</v>
      </c>
      <c r="IJ60" s="43">
        <f>MIN('Drive Train'!$F$35-ID59*'DEPRECATED - DT-Prelim Calcs'!$C$21*'Drive Train'!$F$39,IJ59+ID$2)</f>
        <v>10.16</v>
      </c>
      <c r="IK60" s="43">
        <f>'Drive Train'!$F$35-ID60*'DEPRECATED - DT-Prelim Calcs'!$C$21*'Drive Train'!$F$39</f>
        <v>10.16</v>
      </c>
      <c r="IL60" s="1">
        <f>IF(II60&gt;='Drive Train'!$F$29,1,0)</f>
        <v>0</v>
      </c>
      <c r="IM60" s="43">
        <f t="shared" si="71"/>
        <v>44.444444444444429</v>
      </c>
      <c r="IN60" s="49">
        <f>IN59+'DEPRECATED - DT-Prelim Calcs'!$C$11</f>
        <v>224</v>
      </c>
      <c r="IO60" s="2">
        <f>IY60/'Drive Train'!$F$35</f>
        <v>0.80430107526881722</v>
      </c>
      <c r="IP60" s="36">
        <f>IW60*12*60/(PI() * 'Drive Train'!$F$15)/IO$2*IO60</f>
        <v>-201823.03348860375</v>
      </c>
      <c r="IQ60" s="2">
        <f>('DEPRECATED - DT-Prelim Calcs'!$C$6*IO60-IP60)/('DEPRECATED - DT-Prelim Calcs'!$C$6*IO60)*'DEPRECATED - DT-Prelim Calcs'!$C$7*IO60</f>
        <v>152.13424525015049</v>
      </c>
      <c r="IR60" s="43">
        <f>IQ60/'DEPRECATED - DT-Prelim Calcs'!$C$7*('DEPRECATED - DT-Prelim Calcs'!$C$8-'DEPRECATED - DT-Prelim Calcs'!$C$9)+'DEPRECATED - DT-Prelim Calcs'!$C$9</f>
        <v>8289.4103755678989</v>
      </c>
      <c r="IS60" s="43">
        <f t="shared" si="22"/>
        <v>43.333333333333321</v>
      </c>
      <c r="IT60" s="2">
        <f t="shared" si="72"/>
        <v>1.4462867232450001</v>
      </c>
      <c r="IU60" s="43">
        <f>IT60*'DEPRECATED - DT-Prelim Calcs'!$C$21/IO$2/'DEPRECATED - DT-Prelim Calcs'!$C$19/'DEPRECATED - DT-Prelim Calcs'!$C$18*3.39*'DEPRECATED - DT-Prelim Calcs'!$C$20</f>
        <v>29.053734754561201</v>
      </c>
      <c r="IV60" s="36">
        <f t="shared" si="73"/>
        <v>0</v>
      </c>
      <c r="IW60" s="43">
        <f>IU59*'DEPRECATED - DT-Prelim Calcs'!$C$11+IW59</f>
        <v>-729.92493090178016</v>
      </c>
      <c r="IX60" s="43">
        <f>IX59+0.5*IU60*'DEPRECATED - DT-Prelim Calcs'!$C$11^2+IW60*'DEPRECATED - DT-Prelim Calcs'!$C$11</f>
        <v>-84558.108121028403</v>
      </c>
      <c r="IY60" s="43">
        <f>MIN('Drive Train'!$F$35-IS59*'DEPRECATED - DT-Prelim Calcs'!$C$21*'Drive Train'!$F$39,IY59+IS$2)</f>
        <v>9.9733333333333345</v>
      </c>
      <c r="IZ60" s="43">
        <f>'Drive Train'!$F$35-IS60*'DEPRECATED - DT-Prelim Calcs'!$C$21*'Drive Train'!$F$39</f>
        <v>9.9733333333333345</v>
      </c>
      <c r="JA60" s="1">
        <f>IF(IX60&gt;='Drive Train'!$F$29,1,0)</f>
        <v>0</v>
      </c>
      <c r="JB60" s="43">
        <f t="shared" si="74"/>
        <v>48.148148148148138</v>
      </c>
      <c r="JC60" s="49">
        <f>JC59+'DEPRECATED - DT-Prelim Calcs'!$C$11</f>
        <v>224</v>
      </c>
      <c r="JD60" s="2">
        <f>JN60/'Drive Train'!$F$35</f>
        <v>0.78924731182795704</v>
      </c>
      <c r="JE60" s="36">
        <f>JL60*12*60/(PI() * 'Drive Train'!$F$15)/JD$2*JD60</f>
        <v>-168013.73147127411</v>
      </c>
      <c r="JF60" s="2">
        <f>('DEPRECATED - DT-Prelim Calcs'!$C$6*JD60-JE60)/('DEPRECATED - DT-Prelim Calcs'!$C$6*JD60)*'DEPRECATED - DT-Prelim Calcs'!$C$7*JD60</f>
        <v>127.21009663232823</v>
      </c>
      <c r="JG60" s="43">
        <f>JF60/'DEPRECATED - DT-Prelim Calcs'!$C$7*('DEPRECATED - DT-Prelim Calcs'!$C$8-'DEPRECATED - DT-Prelim Calcs'!$C$9)+'DEPRECATED - DT-Prelim Calcs'!$C$9</f>
        <v>6931.6022792238509</v>
      </c>
      <c r="JH60" s="43">
        <f t="shared" si="23"/>
        <v>46.666666666666657</v>
      </c>
      <c r="JI60" s="2">
        <f t="shared" si="75"/>
        <v>1.4462867232450001</v>
      </c>
      <c r="JJ60" s="43">
        <f>JI60*'DEPRECATED - DT-Prelim Calcs'!$C$21/JD$2/'DEPRECATED - DT-Prelim Calcs'!$C$19/'DEPRECATED - DT-Prelim Calcs'!$C$18*3.39*'DEPRECATED - DT-Prelim Calcs'!$C$20</f>
        <v>29.053734754561201</v>
      </c>
      <c r="JK60" s="36">
        <f t="shared" si="76"/>
        <v>0</v>
      </c>
      <c r="JL60" s="43">
        <f>JJ59*'DEPRECATED - DT-Prelim Calcs'!$C$11+JL59</f>
        <v>-619.23826215800977</v>
      </c>
      <c r="JM60" s="43">
        <f>JM59+0.5*JJ60*'DEPRECATED - DT-Prelim Calcs'!$C$11^2+JL60*'DEPRECATED - DT-Prelim Calcs'!$C$11</f>
        <v>-85241.588459449296</v>
      </c>
      <c r="JN60" s="43">
        <f>MIN('Drive Train'!$F$35-JH59*'DEPRECATED - DT-Prelim Calcs'!$C$21*'Drive Train'!$F$39,JN59+JH$2)</f>
        <v>9.7866666666666671</v>
      </c>
      <c r="JO60" s="43">
        <f>'Drive Train'!$F$35-JH60*'DEPRECATED - DT-Prelim Calcs'!$C$21*'Drive Train'!$F$39</f>
        <v>9.7866666666666671</v>
      </c>
      <c r="JP60" s="1">
        <f>IF(JM60&gt;='Drive Train'!$F$29,1,0)</f>
        <v>0</v>
      </c>
      <c r="JQ60" s="43">
        <f>MIN(JG60,'DEPRECATED - DT-Prelim Calcs'!$C$10)*'DEPRECATED - DT-Prelim Calcs'!$C$11*1000/60/60</f>
        <v>103.33333333333333</v>
      </c>
      <c r="JR60" s="49">
        <f>JR59+'DEPRECATED - DT-Prelim Calcs'!$C$11</f>
        <v>224</v>
      </c>
      <c r="JS60" s="2">
        <f>KC60/'Drive Train'!$F$35</f>
        <v>0.77419354838709686</v>
      </c>
      <c r="JT60" s="36">
        <f>KA60*12*60/(PI() * 'Drive Train'!$F$15)/JS$2*JS60</f>
        <v>-100539.17207581441</v>
      </c>
      <c r="JU60" s="2">
        <f>('DEPRECATED - DT-Prelim Calcs'!$C$6*JS60-JT60)/('DEPRECATED - DT-Prelim Calcs'!$C$6*JS60)*'DEPRECATED - DT-Prelim Calcs'!$C$7*JS60</f>
        <v>77.538290161303763</v>
      </c>
      <c r="JV60" s="43">
        <f>JU60/'DEPRECATED - DT-Prelim Calcs'!$C$7*('DEPRECATED - DT-Prelim Calcs'!$C$8-'DEPRECATED - DT-Prelim Calcs'!$C$9)+'DEPRECATED - DT-Prelim Calcs'!$C$9</f>
        <v>4225.6008819217723</v>
      </c>
      <c r="JW60" s="43">
        <f t="shared" si="24"/>
        <v>49.999999999999993</v>
      </c>
      <c r="JX60" s="2">
        <f t="shared" si="77"/>
        <v>1.4462867232450001</v>
      </c>
      <c r="JY60" s="43">
        <f>JX60*'DEPRECATED - DT-Prelim Calcs'!$C$21/JS$2/'DEPRECATED - DT-Prelim Calcs'!$C$19/'DEPRECATED - DT-Prelim Calcs'!$C$18*3.39*'DEPRECATED - DT-Prelim Calcs'!$C$20</f>
        <v>29.053734754561201</v>
      </c>
      <c r="JZ60" s="36">
        <f t="shared" si="78"/>
        <v>0</v>
      </c>
      <c r="KA60" s="43">
        <f>JY59*'DEPRECATED - DT-Prelim Calcs'!$C$11+KA59</f>
        <v>-377.75643735080007</v>
      </c>
      <c r="KB60" s="43">
        <f>KB59+0.5*JY60*'DEPRECATED - DT-Prelim Calcs'!$C$11^2+KA60*'DEPRECATED - DT-Prelim Calcs'!$C$11</f>
        <v>-79427.264895996224</v>
      </c>
      <c r="KC60" s="43">
        <f>MIN('Drive Train'!$F$35-JW59*'DEPRECATED - DT-Prelim Calcs'!$C$21*'Drive Train'!$F$39,KC59+JW$2)</f>
        <v>9.6000000000000014</v>
      </c>
      <c r="KD60" s="43">
        <f>'Drive Train'!$F$35-JW60*'DEPRECATED - DT-Prelim Calcs'!$C$21*'Drive Train'!$F$39</f>
        <v>9.6000000000000014</v>
      </c>
      <c r="KE60" s="1">
        <f>IF(KB60&gt;='Drive Train'!$F$29,1,0)</f>
        <v>0</v>
      </c>
      <c r="KF60" s="43">
        <f>MIN(JV60,'DEPRECATED - DT-Prelim Calcs'!$C$10)*'DEPRECATED - DT-Prelim Calcs'!$C$11*1000/60/60</f>
        <v>103.33333333333333</v>
      </c>
      <c r="KG60" s="49">
        <f>KG59+'DEPRECATED - DT-Prelim Calcs'!$C$11</f>
        <v>224</v>
      </c>
      <c r="KH60" s="2">
        <f>KR60/'Drive Train'!$F$35</f>
        <v>3.7142970345946864</v>
      </c>
      <c r="KI60" s="36">
        <f>KP60*12*60/(PI() * 'Drive Train'!$F$15)/KH$2*KH60</f>
        <v>-1247453.0035617417</v>
      </c>
      <c r="KJ60" s="2">
        <f>('DEPRECATED - DT-Prelim Calcs'!$C$6*KH60-KI60)/('DEPRECATED - DT-Prelim Calcs'!$C$6*KH60)*'DEPRECATED - DT-Prelim Calcs'!$C$7*KH60</f>
        <v>934.43487859453251</v>
      </c>
      <c r="KK60" s="43">
        <f>KJ60/'DEPRECATED - DT-Prelim Calcs'!$C$7*('DEPRECATED - DT-Prelim Calcs'!$C$8-'DEPRECATED - DT-Prelim Calcs'!$C$9)+'DEPRECATED - DT-Prelim Calcs'!$C$9</f>
        <v>50907.280699552888</v>
      </c>
      <c r="KL60" s="43">
        <f t="shared" si="25"/>
        <v>53.333333333333329</v>
      </c>
      <c r="KM60" s="2">
        <f t="shared" si="79"/>
        <v>1.4462867232450001</v>
      </c>
      <c r="KN60" s="43">
        <f>KM60*'DEPRECATED - DT-Prelim Calcs'!$C$21/KH$2/'DEPRECATED - DT-Prelim Calcs'!$C$19/'DEPRECATED - DT-Prelim Calcs'!$C$18*3.39*'DEPRECATED - DT-Prelim Calcs'!$C$20</f>
        <v>29.053734754561201</v>
      </c>
      <c r="KO60" s="36">
        <f t="shared" si="80"/>
        <v>0</v>
      </c>
      <c r="KP60" s="43">
        <f>KN59*'DEPRECATED - DT-Prelim Calcs'!$C$11+KP59</f>
        <v>-976.95301754547563</v>
      </c>
      <c r="KQ60" s="43">
        <f>KQ59+0.5*KN60*'DEPRECATED - DT-Prelim Calcs'!$C$11^2+KP60*'DEPRECATED - DT-Prelim Calcs'!$C$11</f>
        <v>-85342.195166649224</v>
      </c>
      <c r="KR60" s="43">
        <f>MIN('Drive Train'!$F$35-KL59*'DEPRECATED - DT-Prelim Calcs'!$C$21*'Drive Train'!$F$39,KR59+KL$2)</f>
        <v>46.057283228974114</v>
      </c>
      <c r="KS60" s="43">
        <f>'Drive Train'!$F$35-KL60*'DEPRECATED - DT-Prelim Calcs'!$C$21*'Drive Train'!$F$39</f>
        <v>9.413333333333334</v>
      </c>
      <c r="KT60" s="1">
        <f>IF(KQ60&gt;='Drive Train'!$F$29,1,0)</f>
        <v>0</v>
      </c>
      <c r="KU60" s="43">
        <f>MIN(KK60,'DEPRECATED - DT-Prelim Calcs'!$C$10)*'DEPRECATED - DT-Prelim Calcs'!$C$11*1000/60/60</f>
        <v>103.33333333333333</v>
      </c>
      <c r="KV60" s="49">
        <f>KV59+'DEPRECATED - DT-Prelim Calcs'!$C$11</f>
        <v>224</v>
      </c>
      <c r="KW60" s="2">
        <f>LG60/'Drive Train'!$F$35</f>
        <v>0.74408602150537628</v>
      </c>
      <c r="KX60" s="36">
        <f>LE60*12*60/(PI() * 'Drive Train'!$F$15)/KW$2*KW60</f>
        <v>-90380.839995273593</v>
      </c>
      <c r="KY60" s="2">
        <f>('DEPRECATED - DT-Prelim Calcs'!$C$6*KW60-KX60)/('DEPRECATED - DT-Prelim Calcs'!$C$6*KW60)*'DEPRECATED - DT-Prelim Calcs'!$C$7*KW60</f>
        <v>69.929597230489236</v>
      </c>
      <c r="KZ60" s="43">
        <f>KY60/'DEPRECATED - DT-Prelim Calcs'!$C$7*('DEPRECATED - DT-Prelim Calcs'!$C$8-'DEPRECATED - DT-Prelim Calcs'!$C$9)+'DEPRECATED - DT-Prelim Calcs'!$C$9</f>
        <v>3811.0974610639655</v>
      </c>
      <c r="LA60" s="43">
        <f t="shared" si="26"/>
        <v>56.666666666666664</v>
      </c>
      <c r="LB60" s="2">
        <f t="shared" si="81"/>
        <v>1.4462867232450001</v>
      </c>
      <c r="LC60" s="43">
        <f>LB60*'DEPRECATED - DT-Prelim Calcs'!$C$21/KW$2/'DEPRECATED - DT-Prelim Calcs'!$C$19/'DEPRECATED - DT-Prelim Calcs'!$C$18*3.39*'DEPRECATED - DT-Prelim Calcs'!$C$20</f>
        <v>29.053734754561201</v>
      </c>
      <c r="LD60" s="36">
        <f t="shared" si="82"/>
        <v>0</v>
      </c>
      <c r="LE60" s="43">
        <f>LC59*'DEPRECATED - DT-Prelim Calcs'!$C$11+LE59</f>
        <v>-353.32904911637797</v>
      </c>
      <c r="LF60" s="43">
        <f>LF59+0.5*LC60*'DEPRECATED - DT-Prelim Calcs'!$C$11^2+LE60*'DEPRECATED - DT-Prelim Calcs'!$C$11</f>
        <v>-98567.189526020476</v>
      </c>
      <c r="LG60" s="43">
        <f>MIN('Drive Train'!$F$35-LA59*'DEPRECATED - DT-Prelim Calcs'!$C$21*'Drive Train'!$F$39,LG59+LA$2)</f>
        <v>9.2266666666666666</v>
      </c>
      <c r="LH60" s="43">
        <f>'Drive Train'!$F$35-LA60*'DEPRECATED - DT-Prelim Calcs'!$C$21*'Drive Train'!$F$39</f>
        <v>9.2266666666666666</v>
      </c>
      <c r="LI60" s="1">
        <f>IF(LF60&gt;='Drive Train'!$F$29,1,0)</f>
        <v>0</v>
      </c>
      <c r="LJ60" s="43">
        <f>MIN(KZ60,'DEPRECATED - DT-Prelim Calcs'!$C$10)*'DEPRECATED - DT-Prelim Calcs'!$C$11*1000/60/60</f>
        <v>103.33333333333333</v>
      </c>
      <c r="LK60" s="49">
        <f>LK59+'DEPRECATED - DT-Prelim Calcs'!$C$11</f>
        <v>224</v>
      </c>
      <c r="LL60" s="2">
        <f>LV60/'Drive Train'!$F$35</f>
        <v>3.5653369778264032</v>
      </c>
      <c r="LM60" s="36">
        <f>LT60*12*60/(PI() * 'Drive Train'!$F$15)/LL$2*LL60</f>
        <v>-1136509.1975293122</v>
      </c>
      <c r="LN60" s="2">
        <f>('DEPRECATED - DT-Prelim Calcs'!$C$6*LL60-LM60)/('DEPRECATED - DT-Prelim Calcs'!$C$6*LL60)*'DEPRECATED - DT-Prelim Calcs'!$C$7*LL60</f>
        <v>852.18038597655038</v>
      </c>
      <c r="LO60" s="43">
        <f>LN60/'DEPRECATED - DT-Prelim Calcs'!$C$7*('DEPRECATED - DT-Prelim Calcs'!$C$8-'DEPRECATED - DT-Prelim Calcs'!$C$9)+'DEPRECATED - DT-Prelim Calcs'!$C$9</f>
        <v>46426.252370364309</v>
      </c>
      <c r="LP60" s="43">
        <f t="shared" si="27"/>
        <v>60</v>
      </c>
      <c r="LQ60" s="2">
        <f t="shared" si="83"/>
        <v>1.4462867232450001</v>
      </c>
      <c r="LR60" s="43">
        <f>LQ60*'DEPRECATED - DT-Prelim Calcs'!$C$21/LL$2/'DEPRECATED - DT-Prelim Calcs'!$C$19/'DEPRECATED - DT-Prelim Calcs'!$C$18*3.39*'DEPRECATED - DT-Prelim Calcs'!$C$20</f>
        <v>29.053734754561201</v>
      </c>
      <c r="LS60" s="36">
        <f t="shared" si="84"/>
        <v>0</v>
      </c>
      <c r="LT60" s="43">
        <f>LR59*'DEPRECATED - DT-Prelim Calcs'!$C$11+LT59</f>
        <v>-927.25351532680634</v>
      </c>
      <c r="LU60" s="43">
        <f>LU59+0.5*LR60*'DEPRECATED - DT-Prelim Calcs'!$C$11^2+LT60*'DEPRECATED - DT-Prelim Calcs'!$C$11</f>
        <v>-89835.742930594148</v>
      </c>
      <c r="LV60" s="43">
        <f>MIN('Drive Train'!$F$35-LP59*'DEPRECATED - DT-Prelim Calcs'!$C$21*'Drive Train'!$F$39,LV59+LP$2)</f>
        <v>44.210178525047404</v>
      </c>
      <c r="LW60" s="43">
        <f>'Drive Train'!$F$35-LP60*'DEPRECATED - DT-Prelim Calcs'!$C$21*'Drive Train'!$F$39</f>
        <v>9.0400000000000009</v>
      </c>
      <c r="LX60" s="1">
        <f>IF(LU60&gt;='Drive Train'!$F$29,1,0)</f>
        <v>0</v>
      </c>
      <c r="LY60" s="43">
        <f>MIN(LO60,'DEPRECATED - DT-Prelim Calcs'!$C$10)*'DEPRECATED - DT-Prelim Calcs'!$C$11*1000/60/60</f>
        <v>103.33333333333333</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-0.27672021620693066</v>
      </c>
      <c r="Y61" s="43">
        <f t="shared" si="1"/>
        <v>0</v>
      </c>
      <c r="Z61" s="43">
        <f t="shared" si="2"/>
        <v>0</v>
      </c>
      <c r="AA61" s="43">
        <f t="shared" si="3"/>
        <v>0</v>
      </c>
      <c r="AB61" s="43" t="e">
        <f t="shared" si="4"/>
        <v>#N/A</v>
      </c>
      <c r="AC61" s="36">
        <f t="shared" si="28"/>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889.49632897085212</v>
      </c>
      <c r="AK61" s="43">
        <f t="shared" si="8"/>
        <v>0</v>
      </c>
      <c r="AL61" s="49">
        <f>AL60+'DEPRECATED - DT-Prelim Calcs'!$C$11</f>
        <v>228</v>
      </c>
      <c r="AM61" s="2">
        <f>AW61/'Drive Train'!$F$35</f>
        <v>1.4376936071414352</v>
      </c>
      <c r="AN61" s="36">
        <f>AU61*12*60/(PI() * 'Drive Train'!$F$15)/AM$2*AM61</f>
        <v>-10906.863659477849</v>
      </c>
      <c r="AO61" s="2">
        <f>('DEPRECATED - DT-Prelim Calcs'!$C$6*AM61-AN61)/('DEPRECATED - DT-Prelim Calcs'!$C$6*AM61)*'DEPRECATED - DT-Prelim Calcs'!$C$7*AM61</f>
        <v>14.760524485040527</v>
      </c>
      <c r="AP61" s="43">
        <f>AO61/'DEPRECATED - DT-Prelim Calcs'!$C$7*('DEPRECATED - DT-Prelim Calcs'!$C$8-'DEPRECATED - DT-Prelim Calcs'!$C$9)+'DEPRECATED - DT-Prelim Calcs'!$C$9</f>
        <v>805.61812493131231</v>
      </c>
      <c r="AQ61" s="43">
        <f t="shared" si="9"/>
        <v>93</v>
      </c>
      <c r="AR61" s="2">
        <f t="shared" si="29"/>
        <v>2.2721955884704119</v>
      </c>
      <c r="AS61" s="43">
        <f>AR61*'DEPRECATED - DT-Prelim Calcs'!$C$21/AM$2/'DEPRECATED - DT-Prelim Calcs'!$C$19/'DEPRECATED - DT-Prelim Calcs'!$C$18*3.39*'DEPRECATED - DT-Prelim Calcs'!$C$20</f>
        <v>22.822503614561782</v>
      </c>
      <c r="AT61" s="36">
        <f t="shared" si="30"/>
        <v>0</v>
      </c>
      <c r="AU61" s="43">
        <f>AS60*'DEPRECATED - DT-Prelim Calcs'!$C$11+AU60</f>
        <v>-44.135663069059618</v>
      </c>
      <c r="AV61" s="43">
        <f>AV60+0.5*AS61*'DEPRECATED - DT-Prelim Calcs'!$C$11^2+AU61*'DEPRECATED - DT-Prelim Calcs'!$C$11</f>
        <v>3392.8017279184419</v>
      </c>
      <c r="AW61" s="43">
        <f>MIN('Drive Train'!$F$35-AQ60*'DEPRECATED - DT-Prelim Calcs'!$C$21*'Drive Train'!$F$39,AW60+AQ$2)</f>
        <v>17.827400728553798</v>
      </c>
      <c r="AX61" s="43">
        <f>'Drive Train'!$F$35-AQ61*'DEPRECATED - DT-Prelim Calcs'!$C$21*'Drive Train'!$F$39</f>
        <v>7.1920000000000002</v>
      </c>
      <c r="AY61" s="1">
        <f>IF(AV61&gt;='Drive Train'!$F$29,1,0)</f>
        <v>1</v>
      </c>
      <c r="AZ61" s="43">
        <f t="shared" si="31"/>
        <v>103.33333333333333</v>
      </c>
      <c r="BA61" s="49">
        <f>BA60+'DEPRECATED - DT-Prelim Calcs'!$C$11</f>
        <v>228</v>
      </c>
      <c r="BB61" s="2">
        <f>BL61/'Drive Train'!$F$35</f>
        <v>0.57999999999999996</v>
      </c>
      <c r="BC61" s="36">
        <f>BJ61*12*60/(PI() * 'Drive Train'!$F$15)/BB$2*BB61</f>
        <v>4343.2251309533312</v>
      </c>
      <c r="BD61" s="2">
        <f>('DEPRECATED - DT-Prelim Calcs'!$C$6*BB61-BC61)/('DEPRECATED - DT-Prelim Calcs'!$C$6*BB61)*'DEPRECATED - DT-Prelim Calcs'!$C$7*BB61</f>
        <v>-0.47254700065378141</v>
      </c>
      <c r="BE61" s="43">
        <f>BD61/'DEPRECATED - DT-Prelim Calcs'!$C$7*('DEPRECATED - DT-Prelim Calcs'!$C$8-'DEPRECATED - DT-Prelim Calcs'!$C$9)+'DEPRECATED - DT-Prelim Calcs'!$C$9</f>
        <v>-24.243232125168685</v>
      </c>
      <c r="BF61" s="43">
        <f t="shared" si="10"/>
        <v>-24.243232125168685</v>
      </c>
      <c r="BG61" s="2">
        <f t="shared" si="32"/>
        <v>-1.0574949876740427</v>
      </c>
      <c r="BH61" s="43">
        <f>BG61*'DEPRECATED - DT-Prelim Calcs'!$C$21/BB$2/'DEPRECATED - DT-Prelim Calcs'!$C$19/'DEPRECATED - DT-Prelim Calcs'!$C$18*3.39*'DEPRECATED - DT-Prelim Calcs'!$C$20</f>
        <v>-15.342521221591916</v>
      </c>
      <c r="BI61" s="36">
        <f t="shared" si="33"/>
        <v>1</v>
      </c>
      <c r="BJ61" s="43">
        <f>BH60*'DEPRECATED - DT-Prelim Calcs'!$C$11+BJ60</f>
        <v>30.160575075794767</v>
      </c>
      <c r="BK61" s="43">
        <f>BK60+0.5*BH61*'DEPRECATED - DT-Prelim Calcs'!$C$11^2+BJ61*'DEPRECATED - DT-Prelim Calcs'!$C$11</f>
        <v>-32442.807581770347</v>
      </c>
      <c r="BL61" s="43">
        <f>MIN('Drive Train'!$F$35-BF60*'DEPRECATED - DT-Prelim Calcs'!$C$21*'Drive Train'!$F$39,BL60+BF$2)</f>
        <v>7.1920000000000002</v>
      </c>
      <c r="BM61" s="43">
        <f>'Drive Train'!$F$35-BF61*'DEPRECATED - DT-Prelim Calcs'!$C$21*'Drive Train'!$F$39</f>
        <v>13.757620999009447</v>
      </c>
      <c r="BN61" s="1">
        <f>IF(BK61&gt;='Drive Train'!$F$29,1,0)</f>
        <v>0</v>
      </c>
      <c r="BO61" s="43">
        <f t="shared" si="34"/>
        <v>-26.93692458352076</v>
      </c>
      <c r="BP61" s="49">
        <f>BP60+'DEPRECATED - DT-Prelim Calcs'!$C$11</f>
        <v>228</v>
      </c>
      <c r="BQ61" s="2">
        <f>CA61/'Drive Train'!$F$35</f>
        <v>0.57999999999999996</v>
      </c>
      <c r="BR61" s="36">
        <f>BY61*12*60/(PI() * 'Drive Train'!$F$15)/BQ$2*BQ61</f>
        <v>-16179.82420354844</v>
      </c>
      <c r="BS61" s="2">
        <f>('DEPRECATED - DT-Prelim Calcs'!$C$6*BQ61-BR61)/('DEPRECATED - DT-Prelim Calcs'!$C$6*BQ61)*'DEPRECATED - DT-Prelim Calcs'!$C$7*BQ61</f>
        <v>14.614146005429809</v>
      </c>
      <c r="BT61" s="43">
        <f>BS61/'DEPRECATED - DT-Prelim Calcs'!$C$7*('DEPRECATED - DT-Prelim Calcs'!$C$8-'DEPRECATED - DT-Prelim Calcs'!$C$9)+'DEPRECATED - DT-Prelim Calcs'!$C$9</f>
        <v>797.64377492266863</v>
      </c>
      <c r="BU61" s="43">
        <f t="shared" si="11"/>
        <v>93</v>
      </c>
      <c r="BV61" s="2">
        <f t="shared" si="35"/>
        <v>1.5313624128476471</v>
      </c>
      <c r="BW61" s="43">
        <f>BV61*'DEPRECATED - DT-Prelim Calcs'!$C$21/BQ$2/'DEPRECATED - DT-Prelim Calcs'!$C$19/'DEPRECATED - DT-Prelim Calcs'!$C$18*3.39*'DEPRECATED - DT-Prelim Calcs'!$C$20</f>
        <v>29.053734754561201</v>
      </c>
      <c r="BX61" s="36">
        <f t="shared" si="36"/>
        <v>0</v>
      </c>
      <c r="BY61" s="43">
        <f>BW60*'DEPRECATED - DT-Prelim Calcs'!$C$11+BY60</f>
        <v>-85.920244851660087</v>
      </c>
      <c r="BZ61" s="43">
        <f>BZ60+0.5*BW61*'DEPRECATED - DT-Prelim Calcs'!$C$11^2+BY61*'DEPRECATED - DT-Prelim Calcs'!$C$11</f>
        <v>-74390.473487558687</v>
      </c>
      <c r="CA61" s="43">
        <f>MIN('Drive Train'!$F$35-BU60*'DEPRECATED - DT-Prelim Calcs'!$C$21*'Drive Train'!$F$39,CA60+BU$2)</f>
        <v>7.1920000000000002</v>
      </c>
      <c r="CB61" s="43">
        <f>'Drive Train'!$F$35-BU61*'DEPRECATED - DT-Prelim Calcs'!$C$21*'Drive Train'!$F$39</f>
        <v>7.1920000000000002</v>
      </c>
      <c r="CC61" s="1">
        <f>IF(BZ61&gt;='Drive Train'!$F$29,1,0)</f>
        <v>0</v>
      </c>
      <c r="CD61" s="43">
        <f t="shared" si="37"/>
        <v>103.33333333333333</v>
      </c>
      <c r="CE61" s="49">
        <f>CE60+'DEPRECATED - DT-Prelim Calcs'!$C$11</f>
        <v>228</v>
      </c>
      <c r="CF61" s="2">
        <f>CP61/'Drive Train'!$F$35</f>
        <v>5.132703613237191</v>
      </c>
      <c r="CG61" s="36">
        <f>CN61*12*60/(PI() * 'Drive Train'!$F$15)/CF$2*CF61</f>
        <v>-3702771.9197721137</v>
      </c>
      <c r="CH61" s="2">
        <f>('DEPRECATED - DT-Prelim Calcs'!$C$6*CF61-CG61)/('DEPRECATED - DT-Prelim Calcs'!$C$6*CF61)*'DEPRECATED - DT-Prelim Calcs'!$C$7*CF61</f>
        <v>2746.0160012205674</v>
      </c>
      <c r="CI61" s="43">
        <f>CH61/'DEPRECATED - DT-Prelim Calcs'!$C$7*('DEPRECATED - DT-Prelim Calcs'!$C$8-'DEPRECATED - DT-Prelim Calcs'!$C$9)+'DEPRECATED - DT-Prelim Calcs'!$C$9</f>
        <v>149597.89409634433</v>
      </c>
      <c r="CJ61" s="43">
        <f t="shared" si="12"/>
        <v>93</v>
      </c>
      <c r="CK61" s="2">
        <f t="shared" si="38"/>
        <v>1.2396743342100003</v>
      </c>
      <c r="CL61" s="43">
        <f>CK61*'DEPRECATED - DT-Prelim Calcs'!$C$21/CF$2/'DEPRECATED - DT-Prelim Calcs'!$C$19/'DEPRECATED - DT-Prelim Calcs'!$C$18*3.39*'DEPRECATED - DT-Prelim Calcs'!$C$20</f>
        <v>29.053734754561205</v>
      </c>
      <c r="CM61" s="36">
        <f t="shared" si="39"/>
        <v>0</v>
      </c>
      <c r="CN61" s="43">
        <f>CL60*'DEPRECATED - DT-Prelim Calcs'!$C$11+CN60</f>
        <v>-1798.7056646978695</v>
      </c>
      <c r="CO61" s="43">
        <f>CO60+0.5*CL61*'DEPRECATED - DT-Prelim Calcs'!$C$11^2+CN61*'DEPRECATED - DT-Prelim Calcs'!$C$11</f>
        <v>-152968.44223173163</v>
      </c>
      <c r="CP61" s="43">
        <f>MIN('Drive Train'!$F$35-CJ60*'DEPRECATED - DT-Prelim Calcs'!$C$21*'Drive Train'!$F$39,CP60+CJ$2)</f>
        <v>63.645524804141168</v>
      </c>
      <c r="CQ61" s="43">
        <f>'Drive Train'!$F$35-CJ61*'DEPRECATED - DT-Prelim Calcs'!$C$21*'Drive Train'!$F$39</f>
        <v>7.1920000000000002</v>
      </c>
      <c r="CR61" s="1">
        <f>IF(CO61&gt;='Drive Train'!$F$29,1,0)</f>
        <v>0</v>
      </c>
      <c r="CS61" s="43">
        <f t="shared" si="40"/>
        <v>103.33333333333333</v>
      </c>
      <c r="CT61" s="49">
        <f>CT60+'DEPRECATED - DT-Prelim Calcs'!$C$11</f>
        <v>228</v>
      </c>
      <c r="CU61" s="2">
        <f>DE61/'Drive Train'!$F$35</f>
        <v>0.57999999999999996</v>
      </c>
      <c r="CV61" s="36">
        <f>DC61*12*60/(PI() * 'Drive Train'!$F$15)/CU$2*CU61</f>
        <v>-151662.21437112763</v>
      </c>
      <c r="CW61" s="2">
        <f>('DEPRECATED - DT-Prelim Calcs'!$C$6*CU61-CV61)/('DEPRECATED - DT-Prelim Calcs'!$C$6*CU61)*'DEPRECATED - DT-Prelim Calcs'!$C$7*CU61</f>
        <v>114.20856761764712</v>
      </c>
      <c r="CX61" s="43">
        <f>CW61/'DEPRECATED - DT-Prelim Calcs'!$C$7*('DEPRECATED - DT-Prelim Calcs'!$C$8-'DEPRECATED - DT-Prelim Calcs'!$C$9)+'DEPRECATED - DT-Prelim Calcs'!$C$9</f>
        <v>6223.310026931521</v>
      </c>
      <c r="CY61" s="43">
        <f t="shared" si="13"/>
        <v>93</v>
      </c>
      <c r="CZ61" s="2">
        <f t="shared" si="41"/>
        <v>1.0413264407364002</v>
      </c>
      <c r="DA61" s="43">
        <f>CZ61*'DEPRECATED - DT-Prelim Calcs'!$C$21/CU$2/'DEPRECATED - DT-Prelim Calcs'!$C$19/'DEPRECATED - DT-Prelim Calcs'!$C$18*3.39*'DEPRECATED - DT-Prelim Calcs'!$C$20</f>
        <v>29.053734754561201</v>
      </c>
      <c r="DB61" s="36">
        <f t="shared" si="42"/>
        <v>0</v>
      </c>
      <c r="DC61" s="43">
        <f>DA60*'DEPRECATED - DT-Prelim Calcs'!$C$11+DC60</f>
        <v>-547.65620516723573</v>
      </c>
      <c r="DD61" s="43">
        <f>DD60+0.5*DA61*'DEPRECATED - DT-Prelim Calcs'!$C$11^2+DC61*'DEPRECATED - DT-Prelim Calcs'!$C$11</f>
        <v>-253535.04958392592</v>
      </c>
      <c r="DE61" s="43">
        <f>MIN('Drive Train'!$F$35-CY60*'DEPRECATED - DT-Prelim Calcs'!$C$21*'Drive Train'!$F$39,DE60+CY$2)</f>
        <v>7.1920000000000002</v>
      </c>
      <c r="DF61" s="43">
        <f>'Drive Train'!$F$35-CY61*'DEPRECATED - DT-Prelim Calcs'!$C$21*'Drive Train'!$F$39</f>
        <v>7.1920000000000002</v>
      </c>
      <c r="DG61" s="1">
        <f>IF(DD61&gt;='Drive Train'!$F$29,1,0)</f>
        <v>0</v>
      </c>
      <c r="DH61" s="43">
        <f t="shared" si="43"/>
        <v>103.33333333333333</v>
      </c>
      <c r="DI61" s="49">
        <f>DI60+'DEPRECATED - DT-Prelim Calcs'!$C$11</f>
        <v>228</v>
      </c>
      <c r="DJ61" s="2">
        <f>DT61/'Drive Train'!$F$35</f>
        <v>0.57999999999999996</v>
      </c>
      <c r="DK61" s="36">
        <f>DR61*12*60/(PI() * 'Drive Train'!$F$15)/DJ$2*DJ61</f>
        <v>-266837.95048142294</v>
      </c>
      <c r="DL61" s="2">
        <f>('DEPRECATED - DT-Prelim Calcs'!$C$6*DJ61-DK61)/('DEPRECATED - DT-Prelim Calcs'!$C$6*DJ61)*'DEPRECATED - DT-Prelim Calcs'!$C$7*DJ61</f>
        <v>198.87537049496456</v>
      </c>
      <c r="DM61" s="43">
        <f>DL61/'DEPRECATED - DT-Prelim Calcs'!$C$7*('DEPRECATED - DT-Prelim Calcs'!$C$8-'DEPRECATED - DT-Prelim Calcs'!$C$9)+'DEPRECATED - DT-Prelim Calcs'!$C$9</f>
        <v>10835.755258307769</v>
      </c>
      <c r="DN61" s="43">
        <f t="shared" si="14"/>
        <v>93</v>
      </c>
      <c r="DO61" s="2">
        <f t="shared" si="44"/>
        <v>0.89769520753137932</v>
      </c>
      <c r="DP61" s="43">
        <f>DO61*'DEPRECATED - DT-Prelim Calcs'!$C$21/DJ$2/'DEPRECATED - DT-Prelim Calcs'!$C$19/'DEPRECATED - DT-Prelim Calcs'!$C$18*3.39*'DEPRECATED - DT-Prelim Calcs'!$C$20</f>
        <v>29.053734754561201</v>
      </c>
      <c r="DQ61" s="36">
        <f t="shared" si="45"/>
        <v>0</v>
      </c>
      <c r="DR61" s="43">
        <f>DP60*'DEPRECATED - DT-Prelim Calcs'!$C$11+DR60</f>
        <v>-830.65412696333283</v>
      </c>
      <c r="DS61" s="43">
        <f>DS60+0.5*DP61*'DEPRECATED - DT-Prelim Calcs'!$C$11^2+DR61*'DEPRECATED - DT-Prelim Calcs'!$C$11</f>
        <v>-415584.93893362803</v>
      </c>
      <c r="DT61" s="43">
        <f>MIN('Drive Train'!$F$35-DN60*'DEPRECATED - DT-Prelim Calcs'!$C$21*'Drive Train'!$F$39,DT60+DN$2)</f>
        <v>7.1920000000000002</v>
      </c>
      <c r="DU61" s="43">
        <f>'Drive Train'!$F$35-DN61*'DEPRECATED - DT-Prelim Calcs'!$C$21*'Drive Train'!$F$39</f>
        <v>7.1920000000000002</v>
      </c>
      <c r="DV61" s="1">
        <f>IF(DS61&gt;='Drive Train'!$F$29,1,0)</f>
        <v>0</v>
      </c>
      <c r="DW61" s="43">
        <f t="shared" si="46"/>
        <v>103.33333333333333</v>
      </c>
      <c r="DX61" s="49">
        <f>DX60+'DEPRECATED - DT-Prelim Calcs'!$C$11</f>
        <v>228</v>
      </c>
      <c r="DY61" s="2">
        <f>EI61/'Drive Train'!$F$35</f>
        <v>0.57999999999999996</v>
      </c>
      <c r="DZ61" s="36">
        <f>EG61*12*60/(PI() * 'Drive Train'!$F$15)/DY$2*DY61</f>
        <v>-615097.40166651132</v>
      </c>
      <c r="EA61" s="2">
        <f>('DEPRECATED - DT-Prelim Calcs'!$C$6*DY61-DZ61)/('DEPRECATED - DT-Prelim Calcs'!$C$6*DY61)*'DEPRECATED - DT-Prelim Calcs'!$C$7*DY61</f>
        <v>454.88427740061729</v>
      </c>
      <c r="EB61" s="43">
        <f>EA61/'DEPRECATED - DT-Prelim Calcs'!$C$7*('DEPRECATED - DT-Prelim Calcs'!$C$8-'DEPRECATED - DT-Prelim Calcs'!$C$9)+'DEPRECATED - DT-Prelim Calcs'!$C$9</f>
        <v>24782.509141973926</v>
      </c>
      <c r="EC61" s="43">
        <f t="shared" si="15"/>
        <v>93</v>
      </c>
      <c r="ED61" s="2">
        <f t="shared" si="47"/>
        <v>0.78888366722454539</v>
      </c>
      <c r="EE61" s="43">
        <f>ED61*'DEPRECATED - DT-Prelim Calcs'!$C$21/DY$2/'DEPRECATED - DT-Prelim Calcs'!$C$19/'DEPRECATED - DT-Prelim Calcs'!$C$18*3.39*'DEPRECATED - DT-Prelim Calcs'!$C$20</f>
        <v>29.053734754561201</v>
      </c>
      <c r="EF61" s="36">
        <f t="shared" si="48"/>
        <v>0</v>
      </c>
      <c r="EG61" s="43">
        <f>EE60*'DEPRECATED - DT-Prelim Calcs'!$C$11+EG60</f>
        <v>-1682.6763134079433</v>
      </c>
      <c r="EH61" s="43">
        <f>EH60+0.5*EE61*'DEPRECATED - DT-Prelim Calcs'!$C$11^2+EG61*'DEPRECATED - DT-Prelim Calcs'!$C$11</f>
        <v>-529569.02825805906</v>
      </c>
      <c r="EI61" s="43">
        <f>MIN('Drive Train'!$F$35-EC60*'DEPRECATED - DT-Prelim Calcs'!$C$21*'Drive Train'!$F$39,EI60+EC$2)</f>
        <v>7.1920000000000002</v>
      </c>
      <c r="EJ61" s="43">
        <f>'Drive Train'!$F$35-EC61*'DEPRECATED - DT-Prelim Calcs'!$C$21*'Drive Train'!$F$39</f>
        <v>7.1920000000000002</v>
      </c>
      <c r="EK61" s="1">
        <f>IF(EH61&gt;='Drive Train'!$F$29,1,0)</f>
        <v>0</v>
      </c>
      <c r="EL61" s="43">
        <f t="shared" si="49"/>
        <v>103.33333333333333</v>
      </c>
      <c r="EM61" s="49">
        <f>EM60+'DEPRECATED - DT-Prelim Calcs'!$C$11</f>
        <v>228</v>
      </c>
      <c r="EN61" s="2">
        <f>EX61/'Drive Train'!$F$35</f>
        <v>0.57999999999999996</v>
      </c>
      <c r="EO61" s="36">
        <f>EV61*12*60/(PI() * 'Drive Train'!$F$15)/EN$2*EN61</f>
        <v>-755.40132440436787</v>
      </c>
      <c r="EP61" s="2">
        <f>('DEPRECATED - DT-Prelim Calcs'!$C$6*EN61-EO61)/('DEPRECATED - DT-Prelim Calcs'!$C$6*EN61)*'DEPRECATED - DT-Prelim Calcs'!$C$7*EN61</f>
        <v>3.2755028544602647</v>
      </c>
      <c r="EQ61" s="43">
        <f>EP61/'DEPRECATED - DT-Prelim Calcs'!$C$7*('DEPRECATED - DT-Prelim Calcs'!$C$8-'DEPRECATED - DT-Prelim Calcs'!$C$9)+'DEPRECATED - DT-Prelim Calcs'!$C$9</f>
        <v>179.94157341462633</v>
      </c>
      <c r="ER61" s="43">
        <f t="shared" si="16"/>
        <v>93</v>
      </c>
      <c r="ES61" s="2">
        <f t="shared" si="50"/>
        <v>0.7035989464435134</v>
      </c>
      <c r="ET61" s="43">
        <f>ES61*'DEPRECATED - DT-Prelim Calcs'!$C$21/EN$2/'DEPRECATED - DT-Prelim Calcs'!$C$19/'DEPRECATED - DT-Prelim Calcs'!$C$18*3.39*'DEPRECATED - DT-Prelim Calcs'!$C$20</f>
        <v>29.053734754561201</v>
      </c>
      <c r="EU61" s="36">
        <f t="shared" si="51"/>
        <v>0</v>
      </c>
      <c r="EV61" s="43">
        <f>ET60*'DEPRECATED - DT-Prelim Calcs'!$C$11+EV60</f>
        <v>-1.843090440556665</v>
      </c>
      <c r="EW61" s="43">
        <f>EW60+0.5*ET61*'DEPRECATED - DT-Prelim Calcs'!$C$11^2+EV61*'DEPRECATED - DT-Prelim Calcs'!$C$11</f>
        <v>-690028.6142120685</v>
      </c>
      <c r="EX61" s="43">
        <f>MIN('Drive Train'!$F$35-ER60*'DEPRECATED - DT-Prelim Calcs'!$C$21*'Drive Train'!$F$39,EX60+ER$2)</f>
        <v>7.1920000000000002</v>
      </c>
      <c r="EY61" s="43">
        <f>'Drive Train'!$F$35-ER61*'DEPRECATED - DT-Prelim Calcs'!$C$21*'Drive Train'!$F$39</f>
        <v>7.1920000000000002</v>
      </c>
      <c r="EZ61" s="1">
        <f>IF(EW61&gt;='Drive Train'!$F$29,1,0)</f>
        <v>0</v>
      </c>
      <c r="FA61" s="43">
        <f t="shared" si="52"/>
        <v>103.33333333333333</v>
      </c>
      <c r="FB61" s="49">
        <f>FB60+'DEPRECATED - DT-Prelim Calcs'!$C$11</f>
        <v>228</v>
      </c>
      <c r="FC61" s="2">
        <f>FM61/'Drive Train'!$F$35</f>
        <v>0.57999999999999996</v>
      </c>
      <c r="FD61" s="36">
        <f>FK61*12*60/(PI() * 'Drive Train'!$F$15)/FC$2*FC61</f>
        <v>-687063.04116060608</v>
      </c>
      <c r="FE61" s="2">
        <f>('DEPRECATED - DT-Prelim Calcs'!$C$6*FC61-FD61)/('DEPRECATED - DT-Prelim Calcs'!$C$6*FC61)*'DEPRECATED - DT-Prelim Calcs'!$C$7*FC61</f>
        <v>507.78691834533583</v>
      </c>
      <c r="FF61" s="43">
        <f>FE61/'DEPRECATED - DT-Prelim Calcs'!$C$7*('DEPRECATED - DT-Prelim Calcs'!$C$8-'DEPRECATED - DT-Prelim Calcs'!$C$9)+'DEPRECATED - DT-Prelim Calcs'!$C$9</f>
        <v>27664.518685977248</v>
      </c>
      <c r="FG61" s="43">
        <f t="shared" si="17"/>
        <v>93</v>
      </c>
      <c r="FH61" s="2">
        <f t="shared" si="53"/>
        <v>0.63495514679048781</v>
      </c>
      <c r="FI61" s="43">
        <f>FH61*'DEPRECATED - DT-Prelim Calcs'!$C$21/FC$2/'DEPRECATED - DT-Prelim Calcs'!$C$19/'DEPRECATED - DT-Prelim Calcs'!$C$18*3.39*'DEPRECATED - DT-Prelim Calcs'!$C$20</f>
        <v>29.053734754561205</v>
      </c>
      <c r="FJ61" s="36">
        <f t="shared" si="54"/>
        <v>0</v>
      </c>
      <c r="FK61" s="43">
        <f>FI60*'DEPRECATED - DT-Prelim Calcs'!$C$11+FK60</f>
        <v>-1512.8064218273212</v>
      </c>
      <c r="FL61" s="43">
        <f>FL60+0.5*FI61*'DEPRECATED - DT-Prelim Calcs'!$C$11^2+FK61*'DEPRECATED - DT-Prelim Calcs'!$C$11</f>
        <v>-1025462.4737799303</v>
      </c>
      <c r="FM61" s="43">
        <f>MIN('Drive Train'!$F$35-FG60*'DEPRECATED - DT-Prelim Calcs'!$C$21*'Drive Train'!$F$39,FM60+FG$2)</f>
        <v>7.1920000000000002</v>
      </c>
      <c r="FN61" s="43">
        <f>'Drive Train'!$F$35-FG61*'DEPRECATED - DT-Prelim Calcs'!$C$21*'Drive Train'!$F$39</f>
        <v>7.1920000000000002</v>
      </c>
      <c r="FO61" s="1">
        <f>IF(FL61&gt;='Drive Train'!$F$29,1,0)</f>
        <v>0</v>
      </c>
      <c r="FP61" s="43">
        <f t="shared" si="55"/>
        <v>103.33333333333333</v>
      </c>
      <c r="FQ61" s="49">
        <f>FQ60+'DEPRECATED - DT-Prelim Calcs'!$C$11</f>
        <v>228</v>
      </c>
      <c r="FR61" s="2">
        <f>GB61/'Drive Train'!$F$35</f>
        <v>0.57999999999999996</v>
      </c>
      <c r="FS61" s="36">
        <f>FZ61*12*60/(PI() * 'Drive Train'!$F$15)/FR$2*FR61</f>
        <v>-1587000.4574478769</v>
      </c>
      <c r="FT61" s="2">
        <f>('DEPRECATED - DT-Prelim Calcs'!$C$6*FR61-FS61)/('DEPRECATED - DT-Prelim Calcs'!$C$6*FR61)*'DEPRECATED - DT-Prelim Calcs'!$C$7*FR61</f>
        <v>1169.3396585314331</v>
      </c>
      <c r="FU61" s="43">
        <f>FT61/'DEPRECATED - DT-Prelim Calcs'!$C$7*('DEPRECATED - DT-Prelim Calcs'!$C$8-'DEPRECATED - DT-Prelim Calcs'!$C$9)+'DEPRECATED - DT-Prelim Calcs'!$C$9</f>
        <v>63704.332143876571</v>
      </c>
      <c r="FV61" s="43">
        <f t="shared" si="18"/>
        <v>93</v>
      </c>
      <c r="FW61" s="2">
        <f t="shared" si="56"/>
        <v>0.57851468929799987</v>
      </c>
      <c r="FX61" s="43">
        <f>FW61*'DEPRECATED - DT-Prelim Calcs'!$C$21/FR$2/'DEPRECATED - DT-Prelim Calcs'!$C$19/'DEPRECATED - DT-Prelim Calcs'!$C$18*3.39*'DEPRECATED - DT-Prelim Calcs'!$C$20</f>
        <v>29.053734754561201</v>
      </c>
      <c r="FY61" s="36">
        <f t="shared" si="57"/>
        <v>0</v>
      </c>
      <c r="FZ61" s="43">
        <f>FX60*'DEPRECATED - DT-Prelim Calcs'!$C$11+FZ60</f>
        <v>-3183.7222084047826</v>
      </c>
      <c r="GA61" s="43">
        <f>GA60+0.5*FX61*'DEPRECATED - DT-Prelim Calcs'!$C$11^2+FZ61*'DEPRECATED - DT-Prelim Calcs'!$C$11</f>
        <v>-1396405.7784001278</v>
      </c>
      <c r="GB61" s="43">
        <f>MIN('Drive Train'!$F$35-FV60*'DEPRECATED - DT-Prelim Calcs'!$C$21*'Drive Train'!$F$39,GB60+FV$2)</f>
        <v>7.1920000000000002</v>
      </c>
      <c r="GC61" s="43">
        <f>'Drive Train'!$F$35-FV61*'DEPRECATED - DT-Prelim Calcs'!$C$21*'Drive Train'!$F$39</f>
        <v>7.1920000000000002</v>
      </c>
      <c r="GD61" s="1">
        <f>IF(GA61&gt;='Drive Train'!$F$29,1,0)</f>
        <v>0</v>
      </c>
      <c r="GE61" s="43">
        <f t="shared" si="58"/>
        <v>103.33333333333333</v>
      </c>
      <c r="GF61" s="49">
        <f>GF60+'DEPRECATED - DT-Prelim Calcs'!$C$11</f>
        <v>228</v>
      </c>
      <c r="GG61" s="2">
        <f>GQ61/'Drive Train'!$F$35</f>
        <v>0.86451612903225805</v>
      </c>
      <c r="GH61" s="36">
        <f>GO61*12*60/(PI() * 'Drive Train'!$F$15)/GG$2*GG61</f>
        <v>-233119.43786422512</v>
      </c>
      <c r="GI61" s="2">
        <f>('DEPRECATED - DT-Prelim Calcs'!$C$6*GG61-GH61)/('DEPRECATED - DT-Prelim Calcs'!$C$6*GG61)*'DEPRECATED - DT-Prelim Calcs'!$C$7*GG61</f>
        <v>175.42294484315752</v>
      </c>
      <c r="GJ61" s="43">
        <f>GI61/'DEPRECATED - DT-Prelim Calcs'!$C$7*('DEPRECATED - DT-Prelim Calcs'!$C$8-'DEPRECATED - DT-Prelim Calcs'!$C$9)+'DEPRECATED - DT-Prelim Calcs'!$C$9</f>
        <v>9558.1231145899237</v>
      </c>
      <c r="GK61" s="43">
        <f t="shared" si="59"/>
        <v>29.999999999999982</v>
      </c>
      <c r="GL61" s="2">
        <f t="shared" si="60"/>
        <v>1.4462867232450001</v>
      </c>
      <c r="GM61" s="43">
        <f>GL61*'DEPRECATED - DT-Prelim Calcs'!$C$21/GG$2/'DEPRECATED - DT-Prelim Calcs'!$C$19/'DEPRECATED - DT-Prelim Calcs'!$C$18*3.39*'DEPRECATED - DT-Prelim Calcs'!$C$20</f>
        <v>29.053734754561201</v>
      </c>
      <c r="GN61" s="36">
        <f t="shared" si="61"/>
        <v>0</v>
      </c>
      <c r="GO61" s="43">
        <f>GM60*'DEPRECATED - DT-Prelim Calcs'!$C$11+GO60</f>
        <v>-784.3890172574695</v>
      </c>
      <c r="GP61" s="43">
        <f>GP60+0.5*GM61*'DEPRECATED - DT-Prelim Calcs'!$C$11^2+GO61*'DEPRECATED - DT-Prelim Calcs'!$C$11</f>
        <v>-71837.824041526008</v>
      </c>
      <c r="GQ61" s="43">
        <f>MIN('Drive Train'!$F$35-GK60*'DEPRECATED - DT-Prelim Calcs'!$C$21*'Drive Train'!$F$39,GQ60+GK$2)</f>
        <v>10.72</v>
      </c>
      <c r="GR61" s="43">
        <f>'Drive Train'!$F$35-GK61*'DEPRECATED - DT-Prelim Calcs'!$C$21*'Drive Train'!$F$39</f>
        <v>10.72</v>
      </c>
      <c r="GS61" s="1">
        <f>IF(GP61&gt;='Drive Train'!$F$29,1,0)</f>
        <v>0</v>
      </c>
      <c r="GT61" s="43">
        <f t="shared" si="62"/>
        <v>33.333333333333314</v>
      </c>
      <c r="GU61" s="49">
        <f>GU60+'DEPRECATED - DT-Prelim Calcs'!$C$11</f>
        <v>228</v>
      </c>
      <c r="GV61" s="2">
        <f>HF61/'Drive Train'!$F$35</f>
        <v>0.84946236559139798</v>
      </c>
      <c r="GW61" s="36">
        <f>HD61*12*60/(PI() * 'Drive Train'!$F$15)/GV$2*GV61</f>
        <v>14572.350225732594</v>
      </c>
      <c r="GX61" s="2">
        <f>('DEPRECATED - DT-Prelim Calcs'!$C$6*GV61-GW61)/('DEPRECATED - DT-Prelim Calcs'!$C$6*GV61)*'DEPRECATED - DT-Prelim Calcs'!$C$7*GV61</f>
        <v>-6.7282977684932499</v>
      </c>
      <c r="GY61" s="43">
        <f>GX61/'DEPRECATED - DT-Prelim Calcs'!$C$7*('DEPRECATED - DT-Prelim Calcs'!$C$8-'DEPRECATED - DT-Prelim Calcs'!$C$9)+'DEPRECATED - DT-Prelim Calcs'!$C$9</f>
        <v>-365.04159485075161</v>
      </c>
      <c r="GZ61" s="43">
        <f t="shared" si="19"/>
        <v>-365.04159485075161</v>
      </c>
      <c r="HA61" s="2">
        <f t="shared" si="63"/>
        <v>-8.0683396141952262</v>
      </c>
      <c r="HB61" s="43">
        <f>HA61*'DEPRECATED - DT-Prelim Calcs'!$C$21/GV$2/'DEPRECATED - DT-Prelim Calcs'!$C$19/'DEPRECATED - DT-Prelim Calcs'!$C$18*3.39*'DEPRECATED - DT-Prelim Calcs'!$C$20</f>
        <v>-162.08086217827841</v>
      </c>
      <c r="HC61" s="36">
        <f t="shared" si="64"/>
        <v>1</v>
      </c>
      <c r="HD61" s="43">
        <f>HB60*'DEPRECATED - DT-Prelim Calcs'!$C$11+HD60</f>
        <v>49.901267259341473</v>
      </c>
      <c r="HE61" s="43">
        <f>HE60+0.5*HB61*'DEPRECATED - DT-Prelim Calcs'!$C$11^2+HD61*'DEPRECATED - DT-Prelim Calcs'!$C$11</f>
        <v>-70830.05177288354</v>
      </c>
      <c r="HF61" s="43">
        <f>MIN('Drive Train'!$F$35-GZ60*'DEPRECATED - DT-Prelim Calcs'!$C$21*'Drive Train'!$F$39,HF60+GZ$2)</f>
        <v>10.533333333333335</v>
      </c>
      <c r="HG61" s="43">
        <f>'Drive Train'!$F$35-GZ61*'DEPRECATED - DT-Prelim Calcs'!$C$21*'Drive Train'!$F$39</f>
        <v>32.842329311642089</v>
      </c>
      <c r="HH61" s="1">
        <f>IF(HE61&gt;='Drive Train'!$F$29,1,0)</f>
        <v>0</v>
      </c>
      <c r="HI61" s="43">
        <f t="shared" si="65"/>
        <v>-405.6017720563907</v>
      </c>
      <c r="HJ61" s="49">
        <f>HJ60+'DEPRECATED - DT-Prelim Calcs'!$C$11</f>
        <v>228</v>
      </c>
      <c r="HK61" s="2">
        <f>HU61/'Drive Train'!$F$35</f>
        <v>0.83440860215053769</v>
      </c>
      <c r="HL61" s="36">
        <f>HS61*12*60/(PI() * 'Drive Train'!$F$15)/HK$2*HK61</f>
        <v>-75767.122636477798</v>
      </c>
      <c r="HM61" s="2">
        <f>('DEPRECATED - DT-Prelim Calcs'!$C$6*HK61-HL61)/('DEPRECATED - DT-Prelim Calcs'!$C$6*HK61)*'DEPRECATED - DT-Prelim Calcs'!$C$7*HK61</f>
        <v>59.610524489083026</v>
      </c>
      <c r="HN61" s="43">
        <f>HM61/'DEPRECATED - DT-Prelim Calcs'!$C$7*('DEPRECATED - DT-Prelim Calcs'!$C$8-'DEPRECATED - DT-Prelim Calcs'!$C$9)+'DEPRECATED - DT-Prelim Calcs'!$C$9</f>
        <v>3248.9390206739258</v>
      </c>
      <c r="HO61" s="43">
        <f t="shared" si="20"/>
        <v>36.66666666666665</v>
      </c>
      <c r="HP61" s="2">
        <f t="shared" si="66"/>
        <v>1.4462867232450001</v>
      </c>
      <c r="HQ61" s="43">
        <f>HP61*'DEPRECATED - DT-Prelim Calcs'!$C$21/HK$2/'DEPRECATED - DT-Prelim Calcs'!$C$19/'DEPRECATED - DT-Prelim Calcs'!$C$18*3.39*'DEPRECATED - DT-Prelim Calcs'!$C$20</f>
        <v>29.053734754561201</v>
      </c>
      <c r="HR61" s="36">
        <f t="shared" si="67"/>
        <v>0</v>
      </c>
      <c r="HS61" s="43">
        <f>HQ60*'DEPRECATED - DT-Prelim Calcs'!$C$11+HS60</f>
        <v>-264.1363298829562</v>
      </c>
      <c r="HT61" s="43">
        <f>HT60+0.5*HQ61*'DEPRECATED - DT-Prelim Calcs'!$C$11^2+HS61*'DEPRECATED - DT-Prelim Calcs'!$C$11</f>
        <v>-78844.52069132193</v>
      </c>
      <c r="HU61" s="43">
        <f>MIN('Drive Train'!$F$35-HO60*'DEPRECATED - DT-Prelim Calcs'!$C$21*'Drive Train'!$F$39,HU60+HO$2)</f>
        <v>10.346666666666668</v>
      </c>
      <c r="HV61" s="43">
        <f>'Drive Train'!$F$35-HO61*'DEPRECATED - DT-Prelim Calcs'!$C$21*'Drive Train'!$F$39</f>
        <v>10.346666666666668</v>
      </c>
      <c r="HW61" s="1">
        <f>IF(HT61&gt;='Drive Train'!$F$29,1,0)</f>
        <v>0</v>
      </c>
      <c r="HX61" s="43">
        <f t="shared" si="68"/>
        <v>40.740740740740726</v>
      </c>
      <c r="HY61" s="49">
        <f>HY60+'DEPRECATED - DT-Prelim Calcs'!$C$11</f>
        <v>228</v>
      </c>
      <c r="HZ61" s="2">
        <f>IJ61/'Drive Train'!$F$35</f>
        <v>0.8193548387096774</v>
      </c>
      <c r="IA61" s="36">
        <f>IH61*12*60/(PI() * 'Drive Train'!$F$15)/HZ$2*HZ61</f>
        <v>-22785.285601092124</v>
      </c>
      <c r="IB61" s="2">
        <f>('DEPRECATED - DT-Prelim Calcs'!$C$6*HZ61-IA61)/('DEPRECATED - DT-Prelim Calcs'!$C$6*HZ61)*'DEPRECATED - DT-Prelim Calcs'!$C$7*HZ61</f>
        <v>20.592459063316742</v>
      </c>
      <c r="IC61" s="43">
        <f>IB61/'DEPRECATED - DT-Prelim Calcs'!$C$7*('DEPRECATED - DT-Prelim Calcs'!$C$8-'DEPRECATED - DT-Prelim Calcs'!$C$9)+'DEPRECATED - DT-Prelim Calcs'!$C$9</f>
        <v>1123.3279937478521</v>
      </c>
      <c r="ID61" s="43">
        <f t="shared" si="21"/>
        <v>39.999999999999986</v>
      </c>
      <c r="IE61" s="2">
        <f t="shared" si="69"/>
        <v>1.4462867232450001</v>
      </c>
      <c r="IF61" s="43">
        <f>IE61*'DEPRECATED - DT-Prelim Calcs'!$C$21/HZ$2/'DEPRECATED - DT-Prelim Calcs'!$C$19/'DEPRECATED - DT-Prelim Calcs'!$C$18*3.39*'DEPRECATED - DT-Prelim Calcs'!$C$20</f>
        <v>29.053734754561201</v>
      </c>
      <c r="IG61" s="36">
        <f t="shared" si="70"/>
        <v>0</v>
      </c>
      <c r="IH61" s="43">
        <f>IF60*'DEPRECATED - DT-Prelim Calcs'!$C$11+IH60</f>
        <v>-80.892558380155506</v>
      </c>
      <c r="II61" s="43">
        <f>II60+0.5*IF61*'DEPRECATED - DT-Prelim Calcs'!$C$11^2+IH61*'DEPRECATED - DT-Prelim Calcs'!$C$11</f>
        <v>-78988.371371814981</v>
      </c>
      <c r="IJ61" s="43">
        <f>MIN('Drive Train'!$F$35-ID60*'DEPRECATED - DT-Prelim Calcs'!$C$21*'Drive Train'!$F$39,IJ60+ID$2)</f>
        <v>10.16</v>
      </c>
      <c r="IK61" s="43">
        <f>'Drive Train'!$F$35-ID61*'DEPRECATED - DT-Prelim Calcs'!$C$21*'Drive Train'!$F$39</f>
        <v>10.16</v>
      </c>
      <c r="IL61" s="1">
        <f>IF(II61&gt;='Drive Train'!$F$29,1,0)</f>
        <v>0</v>
      </c>
      <c r="IM61" s="43">
        <f t="shared" si="71"/>
        <v>44.444444444444429</v>
      </c>
      <c r="IN61" s="49">
        <f>IN60+'DEPRECATED - DT-Prelim Calcs'!$C$11</f>
        <v>228</v>
      </c>
      <c r="IO61" s="2">
        <f>IY61/'Drive Train'!$F$35</f>
        <v>0.80430107526881722</v>
      </c>
      <c r="IP61" s="36">
        <f>IW61*12*60/(PI() * 'Drive Train'!$F$15)/IO$2*IO61</f>
        <v>-169689.79548510365</v>
      </c>
      <c r="IQ61" s="2">
        <f>('DEPRECATED - DT-Prelim Calcs'!$C$6*IO61-IP61)/('DEPRECATED - DT-Prelim Calcs'!$C$6*IO61)*'DEPRECATED - DT-Prelim Calcs'!$C$7*IO61</f>
        <v>128.51278972720135</v>
      </c>
      <c r="IR61" s="43">
        <f>IQ61/'DEPRECATED - DT-Prelim Calcs'!$C$7*('DEPRECATED - DT-Prelim Calcs'!$C$8-'DEPRECATED - DT-Prelim Calcs'!$C$9)+'DEPRECATED - DT-Prelim Calcs'!$C$9</f>
        <v>7002.5698881236549</v>
      </c>
      <c r="IS61" s="43">
        <f t="shared" si="22"/>
        <v>43.333333333333321</v>
      </c>
      <c r="IT61" s="2">
        <f t="shared" si="72"/>
        <v>1.4462867232450001</v>
      </c>
      <c r="IU61" s="43">
        <f>IT61*'DEPRECATED - DT-Prelim Calcs'!$C$21/IO$2/'DEPRECATED - DT-Prelim Calcs'!$C$19/'DEPRECATED - DT-Prelim Calcs'!$C$18*3.39*'DEPRECATED - DT-Prelim Calcs'!$C$20</f>
        <v>29.053734754561201</v>
      </c>
      <c r="IV61" s="36">
        <f t="shared" si="73"/>
        <v>0</v>
      </c>
      <c r="IW61" s="43">
        <f>IU60*'DEPRECATED - DT-Prelim Calcs'!$C$11+IW60</f>
        <v>-613.70999188353539</v>
      </c>
      <c r="IX61" s="43">
        <f>IX60+0.5*IU61*'DEPRECATED - DT-Prelim Calcs'!$C$11^2+IW61*'DEPRECATED - DT-Prelim Calcs'!$C$11</f>
        <v>-86780.518210526046</v>
      </c>
      <c r="IY61" s="43">
        <f>MIN('Drive Train'!$F$35-IS60*'DEPRECATED - DT-Prelim Calcs'!$C$21*'Drive Train'!$F$39,IY60+IS$2)</f>
        <v>9.9733333333333345</v>
      </c>
      <c r="IZ61" s="43">
        <f>'Drive Train'!$F$35-IS61*'DEPRECATED - DT-Prelim Calcs'!$C$21*'Drive Train'!$F$39</f>
        <v>9.9733333333333345</v>
      </c>
      <c r="JA61" s="1">
        <f>IF(IX61&gt;='Drive Train'!$F$29,1,0)</f>
        <v>0</v>
      </c>
      <c r="JB61" s="43">
        <f t="shared" si="74"/>
        <v>48.148148148148138</v>
      </c>
      <c r="JC61" s="49">
        <f>JC60+'DEPRECATED - DT-Prelim Calcs'!$C$11</f>
        <v>228</v>
      </c>
      <c r="JD61" s="2">
        <f>JN61/'Drive Train'!$F$35</f>
        <v>0.78924731182795704</v>
      </c>
      <c r="JE61" s="36">
        <f>JL61*12*60/(PI() * 'Drive Train'!$F$15)/JD$2*JD61</f>
        <v>-136481.91770848123</v>
      </c>
      <c r="JF61" s="2">
        <f>('DEPRECATED - DT-Prelim Calcs'!$C$6*JD61-JE61)/('DEPRECATED - DT-Prelim Calcs'!$C$6*JD61)*'DEPRECATED - DT-Prelim Calcs'!$C$7*JD61</f>
        <v>104.03075391328456</v>
      </c>
      <c r="JG61" s="43">
        <f>JF61/'DEPRECATED - DT-Prelim Calcs'!$C$7*('DEPRECATED - DT-Prelim Calcs'!$C$8-'DEPRECATED - DT-Prelim Calcs'!$C$9)+'DEPRECATED - DT-Prelim Calcs'!$C$9</f>
        <v>5668.8470415446063</v>
      </c>
      <c r="JH61" s="43">
        <f t="shared" si="23"/>
        <v>46.666666666666657</v>
      </c>
      <c r="JI61" s="2">
        <f t="shared" si="75"/>
        <v>1.4462867232450001</v>
      </c>
      <c r="JJ61" s="43">
        <f>JI61*'DEPRECATED - DT-Prelim Calcs'!$C$21/JD$2/'DEPRECATED - DT-Prelim Calcs'!$C$19/'DEPRECATED - DT-Prelim Calcs'!$C$18*3.39*'DEPRECATED - DT-Prelim Calcs'!$C$20</f>
        <v>29.053734754561201</v>
      </c>
      <c r="JK61" s="36">
        <f t="shared" si="76"/>
        <v>0</v>
      </c>
      <c r="JL61" s="43">
        <f>JJ60*'DEPRECATED - DT-Prelim Calcs'!$C$11+JL60</f>
        <v>-503.02332313976495</v>
      </c>
      <c r="JM61" s="43">
        <f>JM60+0.5*JJ61*'DEPRECATED - DT-Prelim Calcs'!$C$11^2+JL61*'DEPRECATED - DT-Prelim Calcs'!$C$11</f>
        <v>-87021.251873971865</v>
      </c>
      <c r="JN61" s="43">
        <f>MIN('Drive Train'!$F$35-JH60*'DEPRECATED - DT-Prelim Calcs'!$C$21*'Drive Train'!$F$39,JN60+JH$2)</f>
        <v>9.7866666666666671</v>
      </c>
      <c r="JO61" s="43">
        <f>'Drive Train'!$F$35-JH61*'DEPRECATED - DT-Prelim Calcs'!$C$21*'Drive Train'!$F$39</f>
        <v>9.7866666666666671</v>
      </c>
      <c r="JP61" s="1">
        <f>IF(JM61&gt;='Drive Train'!$F$29,1,0)</f>
        <v>0</v>
      </c>
      <c r="JQ61" s="43">
        <f>MIN(JG61,'DEPRECATED - DT-Prelim Calcs'!$C$10)*'DEPRECATED - DT-Prelim Calcs'!$C$11*1000/60/60</f>
        <v>103.33333333333333</v>
      </c>
      <c r="JR61" s="49">
        <f>JR60+'DEPRECATED - DT-Prelim Calcs'!$C$11</f>
        <v>228</v>
      </c>
      <c r="JS61" s="2">
        <f>KC61/'Drive Train'!$F$35</f>
        <v>0.77419354838709686</v>
      </c>
      <c r="JT61" s="36">
        <f>KA61*12*60/(PI() * 'Drive Train'!$F$15)/JS$2*JS61</f>
        <v>-69608.782553728757</v>
      </c>
      <c r="JU61" s="2">
        <f>('DEPRECATED - DT-Prelim Calcs'!$C$6*JS61-JT61)/('DEPRECATED - DT-Prelim Calcs'!$C$6*JS61)*'DEPRECATED - DT-Prelim Calcs'!$C$7*JS61</f>
        <v>54.801060246165562</v>
      </c>
      <c r="JV61" s="43">
        <f>JU61/'DEPRECATED - DT-Prelim Calcs'!$C$7*('DEPRECATED - DT-Prelim Calcs'!$C$8-'DEPRECATED - DT-Prelim Calcs'!$C$9)+'DEPRECATED - DT-Prelim Calcs'!$C$9</f>
        <v>2986.9308940075266</v>
      </c>
      <c r="JW61" s="43">
        <f t="shared" si="24"/>
        <v>49.999999999999993</v>
      </c>
      <c r="JX61" s="2">
        <f t="shared" si="77"/>
        <v>1.4462867232450001</v>
      </c>
      <c r="JY61" s="43">
        <f>JX61*'DEPRECATED - DT-Prelim Calcs'!$C$21/JS$2/'DEPRECATED - DT-Prelim Calcs'!$C$19/'DEPRECATED - DT-Prelim Calcs'!$C$18*3.39*'DEPRECATED - DT-Prelim Calcs'!$C$20</f>
        <v>29.053734754561201</v>
      </c>
      <c r="JZ61" s="36">
        <f t="shared" si="78"/>
        <v>0</v>
      </c>
      <c r="KA61" s="43">
        <f>JY60*'DEPRECATED - DT-Prelim Calcs'!$C$11+KA60</f>
        <v>-261.54149833255525</v>
      </c>
      <c r="KB61" s="43">
        <f>KB60+0.5*JY61*'DEPRECATED - DT-Prelim Calcs'!$C$11^2+KA61*'DEPRECATED - DT-Prelim Calcs'!$C$11</f>
        <v>-80241.001011289947</v>
      </c>
      <c r="KC61" s="43">
        <f>MIN('Drive Train'!$F$35-JW60*'DEPRECATED - DT-Prelim Calcs'!$C$21*'Drive Train'!$F$39,KC60+JW$2)</f>
        <v>9.6000000000000014</v>
      </c>
      <c r="KD61" s="43">
        <f>'Drive Train'!$F$35-JW61*'DEPRECATED - DT-Prelim Calcs'!$C$21*'Drive Train'!$F$39</f>
        <v>9.6000000000000014</v>
      </c>
      <c r="KE61" s="1">
        <f>IF(KB61&gt;='Drive Train'!$F$29,1,0)</f>
        <v>0</v>
      </c>
      <c r="KF61" s="43">
        <f>MIN(JV61,'DEPRECATED - DT-Prelim Calcs'!$C$10)*'DEPRECATED - DT-Prelim Calcs'!$C$11*1000/60/60</f>
        <v>103.33333333333333</v>
      </c>
      <c r="KG61" s="49">
        <f>KG60+'DEPRECATED - DT-Prelim Calcs'!$C$11</f>
        <v>228</v>
      </c>
      <c r="KH61" s="2">
        <f>KR61/'Drive Train'!$F$35</f>
        <v>0.75913978494623657</v>
      </c>
      <c r="KI61" s="36">
        <f>KP61*12*60/(PI() * 'Drive Train'!$F$15)/KH$2*KH61</f>
        <v>-224629.42820040073</v>
      </c>
      <c r="KJ61" s="2">
        <f>('DEPRECATED - DT-Prelim Calcs'!$C$6*KH61-KI61)/('DEPRECATED - DT-Prelim Calcs'!$C$6*KH61)*'DEPRECATED - DT-Prelim Calcs'!$C$7*KH61</f>
        <v>168.68764118072068</v>
      </c>
      <c r="KK61" s="43">
        <f>KJ61/'DEPRECATED - DT-Prelim Calcs'!$C$7*('DEPRECATED - DT-Prelim Calcs'!$C$8-'DEPRECATED - DT-Prelim Calcs'!$C$9)+'DEPRECATED - DT-Prelim Calcs'!$C$9</f>
        <v>9191.1998553676185</v>
      </c>
      <c r="KL61" s="43">
        <f t="shared" si="25"/>
        <v>53.333333333333329</v>
      </c>
      <c r="KM61" s="2">
        <f t="shared" si="79"/>
        <v>1.4462867232450001</v>
      </c>
      <c r="KN61" s="43">
        <f>KM61*'DEPRECATED - DT-Prelim Calcs'!$C$21/KH$2/'DEPRECATED - DT-Prelim Calcs'!$C$19/'DEPRECATED - DT-Prelim Calcs'!$C$18*3.39*'DEPRECATED - DT-Prelim Calcs'!$C$20</f>
        <v>29.053734754561201</v>
      </c>
      <c r="KO61" s="36">
        <f t="shared" si="80"/>
        <v>0</v>
      </c>
      <c r="KP61" s="43">
        <f>KN60*'DEPRECATED - DT-Prelim Calcs'!$C$11+KP60</f>
        <v>-860.73807852723087</v>
      </c>
      <c r="KQ61" s="43">
        <f>KQ60+0.5*KN61*'DEPRECATED - DT-Prelim Calcs'!$C$11^2+KP61*'DEPRECATED - DT-Prelim Calcs'!$C$11</f>
        <v>-88552.717602721663</v>
      </c>
      <c r="KR61" s="43">
        <f>MIN('Drive Train'!$F$35-KL60*'DEPRECATED - DT-Prelim Calcs'!$C$21*'Drive Train'!$F$39,KR60+KL$2)</f>
        <v>9.413333333333334</v>
      </c>
      <c r="KS61" s="43">
        <f>'Drive Train'!$F$35-KL61*'DEPRECATED - DT-Prelim Calcs'!$C$21*'Drive Train'!$F$39</f>
        <v>9.413333333333334</v>
      </c>
      <c r="KT61" s="1">
        <f>IF(KQ61&gt;='Drive Train'!$F$29,1,0)</f>
        <v>0</v>
      </c>
      <c r="KU61" s="43">
        <f>MIN(KK61,'DEPRECATED - DT-Prelim Calcs'!$C$10)*'DEPRECATED - DT-Prelim Calcs'!$C$11*1000/60/60</f>
        <v>103.33333333333333</v>
      </c>
      <c r="KV61" s="49">
        <f>KV60+'DEPRECATED - DT-Prelim Calcs'!$C$11</f>
        <v>228</v>
      </c>
      <c r="KW61" s="2">
        <f>LG61/'Drive Train'!$F$35</f>
        <v>0.74408602150537628</v>
      </c>
      <c r="KX61" s="36">
        <f>LE61*12*60/(PI() * 'Drive Train'!$F$15)/KW$2*KW61</f>
        <v>-60653.298954602367</v>
      </c>
      <c r="KY61" s="2">
        <f>('DEPRECATED - DT-Prelim Calcs'!$C$6*KW61-KX61)/('DEPRECATED - DT-Prelim Calcs'!$C$6*KW61)*'DEPRECATED - DT-Prelim Calcs'!$C$7*KW61</f>
        <v>48.076592923161961</v>
      </c>
      <c r="KZ61" s="43">
        <f>KY61/'DEPRECATED - DT-Prelim Calcs'!$C$7*('DEPRECATED - DT-Prelim Calcs'!$C$8-'DEPRECATED - DT-Prelim Calcs'!$C$9)+'DEPRECATED - DT-Prelim Calcs'!$C$9</f>
        <v>2620.5979726797186</v>
      </c>
      <c r="LA61" s="43">
        <f t="shared" si="26"/>
        <v>56.666666666666664</v>
      </c>
      <c r="LB61" s="2">
        <f t="shared" si="81"/>
        <v>1.4462867232450001</v>
      </c>
      <c r="LC61" s="43">
        <f>LB61*'DEPRECATED - DT-Prelim Calcs'!$C$21/KW$2/'DEPRECATED - DT-Prelim Calcs'!$C$19/'DEPRECATED - DT-Prelim Calcs'!$C$18*3.39*'DEPRECATED - DT-Prelim Calcs'!$C$20</f>
        <v>29.053734754561201</v>
      </c>
      <c r="LD61" s="36">
        <f t="shared" si="82"/>
        <v>0</v>
      </c>
      <c r="LE61" s="43">
        <f>LC60*'DEPRECATED - DT-Prelim Calcs'!$C$11+LE60</f>
        <v>-237.11411009813315</v>
      </c>
      <c r="LF61" s="43">
        <f>LF60+0.5*LC61*'DEPRECATED - DT-Prelim Calcs'!$C$11^2+LE61*'DEPRECATED - DT-Prelim Calcs'!$C$11</f>
        <v>-99283.216088376517</v>
      </c>
      <c r="LG61" s="43">
        <f>MIN('Drive Train'!$F$35-LA60*'DEPRECATED - DT-Prelim Calcs'!$C$21*'Drive Train'!$F$39,LG60+LA$2)</f>
        <v>9.2266666666666666</v>
      </c>
      <c r="LH61" s="43">
        <f>'Drive Train'!$F$35-LA61*'DEPRECATED - DT-Prelim Calcs'!$C$21*'Drive Train'!$F$39</f>
        <v>9.2266666666666666</v>
      </c>
      <c r="LI61" s="1">
        <f>IF(LF61&gt;='Drive Train'!$F$29,1,0)</f>
        <v>0</v>
      </c>
      <c r="LJ61" s="43">
        <f>MIN(KZ61,'DEPRECATED - DT-Prelim Calcs'!$C$10)*'DEPRECATED - DT-Prelim Calcs'!$C$11*1000/60/60</f>
        <v>103.33333333333333</v>
      </c>
      <c r="LK61" s="49">
        <f>LK60+'DEPRECATED - DT-Prelim Calcs'!$C$11</f>
        <v>228</v>
      </c>
      <c r="LL61" s="2">
        <f>LV61/'Drive Train'!$F$35</f>
        <v>0.72903225806451621</v>
      </c>
      <c r="LM61" s="36">
        <f>LT61*12*60/(PI() * 'Drive Train'!$F$15)/LL$2*LL61</f>
        <v>-203264.78250039049</v>
      </c>
      <c r="LN61" s="2">
        <f>('DEPRECATED - DT-Prelim Calcs'!$C$6*LL61-LM61)/('DEPRECATED - DT-Prelim Calcs'!$C$6*LL61)*'DEPRECATED - DT-Prelim Calcs'!$C$7*LL61</f>
        <v>152.84107820675382</v>
      </c>
      <c r="LO61" s="43">
        <f>LN61/'DEPRECATED - DT-Prelim Calcs'!$C$7*('DEPRECATED - DT-Prelim Calcs'!$C$8-'DEPRECATED - DT-Prelim Calcs'!$C$9)+'DEPRECATED - DT-Prelim Calcs'!$C$9</f>
        <v>8327.9169470843481</v>
      </c>
      <c r="LP61" s="43">
        <f t="shared" si="27"/>
        <v>60</v>
      </c>
      <c r="LQ61" s="2">
        <f t="shared" si="83"/>
        <v>1.4462867232450001</v>
      </c>
      <c r="LR61" s="43">
        <f>LQ61*'DEPRECATED - DT-Prelim Calcs'!$C$21/LL$2/'DEPRECATED - DT-Prelim Calcs'!$C$19/'DEPRECATED - DT-Prelim Calcs'!$C$18*3.39*'DEPRECATED - DT-Prelim Calcs'!$C$20</f>
        <v>29.053734754561201</v>
      </c>
      <c r="LS61" s="36">
        <f t="shared" si="84"/>
        <v>0</v>
      </c>
      <c r="LT61" s="43">
        <f>LR60*'DEPRECATED - DT-Prelim Calcs'!$C$11+LT60</f>
        <v>-811.03857630856157</v>
      </c>
      <c r="LU61" s="43">
        <f>LU60+0.5*LR61*'DEPRECATED - DT-Prelim Calcs'!$C$11^2+LT61*'DEPRECATED - DT-Prelim Calcs'!$C$11</f>
        <v>-92847.467357791902</v>
      </c>
      <c r="LV61" s="43">
        <f>MIN('Drive Train'!$F$35-LP60*'DEPRECATED - DT-Prelim Calcs'!$C$21*'Drive Train'!$F$39,LV60+LP$2)</f>
        <v>9.0400000000000009</v>
      </c>
      <c r="LW61" s="43">
        <f>'Drive Train'!$F$35-LP61*'DEPRECATED - DT-Prelim Calcs'!$C$21*'Drive Train'!$F$39</f>
        <v>9.0400000000000009</v>
      </c>
      <c r="LX61" s="1">
        <f>IF(LU61&gt;='Drive Train'!$F$29,1,0)</f>
        <v>0</v>
      </c>
      <c r="LY61" s="43">
        <f>MIN(LO61,'DEPRECATED - DT-Prelim Calcs'!$C$10)*'DEPRECATED - DT-Prelim Calcs'!$C$11*1000/60/60</f>
        <v>103.33333333333333</v>
      </c>
      <c r="LZ61" s="49">
        <f>LZ60+'DEPRECATED - DT-Prelim Calcs'!$C$11</f>
        <v>228</v>
      </c>
    </row>
    <row r="62" spans="2:338" ht="55.2" x14ac:dyDescent="0.3">
      <c r="B62" s="1"/>
      <c r="C62" s="65" t="s">
        <v>71</v>
      </c>
      <c r="D62" s="66"/>
      <c r="E62" s="12">
        <f>E34</f>
        <v>5.9999999999999991</v>
      </c>
      <c r="F62" s="13">
        <v>0</v>
      </c>
      <c r="G62" s="13">
        <v>0</v>
      </c>
      <c r="H62" s="13">
        <v>0</v>
      </c>
      <c r="I62" s="13">
        <v>0</v>
      </c>
      <c r="J62" s="39">
        <f>C10</f>
        <v>93</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-0.27672021620693066</v>
      </c>
      <c r="Y62" s="43">
        <f t="shared" si="1"/>
        <v>0</v>
      </c>
      <c r="Z62" s="43">
        <f t="shared" si="2"/>
        <v>0</v>
      </c>
      <c r="AA62" s="43">
        <f t="shared" si="3"/>
        <v>0</v>
      </c>
      <c r="AB62" s="43" t="e">
        <f t="shared" si="4"/>
        <v>#N/A</v>
      </c>
      <c r="AC62" s="36">
        <f t="shared" si="28"/>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889.49632897085212</v>
      </c>
      <c r="AK62" s="43">
        <f t="shared" si="8"/>
        <v>0</v>
      </c>
      <c r="AL62" s="49">
        <f>AL61+'DEPRECATED - DT-Prelim Calcs'!$C$11</f>
        <v>232</v>
      </c>
      <c r="AM62" s="2">
        <f>AW62/'Drive Train'!$F$35</f>
        <v>0.57999999999999996</v>
      </c>
      <c r="AN62" s="36">
        <f>AU62*12*60/(PI() * 'Drive Train'!$F$15)/AM$2*AM62</f>
        <v>4701.0368572824927</v>
      </c>
      <c r="AO62" s="2">
        <f>('DEPRECATED - DT-Prelim Calcs'!$C$6*AM62-AN62)/('DEPRECATED - DT-Prelim Calcs'!$C$6*AM62)*'DEPRECATED - DT-Prelim Calcs'!$C$7*AM62</f>
        <v>-0.73557787784559447</v>
      </c>
      <c r="AP62" s="43">
        <f>AO62/'DEPRECATED - DT-Prelim Calcs'!$C$7*('DEPRECATED - DT-Prelim Calcs'!$C$8-'DEPRECATED - DT-Prelim Calcs'!$C$9)+'DEPRECATED - DT-Prelim Calcs'!$C$9</f>
        <v>-38.572526181140589</v>
      </c>
      <c r="AQ62" s="43">
        <f t="shared" si="9"/>
        <v>-38.572526181140589</v>
      </c>
      <c r="AR62" s="2">
        <f t="shared" si="29"/>
        <v>-1.368716148062745</v>
      </c>
      <c r="AS62" s="43">
        <f>AR62*'DEPRECATED - DT-Prelim Calcs'!$C$21/AM$2/'DEPRECATED - DT-Prelim Calcs'!$C$19/'DEPRECATED - DT-Prelim Calcs'!$C$18*3.39*'DEPRECATED - DT-Prelim Calcs'!$C$20</f>
        <v>-13.747729022526373</v>
      </c>
      <c r="AT62" s="36">
        <f t="shared" si="30"/>
        <v>1</v>
      </c>
      <c r="AU62" s="43">
        <f>AS61*'DEPRECATED - DT-Prelim Calcs'!$C$11+AU61</f>
        <v>47.154351389187511</v>
      </c>
      <c r="AV62" s="43">
        <f>AV61+0.5*AS62*'DEPRECATED - DT-Prelim Calcs'!$C$11^2+AU62*'DEPRECATED - DT-Prelim Calcs'!$C$11</f>
        <v>3471.4373012949809</v>
      </c>
      <c r="AW62" s="43">
        <f>MIN('Drive Train'!$F$35-AQ61*'DEPRECATED - DT-Prelim Calcs'!$C$21*'Drive Train'!$F$39,AW61+AQ$2)</f>
        <v>7.1920000000000002</v>
      </c>
      <c r="AX62" s="43">
        <f>'Drive Train'!$F$35-AQ62*'DEPRECATED - DT-Prelim Calcs'!$C$21*'Drive Train'!$F$39</f>
        <v>14.560061466143873</v>
      </c>
      <c r="AY62" s="1">
        <f>IF(AV62&gt;='Drive Train'!$F$29,1,0)</f>
        <v>1</v>
      </c>
      <c r="AZ62" s="43">
        <f t="shared" si="31"/>
        <v>-42.858362423489545</v>
      </c>
      <c r="BA62" s="49">
        <f>BA61+'DEPRECATED - DT-Prelim Calcs'!$C$11</f>
        <v>232</v>
      </c>
      <c r="BB62" s="2">
        <f>BL62/'Drive Train'!$F$35</f>
        <v>1.1094855644362458</v>
      </c>
      <c r="BC62" s="36">
        <f>BJ62*12*60/(PI() * 'Drive Train'!$F$15)/BB$2*BB62</f>
        <v>-8597.1268246214113</v>
      </c>
      <c r="BD62" s="2">
        <f>('DEPRECATED - DT-Prelim Calcs'!$C$6*BB62-BC62)/('DEPRECATED - DT-Prelim Calcs'!$C$6*BB62)*'DEPRECATED - DT-Prelim Calcs'!$C$7*BB62</f>
        <v>11.523318771731766</v>
      </c>
      <c r="BE62" s="43">
        <f>BD62/'DEPRECATED - DT-Prelim Calcs'!$C$7*('DEPRECATED - DT-Prelim Calcs'!$C$8-'DEPRECATED - DT-Prelim Calcs'!$C$9)+'DEPRECATED - DT-Prelim Calcs'!$C$9</f>
        <v>629.26288831076033</v>
      </c>
      <c r="BF62" s="43">
        <f t="shared" si="10"/>
        <v>93</v>
      </c>
      <c r="BG62" s="2">
        <f t="shared" si="32"/>
        <v>2.0025508475699998</v>
      </c>
      <c r="BH62" s="43">
        <f>BG62*'DEPRECATED - DT-Prelim Calcs'!$C$21/BB$2/'DEPRECATED - DT-Prelim Calcs'!$C$19/'DEPRECATED - DT-Prelim Calcs'!$C$18*3.39*'DEPRECATED - DT-Prelim Calcs'!$C$20</f>
        <v>29.053734754561201</v>
      </c>
      <c r="BI62" s="36">
        <f t="shared" si="33"/>
        <v>0</v>
      </c>
      <c r="BJ62" s="43">
        <f>BH61*'DEPRECATED - DT-Prelim Calcs'!$C$11+BJ61</f>
        <v>-31.209509810572897</v>
      </c>
      <c r="BK62" s="43">
        <f>BK61+0.5*BH62*'DEPRECATED - DT-Prelim Calcs'!$C$11^2+BJ62*'DEPRECATED - DT-Prelim Calcs'!$C$11</f>
        <v>-32335.21574297615</v>
      </c>
      <c r="BL62" s="43">
        <f>MIN('Drive Train'!$F$35-BF61*'DEPRECATED - DT-Prelim Calcs'!$C$21*'Drive Train'!$F$39,BL61+BF$2)</f>
        <v>13.757620999009447</v>
      </c>
      <c r="BM62" s="43">
        <f>'Drive Train'!$F$35-BF62*'DEPRECATED - DT-Prelim Calcs'!$C$21*'Drive Train'!$F$39</f>
        <v>7.1920000000000002</v>
      </c>
      <c r="BN62" s="1">
        <f>IF(BK62&gt;='Drive Train'!$F$29,1,0)</f>
        <v>0</v>
      </c>
      <c r="BO62" s="43">
        <f t="shared" si="34"/>
        <v>103.33333333333333</v>
      </c>
      <c r="BP62" s="49">
        <f>BP61+'DEPRECATED - DT-Prelim Calcs'!$C$11</f>
        <v>232</v>
      </c>
      <c r="BQ62" s="2">
        <f>CA62/'Drive Train'!$F$35</f>
        <v>0.57999999999999996</v>
      </c>
      <c r="BR62" s="36">
        <f>BY62*12*60/(PI() * 'Drive Train'!$F$15)/BQ$2*BQ62</f>
        <v>5704.8583458050352</v>
      </c>
      <c r="BS62" s="2">
        <f>('DEPRECATED - DT-Prelim Calcs'!$C$6*BQ62-BR62)/('DEPRECATED - DT-Prelim Calcs'!$C$6*BQ62)*'DEPRECATED - DT-Prelim Calcs'!$C$7*BQ62</f>
        <v>-1.4734968090635765</v>
      </c>
      <c r="BT62" s="43">
        <f>BS62/'DEPRECATED - DT-Prelim Calcs'!$C$7*('DEPRECATED - DT-Prelim Calcs'!$C$8-'DEPRECATED - DT-Prelim Calcs'!$C$9)+'DEPRECATED - DT-Prelim Calcs'!$C$9</f>
        <v>-78.772587359433629</v>
      </c>
      <c r="BU62" s="43">
        <f t="shared" si="11"/>
        <v>-78.772587359433629</v>
      </c>
      <c r="BV62" s="2">
        <f t="shared" si="35"/>
        <v>-2.2418303181492352</v>
      </c>
      <c r="BW62" s="43">
        <f>BV62*'DEPRECATED - DT-Prelim Calcs'!$C$21/BQ$2/'DEPRECATED - DT-Prelim Calcs'!$C$19/'DEPRECATED - DT-Prelim Calcs'!$C$18*3.39*'DEPRECATED - DT-Prelim Calcs'!$C$20</f>
        <v>-42.533069168860067</v>
      </c>
      <c r="BX62" s="36">
        <f t="shared" si="36"/>
        <v>1</v>
      </c>
      <c r="BY62" s="43">
        <f>BW61*'DEPRECATED - DT-Prelim Calcs'!$C$11+BY61</f>
        <v>30.294694166584719</v>
      </c>
      <c r="BZ62" s="43">
        <f>BZ61+0.5*BW62*'DEPRECATED - DT-Prelim Calcs'!$C$11^2+BY62*'DEPRECATED - DT-Prelim Calcs'!$C$11</f>
        <v>-74609.559264243231</v>
      </c>
      <c r="CA62" s="43">
        <f>MIN('Drive Train'!$F$35-BU61*'DEPRECATED - DT-Prelim Calcs'!$C$21*'Drive Train'!$F$39,CA61+BU$2)</f>
        <v>7.1920000000000002</v>
      </c>
      <c r="CB62" s="43">
        <f>'Drive Train'!$F$35-BU62*'DEPRECATED - DT-Prelim Calcs'!$C$21*'Drive Train'!$F$39</f>
        <v>16.811264892128285</v>
      </c>
      <c r="CC62" s="1">
        <f>IF(BZ62&gt;='Drive Train'!$F$29,1,0)</f>
        <v>0</v>
      </c>
      <c r="CD62" s="43">
        <f t="shared" si="37"/>
        <v>-87.525097066037375</v>
      </c>
      <c r="CE62" s="49">
        <f>CE61+'DEPRECATED - DT-Prelim Calcs'!$C$11</f>
        <v>232</v>
      </c>
      <c r="CF62" s="2">
        <f>CP62/'Drive Train'!$F$35</f>
        <v>0.57999999999999996</v>
      </c>
      <c r="CG62" s="36">
        <f>CN62*12*60/(PI() * 'Drive Train'!$F$15)/CF$2*CF62</f>
        <v>-391382.44766446319</v>
      </c>
      <c r="CH62" s="2">
        <f>('DEPRECATED - DT-Prelim Calcs'!$C$6*CF62-CG62)/('DEPRECATED - DT-Prelim Calcs'!$C$6*CF62)*'DEPRECATED - DT-Prelim Calcs'!$C$7*CF62</f>
        <v>290.42924068124341</v>
      </c>
      <c r="CI62" s="43">
        <f>CH62/'DEPRECATED - DT-Prelim Calcs'!$C$7*('DEPRECATED - DT-Prelim Calcs'!$C$8-'DEPRECATED - DT-Prelim Calcs'!$C$9)+'DEPRECATED - DT-Prelim Calcs'!$C$9</f>
        <v>15823.391469948334</v>
      </c>
      <c r="CJ62" s="43">
        <f t="shared" si="12"/>
        <v>93</v>
      </c>
      <c r="CK62" s="2">
        <f t="shared" si="38"/>
        <v>1.2396743342100003</v>
      </c>
      <c r="CL62" s="43">
        <f>CK62*'DEPRECATED - DT-Prelim Calcs'!$C$21/CF$2/'DEPRECATED - DT-Prelim Calcs'!$C$19/'DEPRECATED - DT-Prelim Calcs'!$C$18*3.39*'DEPRECATED - DT-Prelim Calcs'!$C$20</f>
        <v>29.053734754561205</v>
      </c>
      <c r="CM62" s="36">
        <f t="shared" si="39"/>
        <v>0</v>
      </c>
      <c r="CN62" s="43">
        <f>CL61*'DEPRECATED - DT-Prelim Calcs'!$C$11+CN61</f>
        <v>-1682.4907256796246</v>
      </c>
      <c r="CO62" s="43">
        <f>CO61+0.5*CL62*'DEPRECATED - DT-Prelim Calcs'!$C$11^2+CN62*'DEPRECATED - DT-Prelim Calcs'!$C$11</f>
        <v>-159465.97525641363</v>
      </c>
      <c r="CP62" s="43">
        <f>MIN('Drive Train'!$F$35-CJ61*'DEPRECATED - DT-Prelim Calcs'!$C$21*'Drive Train'!$F$39,CP61+CJ$2)</f>
        <v>7.1920000000000002</v>
      </c>
      <c r="CQ62" s="43">
        <f>'Drive Train'!$F$35-CJ62*'DEPRECATED - DT-Prelim Calcs'!$C$21*'Drive Train'!$F$39</f>
        <v>7.1920000000000002</v>
      </c>
      <c r="CR62" s="1">
        <f>IF(CO62&gt;='Drive Train'!$F$29,1,0)</f>
        <v>0</v>
      </c>
      <c r="CS62" s="43">
        <f t="shared" si="40"/>
        <v>103.33333333333333</v>
      </c>
      <c r="CT62" s="49">
        <f>CT61+'DEPRECATED - DT-Prelim Calcs'!$C$11</f>
        <v>232</v>
      </c>
      <c r="CU62" s="2">
        <f>DE62/'Drive Train'!$F$35</f>
        <v>0.57999999999999996</v>
      </c>
      <c r="CV62" s="36">
        <f>DC62*12*60/(PI() * 'Drive Train'!$F$15)/CU$2*CU62</f>
        <v>-119478.85768090194</v>
      </c>
      <c r="CW62" s="2">
        <f>('DEPRECATED - DT-Prelim Calcs'!$C$6*CU62-CV62)/('DEPRECATED - DT-Prelim Calcs'!$C$6*CU62)*'DEPRECATED - DT-Prelim Calcs'!$C$7*CU62</f>
        <v>90.550269361039199</v>
      </c>
      <c r="CX62" s="43">
        <f>CW62/'DEPRECATED - DT-Prelim Calcs'!$C$7*('DEPRECATED - DT-Prelim Calcs'!$C$8-'DEPRECATED - DT-Prelim Calcs'!$C$9)+'DEPRECATED - DT-Prelim Calcs'!$C$9</f>
        <v>4934.462435340195</v>
      </c>
      <c r="CY62" s="43">
        <f t="shared" si="13"/>
        <v>93</v>
      </c>
      <c r="CZ62" s="2">
        <f t="shared" si="41"/>
        <v>1.0413264407364002</v>
      </c>
      <c r="DA62" s="43">
        <f>CZ62*'DEPRECATED - DT-Prelim Calcs'!$C$21/CU$2/'DEPRECATED - DT-Prelim Calcs'!$C$19/'DEPRECATED - DT-Prelim Calcs'!$C$18*3.39*'DEPRECATED - DT-Prelim Calcs'!$C$20</f>
        <v>29.053734754561201</v>
      </c>
      <c r="DB62" s="36">
        <f t="shared" si="42"/>
        <v>0</v>
      </c>
      <c r="DC62" s="43">
        <f>DA61*'DEPRECATED - DT-Prelim Calcs'!$C$11+DC61</f>
        <v>-431.44126614899091</v>
      </c>
      <c r="DD62" s="43">
        <f>DD61+0.5*DA62*'DEPRECATED - DT-Prelim Calcs'!$C$11^2+DC62*'DEPRECATED - DT-Prelim Calcs'!$C$11</f>
        <v>-255028.3847704854</v>
      </c>
      <c r="DE62" s="43">
        <f>MIN('Drive Train'!$F$35-CY61*'DEPRECATED - DT-Prelim Calcs'!$C$21*'Drive Train'!$F$39,DE61+CY$2)</f>
        <v>7.1920000000000002</v>
      </c>
      <c r="DF62" s="43">
        <f>'Drive Train'!$F$35-CY62*'DEPRECATED - DT-Prelim Calcs'!$C$21*'Drive Train'!$F$39</f>
        <v>7.1920000000000002</v>
      </c>
      <c r="DG62" s="1">
        <f>IF(DD62&gt;='Drive Train'!$F$29,1,0)</f>
        <v>0</v>
      </c>
      <c r="DH62" s="43">
        <f t="shared" si="43"/>
        <v>103.33333333333333</v>
      </c>
      <c r="DI62" s="49">
        <f>DI61+'DEPRECATED - DT-Prelim Calcs'!$C$11</f>
        <v>232</v>
      </c>
      <c r="DJ62" s="2">
        <f>DT62/'Drive Train'!$F$35</f>
        <v>0.57999999999999996</v>
      </c>
      <c r="DK62" s="36">
        <f>DR62*12*60/(PI() * 'Drive Train'!$F$15)/DJ$2*DJ62</f>
        <v>-229505.25672076116</v>
      </c>
      <c r="DL62" s="2">
        <f>('DEPRECATED - DT-Prelim Calcs'!$C$6*DJ62-DK62)/('DEPRECATED - DT-Prelim Calcs'!$C$6*DJ62)*'DEPRECATED - DT-Prelim Calcs'!$C$7*DJ62</f>
        <v>171.43174451729936</v>
      </c>
      <c r="DM62" s="43">
        <f>DL62/'DEPRECATED - DT-Prelim Calcs'!$C$7*('DEPRECATED - DT-Prelim Calcs'!$C$8-'DEPRECATED - DT-Prelim Calcs'!$C$9)+'DEPRECATED - DT-Prelim Calcs'!$C$9</f>
        <v>9340.6920520618296</v>
      </c>
      <c r="DN62" s="43">
        <f t="shared" si="14"/>
        <v>93</v>
      </c>
      <c r="DO62" s="2">
        <f t="shared" si="44"/>
        <v>0.89769520753137932</v>
      </c>
      <c r="DP62" s="43">
        <f>DO62*'DEPRECATED - DT-Prelim Calcs'!$C$21/DJ$2/'DEPRECATED - DT-Prelim Calcs'!$C$19/'DEPRECATED - DT-Prelim Calcs'!$C$18*3.39*'DEPRECATED - DT-Prelim Calcs'!$C$20</f>
        <v>29.053734754561201</v>
      </c>
      <c r="DQ62" s="36">
        <f t="shared" si="45"/>
        <v>0</v>
      </c>
      <c r="DR62" s="43">
        <f>DP61*'DEPRECATED - DT-Prelim Calcs'!$C$11+DR61</f>
        <v>-714.43918794508807</v>
      </c>
      <c r="DS62" s="43">
        <f>DS61+0.5*DP62*'DEPRECATED - DT-Prelim Calcs'!$C$11^2+DR62*'DEPRECATED - DT-Prelim Calcs'!$C$11</f>
        <v>-418210.26580737188</v>
      </c>
      <c r="DT62" s="43">
        <f>MIN('Drive Train'!$F$35-DN61*'DEPRECATED - DT-Prelim Calcs'!$C$21*'Drive Train'!$F$39,DT61+DN$2)</f>
        <v>7.1920000000000002</v>
      </c>
      <c r="DU62" s="43">
        <f>'Drive Train'!$F$35-DN62*'DEPRECATED - DT-Prelim Calcs'!$C$21*'Drive Train'!$F$39</f>
        <v>7.1920000000000002</v>
      </c>
      <c r="DV62" s="1">
        <f>IF(DS62&gt;='Drive Train'!$F$29,1,0)</f>
        <v>0</v>
      </c>
      <c r="DW62" s="43">
        <f t="shared" si="46"/>
        <v>103.33333333333333</v>
      </c>
      <c r="DX62" s="49">
        <f>DX61+'DEPRECATED - DT-Prelim Calcs'!$C$11</f>
        <v>232</v>
      </c>
      <c r="DY62" s="2">
        <f>EI62/'Drive Train'!$F$35</f>
        <v>0.57999999999999996</v>
      </c>
      <c r="DZ62" s="36">
        <f>EG62*12*60/(PI() * 'Drive Train'!$F$15)/DY$2*DY62</f>
        <v>-572615.37083541334</v>
      </c>
      <c r="EA62" s="2">
        <f>('DEPRECATED - DT-Prelim Calcs'!$C$6*DY62-DZ62)/('DEPRECATED - DT-Prelim Calcs'!$C$6*DY62)*'DEPRECATED - DT-Prelim Calcs'!$C$7*DY62</f>
        <v>423.65532370189482</v>
      </c>
      <c r="EB62" s="43">
        <f>EA62/'DEPRECATED - DT-Prelim Calcs'!$C$7*('DEPRECATED - DT-Prelim Calcs'!$C$8-'DEPRECATED - DT-Prelim Calcs'!$C$9)+'DEPRECATED - DT-Prelim Calcs'!$C$9</f>
        <v>23081.230321073373</v>
      </c>
      <c r="EC62" s="43">
        <f t="shared" si="15"/>
        <v>93</v>
      </c>
      <c r="ED62" s="2">
        <f t="shared" si="47"/>
        <v>0.78888366722454539</v>
      </c>
      <c r="EE62" s="43">
        <f>ED62*'DEPRECATED - DT-Prelim Calcs'!$C$21/DY$2/'DEPRECATED - DT-Prelim Calcs'!$C$19/'DEPRECATED - DT-Prelim Calcs'!$C$18*3.39*'DEPRECATED - DT-Prelim Calcs'!$C$20</f>
        <v>29.053734754561201</v>
      </c>
      <c r="EF62" s="36">
        <f t="shared" si="48"/>
        <v>0</v>
      </c>
      <c r="EG62" s="43">
        <f>EE61*'DEPRECATED - DT-Prelim Calcs'!$C$11+EG61</f>
        <v>-1566.4613743896984</v>
      </c>
      <c r="EH62" s="43">
        <f>EH61+0.5*EE62*'DEPRECATED - DT-Prelim Calcs'!$C$11^2+EG62*'DEPRECATED - DT-Prelim Calcs'!$C$11</f>
        <v>-535602.44387758139</v>
      </c>
      <c r="EI62" s="43">
        <f>MIN('Drive Train'!$F$35-EC61*'DEPRECATED - DT-Prelim Calcs'!$C$21*'Drive Train'!$F$39,EI61+EC$2)</f>
        <v>7.1920000000000002</v>
      </c>
      <c r="EJ62" s="43">
        <f>'Drive Train'!$F$35-EC62*'DEPRECATED - DT-Prelim Calcs'!$C$21*'Drive Train'!$F$39</f>
        <v>7.1920000000000002</v>
      </c>
      <c r="EK62" s="1">
        <f>IF(EH62&gt;='Drive Train'!$F$29,1,0)</f>
        <v>0</v>
      </c>
      <c r="EL62" s="43">
        <f t="shared" si="49"/>
        <v>103.33333333333333</v>
      </c>
      <c r="EM62" s="49">
        <f>EM61+'DEPRECATED - DT-Prelim Calcs'!$C$11</f>
        <v>232</v>
      </c>
      <c r="EN62" s="2">
        <f>EX62/'Drive Train'!$F$35</f>
        <v>0.57999999999999996</v>
      </c>
      <c r="EO62" s="36">
        <f>EV62*12*60/(PI() * 'Drive Train'!$F$15)/EN$2*EN62</f>
        <v>46875.966577129671</v>
      </c>
      <c r="EP62" s="2">
        <f>('DEPRECATED - DT-Prelim Calcs'!$C$6*EN62-EO62)/('DEPRECATED - DT-Prelim Calcs'!$C$6*EN62)*'DEPRECATED - DT-Prelim Calcs'!$C$7*EN62</f>
        <v>-31.738778565319461</v>
      </c>
      <c r="EQ62" s="43">
        <f>EP62/'DEPRECATED - DT-Prelim Calcs'!$C$7*('DEPRECATED - DT-Prelim Calcs'!$C$8-'DEPRECATED - DT-Prelim Calcs'!$C$9)+'DEPRECATED - DT-Prelim Calcs'!$C$9</f>
        <v>-1727.5528621405376</v>
      </c>
      <c r="ER62" s="43">
        <f t="shared" si="16"/>
        <v>-1727.5528621405376</v>
      </c>
      <c r="ES62" s="2">
        <f t="shared" si="50"/>
        <v>-38.052059931625791</v>
      </c>
      <c r="ET62" s="43">
        <f>ES62*'DEPRECATED - DT-Prelim Calcs'!$C$21/EN$2/'DEPRECATED - DT-Prelim Calcs'!$C$19/'DEPRECATED - DT-Prelim Calcs'!$C$18*3.39*'DEPRECATED - DT-Prelim Calcs'!$C$20</f>
        <v>-1571.2849794707283</v>
      </c>
      <c r="EU62" s="36">
        <f t="shared" si="51"/>
        <v>1</v>
      </c>
      <c r="EV62" s="43">
        <f>ET61*'DEPRECATED - DT-Prelim Calcs'!$C$11+EV61</f>
        <v>114.37184857768814</v>
      </c>
      <c r="EW62" s="43">
        <f>EW61+0.5*ET62*'DEPRECATED - DT-Prelim Calcs'!$C$11^2+EV62*'DEPRECATED - DT-Prelim Calcs'!$C$11</f>
        <v>-702141.40665352356</v>
      </c>
      <c r="EX62" s="43">
        <f>MIN('Drive Train'!$F$35-ER61*'DEPRECATED - DT-Prelim Calcs'!$C$21*'Drive Train'!$F$39,EX61+ER$2)</f>
        <v>7.1920000000000002</v>
      </c>
      <c r="EY62" s="43">
        <f>'Drive Train'!$F$35-ER62*'DEPRECATED - DT-Prelim Calcs'!$C$21*'Drive Train'!$F$39</f>
        <v>109.14296027987011</v>
      </c>
      <c r="EZ62" s="1">
        <f>IF(EW62&gt;='Drive Train'!$F$29,1,0)</f>
        <v>0</v>
      </c>
      <c r="FA62" s="43">
        <f t="shared" si="52"/>
        <v>-1919.5031801561529</v>
      </c>
      <c r="FB62" s="49">
        <f>FB61+'DEPRECATED - DT-Prelim Calcs'!$C$11</f>
        <v>232</v>
      </c>
      <c r="FC62" s="2">
        <f>FM62/'Drive Train'!$F$35</f>
        <v>0.57999999999999996</v>
      </c>
      <c r="FD62" s="36">
        <f>FK62*12*60/(PI() * 'Drive Train'!$F$15)/FC$2*FC62</f>
        <v>-634282.33618863591</v>
      </c>
      <c r="FE62" s="2">
        <f>('DEPRECATED - DT-Prelim Calcs'!$C$6*FC62-FD62)/('DEPRECATED - DT-Prelim Calcs'!$C$6*FC62)*'DEPRECATED - DT-Prelim Calcs'!$C$7*FC62</f>
        <v>468.9873092044989</v>
      </c>
      <c r="FF62" s="43">
        <f>FE62/'DEPRECATED - DT-Prelim Calcs'!$C$7*('DEPRECATED - DT-Prelim Calcs'!$C$8-'DEPRECATED - DT-Prelim Calcs'!$C$9)+'DEPRECATED - DT-Prelim Calcs'!$C$9</f>
        <v>25550.808635767477</v>
      </c>
      <c r="FG62" s="43">
        <f t="shared" si="17"/>
        <v>93</v>
      </c>
      <c r="FH62" s="2">
        <f t="shared" si="53"/>
        <v>0.63495514679048781</v>
      </c>
      <c r="FI62" s="43">
        <f>FH62*'DEPRECATED - DT-Prelim Calcs'!$C$21/FC$2/'DEPRECATED - DT-Prelim Calcs'!$C$19/'DEPRECATED - DT-Prelim Calcs'!$C$18*3.39*'DEPRECATED - DT-Prelim Calcs'!$C$20</f>
        <v>29.053734754561205</v>
      </c>
      <c r="FJ62" s="36">
        <f t="shared" si="54"/>
        <v>0</v>
      </c>
      <c r="FK62" s="43">
        <f>FI61*'DEPRECATED - DT-Prelim Calcs'!$C$11+FK61</f>
        <v>-1396.5914828090763</v>
      </c>
      <c r="FL62" s="43">
        <f>FL61+0.5*FI62*'DEPRECATED - DT-Prelim Calcs'!$C$11^2+FK62*'DEPRECATED - DT-Prelim Calcs'!$C$11</f>
        <v>-1030816.4098331301</v>
      </c>
      <c r="FM62" s="43">
        <f>MIN('Drive Train'!$F$35-FG61*'DEPRECATED - DT-Prelim Calcs'!$C$21*'Drive Train'!$F$39,FM61+FG$2)</f>
        <v>7.1920000000000002</v>
      </c>
      <c r="FN62" s="43">
        <f>'Drive Train'!$F$35-FG62*'DEPRECATED - DT-Prelim Calcs'!$C$21*'Drive Train'!$F$39</f>
        <v>7.1920000000000002</v>
      </c>
      <c r="FO62" s="1">
        <f>IF(FL62&gt;='Drive Train'!$F$29,1,0)</f>
        <v>0</v>
      </c>
      <c r="FP62" s="43">
        <f t="shared" si="55"/>
        <v>103.33333333333333</v>
      </c>
      <c r="FQ62" s="49">
        <f>FQ61+'DEPRECATED - DT-Prelim Calcs'!$C$11</f>
        <v>232</v>
      </c>
      <c r="FR62" s="2">
        <f>GB62/'Drive Train'!$F$35</f>
        <v>0.57999999999999996</v>
      </c>
      <c r="FS62" s="36">
        <f>FZ62*12*60/(PI() * 'Drive Train'!$F$15)/FR$2*FR62</f>
        <v>-1529070.4154054702</v>
      </c>
      <c r="FT62" s="2">
        <f>('DEPRECATED - DT-Prelim Calcs'!$C$6*FR62-FS62)/('DEPRECATED - DT-Prelim Calcs'!$C$6*FR62)*'DEPRECATED - DT-Prelim Calcs'!$C$7*FR62</f>
        <v>1126.7547216695386</v>
      </c>
      <c r="FU62" s="43">
        <f>FT62/'DEPRECATED - DT-Prelim Calcs'!$C$7*('DEPRECATED - DT-Prelim Calcs'!$C$8-'DEPRECATED - DT-Prelim Calcs'!$C$9)+'DEPRECATED - DT-Prelim Calcs'!$C$9</f>
        <v>61384.406479012177</v>
      </c>
      <c r="FV62" s="43">
        <f t="shared" si="18"/>
        <v>93</v>
      </c>
      <c r="FW62" s="2">
        <f t="shared" si="56"/>
        <v>0.57851468929799987</v>
      </c>
      <c r="FX62" s="43">
        <f>FW62*'DEPRECATED - DT-Prelim Calcs'!$C$21/FR$2/'DEPRECATED - DT-Prelim Calcs'!$C$19/'DEPRECATED - DT-Prelim Calcs'!$C$18*3.39*'DEPRECATED - DT-Prelim Calcs'!$C$20</f>
        <v>29.053734754561201</v>
      </c>
      <c r="FY62" s="36">
        <f t="shared" si="57"/>
        <v>0</v>
      </c>
      <c r="FZ62" s="43">
        <f>FX61*'DEPRECATED - DT-Prelim Calcs'!$C$11+FZ61</f>
        <v>-3067.5072693865377</v>
      </c>
      <c r="GA62" s="43">
        <f>GA61+0.5*FX62*'DEPRECATED - DT-Prelim Calcs'!$C$11^2+FZ62*'DEPRECATED - DT-Prelim Calcs'!$C$11</f>
        <v>-1408443.3775996375</v>
      </c>
      <c r="GB62" s="43">
        <f>MIN('Drive Train'!$F$35-FV61*'DEPRECATED - DT-Prelim Calcs'!$C$21*'Drive Train'!$F$39,GB61+FV$2)</f>
        <v>7.1920000000000002</v>
      </c>
      <c r="GC62" s="43">
        <f>'Drive Train'!$F$35-FV62*'DEPRECATED - DT-Prelim Calcs'!$C$21*'Drive Train'!$F$39</f>
        <v>7.1920000000000002</v>
      </c>
      <c r="GD62" s="1">
        <f>IF(GA62&gt;='Drive Train'!$F$29,1,0)</f>
        <v>0</v>
      </c>
      <c r="GE62" s="43">
        <f t="shared" si="58"/>
        <v>103.33333333333333</v>
      </c>
      <c r="GF62" s="49">
        <f>GF61+'DEPRECATED - DT-Prelim Calcs'!$C$11</f>
        <v>232</v>
      </c>
      <c r="GG62" s="2">
        <f>GQ62/'Drive Train'!$F$35</f>
        <v>0.86451612903225805</v>
      </c>
      <c r="GH62" s="36">
        <f>GO62*12*60/(PI() * 'Drive Train'!$F$15)/GG$2*GG62</f>
        <v>-198580.50289789619</v>
      </c>
      <c r="GI62" s="2">
        <f>('DEPRECATED - DT-Prelim Calcs'!$C$6*GG62-GH62)/('DEPRECATED - DT-Prelim Calcs'!$C$6*GG62)*'DEPRECATED - DT-Prelim Calcs'!$C$7*GG62</f>
        <v>150.03303810458655</v>
      </c>
      <c r="GJ62" s="43">
        <f>GI62/'DEPRECATED - DT-Prelim Calcs'!$C$7*('DEPRECATED - DT-Prelim Calcs'!$C$8-'DEPRECATED - DT-Prelim Calcs'!$C$9)+'DEPRECATED - DT-Prelim Calcs'!$C$9</f>
        <v>8174.941628085684</v>
      </c>
      <c r="GK62" s="43">
        <f t="shared" si="59"/>
        <v>29.999999999999982</v>
      </c>
      <c r="GL62" s="2">
        <f t="shared" si="60"/>
        <v>1.4462867232450001</v>
      </c>
      <c r="GM62" s="43">
        <f>GL62*'DEPRECATED - DT-Prelim Calcs'!$C$21/GG$2/'DEPRECATED - DT-Prelim Calcs'!$C$19/'DEPRECATED - DT-Prelim Calcs'!$C$18*3.39*'DEPRECATED - DT-Prelim Calcs'!$C$20</f>
        <v>29.053734754561201</v>
      </c>
      <c r="GN62" s="36">
        <f t="shared" si="61"/>
        <v>0</v>
      </c>
      <c r="GO62" s="43">
        <f>GM61*'DEPRECATED - DT-Prelim Calcs'!$C$11+GO61</f>
        <v>-668.17407823922474</v>
      </c>
      <c r="GP62" s="43">
        <f>GP61+0.5*GM62*'DEPRECATED - DT-Prelim Calcs'!$C$11^2+GO62*'DEPRECATED - DT-Prelim Calcs'!$C$11</f>
        <v>-74278.090476446421</v>
      </c>
      <c r="GQ62" s="43">
        <f>MIN('Drive Train'!$F$35-GK61*'DEPRECATED - DT-Prelim Calcs'!$C$21*'Drive Train'!$F$39,GQ61+GK$2)</f>
        <v>10.72</v>
      </c>
      <c r="GR62" s="43">
        <f>'Drive Train'!$F$35-GK62*'DEPRECATED - DT-Prelim Calcs'!$C$21*'Drive Train'!$F$39</f>
        <v>10.72</v>
      </c>
      <c r="GS62" s="1">
        <f>IF(GP62&gt;='Drive Train'!$F$29,1,0)</f>
        <v>0</v>
      </c>
      <c r="GT62" s="43">
        <f t="shared" si="62"/>
        <v>33.333333333333314</v>
      </c>
      <c r="GU62" s="49">
        <f>GU61+'DEPRECATED - DT-Prelim Calcs'!$C$11</f>
        <v>232</v>
      </c>
      <c r="GV62" s="2">
        <f>HF62/'Drive Train'!$F$35</f>
        <v>2.6485749444872653</v>
      </c>
      <c r="GW62" s="36">
        <f>HD62*12*60/(PI() * 'Drive Train'!$F$15)/GV$2*GV62</f>
        <v>-544871.17346350034</v>
      </c>
      <c r="GX62" s="2">
        <f>('DEPRECATED - DT-Prelim Calcs'!$C$6*GV62-GW62)/('DEPRECATED - DT-Prelim Calcs'!$C$6*GV62)*'DEPRECATED - DT-Prelim Calcs'!$C$7*GV62</f>
        <v>412.96191108898967</v>
      </c>
      <c r="GY62" s="43">
        <f>GX62/'DEPRECATED - DT-Prelim Calcs'!$C$7*('DEPRECATED - DT-Prelim Calcs'!$C$8-'DEPRECATED - DT-Prelim Calcs'!$C$9)+'DEPRECATED - DT-Prelim Calcs'!$C$9</f>
        <v>22498.67873843003</v>
      </c>
      <c r="GZ62" s="43">
        <f t="shared" si="19"/>
        <v>33.333333333333314</v>
      </c>
      <c r="HA62" s="2">
        <f t="shared" si="63"/>
        <v>1.4462867232450001</v>
      </c>
      <c r="HB62" s="43">
        <f>HA62*'DEPRECATED - DT-Prelim Calcs'!$C$21/GV$2/'DEPRECATED - DT-Prelim Calcs'!$C$19/'DEPRECATED - DT-Prelim Calcs'!$C$18*3.39*'DEPRECATED - DT-Prelim Calcs'!$C$20</f>
        <v>29.053734754561201</v>
      </c>
      <c r="HC62" s="36">
        <f t="shared" si="64"/>
        <v>0</v>
      </c>
      <c r="HD62" s="43">
        <f>HB61*'DEPRECATED - DT-Prelim Calcs'!$C$11+HD61</f>
        <v>-598.42218145377217</v>
      </c>
      <c r="HE62" s="43">
        <f>HE61+0.5*HB62*'DEPRECATED - DT-Prelim Calcs'!$C$11^2+HD62*'DEPRECATED - DT-Prelim Calcs'!$C$11</f>
        <v>-72991.310620662131</v>
      </c>
      <c r="HF62" s="43">
        <f>MIN('Drive Train'!$F$35-GZ61*'DEPRECATED - DT-Prelim Calcs'!$C$21*'Drive Train'!$F$39,HF61+GZ$2)</f>
        <v>32.842329311642089</v>
      </c>
      <c r="HG62" s="43">
        <f>'Drive Train'!$F$35-GZ62*'DEPRECATED - DT-Prelim Calcs'!$C$21*'Drive Train'!$F$39</f>
        <v>10.533333333333335</v>
      </c>
      <c r="HH62" s="1">
        <f>IF(HE62&gt;='Drive Train'!$F$29,1,0)</f>
        <v>0</v>
      </c>
      <c r="HI62" s="43">
        <f t="shared" si="65"/>
        <v>37.037037037037017</v>
      </c>
      <c r="HJ62" s="49">
        <f>HJ61+'DEPRECATED - DT-Prelim Calcs'!$C$11</f>
        <v>232</v>
      </c>
      <c r="HK62" s="2">
        <f>HU62/'Drive Train'!$F$35</f>
        <v>0.83440860215053769</v>
      </c>
      <c r="HL62" s="36">
        <f>HS62*12*60/(PI() * 'Drive Train'!$F$15)/HK$2*HK62</f>
        <v>-42431.036151563276</v>
      </c>
      <c r="HM62" s="2">
        <f>('DEPRECATED - DT-Prelim Calcs'!$C$6*HK62-HL62)/('DEPRECATED - DT-Prelim Calcs'!$C$6*HK62)*'DEPRECATED - DT-Prelim Calcs'!$C$7*HK62</f>
        <v>35.104843358322981</v>
      </c>
      <c r="HN62" s="43">
        <f>HM62/'DEPRECATED - DT-Prelim Calcs'!$C$7*('DEPRECATED - DT-Prelim Calcs'!$C$8-'DEPRECATED - DT-Prelim Calcs'!$C$9)+'DEPRECATED - DT-Prelim Calcs'!$C$9</f>
        <v>1913.9280336996846</v>
      </c>
      <c r="HO62" s="43">
        <f t="shared" si="20"/>
        <v>36.66666666666665</v>
      </c>
      <c r="HP62" s="2">
        <f t="shared" si="66"/>
        <v>1.4462867232450001</v>
      </c>
      <c r="HQ62" s="43">
        <f>HP62*'DEPRECATED - DT-Prelim Calcs'!$C$21/HK$2/'DEPRECATED - DT-Prelim Calcs'!$C$19/'DEPRECATED - DT-Prelim Calcs'!$C$18*3.39*'DEPRECATED - DT-Prelim Calcs'!$C$20</f>
        <v>29.053734754561201</v>
      </c>
      <c r="HR62" s="36">
        <f t="shared" si="67"/>
        <v>0</v>
      </c>
      <c r="HS62" s="43">
        <f>HQ61*'DEPRECATED - DT-Prelim Calcs'!$C$11+HS61</f>
        <v>-147.92139086471138</v>
      </c>
      <c r="HT62" s="43">
        <f>HT61+0.5*HQ62*'DEPRECATED - DT-Prelim Calcs'!$C$11^2+HS62*'DEPRECATED - DT-Prelim Calcs'!$C$11</f>
        <v>-79203.776376744281</v>
      </c>
      <c r="HU62" s="43">
        <f>MIN('Drive Train'!$F$35-HO61*'DEPRECATED - DT-Prelim Calcs'!$C$21*'Drive Train'!$F$39,HU61+HO$2)</f>
        <v>10.346666666666668</v>
      </c>
      <c r="HV62" s="43">
        <f>'Drive Train'!$F$35-HO62*'DEPRECATED - DT-Prelim Calcs'!$C$21*'Drive Train'!$F$39</f>
        <v>10.346666666666668</v>
      </c>
      <c r="HW62" s="1">
        <f>IF(HT62&gt;='Drive Train'!$F$29,1,0)</f>
        <v>0</v>
      </c>
      <c r="HX62" s="43">
        <f t="shared" si="68"/>
        <v>40.740740740740726</v>
      </c>
      <c r="HY62" s="49">
        <f>HY61+'DEPRECATED - DT-Prelim Calcs'!$C$11</f>
        <v>232</v>
      </c>
      <c r="HZ62" s="2">
        <f>IJ62/'Drive Train'!$F$35</f>
        <v>0.8193548387096774</v>
      </c>
      <c r="IA62" s="36">
        <f>IH62*12*60/(PI() * 'Drive Train'!$F$15)/HZ$2*HZ62</f>
        <v>9949.3766431151944</v>
      </c>
      <c r="IB62" s="2">
        <f>('DEPRECATED - DT-Prelim Calcs'!$C$6*HZ62-IA62)/('DEPRECATED - DT-Prelim Calcs'!$C$6*HZ62)*'DEPRECATED - DT-Prelim Calcs'!$C$7*HZ62</f>
        <v>-3.4711092635378615</v>
      </c>
      <c r="IC62" s="43">
        <f>IB62/'DEPRECATED - DT-Prelim Calcs'!$C$7*('DEPRECATED - DT-Prelim Calcs'!$C$8-'DEPRECATED - DT-Prelim Calcs'!$C$9)+'DEPRECATED - DT-Prelim Calcs'!$C$9</f>
        <v>-187.59774346139093</v>
      </c>
      <c r="ID62" s="43">
        <f t="shared" si="21"/>
        <v>-187.59774346139093</v>
      </c>
      <c r="IE62" s="2">
        <f t="shared" si="69"/>
        <v>-4.4196516702638577</v>
      </c>
      <c r="IF62" s="43">
        <f>IE62*'DEPRECATED - DT-Prelim Calcs'!$C$21/HZ$2/'DEPRECATED - DT-Prelim Calcs'!$C$19/'DEPRECATED - DT-Prelim Calcs'!$C$18*3.39*'DEPRECATED - DT-Prelim Calcs'!$C$20</f>
        <v>-88.784184540735353</v>
      </c>
      <c r="IG62" s="36">
        <f t="shared" si="70"/>
        <v>1</v>
      </c>
      <c r="IH62" s="43">
        <f>IF61*'DEPRECATED - DT-Prelim Calcs'!$C$11+IH61</f>
        <v>35.3223806380893</v>
      </c>
      <c r="II62" s="43">
        <f>II61+0.5*IF62*'DEPRECATED - DT-Prelim Calcs'!$C$11^2+IH62*'DEPRECATED - DT-Prelim Calcs'!$C$11</f>
        <v>-79557.355325588505</v>
      </c>
      <c r="IJ62" s="43">
        <f>MIN('Drive Train'!$F$35-ID61*'DEPRECATED - DT-Prelim Calcs'!$C$21*'Drive Train'!$F$39,IJ61+ID$2)</f>
        <v>10.16</v>
      </c>
      <c r="IK62" s="43">
        <f>'Drive Train'!$F$35-ID62*'DEPRECATED - DT-Prelim Calcs'!$C$21*'Drive Train'!$F$39</f>
        <v>22.905473633837893</v>
      </c>
      <c r="IL62" s="1">
        <f>IF(II62&gt;='Drive Train'!$F$29,1,0)</f>
        <v>0</v>
      </c>
      <c r="IM62" s="43">
        <f t="shared" si="71"/>
        <v>-208.44193717932325</v>
      </c>
      <c r="IN62" s="49">
        <f>IN61+'DEPRECATED - DT-Prelim Calcs'!$C$11</f>
        <v>232</v>
      </c>
      <c r="IO62" s="2">
        <f>IY62/'Drive Train'!$F$35</f>
        <v>0.80430107526881722</v>
      </c>
      <c r="IP62" s="36">
        <f>IW62*12*60/(PI() * 'Drive Train'!$F$15)/IO$2*IO62</f>
        <v>-137556.55748160355</v>
      </c>
      <c r="IQ62" s="2">
        <f>('DEPRECATED - DT-Prelim Calcs'!$C$6*IO62-IP62)/('DEPRECATED - DT-Prelim Calcs'!$C$6*IO62)*'DEPRECATED - DT-Prelim Calcs'!$C$7*IO62</f>
        <v>104.89133420425223</v>
      </c>
      <c r="IR62" s="43">
        <f>IQ62/'DEPRECATED - DT-Prelim Calcs'!$C$7*('DEPRECATED - DT-Prelim Calcs'!$C$8-'DEPRECATED - DT-Prelim Calcs'!$C$9)+'DEPRECATED - DT-Prelim Calcs'!$C$9</f>
        <v>5715.7294006794118</v>
      </c>
      <c r="IS62" s="43">
        <f t="shared" si="22"/>
        <v>43.333333333333321</v>
      </c>
      <c r="IT62" s="2">
        <f t="shared" si="72"/>
        <v>1.4462867232450001</v>
      </c>
      <c r="IU62" s="43">
        <f>IT62*'DEPRECATED - DT-Prelim Calcs'!$C$21/IO$2/'DEPRECATED - DT-Prelim Calcs'!$C$19/'DEPRECATED - DT-Prelim Calcs'!$C$18*3.39*'DEPRECATED - DT-Prelim Calcs'!$C$20</f>
        <v>29.053734754561201</v>
      </c>
      <c r="IV62" s="36">
        <f t="shared" si="73"/>
        <v>0</v>
      </c>
      <c r="IW62" s="43">
        <f>IU61*'DEPRECATED - DT-Prelim Calcs'!$C$11+IW61</f>
        <v>-497.49505286529057</v>
      </c>
      <c r="IX62" s="43">
        <f>IX61+0.5*IU62*'DEPRECATED - DT-Prelim Calcs'!$C$11^2+IW62*'DEPRECATED - DT-Prelim Calcs'!$C$11</f>
        <v>-88538.068543950722</v>
      </c>
      <c r="IY62" s="43">
        <f>MIN('Drive Train'!$F$35-IS61*'DEPRECATED - DT-Prelim Calcs'!$C$21*'Drive Train'!$F$39,IY61+IS$2)</f>
        <v>9.9733333333333345</v>
      </c>
      <c r="IZ62" s="43">
        <f>'Drive Train'!$F$35-IS62*'DEPRECATED - DT-Prelim Calcs'!$C$21*'Drive Train'!$F$39</f>
        <v>9.9733333333333345</v>
      </c>
      <c r="JA62" s="1">
        <f>IF(IX62&gt;='Drive Train'!$F$29,1,0)</f>
        <v>0</v>
      </c>
      <c r="JB62" s="43">
        <f t="shared" si="74"/>
        <v>48.148148148148138</v>
      </c>
      <c r="JC62" s="49">
        <f>JC61+'DEPRECATED - DT-Prelim Calcs'!$C$11</f>
        <v>232</v>
      </c>
      <c r="JD62" s="2">
        <f>JN62/'Drive Train'!$F$35</f>
        <v>0.78924731182795704</v>
      </c>
      <c r="JE62" s="36">
        <f>JL62*12*60/(PI() * 'Drive Train'!$F$15)/JD$2*JD62</f>
        <v>-104950.1039456883</v>
      </c>
      <c r="JF62" s="2">
        <f>('DEPRECATED - DT-Prelim Calcs'!$C$6*JD62-JE62)/('DEPRECATED - DT-Prelim Calcs'!$C$6*JD62)*'DEPRECATED - DT-Prelim Calcs'!$C$7*JD62</f>
        <v>80.851411194240853</v>
      </c>
      <c r="JG62" s="43">
        <f>JF62/'DEPRECATED - DT-Prelim Calcs'!$C$7*('DEPRECATED - DT-Prelim Calcs'!$C$8-'DEPRECATED - DT-Prelim Calcs'!$C$9)+'DEPRECATED - DT-Prelim Calcs'!$C$9</f>
        <v>4406.0918038653599</v>
      </c>
      <c r="JH62" s="43">
        <f t="shared" si="23"/>
        <v>46.666666666666657</v>
      </c>
      <c r="JI62" s="2">
        <f t="shared" si="75"/>
        <v>1.4462867232450001</v>
      </c>
      <c r="JJ62" s="43">
        <f>JI62*'DEPRECATED - DT-Prelim Calcs'!$C$21/JD$2/'DEPRECATED - DT-Prelim Calcs'!$C$19/'DEPRECATED - DT-Prelim Calcs'!$C$18*3.39*'DEPRECATED - DT-Prelim Calcs'!$C$20</f>
        <v>29.053734754561201</v>
      </c>
      <c r="JK62" s="36">
        <f t="shared" si="76"/>
        <v>0</v>
      </c>
      <c r="JL62" s="43">
        <f>JJ61*'DEPRECATED - DT-Prelim Calcs'!$C$11+JL61</f>
        <v>-386.80838412152013</v>
      </c>
      <c r="JM62" s="43">
        <f>JM61+0.5*JJ62*'DEPRECATED - DT-Prelim Calcs'!$C$11^2+JL62*'DEPRECATED - DT-Prelim Calcs'!$C$11</f>
        <v>-88336.055532421451</v>
      </c>
      <c r="JN62" s="43">
        <f>MIN('Drive Train'!$F$35-JH61*'DEPRECATED - DT-Prelim Calcs'!$C$21*'Drive Train'!$F$39,JN61+JH$2)</f>
        <v>9.7866666666666671</v>
      </c>
      <c r="JO62" s="43">
        <f>'Drive Train'!$F$35-JH62*'DEPRECATED - DT-Prelim Calcs'!$C$21*'Drive Train'!$F$39</f>
        <v>9.7866666666666671</v>
      </c>
      <c r="JP62" s="1">
        <f>IF(JM62&gt;='Drive Train'!$F$29,1,0)</f>
        <v>0</v>
      </c>
      <c r="JQ62" s="43">
        <f>MIN(JG62,'DEPRECATED - DT-Prelim Calcs'!$C$10)*'DEPRECATED - DT-Prelim Calcs'!$C$11*1000/60/60</f>
        <v>103.33333333333333</v>
      </c>
      <c r="JR62" s="49">
        <f>JR61+'DEPRECATED - DT-Prelim Calcs'!$C$11</f>
        <v>232</v>
      </c>
      <c r="JS62" s="2">
        <f>KC62/'Drive Train'!$F$35</f>
        <v>0.77419354838709686</v>
      </c>
      <c r="JT62" s="36">
        <f>KA62*12*60/(PI() * 'Drive Train'!$F$15)/JS$2*JS62</f>
        <v>-38678.393031643092</v>
      </c>
      <c r="JU62" s="2">
        <f>('DEPRECATED - DT-Prelim Calcs'!$C$6*JS62-JT62)/('DEPRECATED - DT-Prelim Calcs'!$C$6*JS62)*'DEPRECATED - DT-Prelim Calcs'!$C$7*JS62</f>
        <v>32.063830331027354</v>
      </c>
      <c r="JV62" s="43">
        <f>JU62/'DEPRECATED - DT-Prelim Calcs'!$C$7*('DEPRECATED - DT-Prelim Calcs'!$C$8-'DEPRECATED - DT-Prelim Calcs'!$C$9)+'DEPRECATED - DT-Prelim Calcs'!$C$9</f>
        <v>1748.2609060932809</v>
      </c>
      <c r="JW62" s="43">
        <f t="shared" si="24"/>
        <v>49.999999999999993</v>
      </c>
      <c r="JX62" s="2">
        <f t="shared" si="77"/>
        <v>1.4462867232450001</v>
      </c>
      <c r="JY62" s="43">
        <f>JX62*'DEPRECATED - DT-Prelim Calcs'!$C$21/JS$2/'DEPRECATED - DT-Prelim Calcs'!$C$19/'DEPRECATED - DT-Prelim Calcs'!$C$18*3.39*'DEPRECATED - DT-Prelim Calcs'!$C$20</f>
        <v>29.053734754561201</v>
      </c>
      <c r="JZ62" s="36">
        <f t="shared" si="78"/>
        <v>0</v>
      </c>
      <c r="KA62" s="43">
        <f>JY61*'DEPRECATED - DT-Prelim Calcs'!$C$11+KA61</f>
        <v>-145.32655931431043</v>
      </c>
      <c r="KB62" s="43">
        <f>KB61+0.5*JY62*'DEPRECATED - DT-Prelim Calcs'!$C$11^2+KA62*'DEPRECATED - DT-Prelim Calcs'!$C$11</f>
        <v>-80589.877370510701</v>
      </c>
      <c r="KC62" s="43">
        <f>MIN('Drive Train'!$F$35-JW61*'DEPRECATED - DT-Prelim Calcs'!$C$21*'Drive Train'!$F$39,KC61+JW$2)</f>
        <v>9.6000000000000014</v>
      </c>
      <c r="KD62" s="43">
        <f>'Drive Train'!$F$35-JW62*'DEPRECATED - DT-Prelim Calcs'!$C$21*'Drive Train'!$F$39</f>
        <v>9.6000000000000014</v>
      </c>
      <c r="KE62" s="1">
        <f>IF(KB62&gt;='Drive Train'!$F$29,1,0)</f>
        <v>0</v>
      </c>
      <c r="KF62" s="43">
        <f>MIN(JV62,'DEPRECATED - DT-Prelim Calcs'!$C$10)*'DEPRECATED - DT-Prelim Calcs'!$C$11*1000/60/60</f>
        <v>103.33333333333333</v>
      </c>
      <c r="KG62" s="49">
        <f>KG61+'DEPRECATED - DT-Prelim Calcs'!$C$11</f>
        <v>232</v>
      </c>
      <c r="KH62" s="2">
        <f>KR62/'Drive Train'!$F$35</f>
        <v>0.75913978494623657</v>
      </c>
      <c r="KI62" s="36">
        <f>KP62*12*60/(PI() * 'Drive Train'!$F$15)/KH$2*KH62</f>
        <v>-194300.46291902231</v>
      </c>
      <c r="KJ62" s="2">
        <f>('DEPRECATED - DT-Prelim Calcs'!$C$6*KH62-KI62)/('DEPRECATED - DT-Prelim Calcs'!$C$6*KH62)*'DEPRECATED - DT-Prelim Calcs'!$C$7*KH62</f>
        <v>146.39252406948793</v>
      </c>
      <c r="KK62" s="43">
        <f>KJ62/'DEPRECATED - DT-Prelim Calcs'!$C$7*('DEPRECATED - DT-Prelim Calcs'!$C$8-'DEPRECATED - DT-Prelim Calcs'!$C$9)+'DEPRECATED - DT-Prelim Calcs'!$C$9</f>
        <v>7976.6151172183718</v>
      </c>
      <c r="KL62" s="43">
        <f t="shared" si="25"/>
        <v>53.333333333333329</v>
      </c>
      <c r="KM62" s="2">
        <f t="shared" si="79"/>
        <v>1.4462867232450001</v>
      </c>
      <c r="KN62" s="43">
        <f>KM62*'DEPRECATED - DT-Prelim Calcs'!$C$21/KH$2/'DEPRECATED - DT-Prelim Calcs'!$C$19/'DEPRECATED - DT-Prelim Calcs'!$C$18*3.39*'DEPRECATED - DT-Prelim Calcs'!$C$20</f>
        <v>29.053734754561201</v>
      </c>
      <c r="KO62" s="36">
        <f t="shared" si="80"/>
        <v>0</v>
      </c>
      <c r="KP62" s="43">
        <f>KN61*'DEPRECATED - DT-Prelim Calcs'!$C$11+KP61</f>
        <v>-744.52313950898611</v>
      </c>
      <c r="KQ62" s="43">
        <f>KQ61+0.5*KN62*'DEPRECATED - DT-Prelim Calcs'!$C$11^2+KP62*'DEPRECATED - DT-Prelim Calcs'!$C$11</f>
        <v>-91298.380282721118</v>
      </c>
      <c r="KR62" s="43">
        <f>MIN('Drive Train'!$F$35-KL61*'DEPRECATED - DT-Prelim Calcs'!$C$21*'Drive Train'!$F$39,KR61+KL$2)</f>
        <v>9.413333333333334</v>
      </c>
      <c r="KS62" s="43">
        <f>'Drive Train'!$F$35-KL62*'DEPRECATED - DT-Prelim Calcs'!$C$21*'Drive Train'!$F$39</f>
        <v>9.413333333333334</v>
      </c>
      <c r="KT62" s="1">
        <f>IF(KQ62&gt;='Drive Train'!$F$29,1,0)</f>
        <v>0</v>
      </c>
      <c r="KU62" s="43">
        <f>MIN(KK62,'DEPRECATED - DT-Prelim Calcs'!$C$10)*'DEPRECATED - DT-Prelim Calcs'!$C$11*1000/60/60</f>
        <v>103.33333333333333</v>
      </c>
      <c r="KV62" s="49">
        <f>KV61+'DEPRECATED - DT-Prelim Calcs'!$C$11</f>
        <v>232</v>
      </c>
      <c r="KW62" s="2">
        <f>LG62/'Drive Train'!$F$35</f>
        <v>0.74408602150537628</v>
      </c>
      <c r="KX62" s="36">
        <f>LE62*12*60/(PI() * 'Drive Train'!$F$15)/KW$2*KW62</f>
        <v>-30925.757913931153</v>
      </c>
      <c r="KY62" s="2">
        <f>('DEPRECATED - DT-Prelim Calcs'!$C$6*KW62-KX62)/('DEPRECATED - DT-Prelim Calcs'!$C$6*KW62)*'DEPRECATED - DT-Prelim Calcs'!$C$7*KW62</f>
        <v>26.223588615834686</v>
      </c>
      <c r="KZ62" s="43">
        <f>KY62/'DEPRECATED - DT-Prelim Calcs'!$C$7*('DEPRECATED - DT-Prelim Calcs'!$C$8-'DEPRECATED - DT-Prelim Calcs'!$C$9)+'DEPRECATED - DT-Prelim Calcs'!$C$9</f>
        <v>1430.0984842954715</v>
      </c>
      <c r="LA62" s="43">
        <f t="shared" si="26"/>
        <v>56.666666666666664</v>
      </c>
      <c r="LB62" s="2">
        <f t="shared" si="81"/>
        <v>1.4462867232450001</v>
      </c>
      <c r="LC62" s="43">
        <f>LB62*'DEPRECATED - DT-Prelim Calcs'!$C$21/KW$2/'DEPRECATED - DT-Prelim Calcs'!$C$19/'DEPRECATED - DT-Prelim Calcs'!$C$18*3.39*'DEPRECATED - DT-Prelim Calcs'!$C$20</f>
        <v>29.053734754561201</v>
      </c>
      <c r="LD62" s="36">
        <f t="shared" si="82"/>
        <v>0</v>
      </c>
      <c r="LE62" s="43">
        <f>LC61*'DEPRECATED - DT-Prelim Calcs'!$C$11+LE61</f>
        <v>-120.89917107988835</v>
      </c>
      <c r="LF62" s="43">
        <f>LF61+0.5*LC62*'DEPRECATED - DT-Prelim Calcs'!$C$11^2+LE62*'DEPRECATED - DT-Prelim Calcs'!$C$11</f>
        <v>-99534.382894659575</v>
      </c>
      <c r="LG62" s="43">
        <f>MIN('Drive Train'!$F$35-LA61*'DEPRECATED - DT-Prelim Calcs'!$C$21*'Drive Train'!$F$39,LG61+LA$2)</f>
        <v>9.2266666666666666</v>
      </c>
      <c r="LH62" s="43">
        <f>'Drive Train'!$F$35-LA62*'DEPRECATED - DT-Prelim Calcs'!$C$21*'Drive Train'!$F$39</f>
        <v>9.2266666666666666</v>
      </c>
      <c r="LI62" s="1">
        <f>IF(LF62&gt;='Drive Train'!$F$29,1,0)</f>
        <v>0</v>
      </c>
      <c r="LJ62" s="43">
        <f>MIN(KZ62,'DEPRECATED - DT-Prelim Calcs'!$C$10)*'DEPRECATED - DT-Prelim Calcs'!$C$11*1000/60/60</f>
        <v>103.33333333333333</v>
      </c>
      <c r="LK62" s="49">
        <f>LK61+'DEPRECATED - DT-Prelim Calcs'!$C$11</f>
        <v>232</v>
      </c>
      <c r="LL62" s="2">
        <f>LV62/'Drive Train'!$F$35</f>
        <v>0.72903225806451621</v>
      </c>
      <c r="LM62" s="36">
        <f>LT62*12*60/(PI() * 'Drive Train'!$F$15)/LL$2*LL62</f>
        <v>-174138.66570042653</v>
      </c>
      <c r="LN62" s="2">
        <f>('DEPRECATED - DT-Prelim Calcs'!$C$6*LL62-LM62)/('DEPRECATED - DT-Prelim Calcs'!$C$6*LL62)*'DEPRECATED - DT-Prelim Calcs'!$C$7*LL62</f>
        <v>131.43018670333205</v>
      </c>
      <c r="LO62" s="43">
        <f>LN62/'DEPRECATED - DT-Prelim Calcs'!$C$7*('DEPRECATED - DT-Prelim Calcs'!$C$8-'DEPRECATED - DT-Prelim Calcs'!$C$9)+'DEPRECATED - DT-Prelim Calcs'!$C$9</f>
        <v>7161.5027084651038</v>
      </c>
      <c r="LP62" s="43">
        <f t="shared" si="27"/>
        <v>60</v>
      </c>
      <c r="LQ62" s="2">
        <f t="shared" si="83"/>
        <v>1.4462867232450001</v>
      </c>
      <c r="LR62" s="43">
        <f>LQ62*'DEPRECATED - DT-Prelim Calcs'!$C$21/LL$2/'DEPRECATED - DT-Prelim Calcs'!$C$19/'DEPRECATED - DT-Prelim Calcs'!$C$18*3.39*'DEPRECATED - DT-Prelim Calcs'!$C$20</f>
        <v>29.053734754561201</v>
      </c>
      <c r="LS62" s="36">
        <f t="shared" si="84"/>
        <v>0</v>
      </c>
      <c r="LT62" s="43">
        <f>LR61*'DEPRECATED - DT-Prelim Calcs'!$C$11+LT61</f>
        <v>-694.82363729031681</v>
      </c>
      <c r="LU62" s="43">
        <f>LU61+0.5*LR62*'DEPRECATED - DT-Prelim Calcs'!$C$11^2+LT62*'DEPRECATED - DT-Prelim Calcs'!$C$11</f>
        <v>-95394.332028916673</v>
      </c>
      <c r="LV62" s="43">
        <f>MIN('Drive Train'!$F$35-LP61*'DEPRECATED - DT-Prelim Calcs'!$C$21*'Drive Train'!$F$39,LV61+LP$2)</f>
        <v>9.0400000000000009</v>
      </c>
      <c r="LW62" s="43">
        <f>'Drive Train'!$F$35-LP62*'DEPRECATED - DT-Prelim Calcs'!$C$21*'Drive Train'!$F$39</f>
        <v>9.0400000000000009</v>
      </c>
      <c r="LX62" s="1">
        <f>IF(LU62&gt;='Drive Train'!$F$29,1,0)</f>
        <v>0</v>
      </c>
      <c r="LY62" s="43">
        <f>MIN(LO62,'DEPRECATED - DT-Prelim Calcs'!$C$10)*'DEPRECATED - DT-Prelim Calcs'!$C$11*1000/60/60</f>
        <v>103.33333333333333</v>
      </c>
      <c r="LZ62" s="49">
        <f>LZ61+'DEPRECATED - DT-Prelim Calcs'!$C$11</f>
        <v>232</v>
      </c>
    </row>
    <row r="63" spans="2:338" x14ac:dyDescent="0.3">
      <c r="B63" s="1"/>
      <c r="C63" s="65"/>
      <c r="D63" s="66"/>
      <c r="E63" s="12">
        <f>E34</f>
        <v>5.9999999999999991</v>
      </c>
      <c r="F63" s="18">
        <f>'Drive Train'!O9</f>
        <v>1.0000000000000002</v>
      </c>
      <c r="G63" s="14">
        <f>E42</f>
        <v>116.21493901824481</v>
      </c>
      <c r="H63" s="14">
        <f>E43</f>
        <v>2.5</v>
      </c>
      <c r="I63" s="15">
        <f>E45</f>
        <v>67.650624014214117</v>
      </c>
      <c r="J63" s="39">
        <f>J62</f>
        <v>93</v>
      </c>
      <c r="K63" s="39">
        <f>E55</f>
        <v>7.1920000000000002</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-0.27672021620693066</v>
      </c>
      <c r="Y63" s="43">
        <f t="shared" si="1"/>
        <v>0</v>
      </c>
      <c r="Z63" s="43">
        <f t="shared" si="2"/>
        <v>0</v>
      </c>
      <c r="AA63" s="43">
        <f t="shared" si="3"/>
        <v>0</v>
      </c>
      <c r="AB63" s="43" t="e">
        <f t="shared" si="4"/>
        <v>#N/A</v>
      </c>
      <c r="AC63" s="36">
        <f t="shared" si="28"/>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889.49632897085212</v>
      </c>
      <c r="AK63" s="43">
        <f t="shared" si="8"/>
        <v>0</v>
      </c>
      <c r="AL63" s="49">
        <f>AL62+'DEPRECATED - DT-Prelim Calcs'!$C$11</f>
        <v>236</v>
      </c>
      <c r="AM63" s="2">
        <f>AW63/'Drive Train'!$F$35</f>
        <v>1.1741985053341832</v>
      </c>
      <c r="AN63" s="36">
        <f>AU63*12*60/(PI() * 'Drive Train'!$F$15)/AM$2*AM63</f>
        <v>-1581.6527251104158</v>
      </c>
      <c r="AO63" s="2">
        <f>('DEPRECATED - DT-Prelim Calcs'!$C$6*AM63-AN63)/('DEPRECATED - DT-Prelim Calcs'!$C$6*AM63)*'DEPRECATED - DT-Prelim Calcs'!$C$7*AM63</f>
        <v>6.6696792785389274</v>
      </c>
      <c r="AP63" s="43">
        <f>AO63/'DEPRECATED - DT-Prelim Calcs'!$C$7*('DEPRECATED - DT-Prelim Calcs'!$C$8-'DEPRECATED - DT-Prelim Calcs'!$C$9)+'DEPRECATED - DT-Prelim Calcs'!$C$9</f>
        <v>364.8481995024938</v>
      </c>
      <c r="AQ63" s="43">
        <f t="shared" si="9"/>
        <v>93</v>
      </c>
      <c r="AR63" s="2">
        <f t="shared" si="29"/>
        <v>1.7848100625501628</v>
      </c>
      <c r="AS63" s="43">
        <f>AR63*'DEPRECATED - DT-Prelim Calcs'!$C$21/AM$2/'DEPRECATED - DT-Prelim Calcs'!$C$19/'DEPRECATED - DT-Prelim Calcs'!$C$18*3.39*'DEPRECATED - DT-Prelim Calcs'!$C$20</f>
        <v>17.927080886235842</v>
      </c>
      <c r="AT63" s="36">
        <f t="shared" si="30"/>
        <v>0</v>
      </c>
      <c r="AU63" s="43">
        <f>AS62*'DEPRECATED - DT-Prelim Calcs'!$C$11+AU62</f>
        <v>-7.8365647009179824</v>
      </c>
      <c r="AV63" s="43">
        <f>AV62+0.5*AS63*'DEPRECATED - DT-Prelim Calcs'!$C$11^2+AU63*'DEPRECATED - DT-Prelim Calcs'!$C$11</f>
        <v>3583.5076895811958</v>
      </c>
      <c r="AW63" s="43">
        <f>MIN('Drive Train'!$F$35-AQ62*'DEPRECATED - DT-Prelim Calcs'!$C$21*'Drive Train'!$F$39,AW62+AQ$2)</f>
        <v>14.560061466143873</v>
      </c>
      <c r="AX63" s="43">
        <f>'Drive Train'!$F$35-AQ63*'DEPRECATED - DT-Prelim Calcs'!$C$21*'Drive Train'!$F$39</f>
        <v>7.1920000000000002</v>
      </c>
      <c r="AY63" s="1">
        <f>IF(AV63&gt;='Drive Train'!$F$29,1,0)</f>
        <v>1</v>
      </c>
      <c r="AZ63" s="43">
        <f t="shared" si="31"/>
        <v>103.33333333333333</v>
      </c>
      <c r="BA63" s="49">
        <f>BA62+'DEPRECATED - DT-Prelim Calcs'!$C$11</f>
        <v>236</v>
      </c>
      <c r="BB63" s="2">
        <f>BL63/'Drive Train'!$F$35</f>
        <v>0.57999999999999996</v>
      </c>
      <c r="BC63" s="36">
        <f>BJ63*12*60/(PI() * 'Drive Train'!$F$15)/BB$2*BB63</f>
        <v>12241.070187634879</v>
      </c>
      <c r="BD63" s="2">
        <f>('DEPRECATED - DT-Prelim Calcs'!$C$6*BB63-BC63)/('DEPRECATED - DT-Prelim Calcs'!$C$6*BB63)*'DEPRECATED - DT-Prelim Calcs'!$C$7*BB63</f>
        <v>-6.2783296520388072</v>
      </c>
      <c r="BE63" s="43">
        <f>BD63/'DEPRECATED - DT-Prelim Calcs'!$C$7*('DEPRECATED - DT-Prelim Calcs'!$C$8-'DEPRECATED - DT-Prelim Calcs'!$C$9)+'DEPRECATED - DT-Prelim Calcs'!$C$9</f>
        <v>-340.52840641703943</v>
      </c>
      <c r="BF63" s="43">
        <f t="shared" si="10"/>
        <v>-340.52840641703943</v>
      </c>
      <c r="BG63" s="2">
        <f t="shared" si="32"/>
        <v>-7.9269638234981761</v>
      </c>
      <c r="BH63" s="43">
        <f>BG63*'DEPRECATED - DT-Prelim Calcs'!$C$21/BB$2/'DEPRECATED - DT-Prelim Calcs'!$C$19/'DEPRECATED - DT-Prelim Calcs'!$C$18*3.39*'DEPRECATED - DT-Prelim Calcs'!$C$20</f>
        <v>-115.00726916192211</v>
      </c>
      <c r="BI63" s="36">
        <f t="shared" si="33"/>
        <v>1</v>
      </c>
      <c r="BJ63" s="43">
        <f>BH62*'DEPRECATED - DT-Prelim Calcs'!$C$11+BJ62</f>
        <v>85.005429207671909</v>
      </c>
      <c r="BK63" s="43">
        <f>BK62+0.5*BH63*'DEPRECATED - DT-Prelim Calcs'!$C$11^2+BJ63*'DEPRECATED - DT-Prelim Calcs'!$C$11</f>
        <v>-32915.252179440846</v>
      </c>
      <c r="BL63" s="43">
        <f>MIN('Drive Train'!$F$35-BF62*'DEPRECATED - DT-Prelim Calcs'!$C$21*'Drive Train'!$F$39,BL62+BF$2)</f>
        <v>7.1920000000000002</v>
      </c>
      <c r="BM63" s="43">
        <f>'Drive Train'!$F$35-BF63*'DEPRECATED - DT-Prelim Calcs'!$C$21*'Drive Train'!$F$39</f>
        <v>31.469590759354212</v>
      </c>
      <c r="BN63" s="1">
        <f>IF(BK63&gt;='Drive Train'!$F$29,1,0)</f>
        <v>0</v>
      </c>
      <c r="BO63" s="43">
        <f t="shared" si="34"/>
        <v>-378.36489601893277</v>
      </c>
      <c r="BP63" s="49">
        <f>BP62+'DEPRECATED - DT-Prelim Calcs'!$C$11</f>
        <v>236</v>
      </c>
      <c r="BQ63" s="2">
        <f>CA63/'Drive Train'!$F$35</f>
        <v>1.3557471687200229</v>
      </c>
      <c r="BR63" s="36">
        <f>BY63*12*60/(PI() * 'Drive Train'!$F$15)/BQ$2*BQ63</f>
        <v>-61553.522694105406</v>
      </c>
      <c r="BS63" s="2">
        <f>('DEPRECATED - DT-Prelim Calcs'!$C$6*BQ63-BR63)/('DEPRECATED - DT-Prelim Calcs'!$C$6*BQ63)*'DEPRECATED - DT-Prelim Calcs'!$C$7*BQ63</f>
        <v>51.607046922763111</v>
      </c>
      <c r="BT63" s="43">
        <f>BS63/'DEPRECATED - DT-Prelim Calcs'!$C$7*('DEPRECATED - DT-Prelim Calcs'!$C$8-'DEPRECATED - DT-Prelim Calcs'!$C$9)+'DEPRECATED - DT-Prelim Calcs'!$C$9</f>
        <v>2812.9286756430647</v>
      </c>
      <c r="BU63" s="43">
        <f t="shared" si="11"/>
        <v>93</v>
      </c>
      <c r="BV63" s="2">
        <f t="shared" si="35"/>
        <v>1.5313624128476471</v>
      </c>
      <c r="BW63" s="43">
        <f>BV63*'DEPRECATED - DT-Prelim Calcs'!$C$21/BQ$2/'DEPRECATED - DT-Prelim Calcs'!$C$19/'DEPRECATED - DT-Prelim Calcs'!$C$18*3.39*'DEPRECATED - DT-Prelim Calcs'!$C$20</f>
        <v>29.053734754561201</v>
      </c>
      <c r="BX63" s="36">
        <f t="shared" si="36"/>
        <v>0</v>
      </c>
      <c r="BY63" s="43">
        <f>BW62*'DEPRECATED - DT-Prelim Calcs'!$C$11+BY62</f>
        <v>-139.83758250885555</v>
      </c>
      <c r="BZ63" s="43">
        <f>BZ62+0.5*BW63*'DEPRECATED - DT-Prelim Calcs'!$C$11^2+BY63*'DEPRECATED - DT-Prelim Calcs'!$C$11</f>
        <v>-74936.47971624216</v>
      </c>
      <c r="CA63" s="43">
        <f>MIN('Drive Train'!$F$35-BU62*'DEPRECATED - DT-Prelim Calcs'!$C$21*'Drive Train'!$F$39,CA62+BU$2)</f>
        <v>16.811264892128285</v>
      </c>
      <c r="CB63" s="43">
        <f>'Drive Train'!$F$35-BU63*'DEPRECATED - DT-Prelim Calcs'!$C$21*'Drive Train'!$F$39</f>
        <v>7.1920000000000002</v>
      </c>
      <c r="CC63" s="1">
        <f>IF(BZ63&gt;='Drive Train'!$F$29,1,0)</f>
        <v>0</v>
      </c>
      <c r="CD63" s="43">
        <f t="shared" si="37"/>
        <v>103.33333333333333</v>
      </c>
      <c r="CE63" s="49">
        <f>CE62+'DEPRECATED - DT-Prelim Calcs'!$C$11</f>
        <v>236</v>
      </c>
      <c r="CF63" s="2">
        <f>CP63/'Drive Train'!$F$35</f>
        <v>0.57999999999999996</v>
      </c>
      <c r="CG63" s="36">
        <f>CN63*12*60/(PI() * 'Drive Train'!$F$15)/CF$2*CF63</f>
        <v>-364348.42804467375</v>
      </c>
      <c r="CH63" s="2">
        <f>('DEPRECATED - DT-Prelim Calcs'!$C$6*CF63-CG63)/('DEPRECATED - DT-Prelim Calcs'!$C$6*CF63)*'DEPRECATED - DT-Prelim Calcs'!$C$7*CF63</f>
        <v>270.55627014569285</v>
      </c>
      <c r="CI63" s="43">
        <f>CH63/'DEPRECATED - DT-Prelim Calcs'!$C$7*('DEPRECATED - DT-Prelim Calcs'!$C$8-'DEPRECATED - DT-Prelim Calcs'!$C$9)+'DEPRECATED - DT-Prelim Calcs'!$C$9</f>
        <v>14740.759493011623</v>
      </c>
      <c r="CJ63" s="43">
        <f t="shared" si="12"/>
        <v>93</v>
      </c>
      <c r="CK63" s="2">
        <f t="shared" si="38"/>
        <v>1.2396743342100003</v>
      </c>
      <c r="CL63" s="43">
        <f>CK63*'DEPRECATED - DT-Prelim Calcs'!$C$21/CF$2/'DEPRECATED - DT-Prelim Calcs'!$C$19/'DEPRECATED - DT-Prelim Calcs'!$C$18*3.39*'DEPRECATED - DT-Prelim Calcs'!$C$20</f>
        <v>29.053734754561205</v>
      </c>
      <c r="CM63" s="36">
        <f t="shared" si="39"/>
        <v>0</v>
      </c>
      <c r="CN63" s="43">
        <f>CL62*'DEPRECATED - DT-Prelim Calcs'!$C$11+CN62</f>
        <v>-1566.2757866613797</v>
      </c>
      <c r="CO63" s="43">
        <f>CO62+0.5*CL63*'DEPRECATED - DT-Prelim Calcs'!$C$11^2+CN63*'DEPRECATED - DT-Prelim Calcs'!$C$11</f>
        <v>-165498.64852502267</v>
      </c>
      <c r="CP63" s="43">
        <f>MIN('Drive Train'!$F$35-CJ62*'DEPRECATED - DT-Prelim Calcs'!$C$21*'Drive Train'!$F$39,CP62+CJ$2)</f>
        <v>7.1920000000000002</v>
      </c>
      <c r="CQ63" s="43">
        <f>'Drive Train'!$F$35-CJ63*'DEPRECATED - DT-Prelim Calcs'!$C$21*'Drive Train'!$F$39</f>
        <v>7.1920000000000002</v>
      </c>
      <c r="CR63" s="1">
        <f>IF(CO63&gt;='Drive Train'!$F$29,1,0)</f>
        <v>0</v>
      </c>
      <c r="CS63" s="43">
        <f t="shared" si="40"/>
        <v>103.33333333333333</v>
      </c>
      <c r="CT63" s="49">
        <f>CT62+'DEPRECATED - DT-Prelim Calcs'!$C$11</f>
        <v>236</v>
      </c>
      <c r="CU63" s="2">
        <f>DE63/'Drive Train'!$F$35</f>
        <v>0.57999999999999996</v>
      </c>
      <c r="CV63" s="36">
        <f>DC63*12*60/(PI() * 'Drive Train'!$F$15)/CU$2*CU63</f>
        <v>-87295.500990676257</v>
      </c>
      <c r="CW63" s="2">
        <f>('DEPRECATED - DT-Prelim Calcs'!$C$6*CU63-CV63)/('DEPRECATED - DT-Prelim Calcs'!$C$6*CU63)*'DEPRECATED - DT-Prelim Calcs'!$C$7*CU63</f>
        <v>66.891971104431292</v>
      </c>
      <c r="CX63" s="43">
        <f>CW63/'DEPRECATED - DT-Prelim Calcs'!$C$7*('DEPRECATED - DT-Prelim Calcs'!$C$8-'DEPRECATED - DT-Prelim Calcs'!$C$9)+'DEPRECATED - DT-Prelim Calcs'!$C$9</f>
        <v>3645.6148437488687</v>
      </c>
      <c r="CY63" s="43">
        <f t="shared" si="13"/>
        <v>93</v>
      </c>
      <c r="CZ63" s="2">
        <f t="shared" si="41"/>
        <v>1.0413264407364002</v>
      </c>
      <c r="DA63" s="43">
        <f>CZ63*'DEPRECATED - DT-Prelim Calcs'!$C$21/CU$2/'DEPRECATED - DT-Prelim Calcs'!$C$19/'DEPRECATED - DT-Prelim Calcs'!$C$18*3.39*'DEPRECATED - DT-Prelim Calcs'!$C$20</f>
        <v>29.053734754561201</v>
      </c>
      <c r="DB63" s="36">
        <f t="shared" si="42"/>
        <v>0</v>
      </c>
      <c r="DC63" s="43">
        <f>DA62*'DEPRECATED - DT-Prelim Calcs'!$C$11+DC62</f>
        <v>-315.22632713074609</v>
      </c>
      <c r="DD63" s="43">
        <f>DD62+0.5*DA63*'DEPRECATED - DT-Prelim Calcs'!$C$11^2+DC63*'DEPRECATED - DT-Prelim Calcs'!$C$11</f>
        <v>-256056.86020097189</v>
      </c>
      <c r="DE63" s="43">
        <f>MIN('Drive Train'!$F$35-CY62*'DEPRECATED - DT-Prelim Calcs'!$C$21*'Drive Train'!$F$39,DE62+CY$2)</f>
        <v>7.1920000000000002</v>
      </c>
      <c r="DF63" s="43">
        <f>'Drive Train'!$F$35-CY63*'DEPRECATED - DT-Prelim Calcs'!$C$21*'Drive Train'!$F$39</f>
        <v>7.1920000000000002</v>
      </c>
      <c r="DG63" s="1">
        <f>IF(DD63&gt;='Drive Train'!$F$29,1,0)</f>
        <v>0</v>
      </c>
      <c r="DH63" s="43">
        <f t="shared" si="43"/>
        <v>103.33333333333333</v>
      </c>
      <c r="DI63" s="49">
        <f>DI62+'DEPRECATED - DT-Prelim Calcs'!$C$11</f>
        <v>236</v>
      </c>
      <c r="DJ63" s="2">
        <f>DT63/'Drive Train'!$F$35</f>
        <v>0.57999999999999996</v>
      </c>
      <c r="DK63" s="36">
        <f>DR63*12*60/(PI() * 'Drive Train'!$F$15)/DJ$2*DJ63</f>
        <v>-192172.5629600994</v>
      </c>
      <c r="DL63" s="2">
        <f>('DEPRECATED - DT-Prelim Calcs'!$C$6*DJ63-DK63)/('DEPRECATED - DT-Prelim Calcs'!$C$6*DJ63)*'DEPRECATED - DT-Prelim Calcs'!$C$7*DJ63</f>
        <v>143.9881185396342</v>
      </c>
      <c r="DM63" s="43">
        <f>DL63/'DEPRECATED - DT-Prelim Calcs'!$C$7*('DEPRECATED - DT-Prelim Calcs'!$C$8-'DEPRECATED - DT-Prelim Calcs'!$C$9)+'DEPRECATED - DT-Prelim Calcs'!$C$9</f>
        <v>7845.6288458158924</v>
      </c>
      <c r="DN63" s="43">
        <f t="shared" si="14"/>
        <v>93</v>
      </c>
      <c r="DO63" s="2">
        <f t="shared" si="44"/>
        <v>0.89769520753137932</v>
      </c>
      <c r="DP63" s="43">
        <f>DO63*'DEPRECATED - DT-Prelim Calcs'!$C$21/DJ$2/'DEPRECATED - DT-Prelim Calcs'!$C$19/'DEPRECATED - DT-Prelim Calcs'!$C$18*3.39*'DEPRECATED - DT-Prelim Calcs'!$C$20</f>
        <v>29.053734754561201</v>
      </c>
      <c r="DQ63" s="36">
        <f t="shared" si="45"/>
        <v>0</v>
      </c>
      <c r="DR63" s="43">
        <f>DP62*'DEPRECATED - DT-Prelim Calcs'!$C$11+DR62</f>
        <v>-598.2242489268433</v>
      </c>
      <c r="DS63" s="43">
        <f>DS62+0.5*DP63*'DEPRECATED - DT-Prelim Calcs'!$C$11^2+DR63*'DEPRECATED - DT-Prelim Calcs'!$C$11</f>
        <v>-420370.73292504274</v>
      </c>
      <c r="DT63" s="43">
        <f>MIN('Drive Train'!$F$35-DN62*'DEPRECATED - DT-Prelim Calcs'!$C$21*'Drive Train'!$F$39,DT62+DN$2)</f>
        <v>7.1920000000000002</v>
      </c>
      <c r="DU63" s="43">
        <f>'Drive Train'!$F$35-DN63*'DEPRECATED - DT-Prelim Calcs'!$C$21*'Drive Train'!$F$39</f>
        <v>7.1920000000000002</v>
      </c>
      <c r="DV63" s="1">
        <f>IF(DS63&gt;='Drive Train'!$F$29,1,0)</f>
        <v>0</v>
      </c>
      <c r="DW63" s="43">
        <f t="shared" si="46"/>
        <v>103.33333333333333</v>
      </c>
      <c r="DX63" s="49">
        <f>DX62+'DEPRECATED - DT-Prelim Calcs'!$C$11</f>
        <v>236</v>
      </c>
      <c r="DY63" s="2">
        <f>EI63/'Drive Train'!$F$35</f>
        <v>0.57999999999999996</v>
      </c>
      <c r="DZ63" s="36">
        <f>EG63*12*60/(PI() * 'Drive Train'!$F$15)/DY$2*DY63</f>
        <v>-530133.34000431548</v>
      </c>
      <c r="EA63" s="2">
        <f>('DEPRECATED - DT-Prelim Calcs'!$C$6*DY63-DZ63)/('DEPRECATED - DT-Prelim Calcs'!$C$6*DY63)*'DEPRECATED - DT-Prelim Calcs'!$C$7*DY63</f>
        <v>392.42637000317239</v>
      </c>
      <c r="EB63" s="43">
        <f>EA63/'DEPRECATED - DT-Prelim Calcs'!$C$7*('DEPRECATED - DT-Prelim Calcs'!$C$8-'DEPRECATED - DT-Prelim Calcs'!$C$9)+'DEPRECATED - DT-Prelim Calcs'!$C$9</f>
        <v>21379.951500172821</v>
      </c>
      <c r="EC63" s="43">
        <f t="shared" si="15"/>
        <v>93</v>
      </c>
      <c r="ED63" s="2">
        <f t="shared" si="47"/>
        <v>0.78888366722454539</v>
      </c>
      <c r="EE63" s="43">
        <f>ED63*'DEPRECATED - DT-Prelim Calcs'!$C$21/DY$2/'DEPRECATED - DT-Prelim Calcs'!$C$19/'DEPRECATED - DT-Prelim Calcs'!$C$18*3.39*'DEPRECATED - DT-Prelim Calcs'!$C$20</f>
        <v>29.053734754561201</v>
      </c>
      <c r="EF63" s="36">
        <f t="shared" si="48"/>
        <v>0</v>
      </c>
      <c r="EG63" s="43">
        <f>EE62*'DEPRECATED - DT-Prelim Calcs'!$C$11+EG62</f>
        <v>-1450.2464353714536</v>
      </c>
      <c r="EH63" s="43">
        <f>EH62+0.5*EE63*'DEPRECATED - DT-Prelim Calcs'!$C$11^2+EG63*'DEPRECATED - DT-Prelim Calcs'!$C$11</f>
        <v>-541170.99974103074</v>
      </c>
      <c r="EI63" s="43">
        <f>MIN('Drive Train'!$F$35-EC62*'DEPRECATED - DT-Prelim Calcs'!$C$21*'Drive Train'!$F$39,EI62+EC$2)</f>
        <v>7.1920000000000002</v>
      </c>
      <c r="EJ63" s="43">
        <f>'Drive Train'!$F$35-EC63*'DEPRECATED - DT-Prelim Calcs'!$C$21*'Drive Train'!$F$39</f>
        <v>7.1920000000000002</v>
      </c>
      <c r="EK63" s="1">
        <f>IF(EH63&gt;='Drive Train'!$F$29,1,0)</f>
        <v>0</v>
      </c>
      <c r="EL63" s="43">
        <f t="shared" si="49"/>
        <v>103.33333333333333</v>
      </c>
      <c r="EM63" s="49">
        <f>EM62+'DEPRECATED - DT-Prelim Calcs'!$C$11</f>
        <v>236</v>
      </c>
      <c r="EN63" s="2">
        <f>EX63/'Drive Train'!$F$35</f>
        <v>8.8018516354733958</v>
      </c>
      <c r="EO63" s="36">
        <f>EV63*12*60/(PI() * 'Drive Train'!$F$15)/EN$2*EN63</f>
        <v>-38381007.357255444</v>
      </c>
      <c r="EP63" s="2">
        <f>('DEPRECATED - DT-Prelim Calcs'!$C$6*EN63-EO63)/('DEPRECATED - DT-Prelim Calcs'!$C$6*EN63)*'DEPRECATED - DT-Prelim Calcs'!$C$7*EN63</f>
        <v>28255.532174065043</v>
      </c>
      <c r="EQ63" s="43">
        <f>EP63/'DEPRECATED - DT-Prelim Calcs'!$C$7*('DEPRECATED - DT-Prelim Calcs'!$C$8-'DEPRECATED - DT-Prelim Calcs'!$C$9)+'DEPRECATED - DT-Prelim Calcs'!$C$9</f>
        <v>1539295.4169453343</v>
      </c>
      <c r="ER63" s="43">
        <f t="shared" si="16"/>
        <v>93</v>
      </c>
      <c r="ES63" s="2">
        <f t="shared" si="50"/>
        <v>0.7035989464435134</v>
      </c>
      <c r="ET63" s="43">
        <f>ES63*'DEPRECATED - DT-Prelim Calcs'!$C$21/EN$2/'DEPRECATED - DT-Prelim Calcs'!$C$19/'DEPRECATED - DT-Prelim Calcs'!$C$18*3.39*'DEPRECATED - DT-Prelim Calcs'!$C$20</f>
        <v>29.053734754561201</v>
      </c>
      <c r="EU63" s="36">
        <f t="shared" si="51"/>
        <v>0</v>
      </c>
      <c r="EV63" s="43">
        <f>ET62*'DEPRECATED - DT-Prelim Calcs'!$C$11+EV62</f>
        <v>-6170.7680693052253</v>
      </c>
      <c r="EW63" s="43">
        <f>EW62+0.5*ET63*'DEPRECATED - DT-Prelim Calcs'!$C$11^2+EV63*'DEPRECATED - DT-Prelim Calcs'!$C$11</f>
        <v>-726592.04905270797</v>
      </c>
      <c r="EX63" s="43">
        <f>MIN('Drive Train'!$F$35-ER62*'DEPRECATED - DT-Prelim Calcs'!$C$21*'Drive Train'!$F$39,EX62+ER$2)</f>
        <v>109.14296027987011</v>
      </c>
      <c r="EY63" s="43">
        <f>'Drive Train'!$F$35-ER63*'DEPRECATED - DT-Prelim Calcs'!$C$21*'Drive Train'!$F$39</f>
        <v>7.1920000000000002</v>
      </c>
      <c r="EZ63" s="1">
        <f>IF(EW63&gt;='Drive Train'!$F$29,1,0)</f>
        <v>0</v>
      </c>
      <c r="FA63" s="43">
        <f t="shared" si="52"/>
        <v>103.33333333333333</v>
      </c>
      <c r="FB63" s="49">
        <f>FB62+'DEPRECATED - DT-Prelim Calcs'!$C$11</f>
        <v>236</v>
      </c>
      <c r="FC63" s="2">
        <f>FM63/'Drive Train'!$F$35</f>
        <v>0.57999999999999996</v>
      </c>
      <c r="FD63" s="36">
        <f>FK63*12*60/(PI() * 'Drive Train'!$F$15)/FC$2*FC63</f>
        <v>-581501.63121666561</v>
      </c>
      <c r="FE63" s="2">
        <f>('DEPRECATED - DT-Prelim Calcs'!$C$6*FC63-FD63)/('DEPRECATED - DT-Prelim Calcs'!$C$6*FC63)*'DEPRECATED - DT-Prelim Calcs'!$C$7*FC63</f>
        <v>430.18770006366174</v>
      </c>
      <c r="FF63" s="43">
        <f>FE63/'DEPRECATED - DT-Prelim Calcs'!$C$7*('DEPRECATED - DT-Prelim Calcs'!$C$8-'DEPRECATED - DT-Prelim Calcs'!$C$9)+'DEPRECATED - DT-Prelim Calcs'!$C$9</f>
        <v>23437.098585557691</v>
      </c>
      <c r="FG63" s="43">
        <f t="shared" si="17"/>
        <v>93</v>
      </c>
      <c r="FH63" s="2">
        <f t="shared" si="53"/>
        <v>0.63495514679048781</v>
      </c>
      <c r="FI63" s="43">
        <f>FH63*'DEPRECATED - DT-Prelim Calcs'!$C$21/FC$2/'DEPRECATED - DT-Prelim Calcs'!$C$19/'DEPRECATED - DT-Prelim Calcs'!$C$18*3.39*'DEPRECATED - DT-Prelim Calcs'!$C$20</f>
        <v>29.053734754561205</v>
      </c>
      <c r="FJ63" s="36">
        <f t="shared" si="54"/>
        <v>0</v>
      </c>
      <c r="FK63" s="43">
        <f>FI62*'DEPRECATED - DT-Prelim Calcs'!$C$11+FK62</f>
        <v>-1280.3765437908314</v>
      </c>
      <c r="FL63" s="43">
        <f>FL62+0.5*FI63*'DEPRECATED - DT-Prelim Calcs'!$C$11^2+FK63*'DEPRECATED - DT-Prelim Calcs'!$C$11</f>
        <v>-1035705.4861302569</v>
      </c>
      <c r="FM63" s="43">
        <f>MIN('Drive Train'!$F$35-FG62*'DEPRECATED - DT-Prelim Calcs'!$C$21*'Drive Train'!$F$39,FM62+FG$2)</f>
        <v>7.1920000000000002</v>
      </c>
      <c r="FN63" s="43">
        <f>'Drive Train'!$F$35-FG63*'DEPRECATED - DT-Prelim Calcs'!$C$21*'Drive Train'!$F$39</f>
        <v>7.1920000000000002</v>
      </c>
      <c r="FO63" s="1">
        <f>IF(FL63&gt;='Drive Train'!$F$29,1,0)</f>
        <v>0</v>
      </c>
      <c r="FP63" s="43">
        <f t="shared" si="55"/>
        <v>103.33333333333333</v>
      </c>
      <c r="FQ63" s="49">
        <f>FQ62+'DEPRECATED - DT-Prelim Calcs'!$C$11</f>
        <v>236</v>
      </c>
      <c r="FR63" s="2">
        <f>GB63/'Drive Train'!$F$35</f>
        <v>0.57999999999999996</v>
      </c>
      <c r="FS63" s="36">
        <f>FZ63*12*60/(PI() * 'Drive Train'!$F$15)/FR$2*FR63</f>
        <v>-1471140.3733630639</v>
      </c>
      <c r="FT63" s="2">
        <f>('DEPRECATED - DT-Prelim Calcs'!$C$6*FR63-FS63)/('DEPRECATED - DT-Prelim Calcs'!$C$6*FR63)*'DEPRECATED - DT-Prelim Calcs'!$C$7*FR63</f>
        <v>1084.1697848076442</v>
      </c>
      <c r="FU63" s="43">
        <f>FT63/'DEPRECATED - DT-Prelim Calcs'!$C$7*('DEPRECATED - DT-Prelim Calcs'!$C$8-'DEPRECATED - DT-Prelim Calcs'!$C$9)+'DEPRECATED - DT-Prelim Calcs'!$C$9</f>
        <v>59064.48081414777</v>
      </c>
      <c r="FV63" s="43">
        <f t="shared" si="18"/>
        <v>93</v>
      </c>
      <c r="FW63" s="2">
        <f t="shared" si="56"/>
        <v>0.57851468929799987</v>
      </c>
      <c r="FX63" s="43">
        <f>FW63*'DEPRECATED - DT-Prelim Calcs'!$C$21/FR$2/'DEPRECATED - DT-Prelim Calcs'!$C$19/'DEPRECATED - DT-Prelim Calcs'!$C$18*3.39*'DEPRECATED - DT-Prelim Calcs'!$C$20</f>
        <v>29.053734754561201</v>
      </c>
      <c r="FY63" s="36">
        <f t="shared" si="57"/>
        <v>0</v>
      </c>
      <c r="FZ63" s="43">
        <f>FX62*'DEPRECATED - DT-Prelim Calcs'!$C$11+FZ62</f>
        <v>-2951.2923303682928</v>
      </c>
      <c r="GA63" s="43">
        <f>GA62+0.5*FX63*'DEPRECATED - DT-Prelim Calcs'!$C$11^2+FZ63*'DEPRECATED - DT-Prelim Calcs'!$C$11</f>
        <v>-1420016.1170430742</v>
      </c>
      <c r="GB63" s="43">
        <f>MIN('Drive Train'!$F$35-FV62*'DEPRECATED - DT-Prelim Calcs'!$C$21*'Drive Train'!$F$39,GB62+FV$2)</f>
        <v>7.1920000000000002</v>
      </c>
      <c r="GC63" s="43">
        <f>'Drive Train'!$F$35-FV63*'DEPRECATED - DT-Prelim Calcs'!$C$21*'Drive Train'!$F$39</f>
        <v>7.1920000000000002</v>
      </c>
      <c r="GD63" s="1">
        <f>IF(GA63&gt;='Drive Train'!$F$29,1,0)</f>
        <v>0</v>
      </c>
      <c r="GE63" s="43">
        <f t="shared" si="58"/>
        <v>103.33333333333333</v>
      </c>
      <c r="GF63" s="49">
        <f>GF62+'DEPRECATED - DT-Prelim Calcs'!$C$11</f>
        <v>236</v>
      </c>
      <c r="GG63" s="2">
        <f>GQ63/'Drive Train'!$F$35</f>
        <v>0.86451612903225805</v>
      </c>
      <c r="GH63" s="36">
        <f>GO63*12*60/(PI() * 'Drive Train'!$F$15)/GG$2*GG63</f>
        <v>-164041.56793156723</v>
      </c>
      <c r="GI63" s="2">
        <f>('DEPRECATED - DT-Prelim Calcs'!$C$6*GG63-GH63)/('DEPRECATED - DT-Prelim Calcs'!$C$6*GG63)*'DEPRECATED - DT-Prelim Calcs'!$C$7*GG63</f>
        <v>124.64313136601557</v>
      </c>
      <c r="GJ63" s="43">
        <f>GI63/'DEPRECATED - DT-Prelim Calcs'!$C$7*('DEPRECATED - DT-Prelim Calcs'!$C$8-'DEPRECATED - DT-Prelim Calcs'!$C$9)+'DEPRECATED - DT-Prelim Calcs'!$C$9</f>
        <v>6791.7601415814443</v>
      </c>
      <c r="GK63" s="43">
        <f t="shared" si="59"/>
        <v>29.999999999999982</v>
      </c>
      <c r="GL63" s="2">
        <f t="shared" si="60"/>
        <v>1.4462867232450001</v>
      </c>
      <c r="GM63" s="43">
        <f>GL63*'DEPRECATED - DT-Prelim Calcs'!$C$21/GG$2/'DEPRECATED - DT-Prelim Calcs'!$C$19/'DEPRECATED - DT-Prelim Calcs'!$C$18*3.39*'DEPRECATED - DT-Prelim Calcs'!$C$20</f>
        <v>29.053734754561201</v>
      </c>
      <c r="GN63" s="36">
        <f t="shared" si="61"/>
        <v>0</v>
      </c>
      <c r="GO63" s="43">
        <f>GM62*'DEPRECATED - DT-Prelim Calcs'!$C$11+GO62</f>
        <v>-551.95913922097998</v>
      </c>
      <c r="GP63" s="43">
        <f>GP62+0.5*GM63*'DEPRECATED - DT-Prelim Calcs'!$C$11^2+GO63*'DEPRECATED - DT-Prelim Calcs'!$C$11</f>
        <v>-76253.497155293851</v>
      </c>
      <c r="GQ63" s="43">
        <f>MIN('Drive Train'!$F$35-GK62*'DEPRECATED - DT-Prelim Calcs'!$C$21*'Drive Train'!$F$39,GQ62+GK$2)</f>
        <v>10.72</v>
      </c>
      <c r="GR63" s="43">
        <f>'Drive Train'!$F$35-GK63*'DEPRECATED - DT-Prelim Calcs'!$C$21*'Drive Train'!$F$39</f>
        <v>10.72</v>
      </c>
      <c r="GS63" s="1">
        <f>IF(GP63&gt;='Drive Train'!$F$29,1,0)</f>
        <v>0</v>
      </c>
      <c r="GT63" s="43">
        <f t="shared" si="62"/>
        <v>33.333333333333314</v>
      </c>
      <c r="GU63" s="49">
        <f>GU62+'DEPRECATED - DT-Prelim Calcs'!$C$11</f>
        <v>236</v>
      </c>
      <c r="GV63" s="2">
        <f>HF63/'Drive Train'!$F$35</f>
        <v>0.84946236559139798</v>
      </c>
      <c r="GW63" s="36">
        <f>HD63*12*60/(PI() * 'Drive Train'!$F$15)/GV$2*GV63</f>
        <v>-140815.91919571583</v>
      </c>
      <c r="GX63" s="2">
        <f>('DEPRECATED - DT-Prelim Calcs'!$C$6*GV63-GW63)/('DEPRECATED - DT-Prelim Calcs'!$C$6*GV63)*'DEPRECATED - DT-Prelim Calcs'!$C$7*GV63</f>
        <v>107.49912912595708</v>
      </c>
      <c r="GY63" s="43">
        <f>GX63/'DEPRECATED - DT-Prelim Calcs'!$C$7*('DEPRECATED - DT-Prelim Calcs'!$C$8-'DEPRECATED - DT-Prelim Calcs'!$C$9)+'DEPRECATED - DT-Prelim Calcs'!$C$9</f>
        <v>5857.7958404439305</v>
      </c>
      <c r="GZ63" s="43">
        <f t="shared" si="19"/>
        <v>33.333333333333314</v>
      </c>
      <c r="HA63" s="2">
        <f t="shared" si="63"/>
        <v>1.4462867232450001</v>
      </c>
      <c r="HB63" s="43">
        <f>HA63*'DEPRECATED - DT-Prelim Calcs'!$C$21/GV$2/'DEPRECATED - DT-Prelim Calcs'!$C$19/'DEPRECATED - DT-Prelim Calcs'!$C$18*3.39*'DEPRECATED - DT-Prelim Calcs'!$C$20</f>
        <v>29.053734754561201</v>
      </c>
      <c r="HC63" s="36">
        <f t="shared" si="64"/>
        <v>0</v>
      </c>
      <c r="HD63" s="43">
        <f>HB62*'DEPRECATED - DT-Prelim Calcs'!$C$11+HD62</f>
        <v>-482.20724243552735</v>
      </c>
      <c r="HE63" s="43">
        <f>HE62+0.5*HB63*'DEPRECATED - DT-Prelim Calcs'!$C$11^2+HD63*'DEPRECATED - DT-Prelim Calcs'!$C$11</f>
        <v>-74687.709712367752</v>
      </c>
      <c r="HF63" s="43">
        <f>MIN('Drive Train'!$F$35-GZ62*'DEPRECATED - DT-Prelim Calcs'!$C$21*'Drive Train'!$F$39,HF62+GZ$2)</f>
        <v>10.533333333333335</v>
      </c>
      <c r="HG63" s="43">
        <f>'Drive Train'!$F$35-GZ63*'DEPRECATED - DT-Prelim Calcs'!$C$21*'Drive Train'!$F$39</f>
        <v>10.533333333333335</v>
      </c>
      <c r="HH63" s="1">
        <f>IF(HE63&gt;='Drive Train'!$F$29,1,0)</f>
        <v>0</v>
      </c>
      <c r="HI63" s="43">
        <f t="shared" si="65"/>
        <v>37.037037037037017</v>
      </c>
      <c r="HJ63" s="49">
        <f>HJ62+'DEPRECATED - DT-Prelim Calcs'!$C$11</f>
        <v>236</v>
      </c>
      <c r="HK63" s="2">
        <f>HU63/'Drive Train'!$F$35</f>
        <v>0.83440860215053769</v>
      </c>
      <c r="HL63" s="36">
        <f>HS63*12*60/(PI() * 'Drive Train'!$F$15)/HK$2*HK63</f>
        <v>-9094.9496666487303</v>
      </c>
      <c r="HM63" s="2">
        <f>('DEPRECATED - DT-Prelim Calcs'!$C$6*HK63-HL63)/('DEPRECATED - DT-Prelim Calcs'!$C$6*HK63)*'DEPRECATED - DT-Prelim Calcs'!$C$7*HK63</f>
        <v>10.59916222756291</v>
      </c>
      <c r="HN63" s="43">
        <f>HM63/'DEPRECATED - DT-Prelim Calcs'!$C$7*('DEPRECATED - DT-Prelim Calcs'!$C$8-'DEPRECATED - DT-Prelim Calcs'!$C$9)+'DEPRECATED - DT-Prelim Calcs'!$C$9</f>
        <v>578.91704672544211</v>
      </c>
      <c r="HO63" s="43">
        <f t="shared" si="20"/>
        <v>36.66666666666665</v>
      </c>
      <c r="HP63" s="2">
        <f t="shared" si="66"/>
        <v>1.4462867232450001</v>
      </c>
      <c r="HQ63" s="43">
        <f>HP63*'DEPRECATED - DT-Prelim Calcs'!$C$21/HK$2/'DEPRECATED - DT-Prelim Calcs'!$C$19/'DEPRECATED - DT-Prelim Calcs'!$C$18*3.39*'DEPRECATED - DT-Prelim Calcs'!$C$20</f>
        <v>29.053734754561201</v>
      </c>
      <c r="HR63" s="36">
        <f t="shared" si="67"/>
        <v>0</v>
      </c>
      <c r="HS63" s="43">
        <f>HQ62*'DEPRECATED - DT-Prelim Calcs'!$C$11+HS62</f>
        <v>-31.706451846466578</v>
      </c>
      <c r="HT63" s="43">
        <f>HT62+0.5*HQ63*'DEPRECATED - DT-Prelim Calcs'!$C$11^2+HS63*'DEPRECATED - DT-Prelim Calcs'!$C$11</f>
        <v>-79098.172306093649</v>
      </c>
      <c r="HU63" s="43">
        <f>MIN('Drive Train'!$F$35-HO62*'DEPRECATED - DT-Prelim Calcs'!$C$21*'Drive Train'!$F$39,HU62+HO$2)</f>
        <v>10.346666666666668</v>
      </c>
      <c r="HV63" s="43">
        <f>'Drive Train'!$F$35-HO63*'DEPRECATED - DT-Prelim Calcs'!$C$21*'Drive Train'!$F$39</f>
        <v>10.346666666666668</v>
      </c>
      <c r="HW63" s="1">
        <f>IF(HT63&gt;='Drive Train'!$F$29,1,0)</f>
        <v>0</v>
      </c>
      <c r="HX63" s="43">
        <f t="shared" si="68"/>
        <v>40.740740740740726</v>
      </c>
      <c r="HY63" s="49">
        <f>HY62+'DEPRECATED - DT-Prelim Calcs'!$C$11</f>
        <v>236</v>
      </c>
      <c r="HZ63" s="2">
        <f>IJ63/'Drive Train'!$F$35</f>
        <v>1.847215615632088</v>
      </c>
      <c r="IA63" s="36">
        <f>IH63*12*60/(PI() * 'Drive Train'!$F$15)/HZ$2*HZ63</f>
        <v>-203090.41677317958</v>
      </c>
      <c r="IB63" s="2">
        <f>('DEPRECATED - DT-Prelim Calcs'!$C$6*HZ63-IA63)/('DEPRECATED - DT-Prelim Calcs'!$C$6*HZ63)*'DEPRECATED - DT-Prelim Calcs'!$C$7*HZ63</f>
        <v>157.95718021320985</v>
      </c>
      <c r="IC63" s="43">
        <f>IB63/'DEPRECATED - DT-Prelim Calcs'!$C$7*('DEPRECATED - DT-Prelim Calcs'!$C$8-'DEPRECATED - DT-Prelim Calcs'!$C$9)+'DEPRECATED - DT-Prelim Calcs'!$C$9</f>
        <v>8606.6299668390438</v>
      </c>
      <c r="ID63" s="43">
        <f t="shared" si="21"/>
        <v>39.999999999999986</v>
      </c>
      <c r="IE63" s="2">
        <f t="shared" si="69"/>
        <v>1.4462867232450001</v>
      </c>
      <c r="IF63" s="43">
        <f>IE63*'DEPRECATED - DT-Prelim Calcs'!$C$21/HZ$2/'DEPRECATED - DT-Prelim Calcs'!$C$19/'DEPRECATED - DT-Prelim Calcs'!$C$18*3.39*'DEPRECATED - DT-Prelim Calcs'!$C$20</f>
        <v>29.053734754561201</v>
      </c>
      <c r="IG63" s="36">
        <f t="shared" si="70"/>
        <v>0</v>
      </c>
      <c r="IH63" s="43">
        <f>IF62*'DEPRECATED - DT-Prelim Calcs'!$C$11+IH62</f>
        <v>-319.81435752485208</v>
      </c>
      <c r="II63" s="43">
        <f>II62+0.5*IF63*'DEPRECATED - DT-Prelim Calcs'!$C$11^2+IH63*'DEPRECATED - DT-Prelim Calcs'!$C$11</f>
        <v>-80604.182877651416</v>
      </c>
      <c r="IJ63" s="43">
        <f>MIN('Drive Train'!$F$35-ID62*'DEPRECATED - DT-Prelim Calcs'!$C$21*'Drive Train'!$F$39,IJ62+ID$2)</f>
        <v>22.905473633837893</v>
      </c>
      <c r="IK63" s="43">
        <f>'Drive Train'!$F$35-ID63*'DEPRECATED - DT-Prelim Calcs'!$C$21*'Drive Train'!$F$39</f>
        <v>10.16</v>
      </c>
      <c r="IL63" s="1">
        <f>IF(II63&gt;='Drive Train'!$F$29,1,0)</f>
        <v>0</v>
      </c>
      <c r="IM63" s="43">
        <f t="shared" si="71"/>
        <v>44.444444444444429</v>
      </c>
      <c r="IN63" s="49">
        <f>IN62+'DEPRECATED - DT-Prelim Calcs'!$C$11</f>
        <v>236</v>
      </c>
      <c r="IO63" s="2">
        <f>IY63/'Drive Train'!$F$35</f>
        <v>0.80430107526881722</v>
      </c>
      <c r="IP63" s="36">
        <f>IW63*12*60/(PI() * 'Drive Train'!$F$15)/IO$2*IO63</f>
        <v>-105423.31947810345</v>
      </c>
      <c r="IQ63" s="2">
        <f>('DEPRECATED - DT-Prelim Calcs'!$C$6*IO63-IP63)/('DEPRECATED - DT-Prelim Calcs'!$C$6*IO63)*'DEPRECATED - DT-Prelim Calcs'!$C$7*IO63</f>
        <v>81.269878681303112</v>
      </c>
      <c r="IR63" s="43">
        <f>IQ63/'DEPRECATED - DT-Prelim Calcs'!$C$7*('DEPRECATED - DT-Prelim Calcs'!$C$8-'DEPRECATED - DT-Prelim Calcs'!$C$9)+'DEPRECATED - DT-Prelim Calcs'!$C$9</f>
        <v>4428.8889132351696</v>
      </c>
      <c r="IS63" s="43">
        <f t="shared" si="22"/>
        <v>43.333333333333321</v>
      </c>
      <c r="IT63" s="2">
        <f t="shared" si="72"/>
        <v>1.4462867232450001</v>
      </c>
      <c r="IU63" s="43">
        <f>IT63*'DEPRECATED - DT-Prelim Calcs'!$C$21/IO$2/'DEPRECATED - DT-Prelim Calcs'!$C$19/'DEPRECATED - DT-Prelim Calcs'!$C$18*3.39*'DEPRECATED - DT-Prelim Calcs'!$C$20</f>
        <v>29.053734754561201</v>
      </c>
      <c r="IV63" s="36">
        <f t="shared" si="73"/>
        <v>0</v>
      </c>
      <c r="IW63" s="43">
        <f>IU62*'DEPRECATED - DT-Prelim Calcs'!$C$11+IW62</f>
        <v>-381.28011384704575</v>
      </c>
      <c r="IX63" s="43">
        <f>IX62+0.5*IU63*'DEPRECATED - DT-Prelim Calcs'!$C$11^2+IW63*'DEPRECATED - DT-Prelim Calcs'!$C$11</f>
        <v>-89830.759121302413</v>
      </c>
      <c r="IY63" s="43">
        <f>MIN('Drive Train'!$F$35-IS62*'DEPRECATED - DT-Prelim Calcs'!$C$21*'Drive Train'!$F$39,IY62+IS$2)</f>
        <v>9.9733333333333345</v>
      </c>
      <c r="IZ63" s="43">
        <f>'Drive Train'!$F$35-IS63*'DEPRECATED - DT-Prelim Calcs'!$C$21*'Drive Train'!$F$39</f>
        <v>9.9733333333333345</v>
      </c>
      <c r="JA63" s="1">
        <f>IF(IX63&gt;='Drive Train'!$F$29,1,0)</f>
        <v>0</v>
      </c>
      <c r="JB63" s="43">
        <f t="shared" si="74"/>
        <v>48.148148148148138</v>
      </c>
      <c r="JC63" s="49">
        <f>JC62+'DEPRECATED - DT-Prelim Calcs'!$C$11</f>
        <v>236</v>
      </c>
      <c r="JD63" s="2">
        <f>JN63/'Drive Train'!$F$35</f>
        <v>0.78924731182795704</v>
      </c>
      <c r="JE63" s="36">
        <f>JL63*12*60/(PI() * 'Drive Train'!$F$15)/JD$2*JD63</f>
        <v>-73418.290182895435</v>
      </c>
      <c r="JF63" s="2">
        <f>('DEPRECATED - DT-Prelim Calcs'!$C$6*JD63-JE63)/('DEPRECATED - DT-Prelim Calcs'!$C$6*JD63)*'DEPRECATED - DT-Prelim Calcs'!$C$7*JD63</f>
        <v>57.6720684751972</v>
      </c>
      <c r="JG63" s="43">
        <f>JF63/'DEPRECATED - DT-Prelim Calcs'!$C$7*('DEPRECATED - DT-Prelim Calcs'!$C$8-'DEPRECATED - DT-Prelim Calcs'!$C$9)+'DEPRECATED - DT-Prelim Calcs'!$C$9</f>
        <v>3143.3365661861158</v>
      </c>
      <c r="JH63" s="43">
        <f t="shared" si="23"/>
        <v>46.666666666666657</v>
      </c>
      <c r="JI63" s="2">
        <f t="shared" si="75"/>
        <v>1.4462867232450001</v>
      </c>
      <c r="JJ63" s="43">
        <f>JI63*'DEPRECATED - DT-Prelim Calcs'!$C$21/JD$2/'DEPRECATED - DT-Prelim Calcs'!$C$19/'DEPRECATED - DT-Prelim Calcs'!$C$18*3.39*'DEPRECATED - DT-Prelim Calcs'!$C$20</f>
        <v>29.053734754561201</v>
      </c>
      <c r="JK63" s="36">
        <f t="shared" si="76"/>
        <v>0</v>
      </c>
      <c r="JL63" s="43">
        <f>JJ62*'DEPRECATED - DT-Prelim Calcs'!$C$11+JL62</f>
        <v>-270.59344510327531</v>
      </c>
      <c r="JM63" s="43">
        <f>JM62+0.5*JJ63*'DEPRECATED - DT-Prelim Calcs'!$C$11^2+JL63*'DEPRECATED - DT-Prelim Calcs'!$C$11</f>
        <v>-89185.999434798054</v>
      </c>
      <c r="JN63" s="43">
        <f>MIN('Drive Train'!$F$35-JH62*'DEPRECATED - DT-Prelim Calcs'!$C$21*'Drive Train'!$F$39,JN62+JH$2)</f>
        <v>9.7866666666666671</v>
      </c>
      <c r="JO63" s="43">
        <f>'Drive Train'!$F$35-JH63*'DEPRECATED - DT-Prelim Calcs'!$C$21*'Drive Train'!$F$39</f>
        <v>9.7866666666666671</v>
      </c>
      <c r="JP63" s="1">
        <f>IF(JM63&gt;='Drive Train'!$F$29,1,0)</f>
        <v>0</v>
      </c>
      <c r="JQ63" s="43">
        <f>MIN(JG63,'DEPRECATED - DT-Prelim Calcs'!$C$10)*'DEPRECATED - DT-Prelim Calcs'!$C$11*1000/60/60</f>
        <v>103.33333333333333</v>
      </c>
      <c r="JR63" s="49">
        <f>JR62+'DEPRECATED - DT-Prelim Calcs'!$C$11</f>
        <v>236</v>
      </c>
      <c r="JS63" s="2">
        <f>KC63/'Drive Train'!$F$35</f>
        <v>0.77419354838709686</v>
      </c>
      <c r="JT63" s="36">
        <f>KA63*12*60/(PI() * 'Drive Train'!$F$15)/JS$2*JS63</f>
        <v>-7748.0035095574385</v>
      </c>
      <c r="JU63" s="2">
        <f>('DEPRECATED - DT-Prelim Calcs'!$C$6*JS63-JT63)/('DEPRECATED - DT-Prelim Calcs'!$C$6*JS63)*'DEPRECATED - DT-Prelim Calcs'!$C$7*JS63</f>
        <v>9.3266004158891498</v>
      </c>
      <c r="JV63" s="43">
        <f>JU63/'DEPRECATED - DT-Prelim Calcs'!$C$7*('DEPRECATED - DT-Prelim Calcs'!$C$8-'DEPRECATED - DT-Prelim Calcs'!$C$9)+'DEPRECATED - DT-Prelim Calcs'!$C$9</f>
        <v>509.59091817903573</v>
      </c>
      <c r="JW63" s="43">
        <f t="shared" si="24"/>
        <v>49.999999999999993</v>
      </c>
      <c r="JX63" s="2">
        <f t="shared" si="77"/>
        <v>1.4462867232450001</v>
      </c>
      <c r="JY63" s="43">
        <f>JX63*'DEPRECATED - DT-Prelim Calcs'!$C$21/JS$2/'DEPRECATED - DT-Prelim Calcs'!$C$19/'DEPRECATED - DT-Prelim Calcs'!$C$18*3.39*'DEPRECATED - DT-Prelim Calcs'!$C$20</f>
        <v>29.053734754561201</v>
      </c>
      <c r="JZ63" s="36">
        <f t="shared" si="78"/>
        <v>0</v>
      </c>
      <c r="KA63" s="43">
        <f>JY62*'DEPRECATED - DT-Prelim Calcs'!$C$11+KA62</f>
        <v>-29.111620296065624</v>
      </c>
      <c r="KB63" s="43">
        <f>KB62+0.5*JY63*'DEPRECATED - DT-Prelim Calcs'!$C$11^2+KA63*'DEPRECATED - DT-Prelim Calcs'!$C$11</f>
        <v>-80473.893973658473</v>
      </c>
      <c r="KC63" s="43">
        <f>MIN('Drive Train'!$F$35-JW62*'DEPRECATED - DT-Prelim Calcs'!$C$21*'Drive Train'!$F$39,KC62+JW$2)</f>
        <v>9.6000000000000014</v>
      </c>
      <c r="KD63" s="43">
        <f>'Drive Train'!$F$35-JW63*'DEPRECATED - DT-Prelim Calcs'!$C$21*'Drive Train'!$F$39</f>
        <v>9.6000000000000014</v>
      </c>
      <c r="KE63" s="1">
        <f>IF(KB63&gt;='Drive Train'!$F$29,1,0)</f>
        <v>0</v>
      </c>
      <c r="KF63" s="43">
        <f>MIN(JV63,'DEPRECATED - DT-Prelim Calcs'!$C$10)*'DEPRECATED - DT-Prelim Calcs'!$C$11*1000/60/60</f>
        <v>103.33333333333333</v>
      </c>
      <c r="KG63" s="49">
        <f>KG62+'DEPRECATED - DT-Prelim Calcs'!$C$11</f>
        <v>236</v>
      </c>
      <c r="KH63" s="2">
        <f>KR63/'Drive Train'!$F$35</f>
        <v>0.75913978494623657</v>
      </c>
      <c r="KI63" s="36">
        <f>KP63*12*60/(PI() * 'Drive Train'!$F$15)/KH$2*KH63</f>
        <v>-163971.49763764386</v>
      </c>
      <c r="KJ63" s="2">
        <f>('DEPRECATED - DT-Prelim Calcs'!$C$6*KH63-KI63)/('DEPRECATED - DT-Prelim Calcs'!$C$6*KH63)*'DEPRECATED - DT-Prelim Calcs'!$C$7*KH63</f>
        <v>124.09740695825519</v>
      </c>
      <c r="KK63" s="43">
        <f>KJ63/'DEPRECATED - DT-Prelim Calcs'!$C$7*('DEPRECATED - DT-Prelim Calcs'!$C$8-'DEPRECATED - DT-Prelim Calcs'!$C$9)+'DEPRECATED - DT-Prelim Calcs'!$C$9</f>
        <v>6762.030379069126</v>
      </c>
      <c r="KL63" s="43">
        <f t="shared" si="25"/>
        <v>53.333333333333329</v>
      </c>
      <c r="KM63" s="2">
        <f t="shared" si="79"/>
        <v>1.4462867232450001</v>
      </c>
      <c r="KN63" s="43">
        <f>KM63*'DEPRECATED - DT-Prelim Calcs'!$C$21/KH$2/'DEPRECATED - DT-Prelim Calcs'!$C$19/'DEPRECATED - DT-Prelim Calcs'!$C$18*3.39*'DEPRECATED - DT-Prelim Calcs'!$C$20</f>
        <v>29.053734754561201</v>
      </c>
      <c r="KO63" s="36">
        <f t="shared" si="80"/>
        <v>0</v>
      </c>
      <c r="KP63" s="43">
        <f>KN62*'DEPRECATED - DT-Prelim Calcs'!$C$11+KP62</f>
        <v>-628.30820049074134</v>
      </c>
      <c r="KQ63" s="43">
        <f>KQ62+0.5*KN63*'DEPRECATED - DT-Prelim Calcs'!$C$11^2+KP63*'DEPRECATED - DT-Prelim Calcs'!$C$11</f>
        <v>-93579.183206647591</v>
      </c>
      <c r="KR63" s="43">
        <f>MIN('Drive Train'!$F$35-KL62*'DEPRECATED - DT-Prelim Calcs'!$C$21*'Drive Train'!$F$39,KR62+KL$2)</f>
        <v>9.413333333333334</v>
      </c>
      <c r="KS63" s="43">
        <f>'Drive Train'!$F$35-KL63*'DEPRECATED - DT-Prelim Calcs'!$C$21*'Drive Train'!$F$39</f>
        <v>9.413333333333334</v>
      </c>
      <c r="KT63" s="1">
        <f>IF(KQ63&gt;='Drive Train'!$F$29,1,0)</f>
        <v>0</v>
      </c>
      <c r="KU63" s="43">
        <f>MIN(KK63,'DEPRECATED - DT-Prelim Calcs'!$C$10)*'DEPRECATED - DT-Prelim Calcs'!$C$11*1000/60/60</f>
        <v>103.33333333333333</v>
      </c>
      <c r="KV63" s="49">
        <f>KV62+'DEPRECATED - DT-Prelim Calcs'!$C$11</f>
        <v>236</v>
      </c>
      <c r="KW63" s="2">
        <f>LG63/'Drive Train'!$F$35</f>
        <v>0.74408602150537628</v>
      </c>
      <c r="KX63" s="36">
        <f>LE63*12*60/(PI() * 'Drive Train'!$F$15)/KW$2*KW63</f>
        <v>-1198.2168732599434</v>
      </c>
      <c r="KY63" s="2">
        <f>('DEPRECATED - DT-Prelim Calcs'!$C$6*KW63-KX63)/('DEPRECATED - DT-Prelim Calcs'!$C$6*KW63)*'DEPRECATED - DT-Prelim Calcs'!$C$7*KW63</f>
        <v>4.3705843085074143</v>
      </c>
      <c r="KZ63" s="43">
        <f>KY63/'DEPRECATED - DT-Prelim Calcs'!$C$7*('DEPRECATED - DT-Prelim Calcs'!$C$8-'DEPRECATED - DT-Prelim Calcs'!$C$9)+'DEPRECATED - DT-Prelim Calcs'!$C$9</f>
        <v>239.59899591122479</v>
      </c>
      <c r="LA63" s="43">
        <f t="shared" si="26"/>
        <v>56.666666666666664</v>
      </c>
      <c r="LB63" s="2">
        <f t="shared" si="81"/>
        <v>1.1384381326755764</v>
      </c>
      <c r="LC63" s="43">
        <f>LB63*'DEPRECATED - DT-Prelim Calcs'!$C$21/KW$2/'DEPRECATED - DT-Prelim Calcs'!$C$19/'DEPRECATED - DT-Prelim Calcs'!$C$18*3.39*'DEPRECATED - DT-Prelim Calcs'!$C$20</f>
        <v>22.86951750965574</v>
      </c>
      <c r="LD63" s="36">
        <f t="shared" si="82"/>
        <v>0</v>
      </c>
      <c r="LE63" s="43">
        <f>LC62*'DEPRECATED - DT-Prelim Calcs'!$C$11+LE62</f>
        <v>-4.6842320616435416</v>
      </c>
      <c r="LF63" s="43">
        <f>LF62+0.5*LC63*'DEPRECATED - DT-Prelim Calcs'!$C$11^2+LE63*'DEPRECATED - DT-Prelim Calcs'!$C$11</f>
        <v>-99370.163682828905</v>
      </c>
      <c r="LG63" s="43">
        <f>MIN('Drive Train'!$F$35-LA62*'DEPRECATED - DT-Prelim Calcs'!$C$21*'Drive Train'!$F$39,LG62+LA$2)</f>
        <v>9.2266666666666666</v>
      </c>
      <c r="LH63" s="43">
        <f>'Drive Train'!$F$35-LA63*'DEPRECATED - DT-Prelim Calcs'!$C$21*'Drive Train'!$F$39</f>
        <v>9.2266666666666666</v>
      </c>
      <c r="LI63" s="1">
        <f>IF(LF63&gt;='Drive Train'!$F$29,1,0)</f>
        <v>0</v>
      </c>
      <c r="LJ63" s="43">
        <f>MIN(KZ63,'DEPRECATED - DT-Prelim Calcs'!$C$10)*'DEPRECATED - DT-Prelim Calcs'!$C$11*1000/60/60</f>
        <v>103.33333333333333</v>
      </c>
      <c r="LK63" s="49">
        <f>LK62+'DEPRECATED - DT-Prelim Calcs'!$C$11</f>
        <v>236</v>
      </c>
      <c r="LL63" s="2">
        <f>LV63/'Drive Train'!$F$35</f>
        <v>0.72903225806451621</v>
      </c>
      <c r="LM63" s="36">
        <f>LT63*12*60/(PI() * 'Drive Train'!$F$15)/LL$2*LL63</f>
        <v>-145012.54890046251</v>
      </c>
      <c r="LN63" s="2">
        <f>('DEPRECATED - DT-Prelim Calcs'!$C$6*LL63-LM63)/('DEPRECATED - DT-Prelim Calcs'!$C$6*LL63)*'DEPRECATED - DT-Prelim Calcs'!$C$7*LL63</f>
        <v>110.01929519991023</v>
      </c>
      <c r="LO63" s="43">
        <f>LN63/'DEPRECATED - DT-Prelim Calcs'!$C$7*('DEPRECATED - DT-Prelim Calcs'!$C$8-'DEPRECATED - DT-Prelim Calcs'!$C$9)+'DEPRECATED - DT-Prelim Calcs'!$C$9</f>
        <v>5995.0884698458549</v>
      </c>
      <c r="LP63" s="43">
        <f t="shared" si="27"/>
        <v>60</v>
      </c>
      <c r="LQ63" s="2">
        <f t="shared" si="83"/>
        <v>1.4462867232450001</v>
      </c>
      <c r="LR63" s="43">
        <f>LQ63*'DEPRECATED - DT-Prelim Calcs'!$C$21/LL$2/'DEPRECATED - DT-Prelim Calcs'!$C$19/'DEPRECATED - DT-Prelim Calcs'!$C$18*3.39*'DEPRECATED - DT-Prelim Calcs'!$C$20</f>
        <v>29.053734754561201</v>
      </c>
      <c r="LS63" s="36">
        <f t="shared" si="84"/>
        <v>0</v>
      </c>
      <c r="LT63" s="43">
        <f>LR62*'DEPRECATED - DT-Prelim Calcs'!$C$11+LT62</f>
        <v>-578.60869827207205</v>
      </c>
      <c r="LU63" s="43">
        <f>LU62+0.5*LR63*'DEPRECATED - DT-Prelim Calcs'!$C$11^2+LT63*'DEPRECATED - DT-Prelim Calcs'!$C$11</f>
        <v>-97476.336943968476</v>
      </c>
      <c r="LV63" s="43">
        <f>MIN('Drive Train'!$F$35-LP62*'DEPRECATED - DT-Prelim Calcs'!$C$21*'Drive Train'!$F$39,LV62+LP$2)</f>
        <v>9.0400000000000009</v>
      </c>
      <c r="LW63" s="43">
        <f>'Drive Train'!$F$35-LP63*'DEPRECATED - DT-Prelim Calcs'!$C$21*'Drive Train'!$F$39</f>
        <v>9.0400000000000009</v>
      </c>
      <c r="LX63" s="1">
        <f>IF(LU63&gt;='Drive Train'!$F$29,1,0)</f>
        <v>0</v>
      </c>
      <c r="LY63" s="43">
        <f>MIN(LO63,'DEPRECATED - DT-Prelim Calcs'!$C$10)*'DEPRECATED - DT-Prelim Calcs'!$C$11*1000/60/60</f>
        <v>103.33333333333333</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-0.27672021620693066</v>
      </c>
      <c r="Y64" s="43">
        <f t="shared" si="1"/>
        <v>0</v>
      </c>
      <c r="Z64" s="43">
        <f t="shared" si="2"/>
        <v>0</v>
      </c>
      <c r="AA64" s="43">
        <f t="shared" si="3"/>
        <v>0</v>
      </c>
      <c r="AB64" s="43" t="e">
        <f t="shared" si="4"/>
        <v>#N/A</v>
      </c>
      <c r="AC64" s="36">
        <f t="shared" si="28"/>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889.49632897085212</v>
      </c>
      <c r="AK64" s="43">
        <f t="shared" si="8"/>
        <v>0</v>
      </c>
      <c r="AL64" s="49">
        <f>AL63+'DEPRECATED - DT-Prelim Calcs'!$C$11</f>
        <v>240</v>
      </c>
      <c r="AM64" s="2">
        <f>AW64/'Drive Train'!$F$35</f>
        <v>0.57999999999999996</v>
      </c>
      <c r="AN64" s="36">
        <f>AU64*12*60/(PI() * 'Drive Train'!$F$15)/AM$2*AM64</f>
        <v>6367.6730486016777</v>
      </c>
      <c r="AO64" s="2">
        <f>('DEPRECATED - DT-Prelim Calcs'!$C$6*AM64-AN64)/('DEPRECATED - DT-Prelim Calcs'!$C$6*AM64)*'DEPRECATED - DT-Prelim Calcs'!$C$7*AM64</f>
        <v>-1.9607383382354031</v>
      </c>
      <c r="AP64" s="43">
        <f>AO64/'DEPRECATED - DT-Prelim Calcs'!$C$7*('DEPRECATED - DT-Prelim Calcs'!$C$8-'DEPRECATED - DT-Prelim Calcs'!$C$9)+'DEPRECATED - DT-Prelim Calcs'!$C$9</f>
        <v>-105.31634230685404</v>
      </c>
      <c r="AQ64" s="43">
        <f t="shared" si="9"/>
        <v>-105.31634230685404</v>
      </c>
      <c r="AR64" s="2">
        <f t="shared" si="29"/>
        <v>-2.8183401017813656</v>
      </c>
      <c r="AS64" s="43">
        <f>AR64*'DEPRECATED - DT-Prelim Calcs'!$C$21/AM$2/'DEPRECATED - DT-Prelim Calcs'!$C$19/'DEPRECATED - DT-Prelim Calcs'!$C$18*3.39*'DEPRECATED - DT-Prelim Calcs'!$C$20</f>
        <v>-28.308116381508068</v>
      </c>
      <c r="AT64" s="36">
        <f t="shared" si="30"/>
        <v>1</v>
      </c>
      <c r="AU64" s="43">
        <f>AS63*'DEPRECATED - DT-Prelim Calcs'!$C$11+AU63</f>
        <v>63.871758844025386</v>
      </c>
      <c r="AV64" s="43">
        <f>AV63+0.5*AS64*'DEPRECATED - DT-Prelim Calcs'!$C$11^2+AU64*'DEPRECATED - DT-Prelim Calcs'!$C$11</f>
        <v>3612.529793905233</v>
      </c>
      <c r="AW64" s="43">
        <f>MIN('Drive Train'!$F$35-AQ63*'DEPRECATED - DT-Prelim Calcs'!$C$21*'Drive Train'!$F$39,AW63+AQ$2)</f>
        <v>7.1920000000000002</v>
      </c>
      <c r="AX64" s="43">
        <f>'Drive Train'!$F$35-AQ64*'DEPRECATED - DT-Prelim Calcs'!$C$21*'Drive Train'!$F$39</f>
        <v>18.297715169183828</v>
      </c>
      <c r="AY64" s="1">
        <f>IF(AV64&gt;='Drive Train'!$F$29,1,0)</f>
        <v>1</v>
      </c>
      <c r="AZ64" s="43">
        <f t="shared" si="31"/>
        <v>-117.01815811872672</v>
      </c>
      <c r="BA64" s="49">
        <f>BA63+'DEPRECATED - DT-Prelim Calcs'!$C$11</f>
        <v>240</v>
      </c>
      <c r="BB64" s="2">
        <f>BL64/'Drive Train'!$F$35</f>
        <v>2.5378702225285652</v>
      </c>
      <c r="BC64" s="36">
        <f>BJ64*12*60/(PI() * 'Drive Train'!$F$15)/BB$2*BB64</f>
        <v>-236304.93605392409</v>
      </c>
      <c r="BD64" s="2">
        <f>('DEPRECATED - DT-Prelim Calcs'!$C$6*BB64-BC64)/('DEPRECATED - DT-Prelim Calcs'!$C$6*BB64)*'DEPRECATED - DT-Prelim Calcs'!$C$7*BB64</f>
        <v>185.61266621715492</v>
      </c>
      <c r="BE64" s="43">
        <f>BD64/'DEPRECATED - DT-Prelim Calcs'!$C$7*('DEPRECATED - DT-Prelim Calcs'!$C$8-'DEPRECATED - DT-Prelim Calcs'!$C$9)+'DEPRECATED - DT-Prelim Calcs'!$C$9</f>
        <v>10113.234801382319</v>
      </c>
      <c r="BF64" s="43">
        <f t="shared" si="10"/>
        <v>93</v>
      </c>
      <c r="BG64" s="2">
        <f t="shared" si="32"/>
        <v>2.0025508475699998</v>
      </c>
      <c r="BH64" s="43">
        <f>BG64*'DEPRECATED - DT-Prelim Calcs'!$C$21/BB$2/'DEPRECATED - DT-Prelim Calcs'!$C$19/'DEPRECATED - DT-Prelim Calcs'!$C$18*3.39*'DEPRECATED - DT-Prelim Calcs'!$C$20</f>
        <v>29.053734754561201</v>
      </c>
      <c r="BI64" s="36">
        <f t="shared" si="33"/>
        <v>0</v>
      </c>
      <c r="BJ64" s="43">
        <f>BH63*'DEPRECATED - DT-Prelim Calcs'!$C$11+BJ63</f>
        <v>-375.02364744001653</v>
      </c>
      <c r="BK64" s="43">
        <f>BK63+0.5*BH64*'DEPRECATED - DT-Prelim Calcs'!$C$11^2+BJ64*'DEPRECATED - DT-Prelim Calcs'!$C$11</f>
        <v>-34182.916891164423</v>
      </c>
      <c r="BL64" s="43">
        <f>MIN('Drive Train'!$F$35-BF63*'DEPRECATED - DT-Prelim Calcs'!$C$21*'Drive Train'!$F$39,BL63+BF$2)</f>
        <v>31.469590759354212</v>
      </c>
      <c r="BM64" s="43">
        <f>'Drive Train'!$F$35-BF64*'DEPRECATED - DT-Prelim Calcs'!$C$21*'Drive Train'!$F$39</f>
        <v>7.1920000000000002</v>
      </c>
      <c r="BN64" s="1">
        <f>IF(BK64&gt;='Drive Train'!$F$29,1,0)</f>
        <v>0</v>
      </c>
      <c r="BO64" s="43">
        <f t="shared" si="34"/>
        <v>103.33333333333333</v>
      </c>
      <c r="BP64" s="49">
        <f>BP63+'DEPRECATED - DT-Prelim Calcs'!$C$11</f>
        <v>240</v>
      </c>
      <c r="BQ64" s="2">
        <f>CA64/'Drive Train'!$F$35</f>
        <v>0.57999999999999996</v>
      </c>
      <c r="BR64" s="36">
        <f>BY64*12*60/(PI() * 'Drive Train'!$F$15)/BQ$2*BQ64</f>
        <v>-4448.4302804427452</v>
      </c>
      <c r="BS64" s="2">
        <f>('DEPRECATED - DT-Prelim Calcs'!$C$6*BQ64-BR64)/('DEPRECATED - DT-Prelim Calcs'!$C$6*BQ64)*'DEPRECATED - DT-Prelim Calcs'!$C$7*BQ64</f>
        <v>5.9902843284132405</v>
      </c>
      <c r="BT64" s="43">
        <f>BS64/'DEPRECATED - DT-Prelim Calcs'!$C$7*('DEPRECATED - DT-Prelim Calcs'!$C$8-'DEPRECATED - DT-Prelim Calcs'!$C$9)+'DEPRECATED - DT-Prelim Calcs'!$C$9</f>
        <v>327.83638505534816</v>
      </c>
      <c r="BU64" s="43">
        <f t="shared" si="11"/>
        <v>93</v>
      </c>
      <c r="BV64" s="2">
        <f t="shared" si="35"/>
        <v>1.5313624128476471</v>
      </c>
      <c r="BW64" s="43">
        <f>BV64*'DEPRECATED - DT-Prelim Calcs'!$C$21/BQ$2/'DEPRECATED - DT-Prelim Calcs'!$C$19/'DEPRECATED - DT-Prelim Calcs'!$C$18*3.39*'DEPRECATED - DT-Prelim Calcs'!$C$20</f>
        <v>29.053734754561201</v>
      </c>
      <c r="BX64" s="36">
        <f t="shared" si="36"/>
        <v>0</v>
      </c>
      <c r="BY64" s="43">
        <f>BW63*'DEPRECATED - DT-Prelim Calcs'!$C$11+BY63</f>
        <v>-23.622643490610741</v>
      </c>
      <c r="BZ64" s="43">
        <f>BZ63+0.5*BW64*'DEPRECATED - DT-Prelim Calcs'!$C$11^2+BY64*'DEPRECATED - DT-Prelim Calcs'!$C$11</f>
        <v>-74798.540412168106</v>
      </c>
      <c r="CA64" s="43">
        <f>MIN('Drive Train'!$F$35-BU63*'DEPRECATED - DT-Prelim Calcs'!$C$21*'Drive Train'!$F$39,CA63+BU$2)</f>
        <v>7.1920000000000002</v>
      </c>
      <c r="CB64" s="43">
        <f>'Drive Train'!$F$35-BU64*'DEPRECATED - DT-Prelim Calcs'!$C$21*'Drive Train'!$F$39</f>
        <v>7.1920000000000002</v>
      </c>
      <c r="CC64" s="1">
        <f>IF(BZ64&gt;='Drive Train'!$F$29,1,0)</f>
        <v>0</v>
      </c>
      <c r="CD64" s="43">
        <f t="shared" si="37"/>
        <v>103.33333333333333</v>
      </c>
      <c r="CE64" s="49">
        <f>CE63+'DEPRECATED - DT-Prelim Calcs'!$C$11</f>
        <v>240</v>
      </c>
      <c r="CF64" s="2">
        <f>CP64/'Drive Train'!$F$35</f>
        <v>0.57999999999999996</v>
      </c>
      <c r="CG64" s="36">
        <f>CN64*12*60/(PI() * 'Drive Train'!$F$15)/CF$2*CF64</f>
        <v>-337314.40842488402</v>
      </c>
      <c r="CH64" s="2">
        <f>('DEPRECATED - DT-Prelim Calcs'!$C$6*CF64-CG64)/('DEPRECATED - DT-Prelim Calcs'!$C$6*CF64)*'DEPRECATED - DT-Prelim Calcs'!$C$7*CF64</f>
        <v>250.68329961014206</v>
      </c>
      <c r="CI64" s="43">
        <f>CH64/'DEPRECATED - DT-Prelim Calcs'!$C$7*('DEPRECATED - DT-Prelim Calcs'!$C$8-'DEPRECATED - DT-Prelim Calcs'!$C$9)+'DEPRECATED - DT-Prelim Calcs'!$C$9</f>
        <v>13658.127516074901</v>
      </c>
      <c r="CJ64" s="43">
        <f t="shared" si="12"/>
        <v>93</v>
      </c>
      <c r="CK64" s="2">
        <f t="shared" si="38"/>
        <v>1.2396743342100003</v>
      </c>
      <c r="CL64" s="43">
        <f>CK64*'DEPRECATED - DT-Prelim Calcs'!$C$21/CF$2/'DEPRECATED - DT-Prelim Calcs'!$C$19/'DEPRECATED - DT-Prelim Calcs'!$C$18*3.39*'DEPRECATED - DT-Prelim Calcs'!$C$20</f>
        <v>29.053734754561205</v>
      </c>
      <c r="CM64" s="36">
        <f t="shared" si="39"/>
        <v>0</v>
      </c>
      <c r="CN64" s="43">
        <f>CL63*'DEPRECATED - DT-Prelim Calcs'!$C$11+CN63</f>
        <v>-1450.0608476431348</v>
      </c>
      <c r="CO64" s="43">
        <f>CO63+0.5*CL64*'DEPRECATED - DT-Prelim Calcs'!$C$11^2+CN64*'DEPRECATED - DT-Prelim Calcs'!$C$11</f>
        <v>-171066.46203755873</v>
      </c>
      <c r="CP64" s="43">
        <f>MIN('Drive Train'!$F$35-CJ63*'DEPRECATED - DT-Prelim Calcs'!$C$21*'Drive Train'!$F$39,CP63+CJ$2)</f>
        <v>7.1920000000000002</v>
      </c>
      <c r="CQ64" s="43">
        <f>'Drive Train'!$F$35-CJ64*'DEPRECATED - DT-Prelim Calcs'!$C$21*'Drive Train'!$F$39</f>
        <v>7.1920000000000002</v>
      </c>
      <c r="CR64" s="1">
        <f>IF(CO64&gt;='Drive Train'!$F$29,1,0)</f>
        <v>0</v>
      </c>
      <c r="CS64" s="43">
        <f t="shared" si="40"/>
        <v>103.33333333333333</v>
      </c>
      <c r="CT64" s="49">
        <f>CT63+'DEPRECATED - DT-Prelim Calcs'!$C$11</f>
        <v>240</v>
      </c>
      <c r="CU64" s="2">
        <f>DE64/'Drive Train'!$F$35</f>
        <v>0.57999999999999996</v>
      </c>
      <c r="CV64" s="36">
        <f>DC64*12*60/(PI() * 'Drive Train'!$F$15)/CU$2*CU64</f>
        <v>-55112.144300450564</v>
      </c>
      <c r="CW64" s="2">
        <f>('DEPRECATED - DT-Prelim Calcs'!$C$6*CU64-CV64)/('DEPRECATED - DT-Prelim Calcs'!$C$6*CU64)*'DEPRECATED - DT-Prelim Calcs'!$C$7*CU64</f>
        <v>43.233672847823385</v>
      </c>
      <c r="CX64" s="43">
        <f>CW64/'DEPRECATED - DT-Prelim Calcs'!$C$7*('DEPRECATED - DT-Prelim Calcs'!$C$8-'DEPRECATED - DT-Prelim Calcs'!$C$9)+'DEPRECATED - DT-Prelim Calcs'!$C$9</f>
        <v>2356.7672521575423</v>
      </c>
      <c r="CY64" s="43">
        <f t="shared" si="13"/>
        <v>93</v>
      </c>
      <c r="CZ64" s="2">
        <f t="shared" si="41"/>
        <v>1.0413264407364002</v>
      </c>
      <c r="DA64" s="43">
        <f>CZ64*'DEPRECATED - DT-Prelim Calcs'!$C$21/CU$2/'DEPRECATED - DT-Prelim Calcs'!$C$19/'DEPRECATED - DT-Prelim Calcs'!$C$18*3.39*'DEPRECATED - DT-Prelim Calcs'!$C$20</f>
        <v>29.053734754561201</v>
      </c>
      <c r="DB64" s="36">
        <f t="shared" si="42"/>
        <v>0</v>
      </c>
      <c r="DC64" s="43">
        <f>DA63*'DEPRECATED - DT-Prelim Calcs'!$C$11+DC63</f>
        <v>-199.01138811250127</v>
      </c>
      <c r="DD64" s="43">
        <f>DD63+0.5*DA64*'DEPRECATED - DT-Prelim Calcs'!$C$11^2+DC64*'DEPRECATED - DT-Prelim Calcs'!$C$11</f>
        <v>-256620.4758753854</v>
      </c>
      <c r="DE64" s="43">
        <f>MIN('Drive Train'!$F$35-CY63*'DEPRECATED - DT-Prelim Calcs'!$C$21*'Drive Train'!$F$39,DE63+CY$2)</f>
        <v>7.1920000000000002</v>
      </c>
      <c r="DF64" s="43">
        <f>'Drive Train'!$F$35-CY64*'DEPRECATED - DT-Prelim Calcs'!$C$21*'Drive Train'!$F$39</f>
        <v>7.1920000000000002</v>
      </c>
      <c r="DG64" s="1">
        <f>IF(DD64&gt;='Drive Train'!$F$29,1,0)</f>
        <v>0</v>
      </c>
      <c r="DH64" s="43">
        <f t="shared" si="43"/>
        <v>103.33333333333333</v>
      </c>
      <c r="DI64" s="49">
        <f>DI63+'DEPRECATED - DT-Prelim Calcs'!$C$11</f>
        <v>240</v>
      </c>
      <c r="DJ64" s="2">
        <f>DT64/'Drive Train'!$F$35</f>
        <v>0.57999999999999996</v>
      </c>
      <c r="DK64" s="36">
        <f>DR64*12*60/(PI() * 'Drive Train'!$F$15)/DJ$2*DJ64</f>
        <v>-154839.86919943755</v>
      </c>
      <c r="DL64" s="2">
        <f>('DEPRECATED - DT-Prelim Calcs'!$C$6*DJ64-DK64)/('DEPRECATED - DT-Prelim Calcs'!$C$6*DJ64)*'DEPRECATED - DT-Prelim Calcs'!$C$7*DJ64</f>
        <v>116.54449256196901</v>
      </c>
      <c r="DM64" s="43">
        <f>DL64/'DEPRECATED - DT-Prelim Calcs'!$C$7*('DEPRECATED - DT-Prelim Calcs'!$C$8-'DEPRECATED - DT-Prelim Calcs'!$C$9)+'DEPRECATED - DT-Prelim Calcs'!$C$9</f>
        <v>6350.5656395699525</v>
      </c>
      <c r="DN64" s="43">
        <f t="shared" si="14"/>
        <v>93</v>
      </c>
      <c r="DO64" s="2">
        <f t="shared" si="44"/>
        <v>0.89769520753137932</v>
      </c>
      <c r="DP64" s="43">
        <f>DO64*'DEPRECATED - DT-Prelim Calcs'!$C$21/DJ$2/'DEPRECATED - DT-Prelim Calcs'!$C$19/'DEPRECATED - DT-Prelim Calcs'!$C$18*3.39*'DEPRECATED - DT-Prelim Calcs'!$C$20</f>
        <v>29.053734754561201</v>
      </c>
      <c r="DQ64" s="36">
        <f t="shared" si="45"/>
        <v>0</v>
      </c>
      <c r="DR64" s="43">
        <f>DP63*'DEPRECATED - DT-Prelim Calcs'!$C$11+DR63</f>
        <v>-482.00930990859848</v>
      </c>
      <c r="DS64" s="43">
        <f>DS63+0.5*DP64*'DEPRECATED - DT-Prelim Calcs'!$C$11^2+DR64*'DEPRECATED - DT-Prelim Calcs'!$C$11</f>
        <v>-422066.34028664062</v>
      </c>
      <c r="DT64" s="43">
        <f>MIN('Drive Train'!$F$35-DN63*'DEPRECATED - DT-Prelim Calcs'!$C$21*'Drive Train'!$F$39,DT63+DN$2)</f>
        <v>7.1920000000000002</v>
      </c>
      <c r="DU64" s="43">
        <f>'Drive Train'!$F$35-DN64*'DEPRECATED - DT-Prelim Calcs'!$C$21*'Drive Train'!$F$39</f>
        <v>7.1920000000000002</v>
      </c>
      <c r="DV64" s="1">
        <f>IF(DS64&gt;='Drive Train'!$F$29,1,0)</f>
        <v>0</v>
      </c>
      <c r="DW64" s="43">
        <f t="shared" si="46"/>
        <v>103.33333333333333</v>
      </c>
      <c r="DX64" s="49">
        <f>DX63+'DEPRECATED - DT-Prelim Calcs'!$C$11</f>
        <v>240</v>
      </c>
      <c r="DY64" s="2">
        <f>EI64/'Drive Train'!$F$35</f>
        <v>0.57999999999999996</v>
      </c>
      <c r="DZ64" s="36">
        <f>EG64*12*60/(PI() * 'Drive Train'!$F$15)/DY$2*DY64</f>
        <v>-487651.30917321739</v>
      </c>
      <c r="EA64" s="2">
        <f>('DEPRECATED - DT-Prelim Calcs'!$C$6*DY64-DZ64)/('DEPRECATED - DT-Prelim Calcs'!$C$6*DY64)*'DEPRECATED - DT-Prelim Calcs'!$C$7*DY64</f>
        <v>361.1974163044498</v>
      </c>
      <c r="EB64" s="43">
        <f>EA64/'DEPRECATED - DT-Prelim Calcs'!$C$7*('DEPRECATED - DT-Prelim Calcs'!$C$8-'DEPRECATED - DT-Prelim Calcs'!$C$9)+'DEPRECATED - DT-Prelim Calcs'!$C$9</f>
        <v>19678.672679272266</v>
      </c>
      <c r="EC64" s="43">
        <f t="shared" si="15"/>
        <v>93</v>
      </c>
      <c r="ED64" s="2">
        <f t="shared" si="47"/>
        <v>0.78888366722454539</v>
      </c>
      <c r="EE64" s="43">
        <f>ED64*'DEPRECATED - DT-Prelim Calcs'!$C$21/DY$2/'DEPRECATED - DT-Prelim Calcs'!$C$19/'DEPRECATED - DT-Prelim Calcs'!$C$18*3.39*'DEPRECATED - DT-Prelim Calcs'!$C$20</f>
        <v>29.053734754561201</v>
      </c>
      <c r="EF64" s="36">
        <f t="shared" si="48"/>
        <v>0</v>
      </c>
      <c r="EG64" s="43">
        <f>EE63*'DEPRECATED - DT-Prelim Calcs'!$C$11+EG63</f>
        <v>-1334.0314963532087</v>
      </c>
      <c r="EH64" s="43">
        <f>EH63+0.5*EE64*'DEPRECATED - DT-Prelim Calcs'!$C$11^2+EG64*'DEPRECATED - DT-Prelim Calcs'!$C$11</f>
        <v>-546274.69584840711</v>
      </c>
      <c r="EI64" s="43">
        <f>MIN('Drive Train'!$F$35-EC63*'DEPRECATED - DT-Prelim Calcs'!$C$21*'Drive Train'!$F$39,EI63+EC$2)</f>
        <v>7.1920000000000002</v>
      </c>
      <c r="EJ64" s="43">
        <f>'Drive Train'!$F$35-EC64*'DEPRECATED - DT-Prelim Calcs'!$C$21*'Drive Train'!$F$39</f>
        <v>7.1920000000000002</v>
      </c>
      <c r="EK64" s="1">
        <f>IF(EH64&gt;='Drive Train'!$F$29,1,0)</f>
        <v>0</v>
      </c>
      <c r="EL64" s="43">
        <f t="shared" si="49"/>
        <v>103.33333333333333</v>
      </c>
      <c r="EM64" s="49">
        <f>EM63+'DEPRECATED - DT-Prelim Calcs'!$C$11</f>
        <v>240</v>
      </c>
      <c r="EN64" s="2">
        <f>EX64/'Drive Train'!$F$35</f>
        <v>0.57999999999999996</v>
      </c>
      <c r="EO64" s="36">
        <f>EV64*12*60/(PI() * 'Drive Train'!$F$15)/EN$2*EN64</f>
        <v>-2481493.7740733093</v>
      </c>
      <c r="EP64" s="2">
        <f>('DEPRECATED - DT-Prelim Calcs'!$C$6*EN64-EO64)/('DEPRECATED - DT-Prelim Calcs'!$C$6*EN64)*'DEPRECATED - DT-Prelim Calcs'!$C$7*EN64</f>
        <v>1826.8903881510691</v>
      </c>
      <c r="EQ64" s="43">
        <f>EP64/'DEPRECATED - DT-Prelim Calcs'!$C$7*('DEPRECATED - DT-Prelim Calcs'!$C$8-'DEPRECATED - DT-Prelim Calcs'!$C$9)+'DEPRECATED - DT-Prelim Calcs'!$C$9</f>
        <v>99526.12562315524</v>
      </c>
      <c r="ER64" s="43">
        <f t="shared" si="16"/>
        <v>93</v>
      </c>
      <c r="ES64" s="2">
        <f t="shared" si="50"/>
        <v>0.7035989464435134</v>
      </c>
      <c r="ET64" s="43">
        <f>ES64*'DEPRECATED - DT-Prelim Calcs'!$C$21/EN$2/'DEPRECATED - DT-Prelim Calcs'!$C$19/'DEPRECATED - DT-Prelim Calcs'!$C$18*3.39*'DEPRECATED - DT-Prelim Calcs'!$C$20</f>
        <v>29.053734754561201</v>
      </c>
      <c r="EU64" s="36">
        <f t="shared" si="51"/>
        <v>0</v>
      </c>
      <c r="EV64" s="43">
        <f>ET63*'DEPRECATED - DT-Prelim Calcs'!$C$11+EV63</f>
        <v>-6054.5531302869804</v>
      </c>
      <c r="EW64" s="43">
        <f>EW63+0.5*ET64*'DEPRECATED - DT-Prelim Calcs'!$C$11^2+EV64*'DEPRECATED - DT-Prelim Calcs'!$C$11</f>
        <v>-750577.83169581939</v>
      </c>
      <c r="EX64" s="43">
        <f>MIN('Drive Train'!$F$35-ER63*'DEPRECATED - DT-Prelim Calcs'!$C$21*'Drive Train'!$F$39,EX63+ER$2)</f>
        <v>7.1920000000000002</v>
      </c>
      <c r="EY64" s="43">
        <f>'Drive Train'!$F$35-ER64*'DEPRECATED - DT-Prelim Calcs'!$C$21*'Drive Train'!$F$39</f>
        <v>7.1920000000000002</v>
      </c>
      <c r="EZ64" s="1">
        <f>IF(EW64&gt;='Drive Train'!$F$29,1,0)</f>
        <v>0</v>
      </c>
      <c r="FA64" s="43">
        <f t="shared" si="52"/>
        <v>103.33333333333333</v>
      </c>
      <c r="FB64" s="49">
        <f>FB63+'DEPRECATED - DT-Prelim Calcs'!$C$11</f>
        <v>240</v>
      </c>
      <c r="FC64" s="2">
        <f>FM64/'Drive Train'!$F$35</f>
        <v>0.57999999999999996</v>
      </c>
      <c r="FD64" s="36">
        <f>FK64*12*60/(PI() * 'Drive Train'!$F$15)/FC$2*FC64</f>
        <v>-528720.92624469555</v>
      </c>
      <c r="FE64" s="2">
        <f>('DEPRECATED - DT-Prelim Calcs'!$C$6*FC64-FD64)/('DEPRECATED - DT-Prelim Calcs'!$C$6*FC64)*'DEPRECATED - DT-Prelim Calcs'!$C$7*FC64</f>
        <v>391.38809092282486</v>
      </c>
      <c r="FF64" s="43">
        <f>FE64/'DEPRECATED - DT-Prelim Calcs'!$C$7*('DEPRECATED - DT-Prelim Calcs'!$C$8-'DEPRECATED - DT-Prelim Calcs'!$C$9)+'DEPRECATED - DT-Prelim Calcs'!$C$9</f>
        <v>21323.38853534792</v>
      </c>
      <c r="FG64" s="43">
        <f t="shared" si="17"/>
        <v>93</v>
      </c>
      <c r="FH64" s="2">
        <f t="shared" si="53"/>
        <v>0.63495514679048781</v>
      </c>
      <c r="FI64" s="43">
        <f>FH64*'DEPRECATED - DT-Prelim Calcs'!$C$21/FC$2/'DEPRECATED - DT-Prelim Calcs'!$C$19/'DEPRECATED - DT-Prelim Calcs'!$C$18*3.39*'DEPRECATED - DT-Prelim Calcs'!$C$20</f>
        <v>29.053734754561205</v>
      </c>
      <c r="FJ64" s="36">
        <f t="shared" si="54"/>
        <v>0</v>
      </c>
      <c r="FK64" s="43">
        <f>FI63*'DEPRECATED - DT-Prelim Calcs'!$C$11+FK63</f>
        <v>-1164.1616047725865</v>
      </c>
      <c r="FL64" s="43">
        <f>FL63+0.5*FI64*'DEPRECATED - DT-Prelim Calcs'!$C$11^2+FK64*'DEPRECATED - DT-Prelim Calcs'!$C$11</f>
        <v>-1040129.7026713107</v>
      </c>
      <c r="FM64" s="43">
        <f>MIN('Drive Train'!$F$35-FG63*'DEPRECATED - DT-Prelim Calcs'!$C$21*'Drive Train'!$F$39,FM63+FG$2)</f>
        <v>7.1920000000000002</v>
      </c>
      <c r="FN64" s="43">
        <f>'Drive Train'!$F$35-FG64*'DEPRECATED - DT-Prelim Calcs'!$C$21*'Drive Train'!$F$39</f>
        <v>7.1920000000000002</v>
      </c>
      <c r="FO64" s="1">
        <f>IF(FL64&gt;='Drive Train'!$F$29,1,0)</f>
        <v>0</v>
      </c>
      <c r="FP64" s="43">
        <f t="shared" si="55"/>
        <v>103.33333333333333</v>
      </c>
      <c r="FQ64" s="49">
        <f>FQ63+'DEPRECATED - DT-Prelim Calcs'!$C$11</f>
        <v>240</v>
      </c>
      <c r="FR64" s="2">
        <f>GB64/'Drive Train'!$F$35</f>
        <v>0.57999999999999996</v>
      </c>
      <c r="FS64" s="36">
        <f>FZ64*12*60/(PI() * 'Drive Train'!$F$15)/FR$2*FR64</f>
        <v>-1413210.3313206574</v>
      </c>
      <c r="FT64" s="2">
        <f>('DEPRECATED - DT-Prelim Calcs'!$C$6*FR64-FS64)/('DEPRECATED - DT-Prelim Calcs'!$C$6*FR64)*'DEPRECATED - DT-Prelim Calcs'!$C$7*FR64</f>
        <v>1041.5848479457497</v>
      </c>
      <c r="FU64" s="43">
        <f>FT64/'DEPRECATED - DT-Prelim Calcs'!$C$7*('DEPRECATED - DT-Prelim Calcs'!$C$8-'DEPRECATED - DT-Prelim Calcs'!$C$9)+'DEPRECATED - DT-Prelim Calcs'!$C$9</f>
        <v>56744.555149283377</v>
      </c>
      <c r="FV64" s="43">
        <f t="shared" si="18"/>
        <v>93</v>
      </c>
      <c r="FW64" s="2">
        <f t="shared" si="56"/>
        <v>0.57851468929799987</v>
      </c>
      <c r="FX64" s="43">
        <f>FW64*'DEPRECATED - DT-Prelim Calcs'!$C$21/FR$2/'DEPRECATED - DT-Prelim Calcs'!$C$19/'DEPRECATED - DT-Prelim Calcs'!$C$18*3.39*'DEPRECATED - DT-Prelim Calcs'!$C$20</f>
        <v>29.053734754561201</v>
      </c>
      <c r="FY64" s="36">
        <f t="shared" si="57"/>
        <v>0</v>
      </c>
      <c r="FZ64" s="43">
        <f>FX63*'DEPRECATED - DT-Prelim Calcs'!$C$11+FZ63</f>
        <v>-2835.0773913500479</v>
      </c>
      <c r="GA64" s="43">
        <f>GA63+0.5*FX64*'DEPRECATED - DT-Prelim Calcs'!$C$11^2+FZ64*'DEPRECATED - DT-Prelim Calcs'!$C$11</f>
        <v>-1431123.996730438</v>
      </c>
      <c r="GB64" s="43">
        <f>MIN('Drive Train'!$F$35-FV63*'DEPRECATED - DT-Prelim Calcs'!$C$21*'Drive Train'!$F$39,GB63+FV$2)</f>
        <v>7.1920000000000002</v>
      </c>
      <c r="GC64" s="43">
        <f>'Drive Train'!$F$35-FV64*'DEPRECATED - DT-Prelim Calcs'!$C$21*'Drive Train'!$F$39</f>
        <v>7.1920000000000002</v>
      </c>
      <c r="GD64" s="1">
        <f>IF(GA64&gt;='Drive Train'!$F$29,1,0)</f>
        <v>0</v>
      </c>
      <c r="GE64" s="43">
        <f t="shared" si="58"/>
        <v>103.33333333333333</v>
      </c>
      <c r="GF64" s="49">
        <f>GF63+'DEPRECATED - DT-Prelim Calcs'!$C$11</f>
        <v>240</v>
      </c>
      <c r="GG64" s="2">
        <f>GQ64/'Drive Train'!$F$35</f>
        <v>0.86451612903225805</v>
      </c>
      <c r="GH64" s="36">
        <f>GO64*12*60/(PI() * 'Drive Train'!$F$15)/GG$2*GG64</f>
        <v>-129502.63296523828</v>
      </c>
      <c r="GI64" s="2">
        <f>('DEPRECATED - DT-Prelim Calcs'!$C$6*GG64-GH64)/('DEPRECATED - DT-Prelim Calcs'!$C$6*GG64)*'DEPRECATED - DT-Prelim Calcs'!$C$7*GG64</f>
        <v>99.253224627444609</v>
      </c>
      <c r="GJ64" s="43">
        <f>GI64/'DEPRECATED - DT-Prelim Calcs'!$C$7*('DEPRECATED - DT-Prelim Calcs'!$C$8-'DEPRECATED - DT-Prelim Calcs'!$C$9)+'DEPRECATED - DT-Prelim Calcs'!$C$9</f>
        <v>5408.5786550772063</v>
      </c>
      <c r="GK64" s="43">
        <f t="shared" si="59"/>
        <v>29.999999999999982</v>
      </c>
      <c r="GL64" s="2">
        <f t="shared" si="60"/>
        <v>1.4462867232450001</v>
      </c>
      <c r="GM64" s="43">
        <f>GL64*'DEPRECATED - DT-Prelim Calcs'!$C$21/GG$2/'DEPRECATED - DT-Prelim Calcs'!$C$19/'DEPRECATED - DT-Prelim Calcs'!$C$18*3.39*'DEPRECATED - DT-Prelim Calcs'!$C$20</f>
        <v>29.053734754561201</v>
      </c>
      <c r="GN64" s="36">
        <f t="shared" si="61"/>
        <v>0</v>
      </c>
      <c r="GO64" s="43">
        <f>GM63*'DEPRECATED - DT-Prelim Calcs'!$C$11+GO63</f>
        <v>-435.74420020273516</v>
      </c>
      <c r="GP64" s="43">
        <f>GP63+0.5*GM64*'DEPRECATED - DT-Prelim Calcs'!$C$11^2+GO64*'DEPRECATED - DT-Prelim Calcs'!$C$11</f>
        <v>-77764.044078068298</v>
      </c>
      <c r="GQ64" s="43">
        <f>MIN('Drive Train'!$F$35-GK63*'DEPRECATED - DT-Prelim Calcs'!$C$21*'Drive Train'!$F$39,GQ63+GK$2)</f>
        <v>10.72</v>
      </c>
      <c r="GR64" s="43">
        <f>'Drive Train'!$F$35-GK64*'DEPRECATED - DT-Prelim Calcs'!$C$21*'Drive Train'!$F$39</f>
        <v>10.72</v>
      </c>
      <c r="GS64" s="1">
        <f>IF(GP64&gt;='Drive Train'!$F$29,1,0)</f>
        <v>0</v>
      </c>
      <c r="GT64" s="43">
        <f t="shared" si="62"/>
        <v>33.333333333333314</v>
      </c>
      <c r="GU64" s="49">
        <f>GU63+'DEPRECATED - DT-Prelim Calcs'!$C$11</f>
        <v>240</v>
      </c>
      <c r="GV64" s="2">
        <f>HF64/'Drive Train'!$F$35</f>
        <v>0.84946236559139798</v>
      </c>
      <c r="GW64" s="36">
        <f>HD64*12*60/(PI() * 'Drive Train'!$F$15)/GV$2*GV64</f>
        <v>-106878.40847009407</v>
      </c>
      <c r="GX64" s="2">
        <f>('DEPRECATED - DT-Prelim Calcs'!$C$6*GV64-GW64)/('DEPRECATED - DT-Prelim Calcs'!$C$6*GV64)*'DEPRECATED - DT-Prelim Calcs'!$C$7*GV64</f>
        <v>82.551335191291557</v>
      </c>
      <c r="GY64" s="43">
        <f>GX64/'DEPRECATED - DT-Prelim Calcs'!$C$7*('DEPRECATED - DT-Prelim Calcs'!$C$8-'DEPRECATED - DT-Prelim Calcs'!$C$9)+'DEPRECATED - DT-Prelim Calcs'!$C$9</f>
        <v>4498.6996037046883</v>
      </c>
      <c r="GZ64" s="43">
        <f t="shared" si="19"/>
        <v>33.333333333333314</v>
      </c>
      <c r="HA64" s="2">
        <f t="shared" si="63"/>
        <v>1.4462867232450001</v>
      </c>
      <c r="HB64" s="43">
        <f>HA64*'DEPRECATED - DT-Prelim Calcs'!$C$21/GV$2/'DEPRECATED - DT-Prelim Calcs'!$C$19/'DEPRECATED - DT-Prelim Calcs'!$C$18*3.39*'DEPRECATED - DT-Prelim Calcs'!$C$20</f>
        <v>29.053734754561201</v>
      </c>
      <c r="HC64" s="36">
        <f t="shared" si="64"/>
        <v>0</v>
      </c>
      <c r="HD64" s="43">
        <f>HB63*'DEPRECATED - DT-Prelim Calcs'!$C$11+HD63</f>
        <v>-365.99230341728253</v>
      </c>
      <c r="HE64" s="43">
        <f>HE63+0.5*HB64*'DEPRECATED - DT-Prelim Calcs'!$C$11^2+HD64*'DEPRECATED - DT-Prelim Calcs'!$C$11</f>
        <v>-75919.249048000391</v>
      </c>
      <c r="HF64" s="43">
        <f>MIN('Drive Train'!$F$35-GZ63*'DEPRECATED - DT-Prelim Calcs'!$C$21*'Drive Train'!$F$39,HF63+GZ$2)</f>
        <v>10.533333333333335</v>
      </c>
      <c r="HG64" s="43">
        <f>'Drive Train'!$F$35-GZ64*'DEPRECATED - DT-Prelim Calcs'!$C$21*'Drive Train'!$F$39</f>
        <v>10.533333333333335</v>
      </c>
      <c r="HH64" s="1">
        <f>IF(HE64&gt;='Drive Train'!$F$29,1,0)</f>
        <v>0</v>
      </c>
      <c r="HI64" s="43">
        <f t="shared" si="65"/>
        <v>37.037037037037017</v>
      </c>
      <c r="HJ64" s="49">
        <f>HJ63+'DEPRECATED - DT-Prelim Calcs'!$C$11</f>
        <v>240</v>
      </c>
      <c r="HK64" s="2">
        <f>HU64/'Drive Train'!$F$35</f>
        <v>0.83440860215053769</v>
      </c>
      <c r="HL64" s="36">
        <f>HS64*12*60/(PI() * 'Drive Train'!$F$15)/HK$2*HK64</f>
        <v>24241.136818265808</v>
      </c>
      <c r="HM64" s="2">
        <f>('DEPRECATED - DT-Prelim Calcs'!$C$6*HK64-HL64)/('DEPRECATED - DT-Prelim Calcs'!$C$6*HK64)*'DEPRECATED - DT-Prelim Calcs'!$C$7*HK64</f>
        <v>-13.906518903197151</v>
      </c>
      <c r="HN64" s="43">
        <f>HM64/'DEPRECATED - DT-Prelim Calcs'!$C$7*('DEPRECATED - DT-Prelim Calcs'!$C$8-'DEPRECATED - DT-Prelim Calcs'!$C$9)+'DEPRECATED - DT-Prelim Calcs'!$C$9</f>
        <v>-756.09394024879998</v>
      </c>
      <c r="HO64" s="43">
        <f t="shared" si="20"/>
        <v>-756.09394024879998</v>
      </c>
      <c r="HP64" s="2">
        <f t="shared" si="66"/>
        <v>-16.175898326741795</v>
      </c>
      <c r="HQ64" s="43">
        <f>HP64*'DEPRECATED - DT-Prelim Calcs'!$C$21/HK$2/'DEPRECATED - DT-Prelim Calcs'!$C$19/'DEPRECATED - DT-Prelim Calcs'!$C$18*3.39*'DEPRECATED - DT-Prelim Calcs'!$C$20</f>
        <v>-324.94957731994185</v>
      </c>
      <c r="HR64" s="36">
        <f t="shared" si="67"/>
        <v>1</v>
      </c>
      <c r="HS64" s="43">
        <f>HQ63*'DEPRECATED - DT-Prelim Calcs'!$C$11+HS63</f>
        <v>84.508487171778228</v>
      </c>
      <c r="HT64" s="43">
        <f>HT63+0.5*HQ64*'DEPRECATED - DT-Prelim Calcs'!$C$11^2+HS64*'DEPRECATED - DT-Prelim Calcs'!$C$11</f>
        <v>-81359.734975966072</v>
      </c>
      <c r="HU64" s="43">
        <f>MIN('Drive Train'!$F$35-HO63*'DEPRECATED - DT-Prelim Calcs'!$C$21*'Drive Train'!$F$39,HU63+HO$2)</f>
        <v>10.346666666666668</v>
      </c>
      <c r="HV64" s="43">
        <f>'Drive Train'!$F$35-HO64*'DEPRECATED - DT-Prelim Calcs'!$C$21*'Drive Train'!$F$39</f>
        <v>54.741260653932798</v>
      </c>
      <c r="HW64" s="1">
        <f>IF(HT64&gt;='Drive Train'!$F$29,1,0)</f>
        <v>0</v>
      </c>
      <c r="HX64" s="43">
        <f t="shared" si="68"/>
        <v>-840.10437805422225</v>
      </c>
      <c r="HY64" s="49">
        <f>HY63+'DEPRECATED - DT-Prelim Calcs'!$C$11</f>
        <v>240</v>
      </c>
      <c r="HZ64" s="2">
        <f>IJ64/'Drive Train'!$F$35</f>
        <v>0.8193548387096774</v>
      </c>
      <c r="IA64" s="36">
        <f>IH64*12*60/(PI() * 'Drive Train'!$F$15)/HZ$2*HZ64</f>
        <v>-57348.54962910137</v>
      </c>
      <c r="IB64" s="2">
        <f>('DEPRECATED - DT-Prelim Calcs'!$C$6*HZ64-IA64)/('DEPRECATED - DT-Prelim Calcs'!$C$6*HZ64)*'DEPRECATED - DT-Prelim Calcs'!$C$7*HZ64</f>
        <v>46.000250331555513</v>
      </c>
      <c r="IC64" s="43">
        <f>IB64/'DEPRECATED - DT-Prelim Calcs'!$C$7*('DEPRECATED - DT-Prelim Calcs'!$C$8-'DEPRECATED - DT-Prelim Calcs'!$C$9)+'DEPRECATED - DT-Prelim Calcs'!$C$9</f>
        <v>2507.4837867190686</v>
      </c>
      <c r="ID64" s="43">
        <f t="shared" si="21"/>
        <v>39.999999999999986</v>
      </c>
      <c r="IE64" s="2">
        <f t="shared" si="69"/>
        <v>1.4462867232450001</v>
      </c>
      <c r="IF64" s="43">
        <f>IE64*'DEPRECATED - DT-Prelim Calcs'!$C$21/HZ$2/'DEPRECATED - DT-Prelim Calcs'!$C$19/'DEPRECATED - DT-Prelim Calcs'!$C$18*3.39*'DEPRECATED - DT-Prelim Calcs'!$C$20</f>
        <v>29.053734754561201</v>
      </c>
      <c r="IG64" s="36">
        <f t="shared" si="70"/>
        <v>0</v>
      </c>
      <c r="IH64" s="43">
        <f>IF63*'DEPRECATED - DT-Prelim Calcs'!$C$11+IH63</f>
        <v>-203.59941850660726</v>
      </c>
      <c r="II64" s="43">
        <f>II63+0.5*IF64*'DEPRECATED - DT-Prelim Calcs'!$C$11^2+IH64*'DEPRECATED - DT-Prelim Calcs'!$C$11</f>
        <v>-81186.150673641358</v>
      </c>
      <c r="IJ64" s="43">
        <f>MIN('Drive Train'!$F$35-ID63*'DEPRECATED - DT-Prelim Calcs'!$C$21*'Drive Train'!$F$39,IJ63+ID$2)</f>
        <v>10.16</v>
      </c>
      <c r="IK64" s="43">
        <f>'Drive Train'!$F$35-ID64*'DEPRECATED - DT-Prelim Calcs'!$C$21*'Drive Train'!$F$39</f>
        <v>10.16</v>
      </c>
      <c r="IL64" s="1">
        <f>IF(II64&gt;='Drive Train'!$F$29,1,0)</f>
        <v>0</v>
      </c>
      <c r="IM64" s="43">
        <f t="shared" si="71"/>
        <v>44.444444444444429</v>
      </c>
      <c r="IN64" s="49">
        <f>IN63+'DEPRECATED - DT-Prelim Calcs'!$C$11</f>
        <v>240</v>
      </c>
      <c r="IO64" s="2">
        <f>IY64/'Drive Train'!$F$35</f>
        <v>0.80430107526881722</v>
      </c>
      <c r="IP64" s="36">
        <f>IW64*12*60/(PI() * 'Drive Train'!$F$15)/IO$2*IO64</f>
        <v>-73290.081474603357</v>
      </c>
      <c r="IQ64" s="2">
        <f>('DEPRECATED - DT-Prelim Calcs'!$C$6*IO64-IP64)/('DEPRECATED - DT-Prelim Calcs'!$C$6*IO64)*'DEPRECATED - DT-Prelim Calcs'!$C$7*IO64</f>
        <v>57.648423158353971</v>
      </c>
      <c r="IR64" s="43">
        <f>IQ64/'DEPRECATED - DT-Prelim Calcs'!$C$7*('DEPRECATED - DT-Prelim Calcs'!$C$8-'DEPRECATED - DT-Prelim Calcs'!$C$9)+'DEPRECATED - DT-Prelim Calcs'!$C$9</f>
        <v>3142.0484257909252</v>
      </c>
      <c r="IS64" s="43">
        <f t="shared" si="22"/>
        <v>43.333333333333321</v>
      </c>
      <c r="IT64" s="2">
        <f t="shared" si="72"/>
        <v>1.4462867232450001</v>
      </c>
      <c r="IU64" s="43">
        <f>IT64*'DEPRECATED - DT-Prelim Calcs'!$C$21/IO$2/'DEPRECATED - DT-Prelim Calcs'!$C$19/'DEPRECATED - DT-Prelim Calcs'!$C$18*3.39*'DEPRECATED - DT-Prelim Calcs'!$C$20</f>
        <v>29.053734754561201</v>
      </c>
      <c r="IV64" s="36">
        <f t="shared" si="73"/>
        <v>0</v>
      </c>
      <c r="IW64" s="43">
        <f>IU63*'DEPRECATED - DT-Prelim Calcs'!$C$11+IW63</f>
        <v>-265.06517482880093</v>
      </c>
      <c r="IX64" s="43">
        <f>IX63+0.5*IU64*'DEPRECATED - DT-Prelim Calcs'!$C$11^2+IW64*'DEPRECATED - DT-Prelim Calcs'!$C$11</f>
        <v>-90658.589942581122</v>
      </c>
      <c r="IY64" s="43">
        <f>MIN('Drive Train'!$F$35-IS63*'DEPRECATED - DT-Prelim Calcs'!$C$21*'Drive Train'!$F$39,IY63+IS$2)</f>
        <v>9.9733333333333345</v>
      </c>
      <c r="IZ64" s="43">
        <f>'Drive Train'!$F$35-IS64*'DEPRECATED - DT-Prelim Calcs'!$C$21*'Drive Train'!$F$39</f>
        <v>9.9733333333333345</v>
      </c>
      <c r="JA64" s="1">
        <f>IF(IX64&gt;='Drive Train'!$F$29,1,0)</f>
        <v>0</v>
      </c>
      <c r="JB64" s="43">
        <f t="shared" si="74"/>
        <v>48.148148148148138</v>
      </c>
      <c r="JC64" s="49">
        <f>JC63+'DEPRECATED - DT-Prelim Calcs'!$C$11</f>
        <v>240</v>
      </c>
      <c r="JD64" s="2">
        <f>JN64/'Drive Train'!$F$35</f>
        <v>0.78924731182795704</v>
      </c>
      <c r="JE64" s="36">
        <f>JL64*12*60/(PI() * 'Drive Train'!$F$15)/JD$2*JD64</f>
        <v>-41886.476420102561</v>
      </c>
      <c r="JF64" s="2">
        <f>('DEPRECATED - DT-Prelim Calcs'!$C$6*JD64-JE64)/('DEPRECATED - DT-Prelim Calcs'!$C$6*JD64)*'DEPRECATED - DT-Prelim Calcs'!$C$7*JD64</f>
        <v>34.492725756153526</v>
      </c>
      <c r="JG64" s="43">
        <f>JF64/'DEPRECATED - DT-Prelim Calcs'!$C$7*('DEPRECATED - DT-Prelim Calcs'!$C$8-'DEPRECATED - DT-Prelim Calcs'!$C$9)+'DEPRECATED - DT-Prelim Calcs'!$C$9</f>
        <v>1880.5813285068709</v>
      </c>
      <c r="JH64" s="43">
        <f t="shared" si="23"/>
        <v>46.666666666666657</v>
      </c>
      <c r="JI64" s="2">
        <f t="shared" si="75"/>
        <v>1.4462867232450001</v>
      </c>
      <c r="JJ64" s="43">
        <f>JI64*'DEPRECATED - DT-Prelim Calcs'!$C$21/JD$2/'DEPRECATED - DT-Prelim Calcs'!$C$19/'DEPRECATED - DT-Prelim Calcs'!$C$18*3.39*'DEPRECATED - DT-Prelim Calcs'!$C$20</f>
        <v>29.053734754561201</v>
      </c>
      <c r="JK64" s="36">
        <f t="shared" si="76"/>
        <v>0</v>
      </c>
      <c r="JL64" s="43">
        <f>JJ63*'DEPRECATED - DT-Prelim Calcs'!$C$11+JL63</f>
        <v>-154.37850608503049</v>
      </c>
      <c r="JM64" s="43">
        <f>JM63+0.5*JJ64*'DEPRECATED - DT-Prelim Calcs'!$C$11^2+JL64*'DEPRECATED - DT-Prelim Calcs'!$C$11</f>
        <v>-89571.083581101688</v>
      </c>
      <c r="JN64" s="43">
        <f>MIN('Drive Train'!$F$35-JH63*'DEPRECATED - DT-Prelim Calcs'!$C$21*'Drive Train'!$F$39,JN63+JH$2)</f>
        <v>9.7866666666666671</v>
      </c>
      <c r="JO64" s="43">
        <f>'Drive Train'!$F$35-JH64*'DEPRECATED - DT-Prelim Calcs'!$C$21*'Drive Train'!$F$39</f>
        <v>9.7866666666666671</v>
      </c>
      <c r="JP64" s="1">
        <f>IF(JM64&gt;='Drive Train'!$F$29,1,0)</f>
        <v>0</v>
      </c>
      <c r="JQ64" s="43">
        <f>MIN(JG64,'DEPRECATED - DT-Prelim Calcs'!$C$10)*'DEPRECATED - DT-Prelim Calcs'!$C$11*1000/60/60</f>
        <v>103.33333333333333</v>
      </c>
      <c r="JR64" s="49">
        <f>JR63+'DEPRECATED - DT-Prelim Calcs'!$C$11</f>
        <v>240</v>
      </c>
      <c r="JS64" s="2">
        <f>KC64/'Drive Train'!$F$35</f>
        <v>0.77419354838709686</v>
      </c>
      <c r="JT64" s="36">
        <f>KA64*12*60/(PI() * 'Drive Train'!$F$15)/JS$2*JS64</f>
        <v>23182.386012528215</v>
      </c>
      <c r="JU64" s="2">
        <f>('DEPRECATED - DT-Prelim Calcs'!$C$6*JS64-JT64)/('DEPRECATED - DT-Prelim Calcs'!$C$6*JS64)*'DEPRECATED - DT-Prelim Calcs'!$C$7*JS64</f>
        <v>-13.410629499249053</v>
      </c>
      <c r="JV64" s="43">
        <f>JU64/'DEPRECATED - DT-Prelim Calcs'!$C$7*('DEPRECATED - DT-Prelim Calcs'!$C$8-'DEPRECATED - DT-Prelim Calcs'!$C$9)+'DEPRECATED - DT-Prelim Calcs'!$C$9</f>
        <v>-729.0790697352096</v>
      </c>
      <c r="JW64" s="43">
        <f t="shared" si="24"/>
        <v>-729.0790697352096</v>
      </c>
      <c r="JX64" s="2">
        <f t="shared" si="77"/>
        <v>-15.749690176418254</v>
      </c>
      <c r="JY64" s="43">
        <f>JX64*'DEPRECATED - DT-Prelim Calcs'!$C$21/JS$2/'DEPRECATED - DT-Prelim Calcs'!$C$19/'DEPRECATED - DT-Prelim Calcs'!$C$18*3.39*'DEPRECATED - DT-Prelim Calcs'!$C$20</f>
        <v>-316.3876937385528</v>
      </c>
      <c r="JZ64" s="36">
        <f t="shared" si="78"/>
        <v>1</v>
      </c>
      <c r="KA64" s="43">
        <f>JY63*'DEPRECATED - DT-Prelim Calcs'!$C$11+KA63</f>
        <v>87.103318722179182</v>
      </c>
      <c r="KB64" s="43">
        <f>KB63+0.5*JY64*'DEPRECATED - DT-Prelim Calcs'!$C$11^2+KA64*'DEPRECATED - DT-Prelim Calcs'!$C$11</f>
        <v>-82656.582248678169</v>
      </c>
      <c r="KC64" s="43">
        <f>MIN('Drive Train'!$F$35-JW63*'DEPRECATED - DT-Prelim Calcs'!$C$21*'Drive Train'!$F$39,KC63+JW$2)</f>
        <v>9.6000000000000014</v>
      </c>
      <c r="KD64" s="43">
        <f>'Drive Train'!$F$35-JW64*'DEPRECATED - DT-Prelim Calcs'!$C$21*'Drive Train'!$F$39</f>
        <v>53.228427905171735</v>
      </c>
      <c r="KE64" s="1">
        <f>IF(KB64&gt;='Drive Train'!$F$29,1,0)</f>
        <v>0</v>
      </c>
      <c r="KF64" s="43">
        <f>MIN(JV64,'DEPRECATED - DT-Prelim Calcs'!$C$10)*'DEPRECATED - DT-Prelim Calcs'!$C$11*1000/60/60</f>
        <v>-810.08785526134386</v>
      </c>
      <c r="KG64" s="49">
        <f>KG63+'DEPRECATED - DT-Prelim Calcs'!$C$11</f>
        <v>240</v>
      </c>
      <c r="KH64" s="2">
        <f>KR64/'Drive Train'!$F$35</f>
        <v>0.75913978494623657</v>
      </c>
      <c r="KI64" s="36">
        <f>KP64*12*60/(PI() * 'Drive Train'!$F$15)/KH$2*KH64</f>
        <v>-133642.53235626544</v>
      </c>
      <c r="KJ64" s="2">
        <f>('DEPRECATED - DT-Prelim Calcs'!$C$6*KH64-KI64)/('DEPRECATED - DT-Prelim Calcs'!$C$6*KH64)*'DEPRECATED - DT-Prelim Calcs'!$C$7*KH64</f>
        <v>101.80228984702246</v>
      </c>
      <c r="KK64" s="43">
        <f>KJ64/'DEPRECATED - DT-Prelim Calcs'!$C$7*('DEPRECATED - DT-Prelim Calcs'!$C$8-'DEPRECATED - DT-Prelim Calcs'!$C$9)+'DEPRECATED - DT-Prelim Calcs'!$C$9</f>
        <v>5547.4456409198801</v>
      </c>
      <c r="KL64" s="43">
        <f t="shared" si="25"/>
        <v>53.333333333333329</v>
      </c>
      <c r="KM64" s="2">
        <f t="shared" si="79"/>
        <v>1.4462867232450001</v>
      </c>
      <c r="KN64" s="43">
        <f>KM64*'DEPRECATED - DT-Prelim Calcs'!$C$21/KH$2/'DEPRECATED - DT-Prelim Calcs'!$C$19/'DEPRECATED - DT-Prelim Calcs'!$C$18*3.39*'DEPRECATED - DT-Prelim Calcs'!$C$20</f>
        <v>29.053734754561201</v>
      </c>
      <c r="KO64" s="36">
        <f t="shared" si="80"/>
        <v>0</v>
      </c>
      <c r="KP64" s="43">
        <f>KN63*'DEPRECATED - DT-Prelim Calcs'!$C$11+KP63</f>
        <v>-512.09326147249658</v>
      </c>
      <c r="KQ64" s="43">
        <f>KQ63+0.5*KN64*'DEPRECATED - DT-Prelim Calcs'!$C$11^2+KP64*'DEPRECATED - DT-Prelim Calcs'!$C$11</f>
        <v>-95395.12637450108</v>
      </c>
      <c r="KR64" s="43">
        <f>MIN('Drive Train'!$F$35-KL63*'DEPRECATED - DT-Prelim Calcs'!$C$21*'Drive Train'!$F$39,KR63+KL$2)</f>
        <v>9.413333333333334</v>
      </c>
      <c r="KS64" s="43">
        <f>'Drive Train'!$F$35-KL64*'DEPRECATED - DT-Prelim Calcs'!$C$21*'Drive Train'!$F$39</f>
        <v>9.413333333333334</v>
      </c>
      <c r="KT64" s="1">
        <f>IF(KQ64&gt;='Drive Train'!$F$29,1,0)</f>
        <v>0</v>
      </c>
      <c r="KU64" s="43">
        <f>MIN(KK64,'DEPRECATED - DT-Prelim Calcs'!$C$10)*'DEPRECATED - DT-Prelim Calcs'!$C$11*1000/60/60</f>
        <v>103.33333333333333</v>
      </c>
      <c r="KV64" s="49">
        <f>KV63+'DEPRECATED - DT-Prelim Calcs'!$C$11</f>
        <v>240</v>
      </c>
      <c r="KW64" s="2">
        <f>LG64/'Drive Train'!$F$35</f>
        <v>0.74408602150537628</v>
      </c>
      <c r="KX64" s="36">
        <f>LE64*12*60/(PI() * 'Drive Train'!$F$15)/KW$2*KW64</f>
        <v>22201.684244165524</v>
      </c>
      <c r="KY64" s="2">
        <f>('DEPRECATED - DT-Prelim Calcs'!$C$6*KW64-KX64)/('DEPRECATED - DT-Prelim Calcs'!$C$6*KW64)*'DEPRECATED - DT-Prelim Calcs'!$C$7*KW64</f>
        <v>-12.830910400070239</v>
      </c>
      <c r="KZ64" s="43">
        <f>KY64/'DEPRECATED - DT-Prelim Calcs'!$C$7*('DEPRECATED - DT-Prelim Calcs'!$C$8-'DEPRECATED - DT-Prelim Calcs'!$C$9)+'DEPRECATED - DT-Prelim Calcs'!$C$9</f>
        <v>-697.49735761576676</v>
      </c>
      <c r="LA64" s="43">
        <f t="shared" si="26"/>
        <v>-697.49735761576676</v>
      </c>
      <c r="LB64" s="2">
        <f t="shared" si="81"/>
        <v>-15.161660323389214</v>
      </c>
      <c r="LC64" s="43">
        <f>LB64*'DEPRECATED - DT-Prelim Calcs'!$C$21/KW$2/'DEPRECATED - DT-Prelim Calcs'!$C$19/'DEPRECATED - DT-Prelim Calcs'!$C$18*3.39*'DEPRECATED - DT-Prelim Calcs'!$C$20</f>
        <v>-304.57505444436265</v>
      </c>
      <c r="LD64" s="36">
        <f t="shared" si="82"/>
        <v>1</v>
      </c>
      <c r="LE64" s="43">
        <f>LC63*'DEPRECATED - DT-Prelim Calcs'!$C$11+LE63</f>
        <v>86.793837976979418</v>
      </c>
      <c r="LF64" s="43">
        <f>LF63+0.5*LC64*'DEPRECATED - DT-Prelim Calcs'!$C$11^2+LE64*'DEPRECATED - DT-Prelim Calcs'!$C$11</f>
        <v>-101459.58876647589</v>
      </c>
      <c r="LG64" s="43">
        <f>MIN('Drive Train'!$F$35-LA63*'DEPRECATED - DT-Prelim Calcs'!$C$21*'Drive Train'!$F$39,LG63+LA$2)</f>
        <v>9.2266666666666666</v>
      </c>
      <c r="LH64" s="43">
        <f>'Drive Train'!$F$35-LA64*'DEPRECATED - DT-Prelim Calcs'!$C$21*'Drive Train'!$F$39</f>
        <v>51.459852026482935</v>
      </c>
      <c r="LI64" s="1">
        <f>IF(LF64&gt;='Drive Train'!$F$29,1,0)</f>
        <v>0</v>
      </c>
      <c r="LJ64" s="43">
        <f>MIN(KZ64,'DEPRECATED - DT-Prelim Calcs'!$C$10)*'DEPRECATED - DT-Prelim Calcs'!$C$11*1000/60/60</f>
        <v>-774.9970640175186</v>
      </c>
      <c r="LK64" s="49">
        <f>LK63+'DEPRECATED - DT-Prelim Calcs'!$C$11</f>
        <v>240</v>
      </c>
      <c r="LL64" s="2">
        <f>LV64/'Drive Train'!$F$35</f>
        <v>0.72903225806451621</v>
      </c>
      <c r="LM64" s="36">
        <f>LT64*12*60/(PI() * 'Drive Train'!$F$15)/LL$2*LL64</f>
        <v>-115886.43210049851</v>
      </c>
      <c r="LN64" s="2">
        <f>('DEPRECATED - DT-Prelim Calcs'!$C$6*LL64-LM64)/('DEPRECATED - DT-Prelim Calcs'!$C$6*LL64)*'DEPRECATED - DT-Prelim Calcs'!$C$7*LL64</f>
        <v>88.608403696488423</v>
      </c>
      <c r="LO64" s="43">
        <f>LN64/'DEPRECATED - DT-Prelim Calcs'!$C$7*('DEPRECATED - DT-Prelim Calcs'!$C$8-'DEPRECATED - DT-Prelim Calcs'!$C$9)+'DEPRECATED - DT-Prelim Calcs'!$C$9</f>
        <v>4828.6742312266078</v>
      </c>
      <c r="LP64" s="43">
        <f t="shared" si="27"/>
        <v>60</v>
      </c>
      <c r="LQ64" s="2">
        <f t="shared" si="83"/>
        <v>1.4462867232450001</v>
      </c>
      <c r="LR64" s="43">
        <f>LQ64*'DEPRECATED - DT-Prelim Calcs'!$C$21/LL$2/'DEPRECATED - DT-Prelim Calcs'!$C$19/'DEPRECATED - DT-Prelim Calcs'!$C$18*3.39*'DEPRECATED - DT-Prelim Calcs'!$C$20</f>
        <v>29.053734754561201</v>
      </c>
      <c r="LS64" s="36">
        <f t="shared" si="84"/>
        <v>0</v>
      </c>
      <c r="LT64" s="43">
        <f>LR63*'DEPRECATED - DT-Prelim Calcs'!$C$11+LT63</f>
        <v>-462.39375925382723</v>
      </c>
      <c r="LU64" s="43">
        <f>LU63+0.5*LR64*'DEPRECATED - DT-Prelim Calcs'!$C$11^2+LT64*'DEPRECATED - DT-Prelim Calcs'!$C$11</f>
        <v>-99093.482102947295</v>
      </c>
      <c r="LV64" s="43">
        <f>MIN('Drive Train'!$F$35-LP63*'DEPRECATED - DT-Prelim Calcs'!$C$21*'Drive Train'!$F$39,LV63+LP$2)</f>
        <v>9.0400000000000009</v>
      </c>
      <c r="LW64" s="43">
        <f>'Drive Train'!$F$35-LP64*'DEPRECATED - DT-Prelim Calcs'!$C$21*'Drive Train'!$F$39</f>
        <v>9.0400000000000009</v>
      </c>
      <c r="LX64" s="1">
        <f>IF(LU64&gt;='Drive Train'!$F$29,1,0)</f>
        <v>0</v>
      </c>
      <c r="LY64" s="43">
        <f>MIN(LO64,'DEPRECATED - DT-Prelim Calcs'!$C$10)*'DEPRECATED - DT-Prelim Calcs'!$C$11*1000/60/60</f>
        <v>103.33333333333333</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-0.27672021620693066</v>
      </c>
      <c r="Y65" s="43">
        <f t="shared" si="1"/>
        <v>0</v>
      </c>
      <c r="Z65" s="43">
        <f t="shared" si="2"/>
        <v>0</v>
      </c>
      <c r="AA65" s="43">
        <f t="shared" si="3"/>
        <v>0</v>
      </c>
      <c r="AB65" s="43" t="e">
        <f t="shared" si="4"/>
        <v>#N/A</v>
      </c>
      <c r="AC65" s="36">
        <f t="shared" si="28"/>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889.49632897085212</v>
      </c>
      <c r="AK65" s="43">
        <f t="shared" si="8"/>
        <v>0</v>
      </c>
      <c r="AL65" s="49">
        <f>AL64+'DEPRECATED - DT-Prelim Calcs'!$C$11</f>
        <v>244</v>
      </c>
      <c r="AM65" s="2">
        <f>AW65/'Drive Train'!$F$35</f>
        <v>1.4756221910632119</v>
      </c>
      <c r="AN65" s="36">
        <f>AU65*12*60/(PI() * 'Drive Train'!$F$15)/AM$2*AM65</f>
        <v>-12519.887705423307</v>
      </c>
      <c r="AO65" s="2">
        <f>('DEPRECATED - DT-Prelim Calcs'!$C$6*AM65-AN65)/('DEPRECATED - DT-Prelim Calcs'!$C$6*AM65)*'DEPRECATED - DT-Prelim Calcs'!$C$7*AM65</f>
        <v>16.124159194963475</v>
      </c>
      <c r="AP65" s="43">
        <f>AO65/'DEPRECATED - DT-Prelim Calcs'!$C$7*('DEPRECATED - DT-Prelim Calcs'!$C$8-'DEPRECATED - DT-Prelim Calcs'!$C$9)+'DEPRECATED - DT-Prelim Calcs'!$C$9</f>
        <v>879.90568748681619</v>
      </c>
      <c r="AQ65" s="43">
        <f t="shared" si="9"/>
        <v>93</v>
      </c>
      <c r="AR65" s="2">
        <f t="shared" si="29"/>
        <v>2.3423518938261285</v>
      </c>
      <c r="AS65" s="43">
        <f>AR65*'DEPRECATED - DT-Prelim Calcs'!$C$21/AM$2/'DEPRECATED - DT-Prelim Calcs'!$C$19/'DEPRECATED - DT-Prelim Calcs'!$C$18*3.39*'DEPRECATED - DT-Prelim Calcs'!$C$20</f>
        <v>23.527171179576726</v>
      </c>
      <c r="AT65" s="36">
        <f t="shared" si="30"/>
        <v>0</v>
      </c>
      <c r="AU65" s="43">
        <f>AS64*'DEPRECATED - DT-Prelim Calcs'!$C$11+AU64</f>
        <v>-49.360706682006885</v>
      </c>
      <c r="AV65" s="43">
        <f>AV64+0.5*AS65*'DEPRECATED - DT-Prelim Calcs'!$C$11^2+AU65*'DEPRECATED - DT-Prelim Calcs'!$C$11</f>
        <v>3603.304336613819</v>
      </c>
      <c r="AW65" s="43">
        <f>MIN('Drive Train'!$F$35-AQ64*'DEPRECATED - DT-Prelim Calcs'!$C$21*'Drive Train'!$F$39,AW64+AQ$2)</f>
        <v>18.297715169183828</v>
      </c>
      <c r="AX65" s="43">
        <f>'Drive Train'!$F$35-AQ65*'DEPRECATED - DT-Prelim Calcs'!$C$21*'Drive Train'!$F$39</f>
        <v>7.1920000000000002</v>
      </c>
      <c r="AY65" s="1">
        <f>IF(AV65&gt;='Drive Train'!$F$29,1,0)</f>
        <v>1</v>
      </c>
      <c r="AZ65" s="43">
        <f t="shared" si="31"/>
        <v>103.33333333333333</v>
      </c>
      <c r="BA65" s="49">
        <f>BA64+'DEPRECATED - DT-Prelim Calcs'!$C$11</f>
        <v>244</v>
      </c>
      <c r="BB65" s="2">
        <f>BL65/'Drive Train'!$F$35</f>
        <v>0.57999999999999996</v>
      </c>
      <c r="BC65" s="36">
        <f>BJ65*12*60/(PI() * 'Drive Train'!$F$15)/BB$2*BB65</f>
        <v>-37269.332023749259</v>
      </c>
      <c r="BD65" s="2">
        <f>('DEPRECATED - DT-Prelim Calcs'!$C$6*BB65-BC65)/('DEPRECATED - DT-Prelim Calcs'!$C$6*BB65)*'DEPRECATED - DT-Prelim Calcs'!$C$7*BB65</f>
        <v>30.11724814911976</v>
      </c>
      <c r="BE65" s="43">
        <f>BD65/'DEPRECATED - DT-Prelim Calcs'!$C$7*('DEPRECATED - DT-Prelim Calcs'!$C$8-'DEPRECATED - DT-Prelim Calcs'!$C$9)+'DEPRECATED - DT-Prelim Calcs'!$C$9</f>
        <v>1642.2157573774195</v>
      </c>
      <c r="BF65" s="43">
        <f t="shared" si="10"/>
        <v>93</v>
      </c>
      <c r="BG65" s="2">
        <f t="shared" si="32"/>
        <v>2.0025508475699998</v>
      </c>
      <c r="BH65" s="43">
        <f>BG65*'DEPRECATED - DT-Prelim Calcs'!$C$21/BB$2/'DEPRECATED - DT-Prelim Calcs'!$C$19/'DEPRECATED - DT-Prelim Calcs'!$C$18*3.39*'DEPRECATED - DT-Prelim Calcs'!$C$20</f>
        <v>29.053734754561201</v>
      </c>
      <c r="BI65" s="36">
        <f t="shared" si="33"/>
        <v>0</v>
      </c>
      <c r="BJ65" s="43">
        <f>BH64*'DEPRECATED - DT-Prelim Calcs'!$C$11+BJ64</f>
        <v>-258.80870842177171</v>
      </c>
      <c r="BK65" s="43">
        <f>BK64+0.5*BH65*'DEPRECATED - DT-Prelim Calcs'!$C$11^2+BJ65*'DEPRECATED - DT-Prelim Calcs'!$C$11</f>
        <v>-34985.721846815017</v>
      </c>
      <c r="BL65" s="43">
        <f>MIN('Drive Train'!$F$35-BF64*'DEPRECATED - DT-Prelim Calcs'!$C$21*'Drive Train'!$F$39,BL64+BF$2)</f>
        <v>7.1920000000000002</v>
      </c>
      <c r="BM65" s="43">
        <f>'Drive Train'!$F$35-BF65*'DEPRECATED - DT-Prelim Calcs'!$C$21*'Drive Train'!$F$39</f>
        <v>7.1920000000000002</v>
      </c>
      <c r="BN65" s="1">
        <f>IF(BK65&gt;='Drive Train'!$F$29,1,0)</f>
        <v>0</v>
      </c>
      <c r="BO65" s="43">
        <f t="shared" si="34"/>
        <v>103.33333333333333</v>
      </c>
      <c r="BP65" s="49">
        <f>BP64+'DEPRECATED - DT-Prelim Calcs'!$C$11</f>
        <v>244</v>
      </c>
      <c r="BQ65" s="2">
        <f>CA65/'Drive Train'!$F$35</f>
        <v>0.57999999999999996</v>
      </c>
      <c r="BR65" s="36">
        <f>BY65*12*60/(PI() * 'Drive Train'!$F$15)/BQ$2*BQ65</f>
        <v>17436.252268910728</v>
      </c>
      <c r="BS65" s="2">
        <f>('DEPRECATED - DT-Prelim Calcs'!$C$6*BQ65-BR65)/('DEPRECATED - DT-Prelim Calcs'!$C$6*BQ65)*'DEPRECATED - DT-Prelim Calcs'!$C$7*BQ65</f>
        <v>-10.097358486080145</v>
      </c>
      <c r="BT65" s="43">
        <f>BS65/'DEPRECATED - DT-Prelim Calcs'!$C$7*('DEPRECATED - DT-Prelim Calcs'!$C$8-'DEPRECATED - DT-Prelim Calcs'!$C$9)+'DEPRECATED - DT-Prelim Calcs'!$C$9</f>
        <v>-548.57997722675418</v>
      </c>
      <c r="BU65" s="43">
        <f t="shared" si="11"/>
        <v>-548.57997722675418</v>
      </c>
      <c r="BV65" s="2">
        <f t="shared" si="35"/>
        <v>-12.445682682582955</v>
      </c>
      <c r="BW65" s="43">
        <f>BV65*'DEPRECATED - DT-Prelim Calcs'!$C$21/BQ$2/'DEPRECATED - DT-Prelim Calcs'!$C$19/'DEPRECATED - DT-Prelim Calcs'!$C$18*3.39*'DEPRECATED - DT-Prelim Calcs'!$C$20</f>
        <v>-236.12540079705832</v>
      </c>
      <c r="BX65" s="36">
        <f t="shared" si="36"/>
        <v>1</v>
      </c>
      <c r="BY65" s="43">
        <f>BW64*'DEPRECATED - DT-Prelim Calcs'!$C$11+BY64</f>
        <v>92.592295527634064</v>
      </c>
      <c r="BZ65" s="43">
        <f>BZ64+0.5*BW65*'DEPRECATED - DT-Prelim Calcs'!$C$11^2+BY65*'DEPRECATED - DT-Prelim Calcs'!$C$11</f>
        <v>-76317.174436434041</v>
      </c>
      <c r="CA65" s="43">
        <f>MIN('Drive Train'!$F$35-BU64*'DEPRECATED - DT-Prelim Calcs'!$C$21*'Drive Train'!$F$39,CA64+BU$2)</f>
        <v>7.1920000000000002</v>
      </c>
      <c r="CB65" s="43">
        <f>'Drive Train'!$F$35-BU65*'DEPRECATED - DT-Prelim Calcs'!$C$21*'Drive Train'!$F$39</f>
        <v>43.120478724698238</v>
      </c>
      <c r="CC65" s="1">
        <f>IF(BZ65&gt;='Drive Train'!$F$29,1,0)</f>
        <v>0</v>
      </c>
      <c r="CD65" s="43">
        <f t="shared" si="37"/>
        <v>-609.53330802972698</v>
      </c>
      <c r="CE65" s="49">
        <f>CE64+'DEPRECATED - DT-Prelim Calcs'!$C$11</f>
        <v>244</v>
      </c>
      <c r="CF65" s="2">
        <f>CP65/'Drive Train'!$F$35</f>
        <v>0.57999999999999996</v>
      </c>
      <c r="CG65" s="36">
        <f>CN65*12*60/(PI() * 'Drive Train'!$F$15)/CF$2*CF65</f>
        <v>-310280.38880509447</v>
      </c>
      <c r="CH65" s="2">
        <f>('DEPRECATED - DT-Prelim Calcs'!$C$6*CF65-CG65)/('DEPRECATED - DT-Prelim Calcs'!$C$6*CF65)*'DEPRECATED - DT-Prelim Calcs'!$C$7*CF65</f>
        <v>230.81032907459144</v>
      </c>
      <c r="CI65" s="43">
        <f>CH65/'DEPRECATED - DT-Prelim Calcs'!$C$7*('DEPRECATED - DT-Prelim Calcs'!$C$8-'DEPRECATED - DT-Prelim Calcs'!$C$9)+'DEPRECATED - DT-Prelim Calcs'!$C$9</f>
        <v>12575.495539138188</v>
      </c>
      <c r="CJ65" s="43">
        <f t="shared" si="12"/>
        <v>93</v>
      </c>
      <c r="CK65" s="2">
        <f t="shared" si="38"/>
        <v>1.2396743342100003</v>
      </c>
      <c r="CL65" s="43">
        <f>CK65*'DEPRECATED - DT-Prelim Calcs'!$C$21/CF$2/'DEPRECATED - DT-Prelim Calcs'!$C$19/'DEPRECATED - DT-Prelim Calcs'!$C$18*3.39*'DEPRECATED - DT-Prelim Calcs'!$C$20</f>
        <v>29.053734754561205</v>
      </c>
      <c r="CM65" s="36">
        <f t="shared" si="39"/>
        <v>0</v>
      </c>
      <c r="CN65" s="43">
        <f>CL64*'DEPRECATED - DT-Prelim Calcs'!$C$11+CN64</f>
        <v>-1333.8459086248899</v>
      </c>
      <c r="CO65" s="43">
        <f>CO64+0.5*CL65*'DEPRECATED - DT-Prelim Calcs'!$C$11^2+CN65*'DEPRECATED - DT-Prelim Calcs'!$C$11</f>
        <v>-176169.4157940218</v>
      </c>
      <c r="CP65" s="43">
        <f>MIN('Drive Train'!$F$35-CJ64*'DEPRECATED - DT-Prelim Calcs'!$C$21*'Drive Train'!$F$39,CP64+CJ$2)</f>
        <v>7.1920000000000002</v>
      </c>
      <c r="CQ65" s="43">
        <f>'Drive Train'!$F$35-CJ65*'DEPRECATED - DT-Prelim Calcs'!$C$21*'Drive Train'!$F$39</f>
        <v>7.1920000000000002</v>
      </c>
      <c r="CR65" s="1">
        <f>IF(CO65&gt;='Drive Train'!$F$29,1,0)</f>
        <v>0</v>
      </c>
      <c r="CS65" s="43">
        <f t="shared" si="40"/>
        <v>103.33333333333333</v>
      </c>
      <c r="CT65" s="49">
        <f>CT64+'DEPRECATED - DT-Prelim Calcs'!$C$11</f>
        <v>244</v>
      </c>
      <c r="CU65" s="2">
        <f>DE65/'Drive Train'!$F$35</f>
        <v>0.57999999999999996</v>
      </c>
      <c r="CV65" s="36">
        <f>DC65*12*60/(PI() * 'Drive Train'!$F$15)/CU$2*CU65</f>
        <v>-22928.787610224863</v>
      </c>
      <c r="CW65" s="2">
        <f>('DEPRECATED - DT-Prelim Calcs'!$C$6*CU65-CV65)/('DEPRECATED - DT-Prelim Calcs'!$C$6*CU65)*'DEPRECATED - DT-Prelim Calcs'!$C$7*CU65</f>
        <v>19.575374591215461</v>
      </c>
      <c r="CX65" s="43">
        <f>CW65/'DEPRECATED - DT-Prelim Calcs'!$C$7*('DEPRECATED - DT-Prelim Calcs'!$C$8-'DEPRECATED - DT-Prelim Calcs'!$C$9)+'DEPRECATED - DT-Prelim Calcs'!$C$9</f>
        <v>1067.9196605662155</v>
      </c>
      <c r="CY65" s="43">
        <f t="shared" si="13"/>
        <v>93</v>
      </c>
      <c r="CZ65" s="2">
        <f t="shared" si="41"/>
        <v>1.0413264407364002</v>
      </c>
      <c r="DA65" s="43">
        <f>CZ65*'DEPRECATED - DT-Prelim Calcs'!$C$21/CU$2/'DEPRECATED - DT-Prelim Calcs'!$C$19/'DEPRECATED - DT-Prelim Calcs'!$C$18*3.39*'DEPRECATED - DT-Prelim Calcs'!$C$20</f>
        <v>29.053734754561201</v>
      </c>
      <c r="DB65" s="36">
        <f t="shared" si="42"/>
        <v>0</v>
      </c>
      <c r="DC65" s="43">
        <f>DA64*'DEPRECATED - DT-Prelim Calcs'!$C$11+DC64</f>
        <v>-82.796449094256459</v>
      </c>
      <c r="DD65" s="43">
        <f>DD64+0.5*DA65*'DEPRECATED - DT-Prelim Calcs'!$C$11^2+DC65*'DEPRECATED - DT-Prelim Calcs'!$C$11</f>
        <v>-256719.23179372592</v>
      </c>
      <c r="DE65" s="43">
        <f>MIN('Drive Train'!$F$35-CY64*'DEPRECATED - DT-Prelim Calcs'!$C$21*'Drive Train'!$F$39,DE64+CY$2)</f>
        <v>7.1920000000000002</v>
      </c>
      <c r="DF65" s="43">
        <f>'Drive Train'!$F$35-CY65*'DEPRECATED - DT-Prelim Calcs'!$C$21*'Drive Train'!$F$39</f>
        <v>7.1920000000000002</v>
      </c>
      <c r="DG65" s="1">
        <f>IF(DD65&gt;='Drive Train'!$F$29,1,0)</f>
        <v>0</v>
      </c>
      <c r="DH65" s="43">
        <f t="shared" si="43"/>
        <v>103.33333333333333</v>
      </c>
      <c r="DI65" s="49">
        <f>DI64+'DEPRECATED - DT-Prelim Calcs'!$C$11</f>
        <v>244</v>
      </c>
      <c r="DJ65" s="2">
        <f>DT65/'Drive Train'!$F$35</f>
        <v>0.57999999999999996</v>
      </c>
      <c r="DK65" s="36">
        <f>DR65*12*60/(PI() * 'Drive Train'!$F$15)/DJ$2*DJ65</f>
        <v>-117507.17543877575</v>
      </c>
      <c r="DL65" s="2">
        <f>('DEPRECATED - DT-Prelim Calcs'!$C$6*DJ65-DK65)/('DEPRECATED - DT-Prelim Calcs'!$C$6*DJ65)*'DEPRECATED - DT-Prelim Calcs'!$C$7*DJ65</f>
        <v>89.100866584303816</v>
      </c>
      <c r="DM65" s="43">
        <f>DL65/'DEPRECATED - DT-Prelim Calcs'!$C$7*('DEPRECATED - DT-Prelim Calcs'!$C$8-'DEPRECATED - DT-Prelim Calcs'!$C$9)+'DEPRECATED - DT-Prelim Calcs'!$C$9</f>
        <v>4855.5024333240135</v>
      </c>
      <c r="DN65" s="43">
        <f t="shared" si="14"/>
        <v>93</v>
      </c>
      <c r="DO65" s="2">
        <f t="shared" si="44"/>
        <v>0.89769520753137932</v>
      </c>
      <c r="DP65" s="43">
        <f>DO65*'DEPRECATED - DT-Prelim Calcs'!$C$21/DJ$2/'DEPRECATED - DT-Prelim Calcs'!$C$19/'DEPRECATED - DT-Prelim Calcs'!$C$18*3.39*'DEPRECATED - DT-Prelim Calcs'!$C$20</f>
        <v>29.053734754561201</v>
      </c>
      <c r="DQ65" s="36">
        <f t="shared" si="45"/>
        <v>0</v>
      </c>
      <c r="DR65" s="43">
        <f>DP64*'DEPRECATED - DT-Prelim Calcs'!$C$11+DR64</f>
        <v>-365.79437089035366</v>
      </c>
      <c r="DS65" s="43">
        <f>DS64+0.5*DP65*'DEPRECATED - DT-Prelim Calcs'!$C$11^2+DR65*'DEPRECATED - DT-Prelim Calcs'!$C$11</f>
        <v>-423297.08789216552</v>
      </c>
      <c r="DT65" s="43">
        <f>MIN('Drive Train'!$F$35-DN64*'DEPRECATED - DT-Prelim Calcs'!$C$21*'Drive Train'!$F$39,DT64+DN$2)</f>
        <v>7.1920000000000002</v>
      </c>
      <c r="DU65" s="43">
        <f>'Drive Train'!$F$35-DN65*'DEPRECATED - DT-Prelim Calcs'!$C$21*'Drive Train'!$F$39</f>
        <v>7.1920000000000002</v>
      </c>
      <c r="DV65" s="1">
        <f>IF(DS65&gt;='Drive Train'!$F$29,1,0)</f>
        <v>0</v>
      </c>
      <c r="DW65" s="43">
        <f t="shared" si="46"/>
        <v>103.33333333333333</v>
      </c>
      <c r="DX65" s="49">
        <f>DX64+'DEPRECATED - DT-Prelim Calcs'!$C$11</f>
        <v>244</v>
      </c>
      <c r="DY65" s="2">
        <f>EI65/'Drive Train'!$F$35</f>
        <v>0.57999999999999996</v>
      </c>
      <c r="DZ65" s="36">
        <f>EG65*12*60/(PI() * 'Drive Train'!$F$15)/DY$2*DY65</f>
        <v>-445169.27834211948</v>
      </c>
      <c r="EA65" s="2">
        <f>('DEPRECATED - DT-Prelim Calcs'!$C$6*DY65-DZ65)/('DEPRECATED - DT-Prelim Calcs'!$C$6*DY65)*'DEPRECATED - DT-Prelim Calcs'!$C$7*DY65</f>
        <v>329.96846260572738</v>
      </c>
      <c r="EB65" s="43">
        <f>EA65/'DEPRECATED - DT-Prelim Calcs'!$C$7*('DEPRECATED - DT-Prelim Calcs'!$C$8-'DEPRECATED - DT-Prelim Calcs'!$C$9)+'DEPRECATED - DT-Prelim Calcs'!$C$9</f>
        <v>17977.393858371714</v>
      </c>
      <c r="EC65" s="43">
        <f t="shared" si="15"/>
        <v>93</v>
      </c>
      <c r="ED65" s="2">
        <f t="shared" si="47"/>
        <v>0.78888366722454539</v>
      </c>
      <c r="EE65" s="43">
        <f>ED65*'DEPRECATED - DT-Prelim Calcs'!$C$21/DY$2/'DEPRECATED - DT-Prelim Calcs'!$C$19/'DEPRECATED - DT-Prelim Calcs'!$C$18*3.39*'DEPRECATED - DT-Prelim Calcs'!$C$20</f>
        <v>29.053734754561201</v>
      </c>
      <c r="EF65" s="36">
        <f t="shared" si="48"/>
        <v>0</v>
      </c>
      <c r="EG65" s="43">
        <f>EE64*'DEPRECATED - DT-Prelim Calcs'!$C$11+EG64</f>
        <v>-1217.8165573349638</v>
      </c>
      <c r="EH65" s="43">
        <f>EH64+0.5*EE65*'DEPRECATED - DT-Prelim Calcs'!$C$11^2+EG65*'DEPRECATED - DT-Prelim Calcs'!$C$11</f>
        <v>-550913.53219971049</v>
      </c>
      <c r="EI65" s="43">
        <f>MIN('Drive Train'!$F$35-EC64*'DEPRECATED - DT-Prelim Calcs'!$C$21*'Drive Train'!$F$39,EI64+EC$2)</f>
        <v>7.1920000000000002</v>
      </c>
      <c r="EJ65" s="43">
        <f>'Drive Train'!$F$35-EC65*'DEPRECATED - DT-Prelim Calcs'!$C$21*'Drive Train'!$F$39</f>
        <v>7.1920000000000002</v>
      </c>
      <c r="EK65" s="1">
        <f>IF(EH65&gt;='Drive Train'!$F$29,1,0)</f>
        <v>0</v>
      </c>
      <c r="EL65" s="43">
        <f t="shared" si="49"/>
        <v>103.33333333333333</v>
      </c>
      <c r="EM65" s="49">
        <f>EM64+'DEPRECATED - DT-Prelim Calcs'!$C$11</f>
        <v>244</v>
      </c>
      <c r="EN65" s="2">
        <f>EX65/'Drive Train'!$F$35</f>
        <v>0.57999999999999996</v>
      </c>
      <c r="EO65" s="36">
        <f>EV65*12*60/(PI() * 'Drive Train'!$F$15)/EN$2*EN65</f>
        <v>-2433862.4061717745</v>
      </c>
      <c r="EP65" s="2">
        <f>('DEPRECATED - DT-Prelim Calcs'!$C$6*EN65-EO65)/('DEPRECATED - DT-Prelim Calcs'!$C$6*EN65)*'DEPRECATED - DT-Prelim Calcs'!$C$7*EN65</f>
        <v>1791.8761067312892</v>
      </c>
      <c r="EQ65" s="43">
        <f>EP65/'DEPRECATED - DT-Prelim Calcs'!$C$7*('DEPRECATED - DT-Prelim Calcs'!$C$8-'DEPRECATED - DT-Prelim Calcs'!$C$9)+'DEPRECATED - DT-Prelim Calcs'!$C$9</f>
        <v>97618.631187600069</v>
      </c>
      <c r="ER65" s="43">
        <f t="shared" si="16"/>
        <v>93</v>
      </c>
      <c r="ES65" s="2">
        <f t="shared" si="50"/>
        <v>0.7035989464435134</v>
      </c>
      <c r="ET65" s="43">
        <f>ES65*'DEPRECATED - DT-Prelim Calcs'!$C$21/EN$2/'DEPRECATED - DT-Prelim Calcs'!$C$19/'DEPRECATED - DT-Prelim Calcs'!$C$18*3.39*'DEPRECATED - DT-Prelim Calcs'!$C$20</f>
        <v>29.053734754561201</v>
      </c>
      <c r="EU65" s="36">
        <f t="shared" si="51"/>
        <v>0</v>
      </c>
      <c r="EV65" s="43">
        <f>ET64*'DEPRECATED - DT-Prelim Calcs'!$C$11+EV64</f>
        <v>-5938.3381912687355</v>
      </c>
      <c r="EW65" s="43">
        <f>EW64+0.5*ET65*'DEPRECATED - DT-Prelim Calcs'!$C$11^2+EV65*'DEPRECATED - DT-Prelim Calcs'!$C$11</f>
        <v>-774098.75458285783</v>
      </c>
      <c r="EX65" s="43">
        <f>MIN('Drive Train'!$F$35-ER64*'DEPRECATED - DT-Prelim Calcs'!$C$21*'Drive Train'!$F$39,EX64+ER$2)</f>
        <v>7.1920000000000002</v>
      </c>
      <c r="EY65" s="43">
        <f>'Drive Train'!$F$35-ER65*'DEPRECATED - DT-Prelim Calcs'!$C$21*'Drive Train'!$F$39</f>
        <v>7.1920000000000002</v>
      </c>
      <c r="EZ65" s="1">
        <f>IF(EW65&gt;='Drive Train'!$F$29,1,0)</f>
        <v>0</v>
      </c>
      <c r="FA65" s="43">
        <f t="shared" si="52"/>
        <v>103.33333333333333</v>
      </c>
      <c r="FB65" s="49">
        <f>FB64+'DEPRECATED - DT-Prelim Calcs'!$C$11</f>
        <v>244</v>
      </c>
      <c r="FC65" s="2">
        <f>FM65/'Drive Train'!$F$35</f>
        <v>0.57999999999999996</v>
      </c>
      <c r="FD65" s="36">
        <f>FK65*12*60/(PI() * 'Drive Train'!$F$15)/FC$2*FC65</f>
        <v>-475940.22127272532</v>
      </c>
      <c r="FE65" s="2">
        <f>('DEPRECATED - DT-Prelim Calcs'!$C$6*FC65-FD65)/('DEPRECATED - DT-Prelim Calcs'!$C$6*FC65)*'DEPRECATED - DT-Prelim Calcs'!$C$7*FC65</f>
        <v>352.58848178198775</v>
      </c>
      <c r="FF65" s="43">
        <f>FE65/'DEPRECATED - DT-Prelim Calcs'!$C$7*('DEPRECATED - DT-Prelim Calcs'!$C$8-'DEPRECATED - DT-Prelim Calcs'!$C$9)+'DEPRECATED - DT-Prelim Calcs'!$C$9</f>
        <v>19209.678485138134</v>
      </c>
      <c r="FG65" s="43">
        <f t="shared" si="17"/>
        <v>93</v>
      </c>
      <c r="FH65" s="2">
        <f t="shared" si="53"/>
        <v>0.63495514679048781</v>
      </c>
      <c r="FI65" s="43">
        <f>FH65*'DEPRECATED - DT-Prelim Calcs'!$C$21/FC$2/'DEPRECATED - DT-Prelim Calcs'!$C$19/'DEPRECATED - DT-Prelim Calcs'!$C$18*3.39*'DEPRECATED - DT-Prelim Calcs'!$C$20</f>
        <v>29.053734754561205</v>
      </c>
      <c r="FJ65" s="36">
        <f t="shared" si="54"/>
        <v>0</v>
      </c>
      <c r="FK65" s="43">
        <f>FI64*'DEPRECATED - DT-Prelim Calcs'!$C$11+FK64</f>
        <v>-1047.9466657543417</v>
      </c>
      <c r="FL65" s="43">
        <f>FL64+0.5*FI65*'DEPRECATED - DT-Prelim Calcs'!$C$11^2+FK65*'DEPRECATED - DT-Prelim Calcs'!$C$11</f>
        <v>-1044089.0594562916</v>
      </c>
      <c r="FM65" s="43">
        <f>MIN('Drive Train'!$F$35-FG64*'DEPRECATED - DT-Prelim Calcs'!$C$21*'Drive Train'!$F$39,FM64+FG$2)</f>
        <v>7.1920000000000002</v>
      </c>
      <c r="FN65" s="43">
        <f>'Drive Train'!$F$35-FG65*'DEPRECATED - DT-Prelim Calcs'!$C$21*'Drive Train'!$F$39</f>
        <v>7.1920000000000002</v>
      </c>
      <c r="FO65" s="1">
        <f>IF(FL65&gt;='Drive Train'!$F$29,1,0)</f>
        <v>0</v>
      </c>
      <c r="FP65" s="43">
        <f t="shared" si="55"/>
        <v>103.33333333333333</v>
      </c>
      <c r="FQ65" s="49">
        <f>FQ64+'DEPRECATED - DT-Prelim Calcs'!$C$11</f>
        <v>244</v>
      </c>
      <c r="FR65" s="2">
        <f>GB65/'Drive Train'!$F$35</f>
        <v>0.57999999999999996</v>
      </c>
      <c r="FS65" s="36">
        <f>FZ65*12*60/(PI() * 'Drive Train'!$F$15)/FR$2*FR65</f>
        <v>-1355280.2892782516</v>
      </c>
      <c r="FT65" s="2">
        <f>('DEPRECATED - DT-Prelim Calcs'!$C$6*FR65-FS65)/('DEPRECATED - DT-Prelim Calcs'!$C$6*FR65)*'DEPRECATED - DT-Prelim Calcs'!$C$7*FR65</f>
        <v>998.99991108385586</v>
      </c>
      <c r="FU65" s="43">
        <f>FT65/'DEPRECATED - DT-Prelim Calcs'!$C$7*('DEPRECATED - DT-Prelim Calcs'!$C$8-'DEPRECATED - DT-Prelim Calcs'!$C$9)+'DEPRECATED - DT-Prelim Calcs'!$C$9</f>
        <v>54424.629484419012</v>
      </c>
      <c r="FV65" s="43">
        <f t="shared" si="18"/>
        <v>93</v>
      </c>
      <c r="FW65" s="2">
        <f t="shared" si="56"/>
        <v>0.57851468929799987</v>
      </c>
      <c r="FX65" s="43">
        <f>FW65*'DEPRECATED - DT-Prelim Calcs'!$C$21/FR$2/'DEPRECATED - DT-Prelim Calcs'!$C$19/'DEPRECATED - DT-Prelim Calcs'!$C$18*3.39*'DEPRECATED - DT-Prelim Calcs'!$C$20</f>
        <v>29.053734754561201</v>
      </c>
      <c r="FY65" s="36">
        <f t="shared" si="57"/>
        <v>0</v>
      </c>
      <c r="FZ65" s="43">
        <f>FX64*'DEPRECATED - DT-Prelim Calcs'!$C$11+FZ64</f>
        <v>-2718.8624523318031</v>
      </c>
      <c r="GA65" s="43">
        <f>GA64+0.5*FX65*'DEPRECATED - DT-Prelim Calcs'!$C$11^2+FZ65*'DEPRECATED - DT-Prelim Calcs'!$C$11</f>
        <v>-1441767.0166617287</v>
      </c>
      <c r="GB65" s="43">
        <f>MIN('Drive Train'!$F$35-FV64*'DEPRECATED - DT-Prelim Calcs'!$C$21*'Drive Train'!$F$39,GB64+FV$2)</f>
        <v>7.1920000000000002</v>
      </c>
      <c r="GC65" s="43">
        <f>'Drive Train'!$F$35-FV65*'DEPRECATED - DT-Prelim Calcs'!$C$21*'Drive Train'!$F$39</f>
        <v>7.1920000000000002</v>
      </c>
      <c r="GD65" s="1">
        <f>IF(GA65&gt;='Drive Train'!$F$29,1,0)</f>
        <v>0</v>
      </c>
      <c r="GE65" s="43">
        <f t="shared" si="58"/>
        <v>103.33333333333333</v>
      </c>
      <c r="GF65" s="49">
        <f>GF64+'DEPRECATED - DT-Prelim Calcs'!$C$11</f>
        <v>244</v>
      </c>
      <c r="GG65" s="2">
        <f>GQ65/'Drive Train'!$F$35</f>
        <v>0.86451612903225805</v>
      </c>
      <c r="GH65" s="36">
        <f>GO65*12*60/(PI() * 'Drive Train'!$F$15)/GG$2*GG65</f>
        <v>-94963.697998909294</v>
      </c>
      <c r="GI65" s="2">
        <f>('DEPRECATED - DT-Prelim Calcs'!$C$6*GG65-GH65)/('DEPRECATED - DT-Prelim Calcs'!$C$6*GG65)*'DEPRECATED - DT-Prelim Calcs'!$C$7*GG65</f>
        <v>73.86331788887361</v>
      </c>
      <c r="GJ65" s="43">
        <f>GI65/'DEPRECATED - DT-Prelim Calcs'!$C$7*('DEPRECATED - DT-Prelim Calcs'!$C$8-'DEPRECATED - DT-Prelim Calcs'!$C$9)+'DEPRECATED - DT-Prelim Calcs'!$C$9</f>
        <v>4025.3971685729653</v>
      </c>
      <c r="GK65" s="43">
        <f t="shared" si="59"/>
        <v>29.999999999999982</v>
      </c>
      <c r="GL65" s="2">
        <f t="shared" si="60"/>
        <v>1.4462867232450001</v>
      </c>
      <c r="GM65" s="43">
        <f>GL65*'DEPRECATED - DT-Prelim Calcs'!$C$21/GG$2/'DEPRECATED - DT-Prelim Calcs'!$C$19/'DEPRECATED - DT-Prelim Calcs'!$C$18*3.39*'DEPRECATED - DT-Prelim Calcs'!$C$20</f>
        <v>29.053734754561201</v>
      </c>
      <c r="GN65" s="36">
        <f t="shared" si="61"/>
        <v>0</v>
      </c>
      <c r="GO65" s="43">
        <f>GM64*'DEPRECATED - DT-Prelim Calcs'!$C$11+GO64</f>
        <v>-319.52926118449034</v>
      </c>
      <c r="GP65" s="43">
        <f>GP64+0.5*GM65*'DEPRECATED - DT-Prelim Calcs'!$C$11^2+GO65*'DEPRECATED - DT-Prelim Calcs'!$C$11</f>
        <v>-78809.731244769762</v>
      </c>
      <c r="GQ65" s="43">
        <f>MIN('Drive Train'!$F$35-GK64*'DEPRECATED - DT-Prelim Calcs'!$C$21*'Drive Train'!$F$39,GQ64+GK$2)</f>
        <v>10.72</v>
      </c>
      <c r="GR65" s="43">
        <f>'Drive Train'!$F$35-GK65*'DEPRECATED - DT-Prelim Calcs'!$C$21*'Drive Train'!$F$39</f>
        <v>10.72</v>
      </c>
      <c r="GS65" s="1">
        <f>IF(GP65&gt;='Drive Train'!$F$29,1,0)</f>
        <v>0</v>
      </c>
      <c r="GT65" s="43">
        <f t="shared" si="62"/>
        <v>33.333333333333314</v>
      </c>
      <c r="GU65" s="49">
        <f>GU64+'DEPRECATED - DT-Prelim Calcs'!$C$11</f>
        <v>244</v>
      </c>
      <c r="GV65" s="2">
        <f>HF65/'Drive Train'!$F$35</f>
        <v>0.84946236559139798</v>
      </c>
      <c r="GW65" s="36">
        <f>HD65*12*60/(PI() * 'Drive Train'!$F$15)/GV$2*GV65</f>
        <v>-72940.897744472284</v>
      </c>
      <c r="GX65" s="2">
        <f>('DEPRECATED - DT-Prelim Calcs'!$C$6*GV65-GW65)/('DEPRECATED - DT-Prelim Calcs'!$C$6*GV65)*'DEPRECATED - DT-Prelim Calcs'!$C$7*GV65</f>
        <v>57.603541256626016</v>
      </c>
      <c r="GY65" s="43">
        <f>GX65/'DEPRECATED - DT-Prelim Calcs'!$C$7*('DEPRECATED - DT-Prelim Calcs'!$C$8-'DEPRECATED - DT-Prelim Calcs'!$C$9)+'DEPRECATED - DT-Prelim Calcs'!$C$9</f>
        <v>3139.6033669654471</v>
      </c>
      <c r="GZ65" s="43">
        <f t="shared" si="19"/>
        <v>33.333333333333314</v>
      </c>
      <c r="HA65" s="2">
        <f t="shared" si="63"/>
        <v>1.4462867232450001</v>
      </c>
      <c r="HB65" s="43">
        <f>HA65*'DEPRECATED - DT-Prelim Calcs'!$C$21/GV$2/'DEPRECATED - DT-Prelim Calcs'!$C$19/'DEPRECATED - DT-Prelim Calcs'!$C$18*3.39*'DEPRECATED - DT-Prelim Calcs'!$C$20</f>
        <v>29.053734754561201</v>
      </c>
      <c r="HC65" s="36">
        <f t="shared" si="64"/>
        <v>0</v>
      </c>
      <c r="HD65" s="43">
        <f>HB64*'DEPRECATED - DT-Prelim Calcs'!$C$11+HD64</f>
        <v>-249.77736439903771</v>
      </c>
      <c r="HE65" s="43">
        <f>HE64+0.5*HB65*'DEPRECATED - DT-Prelim Calcs'!$C$11^2+HD65*'DEPRECATED - DT-Prelim Calcs'!$C$11</f>
        <v>-76685.928627560046</v>
      </c>
      <c r="HF65" s="43">
        <f>MIN('Drive Train'!$F$35-GZ64*'DEPRECATED - DT-Prelim Calcs'!$C$21*'Drive Train'!$F$39,HF64+GZ$2)</f>
        <v>10.533333333333335</v>
      </c>
      <c r="HG65" s="43">
        <f>'Drive Train'!$F$35-GZ65*'DEPRECATED - DT-Prelim Calcs'!$C$21*'Drive Train'!$F$39</f>
        <v>10.533333333333335</v>
      </c>
      <c r="HH65" s="1">
        <f>IF(HE65&gt;='Drive Train'!$F$29,1,0)</f>
        <v>0</v>
      </c>
      <c r="HI65" s="43">
        <f t="shared" si="65"/>
        <v>37.037037037037017</v>
      </c>
      <c r="HJ65" s="49">
        <f>HJ64+'DEPRECATED - DT-Prelim Calcs'!$C$11</f>
        <v>244</v>
      </c>
      <c r="HK65" s="2">
        <f>HU65/'Drive Train'!$F$35</f>
        <v>4.414617794672</v>
      </c>
      <c r="HL65" s="36">
        <f>HS65*12*60/(PI() * 'Drive Train'!$F$15)/HK$2*HK65</f>
        <v>-1844364.9190768718</v>
      </c>
      <c r="HM65" s="2">
        <f>('DEPRECATED - DT-Prelim Calcs'!$C$6*HK65-HL65)/('DEPRECATED - DT-Prelim Calcs'!$C$6*HK65)*'DEPRECATED - DT-Prelim Calcs'!$C$7*HK65</f>
        <v>1376.5151327658723</v>
      </c>
      <c r="HN65" s="43">
        <f>HM65/'DEPRECATED - DT-Prelim Calcs'!$C$7*('DEPRECATED - DT-Prelim Calcs'!$C$8-'DEPRECATED - DT-Prelim Calcs'!$C$9)+'DEPRECATED - DT-Prelim Calcs'!$C$9</f>
        <v>74990.757232767675</v>
      </c>
      <c r="HO65" s="43">
        <f t="shared" si="20"/>
        <v>36.66666666666665</v>
      </c>
      <c r="HP65" s="2">
        <f t="shared" si="66"/>
        <v>1.4462867232450001</v>
      </c>
      <c r="HQ65" s="43">
        <f>HP65*'DEPRECATED - DT-Prelim Calcs'!$C$21/HK$2/'DEPRECATED - DT-Prelim Calcs'!$C$19/'DEPRECATED - DT-Prelim Calcs'!$C$18*3.39*'DEPRECATED - DT-Prelim Calcs'!$C$20</f>
        <v>29.053734754561201</v>
      </c>
      <c r="HR65" s="36">
        <f t="shared" si="67"/>
        <v>0</v>
      </c>
      <c r="HS65" s="43">
        <f>HQ64*'DEPRECATED - DT-Prelim Calcs'!$C$11+HS64</f>
        <v>-1215.2898221079893</v>
      </c>
      <c r="HT65" s="43">
        <f>HT64+0.5*HQ65*'DEPRECATED - DT-Prelim Calcs'!$C$11^2+HS65*'DEPRECATED - DT-Prelim Calcs'!$C$11</f>
        <v>-85988.464386361535</v>
      </c>
      <c r="HU65" s="43">
        <f>MIN('Drive Train'!$F$35-HO64*'DEPRECATED - DT-Prelim Calcs'!$C$21*'Drive Train'!$F$39,HU64+HO$2)</f>
        <v>54.741260653932798</v>
      </c>
      <c r="HV65" s="43">
        <f>'Drive Train'!$F$35-HO65*'DEPRECATED - DT-Prelim Calcs'!$C$21*'Drive Train'!$F$39</f>
        <v>10.346666666666668</v>
      </c>
      <c r="HW65" s="1">
        <f>IF(HT65&gt;='Drive Train'!$F$29,1,0)</f>
        <v>0</v>
      </c>
      <c r="HX65" s="43">
        <f t="shared" si="68"/>
        <v>40.740740740740726</v>
      </c>
      <c r="HY65" s="49">
        <f>HY64+'DEPRECATED - DT-Prelim Calcs'!$C$11</f>
        <v>244</v>
      </c>
      <c r="HZ65" s="2">
        <f>IJ65/'Drive Train'!$F$35</f>
        <v>0.8193548387096774</v>
      </c>
      <c r="IA65" s="36">
        <f>IH65*12*60/(PI() * 'Drive Train'!$F$15)/HZ$2*HZ65</f>
        <v>-24613.887384894057</v>
      </c>
      <c r="IB65" s="2">
        <f>('DEPRECATED - DT-Prelim Calcs'!$C$6*HZ65-IA65)/('DEPRECATED - DT-Prelim Calcs'!$C$6*HZ65)*'DEPRECATED - DT-Prelim Calcs'!$C$7*HZ65</f>
        <v>21.93668200470092</v>
      </c>
      <c r="IC65" s="43">
        <f>IB65/'DEPRECATED - DT-Prelim Calcs'!$C$7*('DEPRECATED - DT-Prelim Calcs'!$C$8-'DEPRECATED - DT-Prelim Calcs'!$C$9)+'DEPRECATED - DT-Prelim Calcs'!$C$9</f>
        <v>1196.5580495098261</v>
      </c>
      <c r="ID65" s="43">
        <f t="shared" si="21"/>
        <v>39.999999999999986</v>
      </c>
      <c r="IE65" s="2">
        <f t="shared" si="69"/>
        <v>1.4462867232450001</v>
      </c>
      <c r="IF65" s="43">
        <f>IE65*'DEPRECATED - DT-Prelim Calcs'!$C$21/HZ$2/'DEPRECATED - DT-Prelim Calcs'!$C$19/'DEPRECATED - DT-Prelim Calcs'!$C$18*3.39*'DEPRECATED - DT-Prelim Calcs'!$C$20</f>
        <v>29.053734754561201</v>
      </c>
      <c r="IG65" s="36">
        <f t="shared" si="70"/>
        <v>0</v>
      </c>
      <c r="IH65" s="43">
        <f>IF64*'DEPRECATED - DT-Prelim Calcs'!$C$11+IH64</f>
        <v>-87.384479488362459</v>
      </c>
      <c r="II65" s="43">
        <f>II64+0.5*IF65*'DEPRECATED - DT-Prelim Calcs'!$C$11^2+IH65*'DEPRECATED - DT-Prelim Calcs'!$C$11</f>
        <v>-81303.258713558316</v>
      </c>
      <c r="IJ65" s="43">
        <f>MIN('Drive Train'!$F$35-ID64*'DEPRECATED - DT-Prelim Calcs'!$C$21*'Drive Train'!$F$39,IJ64+ID$2)</f>
        <v>10.16</v>
      </c>
      <c r="IK65" s="43">
        <f>'Drive Train'!$F$35-ID65*'DEPRECATED - DT-Prelim Calcs'!$C$21*'Drive Train'!$F$39</f>
        <v>10.16</v>
      </c>
      <c r="IL65" s="1">
        <f>IF(II65&gt;='Drive Train'!$F$29,1,0)</f>
        <v>0</v>
      </c>
      <c r="IM65" s="43">
        <f t="shared" si="71"/>
        <v>44.444444444444429</v>
      </c>
      <c r="IN65" s="49">
        <f>IN64+'DEPRECATED - DT-Prelim Calcs'!$C$11</f>
        <v>244</v>
      </c>
      <c r="IO65" s="2">
        <f>IY65/'Drive Train'!$F$35</f>
        <v>0.80430107526881722</v>
      </c>
      <c r="IP65" s="36">
        <f>IW65*12*60/(PI() * 'Drive Train'!$F$15)/IO$2*IO65</f>
        <v>-41156.843471103261</v>
      </c>
      <c r="IQ65" s="2">
        <f>('DEPRECATED - DT-Prelim Calcs'!$C$6*IO65-IP65)/('DEPRECATED - DT-Prelim Calcs'!$C$6*IO65)*'DEPRECATED - DT-Prelim Calcs'!$C$7*IO65</f>
        <v>34.026967635404837</v>
      </c>
      <c r="IR65" s="43">
        <f>IQ65/'DEPRECATED - DT-Prelim Calcs'!$C$7*('DEPRECATED - DT-Prelim Calcs'!$C$8-'DEPRECATED - DT-Prelim Calcs'!$C$9)+'DEPRECATED - DT-Prelim Calcs'!$C$9</f>
        <v>1855.2079383466812</v>
      </c>
      <c r="IS65" s="43">
        <f t="shared" si="22"/>
        <v>43.333333333333321</v>
      </c>
      <c r="IT65" s="2">
        <f t="shared" si="72"/>
        <v>1.4462867232450001</v>
      </c>
      <c r="IU65" s="43">
        <f>IT65*'DEPRECATED - DT-Prelim Calcs'!$C$21/IO$2/'DEPRECATED - DT-Prelim Calcs'!$C$19/'DEPRECATED - DT-Prelim Calcs'!$C$18*3.39*'DEPRECATED - DT-Prelim Calcs'!$C$20</f>
        <v>29.053734754561201</v>
      </c>
      <c r="IV65" s="36">
        <f t="shared" si="73"/>
        <v>0</v>
      </c>
      <c r="IW65" s="43">
        <f>IU64*'DEPRECATED - DT-Prelim Calcs'!$C$11+IW64</f>
        <v>-148.85023581055611</v>
      </c>
      <c r="IX65" s="43">
        <f>IX64+0.5*IU65*'DEPRECATED - DT-Prelim Calcs'!$C$11^2+IW65*'DEPRECATED - DT-Prelim Calcs'!$C$11</f>
        <v>-91021.561007786862</v>
      </c>
      <c r="IY65" s="43">
        <f>MIN('Drive Train'!$F$35-IS64*'DEPRECATED - DT-Prelim Calcs'!$C$21*'Drive Train'!$F$39,IY64+IS$2)</f>
        <v>9.9733333333333345</v>
      </c>
      <c r="IZ65" s="43">
        <f>'Drive Train'!$F$35-IS65*'DEPRECATED - DT-Prelim Calcs'!$C$21*'Drive Train'!$F$39</f>
        <v>9.9733333333333345</v>
      </c>
      <c r="JA65" s="1">
        <f>IF(IX65&gt;='Drive Train'!$F$29,1,0)</f>
        <v>0</v>
      </c>
      <c r="JB65" s="43">
        <f t="shared" si="74"/>
        <v>48.148148148148138</v>
      </c>
      <c r="JC65" s="49">
        <f>JC64+'DEPRECATED - DT-Prelim Calcs'!$C$11</f>
        <v>244</v>
      </c>
      <c r="JD65" s="2">
        <f>JN65/'Drive Train'!$F$35</f>
        <v>0.78924731182795704</v>
      </c>
      <c r="JE65" s="36">
        <f>JL65*12*60/(PI() * 'Drive Train'!$F$15)/JD$2*JD65</f>
        <v>-10354.662657309687</v>
      </c>
      <c r="JF65" s="2">
        <f>('DEPRECATED - DT-Prelim Calcs'!$C$6*JD65-JE65)/('DEPRECATED - DT-Prelim Calcs'!$C$6*JD65)*'DEPRECATED - DT-Prelim Calcs'!$C$7*JD65</f>
        <v>11.313383037109864</v>
      </c>
      <c r="JG65" s="43">
        <f>JF65/'DEPRECATED - DT-Prelim Calcs'!$C$7*('DEPRECATED - DT-Prelim Calcs'!$C$8-'DEPRECATED - DT-Prelim Calcs'!$C$9)+'DEPRECATED - DT-Prelim Calcs'!$C$9</f>
        <v>617.8260908276269</v>
      </c>
      <c r="JH65" s="43">
        <f t="shared" si="23"/>
        <v>46.666666666666657</v>
      </c>
      <c r="JI65" s="2">
        <f t="shared" si="75"/>
        <v>1.4462867232450001</v>
      </c>
      <c r="JJ65" s="43">
        <f>JI65*'DEPRECATED - DT-Prelim Calcs'!$C$21/JD$2/'DEPRECATED - DT-Prelim Calcs'!$C$19/'DEPRECATED - DT-Prelim Calcs'!$C$18*3.39*'DEPRECATED - DT-Prelim Calcs'!$C$20</f>
        <v>29.053734754561201</v>
      </c>
      <c r="JK65" s="36">
        <f t="shared" si="76"/>
        <v>0</v>
      </c>
      <c r="JL65" s="43">
        <f>JJ64*'DEPRECATED - DT-Prelim Calcs'!$C$11+JL64</f>
        <v>-38.163567066785689</v>
      </c>
      <c r="JM65" s="43">
        <f>JM64+0.5*JJ65*'DEPRECATED - DT-Prelim Calcs'!$C$11^2+JL65*'DEPRECATED - DT-Prelim Calcs'!$C$11</f>
        <v>-89491.307971332339</v>
      </c>
      <c r="JN65" s="43">
        <f>MIN('Drive Train'!$F$35-JH64*'DEPRECATED - DT-Prelim Calcs'!$C$21*'Drive Train'!$F$39,JN64+JH$2)</f>
        <v>9.7866666666666671</v>
      </c>
      <c r="JO65" s="43">
        <f>'Drive Train'!$F$35-JH65*'DEPRECATED - DT-Prelim Calcs'!$C$21*'Drive Train'!$F$39</f>
        <v>9.7866666666666671</v>
      </c>
      <c r="JP65" s="1">
        <f>IF(JM65&gt;='Drive Train'!$F$29,1,0)</f>
        <v>0</v>
      </c>
      <c r="JQ65" s="43">
        <f>MIN(JG65,'DEPRECATED - DT-Prelim Calcs'!$C$10)*'DEPRECATED - DT-Prelim Calcs'!$C$11*1000/60/60</f>
        <v>103.33333333333333</v>
      </c>
      <c r="JR65" s="49">
        <f>JR64+'DEPRECATED - DT-Prelim Calcs'!$C$11</f>
        <v>244</v>
      </c>
      <c r="JS65" s="2">
        <f>KC65/'Drive Train'!$F$35</f>
        <v>4.292615153642882</v>
      </c>
      <c r="JT65" s="36">
        <f>KA65*12*60/(PI() * 'Drive Train'!$F$15)/JS$2*JS65</f>
        <v>-1739025.9411328407</v>
      </c>
      <c r="JU65" s="2">
        <f>('DEPRECATED - DT-Prelim Calcs'!$C$6*JS65-JT65)/('DEPRECATED - DT-Prelim Calcs'!$C$6*JS65)*'DEPRECATED - DT-Prelim Calcs'!$C$7*JS65</f>
        <v>1298.5072340224699</v>
      </c>
      <c r="JV65" s="43">
        <f>JU65/'DEPRECATED - DT-Prelim Calcs'!$C$7*('DEPRECATED - DT-Prelim Calcs'!$C$8-'DEPRECATED - DT-Prelim Calcs'!$C$9)+'DEPRECATED - DT-Prelim Calcs'!$C$9</f>
        <v>70741.073196746482</v>
      </c>
      <c r="JW65" s="43">
        <f t="shared" si="24"/>
        <v>49.999999999999993</v>
      </c>
      <c r="JX65" s="2">
        <f t="shared" si="77"/>
        <v>1.4462867232450001</v>
      </c>
      <c r="JY65" s="43">
        <f>JX65*'DEPRECATED - DT-Prelim Calcs'!$C$21/JS$2/'DEPRECATED - DT-Prelim Calcs'!$C$19/'DEPRECATED - DT-Prelim Calcs'!$C$18*3.39*'DEPRECATED - DT-Prelim Calcs'!$C$20</f>
        <v>29.053734754561201</v>
      </c>
      <c r="JZ65" s="36">
        <f t="shared" si="78"/>
        <v>0</v>
      </c>
      <c r="KA65" s="43">
        <f>JY64*'DEPRECATED - DT-Prelim Calcs'!$C$11+KA64</f>
        <v>-1178.447456232032</v>
      </c>
      <c r="KB65" s="43">
        <f>KB64+0.5*JY65*'DEPRECATED - DT-Prelim Calcs'!$C$11^2+KA65*'DEPRECATED - DT-Prelim Calcs'!$C$11</f>
        <v>-87137.942195569805</v>
      </c>
      <c r="KC65" s="43">
        <f>MIN('Drive Train'!$F$35-JW64*'DEPRECATED - DT-Prelim Calcs'!$C$21*'Drive Train'!$F$39,KC64+JW$2)</f>
        <v>53.228427905171735</v>
      </c>
      <c r="KD65" s="43">
        <f>'Drive Train'!$F$35-JW65*'DEPRECATED - DT-Prelim Calcs'!$C$21*'Drive Train'!$F$39</f>
        <v>9.6000000000000014</v>
      </c>
      <c r="KE65" s="1">
        <f>IF(KB65&gt;='Drive Train'!$F$29,1,0)</f>
        <v>0</v>
      </c>
      <c r="KF65" s="43">
        <f>MIN(JV65,'DEPRECATED - DT-Prelim Calcs'!$C$10)*'DEPRECATED - DT-Prelim Calcs'!$C$11*1000/60/60</f>
        <v>103.33333333333333</v>
      </c>
      <c r="KG65" s="49">
        <f>KG64+'DEPRECATED - DT-Prelim Calcs'!$C$11</f>
        <v>244</v>
      </c>
      <c r="KH65" s="2">
        <f>KR65/'Drive Train'!$F$35</f>
        <v>0.75913978494623657</v>
      </c>
      <c r="KI65" s="36">
        <f>KP65*12*60/(PI() * 'Drive Train'!$F$15)/KH$2*KH65</f>
        <v>-103313.567074887</v>
      </c>
      <c r="KJ65" s="2">
        <f>('DEPRECATED - DT-Prelim Calcs'!$C$6*KH65-KI65)/('DEPRECATED - DT-Prelim Calcs'!$C$6*KH65)*'DEPRECATED - DT-Prelim Calcs'!$C$7*KH65</f>
        <v>79.507172735789723</v>
      </c>
      <c r="KK65" s="43">
        <f>KJ65/'DEPRECATED - DT-Prelim Calcs'!$C$7*('DEPRECATED - DT-Prelim Calcs'!$C$8-'DEPRECATED - DT-Prelim Calcs'!$C$9)+'DEPRECATED - DT-Prelim Calcs'!$C$9</f>
        <v>4332.8609027706343</v>
      </c>
      <c r="KL65" s="43">
        <f t="shared" si="25"/>
        <v>53.333333333333329</v>
      </c>
      <c r="KM65" s="2">
        <f t="shared" si="79"/>
        <v>1.4462867232450001</v>
      </c>
      <c r="KN65" s="43">
        <f>KM65*'DEPRECATED - DT-Prelim Calcs'!$C$21/KH$2/'DEPRECATED - DT-Prelim Calcs'!$C$19/'DEPRECATED - DT-Prelim Calcs'!$C$18*3.39*'DEPRECATED - DT-Prelim Calcs'!$C$20</f>
        <v>29.053734754561201</v>
      </c>
      <c r="KO65" s="36">
        <f t="shared" si="80"/>
        <v>0</v>
      </c>
      <c r="KP65" s="43">
        <f>KN64*'DEPRECATED - DT-Prelim Calcs'!$C$11+KP64</f>
        <v>-395.87832245425176</v>
      </c>
      <c r="KQ65" s="43">
        <f>KQ64+0.5*KN65*'DEPRECATED - DT-Prelim Calcs'!$C$11^2+KP65*'DEPRECATED - DT-Prelim Calcs'!$C$11</f>
        <v>-96746.209786281601</v>
      </c>
      <c r="KR65" s="43">
        <f>MIN('Drive Train'!$F$35-KL64*'DEPRECATED - DT-Prelim Calcs'!$C$21*'Drive Train'!$F$39,KR64+KL$2)</f>
        <v>9.413333333333334</v>
      </c>
      <c r="KS65" s="43">
        <f>'Drive Train'!$F$35-KL65*'DEPRECATED - DT-Prelim Calcs'!$C$21*'Drive Train'!$F$39</f>
        <v>9.413333333333334</v>
      </c>
      <c r="KT65" s="1">
        <f>IF(KQ65&gt;='Drive Train'!$F$29,1,0)</f>
        <v>0</v>
      </c>
      <c r="KU65" s="43">
        <f>MIN(KK65,'DEPRECATED - DT-Prelim Calcs'!$C$10)*'DEPRECATED - DT-Prelim Calcs'!$C$11*1000/60/60</f>
        <v>103.33333333333333</v>
      </c>
      <c r="KV65" s="49">
        <f>KV64+'DEPRECATED - DT-Prelim Calcs'!$C$11</f>
        <v>244</v>
      </c>
      <c r="KW65" s="2">
        <f>LG65/'Drive Train'!$F$35</f>
        <v>4.1499880666518498</v>
      </c>
      <c r="KX65" s="36">
        <f>LE65*12*60/(PI() * 'Drive Train'!$F$15)/KW$2*KW65</f>
        <v>-1614275.8054894437</v>
      </c>
      <c r="KY65" s="2">
        <f>('DEPRECATED - DT-Prelim Calcs'!$C$6*KW65-KX65)/('DEPRECATED - DT-Prelim Calcs'!$C$6*KW65)*'DEPRECATED - DT-Prelim Calcs'!$C$7*KW65</f>
        <v>1206.1332759676272</v>
      </c>
      <c r="KZ65" s="43">
        <f>KY65/'DEPRECATED - DT-Prelim Calcs'!$C$7*('DEPRECATED - DT-Prelim Calcs'!$C$8-'DEPRECATED - DT-Prelim Calcs'!$C$9)+'DEPRECATED - DT-Prelim Calcs'!$C$9</f>
        <v>65708.760556445355</v>
      </c>
      <c r="LA65" s="43">
        <f t="shared" si="26"/>
        <v>56.666666666666664</v>
      </c>
      <c r="LB65" s="2">
        <f t="shared" si="81"/>
        <v>1.4462867232450001</v>
      </c>
      <c r="LC65" s="43">
        <f>LB65*'DEPRECATED - DT-Prelim Calcs'!$C$21/KW$2/'DEPRECATED - DT-Prelim Calcs'!$C$19/'DEPRECATED - DT-Prelim Calcs'!$C$18*3.39*'DEPRECATED - DT-Prelim Calcs'!$C$20</f>
        <v>29.053734754561201</v>
      </c>
      <c r="LD65" s="36">
        <f t="shared" si="82"/>
        <v>0</v>
      </c>
      <c r="LE65" s="43">
        <f>LC64*'DEPRECATED - DT-Prelim Calcs'!$C$11+LE64</f>
        <v>-1131.5063798004712</v>
      </c>
      <c r="LF65" s="43">
        <f>LF64+0.5*LC65*'DEPRECATED - DT-Prelim Calcs'!$C$11^2+LE65*'DEPRECATED - DT-Prelim Calcs'!$C$11</f>
        <v>-105753.18440764128</v>
      </c>
      <c r="LG65" s="43">
        <f>MIN('Drive Train'!$F$35-LA64*'DEPRECATED - DT-Prelim Calcs'!$C$21*'Drive Train'!$F$39,LG64+LA$2)</f>
        <v>51.459852026482935</v>
      </c>
      <c r="LH65" s="43">
        <f>'Drive Train'!$F$35-LA65*'DEPRECATED - DT-Prelim Calcs'!$C$21*'Drive Train'!$F$39</f>
        <v>9.2266666666666666</v>
      </c>
      <c r="LI65" s="1">
        <f>IF(LF65&gt;='Drive Train'!$F$29,1,0)</f>
        <v>0</v>
      </c>
      <c r="LJ65" s="43">
        <f>MIN(KZ65,'DEPRECATED - DT-Prelim Calcs'!$C$10)*'DEPRECATED - DT-Prelim Calcs'!$C$11*1000/60/60</f>
        <v>103.33333333333333</v>
      </c>
      <c r="LK65" s="49">
        <f>LK64+'DEPRECATED - DT-Prelim Calcs'!$C$11</f>
        <v>244</v>
      </c>
      <c r="LL65" s="2">
        <f>LV65/'Drive Train'!$F$35</f>
        <v>0.72903225806451621</v>
      </c>
      <c r="LM65" s="36">
        <f>LT65*12*60/(PI() * 'Drive Train'!$F$15)/LL$2*LL65</f>
        <v>-86760.315300534523</v>
      </c>
      <c r="LN65" s="2">
        <f>('DEPRECATED - DT-Prelim Calcs'!$C$6*LL65-LM65)/('DEPRECATED - DT-Prelim Calcs'!$C$6*LL65)*'DEPRECATED - DT-Prelim Calcs'!$C$7*LL65</f>
        <v>67.197512193066615</v>
      </c>
      <c r="LO65" s="43">
        <f>LN65/'DEPRECATED - DT-Prelim Calcs'!$C$7*('DEPRECATED - DT-Prelim Calcs'!$C$8-'DEPRECATED - DT-Prelim Calcs'!$C$9)+'DEPRECATED - DT-Prelim Calcs'!$C$9</f>
        <v>3662.2599926073603</v>
      </c>
      <c r="LP65" s="43">
        <f t="shared" si="27"/>
        <v>60</v>
      </c>
      <c r="LQ65" s="2">
        <f t="shared" si="83"/>
        <v>1.4462867232450001</v>
      </c>
      <c r="LR65" s="43">
        <f>LQ65*'DEPRECATED - DT-Prelim Calcs'!$C$21/LL$2/'DEPRECATED - DT-Prelim Calcs'!$C$19/'DEPRECATED - DT-Prelim Calcs'!$C$18*3.39*'DEPRECATED - DT-Prelim Calcs'!$C$20</f>
        <v>29.053734754561201</v>
      </c>
      <c r="LS65" s="36">
        <f t="shared" si="84"/>
        <v>0</v>
      </c>
      <c r="LT65" s="43">
        <f>LR64*'DEPRECATED - DT-Prelim Calcs'!$C$11+LT64</f>
        <v>-346.17882023558241</v>
      </c>
      <c r="LU65" s="43">
        <f>LU64+0.5*LR65*'DEPRECATED - DT-Prelim Calcs'!$C$11^2+LT65*'DEPRECATED - DT-Prelim Calcs'!$C$11</f>
        <v>-100245.76750585313</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103.33333333333333</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-0.27672021620693066</v>
      </c>
      <c r="Y66" s="43">
        <f t="shared" si="1"/>
        <v>0</v>
      </c>
      <c r="Z66" s="43">
        <f t="shared" si="2"/>
        <v>0</v>
      </c>
      <c r="AA66" s="43">
        <f t="shared" si="3"/>
        <v>0</v>
      </c>
      <c r="AB66" s="43" t="e">
        <f t="shared" si="4"/>
        <v>#N/A</v>
      </c>
      <c r="AC66" s="36">
        <f t="shared" si="28"/>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889.49632897085212</v>
      </c>
      <c r="AK66" s="43">
        <f t="shared" si="8"/>
        <v>0</v>
      </c>
      <c r="AL66" s="49">
        <f>AL65+'DEPRECATED - DT-Prelim Calcs'!$C$11</f>
        <v>248</v>
      </c>
      <c r="AM66" s="2">
        <f>AW66/'Drive Train'!$F$35</f>
        <v>0.57999999999999996</v>
      </c>
      <c r="AN66" s="36">
        <f>AU66*12*60/(PI() * 'Drive Train'!$F$15)/AM$2*AM66</f>
        <v>4461.1342928099266</v>
      </c>
      <c r="AO66" s="2">
        <f>('DEPRECATED - DT-Prelim Calcs'!$C$6*AM66-AN66)/('DEPRECATED - DT-Prelim Calcs'!$C$6*AM66)*'DEPRECATED - DT-Prelim Calcs'!$C$7*AM66</f>
        <v>-0.55922317136027555</v>
      </c>
      <c r="AP66" s="43">
        <f>AO66/'DEPRECATED - DT-Prelim Calcs'!$C$7*('DEPRECATED - DT-Prelim Calcs'!$C$8-'DEPRECATED - DT-Prelim Calcs'!$C$9)+'DEPRECATED - DT-Prelim Calcs'!$C$9</f>
        <v>-28.965142917388143</v>
      </c>
      <c r="AQ66" s="43">
        <f t="shared" si="9"/>
        <v>-28.965142917388143</v>
      </c>
      <c r="AR66" s="2">
        <f t="shared" si="29"/>
        <v>-1.1600512301704426</v>
      </c>
      <c r="AS66" s="43">
        <f>AR66*'DEPRECATED - DT-Prelim Calcs'!$C$21/AM$2/'DEPRECATED - DT-Prelim Calcs'!$C$19/'DEPRECATED - DT-Prelim Calcs'!$C$18*3.39*'DEPRECATED - DT-Prelim Calcs'!$C$20</f>
        <v>-11.65184613859069</v>
      </c>
      <c r="AT66" s="36">
        <f t="shared" si="30"/>
        <v>1</v>
      </c>
      <c r="AU66" s="43">
        <f>AS65*'DEPRECATED - DT-Prelim Calcs'!$C$11+AU65</f>
        <v>44.747978036300019</v>
      </c>
      <c r="AV66" s="43">
        <f>AV65+0.5*AS66*'DEPRECATED - DT-Prelim Calcs'!$C$11^2+AU66*'DEPRECATED - DT-Prelim Calcs'!$C$11</f>
        <v>3689.0814796502932</v>
      </c>
      <c r="AW66" s="43">
        <f>MIN('Drive Train'!$F$35-AQ65*'DEPRECATED - DT-Prelim Calcs'!$C$21*'Drive Train'!$F$39,AW65+AQ$2)</f>
        <v>7.1920000000000002</v>
      </c>
      <c r="AX66" s="43">
        <f>'Drive Train'!$F$35-AQ66*'DEPRECATED - DT-Prelim Calcs'!$C$21*'Drive Train'!$F$39</f>
        <v>14.022048003373737</v>
      </c>
      <c r="AY66" s="1">
        <f>IF(AV66&gt;='Drive Train'!$F$29,1,0)</f>
        <v>1</v>
      </c>
      <c r="AZ66" s="43">
        <f t="shared" si="31"/>
        <v>-32.183492130431276</v>
      </c>
      <c r="BA66" s="49">
        <f>BA65+'DEPRECATED - DT-Prelim Calcs'!$C$11</f>
        <v>248</v>
      </c>
      <c r="BB66" s="2">
        <f>BL66/'Drive Train'!$F$35</f>
        <v>0.57999999999999996</v>
      </c>
      <c r="BC66" s="36">
        <f>BJ66*12*60/(PI() * 'Drive Train'!$F$15)/BB$2*BB66</f>
        <v>-20533.986544831903</v>
      </c>
      <c r="BD66" s="2">
        <f>('DEPRECATED - DT-Prelim Calcs'!$C$6*BB66-BC66)/('DEPRECATED - DT-Prelim Calcs'!$C$6*BB66)*'DEPRECATED - DT-Prelim Calcs'!$C$7*BB66</f>
        <v>17.814933055683642</v>
      </c>
      <c r="BE66" s="43">
        <f>BD66/'DEPRECATED - DT-Prelim Calcs'!$C$7*('DEPRECATED - DT-Prelim Calcs'!$C$8-'DEPRECATED - DT-Prelim Calcs'!$C$9)+'DEPRECATED - DT-Prelim Calcs'!$C$9</f>
        <v>972.01500974992962</v>
      </c>
      <c r="BF66" s="43">
        <f t="shared" si="10"/>
        <v>93</v>
      </c>
      <c r="BG66" s="2">
        <f t="shared" si="32"/>
        <v>2.0025508475699998</v>
      </c>
      <c r="BH66" s="43">
        <f>BG66*'DEPRECATED - DT-Prelim Calcs'!$C$21/BB$2/'DEPRECATED - DT-Prelim Calcs'!$C$19/'DEPRECATED - DT-Prelim Calcs'!$C$18*3.39*'DEPRECATED - DT-Prelim Calcs'!$C$20</f>
        <v>29.053734754561201</v>
      </c>
      <c r="BI66" s="36">
        <f t="shared" si="33"/>
        <v>0</v>
      </c>
      <c r="BJ66" s="43">
        <f>BH65*'DEPRECATED - DT-Prelim Calcs'!$C$11+BJ65</f>
        <v>-142.59376940352689</v>
      </c>
      <c r="BK66" s="43">
        <f>BK65+0.5*BH66*'DEPRECATED - DT-Prelim Calcs'!$C$11^2+BJ66*'DEPRECATED - DT-Prelim Calcs'!$C$11</f>
        <v>-35323.667046392635</v>
      </c>
      <c r="BL66" s="43">
        <f>MIN('Drive Train'!$F$35-BF65*'DEPRECATED - DT-Prelim Calcs'!$C$21*'Drive Train'!$F$39,BL65+BF$2)</f>
        <v>7.1920000000000002</v>
      </c>
      <c r="BM66" s="43">
        <f>'Drive Train'!$F$35-BF66*'DEPRECATED - DT-Prelim Calcs'!$C$21*'Drive Train'!$F$39</f>
        <v>7.1920000000000002</v>
      </c>
      <c r="BN66" s="1">
        <f>IF(BK66&gt;='Drive Train'!$F$29,1,0)</f>
        <v>0</v>
      </c>
      <c r="BO66" s="43">
        <f t="shared" si="34"/>
        <v>103.33333333333333</v>
      </c>
      <c r="BP66" s="49">
        <f>BP65+'DEPRECATED - DT-Prelim Calcs'!$C$11</f>
        <v>248</v>
      </c>
      <c r="BQ66" s="2">
        <f>CA66/'Drive Train'!$F$35</f>
        <v>3.4774579616692125</v>
      </c>
      <c r="BR66" s="36">
        <f>BY66*12*60/(PI() * 'Drive Train'!$F$15)/BQ$2*BQ66</f>
        <v>-961846.01691836736</v>
      </c>
      <c r="BS66" s="2">
        <f>('DEPRECATED - DT-Prelim Calcs'!$C$6*BQ66-BR66)/('DEPRECATED - DT-Prelim Calcs'!$C$6*BQ66)*'DEPRECATED - DT-Prelim Calcs'!$C$7*BQ66</f>
        <v>723.3716319698749</v>
      </c>
      <c r="BT66" s="43">
        <f>BS66/'DEPRECATED - DT-Prelim Calcs'!$C$7*('DEPRECATED - DT-Prelim Calcs'!$C$8-'DEPRECATED - DT-Prelim Calcs'!$C$9)+'DEPRECATED - DT-Prelim Calcs'!$C$9</f>
        <v>39409.059055075268</v>
      </c>
      <c r="BU66" s="43">
        <f t="shared" si="11"/>
        <v>93</v>
      </c>
      <c r="BV66" s="2">
        <f t="shared" si="35"/>
        <v>1.5313624128476471</v>
      </c>
      <c r="BW66" s="43">
        <f>BV66*'DEPRECATED - DT-Prelim Calcs'!$C$21/BQ$2/'DEPRECATED - DT-Prelim Calcs'!$C$19/'DEPRECATED - DT-Prelim Calcs'!$C$18*3.39*'DEPRECATED - DT-Prelim Calcs'!$C$20</f>
        <v>29.053734754561201</v>
      </c>
      <c r="BX66" s="36">
        <f t="shared" si="36"/>
        <v>0</v>
      </c>
      <c r="BY66" s="43">
        <f>BW65*'DEPRECATED - DT-Prelim Calcs'!$C$11+BY65</f>
        <v>-851.90930766059921</v>
      </c>
      <c r="BZ66" s="43">
        <f>BZ65+0.5*BW66*'DEPRECATED - DT-Prelim Calcs'!$C$11^2+BY66*'DEPRECATED - DT-Prelim Calcs'!$C$11</f>
        <v>-79492.381789039951</v>
      </c>
      <c r="CA66" s="43">
        <f>MIN('Drive Train'!$F$35-BU65*'DEPRECATED - DT-Prelim Calcs'!$C$21*'Drive Train'!$F$39,CA65+BU$2)</f>
        <v>43.120478724698238</v>
      </c>
      <c r="CB66" s="43">
        <f>'Drive Train'!$F$35-BU66*'DEPRECATED - DT-Prelim Calcs'!$C$21*'Drive Train'!$F$39</f>
        <v>7.1920000000000002</v>
      </c>
      <c r="CC66" s="1">
        <f>IF(BZ66&gt;='Drive Train'!$F$29,1,0)</f>
        <v>0</v>
      </c>
      <c r="CD66" s="43">
        <f t="shared" si="37"/>
        <v>103.33333333333333</v>
      </c>
      <c r="CE66" s="49">
        <f>CE65+'DEPRECATED - DT-Prelim Calcs'!$C$11</f>
        <v>248</v>
      </c>
      <c r="CF66" s="2">
        <f>CP66/'Drive Train'!$F$35</f>
        <v>0.57999999999999996</v>
      </c>
      <c r="CG66" s="36">
        <f>CN66*12*60/(PI() * 'Drive Train'!$F$15)/CF$2*CF66</f>
        <v>-283246.36918530479</v>
      </c>
      <c r="CH66" s="2">
        <f>('DEPRECATED - DT-Prelim Calcs'!$C$6*CF66-CG66)/('DEPRECATED - DT-Prelim Calcs'!$C$6*CF66)*'DEPRECATED - DT-Prelim Calcs'!$C$7*CF66</f>
        <v>210.9373585390407</v>
      </c>
      <c r="CI66" s="43">
        <f>CH66/'DEPRECATED - DT-Prelim Calcs'!$C$7*('DEPRECATED - DT-Prelim Calcs'!$C$8-'DEPRECATED - DT-Prelim Calcs'!$C$9)+'DEPRECATED - DT-Prelim Calcs'!$C$9</f>
        <v>11492.86356220147</v>
      </c>
      <c r="CJ66" s="43">
        <f t="shared" si="12"/>
        <v>93</v>
      </c>
      <c r="CK66" s="2">
        <f t="shared" si="38"/>
        <v>1.2396743342100003</v>
      </c>
      <c r="CL66" s="43">
        <f>CK66*'DEPRECATED - DT-Prelim Calcs'!$C$21/CF$2/'DEPRECATED - DT-Prelim Calcs'!$C$19/'DEPRECATED - DT-Prelim Calcs'!$C$18*3.39*'DEPRECATED - DT-Prelim Calcs'!$C$20</f>
        <v>29.053734754561205</v>
      </c>
      <c r="CM66" s="36">
        <f t="shared" si="39"/>
        <v>0</v>
      </c>
      <c r="CN66" s="43">
        <f>CL65*'DEPRECATED - DT-Prelim Calcs'!$C$11+CN65</f>
        <v>-1217.6309696066451</v>
      </c>
      <c r="CO66" s="43">
        <f>CO65+0.5*CL66*'DEPRECATED - DT-Prelim Calcs'!$C$11^2+CN66*'DEPRECATED - DT-Prelim Calcs'!$C$11</f>
        <v>-180807.50979441189</v>
      </c>
      <c r="CP66" s="43">
        <f>MIN('Drive Train'!$F$35-CJ65*'DEPRECATED - DT-Prelim Calcs'!$C$21*'Drive Train'!$F$39,CP65+CJ$2)</f>
        <v>7.1920000000000002</v>
      </c>
      <c r="CQ66" s="43">
        <f>'Drive Train'!$F$35-CJ66*'DEPRECATED - DT-Prelim Calcs'!$C$21*'Drive Train'!$F$39</f>
        <v>7.1920000000000002</v>
      </c>
      <c r="CR66" s="1">
        <f>IF(CO66&gt;='Drive Train'!$F$29,1,0)</f>
        <v>0</v>
      </c>
      <c r="CS66" s="43">
        <f t="shared" si="40"/>
        <v>103.33333333333333</v>
      </c>
      <c r="CT66" s="49">
        <f>CT65+'DEPRECATED - DT-Prelim Calcs'!$C$11</f>
        <v>248</v>
      </c>
      <c r="CU66" s="2">
        <f>DE66/'Drive Train'!$F$35</f>
        <v>0.57999999999999996</v>
      </c>
      <c r="CV66" s="36">
        <f>DC66*12*60/(PI() * 'Drive Train'!$F$15)/CU$2*CU66</f>
        <v>9254.5690800008288</v>
      </c>
      <c r="CW66" s="2">
        <f>('DEPRECATED - DT-Prelim Calcs'!$C$6*CU66-CV66)/('DEPRECATED - DT-Prelim Calcs'!$C$6*CU66)*'DEPRECATED - DT-Prelim Calcs'!$C$7*CU66</f>
        <v>-4.0829236653924594</v>
      </c>
      <c r="CX66" s="43">
        <f>CW66/'DEPRECATED - DT-Prelim Calcs'!$C$7*('DEPRECATED - DT-Prelim Calcs'!$C$8-'DEPRECATED - DT-Prelim Calcs'!$C$9)+'DEPRECATED - DT-Prelim Calcs'!$C$9</f>
        <v>-220.92793102511158</v>
      </c>
      <c r="CY66" s="43">
        <f t="shared" si="13"/>
        <v>-220.92793102511158</v>
      </c>
      <c r="CZ66" s="2">
        <f t="shared" si="41"/>
        <v>-5.3293341992388124</v>
      </c>
      <c r="DA66" s="43">
        <f>CZ66*'DEPRECATED - DT-Prelim Calcs'!$C$21/CU$2/'DEPRECATED - DT-Prelim Calcs'!$C$19/'DEPRECATED - DT-Prelim Calcs'!$C$18*3.39*'DEPRECATED - DT-Prelim Calcs'!$C$20</f>
        <v>-148.69214511983327</v>
      </c>
      <c r="DB66" s="36">
        <f t="shared" si="42"/>
        <v>1</v>
      </c>
      <c r="DC66" s="43">
        <f>DA65*'DEPRECATED - DT-Prelim Calcs'!$C$11+DC65</f>
        <v>33.418489923988346</v>
      </c>
      <c r="DD66" s="43">
        <f>DD65+0.5*DA66*'DEPRECATED - DT-Prelim Calcs'!$C$11^2+DC66*'DEPRECATED - DT-Prelim Calcs'!$C$11</f>
        <v>-257775.09499498861</v>
      </c>
      <c r="DE66" s="43">
        <f>MIN('Drive Train'!$F$35-CY65*'DEPRECATED - DT-Prelim Calcs'!$C$21*'Drive Train'!$F$39,DE65+CY$2)</f>
        <v>7.1920000000000002</v>
      </c>
      <c r="DF66" s="43">
        <f>'Drive Train'!$F$35-CY66*'DEPRECATED - DT-Prelim Calcs'!$C$21*'Drive Train'!$F$39</f>
        <v>24.77196413740625</v>
      </c>
      <c r="DG66" s="1">
        <f>IF(DD66&gt;='Drive Train'!$F$29,1,0)</f>
        <v>0</v>
      </c>
      <c r="DH66" s="43">
        <f t="shared" si="43"/>
        <v>-245.47547891679065</v>
      </c>
      <c r="DI66" s="49">
        <f>DI65+'DEPRECATED - DT-Prelim Calcs'!$C$11</f>
        <v>248</v>
      </c>
      <c r="DJ66" s="2">
        <f>DT66/'Drive Train'!$F$35</f>
        <v>0.57999999999999996</v>
      </c>
      <c r="DK66" s="36">
        <f>DR66*12*60/(PI() * 'Drive Train'!$F$15)/DJ$2*DJ66</f>
        <v>-80174.481678113923</v>
      </c>
      <c r="DL66" s="2">
        <f>('DEPRECATED - DT-Prelim Calcs'!$C$6*DJ66-DK66)/('DEPRECATED - DT-Prelim Calcs'!$C$6*DJ66)*'DEPRECATED - DT-Prelim Calcs'!$C$7*DJ66</f>
        <v>61.657240606638609</v>
      </c>
      <c r="DM66" s="43">
        <f>DL66/'DEPRECATED - DT-Prelim Calcs'!$C$7*('DEPRECATED - DT-Prelim Calcs'!$C$8-'DEPRECATED - DT-Prelim Calcs'!$C$9)+'DEPRECATED - DT-Prelim Calcs'!$C$9</f>
        <v>3360.4392270780731</v>
      </c>
      <c r="DN66" s="43">
        <f t="shared" si="14"/>
        <v>93</v>
      </c>
      <c r="DO66" s="2">
        <f t="shared" si="44"/>
        <v>0.89769520753137932</v>
      </c>
      <c r="DP66" s="43">
        <f>DO66*'DEPRECATED - DT-Prelim Calcs'!$C$21/DJ$2/'DEPRECATED - DT-Prelim Calcs'!$C$19/'DEPRECATED - DT-Prelim Calcs'!$C$18*3.39*'DEPRECATED - DT-Prelim Calcs'!$C$20</f>
        <v>29.053734754561201</v>
      </c>
      <c r="DQ66" s="36">
        <f t="shared" si="45"/>
        <v>0</v>
      </c>
      <c r="DR66" s="43">
        <f>DP65*'DEPRECATED - DT-Prelim Calcs'!$C$11+DR65</f>
        <v>-249.57943187210884</v>
      </c>
      <c r="DS66" s="43">
        <f>DS65+0.5*DP66*'DEPRECATED - DT-Prelim Calcs'!$C$11^2+DR66*'DEPRECATED - DT-Prelim Calcs'!$C$11</f>
        <v>-424062.97574161744</v>
      </c>
      <c r="DT66" s="43">
        <f>MIN('Drive Train'!$F$35-DN65*'DEPRECATED - DT-Prelim Calcs'!$C$21*'Drive Train'!$F$39,DT65+DN$2)</f>
        <v>7.1920000000000002</v>
      </c>
      <c r="DU66" s="43">
        <f>'Drive Train'!$F$35-DN66*'DEPRECATED - DT-Prelim Calcs'!$C$21*'Drive Train'!$F$39</f>
        <v>7.1920000000000002</v>
      </c>
      <c r="DV66" s="1">
        <f>IF(DS66&gt;='Drive Train'!$F$29,1,0)</f>
        <v>0</v>
      </c>
      <c r="DW66" s="43">
        <f t="shared" si="46"/>
        <v>103.33333333333333</v>
      </c>
      <c r="DX66" s="49">
        <f>DX65+'DEPRECATED - DT-Prelim Calcs'!$C$11</f>
        <v>248</v>
      </c>
      <c r="DY66" s="2">
        <f>EI66/'Drive Train'!$F$35</f>
        <v>0.57999999999999996</v>
      </c>
      <c r="DZ66" s="36">
        <f>EG66*12*60/(PI() * 'Drive Train'!$F$15)/DY$2*DY66</f>
        <v>-402687.2475110215</v>
      </c>
      <c r="EA66" s="2">
        <f>('DEPRECATED - DT-Prelim Calcs'!$C$6*DY66-DZ66)/('DEPRECATED - DT-Prelim Calcs'!$C$6*DY66)*'DEPRECATED - DT-Prelim Calcs'!$C$7*DY66</f>
        <v>298.7395089070049</v>
      </c>
      <c r="EB66" s="43">
        <f>EA66/'DEPRECATED - DT-Prelim Calcs'!$C$7*('DEPRECATED - DT-Prelim Calcs'!$C$8-'DEPRECATED - DT-Prelim Calcs'!$C$9)+'DEPRECATED - DT-Prelim Calcs'!$C$9</f>
        <v>16276.115037471161</v>
      </c>
      <c r="EC66" s="43">
        <f t="shared" si="15"/>
        <v>93</v>
      </c>
      <c r="ED66" s="2">
        <f t="shared" si="47"/>
        <v>0.78888366722454539</v>
      </c>
      <c r="EE66" s="43">
        <f>ED66*'DEPRECATED - DT-Prelim Calcs'!$C$21/DY$2/'DEPRECATED - DT-Prelim Calcs'!$C$19/'DEPRECATED - DT-Prelim Calcs'!$C$18*3.39*'DEPRECATED - DT-Prelim Calcs'!$C$20</f>
        <v>29.053734754561201</v>
      </c>
      <c r="EF66" s="36">
        <f t="shared" si="48"/>
        <v>0</v>
      </c>
      <c r="EG66" s="43">
        <f>EE65*'DEPRECATED - DT-Prelim Calcs'!$C$11+EG65</f>
        <v>-1101.6016183167189</v>
      </c>
      <c r="EH66" s="43">
        <f>EH65+0.5*EE66*'DEPRECATED - DT-Prelim Calcs'!$C$11^2+EG66*'DEPRECATED - DT-Prelim Calcs'!$C$11</f>
        <v>-555087.50879494089</v>
      </c>
      <c r="EI66" s="43">
        <f>MIN('Drive Train'!$F$35-EC65*'DEPRECATED - DT-Prelim Calcs'!$C$21*'Drive Train'!$F$39,EI65+EC$2)</f>
        <v>7.1920000000000002</v>
      </c>
      <c r="EJ66" s="43">
        <f>'Drive Train'!$F$35-EC66*'DEPRECATED - DT-Prelim Calcs'!$C$21*'Drive Train'!$F$39</f>
        <v>7.1920000000000002</v>
      </c>
      <c r="EK66" s="1">
        <f>IF(EH66&gt;='Drive Train'!$F$29,1,0)</f>
        <v>0</v>
      </c>
      <c r="EL66" s="43">
        <f t="shared" si="49"/>
        <v>103.33333333333333</v>
      </c>
      <c r="EM66" s="49">
        <f>EM65+'DEPRECATED - DT-Prelim Calcs'!$C$11</f>
        <v>248</v>
      </c>
      <c r="EN66" s="2">
        <f>EX66/'Drive Train'!$F$35</f>
        <v>0.57999999999999996</v>
      </c>
      <c r="EO66" s="36">
        <f>EV66*12*60/(PI() * 'Drive Train'!$F$15)/EN$2*EN66</f>
        <v>-2386231.0382702406</v>
      </c>
      <c r="EP66" s="2">
        <f>('DEPRECATED - DT-Prelim Calcs'!$C$6*EN66-EO66)/('DEPRECATED - DT-Prelim Calcs'!$C$6*EN66)*'DEPRECATED - DT-Prelim Calcs'!$C$7*EN66</f>
        <v>1756.8618253115096</v>
      </c>
      <c r="EQ66" s="43">
        <f>EP66/'DEPRECATED - DT-Prelim Calcs'!$C$7*('DEPRECATED - DT-Prelim Calcs'!$C$8-'DEPRECATED - DT-Prelim Calcs'!$C$9)+'DEPRECATED - DT-Prelim Calcs'!$C$9</f>
        <v>95711.136752044928</v>
      </c>
      <c r="ER66" s="43">
        <f t="shared" si="16"/>
        <v>93</v>
      </c>
      <c r="ES66" s="2">
        <f t="shared" si="50"/>
        <v>0.7035989464435134</v>
      </c>
      <c r="ET66" s="43">
        <f>ES66*'DEPRECATED - DT-Prelim Calcs'!$C$21/EN$2/'DEPRECATED - DT-Prelim Calcs'!$C$19/'DEPRECATED - DT-Prelim Calcs'!$C$18*3.39*'DEPRECATED - DT-Prelim Calcs'!$C$20</f>
        <v>29.053734754561201</v>
      </c>
      <c r="EU66" s="36">
        <f t="shared" si="51"/>
        <v>0</v>
      </c>
      <c r="EV66" s="43">
        <f>ET65*'DEPRECATED - DT-Prelim Calcs'!$C$11+EV65</f>
        <v>-5822.1232522504906</v>
      </c>
      <c r="EW66" s="43">
        <f>EW65+0.5*ET66*'DEPRECATED - DT-Prelim Calcs'!$C$11^2+EV66*'DEPRECATED - DT-Prelim Calcs'!$C$11</f>
        <v>-797154.81771382329</v>
      </c>
      <c r="EX66" s="43">
        <f>MIN('Drive Train'!$F$35-ER65*'DEPRECATED - DT-Prelim Calcs'!$C$21*'Drive Train'!$F$39,EX65+ER$2)</f>
        <v>7.1920000000000002</v>
      </c>
      <c r="EY66" s="43">
        <f>'Drive Train'!$F$35-ER66*'DEPRECATED - DT-Prelim Calcs'!$C$21*'Drive Train'!$F$39</f>
        <v>7.1920000000000002</v>
      </c>
      <c r="EZ66" s="1">
        <f>IF(EW66&gt;='Drive Train'!$F$29,1,0)</f>
        <v>0</v>
      </c>
      <c r="FA66" s="43">
        <f t="shared" si="52"/>
        <v>103.33333333333333</v>
      </c>
      <c r="FB66" s="49">
        <f>FB65+'DEPRECATED - DT-Prelim Calcs'!$C$11</f>
        <v>248</v>
      </c>
      <c r="FC66" s="2">
        <f>FM66/'Drive Train'!$F$35</f>
        <v>0.57999999999999996</v>
      </c>
      <c r="FD66" s="36">
        <f>FK66*12*60/(PI() * 'Drive Train'!$F$15)/FC$2*FC66</f>
        <v>-423159.5163007552</v>
      </c>
      <c r="FE66" s="2">
        <f>('DEPRECATED - DT-Prelim Calcs'!$C$6*FC66-FD66)/('DEPRECATED - DT-Prelim Calcs'!$C$6*FC66)*'DEPRECATED - DT-Prelim Calcs'!$C$7*FC66</f>
        <v>313.78887264115076</v>
      </c>
      <c r="FF66" s="43">
        <f>FE66/'DEPRECATED - DT-Prelim Calcs'!$C$7*('DEPRECATED - DT-Prelim Calcs'!$C$8-'DEPRECATED - DT-Prelim Calcs'!$C$9)+'DEPRECATED - DT-Prelim Calcs'!$C$9</f>
        <v>17095.96843492836</v>
      </c>
      <c r="FG66" s="43">
        <f t="shared" si="17"/>
        <v>93</v>
      </c>
      <c r="FH66" s="2">
        <f t="shared" si="53"/>
        <v>0.63495514679048781</v>
      </c>
      <c r="FI66" s="43">
        <f>FH66*'DEPRECATED - DT-Prelim Calcs'!$C$21/FC$2/'DEPRECATED - DT-Prelim Calcs'!$C$19/'DEPRECATED - DT-Prelim Calcs'!$C$18*3.39*'DEPRECATED - DT-Prelim Calcs'!$C$20</f>
        <v>29.053734754561205</v>
      </c>
      <c r="FJ66" s="36">
        <f t="shared" si="54"/>
        <v>0</v>
      </c>
      <c r="FK66" s="43">
        <f>FI65*'DEPRECATED - DT-Prelim Calcs'!$C$11+FK65</f>
        <v>-931.73172673609679</v>
      </c>
      <c r="FL66" s="43">
        <f>FL65+0.5*FI66*'DEPRECATED - DT-Prelim Calcs'!$C$11^2+FK66*'DEPRECATED - DT-Prelim Calcs'!$C$11</f>
        <v>-1047583.5564851995</v>
      </c>
      <c r="FM66" s="43">
        <f>MIN('Drive Train'!$F$35-FG65*'DEPRECATED - DT-Prelim Calcs'!$C$21*'Drive Train'!$F$39,FM65+FG$2)</f>
        <v>7.1920000000000002</v>
      </c>
      <c r="FN66" s="43">
        <f>'Drive Train'!$F$35-FG66*'DEPRECATED - DT-Prelim Calcs'!$C$21*'Drive Train'!$F$39</f>
        <v>7.1920000000000002</v>
      </c>
      <c r="FO66" s="1">
        <f>IF(FL66&gt;='Drive Train'!$F$29,1,0)</f>
        <v>0</v>
      </c>
      <c r="FP66" s="43">
        <f t="shared" si="55"/>
        <v>103.33333333333333</v>
      </c>
      <c r="FQ66" s="49">
        <f>FQ65+'DEPRECATED - DT-Prelim Calcs'!$C$11</f>
        <v>248</v>
      </c>
      <c r="FR66" s="2">
        <f>GB66/'Drive Train'!$F$35</f>
        <v>0.57999999999999996</v>
      </c>
      <c r="FS66" s="36">
        <f>FZ66*12*60/(PI() * 'Drive Train'!$F$15)/FR$2*FR66</f>
        <v>-1297350.2472358451</v>
      </c>
      <c r="FT66" s="2">
        <f>('DEPRECATED - DT-Prelim Calcs'!$C$6*FR66-FS66)/('DEPRECATED - DT-Prelim Calcs'!$C$6*FR66)*'DEPRECATED - DT-Prelim Calcs'!$C$7*FR66</f>
        <v>956.41497422196142</v>
      </c>
      <c r="FU66" s="43">
        <f>FT66/'DEPRECATED - DT-Prelim Calcs'!$C$7*('DEPRECATED - DT-Prelim Calcs'!$C$8-'DEPRECATED - DT-Prelim Calcs'!$C$9)+'DEPRECATED - DT-Prelim Calcs'!$C$9</f>
        <v>52104.703819554612</v>
      </c>
      <c r="FV66" s="43">
        <f t="shared" si="18"/>
        <v>93</v>
      </c>
      <c r="FW66" s="2">
        <f t="shared" si="56"/>
        <v>0.57851468929799987</v>
      </c>
      <c r="FX66" s="43">
        <f>FW66*'DEPRECATED - DT-Prelim Calcs'!$C$21/FR$2/'DEPRECATED - DT-Prelim Calcs'!$C$19/'DEPRECATED - DT-Prelim Calcs'!$C$18*3.39*'DEPRECATED - DT-Prelim Calcs'!$C$20</f>
        <v>29.053734754561201</v>
      </c>
      <c r="FY66" s="36">
        <f t="shared" si="57"/>
        <v>0</v>
      </c>
      <c r="FZ66" s="43">
        <f>FX65*'DEPRECATED - DT-Prelim Calcs'!$C$11+FZ65</f>
        <v>-2602.6475133135582</v>
      </c>
      <c r="GA66" s="43">
        <f>GA65+0.5*FX66*'DEPRECATED - DT-Prelim Calcs'!$C$11^2+FZ66*'DEPRECATED - DT-Prelim Calcs'!$C$11</f>
        <v>-1451945.1768369465</v>
      </c>
      <c r="GB66" s="43">
        <f>MIN('Drive Train'!$F$35-FV65*'DEPRECATED - DT-Prelim Calcs'!$C$21*'Drive Train'!$F$39,GB65+FV$2)</f>
        <v>7.1920000000000002</v>
      </c>
      <c r="GC66" s="43">
        <f>'Drive Train'!$F$35-FV66*'DEPRECATED - DT-Prelim Calcs'!$C$21*'Drive Train'!$F$39</f>
        <v>7.1920000000000002</v>
      </c>
      <c r="GD66" s="1">
        <f>IF(GA66&gt;='Drive Train'!$F$29,1,0)</f>
        <v>0</v>
      </c>
      <c r="GE66" s="43">
        <f t="shared" si="58"/>
        <v>103.33333333333333</v>
      </c>
      <c r="GF66" s="49">
        <f>GF65+'DEPRECATED - DT-Prelim Calcs'!$C$11</f>
        <v>248</v>
      </c>
      <c r="GG66" s="2">
        <f>GQ66/'Drive Train'!$F$35</f>
        <v>0.86451612903225805</v>
      </c>
      <c r="GH66" s="36">
        <f>GO66*12*60/(PI() * 'Drive Train'!$F$15)/GG$2*GG66</f>
        <v>-60424.763032580297</v>
      </c>
      <c r="GI66" s="2">
        <f>('DEPRECATED - DT-Prelim Calcs'!$C$6*GG66-GH66)/('DEPRECATED - DT-Prelim Calcs'!$C$6*GG66)*'DEPRECATED - DT-Prelim Calcs'!$C$7*GG66</f>
        <v>48.47341115030261</v>
      </c>
      <c r="GJ66" s="43">
        <f>GI66/'DEPRECATED - DT-Prelim Calcs'!$C$7*('DEPRECATED - DT-Prelim Calcs'!$C$8-'DEPRECATED - DT-Prelim Calcs'!$C$9)+'DEPRECATED - DT-Prelim Calcs'!$C$9</f>
        <v>2642.2156820687242</v>
      </c>
      <c r="GK66" s="43">
        <f t="shared" si="59"/>
        <v>29.999999999999982</v>
      </c>
      <c r="GL66" s="2">
        <f t="shared" si="60"/>
        <v>1.4462867232450001</v>
      </c>
      <c r="GM66" s="43">
        <f>GL66*'DEPRECATED - DT-Prelim Calcs'!$C$21/GG$2/'DEPRECATED - DT-Prelim Calcs'!$C$19/'DEPRECATED - DT-Prelim Calcs'!$C$18*3.39*'DEPRECATED - DT-Prelim Calcs'!$C$20</f>
        <v>29.053734754561201</v>
      </c>
      <c r="GN66" s="36">
        <f t="shared" si="61"/>
        <v>0</v>
      </c>
      <c r="GO66" s="43">
        <f>GM65*'DEPRECATED - DT-Prelim Calcs'!$C$11+GO65</f>
        <v>-203.31432216624552</v>
      </c>
      <c r="GP66" s="43">
        <f>GP65+0.5*GM66*'DEPRECATED - DT-Prelim Calcs'!$C$11^2+GO66*'DEPRECATED - DT-Prelim Calcs'!$C$11</f>
        <v>-79390.558655398258</v>
      </c>
      <c r="GQ66" s="43">
        <f>MIN('Drive Train'!$F$35-GK65*'DEPRECATED - DT-Prelim Calcs'!$C$21*'Drive Train'!$F$39,GQ65+GK$2)</f>
        <v>10.72</v>
      </c>
      <c r="GR66" s="43">
        <f>'Drive Train'!$F$35-GK66*'DEPRECATED - DT-Prelim Calcs'!$C$21*'Drive Train'!$F$39</f>
        <v>10.72</v>
      </c>
      <c r="GS66" s="1">
        <f>IF(GP66&gt;='Drive Train'!$F$29,1,0)</f>
        <v>0</v>
      </c>
      <c r="GT66" s="43">
        <f t="shared" si="62"/>
        <v>33.333333333333314</v>
      </c>
      <c r="GU66" s="49">
        <f>GU65+'DEPRECATED - DT-Prelim Calcs'!$C$11</f>
        <v>248</v>
      </c>
      <c r="GV66" s="2">
        <f>HF66/'Drive Train'!$F$35</f>
        <v>0.84946236559139798</v>
      </c>
      <c r="GW66" s="36">
        <f>HD66*12*60/(PI() * 'Drive Train'!$F$15)/GV$2*GV66</f>
        <v>-39003.387018850532</v>
      </c>
      <c r="GX66" s="2">
        <f>('DEPRECATED - DT-Prelim Calcs'!$C$6*GV66-GW66)/('DEPRECATED - DT-Prelim Calcs'!$C$6*GV66)*'DEPRECATED - DT-Prelim Calcs'!$C$7*GV66</f>
        <v>32.655747321960483</v>
      </c>
      <c r="GY66" s="43">
        <f>GX66/'DEPRECATED - DT-Prelim Calcs'!$C$7*('DEPRECATED - DT-Prelim Calcs'!$C$8-'DEPRECATED - DT-Prelim Calcs'!$C$9)+'DEPRECATED - DT-Prelim Calcs'!$C$9</f>
        <v>1780.5071302262052</v>
      </c>
      <c r="GZ66" s="43">
        <f t="shared" si="19"/>
        <v>33.333333333333314</v>
      </c>
      <c r="HA66" s="2">
        <f t="shared" si="63"/>
        <v>1.4462867232450001</v>
      </c>
      <c r="HB66" s="43">
        <f>HA66*'DEPRECATED - DT-Prelim Calcs'!$C$21/GV$2/'DEPRECATED - DT-Prelim Calcs'!$C$19/'DEPRECATED - DT-Prelim Calcs'!$C$18*3.39*'DEPRECATED - DT-Prelim Calcs'!$C$20</f>
        <v>29.053734754561201</v>
      </c>
      <c r="HC66" s="36">
        <f t="shared" si="64"/>
        <v>0</v>
      </c>
      <c r="HD66" s="43">
        <f>HB65*'DEPRECATED - DT-Prelim Calcs'!$C$11+HD65</f>
        <v>-133.56242538079289</v>
      </c>
      <c r="HE66" s="43">
        <f>HE65+0.5*HB66*'DEPRECATED - DT-Prelim Calcs'!$C$11^2+HD66*'DEPRECATED - DT-Prelim Calcs'!$C$11</f>
        <v>-76987.748451046733</v>
      </c>
      <c r="HF66" s="43">
        <f>MIN('Drive Train'!$F$35-GZ65*'DEPRECATED - DT-Prelim Calcs'!$C$21*'Drive Train'!$F$39,HF65+GZ$2)</f>
        <v>10.533333333333335</v>
      </c>
      <c r="HG66" s="43">
        <f>'Drive Train'!$F$35-GZ66*'DEPRECATED - DT-Prelim Calcs'!$C$21*'Drive Train'!$F$39</f>
        <v>10.533333333333335</v>
      </c>
      <c r="HH66" s="1">
        <f>IF(HE66&gt;='Drive Train'!$F$29,1,0)</f>
        <v>0</v>
      </c>
      <c r="HI66" s="43">
        <f t="shared" si="65"/>
        <v>37.037037037037017</v>
      </c>
      <c r="HJ66" s="49">
        <f>HJ65+'DEPRECATED - DT-Prelim Calcs'!$C$11</f>
        <v>248</v>
      </c>
      <c r="HK66" s="2">
        <f>HU66/'Drive Train'!$F$35</f>
        <v>0.83440860215053769</v>
      </c>
      <c r="HL66" s="36">
        <f>HS66*12*60/(PI() * 'Drive Train'!$F$15)/HK$2*HK66</f>
        <v>-315268.03408918926</v>
      </c>
      <c r="HM66" s="2">
        <f>('DEPRECATED - DT-Prelim Calcs'!$C$6*HK66-HL66)/('DEPRECATED - DT-Prelim Calcs'!$C$6*HK66)*'DEPRECATED - DT-Prelim Calcs'!$C$7*HK66</f>
        <v>235.66997193629567</v>
      </c>
      <c r="HN66" s="43">
        <f>HM66/'DEPRECATED - DT-Prelim Calcs'!$C$7*('DEPRECATED - DT-Prelim Calcs'!$C$8-'DEPRECATED - DT-Prelim Calcs'!$C$9)+'DEPRECATED - DT-Prelim Calcs'!$C$9</f>
        <v>12840.237277126553</v>
      </c>
      <c r="HO66" s="43">
        <f t="shared" si="20"/>
        <v>36.66666666666665</v>
      </c>
      <c r="HP66" s="2">
        <f t="shared" si="66"/>
        <v>1.4462867232450001</v>
      </c>
      <c r="HQ66" s="43">
        <f>HP66*'DEPRECATED - DT-Prelim Calcs'!$C$21/HK$2/'DEPRECATED - DT-Prelim Calcs'!$C$19/'DEPRECATED - DT-Prelim Calcs'!$C$18*3.39*'DEPRECATED - DT-Prelim Calcs'!$C$20</f>
        <v>29.053734754561201</v>
      </c>
      <c r="HR66" s="36">
        <f t="shared" si="67"/>
        <v>0</v>
      </c>
      <c r="HS66" s="43">
        <f>HQ65*'DEPRECATED - DT-Prelim Calcs'!$C$11+HS65</f>
        <v>-1099.0748830897444</v>
      </c>
      <c r="HT66" s="43">
        <f>HT65+0.5*HQ66*'DEPRECATED - DT-Prelim Calcs'!$C$11^2+HS66*'DEPRECATED - DT-Prelim Calcs'!$C$11</f>
        <v>-90152.334040684014</v>
      </c>
      <c r="HU66" s="43">
        <f>MIN('Drive Train'!$F$35-HO65*'DEPRECATED - DT-Prelim Calcs'!$C$21*'Drive Train'!$F$39,HU65+HO$2)</f>
        <v>10.346666666666668</v>
      </c>
      <c r="HV66" s="43">
        <f>'Drive Train'!$F$35-HO66*'DEPRECATED - DT-Prelim Calcs'!$C$21*'Drive Train'!$F$39</f>
        <v>10.346666666666668</v>
      </c>
      <c r="HW66" s="1">
        <f>IF(HT66&gt;='Drive Train'!$F$29,1,0)</f>
        <v>0</v>
      </c>
      <c r="HX66" s="43">
        <f t="shared" si="68"/>
        <v>40.740740740740726</v>
      </c>
      <c r="HY66" s="49">
        <f>HY65+'DEPRECATED - DT-Prelim Calcs'!$C$11</f>
        <v>248</v>
      </c>
      <c r="HZ66" s="2">
        <f>IJ66/'Drive Train'!$F$35</f>
        <v>0.8193548387096774</v>
      </c>
      <c r="IA66" s="36">
        <f>IH66*12*60/(PI() * 'Drive Train'!$F$15)/HZ$2*HZ66</f>
        <v>8120.7748593132665</v>
      </c>
      <c r="IB66" s="2">
        <f>('DEPRECATED - DT-Prelim Calcs'!$C$6*HZ66-IA66)/('DEPRECATED - DT-Prelim Calcs'!$C$6*HZ66)*'DEPRECATED - DT-Prelim Calcs'!$C$7*HZ66</f>
        <v>-2.1268863221536858</v>
      </c>
      <c r="IC66" s="43">
        <f>IB66/'DEPRECATED - DT-Prelim Calcs'!$C$7*('DEPRECATED - DT-Prelim Calcs'!$C$8-'DEPRECATED - DT-Prelim Calcs'!$C$9)+'DEPRECATED - DT-Prelim Calcs'!$C$9</f>
        <v>-114.36768769941719</v>
      </c>
      <c r="ID66" s="43">
        <f t="shared" si="21"/>
        <v>-114.36768769941719</v>
      </c>
      <c r="IE66" s="2">
        <f t="shared" si="69"/>
        <v>-2.9010955621730847</v>
      </c>
      <c r="IF66" s="43">
        <f>IE66*'DEPRECATED - DT-Prelim Calcs'!$C$21/HZ$2/'DEPRECATED - DT-Prelim Calcs'!$C$19/'DEPRECATED - DT-Prelim Calcs'!$C$18*3.39*'DEPRECATED - DT-Prelim Calcs'!$C$20</f>
        <v>-58.278666053088784</v>
      </c>
      <c r="IG66" s="36">
        <f t="shared" si="70"/>
        <v>1</v>
      </c>
      <c r="IH66" s="43">
        <f>IF65*'DEPRECATED - DT-Prelim Calcs'!$C$11+IH65</f>
        <v>28.830459529882347</v>
      </c>
      <c r="II66" s="43">
        <f>II65+0.5*IF66*'DEPRECATED - DT-Prelim Calcs'!$C$11^2+IH66*'DEPRECATED - DT-Prelim Calcs'!$C$11</f>
        <v>-81654.166203863497</v>
      </c>
      <c r="IJ66" s="43">
        <f>MIN('Drive Train'!$F$35-ID65*'DEPRECATED - DT-Prelim Calcs'!$C$21*'Drive Train'!$F$39,IJ65+ID$2)</f>
        <v>10.16</v>
      </c>
      <c r="IK66" s="43">
        <f>'Drive Train'!$F$35-ID66*'DEPRECATED - DT-Prelim Calcs'!$C$21*'Drive Train'!$F$39</f>
        <v>18.804590511167362</v>
      </c>
      <c r="IL66" s="1">
        <f>IF(II66&gt;='Drive Train'!$F$29,1,0)</f>
        <v>0</v>
      </c>
      <c r="IM66" s="43">
        <f t="shared" si="71"/>
        <v>-127.07520855490799</v>
      </c>
      <c r="IN66" s="49">
        <f>IN65+'DEPRECATED - DT-Prelim Calcs'!$C$11</f>
        <v>248</v>
      </c>
      <c r="IO66" s="2">
        <f>IY66/'Drive Train'!$F$35</f>
        <v>0.80430107526881722</v>
      </c>
      <c r="IP66" s="36">
        <f>IW66*12*60/(PI() * 'Drive Train'!$F$15)/IO$2*IO66</f>
        <v>-9023.6054676031672</v>
      </c>
      <c r="IQ66" s="2">
        <f>('DEPRECATED - DT-Prelim Calcs'!$C$6*IO66-IP66)/('DEPRECATED - DT-Prelim Calcs'!$C$6*IO66)*'DEPRECATED - DT-Prelim Calcs'!$C$7*IO66</f>
        <v>10.405512112455714</v>
      </c>
      <c r="IR66" s="43">
        <f>IQ66/'DEPRECATED - DT-Prelim Calcs'!$C$7*('DEPRECATED - DT-Prelim Calcs'!$C$8-'DEPRECATED - DT-Prelim Calcs'!$C$9)+'DEPRECATED - DT-Prelim Calcs'!$C$9</f>
        <v>568.36745090243812</v>
      </c>
      <c r="IS66" s="43">
        <f t="shared" si="22"/>
        <v>43.333333333333321</v>
      </c>
      <c r="IT66" s="2">
        <f t="shared" si="72"/>
        <v>1.4462867232450001</v>
      </c>
      <c r="IU66" s="43">
        <f>IT66*'DEPRECATED - DT-Prelim Calcs'!$C$21/IO$2/'DEPRECATED - DT-Prelim Calcs'!$C$19/'DEPRECATED - DT-Prelim Calcs'!$C$18*3.39*'DEPRECATED - DT-Prelim Calcs'!$C$20</f>
        <v>29.053734754561201</v>
      </c>
      <c r="IV66" s="36">
        <f t="shared" si="73"/>
        <v>0</v>
      </c>
      <c r="IW66" s="43">
        <f>IU65*'DEPRECATED - DT-Prelim Calcs'!$C$11+IW65</f>
        <v>-32.635296792311308</v>
      </c>
      <c r="IX66" s="43">
        <f>IX65+0.5*IU66*'DEPRECATED - DT-Prelim Calcs'!$C$11^2+IW66*'DEPRECATED - DT-Prelim Calcs'!$C$11</f>
        <v>-90919.672316919619</v>
      </c>
      <c r="IY66" s="43">
        <f>MIN('Drive Train'!$F$35-IS65*'DEPRECATED - DT-Prelim Calcs'!$C$21*'Drive Train'!$F$39,IY65+IS$2)</f>
        <v>9.9733333333333345</v>
      </c>
      <c r="IZ66" s="43">
        <f>'Drive Train'!$F$35-IS66*'DEPRECATED - DT-Prelim Calcs'!$C$21*'Drive Train'!$F$39</f>
        <v>9.9733333333333345</v>
      </c>
      <c r="JA66" s="1">
        <f>IF(IX66&gt;='Drive Train'!$F$29,1,0)</f>
        <v>0</v>
      </c>
      <c r="JB66" s="43">
        <f t="shared" si="74"/>
        <v>48.148148148148138</v>
      </c>
      <c r="JC66" s="49">
        <f>JC65+'DEPRECATED - DT-Prelim Calcs'!$C$11</f>
        <v>248</v>
      </c>
      <c r="JD66" s="2">
        <f>JN66/'Drive Train'!$F$35</f>
        <v>0.78924731182795704</v>
      </c>
      <c r="JE66" s="36">
        <f>JL66*12*60/(PI() * 'Drive Train'!$F$15)/JD$2*JD66</f>
        <v>21177.151105483194</v>
      </c>
      <c r="JF66" s="2">
        <f>('DEPRECATED - DT-Prelim Calcs'!$C$6*JD66-JE66)/('DEPRECATED - DT-Prelim Calcs'!$C$6*JD66)*'DEPRECATED - DT-Prelim Calcs'!$C$7*JD66</f>
        <v>-11.865959681933806</v>
      </c>
      <c r="JG66" s="43">
        <f>JF66/'DEPRECATED - DT-Prelim Calcs'!$C$7*('DEPRECATED - DT-Prelim Calcs'!$C$8-'DEPRECATED - DT-Prelim Calcs'!$C$9)+'DEPRECATED - DT-Prelim Calcs'!$C$9</f>
        <v>-644.9291468516177</v>
      </c>
      <c r="JH66" s="43">
        <f t="shared" si="23"/>
        <v>-644.9291468516177</v>
      </c>
      <c r="JI66" s="2">
        <f t="shared" si="75"/>
        <v>-13.961940611352491</v>
      </c>
      <c r="JJ66" s="43">
        <f>JI66*'DEPRECATED - DT-Prelim Calcs'!$C$21/JD$2/'DEPRECATED - DT-Prelim Calcs'!$C$19/'DEPRECATED - DT-Prelim Calcs'!$C$18*3.39*'DEPRECATED - DT-Prelim Calcs'!$C$20</f>
        <v>-280.47448176184014</v>
      </c>
      <c r="JK66" s="36">
        <f t="shared" si="76"/>
        <v>1</v>
      </c>
      <c r="JL66" s="43">
        <f>JJ65*'DEPRECATED - DT-Prelim Calcs'!$C$11+JL65</f>
        <v>78.051371951459117</v>
      </c>
      <c r="JM66" s="43">
        <f>JM65+0.5*JJ66*'DEPRECATED - DT-Prelim Calcs'!$C$11^2+JL66*'DEPRECATED - DT-Prelim Calcs'!$C$11</f>
        <v>-91422.898337621213</v>
      </c>
      <c r="JN66" s="43">
        <f>MIN('Drive Train'!$F$35-JH65*'DEPRECATED - DT-Prelim Calcs'!$C$21*'Drive Train'!$F$39,JN65+JH$2)</f>
        <v>9.7866666666666671</v>
      </c>
      <c r="JO66" s="43">
        <f>'Drive Train'!$F$35-JH66*'DEPRECATED - DT-Prelim Calcs'!$C$21*'Drive Train'!$F$39</f>
        <v>48.516032223690594</v>
      </c>
      <c r="JP66" s="1">
        <f>IF(JM66&gt;='Drive Train'!$F$29,1,0)</f>
        <v>0</v>
      </c>
      <c r="JQ66" s="43">
        <f>MIN(JG66,'DEPRECATED - DT-Prelim Calcs'!$C$10)*'DEPRECATED - DT-Prelim Calcs'!$C$11*1000/60/60</f>
        <v>-716.58794094624193</v>
      </c>
      <c r="JR66" s="49">
        <f>JR65+'DEPRECATED - DT-Prelim Calcs'!$C$11</f>
        <v>248</v>
      </c>
      <c r="JS66" s="2">
        <f>KC66/'Drive Train'!$F$35</f>
        <v>0.77419354838709686</v>
      </c>
      <c r="JT66" s="36">
        <f>KA66*12*60/(PI() * 'Drive Train'!$F$15)/JS$2*JS66</f>
        <v>-282711.20561608678</v>
      </c>
      <c r="JU66" s="2">
        <f>('DEPRECATED - DT-Prelim Calcs'!$C$6*JS66-JT66)/('DEPRECATED - DT-Prelim Calcs'!$C$6*JS66)*'DEPRECATED - DT-Prelim Calcs'!$C$7*JS66</f>
        <v>211.45472234059488</v>
      </c>
      <c r="JV66" s="43">
        <f>JU66/'DEPRECATED - DT-Prelim Calcs'!$C$7*('DEPRECATED - DT-Prelim Calcs'!$C$8-'DEPRECATED - DT-Prelim Calcs'!$C$9)+'DEPRECATED - DT-Prelim Calcs'!$C$9</f>
        <v>11521.048306614497</v>
      </c>
      <c r="JW66" s="43">
        <f t="shared" si="24"/>
        <v>49.999999999999993</v>
      </c>
      <c r="JX66" s="2">
        <f t="shared" si="77"/>
        <v>1.4462867232450001</v>
      </c>
      <c r="JY66" s="43">
        <f>JX66*'DEPRECATED - DT-Prelim Calcs'!$C$21/JS$2/'DEPRECATED - DT-Prelim Calcs'!$C$19/'DEPRECATED - DT-Prelim Calcs'!$C$18*3.39*'DEPRECATED - DT-Prelim Calcs'!$C$20</f>
        <v>29.053734754561201</v>
      </c>
      <c r="JZ66" s="36">
        <f t="shared" si="78"/>
        <v>0</v>
      </c>
      <c r="KA66" s="43">
        <f>JY65*'DEPRECATED - DT-Prelim Calcs'!$C$11+KA65</f>
        <v>-1062.2325172137871</v>
      </c>
      <c r="KB66" s="43">
        <f>KB65+0.5*JY66*'DEPRECATED - DT-Prelim Calcs'!$C$11^2+KA66*'DEPRECATED - DT-Prelim Calcs'!$C$11</f>
        <v>-91154.442386388459</v>
      </c>
      <c r="KC66" s="43">
        <f>MIN('Drive Train'!$F$35-JW65*'DEPRECATED - DT-Prelim Calcs'!$C$21*'Drive Train'!$F$39,KC65+JW$2)</f>
        <v>9.6000000000000014</v>
      </c>
      <c r="KD66" s="43">
        <f>'Drive Train'!$F$35-JW66*'DEPRECATED - DT-Prelim Calcs'!$C$21*'Drive Train'!$F$39</f>
        <v>9.6000000000000014</v>
      </c>
      <c r="KE66" s="1">
        <f>IF(KB66&gt;='Drive Train'!$F$29,1,0)</f>
        <v>0</v>
      </c>
      <c r="KF66" s="43">
        <f>MIN(JV66,'DEPRECATED - DT-Prelim Calcs'!$C$10)*'DEPRECATED - DT-Prelim Calcs'!$C$11*1000/60/60</f>
        <v>103.33333333333333</v>
      </c>
      <c r="KG66" s="49">
        <f>KG65+'DEPRECATED - DT-Prelim Calcs'!$C$11</f>
        <v>248</v>
      </c>
      <c r="KH66" s="2">
        <f>KR66/'Drive Train'!$F$35</f>
        <v>0.75913978494623657</v>
      </c>
      <c r="KI66" s="36">
        <f>KP66*12*60/(PI() * 'Drive Train'!$F$15)/KH$2*KH66</f>
        <v>-72984.601793508569</v>
      </c>
      <c r="KJ66" s="2">
        <f>('DEPRECATED - DT-Prelim Calcs'!$C$6*KH66-KI66)/('DEPRECATED - DT-Prelim Calcs'!$C$6*KH66)*'DEPRECATED - DT-Prelim Calcs'!$C$7*KH66</f>
        <v>57.212055624556989</v>
      </c>
      <c r="KK66" s="43">
        <f>KJ66/'DEPRECATED - DT-Prelim Calcs'!$C$7*('DEPRECATED - DT-Prelim Calcs'!$C$8-'DEPRECATED - DT-Prelim Calcs'!$C$9)+'DEPRECATED - DT-Prelim Calcs'!$C$9</f>
        <v>3118.2761646213876</v>
      </c>
      <c r="KL66" s="43">
        <f t="shared" si="25"/>
        <v>53.333333333333329</v>
      </c>
      <c r="KM66" s="2">
        <f t="shared" si="79"/>
        <v>1.4462867232450001</v>
      </c>
      <c r="KN66" s="43">
        <f>KM66*'DEPRECATED - DT-Prelim Calcs'!$C$21/KH$2/'DEPRECATED - DT-Prelim Calcs'!$C$19/'DEPRECATED - DT-Prelim Calcs'!$C$18*3.39*'DEPRECATED - DT-Prelim Calcs'!$C$20</f>
        <v>29.053734754561201</v>
      </c>
      <c r="KO66" s="36">
        <f t="shared" si="80"/>
        <v>0</v>
      </c>
      <c r="KP66" s="43">
        <f>KN65*'DEPRECATED - DT-Prelim Calcs'!$C$11+KP65</f>
        <v>-279.66338343600694</v>
      </c>
      <c r="KQ66" s="43">
        <f>KQ65+0.5*KN66*'DEPRECATED - DT-Prelim Calcs'!$C$11^2+KP66*'DEPRECATED - DT-Prelim Calcs'!$C$11</f>
        <v>-97632.433441989138</v>
      </c>
      <c r="KR66" s="43">
        <f>MIN('Drive Train'!$F$35-KL65*'DEPRECATED - DT-Prelim Calcs'!$C$21*'Drive Train'!$F$39,KR65+KL$2)</f>
        <v>9.413333333333334</v>
      </c>
      <c r="KS66" s="43">
        <f>'Drive Train'!$F$35-KL66*'DEPRECATED - DT-Prelim Calcs'!$C$21*'Drive Train'!$F$39</f>
        <v>9.413333333333334</v>
      </c>
      <c r="KT66" s="1">
        <f>IF(KQ66&gt;='Drive Train'!$F$29,1,0)</f>
        <v>0</v>
      </c>
      <c r="KU66" s="43">
        <f>MIN(KK66,'DEPRECATED - DT-Prelim Calcs'!$C$10)*'DEPRECATED - DT-Prelim Calcs'!$C$11*1000/60/60</f>
        <v>103.33333333333333</v>
      </c>
      <c r="KV66" s="49">
        <f>KV65+'DEPRECATED - DT-Prelim Calcs'!$C$11</f>
        <v>248</v>
      </c>
      <c r="KW66" s="2">
        <f>LG66/'Drive Train'!$F$35</f>
        <v>0.74408602150537628</v>
      </c>
      <c r="KX66" s="36">
        <f>LE66*12*60/(PI() * 'Drive Train'!$F$15)/KW$2*KW66</f>
        <v>-259709.45068738103</v>
      </c>
      <c r="KY66" s="2">
        <f>('DEPRECATED - DT-Prelim Calcs'!$C$6*KW66-KX66)/('DEPRECATED - DT-Prelim Calcs'!$C$6*KW66)*'DEPRECATED - DT-Prelim Calcs'!$C$7*KW66</f>
        <v>194.40470446340206</v>
      </c>
      <c r="KZ66" s="43">
        <f>KY66/'DEPRECATED - DT-Prelim Calcs'!$C$7*('DEPRECATED - DT-Prelim Calcs'!$C$8-'DEPRECATED - DT-Prelim Calcs'!$C$9)+'DEPRECATED - DT-Prelim Calcs'!$C$9</f>
        <v>10592.204049125632</v>
      </c>
      <c r="LA66" s="43">
        <f t="shared" si="26"/>
        <v>56.666666666666664</v>
      </c>
      <c r="LB66" s="2">
        <f t="shared" si="81"/>
        <v>1.4462867232450001</v>
      </c>
      <c r="LC66" s="43">
        <f>LB66*'DEPRECATED - DT-Prelim Calcs'!$C$21/KW$2/'DEPRECATED - DT-Prelim Calcs'!$C$19/'DEPRECATED - DT-Prelim Calcs'!$C$18*3.39*'DEPRECATED - DT-Prelim Calcs'!$C$20</f>
        <v>29.053734754561201</v>
      </c>
      <c r="LD66" s="36">
        <f t="shared" si="82"/>
        <v>0</v>
      </c>
      <c r="LE66" s="43">
        <f>LC65*'DEPRECATED - DT-Prelim Calcs'!$C$11+LE65</f>
        <v>-1015.2914407822265</v>
      </c>
      <c r="LF66" s="43">
        <f>LF65+0.5*LC66*'DEPRECATED - DT-Prelim Calcs'!$C$11^2+LE66*'DEPRECATED - DT-Prelim Calcs'!$C$11</f>
        <v>-109581.9202927337</v>
      </c>
      <c r="LG66" s="43">
        <f>MIN('Drive Train'!$F$35-LA65*'DEPRECATED - DT-Prelim Calcs'!$C$21*'Drive Train'!$F$39,LG65+LA$2)</f>
        <v>9.2266666666666666</v>
      </c>
      <c r="LH66" s="43">
        <f>'Drive Train'!$F$35-LA66*'DEPRECATED - DT-Prelim Calcs'!$C$21*'Drive Train'!$F$39</f>
        <v>9.2266666666666666</v>
      </c>
      <c r="LI66" s="1">
        <f>IF(LF66&gt;='Drive Train'!$F$29,1,0)</f>
        <v>0</v>
      </c>
      <c r="LJ66" s="43">
        <f>MIN(KZ66,'DEPRECATED - DT-Prelim Calcs'!$C$10)*'DEPRECATED - DT-Prelim Calcs'!$C$11*1000/60/60</f>
        <v>103.33333333333333</v>
      </c>
      <c r="LK66" s="49">
        <f>LK65+'DEPRECATED - DT-Prelim Calcs'!$C$11</f>
        <v>248</v>
      </c>
      <c r="LL66" s="2">
        <f>LV66/'Drive Train'!$F$35</f>
        <v>0.72903225806451621</v>
      </c>
      <c r="LM66" s="36">
        <f>LT66*12*60/(PI() * 'Drive Train'!$F$15)/LL$2*LL66</f>
        <v>-57634.19850057055</v>
      </c>
      <c r="LN66" s="2">
        <f>('DEPRECATED - DT-Prelim Calcs'!$C$6*LL66-LM66)/('DEPRECATED - DT-Prelim Calcs'!$C$6*LL66)*'DEPRECATED - DT-Prelim Calcs'!$C$7*LL66</f>
        <v>45.78662068964482</v>
      </c>
      <c r="LO66" s="43">
        <f>LN66/'DEPRECATED - DT-Prelim Calcs'!$C$7*('DEPRECATED - DT-Prelim Calcs'!$C$8-'DEPRECATED - DT-Prelim Calcs'!$C$9)+'DEPRECATED - DT-Prelim Calcs'!$C$9</f>
        <v>2495.8457539881133</v>
      </c>
      <c r="LP66" s="43">
        <f t="shared" si="27"/>
        <v>60</v>
      </c>
      <c r="LQ66" s="2">
        <f t="shared" si="83"/>
        <v>1.4462867232450001</v>
      </c>
      <c r="LR66" s="43">
        <f>LQ66*'DEPRECATED - DT-Prelim Calcs'!$C$21/LL$2/'DEPRECATED - DT-Prelim Calcs'!$C$19/'DEPRECATED - DT-Prelim Calcs'!$C$18*3.39*'DEPRECATED - DT-Prelim Calcs'!$C$20</f>
        <v>29.053734754561201</v>
      </c>
      <c r="LS66" s="36">
        <f t="shared" si="84"/>
        <v>0</v>
      </c>
      <c r="LT66" s="43">
        <f>LR65*'DEPRECATED - DT-Prelim Calcs'!$C$11+LT65</f>
        <v>-229.96388121733759</v>
      </c>
      <c r="LU66" s="43">
        <f>LU65+0.5*LR66*'DEPRECATED - DT-Prelim Calcs'!$C$11^2+LT66*'DEPRECATED - DT-Prelim Calcs'!$C$11</f>
        <v>-100933.19315268598</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103.33333333333333</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-0.27672021620693066</v>
      </c>
      <c r="Y67" s="43">
        <f t="shared" si="1"/>
        <v>0</v>
      </c>
      <c r="Z67" s="43">
        <f t="shared" si="2"/>
        <v>0</v>
      </c>
      <c r="AA67" s="43">
        <f t="shared" si="3"/>
        <v>0</v>
      </c>
      <c r="AB67" s="43" t="e">
        <f t="shared" si="4"/>
        <v>#N/A</v>
      </c>
      <c r="AC67" s="36">
        <f t="shared" si="28"/>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889.49632897085212</v>
      </c>
      <c r="AK67" s="43">
        <f t="shared" si="8"/>
        <v>0</v>
      </c>
      <c r="AL67" s="49">
        <f>AL66+'DEPRECATED - DT-Prelim Calcs'!$C$11</f>
        <v>252</v>
      </c>
      <c r="AM67" s="2">
        <f>AW67/'Drive Train'!$F$35</f>
        <v>1.1308103228527207</v>
      </c>
      <c r="AN67" s="36">
        <f>AU67*12*60/(PI() * 'Drive Train'!$F$15)/AM$2*AM67</f>
        <v>-361.41652056808812</v>
      </c>
      <c r="AO67" s="2">
        <f>('DEPRECATED - DT-Prelim Calcs'!$C$6*AM67-AN67)/('DEPRECATED - DT-Prelim Calcs'!$C$6*AM67)*'DEPRECATED - DT-Prelim Calcs'!$C$7*AM67</f>
        <v>5.5691812106470238</v>
      </c>
      <c r="AP67" s="43">
        <f>AO67/'DEPRECATED - DT-Prelim Calcs'!$C$7*('DEPRECATED - DT-Prelim Calcs'!$C$8-'DEPRECATED - DT-Prelim Calcs'!$C$9)+'DEPRECATED - DT-Prelim Calcs'!$C$9</f>
        <v>304.89569281883041</v>
      </c>
      <c r="AQ67" s="43">
        <f t="shared" si="9"/>
        <v>93</v>
      </c>
      <c r="AR67" s="2">
        <f t="shared" si="29"/>
        <v>1.7045551659983462</v>
      </c>
      <c r="AS67" s="43">
        <f>AR67*'DEPRECATED - DT-Prelim Calcs'!$C$21/AM$2/'DEPRECATED - DT-Prelim Calcs'!$C$19/'DEPRECATED - DT-Prelim Calcs'!$C$18*3.39*'DEPRECATED - DT-Prelim Calcs'!$C$20</f>
        <v>17.120980532932585</v>
      </c>
      <c r="AT67" s="36">
        <f t="shared" si="30"/>
        <v>0</v>
      </c>
      <c r="AU67" s="43">
        <f>AS66*'DEPRECATED - DT-Prelim Calcs'!$C$11+AU66</f>
        <v>-1.859406518062741</v>
      </c>
      <c r="AV67" s="43">
        <f>AV66+0.5*AS67*'DEPRECATED - DT-Prelim Calcs'!$C$11^2+AU67*'DEPRECATED - DT-Prelim Calcs'!$C$11</f>
        <v>3818.611697841503</v>
      </c>
      <c r="AW67" s="43">
        <f>MIN('Drive Train'!$F$35-AQ66*'DEPRECATED - DT-Prelim Calcs'!$C$21*'Drive Train'!$F$39,AW66+AQ$2)</f>
        <v>14.022048003373737</v>
      </c>
      <c r="AX67" s="43">
        <f>'Drive Train'!$F$35-AQ67*'DEPRECATED - DT-Prelim Calcs'!$C$21*'Drive Train'!$F$39</f>
        <v>7.1920000000000002</v>
      </c>
      <c r="AY67" s="1">
        <f>IF(AV67&gt;='Drive Train'!$F$29,1,0)</f>
        <v>1</v>
      </c>
      <c r="AZ67" s="43">
        <f t="shared" si="31"/>
        <v>103.33333333333333</v>
      </c>
      <c r="BA67" s="49">
        <f>BA66+'DEPRECATED - DT-Prelim Calcs'!$C$11</f>
        <v>252</v>
      </c>
      <c r="BB67" s="2">
        <f>BL67/'Drive Train'!$F$35</f>
        <v>0.57999999999999996</v>
      </c>
      <c r="BC67" s="36">
        <f>BJ67*12*60/(PI() * 'Drive Train'!$F$15)/BB$2*BB67</f>
        <v>-3798.6410659145381</v>
      </c>
      <c r="BD67" s="2">
        <f>('DEPRECATED - DT-Prelim Calcs'!$C$6*BB67-BC67)/('DEPRECATED - DT-Prelim Calcs'!$C$6*BB67)*'DEPRECATED - DT-Prelim Calcs'!$C$7*BB67</f>
        <v>5.5126179622475222</v>
      </c>
      <c r="BE67" s="43">
        <f>BD67/'DEPRECATED - DT-Prelim Calcs'!$C$7*('DEPRECATED - DT-Prelim Calcs'!$C$8-'DEPRECATED - DT-Prelim Calcs'!$C$9)+'DEPRECATED - DT-Prelim Calcs'!$C$9</f>
        <v>301.81426212243963</v>
      </c>
      <c r="BF67" s="43">
        <f t="shared" si="10"/>
        <v>93</v>
      </c>
      <c r="BG67" s="2">
        <f t="shared" si="32"/>
        <v>2.0025508475699998</v>
      </c>
      <c r="BH67" s="43">
        <f>BG67*'DEPRECATED - DT-Prelim Calcs'!$C$21/BB$2/'DEPRECATED - DT-Prelim Calcs'!$C$19/'DEPRECATED - DT-Prelim Calcs'!$C$18*3.39*'DEPRECATED - DT-Prelim Calcs'!$C$20</f>
        <v>29.053734754561201</v>
      </c>
      <c r="BI67" s="36">
        <f t="shared" si="33"/>
        <v>0</v>
      </c>
      <c r="BJ67" s="43">
        <f>BH66*'DEPRECATED - DT-Prelim Calcs'!$C$11+BJ66</f>
        <v>-26.378830385282086</v>
      </c>
      <c r="BK67" s="43">
        <f>BK66+0.5*BH67*'DEPRECATED - DT-Prelim Calcs'!$C$11^2+BJ67*'DEPRECATED - DT-Prelim Calcs'!$C$11</f>
        <v>-35196.75248989727</v>
      </c>
      <c r="BL67" s="43">
        <f>MIN('Drive Train'!$F$35-BF66*'DEPRECATED - DT-Prelim Calcs'!$C$21*'Drive Train'!$F$39,BL66+BF$2)</f>
        <v>7.1920000000000002</v>
      </c>
      <c r="BM67" s="43">
        <f>'Drive Train'!$F$35-BF67*'DEPRECATED - DT-Prelim Calcs'!$C$21*'Drive Train'!$F$39</f>
        <v>7.1920000000000002</v>
      </c>
      <c r="BN67" s="1">
        <f>IF(BK67&gt;='Drive Train'!$F$29,1,0)</f>
        <v>0</v>
      </c>
      <c r="BO67" s="43">
        <f t="shared" si="34"/>
        <v>103.33333333333333</v>
      </c>
      <c r="BP67" s="49">
        <f>BP66+'DEPRECATED - DT-Prelim Calcs'!$C$11</f>
        <v>252</v>
      </c>
      <c r="BQ67" s="2">
        <f>CA67/'Drive Train'!$F$35</f>
        <v>0.57999999999999996</v>
      </c>
      <c r="BR67" s="36">
        <f>BY67*12*60/(PI() * 'Drive Train'!$F$15)/BQ$2*BQ67</f>
        <v>-138540.17260687385</v>
      </c>
      <c r="BS67" s="2">
        <f>('DEPRECATED - DT-Prelim Calcs'!$C$6*BQ67-BR67)/('DEPRECATED - DT-Prelim Calcs'!$C$6*BQ67)*'DEPRECATED - DT-Prelim Calcs'!$C$7*BQ67</f>
        <v>104.56242719846999</v>
      </c>
      <c r="BT67" s="43">
        <f>BS67/'DEPRECATED - DT-Prelim Calcs'!$C$7*('DEPRECATED - DT-Prelim Calcs'!$C$8-'DEPRECATED - DT-Prelim Calcs'!$C$9)+'DEPRECATED - DT-Prelim Calcs'!$C$9</f>
        <v>5697.8113324539618</v>
      </c>
      <c r="BU67" s="43">
        <f t="shared" si="11"/>
        <v>93</v>
      </c>
      <c r="BV67" s="2">
        <f t="shared" si="35"/>
        <v>1.5313624128476471</v>
      </c>
      <c r="BW67" s="43">
        <f>BV67*'DEPRECATED - DT-Prelim Calcs'!$C$21/BQ$2/'DEPRECATED - DT-Prelim Calcs'!$C$19/'DEPRECATED - DT-Prelim Calcs'!$C$18*3.39*'DEPRECATED - DT-Prelim Calcs'!$C$20</f>
        <v>29.053734754561201</v>
      </c>
      <c r="BX67" s="36">
        <f t="shared" si="36"/>
        <v>0</v>
      </c>
      <c r="BY67" s="43">
        <f>BW66*'DEPRECATED - DT-Prelim Calcs'!$C$11+BY66</f>
        <v>-735.69436864235445</v>
      </c>
      <c r="BZ67" s="43">
        <f>BZ66+0.5*BW67*'DEPRECATED - DT-Prelim Calcs'!$C$11^2+BY67*'DEPRECATED - DT-Prelim Calcs'!$C$11</f>
        <v>-82202.729385572879</v>
      </c>
      <c r="CA67" s="43">
        <f>MIN('Drive Train'!$F$35-BU66*'DEPRECATED - DT-Prelim Calcs'!$C$21*'Drive Train'!$F$39,CA66+BU$2)</f>
        <v>7.1920000000000002</v>
      </c>
      <c r="CB67" s="43">
        <f>'Drive Train'!$F$35-BU67*'DEPRECATED - DT-Prelim Calcs'!$C$21*'Drive Train'!$F$39</f>
        <v>7.1920000000000002</v>
      </c>
      <c r="CC67" s="1">
        <f>IF(BZ67&gt;='Drive Train'!$F$29,1,0)</f>
        <v>0</v>
      </c>
      <c r="CD67" s="43">
        <f t="shared" si="37"/>
        <v>103.33333333333333</v>
      </c>
      <c r="CE67" s="49">
        <f>CE66+'DEPRECATED - DT-Prelim Calcs'!$C$11</f>
        <v>252</v>
      </c>
      <c r="CF67" s="2">
        <f>CP67/'Drive Train'!$F$35</f>
        <v>0.57999999999999996</v>
      </c>
      <c r="CG67" s="36">
        <f>CN67*12*60/(PI() * 'Drive Train'!$F$15)/CF$2*CF67</f>
        <v>-256212.34956551524</v>
      </c>
      <c r="CH67" s="2">
        <f>('DEPRECATED - DT-Prelim Calcs'!$C$6*CF67-CG67)/('DEPRECATED - DT-Prelim Calcs'!$C$6*CF67)*'DEPRECATED - DT-Prelim Calcs'!$C$7*CF67</f>
        <v>191.06438800349008</v>
      </c>
      <c r="CI67" s="43">
        <f>CH67/'DEPRECATED - DT-Prelim Calcs'!$C$7*('DEPRECATED - DT-Prelim Calcs'!$C$8-'DEPRECATED - DT-Prelim Calcs'!$C$9)+'DEPRECATED - DT-Prelim Calcs'!$C$9</f>
        <v>10410.231585264759</v>
      </c>
      <c r="CJ67" s="43">
        <f t="shared" si="12"/>
        <v>93</v>
      </c>
      <c r="CK67" s="2">
        <f t="shared" si="38"/>
        <v>1.2396743342100003</v>
      </c>
      <c r="CL67" s="43">
        <f>CK67*'DEPRECATED - DT-Prelim Calcs'!$C$21/CF$2/'DEPRECATED - DT-Prelim Calcs'!$C$19/'DEPRECATED - DT-Prelim Calcs'!$C$18*3.39*'DEPRECATED - DT-Prelim Calcs'!$C$20</f>
        <v>29.053734754561205</v>
      </c>
      <c r="CM67" s="36">
        <f t="shared" si="39"/>
        <v>0</v>
      </c>
      <c r="CN67" s="43">
        <f>CL66*'DEPRECATED - DT-Prelim Calcs'!$C$11+CN66</f>
        <v>-1101.4160305884002</v>
      </c>
      <c r="CO67" s="43">
        <f>CO66+0.5*CL67*'DEPRECATED - DT-Prelim Calcs'!$C$11^2+CN67*'DEPRECATED - DT-Prelim Calcs'!$C$11</f>
        <v>-184980.744038729</v>
      </c>
      <c r="CP67" s="43">
        <f>MIN('Drive Train'!$F$35-CJ66*'DEPRECATED - DT-Prelim Calcs'!$C$21*'Drive Train'!$F$39,CP66+CJ$2)</f>
        <v>7.1920000000000002</v>
      </c>
      <c r="CQ67" s="43">
        <f>'Drive Train'!$F$35-CJ67*'DEPRECATED - DT-Prelim Calcs'!$C$21*'Drive Train'!$F$39</f>
        <v>7.1920000000000002</v>
      </c>
      <c r="CR67" s="1">
        <f>IF(CO67&gt;='Drive Train'!$F$29,1,0)</f>
        <v>0</v>
      </c>
      <c r="CS67" s="43">
        <f t="shared" si="40"/>
        <v>103.33333333333333</v>
      </c>
      <c r="CT67" s="49">
        <f>CT66+'DEPRECATED - DT-Prelim Calcs'!$C$11</f>
        <v>252</v>
      </c>
      <c r="CU67" s="2">
        <f>DE67/'Drive Train'!$F$35</f>
        <v>1.9977390433392137</v>
      </c>
      <c r="CV67" s="36">
        <f>DC67*12*60/(PI() * 'Drive Train'!$F$15)/CU$2*CU67</f>
        <v>-535443.85756202054</v>
      </c>
      <c r="CW67" s="2">
        <f>('DEPRECATED - DT-Prelim Calcs'!$C$6*CU67-CV67)/('DEPRECATED - DT-Prelim Calcs'!$C$6*CU67)*'DEPRECATED - DT-Prelim Calcs'!$C$7*CU67</f>
        <v>402.9793791800127</v>
      </c>
      <c r="CX67" s="43">
        <f>CW67/'DEPRECATED - DT-Prelim Calcs'!$C$7*('DEPRECATED - DT-Prelim Calcs'!$C$8-'DEPRECATED - DT-Prelim Calcs'!$C$9)+'DEPRECATED - DT-Prelim Calcs'!$C$9</f>
        <v>21954.854238911139</v>
      </c>
      <c r="CY67" s="43">
        <f t="shared" si="13"/>
        <v>93</v>
      </c>
      <c r="CZ67" s="2">
        <f t="shared" si="41"/>
        <v>1.0413264407364002</v>
      </c>
      <c r="DA67" s="43">
        <f>CZ67*'DEPRECATED - DT-Prelim Calcs'!$C$21/CU$2/'DEPRECATED - DT-Prelim Calcs'!$C$19/'DEPRECATED - DT-Prelim Calcs'!$C$18*3.39*'DEPRECATED - DT-Prelim Calcs'!$C$20</f>
        <v>29.053734754561201</v>
      </c>
      <c r="DB67" s="36">
        <f t="shared" si="42"/>
        <v>0</v>
      </c>
      <c r="DC67" s="43">
        <f>DA66*'DEPRECATED - DT-Prelim Calcs'!$C$11+DC66</f>
        <v>-561.35009055534476</v>
      </c>
      <c r="DD67" s="43">
        <f>DD66+0.5*DA67*'DEPRECATED - DT-Prelim Calcs'!$C$11^2+DC67*'DEPRECATED - DT-Prelim Calcs'!$C$11</f>
        <v>-259788.0654791735</v>
      </c>
      <c r="DE67" s="43">
        <f>MIN('Drive Train'!$F$35-CY66*'DEPRECATED - DT-Prelim Calcs'!$C$21*'Drive Train'!$F$39,DE66+CY$2)</f>
        <v>24.77196413740625</v>
      </c>
      <c r="DF67" s="43">
        <f>'Drive Train'!$F$35-CY67*'DEPRECATED - DT-Prelim Calcs'!$C$21*'Drive Train'!$F$39</f>
        <v>7.1920000000000002</v>
      </c>
      <c r="DG67" s="1">
        <f>IF(DD67&gt;='Drive Train'!$F$29,1,0)</f>
        <v>0</v>
      </c>
      <c r="DH67" s="43">
        <f t="shared" si="43"/>
        <v>103.33333333333333</v>
      </c>
      <c r="DI67" s="49">
        <f>DI66+'DEPRECATED - DT-Prelim Calcs'!$C$11</f>
        <v>252</v>
      </c>
      <c r="DJ67" s="2">
        <f>DT67/'Drive Train'!$F$35</f>
        <v>0.57999999999999996</v>
      </c>
      <c r="DK67" s="36">
        <f>DR67*12*60/(PI() * 'Drive Train'!$F$15)/DJ$2*DJ67</f>
        <v>-42841.787917452122</v>
      </c>
      <c r="DL67" s="2">
        <f>('DEPRECATED - DT-Prelim Calcs'!$C$6*DJ67-DK67)/('DEPRECATED - DT-Prelim Calcs'!$C$6*DJ67)*'DEPRECATED - DT-Prelim Calcs'!$C$7*DJ67</f>
        <v>34.213614628973431</v>
      </c>
      <c r="DM67" s="43">
        <f>DL67/'DEPRECATED - DT-Prelim Calcs'!$C$7*('DEPRECATED - DT-Prelim Calcs'!$C$8-'DEPRECATED - DT-Prelim Calcs'!$C$9)+'DEPRECATED - DT-Prelim Calcs'!$C$9</f>
        <v>1865.3760208321346</v>
      </c>
      <c r="DN67" s="43">
        <f t="shared" si="14"/>
        <v>93</v>
      </c>
      <c r="DO67" s="2">
        <f t="shared" si="44"/>
        <v>0.89769520753137932</v>
      </c>
      <c r="DP67" s="43">
        <f>DO67*'DEPRECATED - DT-Prelim Calcs'!$C$21/DJ$2/'DEPRECATED - DT-Prelim Calcs'!$C$19/'DEPRECATED - DT-Prelim Calcs'!$C$18*3.39*'DEPRECATED - DT-Prelim Calcs'!$C$20</f>
        <v>29.053734754561201</v>
      </c>
      <c r="DQ67" s="36">
        <f t="shared" si="45"/>
        <v>0</v>
      </c>
      <c r="DR67" s="43">
        <f>DP66*'DEPRECATED - DT-Prelim Calcs'!$C$11+DR66</f>
        <v>-133.36449285386402</v>
      </c>
      <c r="DS67" s="43">
        <f>DS66+0.5*DP67*'DEPRECATED - DT-Prelim Calcs'!$C$11^2+DR67*'DEPRECATED - DT-Prelim Calcs'!$C$11</f>
        <v>-424364.00383499643</v>
      </c>
      <c r="DT67" s="43">
        <f>MIN('Drive Train'!$F$35-DN66*'DEPRECATED - DT-Prelim Calcs'!$C$21*'Drive Train'!$F$39,DT66+DN$2)</f>
        <v>7.1920000000000002</v>
      </c>
      <c r="DU67" s="43">
        <f>'Drive Train'!$F$35-DN67*'DEPRECATED - DT-Prelim Calcs'!$C$21*'Drive Train'!$F$39</f>
        <v>7.1920000000000002</v>
      </c>
      <c r="DV67" s="1">
        <f>IF(DS67&gt;='Drive Train'!$F$29,1,0)</f>
        <v>0</v>
      </c>
      <c r="DW67" s="43">
        <f t="shared" si="46"/>
        <v>103.33333333333333</v>
      </c>
      <c r="DX67" s="49">
        <f>DX66+'DEPRECATED - DT-Prelim Calcs'!$C$11</f>
        <v>252</v>
      </c>
      <c r="DY67" s="2">
        <f>EI67/'Drive Train'!$F$35</f>
        <v>0.57999999999999996</v>
      </c>
      <c r="DZ67" s="36">
        <f>EG67*12*60/(PI() * 'Drive Train'!$F$15)/DY$2*DY67</f>
        <v>-360205.21667992359</v>
      </c>
      <c r="EA67" s="2">
        <f>('DEPRECATED - DT-Prelim Calcs'!$C$6*DY67-DZ67)/('DEPRECATED - DT-Prelim Calcs'!$C$6*DY67)*'DEPRECATED - DT-Prelim Calcs'!$C$7*DY67</f>
        <v>267.51055520828243</v>
      </c>
      <c r="EB67" s="43">
        <f>EA67/'DEPRECATED - DT-Prelim Calcs'!$C$7*('DEPRECATED - DT-Prelim Calcs'!$C$8-'DEPRECATED - DT-Prelim Calcs'!$C$9)+'DEPRECATED - DT-Prelim Calcs'!$C$9</f>
        <v>14574.836216570609</v>
      </c>
      <c r="EC67" s="43">
        <f t="shared" si="15"/>
        <v>93</v>
      </c>
      <c r="ED67" s="2">
        <f t="shared" si="47"/>
        <v>0.78888366722454539</v>
      </c>
      <c r="EE67" s="43">
        <f>ED67*'DEPRECATED - DT-Prelim Calcs'!$C$21/DY$2/'DEPRECATED - DT-Prelim Calcs'!$C$19/'DEPRECATED - DT-Prelim Calcs'!$C$18*3.39*'DEPRECATED - DT-Prelim Calcs'!$C$20</f>
        <v>29.053734754561201</v>
      </c>
      <c r="EF67" s="36">
        <f t="shared" si="48"/>
        <v>0</v>
      </c>
      <c r="EG67" s="43">
        <f>EE66*'DEPRECATED - DT-Prelim Calcs'!$C$11+EG66</f>
        <v>-985.38667929847418</v>
      </c>
      <c r="EH67" s="43">
        <f>EH66+0.5*EE67*'DEPRECATED - DT-Prelim Calcs'!$C$11^2+EG67*'DEPRECATED - DT-Prelim Calcs'!$C$11</f>
        <v>-558796.62563409831</v>
      </c>
      <c r="EI67" s="43">
        <f>MIN('Drive Train'!$F$35-EC66*'DEPRECATED - DT-Prelim Calcs'!$C$21*'Drive Train'!$F$39,EI66+EC$2)</f>
        <v>7.1920000000000002</v>
      </c>
      <c r="EJ67" s="43">
        <f>'Drive Train'!$F$35-EC67*'DEPRECATED - DT-Prelim Calcs'!$C$21*'Drive Train'!$F$39</f>
        <v>7.1920000000000002</v>
      </c>
      <c r="EK67" s="1">
        <f>IF(EH67&gt;='Drive Train'!$F$29,1,0)</f>
        <v>0</v>
      </c>
      <c r="EL67" s="43">
        <f t="shared" si="49"/>
        <v>103.33333333333333</v>
      </c>
      <c r="EM67" s="49">
        <f>EM66+'DEPRECATED - DT-Prelim Calcs'!$C$11</f>
        <v>252</v>
      </c>
      <c r="EN67" s="2">
        <f>EX67/'Drive Train'!$F$35</f>
        <v>0.57999999999999996</v>
      </c>
      <c r="EO67" s="36">
        <f>EV67*12*60/(PI() * 'Drive Train'!$F$15)/EN$2*EN67</f>
        <v>-2338599.6703687068</v>
      </c>
      <c r="EP67" s="2">
        <f>('DEPRECATED - DT-Prelim Calcs'!$C$6*EN67-EO67)/('DEPRECATED - DT-Prelim Calcs'!$C$6*EN67)*'DEPRECATED - DT-Prelim Calcs'!$C$7*EN67</f>
        <v>1721.8475438917299</v>
      </c>
      <c r="EQ67" s="43">
        <f>EP67/'DEPRECATED - DT-Prelim Calcs'!$C$7*('DEPRECATED - DT-Prelim Calcs'!$C$8-'DEPRECATED - DT-Prelim Calcs'!$C$9)+'DEPRECATED - DT-Prelim Calcs'!$C$9</f>
        <v>93803.642316489757</v>
      </c>
      <c r="ER67" s="43">
        <f t="shared" si="16"/>
        <v>93</v>
      </c>
      <c r="ES67" s="2">
        <f t="shared" si="50"/>
        <v>0.7035989464435134</v>
      </c>
      <c r="ET67" s="43">
        <f>ES67*'DEPRECATED - DT-Prelim Calcs'!$C$21/EN$2/'DEPRECATED - DT-Prelim Calcs'!$C$19/'DEPRECATED - DT-Prelim Calcs'!$C$18*3.39*'DEPRECATED - DT-Prelim Calcs'!$C$20</f>
        <v>29.053734754561201</v>
      </c>
      <c r="EU67" s="36">
        <f t="shared" si="51"/>
        <v>0</v>
      </c>
      <c r="EV67" s="43">
        <f>ET66*'DEPRECATED - DT-Prelim Calcs'!$C$11+EV66</f>
        <v>-5705.9083132322457</v>
      </c>
      <c r="EW67" s="43">
        <f>EW66+0.5*ET67*'DEPRECATED - DT-Prelim Calcs'!$C$11^2+EV67*'DEPRECATED - DT-Prelim Calcs'!$C$11</f>
        <v>-819746.02108871576</v>
      </c>
      <c r="EX67" s="43">
        <f>MIN('Drive Train'!$F$35-ER66*'DEPRECATED - DT-Prelim Calcs'!$C$21*'Drive Train'!$F$39,EX66+ER$2)</f>
        <v>7.1920000000000002</v>
      </c>
      <c r="EY67" s="43">
        <f>'Drive Train'!$F$35-ER67*'DEPRECATED - DT-Prelim Calcs'!$C$21*'Drive Train'!$F$39</f>
        <v>7.1920000000000002</v>
      </c>
      <c r="EZ67" s="1">
        <f>IF(EW67&gt;='Drive Train'!$F$29,1,0)</f>
        <v>0</v>
      </c>
      <c r="FA67" s="43">
        <f t="shared" si="52"/>
        <v>103.33333333333333</v>
      </c>
      <c r="FB67" s="49">
        <f>FB66+'DEPRECATED - DT-Prelim Calcs'!$C$11</f>
        <v>252</v>
      </c>
      <c r="FC67" s="2">
        <f>FM67/'Drive Train'!$F$35</f>
        <v>0.57999999999999996</v>
      </c>
      <c r="FD67" s="36">
        <f>FK67*12*60/(PI() * 'Drive Train'!$F$15)/FC$2*FC67</f>
        <v>-370378.81132878503</v>
      </c>
      <c r="FE67" s="2">
        <f>('DEPRECATED - DT-Prelim Calcs'!$C$6*FC67-FD67)/('DEPRECATED - DT-Prelim Calcs'!$C$6*FC67)*'DEPRECATED - DT-Prelim Calcs'!$C$7*FC67</f>
        <v>274.98926350031383</v>
      </c>
      <c r="FF67" s="43">
        <f>FE67/'DEPRECATED - DT-Prelim Calcs'!$C$7*('DEPRECATED - DT-Prelim Calcs'!$C$8-'DEPRECATED - DT-Prelim Calcs'!$C$9)+'DEPRECATED - DT-Prelim Calcs'!$C$9</f>
        <v>14982.258384718587</v>
      </c>
      <c r="FG67" s="43">
        <f t="shared" si="17"/>
        <v>93</v>
      </c>
      <c r="FH67" s="2">
        <f t="shared" si="53"/>
        <v>0.63495514679048781</v>
      </c>
      <c r="FI67" s="43">
        <f>FH67*'DEPRECATED - DT-Prelim Calcs'!$C$21/FC$2/'DEPRECATED - DT-Prelim Calcs'!$C$19/'DEPRECATED - DT-Prelim Calcs'!$C$18*3.39*'DEPRECATED - DT-Prelim Calcs'!$C$20</f>
        <v>29.053734754561205</v>
      </c>
      <c r="FJ67" s="36">
        <f t="shared" si="54"/>
        <v>0</v>
      </c>
      <c r="FK67" s="43">
        <f>FI66*'DEPRECATED - DT-Prelim Calcs'!$C$11+FK66</f>
        <v>-815.51678771785191</v>
      </c>
      <c r="FL67" s="43">
        <f>FL66+0.5*FI67*'DEPRECATED - DT-Prelim Calcs'!$C$11^2+FK67*'DEPRECATED - DT-Prelim Calcs'!$C$11</f>
        <v>-1050613.1937580344</v>
      </c>
      <c r="FM67" s="43">
        <f>MIN('Drive Train'!$F$35-FG66*'DEPRECATED - DT-Prelim Calcs'!$C$21*'Drive Train'!$F$39,FM66+FG$2)</f>
        <v>7.1920000000000002</v>
      </c>
      <c r="FN67" s="43">
        <f>'Drive Train'!$F$35-FG67*'DEPRECATED - DT-Prelim Calcs'!$C$21*'Drive Train'!$F$39</f>
        <v>7.1920000000000002</v>
      </c>
      <c r="FO67" s="1">
        <f>IF(FL67&gt;='Drive Train'!$F$29,1,0)</f>
        <v>0</v>
      </c>
      <c r="FP67" s="43">
        <f t="shared" si="55"/>
        <v>103.33333333333333</v>
      </c>
      <c r="FQ67" s="49">
        <f>FQ66+'DEPRECATED - DT-Prelim Calcs'!$C$11</f>
        <v>252</v>
      </c>
      <c r="FR67" s="2">
        <f>GB67/'Drive Train'!$F$35</f>
        <v>0.57999999999999996</v>
      </c>
      <c r="FS67" s="36">
        <f>FZ67*12*60/(PI() * 'Drive Train'!$F$15)/FR$2*FR67</f>
        <v>-1239420.2051934386</v>
      </c>
      <c r="FT67" s="2">
        <f>('DEPRECATED - DT-Prelim Calcs'!$C$6*FR67-FS67)/('DEPRECATED - DT-Prelim Calcs'!$C$6*FR67)*'DEPRECATED - DT-Prelim Calcs'!$C$7*FR67</f>
        <v>913.83003736006708</v>
      </c>
      <c r="FU67" s="43">
        <f>FT67/'DEPRECATED - DT-Prelim Calcs'!$C$7*('DEPRECATED - DT-Prelim Calcs'!$C$8-'DEPRECATED - DT-Prelim Calcs'!$C$9)+'DEPRECATED - DT-Prelim Calcs'!$C$9</f>
        <v>49784.778154690212</v>
      </c>
      <c r="FV67" s="43">
        <f t="shared" si="18"/>
        <v>93</v>
      </c>
      <c r="FW67" s="2">
        <f t="shared" si="56"/>
        <v>0.57851468929799987</v>
      </c>
      <c r="FX67" s="43">
        <f>FW67*'DEPRECATED - DT-Prelim Calcs'!$C$21/FR$2/'DEPRECATED - DT-Prelim Calcs'!$C$19/'DEPRECATED - DT-Prelim Calcs'!$C$18*3.39*'DEPRECATED - DT-Prelim Calcs'!$C$20</f>
        <v>29.053734754561201</v>
      </c>
      <c r="FY67" s="36">
        <f t="shared" si="57"/>
        <v>0</v>
      </c>
      <c r="FZ67" s="43">
        <f>FX66*'DEPRECATED - DT-Prelim Calcs'!$C$11+FZ66</f>
        <v>-2486.4325742953133</v>
      </c>
      <c r="GA67" s="43">
        <f>GA66+0.5*FX67*'DEPRECATED - DT-Prelim Calcs'!$C$11^2+FZ67*'DEPRECATED - DT-Prelim Calcs'!$C$11</f>
        <v>-1461658.4772560913</v>
      </c>
      <c r="GB67" s="43">
        <f>MIN('Drive Train'!$F$35-FV66*'DEPRECATED - DT-Prelim Calcs'!$C$21*'Drive Train'!$F$39,GB66+FV$2)</f>
        <v>7.1920000000000002</v>
      </c>
      <c r="GC67" s="43">
        <f>'Drive Train'!$F$35-FV67*'DEPRECATED - DT-Prelim Calcs'!$C$21*'Drive Train'!$F$39</f>
        <v>7.1920000000000002</v>
      </c>
      <c r="GD67" s="1">
        <f>IF(GA67&gt;='Drive Train'!$F$29,1,0)</f>
        <v>0</v>
      </c>
      <c r="GE67" s="43">
        <f t="shared" si="58"/>
        <v>103.33333333333333</v>
      </c>
      <c r="GF67" s="49">
        <f>GF66+'DEPRECATED - DT-Prelim Calcs'!$C$11</f>
        <v>252</v>
      </c>
      <c r="GG67" s="2">
        <f>GQ67/'Drive Train'!$F$35</f>
        <v>0.86451612903225805</v>
      </c>
      <c r="GH67" s="36">
        <f>GO67*12*60/(PI() * 'Drive Train'!$F$15)/GG$2*GG67</f>
        <v>-25885.828066251321</v>
      </c>
      <c r="GI67" s="2">
        <f>('DEPRECATED - DT-Prelim Calcs'!$C$6*GG67-GH67)/('DEPRECATED - DT-Prelim Calcs'!$C$6*GG67)*'DEPRECATED - DT-Prelim Calcs'!$C$7*GG67</f>
        <v>23.083504411731621</v>
      </c>
      <c r="GJ67" s="43">
        <f>GI67/'DEPRECATED - DT-Prelim Calcs'!$C$7*('DEPRECATED - DT-Prelim Calcs'!$C$8-'DEPRECATED - DT-Prelim Calcs'!$C$9)+'DEPRECATED - DT-Prelim Calcs'!$C$9</f>
        <v>1259.0341955644838</v>
      </c>
      <c r="GK67" s="43">
        <f t="shared" si="59"/>
        <v>29.999999999999982</v>
      </c>
      <c r="GL67" s="2">
        <f t="shared" si="60"/>
        <v>1.4462867232450001</v>
      </c>
      <c r="GM67" s="43">
        <f>GL67*'DEPRECATED - DT-Prelim Calcs'!$C$21/GG$2/'DEPRECATED - DT-Prelim Calcs'!$C$19/'DEPRECATED - DT-Prelim Calcs'!$C$18*3.39*'DEPRECATED - DT-Prelim Calcs'!$C$20</f>
        <v>29.053734754561201</v>
      </c>
      <c r="GN67" s="36">
        <f t="shared" si="61"/>
        <v>0</v>
      </c>
      <c r="GO67" s="43">
        <f>GM66*'DEPRECATED - DT-Prelim Calcs'!$C$11+GO66</f>
        <v>-87.099383148000712</v>
      </c>
      <c r="GP67" s="43">
        <f>GP66+0.5*GM67*'DEPRECATED - DT-Prelim Calcs'!$C$11^2+GO67*'DEPRECATED - DT-Prelim Calcs'!$C$11</f>
        <v>-79506.52630995377</v>
      </c>
      <c r="GQ67" s="43">
        <f>MIN('Drive Train'!$F$35-GK66*'DEPRECATED - DT-Prelim Calcs'!$C$21*'Drive Train'!$F$39,GQ66+GK$2)</f>
        <v>10.72</v>
      </c>
      <c r="GR67" s="43">
        <f>'Drive Train'!$F$35-GK67*'DEPRECATED - DT-Prelim Calcs'!$C$21*'Drive Train'!$F$39</f>
        <v>10.72</v>
      </c>
      <c r="GS67" s="1">
        <f>IF(GP67&gt;='Drive Train'!$F$29,1,0)</f>
        <v>0</v>
      </c>
      <c r="GT67" s="43">
        <f t="shared" si="62"/>
        <v>33.333333333333314</v>
      </c>
      <c r="GU67" s="49">
        <f>GU66+'DEPRECATED - DT-Prelim Calcs'!$C$11</f>
        <v>252</v>
      </c>
      <c r="GV67" s="2">
        <f>HF67/'Drive Train'!$F$35</f>
        <v>0.84946236559139798</v>
      </c>
      <c r="GW67" s="36">
        <f>HD67*12*60/(PI() * 'Drive Train'!$F$15)/GV$2*GV67</f>
        <v>-5065.8762932287636</v>
      </c>
      <c r="GX67" s="2">
        <f>('DEPRECATED - DT-Prelim Calcs'!$C$6*GV67-GW67)/('DEPRECATED - DT-Prelim Calcs'!$C$6*GV67)*'DEPRECATED - DT-Prelim Calcs'!$C$7*GV67</f>
        <v>7.7079533872949577</v>
      </c>
      <c r="GY67" s="43">
        <f>GX67/'DEPRECATED - DT-Prelim Calcs'!$C$7*('DEPRECATED - DT-Prelim Calcs'!$C$8-'DEPRECATED - DT-Prelim Calcs'!$C$9)+'DEPRECATED - DT-Prelim Calcs'!$C$9</f>
        <v>421.41089348696403</v>
      </c>
      <c r="GZ67" s="43">
        <f t="shared" si="19"/>
        <v>33.333333333333314</v>
      </c>
      <c r="HA67" s="2">
        <f t="shared" si="63"/>
        <v>1.0501849395142342</v>
      </c>
      <c r="HB67" s="43">
        <f>HA67*'DEPRECATED - DT-Prelim Calcs'!$C$21/GV$2/'DEPRECATED - DT-Prelim Calcs'!$C$19/'DEPRECATED - DT-Prelim Calcs'!$C$18*3.39*'DEPRECATED - DT-Prelim Calcs'!$C$20</f>
        <v>21.096642999959823</v>
      </c>
      <c r="HC67" s="36">
        <f t="shared" si="64"/>
        <v>0</v>
      </c>
      <c r="HD67" s="43">
        <f>HB66*'DEPRECATED - DT-Prelim Calcs'!$C$11+HD66</f>
        <v>-17.347486362548082</v>
      </c>
      <c r="HE67" s="43">
        <f>HE66+0.5*HB67*'DEPRECATED - DT-Prelim Calcs'!$C$11^2+HD67*'DEPRECATED - DT-Prelim Calcs'!$C$11</f>
        <v>-76888.365252497257</v>
      </c>
      <c r="HF67" s="43">
        <f>MIN('Drive Train'!$F$35-GZ66*'DEPRECATED - DT-Prelim Calcs'!$C$21*'Drive Train'!$F$39,HF66+GZ$2)</f>
        <v>10.533333333333335</v>
      </c>
      <c r="HG67" s="43">
        <f>'Drive Train'!$F$35-GZ67*'DEPRECATED - DT-Prelim Calcs'!$C$21*'Drive Train'!$F$39</f>
        <v>10.533333333333335</v>
      </c>
      <c r="HH67" s="1">
        <f>IF(HE67&gt;='Drive Train'!$F$29,1,0)</f>
        <v>0</v>
      </c>
      <c r="HI67" s="43">
        <f t="shared" si="65"/>
        <v>37.037037037037017</v>
      </c>
      <c r="HJ67" s="49">
        <f>HJ66+'DEPRECATED - DT-Prelim Calcs'!$C$11</f>
        <v>252</v>
      </c>
      <c r="HK67" s="2">
        <f>HU67/'Drive Train'!$F$35</f>
        <v>0.83440860215053769</v>
      </c>
      <c r="HL67" s="36">
        <f>HS67*12*60/(PI() * 'Drive Train'!$F$15)/HK$2*HK67</f>
        <v>-281931.94760427473</v>
      </c>
      <c r="HM67" s="2">
        <f>('DEPRECATED - DT-Prelim Calcs'!$C$6*HK67-HL67)/('DEPRECATED - DT-Prelim Calcs'!$C$6*HK67)*'DEPRECATED - DT-Prelim Calcs'!$C$7*HK67</f>
        <v>211.16429080553561</v>
      </c>
      <c r="HN67" s="43">
        <f>HM67/'DEPRECATED - DT-Prelim Calcs'!$C$7*('DEPRECATED - DT-Prelim Calcs'!$C$8-'DEPRECATED - DT-Prelim Calcs'!$C$9)+'DEPRECATED - DT-Prelim Calcs'!$C$9</f>
        <v>11505.226290152312</v>
      </c>
      <c r="HO67" s="43">
        <f t="shared" si="20"/>
        <v>36.66666666666665</v>
      </c>
      <c r="HP67" s="2">
        <f t="shared" si="66"/>
        <v>1.4462867232450001</v>
      </c>
      <c r="HQ67" s="43">
        <f>HP67*'DEPRECATED - DT-Prelim Calcs'!$C$21/HK$2/'DEPRECATED - DT-Prelim Calcs'!$C$19/'DEPRECATED - DT-Prelim Calcs'!$C$18*3.39*'DEPRECATED - DT-Prelim Calcs'!$C$20</f>
        <v>29.053734754561201</v>
      </c>
      <c r="HR67" s="36">
        <f t="shared" si="67"/>
        <v>0</v>
      </c>
      <c r="HS67" s="43">
        <f>HQ66*'DEPRECATED - DT-Prelim Calcs'!$C$11+HS66</f>
        <v>-982.85994407149963</v>
      </c>
      <c r="HT67" s="43">
        <f>HT66+0.5*HQ67*'DEPRECATED - DT-Prelim Calcs'!$C$11^2+HS67*'DEPRECATED - DT-Prelim Calcs'!$C$11</f>
        <v>-93851.343938933525</v>
      </c>
      <c r="HU67" s="43">
        <f>MIN('Drive Train'!$F$35-HO66*'DEPRECATED - DT-Prelim Calcs'!$C$21*'Drive Train'!$F$39,HU66+HO$2)</f>
        <v>10.346666666666668</v>
      </c>
      <c r="HV67" s="43">
        <f>'Drive Train'!$F$35-HO67*'DEPRECATED - DT-Prelim Calcs'!$C$21*'Drive Train'!$F$39</f>
        <v>10.346666666666668</v>
      </c>
      <c r="HW67" s="1">
        <f>IF(HT67&gt;='Drive Train'!$F$29,1,0)</f>
        <v>0</v>
      </c>
      <c r="HX67" s="43">
        <f t="shared" si="68"/>
        <v>40.740740740740726</v>
      </c>
      <c r="HY67" s="49">
        <f>HY66+'DEPRECATED - DT-Prelim Calcs'!$C$11</f>
        <v>252</v>
      </c>
      <c r="HZ67" s="2">
        <f>IJ67/'Drive Train'!$F$35</f>
        <v>1.5164992347715613</v>
      </c>
      <c r="IA67" s="36">
        <f>IH67*12*60/(PI() * 'Drive Train'!$F$15)/HZ$2*HZ67</f>
        <v>-106500.30865736962</v>
      </c>
      <c r="IB67" s="2">
        <f>('DEPRECATED - DT-Prelim Calcs'!$C$6*HZ67-IA67)/('DEPRECATED - DT-Prelim Calcs'!$C$6*HZ67)*'DEPRECATED - DT-Prelim Calcs'!$C$7*HZ67</f>
        <v>85.401793261088585</v>
      </c>
      <c r="IC67" s="43">
        <f>IB67/'DEPRECATED - DT-Prelim Calcs'!$C$7*('DEPRECATED - DT-Prelim Calcs'!$C$8-'DEPRECATED - DT-Prelim Calcs'!$C$9)+'DEPRECATED - DT-Prelim Calcs'!$C$9</f>
        <v>4653.9857522831835</v>
      </c>
      <c r="ID67" s="43">
        <f t="shared" si="21"/>
        <v>39.999999999999986</v>
      </c>
      <c r="IE67" s="2">
        <f t="shared" si="69"/>
        <v>1.4462867232450001</v>
      </c>
      <c r="IF67" s="43">
        <f>IE67*'DEPRECATED - DT-Prelim Calcs'!$C$21/HZ$2/'DEPRECATED - DT-Prelim Calcs'!$C$19/'DEPRECATED - DT-Prelim Calcs'!$C$18*3.39*'DEPRECATED - DT-Prelim Calcs'!$C$20</f>
        <v>29.053734754561201</v>
      </c>
      <c r="IG67" s="36">
        <f t="shared" si="70"/>
        <v>0</v>
      </c>
      <c r="IH67" s="43">
        <f>IF66*'DEPRECATED - DT-Prelim Calcs'!$C$11+IH66</f>
        <v>-204.28420468247279</v>
      </c>
      <c r="II67" s="43">
        <f>II66+0.5*IF67*'DEPRECATED - DT-Prelim Calcs'!$C$11^2+IH67*'DEPRECATED - DT-Prelim Calcs'!$C$11</f>
        <v>-82238.873144556899</v>
      </c>
      <c r="IJ67" s="43">
        <f>MIN('Drive Train'!$F$35-ID66*'DEPRECATED - DT-Prelim Calcs'!$C$21*'Drive Train'!$F$39,IJ66+ID$2)</f>
        <v>18.804590511167362</v>
      </c>
      <c r="IK67" s="43">
        <f>'Drive Train'!$F$35-ID67*'DEPRECATED - DT-Prelim Calcs'!$C$21*'Drive Train'!$F$39</f>
        <v>10.16</v>
      </c>
      <c r="IL67" s="1">
        <f>IF(II67&gt;='Drive Train'!$F$29,1,0)</f>
        <v>0</v>
      </c>
      <c r="IM67" s="43">
        <f t="shared" si="71"/>
        <v>44.444444444444429</v>
      </c>
      <c r="IN67" s="49">
        <f>IN66+'DEPRECATED - DT-Prelim Calcs'!$C$11</f>
        <v>252</v>
      </c>
      <c r="IO67" s="2">
        <f>IY67/'Drive Train'!$F$35</f>
        <v>0.80430107526881722</v>
      </c>
      <c r="IP67" s="36">
        <f>IW67*12*60/(PI() * 'Drive Train'!$F$15)/IO$2*IO67</f>
        <v>23109.63253589693</v>
      </c>
      <c r="IQ67" s="2">
        <f>('DEPRECATED - DT-Prelim Calcs'!$C$6*IO67-IP67)/('DEPRECATED - DT-Prelim Calcs'!$C$6*IO67)*'DEPRECATED - DT-Prelim Calcs'!$C$7*IO67</f>
        <v>-13.215943410493416</v>
      </c>
      <c r="IR67" s="43">
        <f>IQ67/'DEPRECATED - DT-Prelim Calcs'!$C$7*('DEPRECATED - DT-Prelim Calcs'!$C$8-'DEPRECATED - DT-Prelim Calcs'!$C$9)+'DEPRECATED - DT-Prelim Calcs'!$C$9</f>
        <v>-718.47303654180541</v>
      </c>
      <c r="IS67" s="43">
        <f t="shared" si="22"/>
        <v>-718.47303654180541</v>
      </c>
      <c r="IT67" s="2">
        <f t="shared" si="72"/>
        <v>-15.460379758161208</v>
      </c>
      <c r="IU67" s="43">
        <f>IT67*'DEPRECATED - DT-Prelim Calcs'!$C$21/IO$2/'DEPRECATED - DT-Prelim Calcs'!$C$19/'DEPRECATED - DT-Prelim Calcs'!$C$18*3.39*'DEPRECATED - DT-Prelim Calcs'!$C$20</f>
        <v>-310.57588061832166</v>
      </c>
      <c r="IV67" s="36">
        <f t="shared" si="73"/>
        <v>1</v>
      </c>
      <c r="IW67" s="43">
        <f>IU66*'DEPRECATED - DT-Prelim Calcs'!$C$11+IW66</f>
        <v>83.579642225933497</v>
      </c>
      <c r="IX67" s="43">
        <f>IX66+0.5*IU67*'DEPRECATED - DT-Prelim Calcs'!$C$11^2+IW67*'DEPRECATED - DT-Prelim Calcs'!$C$11</f>
        <v>-93069.960792962462</v>
      </c>
      <c r="IY67" s="43">
        <f>MIN('Drive Train'!$F$35-IS66*'DEPRECATED - DT-Prelim Calcs'!$C$21*'Drive Train'!$F$39,IY66+IS$2)</f>
        <v>9.9733333333333345</v>
      </c>
      <c r="IZ67" s="43">
        <f>'Drive Train'!$F$35-IS67*'DEPRECATED - DT-Prelim Calcs'!$C$21*'Drive Train'!$F$39</f>
        <v>52.634490046341099</v>
      </c>
      <c r="JA67" s="1">
        <f>IF(IX67&gt;='Drive Train'!$F$29,1,0)</f>
        <v>0</v>
      </c>
      <c r="JB67" s="43">
        <f t="shared" si="74"/>
        <v>-798.30337393533932</v>
      </c>
      <c r="JC67" s="49">
        <f>JC66+'DEPRECATED - DT-Prelim Calcs'!$C$11</f>
        <v>252</v>
      </c>
      <c r="JD67" s="2">
        <f>JN67/'Drive Train'!$F$35</f>
        <v>3.9125832438460155</v>
      </c>
      <c r="JE67" s="36">
        <f>JL67*12*60/(PI() * 'Drive Train'!$F$15)/JD$2*JD67</f>
        <v>-1404022.7203942651</v>
      </c>
      <c r="JF67" s="2">
        <f>('DEPRECATED - DT-Prelim Calcs'!$C$6*JD67-JE67)/('DEPRECATED - DT-Prelim Calcs'!$C$6*JD67)*'DEPRECATED - DT-Prelim Calcs'!$C$7*JD67</f>
        <v>1050.4607612834034</v>
      </c>
      <c r="JG67" s="43">
        <f>JF67/'DEPRECATED - DT-Prelim Calcs'!$C$7*('DEPRECATED - DT-Prelim Calcs'!$C$8-'DEPRECATED - DT-Prelim Calcs'!$C$9)+'DEPRECATED - DT-Prelim Calcs'!$C$9</f>
        <v>57228.093711707792</v>
      </c>
      <c r="JH67" s="43">
        <f t="shared" si="23"/>
        <v>46.666666666666657</v>
      </c>
      <c r="JI67" s="2">
        <f t="shared" si="75"/>
        <v>1.4462867232450001</v>
      </c>
      <c r="JJ67" s="43">
        <f>JI67*'DEPRECATED - DT-Prelim Calcs'!$C$21/JD$2/'DEPRECATED - DT-Prelim Calcs'!$C$19/'DEPRECATED - DT-Prelim Calcs'!$C$18*3.39*'DEPRECATED - DT-Prelim Calcs'!$C$20</f>
        <v>29.053734754561201</v>
      </c>
      <c r="JK67" s="36">
        <f t="shared" si="76"/>
        <v>0</v>
      </c>
      <c r="JL67" s="43">
        <f>JJ66*'DEPRECATED - DT-Prelim Calcs'!$C$11+JL66</f>
        <v>-1043.8465550959015</v>
      </c>
      <c r="JM67" s="43">
        <f>JM66+0.5*JJ67*'DEPRECATED - DT-Prelim Calcs'!$C$11^2+JL67*'DEPRECATED - DT-Prelim Calcs'!$C$11</f>
        <v>-95365.854679968324</v>
      </c>
      <c r="JN67" s="43">
        <f>MIN('Drive Train'!$F$35-JH66*'DEPRECATED - DT-Prelim Calcs'!$C$21*'Drive Train'!$F$39,JN66+JH$2)</f>
        <v>48.516032223690594</v>
      </c>
      <c r="JO67" s="43">
        <f>'Drive Train'!$F$35-JH67*'DEPRECATED - DT-Prelim Calcs'!$C$21*'Drive Train'!$F$39</f>
        <v>9.7866666666666671</v>
      </c>
      <c r="JP67" s="1">
        <f>IF(JM67&gt;='Drive Train'!$F$29,1,0)</f>
        <v>0</v>
      </c>
      <c r="JQ67" s="43">
        <f>MIN(JG67,'DEPRECATED - DT-Prelim Calcs'!$C$10)*'DEPRECATED - DT-Prelim Calcs'!$C$11*1000/60/60</f>
        <v>103.33333333333333</v>
      </c>
      <c r="JR67" s="49">
        <f>JR66+'DEPRECATED - DT-Prelim Calcs'!$C$11</f>
        <v>252</v>
      </c>
      <c r="JS67" s="2">
        <f>KC67/'Drive Train'!$F$35</f>
        <v>0.77419354838709686</v>
      </c>
      <c r="JT67" s="36">
        <f>KA67*12*60/(PI() * 'Drive Train'!$F$15)/JS$2*JS67</f>
        <v>-251780.81609400111</v>
      </c>
      <c r="JU67" s="2">
        <f>('DEPRECATED - DT-Prelim Calcs'!$C$6*JS67-JT67)/('DEPRECATED - DT-Prelim Calcs'!$C$6*JS67)*'DEPRECATED - DT-Prelim Calcs'!$C$7*JS67</f>
        <v>188.7174924254567</v>
      </c>
      <c r="JV67" s="43">
        <f>JU67/'DEPRECATED - DT-Prelim Calcs'!$C$7*('DEPRECATED - DT-Prelim Calcs'!$C$8-'DEPRECATED - DT-Prelim Calcs'!$C$9)+'DEPRECATED - DT-Prelim Calcs'!$C$9</f>
        <v>10282.378318700252</v>
      </c>
      <c r="JW67" s="43">
        <f t="shared" si="24"/>
        <v>49.999999999999993</v>
      </c>
      <c r="JX67" s="2">
        <f t="shared" si="77"/>
        <v>1.4462867232450001</v>
      </c>
      <c r="JY67" s="43">
        <f>JX67*'DEPRECATED - DT-Prelim Calcs'!$C$21/JS$2/'DEPRECATED - DT-Prelim Calcs'!$C$19/'DEPRECATED - DT-Prelim Calcs'!$C$18*3.39*'DEPRECATED - DT-Prelim Calcs'!$C$20</f>
        <v>29.053734754561201</v>
      </c>
      <c r="JZ67" s="36">
        <f t="shared" si="78"/>
        <v>0</v>
      </c>
      <c r="KA67" s="43">
        <f>JY66*'DEPRECATED - DT-Prelim Calcs'!$C$11+KA66</f>
        <v>-946.01757819554234</v>
      </c>
      <c r="KB67" s="43">
        <f>KB66+0.5*JY67*'DEPRECATED - DT-Prelim Calcs'!$C$11^2+KA67*'DEPRECATED - DT-Prelim Calcs'!$C$11</f>
        <v>-94706.082821134143</v>
      </c>
      <c r="KC67" s="43">
        <f>MIN('Drive Train'!$F$35-JW66*'DEPRECATED - DT-Prelim Calcs'!$C$21*'Drive Train'!$F$39,KC66+JW$2)</f>
        <v>9.6000000000000014</v>
      </c>
      <c r="KD67" s="43">
        <f>'Drive Train'!$F$35-JW67*'DEPRECATED - DT-Prelim Calcs'!$C$21*'Drive Train'!$F$39</f>
        <v>9.6000000000000014</v>
      </c>
      <c r="KE67" s="1">
        <f>IF(KB67&gt;='Drive Train'!$F$29,1,0)</f>
        <v>0</v>
      </c>
      <c r="KF67" s="43">
        <f>MIN(JV67,'DEPRECATED - DT-Prelim Calcs'!$C$10)*'DEPRECATED - DT-Prelim Calcs'!$C$11*1000/60/60</f>
        <v>103.33333333333333</v>
      </c>
      <c r="KG67" s="49">
        <f>KG66+'DEPRECATED - DT-Prelim Calcs'!$C$11</f>
        <v>252</v>
      </c>
      <c r="KH67" s="2">
        <f>KR67/'Drive Train'!$F$35</f>
        <v>0.75913978494623657</v>
      </c>
      <c r="KI67" s="36">
        <f>KP67*12*60/(PI() * 'Drive Train'!$F$15)/KH$2*KH67</f>
        <v>-42655.636512130128</v>
      </c>
      <c r="KJ67" s="2">
        <f>('DEPRECATED - DT-Prelim Calcs'!$C$6*KH67-KI67)/('DEPRECATED - DT-Prelim Calcs'!$C$6*KH67)*'DEPRECATED - DT-Prelim Calcs'!$C$7*KH67</f>
        <v>34.916938513324233</v>
      </c>
      <c r="KK67" s="43">
        <f>KJ67/'DEPRECATED - DT-Prelim Calcs'!$C$7*('DEPRECATED - DT-Prelim Calcs'!$C$8-'DEPRECATED - DT-Prelim Calcs'!$C$9)+'DEPRECATED - DT-Prelim Calcs'!$C$9</f>
        <v>1903.6914264721408</v>
      </c>
      <c r="KL67" s="43">
        <f t="shared" si="25"/>
        <v>53.333333333333329</v>
      </c>
      <c r="KM67" s="2">
        <f t="shared" si="79"/>
        <v>1.4462867232450001</v>
      </c>
      <c r="KN67" s="43">
        <f>KM67*'DEPRECATED - DT-Prelim Calcs'!$C$21/KH$2/'DEPRECATED - DT-Prelim Calcs'!$C$19/'DEPRECATED - DT-Prelim Calcs'!$C$18*3.39*'DEPRECATED - DT-Prelim Calcs'!$C$20</f>
        <v>29.053734754561201</v>
      </c>
      <c r="KO67" s="36">
        <f t="shared" si="80"/>
        <v>0</v>
      </c>
      <c r="KP67" s="43">
        <f>KN66*'DEPRECATED - DT-Prelim Calcs'!$C$11+KP66</f>
        <v>-163.44844441776212</v>
      </c>
      <c r="KQ67" s="43">
        <f>KQ66+0.5*KN67*'DEPRECATED - DT-Prelim Calcs'!$C$11^2+KP67*'DEPRECATED - DT-Prelim Calcs'!$C$11</f>
        <v>-98053.797341623693</v>
      </c>
      <c r="KR67" s="43">
        <f>MIN('Drive Train'!$F$35-KL66*'DEPRECATED - DT-Prelim Calcs'!$C$21*'Drive Train'!$F$39,KR66+KL$2)</f>
        <v>9.413333333333334</v>
      </c>
      <c r="KS67" s="43">
        <f>'Drive Train'!$F$35-KL67*'DEPRECATED - DT-Prelim Calcs'!$C$21*'Drive Train'!$F$39</f>
        <v>9.413333333333334</v>
      </c>
      <c r="KT67" s="1">
        <f>IF(KQ67&gt;='Drive Train'!$F$29,1,0)</f>
        <v>0</v>
      </c>
      <c r="KU67" s="43">
        <f>MIN(KK67,'DEPRECATED - DT-Prelim Calcs'!$C$10)*'DEPRECATED - DT-Prelim Calcs'!$C$11*1000/60/60</f>
        <v>103.33333333333333</v>
      </c>
      <c r="KV67" s="49">
        <f>KV66+'DEPRECATED - DT-Prelim Calcs'!$C$11</f>
        <v>252</v>
      </c>
      <c r="KW67" s="2">
        <f>LG67/'Drive Train'!$F$35</f>
        <v>0.74408602150537628</v>
      </c>
      <c r="KX67" s="36">
        <f>LE67*12*60/(PI() * 'Drive Train'!$F$15)/KW$2*KW67</f>
        <v>-229981.90964670983</v>
      </c>
      <c r="KY67" s="2">
        <f>('DEPRECATED - DT-Prelim Calcs'!$C$6*KW67-KX67)/('DEPRECATED - DT-Prelim Calcs'!$C$6*KW67)*'DEPRECATED - DT-Prelim Calcs'!$C$7*KW67</f>
        <v>172.55170015607484</v>
      </c>
      <c r="KZ67" s="43">
        <f>KY67/'DEPRECATED - DT-Prelim Calcs'!$C$7*('DEPRECATED - DT-Prelim Calcs'!$C$8-'DEPRECATED - DT-Prelim Calcs'!$C$9)+'DEPRECATED - DT-Prelim Calcs'!$C$9</f>
        <v>9401.7045607413911</v>
      </c>
      <c r="LA67" s="43">
        <f t="shared" si="26"/>
        <v>56.666666666666664</v>
      </c>
      <c r="LB67" s="2">
        <f t="shared" si="81"/>
        <v>1.4462867232450001</v>
      </c>
      <c r="LC67" s="43">
        <f>LB67*'DEPRECATED - DT-Prelim Calcs'!$C$21/KW$2/'DEPRECATED - DT-Prelim Calcs'!$C$19/'DEPRECATED - DT-Prelim Calcs'!$C$18*3.39*'DEPRECATED - DT-Prelim Calcs'!$C$20</f>
        <v>29.053734754561201</v>
      </c>
      <c r="LD67" s="36">
        <f t="shared" si="82"/>
        <v>0</v>
      </c>
      <c r="LE67" s="43">
        <f>LC66*'DEPRECATED - DT-Prelim Calcs'!$C$11+LE66</f>
        <v>-899.0765017639817</v>
      </c>
      <c r="LF67" s="43">
        <f>LF66+0.5*LC67*'DEPRECATED - DT-Prelim Calcs'!$C$11^2+LE67*'DEPRECATED - DT-Prelim Calcs'!$C$11</f>
        <v>-112945.79642175314</v>
      </c>
      <c r="LG67" s="43">
        <f>MIN('Drive Train'!$F$35-LA66*'DEPRECATED - DT-Prelim Calcs'!$C$21*'Drive Train'!$F$39,LG66+LA$2)</f>
        <v>9.2266666666666666</v>
      </c>
      <c r="LH67" s="43">
        <f>'Drive Train'!$F$35-LA67*'DEPRECATED - DT-Prelim Calcs'!$C$21*'Drive Train'!$F$39</f>
        <v>9.2266666666666666</v>
      </c>
      <c r="LI67" s="1">
        <f>IF(LF67&gt;='Drive Train'!$F$29,1,0)</f>
        <v>0</v>
      </c>
      <c r="LJ67" s="43">
        <f>MIN(KZ67,'DEPRECATED - DT-Prelim Calcs'!$C$10)*'DEPRECATED - DT-Prelim Calcs'!$C$11*1000/60/60</f>
        <v>103.33333333333333</v>
      </c>
      <c r="LK67" s="49">
        <f>LK66+'DEPRECATED - DT-Prelim Calcs'!$C$11</f>
        <v>252</v>
      </c>
      <c r="LL67" s="2">
        <f>LV67/'Drive Train'!$F$35</f>
        <v>0.72903225806451621</v>
      </c>
      <c r="LM67" s="36">
        <f>LT67*12*60/(PI() * 'Drive Train'!$F$15)/LL$2*LL67</f>
        <v>-28508.081700606541</v>
      </c>
      <c r="LN67" s="2">
        <f>('DEPRECATED - DT-Prelim Calcs'!$C$6*LL67-LM67)/('DEPRECATED - DT-Prelim Calcs'!$C$6*LL67)*'DEPRECATED - DT-Prelim Calcs'!$C$7*LL67</f>
        <v>24.375729186222998</v>
      </c>
      <c r="LO67" s="43">
        <f>LN67/'DEPRECATED - DT-Prelim Calcs'!$C$7*('DEPRECATED - DT-Prelim Calcs'!$C$8-'DEPRECATED - DT-Prelim Calcs'!$C$9)+'DEPRECATED - DT-Prelim Calcs'!$C$9</f>
        <v>1329.4315153688647</v>
      </c>
      <c r="LP67" s="43">
        <f t="shared" si="27"/>
        <v>60</v>
      </c>
      <c r="LQ67" s="2">
        <f t="shared" si="83"/>
        <v>1.4462867232450001</v>
      </c>
      <c r="LR67" s="43">
        <f>LQ67*'DEPRECATED - DT-Prelim Calcs'!$C$21/LL$2/'DEPRECATED - DT-Prelim Calcs'!$C$19/'DEPRECATED - DT-Prelim Calcs'!$C$18*3.39*'DEPRECATED - DT-Prelim Calcs'!$C$20</f>
        <v>29.053734754561201</v>
      </c>
      <c r="LS67" s="36">
        <f t="shared" si="84"/>
        <v>0</v>
      </c>
      <c r="LT67" s="43">
        <f>LR66*'DEPRECATED - DT-Prelim Calcs'!$C$11+LT66</f>
        <v>-113.74894219909278</v>
      </c>
      <c r="LU67" s="43">
        <f>LU66+0.5*LR67*'DEPRECATED - DT-Prelim Calcs'!$C$11^2+LT67*'DEPRECATED - DT-Prelim Calcs'!$C$11</f>
        <v>-101155.75904344587</v>
      </c>
      <c r="LV67" s="43">
        <f>MIN('Drive Train'!$F$35-LP66*'DEPRECATED - DT-Prelim Calcs'!$C$21*'Drive Train'!$F$39,LV66+LP$2)</f>
        <v>9.0400000000000009</v>
      </c>
      <c r="LW67" s="43">
        <f>'Drive Train'!$F$35-LP67*'DEPRECATED - DT-Prelim Calcs'!$C$21*'Drive Train'!$F$39</f>
        <v>9.0400000000000009</v>
      </c>
      <c r="LX67" s="1">
        <f>IF(LU67&gt;='Drive Train'!$F$29,1,0)</f>
        <v>0</v>
      </c>
      <c r="LY67" s="43">
        <f>MIN(LO67,'DEPRECATED - DT-Prelim Calcs'!$C$10)*'DEPRECATED - DT-Prelim Calcs'!$C$11*1000/60/60</f>
        <v>103.33333333333333</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-0.27672021620693066</v>
      </c>
      <c r="Y68" s="43">
        <f t="shared" si="1"/>
        <v>0</v>
      </c>
      <c r="Z68" s="43">
        <f t="shared" si="2"/>
        <v>0</v>
      </c>
      <c r="AA68" s="43">
        <f t="shared" si="3"/>
        <v>0</v>
      </c>
      <c r="AB68" s="43" t="e">
        <f t="shared" si="4"/>
        <v>#N/A</v>
      </c>
      <c r="AC68" s="36">
        <f t="shared" si="28"/>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889.49632897085212</v>
      </c>
      <c r="AK68" s="43">
        <f t="shared" si="8"/>
        <v>0</v>
      </c>
      <c r="AL68" s="49">
        <f>AL67+'DEPRECATED - DT-Prelim Calcs'!$C$11</f>
        <v>256</v>
      </c>
      <c r="AM68" s="2">
        <f>AW68/'Drive Train'!$F$35</f>
        <v>0.57999999999999996</v>
      </c>
      <c r="AN68" s="36">
        <f>AU68*12*60/(PI() * 'Drive Train'!$F$15)/AM$2*AM68</f>
        <v>6642.1081887739001</v>
      </c>
      <c r="AO68" s="2">
        <f>('DEPRECATED - DT-Prelim Calcs'!$C$6*AM68-AN68)/('DEPRECATED - DT-Prelim Calcs'!$C$6*AM68)*'DEPRECATED - DT-Prelim Calcs'!$C$7*AM68</f>
        <v>-2.1624782767005635</v>
      </c>
      <c r="AP68" s="43">
        <f>AO68/'DEPRECATED - DT-Prelim Calcs'!$C$7*('DEPRECATED - DT-Prelim Calcs'!$C$8-'DEPRECATED - DT-Prelim Calcs'!$C$9)+'DEPRECATED - DT-Prelim Calcs'!$C$9</f>
        <v>-116.30665238741875</v>
      </c>
      <c r="AQ68" s="43">
        <f t="shared" si="9"/>
        <v>-116.30665238741875</v>
      </c>
      <c r="AR68" s="2">
        <f t="shared" si="29"/>
        <v>-3.0570411182406869</v>
      </c>
      <c r="AS68" s="43">
        <f>AR68*'DEPRECATED - DT-Prelim Calcs'!$C$21/AM$2/'DEPRECATED - DT-Prelim Calcs'!$C$19/'DEPRECATED - DT-Prelim Calcs'!$C$18*3.39*'DEPRECATED - DT-Prelim Calcs'!$C$20</f>
        <v>-30.705689389124782</v>
      </c>
      <c r="AT68" s="36">
        <f t="shared" si="30"/>
        <v>1</v>
      </c>
      <c r="AU68" s="43">
        <f>AS67*'DEPRECATED - DT-Prelim Calcs'!$C$11+AU67</f>
        <v>66.624515613667597</v>
      </c>
      <c r="AV68" s="43">
        <f>AV67+0.5*AS68*'DEPRECATED - DT-Prelim Calcs'!$C$11^2+AU68*'DEPRECATED - DT-Prelim Calcs'!$C$11</f>
        <v>3839.4642451831751</v>
      </c>
      <c r="AW68" s="43">
        <f>MIN('Drive Train'!$F$35-AQ67*'DEPRECATED - DT-Prelim Calcs'!$C$21*'Drive Train'!$F$39,AW67+AQ$2)</f>
        <v>7.1920000000000002</v>
      </c>
      <c r="AX68" s="43">
        <f>'Drive Train'!$F$35-AQ68*'DEPRECATED - DT-Prelim Calcs'!$C$21*'Drive Train'!$F$39</f>
        <v>18.913172533695452</v>
      </c>
      <c r="AY68" s="1">
        <f>IF(AV68&gt;='Drive Train'!$F$29,1,0)</f>
        <v>1</v>
      </c>
      <c r="AZ68" s="43">
        <f t="shared" si="31"/>
        <v>-129.2296137637986</v>
      </c>
      <c r="BA68" s="49">
        <f>BA67+'DEPRECATED - DT-Prelim Calcs'!$C$11</f>
        <v>256</v>
      </c>
      <c r="BB68" s="2">
        <f>BL68/'Drive Train'!$F$35</f>
        <v>0.57999999999999996</v>
      </c>
      <c r="BC68" s="36">
        <f>BJ68*12*60/(PI() * 'Drive Train'!$F$15)/BB$2*BB68</f>
        <v>12936.704413002824</v>
      </c>
      <c r="BD68" s="2">
        <f>('DEPRECATED - DT-Prelim Calcs'!$C$6*BB68-BC68)/('DEPRECATED - DT-Prelim Calcs'!$C$6*BB68)*'DEPRECATED - DT-Prelim Calcs'!$C$7*BB68</f>
        <v>-6.7896971311885972</v>
      </c>
      <c r="BE68" s="43">
        <f>BD68/'DEPRECATED - DT-Prelim Calcs'!$C$7*('DEPRECATED - DT-Prelim Calcs'!$C$8-'DEPRECATED - DT-Prelim Calcs'!$C$9)+'DEPRECATED - DT-Prelim Calcs'!$C$9</f>
        <v>-368.38648550505042</v>
      </c>
      <c r="BF68" s="43">
        <f t="shared" si="10"/>
        <v>-368.38648550505042</v>
      </c>
      <c r="BG68" s="2">
        <f t="shared" si="32"/>
        <v>-8.5320197087431069</v>
      </c>
      <c r="BH68" s="43">
        <f>BG68*'DEPRECATED - DT-Prelim Calcs'!$C$21/BB$2/'DEPRECATED - DT-Prelim Calcs'!$C$19/'DEPRECATED - DT-Prelim Calcs'!$C$18*3.39*'DEPRECATED - DT-Prelim Calcs'!$C$20</f>
        <v>-123.78563962024228</v>
      </c>
      <c r="BI68" s="36">
        <f t="shared" si="33"/>
        <v>1</v>
      </c>
      <c r="BJ68" s="43">
        <f>BH67*'DEPRECATED - DT-Prelim Calcs'!$C$11+BJ67</f>
        <v>89.83610863296272</v>
      </c>
      <c r="BK68" s="43">
        <f>BK67+0.5*BH68*'DEPRECATED - DT-Prelim Calcs'!$C$11^2+BJ68*'DEPRECATED - DT-Prelim Calcs'!$C$11</f>
        <v>-35827.693172327359</v>
      </c>
      <c r="BL68" s="43">
        <f>MIN('Drive Train'!$F$35-BF67*'DEPRECATED - DT-Prelim Calcs'!$C$21*'Drive Train'!$F$39,BL67+BF$2)</f>
        <v>7.1920000000000002</v>
      </c>
      <c r="BM68" s="43">
        <f>'Drive Train'!$F$35-BF68*'DEPRECATED - DT-Prelim Calcs'!$C$21*'Drive Train'!$F$39</f>
        <v>33.029643188282826</v>
      </c>
      <c r="BN68" s="1">
        <f>IF(BK68&gt;='Drive Train'!$F$29,1,0)</f>
        <v>0</v>
      </c>
      <c r="BO68" s="43">
        <f t="shared" si="34"/>
        <v>-409.3183172278338</v>
      </c>
      <c r="BP68" s="49">
        <f>BP67+'DEPRECATED - DT-Prelim Calcs'!$C$11</f>
        <v>256</v>
      </c>
      <c r="BQ68" s="2">
        <f>CA68/'Drive Train'!$F$35</f>
        <v>0.57999999999999996</v>
      </c>
      <c r="BR68" s="36">
        <f>BY68*12*60/(PI() * 'Drive Train'!$F$15)/BQ$2*BQ68</f>
        <v>-116655.49005752038</v>
      </c>
      <c r="BS68" s="2">
        <f>('DEPRECATED - DT-Prelim Calcs'!$C$6*BQ68-BR68)/('DEPRECATED - DT-Prelim Calcs'!$C$6*BQ68)*'DEPRECATED - DT-Prelim Calcs'!$C$7*BQ68</f>
        <v>88.474784383976584</v>
      </c>
      <c r="BT68" s="43">
        <f>BS68/'DEPRECATED - DT-Prelim Calcs'!$C$7*('DEPRECATED - DT-Prelim Calcs'!$C$8-'DEPRECATED - DT-Prelim Calcs'!$C$9)+'DEPRECATED - DT-Prelim Calcs'!$C$9</f>
        <v>4821.3949701718584</v>
      </c>
      <c r="BU68" s="43">
        <f t="shared" si="11"/>
        <v>93</v>
      </c>
      <c r="BV68" s="2">
        <f t="shared" si="35"/>
        <v>1.5313624128476471</v>
      </c>
      <c r="BW68" s="43">
        <f>BV68*'DEPRECATED - DT-Prelim Calcs'!$C$21/BQ$2/'DEPRECATED - DT-Prelim Calcs'!$C$19/'DEPRECATED - DT-Prelim Calcs'!$C$18*3.39*'DEPRECATED - DT-Prelim Calcs'!$C$20</f>
        <v>29.053734754561201</v>
      </c>
      <c r="BX68" s="36">
        <f t="shared" si="36"/>
        <v>0</v>
      </c>
      <c r="BY68" s="43">
        <f>BW67*'DEPRECATED - DT-Prelim Calcs'!$C$11+BY67</f>
        <v>-619.47942962410968</v>
      </c>
      <c r="BZ68" s="43">
        <f>BZ67+0.5*BW68*'DEPRECATED - DT-Prelim Calcs'!$C$11^2+BY68*'DEPRECATED - DT-Prelim Calcs'!$C$11</f>
        <v>-84448.217226032823</v>
      </c>
      <c r="CA68" s="43">
        <f>MIN('Drive Train'!$F$35-BU67*'DEPRECATED - DT-Prelim Calcs'!$C$21*'Drive Train'!$F$39,CA67+BU$2)</f>
        <v>7.1920000000000002</v>
      </c>
      <c r="CB68" s="43">
        <f>'Drive Train'!$F$35-BU68*'DEPRECATED - DT-Prelim Calcs'!$C$21*'Drive Train'!$F$39</f>
        <v>7.1920000000000002</v>
      </c>
      <c r="CC68" s="1">
        <f>IF(BZ68&gt;='Drive Train'!$F$29,1,0)</f>
        <v>0</v>
      </c>
      <c r="CD68" s="43">
        <f t="shared" si="37"/>
        <v>103.33333333333333</v>
      </c>
      <c r="CE68" s="49">
        <f>CE67+'DEPRECATED - DT-Prelim Calcs'!$C$11</f>
        <v>256</v>
      </c>
      <c r="CF68" s="2">
        <f>CP68/'Drive Train'!$F$35</f>
        <v>0.57999999999999996</v>
      </c>
      <c r="CG68" s="36">
        <f>CN68*12*60/(PI() * 'Drive Train'!$F$15)/CF$2*CF68</f>
        <v>-229178.32994572565</v>
      </c>
      <c r="CH68" s="2">
        <f>('DEPRECATED - DT-Prelim Calcs'!$C$6*CF68-CG68)/('DEPRECATED - DT-Prelim Calcs'!$C$6*CF68)*'DEPRECATED - DT-Prelim Calcs'!$C$7*CF68</f>
        <v>171.1914174679394</v>
      </c>
      <c r="CI68" s="43">
        <f>CH68/'DEPRECATED - DT-Prelim Calcs'!$C$7*('DEPRECATED - DT-Prelim Calcs'!$C$8-'DEPRECATED - DT-Prelim Calcs'!$C$9)+'DEPRECATED - DT-Prelim Calcs'!$C$9</f>
        <v>9327.5996083280425</v>
      </c>
      <c r="CJ68" s="43">
        <f t="shared" si="12"/>
        <v>93</v>
      </c>
      <c r="CK68" s="2">
        <f t="shared" si="38"/>
        <v>1.2396743342100003</v>
      </c>
      <c r="CL68" s="43">
        <f>CK68*'DEPRECATED - DT-Prelim Calcs'!$C$21/CF$2/'DEPRECATED - DT-Prelim Calcs'!$C$19/'DEPRECATED - DT-Prelim Calcs'!$C$18*3.39*'DEPRECATED - DT-Prelim Calcs'!$C$20</f>
        <v>29.053734754561205</v>
      </c>
      <c r="CM68" s="36">
        <f t="shared" si="39"/>
        <v>0</v>
      </c>
      <c r="CN68" s="43">
        <f>CL67*'DEPRECATED - DT-Prelim Calcs'!$C$11+CN67</f>
        <v>-985.20109157015531</v>
      </c>
      <c r="CO68" s="43">
        <f>CO67+0.5*CL68*'DEPRECATED - DT-Prelim Calcs'!$C$11^2+CN68*'DEPRECATED - DT-Prelim Calcs'!$C$11</f>
        <v>-188689.11852697312</v>
      </c>
      <c r="CP68" s="43">
        <f>MIN('Drive Train'!$F$35-CJ67*'DEPRECATED - DT-Prelim Calcs'!$C$21*'Drive Train'!$F$39,CP67+CJ$2)</f>
        <v>7.1920000000000002</v>
      </c>
      <c r="CQ68" s="43">
        <f>'Drive Train'!$F$35-CJ68*'DEPRECATED - DT-Prelim Calcs'!$C$21*'Drive Train'!$F$39</f>
        <v>7.1920000000000002</v>
      </c>
      <c r="CR68" s="1">
        <f>IF(CO68&gt;='Drive Train'!$F$29,1,0)</f>
        <v>0</v>
      </c>
      <c r="CS68" s="43">
        <f t="shared" si="40"/>
        <v>103.33333333333333</v>
      </c>
      <c r="CT68" s="49">
        <f>CT67+'DEPRECATED - DT-Prelim Calcs'!$C$11</f>
        <v>256</v>
      </c>
      <c r="CU68" s="2">
        <f>DE68/'Drive Train'!$F$35</f>
        <v>0.57999999999999996</v>
      </c>
      <c r="CV68" s="36">
        <f>DC68*12*60/(PI() * 'Drive Train'!$F$15)/CU$2*CU68</f>
        <v>-123271.09989729543</v>
      </c>
      <c r="CW68" s="2">
        <f>('DEPRECATED - DT-Prelim Calcs'!$C$6*CU68-CV68)/('DEPRECATED - DT-Prelim Calcs'!$C$6*CU68)*'DEPRECATED - DT-Prelim Calcs'!$C$7*CU68</f>
        <v>93.337983466820631</v>
      </c>
      <c r="CX68" s="43">
        <f>CW68/'DEPRECATED - DT-Prelim Calcs'!$C$7*('DEPRECATED - DT-Prelim Calcs'!$C$8-'DEPRECATED - DT-Prelim Calcs'!$C$9)+'DEPRECATED - DT-Prelim Calcs'!$C$9</f>
        <v>5086.3304425954511</v>
      </c>
      <c r="CY68" s="43">
        <f t="shared" si="13"/>
        <v>93</v>
      </c>
      <c r="CZ68" s="2">
        <f t="shared" si="41"/>
        <v>1.0413264407364002</v>
      </c>
      <c r="DA68" s="43">
        <f>CZ68*'DEPRECATED - DT-Prelim Calcs'!$C$21/CU$2/'DEPRECATED - DT-Prelim Calcs'!$C$19/'DEPRECATED - DT-Prelim Calcs'!$C$18*3.39*'DEPRECATED - DT-Prelim Calcs'!$C$20</f>
        <v>29.053734754561201</v>
      </c>
      <c r="DB68" s="36">
        <f t="shared" si="42"/>
        <v>0</v>
      </c>
      <c r="DC68" s="43">
        <f>DA67*'DEPRECATED - DT-Prelim Calcs'!$C$11+DC67</f>
        <v>-445.13515153709994</v>
      </c>
      <c r="DD68" s="43">
        <f>DD67+0.5*DA68*'DEPRECATED - DT-Prelim Calcs'!$C$11^2+DC68*'DEPRECATED - DT-Prelim Calcs'!$C$11</f>
        <v>-261336.1762072854</v>
      </c>
      <c r="DE68" s="43">
        <f>MIN('Drive Train'!$F$35-CY67*'DEPRECATED - DT-Prelim Calcs'!$C$21*'Drive Train'!$F$39,DE67+CY$2)</f>
        <v>7.1920000000000002</v>
      </c>
      <c r="DF68" s="43">
        <f>'Drive Train'!$F$35-CY68*'DEPRECATED - DT-Prelim Calcs'!$C$21*'Drive Train'!$F$39</f>
        <v>7.1920000000000002</v>
      </c>
      <c r="DG68" s="1">
        <f>IF(DD68&gt;='Drive Train'!$F$29,1,0)</f>
        <v>0</v>
      </c>
      <c r="DH68" s="43">
        <f t="shared" si="43"/>
        <v>103.33333333333333</v>
      </c>
      <c r="DI68" s="49">
        <f>DI67+'DEPRECATED - DT-Prelim Calcs'!$C$11</f>
        <v>256</v>
      </c>
      <c r="DJ68" s="2">
        <f>DT68/'Drive Train'!$F$35</f>
        <v>0.57999999999999996</v>
      </c>
      <c r="DK68" s="36">
        <f>DR68*12*60/(PI() * 'Drive Train'!$F$15)/DJ$2*DJ68</f>
        <v>-5509.0941567903146</v>
      </c>
      <c r="DL68" s="2">
        <f>('DEPRECATED - DT-Prelim Calcs'!$C$6*DJ68-DK68)/('DEPRECATED - DT-Prelim Calcs'!$C$6*DJ68)*'DEPRECATED - DT-Prelim Calcs'!$C$7*DJ68</f>
        <v>6.7699886513082408</v>
      </c>
      <c r="DM68" s="43">
        <f>DL68/'DEPRECATED - DT-Prelim Calcs'!$C$7*('DEPRECATED - DT-Prelim Calcs'!$C$8-'DEPRECATED - DT-Prelim Calcs'!$C$9)+'DEPRECATED - DT-Prelim Calcs'!$C$9</f>
        <v>370.3128145861952</v>
      </c>
      <c r="DN68" s="43">
        <f t="shared" si="14"/>
        <v>93</v>
      </c>
      <c r="DO68" s="2">
        <f t="shared" si="44"/>
        <v>0.89769520753137932</v>
      </c>
      <c r="DP68" s="43">
        <f>DO68*'DEPRECATED - DT-Prelim Calcs'!$C$21/DJ$2/'DEPRECATED - DT-Prelim Calcs'!$C$19/'DEPRECATED - DT-Prelim Calcs'!$C$18*3.39*'DEPRECATED - DT-Prelim Calcs'!$C$20</f>
        <v>29.053734754561201</v>
      </c>
      <c r="DQ68" s="36">
        <f t="shared" si="45"/>
        <v>0</v>
      </c>
      <c r="DR68" s="43">
        <f>DP67*'DEPRECATED - DT-Prelim Calcs'!$C$11+DR67</f>
        <v>-17.149553835619216</v>
      </c>
      <c r="DS68" s="43">
        <f>DS67+0.5*DP68*'DEPRECATED - DT-Prelim Calcs'!$C$11^2+DR68*'DEPRECATED - DT-Prelim Calcs'!$C$11</f>
        <v>-424200.17217230244</v>
      </c>
      <c r="DT68" s="43">
        <f>MIN('Drive Train'!$F$35-DN67*'DEPRECATED - DT-Prelim Calcs'!$C$21*'Drive Train'!$F$39,DT67+DN$2)</f>
        <v>7.1920000000000002</v>
      </c>
      <c r="DU68" s="43">
        <f>'Drive Train'!$F$35-DN68*'DEPRECATED - DT-Prelim Calcs'!$C$21*'Drive Train'!$F$39</f>
        <v>7.1920000000000002</v>
      </c>
      <c r="DV68" s="1">
        <f>IF(DS68&gt;='Drive Train'!$F$29,1,0)</f>
        <v>0</v>
      </c>
      <c r="DW68" s="43">
        <f t="shared" si="46"/>
        <v>103.33333333333333</v>
      </c>
      <c r="DX68" s="49">
        <f>DX67+'DEPRECATED - DT-Prelim Calcs'!$C$11</f>
        <v>256</v>
      </c>
      <c r="DY68" s="2">
        <f>EI68/'Drive Train'!$F$35</f>
        <v>0.57999999999999996</v>
      </c>
      <c r="DZ68" s="36">
        <f>EG68*12*60/(PI() * 'Drive Train'!$F$15)/DY$2*DY68</f>
        <v>-317723.18584882573</v>
      </c>
      <c r="EA68" s="2">
        <f>('DEPRECATED - DT-Prelim Calcs'!$C$6*DY68-DZ68)/('DEPRECATED - DT-Prelim Calcs'!$C$6*DY68)*'DEPRECATED - DT-Prelim Calcs'!$C$7*DY68</f>
        <v>236.28160150956003</v>
      </c>
      <c r="EB68" s="43">
        <f>EA68/'DEPRECATED - DT-Prelim Calcs'!$C$7*('DEPRECATED - DT-Prelim Calcs'!$C$8-'DEPRECATED - DT-Prelim Calcs'!$C$9)+'DEPRECATED - DT-Prelim Calcs'!$C$9</f>
        <v>12873.557395670061</v>
      </c>
      <c r="EC68" s="43">
        <f t="shared" si="15"/>
        <v>93</v>
      </c>
      <c r="ED68" s="2">
        <f t="shared" si="47"/>
        <v>0.78888366722454539</v>
      </c>
      <c r="EE68" s="43">
        <f>ED68*'DEPRECATED - DT-Prelim Calcs'!$C$21/DY$2/'DEPRECATED - DT-Prelim Calcs'!$C$19/'DEPRECATED - DT-Prelim Calcs'!$C$18*3.39*'DEPRECATED - DT-Prelim Calcs'!$C$20</f>
        <v>29.053734754561201</v>
      </c>
      <c r="EF68" s="36">
        <f t="shared" si="48"/>
        <v>0</v>
      </c>
      <c r="EG68" s="43">
        <f>EE67*'DEPRECATED - DT-Prelim Calcs'!$C$11+EG67</f>
        <v>-869.17174028022941</v>
      </c>
      <c r="EH68" s="43">
        <f>EH67+0.5*EE68*'DEPRECATED - DT-Prelim Calcs'!$C$11^2+EG68*'DEPRECATED - DT-Prelim Calcs'!$C$11</f>
        <v>-562040.88271718274</v>
      </c>
      <c r="EI68" s="43">
        <f>MIN('Drive Train'!$F$35-EC67*'DEPRECATED - DT-Prelim Calcs'!$C$21*'Drive Train'!$F$39,EI67+EC$2)</f>
        <v>7.1920000000000002</v>
      </c>
      <c r="EJ68" s="43">
        <f>'Drive Train'!$F$35-EC68*'DEPRECATED - DT-Prelim Calcs'!$C$21*'Drive Train'!$F$39</f>
        <v>7.1920000000000002</v>
      </c>
      <c r="EK68" s="1">
        <f>IF(EH68&gt;='Drive Train'!$F$29,1,0)</f>
        <v>0</v>
      </c>
      <c r="EL68" s="43">
        <f t="shared" si="49"/>
        <v>103.33333333333333</v>
      </c>
      <c r="EM68" s="49">
        <f>EM67+'DEPRECATED - DT-Prelim Calcs'!$C$11</f>
        <v>256</v>
      </c>
      <c r="EN68" s="2">
        <f>EX68/'Drive Train'!$F$35</f>
        <v>0.57999999999999996</v>
      </c>
      <c r="EO68" s="36">
        <f>EV68*12*60/(PI() * 'Drive Train'!$F$15)/EN$2*EN68</f>
        <v>-2290968.3024671725</v>
      </c>
      <c r="EP68" s="2">
        <f>('DEPRECATED - DT-Prelim Calcs'!$C$6*EN68-EO68)/('DEPRECATED - DT-Prelim Calcs'!$C$6*EN68)*'DEPRECATED - DT-Prelim Calcs'!$C$7*EN68</f>
        <v>1686.8332624719496</v>
      </c>
      <c r="EQ68" s="43">
        <f>EP68/'DEPRECATED - DT-Prelim Calcs'!$C$7*('DEPRECATED - DT-Prelim Calcs'!$C$8-'DEPRECATED - DT-Prelim Calcs'!$C$9)+'DEPRECATED - DT-Prelim Calcs'!$C$9</f>
        <v>91896.147880934572</v>
      </c>
      <c r="ER68" s="43">
        <f t="shared" si="16"/>
        <v>93</v>
      </c>
      <c r="ES68" s="2">
        <f t="shared" si="50"/>
        <v>0.7035989464435134</v>
      </c>
      <c r="ET68" s="43">
        <f>ES68*'DEPRECATED - DT-Prelim Calcs'!$C$21/EN$2/'DEPRECATED - DT-Prelim Calcs'!$C$19/'DEPRECATED - DT-Prelim Calcs'!$C$18*3.39*'DEPRECATED - DT-Prelim Calcs'!$C$20</f>
        <v>29.053734754561201</v>
      </c>
      <c r="EU68" s="36">
        <f t="shared" si="51"/>
        <v>0</v>
      </c>
      <c r="EV68" s="43">
        <f>ET67*'DEPRECATED - DT-Prelim Calcs'!$C$11+EV67</f>
        <v>-5589.6933742140009</v>
      </c>
      <c r="EW68" s="43">
        <f>EW67+0.5*ET68*'DEPRECATED - DT-Prelim Calcs'!$C$11^2+EV68*'DEPRECATED - DT-Prelim Calcs'!$C$11</f>
        <v>-841872.36470753525</v>
      </c>
      <c r="EX68" s="43">
        <f>MIN('Drive Train'!$F$35-ER67*'DEPRECATED - DT-Prelim Calcs'!$C$21*'Drive Train'!$F$39,EX67+ER$2)</f>
        <v>7.1920000000000002</v>
      </c>
      <c r="EY68" s="43">
        <f>'Drive Train'!$F$35-ER68*'DEPRECATED - DT-Prelim Calcs'!$C$21*'Drive Train'!$F$39</f>
        <v>7.1920000000000002</v>
      </c>
      <c r="EZ68" s="1">
        <f>IF(EW68&gt;='Drive Train'!$F$29,1,0)</f>
        <v>0</v>
      </c>
      <c r="FA68" s="43">
        <f t="shared" si="52"/>
        <v>103.33333333333333</v>
      </c>
      <c r="FB68" s="49">
        <f>FB67+'DEPRECATED - DT-Prelim Calcs'!$C$11</f>
        <v>256</v>
      </c>
      <c r="FC68" s="2">
        <f>FM68/'Drive Train'!$F$35</f>
        <v>0.57999999999999996</v>
      </c>
      <c r="FD68" s="36">
        <f>FK68*12*60/(PI() * 'Drive Train'!$F$15)/FC$2*FC68</f>
        <v>-317598.10635681485</v>
      </c>
      <c r="FE68" s="2">
        <f>('DEPRECATED - DT-Prelim Calcs'!$C$6*FC68-FD68)/('DEPRECATED - DT-Prelim Calcs'!$C$6*FC68)*'DEPRECATED - DT-Prelim Calcs'!$C$7*FC68</f>
        <v>236.1896543594768</v>
      </c>
      <c r="FF68" s="43">
        <f>FE68/'DEPRECATED - DT-Prelim Calcs'!$C$7*('DEPRECATED - DT-Prelim Calcs'!$C$8-'DEPRECATED - DT-Prelim Calcs'!$C$9)+'DEPRECATED - DT-Prelim Calcs'!$C$9</f>
        <v>12868.548334508811</v>
      </c>
      <c r="FG68" s="43">
        <f t="shared" si="17"/>
        <v>93</v>
      </c>
      <c r="FH68" s="2">
        <f t="shared" si="53"/>
        <v>0.63495514679048781</v>
      </c>
      <c r="FI68" s="43">
        <f>FH68*'DEPRECATED - DT-Prelim Calcs'!$C$21/FC$2/'DEPRECATED - DT-Prelim Calcs'!$C$19/'DEPRECATED - DT-Prelim Calcs'!$C$18*3.39*'DEPRECATED - DT-Prelim Calcs'!$C$20</f>
        <v>29.053734754561205</v>
      </c>
      <c r="FJ68" s="36">
        <f t="shared" si="54"/>
        <v>0</v>
      </c>
      <c r="FK68" s="43">
        <f>FI67*'DEPRECATED - DT-Prelim Calcs'!$C$11+FK67</f>
        <v>-699.30184869960704</v>
      </c>
      <c r="FL68" s="43">
        <f>FL67+0.5*FI68*'DEPRECATED - DT-Prelim Calcs'!$C$11^2+FK68*'DEPRECATED - DT-Prelim Calcs'!$C$11</f>
        <v>-1053177.9712747964</v>
      </c>
      <c r="FM68" s="43">
        <f>MIN('Drive Train'!$F$35-FG67*'DEPRECATED - DT-Prelim Calcs'!$C$21*'Drive Train'!$F$39,FM67+FG$2)</f>
        <v>7.1920000000000002</v>
      </c>
      <c r="FN68" s="43">
        <f>'Drive Train'!$F$35-FG68*'DEPRECATED - DT-Prelim Calcs'!$C$21*'Drive Train'!$F$39</f>
        <v>7.1920000000000002</v>
      </c>
      <c r="FO68" s="1">
        <f>IF(FL68&gt;='Drive Train'!$F$29,1,0)</f>
        <v>0</v>
      </c>
      <c r="FP68" s="43">
        <f t="shared" si="55"/>
        <v>103.33333333333333</v>
      </c>
      <c r="FQ68" s="49">
        <f>FQ67+'DEPRECATED - DT-Prelim Calcs'!$C$11</f>
        <v>256</v>
      </c>
      <c r="FR68" s="2">
        <f>GB68/'Drive Train'!$F$35</f>
        <v>0.57999999999999996</v>
      </c>
      <c r="FS68" s="36">
        <f>FZ68*12*60/(PI() * 'Drive Train'!$F$15)/FR$2*FR68</f>
        <v>-1181490.1631510325</v>
      </c>
      <c r="FT68" s="2">
        <f>('DEPRECATED - DT-Prelim Calcs'!$C$6*FR68-FS68)/('DEPRECATED - DT-Prelim Calcs'!$C$6*FR68)*'DEPRECATED - DT-Prelim Calcs'!$C$7*FR68</f>
        <v>871.24510049817286</v>
      </c>
      <c r="FU68" s="43">
        <f>FT68/'DEPRECATED - DT-Prelim Calcs'!$C$7*('DEPRECATED - DT-Prelim Calcs'!$C$8-'DEPRECATED - DT-Prelim Calcs'!$C$9)+'DEPRECATED - DT-Prelim Calcs'!$C$9</f>
        <v>47464.852489825826</v>
      </c>
      <c r="FV68" s="43">
        <f t="shared" si="18"/>
        <v>93</v>
      </c>
      <c r="FW68" s="2">
        <f t="shared" si="56"/>
        <v>0.57851468929799987</v>
      </c>
      <c r="FX68" s="43">
        <f>FW68*'DEPRECATED - DT-Prelim Calcs'!$C$21/FR$2/'DEPRECATED - DT-Prelim Calcs'!$C$19/'DEPRECATED - DT-Prelim Calcs'!$C$18*3.39*'DEPRECATED - DT-Prelim Calcs'!$C$20</f>
        <v>29.053734754561201</v>
      </c>
      <c r="FY68" s="36">
        <f t="shared" si="57"/>
        <v>0</v>
      </c>
      <c r="FZ68" s="43">
        <f>FX67*'DEPRECATED - DT-Prelim Calcs'!$C$11+FZ67</f>
        <v>-2370.2176352770684</v>
      </c>
      <c r="GA68" s="43">
        <f>GA67+0.5*FX68*'DEPRECATED - DT-Prelim Calcs'!$C$11^2+FZ68*'DEPRECATED - DT-Prelim Calcs'!$C$11</f>
        <v>-1470906.9179191631</v>
      </c>
      <c r="GB68" s="43">
        <f>MIN('Drive Train'!$F$35-FV67*'DEPRECATED - DT-Prelim Calcs'!$C$21*'Drive Train'!$F$39,GB67+FV$2)</f>
        <v>7.1920000000000002</v>
      </c>
      <c r="GC68" s="43">
        <f>'Drive Train'!$F$35-FV68*'DEPRECATED - DT-Prelim Calcs'!$C$21*'Drive Train'!$F$39</f>
        <v>7.1920000000000002</v>
      </c>
      <c r="GD68" s="1">
        <f>IF(GA68&gt;='Drive Train'!$F$29,1,0)</f>
        <v>0</v>
      </c>
      <c r="GE68" s="43">
        <f t="shared" si="58"/>
        <v>103.33333333333333</v>
      </c>
      <c r="GF68" s="49">
        <f>GF67+'DEPRECATED - DT-Prelim Calcs'!$C$11</f>
        <v>256</v>
      </c>
      <c r="GG68" s="2">
        <f>GQ68/'Drive Train'!$F$35</f>
        <v>0.86451612903225805</v>
      </c>
      <c r="GH68" s="36">
        <f>GO68*12*60/(PI() * 'Drive Train'!$F$15)/GG$2*GG68</f>
        <v>8653.1069000776606</v>
      </c>
      <c r="GI68" s="2">
        <f>('DEPRECATED - DT-Prelim Calcs'!$C$6*GG68-GH68)/('DEPRECATED - DT-Prelim Calcs'!$C$6*GG68)*'DEPRECATED - DT-Prelim Calcs'!$C$7*GG68</f>
        <v>-2.3064023268393723</v>
      </c>
      <c r="GJ68" s="43">
        <f>GI68/'DEPRECATED - DT-Prelim Calcs'!$C$7*('DEPRECATED - DT-Prelim Calcs'!$C$8-'DEPRECATED - DT-Prelim Calcs'!$C$9)+'DEPRECATED - DT-Prelim Calcs'!$C$9</f>
        <v>-124.14729093975684</v>
      </c>
      <c r="GK68" s="43">
        <f t="shared" si="59"/>
        <v>-124.14729093975684</v>
      </c>
      <c r="GL68" s="2">
        <f t="shared" si="60"/>
        <v>-3.0882675052171242</v>
      </c>
      <c r="GM68" s="43">
        <f>GL68*'DEPRECATED - DT-Prelim Calcs'!$C$21/GG$2/'DEPRECATED - DT-Prelim Calcs'!$C$19/'DEPRECATED - DT-Prelim Calcs'!$C$18*3.39*'DEPRECATED - DT-Prelim Calcs'!$C$20</f>
        <v>-62.03867013754595</v>
      </c>
      <c r="GN68" s="36">
        <f t="shared" si="61"/>
        <v>1</v>
      </c>
      <c r="GO68" s="43">
        <f>GM67*'DEPRECATED - DT-Prelim Calcs'!$C$11+GO67</f>
        <v>29.115555870244094</v>
      </c>
      <c r="GP68" s="43">
        <f>GP67+0.5*GM68*'DEPRECATED - DT-Prelim Calcs'!$C$11^2+GO68*'DEPRECATED - DT-Prelim Calcs'!$C$11</f>
        <v>-79886.373447573162</v>
      </c>
      <c r="GQ68" s="43">
        <f>MIN('Drive Train'!$F$35-GK67*'DEPRECATED - DT-Prelim Calcs'!$C$21*'Drive Train'!$F$39,GQ67+GK$2)</f>
        <v>10.72</v>
      </c>
      <c r="GR68" s="43">
        <f>'Drive Train'!$F$35-GK68*'DEPRECATED - DT-Prelim Calcs'!$C$21*'Drive Train'!$F$39</f>
        <v>19.352248292626385</v>
      </c>
      <c r="GS68" s="1">
        <f>IF(GP68&gt;='Drive Train'!$F$29,1,0)</f>
        <v>0</v>
      </c>
      <c r="GT68" s="43">
        <f t="shared" si="62"/>
        <v>-137.94143437750759</v>
      </c>
      <c r="GU68" s="49">
        <f>GU67+'DEPRECATED - DT-Prelim Calcs'!$C$11</f>
        <v>256</v>
      </c>
      <c r="GV68" s="2">
        <f>HF68/'Drive Train'!$F$35</f>
        <v>0.84946236559139798</v>
      </c>
      <c r="GW68" s="36">
        <f>HD68*12*60/(PI() * 'Drive Train'!$F$15)/GV$2*GV68</f>
        <v>19576.998508722427</v>
      </c>
      <c r="GX68" s="2">
        <f>('DEPRECATED - DT-Prelim Calcs'!$C$6*GV68-GW68)/('DEPRECATED - DT-Prelim Calcs'!$C$6*GV68)*'DEPRECATED - DT-Prelim Calcs'!$C$7*GV68</f>
        <v>-10.407263355832171</v>
      </c>
      <c r="GY68" s="43">
        <f>GX68/'DEPRECATED - DT-Prelim Calcs'!$C$7*('DEPRECATED - DT-Prelim Calcs'!$C$8-'DEPRECATED - DT-Prelim Calcs'!$C$9)+'DEPRECATED - DT-Prelim Calcs'!$C$9</f>
        <v>-565.46285445951378</v>
      </c>
      <c r="GZ68" s="43">
        <f t="shared" si="19"/>
        <v>-565.46285445951378</v>
      </c>
      <c r="HA68" s="2">
        <f t="shared" si="63"/>
        <v>-12.207521845956016</v>
      </c>
      <c r="HB68" s="43">
        <f>HA68*'DEPRECATED - DT-Prelim Calcs'!$C$21/GV$2/'DEPRECATED - DT-Prelim Calcs'!$C$19/'DEPRECATED - DT-Prelim Calcs'!$C$18*3.39*'DEPRECATED - DT-Prelim Calcs'!$C$20</f>
        <v>-245.23083564450025</v>
      </c>
      <c r="HC68" s="36">
        <f t="shared" si="64"/>
        <v>1</v>
      </c>
      <c r="HD68" s="43">
        <f>HB67*'DEPRECATED - DT-Prelim Calcs'!$C$11+HD67</f>
        <v>67.039085637291208</v>
      </c>
      <c r="HE68" s="43">
        <f>HE67+0.5*HB68*'DEPRECATED - DT-Prelim Calcs'!$C$11^2+HD68*'DEPRECATED - DT-Prelim Calcs'!$C$11</f>
        <v>-78582.055595104102</v>
      </c>
      <c r="HF68" s="43">
        <f>MIN('Drive Train'!$F$35-GZ67*'DEPRECATED - DT-Prelim Calcs'!$C$21*'Drive Train'!$F$39,HF67+GZ$2)</f>
        <v>10.533333333333335</v>
      </c>
      <c r="HG68" s="43">
        <f>'Drive Train'!$F$35-GZ68*'DEPRECATED - DT-Prelim Calcs'!$C$21*'Drive Train'!$F$39</f>
        <v>44.065919849732772</v>
      </c>
      <c r="HH68" s="1">
        <f>IF(HE68&gt;='Drive Train'!$F$29,1,0)</f>
        <v>0</v>
      </c>
      <c r="HI68" s="43">
        <f t="shared" si="65"/>
        <v>-628.29206051057088</v>
      </c>
      <c r="HJ68" s="49">
        <f>HJ67+'DEPRECATED - DT-Prelim Calcs'!$C$11</f>
        <v>256</v>
      </c>
      <c r="HK68" s="2">
        <f>HU68/'Drive Train'!$F$35</f>
        <v>0.83440860215053769</v>
      </c>
      <c r="HL68" s="36">
        <f>HS68*12*60/(PI() * 'Drive Train'!$F$15)/HK$2*HK68</f>
        <v>-248595.86111936023</v>
      </c>
      <c r="HM68" s="2">
        <f>('DEPRECATED - DT-Prelim Calcs'!$C$6*HK68-HL68)/('DEPRECATED - DT-Prelim Calcs'!$C$6*HK68)*'DEPRECATED - DT-Prelim Calcs'!$C$7*HK68</f>
        <v>186.65860967477562</v>
      </c>
      <c r="HN68" s="43">
        <f>HM68/'DEPRECATED - DT-Prelim Calcs'!$C$7*('DEPRECATED - DT-Prelim Calcs'!$C$8-'DEPRECATED - DT-Prelim Calcs'!$C$9)+'DEPRECATED - DT-Prelim Calcs'!$C$9</f>
        <v>10170.215303178074</v>
      </c>
      <c r="HO68" s="43">
        <f t="shared" si="20"/>
        <v>36.66666666666665</v>
      </c>
      <c r="HP68" s="2">
        <f t="shared" si="66"/>
        <v>1.4462867232450001</v>
      </c>
      <c r="HQ68" s="43">
        <f>HP68*'DEPRECATED - DT-Prelim Calcs'!$C$21/HK$2/'DEPRECATED - DT-Prelim Calcs'!$C$19/'DEPRECATED - DT-Prelim Calcs'!$C$18*3.39*'DEPRECATED - DT-Prelim Calcs'!$C$20</f>
        <v>29.053734754561201</v>
      </c>
      <c r="HR68" s="36">
        <f t="shared" si="67"/>
        <v>0</v>
      </c>
      <c r="HS68" s="43">
        <f>HQ67*'DEPRECATED - DT-Prelim Calcs'!$C$11+HS67</f>
        <v>-866.64500505325486</v>
      </c>
      <c r="HT68" s="43">
        <f>HT67+0.5*HQ68*'DEPRECATED - DT-Prelim Calcs'!$C$11^2+HS68*'DEPRECATED - DT-Prelim Calcs'!$C$11</f>
        <v>-97085.494081110053</v>
      </c>
      <c r="HU68" s="43">
        <f>MIN('Drive Train'!$F$35-HO67*'DEPRECATED - DT-Prelim Calcs'!$C$21*'Drive Train'!$F$39,HU67+HO$2)</f>
        <v>10.346666666666668</v>
      </c>
      <c r="HV68" s="43">
        <f>'Drive Train'!$F$35-HO68*'DEPRECATED - DT-Prelim Calcs'!$C$21*'Drive Train'!$F$39</f>
        <v>10.346666666666668</v>
      </c>
      <c r="HW68" s="1">
        <f>IF(HT68&gt;='Drive Train'!$F$29,1,0)</f>
        <v>0</v>
      </c>
      <c r="HX68" s="43">
        <f t="shared" si="68"/>
        <v>40.740740740740726</v>
      </c>
      <c r="HY68" s="49">
        <f>HY67+'DEPRECATED - DT-Prelim Calcs'!$C$11</f>
        <v>256</v>
      </c>
      <c r="HZ68" s="2">
        <f>IJ68/'Drive Train'!$F$35</f>
        <v>0.8193548387096774</v>
      </c>
      <c r="IA68" s="36">
        <f>IH68*12*60/(PI() * 'Drive Train'!$F$15)/HZ$2*HZ68</f>
        <v>-24806.773466200182</v>
      </c>
      <c r="IB68" s="2">
        <f>('DEPRECATED - DT-Prelim Calcs'!$C$6*HZ68-IA68)/('DEPRECATED - DT-Prelim Calcs'!$C$6*HZ68)*'DEPRECATED - DT-Prelim Calcs'!$C$7*HZ68</f>
        <v>22.078474437510593</v>
      </c>
      <c r="IC68" s="43">
        <f>IB68/'DEPRECATED - DT-Prelim Calcs'!$C$7*('DEPRECATED - DT-Prelim Calcs'!$C$8-'DEPRECATED - DT-Prelim Calcs'!$C$9)+'DEPRECATED - DT-Prelim Calcs'!$C$9</f>
        <v>1204.2825626405024</v>
      </c>
      <c r="ID68" s="43">
        <f t="shared" si="21"/>
        <v>39.999999999999986</v>
      </c>
      <c r="IE68" s="2">
        <f t="shared" si="69"/>
        <v>1.4462867232450001</v>
      </c>
      <c r="IF68" s="43">
        <f>IE68*'DEPRECATED - DT-Prelim Calcs'!$C$21/HZ$2/'DEPRECATED - DT-Prelim Calcs'!$C$19/'DEPRECATED - DT-Prelim Calcs'!$C$18*3.39*'DEPRECATED - DT-Prelim Calcs'!$C$20</f>
        <v>29.053734754561201</v>
      </c>
      <c r="IG68" s="36">
        <f t="shared" si="70"/>
        <v>0</v>
      </c>
      <c r="IH68" s="43">
        <f>IF67*'DEPRECATED - DT-Prelim Calcs'!$C$11+IH67</f>
        <v>-88.069265664227984</v>
      </c>
      <c r="II68" s="43">
        <f>II67+0.5*IF68*'DEPRECATED - DT-Prelim Calcs'!$C$11^2+IH68*'DEPRECATED - DT-Prelim Calcs'!$C$11</f>
        <v>-82358.720329177318</v>
      </c>
      <c r="IJ68" s="43">
        <f>MIN('Drive Train'!$F$35-ID67*'DEPRECATED - DT-Prelim Calcs'!$C$21*'Drive Train'!$F$39,IJ67+ID$2)</f>
        <v>10.16</v>
      </c>
      <c r="IK68" s="43">
        <f>'Drive Train'!$F$35-ID68*'DEPRECATED - DT-Prelim Calcs'!$C$21*'Drive Train'!$F$39</f>
        <v>10.16</v>
      </c>
      <c r="IL68" s="1">
        <f>IF(II68&gt;='Drive Train'!$F$29,1,0)</f>
        <v>0</v>
      </c>
      <c r="IM68" s="43">
        <f t="shared" si="71"/>
        <v>44.444444444444429</v>
      </c>
      <c r="IN68" s="49">
        <f>IN67+'DEPRECATED - DT-Prelim Calcs'!$C$11</f>
        <v>256</v>
      </c>
      <c r="IO68" s="2">
        <f>IY68/'Drive Train'!$F$35</f>
        <v>4.244716939221056</v>
      </c>
      <c r="IP68" s="36">
        <f>IW68*12*60/(PI() * 'Drive Train'!$F$15)/IO$2*IO68</f>
        <v>-1690840.2389104757</v>
      </c>
      <c r="IQ68" s="2">
        <f>('DEPRECATED - DT-Prelim Calcs'!$C$6*IO68-IP68)/('DEPRECATED - DT-Prelim Calcs'!$C$6*IO68)*'DEPRECATED - DT-Prelim Calcs'!$C$7*IO68</f>
        <v>1262.8608134308611</v>
      </c>
      <c r="IR68" s="43">
        <f>IQ68/'DEPRECATED - DT-Prelim Calcs'!$C$7*('DEPRECATED - DT-Prelim Calcs'!$C$8-'DEPRECATED - DT-Prelim Calcs'!$C$9)+'DEPRECATED - DT-Prelim Calcs'!$C$9</f>
        <v>68799.141328696147</v>
      </c>
      <c r="IS68" s="43">
        <f t="shared" si="22"/>
        <v>43.333333333333321</v>
      </c>
      <c r="IT68" s="2">
        <f t="shared" si="72"/>
        <v>1.4462867232450001</v>
      </c>
      <c r="IU68" s="43">
        <f>IT68*'DEPRECATED - DT-Prelim Calcs'!$C$21/IO$2/'DEPRECATED - DT-Prelim Calcs'!$C$19/'DEPRECATED - DT-Prelim Calcs'!$C$18*3.39*'DEPRECATED - DT-Prelim Calcs'!$C$20</f>
        <v>29.053734754561201</v>
      </c>
      <c r="IV68" s="36">
        <f t="shared" si="73"/>
        <v>0</v>
      </c>
      <c r="IW68" s="43">
        <f>IU67*'DEPRECATED - DT-Prelim Calcs'!$C$11+IW67</f>
        <v>-1158.7238802473532</v>
      </c>
      <c r="IX68" s="43">
        <f>IX67+0.5*IU68*'DEPRECATED - DT-Prelim Calcs'!$C$11^2+IW68*'DEPRECATED - DT-Prelim Calcs'!$C$11</f>
        <v>-97472.426435915389</v>
      </c>
      <c r="IY68" s="43">
        <f>MIN('Drive Train'!$F$35-IS67*'DEPRECATED - DT-Prelim Calcs'!$C$21*'Drive Train'!$F$39,IY67+IS$2)</f>
        <v>52.634490046341099</v>
      </c>
      <c r="IZ68" s="43">
        <f>'Drive Train'!$F$35-IS68*'DEPRECATED - DT-Prelim Calcs'!$C$21*'Drive Train'!$F$39</f>
        <v>9.9733333333333345</v>
      </c>
      <c r="JA68" s="1">
        <f>IF(IX68&gt;='Drive Train'!$F$29,1,0)</f>
        <v>0</v>
      </c>
      <c r="JB68" s="43">
        <f t="shared" si="74"/>
        <v>48.148148148148138</v>
      </c>
      <c r="JC68" s="49">
        <f>JC67+'DEPRECATED - DT-Prelim Calcs'!$C$11</f>
        <v>256</v>
      </c>
      <c r="JD68" s="2">
        <f>JN68/'Drive Train'!$F$35</f>
        <v>0.78924731182795704</v>
      </c>
      <c r="JE68" s="36">
        <f>JL68*12*60/(PI() * 'Drive Train'!$F$15)/JD$2*JD68</f>
        <v>-251688.01537681188</v>
      </c>
      <c r="JF68" s="2">
        <f>('DEPRECATED - DT-Prelim Calcs'!$C$6*JD68-JE68)/('DEPRECATED - DT-Prelim Calcs'!$C$6*JD68)*'DEPRECATED - DT-Prelim Calcs'!$C$7*JD68</f>
        <v>188.71987586696335</v>
      </c>
      <c r="JG68" s="43">
        <f>JF68/'DEPRECATED - DT-Prelim Calcs'!$C$7*('DEPRECATED - DT-Prelim Calcs'!$C$8-'DEPRECATED - DT-Prelim Calcs'!$C$9)+'DEPRECATED - DT-Prelim Calcs'!$C$9</f>
        <v>10282.508162901735</v>
      </c>
      <c r="JH68" s="43">
        <f t="shared" si="23"/>
        <v>46.666666666666657</v>
      </c>
      <c r="JI68" s="2">
        <f t="shared" si="75"/>
        <v>1.4462867232450001</v>
      </c>
      <c r="JJ68" s="43">
        <f>JI68*'DEPRECATED - DT-Prelim Calcs'!$C$21/JD$2/'DEPRECATED - DT-Prelim Calcs'!$C$19/'DEPRECATED - DT-Prelim Calcs'!$C$18*3.39*'DEPRECATED - DT-Prelim Calcs'!$C$20</f>
        <v>29.053734754561201</v>
      </c>
      <c r="JK68" s="36">
        <f t="shared" si="76"/>
        <v>0</v>
      </c>
      <c r="JL68" s="43">
        <f>JJ67*'DEPRECATED - DT-Prelim Calcs'!$C$11+JL67</f>
        <v>-927.63161607765676</v>
      </c>
      <c r="JM68" s="43">
        <f>JM67+0.5*JJ68*'DEPRECATED - DT-Prelim Calcs'!$C$11^2+JL68*'DEPRECATED - DT-Prelim Calcs'!$C$11</f>
        <v>-98843.951266242453</v>
      </c>
      <c r="JN68" s="43">
        <f>MIN('Drive Train'!$F$35-JH67*'DEPRECATED - DT-Prelim Calcs'!$C$21*'Drive Train'!$F$39,JN67+JH$2)</f>
        <v>9.7866666666666671</v>
      </c>
      <c r="JO68" s="43">
        <f>'Drive Train'!$F$35-JH68*'DEPRECATED - DT-Prelim Calcs'!$C$21*'Drive Train'!$F$39</f>
        <v>9.7866666666666671</v>
      </c>
      <c r="JP68" s="1">
        <f>IF(JM68&gt;='Drive Train'!$F$29,1,0)</f>
        <v>0</v>
      </c>
      <c r="JQ68" s="43">
        <f>MIN(JG68,'DEPRECATED - DT-Prelim Calcs'!$C$10)*'DEPRECATED - DT-Prelim Calcs'!$C$11*1000/60/60</f>
        <v>103.33333333333333</v>
      </c>
      <c r="JR68" s="49">
        <f>JR67+'DEPRECATED - DT-Prelim Calcs'!$C$11</f>
        <v>256</v>
      </c>
      <c r="JS68" s="2">
        <f>KC68/'Drive Train'!$F$35</f>
        <v>0.77419354838709686</v>
      </c>
      <c r="JT68" s="36">
        <f>KA68*12*60/(PI() * 'Drive Train'!$F$15)/JS$2*JS68</f>
        <v>-220850.42657191554</v>
      </c>
      <c r="JU68" s="2">
        <f>('DEPRECATED - DT-Prelim Calcs'!$C$6*JS68-JT68)/('DEPRECATED - DT-Prelim Calcs'!$C$6*JS68)*'DEPRECATED - DT-Prelim Calcs'!$C$7*JS68</f>
        <v>165.98026251031854</v>
      </c>
      <c r="JV68" s="43">
        <f>JU68/'DEPRECATED - DT-Prelim Calcs'!$C$7*('DEPRECATED - DT-Prelim Calcs'!$C$8-'DEPRECATED - DT-Prelim Calcs'!$C$9)+'DEPRECATED - DT-Prelim Calcs'!$C$9</f>
        <v>9043.7083307860084</v>
      </c>
      <c r="JW68" s="43">
        <f t="shared" si="24"/>
        <v>49.999999999999993</v>
      </c>
      <c r="JX68" s="2">
        <f t="shared" si="77"/>
        <v>1.4462867232450001</v>
      </c>
      <c r="JY68" s="43">
        <f>JX68*'DEPRECATED - DT-Prelim Calcs'!$C$21/JS$2/'DEPRECATED - DT-Prelim Calcs'!$C$19/'DEPRECATED - DT-Prelim Calcs'!$C$18*3.39*'DEPRECATED - DT-Prelim Calcs'!$C$20</f>
        <v>29.053734754561201</v>
      </c>
      <c r="JZ68" s="36">
        <f t="shared" si="78"/>
        <v>0</v>
      </c>
      <c r="KA68" s="43">
        <f>JY67*'DEPRECATED - DT-Prelim Calcs'!$C$11+KA67</f>
        <v>-829.80263917729758</v>
      </c>
      <c r="KB68" s="43">
        <f>KB67+0.5*JY68*'DEPRECATED - DT-Prelim Calcs'!$C$11^2+KA68*'DEPRECATED - DT-Prelim Calcs'!$C$11</f>
        <v>-97792.863499806845</v>
      </c>
      <c r="KC68" s="43">
        <f>MIN('Drive Train'!$F$35-JW67*'DEPRECATED - DT-Prelim Calcs'!$C$21*'Drive Train'!$F$39,KC67+JW$2)</f>
        <v>9.6000000000000014</v>
      </c>
      <c r="KD68" s="43">
        <f>'Drive Train'!$F$35-JW68*'DEPRECATED - DT-Prelim Calcs'!$C$21*'Drive Train'!$F$39</f>
        <v>9.6000000000000014</v>
      </c>
      <c r="KE68" s="1">
        <f>IF(KB68&gt;='Drive Train'!$F$29,1,0)</f>
        <v>0</v>
      </c>
      <c r="KF68" s="43">
        <f>MIN(JV68,'DEPRECATED - DT-Prelim Calcs'!$C$10)*'DEPRECATED - DT-Prelim Calcs'!$C$11*1000/60/60</f>
        <v>103.33333333333333</v>
      </c>
      <c r="KG68" s="49">
        <f>KG67+'DEPRECATED - DT-Prelim Calcs'!$C$11</f>
        <v>256</v>
      </c>
      <c r="KH68" s="2">
        <f>KR68/'Drive Train'!$F$35</f>
        <v>0.75913978494623657</v>
      </c>
      <c r="KI68" s="36">
        <f>KP68*12*60/(PI() * 'Drive Train'!$F$15)/KH$2*KH68</f>
        <v>-12326.671230751699</v>
      </c>
      <c r="KJ68" s="2">
        <f>('DEPRECATED - DT-Prelim Calcs'!$C$6*KH68-KI68)/('DEPRECATED - DT-Prelim Calcs'!$C$6*KH68)*'DEPRECATED - DT-Prelim Calcs'!$C$7*KH68</f>
        <v>12.621821402091498</v>
      </c>
      <c r="KK68" s="43">
        <f>KJ68/'DEPRECATED - DT-Prelim Calcs'!$C$7*('DEPRECATED - DT-Prelim Calcs'!$C$8-'DEPRECATED - DT-Prelim Calcs'!$C$9)+'DEPRECATED - DT-Prelim Calcs'!$C$9</f>
        <v>689.10668832289502</v>
      </c>
      <c r="KL68" s="43">
        <f t="shared" si="25"/>
        <v>53.333333333333329</v>
      </c>
      <c r="KM68" s="2">
        <f t="shared" si="79"/>
        <v>1.4462867232450001</v>
      </c>
      <c r="KN68" s="43">
        <f>KM68*'DEPRECATED - DT-Prelim Calcs'!$C$21/KH$2/'DEPRECATED - DT-Prelim Calcs'!$C$19/'DEPRECATED - DT-Prelim Calcs'!$C$18*3.39*'DEPRECATED - DT-Prelim Calcs'!$C$20</f>
        <v>29.053734754561201</v>
      </c>
      <c r="KO68" s="36">
        <f t="shared" si="80"/>
        <v>0</v>
      </c>
      <c r="KP68" s="43">
        <f>KN67*'DEPRECATED - DT-Prelim Calcs'!$C$11+KP67</f>
        <v>-47.233505399517313</v>
      </c>
      <c r="KQ68" s="43">
        <f>KQ67+0.5*KN68*'DEPRECATED - DT-Prelim Calcs'!$C$11^2+KP68*'DEPRECATED - DT-Prelim Calcs'!$C$11</f>
        <v>-98010.301485185264</v>
      </c>
      <c r="KR68" s="43">
        <f>MIN('Drive Train'!$F$35-KL67*'DEPRECATED - DT-Prelim Calcs'!$C$21*'Drive Train'!$F$39,KR67+KL$2)</f>
        <v>9.413333333333334</v>
      </c>
      <c r="KS68" s="43">
        <f>'Drive Train'!$F$35-KL68*'DEPRECATED - DT-Prelim Calcs'!$C$21*'Drive Train'!$F$39</f>
        <v>9.413333333333334</v>
      </c>
      <c r="KT68" s="1">
        <f>IF(KQ68&gt;='Drive Train'!$F$29,1,0)</f>
        <v>0</v>
      </c>
      <c r="KU68" s="43">
        <f>MIN(KK68,'DEPRECATED - DT-Prelim Calcs'!$C$10)*'DEPRECATED - DT-Prelim Calcs'!$C$11*1000/60/60</f>
        <v>103.33333333333333</v>
      </c>
      <c r="KV68" s="49">
        <f>KV67+'DEPRECATED - DT-Prelim Calcs'!$C$11</f>
        <v>256</v>
      </c>
      <c r="KW68" s="2">
        <f>LG68/'Drive Train'!$F$35</f>
        <v>0.74408602150537628</v>
      </c>
      <c r="KX68" s="36">
        <f>LE68*12*60/(PI() * 'Drive Train'!$F$15)/KW$2*KW68</f>
        <v>-200254.36860603857</v>
      </c>
      <c r="KY68" s="2">
        <f>('DEPRECATED - DT-Prelim Calcs'!$C$6*KW68-KX68)/('DEPRECATED - DT-Prelim Calcs'!$C$6*KW68)*'DEPRECATED - DT-Prelim Calcs'!$C$7*KW68</f>
        <v>150.69869584874752</v>
      </c>
      <c r="KZ68" s="43">
        <f>KY68/'DEPRECATED - DT-Prelim Calcs'!$C$7*('DEPRECATED - DT-Prelim Calcs'!$C$8-'DEPRECATED - DT-Prelim Calcs'!$C$9)+'DEPRECATED - DT-Prelim Calcs'!$C$9</f>
        <v>8211.2050723571392</v>
      </c>
      <c r="LA68" s="43">
        <f t="shared" si="26"/>
        <v>56.666666666666664</v>
      </c>
      <c r="LB68" s="2">
        <f t="shared" si="81"/>
        <v>1.4462867232450001</v>
      </c>
      <c r="LC68" s="43">
        <f>LB68*'DEPRECATED - DT-Prelim Calcs'!$C$21/KW$2/'DEPRECATED - DT-Prelim Calcs'!$C$19/'DEPRECATED - DT-Prelim Calcs'!$C$18*3.39*'DEPRECATED - DT-Prelim Calcs'!$C$20</f>
        <v>29.053734754561201</v>
      </c>
      <c r="LD68" s="36">
        <f t="shared" si="82"/>
        <v>0</v>
      </c>
      <c r="LE68" s="43">
        <f>LC67*'DEPRECATED - DT-Prelim Calcs'!$C$11+LE67</f>
        <v>-782.86156274573693</v>
      </c>
      <c r="LF68" s="43">
        <f>LF67+0.5*LC68*'DEPRECATED - DT-Prelim Calcs'!$C$11^2+LE68*'DEPRECATED - DT-Prelim Calcs'!$C$11</f>
        <v>-115844.8127946996</v>
      </c>
      <c r="LG68" s="43">
        <f>MIN('Drive Train'!$F$35-LA67*'DEPRECATED - DT-Prelim Calcs'!$C$21*'Drive Train'!$F$39,LG67+LA$2)</f>
        <v>9.2266666666666666</v>
      </c>
      <c r="LH68" s="43">
        <f>'Drive Train'!$F$35-LA68*'DEPRECATED - DT-Prelim Calcs'!$C$21*'Drive Train'!$F$39</f>
        <v>9.2266666666666666</v>
      </c>
      <c r="LI68" s="1">
        <f>IF(LF68&gt;='Drive Train'!$F$29,1,0)</f>
        <v>0</v>
      </c>
      <c r="LJ68" s="43">
        <f>MIN(KZ68,'DEPRECATED - DT-Prelim Calcs'!$C$10)*'DEPRECATED - DT-Prelim Calcs'!$C$11*1000/60/60</f>
        <v>103.33333333333333</v>
      </c>
      <c r="LK68" s="49">
        <f>LK67+'DEPRECATED - DT-Prelim Calcs'!$C$11</f>
        <v>256</v>
      </c>
      <c r="LL68" s="2">
        <f>LV68/'Drive Train'!$F$35</f>
        <v>0.72903225806451621</v>
      </c>
      <c r="LM68" s="36">
        <f>LT68*12*60/(PI() * 'Drive Train'!$F$15)/LL$2*LL68</f>
        <v>618.03509935745558</v>
      </c>
      <c r="LN68" s="2">
        <f>('DEPRECATED - DT-Prelim Calcs'!$C$6*LL68-LM68)/('DEPRECATED - DT-Prelim Calcs'!$C$6*LL68)*'DEPRECATED - DT-Prelim Calcs'!$C$7*LL68</f>
        <v>2.9648376828011913</v>
      </c>
      <c r="LO68" s="43">
        <f>LN68/'DEPRECATED - DT-Prelim Calcs'!$C$7*('DEPRECATED - DT-Prelim Calcs'!$C$8-'DEPRECATED - DT-Prelim Calcs'!$C$9)+'DEPRECATED - DT-Prelim Calcs'!$C$9</f>
        <v>163.01727674961714</v>
      </c>
      <c r="LP68" s="43">
        <f t="shared" si="27"/>
        <v>60</v>
      </c>
      <c r="LQ68" s="2">
        <f t="shared" si="83"/>
        <v>1.0076140731685692</v>
      </c>
      <c r="LR68" s="43">
        <f>LQ68*'DEPRECATED - DT-Prelim Calcs'!$C$21/LL$2/'DEPRECATED - DT-Prelim Calcs'!$C$19/'DEPRECATED - DT-Prelim Calcs'!$C$18*3.39*'DEPRECATED - DT-Prelim Calcs'!$C$20</f>
        <v>20.241458036148668</v>
      </c>
      <c r="LS68" s="36">
        <f t="shared" si="84"/>
        <v>0</v>
      </c>
      <c r="LT68" s="43">
        <f>LR67*'DEPRECATED - DT-Prelim Calcs'!$C$11+LT67</f>
        <v>2.465996819152025</v>
      </c>
      <c r="LU68" s="43">
        <f>LU67+0.5*LR68*'DEPRECATED - DT-Prelim Calcs'!$C$11^2+LT68*'DEPRECATED - DT-Prelim Calcs'!$C$11</f>
        <v>-100983.96339188007</v>
      </c>
      <c r="LV68" s="43">
        <f>MIN('Drive Train'!$F$35-LP67*'DEPRECATED - DT-Prelim Calcs'!$C$21*'Drive Train'!$F$39,LV67+LP$2)</f>
        <v>9.0400000000000009</v>
      </c>
      <c r="LW68" s="43">
        <f>'Drive Train'!$F$35-LP68*'DEPRECATED - DT-Prelim Calcs'!$C$21*'Drive Train'!$F$39</f>
        <v>9.0400000000000009</v>
      </c>
      <c r="LX68" s="1">
        <f>IF(LU68&gt;='Drive Train'!$F$29,1,0)</f>
        <v>0</v>
      </c>
      <c r="LY68" s="43">
        <f>MIN(LO68,'DEPRECATED - DT-Prelim Calcs'!$C$10)*'DEPRECATED - DT-Prelim Calcs'!$C$11*1000/60/60</f>
        <v>103.33333333333333</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3">MIN(ABS(V69),U$2) * SIGN(V69)</f>
        <v>0</v>
      </c>
      <c r="X69" s="2">
        <f>MAX(MIN(IF(AND(AI68=1,AG69&lt;0),-1,1)*(W69-$C$9)/($C$8-$C$9)*$C$7-$C$29*AE69/T$2 -  AI68*$C$29/2,X$2),MAX(X$4:X68)*-1)</f>
        <v>-0.27672021620693066</v>
      </c>
      <c r="Y69" s="43">
        <f t="shared" ref="Y69:Y132" si="94">IF(AND(AD68=1,AI68=1),0,X69*$C$21/S$2/$C$19/$C$18*3.39*$C$20)</f>
        <v>0</v>
      </c>
      <c r="Z69" s="43">
        <f t="shared" ref="Z69:Z132" si="95">ABS(Y69)</f>
        <v>0</v>
      </c>
      <c r="AA69" s="43">
        <f t="shared" ref="AA69:AA132" si="96">ABS(AG69)</f>
        <v>0</v>
      </c>
      <c r="AB69" s="43" t="e">
        <f t="shared" ref="AB69:AB132" si="97">IF(ABS(V69)&gt;=$U$2,6,NA())</f>
        <v>#N/A</v>
      </c>
      <c r="AC69" s="36">
        <f t="shared" si="28"/>
        <v>1</v>
      </c>
      <c r="AD69" s="1">
        <f t="shared" ref="AD69:AD132" si="98">IF(AND(AI69=1,AE69&lt;=0),1,0)</f>
        <v>1</v>
      </c>
      <c r="AE69" s="43">
        <f t="shared" ref="AE69:AE132" si="99">MAX(Y68*$C$11+AE68,0)</f>
        <v>0</v>
      </c>
      <c r="AF69" s="43" t="e">
        <f t="shared" ref="AF69:AF132" si="100">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889.49632897085212</v>
      </c>
      <c r="AK69" s="43">
        <f t="shared" ref="AK69:AK75" si="101">MIN(W69,$C$10)*$C$11*1000/60/60</f>
        <v>0</v>
      </c>
      <c r="AL69" s="49">
        <f>AL68+'DEPRECATED - DT-Prelim Calcs'!$C$11</f>
        <v>260</v>
      </c>
      <c r="AM69" s="2">
        <f>AW69/'Drive Train'!$F$35</f>
        <v>1.5252558494915687</v>
      </c>
      <c r="AN69" s="36">
        <f>AU69*12*60/(PI() * 'Drive Train'!$F$15)/AM$2*AM69</f>
        <v>-14733.614959441134</v>
      </c>
      <c r="AO69" s="2">
        <f>('DEPRECATED - DT-Prelim Calcs'!$C$6*AM69-AN69)/('DEPRECATED - DT-Prelim Calcs'!$C$6*AM69)*'DEPRECATED - DT-Prelim Calcs'!$C$7*AM69</f>
        <v>17.984273470130962</v>
      </c>
      <c r="AP69" s="43">
        <f>AO69/'DEPRECATED - DT-Prelim Calcs'!$C$7*('DEPRECATED - DT-Prelim Calcs'!$C$8-'DEPRECATED - DT-Prelim Calcs'!$C$9)+'DEPRECATED - DT-Prelim Calcs'!$C$9</f>
        <v>981.24027113400007</v>
      </c>
      <c r="AQ69" s="43">
        <f t="shared" ref="AQ69:AQ132" si="102">MIN(AP69,AO$2)</f>
        <v>93</v>
      </c>
      <c r="AR69" s="2">
        <f t="shared" si="29"/>
        <v>2.4341590149093371</v>
      </c>
      <c r="AS69" s="43">
        <f>AR69*'DEPRECATED - DT-Prelim Calcs'!$C$21/AM$2/'DEPRECATED - DT-Prelim Calcs'!$C$19/'DEPRECATED - DT-Prelim Calcs'!$C$18*3.39*'DEPRECATED - DT-Prelim Calcs'!$C$20</f>
        <v>24.449304979763582</v>
      </c>
      <c r="AT69" s="36">
        <f t="shared" si="30"/>
        <v>0</v>
      </c>
      <c r="AU69" s="43">
        <f>AS68*'DEPRECATED - DT-Prelim Calcs'!$C$11+AU68</f>
        <v>-56.19824194283153</v>
      </c>
      <c r="AV69" s="43">
        <f>AV68+0.5*AS69*'DEPRECATED - DT-Prelim Calcs'!$C$11^2+AU69*'DEPRECATED - DT-Prelim Calcs'!$C$11</f>
        <v>3810.265717249958</v>
      </c>
      <c r="AW69" s="43">
        <f>MIN('Drive Train'!$F$35-AQ68*'DEPRECATED - DT-Prelim Calcs'!$C$21*'Drive Train'!$F$39,AW68+AQ$2)</f>
        <v>18.913172533695452</v>
      </c>
      <c r="AX69" s="43">
        <f>'Drive Train'!$F$35-AQ69*'DEPRECATED - DT-Prelim Calcs'!$C$21*'Drive Train'!$F$39</f>
        <v>7.1920000000000002</v>
      </c>
      <c r="AY69" s="1">
        <f>IF(AV69&gt;='Drive Train'!$F$29,1,0)</f>
        <v>1</v>
      </c>
      <c r="AZ69" s="43">
        <f t="shared" si="31"/>
        <v>103.33333333333333</v>
      </c>
      <c r="BA69" s="49">
        <f>BA68+'DEPRECATED - DT-Prelim Calcs'!$C$11</f>
        <v>260</v>
      </c>
      <c r="BB69" s="2">
        <f>BL69/'Drive Train'!$F$35</f>
        <v>2.663680902280873</v>
      </c>
      <c r="BC69" s="36">
        <f>BJ69*12*60/(PI() * 'Drive Train'!$F$15)/BB$2*BB69</f>
        <v>-268046.68583059486</v>
      </c>
      <c r="BD69" s="2">
        <f>('DEPRECATED - DT-Prelim Calcs'!$C$6*BB69-BC69)/('DEPRECATED - DT-Prelim Calcs'!$C$6*BB69)*'DEPRECATED - DT-Prelim Calcs'!$C$7*BB69</f>
        <v>209.53638702816912</v>
      </c>
      <c r="BE69" s="43">
        <f>BD69/'DEPRECATED - DT-Prelim Calcs'!$C$7*('DEPRECATED - DT-Prelim Calcs'!$C$8-'DEPRECATED - DT-Prelim Calcs'!$C$9)+'DEPRECATED - DT-Prelim Calcs'!$C$9</f>
        <v>11416.541979892794</v>
      </c>
      <c r="BF69" s="43">
        <f t="shared" ref="BF69:BF132" si="103">MIN(BE69,BD$2)</f>
        <v>93</v>
      </c>
      <c r="BG69" s="2">
        <f t="shared" si="32"/>
        <v>2.0025508475699998</v>
      </c>
      <c r="BH69" s="43">
        <f>BG69*'DEPRECATED - DT-Prelim Calcs'!$C$21/BB$2/'DEPRECATED - DT-Prelim Calcs'!$C$19/'DEPRECATED - DT-Prelim Calcs'!$C$18*3.39*'DEPRECATED - DT-Prelim Calcs'!$C$20</f>
        <v>29.053734754561201</v>
      </c>
      <c r="BI69" s="36">
        <f t="shared" si="33"/>
        <v>0</v>
      </c>
      <c r="BJ69" s="43">
        <f>BH68*'DEPRECATED - DT-Prelim Calcs'!$C$11+BJ68</f>
        <v>-405.30644984800642</v>
      </c>
      <c r="BK69" s="43">
        <f>BK68+0.5*BH69*'DEPRECATED - DT-Prelim Calcs'!$C$11^2+BJ69*'DEPRECATED - DT-Prelim Calcs'!$C$11</f>
        <v>-37216.489093682896</v>
      </c>
      <c r="BL69" s="43">
        <f>MIN('Drive Train'!$F$35-BF68*'DEPRECATED - DT-Prelim Calcs'!$C$21*'Drive Train'!$F$39,BL68+BF$2)</f>
        <v>33.029643188282826</v>
      </c>
      <c r="BM69" s="43">
        <f>'Drive Train'!$F$35-BF69*'DEPRECATED - DT-Prelim Calcs'!$C$21*'Drive Train'!$F$39</f>
        <v>7.1920000000000002</v>
      </c>
      <c r="BN69" s="1">
        <f>IF(BK69&gt;='Drive Train'!$F$29,1,0)</f>
        <v>0</v>
      </c>
      <c r="BO69" s="43">
        <f t="shared" si="34"/>
        <v>103.33333333333333</v>
      </c>
      <c r="BP69" s="49">
        <f>BP68+'DEPRECATED - DT-Prelim Calcs'!$C$11</f>
        <v>260</v>
      </c>
      <c r="BQ69" s="2">
        <f>CA69/'Drive Train'!$F$35</f>
        <v>0.57999999999999996</v>
      </c>
      <c r="BR69" s="36">
        <f>BY69*12*60/(PI() * 'Drive Train'!$F$15)/BQ$2*BQ69</f>
        <v>-94770.807508166938</v>
      </c>
      <c r="BS69" s="2">
        <f>('DEPRECATED - DT-Prelim Calcs'!$C$6*BQ69-BR69)/('DEPRECATED - DT-Prelim Calcs'!$C$6*BQ69)*'DEPRECATED - DT-Prelim Calcs'!$C$7*BQ69</f>
        <v>72.387141569483219</v>
      </c>
      <c r="BT69" s="43">
        <f>BS69/'DEPRECATED - DT-Prelim Calcs'!$C$7*('DEPRECATED - DT-Prelim Calcs'!$C$8-'DEPRECATED - DT-Prelim Calcs'!$C$9)+'DEPRECATED - DT-Prelim Calcs'!$C$9</f>
        <v>3944.9786078897569</v>
      </c>
      <c r="BU69" s="43">
        <f t="shared" ref="BU69:BU132" si="104">MIN(BT69,BS$2)</f>
        <v>93</v>
      </c>
      <c r="BV69" s="2">
        <f t="shared" si="35"/>
        <v>1.5313624128476471</v>
      </c>
      <c r="BW69" s="43">
        <f>BV69*'DEPRECATED - DT-Prelim Calcs'!$C$21/BQ$2/'DEPRECATED - DT-Prelim Calcs'!$C$19/'DEPRECATED - DT-Prelim Calcs'!$C$18*3.39*'DEPRECATED - DT-Prelim Calcs'!$C$20</f>
        <v>29.053734754561201</v>
      </c>
      <c r="BX69" s="36">
        <f t="shared" si="36"/>
        <v>0</v>
      </c>
      <c r="BY69" s="43">
        <f>BW68*'DEPRECATED - DT-Prelim Calcs'!$C$11+BY68</f>
        <v>-503.26449060586486</v>
      </c>
      <c r="BZ69" s="43">
        <f>BZ68+0.5*BW69*'DEPRECATED - DT-Prelim Calcs'!$C$11^2+BY69*'DEPRECATED - DT-Prelim Calcs'!$C$11</f>
        <v>-86228.845310419783</v>
      </c>
      <c r="CA69" s="43">
        <f>MIN('Drive Train'!$F$35-BU68*'DEPRECATED - DT-Prelim Calcs'!$C$21*'Drive Train'!$F$39,CA68+BU$2)</f>
        <v>7.1920000000000002</v>
      </c>
      <c r="CB69" s="43">
        <f>'Drive Train'!$F$35-BU69*'DEPRECATED - DT-Prelim Calcs'!$C$21*'Drive Train'!$F$39</f>
        <v>7.1920000000000002</v>
      </c>
      <c r="CC69" s="1">
        <f>IF(BZ69&gt;='Drive Train'!$F$29,1,0)</f>
        <v>0</v>
      </c>
      <c r="CD69" s="43">
        <f t="shared" si="37"/>
        <v>103.33333333333333</v>
      </c>
      <c r="CE69" s="49">
        <f>CE68+'DEPRECATED - DT-Prelim Calcs'!$C$11</f>
        <v>260</v>
      </c>
      <c r="CF69" s="2">
        <f>CP69/'Drive Train'!$F$35</f>
        <v>0.57999999999999996</v>
      </c>
      <c r="CG69" s="36">
        <f>CN69*12*60/(PI() * 'Drive Train'!$F$15)/CF$2*CF69</f>
        <v>-202144.31032593604</v>
      </c>
      <c r="CH69" s="2">
        <f>('DEPRECATED - DT-Prelim Calcs'!$C$6*CF69-CG69)/('DEPRECATED - DT-Prelim Calcs'!$C$6*CF69)*'DEPRECATED - DT-Prelim Calcs'!$C$7*CF69</f>
        <v>151.31844693238872</v>
      </c>
      <c r="CI69" s="43">
        <f>CH69/'DEPRECATED - DT-Prelim Calcs'!$C$7*('DEPRECATED - DT-Prelim Calcs'!$C$8-'DEPRECATED - DT-Prelim Calcs'!$C$9)+'DEPRECATED - DT-Prelim Calcs'!$C$9</f>
        <v>8244.967631391326</v>
      </c>
      <c r="CJ69" s="43">
        <f t="shared" ref="CJ69:CJ132" si="105">MIN(CI69,CH$2)</f>
        <v>93</v>
      </c>
      <c r="CK69" s="2">
        <f t="shared" si="38"/>
        <v>1.2396743342100003</v>
      </c>
      <c r="CL69" s="43">
        <f>CK69*'DEPRECATED - DT-Prelim Calcs'!$C$21/CF$2/'DEPRECATED - DT-Prelim Calcs'!$C$19/'DEPRECATED - DT-Prelim Calcs'!$C$18*3.39*'DEPRECATED - DT-Prelim Calcs'!$C$20</f>
        <v>29.053734754561205</v>
      </c>
      <c r="CM69" s="36">
        <f t="shared" si="39"/>
        <v>0</v>
      </c>
      <c r="CN69" s="43">
        <f>CL68*'DEPRECATED - DT-Prelim Calcs'!$C$11+CN68</f>
        <v>-868.98615255191044</v>
      </c>
      <c r="CO69" s="43">
        <f>CO68+0.5*CL69*'DEPRECATED - DT-Prelim Calcs'!$C$11^2+CN69*'DEPRECATED - DT-Prelim Calcs'!$C$11</f>
        <v>-191932.63325914426</v>
      </c>
      <c r="CP69" s="43">
        <f>MIN('Drive Train'!$F$35-CJ68*'DEPRECATED - DT-Prelim Calcs'!$C$21*'Drive Train'!$F$39,CP68+CJ$2)</f>
        <v>7.1920000000000002</v>
      </c>
      <c r="CQ69" s="43">
        <f>'Drive Train'!$F$35-CJ69*'DEPRECATED - DT-Prelim Calcs'!$C$21*'Drive Train'!$F$39</f>
        <v>7.1920000000000002</v>
      </c>
      <c r="CR69" s="1">
        <f>IF(CO69&gt;='Drive Train'!$F$29,1,0)</f>
        <v>0</v>
      </c>
      <c r="CS69" s="43">
        <f t="shared" si="40"/>
        <v>103.33333333333333</v>
      </c>
      <c r="CT69" s="49">
        <f>CT68+'DEPRECATED - DT-Prelim Calcs'!$C$11</f>
        <v>260</v>
      </c>
      <c r="CU69" s="2">
        <f>DE69/'Drive Train'!$F$35</f>
        <v>0.57999999999999996</v>
      </c>
      <c r="CV69" s="36">
        <f>DC69*12*60/(PI() * 'Drive Train'!$F$15)/CU$2*CU69</f>
        <v>-91087.743207069754</v>
      </c>
      <c r="CW69" s="2">
        <f>('DEPRECATED - DT-Prelim Calcs'!$C$6*CU69-CV69)/('DEPRECATED - DT-Prelim Calcs'!$C$6*CU69)*'DEPRECATED - DT-Prelim Calcs'!$C$7*CU69</f>
        <v>69.67968521021271</v>
      </c>
      <c r="CX69" s="43">
        <f>CW69/'DEPRECATED - DT-Prelim Calcs'!$C$7*('DEPRECATED - DT-Prelim Calcs'!$C$8-'DEPRECATED - DT-Prelim Calcs'!$C$9)+'DEPRECATED - DT-Prelim Calcs'!$C$9</f>
        <v>3797.4828510041248</v>
      </c>
      <c r="CY69" s="43">
        <f t="shared" ref="CY69:CY132" si="106">MIN(CX69,CW$2)</f>
        <v>93</v>
      </c>
      <c r="CZ69" s="2">
        <f t="shared" si="41"/>
        <v>1.0413264407364002</v>
      </c>
      <c r="DA69" s="43">
        <f>CZ69*'DEPRECATED - DT-Prelim Calcs'!$C$21/CU$2/'DEPRECATED - DT-Prelim Calcs'!$C$19/'DEPRECATED - DT-Prelim Calcs'!$C$18*3.39*'DEPRECATED - DT-Prelim Calcs'!$C$20</f>
        <v>29.053734754561201</v>
      </c>
      <c r="DB69" s="36">
        <f t="shared" si="42"/>
        <v>0</v>
      </c>
      <c r="DC69" s="43">
        <f>DA68*'DEPRECATED - DT-Prelim Calcs'!$C$11+DC68</f>
        <v>-328.92021251885512</v>
      </c>
      <c r="DD69" s="43">
        <f>DD68+0.5*DA69*'DEPRECATED - DT-Prelim Calcs'!$C$11^2+DC69*'DEPRECATED - DT-Prelim Calcs'!$C$11</f>
        <v>-262419.42717932432</v>
      </c>
      <c r="DE69" s="43">
        <f>MIN('Drive Train'!$F$35-CY68*'DEPRECATED - DT-Prelim Calcs'!$C$21*'Drive Train'!$F$39,DE68+CY$2)</f>
        <v>7.1920000000000002</v>
      </c>
      <c r="DF69" s="43">
        <f>'Drive Train'!$F$35-CY69*'DEPRECATED - DT-Prelim Calcs'!$C$21*'Drive Train'!$F$39</f>
        <v>7.1920000000000002</v>
      </c>
      <c r="DG69" s="1">
        <f>IF(DD69&gt;='Drive Train'!$F$29,1,0)</f>
        <v>0</v>
      </c>
      <c r="DH69" s="43">
        <f t="shared" si="43"/>
        <v>103.33333333333333</v>
      </c>
      <c r="DI69" s="49">
        <f>DI68+'DEPRECATED - DT-Prelim Calcs'!$C$11</f>
        <v>260</v>
      </c>
      <c r="DJ69" s="2">
        <f>DT69/'Drive Train'!$F$35</f>
        <v>0.57999999999999996</v>
      </c>
      <c r="DK69" s="36">
        <f>DR69*12*60/(PI() * 'Drive Train'!$F$15)/DJ$2*DJ69</f>
        <v>31823.599603871487</v>
      </c>
      <c r="DL69" s="2">
        <f>('DEPRECATED - DT-Prelim Calcs'!$C$6*DJ69-DK69)/('DEPRECATED - DT-Prelim Calcs'!$C$6*DJ69)*'DEPRECATED - DT-Prelim Calcs'!$C$7*DJ69</f>
        <v>-20.673637326356939</v>
      </c>
      <c r="DM69" s="43">
        <f>DL69/'DEPRECATED - DT-Prelim Calcs'!$C$7*('DEPRECATED - DT-Prelim Calcs'!$C$8-'DEPRECATED - DT-Prelim Calcs'!$C$9)+'DEPRECATED - DT-Prelim Calcs'!$C$9</f>
        <v>-1124.7503916597436</v>
      </c>
      <c r="DN69" s="43">
        <f t="shared" ref="DN69:DN132" si="107">MIN(DM69,DL$2)</f>
        <v>-1124.7503916597436</v>
      </c>
      <c r="DO69" s="2">
        <f t="shared" si="44"/>
        <v>-24.959657499558833</v>
      </c>
      <c r="DP69" s="43">
        <f>DO69*'DEPRECATED - DT-Prelim Calcs'!$C$21/DJ$2/'DEPRECATED - DT-Prelim Calcs'!$C$19/'DEPRECATED - DT-Prelim Calcs'!$C$18*3.39*'DEPRECATED - DT-Prelim Calcs'!$C$20</f>
        <v>-807.81457055013618</v>
      </c>
      <c r="DQ69" s="36">
        <f t="shared" si="45"/>
        <v>1</v>
      </c>
      <c r="DR69" s="43">
        <f>DP68*'DEPRECATED - DT-Prelim Calcs'!$C$11+DR68</f>
        <v>99.06538518262559</v>
      </c>
      <c r="DS69" s="43">
        <f>DS68+0.5*DP69*'DEPRECATED - DT-Prelim Calcs'!$C$11^2+DR69*'DEPRECATED - DT-Prelim Calcs'!$C$11</f>
        <v>-430266.42719597305</v>
      </c>
      <c r="DT69" s="43">
        <f>MIN('Drive Train'!$F$35-DN68*'DEPRECATED - DT-Prelim Calcs'!$C$21*'Drive Train'!$F$39,DT68+DN$2)</f>
        <v>7.1920000000000002</v>
      </c>
      <c r="DU69" s="43">
        <f>'Drive Train'!$F$35-DN69*'DEPRECATED - DT-Prelim Calcs'!$C$21*'Drive Train'!$F$39</f>
        <v>75.386021932945653</v>
      </c>
      <c r="DV69" s="1">
        <f>IF(DS69&gt;='Drive Train'!$F$29,1,0)</f>
        <v>0</v>
      </c>
      <c r="DW69" s="43">
        <f t="shared" si="46"/>
        <v>-1249.722657399715</v>
      </c>
      <c r="DX69" s="49">
        <f>DX68+'DEPRECATED - DT-Prelim Calcs'!$C$11</f>
        <v>260</v>
      </c>
      <c r="DY69" s="2">
        <f>EI69/'Drive Train'!$F$35</f>
        <v>0.57999999999999996</v>
      </c>
      <c r="DZ69" s="36">
        <f>EG69*12*60/(PI() * 'Drive Train'!$F$15)/DY$2*DY69</f>
        <v>-275241.15501772775</v>
      </c>
      <c r="EA69" s="2">
        <f>('DEPRECATED - DT-Prelim Calcs'!$C$6*DY69-DZ69)/('DEPRECATED - DT-Prelim Calcs'!$C$6*DY69)*'DEPRECATED - DT-Prelim Calcs'!$C$7*DY69</f>
        <v>205.05264781083756</v>
      </c>
      <c r="EB69" s="43">
        <f>EA69/'DEPRECATED - DT-Prelim Calcs'!$C$7*('DEPRECATED - DT-Prelim Calcs'!$C$8-'DEPRECATED - DT-Prelim Calcs'!$C$9)+'DEPRECATED - DT-Prelim Calcs'!$C$9</f>
        <v>11172.278574769507</v>
      </c>
      <c r="EC69" s="43">
        <f t="shared" ref="EC69:EC132" si="108">MIN(EB69,EA$2)</f>
        <v>93</v>
      </c>
      <c r="ED69" s="2">
        <f t="shared" si="47"/>
        <v>0.78888366722454539</v>
      </c>
      <c r="EE69" s="43">
        <f>ED69*'DEPRECATED - DT-Prelim Calcs'!$C$21/DY$2/'DEPRECATED - DT-Prelim Calcs'!$C$19/'DEPRECATED - DT-Prelim Calcs'!$C$18*3.39*'DEPRECATED - DT-Prelim Calcs'!$C$20</f>
        <v>29.053734754561201</v>
      </c>
      <c r="EF69" s="36">
        <f t="shared" si="48"/>
        <v>0</v>
      </c>
      <c r="EG69" s="43">
        <f>EE68*'DEPRECATED - DT-Prelim Calcs'!$C$11+EG68</f>
        <v>-752.95680126198465</v>
      </c>
      <c r="EH69" s="43">
        <f>EH68+0.5*EE69*'DEPRECATED - DT-Prelim Calcs'!$C$11^2+EG69*'DEPRECATED - DT-Prelim Calcs'!$C$11</f>
        <v>-564820.28004419419</v>
      </c>
      <c r="EI69" s="43">
        <f>MIN('Drive Train'!$F$35-EC68*'DEPRECATED - DT-Prelim Calcs'!$C$21*'Drive Train'!$F$39,EI68+EC$2)</f>
        <v>7.1920000000000002</v>
      </c>
      <c r="EJ69" s="43">
        <f>'Drive Train'!$F$35-EC69*'DEPRECATED - DT-Prelim Calcs'!$C$21*'Drive Train'!$F$39</f>
        <v>7.1920000000000002</v>
      </c>
      <c r="EK69" s="1">
        <f>IF(EH69&gt;='Drive Train'!$F$29,1,0)</f>
        <v>0</v>
      </c>
      <c r="EL69" s="43">
        <f t="shared" si="49"/>
        <v>103.33333333333333</v>
      </c>
      <c r="EM69" s="49">
        <f>EM68+'DEPRECATED - DT-Prelim Calcs'!$C$11</f>
        <v>260</v>
      </c>
      <c r="EN69" s="2">
        <f>EX69/'Drive Train'!$F$35</f>
        <v>0.57999999999999996</v>
      </c>
      <c r="EO69" s="36">
        <f>EV69*12*60/(PI() * 'Drive Train'!$F$15)/EN$2*EN69</f>
        <v>-2243336.9345656382</v>
      </c>
      <c r="EP69" s="2">
        <f>('DEPRECATED - DT-Prelim Calcs'!$C$6*EN69-EO69)/('DEPRECATED - DT-Prelim Calcs'!$C$6*EN69)*'DEPRECATED - DT-Prelim Calcs'!$C$7*EN69</f>
        <v>1651.8189810521699</v>
      </c>
      <c r="EQ69" s="43">
        <f>EP69/'DEPRECATED - DT-Prelim Calcs'!$C$7*('DEPRECATED - DT-Prelim Calcs'!$C$8-'DEPRECATED - DT-Prelim Calcs'!$C$9)+'DEPRECATED - DT-Prelim Calcs'!$C$9</f>
        <v>89988.653445379387</v>
      </c>
      <c r="ER69" s="43">
        <f t="shared" ref="ER69:ER132" si="109">MIN(EQ69,EP$2)</f>
        <v>93</v>
      </c>
      <c r="ES69" s="2">
        <f t="shared" si="50"/>
        <v>0.7035989464435134</v>
      </c>
      <c r="ET69" s="43">
        <f>ES69*'DEPRECATED - DT-Prelim Calcs'!$C$21/EN$2/'DEPRECATED - DT-Prelim Calcs'!$C$19/'DEPRECATED - DT-Prelim Calcs'!$C$18*3.39*'DEPRECATED - DT-Prelim Calcs'!$C$20</f>
        <v>29.053734754561201</v>
      </c>
      <c r="EU69" s="36">
        <f t="shared" si="51"/>
        <v>0</v>
      </c>
      <c r="EV69" s="43">
        <f>ET68*'DEPRECATED - DT-Prelim Calcs'!$C$11+EV68</f>
        <v>-5473.478435195756</v>
      </c>
      <c r="EW69" s="43">
        <f>EW68+0.5*ET69*'DEPRECATED - DT-Prelim Calcs'!$C$11^2+EV69*'DEPRECATED - DT-Prelim Calcs'!$C$11</f>
        <v>-863533.84857028176</v>
      </c>
      <c r="EX69" s="43">
        <f>MIN('Drive Train'!$F$35-ER68*'DEPRECATED - DT-Prelim Calcs'!$C$21*'Drive Train'!$F$39,EX68+ER$2)</f>
        <v>7.1920000000000002</v>
      </c>
      <c r="EY69" s="43">
        <f>'Drive Train'!$F$35-ER69*'DEPRECATED - DT-Prelim Calcs'!$C$21*'Drive Train'!$F$39</f>
        <v>7.1920000000000002</v>
      </c>
      <c r="EZ69" s="1">
        <f>IF(EW69&gt;='Drive Train'!$F$29,1,0)</f>
        <v>0</v>
      </c>
      <c r="FA69" s="43">
        <f t="shared" si="52"/>
        <v>103.33333333333333</v>
      </c>
      <c r="FB69" s="49">
        <f>FB68+'DEPRECATED - DT-Prelim Calcs'!$C$11</f>
        <v>260</v>
      </c>
      <c r="FC69" s="2">
        <f>FM69/'Drive Train'!$F$35</f>
        <v>0.57999999999999996</v>
      </c>
      <c r="FD69" s="36">
        <f>FK69*12*60/(PI() * 'Drive Train'!$F$15)/FC$2*FC69</f>
        <v>-264817.40138484462</v>
      </c>
      <c r="FE69" s="2">
        <f>('DEPRECATED - DT-Prelim Calcs'!$C$6*FC69-FD69)/('DEPRECATED - DT-Prelim Calcs'!$C$6*FC69)*'DEPRECATED - DT-Prelim Calcs'!$C$7*FC69</f>
        <v>197.39004521863976</v>
      </c>
      <c r="FF69" s="43">
        <f>FE69/'DEPRECATED - DT-Prelim Calcs'!$C$7*('DEPRECATED - DT-Prelim Calcs'!$C$8-'DEPRECATED - DT-Prelim Calcs'!$C$9)+'DEPRECATED - DT-Prelim Calcs'!$C$9</f>
        <v>10754.83828429903</v>
      </c>
      <c r="FG69" s="43">
        <f t="shared" ref="FG69:FG132" si="110">MIN(FF69,FE$2)</f>
        <v>93</v>
      </c>
      <c r="FH69" s="2">
        <f t="shared" si="53"/>
        <v>0.63495514679048781</v>
      </c>
      <c r="FI69" s="43">
        <f>FH69*'DEPRECATED - DT-Prelim Calcs'!$C$21/FC$2/'DEPRECATED - DT-Prelim Calcs'!$C$19/'DEPRECATED - DT-Prelim Calcs'!$C$18*3.39*'DEPRECATED - DT-Prelim Calcs'!$C$20</f>
        <v>29.053734754561205</v>
      </c>
      <c r="FJ69" s="36">
        <f t="shared" si="54"/>
        <v>0</v>
      </c>
      <c r="FK69" s="43">
        <f>FI68*'DEPRECATED - DT-Prelim Calcs'!$C$11+FK68</f>
        <v>-583.08690968136216</v>
      </c>
      <c r="FL69" s="43">
        <f>FL68+0.5*FI69*'DEPRECATED - DT-Prelim Calcs'!$C$11^2+FK69*'DEPRECATED - DT-Prelim Calcs'!$C$11</f>
        <v>-1055277.8890354855</v>
      </c>
      <c r="FM69" s="43">
        <f>MIN('Drive Train'!$F$35-FG68*'DEPRECATED - DT-Prelim Calcs'!$C$21*'Drive Train'!$F$39,FM68+FG$2)</f>
        <v>7.1920000000000002</v>
      </c>
      <c r="FN69" s="43">
        <f>'Drive Train'!$F$35-FG69*'DEPRECATED - DT-Prelim Calcs'!$C$21*'Drive Train'!$F$39</f>
        <v>7.1920000000000002</v>
      </c>
      <c r="FO69" s="1">
        <f>IF(FL69&gt;='Drive Train'!$F$29,1,0)</f>
        <v>0</v>
      </c>
      <c r="FP69" s="43">
        <f t="shared" si="55"/>
        <v>103.33333333333333</v>
      </c>
      <c r="FQ69" s="49">
        <f>FQ68+'DEPRECATED - DT-Prelim Calcs'!$C$11</f>
        <v>260</v>
      </c>
      <c r="FR69" s="2">
        <f>GB69/'Drive Train'!$F$35</f>
        <v>0.57999999999999996</v>
      </c>
      <c r="FS69" s="36">
        <f>FZ69*12*60/(PI() * 'Drive Train'!$F$15)/FR$2*FR69</f>
        <v>-1123560.1211086262</v>
      </c>
      <c r="FT69" s="2">
        <f>('DEPRECATED - DT-Prelim Calcs'!$C$6*FR69-FS69)/('DEPRECATED - DT-Prelim Calcs'!$C$6*FR69)*'DEPRECATED - DT-Prelim Calcs'!$C$7*FR69</f>
        <v>828.66016363627853</v>
      </c>
      <c r="FU69" s="43">
        <f>FT69/'DEPRECATED - DT-Prelim Calcs'!$C$7*('DEPRECATED - DT-Prelim Calcs'!$C$8-'DEPRECATED - DT-Prelim Calcs'!$C$9)+'DEPRECATED - DT-Prelim Calcs'!$C$9</f>
        <v>45144.92682496144</v>
      </c>
      <c r="FV69" s="43">
        <f t="shared" ref="FV69:FV132" si="111">MIN(FU69,FT$2)</f>
        <v>93</v>
      </c>
      <c r="FW69" s="2">
        <f t="shared" si="56"/>
        <v>0.57851468929799987</v>
      </c>
      <c r="FX69" s="43">
        <f>FW69*'DEPRECATED - DT-Prelim Calcs'!$C$21/FR$2/'DEPRECATED - DT-Prelim Calcs'!$C$19/'DEPRECATED - DT-Prelim Calcs'!$C$18*3.39*'DEPRECATED - DT-Prelim Calcs'!$C$20</f>
        <v>29.053734754561201</v>
      </c>
      <c r="FY69" s="36">
        <f t="shared" si="57"/>
        <v>0</v>
      </c>
      <c r="FZ69" s="43">
        <f>FX68*'DEPRECATED - DT-Prelim Calcs'!$C$11+FZ68</f>
        <v>-2254.0026962588236</v>
      </c>
      <c r="GA69" s="43">
        <f>GA68+0.5*FX69*'DEPRECATED - DT-Prelim Calcs'!$C$11^2+FZ69*'DEPRECATED - DT-Prelim Calcs'!$C$11</f>
        <v>-1479690.498826162</v>
      </c>
      <c r="GB69" s="43">
        <f>MIN('Drive Train'!$F$35-FV68*'DEPRECATED - DT-Prelim Calcs'!$C$21*'Drive Train'!$F$39,GB68+FV$2)</f>
        <v>7.1920000000000002</v>
      </c>
      <c r="GC69" s="43">
        <f>'Drive Train'!$F$35-FV69*'DEPRECATED - DT-Prelim Calcs'!$C$21*'Drive Train'!$F$39</f>
        <v>7.1920000000000002</v>
      </c>
      <c r="GD69" s="1">
        <f>IF(GA69&gt;='Drive Train'!$F$29,1,0)</f>
        <v>0</v>
      </c>
      <c r="GE69" s="43">
        <f t="shared" si="58"/>
        <v>103.33333333333333</v>
      </c>
      <c r="GF69" s="49">
        <f>GF68+'DEPRECATED - DT-Prelim Calcs'!$C$11</f>
        <v>260</v>
      </c>
      <c r="GG69" s="2">
        <f>GQ69/'Drive Train'!$F$35</f>
        <v>1.5606651848892246</v>
      </c>
      <c r="GH69" s="36">
        <f>GO69*12*60/(PI() * 'Drive Train'!$F$15)/GG$2*GG69</f>
        <v>-117518.25128444108</v>
      </c>
      <c r="GI69" s="2">
        <f>('DEPRECATED - DT-Prelim Calcs'!$C$6*GG69-GH69)/('DEPRECATED - DT-Prelim Calcs'!$C$6*GG69)*'DEPRECATED - DT-Prelim Calcs'!$C$7*GG69</f>
        <v>93.708328263216472</v>
      </c>
      <c r="GJ69" s="43">
        <f>GI69/'DEPRECATED - DT-Prelim Calcs'!$C$7*('DEPRECATED - DT-Prelim Calcs'!$C$8-'DEPRECATED - DT-Prelim Calcs'!$C$9)+'DEPRECATED - DT-Prelim Calcs'!$C$9</f>
        <v>5106.5059426976131</v>
      </c>
      <c r="GK69" s="43">
        <f t="shared" si="59"/>
        <v>29.999999999999982</v>
      </c>
      <c r="GL69" s="2">
        <f t="shared" si="60"/>
        <v>1.4462867232450001</v>
      </c>
      <c r="GM69" s="43">
        <f>GL69*'DEPRECATED - DT-Prelim Calcs'!$C$21/GG$2/'DEPRECATED - DT-Prelim Calcs'!$C$19/'DEPRECATED - DT-Prelim Calcs'!$C$18*3.39*'DEPRECATED - DT-Prelim Calcs'!$C$20</f>
        <v>29.053734754561201</v>
      </c>
      <c r="GN69" s="36">
        <f t="shared" si="61"/>
        <v>0</v>
      </c>
      <c r="GO69" s="43">
        <f>GM68*'DEPRECATED - DT-Prelim Calcs'!$C$11+GO68</f>
        <v>-219.0391246799397</v>
      </c>
      <c r="GP69" s="43">
        <f>GP68+0.5*GM69*'DEPRECATED - DT-Prelim Calcs'!$C$11^2+GO69*'DEPRECATED - DT-Prelim Calcs'!$C$11</f>
        <v>-80530.100068256434</v>
      </c>
      <c r="GQ69" s="43">
        <f>MIN('Drive Train'!$F$35-GK68*'DEPRECATED - DT-Prelim Calcs'!$C$21*'Drive Train'!$F$39,GQ68+GK$2)</f>
        <v>19.352248292626385</v>
      </c>
      <c r="GR69" s="43">
        <f>'Drive Train'!$F$35-GK69*'DEPRECATED - DT-Prelim Calcs'!$C$21*'Drive Train'!$F$39</f>
        <v>10.72</v>
      </c>
      <c r="GS69" s="1">
        <f>IF(GP69&gt;='Drive Train'!$F$29,1,0)</f>
        <v>0</v>
      </c>
      <c r="GT69" s="43">
        <f t="shared" si="62"/>
        <v>33.333333333333314</v>
      </c>
      <c r="GU69" s="49">
        <f>GU68+'DEPRECATED - DT-Prelim Calcs'!$C$11</f>
        <v>260</v>
      </c>
      <c r="GV69" s="2">
        <f>HF69/'Drive Train'!$F$35</f>
        <v>3.5537032136881268</v>
      </c>
      <c r="GW69" s="36">
        <f>HD69*12*60/(PI() * 'Drive Train'!$F$15)/GV$2*GV69</f>
        <v>-1116467.881501961</v>
      </c>
      <c r="GX69" s="2">
        <f>('DEPRECATED - DT-Prelim Calcs'!$C$6*GV69-GW69)/('DEPRECATED - DT-Prelim Calcs'!$C$6*GV69)*'DEPRECATED - DT-Prelim Calcs'!$C$7*GV69</f>
        <v>837.39325745216559</v>
      </c>
      <c r="GY69" s="43">
        <f>GX69/'DEPRECATED - DT-Prelim Calcs'!$C$7*('DEPRECATED - DT-Prelim Calcs'!$C$8-'DEPRECATED - DT-Prelim Calcs'!$C$9)+'DEPRECATED - DT-Prelim Calcs'!$C$9</f>
        <v>45620.684920901549</v>
      </c>
      <c r="GZ69" s="43">
        <f t="shared" ref="GZ69:GZ132" si="112">MIN(GY69,GX$2)</f>
        <v>33.333333333333314</v>
      </c>
      <c r="HA69" s="2">
        <f t="shared" si="63"/>
        <v>1.4462867232450001</v>
      </c>
      <c r="HB69" s="43">
        <f>HA69*'DEPRECATED - DT-Prelim Calcs'!$C$21/GV$2/'DEPRECATED - DT-Prelim Calcs'!$C$19/'DEPRECATED - DT-Prelim Calcs'!$C$18*3.39*'DEPRECATED - DT-Prelim Calcs'!$C$20</f>
        <v>29.053734754561201</v>
      </c>
      <c r="HC69" s="36">
        <f t="shared" si="64"/>
        <v>0</v>
      </c>
      <c r="HD69" s="43">
        <f>HB68*'DEPRECATED - DT-Prelim Calcs'!$C$11+HD68</f>
        <v>-913.88425694070975</v>
      </c>
      <c r="HE69" s="43">
        <f>HE68+0.5*HB69*'DEPRECATED - DT-Prelim Calcs'!$C$11^2+HD69*'DEPRECATED - DT-Prelim Calcs'!$C$11</f>
        <v>-82005.16274483045</v>
      </c>
      <c r="HF69" s="43">
        <f>MIN('Drive Train'!$F$35-GZ68*'DEPRECATED - DT-Prelim Calcs'!$C$21*'Drive Train'!$F$39,HF68+GZ$2)</f>
        <v>44.065919849732772</v>
      </c>
      <c r="HG69" s="43">
        <f>'Drive Train'!$F$35-GZ69*'DEPRECATED - DT-Prelim Calcs'!$C$21*'Drive Train'!$F$39</f>
        <v>10.533333333333335</v>
      </c>
      <c r="HH69" s="1">
        <f>IF(HE69&gt;='Drive Train'!$F$29,1,0)</f>
        <v>0</v>
      </c>
      <c r="HI69" s="43">
        <f t="shared" si="65"/>
        <v>37.037037037037017</v>
      </c>
      <c r="HJ69" s="49">
        <f>HJ68+'DEPRECATED - DT-Prelim Calcs'!$C$11</f>
        <v>260</v>
      </c>
      <c r="HK69" s="2">
        <f>HU69/'Drive Train'!$F$35</f>
        <v>0.83440860215053769</v>
      </c>
      <c r="HL69" s="36">
        <f>HS69*12*60/(PI() * 'Drive Train'!$F$15)/HK$2*HK69</f>
        <v>-215259.7746344457</v>
      </c>
      <c r="HM69" s="2">
        <f>('DEPRECATED - DT-Prelim Calcs'!$C$6*HK69-HL69)/('DEPRECATED - DT-Prelim Calcs'!$C$6*HK69)*'DEPRECATED - DT-Prelim Calcs'!$C$7*HK69</f>
        <v>162.15292854401557</v>
      </c>
      <c r="HN69" s="43">
        <f>HM69/'DEPRECATED - DT-Prelim Calcs'!$C$7*('DEPRECATED - DT-Prelim Calcs'!$C$8-'DEPRECATED - DT-Prelim Calcs'!$C$9)+'DEPRECATED - DT-Prelim Calcs'!$C$9</f>
        <v>8835.2043162038335</v>
      </c>
      <c r="HO69" s="43">
        <f t="shared" ref="HO69:HO132" si="113">MIN(HN69,HM$2)</f>
        <v>36.66666666666665</v>
      </c>
      <c r="HP69" s="2">
        <f t="shared" si="66"/>
        <v>1.4462867232450001</v>
      </c>
      <c r="HQ69" s="43">
        <f>HP69*'DEPRECATED - DT-Prelim Calcs'!$C$21/HK$2/'DEPRECATED - DT-Prelim Calcs'!$C$19/'DEPRECATED - DT-Prelim Calcs'!$C$18*3.39*'DEPRECATED - DT-Prelim Calcs'!$C$20</f>
        <v>29.053734754561201</v>
      </c>
      <c r="HR69" s="36">
        <f t="shared" si="67"/>
        <v>0</v>
      </c>
      <c r="HS69" s="43">
        <f>HQ68*'DEPRECATED - DT-Prelim Calcs'!$C$11+HS68</f>
        <v>-750.4300660350101</v>
      </c>
      <c r="HT69" s="43">
        <f>HT68+0.5*HQ69*'DEPRECATED - DT-Prelim Calcs'!$C$11^2+HS69*'DEPRECATED - DT-Prelim Calcs'!$C$11</f>
        <v>-99854.784467213598</v>
      </c>
      <c r="HU69" s="43">
        <f>MIN('Drive Train'!$F$35-HO68*'DEPRECATED - DT-Prelim Calcs'!$C$21*'Drive Train'!$F$39,HU68+HO$2)</f>
        <v>10.346666666666668</v>
      </c>
      <c r="HV69" s="43">
        <f>'Drive Train'!$F$35-HO69*'DEPRECATED - DT-Prelim Calcs'!$C$21*'Drive Train'!$F$39</f>
        <v>10.346666666666668</v>
      </c>
      <c r="HW69" s="1">
        <f>IF(HT69&gt;='Drive Train'!$F$29,1,0)</f>
        <v>0</v>
      </c>
      <c r="HX69" s="43">
        <f t="shared" si="68"/>
        <v>40.740740740740726</v>
      </c>
      <c r="HY69" s="49">
        <f>HY68+'DEPRECATED - DT-Prelim Calcs'!$C$11</f>
        <v>260</v>
      </c>
      <c r="HZ69" s="2">
        <f>IJ69/'Drive Train'!$F$35</f>
        <v>0.8193548387096774</v>
      </c>
      <c r="IA69" s="36">
        <f>IH69*12*60/(PI() * 'Drive Train'!$F$15)/HZ$2*HZ69</f>
        <v>7927.8887780071327</v>
      </c>
      <c r="IB69" s="2">
        <f>('DEPRECATED - DT-Prelim Calcs'!$C$6*HZ69-IA69)/('DEPRECATED - DT-Prelim Calcs'!$C$6*HZ69)*'DEPRECATED - DT-Prelim Calcs'!$C$7*HZ69</f>
        <v>-1.985093889344004</v>
      </c>
      <c r="IC69" s="43">
        <f>IB69/'DEPRECATED - DT-Prelim Calcs'!$C$7*('DEPRECATED - DT-Prelim Calcs'!$C$8-'DEPRECATED - DT-Prelim Calcs'!$C$9)+'DEPRECATED - DT-Prelim Calcs'!$C$9</f>
        <v>-106.64317456874051</v>
      </c>
      <c r="ID69" s="43">
        <f t="shared" ref="ID69:ID132" si="114">MIN(IC69,IB$2)</f>
        <v>-106.64317456874051</v>
      </c>
      <c r="IE69" s="2">
        <f t="shared" si="69"/>
        <v>-2.7409139745099003</v>
      </c>
      <c r="IF69" s="43">
        <f>IE69*'DEPRECATED - DT-Prelim Calcs'!$C$21/HZ$2/'DEPRECATED - DT-Prelim Calcs'!$C$19/'DEPRECATED - DT-Prelim Calcs'!$C$18*3.39*'DEPRECATED - DT-Prelim Calcs'!$C$20</f>
        <v>-55.060857795754551</v>
      </c>
      <c r="IG69" s="36">
        <f t="shared" si="70"/>
        <v>1</v>
      </c>
      <c r="IH69" s="43">
        <f>IF68*'DEPRECATED - DT-Prelim Calcs'!$C$11+IH68</f>
        <v>28.145673354016822</v>
      </c>
      <c r="II69" s="43">
        <f>II68+0.5*IF69*'DEPRECATED - DT-Prelim Calcs'!$C$11^2+IH69*'DEPRECATED - DT-Prelim Calcs'!$C$11</f>
        <v>-82686.624498127276</v>
      </c>
      <c r="IJ69" s="43">
        <f>MIN('Drive Train'!$F$35-ID68*'DEPRECATED - DT-Prelim Calcs'!$C$21*'Drive Train'!$F$39,IJ68+ID$2)</f>
        <v>10.16</v>
      </c>
      <c r="IK69" s="43">
        <f>'Drive Train'!$F$35-ID69*'DEPRECATED - DT-Prelim Calcs'!$C$21*'Drive Train'!$F$39</f>
        <v>18.372017775849468</v>
      </c>
      <c r="IL69" s="1">
        <f>IF(II69&gt;='Drive Train'!$F$29,1,0)</f>
        <v>0</v>
      </c>
      <c r="IM69" s="43">
        <f t="shared" si="71"/>
        <v>-118.49241618748945</v>
      </c>
      <c r="IN69" s="49">
        <f>IN68+'DEPRECATED - DT-Prelim Calcs'!$C$11</f>
        <v>260</v>
      </c>
      <c r="IO69" s="2">
        <f>IY69/'Drive Train'!$F$35</f>
        <v>0.80430107526881722</v>
      </c>
      <c r="IP69" s="36">
        <f>IW69*12*60/(PI() * 'Drive Train'!$F$15)/IO$2*IO69</f>
        <v>-288251.99421248876</v>
      </c>
      <c r="IQ69" s="2">
        <f>('DEPRECATED - DT-Prelim Calcs'!$C$6*IO69-IP69)/('DEPRECATED - DT-Prelim Calcs'!$C$6*IO69)*'DEPRECATED - DT-Prelim Calcs'!$C$7*IO69</f>
        <v>215.6690141835393</v>
      </c>
      <c r="IR69" s="43">
        <f>IQ69/'DEPRECATED - DT-Prelim Calcs'!$C$7*('DEPRECATED - DT-Prelim Calcs'!$C$8-'DEPRECATED - DT-Prelim Calcs'!$C$9)+'DEPRECATED - DT-Prelim Calcs'!$C$9</f>
        <v>11750.632862237588</v>
      </c>
      <c r="IS69" s="43">
        <f t="shared" ref="IS69:IS132" si="115">MIN(IR69,IQ$2)</f>
        <v>43.333333333333321</v>
      </c>
      <c r="IT69" s="2">
        <f t="shared" si="72"/>
        <v>1.4462867232450001</v>
      </c>
      <c r="IU69" s="43">
        <f>IT69*'DEPRECATED - DT-Prelim Calcs'!$C$21/IO$2/'DEPRECATED - DT-Prelim Calcs'!$C$19/'DEPRECATED - DT-Prelim Calcs'!$C$18*3.39*'DEPRECATED - DT-Prelim Calcs'!$C$20</f>
        <v>29.053734754561201</v>
      </c>
      <c r="IV69" s="36">
        <f t="shared" si="73"/>
        <v>0</v>
      </c>
      <c r="IW69" s="43">
        <f>IU68*'DEPRECATED - DT-Prelim Calcs'!$C$11+IW68</f>
        <v>-1042.5089412291084</v>
      </c>
      <c r="IX69" s="43">
        <f>IX68+0.5*IU69*'DEPRECATED - DT-Prelim Calcs'!$C$11^2+IW69*'DEPRECATED - DT-Prelim Calcs'!$C$11</f>
        <v>-101410.03232279533</v>
      </c>
      <c r="IY69" s="43">
        <f>MIN('Drive Train'!$F$35-IS68*'DEPRECATED - DT-Prelim Calcs'!$C$21*'Drive Train'!$F$39,IY68+IS$2)</f>
        <v>9.9733333333333345</v>
      </c>
      <c r="IZ69" s="43">
        <f>'Drive Train'!$F$35-IS69*'DEPRECATED - DT-Prelim Calcs'!$C$21*'Drive Train'!$F$39</f>
        <v>9.9733333333333345</v>
      </c>
      <c r="JA69" s="1">
        <f>IF(IX69&gt;='Drive Train'!$F$29,1,0)</f>
        <v>0</v>
      </c>
      <c r="JB69" s="43">
        <f t="shared" si="74"/>
        <v>48.148148148148138</v>
      </c>
      <c r="JC69" s="49">
        <f>JC68+'DEPRECATED - DT-Prelim Calcs'!$C$11</f>
        <v>260</v>
      </c>
      <c r="JD69" s="2">
        <f>JN69/'Drive Train'!$F$35</f>
        <v>0.78924731182795704</v>
      </c>
      <c r="JE69" s="36">
        <f>JL69*12*60/(PI() * 'Drive Train'!$F$15)/JD$2*JD69</f>
        <v>-220156.20161401905</v>
      </c>
      <c r="JF69" s="2">
        <f>('DEPRECATED - DT-Prelim Calcs'!$C$6*JD69-JE69)/('DEPRECATED - DT-Prelim Calcs'!$C$6*JD69)*'DEPRECATED - DT-Prelim Calcs'!$C$7*JD69</f>
        <v>165.54053314791975</v>
      </c>
      <c r="JG69" s="43">
        <f>JF69/'DEPRECATED - DT-Prelim Calcs'!$C$7*('DEPRECATED - DT-Prelim Calcs'!$C$8-'DEPRECATED - DT-Prelim Calcs'!$C$9)+'DEPRECATED - DT-Prelim Calcs'!$C$9</f>
        <v>9019.7529252224922</v>
      </c>
      <c r="JH69" s="43">
        <f t="shared" ref="JH69:JH132" si="116">MIN(JG69,JF$2)</f>
        <v>46.666666666666657</v>
      </c>
      <c r="JI69" s="2">
        <f t="shared" si="75"/>
        <v>1.4462867232450001</v>
      </c>
      <c r="JJ69" s="43">
        <f>JI69*'DEPRECATED - DT-Prelim Calcs'!$C$21/JD$2/'DEPRECATED - DT-Prelim Calcs'!$C$19/'DEPRECATED - DT-Prelim Calcs'!$C$18*3.39*'DEPRECATED - DT-Prelim Calcs'!$C$20</f>
        <v>29.053734754561201</v>
      </c>
      <c r="JK69" s="36">
        <f t="shared" si="76"/>
        <v>0</v>
      </c>
      <c r="JL69" s="43">
        <f>JJ68*'DEPRECATED - DT-Prelim Calcs'!$C$11+JL68</f>
        <v>-811.416677059412</v>
      </c>
      <c r="JM69" s="43">
        <f>JM68+0.5*JJ69*'DEPRECATED - DT-Prelim Calcs'!$C$11^2+JL69*'DEPRECATED - DT-Prelim Calcs'!$C$11</f>
        <v>-101857.18809644361</v>
      </c>
      <c r="JN69" s="43">
        <f>MIN('Drive Train'!$F$35-JH68*'DEPRECATED - DT-Prelim Calcs'!$C$21*'Drive Train'!$F$39,JN68+JH$2)</f>
        <v>9.7866666666666671</v>
      </c>
      <c r="JO69" s="43">
        <f>'Drive Train'!$F$35-JH69*'DEPRECATED - DT-Prelim Calcs'!$C$21*'Drive Train'!$F$39</f>
        <v>9.7866666666666671</v>
      </c>
      <c r="JP69" s="1">
        <f>IF(JM69&gt;='Drive Train'!$F$29,1,0)</f>
        <v>0</v>
      </c>
      <c r="JQ69" s="43">
        <f>MIN(JG69,'DEPRECATED - DT-Prelim Calcs'!$C$10)*'DEPRECATED - DT-Prelim Calcs'!$C$11*1000/60/60</f>
        <v>103.33333333333333</v>
      </c>
      <c r="JR69" s="49">
        <f>JR68+'DEPRECATED - DT-Prelim Calcs'!$C$11</f>
        <v>260</v>
      </c>
      <c r="JS69" s="2">
        <f>KC69/'Drive Train'!$F$35</f>
        <v>0.77419354838709686</v>
      </c>
      <c r="JT69" s="36">
        <f>KA69*12*60/(PI() * 'Drive Train'!$F$15)/JS$2*JS69</f>
        <v>-189920.03704982984</v>
      </c>
      <c r="JU69" s="2">
        <f>('DEPRECATED - DT-Prelim Calcs'!$C$6*JS69-JT69)/('DEPRECATED - DT-Prelim Calcs'!$C$6*JS69)*'DEPRECATED - DT-Prelim Calcs'!$C$7*JS69</f>
        <v>143.2430325951803</v>
      </c>
      <c r="JV69" s="43">
        <f>JU69/'DEPRECATED - DT-Prelim Calcs'!$C$7*('DEPRECATED - DT-Prelim Calcs'!$C$8-'DEPRECATED - DT-Prelim Calcs'!$C$9)+'DEPRECATED - DT-Prelim Calcs'!$C$9</f>
        <v>7805.0383428717614</v>
      </c>
      <c r="JW69" s="43">
        <f t="shared" ref="JW69:JW132" si="117">MIN(JV69,JU$2)</f>
        <v>49.999999999999993</v>
      </c>
      <c r="JX69" s="2">
        <f t="shared" si="77"/>
        <v>1.4462867232450001</v>
      </c>
      <c r="JY69" s="43">
        <f>JX69*'DEPRECATED - DT-Prelim Calcs'!$C$21/JS$2/'DEPRECATED - DT-Prelim Calcs'!$C$19/'DEPRECATED - DT-Prelim Calcs'!$C$18*3.39*'DEPRECATED - DT-Prelim Calcs'!$C$20</f>
        <v>29.053734754561201</v>
      </c>
      <c r="JZ69" s="36">
        <f t="shared" si="78"/>
        <v>0</v>
      </c>
      <c r="KA69" s="43">
        <f>JY68*'DEPRECATED - DT-Prelim Calcs'!$C$11+KA68</f>
        <v>-713.58770015905282</v>
      </c>
      <c r="KB69" s="43">
        <f>KB68+0.5*JY69*'DEPRECATED - DT-Prelim Calcs'!$C$11^2+KA69*'DEPRECATED - DT-Prelim Calcs'!$C$11</f>
        <v>-100414.78442240656</v>
      </c>
      <c r="KC69" s="43">
        <f>MIN('Drive Train'!$F$35-JW68*'DEPRECATED - DT-Prelim Calcs'!$C$21*'Drive Train'!$F$39,KC68+JW$2)</f>
        <v>9.6000000000000014</v>
      </c>
      <c r="KD69" s="43">
        <f>'Drive Train'!$F$35-JW69*'DEPRECATED - DT-Prelim Calcs'!$C$21*'Drive Train'!$F$39</f>
        <v>9.6000000000000014</v>
      </c>
      <c r="KE69" s="1">
        <f>IF(KB69&gt;='Drive Train'!$F$29,1,0)</f>
        <v>0</v>
      </c>
      <c r="KF69" s="43">
        <f>MIN(JV69,'DEPRECATED - DT-Prelim Calcs'!$C$10)*'DEPRECATED - DT-Prelim Calcs'!$C$11*1000/60/60</f>
        <v>103.33333333333333</v>
      </c>
      <c r="KG69" s="49">
        <f>KG68+'DEPRECATED - DT-Prelim Calcs'!$C$11</f>
        <v>260</v>
      </c>
      <c r="KH69" s="2">
        <f>KR69/'Drive Train'!$F$35</f>
        <v>0.75913978494623657</v>
      </c>
      <c r="KI69" s="36">
        <f>KP69*12*60/(PI() * 'Drive Train'!$F$15)/KH$2*KH69</f>
        <v>18002.294050626737</v>
      </c>
      <c r="KJ69" s="2">
        <f>('DEPRECATED - DT-Prelim Calcs'!$C$6*KH69-KI69)/('DEPRECATED - DT-Prelim Calcs'!$C$6*KH69)*'DEPRECATED - DT-Prelim Calcs'!$C$7*KH69</f>
        <v>-9.6732957091412413</v>
      </c>
      <c r="KK69" s="43">
        <f>KJ69/'DEPRECATED - DT-Prelim Calcs'!$C$7*('DEPRECATED - DT-Prelim Calcs'!$C$8-'DEPRECATED - DT-Prelim Calcs'!$C$9)+'DEPRECATED - DT-Prelim Calcs'!$C$9</f>
        <v>-525.47804982635114</v>
      </c>
      <c r="KL69" s="43">
        <f t="shared" ref="KL69:KL132" si="118">MIN(KK69,KJ$2)</f>
        <v>-525.47804982635114</v>
      </c>
      <c r="KM69" s="2">
        <f t="shared" si="79"/>
        <v>-11.52571374784954</v>
      </c>
      <c r="KN69" s="43">
        <f>KM69*'DEPRECATED - DT-Prelim Calcs'!$C$21/KH$2/'DEPRECATED - DT-Prelim Calcs'!$C$19/'DEPRECATED - DT-Prelim Calcs'!$C$18*3.39*'DEPRECATED - DT-Prelim Calcs'!$C$20</f>
        <v>-231.53433182024312</v>
      </c>
      <c r="KO69" s="36">
        <f t="shared" si="80"/>
        <v>1</v>
      </c>
      <c r="KP69" s="43">
        <f>KN68*'DEPRECATED - DT-Prelim Calcs'!$C$11+KP68</f>
        <v>68.981433618727493</v>
      </c>
      <c r="KQ69" s="43">
        <f>KQ68+0.5*KN69*'DEPRECATED - DT-Prelim Calcs'!$C$11^2+KP69*'DEPRECATED - DT-Prelim Calcs'!$C$11</f>
        <v>-99586.650405272303</v>
      </c>
      <c r="KR69" s="43">
        <f>MIN('Drive Train'!$F$35-KL68*'DEPRECATED - DT-Prelim Calcs'!$C$21*'Drive Train'!$F$39,KR68+KL$2)</f>
        <v>9.413333333333334</v>
      </c>
      <c r="KS69" s="43">
        <f>'Drive Train'!$F$35-KL69*'DEPRECATED - DT-Prelim Calcs'!$C$21*'Drive Train'!$F$39</f>
        <v>41.826770790275667</v>
      </c>
      <c r="KT69" s="1">
        <f>IF(KQ69&gt;='Drive Train'!$F$29,1,0)</f>
        <v>0</v>
      </c>
      <c r="KU69" s="43">
        <f>MIN(KK69,'DEPRECATED - DT-Prelim Calcs'!$C$10)*'DEPRECATED - DT-Prelim Calcs'!$C$11*1000/60/60</f>
        <v>-583.86449980705686</v>
      </c>
      <c r="KV69" s="49">
        <f>KV68+'DEPRECATED - DT-Prelim Calcs'!$C$11</f>
        <v>260</v>
      </c>
      <c r="KW69" s="2">
        <f>LG69/'Drive Train'!$F$35</f>
        <v>0.74408602150537628</v>
      </c>
      <c r="KX69" s="36">
        <f>LE69*12*60/(PI() * 'Drive Train'!$F$15)/KW$2*KW69</f>
        <v>-170526.82756536739</v>
      </c>
      <c r="KY69" s="2">
        <f>('DEPRECATED - DT-Prelim Calcs'!$C$6*KW69-KX69)/('DEPRECATED - DT-Prelim Calcs'!$C$6*KW69)*'DEPRECATED - DT-Prelim Calcs'!$C$7*KW69</f>
        <v>128.84569154142028</v>
      </c>
      <c r="KZ69" s="43">
        <f>KY69/'DEPRECATED - DT-Prelim Calcs'!$C$7*('DEPRECATED - DT-Prelim Calcs'!$C$8-'DEPRECATED - DT-Prelim Calcs'!$C$9)+'DEPRECATED - DT-Prelim Calcs'!$C$9</f>
        <v>7020.7055839728955</v>
      </c>
      <c r="LA69" s="43">
        <f t="shared" ref="LA69:LA132" si="119">MIN(KZ69,KY$2)</f>
        <v>56.666666666666664</v>
      </c>
      <c r="LB69" s="2">
        <f t="shared" si="81"/>
        <v>1.4462867232450001</v>
      </c>
      <c r="LC69" s="43">
        <f>LB69*'DEPRECATED - DT-Prelim Calcs'!$C$21/KW$2/'DEPRECATED - DT-Prelim Calcs'!$C$19/'DEPRECATED - DT-Prelim Calcs'!$C$18*3.39*'DEPRECATED - DT-Prelim Calcs'!$C$20</f>
        <v>29.053734754561201</v>
      </c>
      <c r="LD69" s="36">
        <f t="shared" si="82"/>
        <v>0</v>
      </c>
      <c r="LE69" s="43">
        <f>LC68*'DEPRECATED - DT-Prelim Calcs'!$C$11+LE68</f>
        <v>-666.64662372749217</v>
      </c>
      <c r="LF69" s="43">
        <f>LF68+0.5*LC69*'DEPRECATED - DT-Prelim Calcs'!$C$11^2+LE69*'DEPRECATED - DT-Prelim Calcs'!$C$11</f>
        <v>-118278.96941157307</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103.33333333333333</v>
      </c>
      <c r="LK69" s="49">
        <f>LK68+'DEPRECATED - DT-Prelim Calcs'!$C$11</f>
        <v>260</v>
      </c>
      <c r="LL69" s="2">
        <f>LV69/'Drive Train'!$F$35</f>
        <v>0.72903225806451621</v>
      </c>
      <c r="LM69" s="36">
        <f>LT69*12*60/(PI() * 'Drive Train'!$F$15)/LL$2*LL69</f>
        <v>20909.921011542308</v>
      </c>
      <c r="LN69" s="2">
        <f>('DEPRECATED - DT-Prelim Calcs'!$C$6*LL69-LM69)/('DEPRECATED - DT-Prelim Calcs'!$C$6*LL69)*'DEPRECATED - DT-Prelim Calcs'!$C$7*LL69</f>
        <v>-11.95192484512153</v>
      </c>
      <c r="LO69" s="43">
        <f>LN69/'DEPRECATED - DT-Prelim Calcs'!$C$7*('DEPRECATED - DT-Prelim Calcs'!$C$8-'DEPRECATED - DT-Prelim Calcs'!$C$9)+'DEPRECATED - DT-Prelim Calcs'!$C$9</f>
        <v>-649.612323652143</v>
      </c>
      <c r="LP69" s="43">
        <f t="shared" ref="LP69:LP132" si="120">MIN(LO69,LN$2)</f>
        <v>-649.612323652143</v>
      </c>
      <c r="LQ69" s="2">
        <f t="shared" si="83"/>
        <v>-14.192391835545335</v>
      </c>
      <c r="LR69" s="43">
        <f>LQ69*'DEPRECATED - DT-Prelim Calcs'!$C$21/LL$2/'DEPRECATED - DT-Prelim Calcs'!$C$19/'DEPRECATED - DT-Prelim Calcs'!$C$18*3.39*'DEPRECATED - DT-Prelim Calcs'!$C$20</f>
        <v>-285.10390180279887</v>
      </c>
      <c r="LS69" s="36">
        <f t="shared" si="84"/>
        <v>1</v>
      </c>
      <c r="LT69" s="43">
        <f>LR68*'DEPRECATED - DT-Prelim Calcs'!$C$11+LT68</f>
        <v>83.431828963746696</v>
      </c>
      <c r="LU69" s="43">
        <f>LU68+0.5*LR69*'DEPRECATED - DT-Prelim Calcs'!$C$11^2+LT69*'DEPRECATED - DT-Prelim Calcs'!$C$11</f>
        <v>-102931.06729044748</v>
      </c>
      <c r="LV69" s="43">
        <f>MIN('Drive Train'!$F$35-LP68*'DEPRECATED - DT-Prelim Calcs'!$C$21*'Drive Train'!$F$39,LV68+LP$2)</f>
        <v>9.0400000000000009</v>
      </c>
      <c r="LW69" s="43">
        <f>'Drive Train'!$F$35-LP69*'DEPRECATED - DT-Prelim Calcs'!$C$21*'Drive Train'!$F$39</f>
        <v>48.778290124520005</v>
      </c>
      <c r="LX69" s="1">
        <f>IF(LU69&gt;='Drive Train'!$F$29,1,0)</f>
        <v>0</v>
      </c>
      <c r="LY69" s="43">
        <f>MIN(LO69,'DEPRECATED - DT-Prelim Calcs'!$C$10)*'DEPRECATED - DT-Prelim Calcs'!$C$11*1000/60/60</f>
        <v>-721.79147072460341</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3"/>
        <v>0</v>
      </c>
      <c r="X70" s="2">
        <f>MAX(MIN(IF(AND(AI69=1,AG70&lt;0),-1,1)*(W70-$C$9)/($C$8-$C$9)*$C$7-$C$29*AE70/T$2 -  AI69*$C$29/2,X$2),MAX(X$4:X69)*-1)</f>
        <v>-0.27672021620693066</v>
      </c>
      <c r="Y70" s="43">
        <f t="shared" si="94"/>
        <v>0</v>
      </c>
      <c r="Z70" s="43">
        <f t="shared" si="95"/>
        <v>0</v>
      </c>
      <c r="AA70" s="43">
        <f t="shared" si="96"/>
        <v>0</v>
      </c>
      <c r="AB70" s="43" t="e">
        <f t="shared" si="97"/>
        <v>#N/A</v>
      </c>
      <c r="AC70" s="36">
        <f t="shared" ref="AC70:AC133" si="121">IF(Z70&lt;=$C$17,1,0)</f>
        <v>1</v>
      </c>
      <c r="AD70" s="1">
        <f t="shared" si="98"/>
        <v>1</v>
      </c>
      <c r="AE70" s="43">
        <f t="shared" si="99"/>
        <v>0</v>
      </c>
      <c r="AF70" s="43" t="e">
        <f t="shared" si="100"/>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889.49632897085212</v>
      </c>
      <c r="AK70" s="43">
        <f t="shared" si="101"/>
        <v>0</v>
      </c>
      <c r="AL70" s="49">
        <f>AL69+'DEPRECATED - DT-Prelim Calcs'!$C$11</f>
        <v>264</v>
      </c>
      <c r="AM70" s="2">
        <f>AW70/'Drive Train'!$F$35</f>
        <v>0.57999999999999996</v>
      </c>
      <c r="AN70" s="36">
        <f>AU70*12*60/(PI() * 'Drive Train'!$F$15)/AM$2*AM70</f>
        <v>4147.1958139656981</v>
      </c>
      <c r="AO70" s="2">
        <f>('DEPRECATED - DT-Prelim Calcs'!$C$6*AM70-AN70)/('DEPRECATED - DT-Prelim Calcs'!$C$6*AM70)*'DEPRECATED - DT-Prelim Calcs'!$C$7*AM70</f>
        <v>-0.32844394474907929</v>
      </c>
      <c r="AP70" s="43">
        <f>AO70/'DEPRECATED - DT-Prelim Calcs'!$C$7*('DEPRECATED - DT-Prelim Calcs'!$C$8-'DEPRECATED - DT-Prelim Calcs'!$C$9)+'DEPRECATED - DT-Prelim Calcs'!$C$9</f>
        <v>-16.392841766181185</v>
      </c>
      <c r="AQ70" s="43">
        <f t="shared" si="102"/>
        <v>-16.392841766181185</v>
      </c>
      <c r="AR70" s="2">
        <f t="shared" ref="AR70:AR133" si="122">MIN((AQ70-$C$9)/($C$8-$C$9)*$C$7-$C$29*AU70/AN$2,AR$2)</f>
        <v>-0.88699059384382917</v>
      </c>
      <c r="AS70" s="43">
        <f>AR70*'DEPRECATED - DT-Prelim Calcs'!$C$21/AM$2/'DEPRECATED - DT-Prelim Calcs'!$C$19/'DEPRECATED - DT-Prelim Calcs'!$C$18*3.39*'DEPRECATED - DT-Prelim Calcs'!$C$20</f>
        <v>-8.9091564726214578</v>
      </c>
      <c r="AT70" s="36">
        <f t="shared" ref="AT70:AT133" si="123">IF(AQ70&lt;=$C$17,1,0)</f>
        <v>1</v>
      </c>
      <c r="AU70" s="43">
        <f>AS69*'DEPRECATED - DT-Prelim Calcs'!$C$11+AU69</f>
        <v>41.598977976222798</v>
      </c>
      <c r="AV70" s="43">
        <f>AV69+0.5*AS70*'DEPRECATED - DT-Prelim Calcs'!$C$11^2+AU70*'DEPRECATED - DT-Prelim Calcs'!$C$11</f>
        <v>3905.3883773738776</v>
      </c>
      <c r="AW70" s="43">
        <f>MIN('Drive Train'!$F$35-AQ69*'DEPRECATED - DT-Prelim Calcs'!$C$21*'Drive Train'!$F$39,AW69+AQ$2)</f>
        <v>7.1920000000000002</v>
      </c>
      <c r="AX70" s="43">
        <f>'Drive Train'!$F$35-AQ70*'DEPRECATED - DT-Prelim Calcs'!$C$21*'Drive Train'!$F$39</f>
        <v>13.317999138906147</v>
      </c>
      <c r="AY70" s="1">
        <f>IF(AV70&gt;='Drive Train'!$F$29,1,0)</f>
        <v>1</v>
      </c>
      <c r="AZ70" s="43">
        <f t="shared" ref="AZ70:AZ133" si="124">MIN(AQ70,$C$10)*$C$11*1000/60/60</f>
        <v>-18.214268629090206</v>
      </c>
      <c r="BA70" s="49">
        <f>BA69+'DEPRECATED - DT-Prelim Calcs'!$C$11</f>
        <v>264</v>
      </c>
      <c r="BB70" s="2">
        <f>BL70/'Drive Train'!$F$35</f>
        <v>0.57999999999999996</v>
      </c>
      <c r="BC70" s="36">
        <f>BJ70*12*60/(PI() * 'Drive Train'!$F$15)/BB$2*BB70</f>
        <v>-41630.158305196084</v>
      </c>
      <c r="BD70" s="2">
        <f>('DEPRECATED - DT-Prelim Calcs'!$C$6*BB70-BC70)/('DEPRECATED - DT-Prelim Calcs'!$C$6*BB70)*'DEPRECATED - DT-Prelim Calcs'!$C$7*BB70</f>
        <v>33.322933926546973</v>
      </c>
      <c r="BE70" s="43">
        <f>BD70/'DEPRECATED - DT-Prelim Calcs'!$C$7*('DEPRECATED - DT-Prelim Calcs'!$C$8-'DEPRECATED - DT-Prelim Calcs'!$C$9)+'DEPRECATED - DT-Prelim Calcs'!$C$9</f>
        <v>1816.8538631626334</v>
      </c>
      <c r="BF70" s="43">
        <f t="shared" si="103"/>
        <v>93</v>
      </c>
      <c r="BG70" s="2">
        <f t="shared" ref="BG70:BG133" si="125">MIN((BF70-$C$9)/($C$8-$C$9)*$C$7-$C$29*BJ70/BC$2,BG$2)</f>
        <v>2.0025508475699998</v>
      </c>
      <c r="BH70" s="43">
        <f>BG70*'DEPRECATED - DT-Prelim Calcs'!$C$21/BB$2/'DEPRECATED - DT-Prelim Calcs'!$C$19/'DEPRECATED - DT-Prelim Calcs'!$C$18*3.39*'DEPRECATED - DT-Prelim Calcs'!$C$20</f>
        <v>29.053734754561201</v>
      </c>
      <c r="BI70" s="36">
        <f t="shared" ref="BI70:BI133" si="126">IF(BF70&lt;=$C$17,1,0)</f>
        <v>0</v>
      </c>
      <c r="BJ70" s="43">
        <f>BH69*'DEPRECATED - DT-Prelim Calcs'!$C$11+BJ69</f>
        <v>-289.0915108297616</v>
      </c>
      <c r="BK70" s="43">
        <f>BK69+0.5*BH70*'DEPRECATED - DT-Prelim Calcs'!$C$11^2+BJ70*'DEPRECATED - DT-Prelim Calcs'!$C$11</f>
        <v>-38140.42525896545</v>
      </c>
      <c r="BL70" s="43">
        <f>MIN('Drive Train'!$F$35-BF69*'DEPRECATED - DT-Prelim Calcs'!$C$21*'Drive Train'!$F$39,BL69+BF$2)</f>
        <v>7.1920000000000002</v>
      </c>
      <c r="BM70" s="43">
        <f>'Drive Train'!$F$35-BF70*'DEPRECATED - DT-Prelim Calcs'!$C$21*'Drive Train'!$F$39</f>
        <v>7.1920000000000002</v>
      </c>
      <c r="BN70" s="1">
        <f>IF(BK70&gt;='Drive Train'!$F$29,1,0)</f>
        <v>0</v>
      </c>
      <c r="BO70" s="43">
        <f t="shared" ref="BO70:BO133" si="127">MIN(BF70,$C$10)*$C$11*1000/60/60</f>
        <v>103.33333333333333</v>
      </c>
      <c r="BP70" s="49">
        <f>BP69+'DEPRECATED - DT-Prelim Calcs'!$C$11</f>
        <v>264</v>
      </c>
      <c r="BQ70" s="2">
        <f>CA70/'Drive Train'!$F$35</f>
        <v>0.57999999999999996</v>
      </c>
      <c r="BR70" s="36">
        <f>BY70*12*60/(PI() * 'Drive Train'!$F$15)/BQ$2*BQ70</f>
        <v>-72886.124958813452</v>
      </c>
      <c r="BS70" s="2">
        <f>('DEPRECATED - DT-Prelim Calcs'!$C$6*BQ70-BR70)/('DEPRECATED - DT-Prelim Calcs'!$C$6*BQ70)*'DEPRECATED - DT-Prelim Calcs'!$C$7*BQ70</f>
        <v>56.299498754989827</v>
      </c>
      <c r="BT70" s="43">
        <f>BS70/'DEPRECATED - DT-Prelim Calcs'!$C$7*('DEPRECATED - DT-Prelim Calcs'!$C$8-'DEPRECATED - DT-Prelim Calcs'!$C$9)+'DEPRECATED - DT-Prelim Calcs'!$C$9</f>
        <v>3068.5622456076544</v>
      </c>
      <c r="BU70" s="43">
        <f t="shared" si="104"/>
        <v>93</v>
      </c>
      <c r="BV70" s="2">
        <f t="shared" ref="BV70:BV133" si="128">MIN((BU70-$C$9)/($C$8-$C$9)*$C$7-$C$29*BY70/BR$2,BV$2)</f>
        <v>1.5313624128476471</v>
      </c>
      <c r="BW70" s="43">
        <f>BV70*'DEPRECATED - DT-Prelim Calcs'!$C$21/BQ$2/'DEPRECATED - DT-Prelim Calcs'!$C$19/'DEPRECATED - DT-Prelim Calcs'!$C$18*3.39*'DEPRECATED - DT-Prelim Calcs'!$C$20</f>
        <v>29.053734754561201</v>
      </c>
      <c r="BX70" s="36">
        <f t="shared" ref="BX70:BX133" si="129">IF(BW70&lt;=$C$17,1,0)</f>
        <v>0</v>
      </c>
      <c r="BY70" s="43">
        <f>BW69*'DEPRECATED - DT-Prelim Calcs'!$C$11+BY69</f>
        <v>-387.04955158762004</v>
      </c>
      <c r="BZ70" s="43">
        <f>BZ69+0.5*BW70*'DEPRECATED - DT-Prelim Calcs'!$C$11^2+BY70*'DEPRECATED - DT-Prelim Calcs'!$C$11</f>
        <v>-87544.613638733776</v>
      </c>
      <c r="CA70" s="43">
        <f>MIN('Drive Train'!$F$35-BU69*'DEPRECATED - DT-Prelim Calcs'!$C$21*'Drive Train'!$F$39,CA69+BU$2)</f>
        <v>7.1920000000000002</v>
      </c>
      <c r="CB70" s="43">
        <f>'Drive Train'!$F$35-BU70*'DEPRECATED - DT-Prelim Calcs'!$C$21*'Drive Train'!$F$39</f>
        <v>7.1920000000000002</v>
      </c>
      <c r="CC70" s="1">
        <f>IF(BZ70&gt;='Drive Train'!$F$29,1,0)</f>
        <v>0</v>
      </c>
      <c r="CD70" s="43">
        <f t="shared" ref="CD70:CD133" si="130">MIN(BU70,$C$10)*$C$11*1000/60/60</f>
        <v>103.33333333333333</v>
      </c>
      <c r="CE70" s="49">
        <f>CE69+'DEPRECATED - DT-Prelim Calcs'!$C$11</f>
        <v>264</v>
      </c>
      <c r="CF70" s="2">
        <f>CP70/'Drive Train'!$F$35</f>
        <v>0.57999999999999996</v>
      </c>
      <c r="CG70" s="36">
        <f>CN70*12*60/(PI() * 'Drive Train'!$F$15)/CF$2*CF70</f>
        <v>-175110.29070614645</v>
      </c>
      <c r="CH70" s="2">
        <f>('DEPRECATED - DT-Prelim Calcs'!$C$6*CF70-CG70)/('DEPRECATED - DT-Prelim Calcs'!$C$6*CF70)*'DEPRECATED - DT-Prelim Calcs'!$C$7*CF70</f>
        <v>131.44547639683807</v>
      </c>
      <c r="CI70" s="43">
        <f>CH70/'DEPRECATED - DT-Prelim Calcs'!$C$7*('DEPRECATED - DT-Prelim Calcs'!$C$8-'DEPRECATED - DT-Prelim Calcs'!$C$9)+'DEPRECATED - DT-Prelim Calcs'!$C$9</f>
        <v>7162.3356544546104</v>
      </c>
      <c r="CJ70" s="43">
        <f t="shared" si="105"/>
        <v>93</v>
      </c>
      <c r="CK70" s="2">
        <f t="shared" ref="CK70:CK133" si="131">MIN((CJ70-$C$9)/($C$8-$C$9)*$C$7-$C$29*CN70/CG$2,CK$2)</f>
        <v>1.2396743342100003</v>
      </c>
      <c r="CL70" s="43">
        <f>CK70*'DEPRECATED - DT-Prelim Calcs'!$C$21/CF$2/'DEPRECATED - DT-Prelim Calcs'!$C$19/'DEPRECATED - DT-Prelim Calcs'!$C$18*3.39*'DEPRECATED - DT-Prelim Calcs'!$C$20</f>
        <v>29.053734754561205</v>
      </c>
      <c r="CM70" s="36">
        <f t="shared" ref="CM70:CM133" si="132">IF(CL70&lt;=$C$17,1,0)</f>
        <v>0</v>
      </c>
      <c r="CN70" s="43">
        <f>CL69*'DEPRECATED - DT-Prelim Calcs'!$C$11+CN69</f>
        <v>-752.77121353366556</v>
      </c>
      <c r="CO70" s="43">
        <f>CO69+0.5*CL70*'DEPRECATED - DT-Prelim Calcs'!$C$11^2+CN70*'DEPRECATED - DT-Prelim Calcs'!$C$11</f>
        <v>-194711.28823524242</v>
      </c>
      <c r="CP70" s="43">
        <f>MIN('Drive Train'!$F$35-CJ69*'DEPRECATED - DT-Prelim Calcs'!$C$21*'Drive Train'!$F$39,CP69+CJ$2)</f>
        <v>7.1920000000000002</v>
      </c>
      <c r="CQ70" s="43">
        <f>'Drive Train'!$F$35-CJ70*'DEPRECATED - DT-Prelim Calcs'!$C$21*'Drive Train'!$F$39</f>
        <v>7.1920000000000002</v>
      </c>
      <c r="CR70" s="1">
        <f>IF(CO70&gt;='Drive Train'!$F$29,1,0)</f>
        <v>0</v>
      </c>
      <c r="CS70" s="43">
        <f t="shared" ref="CS70:CS133" si="133">MIN(CJ70,$C$10)*$C$11*1000/60/60</f>
        <v>103.33333333333333</v>
      </c>
      <c r="CT70" s="49">
        <f>CT69+'DEPRECATED - DT-Prelim Calcs'!$C$11</f>
        <v>264</v>
      </c>
      <c r="CU70" s="2">
        <f>DE70/'Drive Train'!$F$35</f>
        <v>0.57999999999999996</v>
      </c>
      <c r="CV70" s="36">
        <f>DC70*12*60/(PI() * 'Drive Train'!$F$15)/CU$2*CU70</f>
        <v>-58904.386516844046</v>
      </c>
      <c r="CW70" s="2">
        <f>('DEPRECATED - DT-Prelim Calcs'!$C$6*CU70-CV70)/('DEPRECATED - DT-Prelim Calcs'!$C$6*CU70)*'DEPRECATED - DT-Prelim Calcs'!$C$7*CU70</f>
        <v>46.021386953604797</v>
      </c>
      <c r="CX70" s="43">
        <f>CW70/'DEPRECATED - DT-Prelim Calcs'!$C$7*('DEPRECATED - DT-Prelim Calcs'!$C$8-'DEPRECATED - DT-Prelim Calcs'!$C$9)+'DEPRECATED - DT-Prelim Calcs'!$C$9</f>
        <v>2508.6352594127984</v>
      </c>
      <c r="CY70" s="43">
        <f t="shared" si="106"/>
        <v>93</v>
      </c>
      <c r="CZ70" s="2">
        <f t="shared" ref="CZ70:CZ133" si="134">MIN((CY70-$C$9)/($C$8-$C$9)*$C$7-$C$29*DC70/CV$2,CZ$2)</f>
        <v>1.0413264407364002</v>
      </c>
      <c r="DA70" s="43">
        <f>CZ70*'DEPRECATED - DT-Prelim Calcs'!$C$21/CU$2/'DEPRECATED - DT-Prelim Calcs'!$C$19/'DEPRECATED - DT-Prelim Calcs'!$C$18*3.39*'DEPRECATED - DT-Prelim Calcs'!$C$20</f>
        <v>29.053734754561201</v>
      </c>
      <c r="DB70" s="36">
        <f t="shared" ref="DB70:DB133" si="135">IF(DA70&lt;=$C$17,1,0)</f>
        <v>0</v>
      </c>
      <c r="DC70" s="43">
        <f>DA69*'DEPRECATED - DT-Prelim Calcs'!$C$11+DC69</f>
        <v>-212.7052735006103</v>
      </c>
      <c r="DD70" s="43">
        <f>DD69+0.5*DA70*'DEPRECATED - DT-Prelim Calcs'!$C$11^2+DC70*'DEPRECATED - DT-Prelim Calcs'!$C$11</f>
        <v>-263037.81839529029</v>
      </c>
      <c r="DE70" s="43">
        <f>MIN('Drive Train'!$F$35-CY69*'DEPRECATED - DT-Prelim Calcs'!$C$21*'Drive Train'!$F$39,DE69+CY$2)</f>
        <v>7.1920000000000002</v>
      </c>
      <c r="DF70" s="43">
        <f>'Drive Train'!$F$35-CY70*'DEPRECATED - DT-Prelim Calcs'!$C$21*'Drive Train'!$F$39</f>
        <v>7.1920000000000002</v>
      </c>
      <c r="DG70" s="1">
        <f>IF(DD70&gt;='Drive Train'!$F$29,1,0)</f>
        <v>0</v>
      </c>
      <c r="DH70" s="43">
        <f t="shared" ref="DH70:DH133" si="136">MIN(CY70,$C$10)*$C$11*1000/60/60</f>
        <v>103.33333333333333</v>
      </c>
      <c r="DI70" s="49">
        <f>DI69+'DEPRECATED - DT-Prelim Calcs'!$C$11</f>
        <v>264</v>
      </c>
      <c r="DJ70" s="2">
        <f>DT70/'Drive Train'!$F$35</f>
        <v>6.0795178978181976</v>
      </c>
      <c r="DK70" s="36">
        <f>DR70*12*60/(PI() * 'Drive Train'!$F$15)/DJ$2*DJ70</f>
        <v>-10546710.310720952</v>
      </c>
      <c r="DL70" s="2">
        <f>('DEPRECATED - DT-Prelim Calcs'!$C$6*DJ70-DK70)/('DEPRECATED - DT-Prelim Calcs'!$C$6*DJ70)*'DEPRECATED - DT-Prelim Calcs'!$C$7*DJ70</f>
        <v>7781.5021798939442</v>
      </c>
      <c r="DM70" s="43">
        <f>DL70/'DEPRECATED - DT-Prelim Calcs'!$C$7*('DEPRECATED - DT-Prelim Calcs'!$C$8-'DEPRECATED - DT-Prelim Calcs'!$C$9)+'DEPRECATED - DT-Prelim Calcs'!$C$9</f>
        <v>423919.15606884914</v>
      </c>
      <c r="DN70" s="43">
        <f t="shared" si="107"/>
        <v>93</v>
      </c>
      <c r="DO70" s="2">
        <f t="shared" ref="DO70:DO133" si="137">MIN((DN70-$C$9)/($C$8-$C$9)*$C$7-$C$29*DR70/DK$2,DO$2)</f>
        <v>0.89769520753137932</v>
      </c>
      <c r="DP70" s="43">
        <f>DO70*'DEPRECATED - DT-Prelim Calcs'!$C$21/DJ$2/'DEPRECATED - DT-Prelim Calcs'!$C$19/'DEPRECATED - DT-Prelim Calcs'!$C$18*3.39*'DEPRECATED - DT-Prelim Calcs'!$C$20</f>
        <v>29.053734754561201</v>
      </c>
      <c r="DQ70" s="36">
        <f t="shared" ref="DQ70:DQ133" si="138">IF(DP70&lt;=$C$17,1,0)</f>
        <v>0</v>
      </c>
      <c r="DR70" s="43">
        <f>DP69*'DEPRECATED - DT-Prelim Calcs'!$C$11+DR69</f>
        <v>-3132.1928970179192</v>
      </c>
      <c r="DS70" s="43">
        <f>DS69+0.5*DP70*'DEPRECATED - DT-Prelim Calcs'!$C$11^2+DR70*'DEPRECATED - DT-Prelim Calcs'!$C$11</f>
        <v>-442562.76890600822</v>
      </c>
      <c r="DT70" s="43">
        <f>MIN('Drive Train'!$F$35-DN69*'DEPRECATED - DT-Prelim Calcs'!$C$21*'Drive Train'!$F$39,DT69+DN$2)</f>
        <v>75.386021932945653</v>
      </c>
      <c r="DU70" s="43">
        <f>'Drive Train'!$F$35-DN70*'DEPRECATED - DT-Prelim Calcs'!$C$21*'Drive Train'!$F$39</f>
        <v>7.1920000000000002</v>
      </c>
      <c r="DV70" s="1">
        <f>IF(DS70&gt;='Drive Train'!$F$29,1,0)</f>
        <v>0</v>
      </c>
      <c r="DW70" s="43">
        <f t="shared" ref="DW70:DW133" si="139">MIN(DN70,$C$10)*$C$11*1000/60/60</f>
        <v>103.33333333333333</v>
      </c>
      <c r="DX70" s="49">
        <f>DX69+'DEPRECATED - DT-Prelim Calcs'!$C$11</f>
        <v>264</v>
      </c>
      <c r="DY70" s="2">
        <f>EI70/'Drive Train'!$F$35</f>
        <v>0.57999999999999996</v>
      </c>
      <c r="DZ70" s="36">
        <f>EG70*12*60/(PI() * 'Drive Train'!$F$15)/DY$2*DY70</f>
        <v>-232759.12418662987</v>
      </c>
      <c r="EA70" s="2">
        <f>('DEPRECATED - DT-Prelim Calcs'!$C$6*DY70-DZ70)/('DEPRECATED - DT-Prelim Calcs'!$C$6*DY70)*'DEPRECATED - DT-Prelim Calcs'!$C$7*DY70</f>
        <v>173.82369411211508</v>
      </c>
      <c r="EB70" s="43">
        <f>EA70/'DEPRECATED - DT-Prelim Calcs'!$C$7*('DEPRECATED - DT-Prelim Calcs'!$C$8-'DEPRECATED - DT-Prelim Calcs'!$C$9)+'DEPRECATED - DT-Prelim Calcs'!$C$9</f>
        <v>9470.9997538689549</v>
      </c>
      <c r="EC70" s="43">
        <f t="shared" si="108"/>
        <v>93</v>
      </c>
      <c r="ED70" s="2">
        <f t="shared" ref="ED70:ED133" si="140">MIN((EC70-$C$9)/($C$8-$C$9)*$C$7-$C$29*EG70/DZ$2,ED$2)</f>
        <v>0.78888366722454539</v>
      </c>
      <c r="EE70" s="43">
        <f>ED70*'DEPRECATED - DT-Prelim Calcs'!$C$21/DY$2/'DEPRECATED - DT-Prelim Calcs'!$C$19/'DEPRECATED - DT-Prelim Calcs'!$C$18*3.39*'DEPRECATED - DT-Prelim Calcs'!$C$20</f>
        <v>29.053734754561201</v>
      </c>
      <c r="EF70" s="36">
        <f t="shared" ref="EF70:EF133" si="141">IF(EE70&lt;=$C$17,1,0)</f>
        <v>0</v>
      </c>
      <c r="EG70" s="43">
        <f>EE69*'DEPRECATED - DT-Prelim Calcs'!$C$11+EG69</f>
        <v>-636.74186224373989</v>
      </c>
      <c r="EH70" s="43">
        <f>EH69+0.5*EE70*'DEPRECATED - DT-Prelim Calcs'!$C$11^2+EG70*'DEPRECATED - DT-Prelim Calcs'!$C$11</f>
        <v>-567134.81761513266</v>
      </c>
      <c r="EI70" s="43">
        <f>MIN('Drive Train'!$F$35-EC69*'DEPRECATED - DT-Prelim Calcs'!$C$21*'Drive Train'!$F$39,EI69+EC$2)</f>
        <v>7.1920000000000002</v>
      </c>
      <c r="EJ70" s="43">
        <f>'Drive Train'!$F$35-EC70*'DEPRECATED - DT-Prelim Calcs'!$C$21*'Drive Train'!$F$39</f>
        <v>7.1920000000000002</v>
      </c>
      <c r="EK70" s="1">
        <f>IF(EH70&gt;='Drive Train'!$F$29,1,0)</f>
        <v>0</v>
      </c>
      <c r="EL70" s="43">
        <f t="shared" ref="EL70:EL133" si="142">MIN(EC70,$C$10)*$C$11*1000/60/60</f>
        <v>103.33333333333333</v>
      </c>
      <c r="EM70" s="49">
        <f>EM69+'DEPRECATED - DT-Prelim Calcs'!$C$11</f>
        <v>264</v>
      </c>
      <c r="EN70" s="2">
        <f>EX70/'Drive Train'!$F$35</f>
        <v>0.57999999999999996</v>
      </c>
      <c r="EO70" s="36">
        <f>EV70*12*60/(PI() * 'Drive Train'!$F$15)/EN$2*EN70</f>
        <v>-2195705.5666641039</v>
      </c>
      <c r="EP70" s="2">
        <f>('DEPRECATED - DT-Prelim Calcs'!$C$6*EN70-EO70)/('DEPRECATED - DT-Prelim Calcs'!$C$6*EN70)*'DEPRECATED - DT-Prelim Calcs'!$C$7*EN70</f>
        <v>1616.8046996323899</v>
      </c>
      <c r="EQ70" s="43">
        <f>EP70/'DEPRECATED - DT-Prelim Calcs'!$C$7*('DEPRECATED - DT-Prelim Calcs'!$C$8-'DEPRECATED - DT-Prelim Calcs'!$C$9)+'DEPRECATED - DT-Prelim Calcs'!$C$9</f>
        <v>88081.159009824216</v>
      </c>
      <c r="ER70" s="43">
        <f t="shared" si="109"/>
        <v>93</v>
      </c>
      <c r="ES70" s="2">
        <f t="shared" ref="ES70:ES133" si="143">MIN((ER70-$C$9)/($C$8-$C$9)*$C$7-$C$29*EV70/EO$2,ES$2)</f>
        <v>0.7035989464435134</v>
      </c>
      <c r="ET70" s="43">
        <f>ES70*'DEPRECATED - DT-Prelim Calcs'!$C$21/EN$2/'DEPRECATED - DT-Prelim Calcs'!$C$19/'DEPRECATED - DT-Prelim Calcs'!$C$18*3.39*'DEPRECATED - DT-Prelim Calcs'!$C$20</f>
        <v>29.053734754561201</v>
      </c>
      <c r="EU70" s="36">
        <f t="shared" ref="EU70:EU133" si="144">IF(ET70&lt;=$C$17,1,0)</f>
        <v>0</v>
      </c>
      <c r="EV70" s="43">
        <f>ET69*'DEPRECATED - DT-Prelim Calcs'!$C$11+EV69</f>
        <v>-5357.2634961775111</v>
      </c>
      <c r="EW70" s="43">
        <f>EW69+0.5*ET70*'DEPRECATED - DT-Prelim Calcs'!$C$11^2+EV70*'DEPRECATED - DT-Prelim Calcs'!$C$11</f>
        <v>-884730.47267695528</v>
      </c>
      <c r="EX70" s="43">
        <f>MIN('Drive Train'!$F$35-ER69*'DEPRECATED - DT-Prelim Calcs'!$C$21*'Drive Train'!$F$39,EX69+ER$2)</f>
        <v>7.1920000000000002</v>
      </c>
      <c r="EY70" s="43">
        <f>'Drive Train'!$F$35-ER70*'DEPRECATED - DT-Prelim Calcs'!$C$21*'Drive Train'!$F$39</f>
        <v>7.1920000000000002</v>
      </c>
      <c r="EZ70" s="1">
        <f>IF(EW70&gt;='Drive Train'!$F$29,1,0)</f>
        <v>0</v>
      </c>
      <c r="FA70" s="43">
        <f t="shared" ref="FA70:FA133" si="145">MIN(ER70,$C$10)*$C$11*1000/60/60</f>
        <v>103.33333333333333</v>
      </c>
      <c r="FB70" s="49">
        <f>FB69+'DEPRECATED - DT-Prelim Calcs'!$C$11</f>
        <v>264</v>
      </c>
      <c r="FC70" s="2">
        <f>FM70/'Drive Train'!$F$35</f>
        <v>0.57999999999999996</v>
      </c>
      <c r="FD70" s="36">
        <f>FK70*12*60/(PI() * 'Drive Train'!$F$15)/FC$2*FC70</f>
        <v>-212036.69641287453</v>
      </c>
      <c r="FE70" s="2">
        <f>('DEPRECATED - DT-Prelim Calcs'!$C$6*FC70-FD70)/('DEPRECATED - DT-Prelim Calcs'!$C$6*FC70)*'DEPRECATED - DT-Prelim Calcs'!$C$7*FC70</f>
        <v>158.59043607780274</v>
      </c>
      <c r="FF70" s="43">
        <f>FE70/'DEPRECATED - DT-Prelim Calcs'!$C$7*('DEPRECATED - DT-Prelim Calcs'!$C$8-'DEPRECATED - DT-Prelim Calcs'!$C$9)+'DEPRECATED - DT-Prelim Calcs'!$C$9</f>
        <v>8641.1282340892521</v>
      </c>
      <c r="FG70" s="43">
        <f t="shared" si="110"/>
        <v>93</v>
      </c>
      <c r="FH70" s="2">
        <f t="shared" ref="FH70:FH133" si="146">MIN((FG70-$C$9)/($C$8-$C$9)*$C$7-$C$29*FK70/FD$2,FH$2)</f>
        <v>0.63495514679048781</v>
      </c>
      <c r="FI70" s="43">
        <f>FH70*'DEPRECATED - DT-Prelim Calcs'!$C$21/FC$2/'DEPRECATED - DT-Prelim Calcs'!$C$19/'DEPRECATED - DT-Prelim Calcs'!$C$18*3.39*'DEPRECATED - DT-Prelim Calcs'!$C$20</f>
        <v>29.053734754561205</v>
      </c>
      <c r="FJ70" s="36">
        <f t="shared" ref="FJ70:FJ133" si="147">IF(FI70&lt;=$C$17,1,0)</f>
        <v>0</v>
      </c>
      <c r="FK70" s="43">
        <f>FI69*'DEPRECATED - DT-Prelim Calcs'!$C$11+FK69</f>
        <v>-466.87197066311734</v>
      </c>
      <c r="FL70" s="43">
        <f>FL69+0.5*FI70*'DEPRECATED - DT-Prelim Calcs'!$C$11^2+FK70*'DEPRECATED - DT-Prelim Calcs'!$C$11</f>
        <v>-1056912.9470401015</v>
      </c>
      <c r="FM70" s="43">
        <f>MIN('Drive Train'!$F$35-FG69*'DEPRECATED - DT-Prelim Calcs'!$C$21*'Drive Train'!$F$39,FM69+FG$2)</f>
        <v>7.1920000000000002</v>
      </c>
      <c r="FN70" s="43">
        <f>'Drive Train'!$F$35-FG70*'DEPRECATED - DT-Prelim Calcs'!$C$21*'Drive Train'!$F$39</f>
        <v>7.1920000000000002</v>
      </c>
      <c r="FO70" s="1">
        <f>IF(FL70&gt;='Drive Train'!$F$29,1,0)</f>
        <v>0</v>
      </c>
      <c r="FP70" s="43">
        <f t="shared" ref="FP70:FP133" si="148">MIN(FG70,$C$10)*$C$11*1000/60/60</f>
        <v>103.33333333333333</v>
      </c>
      <c r="FQ70" s="49">
        <f>FQ69+'DEPRECATED - DT-Prelim Calcs'!$C$11</f>
        <v>264</v>
      </c>
      <c r="FR70" s="2">
        <f>GB70/'Drive Train'!$F$35</f>
        <v>0.57999999999999996</v>
      </c>
      <c r="FS70" s="36">
        <f>FZ70*12*60/(PI() * 'Drive Train'!$F$15)/FR$2*FR70</f>
        <v>-1065630.0790662197</v>
      </c>
      <c r="FT70" s="2">
        <f>('DEPRECATED - DT-Prelim Calcs'!$C$6*FR70-FS70)/('DEPRECATED - DT-Prelim Calcs'!$C$6*FR70)*'DEPRECATED - DT-Prelim Calcs'!$C$7*FR70</f>
        <v>786.07522677438408</v>
      </c>
      <c r="FU70" s="43">
        <f>FT70/'DEPRECATED - DT-Prelim Calcs'!$C$7*('DEPRECATED - DT-Prelim Calcs'!$C$8-'DEPRECATED - DT-Prelim Calcs'!$C$9)+'DEPRECATED - DT-Prelim Calcs'!$C$9</f>
        <v>42825.001160097039</v>
      </c>
      <c r="FV70" s="43">
        <f t="shared" si="111"/>
        <v>93</v>
      </c>
      <c r="FW70" s="2">
        <f t="shared" ref="FW70:FW133" si="149">MIN((FV70-$C$9)/($C$8-$C$9)*$C$7-$C$29*FZ70/FS$2,FW$2)</f>
        <v>0.57851468929799987</v>
      </c>
      <c r="FX70" s="43">
        <f>FW70*'DEPRECATED - DT-Prelim Calcs'!$C$21/FR$2/'DEPRECATED - DT-Prelim Calcs'!$C$19/'DEPRECATED - DT-Prelim Calcs'!$C$18*3.39*'DEPRECATED - DT-Prelim Calcs'!$C$20</f>
        <v>29.053734754561201</v>
      </c>
      <c r="FY70" s="36">
        <f t="shared" ref="FY70:FY133" si="150">IF(FX70&lt;=$C$17,1,0)</f>
        <v>0</v>
      </c>
      <c r="FZ70" s="43">
        <f>FX69*'DEPRECATED - DT-Prelim Calcs'!$C$11+FZ69</f>
        <v>-2137.7877572405787</v>
      </c>
      <c r="GA70" s="43">
        <f>GA69+0.5*FX70*'DEPRECATED - DT-Prelim Calcs'!$C$11^2+FZ70*'DEPRECATED - DT-Prelim Calcs'!$C$11</f>
        <v>-1488009.2199770878</v>
      </c>
      <c r="GB70" s="43">
        <f>MIN('Drive Train'!$F$35-FV69*'DEPRECATED - DT-Prelim Calcs'!$C$21*'Drive Train'!$F$39,GB69+FV$2)</f>
        <v>7.1920000000000002</v>
      </c>
      <c r="GC70" s="43">
        <f>'Drive Train'!$F$35-FV70*'DEPRECATED - DT-Prelim Calcs'!$C$21*'Drive Train'!$F$39</f>
        <v>7.1920000000000002</v>
      </c>
      <c r="GD70" s="1">
        <f>IF(GA70&gt;='Drive Train'!$F$29,1,0)</f>
        <v>0</v>
      </c>
      <c r="GE70" s="43">
        <f t="shared" ref="GE70:GE133" si="151">MIN(FV70,$C$10)*$C$11*1000/60/60</f>
        <v>103.33333333333333</v>
      </c>
      <c r="GF70" s="49">
        <f>GF69+'DEPRECATED - DT-Prelim Calcs'!$C$11</f>
        <v>264</v>
      </c>
      <c r="GG70" s="2">
        <f>GQ70/'Drive Train'!$F$35</f>
        <v>0.86451612903225805</v>
      </c>
      <c r="GH70" s="36">
        <f>GO70*12*60/(PI() * 'Drive Train'!$F$15)/GG$2*GG70</f>
        <v>-30559.21976586392</v>
      </c>
      <c r="GI70" s="2">
        <f>('DEPRECATED - DT-Prelim Calcs'!$C$6*GG70-GH70)/('DEPRECATED - DT-Prelim Calcs'!$C$6*GG70)*'DEPRECATED - DT-Prelim Calcs'!$C$7*GG70</f>
        <v>26.518960065522069</v>
      </c>
      <c r="GJ70" s="43">
        <f>GI70/'DEPRECATED - DT-Prelim Calcs'!$C$7*('DEPRECATED - DT-Prelim Calcs'!$C$8-'DEPRECATED - DT-Prelim Calcs'!$C$9)+'DEPRECATED - DT-Prelim Calcs'!$C$9</f>
        <v>1446.1896155097843</v>
      </c>
      <c r="GK70" s="43">
        <f t="shared" ref="GK70:GK133" si="152">MIN(GJ70,GI$2)</f>
        <v>29.999999999999982</v>
      </c>
      <c r="GL70" s="2">
        <f t="shared" ref="GL70:GL133" si="153">MIN((GK70-$C$9)/($C$8-$C$9)*$C$7-$C$29*GO70/GH$2,GL$2)</f>
        <v>1.4462867232450001</v>
      </c>
      <c r="GM70" s="43">
        <f>GL70*'DEPRECATED - DT-Prelim Calcs'!$C$21/GG$2/'DEPRECATED - DT-Prelim Calcs'!$C$19/'DEPRECATED - DT-Prelim Calcs'!$C$18*3.39*'DEPRECATED - DT-Prelim Calcs'!$C$20</f>
        <v>29.053734754561201</v>
      </c>
      <c r="GN70" s="36">
        <f t="shared" ref="GN70:GN133" si="154">IF(GM70&lt;=$C$17,1,0)</f>
        <v>0</v>
      </c>
      <c r="GO70" s="43">
        <f>GM69*'DEPRECATED - DT-Prelim Calcs'!$C$11+GO69</f>
        <v>-102.8241856616949</v>
      </c>
      <c r="GP70" s="43">
        <f>GP69+0.5*GM70*'DEPRECATED - DT-Prelim Calcs'!$C$11^2+GO70*'DEPRECATED - DT-Prelim Calcs'!$C$11</f>
        <v>-80708.966932866722</v>
      </c>
      <c r="GQ70" s="43">
        <f>MIN('Drive Train'!$F$35-GK69*'DEPRECATED - DT-Prelim Calcs'!$C$21*'Drive Train'!$F$39,GQ69+GK$2)</f>
        <v>10.72</v>
      </c>
      <c r="GR70" s="43">
        <f>'Drive Train'!$F$35-GK70*'DEPRECATED - DT-Prelim Calcs'!$C$21*'Drive Train'!$F$39</f>
        <v>10.72</v>
      </c>
      <c r="GS70" s="1">
        <f>IF(GP70&gt;='Drive Train'!$F$29,1,0)</f>
        <v>0</v>
      </c>
      <c r="GT70" s="43">
        <f t="shared" ref="GT70:GT133" si="155">MIN(GK70,$C$10)*$C$11*1000/60/60</f>
        <v>33.333333333333314</v>
      </c>
      <c r="GU70" s="49">
        <f>GU69+'DEPRECATED - DT-Prelim Calcs'!$C$11</f>
        <v>264</v>
      </c>
      <c r="GV70" s="2">
        <f>HF70/'Drive Train'!$F$35</f>
        <v>0.84946236559139798</v>
      </c>
      <c r="GW70" s="36">
        <f>HD70*12*60/(PI() * 'Drive Train'!$F$15)/GV$2*GV70</f>
        <v>-232938.30604895929</v>
      </c>
      <c r="GX70" s="2">
        <f>('DEPRECATED - DT-Prelim Calcs'!$C$6*GV70-GW70)/('DEPRECATED - DT-Prelim Calcs'!$C$6*GV70)*'DEPRECATED - DT-Prelim Calcs'!$C$7*GV70</f>
        <v>175.21919093500281</v>
      </c>
      <c r="GY70" s="43">
        <f>GX70/'DEPRECATED - DT-Prelim Calcs'!$C$7*('DEPRECATED - DT-Prelim Calcs'!$C$8-'DEPRECATED - DT-Prelim Calcs'!$C$9)+'DEPRECATED - DT-Prelim Calcs'!$C$9</f>
        <v>9547.023088250151</v>
      </c>
      <c r="GZ70" s="43">
        <f t="shared" si="112"/>
        <v>33.333333333333314</v>
      </c>
      <c r="HA70" s="2">
        <f t="shared" ref="HA70:HA133" si="156">MIN((GZ70-$C$9)/($C$8-$C$9)*$C$7-$C$29*HD70/GW$2,HA$2)</f>
        <v>1.4462867232450001</v>
      </c>
      <c r="HB70" s="43">
        <f>HA70*'DEPRECATED - DT-Prelim Calcs'!$C$21/GV$2/'DEPRECATED - DT-Prelim Calcs'!$C$19/'DEPRECATED - DT-Prelim Calcs'!$C$18*3.39*'DEPRECATED - DT-Prelim Calcs'!$C$20</f>
        <v>29.053734754561201</v>
      </c>
      <c r="HC70" s="36">
        <f t="shared" ref="HC70:HC133" si="157">IF(HB70&lt;=$C$17,1,0)</f>
        <v>0</v>
      </c>
      <c r="HD70" s="43">
        <f>HB69*'DEPRECATED - DT-Prelim Calcs'!$C$11+HD69</f>
        <v>-797.66931792246498</v>
      </c>
      <c r="HE70" s="43">
        <f>HE69+0.5*HB70*'DEPRECATED - DT-Prelim Calcs'!$C$11^2+HD70*'DEPRECATED - DT-Prelim Calcs'!$C$11</f>
        <v>-84963.410138483814</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58">MIN(GZ70,$C$10)*$C$11*1000/60/60</f>
        <v>37.037037037037017</v>
      </c>
      <c r="HJ70" s="49">
        <f>HJ69+'DEPRECATED - DT-Prelim Calcs'!$C$11</f>
        <v>264</v>
      </c>
      <c r="HK70" s="2">
        <f>HU70/'Drive Train'!$F$35</f>
        <v>0.83440860215053769</v>
      </c>
      <c r="HL70" s="36">
        <f>HS70*12*60/(PI() * 'Drive Train'!$F$15)/HK$2*HK70</f>
        <v>-181923.68814953117</v>
      </c>
      <c r="HM70" s="2">
        <f>('DEPRECATED - DT-Prelim Calcs'!$C$6*HK70-HL70)/('DEPRECATED - DT-Prelim Calcs'!$C$6*HK70)*'DEPRECATED - DT-Prelim Calcs'!$C$7*HK70</f>
        <v>137.64724741325551</v>
      </c>
      <c r="HN70" s="43">
        <f>HM70/'DEPRECATED - DT-Prelim Calcs'!$C$7*('DEPRECATED - DT-Prelim Calcs'!$C$8-'DEPRECATED - DT-Prelim Calcs'!$C$9)+'DEPRECATED - DT-Prelim Calcs'!$C$9</f>
        <v>7500.1933292295907</v>
      </c>
      <c r="HO70" s="43">
        <f t="shared" si="113"/>
        <v>36.66666666666665</v>
      </c>
      <c r="HP70" s="2">
        <f t="shared" ref="HP70:HP133" si="159">MIN((HO70-$C$9)/($C$8-$C$9)*$C$7-$C$29*HS70/HL$2,HP$2)</f>
        <v>1.4462867232450001</v>
      </c>
      <c r="HQ70" s="43">
        <f>HP70*'DEPRECATED - DT-Prelim Calcs'!$C$21/HK$2/'DEPRECATED - DT-Prelim Calcs'!$C$19/'DEPRECATED - DT-Prelim Calcs'!$C$18*3.39*'DEPRECATED - DT-Prelim Calcs'!$C$20</f>
        <v>29.053734754561201</v>
      </c>
      <c r="HR70" s="36">
        <f t="shared" ref="HR70:HR133" si="160">IF(HQ70&lt;=$C$17,1,0)</f>
        <v>0</v>
      </c>
      <c r="HS70" s="43">
        <f>HQ69*'DEPRECATED - DT-Prelim Calcs'!$C$11+HS69</f>
        <v>-634.21512701676534</v>
      </c>
      <c r="HT70" s="43">
        <f>HT69+0.5*HQ70*'DEPRECATED - DT-Prelim Calcs'!$C$11^2+HS70*'DEPRECATED - DT-Prelim Calcs'!$C$11</f>
        <v>-102159.21509724417</v>
      </c>
      <c r="HU70" s="43">
        <f>MIN('Drive Train'!$F$35-HO69*'DEPRECATED - DT-Prelim Calcs'!$C$21*'Drive Train'!$F$39,HU69+HO$2)</f>
        <v>10.346666666666668</v>
      </c>
      <c r="HV70" s="43">
        <f>'Drive Train'!$F$35-HO70*'DEPRECATED - DT-Prelim Calcs'!$C$21*'Drive Train'!$F$39</f>
        <v>10.346666666666668</v>
      </c>
      <c r="HW70" s="1">
        <f>IF(HT70&gt;='Drive Train'!$F$29,1,0)</f>
        <v>0</v>
      </c>
      <c r="HX70" s="43">
        <f t="shared" ref="HX70:HX133" si="161">MIN(HO70,$C$10)*$C$11*1000/60/60</f>
        <v>40.740740740740726</v>
      </c>
      <c r="HY70" s="49">
        <f>HY69+'DEPRECATED - DT-Prelim Calcs'!$C$11</f>
        <v>264</v>
      </c>
      <c r="HZ70" s="2">
        <f>IJ70/'Drive Train'!$F$35</f>
        <v>1.4816143367620538</v>
      </c>
      <c r="IA70" s="36">
        <f>IH70*12*60/(PI() * 'Drive Train'!$F$15)/HZ$2*HZ70</f>
        <v>-97843.358231946302</v>
      </c>
      <c r="IB70" s="2">
        <f>('DEPRECATED - DT-Prelim Calcs'!$C$6*HZ70-IA70)/('DEPRECATED - DT-Prelim Calcs'!$C$6*HZ70)*'DEPRECATED - DT-Prelim Calcs'!$C$7*HZ70</f>
        <v>78.874374704590863</v>
      </c>
      <c r="IC70" s="43">
        <f>IB70/'DEPRECATED - DT-Prelim Calcs'!$C$7*('DEPRECATED - DT-Prelim Calcs'!$C$8-'DEPRECATED - DT-Prelim Calcs'!$C$9)+'DEPRECATED - DT-Prelim Calcs'!$C$9</f>
        <v>4298.3875771903977</v>
      </c>
      <c r="ID70" s="43">
        <f t="shared" si="114"/>
        <v>39.999999999999986</v>
      </c>
      <c r="IE70" s="2">
        <f t="shared" ref="IE70:IE133" si="162">MIN((ID70-$C$9)/($C$8-$C$9)*$C$7-$C$29*IH70/IA$2,IE$2)</f>
        <v>1.4462867232450001</v>
      </c>
      <c r="IF70" s="43">
        <f>IE70*'DEPRECATED - DT-Prelim Calcs'!$C$21/HZ$2/'DEPRECATED - DT-Prelim Calcs'!$C$19/'DEPRECATED - DT-Prelim Calcs'!$C$18*3.39*'DEPRECATED - DT-Prelim Calcs'!$C$20</f>
        <v>29.053734754561201</v>
      </c>
      <c r="IG70" s="36">
        <f t="shared" ref="IG70:IG133" si="163">IF(IF70&lt;=$C$17,1,0)</f>
        <v>0</v>
      </c>
      <c r="IH70" s="43">
        <f>IF69*'DEPRECATED - DT-Prelim Calcs'!$C$11+IH69</f>
        <v>-192.09775782900138</v>
      </c>
      <c r="II70" s="43">
        <f>II69+0.5*IF70*'DEPRECATED - DT-Prelim Calcs'!$C$11^2+IH70*'DEPRECATED - DT-Prelim Calcs'!$C$11</f>
        <v>-83222.585651406785</v>
      </c>
      <c r="IJ70" s="43">
        <f>MIN('Drive Train'!$F$35-ID69*'DEPRECATED - DT-Prelim Calcs'!$C$21*'Drive Train'!$F$39,IJ69+ID$2)</f>
        <v>18.372017775849468</v>
      </c>
      <c r="IK70" s="43">
        <f>'Drive Train'!$F$35-ID70*'DEPRECATED - DT-Prelim Calcs'!$C$21*'Drive Train'!$F$39</f>
        <v>10.16</v>
      </c>
      <c r="IL70" s="1">
        <f>IF(II70&gt;='Drive Train'!$F$29,1,0)</f>
        <v>0</v>
      </c>
      <c r="IM70" s="43">
        <f t="shared" ref="IM70:IM133" si="164">MIN(ID70,$C$10)*$C$11*1000/60/60</f>
        <v>44.444444444444429</v>
      </c>
      <c r="IN70" s="49">
        <f>IN69+'DEPRECATED - DT-Prelim Calcs'!$C$11</f>
        <v>264</v>
      </c>
      <c r="IO70" s="2">
        <f>IY70/'Drive Train'!$F$35</f>
        <v>0.80430107526881722</v>
      </c>
      <c r="IP70" s="36">
        <f>IW70*12*60/(PI() * 'Drive Train'!$F$15)/IO$2*IO70</f>
        <v>-256118.75620898863</v>
      </c>
      <c r="IQ70" s="2">
        <f>('DEPRECATED - DT-Prelim Calcs'!$C$6*IO70-IP70)/('DEPRECATED - DT-Prelim Calcs'!$C$6*IO70)*'DEPRECATED - DT-Prelim Calcs'!$C$7*IO70</f>
        <v>192.04755866059017</v>
      </c>
      <c r="IR70" s="43">
        <f>IQ70/'DEPRECATED - DT-Prelim Calcs'!$C$7*('DEPRECATED - DT-Prelim Calcs'!$C$8-'DEPRECATED - DT-Prelim Calcs'!$C$9)+'DEPRECATED - DT-Prelim Calcs'!$C$9</f>
        <v>10463.792374793344</v>
      </c>
      <c r="IS70" s="43">
        <f t="shared" si="115"/>
        <v>43.333333333333321</v>
      </c>
      <c r="IT70" s="2">
        <f t="shared" ref="IT70:IT133" si="165">MIN((IS70-$C$9)/($C$8-$C$9)*$C$7-$C$29*IW70/IP$2,IT$2)</f>
        <v>1.4462867232450001</v>
      </c>
      <c r="IU70" s="43">
        <f>IT70*'DEPRECATED - DT-Prelim Calcs'!$C$21/IO$2/'DEPRECATED - DT-Prelim Calcs'!$C$19/'DEPRECATED - DT-Prelim Calcs'!$C$18*3.39*'DEPRECATED - DT-Prelim Calcs'!$C$20</f>
        <v>29.053734754561201</v>
      </c>
      <c r="IV70" s="36">
        <f t="shared" ref="IV70:IV133" si="166">IF(IU70&lt;=$C$17,1,0)</f>
        <v>0</v>
      </c>
      <c r="IW70" s="43">
        <f>IU69*'DEPRECATED - DT-Prelim Calcs'!$C$11+IW69</f>
        <v>-926.2940022108636</v>
      </c>
      <c r="IX70" s="43">
        <f>IX69+0.5*IU70*'DEPRECATED - DT-Prelim Calcs'!$C$11^2+IW70*'DEPRECATED - DT-Prelim Calcs'!$C$11</f>
        <v>-104882.7784536023</v>
      </c>
      <c r="IY70" s="43">
        <f>MIN('Drive Train'!$F$35-IS69*'DEPRECATED - DT-Prelim Calcs'!$C$21*'Drive Train'!$F$39,IY69+IS$2)</f>
        <v>9.9733333333333345</v>
      </c>
      <c r="IZ70" s="43">
        <f>'Drive Train'!$F$35-IS70*'DEPRECATED - DT-Prelim Calcs'!$C$21*'Drive Train'!$F$39</f>
        <v>9.9733333333333345</v>
      </c>
      <c r="JA70" s="1">
        <f>IF(IX70&gt;='Drive Train'!$F$29,1,0)</f>
        <v>0</v>
      </c>
      <c r="JB70" s="43">
        <f t="shared" ref="JB70:JB133" si="167">MIN(IS70,$C$10)*$C$11*1000/60/60</f>
        <v>48.148148148148138</v>
      </c>
      <c r="JC70" s="49">
        <f>JC69+'DEPRECATED - DT-Prelim Calcs'!$C$11</f>
        <v>264</v>
      </c>
      <c r="JD70" s="2">
        <f>JN70/'Drive Train'!$F$35</f>
        <v>0.78924731182795704</v>
      </c>
      <c r="JE70" s="36">
        <f>JL70*12*60/(PI() * 'Drive Train'!$F$15)/JD$2*JD70</f>
        <v>-188624.3878512262</v>
      </c>
      <c r="JF70" s="2">
        <f>('DEPRECATED - DT-Prelim Calcs'!$C$6*JD70-JE70)/('DEPRECATED - DT-Prelim Calcs'!$C$6*JD70)*'DEPRECATED - DT-Prelim Calcs'!$C$7*JD70</f>
        <v>142.36119042887609</v>
      </c>
      <c r="JG70" s="43">
        <f>JF70/'DEPRECATED - DT-Prelim Calcs'!$C$7*('DEPRECATED - DT-Prelim Calcs'!$C$8-'DEPRECATED - DT-Prelim Calcs'!$C$9)+'DEPRECATED - DT-Prelim Calcs'!$C$9</f>
        <v>7756.9976875432485</v>
      </c>
      <c r="JH70" s="43">
        <f t="shared" si="116"/>
        <v>46.666666666666657</v>
      </c>
      <c r="JI70" s="2">
        <f t="shared" ref="JI70:JI133" si="168">MIN((JH70-$C$9)/($C$8-$C$9)*$C$7-$C$29*JL70/JE$2,JI$2)</f>
        <v>1.4462867232450001</v>
      </c>
      <c r="JJ70" s="43">
        <f>JI70*'DEPRECATED - DT-Prelim Calcs'!$C$21/JD$2/'DEPRECATED - DT-Prelim Calcs'!$C$19/'DEPRECATED - DT-Prelim Calcs'!$C$18*3.39*'DEPRECATED - DT-Prelim Calcs'!$C$20</f>
        <v>29.053734754561201</v>
      </c>
      <c r="JK70" s="36">
        <f t="shared" ref="JK70:JK133" si="169">IF(JJ70&lt;=$C$17,1,0)</f>
        <v>0</v>
      </c>
      <c r="JL70" s="43">
        <f>JJ69*'DEPRECATED - DT-Prelim Calcs'!$C$11+JL69</f>
        <v>-695.20173804116723</v>
      </c>
      <c r="JM70" s="43">
        <f>JM69+0.5*JJ70*'DEPRECATED - DT-Prelim Calcs'!$C$11^2+JL70*'DEPRECATED - DT-Prelim Calcs'!$C$11</f>
        <v>-104405.56517057179</v>
      </c>
      <c r="JN70" s="43">
        <f>MIN('Drive Train'!$F$35-JH69*'DEPRECATED - DT-Prelim Calcs'!$C$21*'Drive Train'!$F$39,JN69+JH$2)</f>
        <v>9.7866666666666671</v>
      </c>
      <c r="JO70" s="43">
        <f>'Drive Train'!$F$35-JH70*'DEPRECATED - DT-Prelim Calcs'!$C$21*'Drive Train'!$F$39</f>
        <v>9.7866666666666671</v>
      </c>
      <c r="JP70" s="1">
        <f>IF(JM70&gt;='Drive Train'!$F$29,1,0)</f>
        <v>0</v>
      </c>
      <c r="JQ70" s="43">
        <f>MIN(JG70,'DEPRECATED - DT-Prelim Calcs'!$C$10)*'DEPRECATED - DT-Prelim Calcs'!$C$11*1000/60/60</f>
        <v>103.33333333333333</v>
      </c>
      <c r="JR70" s="49">
        <f>JR69+'DEPRECATED - DT-Prelim Calcs'!$C$11</f>
        <v>264</v>
      </c>
      <c r="JS70" s="2">
        <f>KC70/'Drive Train'!$F$35</f>
        <v>0.77419354838709686</v>
      </c>
      <c r="JT70" s="36">
        <f>KA70*12*60/(PI() * 'Drive Train'!$F$15)/JS$2*JS70</f>
        <v>-158989.64752774418</v>
      </c>
      <c r="JU70" s="2">
        <f>('DEPRECATED - DT-Prelim Calcs'!$C$6*JS70-JT70)/('DEPRECATED - DT-Prelim Calcs'!$C$6*JS70)*'DEPRECATED - DT-Prelim Calcs'!$C$7*JS70</f>
        <v>120.50580268004211</v>
      </c>
      <c r="JV70" s="43">
        <f>JU70/'DEPRECATED - DT-Prelim Calcs'!$C$7*('DEPRECATED - DT-Prelim Calcs'!$C$8-'DEPRECATED - DT-Prelim Calcs'!$C$9)+'DEPRECATED - DT-Prelim Calcs'!$C$9</f>
        <v>6566.3683549575171</v>
      </c>
      <c r="JW70" s="43">
        <f t="shared" si="117"/>
        <v>49.999999999999993</v>
      </c>
      <c r="JX70" s="2">
        <f t="shared" ref="JX70:JX133" si="170">MIN((JW70-$C$9)/($C$8-$C$9)*$C$7-$C$29*KA70/JT$2,JX$2)</f>
        <v>1.4462867232450001</v>
      </c>
      <c r="JY70" s="43">
        <f>JX70*'DEPRECATED - DT-Prelim Calcs'!$C$21/JS$2/'DEPRECATED - DT-Prelim Calcs'!$C$19/'DEPRECATED - DT-Prelim Calcs'!$C$18*3.39*'DEPRECATED - DT-Prelim Calcs'!$C$20</f>
        <v>29.053734754561201</v>
      </c>
      <c r="JZ70" s="36">
        <f t="shared" ref="JZ70:JZ133" si="171">IF(JY70&lt;=$C$17,1,0)</f>
        <v>0</v>
      </c>
      <c r="KA70" s="43">
        <f>JY69*'DEPRECATED - DT-Prelim Calcs'!$C$11+KA69</f>
        <v>-597.37276114080805</v>
      </c>
      <c r="KB70" s="43">
        <f>KB69+0.5*JY70*'DEPRECATED - DT-Prelim Calcs'!$C$11^2+KA70*'DEPRECATED - DT-Prelim Calcs'!$C$11</f>
        <v>-102571.8455889333</v>
      </c>
      <c r="KC70" s="43">
        <f>MIN('Drive Train'!$F$35-JW69*'DEPRECATED - DT-Prelim Calcs'!$C$21*'Drive Train'!$F$39,KC69+JW$2)</f>
        <v>9.6000000000000014</v>
      </c>
      <c r="KD70" s="43">
        <f>'Drive Train'!$F$35-JW70*'DEPRECATED - DT-Prelim Calcs'!$C$21*'Drive Train'!$F$39</f>
        <v>9.6000000000000014</v>
      </c>
      <c r="KE70" s="1">
        <f>IF(KB70&gt;='Drive Train'!$F$29,1,0)</f>
        <v>0</v>
      </c>
      <c r="KF70" s="43">
        <f>MIN(JV70,'DEPRECATED - DT-Prelim Calcs'!$C$10)*'DEPRECATED - DT-Prelim Calcs'!$C$11*1000/60/60</f>
        <v>103.33333333333333</v>
      </c>
      <c r="KG70" s="49">
        <f>KG69+'DEPRECATED - DT-Prelim Calcs'!$C$11</f>
        <v>264</v>
      </c>
      <c r="KH70" s="2">
        <f>KR70/'Drive Train'!$F$35</f>
        <v>3.3731266766351342</v>
      </c>
      <c r="KI70" s="36">
        <f>KP70*12*60/(PI() * 'Drive Train'!$F$15)/KH$2*KH70</f>
        <v>-993954.14623688674</v>
      </c>
      <c r="KJ70" s="2">
        <f>('DEPRECATED - DT-Prelim Calcs'!$C$6*KH70-KI70)/('DEPRECATED - DT-Prelim Calcs'!$C$6*KH70)*'DEPRECATED - DT-Prelim Calcs'!$C$7*KH70</f>
        <v>746.48531612768204</v>
      </c>
      <c r="KK70" s="43">
        <f>KJ70/'DEPRECATED - DT-Prelim Calcs'!$C$7*('DEPRECATED - DT-Prelim Calcs'!$C$8-'DEPRECATED - DT-Prelim Calcs'!$C$9)+'DEPRECATED - DT-Prelim Calcs'!$C$9</f>
        <v>40668.237371134914</v>
      </c>
      <c r="KL70" s="43">
        <f t="shared" si="118"/>
        <v>53.333333333333329</v>
      </c>
      <c r="KM70" s="2">
        <f t="shared" ref="KM70:KM133" si="172">MIN((KL70-$C$9)/($C$8-$C$9)*$C$7-$C$29*KP70/KI$2,KM$2)</f>
        <v>1.4462867232450001</v>
      </c>
      <c r="KN70" s="43">
        <f>KM70*'DEPRECATED - DT-Prelim Calcs'!$C$21/KH$2/'DEPRECATED - DT-Prelim Calcs'!$C$19/'DEPRECATED - DT-Prelim Calcs'!$C$18*3.39*'DEPRECATED - DT-Prelim Calcs'!$C$20</f>
        <v>29.053734754561201</v>
      </c>
      <c r="KO70" s="36">
        <f t="shared" ref="KO70:KO133" si="173">IF(KN70&lt;=$C$17,1,0)</f>
        <v>0</v>
      </c>
      <c r="KP70" s="43">
        <f>KN69*'DEPRECATED - DT-Prelim Calcs'!$C$11+KP69</f>
        <v>-857.15589366224503</v>
      </c>
      <c r="KQ70" s="43">
        <f>KQ69+0.5*KN70*'DEPRECATED - DT-Prelim Calcs'!$C$11^2+KP70*'DEPRECATED - DT-Prelim Calcs'!$C$11</f>
        <v>-102782.8441018848</v>
      </c>
      <c r="KR70" s="43">
        <f>MIN('Drive Train'!$F$35-KL69*'DEPRECATED - DT-Prelim Calcs'!$C$21*'Drive Train'!$F$39,KR69+KL$2)</f>
        <v>41.826770790275667</v>
      </c>
      <c r="KS70" s="43">
        <f>'Drive Train'!$F$35-KL70*'DEPRECATED - DT-Prelim Calcs'!$C$21*'Drive Train'!$F$39</f>
        <v>9.413333333333334</v>
      </c>
      <c r="KT70" s="1">
        <f>IF(KQ70&gt;='Drive Train'!$F$29,1,0)</f>
        <v>0</v>
      </c>
      <c r="KU70" s="43">
        <f>MIN(KK70,'DEPRECATED - DT-Prelim Calcs'!$C$10)*'DEPRECATED - DT-Prelim Calcs'!$C$11*1000/60/60</f>
        <v>103.33333333333333</v>
      </c>
      <c r="KV70" s="49">
        <f>KV69+'DEPRECATED - DT-Prelim Calcs'!$C$11</f>
        <v>264</v>
      </c>
      <c r="KW70" s="2">
        <f>LG70/'Drive Train'!$F$35</f>
        <v>0.74408602150537628</v>
      </c>
      <c r="KX70" s="36">
        <f>LE70*12*60/(PI() * 'Drive Train'!$F$15)/KW$2*KW70</f>
        <v>-140799.28652469622</v>
      </c>
      <c r="KY70" s="2">
        <f>('DEPRECATED - DT-Prelim Calcs'!$C$6*KW70-KX70)/('DEPRECATED - DT-Prelim Calcs'!$C$6*KW70)*'DEPRECATED - DT-Prelim Calcs'!$C$7*KW70</f>
        <v>106.99268723409303</v>
      </c>
      <c r="KZ70" s="43">
        <f>KY70/'DEPRECATED - DT-Prelim Calcs'!$C$7*('DEPRECATED - DT-Prelim Calcs'!$C$8-'DEPRECATED - DT-Prelim Calcs'!$C$9)+'DEPRECATED - DT-Prelim Calcs'!$C$9</f>
        <v>5830.20609558865</v>
      </c>
      <c r="LA70" s="43">
        <f t="shared" si="119"/>
        <v>56.666666666666664</v>
      </c>
      <c r="LB70" s="2">
        <f t="shared" ref="LB70:LB133" si="174">MIN((LA70-$C$9)/($C$8-$C$9)*$C$7-$C$29*LE70/KX$2,LB$2)</f>
        <v>1.4462867232450001</v>
      </c>
      <c r="LC70" s="43">
        <f>LB70*'DEPRECATED - DT-Prelim Calcs'!$C$21/KW$2/'DEPRECATED - DT-Prelim Calcs'!$C$19/'DEPRECATED - DT-Prelim Calcs'!$C$18*3.39*'DEPRECATED - DT-Prelim Calcs'!$C$20</f>
        <v>29.053734754561201</v>
      </c>
      <c r="LD70" s="36">
        <f t="shared" ref="LD70:LD133" si="175">IF(LC70&lt;=$C$17,1,0)</f>
        <v>0</v>
      </c>
      <c r="LE70" s="43">
        <f>LC69*'DEPRECATED - DT-Prelim Calcs'!$C$11+LE69</f>
        <v>-550.43168470924741</v>
      </c>
      <c r="LF70" s="43">
        <f>LF69+0.5*LC70*'DEPRECATED - DT-Prelim Calcs'!$C$11^2+LE70*'DEPRECATED - DT-Prelim Calcs'!$C$11</f>
        <v>-120248.26627237357</v>
      </c>
      <c r="LG70" s="43">
        <f>MIN('Drive Train'!$F$35-LA69*'DEPRECATED - DT-Prelim Calcs'!$C$21*'Drive Train'!$F$39,LG69+LA$2)</f>
        <v>9.2266666666666666</v>
      </c>
      <c r="LH70" s="43">
        <f>'Drive Train'!$F$35-LA70*'DEPRECATED - DT-Prelim Calcs'!$C$21*'Drive Train'!$F$39</f>
        <v>9.2266666666666666</v>
      </c>
      <c r="LI70" s="1">
        <f>IF(LF70&gt;='Drive Train'!$F$29,1,0)</f>
        <v>0</v>
      </c>
      <c r="LJ70" s="43">
        <f>MIN(KZ70,'DEPRECATED - DT-Prelim Calcs'!$C$10)*'DEPRECATED - DT-Prelim Calcs'!$C$11*1000/60/60</f>
        <v>103.33333333333333</v>
      </c>
      <c r="LK70" s="49">
        <f>LK69+'DEPRECATED - DT-Prelim Calcs'!$C$11</f>
        <v>264</v>
      </c>
      <c r="LL70" s="2">
        <f>LV70/'Drive Train'!$F$35</f>
        <v>3.9337330745580648</v>
      </c>
      <c r="LM70" s="36">
        <f>LT70*12*60/(PI() * 'Drive Train'!$F$15)/LL$2*LL70</f>
        <v>-1429377.9960470786</v>
      </c>
      <c r="LN70" s="2">
        <f>('DEPRECATED - DT-Prelim Calcs'!$C$6*LL70-LM70)/('DEPRECATED - DT-Prelim Calcs'!$C$6*LL70)*'DEPRECATED - DT-Prelim Calcs'!$C$7*LL70</f>
        <v>1069.1988635210564</v>
      </c>
      <c r="LO70" s="43">
        <f>LN70/'DEPRECATED - DT-Prelim Calcs'!$C$7*('DEPRECATED - DT-Prelim Calcs'!$C$8-'DEPRECATED - DT-Prelim Calcs'!$C$9)+'DEPRECATED - DT-Prelim Calcs'!$C$9</f>
        <v>58248.900773908288</v>
      </c>
      <c r="LP70" s="43">
        <f t="shared" si="120"/>
        <v>60</v>
      </c>
      <c r="LQ70" s="2">
        <f t="shared" ref="LQ70:LQ133" si="176">MIN((LP70-$C$9)/($C$8-$C$9)*$C$7-$C$29*LT70/LM$2,LQ$2)</f>
        <v>1.4462867232450001</v>
      </c>
      <c r="LR70" s="43">
        <f>LQ70*'DEPRECATED - DT-Prelim Calcs'!$C$21/LL$2/'DEPRECATED - DT-Prelim Calcs'!$C$19/'DEPRECATED - DT-Prelim Calcs'!$C$18*3.39*'DEPRECATED - DT-Prelim Calcs'!$C$20</f>
        <v>29.053734754561201</v>
      </c>
      <c r="LS70" s="36">
        <f t="shared" ref="LS70:LS133" si="177">IF(LR70&lt;=$C$17,1,0)</f>
        <v>0</v>
      </c>
      <c r="LT70" s="43">
        <f>LR69*'DEPRECATED - DT-Prelim Calcs'!$C$11+LT69</f>
        <v>-1056.9837782474488</v>
      </c>
      <c r="LU70" s="43">
        <f>LU69+0.5*LR70*'DEPRECATED - DT-Prelim Calcs'!$C$11^2+LT70*'DEPRECATED - DT-Prelim Calcs'!$C$11</f>
        <v>-106926.57252540078</v>
      </c>
      <c r="LV70" s="43">
        <f>MIN('Drive Train'!$F$35-LP69*'DEPRECATED - DT-Prelim Calcs'!$C$21*'Drive Train'!$F$39,LV69+LP$2)</f>
        <v>48.778290124520005</v>
      </c>
      <c r="LW70" s="43">
        <f>'Drive Train'!$F$35-LP70*'DEPRECATED - DT-Prelim Calcs'!$C$21*'Drive Train'!$F$39</f>
        <v>9.0400000000000009</v>
      </c>
      <c r="LX70" s="1">
        <f>IF(LU70&gt;='Drive Train'!$F$29,1,0)</f>
        <v>0</v>
      </c>
      <c r="LY70" s="43">
        <f>MIN(LO70,'DEPRECATED - DT-Prelim Calcs'!$C$10)*'DEPRECATED - DT-Prelim Calcs'!$C$11*1000/60/60</f>
        <v>103.33333333333333</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3"/>
        <v>0</v>
      </c>
      <c r="X71" s="2">
        <f>MAX(MIN(IF(AND(AI70=1,AG71&lt;0),-1,1)*(W71-$C$9)/($C$8-$C$9)*$C$7-$C$29*AE71/T$2 -  AI70*$C$29/2,X$2),MAX(X$4:X70)*-1)</f>
        <v>-0.27672021620693066</v>
      </c>
      <c r="Y71" s="43">
        <f t="shared" si="94"/>
        <v>0</v>
      </c>
      <c r="Z71" s="43">
        <f t="shared" si="95"/>
        <v>0</v>
      </c>
      <c r="AA71" s="43">
        <f t="shared" si="96"/>
        <v>0</v>
      </c>
      <c r="AB71" s="43" t="e">
        <f t="shared" si="97"/>
        <v>#N/A</v>
      </c>
      <c r="AC71" s="36">
        <f t="shared" si="121"/>
        <v>1</v>
      </c>
      <c r="AD71" s="1">
        <f t="shared" si="98"/>
        <v>1</v>
      </c>
      <c r="AE71" s="43">
        <f t="shared" si="99"/>
        <v>0</v>
      </c>
      <c r="AF71" s="43" t="e">
        <f t="shared" si="100"/>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889.49632897085212</v>
      </c>
      <c r="AK71" s="43">
        <f t="shared" si="101"/>
        <v>0</v>
      </c>
      <c r="AL71" s="49">
        <f>AL70+'DEPRECATED - DT-Prelim Calcs'!$C$11</f>
        <v>268</v>
      </c>
      <c r="AM71" s="2">
        <f>AW71/'Drive Train'!$F$35</f>
        <v>1.0740321886214634</v>
      </c>
      <c r="AN71" s="36">
        <f>AU71*12*60/(PI() * 'Drive Train'!$F$15)/AM$2*AM71</f>
        <v>1100.7249295784954</v>
      </c>
      <c r="AO71" s="2">
        <f>('DEPRECATED - DT-Prelim Calcs'!$C$6*AM71-AN71)/('DEPRECATED - DT-Prelim Calcs'!$C$6*AM71)*'DEPRECATED - DT-Prelim Calcs'!$C$7*AM71</f>
        <v>4.2280573722015689</v>
      </c>
      <c r="AP71" s="43">
        <f>AO71/'DEPRECATED - DT-Prelim Calcs'!$C$7*('DEPRECATED - DT-Prelim Calcs'!$C$8-'DEPRECATED - DT-Prelim Calcs'!$C$9)+'DEPRECATED - DT-Prelim Calcs'!$C$9</f>
        <v>231.8344687841153</v>
      </c>
      <c r="AQ71" s="43">
        <f t="shared" si="102"/>
        <v>93</v>
      </c>
      <c r="AR71" s="2">
        <f t="shared" si="122"/>
        <v>1.5995329450034579</v>
      </c>
      <c r="AS71" s="43">
        <f>AR71*'DEPRECATED - DT-Prelim Calcs'!$C$21/AM$2/'DEPRECATED - DT-Prelim Calcs'!$C$19/'DEPRECATED - DT-Prelim Calcs'!$C$18*3.39*'DEPRECATED - DT-Prelim Calcs'!$C$20</f>
        <v>16.066110947573225</v>
      </c>
      <c r="AT71" s="36">
        <f t="shared" si="123"/>
        <v>0</v>
      </c>
      <c r="AU71" s="43">
        <f>AS70*'DEPRECATED - DT-Prelim Calcs'!$C$11+AU70</f>
        <v>5.962352085736967</v>
      </c>
      <c r="AV71" s="43">
        <f>AV70+0.5*AS71*'DEPRECATED - DT-Prelim Calcs'!$C$11^2+AU71*'DEPRECATED - DT-Prelim Calcs'!$C$11</f>
        <v>4057.7666732974112</v>
      </c>
      <c r="AW71" s="43">
        <f>MIN('Drive Train'!$F$35-AQ70*'DEPRECATED - DT-Prelim Calcs'!$C$21*'Drive Train'!$F$39,AW70+AQ$2)</f>
        <v>13.317999138906147</v>
      </c>
      <c r="AX71" s="43">
        <f>'Drive Train'!$F$35-AQ71*'DEPRECATED - DT-Prelim Calcs'!$C$21*'Drive Train'!$F$39</f>
        <v>7.1920000000000002</v>
      </c>
      <c r="AY71" s="1">
        <f>IF(AV71&gt;='Drive Train'!$F$29,1,0)</f>
        <v>1</v>
      </c>
      <c r="AZ71" s="43">
        <f t="shared" si="124"/>
        <v>103.33333333333333</v>
      </c>
      <c r="BA71" s="49">
        <f>BA70+'DEPRECATED - DT-Prelim Calcs'!$C$11</f>
        <v>268</v>
      </c>
      <c r="BB71" s="2">
        <f>BL71/'Drive Train'!$F$35</f>
        <v>0.57999999999999996</v>
      </c>
      <c r="BC71" s="36">
        <f>BJ71*12*60/(PI() * 'Drive Train'!$F$15)/BB$2*BB71</f>
        <v>-24894.812826278721</v>
      </c>
      <c r="BD71" s="2">
        <f>('DEPRECATED - DT-Prelim Calcs'!$C$6*BB71-BC71)/('DEPRECATED - DT-Prelim Calcs'!$C$6*BB71)*'DEPRECATED - DT-Prelim Calcs'!$C$7*BB71</f>
        <v>21.020618833110852</v>
      </c>
      <c r="BE71" s="43">
        <f>BD71/'DEPRECATED - DT-Prelim Calcs'!$C$7*('DEPRECATED - DT-Prelim Calcs'!$C$8-'DEPRECATED - DT-Prelim Calcs'!$C$9)+'DEPRECATED - DT-Prelim Calcs'!$C$9</f>
        <v>1146.6531155351433</v>
      </c>
      <c r="BF71" s="43">
        <f t="shared" si="103"/>
        <v>93</v>
      </c>
      <c r="BG71" s="2">
        <f t="shared" si="125"/>
        <v>2.0025508475699998</v>
      </c>
      <c r="BH71" s="43">
        <f>BG71*'DEPRECATED - DT-Prelim Calcs'!$C$21/BB$2/'DEPRECATED - DT-Prelim Calcs'!$C$19/'DEPRECATED - DT-Prelim Calcs'!$C$18*3.39*'DEPRECATED - DT-Prelim Calcs'!$C$20</f>
        <v>29.053734754561201</v>
      </c>
      <c r="BI71" s="36">
        <f t="shared" si="126"/>
        <v>0</v>
      </c>
      <c r="BJ71" s="43">
        <f>BH70*'DEPRECATED - DT-Prelim Calcs'!$C$11+BJ70</f>
        <v>-172.87657181151678</v>
      </c>
      <c r="BK71" s="43">
        <f>BK70+0.5*BH71*'DEPRECATED - DT-Prelim Calcs'!$C$11^2+BJ71*'DEPRECATED - DT-Prelim Calcs'!$C$11</f>
        <v>-38599.501668175028</v>
      </c>
      <c r="BL71" s="43">
        <f>MIN('Drive Train'!$F$35-BF70*'DEPRECATED - DT-Prelim Calcs'!$C$21*'Drive Train'!$F$39,BL70+BF$2)</f>
        <v>7.1920000000000002</v>
      </c>
      <c r="BM71" s="43">
        <f>'Drive Train'!$F$35-BF71*'DEPRECATED - DT-Prelim Calcs'!$C$21*'Drive Train'!$F$39</f>
        <v>7.1920000000000002</v>
      </c>
      <c r="BN71" s="1">
        <f>IF(BK71&gt;='Drive Train'!$F$29,1,0)</f>
        <v>0</v>
      </c>
      <c r="BO71" s="43">
        <f t="shared" si="127"/>
        <v>103.33333333333333</v>
      </c>
      <c r="BP71" s="49">
        <f>BP70+'DEPRECATED - DT-Prelim Calcs'!$C$11</f>
        <v>268</v>
      </c>
      <c r="BQ71" s="2">
        <f>CA71/'Drive Train'!$F$35</f>
        <v>0.57999999999999996</v>
      </c>
      <c r="BR71" s="36">
        <f>BY71*12*60/(PI() * 'Drive Train'!$F$15)/BQ$2*BQ71</f>
        <v>-51001.442409459967</v>
      </c>
      <c r="BS71" s="2">
        <f>('DEPRECATED - DT-Prelim Calcs'!$C$6*BQ71-BR71)/('DEPRECATED - DT-Prelim Calcs'!$C$6*BQ71)*'DEPRECATED - DT-Prelim Calcs'!$C$7*BQ71</f>
        <v>40.211855940496442</v>
      </c>
      <c r="BT71" s="43">
        <f>BS71/'DEPRECATED - DT-Prelim Calcs'!$C$7*('DEPRECATED - DT-Prelim Calcs'!$C$8-'DEPRECATED - DT-Prelim Calcs'!$C$9)+'DEPRECATED - DT-Prelim Calcs'!$C$9</f>
        <v>2192.1458833255524</v>
      </c>
      <c r="BU71" s="43">
        <f t="shared" si="104"/>
        <v>93</v>
      </c>
      <c r="BV71" s="2">
        <f t="shared" si="128"/>
        <v>1.5313624128476471</v>
      </c>
      <c r="BW71" s="43">
        <f>BV71*'DEPRECATED - DT-Prelim Calcs'!$C$21/BQ$2/'DEPRECATED - DT-Prelim Calcs'!$C$19/'DEPRECATED - DT-Prelim Calcs'!$C$18*3.39*'DEPRECATED - DT-Prelim Calcs'!$C$20</f>
        <v>29.053734754561201</v>
      </c>
      <c r="BX71" s="36">
        <f t="shared" si="129"/>
        <v>0</v>
      </c>
      <c r="BY71" s="43">
        <f>BW70*'DEPRECATED - DT-Prelim Calcs'!$C$11+BY70</f>
        <v>-270.83461256937522</v>
      </c>
      <c r="BZ71" s="43">
        <f>BZ70+0.5*BW71*'DEPRECATED - DT-Prelim Calcs'!$C$11^2+BY71*'DEPRECATED - DT-Prelim Calcs'!$C$11</f>
        <v>-88395.522210974785</v>
      </c>
      <c r="CA71" s="43">
        <f>MIN('Drive Train'!$F$35-BU70*'DEPRECATED - DT-Prelim Calcs'!$C$21*'Drive Train'!$F$39,CA70+BU$2)</f>
        <v>7.1920000000000002</v>
      </c>
      <c r="CB71" s="43">
        <f>'Drive Train'!$F$35-BU71*'DEPRECATED - DT-Prelim Calcs'!$C$21*'Drive Train'!$F$39</f>
        <v>7.1920000000000002</v>
      </c>
      <c r="CC71" s="1">
        <f>IF(BZ71&gt;='Drive Train'!$F$29,1,0)</f>
        <v>0</v>
      </c>
      <c r="CD71" s="43">
        <f t="shared" si="130"/>
        <v>103.33333333333333</v>
      </c>
      <c r="CE71" s="49">
        <f>CE70+'DEPRECATED - DT-Prelim Calcs'!$C$11</f>
        <v>268</v>
      </c>
      <c r="CF71" s="2">
        <f>CP71/'Drive Train'!$F$35</f>
        <v>0.57999999999999996</v>
      </c>
      <c r="CG71" s="36">
        <f>CN71*12*60/(PI() * 'Drive Train'!$F$15)/CF$2*CF71</f>
        <v>-148076.27108635684</v>
      </c>
      <c r="CH71" s="2">
        <f>('DEPRECATED - DT-Prelim Calcs'!$C$6*CF71-CG71)/('DEPRECATED - DT-Prelim Calcs'!$C$6*CF71)*'DEPRECATED - DT-Prelim Calcs'!$C$7*CF71</f>
        <v>111.5725058612874</v>
      </c>
      <c r="CI71" s="43">
        <f>CH71/'DEPRECATED - DT-Prelim Calcs'!$C$7*('DEPRECATED - DT-Prelim Calcs'!$C$8-'DEPRECATED - DT-Prelim Calcs'!$C$9)+'DEPRECATED - DT-Prelim Calcs'!$C$9</f>
        <v>6079.7036775178949</v>
      </c>
      <c r="CJ71" s="43">
        <f t="shared" si="105"/>
        <v>93</v>
      </c>
      <c r="CK71" s="2">
        <f t="shared" si="131"/>
        <v>1.2396743342100003</v>
      </c>
      <c r="CL71" s="43">
        <f>CK71*'DEPRECATED - DT-Prelim Calcs'!$C$21/CF$2/'DEPRECATED - DT-Prelim Calcs'!$C$19/'DEPRECATED - DT-Prelim Calcs'!$C$18*3.39*'DEPRECATED - DT-Prelim Calcs'!$C$20</f>
        <v>29.053734754561205</v>
      </c>
      <c r="CM71" s="36">
        <f t="shared" si="132"/>
        <v>0</v>
      </c>
      <c r="CN71" s="43">
        <f>CL70*'DEPRECATED - DT-Prelim Calcs'!$C$11+CN70</f>
        <v>-636.55627451542068</v>
      </c>
      <c r="CO71" s="43">
        <f>CO70+0.5*CL71*'DEPRECATED - DT-Prelim Calcs'!$C$11^2+CN71*'DEPRECATED - DT-Prelim Calcs'!$C$11</f>
        <v>-197025.08345526762</v>
      </c>
      <c r="CP71" s="43">
        <f>MIN('Drive Train'!$F$35-CJ70*'DEPRECATED - DT-Prelim Calcs'!$C$21*'Drive Train'!$F$39,CP70+CJ$2)</f>
        <v>7.1920000000000002</v>
      </c>
      <c r="CQ71" s="43">
        <f>'Drive Train'!$F$35-CJ71*'DEPRECATED - DT-Prelim Calcs'!$C$21*'Drive Train'!$F$39</f>
        <v>7.1920000000000002</v>
      </c>
      <c r="CR71" s="1">
        <f>IF(CO71&gt;='Drive Train'!$F$29,1,0)</f>
        <v>0</v>
      </c>
      <c r="CS71" s="43">
        <f t="shared" si="133"/>
        <v>103.33333333333333</v>
      </c>
      <c r="CT71" s="49">
        <f>CT70+'DEPRECATED - DT-Prelim Calcs'!$C$11</f>
        <v>268</v>
      </c>
      <c r="CU71" s="2">
        <f>DE71/'Drive Train'!$F$35</f>
        <v>0.57999999999999996</v>
      </c>
      <c r="CV71" s="36">
        <f>DC71*12*60/(PI() * 'Drive Train'!$F$15)/CU$2*CU71</f>
        <v>-26721.029826618356</v>
      </c>
      <c r="CW71" s="2">
        <f>('DEPRECATED - DT-Prelim Calcs'!$C$6*CU71-CV71)/('DEPRECATED - DT-Prelim Calcs'!$C$6*CU71)*'DEPRECATED - DT-Prelim Calcs'!$C$7*CU71</f>
        <v>22.363088696996883</v>
      </c>
      <c r="CX71" s="43">
        <f>CW71/'DEPRECATED - DT-Prelim Calcs'!$C$7*('DEPRECATED - DT-Prelim Calcs'!$C$8-'DEPRECATED - DT-Prelim Calcs'!$C$9)+'DEPRECATED - DT-Prelim Calcs'!$C$9</f>
        <v>1219.7876678214718</v>
      </c>
      <c r="CY71" s="43">
        <f t="shared" si="106"/>
        <v>93</v>
      </c>
      <c r="CZ71" s="2">
        <f t="shared" si="134"/>
        <v>1.0413264407364002</v>
      </c>
      <c r="DA71" s="43">
        <f>CZ71*'DEPRECATED - DT-Prelim Calcs'!$C$21/CU$2/'DEPRECATED - DT-Prelim Calcs'!$C$19/'DEPRECATED - DT-Prelim Calcs'!$C$18*3.39*'DEPRECATED - DT-Prelim Calcs'!$C$20</f>
        <v>29.053734754561201</v>
      </c>
      <c r="DB71" s="36">
        <f t="shared" si="135"/>
        <v>0</v>
      </c>
      <c r="DC71" s="43">
        <f>DA70*'DEPRECATED - DT-Prelim Calcs'!$C$11+DC70</f>
        <v>-96.490334482365498</v>
      </c>
      <c r="DD71" s="43">
        <f>DD70+0.5*DA71*'DEPRECATED - DT-Prelim Calcs'!$C$11^2+DC71*'DEPRECATED - DT-Prelim Calcs'!$C$11</f>
        <v>-263191.34985518327</v>
      </c>
      <c r="DE71" s="43">
        <f>MIN('Drive Train'!$F$35-CY70*'DEPRECATED - DT-Prelim Calcs'!$C$21*'Drive Train'!$F$39,DE70+CY$2)</f>
        <v>7.1920000000000002</v>
      </c>
      <c r="DF71" s="43">
        <f>'Drive Train'!$F$35-CY71*'DEPRECATED - DT-Prelim Calcs'!$C$21*'Drive Train'!$F$39</f>
        <v>7.1920000000000002</v>
      </c>
      <c r="DG71" s="1">
        <f>IF(DD71&gt;='Drive Train'!$F$29,1,0)</f>
        <v>0</v>
      </c>
      <c r="DH71" s="43">
        <f t="shared" si="136"/>
        <v>103.33333333333333</v>
      </c>
      <c r="DI71" s="49">
        <f>DI70+'DEPRECATED - DT-Prelim Calcs'!$C$11</f>
        <v>268</v>
      </c>
      <c r="DJ71" s="2">
        <f>DT71/'Drive Train'!$F$35</f>
        <v>0.57999999999999996</v>
      </c>
      <c r="DK71" s="36">
        <f>DR71*12*60/(PI() * 'Drive Train'!$F$15)/DJ$2*DJ71</f>
        <v>-968847.74406869966</v>
      </c>
      <c r="DL71" s="2">
        <f>('DEPRECATED - DT-Prelim Calcs'!$C$6*DJ71-DK71)/('DEPRECATED - DT-Prelim Calcs'!$C$6*DJ71)*'DEPRECATED - DT-Prelim Calcs'!$C$7*DJ71</f>
        <v>714.9295917997182</v>
      </c>
      <c r="DM71" s="43">
        <f>DL71/'DEPRECATED - DT-Prelim Calcs'!$C$7*('DEPRECATED - DT-Prelim Calcs'!$C$8-'DEPRECATED - DT-Prelim Calcs'!$C$9)+'DEPRECATED - DT-Prelim Calcs'!$C$9</f>
        <v>38949.156866701065</v>
      </c>
      <c r="DN71" s="43">
        <f t="shared" si="107"/>
        <v>93</v>
      </c>
      <c r="DO71" s="2">
        <f t="shared" si="137"/>
        <v>0.89769520753137932</v>
      </c>
      <c r="DP71" s="43">
        <f>DO71*'DEPRECATED - DT-Prelim Calcs'!$C$21/DJ$2/'DEPRECATED - DT-Prelim Calcs'!$C$19/'DEPRECATED - DT-Prelim Calcs'!$C$18*3.39*'DEPRECATED - DT-Prelim Calcs'!$C$20</f>
        <v>29.053734754561201</v>
      </c>
      <c r="DQ71" s="36">
        <f t="shared" si="138"/>
        <v>0</v>
      </c>
      <c r="DR71" s="43">
        <f>DP70*'DEPRECATED - DT-Prelim Calcs'!$C$11+DR70</f>
        <v>-3015.9779579996743</v>
      </c>
      <c r="DS71" s="43">
        <f>DS70+0.5*DP71*'DEPRECATED - DT-Prelim Calcs'!$C$11^2+DR71*'DEPRECATED - DT-Prelim Calcs'!$C$11</f>
        <v>-454394.2508599704</v>
      </c>
      <c r="DT71" s="43">
        <f>MIN('Drive Train'!$F$35-DN70*'DEPRECATED - DT-Prelim Calcs'!$C$21*'Drive Train'!$F$39,DT70+DN$2)</f>
        <v>7.1920000000000002</v>
      </c>
      <c r="DU71" s="43">
        <f>'Drive Train'!$F$35-DN71*'DEPRECATED - DT-Prelim Calcs'!$C$21*'Drive Train'!$F$39</f>
        <v>7.1920000000000002</v>
      </c>
      <c r="DV71" s="1">
        <f>IF(DS71&gt;='Drive Train'!$F$29,1,0)</f>
        <v>0</v>
      </c>
      <c r="DW71" s="43">
        <f t="shared" si="139"/>
        <v>103.33333333333333</v>
      </c>
      <c r="DX71" s="49">
        <f>DX70+'DEPRECATED - DT-Prelim Calcs'!$C$11</f>
        <v>268</v>
      </c>
      <c r="DY71" s="2">
        <f>EI71/'Drive Train'!$F$35</f>
        <v>0.57999999999999996</v>
      </c>
      <c r="DZ71" s="36">
        <f>EG71*12*60/(PI() * 'Drive Train'!$F$15)/DY$2*DY71</f>
        <v>-190277.09335553204</v>
      </c>
      <c r="EA71" s="2">
        <f>('DEPRECATED - DT-Prelim Calcs'!$C$6*DY71-DZ71)/('DEPRECATED - DT-Prelim Calcs'!$C$6*DY71)*'DEPRECATED - DT-Prelim Calcs'!$C$7*DY71</f>
        <v>142.59474041339269</v>
      </c>
      <c r="EB71" s="43">
        <f>EA71/'DEPRECATED - DT-Prelim Calcs'!$C$7*('DEPRECATED - DT-Prelim Calcs'!$C$8-'DEPRECATED - DT-Prelim Calcs'!$C$9)+'DEPRECATED - DT-Prelim Calcs'!$C$9</f>
        <v>7769.7209329684065</v>
      </c>
      <c r="EC71" s="43">
        <f t="shared" si="108"/>
        <v>93</v>
      </c>
      <c r="ED71" s="2">
        <f t="shared" si="140"/>
        <v>0.78888366722454539</v>
      </c>
      <c r="EE71" s="43">
        <f>ED71*'DEPRECATED - DT-Prelim Calcs'!$C$21/DY$2/'DEPRECATED - DT-Prelim Calcs'!$C$19/'DEPRECATED - DT-Prelim Calcs'!$C$18*3.39*'DEPRECATED - DT-Prelim Calcs'!$C$20</f>
        <v>29.053734754561201</v>
      </c>
      <c r="EF71" s="36">
        <f t="shared" si="141"/>
        <v>0</v>
      </c>
      <c r="EG71" s="43">
        <f>EE70*'DEPRECATED - DT-Prelim Calcs'!$C$11+EG70</f>
        <v>-520.52692322549512</v>
      </c>
      <c r="EH71" s="43">
        <f>EH70+0.5*EE71*'DEPRECATED - DT-Prelim Calcs'!$C$11^2+EG71*'DEPRECATED - DT-Prelim Calcs'!$C$11</f>
        <v>-568984.49542999815</v>
      </c>
      <c r="EI71" s="43">
        <f>MIN('Drive Train'!$F$35-EC70*'DEPRECATED - DT-Prelim Calcs'!$C$21*'Drive Train'!$F$39,EI70+EC$2)</f>
        <v>7.1920000000000002</v>
      </c>
      <c r="EJ71" s="43">
        <f>'Drive Train'!$F$35-EC71*'DEPRECATED - DT-Prelim Calcs'!$C$21*'Drive Train'!$F$39</f>
        <v>7.1920000000000002</v>
      </c>
      <c r="EK71" s="1">
        <f>IF(EH71&gt;='Drive Train'!$F$29,1,0)</f>
        <v>0</v>
      </c>
      <c r="EL71" s="43">
        <f t="shared" si="142"/>
        <v>103.33333333333333</v>
      </c>
      <c r="EM71" s="49">
        <f>EM70+'DEPRECATED - DT-Prelim Calcs'!$C$11</f>
        <v>268</v>
      </c>
      <c r="EN71" s="2">
        <f>EX71/'Drive Train'!$F$35</f>
        <v>0.57999999999999996</v>
      </c>
      <c r="EO71" s="36">
        <f>EV71*12*60/(PI() * 'Drive Train'!$F$15)/EN$2*EN71</f>
        <v>-2148074.1987625705</v>
      </c>
      <c r="EP71" s="2">
        <f>('DEPRECATED - DT-Prelim Calcs'!$C$6*EN71-EO71)/('DEPRECATED - DT-Prelim Calcs'!$C$6*EN71)*'DEPRECATED - DT-Prelim Calcs'!$C$7*EN71</f>
        <v>1581.7904182126106</v>
      </c>
      <c r="EQ71" s="43">
        <f>EP71/'DEPRECATED - DT-Prelim Calcs'!$C$7*('DEPRECATED - DT-Prelim Calcs'!$C$8-'DEPRECATED - DT-Prelim Calcs'!$C$9)+'DEPRECATED - DT-Prelim Calcs'!$C$9</f>
        <v>86173.664574269074</v>
      </c>
      <c r="ER71" s="43">
        <f t="shared" si="109"/>
        <v>93</v>
      </c>
      <c r="ES71" s="2">
        <f t="shared" si="143"/>
        <v>0.7035989464435134</v>
      </c>
      <c r="ET71" s="43">
        <f>ES71*'DEPRECATED - DT-Prelim Calcs'!$C$21/EN$2/'DEPRECATED - DT-Prelim Calcs'!$C$19/'DEPRECATED - DT-Prelim Calcs'!$C$18*3.39*'DEPRECATED - DT-Prelim Calcs'!$C$20</f>
        <v>29.053734754561201</v>
      </c>
      <c r="EU71" s="36">
        <f t="shared" si="144"/>
        <v>0</v>
      </c>
      <c r="EV71" s="43">
        <f>ET70*'DEPRECATED - DT-Prelim Calcs'!$C$11+EV70</f>
        <v>-5241.0485571592662</v>
      </c>
      <c r="EW71" s="43">
        <f>EW70+0.5*ET71*'DEPRECATED - DT-Prelim Calcs'!$C$11^2+EV71*'DEPRECATED - DT-Prelim Calcs'!$C$11</f>
        <v>-905462.23702755582</v>
      </c>
      <c r="EX71" s="43">
        <f>MIN('Drive Train'!$F$35-ER70*'DEPRECATED - DT-Prelim Calcs'!$C$21*'Drive Train'!$F$39,EX70+ER$2)</f>
        <v>7.1920000000000002</v>
      </c>
      <c r="EY71" s="43">
        <f>'Drive Train'!$F$35-ER71*'DEPRECATED - DT-Prelim Calcs'!$C$21*'Drive Train'!$F$39</f>
        <v>7.1920000000000002</v>
      </c>
      <c r="EZ71" s="1">
        <f>IF(EW71&gt;='Drive Train'!$F$29,1,0)</f>
        <v>0</v>
      </c>
      <c r="FA71" s="43">
        <f t="shared" si="145"/>
        <v>103.33333333333333</v>
      </c>
      <c r="FB71" s="49">
        <f>FB70+'DEPRECATED - DT-Prelim Calcs'!$C$11</f>
        <v>268</v>
      </c>
      <c r="FC71" s="2">
        <f>FM71/'Drive Train'!$F$35</f>
        <v>0.57999999999999996</v>
      </c>
      <c r="FD71" s="36">
        <f>FK71*12*60/(PI() * 'Drive Train'!$F$15)/FC$2*FC71</f>
        <v>-159255.99144090436</v>
      </c>
      <c r="FE71" s="2">
        <f>('DEPRECATED - DT-Prelim Calcs'!$C$6*FC71-FD71)/('DEPRECATED - DT-Prelim Calcs'!$C$6*FC71)*'DEPRECATED - DT-Prelim Calcs'!$C$7*FC71</f>
        <v>119.79082693696574</v>
      </c>
      <c r="FF71" s="43">
        <f>FE71/'DEPRECATED - DT-Prelim Calcs'!$C$7*('DEPRECATED - DT-Prelim Calcs'!$C$8-'DEPRECATED - DT-Prelim Calcs'!$C$9)+'DEPRECATED - DT-Prelim Calcs'!$C$9</f>
        <v>6527.4181838794766</v>
      </c>
      <c r="FG71" s="43">
        <f t="shared" si="110"/>
        <v>93</v>
      </c>
      <c r="FH71" s="2">
        <f t="shared" si="146"/>
        <v>0.63495514679048781</v>
      </c>
      <c r="FI71" s="43">
        <f>FH71*'DEPRECATED - DT-Prelim Calcs'!$C$21/FC$2/'DEPRECATED - DT-Prelim Calcs'!$C$19/'DEPRECATED - DT-Prelim Calcs'!$C$18*3.39*'DEPRECATED - DT-Prelim Calcs'!$C$20</f>
        <v>29.053734754561205</v>
      </c>
      <c r="FJ71" s="36">
        <f t="shared" si="147"/>
        <v>0</v>
      </c>
      <c r="FK71" s="43">
        <f>FI70*'DEPRECATED - DT-Prelim Calcs'!$C$11+FK70</f>
        <v>-350.65703164487252</v>
      </c>
      <c r="FL71" s="43">
        <f>FL70+0.5*FI71*'DEPRECATED - DT-Prelim Calcs'!$C$11^2+FK71*'DEPRECATED - DT-Prelim Calcs'!$C$11</f>
        <v>-1058083.1452886446</v>
      </c>
      <c r="FM71" s="43">
        <f>MIN('Drive Train'!$F$35-FG70*'DEPRECATED - DT-Prelim Calcs'!$C$21*'Drive Train'!$F$39,FM70+FG$2)</f>
        <v>7.1920000000000002</v>
      </c>
      <c r="FN71" s="43">
        <f>'Drive Train'!$F$35-FG71*'DEPRECATED - DT-Prelim Calcs'!$C$21*'Drive Train'!$F$39</f>
        <v>7.1920000000000002</v>
      </c>
      <c r="FO71" s="1">
        <f>IF(FL71&gt;='Drive Train'!$F$29,1,0)</f>
        <v>0</v>
      </c>
      <c r="FP71" s="43">
        <f t="shared" si="148"/>
        <v>103.33333333333333</v>
      </c>
      <c r="FQ71" s="49">
        <f>FQ70+'DEPRECATED - DT-Prelim Calcs'!$C$11</f>
        <v>268</v>
      </c>
      <c r="FR71" s="2">
        <f>GB71/'Drive Train'!$F$35</f>
        <v>0.57999999999999996</v>
      </c>
      <c r="FS71" s="36">
        <f>FZ71*12*60/(PI() * 'Drive Train'!$F$15)/FR$2*FR71</f>
        <v>-1007700.0370238135</v>
      </c>
      <c r="FT71" s="2">
        <f>('DEPRECATED - DT-Prelim Calcs'!$C$6*FR71-FS71)/('DEPRECATED - DT-Prelim Calcs'!$C$6*FR71)*'DEPRECATED - DT-Prelim Calcs'!$C$7*FR71</f>
        <v>743.49028991248986</v>
      </c>
      <c r="FU71" s="43">
        <f>FT71/'DEPRECATED - DT-Prelim Calcs'!$C$7*('DEPRECATED - DT-Prelim Calcs'!$C$8-'DEPRECATED - DT-Prelim Calcs'!$C$9)+'DEPRECATED - DT-Prelim Calcs'!$C$9</f>
        <v>40505.075495232653</v>
      </c>
      <c r="FV71" s="43">
        <f t="shared" si="111"/>
        <v>93</v>
      </c>
      <c r="FW71" s="2">
        <f t="shared" si="149"/>
        <v>0.57851468929799987</v>
      </c>
      <c r="FX71" s="43">
        <f>FW71*'DEPRECATED - DT-Prelim Calcs'!$C$21/FR$2/'DEPRECATED - DT-Prelim Calcs'!$C$19/'DEPRECATED - DT-Prelim Calcs'!$C$18*3.39*'DEPRECATED - DT-Prelim Calcs'!$C$20</f>
        <v>29.053734754561201</v>
      </c>
      <c r="FY71" s="36">
        <f t="shared" si="150"/>
        <v>0</v>
      </c>
      <c r="FZ71" s="43">
        <f>FX70*'DEPRECATED - DT-Prelim Calcs'!$C$11+FZ70</f>
        <v>-2021.5728182223338</v>
      </c>
      <c r="GA71" s="43">
        <f>GA70+0.5*FX71*'DEPRECATED - DT-Prelim Calcs'!$C$11^2+FZ71*'DEPRECATED - DT-Prelim Calcs'!$C$11</f>
        <v>-1495863.0813719407</v>
      </c>
      <c r="GB71" s="43">
        <f>MIN('Drive Train'!$F$35-FV70*'DEPRECATED - DT-Prelim Calcs'!$C$21*'Drive Train'!$F$39,GB70+FV$2)</f>
        <v>7.1920000000000002</v>
      </c>
      <c r="GC71" s="43">
        <f>'Drive Train'!$F$35-FV71*'DEPRECATED - DT-Prelim Calcs'!$C$21*'Drive Train'!$F$39</f>
        <v>7.1920000000000002</v>
      </c>
      <c r="GD71" s="1">
        <f>IF(GA71&gt;='Drive Train'!$F$29,1,0)</f>
        <v>0</v>
      </c>
      <c r="GE71" s="43">
        <f t="shared" si="151"/>
        <v>103.33333333333333</v>
      </c>
      <c r="GF71" s="49">
        <f>GF70+'DEPRECATED - DT-Prelim Calcs'!$C$11</f>
        <v>268</v>
      </c>
      <c r="GG71" s="2">
        <f>GQ71/'Drive Train'!$F$35</f>
        <v>0.86451612903225805</v>
      </c>
      <c r="GH71" s="36">
        <f>GO71*12*60/(PI() * 'Drive Train'!$F$15)/GG$2*GG71</f>
        <v>3979.7152004650588</v>
      </c>
      <c r="GI71" s="2">
        <f>('DEPRECATED - DT-Prelim Calcs'!$C$6*GG71-GH71)/('DEPRECATED - DT-Prelim Calcs'!$C$6*GG71)*'DEPRECATED - DT-Prelim Calcs'!$C$7*GG71</f>
        <v>1.1290533269510827</v>
      </c>
      <c r="GJ71" s="43">
        <f>GI71/'DEPRECATED - DT-Prelim Calcs'!$C$7*('DEPRECATED - DT-Prelim Calcs'!$C$8-'DEPRECATED - DT-Prelim Calcs'!$C$9)+'DEPRECATED - DT-Prelim Calcs'!$C$9</f>
        <v>63.008129005544056</v>
      </c>
      <c r="GK71" s="43">
        <f t="shared" si="152"/>
        <v>29.999999999999982</v>
      </c>
      <c r="GL71" s="2">
        <f t="shared" si="153"/>
        <v>0.16355721509047882</v>
      </c>
      <c r="GM71" s="43">
        <f>GL71*'DEPRECATED - DT-Prelim Calcs'!$C$21/GG$2/'DEPRECATED - DT-Prelim Calcs'!$C$19/'DEPRECATED - DT-Prelim Calcs'!$C$18*3.39*'DEPRECATED - DT-Prelim Calcs'!$C$20</f>
        <v>3.2856195580442376</v>
      </c>
      <c r="GN71" s="36">
        <f t="shared" si="154"/>
        <v>0</v>
      </c>
      <c r="GO71" s="43">
        <f>GM70*'DEPRECATED - DT-Prelim Calcs'!$C$11+GO70</f>
        <v>13.390753356549908</v>
      </c>
      <c r="GP71" s="43">
        <f>GP70+0.5*GM71*'DEPRECATED - DT-Prelim Calcs'!$C$11^2+GO71*'DEPRECATED - DT-Prelim Calcs'!$C$11</f>
        <v>-80629.118962976165</v>
      </c>
      <c r="GQ71" s="43">
        <f>MIN('Drive Train'!$F$35-GK70*'DEPRECATED - DT-Prelim Calcs'!$C$21*'Drive Train'!$F$39,GQ70+GK$2)</f>
        <v>10.72</v>
      </c>
      <c r="GR71" s="43">
        <f>'Drive Train'!$F$35-GK71*'DEPRECATED - DT-Prelim Calcs'!$C$21*'Drive Train'!$F$39</f>
        <v>10.72</v>
      </c>
      <c r="GS71" s="1">
        <f>IF(GP71&gt;='Drive Train'!$F$29,1,0)</f>
        <v>0</v>
      </c>
      <c r="GT71" s="43">
        <f t="shared" si="155"/>
        <v>33.333333333333314</v>
      </c>
      <c r="GU71" s="49">
        <f>GU70+'DEPRECATED - DT-Prelim Calcs'!$C$11</f>
        <v>268</v>
      </c>
      <c r="GV71" s="2">
        <f>HF71/'Drive Train'!$F$35</f>
        <v>0.84946236559139798</v>
      </c>
      <c r="GW71" s="36">
        <f>HD71*12*60/(PI() * 'Drive Train'!$F$15)/GV$2*GV71</f>
        <v>-199000.79532333757</v>
      </c>
      <c r="GX71" s="2">
        <f>('DEPRECATED - DT-Prelim Calcs'!$C$6*GV71-GW71)/('DEPRECATED - DT-Prelim Calcs'!$C$6*GV71)*'DEPRECATED - DT-Prelim Calcs'!$C$7*GV71</f>
        <v>150.27139700033732</v>
      </c>
      <c r="GY71" s="43">
        <f>GX71/'DEPRECATED - DT-Prelim Calcs'!$C$7*('DEPRECATED - DT-Prelim Calcs'!$C$8-'DEPRECATED - DT-Prelim Calcs'!$C$9)+'DEPRECATED - DT-Prelim Calcs'!$C$9</f>
        <v>8187.9268515109134</v>
      </c>
      <c r="GZ71" s="43">
        <f t="shared" si="112"/>
        <v>33.333333333333314</v>
      </c>
      <c r="HA71" s="2">
        <f t="shared" si="156"/>
        <v>1.4462867232450001</v>
      </c>
      <c r="HB71" s="43">
        <f>HA71*'DEPRECATED - DT-Prelim Calcs'!$C$21/GV$2/'DEPRECATED - DT-Prelim Calcs'!$C$19/'DEPRECATED - DT-Prelim Calcs'!$C$18*3.39*'DEPRECATED - DT-Prelim Calcs'!$C$20</f>
        <v>29.053734754561201</v>
      </c>
      <c r="HC71" s="36">
        <f t="shared" si="157"/>
        <v>0</v>
      </c>
      <c r="HD71" s="43">
        <f>HB70*'DEPRECATED - DT-Prelim Calcs'!$C$11+HD70</f>
        <v>-681.45437890422022</v>
      </c>
      <c r="HE71" s="43">
        <f>HE70+0.5*HB71*'DEPRECATED - DT-Prelim Calcs'!$C$11^2+HD71*'DEPRECATED - DT-Prelim Calcs'!$C$11</f>
        <v>-87456.79777606421</v>
      </c>
      <c r="HF71" s="43">
        <f>MIN('Drive Train'!$F$35-GZ70*'DEPRECATED - DT-Prelim Calcs'!$C$21*'Drive Train'!$F$39,HF70+GZ$2)</f>
        <v>10.533333333333335</v>
      </c>
      <c r="HG71" s="43">
        <f>'Drive Train'!$F$35-GZ71*'DEPRECATED - DT-Prelim Calcs'!$C$21*'Drive Train'!$F$39</f>
        <v>10.533333333333335</v>
      </c>
      <c r="HH71" s="1">
        <f>IF(HE71&gt;='Drive Train'!$F$29,1,0)</f>
        <v>0</v>
      </c>
      <c r="HI71" s="43">
        <f t="shared" si="158"/>
        <v>37.037037037037017</v>
      </c>
      <c r="HJ71" s="49">
        <f>HJ70+'DEPRECATED - DT-Prelim Calcs'!$C$11</f>
        <v>268</v>
      </c>
      <c r="HK71" s="2">
        <f>HU71/'Drive Train'!$F$35</f>
        <v>0.83440860215053769</v>
      </c>
      <c r="HL71" s="36">
        <f>HS71*12*60/(PI() * 'Drive Train'!$F$15)/HK$2*HK71</f>
        <v>-148587.60166461661</v>
      </c>
      <c r="HM71" s="2">
        <f>('DEPRECATED - DT-Prelim Calcs'!$C$6*HK71-HL71)/('DEPRECATED - DT-Prelim Calcs'!$C$6*HK71)*'DEPRECATED - DT-Prelim Calcs'!$C$7*HK71</f>
        <v>113.14156628249542</v>
      </c>
      <c r="HN71" s="43">
        <f>HM71/'DEPRECATED - DT-Prelim Calcs'!$C$7*('DEPRECATED - DT-Prelim Calcs'!$C$8-'DEPRECATED - DT-Prelim Calcs'!$C$9)+'DEPRECATED - DT-Prelim Calcs'!$C$9</f>
        <v>6165.1823422553471</v>
      </c>
      <c r="HO71" s="43">
        <f t="shared" si="113"/>
        <v>36.66666666666665</v>
      </c>
      <c r="HP71" s="2">
        <f t="shared" si="159"/>
        <v>1.4462867232450001</v>
      </c>
      <c r="HQ71" s="43">
        <f>HP71*'DEPRECATED - DT-Prelim Calcs'!$C$21/HK$2/'DEPRECATED - DT-Prelim Calcs'!$C$19/'DEPRECATED - DT-Prelim Calcs'!$C$18*3.39*'DEPRECATED - DT-Prelim Calcs'!$C$20</f>
        <v>29.053734754561201</v>
      </c>
      <c r="HR71" s="36">
        <f t="shared" si="160"/>
        <v>0</v>
      </c>
      <c r="HS71" s="43">
        <f>HQ70*'DEPRECATED - DT-Prelim Calcs'!$C$11+HS70</f>
        <v>-518.00018799852057</v>
      </c>
      <c r="HT71" s="43">
        <f>HT70+0.5*HQ71*'DEPRECATED - DT-Prelim Calcs'!$C$11^2+HS71*'DEPRECATED - DT-Prelim Calcs'!$C$11</f>
        <v>-103998.78597120177</v>
      </c>
      <c r="HU71" s="43">
        <f>MIN('Drive Train'!$F$35-HO70*'DEPRECATED - DT-Prelim Calcs'!$C$21*'Drive Train'!$F$39,HU70+HO$2)</f>
        <v>10.346666666666668</v>
      </c>
      <c r="HV71" s="43">
        <f>'Drive Train'!$F$35-HO71*'DEPRECATED - DT-Prelim Calcs'!$C$21*'Drive Train'!$F$39</f>
        <v>10.346666666666668</v>
      </c>
      <c r="HW71" s="1">
        <f>IF(HT71&gt;='Drive Train'!$F$29,1,0)</f>
        <v>0</v>
      </c>
      <c r="HX71" s="43">
        <f t="shared" si="161"/>
        <v>40.740740740740726</v>
      </c>
      <c r="HY71" s="49">
        <f>HY70+'DEPRECATED - DT-Prelim Calcs'!$C$11</f>
        <v>268</v>
      </c>
      <c r="HZ71" s="2">
        <f>IJ71/'Drive Train'!$F$35</f>
        <v>0.8193548387096774</v>
      </c>
      <c r="IA71" s="36">
        <f>IH71*12*60/(PI() * 'Drive Train'!$F$15)/HZ$2*HZ71</f>
        <v>-21374.174997575228</v>
      </c>
      <c r="IB71" s="2">
        <f>('DEPRECATED - DT-Prelim Calcs'!$C$6*HZ71-IA71)/('DEPRECATED - DT-Prelim Calcs'!$C$6*HZ71)*'DEPRECATED - DT-Prelim Calcs'!$C$7*HZ71</f>
        <v>19.555137945684411</v>
      </c>
      <c r="IC71" s="43">
        <f>IB71/'DEPRECATED - DT-Prelim Calcs'!$C$7*('DEPRECATED - DT-Prelim Calcs'!$C$8-'DEPRECATED - DT-Prelim Calcs'!$C$9)+'DEPRECATED - DT-Prelim Calcs'!$C$9</f>
        <v>1066.8172164440014</v>
      </c>
      <c r="ID71" s="43">
        <f t="shared" si="114"/>
        <v>39.999999999999986</v>
      </c>
      <c r="IE71" s="2">
        <f t="shared" si="162"/>
        <v>1.4462867232450001</v>
      </c>
      <c r="IF71" s="43">
        <f>IE71*'DEPRECATED - DT-Prelim Calcs'!$C$21/HZ$2/'DEPRECATED - DT-Prelim Calcs'!$C$19/'DEPRECATED - DT-Prelim Calcs'!$C$18*3.39*'DEPRECATED - DT-Prelim Calcs'!$C$20</f>
        <v>29.053734754561201</v>
      </c>
      <c r="IG71" s="36">
        <f t="shared" si="163"/>
        <v>0</v>
      </c>
      <c r="IH71" s="43">
        <f>IF70*'DEPRECATED - DT-Prelim Calcs'!$C$11+IH70</f>
        <v>-75.882818810756575</v>
      </c>
      <c r="II71" s="43">
        <f>II70+0.5*IF71*'DEPRECATED - DT-Prelim Calcs'!$C$11^2+IH71*'DEPRECATED - DT-Prelim Calcs'!$C$11</f>
        <v>-83293.687048613327</v>
      </c>
      <c r="IJ71" s="43">
        <f>MIN('Drive Train'!$F$35-ID70*'DEPRECATED - DT-Prelim Calcs'!$C$21*'Drive Train'!$F$39,IJ70+ID$2)</f>
        <v>10.16</v>
      </c>
      <c r="IK71" s="43">
        <f>'Drive Train'!$F$35-ID71*'DEPRECATED - DT-Prelim Calcs'!$C$21*'Drive Train'!$F$39</f>
        <v>10.16</v>
      </c>
      <c r="IL71" s="1">
        <f>IF(II71&gt;='Drive Train'!$F$29,1,0)</f>
        <v>0</v>
      </c>
      <c r="IM71" s="43">
        <f t="shared" si="164"/>
        <v>44.444444444444429</v>
      </c>
      <c r="IN71" s="49">
        <f>IN70+'DEPRECATED - DT-Prelim Calcs'!$C$11</f>
        <v>268</v>
      </c>
      <c r="IO71" s="2">
        <f>IY71/'Drive Train'!$F$35</f>
        <v>0.80430107526881722</v>
      </c>
      <c r="IP71" s="36">
        <f>IW71*12*60/(PI() * 'Drive Train'!$F$15)/IO$2*IO71</f>
        <v>-223985.51820548854</v>
      </c>
      <c r="IQ71" s="2">
        <f>('DEPRECATED - DT-Prelim Calcs'!$C$6*IO71-IP71)/('DEPRECATED - DT-Prelim Calcs'!$C$6*IO71)*'DEPRECATED - DT-Prelim Calcs'!$C$7*IO71</f>
        <v>168.42610313764104</v>
      </c>
      <c r="IR71" s="43">
        <f>IQ71/'DEPRECATED - DT-Prelim Calcs'!$C$7*('DEPRECATED - DT-Prelim Calcs'!$C$8-'DEPRECATED - DT-Prelim Calcs'!$C$9)+'DEPRECATED - DT-Prelim Calcs'!$C$9</f>
        <v>9176.9518873491015</v>
      </c>
      <c r="IS71" s="43">
        <f t="shared" si="115"/>
        <v>43.333333333333321</v>
      </c>
      <c r="IT71" s="2">
        <f t="shared" si="165"/>
        <v>1.4462867232450001</v>
      </c>
      <c r="IU71" s="43">
        <f>IT71*'DEPRECATED - DT-Prelim Calcs'!$C$21/IO$2/'DEPRECATED - DT-Prelim Calcs'!$C$19/'DEPRECATED - DT-Prelim Calcs'!$C$18*3.39*'DEPRECATED - DT-Prelim Calcs'!$C$20</f>
        <v>29.053734754561201</v>
      </c>
      <c r="IV71" s="36">
        <f t="shared" si="166"/>
        <v>0</v>
      </c>
      <c r="IW71" s="43">
        <f>IU70*'DEPRECATED - DT-Prelim Calcs'!$C$11+IW70</f>
        <v>-810.07906319261883</v>
      </c>
      <c r="IX71" s="43">
        <f>IX70+0.5*IU71*'DEPRECATED - DT-Prelim Calcs'!$C$11^2+IW71*'DEPRECATED - DT-Prelim Calcs'!$C$11</f>
        <v>-107890.66482833627</v>
      </c>
      <c r="IY71" s="43">
        <f>MIN('Drive Train'!$F$35-IS70*'DEPRECATED - DT-Prelim Calcs'!$C$21*'Drive Train'!$F$39,IY70+IS$2)</f>
        <v>9.9733333333333345</v>
      </c>
      <c r="IZ71" s="43">
        <f>'Drive Train'!$F$35-IS71*'DEPRECATED - DT-Prelim Calcs'!$C$21*'Drive Train'!$F$39</f>
        <v>9.9733333333333345</v>
      </c>
      <c r="JA71" s="1">
        <f>IF(IX71&gt;='Drive Train'!$F$29,1,0)</f>
        <v>0</v>
      </c>
      <c r="JB71" s="43">
        <f t="shared" si="167"/>
        <v>48.148148148148138</v>
      </c>
      <c r="JC71" s="49">
        <f>JC70+'DEPRECATED - DT-Prelim Calcs'!$C$11</f>
        <v>268</v>
      </c>
      <c r="JD71" s="2">
        <f>JN71/'Drive Train'!$F$35</f>
        <v>0.78924731182795704</v>
      </c>
      <c r="JE71" s="36">
        <f>JL71*12*60/(PI() * 'Drive Train'!$F$15)/JD$2*JD71</f>
        <v>-157092.57408843332</v>
      </c>
      <c r="JF71" s="2">
        <f>('DEPRECATED - DT-Prelim Calcs'!$C$6*JD71-JE71)/('DEPRECATED - DT-Prelim Calcs'!$C$6*JD71)*'DEPRECATED - DT-Prelim Calcs'!$C$7*JD71</f>
        <v>119.18184770983243</v>
      </c>
      <c r="JG71" s="43">
        <f>JF71/'DEPRECATED - DT-Prelim Calcs'!$C$7*('DEPRECATED - DT-Prelim Calcs'!$C$8-'DEPRECATED - DT-Prelim Calcs'!$C$9)+'DEPRECATED - DT-Prelim Calcs'!$C$9</f>
        <v>6494.2424498640048</v>
      </c>
      <c r="JH71" s="43">
        <f t="shared" si="116"/>
        <v>46.666666666666657</v>
      </c>
      <c r="JI71" s="2">
        <f t="shared" si="168"/>
        <v>1.4462867232450001</v>
      </c>
      <c r="JJ71" s="43">
        <f>JI71*'DEPRECATED - DT-Prelim Calcs'!$C$21/JD$2/'DEPRECATED - DT-Prelim Calcs'!$C$19/'DEPRECATED - DT-Prelim Calcs'!$C$18*3.39*'DEPRECATED - DT-Prelim Calcs'!$C$20</f>
        <v>29.053734754561201</v>
      </c>
      <c r="JK71" s="36">
        <f t="shared" si="169"/>
        <v>0</v>
      </c>
      <c r="JL71" s="43">
        <f>JJ70*'DEPRECATED - DT-Prelim Calcs'!$C$11+JL70</f>
        <v>-578.98679902292247</v>
      </c>
      <c r="JM71" s="43">
        <f>JM70+0.5*JJ71*'DEPRECATED - DT-Prelim Calcs'!$C$11^2+JL71*'DEPRECATED - DT-Prelim Calcs'!$C$11</f>
        <v>-106489.08248862698</v>
      </c>
      <c r="JN71" s="43">
        <f>MIN('Drive Train'!$F$35-JH70*'DEPRECATED - DT-Prelim Calcs'!$C$21*'Drive Train'!$F$39,JN70+JH$2)</f>
        <v>9.7866666666666671</v>
      </c>
      <c r="JO71" s="43">
        <f>'Drive Train'!$F$35-JH71*'DEPRECATED - DT-Prelim Calcs'!$C$21*'Drive Train'!$F$39</f>
        <v>9.7866666666666671</v>
      </c>
      <c r="JP71" s="1">
        <f>IF(JM71&gt;='Drive Train'!$F$29,1,0)</f>
        <v>0</v>
      </c>
      <c r="JQ71" s="43">
        <f>MIN(JG71,'DEPRECATED - DT-Prelim Calcs'!$C$10)*'DEPRECATED - DT-Prelim Calcs'!$C$11*1000/60/60</f>
        <v>103.33333333333333</v>
      </c>
      <c r="JR71" s="49">
        <f>JR70+'DEPRECATED - DT-Prelim Calcs'!$C$11</f>
        <v>268</v>
      </c>
      <c r="JS71" s="2">
        <f>KC71/'Drive Train'!$F$35</f>
        <v>0.77419354838709686</v>
      </c>
      <c r="JT71" s="36">
        <f>KA71*12*60/(PI() * 'Drive Train'!$F$15)/JS$2*JS71</f>
        <v>-128059.25800565853</v>
      </c>
      <c r="JU71" s="2">
        <f>('DEPRECATED - DT-Prelim Calcs'!$C$6*JS71-JT71)/('DEPRECATED - DT-Prelim Calcs'!$C$6*JS71)*'DEPRECATED - DT-Prelim Calcs'!$C$7*JS71</f>
        <v>97.768572764903922</v>
      </c>
      <c r="JV71" s="43">
        <f>JU71/'DEPRECATED - DT-Prelim Calcs'!$C$7*('DEPRECATED - DT-Prelim Calcs'!$C$8-'DEPRECATED - DT-Prelim Calcs'!$C$9)+'DEPRECATED - DT-Prelim Calcs'!$C$9</f>
        <v>5327.6983670432737</v>
      </c>
      <c r="JW71" s="43">
        <f t="shared" si="117"/>
        <v>49.999999999999993</v>
      </c>
      <c r="JX71" s="2">
        <f t="shared" si="170"/>
        <v>1.4462867232450001</v>
      </c>
      <c r="JY71" s="43">
        <f>JX71*'DEPRECATED - DT-Prelim Calcs'!$C$21/JS$2/'DEPRECATED - DT-Prelim Calcs'!$C$19/'DEPRECATED - DT-Prelim Calcs'!$C$18*3.39*'DEPRECATED - DT-Prelim Calcs'!$C$20</f>
        <v>29.053734754561201</v>
      </c>
      <c r="JZ71" s="36">
        <f t="shared" si="171"/>
        <v>0</v>
      </c>
      <c r="KA71" s="43">
        <f>JY70*'DEPRECATED - DT-Prelim Calcs'!$C$11+KA70</f>
        <v>-481.15782212256323</v>
      </c>
      <c r="KB71" s="43">
        <f>KB70+0.5*JY71*'DEPRECATED - DT-Prelim Calcs'!$C$11^2+KA71*'DEPRECATED - DT-Prelim Calcs'!$C$11</f>
        <v>-104264.04699938706</v>
      </c>
      <c r="KC71" s="43">
        <f>MIN('Drive Train'!$F$35-JW70*'DEPRECATED - DT-Prelim Calcs'!$C$21*'Drive Train'!$F$39,KC70+JW$2)</f>
        <v>9.6000000000000014</v>
      </c>
      <c r="KD71" s="43">
        <f>'Drive Train'!$F$35-JW71*'DEPRECATED - DT-Prelim Calcs'!$C$21*'Drive Train'!$F$39</f>
        <v>9.6000000000000014</v>
      </c>
      <c r="KE71" s="1">
        <f>IF(KB71&gt;='Drive Train'!$F$29,1,0)</f>
        <v>0</v>
      </c>
      <c r="KF71" s="43">
        <f>MIN(JV71,'DEPRECATED - DT-Prelim Calcs'!$C$10)*'DEPRECATED - DT-Prelim Calcs'!$C$11*1000/60/60</f>
        <v>103.33333333333333</v>
      </c>
      <c r="KG71" s="49">
        <f>KG70+'DEPRECATED - DT-Prelim Calcs'!$C$11</f>
        <v>268</v>
      </c>
      <c r="KH71" s="2">
        <f>KR71/'Drive Train'!$F$35</f>
        <v>0.75913978494623657</v>
      </c>
      <c r="KI71" s="36">
        <f>KP71*12*60/(PI() * 'Drive Train'!$F$15)/KH$2*KH71</f>
        <v>-193365.60926492728</v>
      </c>
      <c r="KJ71" s="2">
        <f>('DEPRECATED - DT-Prelim Calcs'!$C$6*KH71-KI71)/('DEPRECATED - DT-Prelim Calcs'!$C$6*KH71)*'DEPRECATED - DT-Prelim Calcs'!$C$7*KH71</f>
        <v>145.70530406357798</v>
      </c>
      <c r="KK71" s="43">
        <f>KJ71/'DEPRECATED - DT-Prelim Calcs'!$C$7*('DEPRECATED - DT-Prelim Calcs'!$C$8-'DEPRECATED - DT-Prelim Calcs'!$C$9)+'DEPRECATED - DT-Prelim Calcs'!$C$9</f>
        <v>7939.1770124188006</v>
      </c>
      <c r="KL71" s="43">
        <f t="shared" si="118"/>
        <v>53.333333333333329</v>
      </c>
      <c r="KM71" s="2">
        <f t="shared" si="172"/>
        <v>1.4462867232450001</v>
      </c>
      <c r="KN71" s="43">
        <f>KM71*'DEPRECATED - DT-Prelim Calcs'!$C$21/KH$2/'DEPRECATED - DT-Prelim Calcs'!$C$19/'DEPRECATED - DT-Prelim Calcs'!$C$18*3.39*'DEPRECATED - DT-Prelim Calcs'!$C$20</f>
        <v>29.053734754561201</v>
      </c>
      <c r="KO71" s="36">
        <f t="shared" si="173"/>
        <v>0</v>
      </c>
      <c r="KP71" s="43">
        <f>KN70*'DEPRECATED - DT-Prelim Calcs'!$C$11+KP70</f>
        <v>-740.94095464400027</v>
      </c>
      <c r="KQ71" s="43">
        <f>KQ70+0.5*KN71*'DEPRECATED - DT-Prelim Calcs'!$C$11^2+KP71*'DEPRECATED - DT-Prelim Calcs'!$C$11</f>
        <v>-105514.1780424243</v>
      </c>
      <c r="KR71" s="43">
        <f>MIN('Drive Train'!$F$35-KL70*'DEPRECATED - DT-Prelim Calcs'!$C$21*'Drive Train'!$F$39,KR70+KL$2)</f>
        <v>9.413333333333334</v>
      </c>
      <c r="KS71" s="43">
        <f>'Drive Train'!$F$35-KL71*'DEPRECATED - DT-Prelim Calcs'!$C$21*'Drive Train'!$F$39</f>
        <v>9.413333333333334</v>
      </c>
      <c r="KT71" s="1">
        <f>IF(KQ71&gt;='Drive Train'!$F$29,1,0)</f>
        <v>0</v>
      </c>
      <c r="KU71" s="43">
        <f>MIN(KK71,'DEPRECATED - DT-Prelim Calcs'!$C$10)*'DEPRECATED - DT-Prelim Calcs'!$C$11*1000/60/60</f>
        <v>103.33333333333333</v>
      </c>
      <c r="KV71" s="49">
        <f>KV70+'DEPRECATED - DT-Prelim Calcs'!$C$11</f>
        <v>268</v>
      </c>
      <c r="KW71" s="2">
        <f>LG71/'Drive Train'!$F$35</f>
        <v>0.74408602150537628</v>
      </c>
      <c r="KX71" s="36">
        <f>LE71*12*60/(PI() * 'Drive Train'!$F$15)/KW$2*KW71</f>
        <v>-111071.745484025</v>
      </c>
      <c r="KY71" s="2">
        <f>('DEPRECATED - DT-Prelim Calcs'!$C$6*KW71-KX71)/('DEPRECATED - DT-Prelim Calcs'!$C$6*KW71)*'DEPRECATED - DT-Prelim Calcs'!$C$7*KW71</f>
        <v>85.139682926765744</v>
      </c>
      <c r="KZ71" s="43">
        <f>KY71/'DEPRECATED - DT-Prelim Calcs'!$C$7*('DEPRECATED - DT-Prelim Calcs'!$C$8-'DEPRECATED - DT-Prelim Calcs'!$C$9)+'DEPRECATED - DT-Prelim Calcs'!$C$9</f>
        <v>4639.7066072044026</v>
      </c>
      <c r="LA71" s="43">
        <f t="shared" si="119"/>
        <v>56.666666666666664</v>
      </c>
      <c r="LB71" s="2">
        <f t="shared" si="174"/>
        <v>1.4462867232450001</v>
      </c>
      <c r="LC71" s="43">
        <f>LB71*'DEPRECATED - DT-Prelim Calcs'!$C$21/KW$2/'DEPRECATED - DT-Prelim Calcs'!$C$19/'DEPRECATED - DT-Prelim Calcs'!$C$18*3.39*'DEPRECATED - DT-Prelim Calcs'!$C$20</f>
        <v>29.053734754561201</v>
      </c>
      <c r="LD71" s="36">
        <f t="shared" si="175"/>
        <v>0</v>
      </c>
      <c r="LE71" s="43">
        <f>LC70*'DEPRECATED - DT-Prelim Calcs'!$C$11+LE70</f>
        <v>-434.21674569100259</v>
      </c>
      <c r="LF71" s="43">
        <f>LF70+0.5*LC71*'DEPRECATED - DT-Prelim Calcs'!$C$11^2+LE71*'DEPRECATED - DT-Prelim Calcs'!$C$11</f>
        <v>-121752.70337710109</v>
      </c>
      <c r="LG71" s="43">
        <f>MIN('Drive Train'!$F$35-LA70*'DEPRECATED - DT-Prelim Calcs'!$C$21*'Drive Train'!$F$39,LG70+LA$2)</f>
        <v>9.2266666666666666</v>
      </c>
      <c r="LH71" s="43">
        <f>'Drive Train'!$F$35-LA71*'DEPRECATED - DT-Prelim Calcs'!$C$21*'Drive Train'!$F$39</f>
        <v>9.2266666666666666</v>
      </c>
      <c r="LI71" s="1">
        <f>IF(LF71&gt;='Drive Train'!$F$29,1,0)</f>
        <v>0</v>
      </c>
      <c r="LJ71" s="43">
        <f>MIN(KZ71,'DEPRECATED - DT-Prelim Calcs'!$C$10)*'DEPRECATED - DT-Prelim Calcs'!$C$11*1000/60/60</f>
        <v>103.33333333333333</v>
      </c>
      <c r="LK71" s="49">
        <f>LK70+'DEPRECATED - DT-Prelim Calcs'!$C$11</f>
        <v>268</v>
      </c>
      <c r="LL71" s="2">
        <f>LV71/'Drive Train'!$F$35</f>
        <v>0.72903225806451621</v>
      </c>
      <c r="LM71" s="36">
        <f>LT71*12*60/(PI() * 'Drive Train'!$F$15)/LL$2*LL71</f>
        <v>-235778.14801292127</v>
      </c>
      <c r="LN71" s="2">
        <f>('DEPRECATED - DT-Prelim Calcs'!$C$6*LL71-LM71)/('DEPRECATED - DT-Prelim Calcs'!$C$6*LL71)*'DEPRECATED - DT-Prelim Calcs'!$C$7*LL71</f>
        <v>176.7419691556205</v>
      </c>
      <c r="LO71" s="43">
        <f>LN71/'DEPRECATED - DT-Prelim Calcs'!$C$7*('DEPRECATED - DT-Prelim Calcs'!$C$8-'DEPRECATED - DT-Prelim Calcs'!$C$9)+'DEPRECATED - DT-Prelim Calcs'!$C$9</f>
        <v>9629.9804092241011</v>
      </c>
      <c r="LP71" s="43">
        <f t="shared" si="120"/>
        <v>60</v>
      </c>
      <c r="LQ71" s="2">
        <f t="shared" si="176"/>
        <v>1.4462867232450001</v>
      </c>
      <c r="LR71" s="43">
        <f>LQ71*'DEPRECATED - DT-Prelim Calcs'!$C$21/LL$2/'DEPRECATED - DT-Prelim Calcs'!$C$19/'DEPRECATED - DT-Prelim Calcs'!$C$18*3.39*'DEPRECATED - DT-Prelim Calcs'!$C$20</f>
        <v>29.053734754561201</v>
      </c>
      <c r="LS71" s="36">
        <f t="shared" si="177"/>
        <v>0</v>
      </c>
      <c r="LT71" s="43">
        <f>LR70*'DEPRECATED - DT-Prelim Calcs'!$C$11+LT70</f>
        <v>-940.76883922920399</v>
      </c>
      <c r="LU71" s="43">
        <f>LU70+0.5*LR71*'DEPRECATED - DT-Prelim Calcs'!$C$11^2+LT71*'DEPRECATED - DT-Prelim Calcs'!$C$11</f>
        <v>-110457.21800428111</v>
      </c>
      <c r="LV71" s="43">
        <f>MIN('Drive Train'!$F$35-LP70*'DEPRECATED - DT-Prelim Calcs'!$C$21*'Drive Train'!$F$39,LV70+LP$2)</f>
        <v>9.0400000000000009</v>
      </c>
      <c r="LW71" s="43">
        <f>'Drive Train'!$F$35-LP71*'DEPRECATED - DT-Prelim Calcs'!$C$21*'Drive Train'!$F$39</f>
        <v>9.0400000000000009</v>
      </c>
      <c r="LX71" s="1">
        <f>IF(LU71&gt;='Drive Train'!$F$29,1,0)</f>
        <v>0</v>
      </c>
      <c r="LY71" s="43">
        <f>MIN(LO71,'DEPRECATED - DT-Prelim Calcs'!$C$10)*'DEPRECATED - DT-Prelim Calcs'!$C$11*1000/60/60</f>
        <v>103.33333333333333</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3"/>
        <v>0</v>
      </c>
      <c r="X72" s="2">
        <f>MAX(MIN(IF(AND(AI71=1,AG72&lt;0),-1,1)*(W72-$C$9)/($C$8-$C$9)*$C$7-$C$29*AE72/T$2 -  AI71*$C$29/2,X$2),MAX(X$4:X71)*-1)</f>
        <v>-0.27672021620693066</v>
      </c>
      <c r="Y72" s="43">
        <f t="shared" si="94"/>
        <v>0</v>
      </c>
      <c r="Z72" s="43">
        <f t="shared" si="95"/>
        <v>0</v>
      </c>
      <c r="AA72" s="43">
        <f t="shared" si="96"/>
        <v>0</v>
      </c>
      <c r="AB72" s="43" t="e">
        <f t="shared" si="97"/>
        <v>#N/A</v>
      </c>
      <c r="AC72" s="36">
        <f t="shared" si="121"/>
        <v>1</v>
      </c>
      <c r="AD72" s="1">
        <f t="shared" si="98"/>
        <v>1</v>
      </c>
      <c r="AE72" s="43">
        <f t="shared" si="99"/>
        <v>0</v>
      </c>
      <c r="AF72" s="43" t="e">
        <f t="shared" si="100"/>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889.49632897085212</v>
      </c>
      <c r="AK72" s="43">
        <f t="shared" si="101"/>
        <v>0</v>
      </c>
      <c r="AL72" s="49">
        <f>AL71+'DEPRECATED - DT-Prelim Calcs'!$C$11</f>
        <v>272</v>
      </c>
      <c r="AM72" s="2">
        <f>AW72/'Drive Train'!$F$35</f>
        <v>0.57999999999999996</v>
      </c>
      <c r="AN72" s="36">
        <f>AU72*12*60/(PI() * 'Drive Train'!$F$15)/AM$2*AM72</f>
        <v>7001.2362816164487</v>
      </c>
      <c r="AO72" s="2">
        <f>('DEPRECATED - DT-Prelim Calcs'!$C$6*AM72-AN72)/('DEPRECATED - DT-Prelim Calcs'!$C$6*AM72)*'DEPRECATED - DT-Prelim Calcs'!$C$7*AM72</f>
        <v>-2.4264768277086439</v>
      </c>
      <c r="AP72" s="43">
        <f>AO72/'DEPRECATED - DT-Prelim Calcs'!$C$7*('DEPRECATED - DT-Prelim Calcs'!$C$8-'DEPRECATED - DT-Prelim Calcs'!$C$9)+'DEPRECATED - DT-Prelim Calcs'!$C$9</f>
        <v>-130.68866300203806</v>
      </c>
      <c r="AQ72" s="43">
        <f t="shared" si="102"/>
        <v>-130.68866300203806</v>
      </c>
      <c r="AR72" s="2">
        <f t="shared" si="122"/>
        <v>-3.36940724142308</v>
      </c>
      <c r="AS72" s="43">
        <f>AR72*'DEPRECATED - DT-Prelim Calcs'!$C$21/AM$2/'DEPRECATED - DT-Prelim Calcs'!$C$19/'DEPRECATED - DT-Prelim Calcs'!$C$18*3.39*'DEPRECATED - DT-Prelim Calcs'!$C$20</f>
        <v>-33.843173244639125</v>
      </c>
      <c r="AT72" s="36">
        <f t="shared" si="123"/>
        <v>1</v>
      </c>
      <c r="AU72" s="43">
        <f>AS71*'DEPRECATED - DT-Prelim Calcs'!$C$11+AU71</f>
        <v>70.226795876029868</v>
      </c>
      <c r="AV72" s="43">
        <f>AV71+0.5*AS72*'DEPRECATED - DT-Prelim Calcs'!$C$11^2+AU72*'DEPRECATED - DT-Prelim Calcs'!$C$11</f>
        <v>4067.9284708444179</v>
      </c>
      <c r="AW72" s="43">
        <f>MIN('Drive Train'!$F$35-AQ71*'DEPRECATED - DT-Prelim Calcs'!$C$21*'Drive Train'!$F$39,AW71+AQ$2)</f>
        <v>7.1920000000000002</v>
      </c>
      <c r="AX72" s="43">
        <f>'Drive Train'!$F$35-AQ72*'DEPRECATED - DT-Prelim Calcs'!$C$21*'Drive Train'!$F$39</f>
        <v>19.718565128114133</v>
      </c>
      <c r="AY72" s="1">
        <f>IF(AV72&gt;='Drive Train'!$F$29,1,0)</f>
        <v>1</v>
      </c>
      <c r="AZ72" s="43">
        <f t="shared" si="124"/>
        <v>-145.20962555782006</v>
      </c>
      <c r="BA72" s="49">
        <f>BA71+'DEPRECATED - DT-Prelim Calcs'!$C$11</f>
        <v>272</v>
      </c>
      <c r="BB72" s="2">
        <f>BL72/'Drive Train'!$F$35</f>
        <v>0.57999999999999996</v>
      </c>
      <c r="BC72" s="36">
        <f>BJ72*12*60/(PI() * 'Drive Train'!$F$15)/BB$2*BB72</f>
        <v>-8159.4673473613575</v>
      </c>
      <c r="BD72" s="2">
        <f>('DEPRECATED - DT-Prelim Calcs'!$C$6*BB72-BC72)/('DEPRECATED - DT-Prelim Calcs'!$C$6*BB72)*'DEPRECATED - DT-Prelim Calcs'!$C$7*BB72</f>
        <v>8.7183037396747274</v>
      </c>
      <c r="BE72" s="43">
        <f>BD72/'DEPRECATED - DT-Prelim Calcs'!$C$7*('DEPRECATED - DT-Prelim Calcs'!$C$8-'DEPRECATED - DT-Prelim Calcs'!$C$9)+'DEPRECATED - DT-Prelim Calcs'!$C$9</f>
        <v>476.45236790765301</v>
      </c>
      <c r="BF72" s="43">
        <f t="shared" si="103"/>
        <v>93</v>
      </c>
      <c r="BG72" s="2">
        <f t="shared" si="125"/>
        <v>2.0025508475699998</v>
      </c>
      <c r="BH72" s="43">
        <f>BG72*'DEPRECATED - DT-Prelim Calcs'!$C$21/BB$2/'DEPRECATED - DT-Prelim Calcs'!$C$19/'DEPRECATED - DT-Prelim Calcs'!$C$18*3.39*'DEPRECATED - DT-Prelim Calcs'!$C$20</f>
        <v>29.053734754561201</v>
      </c>
      <c r="BI72" s="36">
        <f t="shared" si="126"/>
        <v>0</v>
      </c>
      <c r="BJ72" s="43">
        <f>BH71*'DEPRECATED - DT-Prelim Calcs'!$C$11+BJ71</f>
        <v>-56.661632793271977</v>
      </c>
      <c r="BK72" s="43">
        <f>BK71+0.5*BH72*'DEPRECATED - DT-Prelim Calcs'!$C$11^2+BJ72*'DEPRECATED - DT-Prelim Calcs'!$C$11</f>
        <v>-38593.718321311622</v>
      </c>
      <c r="BL72" s="43">
        <f>MIN('Drive Train'!$F$35-BF71*'DEPRECATED - DT-Prelim Calcs'!$C$21*'Drive Train'!$F$39,BL71+BF$2)</f>
        <v>7.1920000000000002</v>
      </c>
      <c r="BM72" s="43">
        <f>'Drive Train'!$F$35-BF72*'DEPRECATED - DT-Prelim Calcs'!$C$21*'Drive Train'!$F$39</f>
        <v>7.1920000000000002</v>
      </c>
      <c r="BN72" s="1">
        <f>IF(BK72&gt;='Drive Train'!$F$29,1,0)</f>
        <v>0</v>
      </c>
      <c r="BO72" s="43">
        <f t="shared" si="127"/>
        <v>103.33333333333333</v>
      </c>
      <c r="BP72" s="49">
        <f>BP71+'DEPRECATED - DT-Prelim Calcs'!$C$11</f>
        <v>272</v>
      </c>
      <c r="BQ72" s="2">
        <f>CA72/'Drive Train'!$F$35</f>
        <v>0.57999999999999996</v>
      </c>
      <c r="BR72" s="36">
        <f>BY72*12*60/(PI() * 'Drive Train'!$F$15)/BQ$2*BQ72</f>
        <v>-29116.7598601065</v>
      </c>
      <c r="BS72" s="2">
        <f>('DEPRECATED - DT-Prelim Calcs'!$C$6*BQ72-BR72)/('DEPRECATED - DT-Prelim Calcs'!$C$6*BQ72)*'DEPRECATED - DT-Prelim Calcs'!$C$7*BQ72</f>
        <v>24.124213126003056</v>
      </c>
      <c r="BT72" s="43">
        <f>BS72/'DEPRECATED - DT-Prelim Calcs'!$C$7*('DEPRECATED - DT-Prelim Calcs'!$C$8-'DEPRECATED - DT-Prelim Calcs'!$C$9)+'DEPRECATED - DT-Prelim Calcs'!$C$9</f>
        <v>1315.7295210434499</v>
      </c>
      <c r="BU72" s="43">
        <f t="shared" si="104"/>
        <v>93</v>
      </c>
      <c r="BV72" s="2">
        <f t="shared" si="128"/>
        <v>1.5313624128476471</v>
      </c>
      <c r="BW72" s="43">
        <f>BV72*'DEPRECATED - DT-Prelim Calcs'!$C$21/BQ$2/'DEPRECATED - DT-Prelim Calcs'!$C$19/'DEPRECATED - DT-Prelim Calcs'!$C$18*3.39*'DEPRECATED - DT-Prelim Calcs'!$C$20</f>
        <v>29.053734754561201</v>
      </c>
      <c r="BX72" s="36">
        <f t="shared" si="129"/>
        <v>0</v>
      </c>
      <c r="BY72" s="43">
        <f>BW71*'DEPRECATED - DT-Prelim Calcs'!$C$11+BY71</f>
        <v>-154.6196735511304</v>
      </c>
      <c r="BZ72" s="43">
        <f>BZ71+0.5*BW72*'DEPRECATED - DT-Prelim Calcs'!$C$11^2+BY72*'DEPRECATED - DT-Prelim Calcs'!$C$11</f>
        <v>-88781.571027142811</v>
      </c>
      <c r="CA72" s="43">
        <f>MIN('Drive Train'!$F$35-BU71*'DEPRECATED - DT-Prelim Calcs'!$C$21*'Drive Train'!$F$39,CA71+BU$2)</f>
        <v>7.1920000000000002</v>
      </c>
      <c r="CB72" s="43">
        <f>'Drive Train'!$F$35-BU72*'DEPRECATED - DT-Prelim Calcs'!$C$21*'Drive Train'!$F$39</f>
        <v>7.1920000000000002</v>
      </c>
      <c r="CC72" s="1">
        <f>IF(BZ72&gt;='Drive Train'!$F$29,1,0)</f>
        <v>0</v>
      </c>
      <c r="CD72" s="43">
        <f t="shared" si="130"/>
        <v>103.33333333333333</v>
      </c>
      <c r="CE72" s="49">
        <f>CE71+'DEPRECATED - DT-Prelim Calcs'!$C$11</f>
        <v>272</v>
      </c>
      <c r="CF72" s="2">
        <f>CP72/'Drive Train'!$F$35</f>
        <v>0.57999999999999996</v>
      </c>
      <c r="CG72" s="36">
        <f>CN72*12*60/(PI() * 'Drive Train'!$F$15)/CF$2*CF72</f>
        <v>-121042.25146656725</v>
      </c>
      <c r="CH72" s="2">
        <f>('DEPRECATED - DT-Prelim Calcs'!$C$6*CF72-CG72)/('DEPRECATED - DT-Prelim Calcs'!$C$6*CF72)*'DEPRECATED - DT-Prelim Calcs'!$C$7*CF72</f>
        <v>91.699535325736747</v>
      </c>
      <c r="CI72" s="43">
        <f>CH72/'DEPRECATED - DT-Prelim Calcs'!$C$7*('DEPRECATED - DT-Prelim Calcs'!$C$8-'DEPRECATED - DT-Prelim Calcs'!$C$9)+'DEPRECATED - DT-Prelim Calcs'!$C$9</f>
        <v>4997.0717005811803</v>
      </c>
      <c r="CJ72" s="43">
        <f t="shared" si="105"/>
        <v>93</v>
      </c>
      <c r="CK72" s="2">
        <f t="shared" si="131"/>
        <v>1.2396743342100003</v>
      </c>
      <c r="CL72" s="43">
        <f>CK72*'DEPRECATED - DT-Prelim Calcs'!$C$21/CF$2/'DEPRECATED - DT-Prelim Calcs'!$C$19/'DEPRECATED - DT-Prelim Calcs'!$C$18*3.39*'DEPRECATED - DT-Prelim Calcs'!$C$20</f>
        <v>29.053734754561205</v>
      </c>
      <c r="CM72" s="36">
        <f t="shared" si="132"/>
        <v>0</v>
      </c>
      <c r="CN72" s="43">
        <f>CL71*'DEPRECATED - DT-Prelim Calcs'!$C$11+CN71</f>
        <v>-520.34133549717581</v>
      </c>
      <c r="CO72" s="43">
        <f>CO71+0.5*CL72*'DEPRECATED - DT-Prelim Calcs'!$C$11^2+CN72*'DEPRECATED - DT-Prelim Calcs'!$C$11</f>
        <v>-198874.01891921984</v>
      </c>
      <c r="CP72" s="43">
        <f>MIN('Drive Train'!$F$35-CJ71*'DEPRECATED - DT-Prelim Calcs'!$C$21*'Drive Train'!$F$39,CP71+CJ$2)</f>
        <v>7.1920000000000002</v>
      </c>
      <c r="CQ72" s="43">
        <f>'Drive Train'!$F$35-CJ72*'DEPRECATED - DT-Prelim Calcs'!$C$21*'Drive Train'!$F$39</f>
        <v>7.1920000000000002</v>
      </c>
      <c r="CR72" s="1">
        <f>IF(CO72&gt;='Drive Train'!$F$29,1,0)</f>
        <v>0</v>
      </c>
      <c r="CS72" s="43">
        <f t="shared" si="133"/>
        <v>103.33333333333333</v>
      </c>
      <c r="CT72" s="49">
        <f>CT71+'DEPRECATED - DT-Prelim Calcs'!$C$11</f>
        <v>272</v>
      </c>
      <c r="CU72" s="2">
        <f>DE72/'Drive Train'!$F$35</f>
        <v>0.57999999999999996</v>
      </c>
      <c r="CV72" s="36">
        <f>DC72*12*60/(PI() * 'Drive Train'!$F$15)/CU$2*CU72</f>
        <v>5462.3268636073399</v>
      </c>
      <c r="CW72" s="2">
        <f>('DEPRECATED - DT-Prelim Calcs'!$C$6*CU72-CV72)/('DEPRECATED - DT-Prelim Calcs'!$C$6*CU72)*'DEPRECATED - DT-Prelim Calcs'!$C$7*CU72</f>
        <v>-1.2952095596110387</v>
      </c>
      <c r="CX72" s="43">
        <f>CW72/'DEPRECATED - DT-Prelim Calcs'!$C$7*('DEPRECATED - DT-Prelim Calcs'!$C$8-'DEPRECATED - DT-Prelim Calcs'!$C$9)+'DEPRECATED - DT-Prelim Calcs'!$C$9</f>
        <v>-69.059923769855075</v>
      </c>
      <c r="CY72" s="43">
        <f t="shared" si="106"/>
        <v>-69.059923769855075</v>
      </c>
      <c r="CZ72" s="2">
        <f t="shared" si="134"/>
        <v>-2.0308787931818237</v>
      </c>
      <c r="DA72" s="43">
        <f>CZ72*'DEPRECATED - DT-Prelim Calcs'!$C$21/CU$2/'DEPRECATED - DT-Prelim Calcs'!$C$19/'DEPRECATED - DT-Prelim Calcs'!$C$18*3.39*'DEPRECATED - DT-Prelim Calcs'!$C$20</f>
        <v>-56.662936296942071</v>
      </c>
      <c r="DB72" s="36">
        <f t="shared" si="135"/>
        <v>1</v>
      </c>
      <c r="DC72" s="43">
        <f>DA71*'DEPRECATED - DT-Prelim Calcs'!$C$11+DC71</f>
        <v>19.724604535879308</v>
      </c>
      <c r="DD72" s="43">
        <f>DD71+0.5*DA72*'DEPRECATED - DT-Prelim Calcs'!$C$11^2+DC72*'DEPRECATED - DT-Prelim Calcs'!$C$11</f>
        <v>-263565.75492741528</v>
      </c>
      <c r="DE72" s="43">
        <f>MIN('Drive Train'!$F$35-CY71*'DEPRECATED - DT-Prelim Calcs'!$C$21*'Drive Train'!$F$39,DE71+CY$2)</f>
        <v>7.1920000000000002</v>
      </c>
      <c r="DF72" s="43">
        <f>'Drive Train'!$F$35-CY72*'DEPRECATED - DT-Prelim Calcs'!$C$21*'Drive Train'!$F$39</f>
        <v>16.267355731111884</v>
      </c>
      <c r="DG72" s="1">
        <f>IF(DD72&gt;='Drive Train'!$F$29,1,0)</f>
        <v>0</v>
      </c>
      <c r="DH72" s="43">
        <f t="shared" si="136"/>
        <v>-76.733248633172295</v>
      </c>
      <c r="DI72" s="49">
        <f>DI71+'DEPRECATED - DT-Prelim Calcs'!$C$11</f>
        <v>272</v>
      </c>
      <c r="DJ72" s="2">
        <f>DT72/'Drive Train'!$F$35</f>
        <v>0.57999999999999996</v>
      </c>
      <c r="DK72" s="36">
        <f>DR72*12*60/(PI() * 'Drive Train'!$F$15)/DJ$2*DJ72</f>
        <v>-931515.05030803778</v>
      </c>
      <c r="DL72" s="2">
        <f>('DEPRECATED - DT-Prelim Calcs'!$C$6*DJ72-DK72)/('DEPRECATED - DT-Prelim Calcs'!$C$6*DJ72)*'DEPRECATED - DT-Prelim Calcs'!$C$7*DJ72</f>
        <v>687.48596582205289</v>
      </c>
      <c r="DM72" s="43">
        <f>DL72/'DEPRECATED - DT-Prelim Calcs'!$C$7*('DEPRECATED - DT-Prelim Calcs'!$C$8-'DEPRECATED - DT-Prelim Calcs'!$C$9)+'DEPRECATED - DT-Prelim Calcs'!$C$9</f>
        <v>37454.093660455117</v>
      </c>
      <c r="DN72" s="43">
        <f t="shared" si="107"/>
        <v>93</v>
      </c>
      <c r="DO72" s="2">
        <f t="shared" si="137"/>
        <v>0.89769520753137932</v>
      </c>
      <c r="DP72" s="43">
        <f>DO72*'DEPRECATED - DT-Prelim Calcs'!$C$21/DJ$2/'DEPRECATED - DT-Prelim Calcs'!$C$19/'DEPRECATED - DT-Prelim Calcs'!$C$18*3.39*'DEPRECATED - DT-Prelim Calcs'!$C$20</f>
        <v>29.053734754561201</v>
      </c>
      <c r="DQ72" s="36">
        <f t="shared" si="138"/>
        <v>0</v>
      </c>
      <c r="DR72" s="43">
        <f>DP71*'DEPRECATED - DT-Prelim Calcs'!$C$11+DR71</f>
        <v>-2899.7630189814295</v>
      </c>
      <c r="DS72" s="43">
        <f>DS71+0.5*DP72*'DEPRECATED - DT-Prelim Calcs'!$C$11^2+DR72*'DEPRECATED - DT-Prelim Calcs'!$C$11</f>
        <v>-465760.8730578596</v>
      </c>
      <c r="DT72" s="43">
        <f>MIN('Drive Train'!$F$35-DN71*'DEPRECATED - DT-Prelim Calcs'!$C$21*'Drive Train'!$F$39,DT71+DN$2)</f>
        <v>7.1920000000000002</v>
      </c>
      <c r="DU72" s="43">
        <f>'Drive Train'!$F$35-DN72*'DEPRECATED - DT-Prelim Calcs'!$C$21*'Drive Train'!$F$39</f>
        <v>7.1920000000000002</v>
      </c>
      <c r="DV72" s="1">
        <f>IF(DS72&gt;='Drive Train'!$F$29,1,0)</f>
        <v>0</v>
      </c>
      <c r="DW72" s="43">
        <f t="shared" si="139"/>
        <v>103.33333333333333</v>
      </c>
      <c r="DX72" s="49">
        <f>DX71+'DEPRECATED - DT-Prelim Calcs'!$C$11</f>
        <v>272</v>
      </c>
      <c r="DY72" s="2">
        <f>EI72/'Drive Train'!$F$35</f>
        <v>0.57999999999999996</v>
      </c>
      <c r="DZ72" s="36">
        <f>EG72*12*60/(PI() * 'Drive Train'!$F$15)/DY$2*DY72</f>
        <v>-147795.06252443406</v>
      </c>
      <c r="EA72" s="2">
        <f>('DEPRECATED - DT-Prelim Calcs'!$C$6*DY72-DZ72)/('DEPRECATED - DT-Prelim Calcs'!$C$6*DY72)*'DEPRECATED - DT-Prelim Calcs'!$C$7*DY72</f>
        <v>111.36578671467018</v>
      </c>
      <c r="EB72" s="43">
        <f>EA72/'DEPRECATED - DT-Prelim Calcs'!$C$7*('DEPRECATED - DT-Prelim Calcs'!$C$8-'DEPRECATED - DT-Prelim Calcs'!$C$9)+'DEPRECATED - DT-Prelim Calcs'!$C$9</f>
        <v>6068.4421120678517</v>
      </c>
      <c r="EC72" s="43">
        <f t="shared" si="108"/>
        <v>93</v>
      </c>
      <c r="ED72" s="2">
        <f t="shared" si="140"/>
        <v>0.78888366722454539</v>
      </c>
      <c r="EE72" s="43">
        <f>ED72*'DEPRECATED - DT-Prelim Calcs'!$C$21/DY$2/'DEPRECATED - DT-Prelim Calcs'!$C$19/'DEPRECATED - DT-Prelim Calcs'!$C$18*3.39*'DEPRECATED - DT-Prelim Calcs'!$C$20</f>
        <v>29.053734754561201</v>
      </c>
      <c r="EF72" s="36">
        <f t="shared" si="141"/>
        <v>0</v>
      </c>
      <c r="EG72" s="43">
        <f>EE71*'DEPRECATED - DT-Prelim Calcs'!$C$11+EG71</f>
        <v>-404.3119842072503</v>
      </c>
      <c r="EH72" s="43">
        <f>EH71+0.5*EE72*'DEPRECATED - DT-Prelim Calcs'!$C$11^2+EG72*'DEPRECATED - DT-Prelim Calcs'!$C$11</f>
        <v>-570369.31348879065</v>
      </c>
      <c r="EI72" s="43">
        <f>MIN('Drive Train'!$F$35-EC71*'DEPRECATED - DT-Prelim Calcs'!$C$21*'Drive Train'!$F$39,EI71+EC$2)</f>
        <v>7.1920000000000002</v>
      </c>
      <c r="EJ72" s="43">
        <f>'Drive Train'!$F$35-EC72*'DEPRECATED - DT-Prelim Calcs'!$C$21*'Drive Train'!$F$39</f>
        <v>7.1920000000000002</v>
      </c>
      <c r="EK72" s="1">
        <f>IF(EH72&gt;='Drive Train'!$F$29,1,0)</f>
        <v>0</v>
      </c>
      <c r="EL72" s="43">
        <f t="shared" si="142"/>
        <v>103.33333333333333</v>
      </c>
      <c r="EM72" s="49">
        <f>EM71+'DEPRECATED - DT-Prelim Calcs'!$C$11</f>
        <v>272</v>
      </c>
      <c r="EN72" s="2">
        <f>EX72/'Drive Train'!$F$35</f>
        <v>0.57999999999999996</v>
      </c>
      <c r="EO72" s="36">
        <f>EV72*12*60/(PI() * 'Drive Train'!$F$15)/EN$2*EN72</f>
        <v>-2100442.8308610362</v>
      </c>
      <c r="EP72" s="2">
        <f>('DEPRECATED - DT-Prelim Calcs'!$C$6*EN72-EO72)/('DEPRECATED - DT-Prelim Calcs'!$C$6*EN72)*'DEPRECATED - DT-Prelim Calcs'!$C$7*EN72</f>
        <v>1546.7761367928308</v>
      </c>
      <c r="EQ72" s="43">
        <f>EP72/'DEPRECATED - DT-Prelim Calcs'!$C$7*('DEPRECATED - DT-Prelim Calcs'!$C$8-'DEPRECATED - DT-Prelim Calcs'!$C$9)+'DEPRECATED - DT-Prelim Calcs'!$C$9</f>
        <v>84266.170138713918</v>
      </c>
      <c r="ER72" s="43">
        <f t="shared" si="109"/>
        <v>93</v>
      </c>
      <c r="ES72" s="2">
        <f t="shared" si="143"/>
        <v>0.7035989464435134</v>
      </c>
      <c r="ET72" s="43">
        <f>ES72*'DEPRECATED - DT-Prelim Calcs'!$C$21/EN$2/'DEPRECATED - DT-Prelim Calcs'!$C$19/'DEPRECATED - DT-Prelim Calcs'!$C$18*3.39*'DEPRECATED - DT-Prelim Calcs'!$C$20</f>
        <v>29.053734754561201</v>
      </c>
      <c r="EU72" s="36">
        <f t="shared" si="144"/>
        <v>0</v>
      </c>
      <c r="EV72" s="43">
        <f>ET71*'DEPRECATED - DT-Prelim Calcs'!$C$11+EV71</f>
        <v>-5124.8336181410214</v>
      </c>
      <c r="EW72" s="43">
        <f>EW71+0.5*ET72*'DEPRECATED - DT-Prelim Calcs'!$C$11^2+EV72*'DEPRECATED - DT-Prelim Calcs'!$C$11</f>
        <v>-925729.14162208338</v>
      </c>
      <c r="EX72" s="43">
        <f>MIN('Drive Train'!$F$35-ER71*'DEPRECATED - DT-Prelim Calcs'!$C$21*'Drive Train'!$F$39,EX71+ER$2)</f>
        <v>7.1920000000000002</v>
      </c>
      <c r="EY72" s="43">
        <f>'Drive Train'!$F$35-ER72*'DEPRECATED - DT-Prelim Calcs'!$C$21*'Drive Train'!$F$39</f>
        <v>7.1920000000000002</v>
      </c>
      <c r="EZ72" s="1">
        <f>IF(EW72&gt;='Drive Train'!$F$29,1,0)</f>
        <v>0</v>
      </c>
      <c r="FA72" s="43">
        <f t="shared" si="145"/>
        <v>103.33333333333333</v>
      </c>
      <c r="FB72" s="49">
        <f>FB71+'DEPRECATED - DT-Prelim Calcs'!$C$11</f>
        <v>272</v>
      </c>
      <c r="FC72" s="2">
        <f>FM72/'Drive Train'!$F$35</f>
        <v>0.57999999999999996</v>
      </c>
      <c r="FD72" s="36">
        <f>FK72*12*60/(PI() * 'Drive Train'!$F$15)/FC$2*FC72</f>
        <v>-106475.28646893418</v>
      </c>
      <c r="FE72" s="2">
        <f>('DEPRECATED - DT-Prelim Calcs'!$C$6*FC72-FD72)/('DEPRECATED - DT-Prelim Calcs'!$C$6*FC72)*'DEPRECATED - DT-Prelim Calcs'!$C$7*FC72</f>
        <v>80.991217796128737</v>
      </c>
      <c r="FF72" s="43">
        <f>FE72/'DEPRECATED - DT-Prelim Calcs'!$C$7*('DEPRECATED - DT-Prelim Calcs'!$C$8-'DEPRECATED - DT-Prelim Calcs'!$C$9)+'DEPRECATED - DT-Prelim Calcs'!$C$9</f>
        <v>4413.7081336696992</v>
      </c>
      <c r="FG72" s="43">
        <f t="shared" si="110"/>
        <v>93</v>
      </c>
      <c r="FH72" s="2">
        <f t="shared" si="146"/>
        <v>0.63495514679048781</v>
      </c>
      <c r="FI72" s="43">
        <f>FH72*'DEPRECATED - DT-Prelim Calcs'!$C$21/FC$2/'DEPRECATED - DT-Prelim Calcs'!$C$19/'DEPRECATED - DT-Prelim Calcs'!$C$18*3.39*'DEPRECATED - DT-Prelim Calcs'!$C$20</f>
        <v>29.053734754561205</v>
      </c>
      <c r="FJ72" s="36">
        <f t="shared" si="147"/>
        <v>0</v>
      </c>
      <c r="FK72" s="43">
        <f>FI71*'DEPRECATED - DT-Prelim Calcs'!$C$11+FK71</f>
        <v>-234.4420926266277</v>
      </c>
      <c r="FL72" s="43">
        <f>FL71+0.5*FI72*'DEPRECATED - DT-Prelim Calcs'!$C$11^2+FK72*'DEPRECATED - DT-Prelim Calcs'!$C$11</f>
        <v>-1058788.4837811147</v>
      </c>
      <c r="FM72" s="43">
        <f>MIN('Drive Train'!$F$35-FG71*'DEPRECATED - DT-Prelim Calcs'!$C$21*'Drive Train'!$F$39,FM71+FG$2)</f>
        <v>7.1920000000000002</v>
      </c>
      <c r="FN72" s="43">
        <f>'Drive Train'!$F$35-FG72*'DEPRECATED - DT-Prelim Calcs'!$C$21*'Drive Train'!$F$39</f>
        <v>7.1920000000000002</v>
      </c>
      <c r="FO72" s="1">
        <f>IF(FL72&gt;='Drive Train'!$F$29,1,0)</f>
        <v>0</v>
      </c>
      <c r="FP72" s="43">
        <f t="shared" si="148"/>
        <v>103.33333333333333</v>
      </c>
      <c r="FQ72" s="49">
        <f>FQ71+'DEPRECATED - DT-Prelim Calcs'!$C$11</f>
        <v>272</v>
      </c>
      <c r="FR72" s="2">
        <f>GB72/'Drive Train'!$F$35</f>
        <v>0.57999999999999996</v>
      </c>
      <c r="FS72" s="36">
        <f>FZ72*12*60/(PI() * 'Drive Train'!$F$15)/FR$2*FR72</f>
        <v>-949769.9949814073</v>
      </c>
      <c r="FT72" s="2">
        <f>('DEPRECATED - DT-Prelim Calcs'!$C$6*FR72-FS72)/('DEPRECATED - DT-Prelim Calcs'!$C$6*FR72)*'DEPRECATED - DT-Prelim Calcs'!$C$7*FR72</f>
        <v>700.90535305059586</v>
      </c>
      <c r="FU72" s="43">
        <f>FT72/'DEPRECATED - DT-Prelim Calcs'!$C$7*('DEPRECATED - DT-Prelim Calcs'!$C$8-'DEPRECATED - DT-Prelim Calcs'!$C$9)+'DEPRECATED - DT-Prelim Calcs'!$C$9</f>
        <v>38185.149830368275</v>
      </c>
      <c r="FV72" s="43">
        <f t="shared" si="111"/>
        <v>93</v>
      </c>
      <c r="FW72" s="2">
        <f t="shared" si="149"/>
        <v>0.57851468929799987</v>
      </c>
      <c r="FX72" s="43">
        <f>FW72*'DEPRECATED - DT-Prelim Calcs'!$C$21/FR$2/'DEPRECATED - DT-Prelim Calcs'!$C$19/'DEPRECATED - DT-Prelim Calcs'!$C$18*3.39*'DEPRECATED - DT-Prelim Calcs'!$C$20</f>
        <v>29.053734754561201</v>
      </c>
      <c r="FY72" s="36">
        <f t="shared" si="150"/>
        <v>0</v>
      </c>
      <c r="FZ72" s="43">
        <f>FX71*'DEPRECATED - DT-Prelim Calcs'!$C$11+FZ71</f>
        <v>-1905.3578792040889</v>
      </c>
      <c r="GA72" s="43">
        <f>GA71+0.5*FX72*'DEPRECATED - DT-Prelim Calcs'!$C$11^2+FZ72*'DEPRECATED - DT-Prelim Calcs'!$C$11</f>
        <v>-1503252.0830107206</v>
      </c>
      <c r="GB72" s="43">
        <f>MIN('Drive Train'!$F$35-FV71*'DEPRECATED - DT-Prelim Calcs'!$C$21*'Drive Train'!$F$39,GB71+FV$2)</f>
        <v>7.1920000000000002</v>
      </c>
      <c r="GC72" s="43">
        <f>'Drive Train'!$F$35-FV72*'DEPRECATED - DT-Prelim Calcs'!$C$21*'Drive Train'!$F$39</f>
        <v>7.1920000000000002</v>
      </c>
      <c r="GD72" s="1">
        <f>IF(GA72&gt;='Drive Train'!$F$29,1,0)</f>
        <v>0</v>
      </c>
      <c r="GE72" s="43">
        <f t="shared" si="151"/>
        <v>103.33333333333333</v>
      </c>
      <c r="GF72" s="49">
        <f>GF71+'DEPRECATED - DT-Prelim Calcs'!$C$11</f>
        <v>272</v>
      </c>
      <c r="GG72" s="2">
        <f>GQ72/'Drive Train'!$F$35</f>
        <v>0.86451612903225805</v>
      </c>
      <c r="GH72" s="36">
        <f>GO72*12*60/(PI() * 'Drive Train'!$F$15)/GG$2*GG72</f>
        <v>7885.6433435439003</v>
      </c>
      <c r="GI72" s="2">
        <f>('DEPRECATED - DT-Prelim Calcs'!$C$6*GG72-GH72)/('DEPRECATED - DT-Prelim Calcs'!$C$6*GG72)*'DEPRECATED - DT-Prelim Calcs'!$C$7*GG72</f>
        <v>-1.7422324083216076</v>
      </c>
      <c r="GJ72" s="43">
        <f>GI72/'DEPRECATED - DT-Prelim Calcs'!$C$7*('DEPRECATED - DT-Prelim Calcs'!$C$8-'DEPRECATED - DT-Prelim Calcs'!$C$9)+'DEPRECATED - DT-Prelim Calcs'!$C$9</f>
        <v>-93.41266105035622</v>
      </c>
      <c r="GK72" s="43">
        <f t="shared" si="152"/>
        <v>-93.41266105035622</v>
      </c>
      <c r="GL72" s="2">
        <f t="shared" si="153"/>
        <v>-2.4547522015727403</v>
      </c>
      <c r="GM72" s="43">
        <f>GL72*'DEPRECATED - DT-Prelim Calcs'!$C$21/GG$2/'DEPRECATED - DT-Prelim Calcs'!$C$19/'DEPRECATED - DT-Prelim Calcs'!$C$18*3.39*'DEPRECATED - DT-Prelim Calcs'!$C$20</f>
        <v>-49.312296245554371</v>
      </c>
      <c r="GN72" s="36">
        <f t="shared" si="154"/>
        <v>1</v>
      </c>
      <c r="GO72" s="43">
        <f>GM71*'DEPRECATED - DT-Prelim Calcs'!$C$11+GO71</f>
        <v>26.533231588726856</v>
      </c>
      <c r="GP72" s="43">
        <f>GP71+0.5*GM72*'DEPRECATED - DT-Prelim Calcs'!$C$11^2+GO72*'DEPRECATED - DT-Prelim Calcs'!$C$11</f>
        <v>-80917.484406585689</v>
      </c>
      <c r="GQ72" s="43">
        <f>MIN('Drive Train'!$F$35-GK71*'DEPRECATED - DT-Prelim Calcs'!$C$21*'Drive Train'!$F$39,GQ71+GK$2)</f>
        <v>10.72</v>
      </c>
      <c r="GR72" s="43">
        <f>'Drive Train'!$F$35-GK72*'DEPRECATED - DT-Prelim Calcs'!$C$21*'Drive Train'!$F$39</f>
        <v>17.631109018819949</v>
      </c>
      <c r="GS72" s="1">
        <f>IF(GP72&gt;='Drive Train'!$F$29,1,0)</f>
        <v>0</v>
      </c>
      <c r="GT72" s="43">
        <f t="shared" si="155"/>
        <v>-103.79184561150691</v>
      </c>
      <c r="GU72" s="49">
        <f>GU71+'DEPRECATED - DT-Prelim Calcs'!$C$11</f>
        <v>272</v>
      </c>
      <c r="GV72" s="2">
        <f>HF72/'Drive Train'!$F$35</f>
        <v>0.84946236559139798</v>
      </c>
      <c r="GW72" s="36">
        <f>HD72*12*60/(PI() * 'Drive Train'!$F$15)/GV$2*GV72</f>
        <v>-165063.2845977158</v>
      </c>
      <c r="GX72" s="2">
        <f>('DEPRECATED - DT-Prelim Calcs'!$C$6*GV72-GW72)/('DEPRECATED - DT-Prelim Calcs'!$C$6*GV72)*'DEPRECATED - DT-Prelim Calcs'!$C$7*GV72</f>
        <v>125.32360306567178</v>
      </c>
      <c r="GY72" s="43">
        <f>GX72/'DEPRECATED - DT-Prelim Calcs'!$C$7*('DEPRECATED - DT-Prelim Calcs'!$C$8-'DEPRECATED - DT-Prelim Calcs'!$C$9)+'DEPRECATED - DT-Prelim Calcs'!$C$9</f>
        <v>6828.8306147716712</v>
      </c>
      <c r="GZ72" s="43">
        <f t="shared" si="112"/>
        <v>33.333333333333314</v>
      </c>
      <c r="HA72" s="2">
        <f t="shared" si="156"/>
        <v>1.4462867232450001</v>
      </c>
      <c r="HB72" s="43">
        <f>HA72*'DEPRECATED - DT-Prelim Calcs'!$C$21/GV$2/'DEPRECATED - DT-Prelim Calcs'!$C$19/'DEPRECATED - DT-Prelim Calcs'!$C$18*3.39*'DEPRECATED - DT-Prelim Calcs'!$C$20</f>
        <v>29.053734754561201</v>
      </c>
      <c r="HC72" s="36">
        <f t="shared" si="157"/>
        <v>0</v>
      </c>
      <c r="HD72" s="43">
        <f>HB71*'DEPRECATED - DT-Prelim Calcs'!$C$11+HD71</f>
        <v>-565.23943988597546</v>
      </c>
      <c r="HE72" s="43">
        <f>HE71+0.5*HB72*'DEPRECATED - DT-Prelim Calcs'!$C$11^2+HD72*'DEPRECATED - DT-Prelim Calcs'!$C$11</f>
        <v>-89485.325657571622</v>
      </c>
      <c r="HF72" s="43">
        <f>MIN('Drive Train'!$F$35-GZ71*'DEPRECATED - DT-Prelim Calcs'!$C$21*'Drive Train'!$F$39,HF71+GZ$2)</f>
        <v>10.533333333333335</v>
      </c>
      <c r="HG72" s="43">
        <f>'Drive Train'!$F$35-GZ72*'DEPRECATED - DT-Prelim Calcs'!$C$21*'Drive Train'!$F$39</f>
        <v>10.533333333333335</v>
      </c>
      <c r="HH72" s="1">
        <f>IF(HE72&gt;='Drive Train'!$F$29,1,0)</f>
        <v>0</v>
      </c>
      <c r="HI72" s="43">
        <f t="shared" si="158"/>
        <v>37.037037037037017</v>
      </c>
      <c r="HJ72" s="49">
        <f>HJ71+'DEPRECATED - DT-Prelim Calcs'!$C$11</f>
        <v>272</v>
      </c>
      <c r="HK72" s="2">
        <f>HU72/'Drive Train'!$F$35</f>
        <v>0.83440860215053769</v>
      </c>
      <c r="HL72" s="36">
        <f>HS72*12*60/(PI() * 'Drive Train'!$F$15)/HK$2*HK72</f>
        <v>-115251.51517970208</v>
      </c>
      <c r="HM72" s="2">
        <f>('DEPRECATED - DT-Prelim Calcs'!$C$6*HK72-HL72)/('DEPRECATED - DT-Prelim Calcs'!$C$6*HK72)*'DEPRECATED - DT-Prelim Calcs'!$C$7*HK72</f>
        <v>88.635885151735366</v>
      </c>
      <c r="HN72" s="43">
        <f>HM72/'DEPRECATED - DT-Prelim Calcs'!$C$7*('DEPRECATED - DT-Prelim Calcs'!$C$8-'DEPRECATED - DT-Prelim Calcs'!$C$9)+'DEPRECATED - DT-Prelim Calcs'!$C$9</f>
        <v>4830.1713552811052</v>
      </c>
      <c r="HO72" s="43">
        <f t="shared" si="113"/>
        <v>36.66666666666665</v>
      </c>
      <c r="HP72" s="2">
        <f t="shared" si="159"/>
        <v>1.4462867232450001</v>
      </c>
      <c r="HQ72" s="43">
        <f>HP72*'DEPRECATED - DT-Prelim Calcs'!$C$21/HK$2/'DEPRECATED - DT-Prelim Calcs'!$C$19/'DEPRECATED - DT-Prelim Calcs'!$C$18*3.39*'DEPRECATED - DT-Prelim Calcs'!$C$20</f>
        <v>29.053734754561201</v>
      </c>
      <c r="HR72" s="36">
        <f t="shared" si="160"/>
        <v>0</v>
      </c>
      <c r="HS72" s="43">
        <f>HQ71*'DEPRECATED - DT-Prelim Calcs'!$C$11+HS71</f>
        <v>-401.78524898027575</v>
      </c>
      <c r="HT72" s="43">
        <f>HT71+0.5*HQ72*'DEPRECATED - DT-Prelim Calcs'!$C$11^2+HS72*'DEPRECATED - DT-Prelim Calcs'!$C$11</f>
        <v>-105373.49708908638</v>
      </c>
      <c r="HU72" s="43">
        <f>MIN('Drive Train'!$F$35-HO71*'DEPRECATED - DT-Prelim Calcs'!$C$21*'Drive Train'!$F$39,HU71+HO$2)</f>
        <v>10.346666666666668</v>
      </c>
      <c r="HV72" s="43">
        <f>'Drive Train'!$F$35-HO72*'DEPRECATED - DT-Prelim Calcs'!$C$21*'Drive Train'!$F$39</f>
        <v>10.346666666666668</v>
      </c>
      <c r="HW72" s="1">
        <f>IF(HT72&gt;='Drive Train'!$F$29,1,0)</f>
        <v>0</v>
      </c>
      <c r="HX72" s="43">
        <f t="shared" si="161"/>
        <v>40.740740740740726</v>
      </c>
      <c r="HY72" s="49">
        <f>HY71+'DEPRECATED - DT-Prelim Calcs'!$C$11</f>
        <v>272</v>
      </c>
      <c r="HZ72" s="2">
        <f>IJ72/'Drive Train'!$F$35</f>
        <v>0.8193548387096774</v>
      </c>
      <c r="IA72" s="36">
        <f>IH72*12*60/(PI() * 'Drive Train'!$F$15)/HZ$2*HZ72</f>
        <v>11360.487246632088</v>
      </c>
      <c r="IB72" s="2">
        <f>('DEPRECATED - DT-Prelim Calcs'!$C$6*HZ72-IA72)/('DEPRECATED - DT-Prelim Calcs'!$C$6*HZ72)*'DEPRECATED - DT-Prelim Calcs'!$C$7*HZ72</f>
        <v>-4.5084303811701867</v>
      </c>
      <c r="IC72" s="43">
        <f>IB72/'DEPRECATED - DT-Prelim Calcs'!$C$7*('DEPRECATED - DT-Prelim Calcs'!$C$8-'DEPRECATED - DT-Prelim Calcs'!$C$9)+'DEPRECATED - DT-Prelim Calcs'!$C$9</f>
        <v>-244.10852076524148</v>
      </c>
      <c r="ID72" s="43">
        <f t="shared" si="114"/>
        <v>-244.10852076524148</v>
      </c>
      <c r="IE72" s="2">
        <f t="shared" si="162"/>
        <v>-5.5915036530979449</v>
      </c>
      <c r="IF72" s="43">
        <f>IE72*'DEPRECATED - DT-Prelim Calcs'!$C$21/HZ$2/'DEPRECATED - DT-Prelim Calcs'!$C$19/'DEPRECATED - DT-Prelim Calcs'!$C$18*3.39*'DEPRECATED - DT-Prelim Calcs'!$C$20</f>
        <v>-112.32493626974136</v>
      </c>
      <c r="IG72" s="36">
        <f t="shared" si="163"/>
        <v>1</v>
      </c>
      <c r="IH72" s="43">
        <f>IF71*'DEPRECATED - DT-Prelim Calcs'!$C$11+IH71</f>
        <v>40.332120207488231</v>
      </c>
      <c r="II72" s="43">
        <f>II71+0.5*IF72*'DEPRECATED - DT-Prelim Calcs'!$C$11^2+IH72*'DEPRECATED - DT-Prelim Calcs'!$C$11</f>
        <v>-84030.958057941301</v>
      </c>
      <c r="IJ72" s="43">
        <f>MIN('Drive Train'!$F$35-ID71*'DEPRECATED - DT-Prelim Calcs'!$C$21*'Drive Train'!$F$39,IJ71+ID$2)</f>
        <v>10.16</v>
      </c>
      <c r="IK72" s="43">
        <f>'Drive Train'!$F$35-ID72*'DEPRECATED - DT-Prelim Calcs'!$C$21*'Drive Train'!$F$39</f>
        <v>26.070077162853522</v>
      </c>
      <c r="IL72" s="1">
        <f>IF(II72&gt;='Drive Train'!$F$29,1,0)</f>
        <v>0</v>
      </c>
      <c r="IM72" s="43">
        <f t="shared" si="164"/>
        <v>-271.23168973915716</v>
      </c>
      <c r="IN72" s="49">
        <f>IN71+'DEPRECATED - DT-Prelim Calcs'!$C$11</f>
        <v>272</v>
      </c>
      <c r="IO72" s="2">
        <f>IY72/'Drive Train'!$F$35</f>
        <v>0.80430107526881722</v>
      </c>
      <c r="IP72" s="36">
        <f>IW72*12*60/(PI() * 'Drive Train'!$F$15)/IO$2*IO72</f>
        <v>-191852.28020198847</v>
      </c>
      <c r="IQ72" s="2">
        <f>('DEPRECATED - DT-Prelim Calcs'!$C$6*IO72-IP72)/('DEPRECATED - DT-Prelim Calcs'!$C$6*IO72)*'DEPRECATED - DT-Prelim Calcs'!$C$7*IO72</f>
        <v>144.80464761469193</v>
      </c>
      <c r="IR72" s="43">
        <f>IQ72/'DEPRECATED - DT-Prelim Calcs'!$C$7*('DEPRECATED - DT-Prelim Calcs'!$C$8-'DEPRECATED - DT-Prelim Calcs'!$C$9)+'DEPRECATED - DT-Prelim Calcs'!$C$9</f>
        <v>7890.1113999048575</v>
      </c>
      <c r="IS72" s="43">
        <f t="shared" si="115"/>
        <v>43.333333333333321</v>
      </c>
      <c r="IT72" s="2">
        <f t="shared" si="165"/>
        <v>1.4462867232450001</v>
      </c>
      <c r="IU72" s="43">
        <f>IT72*'DEPRECATED - DT-Prelim Calcs'!$C$21/IO$2/'DEPRECATED - DT-Prelim Calcs'!$C$19/'DEPRECATED - DT-Prelim Calcs'!$C$18*3.39*'DEPRECATED - DT-Prelim Calcs'!$C$20</f>
        <v>29.053734754561201</v>
      </c>
      <c r="IV72" s="36">
        <f t="shared" si="166"/>
        <v>0</v>
      </c>
      <c r="IW72" s="43">
        <f>IU71*'DEPRECATED - DT-Prelim Calcs'!$C$11+IW71</f>
        <v>-693.86412417437407</v>
      </c>
      <c r="IX72" s="43">
        <f>IX71+0.5*IU72*'DEPRECATED - DT-Prelim Calcs'!$C$11^2+IW72*'DEPRECATED - DT-Prelim Calcs'!$C$11</f>
        <v>-110433.69144699728</v>
      </c>
      <c r="IY72" s="43">
        <f>MIN('Drive Train'!$F$35-IS71*'DEPRECATED - DT-Prelim Calcs'!$C$21*'Drive Train'!$F$39,IY71+IS$2)</f>
        <v>9.9733333333333345</v>
      </c>
      <c r="IZ72" s="43">
        <f>'Drive Train'!$F$35-IS72*'DEPRECATED - DT-Prelim Calcs'!$C$21*'Drive Train'!$F$39</f>
        <v>9.9733333333333345</v>
      </c>
      <c r="JA72" s="1">
        <f>IF(IX72&gt;='Drive Train'!$F$29,1,0)</f>
        <v>0</v>
      </c>
      <c r="JB72" s="43">
        <f t="shared" si="167"/>
        <v>48.148148148148138</v>
      </c>
      <c r="JC72" s="49">
        <f>JC71+'DEPRECATED - DT-Prelim Calcs'!$C$11</f>
        <v>272</v>
      </c>
      <c r="JD72" s="2">
        <f>JN72/'Drive Train'!$F$35</f>
        <v>0.78924731182795704</v>
      </c>
      <c r="JE72" s="36">
        <f>JL72*12*60/(PI() * 'Drive Train'!$F$15)/JD$2*JD72</f>
        <v>-125560.76032564043</v>
      </c>
      <c r="JF72" s="2">
        <f>('DEPRECATED - DT-Prelim Calcs'!$C$6*JD72-JE72)/('DEPRECATED - DT-Prelim Calcs'!$C$6*JD72)*'DEPRECATED - DT-Prelim Calcs'!$C$7*JD72</f>
        <v>96.002504990788736</v>
      </c>
      <c r="JG72" s="43">
        <f>JF72/'DEPRECATED - DT-Prelim Calcs'!$C$7*('DEPRECATED - DT-Prelim Calcs'!$C$8-'DEPRECATED - DT-Prelim Calcs'!$C$9)+'DEPRECATED - DT-Prelim Calcs'!$C$9</f>
        <v>5231.4872121847584</v>
      </c>
      <c r="JH72" s="43">
        <f t="shared" si="116"/>
        <v>46.666666666666657</v>
      </c>
      <c r="JI72" s="2">
        <f t="shared" si="168"/>
        <v>1.4462867232450001</v>
      </c>
      <c r="JJ72" s="43">
        <f>JI72*'DEPRECATED - DT-Prelim Calcs'!$C$21/JD$2/'DEPRECATED - DT-Prelim Calcs'!$C$19/'DEPRECATED - DT-Prelim Calcs'!$C$18*3.39*'DEPRECATED - DT-Prelim Calcs'!$C$20</f>
        <v>29.053734754561201</v>
      </c>
      <c r="JK72" s="36">
        <f t="shared" si="169"/>
        <v>0</v>
      </c>
      <c r="JL72" s="43">
        <f>JJ71*'DEPRECATED - DT-Prelim Calcs'!$C$11+JL71</f>
        <v>-462.77186000467765</v>
      </c>
      <c r="JM72" s="43">
        <f>JM71+0.5*JJ72*'DEPRECATED - DT-Prelim Calcs'!$C$11^2+JL72*'DEPRECATED - DT-Prelim Calcs'!$C$11</f>
        <v>-108107.74005060921</v>
      </c>
      <c r="JN72" s="43">
        <f>MIN('Drive Train'!$F$35-JH71*'DEPRECATED - DT-Prelim Calcs'!$C$21*'Drive Train'!$F$39,JN71+JH$2)</f>
        <v>9.7866666666666671</v>
      </c>
      <c r="JO72" s="43">
        <f>'Drive Train'!$F$35-JH72*'DEPRECATED - DT-Prelim Calcs'!$C$21*'Drive Train'!$F$39</f>
        <v>9.7866666666666671</v>
      </c>
      <c r="JP72" s="1">
        <f>IF(JM72&gt;='Drive Train'!$F$29,1,0)</f>
        <v>0</v>
      </c>
      <c r="JQ72" s="43">
        <f>MIN(JG72,'DEPRECATED - DT-Prelim Calcs'!$C$10)*'DEPRECATED - DT-Prelim Calcs'!$C$11*1000/60/60</f>
        <v>103.33333333333333</v>
      </c>
      <c r="JR72" s="49">
        <f>JR71+'DEPRECATED - DT-Prelim Calcs'!$C$11</f>
        <v>272</v>
      </c>
      <c r="JS72" s="2">
        <f>KC72/'Drive Train'!$F$35</f>
        <v>0.77419354838709686</v>
      </c>
      <c r="JT72" s="36">
        <f>KA72*12*60/(PI() * 'Drive Train'!$F$15)/JS$2*JS72</f>
        <v>-97128.868483572878</v>
      </c>
      <c r="JU72" s="2">
        <f>('DEPRECATED - DT-Prelim Calcs'!$C$6*JS72-JT72)/('DEPRECATED - DT-Prelim Calcs'!$C$6*JS72)*'DEPRECATED - DT-Prelim Calcs'!$C$7*JS72</f>
        <v>75.031342849765721</v>
      </c>
      <c r="JV72" s="43">
        <f>JU72/'DEPRECATED - DT-Prelim Calcs'!$C$7*('DEPRECATED - DT-Prelim Calcs'!$C$8-'DEPRECATED - DT-Prelim Calcs'!$C$9)+'DEPRECATED - DT-Prelim Calcs'!$C$9</f>
        <v>4089.0283791290281</v>
      </c>
      <c r="JW72" s="43">
        <f t="shared" si="117"/>
        <v>49.999999999999993</v>
      </c>
      <c r="JX72" s="2">
        <f t="shared" si="170"/>
        <v>1.4462867232450001</v>
      </c>
      <c r="JY72" s="43">
        <f>JX72*'DEPRECATED - DT-Prelim Calcs'!$C$21/JS$2/'DEPRECATED - DT-Prelim Calcs'!$C$19/'DEPRECATED - DT-Prelim Calcs'!$C$18*3.39*'DEPRECATED - DT-Prelim Calcs'!$C$20</f>
        <v>29.053734754561201</v>
      </c>
      <c r="JZ72" s="36">
        <f t="shared" si="171"/>
        <v>0</v>
      </c>
      <c r="KA72" s="43">
        <f>JY71*'DEPRECATED - DT-Prelim Calcs'!$C$11+KA71</f>
        <v>-364.94288310431841</v>
      </c>
      <c r="KB72" s="43">
        <f>KB71+0.5*JY72*'DEPRECATED - DT-Prelim Calcs'!$C$11^2+KA72*'DEPRECATED - DT-Prelim Calcs'!$C$11</f>
        <v>-105491.38865376785</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103.33333333333333</v>
      </c>
      <c r="KG72" s="49">
        <f>KG71+'DEPRECATED - DT-Prelim Calcs'!$C$11</f>
        <v>272</v>
      </c>
      <c r="KH72" s="2">
        <f>KR72/'Drive Train'!$F$35</f>
        <v>0.75913978494623657</v>
      </c>
      <c r="KI72" s="36">
        <f>KP72*12*60/(PI() * 'Drive Train'!$F$15)/KH$2*KH72</f>
        <v>-163036.64398354886</v>
      </c>
      <c r="KJ72" s="2">
        <f>('DEPRECATED - DT-Prelim Calcs'!$C$6*KH72-KI72)/('DEPRECATED - DT-Prelim Calcs'!$C$6*KH72)*'DEPRECATED - DT-Prelim Calcs'!$C$7*KH72</f>
        <v>123.41018695234524</v>
      </c>
      <c r="KK72" s="43">
        <f>KJ72/'DEPRECATED - DT-Prelim Calcs'!$C$7*('DEPRECATED - DT-Prelim Calcs'!$C$8-'DEPRECATED - DT-Prelim Calcs'!$C$9)+'DEPRECATED - DT-Prelim Calcs'!$C$9</f>
        <v>6724.5922742695539</v>
      </c>
      <c r="KL72" s="43">
        <f t="shared" si="118"/>
        <v>53.333333333333329</v>
      </c>
      <c r="KM72" s="2">
        <f t="shared" si="172"/>
        <v>1.4462867232450001</v>
      </c>
      <c r="KN72" s="43">
        <f>KM72*'DEPRECATED - DT-Prelim Calcs'!$C$21/KH$2/'DEPRECATED - DT-Prelim Calcs'!$C$19/'DEPRECATED - DT-Prelim Calcs'!$C$18*3.39*'DEPRECATED - DT-Prelim Calcs'!$C$20</f>
        <v>29.053734754561201</v>
      </c>
      <c r="KO72" s="36">
        <f t="shared" si="173"/>
        <v>0</v>
      </c>
      <c r="KP72" s="43">
        <f>KN71*'DEPRECATED - DT-Prelim Calcs'!$C$11+KP71</f>
        <v>-624.72601562575551</v>
      </c>
      <c r="KQ72" s="43">
        <f>KQ71+0.5*KN72*'DEPRECATED - DT-Prelim Calcs'!$C$11^2+KP72*'DEPRECATED - DT-Prelim Calcs'!$C$11</f>
        <v>-107780.65222689083</v>
      </c>
      <c r="KR72" s="43">
        <f>MIN('Drive Train'!$F$35-KL71*'DEPRECATED - DT-Prelim Calcs'!$C$21*'Drive Train'!$F$39,KR71+KL$2)</f>
        <v>9.413333333333334</v>
      </c>
      <c r="KS72" s="43">
        <f>'Drive Train'!$F$35-KL72*'DEPRECATED - DT-Prelim Calcs'!$C$21*'Drive Train'!$F$39</f>
        <v>9.413333333333334</v>
      </c>
      <c r="KT72" s="1">
        <f>IF(KQ72&gt;='Drive Train'!$F$29,1,0)</f>
        <v>0</v>
      </c>
      <c r="KU72" s="43">
        <f>MIN(KK72,'DEPRECATED - DT-Prelim Calcs'!$C$10)*'DEPRECATED - DT-Prelim Calcs'!$C$11*1000/60/60</f>
        <v>103.33333333333333</v>
      </c>
      <c r="KV72" s="49">
        <f>KV71+'DEPRECATED - DT-Prelim Calcs'!$C$11</f>
        <v>272</v>
      </c>
      <c r="KW72" s="2">
        <f>LG72/'Drive Train'!$F$35</f>
        <v>0.74408602150537628</v>
      </c>
      <c r="KX72" s="36">
        <f>LE72*12*60/(PI() * 'Drive Train'!$F$15)/KW$2*KW72</f>
        <v>-81344.204443353781</v>
      </c>
      <c r="KY72" s="2">
        <f>('DEPRECATED - DT-Prelim Calcs'!$C$6*KW72-KX72)/('DEPRECATED - DT-Prelim Calcs'!$C$6*KW72)*'DEPRECATED - DT-Prelim Calcs'!$C$7*KW72</f>
        <v>63.286678619438462</v>
      </c>
      <c r="KZ72" s="43">
        <f>KY72/'DEPRECATED - DT-Prelim Calcs'!$C$7*('DEPRECATED - DT-Prelim Calcs'!$C$8-'DEPRECATED - DT-Prelim Calcs'!$C$9)+'DEPRECATED - DT-Prelim Calcs'!$C$9</f>
        <v>3449.2071188201544</v>
      </c>
      <c r="LA72" s="43">
        <f t="shared" si="119"/>
        <v>56.666666666666664</v>
      </c>
      <c r="LB72" s="2">
        <f t="shared" si="174"/>
        <v>1.4462867232450001</v>
      </c>
      <c r="LC72" s="43">
        <f>LB72*'DEPRECATED - DT-Prelim Calcs'!$C$21/KW$2/'DEPRECATED - DT-Prelim Calcs'!$C$19/'DEPRECATED - DT-Prelim Calcs'!$C$18*3.39*'DEPRECATED - DT-Prelim Calcs'!$C$20</f>
        <v>29.053734754561201</v>
      </c>
      <c r="LD72" s="36">
        <f t="shared" si="175"/>
        <v>0</v>
      </c>
      <c r="LE72" s="43">
        <f>LC71*'DEPRECATED - DT-Prelim Calcs'!$C$11+LE71</f>
        <v>-318.00180667275777</v>
      </c>
      <c r="LF72" s="43">
        <f>LF71+0.5*LC72*'DEPRECATED - DT-Prelim Calcs'!$C$11^2+LE72*'DEPRECATED - DT-Prelim Calcs'!$C$11</f>
        <v>-122792.28072575563</v>
      </c>
      <c r="LG72" s="43">
        <f>MIN('Drive Train'!$F$35-LA71*'DEPRECATED - DT-Prelim Calcs'!$C$21*'Drive Train'!$F$39,LG71+LA$2)</f>
        <v>9.2266666666666666</v>
      </c>
      <c r="LH72" s="43">
        <f>'Drive Train'!$F$35-LA72*'DEPRECATED - DT-Prelim Calcs'!$C$21*'Drive Train'!$F$39</f>
        <v>9.2266666666666666</v>
      </c>
      <c r="LI72" s="1">
        <f>IF(LF72&gt;='Drive Train'!$F$29,1,0)</f>
        <v>0</v>
      </c>
      <c r="LJ72" s="43">
        <f>MIN(KZ72,'DEPRECATED - DT-Prelim Calcs'!$C$10)*'DEPRECATED - DT-Prelim Calcs'!$C$11*1000/60/60</f>
        <v>103.33333333333333</v>
      </c>
      <c r="LK72" s="49">
        <f>LK71+'DEPRECATED - DT-Prelim Calcs'!$C$11</f>
        <v>272</v>
      </c>
      <c r="LL72" s="2">
        <f>LV72/'Drive Train'!$F$35</f>
        <v>0.72903225806451621</v>
      </c>
      <c r="LM72" s="36">
        <f>LT72*12*60/(PI() * 'Drive Train'!$F$15)/LL$2*LL72</f>
        <v>-206652.03121295734</v>
      </c>
      <c r="LN72" s="2">
        <f>('DEPRECATED - DT-Prelim Calcs'!$C$6*LL72-LM72)/('DEPRECATED - DT-Prelim Calcs'!$C$6*LL72)*'DEPRECATED - DT-Prelim Calcs'!$C$7*LL72</f>
        <v>155.33107765219873</v>
      </c>
      <c r="LO72" s="43">
        <f>LN72/'DEPRECATED - DT-Prelim Calcs'!$C$7*('DEPRECATED - DT-Prelim Calcs'!$C$8-'DEPRECATED - DT-Prelim Calcs'!$C$9)+'DEPRECATED - DT-Prelim Calcs'!$C$9</f>
        <v>8463.5661706048559</v>
      </c>
      <c r="LP72" s="43">
        <f t="shared" si="120"/>
        <v>60</v>
      </c>
      <c r="LQ72" s="2">
        <f t="shared" si="176"/>
        <v>1.4462867232450001</v>
      </c>
      <c r="LR72" s="43">
        <f>LQ72*'DEPRECATED - DT-Prelim Calcs'!$C$21/LL$2/'DEPRECATED - DT-Prelim Calcs'!$C$19/'DEPRECATED - DT-Prelim Calcs'!$C$18*3.39*'DEPRECATED - DT-Prelim Calcs'!$C$20</f>
        <v>29.053734754561201</v>
      </c>
      <c r="LS72" s="36">
        <f t="shared" si="177"/>
        <v>0</v>
      </c>
      <c r="LT72" s="43">
        <f>LR71*'DEPRECATED - DT-Prelim Calcs'!$C$11+LT71</f>
        <v>-824.55390021095923</v>
      </c>
      <c r="LU72" s="43">
        <f>LU71+0.5*LR72*'DEPRECATED - DT-Prelim Calcs'!$C$11^2+LT72*'DEPRECATED - DT-Prelim Calcs'!$C$11</f>
        <v>-113523.00372708845</v>
      </c>
      <c r="LV72" s="43">
        <f>MIN('Drive Train'!$F$35-LP71*'DEPRECATED - DT-Prelim Calcs'!$C$21*'Drive Train'!$F$39,LV71+LP$2)</f>
        <v>9.0400000000000009</v>
      </c>
      <c r="LW72" s="43">
        <f>'Drive Train'!$F$35-LP72*'DEPRECATED - DT-Prelim Calcs'!$C$21*'Drive Train'!$F$39</f>
        <v>9.0400000000000009</v>
      </c>
      <c r="LX72" s="1">
        <f>IF(LU72&gt;='Drive Train'!$F$29,1,0)</f>
        <v>0</v>
      </c>
      <c r="LY72" s="43">
        <f>MIN(LO72,'DEPRECATED - DT-Prelim Calcs'!$C$10)*'DEPRECATED - DT-Prelim Calcs'!$C$11*1000/60/60</f>
        <v>103.33333333333333</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3"/>
        <v>0</v>
      </c>
      <c r="X73" s="2">
        <f>MAX(MIN(IF(AND(AI72=1,AG73&lt;0),-1,1)*(W73-$C$9)/($C$8-$C$9)*$C$7-$C$29*AE73/T$2 -  AI72*$C$29/2,X$2),MAX(X$4:X72)*-1)</f>
        <v>-0.27672021620693066</v>
      </c>
      <c r="Y73" s="43">
        <f t="shared" si="94"/>
        <v>0</v>
      </c>
      <c r="Z73" s="43">
        <f t="shared" si="95"/>
        <v>0</v>
      </c>
      <c r="AA73" s="43">
        <f t="shared" si="96"/>
        <v>0</v>
      </c>
      <c r="AB73" s="43" t="e">
        <f t="shared" si="97"/>
        <v>#N/A</v>
      </c>
      <c r="AC73" s="36">
        <f t="shared" si="121"/>
        <v>1</v>
      </c>
      <c r="AD73" s="1">
        <f t="shared" si="98"/>
        <v>1</v>
      </c>
      <c r="AE73" s="43">
        <f t="shared" si="99"/>
        <v>0</v>
      </c>
      <c r="AF73" s="43" t="e">
        <f t="shared" si="100"/>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889.49632897085212</v>
      </c>
      <c r="AK73" s="43">
        <f t="shared" si="101"/>
        <v>0</v>
      </c>
      <c r="AL73" s="49">
        <f>AL72+'DEPRECATED - DT-Prelim Calcs'!$C$11</f>
        <v>276</v>
      </c>
      <c r="AM73" s="2">
        <f>AW73/'Drive Train'!$F$35</f>
        <v>1.5902068651704946</v>
      </c>
      <c r="AN73" s="36">
        <f>AU73*12*60/(PI() * 'Drive Train'!$F$15)/AM$2*AM73</f>
        <v>-17806.746668301141</v>
      </c>
      <c r="AO73" s="2">
        <f>('DEPRECATED - DT-Prelim Calcs'!$C$6*AM73-AN73)/('DEPRECATED - DT-Prelim Calcs'!$C$6*AM73)*'DEPRECATED - DT-Prelim Calcs'!$C$7*AM73</f>
        <v>20.547982717137451</v>
      </c>
      <c r="AP73" s="43">
        <f>AO73/'DEPRECATED - DT-Prelim Calcs'!$C$7*('DEPRECATED - DT-Prelim Calcs'!$C$8-'DEPRECATED - DT-Prelim Calcs'!$C$9)+'DEPRECATED - DT-Prelim Calcs'!$C$9</f>
        <v>1120.9050286201746</v>
      </c>
      <c r="AQ73" s="43">
        <f t="shared" si="102"/>
        <v>93</v>
      </c>
      <c r="AR73" s="2">
        <f t="shared" si="122"/>
        <v>2.5542985724138418</v>
      </c>
      <c r="AS73" s="43">
        <f>AR73*'DEPRECATED - DT-Prelim Calcs'!$C$21/AM$2/'DEPRECATED - DT-Prelim Calcs'!$C$19/'DEPRECATED - DT-Prelim Calcs'!$C$18*3.39*'DEPRECATED - DT-Prelim Calcs'!$C$20</f>
        <v>25.656016892818649</v>
      </c>
      <c r="AT73" s="36">
        <f t="shared" si="123"/>
        <v>0</v>
      </c>
      <c r="AU73" s="43">
        <f>AS72*'DEPRECATED - DT-Prelim Calcs'!$C$11+AU72</f>
        <v>-65.145897102526632</v>
      </c>
      <c r="AV73" s="43">
        <f>AV72+0.5*AS73*'DEPRECATED - DT-Prelim Calcs'!$C$11^2+AU73*'DEPRECATED - DT-Prelim Calcs'!$C$11</f>
        <v>4012.5930175768603</v>
      </c>
      <c r="AW73" s="43">
        <f>MIN('Drive Train'!$F$35-AQ72*'DEPRECATED - DT-Prelim Calcs'!$C$21*'Drive Train'!$F$39,AW72+AQ$2)</f>
        <v>19.718565128114133</v>
      </c>
      <c r="AX73" s="43">
        <f>'Drive Train'!$F$35-AQ73*'DEPRECATED - DT-Prelim Calcs'!$C$21*'Drive Train'!$F$39</f>
        <v>7.1920000000000002</v>
      </c>
      <c r="AY73" s="1">
        <f>IF(AV73&gt;='Drive Train'!$F$29,1,0)</f>
        <v>1</v>
      </c>
      <c r="AZ73" s="43">
        <f t="shared" si="124"/>
        <v>103.33333333333333</v>
      </c>
      <c r="BA73" s="49">
        <f>BA72+'DEPRECATED - DT-Prelim Calcs'!$C$11</f>
        <v>276</v>
      </c>
      <c r="BB73" s="2">
        <f>BL73/'Drive Train'!$F$35</f>
        <v>0.57999999999999996</v>
      </c>
      <c r="BC73" s="36">
        <f>BJ73*12*60/(PI() * 'Drive Train'!$F$15)/BB$2*BB73</f>
        <v>8575.8781315560045</v>
      </c>
      <c r="BD73" s="2">
        <f>('DEPRECATED - DT-Prelim Calcs'!$C$6*BB73-BC73)/('DEPRECATED - DT-Prelim Calcs'!$C$6*BB73)*'DEPRECATED - DT-Prelim Calcs'!$C$7*BB73</f>
        <v>-3.5840113537613898</v>
      </c>
      <c r="BE73" s="43">
        <f>BD73/'DEPRECATED - DT-Prelim Calcs'!$C$7*('DEPRECATED - DT-Prelim Calcs'!$C$8-'DEPRECATED - DT-Prelim Calcs'!$C$9)+'DEPRECATED - DT-Prelim Calcs'!$C$9</f>
        <v>-193.74837971983689</v>
      </c>
      <c r="BF73" s="43">
        <f t="shared" si="103"/>
        <v>-193.74837971983689</v>
      </c>
      <c r="BG73" s="2">
        <f t="shared" si="125"/>
        <v>-4.7390154115141279</v>
      </c>
      <c r="BH73" s="43">
        <f>BG73*'DEPRECATED - DT-Prelim Calcs'!$C$21/BB$2/'DEPRECATED - DT-Prelim Calcs'!$C$19/'DEPRECATED - DT-Prelim Calcs'!$C$18*3.39*'DEPRECATED - DT-Prelim Calcs'!$C$20</f>
        <v>-68.755356165355138</v>
      </c>
      <c r="BI73" s="36">
        <f t="shared" si="126"/>
        <v>1</v>
      </c>
      <c r="BJ73" s="43">
        <f>BH72*'DEPRECATED - DT-Prelim Calcs'!$C$11+BJ72</f>
        <v>59.553306224972829</v>
      </c>
      <c r="BK73" s="43">
        <f>BK72+0.5*BH73*'DEPRECATED - DT-Prelim Calcs'!$C$11^2+BJ73*'DEPRECATED - DT-Prelim Calcs'!$C$11</f>
        <v>-38905.547945734572</v>
      </c>
      <c r="BL73" s="43">
        <f>MIN('Drive Train'!$F$35-BF72*'DEPRECATED - DT-Prelim Calcs'!$C$21*'Drive Train'!$F$39,BL72+BF$2)</f>
        <v>7.1920000000000002</v>
      </c>
      <c r="BM73" s="43">
        <f>'Drive Train'!$F$35-BF73*'DEPRECATED - DT-Prelim Calcs'!$C$21*'Drive Train'!$F$39</f>
        <v>23.249909264310865</v>
      </c>
      <c r="BN73" s="1">
        <f>IF(BK73&gt;='Drive Train'!$F$29,1,0)</f>
        <v>0</v>
      </c>
      <c r="BO73" s="43">
        <f t="shared" si="127"/>
        <v>-215.27597746648544</v>
      </c>
      <c r="BP73" s="49">
        <f>BP72+'DEPRECATED - DT-Prelim Calcs'!$C$11</f>
        <v>276</v>
      </c>
      <c r="BQ73" s="2">
        <f>CA73/'Drive Train'!$F$35</f>
        <v>0.57999999999999996</v>
      </c>
      <c r="BR73" s="36">
        <f>BY73*12*60/(PI() * 'Drive Train'!$F$15)/BQ$2*BQ73</f>
        <v>-7232.0773107530204</v>
      </c>
      <c r="BS73" s="2">
        <f>('DEPRECATED - DT-Prelim Calcs'!$C$6*BQ73-BR73)/('DEPRECATED - DT-Prelim Calcs'!$C$6*BQ73)*'DEPRECATED - DT-Prelim Calcs'!$C$7*BQ73</f>
        <v>8.0365703115096654</v>
      </c>
      <c r="BT73" s="43">
        <f>BS73/'DEPRECATED - DT-Prelim Calcs'!$C$7*('DEPRECATED - DT-Prelim Calcs'!$C$8-'DEPRECATED - DT-Prelim Calcs'!$C$9)+'DEPRECATED - DT-Prelim Calcs'!$C$9</f>
        <v>439.31315876134744</v>
      </c>
      <c r="BU73" s="43">
        <f t="shared" si="104"/>
        <v>93</v>
      </c>
      <c r="BV73" s="2">
        <f t="shared" si="128"/>
        <v>1.5313624128476471</v>
      </c>
      <c r="BW73" s="43">
        <f>BV73*'DEPRECATED - DT-Prelim Calcs'!$C$21/BQ$2/'DEPRECATED - DT-Prelim Calcs'!$C$19/'DEPRECATED - DT-Prelim Calcs'!$C$18*3.39*'DEPRECATED - DT-Prelim Calcs'!$C$20</f>
        <v>29.053734754561201</v>
      </c>
      <c r="BX73" s="36">
        <f t="shared" si="129"/>
        <v>0</v>
      </c>
      <c r="BY73" s="43">
        <f>BW72*'DEPRECATED - DT-Prelim Calcs'!$C$11+BY72</f>
        <v>-38.404734532885598</v>
      </c>
      <c r="BZ73" s="43">
        <f>BZ72+0.5*BW73*'DEPRECATED - DT-Prelim Calcs'!$C$11^2+BY73*'DEPRECATED - DT-Prelim Calcs'!$C$11</f>
        <v>-88702.760087237868</v>
      </c>
      <c r="CA73" s="43">
        <f>MIN('Drive Train'!$F$35-BU72*'DEPRECATED - DT-Prelim Calcs'!$C$21*'Drive Train'!$F$39,CA72+BU$2)</f>
        <v>7.1920000000000002</v>
      </c>
      <c r="CB73" s="43">
        <f>'Drive Train'!$F$35-BU73*'DEPRECATED - DT-Prelim Calcs'!$C$21*'Drive Train'!$F$39</f>
        <v>7.1920000000000002</v>
      </c>
      <c r="CC73" s="1">
        <f>IF(BZ73&gt;='Drive Train'!$F$29,1,0)</f>
        <v>0</v>
      </c>
      <c r="CD73" s="43">
        <f t="shared" si="130"/>
        <v>103.33333333333333</v>
      </c>
      <c r="CE73" s="49">
        <f>CE72+'DEPRECATED - DT-Prelim Calcs'!$C$11</f>
        <v>276</v>
      </c>
      <c r="CF73" s="2">
        <f>CP73/'Drive Train'!$F$35</f>
        <v>0.57999999999999996</v>
      </c>
      <c r="CG73" s="36">
        <f>CN73*12*60/(PI() * 'Drive Train'!$F$15)/CF$2*CF73</f>
        <v>-94008.231846777664</v>
      </c>
      <c r="CH73" s="2">
        <f>('DEPRECATED - DT-Prelim Calcs'!$C$6*CF73-CG73)/('DEPRECATED - DT-Prelim Calcs'!$C$6*CF73)*'DEPRECATED - DT-Prelim Calcs'!$C$7*CF73</f>
        <v>71.826564790186097</v>
      </c>
      <c r="CI73" s="43">
        <f>CH73/'DEPRECATED - DT-Prelim Calcs'!$C$7*('DEPRECATED - DT-Prelim Calcs'!$C$8-'DEPRECATED - DT-Prelim Calcs'!$C$9)+'DEPRECATED - DT-Prelim Calcs'!$C$9</f>
        <v>3914.4397236444661</v>
      </c>
      <c r="CJ73" s="43">
        <f t="shared" si="105"/>
        <v>93</v>
      </c>
      <c r="CK73" s="2">
        <f t="shared" si="131"/>
        <v>1.2396743342100003</v>
      </c>
      <c r="CL73" s="43">
        <f>CK73*'DEPRECATED - DT-Prelim Calcs'!$C$21/CF$2/'DEPRECATED - DT-Prelim Calcs'!$C$19/'DEPRECATED - DT-Prelim Calcs'!$C$18*3.39*'DEPRECATED - DT-Prelim Calcs'!$C$20</f>
        <v>29.053734754561205</v>
      </c>
      <c r="CM73" s="36">
        <f t="shared" si="132"/>
        <v>0</v>
      </c>
      <c r="CN73" s="43">
        <f>CL72*'DEPRECATED - DT-Prelim Calcs'!$C$11+CN72</f>
        <v>-404.12639647893099</v>
      </c>
      <c r="CO73" s="43">
        <f>CO72+0.5*CL73*'DEPRECATED - DT-Prelim Calcs'!$C$11^2+CN73*'DEPRECATED - DT-Prelim Calcs'!$C$11</f>
        <v>-200258.09462709908</v>
      </c>
      <c r="CP73" s="43">
        <f>MIN('Drive Train'!$F$35-CJ72*'DEPRECATED - DT-Prelim Calcs'!$C$21*'Drive Train'!$F$39,CP72+CJ$2)</f>
        <v>7.1920000000000002</v>
      </c>
      <c r="CQ73" s="43">
        <f>'Drive Train'!$F$35-CJ73*'DEPRECATED - DT-Prelim Calcs'!$C$21*'Drive Train'!$F$39</f>
        <v>7.1920000000000002</v>
      </c>
      <c r="CR73" s="1">
        <f>IF(CO73&gt;='Drive Train'!$F$29,1,0)</f>
        <v>0</v>
      </c>
      <c r="CS73" s="43">
        <f t="shared" si="133"/>
        <v>103.33333333333333</v>
      </c>
      <c r="CT73" s="49">
        <f>CT72+'DEPRECATED - DT-Prelim Calcs'!$C$11</f>
        <v>276</v>
      </c>
      <c r="CU73" s="2">
        <f>DE73/'Drive Train'!$F$35</f>
        <v>1.3118835267025712</v>
      </c>
      <c r="CV73" s="36">
        <f>DC73*12*60/(PI() * 'Drive Train'!$F$15)/CU$2*CU73</f>
        <v>-129614.65901953544</v>
      </c>
      <c r="CW73" s="2">
        <f>('DEPRECATED - DT-Prelim Calcs'!$C$6*CU73-CV73)/('DEPRECATED - DT-Prelim Calcs'!$C$6*CU73)*'DEPRECATED - DT-Prelim Calcs'!$C$7*CU73</f>
        <v>101.43372916368666</v>
      </c>
      <c r="CX73" s="43">
        <f>CW73/'DEPRECATED - DT-Prelim Calcs'!$C$7*('DEPRECATED - DT-Prelim Calcs'!$C$8-'DEPRECATED - DT-Prelim Calcs'!$C$9)+'DEPRECATED - DT-Prelim Calcs'!$C$9</f>
        <v>5527.3673350366616</v>
      </c>
      <c r="CY73" s="43">
        <f t="shared" si="106"/>
        <v>93</v>
      </c>
      <c r="CZ73" s="2">
        <f t="shared" si="134"/>
        <v>1.0413264407364002</v>
      </c>
      <c r="DA73" s="43">
        <f>CZ73*'DEPRECATED - DT-Prelim Calcs'!$C$21/CU$2/'DEPRECATED - DT-Prelim Calcs'!$C$19/'DEPRECATED - DT-Prelim Calcs'!$C$18*3.39*'DEPRECATED - DT-Prelim Calcs'!$C$20</f>
        <v>29.053734754561201</v>
      </c>
      <c r="DB73" s="36">
        <f t="shared" si="135"/>
        <v>0</v>
      </c>
      <c r="DC73" s="43">
        <f>DA72*'DEPRECATED - DT-Prelim Calcs'!$C$11+DC72</f>
        <v>-206.92714065188898</v>
      </c>
      <c r="DD73" s="43">
        <f>DD72+0.5*DA73*'DEPRECATED - DT-Prelim Calcs'!$C$11^2+DC73*'DEPRECATED - DT-Prelim Calcs'!$C$11</f>
        <v>-264161.03361198632</v>
      </c>
      <c r="DE73" s="43">
        <f>MIN('Drive Train'!$F$35-CY72*'DEPRECATED - DT-Prelim Calcs'!$C$21*'Drive Train'!$F$39,DE72+CY$2)</f>
        <v>16.267355731111884</v>
      </c>
      <c r="DF73" s="43">
        <f>'Drive Train'!$F$35-CY73*'DEPRECATED - DT-Prelim Calcs'!$C$21*'Drive Train'!$F$39</f>
        <v>7.1920000000000002</v>
      </c>
      <c r="DG73" s="1">
        <f>IF(DD73&gt;='Drive Train'!$F$29,1,0)</f>
        <v>0</v>
      </c>
      <c r="DH73" s="43">
        <f t="shared" si="136"/>
        <v>103.33333333333333</v>
      </c>
      <c r="DI73" s="49">
        <f>DI72+'DEPRECATED - DT-Prelim Calcs'!$C$11</f>
        <v>276</v>
      </c>
      <c r="DJ73" s="2">
        <f>DT73/'Drive Train'!$F$35</f>
        <v>0.57999999999999996</v>
      </c>
      <c r="DK73" s="36">
        <f>DR73*12*60/(PI() * 'Drive Train'!$F$15)/DJ$2*DJ73</f>
        <v>-894182.35654737591</v>
      </c>
      <c r="DL73" s="2">
        <f>('DEPRECATED - DT-Prelim Calcs'!$C$6*DJ73-DK73)/('DEPRECATED - DT-Prelim Calcs'!$C$6*DJ73)*'DEPRECATED - DT-Prelim Calcs'!$C$7*DJ73</f>
        <v>660.0423398443877</v>
      </c>
      <c r="DM73" s="43">
        <f>DL73/'DEPRECATED - DT-Prelim Calcs'!$C$7*('DEPRECATED - DT-Prelim Calcs'!$C$8-'DEPRECATED - DT-Prelim Calcs'!$C$9)+'DEPRECATED - DT-Prelim Calcs'!$C$9</f>
        <v>35959.030454209176</v>
      </c>
      <c r="DN73" s="43">
        <f t="shared" si="107"/>
        <v>93</v>
      </c>
      <c r="DO73" s="2">
        <f t="shared" si="137"/>
        <v>0.89769520753137932</v>
      </c>
      <c r="DP73" s="43">
        <f>DO73*'DEPRECATED - DT-Prelim Calcs'!$C$21/DJ$2/'DEPRECATED - DT-Prelim Calcs'!$C$19/'DEPRECATED - DT-Prelim Calcs'!$C$18*3.39*'DEPRECATED - DT-Prelim Calcs'!$C$20</f>
        <v>29.053734754561201</v>
      </c>
      <c r="DQ73" s="36">
        <f t="shared" si="138"/>
        <v>0</v>
      </c>
      <c r="DR73" s="43">
        <f>DP72*'DEPRECATED - DT-Prelim Calcs'!$C$11+DR72</f>
        <v>-2783.5480799631846</v>
      </c>
      <c r="DS73" s="43">
        <f>DS72+0.5*DP73*'DEPRECATED - DT-Prelim Calcs'!$C$11^2+DR73*'DEPRECATED - DT-Prelim Calcs'!$C$11</f>
        <v>-476662.63549967587</v>
      </c>
      <c r="DT73" s="43">
        <f>MIN('Drive Train'!$F$35-DN72*'DEPRECATED - DT-Prelim Calcs'!$C$21*'Drive Train'!$F$39,DT72+DN$2)</f>
        <v>7.1920000000000002</v>
      </c>
      <c r="DU73" s="43">
        <f>'Drive Train'!$F$35-DN73*'DEPRECATED - DT-Prelim Calcs'!$C$21*'Drive Train'!$F$39</f>
        <v>7.1920000000000002</v>
      </c>
      <c r="DV73" s="1">
        <f>IF(DS73&gt;='Drive Train'!$F$29,1,0)</f>
        <v>0</v>
      </c>
      <c r="DW73" s="43">
        <f t="shared" si="139"/>
        <v>103.33333333333333</v>
      </c>
      <c r="DX73" s="49">
        <f>DX72+'DEPRECATED - DT-Prelim Calcs'!$C$11</f>
        <v>276</v>
      </c>
      <c r="DY73" s="2">
        <f>EI73/'Drive Train'!$F$35</f>
        <v>0.57999999999999996</v>
      </c>
      <c r="DZ73" s="36">
        <f>EG73*12*60/(PI() * 'Drive Train'!$F$15)/DY$2*DY73</f>
        <v>-105313.03169333615</v>
      </c>
      <c r="EA73" s="2">
        <f>('DEPRECATED - DT-Prelim Calcs'!$C$6*DY73-DZ73)/('DEPRECATED - DT-Prelim Calcs'!$C$6*DY73)*'DEPRECATED - DT-Prelim Calcs'!$C$7*DY73</f>
        <v>80.136833015947744</v>
      </c>
      <c r="EB73" s="43">
        <f>EA73/'DEPRECATED - DT-Prelim Calcs'!$C$7*('DEPRECATED - DT-Prelim Calcs'!$C$8-'DEPRECATED - DT-Prelim Calcs'!$C$9)+'DEPRECATED - DT-Prelim Calcs'!$C$9</f>
        <v>4367.1632911673023</v>
      </c>
      <c r="EC73" s="43">
        <f t="shared" si="108"/>
        <v>93</v>
      </c>
      <c r="ED73" s="2">
        <f t="shared" si="140"/>
        <v>0.78888366722454539</v>
      </c>
      <c r="EE73" s="43">
        <f>ED73*'DEPRECATED - DT-Prelim Calcs'!$C$21/DY$2/'DEPRECATED - DT-Prelim Calcs'!$C$19/'DEPRECATED - DT-Prelim Calcs'!$C$18*3.39*'DEPRECATED - DT-Prelim Calcs'!$C$20</f>
        <v>29.053734754561201</v>
      </c>
      <c r="EF73" s="36">
        <f t="shared" si="141"/>
        <v>0</v>
      </c>
      <c r="EG73" s="43">
        <f>EE72*'DEPRECATED - DT-Prelim Calcs'!$C$11+EG72</f>
        <v>-288.09704518900548</v>
      </c>
      <c r="EH73" s="43">
        <f>EH72+0.5*EE73*'DEPRECATED - DT-Prelim Calcs'!$C$11^2+EG73*'DEPRECATED - DT-Prelim Calcs'!$C$11</f>
        <v>-571289.27179151017</v>
      </c>
      <c r="EI73" s="43">
        <f>MIN('Drive Train'!$F$35-EC72*'DEPRECATED - DT-Prelim Calcs'!$C$21*'Drive Train'!$F$39,EI72+EC$2)</f>
        <v>7.1920000000000002</v>
      </c>
      <c r="EJ73" s="43">
        <f>'Drive Train'!$F$35-EC73*'DEPRECATED - DT-Prelim Calcs'!$C$21*'Drive Train'!$F$39</f>
        <v>7.1920000000000002</v>
      </c>
      <c r="EK73" s="1">
        <f>IF(EH73&gt;='Drive Train'!$F$29,1,0)</f>
        <v>0</v>
      </c>
      <c r="EL73" s="43">
        <f t="shared" si="142"/>
        <v>103.33333333333333</v>
      </c>
      <c r="EM73" s="49">
        <f>EM72+'DEPRECATED - DT-Prelim Calcs'!$C$11</f>
        <v>276</v>
      </c>
      <c r="EN73" s="2">
        <f>EX73/'Drive Train'!$F$35</f>
        <v>0.57999999999999996</v>
      </c>
      <c r="EO73" s="36">
        <f>EV73*12*60/(PI() * 'Drive Train'!$F$15)/EN$2*EN73</f>
        <v>-2052811.4629595019</v>
      </c>
      <c r="EP73" s="2">
        <f>('DEPRECATED - DT-Prelim Calcs'!$C$6*EN73-EO73)/('DEPRECATED - DT-Prelim Calcs'!$C$6*EN73)*'DEPRECATED - DT-Prelim Calcs'!$C$7*EN73</f>
        <v>1511.7618553730508</v>
      </c>
      <c r="EQ73" s="43">
        <f>EP73/'DEPRECATED - DT-Prelim Calcs'!$C$7*('DEPRECATED - DT-Prelim Calcs'!$C$8-'DEPRECATED - DT-Prelim Calcs'!$C$9)+'DEPRECATED - DT-Prelim Calcs'!$C$9</f>
        <v>82358.675703158733</v>
      </c>
      <c r="ER73" s="43">
        <f t="shared" si="109"/>
        <v>93</v>
      </c>
      <c r="ES73" s="2">
        <f t="shared" si="143"/>
        <v>0.7035989464435134</v>
      </c>
      <c r="ET73" s="43">
        <f>ES73*'DEPRECATED - DT-Prelim Calcs'!$C$21/EN$2/'DEPRECATED - DT-Prelim Calcs'!$C$19/'DEPRECATED - DT-Prelim Calcs'!$C$18*3.39*'DEPRECATED - DT-Prelim Calcs'!$C$20</f>
        <v>29.053734754561201</v>
      </c>
      <c r="EU73" s="36">
        <f t="shared" si="144"/>
        <v>0</v>
      </c>
      <c r="EV73" s="43">
        <f>ET72*'DEPRECATED - DT-Prelim Calcs'!$C$11+EV72</f>
        <v>-5008.6186791227765</v>
      </c>
      <c r="EW73" s="43">
        <f>EW72+0.5*ET73*'DEPRECATED - DT-Prelim Calcs'!$C$11^2+EV73*'DEPRECATED - DT-Prelim Calcs'!$C$11</f>
        <v>-945531.18646053795</v>
      </c>
      <c r="EX73" s="43">
        <f>MIN('Drive Train'!$F$35-ER72*'DEPRECATED - DT-Prelim Calcs'!$C$21*'Drive Train'!$F$39,EX72+ER$2)</f>
        <v>7.1920000000000002</v>
      </c>
      <c r="EY73" s="43">
        <f>'Drive Train'!$F$35-ER73*'DEPRECATED - DT-Prelim Calcs'!$C$21*'Drive Train'!$F$39</f>
        <v>7.1920000000000002</v>
      </c>
      <c r="EZ73" s="1">
        <f>IF(EW73&gt;='Drive Train'!$F$29,1,0)</f>
        <v>0</v>
      </c>
      <c r="FA73" s="43">
        <f t="shared" si="145"/>
        <v>103.33333333333333</v>
      </c>
      <c r="FB73" s="49">
        <f>FB72+'DEPRECATED - DT-Prelim Calcs'!$C$11</f>
        <v>276</v>
      </c>
      <c r="FC73" s="2">
        <f>FM73/'Drive Train'!$F$35</f>
        <v>0.57999999999999996</v>
      </c>
      <c r="FD73" s="36">
        <f>FK73*12*60/(PI() * 'Drive Train'!$F$15)/FC$2*FC73</f>
        <v>-53694.581496964041</v>
      </c>
      <c r="FE73" s="2">
        <f>('DEPRECATED - DT-Prelim Calcs'!$C$6*FC73-FD73)/('DEPRECATED - DT-Prelim Calcs'!$C$6*FC73)*'DEPRECATED - DT-Prelim Calcs'!$C$7*FC73</f>
        <v>42.191608655291752</v>
      </c>
      <c r="FF73" s="43">
        <f>FE73/'DEPRECATED - DT-Prelim Calcs'!$C$7*('DEPRECATED - DT-Prelim Calcs'!$C$8-'DEPRECATED - DT-Prelim Calcs'!$C$9)+'DEPRECATED - DT-Prelim Calcs'!$C$9</f>
        <v>2299.9980834599237</v>
      </c>
      <c r="FG73" s="43">
        <f t="shared" si="110"/>
        <v>93</v>
      </c>
      <c r="FH73" s="2">
        <f t="shared" si="146"/>
        <v>0.63495514679048781</v>
      </c>
      <c r="FI73" s="43">
        <f>FH73*'DEPRECATED - DT-Prelim Calcs'!$C$21/FC$2/'DEPRECATED - DT-Prelim Calcs'!$C$19/'DEPRECATED - DT-Prelim Calcs'!$C$18*3.39*'DEPRECATED - DT-Prelim Calcs'!$C$20</f>
        <v>29.053734754561205</v>
      </c>
      <c r="FJ73" s="36">
        <f t="shared" si="147"/>
        <v>0</v>
      </c>
      <c r="FK73" s="43">
        <f>FI72*'DEPRECATED - DT-Prelim Calcs'!$C$11+FK72</f>
        <v>-118.22715360838288</v>
      </c>
      <c r="FL73" s="43">
        <f>FL72+0.5*FI73*'DEPRECATED - DT-Prelim Calcs'!$C$11^2+FK73*'DEPRECATED - DT-Prelim Calcs'!$C$11</f>
        <v>-1059028.9625175118</v>
      </c>
      <c r="FM73" s="43">
        <f>MIN('Drive Train'!$F$35-FG72*'DEPRECATED - DT-Prelim Calcs'!$C$21*'Drive Train'!$F$39,FM72+FG$2)</f>
        <v>7.1920000000000002</v>
      </c>
      <c r="FN73" s="43">
        <f>'Drive Train'!$F$35-FG73*'DEPRECATED - DT-Prelim Calcs'!$C$21*'Drive Train'!$F$39</f>
        <v>7.1920000000000002</v>
      </c>
      <c r="FO73" s="1">
        <f>IF(FL73&gt;='Drive Train'!$F$29,1,0)</f>
        <v>0</v>
      </c>
      <c r="FP73" s="43">
        <f t="shared" si="148"/>
        <v>103.33333333333333</v>
      </c>
      <c r="FQ73" s="49">
        <f>FQ72+'DEPRECATED - DT-Prelim Calcs'!$C$11</f>
        <v>276</v>
      </c>
      <c r="FR73" s="2">
        <f>GB73/'Drive Train'!$F$35</f>
        <v>0.57999999999999996</v>
      </c>
      <c r="FS73" s="36">
        <f>FZ73*12*60/(PI() * 'Drive Train'!$F$15)/FR$2*FR73</f>
        <v>-891839.95293900114</v>
      </c>
      <c r="FT73" s="2">
        <f>('DEPRECATED - DT-Prelim Calcs'!$C$6*FR73-FS73)/('DEPRECATED - DT-Prelim Calcs'!$C$6*FR73)*'DEPRECATED - DT-Prelim Calcs'!$C$7*FR73</f>
        <v>658.32041618870164</v>
      </c>
      <c r="FU73" s="43">
        <f>FT73/'DEPRECATED - DT-Prelim Calcs'!$C$7*('DEPRECATED - DT-Prelim Calcs'!$C$8-'DEPRECATED - DT-Prelim Calcs'!$C$9)+'DEPRECATED - DT-Prelim Calcs'!$C$9</f>
        <v>35865.224165503889</v>
      </c>
      <c r="FV73" s="43">
        <f t="shared" si="111"/>
        <v>93</v>
      </c>
      <c r="FW73" s="2">
        <f t="shared" si="149"/>
        <v>0.57851468929799987</v>
      </c>
      <c r="FX73" s="43">
        <f>FW73*'DEPRECATED - DT-Prelim Calcs'!$C$21/FR$2/'DEPRECATED - DT-Prelim Calcs'!$C$19/'DEPRECATED - DT-Prelim Calcs'!$C$18*3.39*'DEPRECATED - DT-Prelim Calcs'!$C$20</f>
        <v>29.053734754561201</v>
      </c>
      <c r="FY73" s="36">
        <f t="shared" si="150"/>
        <v>0</v>
      </c>
      <c r="FZ73" s="43">
        <f>FX72*'DEPRECATED - DT-Prelim Calcs'!$C$11+FZ72</f>
        <v>-1789.1429401858441</v>
      </c>
      <c r="GA73" s="43">
        <f>GA72+0.5*FX73*'DEPRECATED - DT-Prelim Calcs'!$C$11^2+FZ73*'DEPRECATED - DT-Prelim Calcs'!$C$11</f>
        <v>-1510176.2248934275</v>
      </c>
      <c r="GB73" s="43">
        <f>MIN('Drive Train'!$F$35-FV72*'DEPRECATED - DT-Prelim Calcs'!$C$21*'Drive Train'!$F$39,GB72+FV$2)</f>
        <v>7.1920000000000002</v>
      </c>
      <c r="GC73" s="43">
        <f>'Drive Train'!$F$35-FV73*'DEPRECATED - DT-Prelim Calcs'!$C$21*'Drive Train'!$F$39</f>
        <v>7.1920000000000002</v>
      </c>
      <c r="GD73" s="1">
        <f>IF(GA73&gt;='Drive Train'!$F$29,1,0)</f>
        <v>0</v>
      </c>
      <c r="GE73" s="43">
        <f t="shared" si="151"/>
        <v>103.33333333333333</v>
      </c>
      <c r="GF73" s="49">
        <f>GF72+'DEPRECATED - DT-Prelim Calcs'!$C$11</f>
        <v>276</v>
      </c>
      <c r="GG73" s="2">
        <f>GQ73/'Drive Train'!$F$35</f>
        <v>1.4218636305499959</v>
      </c>
      <c r="GH73" s="36">
        <f>GO73*12*60/(PI() * 'Drive Train'!$F$15)/GG$2*GG73</f>
        <v>-83446.079302518119</v>
      </c>
      <c r="GI73" s="2">
        <f>('DEPRECATED - DT-Prelim Calcs'!$C$6*GG73-GH73)/('DEPRECATED - DT-Prelim Calcs'!$C$6*GG73)*'DEPRECATED - DT-Prelim Calcs'!$C$7*GG73</f>
        <v>68.010564240572577</v>
      </c>
      <c r="GJ73" s="43">
        <f>GI73/'DEPRECATED - DT-Prelim Calcs'!$C$7*('DEPRECATED - DT-Prelim Calcs'!$C$8-'DEPRECATED - DT-Prelim Calcs'!$C$9)+'DEPRECATED - DT-Prelim Calcs'!$C$9</f>
        <v>3706.5531265386549</v>
      </c>
      <c r="GK73" s="43">
        <f t="shared" si="152"/>
        <v>29.999999999999982</v>
      </c>
      <c r="GL73" s="2">
        <f t="shared" si="153"/>
        <v>1.4462867232450001</v>
      </c>
      <c r="GM73" s="43">
        <f>GL73*'DEPRECATED - DT-Prelim Calcs'!$C$21/GG$2/'DEPRECATED - DT-Prelim Calcs'!$C$19/'DEPRECATED - DT-Prelim Calcs'!$C$18*3.39*'DEPRECATED - DT-Prelim Calcs'!$C$20</f>
        <v>29.053734754561201</v>
      </c>
      <c r="GN73" s="36">
        <f t="shared" si="154"/>
        <v>0</v>
      </c>
      <c r="GO73" s="43">
        <f>GM72*'DEPRECATED - DT-Prelim Calcs'!$C$11+GO72</f>
        <v>-170.71595339349062</v>
      </c>
      <c r="GP73" s="43">
        <f>GP72+0.5*GM73*'DEPRECATED - DT-Prelim Calcs'!$C$11^2+GO73*'DEPRECATED - DT-Prelim Calcs'!$C$11</f>
        <v>-81367.918342123157</v>
      </c>
      <c r="GQ73" s="43">
        <f>MIN('Drive Train'!$F$35-GK72*'DEPRECATED - DT-Prelim Calcs'!$C$21*'Drive Train'!$F$39,GQ72+GK$2)</f>
        <v>17.631109018819949</v>
      </c>
      <c r="GR73" s="43">
        <f>'Drive Train'!$F$35-GK73*'DEPRECATED - DT-Prelim Calcs'!$C$21*'Drive Train'!$F$39</f>
        <v>10.72</v>
      </c>
      <c r="GS73" s="1">
        <f>IF(GP73&gt;='Drive Train'!$F$29,1,0)</f>
        <v>0</v>
      </c>
      <c r="GT73" s="43">
        <f t="shared" si="155"/>
        <v>33.333333333333314</v>
      </c>
      <c r="GU73" s="49">
        <f>GU72+'DEPRECATED - DT-Prelim Calcs'!$C$11</f>
        <v>276</v>
      </c>
      <c r="GV73" s="2">
        <f>HF73/'Drive Train'!$F$35</f>
        <v>0.84946236559139798</v>
      </c>
      <c r="GW73" s="36">
        <f>HD73*12*60/(PI() * 'Drive Train'!$F$15)/GV$2*GV73</f>
        <v>-131125.77387209405</v>
      </c>
      <c r="GX73" s="2">
        <f>('DEPRECATED - DT-Prelim Calcs'!$C$6*GV73-GW73)/('DEPRECATED - DT-Prelim Calcs'!$C$6*GV73)*'DEPRECATED - DT-Prelim Calcs'!$C$7*GV73</f>
        <v>100.37580913100626</v>
      </c>
      <c r="GY73" s="43">
        <f>GX73/'DEPRECATED - DT-Prelim Calcs'!$C$7*('DEPRECATED - DT-Prelim Calcs'!$C$8-'DEPRECATED - DT-Prelim Calcs'!$C$9)+'DEPRECATED - DT-Prelim Calcs'!$C$9</f>
        <v>5469.73437803243</v>
      </c>
      <c r="GZ73" s="43">
        <f t="shared" si="112"/>
        <v>33.333333333333314</v>
      </c>
      <c r="HA73" s="2">
        <f t="shared" si="156"/>
        <v>1.4462867232450001</v>
      </c>
      <c r="HB73" s="43">
        <f>HA73*'DEPRECATED - DT-Prelim Calcs'!$C$21/GV$2/'DEPRECATED - DT-Prelim Calcs'!$C$19/'DEPRECATED - DT-Prelim Calcs'!$C$18*3.39*'DEPRECATED - DT-Prelim Calcs'!$C$20</f>
        <v>29.053734754561201</v>
      </c>
      <c r="HC73" s="36">
        <f t="shared" si="157"/>
        <v>0</v>
      </c>
      <c r="HD73" s="43">
        <f>HB72*'DEPRECATED - DT-Prelim Calcs'!$C$11+HD72</f>
        <v>-449.02450086773064</v>
      </c>
      <c r="HE73" s="43">
        <f>HE72+0.5*HB73*'DEPRECATED - DT-Prelim Calcs'!$C$11^2+HD73*'DEPRECATED - DT-Prelim Calcs'!$C$11</f>
        <v>-91048.993783006052</v>
      </c>
      <c r="HF73" s="43">
        <f>MIN('Drive Train'!$F$35-GZ72*'DEPRECATED - DT-Prelim Calcs'!$C$21*'Drive Train'!$F$39,HF72+GZ$2)</f>
        <v>10.533333333333335</v>
      </c>
      <c r="HG73" s="43">
        <f>'Drive Train'!$F$35-GZ73*'DEPRECATED - DT-Prelim Calcs'!$C$21*'Drive Train'!$F$39</f>
        <v>10.533333333333335</v>
      </c>
      <c r="HH73" s="1">
        <f>IF(HE73&gt;='Drive Train'!$F$29,1,0)</f>
        <v>0</v>
      </c>
      <c r="HI73" s="43">
        <f t="shared" si="158"/>
        <v>37.037037037037017</v>
      </c>
      <c r="HJ73" s="49">
        <f>HJ72+'DEPRECATED - DT-Prelim Calcs'!$C$11</f>
        <v>276</v>
      </c>
      <c r="HK73" s="2">
        <f>HU73/'Drive Train'!$F$35</f>
        <v>0.83440860215053769</v>
      </c>
      <c r="HL73" s="36">
        <f>HS73*12*60/(PI() * 'Drive Train'!$F$15)/HK$2*HK73</f>
        <v>-81915.428694787566</v>
      </c>
      <c r="HM73" s="2">
        <f>('DEPRECATED - DT-Prelim Calcs'!$C$6*HK73-HL73)/('DEPRECATED - DT-Prelim Calcs'!$C$6*HK73)*'DEPRECATED - DT-Prelim Calcs'!$C$7*HK73</f>
        <v>64.130204020975327</v>
      </c>
      <c r="HN73" s="43">
        <f>HM73/'DEPRECATED - DT-Prelim Calcs'!$C$7*('DEPRECATED - DT-Prelim Calcs'!$C$8-'DEPRECATED - DT-Prelim Calcs'!$C$9)+'DEPRECATED - DT-Prelim Calcs'!$C$9</f>
        <v>3495.1603683068643</v>
      </c>
      <c r="HO73" s="43">
        <f t="shared" si="113"/>
        <v>36.66666666666665</v>
      </c>
      <c r="HP73" s="2">
        <f t="shared" si="159"/>
        <v>1.4462867232450001</v>
      </c>
      <c r="HQ73" s="43">
        <f>HP73*'DEPRECATED - DT-Prelim Calcs'!$C$21/HK$2/'DEPRECATED - DT-Prelim Calcs'!$C$19/'DEPRECATED - DT-Prelim Calcs'!$C$18*3.39*'DEPRECATED - DT-Prelim Calcs'!$C$20</f>
        <v>29.053734754561201</v>
      </c>
      <c r="HR73" s="36">
        <f t="shared" si="160"/>
        <v>0</v>
      </c>
      <c r="HS73" s="43">
        <f>HQ72*'DEPRECATED - DT-Prelim Calcs'!$C$11+HS72</f>
        <v>-285.57030996203093</v>
      </c>
      <c r="HT73" s="43">
        <f>HT72+0.5*HQ73*'DEPRECATED - DT-Prelim Calcs'!$C$11^2+HS73*'DEPRECATED - DT-Prelim Calcs'!$C$11</f>
        <v>-106283.348450898</v>
      </c>
      <c r="HU73" s="43">
        <f>MIN('Drive Train'!$F$35-HO72*'DEPRECATED - DT-Prelim Calcs'!$C$21*'Drive Train'!$F$39,HU72+HO$2)</f>
        <v>10.346666666666668</v>
      </c>
      <c r="HV73" s="43">
        <f>'Drive Train'!$F$35-HO73*'DEPRECATED - DT-Prelim Calcs'!$C$21*'Drive Train'!$F$39</f>
        <v>10.346666666666668</v>
      </c>
      <c r="HW73" s="1">
        <f>IF(HT73&gt;='Drive Train'!$F$29,1,0)</f>
        <v>0</v>
      </c>
      <c r="HX73" s="43">
        <f t="shared" si="161"/>
        <v>40.740740740740726</v>
      </c>
      <c r="HY73" s="49">
        <f>HY72+'DEPRECATED - DT-Prelim Calcs'!$C$11</f>
        <v>276</v>
      </c>
      <c r="HZ73" s="2">
        <f>IJ73/'Drive Train'!$F$35</f>
        <v>2.1024255776494774</v>
      </c>
      <c r="IA73" s="36">
        <f>IH73*12*60/(PI() * 'Drive Train'!$F$15)/HZ$2*HZ73</f>
        <v>-295585.71621183492</v>
      </c>
      <c r="IB73" s="2">
        <f>('DEPRECATED - DT-Prelim Calcs'!$C$6*HZ73-IA73)/('DEPRECATED - DT-Prelim Calcs'!$C$6*HZ73)*'DEPRECATED - DT-Prelim Calcs'!$C$7*HZ73</f>
        <v>227.14830840956881</v>
      </c>
      <c r="IC73" s="43">
        <f>IB73/'DEPRECATED - DT-Prelim Calcs'!$C$7*('DEPRECATED - DT-Prelim Calcs'!$C$8-'DEPRECATED - DT-Prelim Calcs'!$C$9)+'DEPRECATED - DT-Prelim Calcs'!$C$9</f>
        <v>12375.997398431731</v>
      </c>
      <c r="ID73" s="43">
        <f t="shared" si="114"/>
        <v>39.999999999999986</v>
      </c>
      <c r="IE73" s="2">
        <f t="shared" si="162"/>
        <v>1.4462867232450001</v>
      </c>
      <c r="IF73" s="43">
        <f>IE73*'DEPRECATED - DT-Prelim Calcs'!$C$21/HZ$2/'DEPRECATED - DT-Prelim Calcs'!$C$19/'DEPRECATED - DT-Prelim Calcs'!$C$18*3.39*'DEPRECATED - DT-Prelim Calcs'!$C$20</f>
        <v>29.053734754561201</v>
      </c>
      <c r="IG73" s="36">
        <f t="shared" si="163"/>
        <v>0</v>
      </c>
      <c r="IH73" s="43">
        <f>IF72*'DEPRECATED - DT-Prelim Calcs'!$C$11+IH72</f>
        <v>-408.9676248714772</v>
      </c>
      <c r="II73" s="43">
        <f>II72+0.5*IF73*'DEPRECATED - DT-Prelim Calcs'!$C$11^2+IH73*'DEPRECATED - DT-Prelim Calcs'!$C$11</f>
        <v>-85434.398679390724</v>
      </c>
      <c r="IJ73" s="43">
        <f>MIN('Drive Train'!$F$35-ID72*'DEPRECATED - DT-Prelim Calcs'!$C$21*'Drive Train'!$F$39,IJ72+ID$2)</f>
        <v>26.070077162853522</v>
      </c>
      <c r="IK73" s="43">
        <f>'Drive Train'!$F$35-ID73*'DEPRECATED - DT-Prelim Calcs'!$C$21*'Drive Train'!$F$39</f>
        <v>10.16</v>
      </c>
      <c r="IL73" s="1">
        <f>IF(II73&gt;='Drive Train'!$F$29,1,0)</f>
        <v>0</v>
      </c>
      <c r="IM73" s="43">
        <f t="shared" si="164"/>
        <v>44.444444444444429</v>
      </c>
      <c r="IN73" s="49">
        <f>IN72+'DEPRECATED - DT-Prelim Calcs'!$C$11</f>
        <v>276</v>
      </c>
      <c r="IO73" s="2">
        <f>IY73/'Drive Train'!$F$35</f>
        <v>0.80430107526881722</v>
      </c>
      <c r="IP73" s="36">
        <f>IW73*12*60/(PI() * 'Drive Train'!$F$15)/IO$2*IO73</f>
        <v>-159719.0421984884</v>
      </c>
      <c r="IQ73" s="2">
        <f>('DEPRECATED - DT-Prelim Calcs'!$C$6*IO73-IP73)/('DEPRECATED - DT-Prelim Calcs'!$C$6*IO73)*'DEPRECATED - DT-Prelim Calcs'!$C$7*IO73</f>
        <v>121.18319209174281</v>
      </c>
      <c r="IR73" s="43">
        <f>IQ73/'DEPRECATED - DT-Prelim Calcs'!$C$7*('DEPRECATED - DT-Prelim Calcs'!$C$8-'DEPRECATED - DT-Prelim Calcs'!$C$9)+'DEPRECATED - DT-Prelim Calcs'!$C$9</f>
        <v>6603.2709124606154</v>
      </c>
      <c r="IS73" s="43">
        <f t="shared" si="115"/>
        <v>43.333333333333321</v>
      </c>
      <c r="IT73" s="2">
        <f t="shared" si="165"/>
        <v>1.4462867232450001</v>
      </c>
      <c r="IU73" s="43">
        <f>IT73*'DEPRECATED - DT-Prelim Calcs'!$C$21/IO$2/'DEPRECATED - DT-Prelim Calcs'!$C$19/'DEPRECATED - DT-Prelim Calcs'!$C$18*3.39*'DEPRECATED - DT-Prelim Calcs'!$C$20</f>
        <v>29.053734754561201</v>
      </c>
      <c r="IV73" s="36">
        <f t="shared" si="166"/>
        <v>0</v>
      </c>
      <c r="IW73" s="43">
        <f>IU72*'DEPRECATED - DT-Prelim Calcs'!$C$11+IW72</f>
        <v>-577.64918515612931</v>
      </c>
      <c r="IX73" s="43">
        <f>IX72+0.5*IU73*'DEPRECATED - DT-Prelim Calcs'!$C$11^2+IW73*'DEPRECATED - DT-Prelim Calcs'!$C$11</f>
        <v>-112511.85830958531</v>
      </c>
      <c r="IY73" s="43">
        <f>MIN('Drive Train'!$F$35-IS72*'DEPRECATED - DT-Prelim Calcs'!$C$21*'Drive Train'!$F$39,IY72+IS$2)</f>
        <v>9.9733333333333345</v>
      </c>
      <c r="IZ73" s="43">
        <f>'Drive Train'!$F$35-IS73*'DEPRECATED - DT-Prelim Calcs'!$C$21*'Drive Train'!$F$39</f>
        <v>9.9733333333333345</v>
      </c>
      <c r="JA73" s="1">
        <f>IF(IX73&gt;='Drive Train'!$F$29,1,0)</f>
        <v>0</v>
      </c>
      <c r="JB73" s="43">
        <f t="shared" si="167"/>
        <v>48.148148148148138</v>
      </c>
      <c r="JC73" s="49">
        <f>JC72+'DEPRECATED - DT-Prelim Calcs'!$C$11</f>
        <v>276</v>
      </c>
      <c r="JD73" s="2">
        <f>JN73/'Drive Train'!$F$35</f>
        <v>0.78924731182795704</v>
      </c>
      <c r="JE73" s="36">
        <f>JL73*12*60/(PI() * 'Drive Train'!$F$15)/JD$2*JD73</f>
        <v>-94028.94656284753</v>
      </c>
      <c r="JF73" s="2">
        <f>('DEPRECATED - DT-Prelim Calcs'!$C$6*JD73-JE73)/('DEPRECATED - DT-Prelim Calcs'!$C$6*JD73)*'DEPRECATED - DT-Prelim Calcs'!$C$7*JD73</f>
        <v>72.823162271745062</v>
      </c>
      <c r="JG73" s="43">
        <f>JF73/'DEPRECATED - DT-Prelim Calcs'!$C$7*('DEPRECATED - DT-Prelim Calcs'!$C$8-'DEPRECATED - DT-Prelim Calcs'!$C$9)+'DEPRECATED - DT-Prelim Calcs'!$C$9</f>
        <v>3968.7319745055142</v>
      </c>
      <c r="JH73" s="43">
        <f t="shared" si="116"/>
        <v>46.666666666666657</v>
      </c>
      <c r="JI73" s="2">
        <f t="shared" si="168"/>
        <v>1.4462867232450001</v>
      </c>
      <c r="JJ73" s="43">
        <f>JI73*'DEPRECATED - DT-Prelim Calcs'!$C$21/JD$2/'DEPRECATED - DT-Prelim Calcs'!$C$19/'DEPRECATED - DT-Prelim Calcs'!$C$18*3.39*'DEPRECATED - DT-Prelim Calcs'!$C$20</f>
        <v>29.053734754561201</v>
      </c>
      <c r="JK73" s="36">
        <f t="shared" si="169"/>
        <v>0</v>
      </c>
      <c r="JL73" s="43">
        <f>JJ72*'DEPRECATED - DT-Prelim Calcs'!$C$11+JL72</f>
        <v>-346.55692098643283</v>
      </c>
      <c r="JM73" s="43">
        <f>JM72+0.5*JJ73*'DEPRECATED - DT-Prelim Calcs'!$C$11^2+JL73*'DEPRECATED - DT-Prelim Calcs'!$C$11</f>
        <v>-109261.53785651845</v>
      </c>
      <c r="JN73" s="43">
        <f>MIN('Drive Train'!$F$35-JH72*'DEPRECATED - DT-Prelim Calcs'!$C$21*'Drive Train'!$F$39,JN72+JH$2)</f>
        <v>9.7866666666666671</v>
      </c>
      <c r="JO73" s="43">
        <f>'Drive Train'!$F$35-JH73*'DEPRECATED - DT-Prelim Calcs'!$C$21*'Drive Train'!$F$39</f>
        <v>9.7866666666666671</v>
      </c>
      <c r="JP73" s="1">
        <f>IF(JM73&gt;='Drive Train'!$F$29,1,0)</f>
        <v>0</v>
      </c>
      <c r="JQ73" s="43">
        <f>MIN(JG73,'DEPRECATED - DT-Prelim Calcs'!$C$10)*'DEPRECATED - DT-Prelim Calcs'!$C$11*1000/60/60</f>
        <v>103.33333333333333</v>
      </c>
      <c r="JR73" s="49">
        <f>JR72+'DEPRECATED - DT-Prelim Calcs'!$C$11</f>
        <v>276</v>
      </c>
      <c r="JS73" s="2">
        <f>KC73/'Drive Train'!$F$35</f>
        <v>0.77419354838709686</v>
      </c>
      <c r="JT73" s="36">
        <f>KA73*12*60/(PI() * 'Drive Train'!$F$15)/JS$2*JS73</f>
        <v>-66198.478961487199</v>
      </c>
      <c r="JU73" s="2">
        <f>('DEPRECATED - DT-Prelim Calcs'!$C$6*JS73-JT73)/('DEPRECATED - DT-Prelim Calcs'!$C$6*JS73)*'DEPRECATED - DT-Prelim Calcs'!$C$7*JS73</f>
        <v>52.294112934627492</v>
      </c>
      <c r="JV73" s="43">
        <f>JU73/'DEPRECATED - DT-Prelim Calcs'!$C$7*('DEPRECATED - DT-Prelim Calcs'!$C$8-'DEPRECATED - DT-Prelim Calcs'!$C$9)+'DEPRECATED - DT-Prelim Calcs'!$C$9</f>
        <v>2850.358391214781</v>
      </c>
      <c r="JW73" s="43">
        <f t="shared" si="117"/>
        <v>49.999999999999993</v>
      </c>
      <c r="JX73" s="2">
        <f t="shared" si="170"/>
        <v>1.4462867232450001</v>
      </c>
      <c r="JY73" s="43">
        <f>JX73*'DEPRECATED - DT-Prelim Calcs'!$C$21/JS$2/'DEPRECATED - DT-Prelim Calcs'!$C$19/'DEPRECATED - DT-Prelim Calcs'!$C$18*3.39*'DEPRECATED - DT-Prelim Calcs'!$C$20</f>
        <v>29.053734754561201</v>
      </c>
      <c r="JZ73" s="36">
        <f t="shared" si="171"/>
        <v>0</v>
      </c>
      <c r="KA73" s="43">
        <f>JY72*'DEPRECATED - DT-Prelim Calcs'!$C$11+KA72</f>
        <v>-248.72794408607359</v>
      </c>
      <c r="KB73" s="43">
        <f>KB72+0.5*JY73*'DEPRECATED - DT-Prelim Calcs'!$C$11^2+KA73*'DEPRECATED - DT-Prelim Calcs'!$C$11</f>
        <v>-106253.87055207565</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103.33333333333333</v>
      </c>
      <c r="KG73" s="49">
        <f>KG72+'DEPRECATED - DT-Prelim Calcs'!$C$11</f>
        <v>276</v>
      </c>
      <c r="KH73" s="2">
        <f>KR73/'Drive Train'!$F$35</f>
        <v>0.75913978494623657</v>
      </c>
      <c r="KI73" s="36">
        <f>KP73*12*60/(PI() * 'Drive Train'!$F$15)/KH$2*KH73</f>
        <v>-132707.67870217044</v>
      </c>
      <c r="KJ73" s="2">
        <f>('DEPRECATED - DT-Prelim Calcs'!$C$6*KH73-KI73)/('DEPRECATED - DT-Prelim Calcs'!$C$6*KH73)*'DEPRECATED - DT-Prelim Calcs'!$C$7*KH73</f>
        <v>101.1150698411125</v>
      </c>
      <c r="KK73" s="43">
        <f>KJ73/'DEPRECATED - DT-Prelim Calcs'!$C$7*('DEPRECATED - DT-Prelim Calcs'!$C$8-'DEPRECATED - DT-Prelim Calcs'!$C$9)+'DEPRECATED - DT-Prelim Calcs'!$C$9</f>
        <v>5510.007536120308</v>
      </c>
      <c r="KL73" s="43">
        <f t="shared" si="118"/>
        <v>53.333333333333329</v>
      </c>
      <c r="KM73" s="2">
        <f t="shared" si="172"/>
        <v>1.4462867232450001</v>
      </c>
      <c r="KN73" s="43">
        <f>KM73*'DEPRECATED - DT-Prelim Calcs'!$C$21/KH$2/'DEPRECATED - DT-Prelim Calcs'!$C$19/'DEPRECATED - DT-Prelim Calcs'!$C$18*3.39*'DEPRECATED - DT-Prelim Calcs'!$C$20</f>
        <v>29.053734754561201</v>
      </c>
      <c r="KO73" s="36">
        <f t="shared" si="173"/>
        <v>0</v>
      </c>
      <c r="KP73" s="43">
        <f>KN72*'DEPRECATED - DT-Prelim Calcs'!$C$11+KP72</f>
        <v>-508.51107660751069</v>
      </c>
      <c r="KQ73" s="43">
        <f>KQ72+0.5*KN73*'DEPRECATED - DT-Prelim Calcs'!$C$11^2+KP73*'DEPRECATED - DT-Prelim Calcs'!$C$11</f>
        <v>-109582.26665528439</v>
      </c>
      <c r="KR73" s="43">
        <f>MIN('Drive Train'!$F$35-KL72*'DEPRECATED - DT-Prelim Calcs'!$C$21*'Drive Train'!$F$39,KR72+KL$2)</f>
        <v>9.413333333333334</v>
      </c>
      <c r="KS73" s="43">
        <f>'Drive Train'!$F$35-KL73*'DEPRECATED - DT-Prelim Calcs'!$C$21*'Drive Train'!$F$39</f>
        <v>9.413333333333334</v>
      </c>
      <c r="KT73" s="1">
        <f>IF(KQ73&gt;='Drive Train'!$F$29,1,0)</f>
        <v>0</v>
      </c>
      <c r="KU73" s="43">
        <f>MIN(KK73,'DEPRECATED - DT-Prelim Calcs'!$C$10)*'DEPRECATED - DT-Prelim Calcs'!$C$11*1000/60/60</f>
        <v>103.33333333333333</v>
      </c>
      <c r="KV73" s="49">
        <f>KV72+'DEPRECATED - DT-Prelim Calcs'!$C$11</f>
        <v>276</v>
      </c>
      <c r="KW73" s="2">
        <f>LG73/'Drive Train'!$F$35</f>
        <v>0.74408602150537628</v>
      </c>
      <c r="KX73" s="36">
        <f>LE73*12*60/(PI() * 'Drive Train'!$F$15)/KW$2*KW73</f>
        <v>-51616.66340268257</v>
      </c>
      <c r="KY73" s="2">
        <f>('DEPRECATED - DT-Prelim Calcs'!$C$6*KW73-KX73)/('DEPRECATED - DT-Prelim Calcs'!$C$6*KW73)*'DEPRECATED - DT-Prelim Calcs'!$C$7*KW73</f>
        <v>41.433674312111194</v>
      </c>
      <c r="KZ73" s="43">
        <f>KY73/'DEPRECATED - DT-Prelim Calcs'!$C$7*('DEPRECATED - DT-Prelim Calcs'!$C$8-'DEPRECATED - DT-Prelim Calcs'!$C$9)+'DEPRECATED - DT-Prelim Calcs'!$C$9</f>
        <v>2258.707630435908</v>
      </c>
      <c r="LA73" s="43">
        <f t="shared" si="119"/>
        <v>56.666666666666664</v>
      </c>
      <c r="LB73" s="2">
        <f t="shared" si="174"/>
        <v>1.4462867232450001</v>
      </c>
      <c r="LC73" s="43">
        <f>LB73*'DEPRECATED - DT-Prelim Calcs'!$C$21/KW$2/'DEPRECATED - DT-Prelim Calcs'!$C$19/'DEPRECATED - DT-Prelim Calcs'!$C$18*3.39*'DEPRECATED - DT-Prelim Calcs'!$C$20</f>
        <v>29.053734754561201</v>
      </c>
      <c r="LD73" s="36">
        <f t="shared" si="175"/>
        <v>0</v>
      </c>
      <c r="LE73" s="43">
        <f>LC72*'DEPRECATED - DT-Prelim Calcs'!$C$11+LE72</f>
        <v>-201.78686765451295</v>
      </c>
      <c r="LF73" s="43">
        <f>LF72+0.5*LC73*'DEPRECATED - DT-Prelim Calcs'!$C$11^2+LE73*'DEPRECATED - DT-Prelim Calcs'!$C$11</f>
        <v>-123366.99831833718</v>
      </c>
      <c r="LG73" s="43">
        <f>MIN('Drive Train'!$F$35-LA72*'DEPRECATED - DT-Prelim Calcs'!$C$21*'Drive Train'!$F$39,LG72+LA$2)</f>
        <v>9.2266666666666666</v>
      </c>
      <c r="LH73" s="43">
        <f>'Drive Train'!$F$35-LA73*'DEPRECATED - DT-Prelim Calcs'!$C$21*'Drive Train'!$F$39</f>
        <v>9.2266666666666666</v>
      </c>
      <c r="LI73" s="1">
        <f>IF(LF73&gt;='Drive Train'!$F$29,1,0)</f>
        <v>0</v>
      </c>
      <c r="LJ73" s="43">
        <f>MIN(KZ73,'DEPRECATED - DT-Prelim Calcs'!$C$10)*'DEPRECATED - DT-Prelim Calcs'!$C$11*1000/60/60</f>
        <v>103.33333333333333</v>
      </c>
      <c r="LK73" s="49">
        <f>LK72+'DEPRECATED - DT-Prelim Calcs'!$C$11</f>
        <v>276</v>
      </c>
      <c r="LL73" s="2">
        <f>LV73/'Drive Train'!$F$35</f>
        <v>0.72903225806451621</v>
      </c>
      <c r="LM73" s="36">
        <f>LT73*12*60/(PI() * 'Drive Train'!$F$15)/LL$2*LL73</f>
        <v>-177525.9144129933</v>
      </c>
      <c r="LN73" s="2">
        <f>('DEPRECATED - DT-Prelim Calcs'!$C$6*LL73-LM73)/('DEPRECATED - DT-Prelim Calcs'!$C$6*LL73)*'DEPRECATED - DT-Prelim Calcs'!$C$7*LL73</f>
        <v>133.92018614877691</v>
      </c>
      <c r="LO73" s="43">
        <f>LN73/'DEPRECATED - DT-Prelim Calcs'!$C$7*('DEPRECATED - DT-Prelim Calcs'!$C$8-'DEPRECATED - DT-Prelim Calcs'!$C$9)+'DEPRECATED - DT-Prelim Calcs'!$C$9</f>
        <v>7297.151931985607</v>
      </c>
      <c r="LP73" s="43">
        <f t="shared" si="120"/>
        <v>60</v>
      </c>
      <c r="LQ73" s="2">
        <f t="shared" si="176"/>
        <v>1.4462867232450001</v>
      </c>
      <c r="LR73" s="43">
        <f>LQ73*'DEPRECATED - DT-Prelim Calcs'!$C$21/LL$2/'DEPRECATED - DT-Prelim Calcs'!$C$19/'DEPRECATED - DT-Prelim Calcs'!$C$18*3.39*'DEPRECATED - DT-Prelim Calcs'!$C$20</f>
        <v>29.053734754561201</v>
      </c>
      <c r="LS73" s="36">
        <f t="shared" si="177"/>
        <v>0</v>
      </c>
      <c r="LT73" s="43">
        <f>LR72*'DEPRECATED - DT-Prelim Calcs'!$C$11+LT72</f>
        <v>-708.33896119271446</v>
      </c>
      <c r="LU73" s="43">
        <f>LU72+0.5*LR73*'DEPRECATED - DT-Prelim Calcs'!$C$11^2+LT73*'DEPRECATED - DT-Prelim Calcs'!$C$11</f>
        <v>-116123.92969382282</v>
      </c>
      <c r="LV73" s="43">
        <f>MIN('Drive Train'!$F$35-LP72*'DEPRECATED - DT-Prelim Calcs'!$C$21*'Drive Train'!$F$39,LV72+LP$2)</f>
        <v>9.0400000000000009</v>
      </c>
      <c r="LW73" s="43">
        <f>'Drive Train'!$F$35-LP73*'DEPRECATED - DT-Prelim Calcs'!$C$21*'Drive Train'!$F$39</f>
        <v>9.0400000000000009</v>
      </c>
      <c r="LX73" s="1">
        <f>IF(LU73&gt;='Drive Train'!$F$29,1,0)</f>
        <v>0</v>
      </c>
      <c r="LY73" s="43">
        <f>MIN(LO73,'DEPRECATED - DT-Prelim Calcs'!$C$10)*'DEPRECATED - DT-Prelim Calcs'!$C$11*1000/60/60</f>
        <v>103.33333333333333</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3"/>
        <v>0</v>
      </c>
      <c r="X74" s="2">
        <f>MAX(MIN(IF(AND(AI73=1,AG74&lt;0),-1,1)*(W74-$C$9)/($C$8-$C$9)*$C$7-$C$29*AE74/T$2 -  AI73*$C$29/2,X$2),MAX(X$4:X73)*-1)</f>
        <v>-0.27672021620693066</v>
      </c>
      <c r="Y74" s="43">
        <f t="shared" si="94"/>
        <v>0</v>
      </c>
      <c r="Z74" s="43">
        <f t="shared" si="95"/>
        <v>0</v>
      </c>
      <c r="AA74" s="43">
        <f t="shared" si="96"/>
        <v>0</v>
      </c>
      <c r="AB74" s="43" t="e">
        <f t="shared" si="97"/>
        <v>#N/A</v>
      </c>
      <c r="AC74" s="36">
        <f t="shared" si="121"/>
        <v>1</v>
      </c>
      <c r="AD74" s="1">
        <f t="shared" si="98"/>
        <v>1</v>
      </c>
      <c r="AE74" s="43">
        <f t="shared" si="99"/>
        <v>0</v>
      </c>
      <c r="AF74" s="43" t="e">
        <f t="shared" si="100"/>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889.49632897085212</v>
      </c>
      <c r="AK74" s="43">
        <f t="shared" si="101"/>
        <v>0</v>
      </c>
      <c r="AL74" s="49">
        <f>AL73+'DEPRECATED - DT-Prelim Calcs'!$C$11</f>
        <v>280</v>
      </c>
      <c r="AM74" s="2">
        <f>AW74/'Drive Train'!$F$35</f>
        <v>0.57999999999999996</v>
      </c>
      <c r="AN74" s="36">
        <f>AU74*12*60/(PI() * 'Drive Train'!$F$15)/AM$2*AM74</f>
        <v>3736.3733256121077</v>
      </c>
      <c r="AO74" s="2">
        <f>('DEPRECATED - DT-Prelim Calcs'!$C$6*AM74-AN74)/('DEPRECATED - DT-Prelim Calcs'!$C$6*AM74)*'DEPRECATED - DT-Prelim Calcs'!$C$7*AM74</f>
        <v>-2.6444341241502634E-2</v>
      </c>
      <c r="AP74" s="43">
        <f>AO74/'DEPRECATED - DT-Prelim Calcs'!$C$7*('DEPRECATED - DT-Prelim Calcs'!$C$8-'DEPRECATED - DT-Prelim Calcs'!$C$9)+'DEPRECATED - DT-Prelim Calcs'!$C$9</f>
        <v>5.9375439828588172E-2</v>
      </c>
      <c r="AQ74" s="43">
        <f t="shared" si="102"/>
        <v>5.9375439828588172E-2</v>
      </c>
      <c r="AR74" s="2">
        <f t="shared" si="122"/>
        <v>-0.52966118809495344</v>
      </c>
      <c r="AS74" s="43">
        <f>AR74*'DEPRECATED - DT-Prelim Calcs'!$C$21/AM$2/'DEPRECATED - DT-Prelim Calcs'!$C$19/'DEPRECATED - DT-Prelim Calcs'!$C$18*3.39*'DEPRECATED - DT-Prelim Calcs'!$C$20</f>
        <v>-5.3200501053378284</v>
      </c>
      <c r="AT74" s="36">
        <f t="shared" si="123"/>
        <v>1</v>
      </c>
      <c r="AU74" s="43">
        <f>AS73*'DEPRECATED - DT-Prelim Calcs'!$C$11+AU73</f>
        <v>37.478170468747962</v>
      </c>
      <c r="AV74" s="43">
        <f>AV73+0.5*AS74*'DEPRECATED - DT-Prelim Calcs'!$C$11^2+AU74*'DEPRECATED - DT-Prelim Calcs'!$C$11</f>
        <v>4119.9452986091492</v>
      </c>
      <c r="AW74" s="43">
        <f>MIN('Drive Train'!$F$35-AQ73*'DEPRECATED - DT-Prelim Calcs'!$C$21*'Drive Train'!$F$39,AW73+AQ$2)</f>
        <v>7.1920000000000002</v>
      </c>
      <c r="AX74" s="43">
        <f>'Drive Train'!$F$35-AQ74*'DEPRECATED - DT-Prelim Calcs'!$C$21*'Drive Train'!$F$39</f>
        <v>12.396674975369599</v>
      </c>
      <c r="AY74" s="1">
        <f>IF(AV74&gt;='Drive Train'!$F$29,1,0)</f>
        <v>1</v>
      </c>
      <c r="AZ74" s="43">
        <f t="shared" si="124"/>
        <v>6.5972710920653529E-2</v>
      </c>
      <c r="BA74" s="49">
        <f>BA73+'DEPRECATED - DT-Prelim Calcs'!$C$11</f>
        <v>280</v>
      </c>
      <c r="BB74" s="2">
        <f>BL74/'Drive Train'!$F$35</f>
        <v>1.8749926826057148</v>
      </c>
      <c r="BC74" s="36">
        <f>BJ74*12*60/(PI() * 'Drive Train'!$F$15)/BB$2*BB74</f>
        <v>-100306.09571689297</v>
      </c>
      <c r="BD74" s="2">
        <f>('DEPRECATED - DT-Prelim Calcs'!$C$6*BB74-BC74)/('DEPRECATED - DT-Prelim Calcs'!$C$6*BB74)*'DEPRECATED - DT-Prelim Calcs'!$C$7*BB74</f>
        <v>82.529701404340571</v>
      </c>
      <c r="BE74" s="43">
        <f>BD74/'DEPRECATED - DT-Prelim Calcs'!$C$7*('DEPRECATED - DT-Prelim Calcs'!$C$8-'DEPRECATED - DT-Prelim Calcs'!$C$9)+'DEPRECATED - DT-Prelim Calcs'!$C$9</f>
        <v>4497.521046654374</v>
      </c>
      <c r="BF74" s="43">
        <f t="shared" si="103"/>
        <v>93</v>
      </c>
      <c r="BG74" s="2">
        <f t="shared" si="125"/>
        <v>2.0025508475699998</v>
      </c>
      <c r="BH74" s="43">
        <f>BG74*'DEPRECATED - DT-Prelim Calcs'!$C$21/BB$2/'DEPRECATED - DT-Prelim Calcs'!$C$19/'DEPRECATED - DT-Prelim Calcs'!$C$18*3.39*'DEPRECATED - DT-Prelim Calcs'!$C$20</f>
        <v>29.053734754561201</v>
      </c>
      <c r="BI74" s="36">
        <f t="shared" si="126"/>
        <v>0</v>
      </c>
      <c r="BJ74" s="43">
        <f>BH73*'DEPRECATED - DT-Prelim Calcs'!$C$11+BJ73</f>
        <v>-215.46811843644772</v>
      </c>
      <c r="BK74" s="43">
        <f>BK73+0.5*BH74*'DEPRECATED - DT-Prelim Calcs'!$C$11^2+BJ74*'DEPRECATED - DT-Prelim Calcs'!$C$11</f>
        <v>-39534.990541443869</v>
      </c>
      <c r="BL74" s="43">
        <f>MIN('Drive Train'!$F$35-BF73*'DEPRECATED - DT-Prelim Calcs'!$C$21*'Drive Train'!$F$39,BL73+BF$2)</f>
        <v>23.249909264310865</v>
      </c>
      <c r="BM74" s="43">
        <f>'Drive Train'!$F$35-BF74*'DEPRECATED - DT-Prelim Calcs'!$C$21*'Drive Train'!$F$39</f>
        <v>7.1920000000000002</v>
      </c>
      <c r="BN74" s="1">
        <f>IF(BK74&gt;='Drive Train'!$F$29,1,0)</f>
        <v>0</v>
      </c>
      <c r="BO74" s="43">
        <f t="shared" si="127"/>
        <v>103.33333333333333</v>
      </c>
      <c r="BP74" s="49">
        <f>BP73+'DEPRECATED - DT-Prelim Calcs'!$C$11</f>
        <v>280</v>
      </c>
      <c r="BQ74" s="2">
        <f>CA74/'Drive Train'!$F$35</f>
        <v>0.57999999999999996</v>
      </c>
      <c r="BR74" s="36">
        <f>BY74*12*60/(PI() * 'Drive Train'!$F$15)/BQ$2*BQ74</f>
        <v>14652.605238600454</v>
      </c>
      <c r="BS74" s="2">
        <f>('DEPRECATED - DT-Prelim Calcs'!$C$6*BQ74-BR74)/('DEPRECATED - DT-Prelim Calcs'!$C$6*BQ74)*'DEPRECATED - DT-Prelim Calcs'!$C$7*BQ74</f>
        <v>-8.05107250298372</v>
      </c>
      <c r="BT74" s="43">
        <f>BS74/'DEPRECATED - DT-Prelim Calcs'!$C$7*('DEPRECATED - DT-Prelim Calcs'!$C$8-'DEPRECATED - DT-Prelim Calcs'!$C$9)+'DEPRECATED - DT-Prelim Calcs'!$C$9</f>
        <v>-437.10320352075485</v>
      </c>
      <c r="BU74" s="43">
        <f t="shared" si="104"/>
        <v>-437.10320352075485</v>
      </c>
      <c r="BV74" s="2">
        <f t="shared" si="128"/>
        <v>-10.024493562333813</v>
      </c>
      <c r="BW74" s="43">
        <f>BV74*'DEPRECATED - DT-Prelim Calcs'!$C$21/BQ$2/'DEPRECATED - DT-Prelim Calcs'!$C$19/'DEPRECATED - DT-Prelim Calcs'!$C$18*3.39*'DEPRECATED - DT-Prelim Calcs'!$C$20</f>
        <v>-190.189451279048</v>
      </c>
      <c r="BX74" s="36">
        <f t="shared" si="129"/>
        <v>1</v>
      </c>
      <c r="BY74" s="43">
        <f>BW73*'DEPRECATED - DT-Prelim Calcs'!$C$11+BY73</f>
        <v>77.810204485359208</v>
      </c>
      <c r="BZ74" s="43">
        <f>BZ73+0.5*BW74*'DEPRECATED - DT-Prelim Calcs'!$C$11^2+BY74*'DEPRECATED - DT-Prelim Calcs'!$C$11</f>
        <v>-89913.034879528816</v>
      </c>
      <c r="CA74" s="43">
        <f>MIN('Drive Train'!$F$35-BU73*'DEPRECATED - DT-Prelim Calcs'!$C$21*'Drive Train'!$F$39,CA73+BU$2)</f>
        <v>7.1920000000000002</v>
      </c>
      <c r="CB74" s="43">
        <f>'Drive Train'!$F$35-BU74*'DEPRECATED - DT-Prelim Calcs'!$C$21*'Drive Train'!$F$39</f>
        <v>36.877779397162271</v>
      </c>
      <c r="CC74" s="1">
        <f>IF(BZ74&gt;='Drive Train'!$F$29,1,0)</f>
        <v>0</v>
      </c>
      <c r="CD74" s="43">
        <f t="shared" si="130"/>
        <v>-485.67022613417197</v>
      </c>
      <c r="CE74" s="49">
        <f>CE73+'DEPRECATED - DT-Prelim Calcs'!$C$11</f>
        <v>280</v>
      </c>
      <c r="CF74" s="2">
        <f>CP74/'Drive Train'!$F$35</f>
        <v>0.57999999999999996</v>
      </c>
      <c r="CG74" s="36">
        <f>CN74*12*60/(PI() * 'Drive Train'!$F$15)/CF$2*CF74</f>
        <v>-66974.212226988064</v>
      </c>
      <c r="CH74" s="2">
        <f>('DEPRECATED - DT-Prelim Calcs'!$C$6*CF74-CG74)/('DEPRECATED - DT-Prelim Calcs'!$C$6*CF74)*'DEPRECATED - DT-Prelim Calcs'!$C$7*CF74</f>
        <v>51.953594254635433</v>
      </c>
      <c r="CI74" s="43">
        <f>CH74/'DEPRECATED - DT-Prelim Calcs'!$C$7*('DEPRECATED - DT-Prelim Calcs'!$C$8-'DEPRECATED - DT-Prelim Calcs'!$C$9)+'DEPRECATED - DT-Prelim Calcs'!$C$9</f>
        <v>2831.807746707751</v>
      </c>
      <c r="CJ74" s="43">
        <f t="shared" si="105"/>
        <v>93</v>
      </c>
      <c r="CK74" s="2">
        <f t="shared" si="131"/>
        <v>1.2396743342100003</v>
      </c>
      <c r="CL74" s="43">
        <f>CK74*'DEPRECATED - DT-Prelim Calcs'!$C$21/CF$2/'DEPRECATED - DT-Prelim Calcs'!$C$19/'DEPRECATED - DT-Prelim Calcs'!$C$18*3.39*'DEPRECATED - DT-Prelim Calcs'!$C$20</f>
        <v>29.053734754561205</v>
      </c>
      <c r="CM74" s="36">
        <f t="shared" si="132"/>
        <v>0</v>
      </c>
      <c r="CN74" s="43">
        <f>CL73*'DEPRECATED - DT-Prelim Calcs'!$C$11+CN73</f>
        <v>-287.91145746068617</v>
      </c>
      <c r="CO74" s="43">
        <f>CO73+0.5*CL74*'DEPRECATED - DT-Prelim Calcs'!$C$11^2+CN74*'DEPRECATED - DT-Prelim Calcs'!$C$11</f>
        <v>-201177.31057890534</v>
      </c>
      <c r="CP74" s="43">
        <f>MIN('Drive Train'!$F$35-CJ73*'DEPRECATED - DT-Prelim Calcs'!$C$21*'Drive Train'!$F$39,CP73+CJ$2)</f>
        <v>7.1920000000000002</v>
      </c>
      <c r="CQ74" s="43">
        <f>'Drive Train'!$F$35-CJ74*'DEPRECATED - DT-Prelim Calcs'!$C$21*'Drive Train'!$F$39</f>
        <v>7.1920000000000002</v>
      </c>
      <c r="CR74" s="1">
        <f>IF(CO74&gt;='Drive Train'!$F$29,1,0)</f>
        <v>0</v>
      </c>
      <c r="CS74" s="43">
        <f t="shared" si="133"/>
        <v>103.33333333333333</v>
      </c>
      <c r="CT74" s="49">
        <f>CT73+'DEPRECATED - DT-Prelim Calcs'!$C$11</f>
        <v>280</v>
      </c>
      <c r="CU74" s="2">
        <f>DE74/'Drive Train'!$F$35</f>
        <v>0.57999999999999996</v>
      </c>
      <c r="CV74" s="36">
        <f>DC74*12*60/(PI() * 'Drive Train'!$F$15)/CU$2*CU74</f>
        <v>-25120.893802413117</v>
      </c>
      <c r="CW74" s="2">
        <f>('DEPRECATED - DT-Prelim Calcs'!$C$6*CU74-CV74)/('DEPRECATED - DT-Prelim Calcs'!$C$6*CU74)*'DEPRECATED - DT-Prelim Calcs'!$C$7*CU74</f>
        <v>21.186813155692402</v>
      </c>
      <c r="CX74" s="43">
        <f>CW74/'DEPRECATED - DT-Prelim Calcs'!$C$7*('DEPRECATED - DT-Prelim Calcs'!$C$8-'DEPRECATED - DT-Prelim Calcs'!$C$9)+'DEPRECATED - DT-Prelim Calcs'!$C$9</f>
        <v>1155.7069853474218</v>
      </c>
      <c r="CY74" s="43">
        <f t="shared" si="106"/>
        <v>93</v>
      </c>
      <c r="CZ74" s="2">
        <f t="shared" si="134"/>
        <v>1.0413264407364002</v>
      </c>
      <c r="DA74" s="43">
        <f>CZ74*'DEPRECATED - DT-Prelim Calcs'!$C$21/CU$2/'DEPRECATED - DT-Prelim Calcs'!$C$19/'DEPRECATED - DT-Prelim Calcs'!$C$18*3.39*'DEPRECATED - DT-Prelim Calcs'!$C$20</f>
        <v>29.053734754561201</v>
      </c>
      <c r="DB74" s="36">
        <f t="shared" si="135"/>
        <v>0</v>
      </c>
      <c r="DC74" s="43">
        <f>DA73*'DEPRECATED - DT-Prelim Calcs'!$C$11+DC73</f>
        <v>-90.71220163364417</v>
      </c>
      <c r="DD74" s="43">
        <f>DD73+0.5*DA74*'DEPRECATED - DT-Prelim Calcs'!$C$11^2+DC74*'DEPRECATED - DT-Prelim Calcs'!$C$11</f>
        <v>-264291.45254048443</v>
      </c>
      <c r="DE74" s="43">
        <f>MIN('Drive Train'!$F$35-CY73*'DEPRECATED - DT-Prelim Calcs'!$C$21*'Drive Train'!$F$39,DE73+CY$2)</f>
        <v>7.1920000000000002</v>
      </c>
      <c r="DF74" s="43">
        <f>'Drive Train'!$F$35-CY74*'DEPRECATED - DT-Prelim Calcs'!$C$21*'Drive Train'!$F$39</f>
        <v>7.1920000000000002</v>
      </c>
      <c r="DG74" s="1">
        <f>IF(DD74&gt;='Drive Train'!$F$29,1,0)</f>
        <v>0</v>
      </c>
      <c r="DH74" s="43">
        <f t="shared" si="136"/>
        <v>103.33333333333333</v>
      </c>
      <c r="DI74" s="49">
        <f>DI73+'DEPRECATED - DT-Prelim Calcs'!$C$11</f>
        <v>280</v>
      </c>
      <c r="DJ74" s="2">
        <f>DT74/'Drive Train'!$F$35</f>
        <v>0.57999999999999996</v>
      </c>
      <c r="DK74" s="36">
        <f>DR74*12*60/(PI() * 'Drive Train'!$F$15)/DJ$2*DJ74</f>
        <v>-856849.66278671403</v>
      </c>
      <c r="DL74" s="2">
        <f>('DEPRECATED - DT-Prelim Calcs'!$C$6*DJ74-DK74)/('DEPRECATED - DT-Prelim Calcs'!$C$6*DJ74)*'DEPRECATED - DT-Prelim Calcs'!$C$7*DJ74</f>
        <v>632.59871386672251</v>
      </c>
      <c r="DM74" s="43">
        <f>DL74/'DEPRECATED - DT-Prelim Calcs'!$C$7*('DEPRECATED - DT-Prelim Calcs'!$C$8-'DEPRECATED - DT-Prelim Calcs'!$C$9)+'DEPRECATED - DT-Prelim Calcs'!$C$9</f>
        <v>34463.967247963235</v>
      </c>
      <c r="DN74" s="43">
        <f t="shared" si="107"/>
        <v>93</v>
      </c>
      <c r="DO74" s="2">
        <f t="shared" si="137"/>
        <v>0.89769520753137932</v>
      </c>
      <c r="DP74" s="43">
        <f>DO74*'DEPRECATED - DT-Prelim Calcs'!$C$21/DJ$2/'DEPRECATED - DT-Prelim Calcs'!$C$19/'DEPRECATED - DT-Prelim Calcs'!$C$18*3.39*'DEPRECATED - DT-Prelim Calcs'!$C$20</f>
        <v>29.053734754561201</v>
      </c>
      <c r="DQ74" s="36">
        <f t="shared" si="138"/>
        <v>0</v>
      </c>
      <c r="DR74" s="43">
        <f>DP73*'DEPRECATED - DT-Prelim Calcs'!$C$11+DR73</f>
        <v>-2667.3331409449397</v>
      </c>
      <c r="DS74" s="43">
        <f>DS73+0.5*DP74*'DEPRECATED - DT-Prelim Calcs'!$C$11^2+DR74*'DEPRECATED - DT-Prelim Calcs'!$C$11</f>
        <v>-487099.53818541917</v>
      </c>
      <c r="DT74" s="43">
        <f>MIN('Drive Train'!$F$35-DN73*'DEPRECATED - DT-Prelim Calcs'!$C$21*'Drive Train'!$F$39,DT73+DN$2)</f>
        <v>7.1920000000000002</v>
      </c>
      <c r="DU74" s="43">
        <f>'Drive Train'!$F$35-DN74*'DEPRECATED - DT-Prelim Calcs'!$C$21*'Drive Train'!$F$39</f>
        <v>7.1920000000000002</v>
      </c>
      <c r="DV74" s="1">
        <f>IF(DS74&gt;='Drive Train'!$F$29,1,0)</f>
        <v>0</v>
      </c>
      <c r="DW74" s="43">
        <f t="shared" si="139"/>
        <v>103.33333333333333</v>
      </c>
      <c r="DX74" s="49">
        <f>DX73+'DEPRECATED - DT-Prelim Calcs'!$C$11</f>
        <v>280</v>
      </c>
      <c r="DY74" s="2">
        <f>EI74/'Drive Train'!$F$35</f>
        <v>0.57999999999999996</v>
      </c>
      <c r="DZ74" s="36">
        <f>EG74*12*60/(PI() * 'Drive Train'!$F$15)/DY$2*DY74</f>
        <v>-62831.000862238223</v>
      </c>
      <c r="EA74" s="2">
        <f>('DEPRECATED - DT-Prelim Calcs'!$C$6*DY74-DZ74)/('DEPRECATED - DT-Prelim Calcs'!$C$6*DY74)*'DEPRECATED - DT-Prelim Calcs'!$C$7*DY74</f>
        <v>48.907879317225287</v>
      </c>
      <c r="EB74" s="43">
        <f>EA74/'DEPRECATED - DT-Prelim Calcs'!$C$7*('DEPRECATED - DT-Prelim Calcs'!$C$8-'DEPRECATED - DT-Prelim Calcs'!$C$9)+'DEPRECATED - DT-Prelim Calcs'!$C$9</f>
        <v>2665.8844702667502</v>
      </c>
      <c r="EC74" s="43">
        <f t="shared" si="108"/>
        <v>93</v>
      </c>
      <c r="ED74" s="2">
        <f t="shared" si="140"/>
        <v>0.78888366722454539</v>
      </c>
      <c r="EE74" s="43">
        <f>ED74*'DEPRECATED - DT-Prelim Calcs'!$C$21/DY$2/'DEPRECATED - DT-Prelim Calcs'!$C$19/'DEPRECATED - DT-Prelim Calcs'!$C$18*3.39*'DEPRECATED - DT-Prelim Calcs'!$C$20</f>
        <v>29.053734754561201</v>
      </c>
      <c r="EF74" s="36">
        <f t="shared" si="141"/>
        <v>0</v>
      </c>
      <c r="EG74" s="43">
        <f>EE73*'DEPRECATED - DT-Prelim Calcs'!$C$11+EG73</f>
        <v>-171.88210617076066</v>
      </c>
      <c r="EH74" s="43">
        <f>EH73+0.5*EE74*'DEPRECATED - DT-Prelim Calcs'!$C$11^2+EG74*'DEPRECATED - DT-Prelim Calcs'!$C$11</f>
        <v>-571744.3703381567</v>
      </c>
      <c r="EI74" s="43">
        <f>MIN('Drive Train'!$F$35-EC73*'DEPRECATED - DT-Prelim Calcs'!$C$21*'Drive Train'!$F$39,EI73+EC$2)</f>
        <v>7.1920000000000002</v>
      </c>
      <c r="EJ74" s="43">
        <f>'Drive Train'!$F$35-EC74*'DEPRECATED - DT-Prelim Calcs'!$C$21*'Drive Train'!$F$39</f>
        <v>7.1920000000000002</v>
      </c>
      <c r="EK74" s="1">
        <f>IF(EH74&gt;='Drive Train'!$F$29,1,0)</f>
        <v>0</v>
      </c>
      <c r="EL74" s="43">
        <f t="shared" si="142"/>
        <v>103.33333333333333</v>
      </c>
      <c r="EM74" s="49">
        <f>EM73+'DEPRECATED - DT-Prelim Calcs'!$C$11</f>
        <v>280</v>
      </c>
      <c r="EN74" s="2">
        <f>EX74/'Drive Train'!$F$35</f>
        <v>0.57999999999999996</v>
      </c>
      <c r="EO74" s="36">
        <f>EV74*12*60/(PI() * 'Drive Train'!$F$15)/EN$2*EN74</f>
        <v>-2005180.0950579678</v>
      </c>
      <c r="EP74" s="2">
        <f>('DEPRECATED - DT-Prelim Calcs'!$C$6*EN74-EO74)/('DEPRECATED - DT-Prelim Calcs'!$C$6*EN74)*'DEPRECATED - DT-Prelim Calcs'!$C$7*EN74</f>
        <v>1476.7475739532713</v>
      </c>
      <c r="EQ74" s="43">
        <f>EP74/'DEPRECATED - DT-Prelim Calcs'!$C$7*('DEPRECATED - DT-Prelim Calcs'!$C$8-'DEPRECATED - DT-Prelim Calcs'!$C$9)+'DEPRECATED - DT-Prelim Calcs'!$C$9</f>
        <v>80451.181267603577</v>
      </c>
      <c r="ER74" s="43">
        <f t="shared" si="109"/>
        <v>93</v>
      </c>
      <c r="ES74" s="2">
        <f t="shared" si="143"/>
        <v>0.7035989464435134</v>
      </c>
      <c r="ET74" s="43">
        <f>ES74*'DEPRECATED - DT-Prelim Calcs'!$C$21/EN$2/'DEPRECATED - DT-Prelim Calcs'!$C$19/'DEPRECATED - DT-Prelim Calcs'!$C$18*3.39*'DEPRECATED - DT-Prelim Calcs'!$C$20</f>
        <v>29.053734754561201</v>
      </c>
      <c r="EU74" s="36">
        <f t="shared" si="144"/>
        <v>0</v>
      </c>
      <c r="EV74" s="43">
        <f>ET73*'DEPRECATED - DT-Prelim Calcs'!$C$11+EV73</f>
        <v>-4892.4037401045316</v>
      </c>
      <c r="EW74" s="43">
        <f>EW73+0.5*ET74*'DEPRECATED - DT-Prelim Calcs'!$C$11^2+EV74*'DEPRECATED - DT-Prelim Calcs'!$C$11</f>
        <v>-964868.37154291954</v>
      </c>
      <c r="EX74" s="43">
        <f>MIN('Drive Train'!$F$35-ER73*'DEPRECATED - DT-Prelim Calcs'!$C$21*'Drive Train'!$F$39,EX73+ER$2)</f>
        <v>7.1920000000000002</v>
      </c>
      <c r="EY74" s="43">
        <f>'Drive Train'!$F$35-ER74*'DEPRECATED - DT-Prelim Calcs'!$C$21*'Drive Train'!$F$39</f>
        <v>7.1920000000000002</v>
      </c>
      <c r="EZ74" s="1">
        <f>IF(EW74&gt;='Drive Train'!$F$29,1,0)</f>
        <v>0</v>
      </c>
      <c r="FA74" s="43">
        <f t="shared" si="145"/>
        <v>103.33333333333333</v>
      </c>
      <c r="FB74" s="49">
        <f>FB73+'DEPRECATED - DT-Prelim Calcs'!$C$11</f>
        <v>280</v>
      </c>
      <c r="FC74" s="2">
        <f>FM74/'Drive Train'!$F$35</f>
        <v>0.57999999999999996</v>
      </c>
      <c r="FD74" s="36">
        <f>FK74*12*60/(PI() * 'Drive Train'!$F$15)/FC$2*FC74</f>
        <v>-913.87652499389219</v>
      </c>
      <c r="FE74" s="2">
        <f>('DEPRECATED - DT-Prelim Calcs'!$C$6*FC74-FD74)/('DEPRECATED - DT-Prelim Calcs'!$C$6*FC74)*'DEPRECATED - DT-Prelim Calcs'!$C$7*FC74</f>
        <v>3.3919995144547581</v>
      </c>
      <c r="FF74" s="43">
        <f>FE74/'DEPRECATED - DT-Prelim Calcs'!$C$7*('DEPRECATED - DT-Prelim Calcs'!$C$8-'DEPRECATED - DT-Prelim Calcs'!$C$9)+'DEPRECATED - DT-Prelim Calcs'!$C$9</f>
        <v>186.28803325014727</v>
      </c>
      <c r="FG74" s="43">
        <f t="shared" si="110"/>
        <v>93</v>
      </c>
      <c r="FH74" s="2">
        <f t="shared" si="146"/>
        <v>0.63495514679048781</v>
      </c>
      <c r="FI74" s="43">
        <f>FH74*'DEPRECATED - DT-Prelim Calcs'!$C$21/FC$2/'DEPRECATED - DT-Prelim Calcs'!$C$19/'DEPRECATED - DT-Prelim Calcs'!$C$18*3.39*'DEPRECATED - DT-Prelim Calcs'!$C$20</f>
        <v>29.053734754561205</v>
      </c>
      <c r="FJ74" s="36">
        <f t="shared" si="147"/>
        <v>0</v>
      </c>
      <c r="FK74" s="43">
        <f>FI73*'DEPRECATED - DT-Prelim Calcs'!$C$11+FK73</f>
        <v>-2.0122145901380577</v>
      </c>
      <c r="FL74" s="43">
        <f>FL73+0.5*FI74*'DEPRECATED - DT-Prelim Calcs'!$C$11^2+FK74*'DEPRECATED - DT-Prelim Calcs'!$C$11</f>
        <v>-1058804.5814978359</v>
      </c>
      <c r="FM74" s="43">
        <f>MIN('Drive Train'!$F$35-FG73*'DEPRECATED - DT-Prelim Calcs'!$C$21*'Drive Train'!$F$39,FM73+FG$2)</f>
        <v>7.1920000000000002</v>
      </c>
      <c r="FN74" s="43">
        <f>'Drive Train'!$F$35-FG74*'DEPRECATED - DT-Prelim Calcs'!$C$21*'Drive Train'!$F$39</f>
        <v>7.1920000000000002</v>
      </c>
      <c r="FO74" s="1">
        <f>IF(FL74&gt;='Drive Train'!$F$29,1,0)</f>
        <v>0</v>
      </c>
      <c r="FP74" s="43">
        <f t="shared" si="148"/>
        <v>103.33333333333333</v>
      </c>
      <c r="FQ74" s="49">
        <f>FQ73+'DEPRECATED - DT-Prelim Calcs'!$C$11</f>
        <v>280</v>
      </c>
      <c r="FR74" s="2">
        <f>GB74/'Drive Train'!$F$35</f>
        <v>0.57999999999999996</v>
      </c>
      <c r="FS74" s="36">
        <f>FZ74*12*60/(PI() * 'Drive Train'!$F$15)/FR$2*FR74</f>
        <v>-833909.91089659475</v>
      </c>
      <c r="FT74" s="2">
        <f>('DEPRECATED - DT-Prelim Calcs'!$C$6*FR74-FS74)/('DEPRECATED - DT-Prelim Calcs'!$C$6*FR74)*'DEPRECATED - DT-Prelim Calcs'!$C$7*FR74</f>
        <v>615.73547932680719</v>
      </c>
      <c r="FU74" s="43">
        <f>FT74/'DEPRECATED - DT-Prelim Calcs'!$C$7*('DEPRECATED - DT-Prelim Calcs'!$C$8-'DEPRECATED - DT-Prelim Calcs'!$C$9)+'DEPRECATED - DT-Prelim Calcs'!$C$9</f>
        <v>33545.298500639496</v>
      </c>
      <c r="FV74" s="43">
        <f t="shared" si="111"/>
        <v>93</v>
      </c>
      <c r="FW74" s="2">
        <f t="shared" si="149"/>
        <v>0.57851468929799987</v>
      </c>
      <c r="FX74" s="43">
        <f>FW74*'DEPRECATED - DT-Prelim Calcs'!$C$21/FR$2/'DEPRECATED - DT-Prelim Calcs'!$C$19/'DEPRECATED - DT-Prelim Calcs'!$C$18*3.39*'DEPRECATED - DT-Prelim Calcs'!$C$20</f>
        <v>29.053734754561201</v>
      </c>
      <c r="FY74" s="36">
        <f t="shared" si="150"/>
        <v>0</v>
      </c>
      <c r="FZ74" s="43">
        <f>FX73*'DEPRECATED - DT-Prelim Calcs'!$C$11+FZ73</f>
        <v>-1672.9280011675992</v>
      </c>
      <c r="GA74" s="43">
        <f>GA73+0.5*FX74*'DEPRECATED - DT-Prelim Calcs'!$C$11^2+FZ74*'DEPRECATED - DT-Prelim Calcs'!$C$11</f>
        <v>-1516635.5070200614</v>
      </c>
      <c r="GB74" s="43">
        <f>MIN('Drive Train'!$F$35-FV73*'DEPRECATED - DT-Prelim Calcs'!$C$21*'Drive Train'!$F$39,GB73+FV$2)</f>
        <v>7.1920000000000002</v>
      </c>
      <c r="GC74" s="43">
        <f>'Drive Train'!$F$35-FV74*'DEPRECATED - DT-Prelim Calcs'!$C$21*'Drive Train'!$F$39</f>
        <v>7.1920000000000002</v>
      </c>
      <c r="GD74" s="1">
        <f>IF(GA74&gt;='Drive Train'!$F$29,1,0)</f>
        <v>0</v>
      </c>
      <c r="GE74" s="43">
        <f t="shared" si="151"/>
        <v>103.33333333333333</v>
      </c>
      <c r="GF74" s="49">
        <f>GF73+'DEPRECATED - DT-Prelim Calcs'!$C$11</f>
        <v>280</v>
      </c>
      <c r="GG74" s="2">
        <f>GQ74/'Drive Train'!$F$35</f>
        <v>0.86451612903225805</v>
      </c>
      <c r="GH74" s="36">
        <f>GO74*12*60/(PI() * 'Drive Train'!$F$15)/GG$2*GG74</f>
        <v>-16197.633514311388</v>
      </c>
      <c r="GI74" s="2">
        <f>('DEPRECATED - DT-Prelim Calcs'!$C$6*GG74-GH74)/('DEPRECATED - DT-Prelim Calcs'!$C$6*GG74)*'DEPRECATED - DT-Prelim Calcs'!$C$7*GG74</f>
        <v>15.961618448001477</v>
      </c>
      <c r="GJ74" s="43">
        <f>GI74/'DEPRECATED - DT-Prelim Calcs'!$C$7*('DEPRECATED - DT-Prelim Calcs'!$C$8-'DEPRECATED - DT-Prelim Calcs'!$C$9)+'DEPRECATED - DT-Prelim Calcs'!$C$9</f>
        <v>871.05085574933412</v>
      </c>
      <c r="GK74" s="43">
        <f t="shared" si="152"/>
        <v>29.999999999999982</v>
      </c>
      <c r="GL74" s="2">
        <f t="shared" si="153"/>
        <v>1.4462867232450001</v>
      </c>
      <c r="GM74" s="43">
        <f>GL74*'DEPRECATED - DT-Prelim Calcs'!$C$21/GG$2/'DEPRECATED - DT-Prelim Calcs'!$C$19/'DEPRECATED - DT-Prelim Calcs'!$C$18*3.39*'DEPRECATED - DT-Prelim Calcs'!$C$20</f>
        <v>29.053734754561201</v>
      </c>
      <c r="GN74" s="36">
        <f t="shared" si="154"/>
        <v>0</v>
      </c>
      <c r="GO74" s="43">
        <f>GM73*'DEPRECATED - DT-Prelim Calcs'!$C$11+GO73</f>
        <v>-54.501014375245816</v>
      </c>
      <c r="GP74" s="43">
        <f>GP73+0.5*GM74*'DEPRECATED - DT-Prelim Calcs'!$C$11^2+GO74*'DEPRECATED - DT-Prelim Calcs'!$C$11</f>
        <v>-81353.492521587643</v>
      </c>
      <c r="GQ74" s="43">
        <f>MIN('Drive Train'!$F$35-GK73*'DEPRECATED - DT-Prelim Calcs'!$C$21*'Drive Train'!$F$39,GQ73+GK$2)</f>
        <v>10.72</v>
      </c>
      <c r="GR74" s="43">
        <f>'Drive Train'!$F$35-GK74*'DEPRECATED - DT-Prelim Calcs'!$C$21*'Drive Train'!$F$39</f>
        <v>10.72</v>
      </c>
      <c r="GS74" s="1">
        <f>IF(GP74&gt;='Drive Train'!$F$29,1,0)</f>
        <v>0</v>
      </c>
      <c r="GT74" s="43">
        <f t="shared" si="155"/>
        <v>33.333333333333314</v>
      </c>
      <c r="GU74" s="49">
        <f>GU73+'DEPRECATED - DT-Prelim Calcs'!$C$11</f>
        <v>280</v>
      </c>
      <c r="GV74" s="2">
        <f>HF74/'Drive Train'!$F$35</f>
        <v>0.84946236559139798</v>
      </c>
      <c r="GW74" s="36">
        <f>HD74*12*60/(PI() * 'Drive Train'!$F$15)/GV$2*GV74</f>
        <v>-97188.26314647228</v>
      </c>
      <c r="GX74" s="2">
        <f>('DEPRECATED - DT-Prelim Calcs'!$C$6*GV74-GW74)/('DEPRECATED - DT-Prelim Calcs'!$C$6*GV74)*'DEPRECATED - DT-Prelim Calcs'!$C$7*GV74</f>
        <v>75.428015196340752</v>
      </c>
      <c r="GY74" s="43">
        <f>GX74/'DEPRECATED - DT-Prelim Calcs'!$C$7*('DEPRECATED - DT-Prelim Calcs'!$C$8-'DEPRECATED - DT-Prelim Calcs'!$C$9)+'DEPRECATED - DT-Prelim Calcs'!$C$9</f>
        <v>4110.6381412931905</v>
      </c>
      <c r="GZ74" s="43">
        <f t="shared" si="112"/>
        <v>33.333333333333314</v>
      </c>
      <c r="HA74" s="2">
        <f t="shared" si="156"/>
        <v>1.4462867232450001</v>
      </c>
      <c r="HB74" s="43">
        <f>HA74*'DEPRECATED - DT-Prelim Calcs'!$C$21/GV$2/'DEPRECATED - DT-Prelim Calcs'!$C$19/'DEPRECATED - DT-Prelim Calcs'!$C$18*3.39*'DEPRECATED - DT-Prelim Calcs'!$C$20</f>
        <v>29.053734754561201</v>
      </c>
      <c r="HC74" s="36">
        <f t="shared" si="157"/>
        <v>0</v>
      </c>
      <c r="HD74" s="43">
        <f>HB73*'DEPRECATED - DT-Prelim Calcs'!$C$11+HD73</f>
        <v>-332.80956184948582</v>
      </c>
      <c r="HE74" s="43">
        <f>HE73+0.5*HB74*'DEPRECATED - DT-Prelim Calcs'!$C$11^2+HD74*'DEPRECATED - DT-Prelim Calcs'!$C$11</f>
        <v>-92147.802152367498</v>
      </c>
      <c r="HF74" s="43">
        <f>MIN('Drive Train'!$F$35-GZ73*'DEPRECATED - DT-Prelim Calcs'!$C$21*'Drive Train'!$F$39,HF73+GZ$2)</f>
        <v>10.533333333333335</v>
      </c>
      <c r="HG74" s="43">
        <f>'Drive Train'!$F$35-GZ74*'DEPRECATED - DT-Prelim Calcs'!$C$21*'Drive Train'!$F$39</f>
        <v>10.533333333333335</v>
      </c>
      <c r="HH74" s="1">
        <f>IF(HE74&gt;='Drive Train'!$F$29,1,0)</f>
        <v>0</v>
      </c>
      <c r="HI74" s="43">
        <f t="shared" si="158"/>
        <v>37.037037037037017</v>
      </c>
      <c r="HJ74" s="49">
        <f>HJ73+'DEPRECATED - DT-Prelim Calcs'!$C$11</f>
        <v>280</v>
      </c>
      <c r="HK74" s="2">
        <f>HU74/'Drive Train'!$F$35</f>
        <v>0.83440860215053769</v>
      </c>
      <c r="HL74" s="36">
        <f>HS74*12*60/(PI() * 'Drive Train'!$F$15)/HK$2*HK74</f>
        <v>-48579.342209873008</v>
      </c>
      <c r="HM74" s="2">
        <f>('DEPRECATED - DT-Prelim Calcs'!$C$6*HK74-HL74)/('DEPRECATED - DT-Prelim Calcs'!$C$6*HK74)*'DEPRECATED - DT-Prelim Calcs'!$C$7*HK74</f>
        <v>39.624522890215246</v>
      </c>
      <c r="HN74" s="43">
        <f>HM74/'DEPRECATED - DT-Prelim Calcs'!$C$7*('DEPRECATED - DT-Prelim Calcs'!$C$8-'DEPRECATED - DT-Prelim Calcs'!$C$9)+'DEPRECATED - DT-Prelim Calcs'!$C$9</f>
        <v>2160.1493813326215</v>
      </c>
      <c r="HO74" s="43">
        <f t="shared" si="113"/>
        <v>36.66666666666665</v>
      </c>
      <c r="HP74" s="2">
        <f t="shared" si="159"/>
        <v>1.4462867232450001</v>
      </c>
      <c r="HQ74" s="43">
        <f>HP74*'DEPRECATED - DT-Prelim Calcs'!$C$21/HK$2/'DEPRECATED - DT-Prelim Calcs'!$C$19/'DEPRECATED - DT-Prelim Calcs'!$C$18*3.39*'DEPRECATED - DT-Prelim Calcs'!$C$20</f>
        <v>29.053734754561201</v>
      </c>
      <c r="HR74" s="36">
        <f t="shared" si="160"/>
        <v>0</v>
      </c>
      <c r="HS74" s="43">
        <f>HQ73*'DEPRECATED - DT-Prelim Calcs'!$C$11+HS73</f>
        <v>-169.35537094378611</v>
      </c>
      <c r="HT74" s="43">
        <f>HT73+0.5*HQ74*'DEPRECATED - DT-Prelim Calcs'!$C$11^2+HS74*'DEPRECATED - DT-Prelim Calcs'!$C$11</f>
        <v>-106728.34005663666</v>
      </c>
      <c r="HU74" s="43">
        <f>MIN('Drive Train'!$F$35-HO73*'DEPRECATED - DT-Prelim Calcs'!$C$21*'Drive Train'!$F$39,HU73+HO$2)</f>
        <v>10.346666666666668</v>
      </c>
      <c r="HV74" s="43">
        <f>'Drive Train'!$F$35-HO74*'DEPRECATED - DT-Prelim Calcs'!$C$21*'Drive Train'!$F$39</f>
        <v>10.346666666666668</v>
      </c>
      <c r="HW74" s="1">
        <f>IF(HT74&gt;='Drive Train'!$F$29,1,0)</f>
        <v>0</v>
      </c>
      <c r="HX74" s="43">
        <f t="shared" si="161"/>
        <v>40.740740740740726</v>
      </c>
      <c r="HY74" s="49">
        <f>HY73+'DEPRECATED - DT-Prelim Calcs'!$C$11</f>
        <v>280</v>
      </c>
      <c r="HZ74" s="2">
        <f>IJ74/'Drive Train'!$F$35</f>
        <v>0.8193548387096774</v>
      </c>
      <c r="IA74" s="36">
        <f>IH74*12*60/(PI() * 'Drive Train'!$F$15)/HZ$2*HZ74</f>
        <v>-82460.65758366583</v>
      </c>
      <c r="IB74" s="2">
        <f>('DEPRECATED - DT-Prelim Calcs'!$C$6*HZ74-IA74)/('DEPRECATED - DT-Prelim Calcs'!$C$6*HZ74)*'DEPRECATED - DT-Prelim Calcs'!$C$7*HZ74</f>
        <v>64.460404925114659</v>
      </c>
      <c r="IC74" s="43">
        <f>IB74/'DEPRECATED - DT-Prelim Calcs'!$C$7*('DEPRECATED - DT-Prelim Calcs'!$C$8-'DEPRECATED - DT-Prelim Calcs'!$C$9)+'DEPRECATED - DT-Prelim Calcs'!$C$9</f>
        <v>3513.1489250249028</v>
      </c>
      <c r="ID74" s="43">
        <f t="shared" si="114"/>
        <v>39.999999999999986</v>
      </c>
      <c r="IE74" s="2">
        <f t="shared" si="162"/>
        <v>1.4462867232450001</v>
      </c>
      <c r="IF74" s="43">
        <f>IE74*'DEPRECATED - DT-Prelim Calcs'!$C$21/HZ$2/'DEPRECATED - DT-Prelim Calcs'!$C$19/'DEPRECATED - DT-Prelim Calcs'!$C$18*3.39*'DEPRECATED - DT-Prelim Calcs'!$C$20</f>
        <v>29.053734754561201</v>
      </c>
      <c r="IG74" s="36">
        <f t="shared" si="163"/>
        <v>0</v>
      </c>
      <c r="IH74" s="43">
        <f>IF73*'DEPRECATED - DT-Prelim Calcs'!$C$11+IH73</f>
        <v>-292.75268585323238</v>
      </c>
      <c r="II74" s="43">
        <f>II73+0.5*IF74*'DEPRECATED - DT-Prelim Calcs'!$C$11^2+IH74*'DEPRECATED - DT-Prelim Calcs'!$C$11</f>
        <v>-86372.979544767164</v>
      </c>
      <c r="IJ74" s="43">
        <f>MIN('Drive Train'!$F$35-ID73*'DEPRECATED - DT-Prelim Calcs'!$C$21*'Drive Train'!$F$39,IJ73+ID$2)</f>
        <v>10.16</v>
      </c>
      <c r="IK74" s="43">
        <f>'Drive Train'!$F$35-ID74*'DEPRECATED - DT-Prelim Calcs'!$C$21*'Drive Train'!$F$39</f>
        <v>10.16</v>
      </c>
      <c r="IL74" s="1">
        <f>IF(II74&gt;='Drive Train'!$F$29,1,0)</f>
        <v>0</v>
      </c>
      <c r="IM74" s="43">
        <f t="shared" si="164"/>
        <v>44.444444444444429</v>
      </c>
      <c r="IN74" s="49">
        <f>IN73+'DEPRECATED - DT-Prelim Calcs'!$C$11</f>
        <v>280</v>
      </c>
      <c r="IO74" s="2">
        <f>IY74/'Drive Train'!$F$35</f>
        <v>0.80430107526881722</v>
      </c>
      <c r="IP74" s="36">
        <f>IW74*12*60/(PI() * 'Drive Train'!$F$15)/IO$2*IO74</f>
        <v>-127585.80419498829</v>
      </c>
      <c r="IQ74" s="2">
        <f>('DEPRECATED - DT-Prelim Calcs'!$C$6*IO74-IP74)/('DEPRECATED - DT-Prelim Calcs'!$C$6*IO74)*'DEPRECATED - DT-Prelim Calcs'!$C$7*IO74</f>
        <v>97.561736568793691</v>
      </c>
      <c r="IR74" s="43">
        <f>IQ74/'DEPRECATED - DT-Prelim Calcs'!$C$7*('DEPRECATED - DT-Prelim Calcs'!$C$8-'DEPRECATED - DT-Prelim Calcs'!$C$9)+'DEPRECATED - DT-Prelim Calcs'!$C$9</f>
        <v>5316.4304250163723</v>
      </c>
      <c r="IS74" s="43">
        <f t="shared" si="115"/>
        <v>43.333333333333321</v>
      </c>
      <c r="IT74" s="2">
        <f t="shared" si="165"/>
        <v>1.4462867232450001</v>
      </c>
      <c r="IU74" s="43">
        <f>IT74*'DEPRECATED - DT-Prelim Calcs'!$C$21/IO$2/'DEPRECATED - DT-Prelim Calcs'!$C$19/'DEPRECATED - DT-Prelim Calcs'!$C$18*3.39*'DEPRECATED - DT-Prelim Calcs'!$C$20</f>
        <v>29.053734754561201</v>
      </c>
      <c r="IV74" s="36">
        <f t="shared" si="166"/>
        <v>0</v>
      </c>
      <c r="IW74" s="43">
        <f>IU73*'DEPRECATED - DT-Prelim Calcs'!$C$11+IW73</f>
        <v>-461.43424613788449</v>
      </c>
      <c r="IX74" s="43">
        <f>IX73+0.5*IU74*'DEPRECATED - DT-Prelim Calcs'!$C$11^2+IW74*'DEPRECATED - DT-Prelim Calcs'!$C$11</f>
        <v>-114125.16541610035</v>
      </c>
      <c r="IY74" s="43">
        <f>MIN('Drive Train'!$F$35-IS73*'DEPRECATED - DT-Prelim Calcs'!$C$21*'Drive Train'!$F$39,IY73+IS$2)</f>
        <v>9.9733333333333345</v>
      </c>
      <c r="IZ74" s="43">
        <f>'Drive Train'!$F$35-IS74*'DEPRECATED - DT-Prelim Calcs'!$C$21*'Drive Train'!$F$39</f>
        <v>9.9733333333333345</v>
      </c>
      <c r="JA74" s="1">
        <f>IF(IX74&gt;='Drive Train'!$F$29,1,0)</f>
        <v>0</v>
      </c>
      <c r="JB74" s="43">
        <f t="shared" si="167"/>
        <v>48.148148148148138</v>
      </c>
      <c r="JC74" s="49">
        <f>JC73+'DEPRECATED - DT-Prelim Calcs'!$C$11</f>
        <v>280</v>
      </c>
      <c r="JD74" s="2">
        <f>JN74/'Drive Train'!$F$35</f>
        <v>0.78924731182795704</v>
      </c>
      <c r="JE74" s="36">
        <f>JL74*12*60/(PI() * 'Drive Train'!$F$15)/JD$2*JD74</f>
        <v>-62497.132800054649</v>
      </c>
      <c r="JF74" s="2">
        <f>('DEPRECATED - DT-Prelim Calcs'!$C$6*JD74-JE74)/('DEPRECATED - DT-Prelim Calcs'!$C$6*JD74)*'DEPRECATED - DT-Prelim Calcs'!$C$7*JD74</f>
        <v>49.643819552701387</v>
      </c>
      <c r="JG74" s="43">
        <f>JF74/'DEPRECATED - DT-Prelim Calcs'!$C$7*('DEPRECATED - DT-Prelim Calcs'!$C$8-'DEPRECATED - DT-Prelim Calcs'!$C$9)+'DEPRECATED - DT-Prelim Calcs'!$C$9</f>
        <v>2705.9767368262696</v>
      </c>
      <c r="JH74" s="43">
        <f t="shared" si="116"/>
        <v>46.666666666666657</v>
      </c>
      <c r="JI74" s="2">
        <f t="shared" si="168"/>
        <v>1.4462867232450001</v>
      </c>
      <c r="JJ74" s="43">
        <f>JI74*'DEPRECATED - DT-Prelim Calcs'!$C$21/JD$2/'DEPRECATED - DT-Prelim Calcs'!$C$19/'DEPRECATED - DT-Prelim Calcs'!$C$18*3.39*'DEPRECATED - DT-Prelim Calcs'!$C$20</f>
        <v>29.053734754561201</v>
      </c>
      <c r="JK74" s="36">
        <f t="shared" si="169"/>
        <v>0</v>
      </c>
      <c r="JL74" s="43">
        <f>JJ73*'DEPRECATED - DT-Prelim Calcs'!$C$11+JL73</f>
        <v>-230.34198196818801</v>
      </c>
      <c r="JM74" s="43">
        <f>JM73+0.5*JJ74*'DEPRECATED - DT-Prelim Calcs'!$C$11^2+JL74*'DEPRECATED - DT-Prelim Calcs'!$C$11</f>
        <v>-109950.47590635471</v>
      </c>
      <c r="JN74" s="43">
        <f>MIN('Drive Train'!$F$35-JH73*'DEPRECATED - DT-Prelim Calcs'!$C$21*'Drive Train'!$F$39,JN73+JH$2)</f>
        <v>9.7866666666666671</v>
      </c>
      <c r="JO74" s="43">
        <f>'Drive Train'!$F$35-JH74*'DEPRECATED - DT-Prelim Calcs'!$C$21*'Drive Train'!$F$39</f>
        <v>9.7866666666666671</v>
      </c>
      <c r="JP74" s="1">
        <f>IF(JM74&gt;='Drive Train'!$F$29,1,0)</f>
        <v>0</v>
      </c>
      <c r="JQ74" s="43">
        <f>MIN(JG74,'DEPRECATED - DT-Prelim Calcs'!$C$10)*'DEPRECATED - DT-Prelim Calcs'!$C$11*1000/60/60</f>
        <v>103.33333333333333</v>
      </c>
      <c r="JR74" s="49">
        <f>JR73+'DEPRECATED - DT-Prelim Calcs'!$C$11</f>
        <v>280</v>
      </c>
      <c r="JS74" s="2">
        <f>KC74/'Drive Train'!$F$35</f>
        <v>0.77419354838709686</v>
      </c>
      <c r="JT74" s="36">
        <f>KA74*12*60/(PI() * 'Drive Train'!$F$15)/JS$2*JS74</f>
        <v>-35268.089439401549</v>
      </c>
      <c r="JU74" s="2">
        <f>('DEPRECATED - DT-Prelim Calcs'!$C$6*JS74-JT74)/('DEPRECATED - DT-Prelim Calcs'!$C$6*JS74)*'DEPRECATED - DT-Prelim Calcs'!$C$7*JS74</f>
        <v>29.556883019489291</v>
      </c>
      <c r="JV74" s="43">
        <f>JU74/'DEPRECATED - DT-Prelim Calcs'!$C$7*('DEPRECATED - DT-Prelim Calcs'!$C$8-'DEPRECATED - DT-Prelim Calcs'!$C$9)+'DEPRECATED - DT-Prelim Calcs'!$C$9</f>
        <v>1611.6884033005358</v>
      </c>
      <c r="JW74" s="43">
        <f t="shared" si="117"/>
        <v>49.999999999999993</v>
      </c>
      <c r="JX74" s="2">
        <f t="shared" si="170"/>
        <v>1.4462867232450001</v>
      </c>
      <c r="JY74" s="43">
        <f>JX74*'DEPRECATED - DT-Prelim Calcs'!$C$21/JS$2/'DEPRECATED - DT-Prelim Calcs'!$C$19/'DEPRECATED - DT-Prelim Calcs'!$C$18*3.39*'DEPRECATED - DT-Prelim Calcs'!$C$20</f>
        <v>29.053734754561201</v>
      </c>
      <c r="JZ74" s="36">
        <f t="shared" si="171"/>
        <v>0</v>
      </c>
      <c r="KA74" s="43">
        <f>JY73*'DEPRECATED - DT-Prelim Calcs'!$C$11+KA73</f>
        <v>-132.51300506782877</v>
      </c>
      <c r="KB74" s="43">
        <f>KB73+0.5*JY74*'DEPRECATED - DT-Prelim Calcs'!$C$11^2+KA74*'DEPRECATED - DT-Prelim Calcs'!$C$11</f>
        <v>-106551.49269431047</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103.33333333333333</v>
      </c>
      <c r="KG74" s="49">
        <f>KG73+'DEPRECATED - DT-Prelim Calcs'!$C$11</f>
        <v>280</v>
      </c>
      <c r="KH74" s="2">
        <f>KR74/'Drive Train'!$F$35</f>
        <v>0.75913978494623657</v>
      </c>
      <c r="KI74" s="36">
        <f>KP74*12*60/(PI() * 'Drive Train'!$F$15)/KH$2*KH74</f>
        <v>-102378.71342079197</v>
      </c>
      <c r="KJ74" s="2">
        <f>('DEPRECATED - DT-Prelim Calcs'!$C$6*KH74-KI74)/('DEPRECATED - DT-Prelim Calcs'!$C$6*KH74)*'DEPRECATED - DT-Prelim Calcs'!$C$7*KH74</f>
        <v>78.819952729879745</v>
      </c>
      <c r="KK74" s="43">
        <f>KJ74/'DEPRECATED - DT-Prelim Calcs'!$C$7*('DEPRECATED - DT-Prelim Calcs'!$C$8-'DEPRECATED - DT-Prelim Calcs'!$C$9)+'DEPRECATED - DT-Prelim Calcs'!$C$9</f>
        <v>4295.4227979710604</v>
      </c>
      <c r="KL74" s="43">
        <f t="shared" si="118"/>
        <v>53.333333333333329</v>
      </c>
      <c r="KM74" s="2">
        <f t="shared" si="172"/>
        <v>1.4462867232450001</v>
      </c>
      <c r="KN74" s="43">
        <f>KM74*'DEPRECATED - DT-Prelim Calcs'!$C$21/KH$2/'DEPRECATED - DT-Prelim Calcs'!$C$19/'DEPRECATED - DT-Prelim Calcs'!$C$18*3.39*'DEPRECATED - DT-Prelim Calcs'!$C$20</f>
        <v>29.053734754561201</v>
      </c>
      <c r="KO74" s="36">
        <f t="shared" si="173"/>
        <v>0</v>
      </c>
      <c r="KP74" s="43">
        <f>KN73*'DEPRECATED - DT-Prelim Calcs'!$C$11+KP73</f>
        <v>-392.29613758926587</v>
      </c>
      <c r="KQ74" s="43">
        <f>KQ73+0.5*KN74*'DEPRECATED - DT-Prelim Calcs'!$C$11^2+KP74*'DEPRECATED - DT-Prelim Calcs'!$C$11</f>
        <v>-110919.02132760496</v>
      </c>
      <c r="KR74" s="43">
        <f>MIN('Drive Train'!$F$35-KL73*'DEPRECATED - DT-Prelim Calcs'!$C$21*'Drive Train'!$F$39,KR73+KL$2)</f>
        <v>9.413333333333334</v>
      </c>
      <c r="KS74" s="43">
        <f>'Drive Train'!$F$35-KL74*'DEPRECATED - DT-Prelim Calcs'!$C$21*'Drive Train'!$F$39</f>
        <v>9.413333333333334</v>
      </c>
      <c r="KT74" s="1">
        <f>IF(KQ74&gt;='Drive Train'!$F$29,1,0)</f>
        <v>0</v>
      </c>
      <c r="KU74" s="43">
        <f>MIN(KK74,'DEPRECATED - DT-Prelim Calcs'!$C$10)*'DEPRECATED - DT-Prelim Calcs'!$C$11*1000/60/60</f>
        <v>103.33333333333333</v>
      </c>
      <c r="KV74" s="49">
        <f>KV73+'DEPRECATED - DT-Prelim Calcs'!$C$11</f>
        <v>280</v>
      </c>
      <c r="KW74" s="2">
        <f>LG74/'Drive Train'!$F$35</f>
        <v>0.74408602150537628</v>
      </c>
      <c r="KX74" s="36">
        <f>LE74*12*60/(PI() * 'Drive Train'!$F$15)/KW$2*KW74</f>
        <v>-21889.122362011363</v>
      </c>
      <c r="KY74" s="2">
        <f>('DEPRECATED - DT-Prelim Calcs'!$C$6*KW74-KX74)/('DEPRECATED - DT-Prelim Calcs'!$C$6*KW74)*'DEPRECATED - DT-Prelim Calcs'!$C$7*KW74</f>
        <v>19.580670004783929</v>
      </c>
      <c r="KZ74" s="43">
        <f>KY74/'DEPRECATED - DT-Prelim Calcs'!$C$7*('DEPRECATED - DT-Prelim Calcs'!$C$8-'DEPRECATED - DT-Prelim Calcs'!$C$9)+'DEPRECATED - DT-Prelim Calcs'!$C$9</f>
        <v>1068.2081420516618</v>
      </c>
      <c r="LA74" s="43">
        <f t="shared" si="119"/>
        <v>56.666666666666664</v>
      </c>
      <c r="LB74" s="2">
        <f t="shared" si="174"/>
        <v>1.4462867232450001</v>
      </c>
      <c r="LC74" s="43">
        <f>LB74*'DEPRECATED - DT-Prelim Calcs'!$C$21/KW$2/'DEPRECATED - DT-Prelim Calcs'!$C$19/'DEPRECATED - DT-Prelim Calcs'!$C$18*3.39*'DEPRECATED - DT-Prelim Calcs'!$C$20</f>
        <v>29.053734754561201</v>
      </c>
      <c r="LD74" s="36">
        <f t="shared" si="175"/>
        <v>0</v>
      </c>
      <c r="LE74" s="43">
        <f>LC73*'DEPRECATED - DT-Prelim Calcs'!$C$11+LE73</f>
        <v>-85.57192863626814</v>
      </c>
      <c r="LF74" s="43">
        <f>LF73+0.5*LC74*'DEPRECATED - DT-Prelim Calcs'!$C$11^2+LE74*'DEPRECATED - DT-Prelim Calcs'!$C$11</f>
        <v>-123476.85615484577</v>
      </c>
      <c r="LG74" s="43">
        <f>MIN('Drive Train'!$F$35-LA73*'DEPRECATED - DT-Prelim Calcs'!$C$21*'Drive Train'!$F$39,LG73+LA$2)</f>
        <v>9.2266666666666666</v>
      </c>
      <c r="LH74" s="43">
        <f>'Drive Train'!$F$35-LA74*'DEPRECATED - DT-Prelim Calcs'!$C$21*'Drive Train'!$F$39</f>
        <v>9.2266666666666666</v>
      </c>
      <c r="LI74" s="1">
        <f>IF(LF74&gt;='Drive Train'!$F$29,1,0)</f>
        <v>0</v>
      </c>
      <c r="LJ74" s="43">
        <f>MIN(KZ74,'DEPRECATED - DT-Prelim Calcs'!$C$10)*'DEPRECATED - DT-Prelim Calcs'!$C$11*1000/60/60</f>
        <v>103.33333333333333</v>
      </c>
      <c r="LK74" s="49">
        <f>LK73+'DEPRECATED - DT-Prelim Calcs'!$C$11</f>
        <v>280</v>
      </c>
      <c r="LL74" s="2">
        <f>LV74/'Drive Train'!$F$35</f>
        <v>0.72903225806451621</v>
      </c>
      <c r="LM74" s="36">
        <f>LT74*12*60/(PI() * 'Drive Train'!$F$15)/LL$2*LL74</f>
        <v>-148399.79761302934</v>
      </c>
      <c r="LN74" s="2">
        <f>('DEPRECATED - DT-Prelim Calcs'!$C$6*LL74-LM74)/('DEPRECATED - DT-Prelim Calcs'!$C$6*LL74)*'DEPRECATED - DT-Prelim Calcs'!$C$7*LL74</f>
        <v>112.50929464535511</v>
      </c>
      <c r="LO74" s="43">
        <f>LN74/'DEPRECATED - DT-Prelim Calcs'!$C$7*('DEPRECATED - DT-Prelim Calcs'!$C$8-'DEPRECATED - DT-Prelim Calcs'!$C$9)+'DEPRECATED - DT-Prelim Calcs'!$C$9</f>
        <v>6130.73769336636</v>
      </c>
      <c r="LP74" s="43">
        <f t="shared" si="120"/>
        <v>60</v>
      </c>
      <c r="LQ74" s="2">
        <f t="shared" si="176"/>
        <v>1.4462867232450001</v>
      </c>
      <c r="LR74" s="43">
        <f>LQ74*'DEPRECATED - DT-Prelim Calcs'!$C$21/LL$2/'DEPRECATED - DT-Prelim Calcs'!$C$19/'DEPRECATED - DT-Prelim Calcs'!$C$18*3.39*'DEPRECATED - DT-Prelim Calcs'!$C$20</f>
        <v>29.053734754561201</v>
      </c>
      <c r="LS74" s="36">
        <f t="shared" si="177"/>
        <v>0</v>
      </c>
      <c r="LT74" s="43">
        <f>LR73*'DEPRECATED - DT-Prelim Calcs'!$C$11+LT73</f>
        <v>-592.1240221744697</v>
      </c>
      <c r="LU74" s="43">
        <f>LU73+0.5*LR74*'DEPRECATED - DT-Prelim Calcs'!$C$11^2+LT74*'DEPRECATED - DT-Prelim Calcs'!$C$11</f>
        <v>-118259.99590448421</v>
      </c>
      <c r="LV74" s="43">
        <f>MIN('Drive Train'!$F$35-LP73*'DEPRECATED - DT-Prelim Calcs'!$C$21*'Drive Train'!$F$39,LV73+LP$2)</f>
        <v>9.0400000000000009</v>
      </c>
      <c r="LW74" s="43">
        <f>'Drive Train'!$F$35-LP74*'DEPRECATED - DT-Prelim Calcs'!$C$21*'Drive Train'!$F$39</f>
        <v>9.0400000000000009</v>
      </c>
      <c r="LX74" s="1">
        <f>IF(LU74&gt;='Drive Train'!$F$29,1,0)</f>
        <v>0</v>
      </c>
      <c r="LY74" s="43">
        <f>MIN(LO74,'DEPRECATED - DT-Prelim Calcs'!$C$10)*'DEPRECATED - DT-Prelim Calcs'!$C$11*1000/60/60</f>
        <v>103.33333333333333</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3"/>
        <v>0</v>
      </c>
      <c r="X75" s="2">
        <f>MAX(MIN(IF(AND(AI74=1,AG75&lt;0),-1,1)*(W75-$C$9)/($C$8-$C$9)*$C$7-$C$29*AE75/T$2 -  AI74*$C$29/2,X$2),MAX(X$4:X74)*-1)</f>
        <v>-0.27672021620693066</v>
      </c>
      <c r="Y75" s="43">
        <f t="shared" si="94"/>
        <v>0</v>
      </c>
      <c r="Z75" s="43">
        <f t="shared" si="95"/>
        <v>0</v>
      </c>
      <c r="AA75" s="43">
        <f t="shared" si="96"/>
        <v>0</v>
      </c>
      <c r="AB75" s="43" t="e">
        <f t="shared" si="97"/>
        <v>#N/A</v>
      </c>
      <c r="AC75" s="36">
        <f t="shared" si="121"/>
        <v>1</v>
      </c>
      <c r="AD75" s="1">
        <f t="shared" si="98"/>
        <v>1</v>
      </c>
      <c r="AE75" s="43">
        <f t="shared" si="99"/>
        <v>0</v>
      </c>
      <c r="AF75" s="43" t="e">
        <f t="shared" si="100"/>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889.49632897085212</v>
      </c>
      <c r="AK75" s="43">
        <f t="shared" si="101"/>
        <v>0</v>
      </c>
      <c r="AL75" s="49">
        <f>AL74+'DEPRECATED - DT-Prelim Calcs'!$C$11</f>
        <v>284</v>
      </c>
      <c r="AM75" s="2">
        <f>AW75/'Drive Train'!$F$35</f>
        <v>0.99973185285238697</v>
      </c>
      <c r="AN75" s="36">
        <f>AU75*12*60/(PI() * 'Drive Train'!$F$15)/AM$2*AM75</f>
        <v>2783.4793789356477</v>
      </c>
      <c r="AO75" s="2">
        <f>('DEPRECATED - DT-Prelim Calcs'!$C$6*AM75-AN75)/('DEPRECATED - DT-Prelim Calcs'!$C$6*AM75)*'DEPRECATED - DT-Prelim Calcs'!$C$7*AM75</f>
        <v>2.642579648935973</v>
      </c>
      <c r="AP75" s="43">
        <f>AO75/'DEPRECATED - DT-Prelim Calcs'!$C$7*('DEPRECATED - DT-Prelim Calcs'!$C$8-'DEPRECATED - DT-Prelim Calcs'!$C$9)+'DEPRECATED - DT-Prelim Calcs'!$C$9</f>
        <v>145.46142863606417</v>
      </c>
      <c r="AQ75" s="43">
        <f t="shared" si="102"/>
        <v>93</v>
      </c>
      <c r="AR75" s="2">
        <f t="shared" si="122"/>
        <v>1.4620999985217724</v>
      </c>
      <c r="AS75" s="43">
        <f>AR75*'DEPRECATED - DT-Prelim Calcs'!$C$21/AM$2/'DEPRECATED - DT-Prelim Calcs'!$C$19/'DEPRECATED - DT-Prelim Calcs'!$C$18*3.39*'DEPRECATED - DT-Prelim Calcs'!$C$20</f>
        <v>14.685699888880164</v>
      </c>
      <c r="AT75" s="36">
        <f t="shared" si="123"/>
        <v>0</v>
      </c>
      <c r="AU75" s="43">
        <f>AS74*'DEPRECATED - DT-Prelim Calcs'!$C$11+AU74</f>
        <v>16.197970047396648</v>
      </c>
      <c r="AV75" s="43">
        <f>AV74+0.5*AS75*'DEPRECATED - DT-Prelim Calcs'!$C$11^2+AU75*'DEPRECATED - DT-Prelim Calcs'!$C$11</f>
        <v>4302.2227779097775</v>
      </c>
      <c r="AW75" s="43">
        <f>MIN('Drive Train'!$F$35-AQ74*'DEPRECATED - DT-Prelim Calcs'!$C$21*'Drive Train'!$F$39,AW74+AQ$2)</f>
        <v>12.396674975369599</v>
      </c>
      <c r="AX75" s="43">
        <f>'Drive Train'!$F$35-AQ75*'DEPRECATED - DT-Prelim Calcs'!$C$21*'Drive Train'!$F$39</f>
        <v>7.1920000000000002</v>
      </c>
      <c r="AY75" s="1">
        <f>IF(AV75&gt;='Drive Train'!$F$29,1,0)</f>
        <v>1</v>
      </c>
      <c r="AZ75" s="43">
        <f t="shared" si="124"/>
        <v>103.33333333333333</v>
      </c>
      <c r="BA75" s="49">
        <f>BA74+'DEPRECATED - DT-Prelim Calcs'!$C$11</f>
        <v>284</v>
      </c>
      <c r="BB75" s="2">
        <f>BL75/'Drive Train'!$F$35</f>
        <v>0.57999999999999996</v>
      </c>
      <c r="BC75" s="36">
        <f>BJ75*12*60/(PI() * 'Drive Train'!$F$15)/BB$2*BB75</f>
        <v>-14292.794553579955</v>
      </c>
      <c r="BD75" s="2">
        <f>('DEPRECATED - DT-Prelim Calcs'!$C$6*BB75-BC75)/('DEPRECATED - DT-Prelim Calcs'!$C$6*BB75)*'DEPRECATED - DT-Prelim Calcs'!$C$7*BB75</f>
        <v>13.226972171832287</v>
      </c>
      <c r="BE75" s="43">
        <f>BD75/'DEPRECATED - DT-Prelim Calcs'!$C$7*('DEPRECATED - DT-Prelim Calcs'!$C$8-'DEPRECATED - DT-Prelim Calcs'!$C$9)+'DEPRECATED - DT-Prelim Calcs'!$C$9</f>
        <v>722.07385712220662</v>
      </c>
      <c r="BF75" s="43">
        <f t="shared" si="103"/>
        <v>93</v>
      </c>
      <c r="BG75" s="2">
        <f t="shared" si="125"/>
        <v>2.0025508475699998</v>
      </c>
      <c r="BH75" s="43">
        <f>BG75*'DEPRECATED - DT-Prelim Calcs'!$C$21/BB$2/'DEPRECATED - DT-Prelim Calcs'!$C$19/'DEPRECATED - DT-Prelim Calcs'!$C$18*3.39*'DEPRECATED - DT-Prelim Calcs'!$C$20</f>
        <v>29.053734754561201</v>
      </c>
      <c r="BI75" s="36">
        <f t="shared" si="126"/>
        <v>0</v>
      </c>
      <c r="BJ75" s="43">
        <f>BH74*'DEPRECATED - DT-Prelim Calcs'!$C$11+BJ74</f>
        <v>-99.253179418202919</v>
      </c>
      <c r="BK75" s="43">
        <f>BK74+0.5*BH75*'DEPRECATED - DT-Prelim Calcs'!$C$11^2+BJ75*'DEPRECATED - DT-Prelim Calcs'!$C$11</f>
        <v>-39699.57338108019</v>
      </c>
      <c r="BL75" s="43">
        <f>MIN('Drive Train'!$F$35-BF74*'DEPRECATED - DT-Prelim Calcs'!$C$21*'Drive Train'!$F$39,BL74+BF$2)</f>
        <v>7.1920000000000002</v>
      </c>
      <c r="BM75" s="43">
        <f>'Drive Train'!$F$35-BF75*'DEPRECATED - DT-Prelim Calcs'!$C$21*'Drive Train'!$F$39</f>
        <v>7.1920000000000002</v>
      </c>
      <c r="BN75" s="1">
        <f>IF(BK75&gt;='Drive Train'!$F$29,1,0)</f>
        <v>0</v>
      </c>
      <c r="BO75" s="43">
        <f t="shared" si="127"/>
        <v>103.33333333333333</v>
      </c>
      <c r="BP75" s="49">
        <f>BP74+'DEPRECATED - DT-Prelim Calcs'!$C$11</f>
        <v>284</v>
      </c>
      <c r="BQ75" s="2">
        <f>CA75/'Drive Train'!$F$35</f>
        <v>2.9740144675130864</v>
      </c>
      <c r="BR75" s="36">
        <f>BY75*12*60/(PI() * 'Drive Train'!$F$15)/BQ$2*BQ75</f>
        <v>-659448.30987516849</v>
      </c>
      <c r="BS75" s="2">
        <f>('DEPRECATED - DT-Prelim Calcs'!$C$6*BQ75-BR75)/('DEPRECATED - DT-Prelim Calcs'!$C$6*BQ75)*'DEPRECATED - DT-Prelim Calcs'!$C$7*BQ75</f>
        <v>498.71498887372411</v>
      </c>
      <c r="BT75" s="43">
        <f>BS75/'DEPRECATED - DT-Prelim Calcs'!$C$7*('DEPRECATED - DT-Prelim Calcs'!$C$8-'DEPRECATED - DT-Prelim Calcs'!$C$9)+'DEPRECATED - DT-Prelim Calcs'!$C$9</f>
        <v>27170.301632673025</v>
      </c>
      <c r="BU75" s="43">
        <f t="shared" si="104"/>
        <v>93</v>
      </c>
      <c r="BV75" s="2">
        <f t="shared" si="128"/>
        <v>1.5313624128476471</v>
      </c>
      <c r="BW75" s="43">
        <f>BV75*'DEPRECATED - DT-Prelim Calcs'!$C$21/BQ$2/'DEPRECATED - DT-Prelim Calcs'!$C$19/'DEPRECATED - DT-Prelim Calcs'!$C$18*3.39*'DEPRECATED - DT-Prelim Calcs'!$C$20</f>
        <v>29.053734754561201</v>
      </c>
      <c r="BX75" s="36">
        <f t="shared" si="129"/>
        <v>0</v>
      </c>
      <c r="BY75" s="43">
        <f>BW74*'DEPRECATED - DT-Prelim Calcs'!$C$11+BY74</f>
        <v>-682.94760063083277</v>
      </c>
      <c r="BZ75" s="43">
        <f>BZ74+0.5*BW75*'DEPRECATED - DT-Prelim Calcs'!$C$11^2+BY75*'DEPRECATED - DT-Prelim Calcs'!$C$11</f>
        <v>-92412.395404015653</v>
      </c>
      <c r="CA75" s="43">
        <f>MIN('Drive Train'!$F$35-BU74*'DEPRECATED - DT-Prelim Calcs'!$C$21*'Drive Train'!$F$39,CA74+BU$2)</f>
        <v>36.877779397162271</v>
      </c>
      <c r="CB75" s="43">
        <f>'Drive Train'!$F$35-BU75*'DEPRECATED - DT-Prelim Calcs'!$C$21*'Drive Train'!$F$39</f>
        <v>7.1920000000000002</v>
      </c>
      <c r="CC75" s="1">
        <f>IF(BZ75&gt;='Drive Train'!$F$29,1,0)</f>
        <v>0</v>
      </c>
      <c r="CD75" s="43">
        <f t="shared" si="130"/>
        <v>103.33333333333333</v>
      </c>
      <c r="CE75" s="49">
        <f>CE74+'DEPRECATED - DT-Prelim Calcs'!$C$11</f>
        <v>284</v>
      </c>
      <c r="CF75" s="2">
        <f>CP75/'Drive Train'!$F$35</f>
        <v>0.57999999999999996</v>
      </c>
      <c r="CG75" s="36">
        <f>CN75*12*60/(PI() * 'Drive Train'!$F$15)/CF$2*CF75</f>
        <v>-39940.192607198478</v>
      </c>
      <c r="CH75" s="2">
        <f>('DEPRECATED - DT-Prelim Calcs'!$C$6*CF75-CG75)/('DEPRECATED - DT-Prelim Calcs'!$C$6*CF75)*'DEPRECATED - DT-Prelim Calcs'!$C$7*CF75</f>
        <v>32.080623719084784</v>
      </c>
      <c r="CI75" s="43">
        <f>CH75/'DEPRECATED - DT-Prelim Calcs'!$C$7*('DEPRECATED - DT-Prelim Calcs'!$C$8-'DEPRECATED - DT-Prelim Calcs'!$C$9)+'DEPRECATED - DT-Prelim Calcs'!$C$9</f>
        <v>1749.1757697710366</v>
      </c>
      <c r="CJ75" s="43">
        <f t="shared" si="105"/>
        <v>93</v>
      </c>
      <c r="CK75" s="2">
        <f t="shared" si="131"/>
        <v>1.2396743342100003</v>
      </c>
      <c r="CL75" s="43">
        <f>CK75*'DEPRECATED - DT-Prelim Calcs'!$C$21/CF$2/'DEPRECATED - DT-Prelim Calcs'!$C$19/'DEPRECATED - DT-Prelim Calcs'!$C$18*3.39*'DEPRECATED - DT-Prelim Calcs'!$C$20</f>
        <v>29.053734754561205</v>
      </c>
      <c r="CM75" s="36">
        <f t="shared" si="132"/>
        <v>0</v>
      </c>
      <c r="CN75" s="43">
        <f>CL74*'DEPRECATED - DT-Prelim Calcs'!$C$11+CN74</f>
        <v>-171.69651844244135</v>
      </c>
      <c r="CO75" s="43">
        <f>CO74+0.5*CL75*'DEPRECATED - DT-Prelim Calcs'!$C$11^2+CN75*'DEPRECATED - DT-Prelim Calcs'!$C$11</f>
        <v>-201631.66677463861</v>
      </c>
      <c r="CP75" s="43">
        <f>MIN('Drive Train'!$F$35-CJ74*'DEPRECATED - DT-Prelim Calcs'!$C$21*'Drive Train'!$F$39,CP74+CJ$2)</f>
        <v>7.1920000000000002</v>
      </c>
      <c r="CQ75" s="43">
        <f>'Drive Train'!$F$35-CJ75*'DEPRECATED - DT-Prelim Calcs'!$C$21*'Drive Train'!$F$39</f>
        <v>7.1920000000000002</v>
      </c>
      <c r="CR75" s="1">
        <f>IF(CO75&gt;='Drive Train'!$F$29,1,0)</f>
        <v>0</v>
      </c>
      <c r="CS75" s="43">
        <f t="shared" si="133"/>
        <v>103.33333333333333</v>
      </c>
      <c r="CT75" s="49">
        <f>CT74+'DEPRECATED - DT-Prelim Calcs'!$C$11</f>
        <v>284</v>
      </c>
      <c r="CU75" s="2">
        <f>DE75/'Drive Train'!$F$35</f>
        <v>0.57999999999999996</v>
      </c>
      <c r="CV75" s="36">
        <f>DC75*12*60/(PI() * 'Drive Train'!$F$15)/CU$2*CU75</f>
        <v>7062.4628878125777</v>
      </c>
      <c r="CW75" s="2">
        <f>('DEPRECATED - DT-Prelim Calcs'!$C$6*CU75-CV75)/('DEPRECATED - DT-Prelim Calcs'!$C$6*CU75)*'DEPRECATED - DT-Prelim Calcs'!$C$7*CU75</f>
        <v>-2.4714851009155159</v>
      </c>
      <c r="CX75" s="43">
        <f>CW75/'DEPRECATED - DT-Prelim Calcs'!$C$7*('DEPRECATED - DT-Prelim Calcs'!$C$8-'DEPRECATED - DT-Prelim Calcs'!$C$9)+'DEPRECATED - DT-Prelim Calcs'!$C$9</f>
        <v>-133.14060624390495</v>
      </c>
      <c r="CY75" s="43">
        <f t="shared" si="106"/>
        <v>-133.14060624390495</v>
      </c>
      <c r="CZ75" s="2">
        <f t="shared" si="134"/>
        <v>-3.4226615481572646</v>
      </c>
      <c r="DA75" s="43">
        <f>CZ75*'DEPRECATED - DT-Prelim Calcs'!$C$21/CU$2/'DEPRECATED - DT-Prelim Calcs'!$C$19/'DEPRECATED - DT-Prelim Calcs'!$C$18*3.39*'DEPRECATED - DT-Prelim Calcs'!$C$20</f>
        <v>-95.494646908681887</v>
      </c>
      <c r="DB75" s="36">
        <f t="shared" si="135"/>
        <v>1</v>
      </c>
      <c r="DC75" s="43">
        <f>DA74*'DEPRECATED - DT-Prelim Calcs'!$C$11+DC74</f>
        <v>25.502737384600636</v>
      </c>
      <c r="DD75" s="43">
        <f>DD74+0.5*DA75*'DEPRECATED - DT-Prelim Calcs'!$C$11^2+DC75*'DEPRECATED - DT-Prelim Calcs'!$C$11</f>
        <v>-264953.39876621548</v>
      </c>
      <c r="DE75" s="43">
        <f>MIN('Drive Train'!$F$35-CY74*'DEPRECATED - DT-Prelim Calcs'!$C$21*'Drive Train'!$F$39,DE74+CY$2)</f>
        <v>7.1920000000000002</v>
      </c>
      <c r="DF75" s="43">
        <f>'Drive Train'!$F$35-CY75*'DEPRECATED - DT-Prelim Calcs'!$C$21*'Drive Train'!$F$39</f>
        <v>19.85587394965868</v>
      </c>
      <c r="DG75" s="1">
        <f>IF(DD75&gt;='Drive Train'!$F$29,1,0)</f>
        <v>0</v>
      </c>
      <c r="DH75" s="43">
        <f t="shared" si="136"/>
        <v>-147.93400693767217</v>
      </c>
      <c r="DI75" s="49">
        <f>DI74+'DEPRECATED - DT-Prelim Calcs'!$C$11</f>
        <v>284</v>
      </c>
      <c r="DJ75" s="2">
        <f>DT75/'Drive Train'!$F$35</f>
        <v>0.57999999999999996</v>
      </c>
      <c r="DK75" s="36">
        <f>DR75*12*60/(PI() * 'Drive Train'!$F$15)/DJ$2*DJ75</f>
        <v>-819516.96902605228</v>
      </c>
      <c r="DL75" s="2">
        <f>('DEPRECATED - DT-Prelim Calcs'!$C$6*DJ75-DK75)/('DEPRECATED - DT-Prelim Calcs'!$C$6*DJ75)*'DEPRECATED - DT-Prelim Calcs'!$C$7*DJ75</f>
        <v>605.15508788905731</v>
      </c>
      <c r="DM75" s="43">
        <f>DL75/'DEPRECATED - DT-Prelim Calcs'!$C$7*('DEPRECATED - DT-Prelim Calcs'!$C$8-'DEPRECATED - DT-Prelim Calcs'!$C$9)+'DEPRECATED - DT-Prelim Calcs'!$C$9</f>
        <v>32968.904041717302</v>
      </c>
      <c r="DN75" s="43">
        <f t="shared" si="107"/>
        <v>93</v>
      </c>
      <c r="DO75" s="2">
        <f t="shared" si="137"/>
        <v>0.89769520753137932</v>
      </c>
      <c r="DP75" s="43">
        <f>DO75*'DEPRECATED - DT-Prelim Calcs'!$C$21/DJ$2/'DEPRECATED - DT-Prelim Calcs'!$C$19/'DEPRECATED - DT-Prelim Calcs'!$C$18*3.39*'DEPRECATED - DT-Prelim Calcs'!$C$20</f>
        <v>29.053734754561201</v>
      </c>
      <c r="DQ75" s="36">
        <f t="shared" si="138"/>
        <v>0</v>
      </c>
      <c r="DR75" s="43">
        <f>DP74*'DEPRECATED - DT-Prelim Calcs'!$C$11+DR74</f>
        <v>-2551.1182019266948</v>
      </c>
      <c r="DS75" s="43">
        <f>DS74+0.5*DP75*'DEPRECATED - DT-Prelim Calcs'!$C$11^2+DR75*'DEPRECATED - DT-Prelim Calcs'!$C$11</f>
        <v>-497071.58111508947</v>
      </c>
      <c r="DT75" s="43">
        <f>MIN('Drive Train'!$F$35-DN74*'DEPRECATED - DT-Prelim Calcs'!$C$21*'Drive Train'!$F$39,DT74+DN$2)</f>
        <v>7.1920000000000002</v>
      </c>
      <c r="DU75" s="43">
        <f>'Drive Train'!$F$35-DN75*'DEPRECATED - DT-Prelim Calcs'!$C$21*'Drive Train'!$F$39</f>
        <v>7.1920000000000002</v>
      </c>
      <c r="DV75" s="1">
        <f>IF(DS75&gt;='Drive Train'!$F$29,1,0)</f>
        <v>0</v>
      </c>
      <c r="DW75" s="43">
        <f t="shared" si="139"/>
        <v>103.33333333333333</v>
      </c>
      <c r="DX75" s="49">
        <f>DX74+'DEPRECATED - DT-Prelim Calcs'!$C$11</f>
        <v>284</v>
      </c>
      <c r="DY75" s="2">
        <f>EI75/'Drive Train'!$F$35</f>
        <v>0.57999999999999996</v>
      </c>
      <c r="DZ75" s="36">
        <f>EG75*12*60/(PI() * 'Drive Train'!$F$15)/DY$2*DY75</f>
        <v>-20348.970031140296</v>
      </c>
      <c r="EA75" s="2">
        <f>('DEPRECATED - DT-Prelim Calcs'!$C$6*DY75-DZ75)/('DEPRECATED - DT-Prelim Calcs'!$C$6*DY75)*'DEPRECATED - DT-Prelim Calcs'!$C$7*DY75</f>
        <v>17.67892561850282</v>
      </c>
      <c r="EB75" s="43">
        <f>EA75/'DEPRECATED - DT-Prelim Calcs'!$C$7*('DEPRECATED - DT-Prelim Calcs'!$C$8-'DEPRECATED - DT-Prelim Calcs'!$C$9)+'DEPRECATED - DT-Prelim Calcs'!$C$9</f>
        <v>964.60564936619835</v>
      </c>
      <c r="EC75" s="43">
        <f t="shared" si="108"/>
        <v>93</v>
      </c>
      <c r="ED75" s="2">
        <f t="shared" si="140"/>
        <v>0.78888366722454539</v>
      </c>
      <c r="EE75" s="43">
        <f>ED75*'DEPRECATED - DT-Prelim Calcs'!$C$21/DY$2/'DEPRECATED - DT-Prelim Calcs'!$C$19/'DEPRECATED - DT-Prelim Calcs'!$C$18*3.39*'DEPRECATED - DT-Prelim Calcs'!$C$20</f>
        <v>29.053734754561201</v>
      </c>
      <c r="EF75" s="36">
        <f t="shared" si="141"/>
        <v>0</v>
      </c>
      <c r="EG75" s="43">
        <f>EE74*'DEPRECATED - DT-Prelim Calcs'!$C$11+EG74</f>
        <v>-55.667167152515859</v>
      </c>
      <c r="EH75" s="43">
        <f>EH74+0.5*EE75*'DEPRECATED - DT-Prelim Calcs'!$C$11^2+EG75*'DEPRECATED - DT-Prelim Calcs'!$C$11</f>
        <v>-571734.60912873026</v>
      </c>
      <c r="EI75" s="43">
        <f>MIN('Drive Train'!$F$35-EC74*'DEPRECATED - DT-Prelim Calcs'!$C$21*'Drive Train'!$F$39,EI74+EC$2)</f>
        <v>7.1920000000000002</v>
      </c>
      <c r="EJ75" s="43">
        <f>'Drive Train'!$F$35-EC75*'DEPRECATED - DT-Prelim Calcs'!$C$21*'Drive Train'!$F$39</f>
        <v>7.1920000000000002</v>
      </c>
      <c r="EK75" s="1">
        <f>IF(EH75&gt;='Drive Train'!$F$29,1,0)</f>
        <v>0</v>
      </c>
      <c r="EL75" s="43">
        <f t="shared" si="142"/>
        <v>103.33333333333333</v>
      </c>
      <c r="EM75" s="49">
        <f>EM74+'DEPRECATED - DT-Prelim Calcs'!$C$11</f>
        <v>284</v>
      </c>
      <c r="EN75" s="2">
        <f>EX75/'Drive Train'!$F$35</f>
        <v>0.57999999999999996</v>
      </c>
      <c r="EO75" s="36">
        <f>EV75*12*60/(PI() * 'Drive Train'!$F$15)/EN$2*EN75</f>
        <v>-1957548.7271564342</v>
      </c>
      <c r="EP75" s="2">
        <f>('DEPRECATED - DT-Prelim Calcs'!$C$6*EN75-EO75)/('DEPRECATED - DT-Prelim Calcs'!$C$6*EN75)*'DEPRECATED - DT-Prelim Calcs'!$C$7*EN75</f>
        <v>1441.7332925334915</v>
      </c>
      <c r="EQ75" s="43">
        <f>EP75/'DEPRECATED - DT-Prelim Calcs'!$C$7*('DEPRECATED - DT-Prelim Calcs'!$C$8-'DEPRECATED - DT-Prelim Calcs'!$C$9)+'DEPRECATED - DT-Prelim Calcs'!$C$9</f>
        <v>78543.686832048406</v>
      </c>
      <c r="ER75" s="43">
        <f t="shared" si="109"/>
        <v>93</v>
      </c>
      <c r="ES75" s="2">
        <f t="shared" si="143"/>
        <v>0.7035989464435134</v>
      </c>
      <c r="ET75" s="43">
        <f>ES75*'DEPRECATED - DT-Prelim Calcs'!$C$21/EN$2/'DEPRECATED - DT-Prelim Calcs'!$C$19/'DEPRECATED - DT-Prelim Calcs'!$C$18*3.39*'DEPRECATED - DT-Prelim Calcs'!$C$20</f>
        <v>29.053734754561201</v>
      </c>
      <c r="EU75" s="36">
        <f t="shared" si="144"/>
        <v>0</v>
      </c>
      <c r="EV75" s="43">
        <f>ET74*'DEPRECATED - DT-Prelim Calcs'!$C$11+EV74</f>
        <v>-4776.1888010862867</v>
      </c>
      <c r="EW75" s="43">
        <f>EW74+0.5*ET75*'DEPRECATED - DT-Prelim Calcs'!$C$11^2+EV75*'DEPRECATED - DT-Prelim Calcs'!$C$11</f>
        <v>-983740.69686922815</v>
      </c>
      <c r="EX75" s="43">
        <f>MIN('Drive Train'!$F$35-ER74*'DEPRECATED - DT-Prelim Calcs'!$C$21*'Drive Train'!$F$39,EX74+ER$2)</f>
        <v>7.1920000000000002</v>
      </c>
      <c r="EY75" s="43">
        <f>'Drive Train'!$F$35-ER75*'DEPRECATED - DT-Prelim Calcs'!$C$21*'Drive Train'!$F$39</f>
        <v>7.1920000000000002</v>
      </c>
      <c r="EZ75" s="1">
        <f>IF(EW75&gt;='Drive Train'!$F$29,1,0)</f>
        <v>0</v>
      </c>
      <c r="FA75" s="43">
        <f t="shared" si="145"/>
        <v>103.33333333333333</v>
      </c>
      <c r="FB75" s="49">
        <f>FB74+'DEPRECATED - DT-Prelim Calcs'!$C$11</f>
        <v>284</v>
      </c>
      <c r="FC75" s="2">
        <f>FM75/'Drive Train'!$F$35</f>
        <v>0.57999999999999996</v>
      </c>
      <c r="FD75" s="36">
        <f>FK75*12*60/(PI() * 'Drive Train'!$F$15)/FC$2*FC75</f>
        <v>51866.828446976258</v>
      </c>
      <c r="FE75" s="2">
        <f>('DEPRECATED - DT-Prelim Calcs'!$C$6*FC75-FD75)/('DEPRECATED - DT-Prelim Calcs'!$C$6*FC75)*'DEPRECATED - DT-Prelim Calcs'!$C$7*FC75</f>
        <v>-35.407609626382232</v>
      </c>
      <c r="FF75" s="43">
        <f>FE75/'DEPRECATED - DT-Prelim Calcs'!$C$7*('DEPRECATED - DT-Prelim Calcs'!$C$8-'DEPRECATED - DT-Prelim Calcs'!$C$9)+'DEPRECATED - DT-Prelim Calcs'!$C$9</f>
        <v>-1927.4220169596288</v>
      </c>
      <c r="FG75" s="43">
        <f t="shared" si="110"/>
        <v>-1927.4220169596288</v>
      </c>
      <c r="FH75" s="2">
        <f t="shared" si="146"/>
        <v>-42.393063057511313</v>
      </c>
      <c r="FI75" s="43">
        <f>FH75*'DEPRECATED - DT-Prelim Calcs'!$C$21/FC$2/'DEPRECATED - DT-Prelim Calcs'!$C$19/'DEPRECATED - DT-Prelim Calcs'!$C$18*3.39*'DEPRECATED - DT-Prelim Calcs'!$C$20</f>
        <v>-1939.7855356115886</v>
      </c>
      <c r="FJ75" s="36">
        <f t="shared" si="147"/>
        <v>1</v>
      </c>
      <c r="FK75" s="43">
        <f>FI74*'DEPRECATED - DT-Prelim Calcs'!$C$11+FK74</f>
        <v>114.20272442810676</v>
      </c>
      <c r="FL75" s="43">
        <f>FL74+0.5*FI75*'DEPRECATED - DT-Prelim Calcs'!$C$11^2+FK75*'DEPRECATED - DT-Prelim Calcs'!$C$11</f>
        <v>-1073866.0548850163</v>
      </c>
      <c r="FM75" s="43">
        <f>MIN('Drive Train'!$F$35-FG74*'DEPRECATED - DT-Prelim Calcs'!$C$21*'Drive Train'!$F$39,FM74+FG$2)</f>
        <v>7.1920000000000002</v>
      </c>
      <c r="FN75" s="43">
        <f>'Drive Train'!$F$35-FG75*'DEPRECATED - DT-Prelim Calcs'!$C$21*'Drive Train'!$F$39</f>
        <v>120.33563294973922</v>
      </c>
      <c r="FO75" s="1">
        <f>IF(FL75&gt;='Drive Train'!$F$29,1,0)</f>
        <v>0</v>
      </c>
      <c r="FP75" s="43">
        <f t="shared" si="148"/>
        <v>-2141.5800188440321</v>
      </c>
      <c r="FQ75" s="49">
        <f>FQ74+'DEPRECATED - DT-Prelim Calcs'!$C$11</f>
        <v>284</v>
      </c>
      <c r="FR75" s="2">
        <f>GB75/'Drive Train'!$F$35</f>
        <v>0.57999999999999996</v>
      </c>
      <c r="FS75" s="36">
        <f>FZ75*12*60/(PI() * 'Drive Train'!$F$15)/FR$2*FR75</f>
        <v>-775979.86885418824</v>
      </c>
      <c r="FT75" s="2">
        <f>('DEPRECATED - DT-Prelim Calcs'!$C$6*FR75-FS75)/('DEPRECATED - DT-Prelim Calcs'!$C$6*FR75)*'DEPRECATED - DT-Prelim Calcs'!$C$7*FR75</f>
        <v>573.15054246491275</v>
      </c>
      <c r="FU75" s="43">
        <f>FT75/'DEPRECATED - DT-Prelim Calcs'!$C$7*('DEPRECATED - DT-Prelim Calcs'!$C$8-'DEPRECATED - DT-Prelim Calcs'!$C$9)+'DEPRECATED - DT-Prelim Calcs'!$C$9</f>
        <v>31225.372835775095</v>
      </c>
      <c r="FV75" s="43">
        <f t="shared" si="111"/>
        <v>93</v>
      </c>
      <c r="FW75" s="2">
        <f t="shared" si="149"/>
        <v>0.57851468929799987</v>
      </c>
      <c r="FX75" s="43">
        <f>FW75*'DEPRECATED - DT-Prelim Calcs'!$C$21/FR$2/'DEPRECATED - DT-Prelim Calcs'!$C$19/'DEPRECATED - DT-Prelim Calcs'!$C$18*3.39*'DEPRECATED - DT-Prelim Calcs'!$C$20</f>
        <v>29.053734754561201</v>
      </c>
      <c r="FY75" s="36">
        <f t="shared" si="150"/>
        <v>0</v>
      </c>
      <c r="FZ75" s="43">
        <f>FX74*'DEPRECATED - DT-Prelim Calcs'!$C$11+FZ74</f>
        <v>-1556.7130621493543</v>
      </c>
      <c r="GA75" s="43">
        <f>GA74+0.5*FX75*'DEPRECATED - DT-Prelim Calcs'!$C$11^2+FZ75*'DEPRECATED - DT-Prelim Calcs'!$C$11</f>
        <v>-1522629.9293906223</v>
      </c>
      <c r="GB75" s="43">
        <f>MIN('Drive Train'!$F$35-FV74*'DEPRECATED - DT-Prelim Calcs'!$C$21*'Drive Train'!$F$39,GB74+FV$2)</f>
        <v>7.1920000000000002</v>
      </c>
      <c r="GC75" s="43">
        <f>'Drive Train'!$F$35-FV75*'DEPRECATED - DT-Prelim Calcs'!$C$21*'Drive Train'!$F$39</f>
        <v>7.1920000000000002</v>
      </c>
      <c r="GD75" s="1">
        <f>IF(GA75&gt;='Drive Train'!$F$29,1,0)</f>
        <v>0</v>
      </c>
      <c r="GE75" s="43">
        <f t="shared" si="151"/>
        <v>103.33333333333333</v>
      </c>
      <c r="GF75" s="49">
        <f>GF74+'DEPRECATED - DT-Prelim Calcs'!$C$11</f>
        <v>284</v>
      </c>
      <c r="GG75" s="2">
        <f>GQ75/'Drive Train'!$F$35</f>
        <v>0.86451612903225805</v>
      </c>
      <c r="GH75" s="36">
        <f>GO75*12*60/(PI() * 'Drive Train'!$F$15)/GG$2*GG75</f>
        <v>18341.301452017597</v>
      </c>
      <c r="GI75" s="2">
        <f>('DEPRECATED - DT-Prelim Calcs'!$C$6*GG75-GH75)/('DEPRECATED - DT-Prelim Calcs'!$C$6*GG75)*'DEPRECATED - DT-Prelim Calcs'!$C$7*GG75</f>
        <v>-9.4282882905695118</v>
      </c>
      <c r="GJ75" s="43">
        <f>GI75/'DEPRECATED - DT-Prelim Calcs'!$C$7*('DEPRECATED - DT-Prelim Calcs'!$C$8-'DEPRECATED - DT-Prelim Calcs'!$C$9)+'DEPRECATED - DT-Prelim Calcs'!$C$9</f>
        <v>-512.13063075490618</v>
      </c>
      <c r="GK75" s="43">
        <f t="shared" si="152"/>
        <v>-512.13063075490618</v>
      </c>
      <c r="GL75" s="2">
        <f t="shared" si="153"/>
        <v>-11.085545631436657</v>
      </c>
      <c r="GM75" s="43">
        <f>GL75*'DEPRECATED - DT-Prelim Calcs'!$C$21/GG$2/'DEPRECATED - DT-Prelim Calcs'!$C$19/'DEPRECATED - DT-Prelim Calcs'!$C$18*3.39*'DEPRECATED - DT-Prelim Calcs'!$C$20</f>
        <v>-222.69201342228303</v>
      </c>
      <c r="GN75" s="36">
        <f t="shared" si="154"/>
        <v>1</v>
      </c>
      <c r="GO75" s="43">
        <f>GM74*'DEPRECATED - DT-Prelim Calcs'!$C$11+GO74</f>
        <v>61.71392464299899</v>
      </c>
      <c r="GP75" s="43">
        <f>GP74+0.5*GM75*'DEPRECATED - DT-Prelim Calcs'!$C$11^2+GO75*'DEPRECATED - DT-Prelim Calcs'!$C$11</f>
        <v>-82888.172930393921</v>
      </c>
      <c r="GQ75" s="43">
        <f>MIN('Drive Train'!$F$35-GK74*'DEPRECATED - DT-Prelim Calcs'!$C$21*'Drive Train'!$F$39,GQ74+GK$2)</f>
        <v>10.72</v>
      </c>
      <c r="GR75" s="43">
        <f>'Drive Train'!$F$35-GK75*'DEPRECATED - DT-Prelim Calcs'!$C$21*'Drive Train'!$F$39</f>
        <v>41.079315322274745</v>
      </c>
      <c r="GS75" s="1">
        <f>IF(GP75&gt;='Drive Train'!$F$29,1,0)</f>
        <v>0</v>
      </c>
      <c r="GT75" s="43">
        <f t="shared" si="155"/>
        <v>-569.03403417211803</v>
      </c>
      <c r="GU75" s="49">
        <f>GU74+'DEPRECATED - DT-Prelim Calcs'!$C$11</f>
        <v>284</v>
      </c>
      <c r="GV75" s="2">
        <f>HF75/'Drive Train'!$F$35</f>
        <v>0.84946236559139798</v>
      </c>
      <c r="GW75" s="36">
        <f>HD75*12*60/(PI() * 'Drive Train'!$F$15)/GV$2*GV75</f>
        <v>-63250.752420850513</v>
      </c>
      <c r="GX75" s="2">
        <f>('DEPRECATED - DT-Prelim Calcs'!$C$6*GV75-GW75)/('DEPRECATED - DT-Prelim Calcs'!$C$6*GV75)*'DEPRECATED - DT-Prelim Calcs'!$C$7*GV75</f>
        <v>50.480221261675204</v>
      </c>
      <c r="GY75" s="43">
        <f>GX75/'DEPRECATED - DT-Prelim Calcs'!$C$7*('DEPRECATED - DT-Prelim Calcs'!$C$8-'DEPRECATED - DT-Prelim Calcs'!$C$9)+'DEPRECATED - DT-Prelim Calcs'!$C$9</f>
        <v>2751.5419045539475</v>
      </c>
      <c r="GZ75" s="43">
        <f t="shared" si="112"/>
        <v>33.333333333333314</v>
      </c>
      <c r="HA75" s="2">
        <f t="shared" si="156"/>
        <v>1.4462867232450001</v>
      </c>
      <c r="HB75" s="43">
        <f>HA75*'DEPRECATED - DT-Prelim Calcs'!$C$21/GV$2/'DEPRECATED - DT-Prelim Calcs'!$C$19/'DEPRECATED - DT-Prelim Calcs'!$C$18*3.39*'DEPRECATED - DT-Prelim Calcs'!$C$20</f>
        <v>29.053734754561201</v>
      </c>
      <c r="HC75" s="36">
        <f t="shared" si="157"/>
        <v>0</v>
      </c>
      <c r="HD75" s="43">
        <f>HB74*'DEPRECATED - DT-Prelim Calcs'!$C$11+HD74</f>
        <v>-216.594622831241</v>
      </c>
      <c r="HE75" s="43">
        <f>HE74+0.5*HB75*'DEPRECATED - DT-Prelim Calcs'!$C$11^2+HD75*'DEPRECATED - DT-Prelim Calcs'!$C$11</f>
        <v>-92781.750765655976</v>
      </c>
      <c r="HF75" s="43">
        <f>MIN('Drive Train'!$F$35-GZ74*'DEPRECATED - DT-Prelim Calcs'!$C$21*'Drive Train'!$F$39,HF74+GZ$2)</f>
        <v>10.533333333333335</v>
      </c>
      <c r="HG75" s="43">
        <f>'Drive Train'!$F$35-GZ75*'DEPRECATED - DT-Prelim Calcs'!$C$21*'Drive Train'!$F$39</f>
        <v>10.533333333333335</v>
      </c>
      <c r="HH75" s="1">
        <f>IF(HE75&gt;='Drive Train'!$F$29,1,0)</f>
        <v>0</v>
      </c>
      <c r="HI75" s="43">
        <f t="shared" si="158"/>
        <v>37.037037037037017</v>
      </c>
      <c r="HJ75" s="49">
        <f>HJ74+'DEPRECATED - DT-Prelim Calcs'!$C$11</f>
        <v>284</v>
      </c>
      <c r="HK75" s="2">
        <f>HU75/'Drive Train'!$F$35</f>
        <v>0.83440860215053769</v>
      </c>
      <c r="HL75" s="36">
        <f>HS75*12*60/(PI() * 'Drive Train'!$F$15)/HK$2*HK75</f>
        <v>-15243.255724958462</v>
      </c>
      <c r="HM75" s="2">
        <f>('DEPRECATED - DT-Prelim Calcs'!$C$6*HK75-HL75)/('DEPRECATED - DT-Prelim Calcs'!$C$6*HK75)*'DEPRECATED - DT-Prelim Calcs'!$C$7*HK75</f>
        <v>15.118841759455172</v>
      </c>
      <c r="HN75" s="43">
        <f>HM75/'DEPRECATED - DT-Prelim Calcs'!$C$7*('DEPRECATED - DT-Prelim Calcs'!$C$8-'DEPRECATED - DT-Prelim Calcs'!$C$9)+'DEPRECATED - DT-Prelim Calcs'!$C$9</f>
        <v>825.13839435837872</v>
      </c>
      <c r="HO75" s="43">
        <f t="shared" si="113"/>
        <v>36.66666666666665</v>
      </c>
      <c r="HP75" s="2">
        <f t="shared" si="159"/>
        <v>1.4462867232450001</v>
      </c>
      <c r="HQ75" s="43">
        <f>HP75*'DEPRECATED - DT-Prelim Calcs'!$C$21/HK$2/'DEPRECATED - DT-Prelim Calcs'!$C$19/'DEPRECATED - DT-Prelim Calcs'!$C$18*3.39*'DEPRECATED - DT-Prelim Calcs'!$C$20</f>
        <v>29.053734754561201</v>
      </c>
      <c r="HR75" s="36">
        <f t="shared" si="160"/>
        <v>0</v>
      </c>
      <c r="HS75" s="43">
        <f>HQ74*'DEPRECATED - DT-Prelim Calcs'!$C$11+HS74</f>
        <v>-53.140431925541307</v>
      </c>
      <c r="HT75" s="43">
        <f>HT74+0.5*HQ75*'DEPRECATED - DT-Prelim Calcs'!$C$11^2+HS75*'DEPRECATED - DT-Prelim Calcs'!$C$11</f>
        <v>-106708.47190630234</v>
      </c>
      <c r="HU75" s="43">
        <f>MIN('Drive Train'!$F$35-HO74*'DEPRECATED - DT-Prelim Calcs'!$C$21*'Drive Train'!$F$39,HU74+HO$2)</f>
        <v>10.346666666666668</v>
      </c>
      <c r="HV75" s="43">
        <f>'Drive Train'!$F$35-HO75*'DEPRECATED - DT-Prelim Calcs'!$C$21*'Drive Train'!$F$39</f>
        <v>10.346666666666668</v>
      </c>
      <c r="HW75" s="1">
        <f>IF(HT75&gt;='Drive Train'!$F$29,1,0)</f>
        <v>0</v>
      </c>
      <c r="HX75" s="43">
        <f t="shared" si="161"/>
        <v>40.740740740740726</v>
      </c>
      <c r="HY75" s="49">
        <f>HY74+'DEPRECATED - DT-Prelim Calcs'!$C$11</f>
        <v>284</v>
      </c>
      <c r="HZ75" s="2">
        <f>IJ75/'Drive Train'!$F$35</f>
        <v>0.8193548387096774</v>
      </c>
      <c r="IA75" s="36">
        <f>IH75*12*60/(PI() * 'Drive Train'!$F$15)/HZ$2*HZ75</f>
        <v>-49725.995339458525</v>
      </c>
      <c r="IB75" s="2">
        <f>('DEPRECATED - DT-Prelim Calcs'!$C$6*HZ75-IA75)/('DEPRECATED - DT-Prelim Calcs'!$C$6*HZ75)*'DEPRECATED - DT-Prelim Calcs'!$C$7*HZ75</f>
        <v>40.396836598260066</v>
      </c>
      <c r="IC75" s="43">
        <f>IB75/'DEPRECATED - DT-Prelim Calcs'!$C$7*('DEPRECATED - DT-Prelim Calcs'!$C$8-'DEPRECATED - DT-Prelim Calcs'!$C$9)+'DEPRECATED - DT-Prelim Calcs'!$C$9</f>
        <v>2202.2231878156599</v>
      </c>
      <c r="ID75" s="43">
        <f t="shared" si="114"/>
        <v>39.999999999999986</v>
      </c>
      <c r="IE75" s="2">
        <f t="shared" si="162"/>
        <v>1.4462867232450001</v>
      </c>
      <c r="IF75" s="43">
        <f>IE75*'DEPRECATED - DT-Prelim Calcs'!$C$21/HZ$2/'DEPRECATED - DT-Prelim Calcs'!$C$19/'DEPRECATED - DT-Prelim Calcs'!$C$18*3.39*'DEPRECATED - DT-Prelim Calcs'!$C$20</f>
        <v>29.053734754561201</v>
      </c>
      <c r="IG75" s="36">
        <f t="shared" si="163"/>
        <v>0</v>
      </c>
      <c r="IH75" s="43">
        <f>IF74*'DEPRECATED - DT-Prelim Calcs'!$C$11+IH74</f>
        <v>-176.53774683498756</v>
      </c>
      <c r="II75" s="43">
        <f>II74+0.5*IF75*'DEPRECATED - DT-Prelim Calcs'!$C$11^2+IH75*'DEPRECATED - DT-Prelim Calcs'!$C$11</f>
        <v>-86846.700654070621</v>
      </c>
      <c r="IJ75" s="43">
        <f>MIN('Drive Train'!$F$35-ID74*'DEPRECATED - DT-Prelim Calcs'!$C$21*'Drive Train'!$F$39,IJ74+ID$2)</f>
        <v>10.16</v>
      </c>
      <c r="IK75" s="43">
        <f>'Drive Train'!$F$35-ID75*'DEPRECATED - DT-Prelim Calcs'!$C$21*'Drive Train'!$F$39</f>
        <v>10.16</v>
      </c>
      <c r="IL75" s="1">
        <f>IF(II75&gt;='Drive Train'!$F$29,1,0)</f>
        <v>0</v>
      </c>
      <c r="IM75" s="43">
        <f t="shared" si="164"/>
        <v>44.444444444444429</v>
      </c>
      <c r="IN75" s="49">
        <f>IN74+'DEPRECATED - DT-Prelim Calcs'!$C$11</f>
        <v>284</v>
      </c>
      <c r="IO75" s="2">
        <f>IY75/'Drive Train'!$F$35</f>
        <v>0.80430107526881722</v>
      </c>
      <c r="IP75" s="36">
        <f>IW75*12*60/(PI() * 'Drive Train'!$F$15)/IO$2*IO75</f>
        <v>-95452.566191488178</v>
      </c>
      <c r="IQ75" s="2">
        <f>('DEPRECATED - DT-Prelim Calcs'!$C$6*IO75-IP75)/('DEPRECATED - DT-Prelim Calcs'!$C$6*IO75)*'DEPRECATED - DT-Prelim Calcs'!$C$7*IO75</f>
        <v>73.940281045844543</v>
      </c>
      <c r="IR75" s="43">
        <f>IQ75/'DEPRECATED - DT-Prelim Calcs'!$C$7*('DEPRECATED - DT-Prelim Calcs'!$C$8-'DEPRECATED - DT-Prelim Calcs'!$C$9)+'DEPRECATED - DT-Prelim Calcs'!$C$9</f>
        <v>4029.5899375721274</v>
      </c>
      <c r="IS75" s="43">
        <f t="shared" si="115"/>
        <v>43.333333333333321</v>
      </c>
      <c r="IT75" s="2">
        <f t="shared" si="165"/>
        <v>1.4462867232450001</v>
      </c>
      <c r="IU75" s="43">
        <f>IT75*'DEPRECATED - DT-Prelim Calcs'!$C$21/IO$2/'DEPRECATED - DT-Prelim Calcs'!$C$19/'DEPRECATED - DT-Prelim Calcs'!$C$18*3.39*'DEPRECATED - DT-Prelim Calcs'!$C$20</f>
        <v>29.053734754561201</v>
      </c>
      <c r="IV75" s="36">
        <f t="shared" si="166"/>
        <v>0</v>
      </c>
      <c r="IW75" s="43">
        <f>IU74*'DEPRECATED - DT-Prelim Calcs'!$C$11+IW74</f>
        <v>-345.21930711963967</v>
      </c>
      <c r="IX75" s="43">
        <f>IX74+0.5*IU75*'DEPRECATED - DT-Prelim Calcs'!$C$11^2+IW75*'DEPRECATED - DT-Prelim Calcs'!$C$11</f>
        <v>-115273.61276654241</v>
      </c>
      <c r="IY75" s="43">
        <f>MIN('Drive Train'!$F$35-IS74*'DEPRECATED - DT-Prelim Calcs'!$C$21*'Drive Train'!$F$39,IY74+IS$2)</f>
        <v>9.9733333333333345</v>
      </c>
      <c r="IZ75" s="43">
        <f>'Drive Train'!$F$35-IS75*'DEPRECATED - DT-Prelim Calcs'!$C$21*'Drive Train'!$F$39</f>
        <v>9.9733333333333345</v>
      </c>
      <c r="JA75" s="1">
        <f>IF(IX75&gt;='Drive Train'!$F$29,1,0)</f>
        <v>0</v>
      </c>
      <c r="JB75" s="43">
        <f t="shared" si="167"/>
        <v>48.148148148148138</v>
      </c>
      <c r="JC75" s="49">
        <f>JC74+'DEPRECATED - DT-Prelim Calcs'!$C$11</f>
        <v>284</v>
      </c>
      <c r="JD75" s="2">
        <f>JN75/'Drive Train'!$F$35</f>
        <v>0.78924731182795704</v>
      </c>
      <c r="JE75" s="36">
        <f>JL75*12*60/(PI() * 'Drive Train'!$F$15)/JD$2*JD75</f>
        <v>-30965.319037261779</v>
      </c>
      <c r="JF75" s="2">
        <f>('DEPRECATED - DT-Prelim Calcs'!$C$6*JD75-JE75)/('DEPRECATED - DT-Prelim Calcs'!$C$6*JD75)*'DEPRECATED - DT-Prelim Calcs'!$C$7*JD75</f>
        <v>26.464476833657717</v>
      </c>
      <c r="JG75" s="43">
        <f>JF75/'DEPRECATED - DT-Prelim Calcs'!$C$7*('DEPRECATED - DT-Prelim Calcs'!$C$8-'DEPRECATED - DT-Prelim Calcs'!$C$9)+'DEPRECATED - DT-Prelim Calcs'!$C$9</f>
        <v>1443.2214991470248</v>
      </c>
      <c r="JH75" s="43">
        <f t="shared" si="116"/>
        <v>46.666666666666657</v>
      </c>
      <c r="JI75" s="2">
        <f t="shared" si="168"/>
        <v>1.4462867232450001</v>
      </c>
      <c r="JJ75" s="43">
        <f>JI75*'DEPRECATED - DT-Prelim Calcs'!$C$21/JD$2/'DEPRECATED - DT-Prelim Calcs'!$C$19/'DEPRECATED - DT-Prelim Calcs'!$C$18*3.39*'DEPRECATED - DT-Prelim Calcs'!$C$20</f>
        <v>29.053734754561201</v>
      </c>
      <c r="JK75" s="36">
        <f t="shared" si="169"/>
        <v>0</v>
      </c>
      <c r="JL75" s="43">
        <f>JJ74*'DEPRECATED - DT-Prelim Calcs'!$C$11+JL74</f>
        <v>-114.1270429499432</v>
      </c>
      <c r="JM75" s="43">
        <f>JM74+0.5*JJ75*'DEPRECATED - DT-Prelim Calcs'!$C$11^2+JL75*'DEPRECATED - DT-Prelim Calcs'!$C$11</f>
        <v>-110174.55420011799</v>
      </c>
      <c r="JN75" s="43">
        <f>MIN('Drive Train'!$F$35-JH74*'DEPRECATED - DT-Prelim Calcs'!$C$21*'Drive Train'!$F$39,JN74+JH$2)</f>
        <v>9.7866666666666671</v>
      </c>
      <c r="JO75" s="43">
        <f>'Drive Train'!$F$35-JH75*'DEPRECATED - DT-Prelim Calcs'!$C$21*'Drive Train'!$F$39</f>
        <v>9.7866666666666671</v>
      </c>
      <c r="JP75" s="1">
        <f>IF(JM75&gt;='Drive Train'!$F$29,1,0)</f>
        <v>0</v>
      </c>
      <c r="JQ75" s="43">
        <f>MIN(JG75,'DEPRECATED - DT-Prelim Calcs'!$C$10)*'DEPRECATED - DT-Prelim Calcs'!$C$11*1000/60/60</f>
        <v>103.33333333333333</v>
      </c>
      <c r="JR75" s="49">
        <f>JR74+'DEPRECATED - DT-Prelim Calcs'!$C$11</f>
        <v>284</v>
      </c>
      <c r="JS75" s="2">
        <f>KC75/'Drive Train'!$F$35</f>
        <v>0.77419354838709686</v>
      </c>
      <c r="JT75" s="36">
        <f>KA75*12*60/(PI() * 'Drive Train'!$F$15)/JS$2*JS75</f>
        <v>-4337.699917315892</v>
      </c>
      <c r="JU75" s="2">
        <f>('DEPRECATED - DT-Prelim Calcs'!$C$6*JS75-JT75)/('DEPRECATED - DT-Prelim Calcs'!$C$6*JS75)*'DEPRECATED - DT-Prelim Calcs'!$C$7*JS75</f>
        <v>6.8196531043510857</v>
      </c>
      <c r="JV75" s="43">
        <f>JU75/'DEPRECATED - DT-Prelim Calcs'!$C$7*('DEPRECATED - DT-Prelim Calcs'!$C$8-'DEPRECATED - DT-Prelim Calcs'!$C$9)+'DEPRECATED - DT-Prelim Calcs'!$C$9</f>
        <v>373.01841538629049</v>
      </c>
      <c r="JW75" s="43">
        <f t="shared" si="117"/>
        <v>49.999999999999993</v>
      </c>
      <c r="JX75" s="2">
        <f t="shared" si="170"/>
        <v>1.3279400221832494</v>
      </c>
      <c r="JY75" s="43">
        <f>JX75*'DEPRECATED - DT-Prelim Calcs'!$C$21/JS$2/'DEPRECATED - DT-Prelim Calcs'!$C$19/'DEPRECATED - DT-Prelim Calcs'!$C$18*3.39*'DEPRECATED - DT-Prelim Calcs'!$C$20</f>
        <v>26.676326729954045</v>
      </c>
      <c r="JZ75" s="36">
        <f t="shared" si="171"/>
        <v>0</v>
      </c>
      <c r="KA75" s="43">
        <f>JY74*'DEPRECATED - DT-Prelim Calcs'!$C$11+KA74</f>
        <v>-16.298066049583966</v>
      </c>
      <c r="KB75" s="43">
        <f>KB74+0.5*JY75*'DEPRECATED - DT-Prelim Calcs'!$C$11^2+KA75*'DEPRECATED - DT-Prelim Calcs'!$C$11</f>
        <v>-106403.27434466917</v>
      </c>
      <c r="KC75" s="43">
        <f>MIN('Drive Train'!$F$35-JW74*'DEPRECATED - DT-Prelim Calcs'!$C$21*'Drive Train'!$F$39,KC74+JW$2)</f>
        <v>9.6000000000000014</v>
      </c>
      <c r="KD75" s="43">
        <f>'Drive Train'!$F$35-JW75*'DEPRECATED - DT-Prelim Calcs'!$C$21*'Drive Train'!$F$39</f>
        <v>9.6000000000000014</v>
      </c>
      <c r="KE75" s="1">
        <f>IF(KB75&gt;='Drive Train'!$F$29,1,0)</f>
        <v>0</v>
      </c>
      <c r="KF75" s="43">
        <f>MIN(JV75,'DEPRECATED - DT-Prelim Calcs'!$C$10)*'DEPRECATED - DT-Prelim Calcs'!$C$11*1000/60/60</f>
        <v>103.33333333333333</v>
      </c>
      <c r="KG75" s="49">
        <f>KG74+'DEPRECATED - DT-Prelim Calcs'!$C$11</f>
        <v>284</v>
      </c>
      <c r="KH75" s="2">
        <f>KR75/'Drive Train'!$F$35</f>
        <v>0.75913978494623657</v>
      </c>
      <c r="KI75" s="36">
        <f>KP75*12*60/(PI() * 'Drive Train'!$F$15)/KH$2*KH75</f>
        <v>-72049.748139413539</v>
      </c>
      <c r="KJ75" s="2">
        <f>('DEPRECATED - DT-Prelim Calcs'!$C$6*KH75-KI75)/('DEPRECATED - DT-Prelim Calcs'!$C$6*KH75)*'DEPRECATED - DT-Prelim Calcs'!$C$7*KH75</f>
        <v>56.524835618647003</v>
      </c>
      <c r="KK75" s="43">
        <f>KJ75/'DEPRECATED - DT-Prelim Calcs'!$C$7*('DEPRECATED - DT-Prelim Calcs'!$C$8-'DEPRECATED - DT-Prelim Calcs'!$C$9)+'DEPRECATED - DT-Prelim Calcs'!$C$9</f>
        <v>3080.8380598218141</v>
      </c>
      <c r="KL75" s="43">
        <f t="shared" si="118"/>
        <v>53.333333333333329</v>
      </c>
      <c r="KM75" s="2">
        <f t="shared" si="172"/>
        <v>1.4462867232450001</v>
      </c>
      <c r="KN75" s="43">
        <f>KM75*'DEPRECATED - DT-Prelim Calcs'!$C$21/KH$2/'DEPRECATED - DT-Prelim Calcs'!$C$19/'DEPRECATED - DT-Prelim Calcs'!$C$18*3.39*'DEPRECATED - DT-Prelim Calcs'!$C$20</f>
        <v>29.053734754561201</v>
      </c>
      <c r="KO75" s="36">
        <f t="shared" si="173"/>
        <v>0</v>
      </c>
      <c r="KP75" s="43">
        <f>KN74*'DEPRECATED - DT-Prelim Calcs'!$C$11+KP74</f>
        <v>-276.08119857102105</v>
      </c>
      <c r="KQ75" s="43">
        <f>KQ74+0.5*KN75*'DEPRECATED - DT-Prelim Calcs'!$C$11^2+KP75*'DEPRECATED - DT-Prelim Calcs'!$C$11</f>
        <v>-111790.91624385255</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103.33333333333333</v>
      </c>
      <c r="KV75" s="49">
        <f>KV74+'DEPRECATED - DT-Prelim Calcs'!$C$11</f>
        <v>284</v>
      </c>
      <c r="KW75" s="2">
        <f>LG75/'Drive Train'!$F$35</f>
        <v>0.74408602150537628</v>
      </c>
      <c r="KX75" s="36">
        <f>LE75*12*60/(PI() * 'Drive Train'!$F$15)/KW$2*KW75</f>
        <v>7838.4186786598484</v>
      </c>
      <c r="KY75" s="2">
        <f>('DEPRECATED - DT-Prelim Calcs'!$C$6*KW75-KX75)/('DEPRECATED - DT-Prelim Calcs'!$C$6*KW75)*'DEPRECATED - DT-Prelim Calcs'!$C$7*KW75</f>
        <v>-2.2723343025433418</v>
      </c>
      <c r="KZ75" s="43">
        <f>KY75/'DEPRECATED - DT-Prelim Calcs'!$C$7*('DEPRECATED - DT-Prelim Calcs'!$C$8-'DEPRECATED - DT-Prelim Calcs'!$C$9)+'DEPRECATED - DT-Prelim Calcs'!$C$9</f>
        <v>-122.29134633258502</v>
      </c>
      <c r="LA75" s="43">
        <f t="shared" si="119"/>
        <v>-122.29134633258502</v>
      </c>
      <c r="LB75" s="2">
        <f t="shared" si="174"/>
        <v>-3.0952175366848933</v>
      </c>
      <c r="LC75" s="43">
        <f>LB75*'DEPRECATED - DT-Prelim Calcs'!$C$21/KW$2/'DEPRECATED - DT-Prelim Calcs'!$C$19/'DEPRECATED - DT-Prelim Calcs'!$C$18*3.39*'DEPRECATED - DT-Prelim Calcs'!$C$20</f>
        <v>-62.178285863497841</v>
      </c>
      <c r="LD75" s="36">
        <f t="shared" si="175"/>
        <v>1</v>
      </c>
      <c r="LE75" s="43">
        <f>LC74*'DEPRECATED - DT-Prelim Calcs'!$C$11+LE74</f>
        <v>30.643010381976666</v>
      </c>
      <c r="LF75" s="43">
        <f>LF74+0.5*LC75*'DEPRECATED - DT-Prelim Calcs'!$C$11^2+LE75*'DEPRECATED - DT-Prelim Calcs'!$C$11</f>
        <v>-123851.71040022584</v>
      </c>
      <c r="LG75" s="43">
        <f>MIN('Drive Train'!$F$35-LA74*'DEPRECATED - DT-Prelim Calcs'!$C$21*'Drive Train'!$F$39,LG74+LA$2)</f>
        <v>9.2266666666666666</v>
      </c>
      <c r="LH75" s="43">
        <f>'Drive Train'!$F$35-LA75*'DEPRECATED - DT-Prelim Calcs'!$C$21*'Drive Train'!$F$39</f>
        <v>19.248315394624761</v>
      </c>
      <c r="LI75" s="1">
        <f>IF(LF75&gt;='Drive Train'!$F$29,1,0)</f>
        <v>0</v>
      </c>
      <c r="LJ75" s="43">
        <f>MIN(KZ75,'DEPRECATED - DT-Prelim Calcs'!$C$10)*'DEPRECATED - DT-Prelim Calcs'!$C$11*1000/60/60</f>
        <v>-135.87927370287224</v>
      </c>
      <c r="LK75" s="49">
        <f>LK74+'DEPRECATED - DT-Prelim Calcs'!$C$11</f>
        <v>284</v>
      </c>
      <c r="LL75" s="2">
        <f>LV75/'Drive Train'!$F$35</f>
        <v>0.72903225806451621</v>
      </c>
      <c r="LM75" s="36">
        <f>LT75*12*60/(PI() * 'Drive Train'!$F$15)/LL$2*LL75</f>
        <v>-119273.68081306534</v>
      </c>
      <c r="LN75" s="2">
        <f>('DEPRECATED - DT-Prelim Calcs'!$C$6*LL75-LM75)/('DEPRECATED - DT-Prelim Calcs'!$C$6*LL75)*'DEPRECATED - DT-Prelim Calcs'!$C$7*LL75</f>
        <v>91.098403141933304</v>
      </c>
      <c r="LO75" s="43">
        <f>LN75/'DEPRECATED - DT-Prelim Calcs'!$C$7*('DEPRECATED - DT-Prelim Calcs'!$C$8-'DEPRECATED - DT-Prelim Calcs'!$C$9)+'DEPRECATED - DT-Prelim Calcs'!$C$9</f>
        <v>4964.3234547471129</v>
      </c>
      <c r="LP75" s="43">
        <f t="shared" si="120"/>
        <v>60</v>
      </c>
      <c r="LQ75" s="2">
        <f t="shared" si="176"/>
        <v>1.4462867232450001</v>
      </c>
      <c r="LR75" s="43">
        <f>LQ75*'DEPRECATED - DT-Prelim Calcs'!$C$21/LL$2/'DEPRECATED - DT-Prelim Calcs'!$C$19/'DEPRECATED - DT-Prelim Calcs'!$C$18*3.39*'DEPRECATED - DT-Prelim Calcs'!$C$20</f>
        <v>29.053734754561201</v>
      </c>
      <c r="LS75" s="36">
        <f t="shared" si="177"/>
        <v>0</v>
      </c>
      <c r="LT75" s="43">
        <f>LR74*'DEPRECATED - DT-Prelim Calcs'!$C$11+LT74</f>
        <v>-475.90908315622488</v>
      </c>
      <c r="LU75" s="43">
        <f>LU74+0.5*LR75*'DEPRECATED - DT-Prelim Calcs'!$C$11^2+LT75*'DEPRECATED - DT-Prelim Calcs'!$C$11</f>
        <v>-119931.20235907262</v>
      </c>
      <c r="LV75" s="43">
        <f>MIN('Drive Train'!$F$35-LP74*'DEPRECATED - DT-Prelim Calcs'!$C$21*'Drive Train'!$F$39,LV74+LP$2)</f>
        <v>9.0400000000000009</v>
      </c>
      <c r="LW75" s="43">
        <f>'Drive Train'!$F$35-LP75*'DEPRECATED - DT-Prelim Calcs'!$C$21*'Drive Train'!$F$39</f>
        <v>9.0400000000000009</v>
      </c>
      <c r="LX75" s="1">
        <f>IF(LU75&gt;='Drive Train'!$F$29,1,0)</f>
        <v>0</v>
      </c>
      <c r="LY75" s="43">
        <f>MIN(LO75,'DEPRECATED - DT-Prelim Calcs'!$C$10)*'DEPRECATED - DT-Prelim Calcs'!$C$11*1000/60/60</f>
        <v>103.33333333333333</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3"/>
        <v>0</v>
      </c>
      <c r="X76" s="2">
        <f>MAX(MIN(IF(AND(AI75=1,AG76&lt;0),-1,1)*(W76-$C$9)/($C$8-$C$9)*$C$7-$C$29*AE76/T$2 -  AI75*$C$29/2,X$2),MAX(X$4:X75)*-1)</f>
        <v>-0.27672021620693066</v>
      </c>
      <c r="Y76" s="43">
        <f t="shared" si="94"/>
        <v>0</v>
      </c>
      <c r="Z76" s="43">
        <f t="shared" si="95"/>
        <v>0</v>
      </c>
      <c r="AA76" s="43">
        <f t="shared" si="96"/>
        <v>0</v>
      </c>
      <c r="AB76" s="43" t="e">
        <f t="shared" si="97"/>
        <v>#N/A</v>
      </c>
      <c r="AC76" s="36">
        <f t="shared" si="121"/>
        <v>1</v>
      </c>
      <c r="AD76" s="1">
        <f t="shared" si="98"/>
        <v>1</v>
      </c>
      <c r="AE76" s="43">
        <f t="shared" si="99"/>
        <v>0</v>
      </c>
      <c r="AF76" s="43" t="e">
        <f t="shared" si="100"/>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889.49632897085212</v>
      </c>
      <c r="AK76" s="43">
        <f>MIN(W76,$C$10)*$C$11*1000/60/60</f>
        <v>0</v>
      </c>
      <c r="AL76" s="49">
        <f>AL75+'DEPRECATED - DT-Prelim Calcs'!$C$11</f>
        <v>288</v>
      </c>
      <c r="AM76" s="2">
        <f>AW76/'Drive Train'!$F$35</f>
        <v>0.57999999999999996</v>
      </c>
      <c r="AN76" s="36">
        <f>AU76*12*60/(PI() * 'Drive Train'!$F$15)/AM$2*AM76</f>
        <v>7471.1942723744451</v>
      </c>
      <c r="AO76" s="2">
        <f>('DEPRECATED - DT-Prelim Calcs'!$C$6*AM76-AN76)/('DEPRECATED - DT-Prelim Calcs'!$C$6*AM76)*'DEPRECATED - DT-Prelim Calcs'!$C$7*AM76</f>
        <v>-2.7719475137047258</v>
      </c>
      <c r="AP76" s="43">
        <f>AO76/'DEPRECATED - DT-Prelim Calcs'!$C$7*('DEPRECATED - DT-Prelim Calcs'!$C$8-'DEPRECATED - DT-Prelim Calcs'!$C$9)+'DEPRECATED - DT-Prelim Calcs'!$C$9</f>
        <v>-149.50908097048134</v>
      </c>
      <c r="AQ76" s="43">
        <f t="shared" si="102"/>
        <v>-149.50908097048134</v>
      </c>
      <c r="AR76" s="2">
        <f t="shared" si="122"/>
        <v>-3.7781721321608899</v>
      </c>
      <c r="AS76" s="43">
        <f>AR76*'DEPRECATED - DT-Prelim Calcs'!$C$21/AM$2/'DEPRECATED - DT-Prelim Calcs'!$C$19/'DEPRECATED - DT-Prelim Calcs'!$C$18*3.39*'DEPRECATED - DT-Prelim Calcs'!$C$20</f>
        <v>-37.948910551632878</v>
      </c>
      <c r="AT76" s="36">
        <f t="shared" si="123"/>
        <v>1</v>
      </c>
      <c r="AU76" s="43">
        <f>AS75*'DEPRECATED - DT-Prelim Calcs'!$C$11+AU75</f>
        <v>74.9407696029173</v>
      </c>
      <c r="AV76" s="43">
        <f>AV75+0.5*AS76*'DEPRECATED - DT-Prelim Calcs'!$C$11^2+AU76*'DEPRECATED - DT-Prelim Calcs'!$C$11</f>
        <v>4298.394571908384</v>
      </c>
      <c r="AW76" s="43">
        <f>MIN('Drive Train'!$F$35-AQ75*'DEPRECATED - DT-Prelim Calcs'!$C$21*'Drive Train'!$F$39,AW75+AQ$2)</f>
        <v>7.1920000000000002</v>
      </c>
      <c r="AX76" s="43">
        <f>'Drive Train'!$F$35-AQ76*'DEPRECATED - DT-Prelim Calcs'!$C$21*'Drive Train'!$F$39</f>
        <v>20.772508534346954</v>
      </c>
      <c r="AY76" s="1">
        <f>IF(AV76&gt;='Drive Train'!$F$29,1,0)</f>
        <v>1</v>
      </c>
      <c r="AZ76" s="43">
        <f t="shared" si="124"/>
        <v>-166.12120107831257</v>
      </c>
      <c r="BA76" s="49">
        <f>BA75+'DEPRECATED - DT-Prelim Calcs'!$C$11</f>
        <v>288</v>
      </c>
      <c r="BB76" s="2">
        <f>BL76/'Drive Train'!$F$35</f>
        <v>0.57999999999999996</v>
      </c>
      <c r="BC76" s="36">
        <f>BJ76*12*60/(PI() * 'Drive Train'!$F$15)/BB$2*BB76</f>
        <v>2442.5509253374071</v>
      </c>
      <c r="BD76" s="2">
        <f>('DEPRECATED - DT-Prelim Calcs'!$C$6*BB76-BC76)/('DEPRECATED - DT-Prelim Calcs'!$C$6*BB76)*'DEPRECATED - DT-Prelim Calcs'!$C$7*BB76</f>
        <v>0.92465707839616929</v>
      </c>
      <c r="BE76" s="43">
        <f>BD76/'DEPRECATED - DT-Prelim Calcs'!$C$7*('DEPRECATED - DT-Prelim Calcs'!$C$8-'DEPRECATED - DT-Prelim Calcs'!$C$9)+'DEPRECATED - DT-Prelim Calcs'!$C$9</f>
        <v>51.87310949471668</v>
      </c>
      <c r="BF76" s="43">
        <f t="shared" si="103"/>
        <v>51.87310949471668</v>
      </c>
      <c r="BG76" s="2">
        <f t="shared" si="125"/>
        <v>0.59569295521773746</v>
      </c>
      <c r="BH76" s="43">
        <f>BG76*'DEPRECATED - DT-Prelim Calcs'!$C$21/BB$2/'DEPRECATED - DT-Prelim Calcs'!$C$19/'DEPRECATED - DT-Prelim Calcs'!$C$18*3.39*'DEPRECATED - DT-Prelim Calcs'!$C$20</f>
        <v>8.6425296701245795</v>
      </c>
      <c r="BI76" s="36">
        <f t="shared" si="126"/>
        <v>0</v>
      </c>
      <c r="BJ76" s="43">
        <f>BH75*'DEPRECATED - DT-Prelim Calcs'!$C$11+BJ75</f>
        <v>16.961759600041887</v>
      </c>
      <c r="BK76" s="43">
        <f>BK75+0.5*BH76*'DEPRECATED - DT-Prelim Calcs'!$C$11^2+BJ76*'DEPRECATED - DT-Prelim Calcs'!$C$11</f>
        <v>-39562.586105319024</v>
      </c>
      <c r="BL76" s="43">
        <f>MIN('Drive Train'!$F$35-BF75*'DEPRECATED - DT-Prelim Calcs'!$C$21*'Drive Train'!$F$39,BL75+BF$2)</f>
        <v>7.1920000000000002</v>
      </c>
      <c r="BM76" s="43">
        <f>'Drive Train'!$F$35-BF76*'DEPRECATED - DT-Prelim Calcs'!$C$21*'Drive Train'!$F$39</f>
        <v>9.495105868295866</v>
      </c>
      <c r="BN76" s="1">
        <f>IF(BK76&gt;='Drive Train'!$F$29,1,0)</f>
        <v>0</v>
      </c>
      <c r="BO76" s="43">
        <f t="shared" si="127"/>
        <v>57.63678832746298</v>
      </c>
      <c r="BP76" s="49">
        <f>BP75+'DEPRECATED - DT-Prelim Calcs'!$C$11</f>
        <v>288</v>
      </c>
      <c r="BQ76" s="2">
        <f>CA76/'Drive Train'!$F$35</f>
        <v>0.57999999999999996</v>
      </c>
      <c r="BR76" s="36">
        <f>BY76*12*60/(PI() * 'Drive Train'!$F$15)/BQ$2*BQ76</f>
        <v>-106722.63389300165</v>
      </c>
      <c r="BS76" s="2">
        <f>('DEPRECATED - DT-Prelim Calcs'!$C$6*BQ76-BR76)/('DEPRECATED - DT-Prelim Calcs'!$C$6*BQ76)*'DEPRECATED - DT-Prelim Calcs'!$C$7*BQ76</f>
        <v>81.173045291250432</v>
      </c>
      <c r="BT76" s="43">
        <f>BS76/'DEPRECATED - DT-Prelim Calcs'!$C$7*('DEPRECATED - DT-Prelim Calcs'!$C$8-'DEPRECATED - DT-Prelim Calcs'!$C$9)+'DEPRECATED - DT-Prelim Calcs'!$C$9</f>
        <v>4423.6136613890158</v>
      </c>
      <c r="BU76" s="43">
        <f t="shared" si="104"/>
        <v>93</v>
      </c>
      <c r="BV76" s="2">
        <f t="shared" si="128"/>
        <v>1.5313624128476471</v>
      </c>
      <c r="BW76" s="43">
        <f>BV76*'DEPRECATED - DT-Prelim Calcs'!$C$21/BQ$2/'DEPRECATED - DT-Prelim Calcs'!$C$19/'DEPRECATED - DT-Prelim Calcs'!$C$18*3.39*'DEPRECATED - DT-Prelim Calcs'!$C$20</f>
        <v>29.053734754561201</v>
      </c>
      <c r="BX76" s="36">
        <f t="shared" si="129"/>
        <v>0</v>
      </c>
      <c r="BY76" s="43">
        <f>BW75*'DEPRECATED - DT-Prelim Calcs'!$C$11+BY75</f>
        <v>-566.732661612588</v>
      </c>
      <c r="BZ76" s="43">
        <f>BZ75+0.5*BW76*'DEPRECATED - DT-Prelim Calcs'!$C$11^2+BY76*'DEPRECATED - DT-Prelim Calcs'!$C$11</f>
        <v>-94446.896172429508</v>
      </c>
      <c r="CA76" s="43">
        <f>MIN('Drive Train'!$F$35-BU75*'DEPRECATED - DT-Prelim Calcs'!$C$21*'Drive Train'!$F$39,CA75+BU$2)</f>
        <v>7.1920000000000002</v>
      </c>
      <c r="CB76" s="43">
        <f>'Drive Train'!$F$35-BU76*'DEPRECATED - DT-Prelim Calcs'!$C$21*'Drive Train'!$F$39</f>
        <v>7.1920000000000002</v>
      </c>
      <c r="CC76" s="1">
        <f>IF(BZ76&gt;='Drive Train'!$F$29,1,0)</f>
        <v>0</v>
      </c>
      <c r="CD76" s="43">
        <f t="shared" si="130"/>
        <v>103.33333333333333</v>
      </c>
      <c r="CE76" s="49">
        <f>CE75+'DEPRECATED - DT-Prelim Calcs'!$C$11</f>
        <v>288</v>
      </c>
      <c r="CF76" s="2">
        <f>CP76/'Drive Train'!$F$35</f>
        <v>0.57999999999999996</v>
      </c>
      <c r="CG76" s="36">
        <f>CN76*12*60/(PI() * 'Drive Train'!$F$15)/CF$2*CF76</f>
        <v>-12906.172987408894</v>
      </c>
      <c r="CH76" s="2">
        <f>('DEPRECATED - DT-Prelim Calcs'!$C$6*CF76-CG76)/('DEPRECATED - DT-Prelim Calcs'!$C$6*CF76)*'DEPRECATED - DT-Prelim Calcs'!$C$7*CF76</f>
        <v>12.207653183534125</v>
      </c>
      <c r="CI76" s="43">
        <f>CH76/'DEPRECATED - DT-Prelim Calcs'!$C$7*('DEPRECATED - DT-Prelim Calcs'!$C$8-'DEPRECATED - DT-Prelim Calcs'!$C$9)+'DEPRECATED - DT-Prelim Calcs'!$C$9</f>
        <v>666.54379283432172</v>
      </c>
      <c r="CJ76" s="43">
        <f t="shared" si="105"/>
        <v>93</v>
      </c>
      <c r="CK76" s="2">
        <f t="shared" si="131"/>
        <v>1.2396743342100003</v>
      </c>
      <c r="CL76" s="43">
        <f>CK76*'DEPRECATED - DT-Prelim Calcs'!$C$21/CF$2/'DEPRECATED - DT-Prelim Calcs'!$C$19/'DEPRECATED - DT-Prelim Calcs'!$C$18*3.39*'DEPRECATED - DT-Prelim Calcs'!$C$20</f>
        <v>29.053734754561205</v>
      </c>
      <c r="CM76" s="36">
        <f t="shared" si="132"/>
        <v>0</v>
      </c>
      <c r="CN76" s="43">
        <f>CL75*'DEPRECATED - DT-Prelim Calcs'!$C$11+CN75</f>
        <v>-55.481579424196525</v>
      </c>
      <c r="CO76" s="43">
        <f>CO75+0.5*CL76*'DEPRECATED - DT-Prelim Calcs'!$C$11^2+CN76*'DEPRECATED - DT-Prelim Calcs'!$C$11</f>
        <v>-201621.1632142989</v>
      </c>
      <c r="CP76" s="43">
        <f>MIN('Drive Train'!$F$35-CJ75*'DEPRECATED - DT-Prelim Calcs'!$C$21*'Drive Train'!$F$39,CP75+CJ$2)</f>
        <v>7.1920000000000002</v>
      </c>
      <c r="CQ76" s="43">
        <f>'Drive Train'!$F$35-CJ76*'DEPRECATED - DT-Prelim Calcs'!$C$21*'Drive Train'!$F$39</f>
        <v>7.1920000000000002</v>
      </c>
      <c r="CR76" s="1">
        <f>IF(CO76&gt;='Drive Train'!$F$29,1,0)</f>
        <v>0</v>
      </c>
      <c r="CS76" s="43">
        <f t="shared" si="133"/>
        <v>103.33333333333333</v>
      </c>
      <c r="CT76" s="49">
        <f>CT75+'DEPRECATED - DT-Prelim Calcs'!$C$11</f>
        <v>288</v>
      </c>
      <c r="CU76" s="2">
        <f>DE76/'Drive Train'!$F$35</f>
        <v>1.6012801572305386</v>
      </c>
      <c r="CV76" s="36">
        <f>DC76*12*60/(PI() * 'Drive Train'!$F$15)/CU$2*CU76</f>
        <v>-272545.37832195975</v>
      </c>
      <c r="CW76" s="2">
        <f>('DEPRECATED - DT-Prelim Calcs'!$C$6*CU76-CV76)/('DEPRECATED - DT-Prelim Calcs'!$C$6*CU76)*'DEPRECATED - DT-Prelim Calcs'!$C$7*CU76</f>
        <v>207.8607601019867</v>
      </c>
      <c r="CX76" s="43">
        <f>CW76/'DEPRECATED - DT-Prelim Calcs'!$C$7*('DEPRECATED - DT-Prelim Calcs'!$C$8-'DEPRECATED - DT-Prelim Calcs'!$C$9)+'DEPRECATED - DT-Prelim Calcs'!$C$9</f>
        <v>11325.257826451514</v>
      </c>
      <c r="CY76" s="43">
        <f t="shared" si="106"/>
        <v>93</v>
      </c>
      <c r="CZ76" s="2">
        <f t="shared" si="134"/>
        <v>1.0413264407364002</v>
      </c>
      <c r="DA76" s="43">
        <f>CZ76*'DEPRECATED - DT-Prelim Calcs'!$C$21/CU$2/'DEPRECATED - DT-Prelim Calcs'!$C$19/'DEPRECATED - DT-Prelim Calcs'!$C$18*3.39*'DEPRECATED - DT-Prelim Calcs'!$C$20</f>
        <v>29.053734754561201</v>
      </c>
      <c r="DB76" s="36">
        <f t="shared" si="135"/>
        <v>0</v>
      </c>
      <c r="DC76" s="43">
        <f>DA75*'DEPRECATED - DT-Prelim Calcs'!$C$11+DC75</f>
        <v>-356.47585025012688</v>
      </c>
      <c r="DD76" s="43">
        <f>DD75+0.5*DA76*'DEPRECATED - DT-Prelim Calcs'!$C$11^2+DC76*'DEPRECATED - DT-Prelim Calcs'!$C$11</f>
        <v>-266146.87228917948</v>
      </c>
      <c r="DE76" s="43">
        <f>MIN('Drive Train'!$F$35-CY75*'DEPRECATED - DT-Prelim Calcs'!$C$21*'Drive Train'!$F$39,DE75+CY$2)</f>
        <v>19.85587394965868</v>
      </c>
      <c r="DF76" s="43">
        <f>'Drive Train'!$F$35-CY76*'DEPRECATED - DT-Prelim Calcs'!$C$21*'Drive Train'!$F$39</f>
        <v>7.1920000000000002</v>
      </c>
      <c r="DG76" s="1">
        <f>IF(DD76&gt;='Drive Train'!$F$29,1,0)</f>
        <v>0</v>
      </c>
      <c r="DH76" s="43">
        <f t="shared" si="136"/>
        <v>103.33333333333333</v>
      </c>
      <c r="DI76" s="49">
        <f>DI75+'DEPRECATED - DT-Prelim Calcs'!$C$11</f>
        <v>288</v>
      </c>
      <c r="DJ76" s="2">
        <f>DT76/'Drive Train'!$F$35</f>
        <v>0.57999999999999996</v>
      </c>
      <c r="DK76" s="36">
        <f>DR76*12*60/(PI() * 'Drive Train'!$F$15)/DJ$2*DJ76</f>
        <v>-782184.27526539052</v>
      </c>
      <c r="DL76" s="2">
        <f>('DEPRECATED - DT-Prelim Calcs'!$C$6*DJ76-DK76)/('DEPRECATED - DT-Prelim Calcs'!$C$6*DJ76)*'DEPRECATED - DT-Prelim Calcs'!$C$7*DJ76</f>
        <v>577.71146191139223</v>
      </c>
      <c r="DM76" s="43">
        <f>DL76/'DEPRECATED - DT-Prelim Calcs'!$C$7*('DEPRECATED - DT-Prelim Calcs'!$C$8-'DEPRECATED - DT-Prelim Calcs'!$C$9)+'DEPRECATED - DT-Prelim Calcs'!$C$9</f>
        <v>31473.840835471365</v>
      </c>
      <c r="DN76" s="43">
        <f t="shared" si="107"/>
        <v>93</v>
      </c>
      <c r="DO76" s="2">
        <f t="shared" si="137"/>
        <v>0.89769520753137932</v>
      </c>
      <c r="DP76" s="43">
        <f>DO76*'DEPRECATED - DT-Prelim Calcs'!$C$21/DJ$2/'DEPRECATED - DT-Prelim Calcs'!$C$19/'DEPRECATED - DT-Prelim Calcs'!$C$18*3.39*'DEPRECATED - DT-Prelim Calcs'!$C$20</f>
        <v>29.053734754561201</v>
      </c>
      <c r="DQ76" s="36">
        <f t="shared" si="138"/>
        <v>0</v>
      </c>
      <c r="DR76" s="43">
        <f>DP75*'DEPRECATED - DT-Prelim Calcs'!$C$11+DR75</f>
        <v>-2434.90326290845</v>
      </c>
      <c r="DS76" s="43">
        <f>DS75+0.5*DP76*'DEPRECATED - DT-Prelim Calcs'!$C$11^2+DR76*'DEPRECATED - DT-Prelim Calcs'!$C$11</f>
        <v>-506578.7642886868</v>
      </c>
      <c r="DT76" s="43">
        <f>MIN('Drive Train'!$F$35-DN75*'DEPRECATED - DT-Prelim Calcs'!$C$21*'Drive Train'!$F$39,DT75+DN$2)</f>
        <v>7.1920000000000002</v>
      </c>
      <c r="DU76" s="43">
        <f>'Drive Train'!$F$35-DN76*'DEPRECATED - DT-Prelim Calcs'!$C$21*'Drive Train'!$F$39</f>
        <v>7.1920000000000002</v>
      </c>
      <c r="DV76" s="1">
        <f>IF(DS76&gt;='Drive Train'!$F$29,1,0)</f>
        <v>0</v>
      </c>
      <c r="DW76" s="43">
        <f t="shared" si="139"/>
        <v>103.33333333333333</v>
      </c>
      <c r="DX76" s="49">
        <f>DX75+'DEPRECATED - DT-Prelim Calcs'!$C$11</f>
        <v>288</v>
      </c>
      <c r="DY76" s="2">
        <f>EI76/'Drive Train'!$F$35</f>
        <v>0.57999999999999996</v>
      </c>
      <c r="DZ76" s="36">
        <f>EG76*12*60/(PI() * 'Drive Train'!$F$15)/DY$2*DY76</f>
        <v>22133.060799957631</v>
      </c>
      <c r="EA76" s="2">
        <f>('DEPRECATED - DT-Prelim Calcs'!$C$6*DY76-DZ76)/('DEPRECATED - DT-Prelim Calcs'!$C$6*DY76)*'DEPRECATED - DT-Prelim Calcs'!$C$7*DY76</f>
        <v>-13.550028080219638</v>
      </c>
      <c r="EB76" s="43">
        <f>EA76/'DEPRECATED - DT-Prelim Calcs'!$C$7*('DEPRECATED - DT-Prelim Calcs'!$C$8-'DEPRECATED - DT-Prelim Calcs'!$C$9)+'DEPRECATED - DT-Prelim Calcs'!$C$9</f>
        <v>-736.6731715343534</v>
      </c>
      <c r="EC76" s="43">
        <f t="shared" si="108"/>
        <v>-736.6731715343534</v>
      </c>
      <c r="ED76" s="2">
        <f t="shared" si="140"/>
        <v>-16.530921073599995</v>
      </c>
      <c r="EE76" s="43">
        <f>ED76*'DEPRECATED - DT-Prelim Calcs'!$C$21/DY$2/'DEPRECATED - DT-Prelim Calcs'!$C$19/'DEPRECATED - DT-Prelim Calcs'!$C$18*3.39*'DEPRECATED - DT-Prelim Calcs'!$C$20</f>
        <v>-608.81599667375735</v>
      </c>
      <c r="EF76" s="36">
        <f t="shared" si="141"/>
        <v>1</v>
      </c>
      <c r="EG76" s="43">
        <f>EE75*'DEPRECATED - DT-Prelim Calcs'!$C$11+EG75</f>
        <v>60.547771865728947</v>
      </c>
      <c r="EH76" s="43">
        <f>EH75+0.5*EE76*'DEPRECATED - DT-Prelim Calcs'!$C$11^2+EG76*'DEPRECATED - DT-Prelim Calcs'!$C$11</f>
        <v>-576362.94601465738</v>
      </c>
      <c r="EI76" s="43">
        <f>MIN('Drive Train'!$F$35-EC75*'DEPRECATED - DT-Prelim Calcs'!$C$21*'Drive Train'!$F$39,EI75+EC$2)</f>
        <v>7.1920000000000002</v>
      </c>
      <c r="EJ76" s="43">
        <f>'Drive Train'!$F$35-EC76*'DEPRECATED - DT-Prelim Calcs'!$C$21*'Drive Train'!$F$39</f>
        <v>53.653697605923789</v>
      </c>
      <c r="EK76" s="1">
        <f>IF(EH76&gt;='Drive Train'!$F$29,1,0)</f>
        <v>0</v>
      </c>
      <c r="EL76" s="43">
        <f t="shared" si="142"/>
        <v>-818.52574614928153</v>
      </c>
      <c r="EM76" s="49">
        <f>EM75+'DEPRECATED - DT-Prelim Calcs'!$C$11</f>
        <v>288</v>
      </c>
      <c r="EN76" s="2">
        <f>EX76/'Drive Train'!$F$35</f>
        <v>0.57999999999999996</v>
      </c>
      <c r="EO76" s="36">
        <f>EV76*12*60/(PI() * 'Drive Train'!$F$15)/EN$2*EN76</f>
        <v>-1909917.3592548999</v>
      </c>
      <c r="EP76" s="2">
        <f>('DEPRECATED - DT-Prelim Calcs'!$C$6*EN76-EO76)/('DEPRECATED - DT-Prelim Calcs'!$C$6*EN76)*'DEPRECATED - DT-Prelim Calcs'!$C$7*EN76</f>
        <v>1406.7190111137118</v>
      </c>
      <c r="EQ76" s="43">
        <f>EP76/'DEPRECATED - DT-Prelim Calcs'!$C$7*('DEPRECATED - DT-Prelim Calcs'!$C$8-'DEPRECATED - DT-Prelim Calcs'!$C$9)+'DEPRECATED - DT-Prelim Calcs'!$C$9</f>
        <v>76636.19239649325</v>
      </c>
      <c r="ER76" s="43">
        <f t="shared" si="109"/>
        <v>93</v>
      </c>
      <c r="ES76" s="2">
        <f t="shared" si="143"/>
        <v>0.7035989464435134</v>
      </c>
      <c r="ET76" s="43">
        <f>ES76*'DEPRECATED - DT-Prelim Calcs'!$C$21/EN$2/'DEPRECATED - DT-Prelim Calcs'!$C$19/'DEPRECATED - DT-Prelim Calcs'!$C$18*3.39*'DEPRECATED - DT-Prelim Calcs'!$C$20</f>
        <v>29.053734754561201</v>
      </c>
      <c r="EU76" s="36">
        <f t="shared" si="144"/>
        <v>0</v>
      </c>
      <c r="EV76" s="43">
        <f>ET75*'DEPRECATED - DT-Prelim Calcs'!$C$11+EV75</f>
        <v>-4659.9738620680419</v>
      </c>
      <c r="EW76" s="43">
        <f>EW75+0.5*ET76*'DEPRECATED - DT-Prelim Calcs'!$C$11^2+EV76*'DEPRECATED - DT-Prelim Calcs'!$C$11</f>
        <v>-1002148.1624394638</v>
      </c>
      <c r="EX76" s="43">
        <f>MIN('Drive Train'!$F$35-ER75*'DEPRECATED - DT-Prelim Calcs'!$C$21*'Drive Train'!$F$39,EX75+ER$2)</f>
        <v>7.1920000000000002</v>
      </c>
      <c r="EY76" s="43">
        <f>'Drive Train'!$F$35-ER76*'DEPRECATED - DT-Prelim Calcs'!$C$21*'Drive Train'!$F$39</f>
        <v>7.1920000000000002</v>
      </c>
      <c r="EZ76" s="1">
        <f>IF(EW76&gt;='Drive Train'!$F$29,1,0)</f>
        <v>0</v>
      </c>
      <c r="FA76" s="43">
        <f t="shared" si="145"/>
        <v>103.33333333333333</v>
      </c>
      <c r="FB76" s="49">
        <f>FB75+'DEPRECATED - DT-Prelim Calcs'!$C$11</f>
        <v>288</v>
      </c>
      <c r="FC76" s="2">
        <f>FM76/'Drive Train'!$F$35</f>
        <v>9.7044865282047752</v>
      </c>
      <c r="FD76" s="36">
        <f>FK76*12*60/(PI() * 'Drive Train'!$F$15)/FC$2*FC76</f>
        <v>-58094075.406485192</v>
      </c>
      <c r="FE76" s="2">
        <f>('DEPRECATED - DT-Prelim Calcs'!$C$6*FC76-FD76)/('DEPRECATED - DT-Prelim Calcs'!$C$6*FC76)*'DEPRECATED - DT-Prelim Calcs'!$C$7*FC76</f>
        <v>42751.033423700595</v>
      </c>
      <c r="FF76" s="43">
        <f>FE76/'DEPRECATED - DT-Prelim Calcs'!$C$7*('DEPRECATED - DT-Prelim Calcs'!$C$8-'DEPRECATED - DT-Prelim Calcs'!$C$9)+'DEPRECATED - DT-Prelim Calcs'!$C$9</f>
        <v>2328975.708903092</v>
      </c>
      <c r="FG76" s="43">
        <f t="shared" si="110"/>
        <v>93</v>
      </c>
      <c r="FH76" s="2">
        <f t="shared" si="146"/>
        <v>0.63495514679048781</v>
      </c>
      <c r="FI76" s="43">
        <f>FH76*'DEPRECATED - DT-Prelim Calcs'!$C$21/FC$2/'DEPRECATED - DT-Prelim Calcs'!$C$19/'DEPRECATED - DT-Prelim Calcs'!$C$18*3.39*'DEPRECATED - DT-Prelim Calcs'!$C$20</f>
        <v>29.053734754561205</v>
      </c>
      <c r="FJ76" s="36">
        <f t="shared" si="147"/>
        <v>0</v>
      </c>
      <c r="FK76" s="43">
        <f>FI75*'DEPRECATED - DT-Prelim Calcs'!$C$11+FK75</f>
        <v>-7644.9394180182471</v>
      </c>
      <c r="FL76" s="43">
        <f>FL75+0.5*FI76*'DEPRECATED - DT-Prelim Calcs'!$C$11^2+FK76*'DEPRECATED - DT-Prelim Calcs'!$C$11</f>
        <v>-1104213.3826790529</v>
      </c>
      <c r="FM76" s="43">
        <f>MIN('Drive Train'!$F$35-FG75*'DEPRECATED - DT-Prelim Calcs'!$C$21*'Drive Train'!$F$39,FM75+FG$2)</f>
        <v>120.33563294973922</v>
      </c>
      <c r="FN76" s="43">
        <f>'Drive Train'!$F$35-FG76*'DEPRECATED - DT-Prelim Calcs'!$C$21*'Drive Train'!$F$39</f>
        <v>7.1920000000000002</v>
      </c>
      <c r="FO76" s="1">
        <f>IF(FL76&gt;='Drive Train'!$F$29,1,0)</f>
        <v>0</v>
      </c>
      <c r="FP76" s="43">
        <f t="shared" si="148"/>
        <v>103.33333333333333</v>
      </c>
      <c r="FQ76" s="49">
        <f>FQ75+'DEPRECATED - DT-Prelim Calcs'!$C$11</f>
        <v>288</v>
      </c>
      <c r="FR76" s="2">
        <f>GB76/'Drive Train'!$F$35</f>
        <v>0.57999999999999996</v>
      </c>
      <c r="FS76" s="36">
        <f>FZ76*12*60/(PI() * 'Drive Train'!$F$15)/FR$2*FR76</f>
        <v>-718049.82681178197</v>
      </c>
      <c r="FT76" s="2">
        <f>('DEPRECATED - DT-Prelim Calcs'!$C$6*FR76-FS76)/('DEPRECATED - DT-Prelim Calcs'!$C$6*FR76)*'DEPRECATED - DT-Prelim Calcs'!$C$7*FR76</f>
        <v>530.56560560301853</v>
      </c>
      <c r="FU76" s="43">
        <f>FT76/'DEPRECATED - DT-Prelim Calcs'!$C$7*('DEPRECATED - DT-Prelim Calcs'!$C$8-'DEPRECATED - DT-Prelim Calcs'!$C$9)+'DEPRECATED - DT-Prelim Calcs'!$C$9</f>
        <v>28905.447170910709</v>
      </c>
      <c r="FV76" s="43">
        <f t="shared" si="111"/>
        <v>93</v>
      </c>
      <c r="FW76" s="2">
        <f t="shared" si="149"/>
        <v>0.57851468929799987</v>
      </c>
      <c r="FX76" s="43">
        <f>FW76*'DEPRECATED - DT-Prelim Calcs'!$C$21/FR$2/'DEPRECATED - DT-Prelim Calcs'!$C$19/'DEPRECATED - DT-Prelim Calcs'!$C$18*3.39*'DEPRECATED - DT-Prelim Calcs'!$C$20</f>
        <v>29.053734754561201</v>
      </c>
      <c r="FY76" s="36">
        <f t="shared" si="150"/>
        <v>0</v>
      </c>
      <c r="FZ76" s="43">
        <f>FX75*'DEPRECATED - DT-Prelim Calcs'!$C$11+FZ75</f>
        <v>-1440.4981231311094</v>
      </c>
      <c r="GA76" s="43">
        <f>GA75+0.5*FX76*'DEPRECATED - DT-Prelim Calcs'!$C$11^2+FZ76*'DEPRECATED - DT-Prelim Calcs'!$C$11</f>
        <v>-1528159.4920051103</v>
      </c>
      <c r="GB76" s="43">
        <f>MIN('Drive Train'!$F$35-FV75*'DEPRECATED - DT-Prelim Calcs'!$C$21*'Drive Train'!$F$39,GB75+FV$2)</f>
        <v>7.1920000000000002</v>
      </c>
      <c r="GC76" s="43">
        <f>'Drive Train'!$F$35-FV76*'DEPRECATED - DT-Prelim Calcs'!$C$21*'Drive Train'!$F$39</f>
        <v>7.1920000000000002</v>
      </c>
      <c r="GD76" s="1">
        <f>IF(GA76&gt;='Drive Train'!$F$29,1,0)</f>
        <v>0</v>
      </c>
      <c r="GE76" s="43">
        <f t="shared" si="151"/>
        <v>103.33333333333333</v>
      </c>
      <c r="GF76" s="49">
        <f>GF75+'DEPRECATED - DT-Prelim Calcs'!$C$11</f>
        <v>288</v>
      </c>
      <c r="GG76" s="2">
        <f>GQ76/'Drive Train'!$F$35</f>
        <v>3.3128480098608666</v>
      </c>
      <c r="GH76" s="36">
        <f>GO76*12*60/(PI() * 'Drive Train'!$F$15)/GG$2*GG76</f>
        <v>-944187.57435219071</v>
      </c>
      <c r="GI76" s="2">
        <f>('DEPRECATED - DT-Prelim Calcs'!$C$6*GG76-GH76)/('DEPRECATED - DT-Prelim Calcs'!$C$6*GG76)*'DEPRECATED - DT-Prelim Calcs'!$C$7*GG76</f>
        <v>709.61871856307732</v>
      </c>
      <c r="GJ76" s="43">
        <f>GI76/'DEPRECATED - DT-Prelim Calcs'!$C$7*('DEPRECATED - DT-Prelim Calcs'!$C$8-'DEPRECATED - DT-Prelim Calcs'!$C$9)+'DEPRECATED - DT-Prelim Calcs'!$C$9</f>
        <v>38659.833175451226</v>
      </c>
      <c r="GK76" s="43">
        <f t="shared" si="152"/>
        <v>29.999999999999982</v>
      </c>
      <c r="GL76" s="2">
        <f t="shared" si="153"/>
        <v>1.4462867232450001</v>
      </c>
      <c r="GM76" s="43">
        <f>GL76*'DEPRECATED - DT-Prelim Calcs'!$C$21/GG$2/'DEPRECATED - DT-Prelim Calcs'!$C$19/'DEPRECATED - DT-Prelim Calcs'!$C$18*3.39*'DEPRECATED - DT-Prelim Calcs'!$C$20</f>
        <v>29.053734754561201</v>
      </c>
      <c r="GN76" s="36">
        <f t="shared" si="154"/>
        <v>0</v>
      </c>
      <c r="GO76" s="43">
        <f>GM75*'DEPRECATED - DT-Prelim Calcs'!$C$11+GO75</f>
        <v>-829.05412904613308</v>
      </c>
      <c r="GP76" s="43">
        <f>GP75+0.5*GM76*'DEPRECATED - DT-Prelim Calcs'!$C$11^2+GO76*'DEPRECATED - DT-Prelim Calcs'!$C$11</f>
        <v>-85971.959568541963</v>
      </c>
      <c r="GQ76" s="43">
        <f>MIN('Drive Train'!$F$35-GK75*'DEPRECATED - DT-Prelim Calcs'!$C$21*'Drive Train'!$F$39,GQ75+GK$2)</f>
        <v>41.079315322274745</v>
      </c>
      <c r="GR76" s="43">
        <f>'Drive Train'!$F$35-GK76*'DEPRECATED - DT-Prelim Calcs'!$C$21*'Drive Train'!$F$39</f>
        <v>10.72</v>
      </c>
      <c r="GS76" s="1">
        <f>IF(GP76&gt;='Drive Train'!$F$29,1,0)</f>
        <v>0</v>
      </c>
      <c r="GT76" s="43">
        <f t="shared" si="155"/>
        <v>33.333333333333314</v>
      </c>
      <c r="GU76" s="49">
        <f>GU75+'DEPRECATED - DT-Prelim Calcs'!$C$11</f>
        <v>288</v>
      </c>
      <c r="GV76" s="2">
        <f>HF76/'Drive Train'!$F$35</f>
        <v>0.84946236559139798</v>
      </c>
      <c r="GW76" s="36">
        <f>HD76*12*60/(PI() * 'Drive Train'!$F$15)/GV$2*GV76</f>
        <v>-29313.241695228742</v>
      </c>
      <c r="GX76" s="2">
        <f>('DEPRECATED - DT-Prelim Calcs'!$C$6*GV76-GW76)/('DEPRECATED - DT-Prelim Calcs'!$C$6*GV76)*'DEPRECATED - DT-Prelim Calcs'!$C$7*GV76</f>
        <v>25.532427327009678</v>
      </c>
      <c r="GY76" s="43">
        <f>GX76/'DEPRECATED - DT-Prelim Calcs'!$C$7*('DEPRECATED - DT-Prelim Calcs'!$C$8-'DEPRECATED - DT-Prelim Calcs'!$C$9)+'DEPRECATED - DT-Prelim Calcs'!$C$9</f>
        <v>1392.4456678147062</v>
      </c>
      <c r="GZ76" s="43">
        <f t="shared" si="112"/>
        <v>33.333333333333314</v>
      </c>
      <c r="HA76" s="2">
        <f t="shared" si="156"/>
        <v>1.4462867232450001</v>
      </c>
      <c r="HB76" s="43">
        <f>HA76*'DEPRECATED - DT-Prelim Calcs'!$C$21/GV$2/'DEPRECATED - DT-Prelim Calcs'!$C$19/'DEPRECATED - DT-Prelim Calcs'!$C$18*3.39*'DEPRECATED - DT-Prelim Calcs'!$C$20</f>
        <v>29.053734754561201</v>
      </c>
      <c r="HC76" s="36">
        <f t="shared" si="157"/>
        <v>0</v>
      </c>
      <c r="HD76" s="43">
        <f>HB75*'DEPRECATED - DT-Prelim Calcs'!$C$11+HD75</f>
        <v>-100.37968381299619</v>
      </c>
      <c r="HE76" s="43">
        <f>HE75+0.5*HB76*'DEPRECATED - DT-Prelim Calcs'!$C$11^2+HD76*'DEPRECATED - DT-Prelim Calcs'!$C$11</f>
        <v>-92950.83962287147</v>
      </c>
      <c r="HF76" s="43">
        <f>MIN('Drive Train'!$F$35-GZ75*'DEPRECATED - DT-Prelim Calcs'!$C$21*'Drive Train'!$F$39,HF75+GZ$2)</f>
        <v>10.533333333333335</v>
      </c>
      <c r="HG76" s="43">
        <f>'Drive Train'!$F$35-GZ76*'DEPRECATED - DT-Prelim Calcs'!$C$21*'Drive Train'!$F$39</f>
        <v>10.533333333333335</v>
      </c>
      <c r="HH76" s="1">
        <f>IF(HE76&gt;='Drive Train'!$F$29,1,0)</f>
        <v>0</v>
      </c>
      <c r="HI76" s="43">
        <f t="shared" si="158"/>
        <v>37.037037037037017</v>
      </c>
      <c r="HJ76" s="49">
        <f>HJ75+'DEPRECATED - DT-Prelim Calcs'!$C$11</f>
        <v>288</v>
      </c>
      <c r="HK76" s="2">
        <f>HU76/'Drive Train'!$F$35</f>
        <v>0.83440860215053769</v>
      </c>
      <c r="HL76" s="36">
        <f>HS76*12*60/(PI() * 'Drive Train'!$F$15)/HK$2*HK76</f>
        <v>18092.830759956079</v>
      </c>
      <c r="HM76" s="2">
        <f>('DEPRECATED - DT-Prelim Calcs'!$C$6*HK76-HL76)/('DEPRECATED - DT-Prelim Calcs'!$C$6*HK76)*'DEPRECATED - DT-Prelim Calcs'!$C$7*HK76</f>
        <v>-9.386839371304891</v>
      </c>
      <c r="HN76" s="43">
        <f>HM76/'DEPRECATED - DT-Prelim Calcs'!$C$7*('DEPRECATED - DT-Prelim Calcs'!$C$8-'DEPRECATED - DT-Prelim Calcs'!$C$9)+'DEPRECATED - DT-Prelim Calcs'!$C$9</f>
        <v>-509.87259261586348</v>
      </c>
      <c r="HO76" s="43">
        <f t="shared" si="113"/>
        <v>-509.87259261586348</v>
      </c>
      <c r="HP76" s="2">
        <f t="shared" si="159"/>
        <v>-11.080633608272416</v>
      </c>
      <c r="HQ76" s="43">
        <f>HP76*'DEPRECATED - DT-Prelim Calcs'!$C$21/HK$2/'DEPRECATED - DT-Prelim Calcs'!$C$19/'DEPRECATED - DT-Prelim Calcs'!$C$18*3.39*'DEPRECATED - DT-Prelim Calcs'!$C$20</f>
        <v>-222.59333823165284</v>
      </c>
      <c r="HR76" s="36">
        <f t="shared" si="160"/>
        <v>1</v>
      </c>
      <c r="HS76" s="43">
        <f>HQ75*'DEPRECATED - DT-Prelim Calcs'!$C$11+HS75</f>
        <v>63.074507092703499</v>
      </c>
      <c r="HT76" s="43">
        <f>HT75+0.5*HQ76*'DEPRECATED - DT-Prelim Calcs'!$C$11^2+HS76*'DEPRECATED - DT-Prelim Calcs'!$C$11</f>
        <v>-108236.92058378474</v>
      </c>
      <c r="HU76" s="43">
        <f>MIN('Drive Train'!$F$35-HO75*'DEPRECATED - DT-Prelim Calcs'!$C$21*'Drive Train'!$F$39,HU75+HO$2)</f>
        <v>10.346666666666668</v>
      </c>
      <c r="HV76" s="43">
        <f>'Drive Train'!$F$35-HO76*'DEPRECATED - DT-Prelim Calcs'!$C$21*'Drive Train'!$F$39</f>
        <v>40.952865186488353</v>
      </c>
      <c r="HW76" s="1">
        <f>IF(HT76&gt;='Drive Train'!$F$29,1,0)</f>
        <v>0</v>
      </c>
      <c r="HX76" s="43">
        <f t="shared" si="161"/>
        <v>-566.52510290651492</v>
      </c>
      <c r="HY76" s="49">
        <f>HY75+'DEPRECATED - DT-Prelim Calcs'!$C$11</f>
        <v>288</v>
      </c>
      <c r="HZ76" s="2">
        <f>IJ76/'Drive Train'!$F$35</f>
        <v>0.8193548387096774</v>
      </c>
      <c r="IA76" s="36">
        <f>IH76*12*60/(PI() * 'Drive Train'!$F$15)/HZ$2*HZ76</f>
        <v>-16991.333095251201</v>
      </c>
      <c r="IB76" s="2">
        <f>('DEPRECATED - DT-Prelim Calcs'!$C$6*HZ76-IA76)/('DEPRECATED - DT-Prelim Calcs'!$C$6*HZ76)*'DEPRECATED - DT-Prelim Calcs'!$C$7*HZ76</f>
        <v>16.333268271405462</v>
      </c>
      <c r="IC76" s="43">
        <f>IB76/'DEPRECATED - DT-Prelim Calcs'!$C$7*('DEPRECATED - DT-Prelim Calcs'!$C$8-'DEPRECATED - DT-Prelim Calcs'!$C$9)+'DEPRECATED - DT-Prelim Calcs'!$C$9</f>
        <v>891.29745060641687</v>
      </c>
      <c r="ID76" s="43">
        <f t="shared" si="114"/>
        <v>39.999999999999986</v>
      </c>
      <c r="IE76" s="2">
        <f t="shared" si="162"/>
        <v>1.4462867232450001</v>
      </c>
      <c r="IF76" s="43">
        <f>IE76*'DEPRECATED - DT-Prelim Calcs'!$C$21/HZ$2/'DEPRECATED - DT-Prelim Calcs'!$C$19/'DEPRECATED - DT-Prelim Calcs'!$C$18*3.39*'DEPRECATED - DT-Prelim Calcs'!$C$20</f>
        <v>29.053734754561201</v>
      </c>
      <c r="IG76" s="36">
        <f t="shared" si="163"/>
        <v>0</v>
      </c>
      <c r="IH76" s="43">
        <f>IF75*'DEPRECATED - DT-Prelim Calcs'!$C$11+IH75</f>
        <v>-60.322807816742753</v>
      </c>
      <c r="II76" s="43">
        <f>II75+0.5*IF76*'DEPRECATED - DT-Prelim Calcs'!$C$11^2+IH76*'DEPRECATED - DT-Prelim Calcs'!$C$11</f>
        <v>-86855.562007301094</v>
      </c>
      <c r="IJ76" s="43">
        <f>MIN('Drive Train'!$F$35-ID75*'DEPRECATED - DT-Prelim Calcs'!$C$21*'Drive Train'!$F$39,IJ75+ID$2)</f>
        <v>10.16</v>
      </c>
      <c r="IK76" s="43">
        <f>'Drive Train'!$F$35-ID76*'DEPRECATED - DT-Prelim Calcs'!$C$21*'Drive Train'!$F$39</f>
        <v>10.16</v>
      </c>
      <c r="IL76" s="1">
        <f>IF(II76&gt;='Drive Train'!$F$29,1,0)</f>
        <v>0</v>
      </c>
      <c r="IM76" s="43">
        <f t="shared" si="164"/>
        <v>44.444444444444429</v>
      </c>
      <c r="IN76" s="49">
        <f>IN75+'DEPRECATED - DT-Prelim Calcs'!$C$11</f>
        <v>288</v>
      </c>
      <c r="IO76" s="2">
        <f>IY76/'Drive Train'!$F$35</f>
        <v>0.80430107526881722</v>
      </c>
      <c r="IP76" s="36">
        <f>IW76*12*60/(PI() * 'Drive Train'!$F$15)/IO$2*IO76</f>
        <v>-63319.328187988089</v>
      </c>
      <c r="IQ76" s="2">
        <f>('DEPRECATED - DT-Prelim Calcs'!$C$6*IO76-IP76)/('DEPRECATED - DT-Prelim Calcs'!$C$6*IO76)*'DEPRECATED - DT-Prelim Calcs'!$C$7*IO76</f>
        <v>50.318825522895416</v>
      </c>
      <c r="IR76" s="43">
        <f>IQ76/'DEPRECATED - DT-Prelim Calcs'!$C$7*('DEPRECATED - DT-Prelim Calcs'!$C$8-'DEPRECATED - DT-Prelim Calcs'!$C$9)+'DEPRECATED - DT-Prelim Calcs'!$C$9</f>
        <v>2742.7494501278843</v>
      </c>
      <c r="IS76" s="43">
        <f t="shared" si="115"/>
        <v>43.333333333333321</v>
      </c>
      <c r="IT76" s="2">
        <f t="shared" si="165"/>
        <v>1.4462867232450001</v>
      </c>
      <c r="IU76" s="43">
        <f>IT76*'DEPRECATED - DT-Prelim Calcs'!$C$21/IO$2/'DEPRECATED - DT-Prelim Calcs'!$C$19/'DEPRECATED - DT-Prelim Calcs'!$C$18*3.39*'DEPRECATED - DT-Prelim Calcs'!$C$20</f>
        <v>29.053734754561201</v>
      </c>
      <c r="IV76" s="36">
        <f t="shared" si="166"/>
        <v>0</v>
      </c>
      <c r="IW76" s="43">
        <f>IU75*'DEPRECATED - DT-Prelim Calcs'!$C$11+IW75</f>
        <v>-229.00436810139485</v>
      </c>
      <c r="IX76" s="43">
        <f>IX75+0.5*IU76*'DEPRECATED - DT-Prelim Calcs'!$C$11^2+IW76*'DEPRECATED - DT-Prelim Calcs'!$C$11</f>
        <v>-115957.20036091151</v>
      </c>
      <c r="IY76" s="43">
        <f>MIN('Drive Train'!$F$35-IS75*'DEPRECATED - DT-Prelim Calcs'!$C$21*'Drive Train'!$F$39,IY75+IS$2)</f>
        <v>9.9733333333333345</v>
      </c>
      <c r="IZ76" s="43">
        <f>'Drive Train'!$F$35-IS76*'DEPRECATED - DT-Prelim Calcs'!$C$21*'Drive Train'!$F$39</f>
        <v>9.9733333333333345</v>
      </c>
      <c r="JA76" s="1">
        <f>IF(IX76&gt;='Drive Train'!$F$29,1,0)</f>
        <v>0</v>
      </c>
      <c r="JB76" s="43">
        <f t="shared" si="167"/>
        <v>48.148148148148138</v>
      </c>
      <c r="JC76" s="49">
        <f>JC75+'DEPRECATED - DT-Prelim Calcs'!$C$11</f>
        <v>288</v>
      </c>
      <c r="JD76" s="2">
        <f>JN76/'Drive Train'!$F$35</f>
        <v>0.78924731182795704</v>
      </c>
      <c r="JE76" s="36">
        <f>JL76*12*60/(PI() * 'Drive Train'!$F$15)/JD$2*JD76</f>
        <v>566.49472553109581</v>
      </c>
      <c r="JF76" s="2">
        <f>('DEPRECATED - DT-Prelim Calcs'!$C$6*JD76-JE76)/('DEPRECATED - DT-Prelim Calcs'!$C$6*JD76)*'DEPRECATED - DT-Prelim Calcs'!$C$7*JD76</f>
        <v>3.2851341146140527</v>
      </c>
      <c r="JG76" s="43">
        <f>JF76/'DEPRECATED - DT-Prelim Calcs'!$C$7*('DEPRECATED - DT-Prelim Calcs'!$C$8-'DEPRECATED - DT-Prelim Calcs'!$C$9)+'DEPRECATED - DT-Prelim Calcs'!$C$9</f>
        <v>180.46626146778047</v>
      </c>
      <c r="JH76" s="43">
        <f t="shared" si="116"/>
        <v>46.666666666666657</v>
      </c>
      <c r="JI76" s="2">
        <f t="shared" si="168"/>
        <v>0.77301868087250492</v>
      </c>
      <c r="JJ76" s="43">
        <f>JI76*'DEPRECATED - DT-Prelim Calcs'!$C$21/JD$2/'DEPRECATED - DT-Prelim Calcs'!$C$19/'DEPRECATED - DT-Prelim Calcs'!$C$18*3.39*'DEPRECATED - DT-Prelim Calcs'!$C$20</f>
        <v>15.528787863031496</v>
      </c>
      <c r="JK76" s="36">
        <f t="shared" si="169"/>
        <v>0</v>
      </c>
      <c r="JL76" s="43">
        <f>JJ75*'DEPRECATED - DT-Prelim Calcs'!$C$11+JL75</f>
        <v>2.0878960683016032</v>
      </c>
      <c r="JM76" s="43">
        <f>JM75+0.5*JJ76*'DEPRECATED - DT-Prelim Calcs'!$C$11^2+JL76*'DEPRECATED - DT-Prelim Calcs'!$C$11</f>
        <v>-110041.97231294053</v>
      </c>
      <c r="JN76" s="43">
        <f>MIN('Drive Train'!$F$35-JH75*'DEPRECATED - DT-Prelim Calcs'!$C$21*'Drive Train'!$F$39,JN75+JH$2)</f>
        <v>9.7866666666666671</v>
      </c>
      <c r="JO76" s="43">
        <f>'Drive Train'!$F$35-JH76*'DEPRECATED - DT-Prelim Calcs'!$C$21*'Drive Train'!$F$39</f>
        <v>9.7866666666666671</v>
      </c>
      <c r="JP76" s="1">
        <f>IF(JM76&gt;='Drive Train'!$F$29,1,0)</f>
        <v>0</v>
      </c>
      <c r="JQ76" s="43">
        <f>MIN(JG76,'DEPRECATED - DT-Prelim Calcs'!$C$10)*'DEPRECATED - DT-Prelim Calcs'!$C$11*1000/60/60</f>
        <v>103.33333333333333</v>
      </c>
      <c r="JR76" s="49">
        <f>JR75+'DEPRECATED - DT-Prelim Calcs'!$C$11</f>
        <v>288</v>
      </c>
      <c r="JS76" s="2">
        <f>KC76/'Drive Train'!$F$35</f>
        <v>0.77419354838709686</v>
      </c>
      <c r="JT76" s="36">
        <f>KA76*12*60/(PI() * 'Drive Train'!$F$15)/JS$2*JS76</f>
        <v>24061.718737332929</v>
      </c>
      <c r="JU76" s="2">
        <f>('DEPRECATED - DT-Prelim Calcs'!$C$6*JS76-JT76)/('DEPRECATED - DT-Prelim Calcs'!$C$6*JS76)*'DEPRECATED - DT-Prelim Calcs'!$C$7*JS76</f>
        <v>-14.057035530492641</v>
      </c>
      <c r="JV76" s="43">
        <f>JU76/'DEPRECATED - DT-Prelim Calcs'!$C$7*('DEPRECATED - DT-Prelim Calcs'!$C$8-'DEPRECATED - DT-Prelim Calcs'!$C$9)+'DEPRECATED - DT-Prelim Calcs'!$C$9</f>
        <v>-764.29372666116615</v>
      </c>
      <c r="JW76" s="43">
        <f t="shared" si="117"/>
        <v>-764.29372666116615</v>
      </c>
      <c r="JX76" s="2">
        <f t="shared" si="170"/>
        <v>-16.484819283777782</v>
      </c>
      <c r="JY76" s="43">
        <f>JX76*'DEPRECATED - DT-Prelim Calcs'!$C$21/JS$2/'DEPRECATED - DT-Prelim Calcs'!$C$19/'DEPRECATED - DT-Prelim Calcs'!$C$18*3.39*'DEPRECATED - DT-Prelim Calcs'!$C$20</f>
        <v>-331.15533680151339</v>
      </c>
      <c r="JZ76" s="36">
        <f t="shared" si="171"/>
        <v>1</v>
      </c>
      <c r="KA76" s="43">
        <f>JY75*'DEPRECATED - DT-Prelim Calcs'!$C$11+KA75</f>
        <v>90.407240870232215</v>
      </c>
      <c r="KB76" s="43">
        <f>KB75+0.5*JY76*'DEPRECATED - DT-Prelim Calcs'!$C$11^2+KA76*'DEPRECATED - DT-Prelim Calcs'!$C$11</f>
        <v>-108690.88807560036</v>
      </c>
      <c r="KC76" s="43">
        <f>MIN('Drive Train'!$F$35-JW75*'DEPRECATED - DT-Prelim Calcs'!$C$21*'Drive Train'!$F$39,KC75+JW$2)</f>
        <v>9.6000000000000014</v>
      </c>
      <c r="KD76" s="43">
        <f>'Drive Train'!$F$35-JW76*'DEPRECATED - DT-Prelim Calcs'!$C$21*'Drive Train'!$F$39</f>
        <v>55.200448693025301</v>
      </c>
      <c r="KE76" s="1">
        <f>IF(KB76&gt;='Drive Train'!$F$29,1,0)</f>
        <v>0</v>
      </c>
      <c r="KF76" s="43">
        <f>MIN(JV76,'DEPRECATED - DT-Prelim Calcs'!$C$10)*'DEPRECATED - DT-Prelim Calcs'!$C$11*1000/60/60</f>
        <v>-849.21525184574023</v>
      </c>
      <c r="KG76" s="49">
        <f>KG75+'DEPRECATED - DT-Prelim Calcs'!$C$11</f>
        <v>288</v>
      </c>
      <c r="KH76" s="2">
        <f>KR76/'Drive Train'!$F$35</f>
        <v>0.75913978494623657</v>
      </c>
      <c r="KI76" s="36">
        <f>KP76*12*60/(PI() * 'Drive Train'!$F$15)/KH$2*KH76</f>
        <v>-41720.782858035112</v>
      </c>
      <c r="KJ76" s="2">
        <f>('DEPRECATED - DT-Prelim Calcs'!$C$6*KH76-KI76)/('DEPRECATED - DT-Prelim Calcs'!$C$6*KH76)*'DEPRECATED - DT-Prelim Calcs'!$C$7*KH76</f>
        <v>34.229718507414262</v>
      </c>
      <c r="KK76" s="43">
        <f>KJ76/'DEPRECATED - DT-Prelim Calcs'!$C$7*('DEPRECATED - DT-Prelim Calcs'!$C$8-'DEPRECATED - DT-Prelim Calcs'!$C$9)+'DEPRECATED - DT-Prelim Calcs'!$C$9</f>
        <v>1866.2533216725678</v>
      </c>
      <c r="KL76" s="43">
        <f t="shared" si="118"/>
        <v>53.333333333333329</v>
      </c>
      <c r="KM76" s="2">
        <f t="shared" si="172"/>
        <v>1.4462867232450001</v>
      </c>
      <c r="KN76" s="43">
        <f>KM76*'DEPRECATED - DT-Prelim Calcs'!$C$21/KH$2/'DEPRECATED - DT-Prelim Calcs'!$C$19/'DEPRECATED - DT-Prelim Calcs'!$C$18*3.39*'DEPRECATED - DT-Prelim Calcs'!$C$20</f>
        <v>29.053734754561201</v>
      </c>
      <c r="KO76" s="36">
        <f t="shared" si="173"/>
        <v>0</v>
      </c>
      <c r="KP76" s="43">
        <f>KN75*'DEPRECATED - DT-Prelim Calcs'!$C$11+KP75</f>
        <v>-159.86625955277623</v>
      </c>
      <c r="KQ76" s="43">
        <f>KQ75+0.5*KN76*'DEPRECATED - DT-Prelim Calcs'!$C$11^2+KP76*'DEPRECATED - DT-Prelim Calcs'!$C$11</f>
        <v>-112197.95140402716</v>
      </c>
      <c r="KR76" s="43">
        <f>MIN('Drive Train'!$F$35-KL75*'DEPRECATED - DT-Prelim Calcs'!$C$21*'Drive Train'!$F$39,KR75+KL$2)</f>
        <v>9.413333333333334</v>
      </c>
      <c r="KS76" s="43">
        <f>'Drive Train'!$F$35-KL76*'DEPRECATED - DT-Prelim Calcs'!$C$21*'Drive Train'!$F$39</f>
        <v>9.413333333333334</v>
      </c>
      <c r="KT76" s="1">
        <f>IF(KQ76&gt;='Drive Train'!$F$29,1,0)</f>
        <v>0</v>
      </c>
      <c r="KU76" s="43">
        <f>MIN(KK76,'DEPRECATED - DT-Prelim Calcs'!$C$10)*'DEPRECATED - DT-Prelim Calcs'!$C$11*1000/60/60</f>
        <v>103.33333333333333</v>
      </c>
      <c r="KV76" s="49">
        <f>KV75+'DEPRECATED - DT-Prelim Calcs'!$C$11</f>
        <v>288</v>
      </c>
      <c r="KW76" s="2">
        <f>LG76/'Drive Train'!$F$35</f>
        <v>1.5522834995665129</v>
      </c>
      <c r="KX76" s="36">
        <f>LE76*12*60/(PI() * 'Drive Train'!$F$15)/KW$2*KW76</f>
        <v>-116370.0209330114</v>
      </c>
      <c r="KY76" s="2">
        <f>('DEPRECATED - DT-Prelim Calcs'!$C$6*KW76-KX76)/('DEPRECATED - DT-Prelim Calcs'!$C$6*KW76)*'DEPRECATED - DT-Prelim Calcs'!$C$7*KW76</f>
        <v>92.8249428693656</v>
      </c>
      <c r="KZ76" s="43">
        <f>KY76/'DEPRECATED - DT-Prelim Calcs'!$C$7*('DEPRECATED - DT-Prelim Calcs'!$C$8-'DEPRECATED - DT-Prelim Calcs'!$C$9)+'DEPRECATED - DT-Prelim Calcs'!$C$9</f>
        <v>5058.3812160176776</v>
      </c>
      <c r="LA76" s="43">
        <f t="shared" si="119"/>
        <v>56.666666666666664</v>
      </c>
      <c r="LB76" s="2">
        <f t="shared" si="174"/>
        <v>1.4462867232450001</v>
      </c>
      <c r="LC76" s="43">
        <f>LB76*'DEPRECATED - DT-Prelim Calcs'!$C$21/KW$2/'DEPRECATED - DT-Prelim Calcs'!$C$19/'DEPRECATED - DT-Prelim Calcs'!$C$18*3.39*'DEPRECATED - DT-Prelim Calcs'!$C$20</f>
        <v>29.053734754561201</v>
      </c>
      <c r="LD76" s="36">
        <f t="shared" si="175"/>
        <v>0</v>
      </c>
      <c r="LE76" s="43">
        <f>LC75*'DEPRECATED - DT-Prelim Calcs'!$C$11+LE75</f>
        <v>-218.0701330720147</v>
      </c>
      <c r="LF76" s="43">
        <f>LF75+0.5*LC76*'DEPRECATED - DT-Prelim Calcs'!$C$11^2+LE76*'DEPRECATED - DT-Prelim Calcs'!$C$11</f>
        <v>-124491.56105447741</v>
      </c>
      <c r="LG76" s="43">
        <f>MIN('Drive Train'!$F$35-LA75*'DEPRECATED - DT-Prelim Calcs'!$C$21*'Drive Train'!$F$39,LG75+LA$2)</f>
        <v>19.248315394624761</v>
      </c>
      <c r="LH76" s="43">
        <f>'Drive Train'!$F$35-LA76*'DEPRECATED - DT-Prelim Calcs'!$C$21*'Drive Train'!$F$39</f>
        <v>9.2266666666666666</v>
      </c>
      <c r="LI76" s="1">
        <f>IF(LF76&gt;='Drive Train'!$F$29,1,0)</f>
        <v>0</v>
      </c>
      <c r="LJ76" s="43">
        <f>MIN(KZ76,'DEPRECATED - DT-Prelim Calcs'!$C$10)*'DEPRECATED - DT-Prelim Calcs'!$C$11*1000/60/60</f>
        <v>103.33333333333333</v>
      </c>
      <c r="LK76" s="49">
        <f>LK75+'DEPRECATED - DT-Prelim Calcs'!$C$11</f>
        <v>288</v>
      </c>
      <c r="LL76" s="2">
        <f>LV76/'Drive Train'!$F$35</f>
        <v>0.72903225806451621</v>
      </c>
      <c r="LM76" s="36">
        <f>LT76*12*60/(PI() * 'Drive Train'!$F$15)/LL$2*LL76</f>
        <v>-90147.56401310135</v>
      </c>
      <c r="LN76" s="2">
        <f>('DEPRECATED - DT-Prelim Calcs'!$C$6*LL76-LM76)/('DEPRECATED - DT-Prelim Calcs'!$C$6*LL76)*'DEPRECATED - DT-Prelim Calcs'!$C$7*LL76</f>
        <v>69.687511638511509</v>
      </c>
      <c r="LO76" s="43">
        <f>LN76/'DEPRECATED - DT-Prelim Calcs'!$C$7*('DEPRECATED - DT-Prelim Calcs'!$C$8-'DEPRECATED - DT-Prelim Calcs'!$C$9)+'DEPRECATED - DT-Prelim Calcs'!$C$9</f>
        <v>3797.9092161278654</v>
      </c>
      <c r="LP76" s="43">
        <f t="shared" si="120"/>
        <v>60</v>
      </c>
      <c r="LQ76" s="2">
        <f t="shared" si="176"/>
        <v>1.4462867232450001</v>
      </c>
      <c r="LR76" s="43">
        <f>LQ76*'DEPRECATED - DT-Prelim Calcs'!$C$21/LL$2/'DEPRECATED - DT-Prelim Calcs'!$C$19/'DEPRECATED - DT-Prelim Calcs'!$C$18*3.39*'DEPRECATED - DT-Prelim Calcs'!$C$20</f>
        <v>29.053734754561201</v>
      </c>
      <c r="LS76" s="36">
        <f t="shared" si="177"/>
        <v>0</v>
      </c>
      <c r="LT76" s="43">
        <f>LR75*'DEPRECATED - DT-Prelim Calcs'!$C$11+LT75</f>
        <v>-359.69414413798006</v>
      </c>
      <c r="LU76" s="43">
        <f>LU75+0.5*LR76*'DEPRECATED - DT-Prelim Calcs'!$C$11^2+LT76*'DEPRECATED - DT-Prelim Calcs'!$C$11</f>
        <v>-121137.54905758804</v>
      </c>
      <c r="LV76" s="43">
        <f>MIN('Drive Train'!$F$35-LP75*'DEPRECATED - DT-Prelim Calcs'!$C$21*'Drive Train'!$F$39,LV75+LP$2)</f>
        <v>9.0400000000000009</v>
      </c>
      <c r="LW76" s="43">
        <f>'Drive Train'!$F$35-LP76*'DEPRECATED - DT-Prelim Calcs'!$C$21*'Drive Train'!$F$39</f>
        <v>9.0400000000000009</v>
      </c>
      <c r="LX76" s="1">
        <f>IF(LU76&gt;='Drive Train'!$F$29,1,0)</f>
        <v>0</v>
      </c>
      <c r="LY76" s="43">
        <f>MIN(LO76,'DEPRECATED - DT-Prelim Calcs'!$C$10)*'DEPRECATED - DT-Prelim Calcs'!$C$11*1000/60/60</f>
        <v>103.33333333333333</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3"/>
        <v>0</v>
      </c>
      <c r="X77" s="2">
        <f>MAX(MIN(IF(AND(AI76=1,AG77&lt;0),-1,1)*(W77-$C$9)/($C$8-$C$9)*$C$7-$C$29*AE77/T$2 -  AI76*$C$29/2,X$2),MAX(X$4:X76)*-1)</f>
        <v>-0.27672021620693066</v>
      </c>
      <c r="Y77" s="43">
        <f t="shared" si="94"/>
        <v>0</v>
      </c>
      <c r="Z77" s="43">
        <f t="shared" si="95"/>
        <v>0</v>
      </c>
      <c r="AA77" s="43">
        <f t="shared" si="96"/>
        <v>0</v>
      </c>
      <c r="AB77" s="43" t="e">
        <f t="shared" si="97"/>
        <v>#N/A</v>
      </c>
      <c r="AC77" s="36">
        <f t="shared" si="121"/>
        <v>1</v>
      </c>
      <c r="AD77" s="1">
        <f t="shared" si="98"/>
        <v>1</v>
      </c>
      <c r="AE77" s="43">
        <f t="shared" si="99"/>
        <v>0</v>
      </c>
      <c r="AF77" s="43" t="e">
        <f t="shared" si="100"/>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889.49632897085212</v>
      </c>
      <c r="AK77" s="43">
        <f t="shared" ref="AK77:AK140" si="178">MIN(W77,$C$10)*$C$11*1000/60/60</f>
        <v>0</v>
      </c>
      <c r="AL77" s="49">
        <f>AL76+'DEPRECATED - DT-Prelim Calcs'!$C$11</f>
        <v>292</v>
      </c>
      <c r="AM77" s="2">
        <f>AW77/'Drive Train'!$F$35</f>
        <v>1.6752023011570123</v>
      </c>
      <c r="AN77" s="36">
        <f>AU77*12*60/(PI() * 'Drive Train'!$F$15)/AM$2*AM77</f>
        <v>-22130.058146952179</v>
      </c>
      <c r="AO77" s="2">
        <f>('DEPRECATED - DT-Prelim Calcs'!$C$6*AM77-AN77)/('DEPRECATED - DT-Prelim Calcs'!$C$6*AM77)*'DEPRECATED - DT-Prelim Calcs'!$C$7*AM77</f>
        <v>24.124719593242332</v>
      </c>
      <c r="AP77" s="43">
        <f>AO77/'DEPRECATED - DT-Prelim Calcs'!$C$7*('DEPRECATED - DT-Prelim Calcs'!$C$8-'DEPRECATED - DT-Prelim Calcs'!$C$9)+'DEPRECATED - DT-Prelim Calcs'!$C$9</f>
        <v>1315.7571121691717</v>
      </c>
      <c r="AQ77" s="43">
        <f t="shared" si="102"/>
        <v>93</v>
      </c>
      <c r="AR77" s="2">
        <f t="shared" si="122"/>
        <v>2.7115141904081863</v>
      </c>
      <c r="AS77" s="43">
        <f>AR77*'DEPRECATED - DT-Prelim Calcs'!$C$21/AM$2/'DEPRECATED - DT-Prelim Calcs'!$C$19/'DEPRECATED - DT-Prelim Calcs'!$C$18*3.39*'DEPRECATED - DT-Prelim Calcs'!$C$20</f>
        <v>27.235130076625545</v>
      </c>
      <c r="AT77" s="36">
        <f t="shared" si="123"/>
        <v>0</v>
      </c>
      <c r="AU77" s="43">
        <f>AS76*'DEPRECATED - DT-Prelim Calcs'!$C$11+AU76</f>
        <v>-76.854872603614211</v>
      </c>
      <c r="AV77" s="43">
        <f>AV76+0.5*AS77*'DEPRECATED - DT-Prelim Calcs'!$C$11^2+AU77*'DEPRECATED - DT-Prelim Calcs'!$C$11</f>
        <v>4208.8561221069313</v>
      </c>
      <c r="AW77" s="43">
        <f>MIN('Drive Train'!$F$35-AQ76*'DEPRECATED - DT-Prelim Calcs'!$C$21*'Drive Train'!$F$39,AW76+AQ$2)</f>
        <v>20.772508534346954</v>
      </c>
      <c r="AX77" s="43">
        <f>'Drive Train'!$F$35-AQ77*'DEPRECATED - DT-Prelim Calcs'!$C$21*'Drive Train'!$F$39</f>
        <v>7.1920000000000002</v>
      </c>
      <c r="AY77" s="1">
        <f>IF(AV77&gt;='Drive Train'!$F$29,1,0)</f>
        <v>1</v>
      </c>
      <c r="AZ77" s="43">
        <f t="shared" si="124"/>
        <v>103.33333333333333</v>
      </c>
      <c r="BA77" s="49">
        <f>BA76+'DEPRECATED - DT-Prelim Calcs'!$C$11</f>
        <v>292</v>
      </c>
      <c r="BB77" s="2">
        <f>BL77/'Drive Train'!$F$35</f>
        <v>0.76573434421740849</v>
      </c>
      <c r="BC77" s="36">
        <f>BJ77*12*60/(PI() * 'Drive Train'!$F$15)/BB$2*BB77</f>
        <v>9797.1290458532658</v>
      </c>
      <c r="BD77" s="2">
        <f>('DEPRECATED - DT-Prelim Calcs'!$C$6*BB77-BC77)/('DEPRECATED - DT-Prelim Calcs'!$C$6*BB77)*'DEPRECATED - DT-Prelim Calcs'!$C$7*BB77</f>
        <v>-3.6106706944372533</v>
      </c>
      <c r="BE77" s="43">
        <f>BD77/'DEPRECATED - DT-Prelim Calcs'!$C$7*('DEPRECATED - DT-Prelim Calcs'!$C$8-'DEPRECATED - DT-Prelim Calcs'!$C$9)+'DEPRECATED - DT-Prelim Calcs'!$C$9</f>
        <v>-195.20071693576079</v>
      </c>
      <c r="BF77" s="43">
        <f t="shared" si="103"/>
        <v>-195.20071693576079</v>
      </c>
      <c r="BG77" s="2">
        <f t="shared" si="125"/>
        <v>-4.6101035100192949</v>
      </c>
      <c r="BH77" s="43">
        <f>BG77*'DEPRECATED - DT-Prelim Calcs'!$C$21/BB$2/'DEPRECATED - DT-Prelim Calcs'!$C$19/'DEPRECATED - DT-Prelim Calcs'!$C$18*3.39*'DEPRECATED - DT-Prelim Calcs'!$C$20</f>
        <v>-66.885055494946783</v>
      </c>
      <c r="BI77" s="36">
        <f t="shared" si="126"/>
        <v>1</v>
      </c>
      <c r="BJ77" s="43">
        <f>BH76*'DEPRECATED - DT-Prelim Calcs'!$C$11+BJ76</f>
        <v>51.531878280540205</v>
      </c>
      <c r="BK77" s="43">
        <f>BK76+0.5*BH77*'DEPRECATED - DT-Prelim Calcs'!$C$11^2+BJ77*'DEPRECATED - DT-Prelim Calcs'!$C$11</f>
        <v>-39891.539036156435</v>
      </c>
      <c r="BL77" s="43">
        <f>MIN('Drive Train'!$F$35-BF76*'DEPRECATED - DT-Prelim Calcs'!$C$21*'Drive Train'!$F$39,BL76+BF$2)</f>
        <v>9.495105868295866</v>
      </c>
      <c r="BM77" s="43">
        <f>'Drive Train'!$F$35-BF77*'DEPRECATED - DT-Prelim Calcs'!$C$21*'Drive Train'!$F$39</f>
        <v>23.331240148402607</v>
      </c>
      <c r="BN77" s="1">
        <f>IF(BK77&gt;='Drive Train'!$F$29,1,0)</f>
        <v>0</v>
      </c>
      <c r="BO77" s="43">
        <f t="shared" si="127"/>
        <v>-216.88968548417867</v>
      </c>
      <c r="BP77" s="49">
        <f>BP76+'DEPRECATED - DT-Prelim Calcs'!$C$11</f>
        <v>292</v>
      </c>
      <c r="BQ77" s="2">
        <f>CA77/'Drive Train'!$F$35</f>
        <v>0.57999999999999996</v>
      </c>
      <c r="BR77" s="36">
        <f>BY77*12*60/(PI() * 'Drive Train'!$F$15)/BQ$2*BQ77</f>
        <v>-84837.951343648165</v>
      </c>
      <c r="BS77" s="2">
        <f>('DEPRECATED - DT-Prelim Calcs'!$C$6*BQ77-BR77)/('DEPRECATED - DT-Prelim Calcs'!$C$6*BQ77)*'DEPRECATED - DT-Prelim Calcs'!$C$7*BQ77</f>
        <v>65.085402476757054</v>
      </c>
      <c r="BT77" s="43">
        <f>BS77/'DEPRECATED - DT-Prelim Calcs'!$C$7*('DEPRECATED - DT-Prelim Calcs'!$C$8-'DEPRECATED - DT-Prelim Calcs'!$C$9)+'DEPRECATED - DT-Prelim Calcs'!$C$9</f>
        <v>3547.1972991069142</v>
      </c>
      <c r="BU77" s="43">
        <f t="shared" si="104"/>
        <v>93</v>
      </c>
      <c r="BV77" s="2">
        <f t="shared" si="128"/>
        <v>1.5313624128476471</v>
      </c>
      <c r="BW77" s="43">
        <f>BV77*'DEPRECATED - DT-Prelim Calcs'!$C$21/BQ$2/'DEPRECATED - DT-Prelim Calcs'!$C$19/'DEPRECATED - DT-Prelim Calcs'!$C$18*3.39*'DEPRECATED - DT-Prelim Calcs'!$C$20</f>
        <v>29.053734754561201</v>
      </c>
      <c r="BX77" s="36">
        <f t="shared" si="129"/>
        <v>0</v>
      </c>
      <c r="BY77" s="43">
        <f>BW76*'DEPRECATED - DT-Prelim Calcs'!$C$11+BY76</f>
        <v>-450.51772259434318</v>
      </c>
      <c r="BZ77" s="43">
        <f>BZ76+0.5*BW77*'DEPRECATED - DT-Prelim Calcs'!$C$11^2+BY77*'DEPRECATED - DT-Prelim Calcs'!$C$11</f>
        <v>-96016.537184770394</v>
      </c>
      <c r="CA77" s="43">
        <f>MIN('Drive Train'!$F$35-BU76*'DEPRECATED - DT-Prelim Calcs'!$C$21*'Drive Train'!$F$39,CA76+BU$2)</f>
        <v>7.1920000000000002</v>
      </c>
      <c r="CB77" s="43">
        <f>'Drive Train'!$F$35-BU77*'DEPRECATED - DT-Prelim Calcs'!$C$21*'Drive Train'!$F$39</f>
        <v>7.1920000000000002</v>
      </c>
      <c r="CC77" s="1">
        <f>IF(BZ77&gt;='Drive Train'!$F$29,1,0)</f>
        <v>0</v>
      </c>
      <c r="CD77" s="43">
        <f t="shared" si="130"/>
        <v>103.33333333333333</v>
      </c>
      <c r="CE77" s="49">
        <f>CE76+'DEPRECATED - DT-Prelim Calcs'!$C$11</f>
        <v>292</v>
      </c>
      <c r="CF77" s="2">
        <f>CP77/'Drive Train'!$F$35</f>
        <v>0.57999999999999996</v>
      </c>
      <c r="CG77" s="36">
        <f>CN77*12*60/(PI() * 'Drive Train'!$F$15)/CF$2*CF77</f>
        <v>14127.846632380693</v>
      </c>
      <c r="CH77" s="2">
        <f>('DEPRECATED - DT-Prelim Calcs'!$C$6*CF77-CG77)/('DEPRECATED - DT-Prelim Calcs'!$C$6*CF77)*'DEPRECATED - DT-Prelim Calcs'!$C$7*CF77</f>
        <v>-7.6653173520165296</v>
      </c>
      <c r="CI77" s="43">
        <f>CH77/'DEPRECATED - DT-Prelim Calcs'!$C$7*('DEPRECATED - DT-Prelim Calcs'!$C$8-'DEPRECATED - DT-Prelim Calcs'!$C$9)+'DEPRECATED - DT-Prelim Calcs'!$C$9</f>
        <v>-416.08818410239297</v>
      </c>
      <c r="CJ77" s="43">
        <f t="shared" si="105"/>
        <v>-416.08818410239297</v>
      </c>
      <c r="CK77" s="2">
        <f t="shared" si="131"/>
        <v>-9.5680636291196279</v>
      </c>
      <c r="CL77" s="43">
        <f>CK77*'DEPRECATED - DT-Prelim Calcs'!$C$21/CF$2/'DEPRECATED - DT-Prelim Calcs'!$C$19/'DEPRECATED - DT-Prelim Calcs'!$C$18*3.39*'DEPRECATED - DT-Prelim Calcs'!$C$20</f>
        <v>-224.2427507966095</v>
      </c>
      <c r="CM77" s="36">
        <f t="shared" si="132"/>
        <v>1</v>
      </c>
      <c r="CN77" s="43">
        <f>CL76*'DEPRECATED - DT-Prelim Calcs'!$C$11+CN76</f>
        <v>60.733359594048295</v>
      </c>
      <c r="CO77" s="43">
        <f>CO76+0.5*CL77*'DEPRECATED - DT-Prelim Calcs'!$C$11^2+CN77*'DEPRECATED - DT-Prelim Calcs'!$C$11</f>
        <v>-203172.17178229557</v>
      </c>
      <c r="CP77" s="43">
        <f>MIN('Drive Train'!$F$35-CJ76*'DEPRECATED - DT-Prelim Calcs'!$C$21*'Drive Train'!$F$39,CP76+CJ$2)</f>
        <v>7.1920000000000002</v>
      </c>
      <c r="CQ77" s="43">
        <f>'Drive Train'!$F$35-CJ77*'DEPRECATED - DT-Prelim Calcs'!$C$21*'Drive Train'!$F$39</f>
        <v>35.700938309734006</v>
      </c>
      <c r="CR77" s="1">
        <f>IF(CO77&gt;='Drive Train'!$F$29,1,0)</f>
        <v>0</v>
      </c>
      <c r="CS77" s="43">
        <f t="shared" si="133"/>
        <v>-462.32020455821447</v>
      </c>
      <c r="CT77" s="49">
        <f>CT76+'DEPRECATED - DT-Prelim Calcs'!$C$11</f>
        <v>292</v>
      </c>
      <c r="CU77" s="2">
        <f>DE77/'Drive Train'!$F$35</f>
        <v>0.57999999999999996</v>
      </c>
      <c r="CV77" s="36">
        <f>DC77*12*60/(PI() * 'Drive Train'!$F$15)/CU$2*CU77</f>
        <v>-66535.358278511747</v>
      </c>
      <c r="CW77" s="2">
        <f>('DEPRECATED - DT-Prelim Calcs'!$C$6*CU77-CV77)/('DEPRECATED - DT-Prelim Calcs'!$C$6*CU77)*'DEPRECATED - DT-Prelim Calcs'!$C$7*CU77</f>
        <v>51.630988452385594</v>
      </c>
      <c r="CX77" s="43">
        <f>CW77/'DEPRECATED - DT-Prelim Calcs'!$C$7*('DEPRECATED - DT-Prelim Calcs'!$C$8-'DEPRECATED - DT-Prelim Calcs'!$C$9)+'DEPRECATED - DT-Prelim Calcs'!$C$9</f>
        <v>2814.2329530030952</v>
      </c>
      <c r="CY77" s="43">
        <f t="shared" si="106"/>
        <v>93</v>
      </c>
      <c r="CZ77" s="2">
        <f t="shared" si="134"/>
        <v>1.0413264407364002</v>
      </c>
      <c r="DA77" s="43">
        <f>CZ77*'DEPRECATED - DT-Prelim Calcs'!$C$21/CU$2/'DEPRECATED - DT-Prelim Calcs'!$C$19/'DEPRECATED - DT-Prelim Calcs'!$C$18*3.39*'DEPRECATED - DT-Prelim Calcs'!$C$20</f>
        <v>29.053734754561201</v>
      </c>
      <c r="DB77" s="36">
        <f t="shared" si="135"/>
        <v>0</v>
      </c>
      <c r="DC77" s="43">
        <f>DA76*'DEPRECATED - DT-Prelim Calcs'!$C$11+DC76</f>
        <v>-240.26091123188206</v>
      </c>
      <c r="DD77" s="43">
        <f>DD76+0.5*DA77*'DEPRECATED - DT-Prelim Calcs'!$C$11^2+DC77*'DEPRECATED - DT-Prelim Calcs'!$C$11</f>
        <v>-266875.48605607048</v>
      </c>
      <c r="DE77" s="43">
        <f>MIN('Drive Train'!$F$35-CY76*'DEPRECATED - DT-Prelim Calcs'!$C$21*'Drive Train'!$F$39,DE76+CY$2)</f>
        <v>7.1920000000000002</v>
      </c>
      <c r="DF77" s="43">
        <f>'Drive Train'!$F$35-CY77*'DEPRECATED - DT-Prelim Calcs'!$C$21*'Drive Train'!$F$39</f>
        <v>7.1920000000000002</v>
      </c>
      <c r="DG77" s="1">
        <f>IF(DD77&gt;='Drive Train'!$F$29,1,0)</f>
        <v>0</v>
      </c>
      <c r="DH77" s="43">
        <f t="shared" si="136"/>
        <v>103.33333333333333</v>
      </c>
      <c r="DI77" s="49">
        <f>DI76+'DEPRECATED - DT-Prelim Calcs'!$C$11</f>
        <v>292</v>
      </c>
      <c r="DJ77" s="2">
        <f>DT77/'Drive Train'!$F$35</f>
        <v>0.57999999999999996</v>
      </c>
      <c r="DK77" s="36">
        <f>DR77*12*60/(PI() * 'Drive Train'!$F$15)/DJ$2*DJ77</f>
        <v>-744851.58150472876</v>
      </c>
      <c r="DL77" s="2">
        <f>('DEPRECATED - DT-Prelim Calcs'!$C$6*DJ77-DK77)/('DEPRECATED - DT-Prelim Calcs'!$C$6*DJ77)*'DEPRECATED - DT-Prelim Calcs'!$C$7*DJ77</f>
        <v>550.26783593372704</v>
      </c>
      <c r="DM77" s="43">
        <f>DL77/'DEPRECATED - DT-Prelim Calcs'!$C$7*('DEPRECATED - DT-Prelim Calcs'!$C$8-'DEPRECATED - DT-Prelim Calcs'!$C$9)+'DEPRECATED - DT-Prelim Calcs'!$C$9</f>
        <v>29978.777629225428</v>
      </c>
      <c r="DN77" s="43">
        <f t="shared" si="107"/>
        <v>93</v>
      </c>
      <c r="DO77" s="2">
        <f t="shared" si="137"/>
        <v>0.89769520753137932</v>
      </c>
      <c r="DP77" s="43">
        <f>DO77*'DEPRECATED - DT-Prelim Calcs'!$C$21/DJ$2/'DEPRECATED - DT-Prelim Calcs'!$C$19/'DEPRECATED - DT-Prelim Calcs'!$C$18*3.39*'DEPRECATED - DT-Prelim Calcs'!$C$20</f>
        <v>29.053734754561201</v>
      </c>
      <c r="DQ77" s="36">
        <f t="shared" si="138"/>
        <v>0</v>
      </c>
      <c r="DR77" s="43">
        <f>DP76*'DEPRECATED - DT-Prelim Calcs'!$C$11+DR76</f>
        <v>-2318.6883238902051</v>
      </c>
      <c r="DS77" s="43">
        <f>DS76+0.5*DP77*'DEPRECATED - DT-Prelim Calcs'!$C$11^2+DR77*'DEPRECATED - DT-Prelim Calcs'!$C$11</f>
        <v>-515621.08770621114</v>
      </c>
      <c r="DT77" s="43">
        <f>MIN('Drive Train'!$F$35-DN76*'DEPRECATED - DT-Prelim Calcs'!$C$21*'Drive Train'!$F$39,DT76+DN$2)</f>
        <v>7.1920000000000002</v>
      </c>
      <c r="DU77" s="43">
        <f>'Drive Train'!$F$35-DN77*'DEPRECATED - DT-Prelim Calcs'!$C$21*'Drive Train'!$F$39</f>
        <v>7.1920000000000002</v>
      </c>
      <c r="DV77" s="1">
        <f>IF(DS77&gt;='Drive Train'!$F$29,1,0)</f>
        <v>0</v>
      </c>
      <c r="DW77" s="43">
        <f t="shared" si="139"/>
        <v>103.33333333333333</v>
      </c>
      <c r="DX77" s="49">
        <f>DX76+'DEPRECATED - DT-Prelim Calcs'!$C$11</f>
        <v>292</v>
      </c>
      <c r="DY77" s="2">
        <f>EI77/'Drive Train'!$F$35</f>
        <v>4.3269110972519185</v>
      </c>
      <c r="DZ77" s="36">
        <f>EG77*12*60/(PI() * 'Drive Train'!$F$15)/DY$2*DY77</f>
        <v>-6475972.6705609532</v>
      </c>
      <c r="EA77" s="2">
        <f>('DEPRECATED - DT-Prelim Calcs'!$C$6*DY77-DZ77)/('DEPRECATED - DT-Prelim Calcs'!$C$6*DY77)*'DEPRECATED - DT-Prelim Calcs'!$C$7*DY77</f>
        <v>4780.8436558252442</v>
      </c>
      <c r="EB77" s="43">
        <f>EA77/'DEPRECATED - DT-Prelim Calcs'!$C$7*('DEPRECATED - DT-Prelim Calcs'!$C$8-'DEPRECATED - DT-Prelim Calcs'!$C$9)+'DEPRECATED - DT-Prelim Calcs'!$C$9</f>
        <v>260450.44542928567</v>
      </c>
      <c r="EC77" s="43">
        <f t="shared" si="108"/>
        <v>93</v>
      </c>
      <c r="ED77" s="2">
        <f t="shared" si="140"/>
        <v>0.78888366722454539</v>
      </c>
      <c r="EE77" s="43">
        <f>ED77*'DEPRECATED - DT-Prelim Calcs'!$C$21/DY$2/'DEPRECATED - DT-Prelim Calcs'!$C$19/'DEPRECATED - DT-Prelim Calcs'!$C$18*3.39*'DEPRECATED - DT-Prelim Calcs'!$C$20</f>
        <v>29.053734754561201</v>
      </c>
      <c r="EF77" s="36">
        <f t="shared" si="141"/>
        <v>0</v>
      </c>
      <c r="EG77" s="43">
        <f>EE76*'DEPRECATED - DT-Prelim Calcs'!$C$11+EG76</f>
        <v>-2374.7162148293005</v>
      </c>
      <c r="EH77" s="43">
        <f>EH76+0.5*EE77*'DEPRECATED - DT-Prelim Calcs'!$C$11^2+EG77*'DEPRECATED - DT-Prelim Calcs'!$C$11</f>
        <v>-585629.38099593809</v>
      </c>
      <c r="EI77" s="43">
        <f>MIN('Drive Train'!$F$35-EC76*'DEPRECATED - DT-Prelim Calcs'!$C$21*'Drive Train'!$F$39,EI76+EC$2)</f>
        <v>53.653697605923789</v>
      </c>
      <c r="EJ77" s="43">
        <f>'Drive Train'!$F$35-EC77*'DEPRECATED - DT-Prelim Calcs'!$C$21*'Drive Train'!$F$39</f>
        <v>7.1920000000000002</v>
      </c>
      <c r="EK77" s="1">
        <f>IF(EH77&gt;='Drive Train'!$F$29,1,0)</f>
        <v>0</v>
      </c>
      <c r="EL77" s="43">
        <f t="shared" si="142"/>
        <v>103.33333333333333</v>
      </c>
      <c r="EM77" s="49">
        <f>EM76+'DEPRECATED - DT-Prelim Calcs'!$C$11</f>
        <v>292</v>
      </c>
      <c r="EN77" s="2">
        <f>EX77/'Drive Train'!$F$35</f>
        <v>0.57999999999999996</v>
      </c>
      <c r="EO77" s="36">
        <f>EV77*12*60/(PI() * 'Drive Train'!$F$15)/EN$2*EN77</f>
        <v>-1862285.9913533658</v>
      </c>
      <c r="EP77" s="2">
        <f>('DEPRECATED - DT-Prelim Calcs'!$C$6*EN77-EO77)/('DEPRECATED - DT-Prelim Calcs'!$C$6*EN77)*'DEPRECATED - DT-Prelim Calcs'!$C$7*EN77</f>
        <v>1371.704729693932</v>
      </c>
      <c r="EQ77" s="43">
        <f>EP77/'DEPRECATED - DT-Prelim Calcs'!$C$7*('DEPRECATED - DT-Prelim Calcs'!$C$8-'DEPRECATED - DT-Prelim Calcs'!$C$9)+'DEPRECATED - DT-Prelim Calcs'!$C$9</f>
        <v>74728.69796093808</v>
      </c>
      <c r="ER77" s="43">
        <f t="shared" si="109"/>
        <v>93</v>
      </c>
      <c r="ES77" s="2">
        <f t="shared" si="143"/>
        <v>0.7035989464435134</v>
      </c>
      <c r="ET77" s="43">
        <f>ES77*'DEPRECATED - DT-Prelim Calcs'!$C$21/EN$2/'DEPRECATED - DT-Prelim Calcs'!$C$19/'DEPRECATED - DT-Prelim Calcs'!$C$18*3.39*'DEPRECATED - DT-Prelim Calcs'!$C$20</f>
        <v>29.053734754561201</v>
      </c>
      <c r="EU77" s="36">
        <f t="shared" si="144"/>
        <v>0</v>
      </c>
      <c r="EV77" s="43">
        <f>ET76*'DEPRECATED - DT-Prelim Calcs'!$C$11+EV76</f>
        <v>-4543.758923049797</v>
      </c>
      <c r="EW77" s="43">
        <f>EW76+0.5*ET77*'DEPRECATED - DT-Prelim Calcs'!$C$11^2+EV77*'DEPRECATED - DT-Prelim Calcs'!$C$11</f>
        <v>-1020090.7682536264</v>
      </c>
      <c r="EX77" s="43">
        <f>MIN('Drive Train'!$F$35-ER76*'DEPRECATED - DT-Prelim Calcs'!$C$21*'Drive Train'!$F$39,EX76+ER$2)</f>
        <v>7.1920000000000002</v>
      </c>
      <c r="EY77" s="43">
        <f>'Drive Train'!$F$35-ER77*'DEPRECATED - DT-Prelim Calcs'!$C$21*'Drive Train'!$F$39</f>
        <v>7.1920000000000002</v>
      </c>
      <c r="EZ77" s="1">
        <f>IF(EW77&gt;='Drive Train'!$F$29,1,0)</f>
        <v>0</v>
      </c>
      <c r="FA77" s="43">
        <f t="shared" si="145"/>
        <v>103.33333333333333</v>
      </c>
      <c r="FB77" s="49">
        <f>FB76+'DEPRECATED - DT-Prelim Calcs'!$C$11</f>
        <v>292</v>
      </c>
      <c r="FC77" s="2">
        <f>FM77/'Drive Train'!$F$35</f>
        <v>0.57999999999999996</v>
      </c>
      <c r="FD77" s="36">
        <f>FK77*12*60/(PI() * 'Drive Train'!$F$15)/FC$2*FC77</f>
        <v>-3419279.7320055785</v>
      </c>
      <c r="FE77" s="2">
        <f>('DEPRECATED - DT-Prelim Calcs'!$C$6*FC77-FD77)/('DEPRECATED - DT-Prelim Calcs'!$C$6*FC77)*'DEPRECATED - DT-Prelim Calcs'!$C$7*FC77</f>
        <v>2516.2659591075494</v>
      </c>
      <c r="FF77" s="43">
        <f>FE77/'DEPRECATED - DT-Prelim Calcs'!$C$7*('DEPRECATED - DT-Prelim Calcs'!$C$8-'DEPRECATED - DT-Prelim Calcs'!$C$9)+'DEPRECATED - DT-Prelim Calcs'!$C$9</f>
        <v>137081.6604588441</v>
      </c>
      <c r="FG77" s="43">
        <f t="shared" si="110"/>
        <v>93</v>
      </c>
      <c r="FH77" s="2">
        <f t="shared" si="146"/>
        <v>0.63495514679048781</v>
      </c>
      <c r="FI77" s="43">
        <f>FH77*'DEPRECATED - DT-Prelim Calcs'!$C$21/FC$2/'DEPRECATED - DT-Prelim Calcs'!$C$19/'DEPRECATED - DT-Prelim Calcs'!$C$18*3.39*'DEPRECATED - DT-Prelim Calcs'!$C$20</f>
        <v>29.053734754561205</v>
      </c>
      <c r="FJ77" s="36">
        <f t="shared" si="147"/>
        <v>0</v>
      </c>
      <c r="FK77" s="43">
        <f>FI76*'DEPRECATED - DT-Prelim Calcs'!$C$11+FK76</f>
        <v>-7528.7244790000022</v>
      </c>
      <c r="FL77" s="43">
        <f>FL76+0.5*FI77*'DEPRECATED - DT-Prelim Calcs'!$C$11^2+FK77*'DEPRECATED - DT-Prelim Calcs'!$C$11</f>
        <v>-1134095.8507170165</v>
      </c>
      <c r="FM77" s="43">
        <f>MIN('Drive Train'!$F$35-FG76*'DEPRECATED - DT-Prelim Calcs'!$C$21*'Drive Train'!$F$39,FM76+FG$2)</f>
        <v>7.1920000000000002</v>
      </c>
      <c r="FN77" s="43">
        <f>'Drive Train'!$F$35-FG77*'DEPRECATED - DT-Prelim Calcs'!$C$21*'Drive Train'!$F$39</f>
        <v>7.1920000000000002</v>
      </c>
      <c r="FO77" s="1">
        <f>IF(FL77&gt;='Drive Train'!$F$29,1,0)</f>
        <v>0</v>
      </c>
      <c r="FP77" s="43">
        <f t="shared" si="148"/>
        <v>103.33333333333333</v>
      </c>
      <c r="FQ77" s="49">
        <f>FQ76+'DEPRECATED - DT-Prelim Calcs'!$C$11</f>
        <v>292</v>
      </c>
      <c r="FR77" s="2">
        <f>GB77/'Drive Train'!$F$35</f>
        <v>0.57999999999999996</v>
      </c>
      <c r="FS77" s="36">
        <f>FZ77*12*60/(PI() * 'Drive Train'!$F$15)/FR$2*FR77</f>
        <v>-660119.78476937581</v>
      </c>
      <c r="FT77" s="2">
        <f>('DEPRECATED - DT-Prelim Calcs'!$C$6*FR77-FS77)/('DEPRECATED - DT-Prelim Calcs'!$C$6*FR77)*'DEPRECATED - DT-Prelim Calcs'!$C$7*FR77</f>
        <v>487.9806687411243</v>
      </c>
      <c r="FU77" s="43">
        <f>FT77/'DEPRECATED - DT-Prelim Calcs'!$C$7*('DEPRECATED - DT-Prelim Calcs'!$C$8-'DEPRECATED - DT-Prelim Calcs'!$C$9)+'DEPRECATED - DT-Prelim Calcs'!$C$9</f>
        <v>26585.52150604632</v>
      </c>
      <c r="FV77" s="43">
        <f t="shared" si="111"/>
        <v>93</v>
      </c>
      <c r="FW77" s="2">
        <f t="shared" si="149"/>
        <v>0.57851468929799987</v>
      </c>
      <c r="FX77" s="43">
        <f>FW77*'DEPRECATED - DT-Prelim Calcs'!$C$21/FR$2/'DEPRECATED - DT-Prelim Calcs'!$C$19/'DEPRECATED - DT-Prelim Calcs'!$C$18*3.39*'DEPRECATED - DT-Prelim Calcs'!$C$20</f>
        <v>29.053734754561201</v>
      </c>
      <c r="FY77" s="36">
        <f t="shared" si="150"/>
        <v>0</v>
      </c>
      <c r="FZ77" s="43">
        <f>FX76*'DEPRECATED - DT-Prelim Calcs'!$C$11+FZ76</f>
        <v>-1324.2831841128645</v>
      </c>
      <c r="GA77" s="43">
        <f>GA76+0.5*FX77*'DEPRECATED - DT-Prelim Calcs'!$C$11^2+FZ77*'DEPRECATED - DT-Prelim Calcs'!$C$11</f>
        <v>-1533224.1948635252</v>
      </c>
      <c r="GB77" s="43">
        <f>MIN('Drive Train'!$F$35-FV76*'DEPRECATED - DT-Prelim Calcs'!$C$21*'Drive Train'!$F$39,GB76+FV$2)</f>
        <v>7.1920000000000002</v>
      </c>
      <c r="GC77" s="43">
        <f>'Drive Train'!$F$35-FV77*'DEPRECATED - DT-Prelim Calcs'!$C$21*'Drive Train'!$F$39</f>
        <v>7.1920000000000002</v>
      </c>
      <c r="GD77" s="1">
        <f>IF(GA77&gt;='Drive Train'!$F$29,1,0)</f>
        <v>0</v>
      </c>
      <c r="GE77" s="43">
        <f t="shared" si="151"/>
        <v>103.33333333333333</v>
      </c>
      <c r="GF77" s="49">
        <f>GF76+'DEPRECATED - DT-Prelim Calcs'!$C$11</f>
        <v>292</v>
      </c>
      <c r="GG77" s="2">
        <f>GQ77/'Drive Train'!$F$35</f>
        <v>0.86451612903225805</v>
      </c>
      <c r="GH77" s="36">
        <f>GO77*12*60/(PI() * 'Drive Train'!$F$15)/GG$2*GG77</f>
        <v>-211854.91842798804</v>
      </c>
      <c r="GI77" s="2">
        <f>('DEPRECATED - DT-Prelim Calcs'!$C$6*GG77-GH77)/('DEPRECATED - DT-Prelim Calcs'!$C$6*GG77)*'DEPRECATED - DT-Prelim Calcs'!$C$7*GG77</f>
        <v>159.7911899597795</v>
      </c>
      <c r="GJ77" s="43">
        <f>GI77/'DEPRECATED - DT-Prelim Calcs'!$C$7*('DEPRECATED - DT-Prelim Calcs'!$C$8-'DEPRECATED - DT-Prelim Calcs'!$C$9)+'DEPRECATED - DT-Prelim Calcs'!$C$9</f>
        <v>8706.5424381073917</v>
      </c>
      <c r="GK77" s="43">
        <f t="shared" si="152"/>
        <v>29.999999999999982</v>
      </c>
      <c r="GL77" s="2">
        <f t="shared" si="153"/>
        <v>1.4462867232450001</v>
      </c>
      <c r="GM77" s="43">
        <f>GL77*'DEPRECATED - DT-Prelim Calcs'!$C$21/GG$2/'DEPRECATED - DT-Prelim Calcs'!$C$19/'DEPRECATED - DT-Prelim Calcs'!$C$18*3.39*'DEPRECATED - DT-Prelim Calcs'!$C$20</f>
        <v>29.053734754561201</v>
      </c>
      <c r="GN77" s="36">
        <f t="shared" si="154"/>
        <v>0</v>
      </c>
      <c r="GO77" s="43">
        <f>GM76*'DEPRECATED - DT-Prelim Calcs'!$C$11+GO76</f>
        <v>-712.83919002788832</v>
      </c>
      <c r="GP77" s="43">
        <f>GP76+0.5*GM77*'DEPRECATED - DT-Prelim Calcs'!$C$11^2+GO77*'DEPRECATED - DT-Prelim Calcs'!$C$11</f>
        <v>-88590.886450617021</v>
      </c>
      <c r="GQ77" s="43">
        <f>MIN('Drive Train'!$F$35-GK76*'DEPRECATED - DT-Prelim Calcs'!$C$21*'Drive Train'!$F$39,GQ76+GK$2)</f>
        <v>10.72</v>
      </c>
      <c r="GR77" s="43">
        <f>'Drive Train'!$F$35-GK77*'DEPRECATED - DT-Prelim Calcs'!$C$21*'Drive Train'!$F$39</f>
        <v>10.72</v>
      </c>
      <c r="GS77" s="1">
        <f>IF(GP77&gt;='Drive Train'!$F$29,1,0)</f>
        <v>0</v>
      </c>
      <c r="GT77" s="43">
        <f t="shared" si="155"/>
        <v>33.333333333333314</v>
      </c>
      <c r="GU77" s="49">
        <f>GU76+'DEPRECATED - DT-Prelim Calcs'!$C$11</f>
        <v>292</v>
      </c>
      <c r="GV77" s="2">
        <f>HF77/'Drive Train'!$F$35</f>
        <v>0.84946236559139798</v>
      </c>
      <c r="GW77" s="36">
        <f>HD77*12*60/(PI() * 'Drive Train'!$F$15)/GV$2*GV77</f>
        <v>4624.2690303930185</v>
      </c>
      <c r="GX77" s="2">
        <f>('DEPRECATED - DT-Prelim Calcs'!$C$6*GV77-GW77)/('DEPRECATED - DT-Prelim Calcs'!$C$6*GV77)*'DEPRECATED - DT-Prelim Calcs'!$C$7*GV77</f>
        <v>0.58463339234414957</v>
      </c>
      <c r="GY77" s="43">
        <f>GX77/'DEPRECATED - DT-Prelim Calcs'!$C$7*('DEPRECATED - DT-Prelim Calcs'!$C$8-'DEPRECATED - DT-Prelim Calcs'!$C$9)+'DEPRECATED - DT-Prelim Calcs'!$C$9</f>
        <v>33.349431075464864</v>
      </c>
      <c r="GZ77" s="43">
        <f t="shared" si="112"/>
        <v>33.333333333333314</v>
      </c>
      <c r="HA77" s="2">
        <f t="shared" si="156"/>
        <v>0.159100109446358</v>
      </c>
      <c r="HB77" s="43">
        <f>HA77*'DEPRECATED - DT-Prelim Calcs'!$C$21/GV$2/'DEPRECATED - DT-Prelim Calcs'!$C$19/'DEPRECATED - DT-Prelim Calcs'!$C$18*3.39*'DEPRECATED - DT-Prelim Calcs'!$C$20</f>
        <v>3.1960829792483003</v>
      </c>
      <c r="HC77" s="36">
        <f t="shared" si="157"/>
        <v>0</v>
      </c>
      <c r="HD77" s="43">
        <f>HB76*'DEPRECATED - DT-Prelim Calcs'!$C$11+HD76</f>
        <v>15.835255205248615</v>
      </c>
      <c r="HE77" s="43">
        <f>HE76+0.5*HB77*'DEPRECATED - DT-Prelim Calcs'!$C$11^2+HD77*'DEPRECATED - DT-Prelim Calcs'!$C$11</f>
        <v>-92861.92993821649</v>
      </c>
      <c r="HF77" s="43">
        <f>MIN('Drive Train'!$F$35-GZ76*'DEPRECATED - DT-Prelim Calcs'!$C$21*'Drive Train'!$F$39,HF76+GZ$2)</f>
        <v>10.533333333333335</v>
      </c>
      <c r="HG77" s="43">
        <f>'Drive Train'!$F$35-GZ77*'DEPRECATED - DT-Prelim Calcs'!$C$21*'Drive Train'!$F$39</f>
        <v>10.533333333333335</v>
      </c>
      <c r="HH77" s="1">
        <f>IF(HE77&gt;='Drive Train'!$F$29,1,0)</f>
        <v>0</v>
      </c>
      <c r="HI77" s="43">
        <f t="shared" si="158"/>
        <v>37.037037037037017</v>
      </c>
      <c r="HJ77" s="49">
        <f>HJ76+'DEPRECATED - DT-Prelim Calcs'!$C$11</f>
        <v>292</v>
      </c>
      <c r="HK77" s="2">
        <f>HU77/'Drive Train'!$F$35</f>
        <v>3.3026504182651895</v>
      </c>
      <c r="HL77" s="36">
        <f>HS77*12*60/(PI() * 'Drive Train'!$F$15)/HK$2*HK77</f>
        <v>-939288.28939350438</v>
      </c>
      <c r="HM77" s="2">
        <f>('DEPRECATED - DT-Prelim Calcs'!$C$6*HK77-HL77)/('DEPRECATED - DT-Prelim Calcs'!$C$6*HK77)*'DEPRECATED - DT-Prelim Calcs'!$C$7*HK77</f>
        <v>705.96937987475712</v>
      </c>
      <c r="HN77" s="43">
        <f>HM77/'DEPRECATED - DT-Prelim Calcs'!$C$7*('DEPRECATED - DT-Prelim Calcs'!$C$8-'DEPRECATED - DT-Prelim Calcs'!$C$9)+'DEPRECATED - DT-Prelim Calcs'!$C$9</f>
        <v>38461.0259185502</v>
      </c>
      <c r="HO77" s="43">
        <f t="shared" si="113"/>
        <v>36.66666666666665</v>
      </c>
      <c r="HP77" s="2">
        <f t="shared" si="159"/>
        <v>1.4462867232450001</v>
      </c>
      <c r="HQ77" s="43">
        <f>HP77*'DEPRECATED - DT-Prelim Calcs'!$C$21/HK$2/'DEPRECATED - DT-Prelim Calcs'!$C$19/'DEPRECATED - DT-Prelim Calcs'!$C$18*3.39*'DEPRECATED - DT-Prelim Calcs'!$C$20</f>
        <v>29.053734754561201</v>
      </c>
      <c r="HR77" s="36">
        <f t="shared" si="160"/>
        <v>0</v>
      </c>
      <c r="HS77" s="43">
        <f>HQ76*'DEPRECATED - DT-Prelim Calcs'!$C$11+HS76</f>
        <v>-827.29884583390788</v>
      </c>
      <c r="HT77" s="43">
        <f>HT76+0.5*HQ77*'DEPRECATED - DT-Prelim Calcs'!$C$11^2+HS77*'DEPRECATED - DT-Prelim Calcs'!$C$11</f>
        <v>-111313.68608908389</v>
      </c>
      <c r="HU77" s="43">
        <f>MIN('Drive Train'!$F$35-HO76*'DEPRECATED - DT-Prelim Calcs'!$C$21*'Drive Train'!$F$39,HU76+HO$2)</f>
        <v>40.952865186488353</v>
      </c>
      <c r="HV77" s="43">
        <f>'Drive Train'!$F$35-HO77*'DEPRECATED - DT-Prelim Calcs'!$C$21*'Drive Train'!$F$39</f>
        <v>10.346666666666668</v>
      </c>
      <c r="HW77" s="1">
        <f>IF(HT77&gt;='Drive Train'!$F$29,1,0)</f>
        <v>0</v>
      </c>
      <c r="HX77" s="43">
        <f t="shared" si="161"/>
        <v>40.740740740740726</v>
      </c>
      <c r="HY77" s="49">
        <f>HY76+'DEPRECATED - DT-Prelim Calcs'!$C$11</f>
        <v>292</v>
      </c>
      <c r="HZ77" s="2">
        <f>IJ77/'Drive Train'!$F$35</f>
        <v>0.8193548387096774</v>
      </c>
      <c r="IA77" s="36">
        <f>IH77*12*60/(PI() * 'Drive Train'!$F$15)/HZ$2*HZ77</f>
        <v>15743.329148956116</v>
      </c>
      <c r="IB77" s="2">
        <f>('DEPRECATED - DT-Prelim Calcs'!$C$6*HZ77-IA77)/('DEPRECATED - DT-Prelim Calcs'!$C$6*HZ77)*'DEPRECATED - DT-Prelim Calcs'!$C$7*HZ77</f>
        <v>-7.7303000554491357</v>
      </c>
      <c r="IC77" s="43">
        <f>IB77/'DEPRECATED - DT-Prelim Calcs'!$C$7*('DEPRECATED - DT-Prelim Calcs'!$C$8-'DEPRECATED - DT-Prelim Calcs'!$C$9)+'DEPRECATED - DT-Prelim Calcs'!$C$9</f>
        <v>-419.62828660282599</v>
      </c>
      <c r="ID77" s="43">
        <f t="shared" si="114"/>
        <v>-419.62828660282599</v>
      </c>
      <c r="IE77" s="2">
        <f t="shared" si="162"/>
        <v>-9.2312197468515027</v>
      </c>
      <c r="IF77" s="43">
        <f>IE77*'DEPRECATED - DT-Prelim Calcs'!$C$21/HZ$2/'DEPRECATED - DT-Prelim Calcs'!$C$19/'DEPRECATED - DT-Prelim Calcs'!$C$18*3.39*'DEPRECATED - DT-Prelim Calcs'!$C$20</f>
        <v>-185.44138287070342</v>
      </c>
      <c r="IG77" s="36">
        <f t="shared" si="163"/>
        <v>1</v>
      </c>
      <c r="IH77" s="43">
        <f>IF76*'DEPRECATED - DT-Prelim Calcs'!$C$11+IH76</f>
        <v>55.892131201502053</v>
      </c>
      <c r="II77" s="43">
        <f>II76+0.5*IF77*'DEPRECATED - DT-Prelim Calcs'!$C$11^2+IH77*'DEPRECATED - DT-Prelim Calcs'!$C$11</f>
        <v>-88115.524545460721</v>
      </c>
      <c r="IJ77" s="43">
        <f>MIN('Drive Train'!$F$35-ID76*'DEPRECATED - DT-Prelim Calcs'!$C$21*'Drive Train'!$F$39,IJ76+ID$2)</f>
        <v>10.16</v>
      </c>
      <c r="IK77" s="43">
        <f>'Drive Train'!$F$35-ID77*'DEPRECATED - DT-Prelim Calcs'!$C$21*'Drive Train'!$F$39</f>
        <v>35.899184049758254</v>
      </c>
      <c r="IL77" s="1">
        <f>IF(II77&gt;='Drive Train'!$F$29,1,0)</f>
        <v>0</v>
      </c>
      <c r="IM77" s="43">
        <f t="shared" si="164"/>
        <v>-466.25365178091772</v>
      </c>
      <c r="IN77" s="49">
        <f>IN76+'DEPRECATED - DT-Prelim Calcs'!$C$11</f>
        <v>292</v>
      </c>
      <c r="IO77" s="2">
        <f>IY77/'Drive Train'!$F$35</f>
        <v>0.80430107526881722</v>
      </c>
      <c r="IP77" s="36">
        <f>IW77*12*60/(PI() * 'Drive Train'!$F$15)/IO$2*IO77</f>
        <v>-31186.090184488003</v>
      </c>
      <c r="IQ77" s="2">
        <f>('DEPRECATED - DT-Prelim Calcs'!$C$6*IO77-IP77)/('DEPRECATED - DT-Prelim Calcs'!$C$6*IO77)*'DEPRECATED - DT-Prelim Calcs'!$C$7*IO77</f>
        <v>26.697369999946289</v>
      </c>
      <c r="IR77" s="43">
        <f>IQ77/'DEPRECATED - DT-Prelim Calcs'!$C$7*('DEPRECATED - DT-Prelim Calcs'!$C$8-'DEPRECATED - DT-Prelim Calcs'!$C$9)+'DEPRECATED - DT-Prelim Calcs'!$C$9</f>
        <v>1455.908962683641</v>
      </c>
      <c r="IS77" s="43">
        <f t="shared" si="115"/>
        <v>43.333333333333321</v>
      </c>
      <c r="IT77" s="2">
        <f t="shared" si="165"/>
        <v>1.4462867232450001</v>
      </c>
      <c r="IU77" s="43">
        <f>IT77*'DEPRECATED - DT-Prelim Calcs'!$C$21/IO$2/'DEPRECATED - DT-Prelim Calcs'!$C$19/'DEPRECATED - DT-Prelim Calcs'!$C$18*3.39*'DEPRECATED - DT-Prelim Calcs'!$C$20</f>
        <v>29.053734754561201</v>
      </c>
      <c r="IV77" s="36">
        <f t="shared" si="166"/>
        <v>0</v>
      </c>
      <c r="IW77" s="43">
        <f>IU76*'DEPRECATED - DT-Prelim Calcs'!$C$11+IW76</f>
        <v>-112.78942908315004</v>
      </c>
      <c r="IX77" s="43">
        <f>IX76+0.5*IU77*'DEPRECATED - DT-Prelim Calcs'!$C$11^2+IW77*'DEPRECATED - DT-Prelim Calcs'!$C$11</f>
        <v>-116175.92819920761</v>
      </c>
      <c r="IY77" s="43">
        <f>MIN('Drive Train'!$F$35-IS76*'DEPRECATED - DT-Prelim Calcs'!$C$21*'Drive Train'!$F$39,IY76+IS$2)</f>
        <v>9.9733333333333345</v>
      </c>
      <c r="IZ77" s="43">
        <f>'Drive Train'!$F$35-IS77*'DEPRECATED - DT-Prelim Calcs'!$C$21*'Drive Train'!$F$39</f>
        <v>9.9733333333333345</v>
      </c>
      <c r="JA77" s="1">
        <f>IF(IX77&gt;='Drive Train'!$F$29,1,0)</f>
        <v>0</v>
      </c>
      <c r="JB77" s="43">
        <f t="shared" si="167"/>
        <v>48.148148148148138</v>
      </c>
      <c r="JC77" s="49">
        <f>JC76+'DEPRECATED - DT-Prelim Calcs'!$C$11</f>
        <v>292</v>
      </c>
      <c r="JD77" s="2">
        <f>JN77/'Drive Train'!$F$35</f>
        <v>0.78924731182795704</v>
      </c>
      <c r="JE77" s="36">
        <f>JL77*12*60/(PI() * 'Drive Train'!$F$15)/JD$2*JD77</f>
        <v>17419.778855625809</v>
      </c>
      <c r="JF77" s="2">
        <f>('DEPRECATED - DT-Prelim Calcs'!$C$6*JD77-JE77)/('DEPRECATED - DT-Prelim Calcs'!$C$6*JD77)*'DEPRECATED - DT-Prelim Calcs'!$C$7*JD77</f>
        <v>-9.103878827414821</v>
      </c>
      <c r="JG77" s="43">
        <f>JF77/'DEPRECATED - DT-Prelim Calcs'!$C$7*('DEPRECATED - DT-Prelim Calcs'!$C$8-'DEPRECATED - DT-Prelim Calcs'!$C$9)+'DEPRECATED - DT-Prelim Calcs'!$C$9</f>
        <v>-494.45757791140437</v>
      </c>
      <c r="JH77" s="43">
        <f t="shared" si="116"/>
        <v>-494.45757791140437</v>
      </c>
      <c r="JI77" s="2">
        <f t="shared" si="168"/>
        <v>-10.827978735576169</v>
      </c>
      <c r="JJ77" s="43">
        <f>JI77*'DEPRECATED - DT-Prelim Calcs'!$C$21/JD$2/'DEPRECATED - DT-Prelim Calcs'!$C$19/'DEPRECATED - DT-Prelim Calcs'!$C$18*3.39*'DEPRECATED - DT-Prelim Calcs'!$C$20</f>
        <v>-217.51788013763513</v>
      </c>
      <c r="JK77" s="36">
        <f t="shared" si="169"/>
        <v>1</v>
      </c>
      <c r="JL77" s="43">
        <f>JJ76*'DEPRECATED - DT-Prelim Calcs'!$C$11+JL76</f>
        <v>64.203047520427589</v>
      </c>
      <c r="JM77" s="43">
        <f>JM76+0.5*JJ77*'DEPRECATED - DT-Prelim Calcs'!$C$11^2+JL77*'DEPRECATED - DT-Prelim Calcs'!$C$11</f>
        <v>-111525.30316395991</v>
      </c>
      <c r="JN77" s="43">
        <f>MIN('Drive Train'!$F$35-JH76*'DEPRECATED - DT-Prelim Calcs'!$C$21*'Drive Train'!$F$39,JN76+JH$2)</f>
        <v>9.7866666666666671</v>
      </c>
      <c r="JO77" s="43">
        <f>'Drive Train'!$F$35-JH77*'DEPRECATED - DT-Prelim Calcs'!$C$21*'Drive Train'!$F$39</f>
        <v>40.089624363038645</v>
      </c>
      <c r="JP77" s="1">
        <f>IF(JM77&gt;='Drive Train'!$F$29,1,0)</f>
        <v>0</v>
      </c>
      <c r="JQ77" s="43">
        <f>MIN(JG77,'DEPRECATED - DT-Prelim Calcs'!$C$10)*'DEPRECATED - DT-Prelim Calcs'!$C$11*1000/60/60</f>
        <v>-549.3973087904493</v>
      </c>
      <c r="JR77" s="49">
        <f>JR76+'DEPRECATED - DT-Prelim Calcs'!$C$11</f>
        <v>292</v>
      </c>
      <c r="JS77" s="2">
        <f>KC77/'Drive Train'!$F$35</f>
        <v>4.4516490881472013</v>
      </c>
      <c r="JT77" s="36">
        <f>KA77*12*60/(PI() * 'Drive Train'!$F$15)/JS$2*JS77</f>
        <v>-1888797.117714081</v>
      </c>
      <c r="JU77" s="2">
        <f>('DEPRECATED - DT-Prelim Calcs'!$C$6*JS77-JT77)/('DEPRECATED - DT-Prelim Calcs'!$C$6*JS77)*'DEPRECATED - DT-Prelim Calcs'!$C$7*JS77</f>
        <v>1409.35135053674</v>
      </c>
      <c r="JV77" s="43">
        <f>JU77/'DEPRECATED - DT-Prelim Calcs'!$C$7*('DEPRECATED - DT-Prelim Calcs'!$C$8-'DEPRECATED - DT-Prelim Calcs'!$C$9)+'DEPRECATED - DT-Prelim Calcs'!$C$9</f>
        <v>76779.595962076128</v>
      </c>
      <c r="JW77" s="43">
        <f t="shared" si="117"/>
        <v>49.999999999999993</v>
      </c>
      <c r="JX77" s="2">
        <f t="shared" si="170"/>
        <v>1.4462867232450001</v>
      </c>
      <c r="JY77" s="43">
        <f>JX77*'DEPRECATED - DT-Prelim Calcs'!$C$21/JS$2/'DEPRECATED - DT-Prelim Calcs'!$C$19/'DEPRECATED - DT-Prelim Calcs'!$C$18*3.39*'DEPRECATED - DT-Prelim Calcs'!$C$20</f>
        <v>29.053734754561201</v>
      </c>
      <c r="JZ77" s="36">
        <f t="shared" si="171"/>
        <v>0</v>
      </c>
      <c r="KA77" s="43">
        <f>JY76*'DEPRECATED - DT-Prelim Calcs'!$C$11+KA76</f>
        <v>-1234.2141063358213</v>
      </c>
      <c r="KB77" s="43">
        <f>KB76+0.5*JY77*'DEPRECATED - DT-Prelim Calcs'!$C$11^2+KA77*'DEPRECATED - DT-Prelim Calcs'!$C$11</f>
        <v>-113395.31462290716</v>
      </c>
      <c r="KC77" s="43">
        <f>MIN('Drive Train'!$F$35-JW76*'DEPRECATED - DT-Prelim Calcs'!$C$21*'Drive Train'!$F$39,KC76+JW$2)</f>
        <v>55.200448693025301</v>
      </c>
      <c r="KD77" s="43">
        <f>'Drive Train'!$F$35-JW77*'DEPRECATED - DT-Prelim Calcs'!$C$21*'Drive Train'!$F$39</f>
        <v>9.6000000000000014</v>
      </c>
      <c r="KE77" s="1">
        <f>IF(KB77&gt;='Drive Train'!$F$29,1,0)</f>
        <v>0</v>
      </c>
      <c r="KF77" s="43">
        <f>MIN(JV77,'DEPRECATED - DT-Prelim Calcs'!$C$10)*'DEPRECATED - DT-Prelim Calcs'!$C$11*1000/60/60</f>
        <v>103.33333333333333</v>
      </c>
      <c r="KG77" s="49">
        <f>KG76+'DEPRECATED - DT-Prelim Calcs'!$C$11</f>
        <v>292</v>
      </c>
      <c r="KH77" s="2">
        <f>KR77/'Drive Train'!$F$35</f>
        <v>0.75913978494623657</v>
      </c>
      <c r="KI77" s="36">
        <f>KP77*12*60/(PI() * 'Drive Train'!$F$15)/KH$2*KH77</f>
        <v>-11391.817576656676</v>
      </c>
      <c r="KJ77" s="2">
        <f>('DEPRECATED - DT-Prelim Calcs'!$C$6*KH77-KI77)/('DEPRECATED - DT-Prelim Calcs'!$C$6*KH77)*'DEPRECATED - DT-Prelim Calcs'!$C$7*KH77</f>
        <v>11.934601396181518</v>
      </c>
      <c r="KK77" s="43">
        <f>KJ77/'DEPRECATED - DT-Prelim Calcs'!$C$7*('DEPRECATED - DT-Prelim Calcs'!$C$8-'DEPRECATED - DT-Prelim Calcs'!$C$9)+'DEPRECATED - DT-Prelim Calcs'!$C$9</f>
        <v>651.66858352332156</v>
      </c>
      <c r="KL77" s="43">
        <f t="shared" si="118"/>
        <v>53.333333333333329</v>
      </c>
      <c r="KM77" s="2">
        <f t="shared" si="172"/>
        <v>1.4462867232450001</v>
      </c>
      <c r="KN77" s="43">
        <f>KM77*'DEPRECATED - DT-Prelim Calcs'!$C$21/KH$2/'DEPRECATED - DT-Prelim Calcs'!$C$19/'DEPRECATED - DT-Prelim Calcs'!$C$18*3.39*'DEPRECATED - DT-Prelim Calcs'!$C$20</f>
        <v>29.053734754561201</v>
      </c>
      <c r="KO77" s="36">
        <f t="shared" si="173"/>
        <v>0</v>
      </c>
      <c r="KP77" s="43">
        <f>KN76*'DEPRECATED - DT-Prelim Calcs'!$C$11+KP76</f>
        <v>-43.651320534531422</v>
      </c>
      <c r="KQ77" s="43">
        <f>KQ76+0.5*KN77*'DEPRECATED - DT-Prelim Calcs'!$C$11^2+KP77*'DEPRECATED - DT-Prelim Calcs'!$C$11</f>
        <v>-112140.1268081288</v>
      </c>
      <c r="KR77" s="43">
        <f>MIN('Drive Train'!$F$35-KL76*'DEPRECATED - DT-Prelim Calcs'!$C$21*'Drive Train'!$F$39,KR76+KL$2)</f>
        <v>9.413333333333334</v>
      </c>
      <c r="KS77" s="43">
        <f>'Drive Train'!$F$35-KL77*'DEPRECATED - DT-Prelim Calcs'!$C$21*'Drive Train'!$F$39</f>
        <v>9.413333333333334</v>
      </c>
      <c r="KT77" s="1">
        <f>IF(KQ77&gt;='Drive Train'!$F$29,1,0)</f>
        <v>0</v>
      </c>
      <c r="KU77" s="43">
        <f>MIN(KK77,'DEPRECATED - DT-Prelim Calcs'!$C$10)*'DEPRECATED - DT-Prelim Calcs'!$C$11*1000/60/60</f>
        <v>103.33333333333333</v>
      </c>
      <c r="KV77" s="49">
        <f>KV76+'DEPRECATED - DT-Prelim Calcs'!$C$11</f>
        <v>292</v>
      </c>
      <c r="KW77" s="2">
        <f>LG77/'Drive Train'!$F$35</f>
        <v>0.74408602150537628</v>
      </c>
      <c r="KX77" s="36">
        <f>LE77*12*60/(PI() * 'Drive Train'!$F$15)/KW$2*KW77</f>
        <v>-26054.347978134014</v>
      </c>
      <c r="KY77" s="2">
        <f>('DEPRECATED - DT-Prelim Calcs'!$C$6*KW77-KX77)/('DEPRECATED - DT-Prelim Calcs'!$C$6*KW77)*'DEPRECATED - DT-Prelim Calcs'!$C$7*KW77</f>
        <v>22.64256783230983</v>
      </c>
      <c r="KZ77" s="43">
        <f>KY77/'DEPRECATED - DT-Prelim Calcs'!$C$7*('DEPRECATED - DT-Prelim Calcs'!$C$8-'DEPRECATED - DT-Prelim Calcs'!$C$9)+'DEPRECATED - DT-Prelim Calcs'!$C$9</f>
        <v>1235.0130237004607</v>
      </c>
      <c r="LA77" s="43">
        <f t="shared" si="119"/>
        <v>56.666666666666664</v>
      </c>
      <c r="LB77" s="2">
        <f t="shared" si="174"/>
        <v>1.4462867232450001</v>
      </c>
      <c r="LC77" s="43">
        <f>LB77*'DEPRECATED - DT-Prelim Calcs'!$C$21/KW$2/'DEPRECATED - DT-Prelim Calcs'!$C$19/'DEPRECATED - DT-Prelim Calcs'!$C$18*3.39*'DEPRECATED - DT-Prelim Calcs'!$C$20</f>
        <v>29.053734754561201</v>
      </c>
      <c r="LD77" s="36">
        <f t="shared" si="175"/>
        <v>0</v>
      </c>
      <c r="LE77" s="43">
        <f>LC76*'DEPRECATED - DT-Prelim Calcs'!$C$11+LE76</f>
        <v>-101.85519405376989</v>
      </c>
      <c r="LF77" s="43">
        <f>LF76+0.5*LC77*'DEPRECATED - DT-Prelim Calcs'!$C$11^2+LE77*'DEPRECATED - DT-Prelim Calcs'!$C$11</f>
        <v>-124666.55195265599</v>
      </c>
      <c r="LG77" s="43">
        <f>MIN('Drive Train'!$F$35-LA76*'DEPRECATED - DT-Prelim Calcs'!$C$21*'Drive Train'!$F$39,LG76+LA$2)</f>
        <v>9.2266666666666666</v>
      </c>
      <c r="LH77" s="43">
        <f>'Drive Train'!$F$35-LA77*'DEPRECATED - DT-Prelim Calcs'!$C$21*'Drive Train'!$F$39</f>
        <v>9.2266666666666666</v>
      </c>
      <c r="LI77" s="1">
        <f>IF(LF77&gt;='Drive Train'!$F$29,1,0)</f>
        <v>0</v>
      </c>
      <c r="LJ77" s="43">
        <f>MIN(KZ77,'DEPRECATED - DT-Prelim Calcs'!$C$10)*'DEPRECATED - DT-Prelim Calcs'!$C$11*1000/60/60</f>
        <v>103.33333333333333</v>
      </c>
      <c r="LK77" s="49">
        <f>LK76+'DEPRECATED - DT-Prelim Calcs'!$C$11</f>
        <v>292</v>
      </c>
      <c r="LL77" s="2">
        <f>LV77/'Drive Train'!$F$35</f>
        <v>0.72903225806451621</v>
      </c>
      <c r="LM77" s="36">
        <f>LT77*12*60/(PI() * 'Drive Train'!$F$15)/LL$2*LL77</f>
        <v>-61021.447213137333</v>
      </c>
      <c r="LN77" s="2">
        <f>('DEPRECATED - DT-Prelim Calcs'!$C$6*LL77-LM77)/('DEPRECATED - DT-Prelim Calcs'!$C$6*LL77)*'DEPRECATED - DT-Prelim Calcs'!$C$7*LL77</f>
        <v>48.276620135089694</v>
      </c>
      <c r="LO77" s="43">
        <f>LN77/'DEPRECATED - DT-Prelim Calcs'!$C$7*('DEPRECATED - DT-Prelim Calcs'!$C$8-'DEPRECATED - DT-Prelim Calcs'!$C$9)+'DEPRECATED - DT-Prelim Calcs'!$C$9</f>
        <v>2631.4949775086175</v>
      </c>
      <c r="LP77" s="43">
        <f t="shared" si="120"/>
        <v>60</v>
      </c>
      <c r="LQ77" s="2">
        <f t="shared" si="176"/>
        <v>1.4462867232450001</v>
      </c>
      <c r="LR77" s="43">
        <f>LQ77*'DEPRECATED - DT-Prelim Calcs'!$C$21/LL$2/'DEPRECATED - DT-Prelim Calcs'!$C$19/'DEPRECATED - DT-Prelim Calcs'!$C$18*3.39*'DEPRECATED - DT-Prelim Calcs'!$C$20</f>
        <v>29.053734754561201</v>
      </c>
      <c r="LS77" s="36">
        <f t="shared" si="177"/>
        <v>0</v>
      </c>
      <c r="LT77" s="43">
        <f>LR76*'DEPRECATED - DT-Prelim Calcs'!$C$11+LT76</f>
        <v>-243.47920511973524</v>
      </c>
      <c r="LU77" s="43">
        <f>LU76+0.5*LR77*'DEPRECATED - DT-Prelim Calcs'!$C$11^2+LT77*'DEPRECATED - DT-Prelim Calcs'!$C$11</f>
        <v>-121879.03600003049</v>
      </c>
      <c r="LV77" s="43">
        <f>MIN('Drive Train'!$F$35-LP76*'DEPRECATED - DT-Prelim Calcs'!$C$21*'Drive Train'!$F$39,LV76+LP$2)</f>
        <v>9.0400000000000009</v>
      </c>
      <c r="LW77" s="43">
        <f>'Drive Train'!$F$35-LP77*'DEPRECATED - DT-Prelim Calcs'!$C$21*'Drive Train'!$F$39</f>
        <v>9.0400000000000009</v>
      </c>
      <c r="LX77" s="1">
        <f>IF(LU77&gt;='Drive Train'!$F$29,1,0)</f>
        <v>0</v>
      </c>
      <c r="LY77" s="43">
        <f>MIN(LO77,'DEPRECATED - DT-Prelim Calcs'!$C$10)*'DEPRECATED - DT-Prelim Calcs'!$C$11*1000/60/60</f>
        <v>103.33333333333333</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3"/>
        <v>0</v>
      </c>
      <c r="X78" s="2">
        <f>MAX(MIN(IF(AND(AI77=1,AG78&lt;0),-1,1)*(W78-$C$9)/($C$8-$C$9)*$C$7-$C$29*AE78/T$2 -  AI77*$C$29/2,X$2),MAX(X$4:X77)*-1)</f>
        <v>-0.27672021620693066</v>
      </c>
      <c r="Y78" s="43">
        <f t="shared" si="94"/>
        <v>0</v>
      </c>
      <c r="Z78" s="43">
        <f t="shared" si="95"/>
        <v>0</v>
      </c>
      <c r="AA78" s="43">
        <f t="shared" si="96"/>
        <v>0</v>
      </c>
      <c r="AB78" s="43" t="e">
        <f t="shared" si="97"/>
        <v>#N/A</v>
      </c>
      <c r="AC78" s="36">
        <f t="shared" si="121"/>
        <v>1</v>
      </c>
      <c r="AD78" s="1">
        <f t="shared" si="98"/>
        <v>1</v>
      </c>
      <c r="AE78" s="43">
        <f t="shared" si="99"/>
        <v>0</v>
      </c>
      <c r="AF78" s="43" t="e">
        <f t="shared" si="100"/>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889.49632897085212</v>
      </c>
      <c r="AK78" s="43">
        <f t="shared" si="178"/>
        <v>0</v>
      </c>
      <c r="AL78" s="49">
        <f>AL77+'DEPRECATED - DT-Prelim Calcs'!$C$11</f>
        <v>296</v>
      </c>
      <c r="AM78" s="2">
        <f>AW78/'Drive Train'!$F$35</f>
        <v>0.57999999999999996</v>
      </c>
      <c r="AN78" s="36">
        <f>AU78*12*60/(PI() * 'Drive Train'!$F$15)/AM$2*AM78</f>
        <v>3198.7676215952429</v>
      </c>
      <c r="AO78" s="2">
        <f>('DEPRECATED - DT-Prelim Calcs'!$C$6*AM78-AN78)/('DEPRECATED - DT-Prelim Calcs'!$C$6*AM78)*'DEPRECATED - DT-Prelim Calcs'!$C$7*AM78</f>
        <v>0.36875483616274435</v>
      </c>
      <c r="AP78" s="43">
        <f>AO78/'DEPRECATED - DT-Prelim Calcs'!$C$7*('DEPRECATED - DT-Prelim Calcs'!$C$8-'DEPRECATED - DT-Prelim Calcs'!$C$9)+'DEPRECATED - DT-Prelim Calcs'!$C$9</f>
        <v>21.588882865582342</v>
      </c>
      <c r="AQ78" s="43">
        <f t="shared" si="102"/>
        <v>21.588882865582342</v>
      </c>
      <c r="AR78" s="2">
        <f t="shared" si="122"/>
        <v>-6.2056974135244858E-2</v>
      </c>
      <c r="AS78" s="43">
        <f>AR78*'DEPRECATED - DT-Prelim Calcs'!$C$21/AM$2/'DEPRECATED - DT-Prelim Calcs'!$C$19/'DEPRECATED - DT-Prelim Calcs'!$C$18*3.39*'DEPRECATED - DT-Prelim Calcs'!$C$20</f>
        <v>-0.62331584644251914</v>
      </c>
      <c r="AT78" s="36">
        <f t="shared" si="123"/>
        <v>0</v>
      </c>
      <c r="AU78" s="43">
        <f>AS77*'DEPRECATED - DT-Prelim Calcs'!$C$11+AU77</f>
        <v>32.085647702887968</v>
      </c>
      <c r="AV78" s="43">
        <f>AV77+0.5*AS78*'DEPRECATED - DT-Prelim Calcs'!$C$11^2+AU78*'DEPRECATED - DT-Prelim Calcs'!$C$11</f>
        <v>4332.2121861469423</v>
      </c>
      <c r="AW78" s="43">
        <f>MIN('Drive Train'!$F$35-AQ77*'DEPRECATED - DT-Prelim Calcs'!$C$21*'Drive Train'!$F$39,AW77+AQ$2)</f>
        <v>7.1920000000000002</v>
      </c>
      <c r="AX78" s="43">
        <f>'Drive Train'!$F$35-AQ78*'DEPRECATED - DT-Prelim Calcs'!$C$21*'Drive Train'!$F$39</f>
        <v>11.19102255952739</v>
      </c>
      <c r="AY78" s="1">
        <f>IF(AV78&gt;='Drive Train'!$F$29,1,0)</f>
        <v>1</v>
      </c>
      <c r="AZ78" s="43">
        <f t="shared" si="124"/>
        <v>23.987647628424824</v>
      </c>
      <c r="BA78" s="49">
        <f>BA77+'DEPRECATED - DT-Prelim Calcs'!$C$11</f>
        <v>296</v>
      </c>
      <c r="BB78" s="2">
        <f>BL78/'Drive Train'!$F$35</f>
        <v>1.8815516248711779</v>
      </c>
      <c r="BC78" s="36">
        <f>BJ78*12*60/(PI() * 'Drive Train'!$F$15)/BB$2*BB78</f>
        <v>-100909.34695010037</v>
      </c>
      <c r="BD78" s="2">
        <f>('DEPRECATED - DT-Prelim Calcs'!$C$6*BB78-BC78)/('DEPRECATED - DT-Prelim Calcs'!$C$6*BB78)*'DEPRECATED - DT-Prelim Calcs'!$C$7*BB78</f>
        <v>83.003918687412394</v>
      </c>
      <c r="BE78" s="43">
        <f>BD78/'DEPRECATED - DT-Prelim Calcs'!$C$7*('DEPRECATED - DT-Prelim Calcs'!$C$8-'DEPRECATED - DT-Prelim Calcs'!$C$9)+'DEPRECATED - DT-Prelim Calcs'!$C$9</f>
        <v>4523.3552717769435</v>
      </c>
      <c r="BF78" s="43">
        <f t="shared" si="103"/>
        <v>93</v>
      </c>
      <c r="BG78" s="2">
        <f t="shared" si="125"/>
        <v>2.0025508475699998</v>
      </c>
      <c r="BH78" s="43">
        <f>BG78*'DEPRECATED - DT-Prelim Calcs'!$C$21/BB$2/'DEPRECATED - DT-Prelim Calcs'!$C$19/'DEPRECATED - DT-Prelim Calcs'!$C$18*3.39*'DEPRECATED - DT-Prelim Calcs'!$C$20</f>
        <v>29.053734754561201</v>
      </c>
      <c r="BI78" s="36">
        <f t="shared" si="126"/>
        <v>0</v>
      </c>
      <c r="BJ78" s="43">
        <f>BH77*'DEPRECATED - DT-Prelim Calcs'!$C$11+BJ77</f>
        <v>-216.00834369924692</v>
      </c>
      <c r="BK78" s="43">
        <f>BK77+0.5*BH78*'DEPRECATED - DT-Prelim Calcs'!$C$11^2+BJ78*'DEPRECATED - DT-Prelim Calcs'!$C$11</f>
        <v>-40523.142532916929</v>
      </c>
      <c r="BL78" s="43">
        <f>MIN('Drive Train'!$F$35-BF77*'DEPRECATED - DT-Prelim Calcs'!$C$21*'Drive Train'!$F$39,BL77+BF$2)</f>
        <v>23.331240148402607</v>
      </c>
      <c r="BM78" s="43">
        <f>'Drive Train'!$F$35-BF78*'DEPRECATED - DT-Prelim Calcs'!$C$21*'Drive Train'!$F$39</f>
        <v>7.1920000000000002</v>
      </c>
      <c r="BN78" s="1">
        <f>IF(BK78&gt;='Drive Train'!$F$29,1,0)</f>
        <v>0</v>
      </c>
      <c r="BO78" s="43">
        <f t="shared" si="127"/>
        <v>103.33333333333333</v>
      </c>
      <c r="BP78" s="49">
        <f>BP77+'DEPRECATED - DT-Prelim Calcs'!$C$11</f>
        <v>296</v>
      </c>
      <c r="BQ78" s="2">
        <f>CA78/'Drive Train'!$F$35</f>
        <v>0.57999999999999996</v>
      </c>
      <c r="BR78" s="36">
        <f>BY78*12*60/(PI() * 'Drive Train'!$F$15)/BQ$2*BQ78</f>
        <v>-62953.26879429468</v>
      </c>
      <c r="BS78" s="2">
        <f>('DEPRECATED - DT-Prelim Calcs'!$C$6*BQ78-BR78)/('DEPRECATED - DT-Prelim Calcs'!$C$6*BQ78)*'DEPRECATED - DT-Prelim Calcs'!$C$7*BQ78</f>
        <v>48.99775966226364</v>
      </c>
      <c r="BT78" s="43">
        <f>BS78/'DEPRECATED - DT-Prelim Calcs'!$C$7*('DEPRECATED - DT-Prelim Calcs'!$C$8-'DEPRECATED - DT-Prelim Calcs'!$C$9)+'DEPRECATED - DT-Prelim Calcs'!$C$9</f>
        <v>2670.7809368248099</v>
      </c>
      <c r="BU78" s="43">
        <f t="shared" si="104"/>
        <v>93</v>
      </c>
      <c r="BV78" s="2">
        <f t="shared" si="128"/>
        <v>1.5313624128476471</v>
      </c>
      <c r="BW78" s="43">
        <f>BV78*'DEPRECATED - DT-Prelim Calcs'!$C$21/BQ$2/'DEPRECATED - DT-Prelim Calcs'!$C$19/'DEPRECATED - DT-Prelim Calcs'!$C$18*3.39*'DEPRECATED - DT-Prelim Calcs'!$C$20</f>
        <v>29.053734754561201</v>
      </c>
      <c r="BX78" s="36">
        <f t="shared" si="129"/>
        <v>0</v>
      </c>
      <c r="BY78" s="43">
        <f>BW77*'DEPRECATED - DT-Prelim Calcs'!$C$11+BY77</f>
        <v>-334.30278357609836</v>
      </c>
      <c r="BZ78" s="43">
        <f>BZ77+0.5*BW78*'DEPRECATED - DT-Prelim Calcs'!$C$11^2+BY78*'DEPRECATED - DT-Prelim Calcs'!$C$11</f>
        <v>-97121.318441038296</v>
      </c>
      <c r="CA78" s="43">
        <f>MIN('Drive Train'!$F$35-BU77*'DEPRECATED - DT-Prelim Calcs'!$C$21*'Drive Train'!$F$39,CA77+BU$2)</f>
        <v>7.1920000000000002</v>
      </c>
      <c r="CB78" s="43">
        <f>'Drive Train'!$F$35-BU78*'DEPRECATED - DT-Prelim Calcs'!$C$21*'Drive Train'!$F$39</f>
        <v>7.1920000000000002</v>
      </c>
      <c r="CC78" s="1">
        <f>IF(BZ78&gt;='Drive Train'!$F$29,1,0)</f>
        <v>0</v>
      </c>
      <c r="CD78" s="43">
        <f t="shared" si="130"/>
        <v>103.33333333333333</v>
      </c>
      <c r="CE78" s="49">
        <f>CE77+'DEPRECATED - DT-Prelim Calcs'!$C$11</f>
        <v>296</v>
      </c>
      <c r="CF78" s="2">
        <f>CP78/'Drive Train'!$F$35</f>
        <v>2.8791079282043555</v>
      </c>
      <c r="CG78" s="36">
        <f>CN78*12*60/(PI() * 'Drive Train'!$F$15)/CF$2*CF78</f>
        <v>-965624.62282980152</v>
      </c>
      <c r="CH78" s="2">
        <f>('DEPRECATED - DT-Prelim Calcs'!$C$6*CF78-CG78)/('DEPRECATED - DT-Prelim Calcs'!$C$6*CF78)*'DEPRECATED - DT-Prelim Calcs'!$C$7*CF78</f>
        <v>723.34306023841464</v>
      </c>
      <c r="CI78" s="43">
        <f>CH78/'DEPRECATED - DT-Prelim Calcs'!$C$7*('DEPRECATED - DT-Prelim Calcs'!$C$8-'DEPRECATED - DT-Prelim Calcs'!$C$9)+'DEPRECATED - DT-Prelim Calcs'!$C$9</f>
        <v>39407.502535376319</v>
      </c>
      <c r="CJ78" s="43">
        <f t="shared" si="105"/>
        <v>93</v>
      </c>
      <c r="CK78" s="2">
        <f t="shared" si="131"/>
        <v>1.2396743342100003</v>
      </c>
      <c r="CL78" s="43">
        <f>CK78*'DEPRECATED - DT-Prelim Calcs'!$C$21/CF$2/'DEPRECATED - DT-Prelim Calcs'!$C$19/'DEPRECATED - DT-Prelim Calcs'!$C$18*3.39*'DEPRECATED - DT-Prelim Calcs'!$C$20</f>
        <v>29.053734754561205</v>
      </c>
      <c r="CM78" s="36">
        <f t="shared" si="132"/>
        <v>0</v>
      </c>
      <c r="CN78" s="43">
        <f>CL77*'DEPRECATED - DT-Prelim Calcs'!$C$11+CN77</f>
        <v>-836.23764359238976</v>
      </c>
      <c r="CO78" s="43">
        <f>CO77+0.5*CL78*'DEPRECATED - DT-Prelim Calcs'!$C$11^2+CN78*'DEPRECATED - DT-Prelim Calcs'!$C$11</f>
        <v>-206284.69247862863</v>
      </c>
      <c r="CP78" s="43">
        <f>MIN('Drive Train'!$F$35-CJ77*'DEPRECATED - DT-Prelim Calcs'!$C$21*'Drive Train'!$F$39,CP77+CJ$2)</f>
        <v>35.700938309734006</v>
      </c>
      <c r="CQ78" s="43">
        <f>'Drive Train'!$F$35-CJ78*'DEPRECATED - DT-Prelim Calcs'!$C$21*'Drive Train'!$F$39</f>
        <v>7.1920000000000002</v>
      </c>
      <c r="CR78" s="1">
        <f>IF(CO78&gt;='Drive Train'!$F$29,1,0)</f>
        <v>0</v>
      </c>
      <c r="CS78" s="43">
        <f t="shared" si="133"/>
        <v>103.33333333333333</v>
      </c>
      <c r="CT78" s="49">
        <f>CT77+'DEPRECATED - DT-Prelim Calcs'!$C$11</f>
        <v>296</v>
      </c>
      <c r="CU78" s="2">
        <f>DE78/'Drive Train'!$F$35</f>
        <v>0.57999999999999996</v>
      </c>
      <c r="CV78" s="36">
        <f>DC78*12*60/(PI() * 'Drive Train'!$F$15)/CU$2*CU78</f>
        <v>-34352.001588286061</v>
      </c>
      <c r="CW78" s="2">
        <f>('DEPRECATED - DT-Prelim Calcs'!$C$6*CU78-CV78)/('DEPRECATED - DT-Prelim Calcs'!$C$6*CU78)*'DEPRECATED - DT-Prelim Calcs'!$C$7*CU78</f>
        <v>27.972690195777691</v>
      </c>
      <c r="CX78" s="43">
        <f>CW78/'DEPRECATED - DT-Prelim Calcs'!$C$7*('DEPRECATED - DT-Prelim Calcs'!$C$8-'DEPRECATED - DT-Prelim Calcs'!$C$9)+'DEPRECATED - DT-Prelim Calcs'!$C$9</f>
        <v>1525.3853614117697</v>
      </c>
      <c r="CY78" s="43">
        <f t="shared" si="106"/>
        <v>93</v>
      </c>
      <c r="CZ78" s="2">
        <f t="shared" si="134"/>
        <v>1.0413264407364002</v>
      </c>
      <c r="DA78" s="43">
        <f>CZ78*'DEPRECATED - DT-Prelim Calcs'!$C$21/CU$2/'DEPRECATED - DT-Prelim Calcs'!$C$19/'DEPRECATED - DT-Prelim Calcs'!$C$18*3.39*'DEPRECATED - DT-Prelim Calcs'!$C$20</f>
        <v>29.053734754561201</v>
      </c>
      <c r="DB78" s="36">
        <f t="shared" si="135"/>
        <v>0</v>
      </c>
      <c r="DC78" s="43">
        <f>DA77*'DEPRECATED - DT-Prelim Calcs'!$C$11+DC77</f>
        <v>-124.04597221363726</v>
      </c>
      <c r="DD78" s="43">
        <f>DD77+0.5*DA78*'DEPRECATED - DT-Prelim Calcs'!$C$11^2+DC78*'DEPRECATED - DT-Prelim Calcs'!$C$11</f>
        <v>-267139.24006688857</v>
      </c>
      <c r="DE78" s="43">
        <f>MIN('Drive Train'!$F$35-CY77*'DEPRECATED - DT-Prelim Calcs'!$C$21*'Drive Train'!$F$39,DE77+CY$2)</f>
        <v>7.1920000000000002</v>
      </c>
      <c r="DF78" s="43">
        <f>'Drive Train'!$F$35-CY78*'DEPRECATED - DT-Prelim Calcs'!$C$21*'Drive Train'!$F$39</f>
        <v>7.1920000000000002</v>
      </c>
      <c r="DG78" s="1">
        <f>IF(DD78&gt;='Drive Train'!$F$29,1,0)</f>
        <v>0</v>
      </c>
      <c r="DH78" s="43">
        <f t="shared" si="136"/>
        <v>103.33333333333333</v>
      </c>
      <c r="DI78" s="49">
        <f>DI77+'DEPRECATED - DT-Prelim Calcs'!$C$11</f>
        <v>296</v>
      </c>
      <c r="DJ78" s="2">
        <f>DT78/'Drive Train'!$F$35</f>
        <v>0.57999999999999996</v>
      </c>
      <c r="DK78" s="36">
        <f>DR78*12*60/(PI() * 'Drive Train'!$F$15)/DJ$2*DJ78</f>
        <v>-707518.88774406665</v>
      </c>
      <c r="DL78" s="2">
        <f>('DEPRECATED - DT-Prelim Calcs'!$C$6*DJ78-DK78)/('DEPRECATED - DT-Prelim Calcs'!$C$6*DJ78)*'DEPRECATED - DT-Prelim Calcs'!$C$7*DJ78</f>
        <v>522.82420995606162</v>
      </c>
      <c r="DM78" s="43">
        <f>DL78/'DEPRECATED - DT-Prelim Calcs'!$C$7*('DEPRECATED - DT-Prelim Calcs'!$C$8-'DEPRECATED - DT-Prelim Calcs'!$C$9)+'DEPRECATED - DT-Prelim Calcs'!$C$9</f>
        <v>28483.714422979476</v>
      </c>
      <c r="DN78" s="43">
        <f t="shared" si="107"/>
        <v>93</v>
      </c>
      <c r="DO78" s="2">
        <f t="shared" si="137"/>
        <v>0.89769520753137932</v>
      </c>
      <c r="DP78" s="43">
        <f>DO78*'DEPRECATED - DT-Prelim Calcs'!$C$21/DJ$2/'DEPRECATED - DT-Prelim Calcs'!$C$19/'DEPRECATED - DT-Prelim Calcs'!$C$18*3.39*'DEPRECATED - DT-Prelim Calcs'!$C$20</f>
        <v>29.053734754561201</v>
      </c>
      <c r="DQ78" s="36">
        <f t="shared" si="138"/>
        <v>0</v>
      </c>
      <c r="DR78" s="43">
        <f>DP77*'DEPRECATED - DT-Prelim Calcs'!$C$11+DR77</f>
        <v>-2202.4733848719602</v>
      </c>
      <c r="DS78" s="43">
        <f>DS77+0.5*DP78*'DEPRECATED - DT-Prelim Calcs'!$C$11^2+DR78*'DEPRECATED - DT-Prelim Calcs'!$C$11</f>
        <v>-524198.5513676625</v>
      </c>
      <c r="DT78" s="43">
        <f>MIN('Drive Train'!$F$35-DN77*'DEPRECATED - DT-Prelim Calcs'!$C$21*'Drive Train'!$F$39,DT77+DN$2)</f>
        <v>7.1920000000000002</v>
      </c>
      <c r="DU78" s="43">
        <f>'Drive Train'!$F$35-DN78*'DEPRECATED - DT-Prelim Calcs'!$C$21*'Drive Train'!$F$39</f>
        <v>7.1920000000000002</v>
      </c>
      <c r="DV78" s="1">
        <f>IF(DS78&gt;='Drive Train'!$F$29,1,0)</f>
        <v>0</v>
      </c>
      <c r="DW78" s="43">
        <f t="shared" si="139"/>
        <v>103.33333333333333</v>
      </c>
      <c r="DX78" s="49">
        <f>DX77+'DEPRECATED - DT-Prelim Calcs'!$C$11</f>
        <v>296</v>
      </c>
      <c r="DY78" s="2">
        <f>EI78/'Drive Train'!$F$35</f>
        <v>0.57999999999999996</v>
      </c>
      <c r="DZ78" s="36">
        <f>EG78*12*60/(PI() * 'Drive Train'!$F$15)/DY$2*DY78</f>
        <v>-825588.5314022887</v>
      </c>
      <c r="EA78" s="2">
        <f>('DEPRECATED - DT-Prelim Calcs'!$C$6*DY78-DZ78)/('DEPRECATED - DT-Prelim Calcs'!$C$6*DY78)*'DEPRECATED - DT-Prelim Calcs'!$C$7*DY78</f>
        <v>609.61835239447248</v>
      </c>
      <c r="EB78" s="43">
        <f>EA78/'DEPRECATED - DT-Prelim Calcs'!$C$7*('DEPRECATED - DT-Prelim Calcs'!$C$8-'DEPRECATED - DT-Prelim Calcs'!$C$9)+'DEPRECATED - DT-Prelim Calcs'!$C$9</f>
        <v>33212.05203343022</v>
      </c>
      <c r="EC78" s="43">
        <f t="shared" si="108"/>
        <v>93</v>
      </c>
      <c r="ED78" s="2">
        <f t="shared" si="140"/>
        <v>0.78888366722454539</v>
      </c>
      <c r="EE78" s="43">
        <f>ED78*'DEPRECATED - DT-Prelim Calcs'!$C$21/DY$2/'DEPRECATED - DT-Prelim Calcs'!$C$19/'DEPRECATED - DT-Prelim Calcs'!$C$18*3.39*'DEPRECATED - DT-Prelim Calcs'!$C$20</f>
        <v>29.053734754561201</v>
      </c>
      <c r="EF78" s="36">
        <f t="shared" si="141"/>
        <v>0</v>
      </c>
      <c r="EG78" s="43">
        <f>EE77*'DEPRECATED - DT-Prelim Calcs'!$C$11+EG77</f>
        <v>-2258.5012758110556</v>
      </c>
      <c r="EH78" s="43">
        <f>EH77+0.5*EE78*'DEPRECATED - DT-Prelim Calcs'!$C$11^2+EG78*'DEPRECATED - DT-Prelim Calcs'!$C$11</f>
        <v>-594430.95622114581</v>
      </c>
      <c r="EI78" s="43">
        <f>MIN('Drive Train'!$F$35-EC77*'DEPRECATED - DT-Prelim Calcs'!$C$21*'Drive Train'!$F$39,EI77+EC$2)</f>
        <v>7.1920000000000002</v>
      </c>
      <c r="EJ78" s="43">
        <f>'Drive Train'!$F$35-EC78*'DEPRECATED - DT-Prelim Calcs'!$C$21*'Drive Train'!$F$39</f>
        <v>7.1920000000000002</v>
      </c>
      <c r="EK78" s="1">
        <f>IF(EH78&gt;='Drive Train'!$F$29,1,0)</f>
        <v>0</v>
      </c>
      <c r="EL78" s="43">
        <f t="shared" si="142"/>
        <v>103.33333333333333</v>
      </c>
      <c r="EM78" s="49">
        <f>EM77+'DEPRECATED - DT-Prelim Calcs'!$C$11</f>
        <v>296</v>
      </c>
      <c r="EN78" s="2">
        <f>EX78/'Drive Train'!$F$35</f>
        <v>0.57999999999999996</v>
      </c>
      <c r="EO78" s="36">
        <f>EV78*12*60/(PI() * 'Drive Train'!$F$15)/EN$2*EN78</f>
        <v>-1814654.6234518315</v>
      </c>
      <c r="EP78" s="2">
        <f>('DEPRECATED - DT-Prelim Calcs'!$C$6*EN78-EO78)/('DEPRECATED - DT-Prelim Calcs'!$C$6*EN78)*'DEPRECATED - DT-Prelim Calcs'!$C$7*EN78</f>
        <v>1336.6904482741522</v>
      </c>
      <c r="EQ78" s="43">
        <f>EP78/'DEPRECATED - DT-Prelim Calcs'!$C$7*('DEPRECATED - DT-Prelim Calcs'!$C$8-'DEPRECATED - DT-Prelim Calcs'!$C$9)+'DEPRECATED - DT-Prelim Calcs'!$C$9</f>
        <v>72821.203525382909</v>
      </c>
      <c r="ER78" s="43">
        <f t="shared" si="109"/>
        <v>93</v>
      </c>
      <c r="ES78" s="2">
        <f t="shared" si="143"/>
        <v>0.7035989464435134</v>
      </c>
      <c r="ET78" s="43">
        <f>ES78*'DEPRECATED - DT-Prelim Calcs'!$C$21/EN$2/'DEPRECATED - DT-Prelim Calcs'!$C$19/'DEPRECATED - DT-Prelim Calcs'!$C$18*3.39*'DEPRECATED - DT-Prelim Calcs'!$C$20</f>
        <v>29.053734754561201</v>
      </c>
      <c r="EU78" s="36">
        <f t="shared" si="144"/>
        <v>0</v>
      </c>
      <c r="EV78" s="43">
        <f>ET77*'DEPRECATED - DT-Prelim Calcs'!$C$11+EV77</f>
        <v>-4427.5439840315521</v>
      </c>
      <c r="EW78" s="43">
        <f>EW77+0.5*ET78*'DEPRECATED - DT-Prelim Calcs'!$C$11^2+EV78*'DEPRECATED - DT-Prelim Calcs'!$C$11</f>
        <v>-1037568.5143117162</v>
      </c>
      <c r="EX78" s="43">
        <f>MIN('Drive Train'!$F$35-ER77*'DEPRECATED - DT-Prelim Calcs'!$C$21*'Drive Train'!$F$39,EX77+ER$2)</f>
        <v>7.1920000000000002</v>
      </c>
      <c r="EY78" s="43">
        <f>'Drive Train'!$F$35-ER78*'DEPRECATED - DT-Prelim Calcs'!$C$21*'Drive Train'!$F$39</f>
        <v>7.1920000000000002</v>
      </c>
      <c r="EZ78" s="1">
        <f>IF(EW78&gt;='Drive Train'!$F$29,1,0)</f>
        <v>0</v>
      </c>
      <c r="FA78" s="43">
        <f t="shared" si="145"/>
        <v>103.33333333333333</v>
      </c>
      <c r="FB78" s="49">
        <f>FB77+'DEPRECATED - DT-Prelim Calcs'!$C$11</f>
        <v>296</v>
      </c>
      <c r="FC78" s="2">
        <f>FM78/'Drive Train'!$F$35</f>
        <v>0.57999999999999996</v>
      </c>
      <c r="FD78" s="36">
        <f>FK78*12*60/(PI() * 'Drive Train'!$F$15)/FC$2*FC78</f>
        <v>-3366499.0270336079</v>
      </c>
      <c r="FE78" s="2">
        <f>('DEPRECATED - DT-Prelim Calcs'!$C$6*FC78-FD78)/('DEPRECATED - DT-Prelim Calcs'!$C$6*FC78)*'DEPRECATED - DT-Prelim Calcs'!$C$7*FC78</f>
        <v>2477.4663499667122</v>
      </c>
      <c r="FF78" s="43">
        <f>FE78/'DEPRECATED - DT-Prelim Calcs'!$C$7*('DEPRECATED - DT-Prelim Calcs'!$C$8-'DEPRECATED - DT-Prelim Calcs'!$C$9)+'DEPRECATED - DT-Prelim Calcs'!$C$9</f>
        <v>134967.95040863432</v>
      </c>
      <c r="FG78" s="43">
        <f t="shared" si="110"/>
        <v>93</v>
      </c>
      <c r="FH78" s="2">
        <f t="shared" si="146"/>
        <v>0.63495514679048781</v>
      </c>
      <c r="FI78" s="43">
        <f>FH78*'DEPRECATED - DT-Prelim Calcs'!$C$21/FC$2/'DEPRECATED - DT-Prelim Calcs'!$C$19/'DEPRECATED - DT-Prelim Calcs'!$C$18*3.39*'DEPRECATED - DT-Prelim Calcs'!$C$20</f>
        <v>29.053734754561205</v>
      </c>
      <c r="FJ78" s="36">
        <f t="shared" si="147"/>
        <v>0</v>
      </c>
      <c r="FK78" s="43">
        <f>FI77*'DEPRECATED - DT-Prelim Calcs'!$C$11+FK77</f>
        <v>-7412.5095399817574</v>
      </c>
      <c r="FL78" s="43">
        <f>FL77+0.5*FI78*'DEPRECATED - DT-Prelim Calcs'!$C$11^2+FK78*'DEPRECATED - DT-Prelim Calcs'!$C$11</f>
        <v>-1163513.4589989071</v>
      </c>
      <c r="FM78" s="43">
        <f>MIN('Drive Train'!$F$35-FG77*'DEPRECATED - DT-Prelim Calcs'!$C$21*'Drive Train'!$F$39,FM77+FG$2)</f>
        <v>7.1920000000000002</v>
      </c>
      <c r="FN78" s="43">
        <f>'Drive Train'!$F$35-FG78*'DEPRECATED - DT-Prelim Calcs'!$C$21*'Drive Train'!$F$39</f>
        <v>7.1920000000000002</v>
      </c>
      <c r="FO78" s="1">
        <f>IF(FL78&gt;='Drive Train'!$F$29,1,0)</f>
        <v>0</v>
      </c>
      <c r="FP78" s="43">
        <f t="shared" si="148"/>
        <v>103.33333333333333</v>
      </c>
      <c r="FQ78" s="49">
        <f>FQ77+'DEPRECATED - DT-Prelim Calcs'!$C$11</f>
        <v>296</v>
      </c>
      <c r="FR78" s="2">
        <f>GB78/'Drive Train'!$F$35</f>
        <v>0.57999999999999996</v>
      </c>
      <c r="FS78" s="36">
        <f>FZ78*12*60/(PI() * 'Drive Train'!$F$15)/FR$2*FR78</f>
        <v>-602189.74272696953</v>
      </c>
      <c r="FT78" s="2">
        <f>('DEPRECATED - DT-Prelim Calcs'!$C$6*FR78-FS78)/('DEPRECATED - DT-Prelim Calcs'!$C$6*FR78)*'DEPRECATED - DT-Prelim Calcs'!$C$7*FR78</f>
        <v>445.39573187923003</v>
      </c>
      <c r="FU78" s="43">
        <f>FT78/'DEPRECATED - DT-Prelim Calcs'!$C$7*('DEPRECATED - DT-Prelim Calcs'!$C$8-'DEPRECATED - DT-Prelim Calcs'!$C$9)+'DEPRECATED - DT-Prelim Calcs'!$C$9</f>
        <v>24265.595841181934</v>
      </c>
      <c r="FV78" s="43">
        <f t="shared" si="111"/>
        <v>93</v>
      </c>
      <c r="FW78" s="2">
        <f t="shared" si="149"/>
        <v>0.57851468929799987</v>
      </c>
      <c r="FX78" s="43">
        <f>FW78*'DEPRECATED - DT-Prelim Calcs'!$C$21/FR$2/'DEPRECATED - DT-Prelim Calcs'!$C$19/'DEPRECATED - DT-Prelim Calcs'!$C$18*3.39*'DEPRECATED - DT-Prelim Calcs'!$C$20</f>
        <v>29.053734754561201</v>
      </c>
      <c r="FY78" s="36">
        <f t="shared" si="150"/>
        <v>0</v>
      </c>
      <c r="FZ78" s="43">
        <f>FX77*'DEPRECATED - DT-Prelim Calcs'!$C$11+FZ77</f>
        <v>-1208.0682450946197</v>
      </c>
      <c r="GA78" s="43">
        <f>GA77+0.5*FX78*'DEPRECATED - DT-Prelim Calcs'!$C$11^2+FZ78*'DEPRECATED - DT-Prelim Calcs'!$C$11</f>
        <v>-1537824.0379658672</v>
      </c>
      <c r="GB78" s="43">
        <f>MIN('Drive Train'!$F$35-FV77*'DEPRECATED - DT-Prelim Calcs'!$C$21*'Drive Train'!$F$39,GB77+FV$2)</f>
        <v>7.1920000000000002</v>
      </c>
      <c r="GC78" s="43">
        <f>'Drive Train'!$F$35-FV78*'DEPRECATED - DT-Prelim Calcs'!$C$21*'Drive Train'!$F$39</f>
        <v>7.1920000000000002</v>
      </c>
      <c r="GD78" s="1">
        <f>IF(GA78&gt;='Drive Train'!$F$29,1,0)</f>
        <v>0</v>
      </c>
      <c r="GE78" s="43">
        <f t="shared" si="151"/>
        <v>103.33333333333333</v>
      </c>
      <c r="GF78" s="49">
        <f>GF77+'DEPRECATED - DT-Prelim Calcs'!$C$11</f>
        <v>296</v>
      </c>
      <c r="GG78" s="2">
        <f>GQ78/'Drive Train'!$F$35</f>
        <v>0.86451612903225805</v>
      </c>
      <c r="GH78" s="36">
        <f>GO78*12*60/(PI() * 'Drive Train'!$F$15)/GG$2*GG78</f>
        <v>-177315.98346165905</v>
      </c>
      <c r="GI78" s="2">
        <f>('DEPRECATED - DT-Prelim Calcs'!$C$6*GG78-GH78)/('DEPRECATED - DT-Prelim Calcs'!$C$6*GG78)*'DEPRECATED - DT-Prelim Calcs'!$C$7*GG78</f>
        <v>134.40128322120847</v>
      </c>
      <c r="GJ78" s="43">
        <f>GI78/'DEPRECATED - DT-Prelim Calcs'!$C$7*('DEPRECATED - DT-Prelim Calcs'!$C$8-'DEPRECATED - DT-Prelim Calcs'!$C$9)+'DEPRECATED - DT-Prelim Calcs'!$C$9</f>
        <v>7323.3609516031474</v>
      </c>
      <c r="GK78" s="43">
        <f t="shared" si="152"/>
        <v>29.999999999999982</v>
      </c>
      <c r="GL78" s="2">
        <f t="shared" si="153"/>
        <v>1.4462867232450001</v>
      </c>
      <c r="GM78" s="43">
        <f>GL78*'DEPRECATED - DT-Prelim Calcs'!$C$21/GG$2/'DEPRECATED - DT-Prelim Calcs'!$C$19/'DEPRECATED - DT-Prelim Calcs'!$C$18*3.39*'DEPRECATED - DT-Prelim Calcs'!$C$20</f>
        <v>29.053734754561201</v>
      </c>
      <c r="GN78" s="36">
        <f t="shared" si="154"/>
        <v>0</v>
      </c>
      <c r="GO78" s="43">
        <f>GM77*'DEPRECATED - DT-Prelim Calcs'!$C$11+GO77</f>
        <v>-596.62425100964356</v>
      </c>
      <c r="GP78" s="43">
        <f>GP77+0.5*GM78*'DEPRECATED - DT-Prelim Calcs'!$C$11^2+GO78*'DEPRECATED - DT-Prelim Calcs'!$C$11</f>
        <v>-90744.953576619097</v>
      </c>
      <c r="GQ78" s="43">
        <f>MIN('Drive Train'!$F$35-GK77*'DEPRECATED - DT-Prelim Calcs'!$C$21*'Drive Train'!$F$39,GQ77+GK$2)</f>
        <v>10.72</v>
      </c>
      <c r="GR78" s="43">
        <f>'Drive Train'!$F$35-GK78*'DEPRECATED - DT-Prelim Calcs'!$C$21*'Drive Train'!$F$39</f>
        <v>10.72</v>
      </c>
      <c r="GS78" s="1">
        <f>IF(GP78&gt;='Drive Train'!$F$29,1,0)</f>
        <v>0</v>
      </c>
      <c r="GT78" s="43">
        <f t="shared" si="155"/>
        <v>33.333333333333314</v>
      </c>
      <c r="GU78" s="49">
        <f>GU77+'DEPRECATED - DT-Prelim Calcs'!$C$11</f>
        <v>296</v>
      </c>
      <c r="GV78" s="2">
        <f>HF78/'Drive Train'!$F$35</f>
        <v>0.84946236559139798</v>
      </c>
      <c r="GW78" s="36">
        <f>HD78*12*60/(PI() * 'Drive Train'!$F$15)/GV$2*GV78</f>
        <v>8357.5963049936763</v>
      </c>
      <c r="GX78" s="2">
        <f>('DEPRECATED - DT-Prelim Calcs'!$C$6*GV78-GW78)/('DEPRECATED - DT-Prelim Calcs'!$C$6*GV78)*'DEPRECATED - DT-Prelim Calcs'!$C$7*GV78</f>
        <v>-2.159771767197713</v>
      </c>
      <c r="GY78" s="43">
        <f>GX78/'DEPRECATED - DT-Prelim Calcs'!$C$7*('DEPRECATED - DT-Prelim Calcs'!$C$8-'DEPRECATED - DT-Prelim Calcs'!$C$9)+'DEPRECATED - DT-Prelim Calcs'!$C$9</f>
        <v>-116.15920821300973</v>
      </c>
      <c r="GZ78" s="43">
        <f t="shared" si="112"/>
        <v>-116.15920821300973</v>
      </c>
      <c r="HA78" s="2">
        <f t="shared" si="156"/>
        <v>-2.9283182682555209</v>
      </c>
      <c r="HB78" s="43">
        <f>HA78*'DEPRECATED - DT-Prelim Calcs'!$C$21/GV$2/'DEPRECATED - DT-Prelim Calcs'!$C$19/'DEPRECATED - DT-Prelim Calcs'!$C$18*3.39*'DEPRECATED - DT-Prelim Calcs'!$C$20</f>
        <v>-58.825529457909326</v>
      </c>
      <c r="HC78" s="36">
        <f t="shared" si="157"/>
        <v>1</v>
      </c>
      <c r="HD78" s="43">
        <f>HB77*'DEPRECATED - DT-Prelim Calcs'!$C$11+HD77</f>
        <v>28.619587122241818</v>
      </c>
      <c r="HE78" s="43">
        <f>HE77+0.5*HB78*'DEPRECATED - DT-Prelim Calcs'!$C$11^2+HD78*'DEPRECATED - DT-Prelim Calcs'!$C$11</f>
        <v>-93218.055825390795</v>
      </c>
      <c r="HF78" s="43">
        <f>MIN('Drive Train'!$F$35-GZ77*'DEPRECATED - DT-Prelim Calcs'!$C$21*'Drive Train'!$F$39,HF77+GZ$2)</f>
        <v>10.533333333333335</v>
      </c>
      <c r="HG78" s="43">
        <f>'Drive Train'!$F$35-GZ78*'DEPRECATED - DT-Prelim Calcs'!$C$21*'Drive Train'!$F$39</f>
        <v>18.904915659928545</v>
      </c>
      <c r="HH78" s="1">
        <f>IF(HE78&gt;='Drive Train'!$F$29,1,0)</f>
        <v>0</v>
      </c>
      <c r="HI78" s="43">
        <f t="shared" si="158"/>
        <v>-129.06578690334416</v>
      </c>
      <c r="HJ78" s="49">
        <f>HJ77+'DEPRECATED - DT-Prelim Calcs'!$C$11</f>
        <v>296</v>
      </c>
      <c r="HK78" s="2">
        <f>HU78/'Drive Train'!$F$35</f>
        <v>0.83440860215053769</v>
      </c>
      <c r="HL78" s="36">
        <f>HS78*12*60/(PI() * 'Drive Train'!$F$15)/HK$2*HK78</f>
        <v>-203973.3860026068</v>
      </c>
      <c r="HM78" s="2">
        <f>('DEPRECATED - DT-Prelim Calcs'!$C$6*HK78-HL78)/('DEPRECATED - DT-Prelim Calcs'!$C$6*HK78)*'DEPRECATED - DT-Prelim Calcs'!$C$7*HK78</f>
        <v>153.85619458111205</v>
      </c>
      <c r="HN78" s="43">
        <f>HM78/'DEPRECATED - DT-Prelim Calcs'!$C$7*('DEPRECATED - DT-Prelim Calcs'!$C$8-'DEPRECATED - DT-Prelim Calcs'!$C$9)+'DEPRECATED - DT-Prelim Calcs'!$C$9</f>
        <v>8383.2180630008788</v>
      </c>
      <c r="HO78" s="43">
        <f t="shared" si="113"/>
        <v>36.66666666666665</v>
      </c>
      <c r="HP78" s="2">
        <f t="shared" si="159"/>
        <v>1.4462867232450001</v>
      </c>
      <c r="HQ78" s="43">
        <f>HP78*'DEPRECATED - DT-Prelim Calcs'!$C$21/HK$2/'DEPRECATED - DT-Prelim Calcs'!$C$19/'DEPRECATED - DT-Prelim Calcs'!$C$18*3.39*'DEPRECATED - DT-Prelim Calcs'!$C$20</f>
        <v>29.053734754561201</v>
      </c>
      <c r="HR78" s="36">
        <f t="shared" si="160"/>
        <v>0</v>
      </c>
      <c r="HS78" s="43">
        <f>HQ77*'DEPRECATED - DT-Prelim Calcs'!$C$11+HS77</f>
        <v>-711.08390681566311</v>
      </c>
      <c r="HT78" s="43">
        <f>HT77+0.5*HQ78*'DEPRECATED - DT-Prelim Calcs'!$C$11^2+HS78*'DEPRECATED - DT-Prelim Calcs'!$C$11</f>
        <v>-113925.59183831005</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1"/>
        <v>40.740740740740726</v>
      </c>
      <c r="HY78" s="49">
        <f>HY77+'DEPRECATED - DT-Prelim Calcs'!$C$11</f>
        <v>296</v>
      </c>
      <c r="HZ78" s="2">
        <f>IJ78/'Drive Train'!$F$35</f>
        <v>2.8950954878837303</v>
      </c>
      <c r="IA78" s="36">
        <f>IH78*12*60/(PI() * 'Drive Train'!$F$15)/HZ$2*HZ78</f>
        <v>-682622.71458921779</v>
      </c>
      <c r="IB78" s="2">
        <f>('DEPRECATED - DT-Prelim Calcs'!$C$6*HZ78-IA78)/('DEPRECATED - DT-Prelim Calcs'!$C$6*HZ78)*'DEPRECATED - DT-Prelim Calcs'!$C$7*HZ78</f>
        <v>515.38058897037411</v>
      </c>
      <c r="IC78" s="43">
        <f>IB78/'DEPRECATED - DT-Prelim Calcs'!$C$7*('DEPRECATED - DT-Prelim Calcs'!$C$8-'DEPRECATED - DT-Prelim Calcs'!$C$9)+'DEPRECATED - DT-Prelim Calcs'!$C$9</f>
        <v>28078.203727490527</v>
      </c>
      <c r="ID78" s="43">
        <f t="shared" si="114"/>
        <v>39.999999999999986</v>
      </c>
      <c r="IE78" s="2">
        <f t="shared" si="162"/>
        <v>1.4462867232450001</v>
      </c>
      <c r="IF78" s="43">
        <f>IE78*'DEPRECATED - DT-Prelim Calcs'!$C$21/HZ$2/'DEPRECATED - DT-Prelim Calcs'!$C$19/'DEPRECATED - DT-Prelim Calcs'!$C$18*3.39*'DEPRECATED - DT-Prelim Calcs'!$C$20</f>
        <v>29.053734754561201</v>
      </c>
      <c r="IG78" s="36">
        <f t="shared" si="163"/>
        <v>0</v>
      </c>
      <c r="IH78" s="43">
        <f>IF77*'DEPRECATED - DT-Prelim Calcs'!$C$11+IH77</f>
        <v>-685.87340028131166</v>
      </c>
      <c r="II78" s="43">
        <f>II77+0.5*IF78*'DEPRECATED - DT-Prelim Calcs'!$C$11^2+IH78*'DEPRECATED - DT-Prelim Calcs'!$C$11</f>
        <v>-90626.588268549473</v>
      </c>
      <c r="IJ78" s="43">
        <f>MIN('Drive Train'!$F$35-ID77*'DEPRECATED - DT-Prelim Calcs'!$C$21*'Drive Train'!$F$39,IJ77+ID$2)</f>
        <v>35.899184049758254</v>
      </c>
      <c r="IK78" s="43">
        <f>'Drive Train'!$F$35-ID78*'DEPRECATED - DT-Prelim Calcs'!$C$21*'Drive Train'!$F$39</f>
        <v>10.16</v>
      </c>
      <c r="IL78" s="1">
        <f>IF(II78&gt;='Drive Train'!$F$29,1,0)</f>
        <v>0</v>
      </c>
      <c r="IM78" s="43">
        <f t="shared" si="164"/>
        <v>44.444444444444429</v>
      </c>
      <c r="IN78" s="49">
        <f>IN77+'DEPRECATED - DT-Prelim Calcs'!$C$11</f>
        <v>296</v>
      </c>
      <c r="IO78" s="2">
        <f>IY78/'Drive Train'!$F$35</f>
        <v>0.80430107526881722</v>
      </c>
      <c r="IP78" s="36">
        <f>IW78*12*60/(PI() * 'Drive Train'!$F$15)/IO$2*IO78</f>
        <v>947.14781901209585</v>
      </c>
      <c r="IQ78" s="2">
        <f>('DEPRECATED - DT-Prelim Calcs'!$C$6*IO78-IP78)/('DEPRECATED - DT-Prelim Calcs'!$C$6*IO78)*'DEPRECATED - DT-Prelim Calcs'!$C$7*IO78</f>
        <v>3.0759144769971587</v>
      </c>
      <c r="IR78" s="43">
        <f>IQ78/'DEPRECATED - DT-Prelim Calcs'!$C$7*('DEPRECATED - DT-Prelim Calcs'!$C$8-'DEPRECATED - DT-Prelim Calcs'!$C$9)+'DEPRECATED - DT-Prelim Calcs'!$C$9</f>
        <v>169.06847523939743</v>
      </c>
      <c r="IS78" s="43">
        <f t="shared" si="115"/>
        <v>43.333333333333321</v>
      </c>
      <c r="IT78" s="2">
        <f t="shared" si="165"/>
        <v>0.67591136536262364</v>
      </c>
      <c r="IU78" s="43">
        <f>IT78*'DEPRECATED - DT-Prelim Calcs'!$C$21/IO$2/'DEPRECATED - DT-Prelim Calcs'!$C$19/'DEPRECATED - DT-Prelim Calcs'!$C$18*3.39*'DEPRECATED - DT-Prelim Calcs'!$C$20</f>
        <v>13.578047292571565</v>
      </c>
      <c r="IV78" s="36">
        <f t="shared" si="166"/>
        <v>0</v>
      </c>
      <c r="IW78" s="43">
        <f>IU77*'DEPRECATED - DT-Prelim Calcs'!$C$11+IW77</f>
        <v>3.425509935094766</v>
      </c>
      <c r="IX78" s="43">
        <f>IX77+0.5*IU78*'DEPRECATED - DT-Prelim Calcs'!$C$11^2+IW78*'DEPRECATED - DT-Prelim Calcs'!$C$11</f>
        <v>-116053.60178112666</v>
      </c>
      <c r="IY78" s="43">
        <f>MIN('Drive Train'!$F$35-IS77*'DEPRECATED - DT-Prelim Calcs'!$C$21*'Drive Train'!$F$39,IY77+IS$2)</f>
        <v>9.9733333333333345</v>
      </c>
      <c r="IZ78" s="43">
        <f>'Drive Train'!$F$35-IS78*'DEPRECATED - DT-Prelim Calcs'!$C$21*'Drive Train'!$F$39</f>
        <v>9.9733333333333345</v>
      </c>
      <c r="JA78" s="1">
        <f>IF(IX78&gt;='Drive Train'!$F$29,1,0)</f>
        <v>0</v>
      </c>
      <c r="JB78" s="43">
        <f t="shared" si="167"/>
        <v>48.148148148148138</v>
      </c>
      <c r="JC78" s="49">
        <f>JC77+'DEPRECATED - DT-Prelim Calcs'!$C$11</f>
        <v>296</v>
      </c>
      <c r="JD78" s="2">
        <f>JN78/'Drive Train'!$F$35</f>
        <v>3.233034222825697</v>
      </c>
      <c r="JE78" s="36">
        <f>JL78*12*60/(PI() * 'Drive Train'!$F$15)/JD$2*JD78</f>
        <v>-895670.66480741266</v>
      </c>
      <c r="JF78" s="2">
        <f>('DEPRECATED - DT-Prelim Calcs'!$C$6*JD78-JE78)/('DEPRECATED - DT-Prelim Calcs'!$C$6*JD78)*'DEPRECATED - DT-Prelim Calcs'!$C$7*JD78</f>
        <v>673.57914021457691</v>
      </c>
      <c r="JG78" s="43">
        <f>JF78/'DEPRECATED - DT-Prelim Calcs'!$C$7*('DEPRECATED - DT-Prelim Calcs'!$C$8-'DEPRECATED - DT-Prelim Calcs'!$C$9)+'DEPRECATED - DT-Prelim Calcs'!$C$9</f>
        <v>36696.483011689634</v>
      </c>
      <c r="JH78" s="43">
        <f t="shared" si="116"/>
        <v>46.666666666666657</v>
      </c>
      <c r="JI78" s="2">
        <f t="shared" si="168"/>
        <v>1.4462867232450001</v>
      </c>
      <c r="JJ78" s="43">
        <f>JI78*'DEPRECATED - DT-Prelim Calcs'!$C$21/JD$2/'DEPRECATED - DT-Prelim Calcs'!$C$19/'DEPRECATED - DT-Prelim Calcs'!$C$18*3.39*'DEPRECATED - DT-Prelim Calcs'!$C$20</f>
        <v>29.053734754561201</v>
      </c>
      <c r="JK78" s="36">
        <f t="shared" si="169"/>
        <v>0</v>
      </c>
      <c r="JL78" s="43">
        <f>JJ77*'DEPRECATED - DT-Prelim Calcs'!$C$11+JL77</f>
        <v>-805.86847303011291</v>
      </c>
      <c r="JM78" s="43">
        <f>JM77+0.5*JJ78*'DEPRECATED - DT-Prelim Calcs'!$C$11^2+JL78*'DEPRECATED - DT-Prelim Calcs'!$C$11</f>
        <v>-114516.34717804387</v>
      </c>
      <c r="JN78" s="43">
        <f>MIN('Drive Train'!$F$35-JH77*'DEPRECATED - DT-Prelim Calcs'!$C$21*'Drive Train'!$F$39,JN77+JH$2)</f>
        <v>40.089624363038645</v>
      </c>
      <c r="JO78" s="43">
        <f>'Drive Train'!$F$35-JH78*'DEPRECATED - DT-Prelim Calcs'!$C$21*'Drive Train'!$F$39</f>
        <v>9.7866666666666671</v>
      </c>
      <c r="JP78" s="1">
        <f>IF(JM78&gt;='Drive Train'!$F$29,1,0)</f>
        <v>0</v>
      </c>
      <c r="JQ78" s="43">
        <f>MIN(JG78,'DEPRECATED - DT-Prelim Calcs'!$C$10)*'DEPRECATED - DT-Prelim Calcs'!$C$11*1000/60/60</f>
        <v>103.33333333333333</v>
      </c>
      <c r="JR78" s="49">
        <f>JR77+'DEPRECATED - DT-Prelim Calcs'!$C$11</f>
        <v>296</v>
      </c>
      <c r="JS78" s="2">
        <f>KC78/'Drive Train'!$F$35</f>
        <v>0.77419354838709686</v>
      </c>
      <c r="JT78" s="36">
        <f>KA78*12*60/(PI() * 'Drive Train'!$F$15)/JS$2*JS78</f>
        <v>-297553.39565312903</v>
      </c>
      <c r="JU78" s="2">
        <f>('DEPRECATED - DT-Prelim Calcs'!$C$6*JS78-JT78)/('DEPRECATED - DT-Prelim Calcs'!$C$6*JS78)*'DEPRECATED - DT-Prelim Calcs'!$C$7*JS78</f>
        <v>222.36536047127331</v>
      </c>
      <c r="JV78" s="43">
        <f>JU78/'DEPRECATED - DT-Prelim Calcs'!$C$7*('DEPRECATED - DT-Prelim Calcs'!$C$8-'DEPRECATED - DT-Prelim Calcs'!$C$9)+'DEPRECATED - DT-Prelim Calcs'!$C$9</f>
        <v>12115.43381671862</v>
      </c>
      <c r="JW78" s="43">
        <f t="shared" si="117"/>
        <v>49.999999999999993</v>
      </c>
      <c r="JX78" s="2">
        <f t="shared" si="170"/>
        <v>1.4462867232450001</v>
      </c>
      <c r="JY78" s="43">
        <f>JX78*'DEPRECATED - DT-Prelim Calcs'!$C$21/JS$2/'DEPRECATED - DT-Prelim Calcs'!$C$19/'DEPRECATED - DT-Prelim Calcs'!$C$18*3.39*'DEPRECATED - DT-Prelim Calcs'!$C$20</f>
        <v>29.053734754561201</v>
      </c>
      <c r="JZ78" s="36">
        <f t="shared" si="171"/>
        <v>0</v>
      </c>
      <c r="KA78" s="43">
        <f>JY77*'DEPRECATED - DT-Prelim Calcs'!$C$11+KA77</f>
        <v>-1117.9991673175764</v>
      </c>
      <c r="KB78" s="43">
        <f>KB77+0.5*JY78*'DEPRECATED - DT-Prelim Calcs'!$C$11^2+KA78*'DEPRECATED - DT-Prelim Calcs'!$C$11</f>
        <v>-117634.88141414097</v>
      </c>
      <c r="KC78" s="43">
        <f>MIN('Drive Train'!$F$35-JW77*'DEPRECATED - DT-Prelim Calcs'!$C$21*'Drive Train'!$F$39,KC77+JW$2)</f>
        <v>9.6000000000000014</v>
      </c>
      <c r="KD78" s="43">
        <f>'Drive Train'!$F$35-JW78*'DEPRECATED - DT-Prelim Calcs'!$C$21*'Drive Train'!$F$39</f>
        <v>9.6000000000000014</v>
      </c>
      <c r="KE78" s="1">
        <f>IF(KB78&gt;='Drive Train'!$F$29,1,0)</f>
        <v>0</v>
      </c>
      <c r="KF78" s="43">
        <f>MIN(JV78,'DEPRECATED - DT-Prelim Calcs'!$C$10)*'DEPRECATED - DT-Prelim Calcs'!$C$11*1000/60/60</f>
        <v>103.33333333333333</v>
      </c>
      <c r="KG78" s="49">
        <f>KG77+'DEPRECATED - DT-Prelim Calcs'!$C$11</f>
        <v>296</v>
      </c>
      <c r="KH78" s="2">
        <f>KR78/'Drive Train'!$F$35</f>
        <v>0.75913978494623657</v>
      </c>
      <c r="KI78" s="36">
        <f>KP78*12*60/(PI() * 'Drive Train'!$F$15)/KH$2*KH78</f>
        <v>18937.14770472176</v>
      </c>
      <c r="KJ78" s="2">
        <f>('DEPRECATED - DT-Prelim Calcs'!$C$6*KH78-KI78)/('DEPRECATED - DT-Prelim Calcs'!$C$6*KH78)*'DEPRECATED - DT-Prelim Calcs'!$C$7*KH78</f>
        <v>-10.360515715051219</v>
      </c>
      <c r="KK78" s="43">
        <f>KJ78/'DEPRECATED - DT-Prelim Calcs'!$C$7*('DEPRECATED - DT-Prelim Calcs'!$C$8-'DEPRECATED - DT-Prelim Calcs'!$C$9)+'DEPRECATED - DT-Prelim Calcs'!$C$9</f>
        <v>-562.91615462592449</v>
      </c>
      <c r="KL78" s="43">
        <f t="shared" si="118"/>
        <v>-562.91615462592449</v>
      </c>
      <c r="KM78" s="2">
        <f t="shared" si="172"/>
        <v>-12.30912925903945</v>
      </c>
      <c r="KN78" s="43">
        <f>KM78*'DEPRECATED - DT-Prelim Calcs'!$C$21/KH$2/'DEPRECATED - DT-Prelim Calcs'!$C$19/'DEPRECATED - DT-Prelim Calcs'!$C$18*3.39*'DEPRECATED - DT-Prelim Calcs'!$C$20</f>
        <v>-247.27197643724685</v>
      </c>
      <c r="KO78" s="36">
        <f t="shared" si="173"/>
        <v>1</v>
      </c>
      <c r="KP78" s="43">
        <f>KN77*'DEPRECATED - DT-Prelim Calcs'!$C$11+KP77</f>
        <v>72.563618483713384</v>
      </c>
      <c r="KQ78" s="43">
        <f>KQ77+0.5*KN78*'DEPRECATED - DT-Prelim Calcs'!$C$11^2+KP78*'DEPRECATED - DT-Prelim Calcs'!$C$11</f>
        <v>-113828.04814569192</v>
      </c>
      <c r="KR78" s="43">
        <f>MIN('Drive Train'!$F$35-KL77*'DEPRECATED - DT-Prelim Calcs'!$C$21*'Drive Train'!$F$39,KR77+KL$2)</f>
        <v>9.413333333333334</v>
      </c>
      <c r="KS78" s="43">
        <f>'Drive Train'!$F$35-KL78*'DEPRECATED - DT-Prelim Calcs'!$C$21*'Drive Train'!$F$39</f>
        <v>43.923304659051773</v>
      </c>
      <c r="KT78" s="1">
        <f>IF(KQ78&gt;='Drive Train'!$F$29,1,0)</f>
        <v>0</v>
      </c>
      <c r="KU78" s="43">
        <f>MIN(KK78,'DEPRECATED - DT-Prelim Calcs'!$C$10)*'DEPRECATED - DT-Prelim Calcs'!$C$11*1000/60/60</f>
        <v>-625.46239402880508</v>
      </c>
      <c r="KV78" s="49">
        <f>KV77+'DEPRECATED - DT-Prelim Calcs'!$C$11</f>
        <v>296</v>
      </c>
      <c r="KW78" s="2">
        <f>LG78/'Drive Train'!$F$35</f>
        <v>0.74408602150537628</v>
      </c>
      <c r="KX78" s="36">
        <f>LE78*12*60/(PI() * 'Drive Train'!$F$15)/KW$2*KW78</f>
        <v>3673.1930625371929</v>
      </c>
      <c r="KY78" s="2">
        <f>('DEPRECATED - DT-Prelim Calcs'!$C$6*KW78-KX78)/('DEPRECATED - DT-Prelim Calcs'!$C$6*KW78)*'DEPRECATED - DT-Prelim Calcs'!$C$7*KW78</f>
        <v>0.78956352498256066</v>
      </c>
      <c r="KZ78" s="43">
        <f>KY78/'DEPRECATED - DT-Prelim Calcs'!$C$7*('DEPRECATED - DT-Prelim Calcs'!$C$8-'DEPRECATED - DT-Prelim Calcs'!$C$9)+'DEPRECATED - DT-Prelim Calcs'!$C$9</f>
        <v>44.513535316214124</v>
      </c>
      <c r="LA78" s="43">
        <f t="shared" si="119"/>
        <v>44.513535316214124</v>
      </c>
      <c r="LB78" s="2">
        <f t="shared" si="174"/>
        <v>0.4039488862600859</v>
      </c>
      <c r="LC78" s="43">
        <f>LB78*'DEPRECATED - DT-Prelim Calcs'!$C$21/KW$2/'DEPRECATED - DT-Prelim Calcs'!$C$19/'DEPRECATED - DT-Prelim Calcs'!$C$18*3.39*'DEPRECATED - DT-Prelim Calcs'!$C$20</f>
        <v>8.1147282950013206</v>
      </c>
      <c r="LD78" s="36">
        <f t="shared" si="175"/>
        <v>0</v>
      </c>
      <c r="LE78" s="43">
        <f>LC77*'DEPRECATED - DT-Prelim Calcs'!$C$11+LE77</f>
        <v>14.359744964474913</v>
      </c>
      <c r="LF78" s="43">
        <f>LF77+0.5*LC78*'DEPRECATED - DT-Prelim Calcs'!$C$11^2+LE78*'DEPRECATED - DT-Prelim Calcs'!$C$11</f>
        <v>-124544.19514643808</v>
      </c>
      <c r="LG78" s="43">
        <f>MIN('Drive Train'!$F$35-LA77*'DEPRECATED - DT-Prelim Calcs'!$C$21*'Drive Train'!$F$39,LG77+LA$2)</f>
        <v>9.2266666666666666</v>
      </c>
      <c r="LH78" s="43">
        <f>'Drive Train'!$F$35-LA78*'DEPRECATED - DT-Prelim Calcs'!$C$21*'Drive Train'!$F$39</f>
        <v>9.9072420222920101</v>
      </c>
      <c r="LI78" s="1">
        <f>IF(LF78&gt;='Drive Train'!$F$29,1,0)</f>
        <v>0</v>
      </c>
      <c r="LJ78" s="43">
        <f>MIN(KZ78,'DEPRECATED - DT-Prelim Calcs'!$C$10)*'DEPRECATED - DT-Prelim Calcs'!$C$11*1000/60/60</f>
        <v>49.459483684682361</v>
      </c>
      <c r="LK78" s="49">
        <f>LK77+'DEPRECATED - DT-Prelim Calcs'!$C$11</f>
        <v>296</v>
      </c>
      <c r="LL78" s="2">
        <f>LV78/'Drive Train'!$F$35</f>
        <v>0.72903225806451621</v>
      </c>
      <c r="LM78" s="36">
        <f>LT78*12*60/(PI() * 'Drive Train'!$F$15)/LL$2*LL78</f>
        <v>-31895.330413173349</v>
      </c>
      <c r="LN78" s="2">
        <f>('DEPRECATED - DT-Prelim Calcs'!$C$6*LL78-LM78)/('DEPRECATED - DT-Prelim Calcs'!$C$6*LL78)*'DEPRECATED - DT-Prelim Calcs'!$C$7*LL78</f>
        <v>26.865728631667885</v>
      </c>
      <c r="LO78" s="43">
        <f>LN78/'DEPRECATED - DT-Prelim Calcs'!$C$7*('DEPRECATED - DT-Prelim Calcs'!$C$8-'DEPRECATED - DT-Prelim Calcs'!$C$9)+'DEPRECATED - DT-Prelim Calcs'!$C$9</f>
        <v>1465.0807388893697</v>
      </c>
      <c r="LP78" s="43">
        <f t="shared" si="120"/>
        <v>60</v>
      </c>
      <c r="LQ78" s="2">
        <f t="shared" si="176"/>
        <v>1.4462867232450001</v>
      </c>
      <c r="LR78" s="43">
        <f>LQ78*'DEPRECATED - DT-Prelim Calcs'!$C$21/LL$2/'DEPRECATED - DT-Prelim Calcs'!$C$19/'DEPRECATED - DT-Prelim Calcs'!$C$18*3.39*'DEPRECATED - DT-Prelim Calcs'!$C$20</f>
        <v>29.053734754561201</v>
      </c>
      <c r="LS78" s="36">
        <f t="shared" si="177"/>
        <v>0</v>
      </c>
      <c r="LT78" s="43">
        <f>LR77*'DEPRECATED - DT-Prelim Calcs'!$C$11+LT77</f>
        <v>-127.26426610149043</v>
      </c>
      <c r="LU78" s="43">
        <f>LU77+0.5*LR78*'DEPRECATED - DT-Prelim Calcs'!$C$11^2+LT78*'DEPRECATED - DT-Prelim Calcs'!$C$11</f>
        <v>-122155.66318639996</v>
      </c>
      <c r="LV78" s="43">
        <f>MIN('Drive Train'!$F$35-LP77*'DEPRECATED - DT-Prelim Calcs'!$C$21*'Drive Train'!$F$39,LV77+LP$2)</f>
        <v>9.0400000000000009</v>
      </c>
      <c r="LW78" s="43">
        <f>'Drive Train'!$F$35-LP78*'DEPRECATED - DT-Prelim Calcs'!$C$21*'Drive Train'!$F$39</f>
        <v>9.0400000000000009</v>
      </c>
      <c r="LX78" s="1">
        <f>IF(LU78&gt;='Drive Train'!$F$29,1,0)</f>
        <v>0</v>
      </c>
      <c r="LY78" s="43">
        <f>MIN(LO78,'DEPRECATED - DT-Prelim Calcs'!$C$10)*'DEPRECATED - DT-Prelim Calcs'!$C$11*1000/60/60</f>
        <v>103.33333333333333</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3"/>
        <v>0</v>
      </c>
      <c r="X79" s="2">
        <f>MAX(MIN(IF(AND(AI78=1,AG79&lt;0),-1,1)*(W79-$C$9)/($C$8-$C$9)*$C$7-$C$29*AE79/T$2 -  AI78*$C$29/2,X$2),MAX(X$4:X78)*-1)</f>
        <v>-0.27672021620693066</v>
      </c>
      <c r="Y79" s="43">
        <f t="shared" si="94"/>
        <v>0</v>
      </c>
      <c r="Z79" s="43">
        <f t="shared" si="95"/>
        <v>0</v>
      </c>
      <c r="AA79" s="43">
        <f t="shared" si="96"/>
        <v>0</v>
      </c>
      <c r="AB79" s="43" t="e">
        <f t="shared" si="97"/>
        <v>#N/A</v>
      </c>
      <c r="AC79" s="36">
        <f t="shared" si="121"/>
        <v>1</v>
      </c>
      <c r="AD79" s="1">
        <f t="shared" si="98"/>
        <v>1</v>
      </c>
      <c r="AE79" s="43">
        <f t="shared" si="99"/>
        <v>0</v>
      </c>
      <c r="AF79" s="43" t="e">
        <f t="shared" si="100"/>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889.49632897085212</v>
      </c>
      <c r="AK79" s="43">
        <f t="shared" si="178"/>
        <v>0</v>
      </c>
      <c r="AL79" s="49">
        <f>AL78+'DEPRECATED - DT-Prelim Calcs'!$C$11</f>
        <v>300</v>
      </c>
      <c r="AM79" s="2">
        <f>AW79/'Drive Train'!$F$35</f>
        <v>0.90250181931672502</v>
      </c>
      <c r="AN79" s="36">
        <f>AU79*12*60/(PI() * 'Drive Train'!$F$15)/AM$2*AM79</f>
        <v>4590.6262076799349</v>
      </c>
      <c r="AO79" s="2">
        <f>('DEPRECATED - DT-Prelim Calcs'!$C$6*AM79-AN79)/('DEPRECATED - DT-Prelim Calcs'!$C$6*AM79)*'DEPRECATED - DT-Prelim Calcs'!$C$7*AM79</f>
        <v>0.85811959622884226</v>
      </c>
      <c r="AP79" s="43">
        <f>AO79/'DEPRECATED - DT-Prelim Calcs'!$C$7*('DEPRECATED - DT-Prelim Calcs'!$C$8-'DEPRECATED - DT-Prelim Calcs'!$C$9)+'DEPRECATED - DT-Prelim Calcs'!$C$9</f>
        <v>48.248306361720509</v>
      </c>
      <c r="AQ79" s="43">
        <f t="shared" si="102"/>
        <v>48.248306361720509</v>
      </c>
      <c r="AR79" s="2">
        <f t="shared" si="122"/>
        <v>0.46078466390195344</v>
      </c>
      <c r="AS79" s="43">
        <f>AR79*'DEPRECATED - DT-Prelim Calcs'!$C$21/AM$2/'DEPRECATED - DT-Prelim Calcs'!$C$19/'DEPRECATED - DT-Prelim Calcs'!$C$18*3.39*'DEPRECATED - DT-Prelim Calcs'!$C$20</f>
        <v>4.6282369839984883</v>
      </c>
      <c r="AT79" s="36">
        <f t="shared" si="123"/>
        <v>0</v>
      </c>
      <c r="AU79" s="43">
        <f>AS78*'DEPRECATED - DT-Prelim Calcs'!$C$11+AU78</f>
        <v>29.59238431711789</v>
      </c>
      <c r="AV79" s="43">
        <f>AV78+0.5*AS79*'DEPRECATED - DT-Prelim Calcs'!$C$11^2+AU79*'DEPRECATED - DT-Prelim Calcs'!$C$11</f>
        <v>4487.6076192874016</v>
      </c>
      <c r="AW79" s="43">
        <f>MIN('Drive Train'!$F$35-AQ78*'DEPRECATED - DT-Prelim Calcs'!$C$21*'Drive Train'!$F$39,AW78+AQ$2)</f>
        <v>11.19102255952739</v>
      </c>
      <c r="AX79" s="43">
        <f>'Drive Train'!$F$35-AQ79*'DEPRECATED - DT-Prelim Calcs'!$C$21*'Drive Train'!$F$39</f>
        <v>9.698094843743652</v>
      </c>
      <c r="AY79" s="1">
        <f>IF(AV79&gt;='Drive Train'!$F$29,1,0)</f>
        <v>1</v>
      </c>
      <c r="AZ79" s="43">
        <f t="shared" si="124"/>
        <v>53.60922929080057</v>
      </c>
      <c r="BA79" s="49">
        <f>BA78+'DEPRECATED - DT-Prelim Calcs'!$C$11</f>
        <v>300</v>
      </c>
      <c r="BB79" s="2">
        <f>BL79/'Drive Train'!$F$35</f>
        <v>0.57999999999999996</v>
      </c>
      <c r="BC79" s="36">
        <f>BJ79*12*60/(PI() * 'Drive Train'!$F$15)/BB$2*BB79</f>
        <v>-14370.588824142402</v>
      </c>
      <c r="BD79" s="2">
        <f>('DEPRECATED - DT-Prelim Calcs'!$C$6*BB79-BC79)/('DEPRECATED - DT-Prelim Calcs'!$C$6*BB79)*'DEPRECATED - DT-Prelim Calcs'!$C$7*BB79</f>
        <v>13.284159496117221</v>
      </c>
      <c r="BE79" s="43">
        <f>BD79/'DEPRECATED - DT-Prelim Calcs'!$C$7*('DEPRECATED - DT-Prelim Calcs'!$C$8-'DEPRECATED - DT-Prelim Calcs'!$C$9)+'DEPRECATED - DT-Prelim Calcs'!$C$9</f>
        <v>725.18928598250523</v>
      </c>
      <c r="BF79" s="43">
        <f t="shared" si="103"/>
        <v>93</v>
      </c>
      <c r="BG79" s="2">
        <f t="shared" si="125"/>
        <v>2.0025508475699998</v>
      </c>
      <c r="BH79" s="43">
        <f>BG79*'DEPRECATED - DT-Prelim Calcs'!$C$21/BB$2/'DEPRECATED - DT-Prelim Calcs'!$C$19/'DEPRECATED - DT-Prelim Calcs'!$C$18*3.39*'DEPRECATED - DT-Prelim Calcs'!$C$20</f>
        <v>29.053734754561201</v>
      </c>
      <c r="BI79" s="36">
        <f t="shared" si="126"/>
        <v>0</v>
      </c>
      <c r="BJ79" s="43">
        <f>BH78*'DEPRECATED - DT-Prelim Calcs'!$C$11+BJ78</f>
        <v>-99.793404681002116</v>
      </c>
      <c r="BK79" s="43">
        <f>BK78+0.5*BH79*'DEPRECATED - DT-Prelim Calcs'!$C$11^2+BJ79*'DEPRECATED - DT-Prelim Calcs'!$C$11</f>
        <v>-40689.886273604447</v>
      </c>
      <c r="BL79" s="43">
        <f>MIN('Drive Train'!$F$35-BF78*'DEPRECATED - DT-Prelim Calcs'!$C$21*'Drive Train'!$F$39,BL78+BF$2)</f>
        <v>7.1920000000000002</v>
      </c>
      <c r="BM79" s="43">
        <f>'Drive Train'!$F$35-BF79*'DEPRECATED - DT-Prelim Calcs'!$C$21*'Drive Train'!$F$39</f>
        <v>7.1920000000000002</v>
      </c>
      <c r="BN79" s="1">
        <f>IF(BK79&gt;='Drive Train'!$F$29,1,0)</f>
        <v>0</v>
      </c>
      <c r="BO79" s="43">
        <f t="shared" si="127"/>
        <v>103.33333333333333</v>
      </c>
      <c r="BP79" s="49">
        <f>BP78+'DEPRECATED - DT-Prelim Calcs'!$C$11</f>
        <v>300</v>
      </c>
      <c r="BQ79" s="2">
        <f>CA79/'Drive Train'!$F$35</f>
        <v>0.57999999999999996</v>
      </c>
      <c r="BR79" s="36">
        <f>BY79*12*60/(PI() * 'Drive Train'!$F$15)/BQ$2*BQ79</f>
        <v>-41068.586244941223</v>
      </c>
      <c r="BS79" s="2">
        <f>('DEPRECATED - DT-Prelim Calcs'!$C$6*BQ79-BR79)/('DEPRECATED - DT-Prelim Calcs'!$C$6*BQ79)*'DEPRECATED - DT-Prelim Calcs'!$C$7*BQ79</f>
        <v>32.910116847770283</v>
      </c>
      <c r="BT79" s="43">
        <f>BS79/'DEPRECATED - DT-Prelim Calcs'!$C$7*('DEPRECATED - DT-Prelim Calcs'!$C$8-'DEPRECATED - DT-Prelim Calcs'!$C$9)+'DEPRECATED - DT-Prelim Calcs'!$C$9</f>
        <v>1794.3645745427093</v>
      </c>
      <c r="BU79" s="43">
        <f t="shared" si="104"/>
        <v>93</v>
      </c>
      <c r="BV79" s="2">
        <f t="shared" si="128"/>
        <v>1.5313624128476471</v>
      </c>
      <c r="BW79" s="43">
        <f>BV79*'DEPRECATED - DT-Prelim Calcs'!$C$21/BQ$2/'DEPRECATED - DT-Prelim Calcs'!$C$19/'DEPRECATED - DT-Prelim Calcs'!$C$18*3.39*'DEPRECATED - DT-Prelim Calcs'!$C$20</f>
        <v>29.053734754561201</v>
      </c>
      <c r="BX79" s="36">
        <f t="shared" si="129"/>
        <v>0</v>
      </c>
      <c r="BY79" s="43">
        <f>BW78*'DEPRECATED - DT-Prelim Calcs'!$C$11+BY78</f>
        <v>-218.08784455785354</v>
      </c>
      <c r="BZ79" s="43">
        <f>BZ78+0.5*BW79*'DEPRECATED - DT-Prelim Calcs'!$C$11^2+BY79*'DEPRECATED - DT-Prelim Calcs'!$C$11</f>
        <v>-97761.239941233216</v>
      </c>
      <c r="CA79" s="43">
        <f>MIN('Drive Train'!$F$35-BU78*'DEPRECATED - DT-Prelim Calcs'!$C$21*'Drive Train'!$F$39,CA78+BU$2)</f>
        <v>7.1920000000000002</v>
      </c>
      <c r="CB79" s="43">
        <f>'Drive Train'!$F$35-BU79*'DEPRECATED - DT-Prelim Calcs'!$C$21*'Drive Train'!$F$39</f>
        <v>7.1920000000000002</v>
      </c>
      <c r="CC79" s="1">
        <f>IF(BZ79&gt;='Drive Train'!$F$29,1,0)</f>
        <v>0</v>
      </c>
      <c r="CD79" s="43">
        <f t="shared" si="130"/>
        <v>103.33333333333333</v>
      </c>
      <c r="CE79" s="49">
        <f>CE78+'DEPRECATED - DT-Prelim Calcs'!$C$11</f>
        <v>300</v>
      </c>
      <c r="CF79" s="2">
        <f>CP79/'Drive Train'!$F$35</f>
        <v>0.57999999999999996</v>
      </c>
      <c r="CG79" s="36">
        <f>CN79*12*60/(PI() * 'Drive Train'!$F$15)/CF$2*CF79</f>
        <v>-167492.30423031523</v>
      </c>
      <c r="CH79" s="2">
        <f>('DEPRECATED - DT-Prelim Calcs'!$C$6*CF79-CG79)/('DEPRECATED - DT-Prelim Calcs'!$C$6*CF79)*'DEPRECATED - DT-Prelim Calcs'!$C$7*CF79</f>
        <v>125.84542050786497</v>
      </c>
      <c r="CI79" s="43">
        <f>CH79/'DEPRECATED - DT-Prelim Calcs'!$C$7*('DEPRECATED - DT-Prelim Calcs'!$C$8-'DEPRECATED - DT-Prelim Calcs'!$C$9)+'DEPRECATED - DT-Prelim Calcs'!$C$9</f>
        <v>6857.2579828911512</v>
      </c>
      <c r="CJ79" s="43">
        <f t="shared" si="105"/>
        <v>93</v>
      </c>
      <c r="CK79" s="2">
        <f t="shared" si="131"/>
        <v>1.2396743342100003</v>
      </c>
      <c r="CL79" s="43">
        <f>CK79*'DEPRECATED - DT-Prelim Calcs'!$C$21/CF$2/'DEPRECATED - DT-Prelim Calcs'!$C$19/'DEPRECATED - DT-Prelim Calcs'!$C$18*3.39*'DEPRECATED - DT-Prelim Calcs'!$C$20</f>
        <v>29.053734754561205</v>
      </c>
      <c r="CM79" s="36">
        <f t="shared" si="132"/>
        <v>0</v>
      </c>
      <c r="CN79" s="43">
        <f>CL78*'DEPRECATED - DT-Prelim Calcs'!$C$11+CN78</f>
        <v>-720.02270457414488</v>
      </c>
      <c r="CO79" s="43">
        <f>CO78+0.5*CL79*'DEPRECATED - DT-Prelim Calcs'!$C$11^2+CN79*'DEPRECATED - DT-Prelim Calcs'!$C$11</f>
        <v>-208932.3534188887</v>
      </c>
      <c r="CP79" s="43">
        <f>MIN('Drive Train'!$F$35-CJ78*'DEPRECATED - DT-Prelim Calcs'!$C$21*'Drive Train'!$F$39,CP78+CJ$2)</f>
        <v>7.1920000000000002</v>
      </c>
      <c r="CQ79" s="43">
        <f>'Drive Train'!$F$35-CJ79*'DEPRECATED - DT-Prelim Calcs'!$C$21*'Drive Train'!$F$39</f>
        <v>7.1920000000000002</v>
      </c>
      <c r="CR79" s="1">
        <f>IF(CO79&gt;='Drive Train'!$F$29,1,0)</f>
        <v>0</v>
      </c>
      <c r="CS79" s="43">
        <f t="shared" si="133"/>
        <v>103.33333333333333</v>
      </c>
      <c r="CT79" s="49">
        <f>CT78+'DEPRECATED - DT-Prelim Calcs'!$C$11</f>
        <v>300</v>
      </c>
      <c r="CU79" s="2">
        <f>DE79/'Drive Train'!$F$35</f>
        <v>0.57999999999999996</v>
      </c>
      <c r="CV79" s="36">
        <f>DC79*12*60/(PI() * 'Drive Train'!$F$15)/CU$2*CU79</f>
        <v>-2168.6448980603654</v>
      </c>
      <c r="CW79" s="2">
        <f>('DEPRECATED - DT-Prelim Calcs'!$C$6*CU79-CV79)/('DEPRECATED - DT-Prelim Calcs'!$C$6*CU79)*'DEPRECATED - DT-Prelim Calcs'!$C$7*CU79</f>
        <v>4.3143919391697674</v>
      </c>
      <c r="CX79" s="43">
        <f>CW79/'DEPRECATED - DT-Prelim Calcs'!$C$7*('DEPRECATED - DT-Prelim Calcs'!$C$8-'DEPRECATED - DT-Prelim Calcs'!$C$9)+'DEPRECATED - DT-Prelim Calcs'!$C$9</f>
        <v>236.53776982044252</v>
      </c>
      <c r="CY79" s="43">
        <f t="shared" si="106"/>
        <v>93</v>
      </c>
      <c r="CZ79" s="2">
        <f t="shared" si="134"/>
        <v>1.0413264407364002</v>
      </c>
      <c r="DA79" s="43">
        <f>CZ79*'DEPRECATED - DT-Prelim Calcs'!$C$21/CU$2/'DEPRECATED - DT-Prelim Calcs'!$C$19/'DEPRECATED - DT-Prelim Calcs'!$C$18*3.39*'DEPRECATED - DT-Prelim Calcs'!$C$20</f>
        <v>29.053734754561201</v>
      </c>
      <c r="DB79" s="36">
        <f t="shared" si="135"/>
        <v>0</v>
      </c>
      <c r="DC79" s="43">
        <f>DA78*'DEPRECATED - DT-Prelim Calcs'!$C$11+DC78</f>
        <v>-7.8310331953924504</v>
      </c>
      <c r="DD79" s="43">
        <f>DD78+0.5*DA79*'DEPRECATED - DT-Prelim Calcs'!$C$11^2+DC79*'DEPRECATED - DT-Prelim Calcs'!$C$11</f>
        <v>-266938.13432163367</v>
      </c>
      <c r="DE79" s="43">
        <f>MIN('Drive Train'!$F$35-CY78*'DEPRECATED - DT-Prelim Calcs'!$C$21*'Drive Train'!$F$39,DE78+CY$2)</f>
        <v>7.1920000000000002</v>
      </c>
      <c r="DF79" s="43">
        <f>'Drive Train'!$F$35-CY79*'DEPRECATED - DT-Prelim Calcs'!$C$21*'Drive Train'!$F$39</f>
        <v>7.1920000000000002</v>
      </c>
      <c r="DG79" s="1">
        <f>IF(DD79&gt;='Drive Train'!$F$29,1,0)</f>
        <v>0</v>
      </c>
      <c r="DH79" s="43">
        <f t="shared" si="136"/>
        <v>103.33333333333333</v>
      </c>
      <c r="DI79" s="49">
        <f>DI78+'DEPRECATED - DT-Prelim Calcs'!$C$11</f>
        <v>300</v>
      </c>
      <c r="DJ79" s="2">
        <f>DT79/'Drive Train'!$F$35</f>
        <v>0.57999999999999996</v>
      </c>
      <c r="DK79" s="36">
        <f>DR79*12*60/(PI() * 'Drive Train'!$F$15)/DJ$2*DJ79</f>
        <v>-670186.19398340513</v>
      </c>
      <c r="DL79" s="2">
        <f>('DEPRECATED - DT-Prelim Calcs'!$C$6*DJ79-DK79)/('DEPRECATED - DT-Prelim Calcs'!$C$6*DJ79)*'DEPRECATED - DT-Prelim Calcs'!$C$7*DJ79</f>
        <v>495.3805839783966</v>
      </c>
      <c r="DM79" s="43">
        <f>DL79/'DEPRECATED - DT-Prelim Calcs'!$C$7*('DEPRECATED - DT-Prelim Calcs'!$C$8-'DEPRECATED - DT-Prelim Calcs'!$C$9)+'DEPRECATED - DT-Prelim Calcs'!$C$9</f>
        <v>26988.651216733546</v>
      </c>
      <c r="DN79" s="43">
        <f t="shared" si="107"/>
        <v>93</v>
      </c>
      <c r="DO79" s="2">
        <f t="shared" si="137"/>
        <v>0.89769520753137932</v>
      </c>
      <c r="DP79" s="43">
        <f>DO79*'DEPRECATED - DT-Prelim Calcs'!$C$21/DJ$2/'DEPRECATED - DT-Prelim Calcs'!$C$19/'DEPRECATED - DT-Prelim Calcs'!$C$18*3.39*'DEPRECATED - DT-Prelim Calcs'!$C$20</f>
        <v>29.053734754561201</v>
      </c>
      <c r="DQ79" s="36">
        <f t="shared" si="138"/>
        <v>0</v>
      </c>
      <c r="DR79" s="43">
        <f>DP78*'DEPRECATED - DT-Prelim Calcs'!$C$11+DR78</f>
        <v>-2086.2584458537153</v>
      </c>
      <c r="DS79" s="43">
        <f>DS78+0.5*DP79*'DEPRECATED - DT-Prelim Calcs'!$C$11^2+DR79*'DEPRECATED - DT-Prelim Calcs'!$C$11</f>
        <v>-532311.15527304087</v>
      </c>
      <c r="DT79" s="43">
        <f>MIN('Drive Train'!$F$35-DN78*'DEPRECATED - DT-Prelim Calcs'!$C$21*'Drive Train'!$F$39,DT78+DN$2)</f>
        <v>7.1920000000000002</v>
      </c>
      <c r="DU79" s="43">
        <f>'Drive Train'!$F$35-DN79*'DEPRECATED - DT-Prelim Calcs'!$C$21*'Drive Train'!$F$39</f>
        <v>7.1920000000000002</v>
      </c>
      <c r="DV79" s="1">
        <f>IF(DS79&gt;='Drive Train'!$F$29,1,0)</f>
        <v>0</v>
      </c>
      <c r="DW79" s="43">
        <f t="shared" si="139"/>
        <v>103.33333333333333</v>
      </c>
      <c r="DX79" s="49">
        <f>DX78+'DEPRECATED - DT-Prelim Calcs'!$C$11</f>
        <v>300</v>
      </c>
      <c r="DY79" s="2">
        <f>EI79/'Drive Train'!$F$35</f>
        <v>0.57999999999999996</v>
      </c>
      <c r="DZ79" s="36">
        <f>EG79*12*60/(PI() * 'Drive Train'!$F$15)/DY$2*DY79</f>
        <v>-783106.50057119061</v>
      </c>
      <c r="EA79" s="2">
        <f>('DEPRECATED - DT-Prelim Calcs'!$C$6*DY79-DZ79)/('DEPRECATED - DT-Prelim Calcs'!$C$6*DY79)*'DEPRECATED - DT-Prelim Calcs'!$C$7*DY79</f>
        <v>578.38939869574995</v>
      </c>
      <c r="EB79" s="43">
        <f>EA79/'DEPRECATED - DT-Prelim Calcs'!$C$7*('DEPRECATED - DT-Prelim Calcs'!$C$8-'DEPRECATED - DT-Prelim Calcs'!$C$9)+'DEPRECATED - DT-Prelim Calcs'!$C$9</f>
        <v>31510.773212529661</v>
      </c>
      <c r="EC79" s="43">
        <f t="shared" si="108"/>
        <v>93</v>
      </c>
      <c r="ED79" s="2">
        <f t="shared" si="140"/>
        <v>0.78888366722454539</v>
      </c>
      <c r="EE79" s="43">
        <f>ED79*'DEPRECATED - DT-Prelim Calcs'!$C$21/DY$2/'DEPRECATED - DT-Prelim Calcs'!$C$19/'DEPRECATED - DT-Prelim Calcs'!$C$18*3.39*'DEPRECATED - DT-Prelim Calcs'!$C$20</f>
        <v>29.053734754561201</v>
      </c>
      <c r="EF79" s="36">
        <f t="shared" si="141"/>
        <v>0</v>
      </c>
      <c r="EG79" s="43">
        <f>EE78*'DEPRECATED - DT-Prelim Calcs'!$C$11+EG78</f>
        <v>-2142.2863367928107</v>
      </c>
      <c r="EH79" s="43">
        <f>EH78+0.5*EE79*'DEPRECATED - DT-Prelim Calcs'!$C$11^2+EG79*'DEPRECATED - DT-Prelim Calcs'!$C$11</f>
        <v>-602767.67169028055</v>
      </c>
      <c r="EI79" s="43">
        <f>MIN('Drive Train'!$F$35-EC78*'DEPRECATED - DT-Prelim Calcs'!$C$21*'Drive Train'!$F$39,EI78+EC$2)</f>
        <v>7.1920000000000002</v>
      </c>
      <c r="EJ79" s="43">
        <f>'Drive Train'!$F$35-EC79*'DEPRECATED - DT-Prelim Calcs'!$C$21*'Drive Train'!$F$39</f>
        <v>7.1920000000000002</v>
      </c>
      <c r="EK79" s="1">
        <f>IF(EH79&gt;='Drive Train'!$F$29,1,0)</f>
        <v>0</v>
      </c>
      <c r="EL79" s="43">
        <f t="shared" si="142"/>
        <v>103.33333333333333</v>
      </c>
      <c r="EM79" s="49">
        <f>EM78+'DEPRECATED - DT-Prelim Calcs'!$C$11</f>
        <v>300</v>
      </c>
      <c r="EN79" s="2">
        <f>EX79/'Drive Train'!$F$35</f>
        <v>0.57999999999999996</v>
      </c>
      <c r="EO79" s="36">
        <f>EV79*12*60/(PI() * 'Drive Train'!$F$15)/EN$2*EN79</f>
        <v>-1767023.2555502977</v>
      </c>
      <c r="EP79" s="2">
        <f>('DEPRECATED - DT-Prelim Calcs'!$C$6*EN79-EO79)/('DEPRECATED - DT-Prelim Calcs'!$C$6*EN79)*'DEPRECATED - DT-Prelim Calcs'!$C$7*EN79</f>
        <v>1301.6761668543727</v>
      </c>
      <c r="EQ79" s="43">
        <f>EP79/'DEPRECATED - DT-Prelim Calcs'!$C$7*('DEPRECATED - DT-Prelim Calcs'!$C$8-'DEPRECATED - DT-Prelim Calcs'!$C$9)+'DEPRECATED - DT-Prelim Calcs'!$C$9</f>
        <v>70913.709089827767</v>
      </c>
      <c r="ER79" s="43">
        <f t="shared" si="109"/>
        <v>93</v>
      </c>
      <c r="ES79" s="2">
        <f t="shared" si="143"/>
        <v>0.7035989464435134</v>
      </c>
      <c r="ET79" s="43">
        <f>ES79*'DEPRECATED - DT-Prelim Calcs'!$C$21/EN$2/'DEPRECATED - DT-Prelim Calcs'!$C$19/'DEPRECATED - DT-Prelim Calcs'!$C$18*3.39*'DEPRECATED - DT-Prelim Calcs'!$C$20</f>
        <v>29.053734754561201</v>
      </c>
      <c r="EU79" s="36">
        <f t="shared" si="144"/>
        <v>0</v>
      </c>
      <c r="EV79" s="43">
        <f>ET78*'DEPRECATED - DT-Prelim Calcs'!$C$11+EV78</f>
        <v>-4311.3290450133072</v>
      </c>
      <c r="EW79" s="43">
        <f>EW78+0.5*ET79*'DEPRECATED - DT-Prelim Calcs'!$C$11^2+EV79*'DEPRECATED - DT-Prelim Calcs'!$C$11</f>
        <v>-1054581.4006137329</v>
      </c>
      <c r="EX79" s="43">
        <f>MIN('Drive Train'!$F$35-ER78*'DEPRECATED - DT-Prelim Calcs'!$C$21*'Drive Train'!$F$39,EX78+ER$2)</f>
        <v>7.1920000000000002</v>
      </c>
      <c r="EY79" s="43">
        <f>'Drive Train'!$F$35-ER79*'DEPRECATED - DT-Prelim Calcs'!$C$21*'Drive Train'!$F$39</f>
        <v>7.1920000000000002</v>
      </c>
      <c r="EZ79" s="1">
        <f>IF(EW79&gt;='Drive Train'!$F$29,1,0)</f>
        <v>0</v>
      </c>
      <c r="FA79" s="43">
        <f t="shared" si="145"/>
        <v>103.33333333333333</v>
      </c>
      <c r="FB79" s="49">
        <f>FB78+'DEPRECATED - DT-Prelim Calcs'!$C$11</f>
        <v>300</v>
      </c>
      <c r="FC79" s="2">
        <f>FM79/'Drive Train'!$F$35</f>
        <v>0.57999999999999996</v>
      </c>
      <c r="FD79" s="36">
        <f>FK79*12*60/(PI() * 'Drive Train'!$F$15)/FC$2*FC79</f>
        <v>-3313718.3220616383</v>
      </c>
      <c r="FE79" s="2">
        <f>('DEPRECATED - DT-Prelim Calcs'!$C$6*FC79-FD79)/('DEPRECATED - DT-Prelim Calcs'!$C$6*FC79)*'DEPRECATED - DT-Prelim Calcs'!$C$7*FC79</f>
        <v>2438.6667408258754</v>
      </c>
      <c r="FF79" s="43">
        <f>FE79/'DEPRECATED - DT-Prelim Calcs'!$C$7*('DEPRECATED - DT-Prelim Calcs'!$C$8-'DEPRECATED - DT-Prelim Calcs'!$C$9)+'DEPRECATED - DT-Prelim Calcs'!$C$9</f>
        <v>132854.24035842455</v>
      </c>
      <c r="FG79" s="43">
        <f t="shared" si="110"/>
        <v>93</v>
      </c>
      <c r="FH79" s="2">
        <f t="shared" si="146"/>
        <v>0.63495514679048781</v>
      </c>
      <c r="FI79" s="43">
        <f>FH79*'DEPRECATED - DT-Prelim Calcs'!$C$21/FC$2/'DEPRECATED - DT-Prelim Calcs'!$C$19/'DEPRECATED - DT-Prelim Calcs'!$C$18*3.39*'DEPRECATED - DT-Prelim Calcs'!$C$20</f>
        <v>29.053734754561205</v>
      </c>
      <c r="FJ79" s="36">
        <f t="shared" si="147"/>
        <v>0</v>
      </c>
      <c r="FK79" s="43">
        <f>FI78*'DEPRECATED - DT-Prelim Calcs'!$C$11+FK78</f>
        <v>-7296.2946009635125</v>
      </c>
      <c r="FL79" s="43">
        <f>FL78+0.5*FI79*'DEPRECATED - DT-Prelim Calcs'!$C$11^2+FK79*'DEPRECATED - DT-Prelim Calcs'!$C$11</f>
        <v>-1192466.2075247248</v>
      </c>
      <c r="FM79" s="43">
        <f>MIN('Drive Train'!$F$35-FG78*'DEPRECATED - DT-Prelim Calcs'!$C$21*'Drive Train'!$F$39,FM78+FG$2)</f>
        <v>7.1920000000000002</v>
      </c>
      <c r="FN79" s="43">
        <f>'Drive Train'!$F$35-FG79*'DEPRECATED - DT-Prelim Calcs'!$C$21*'Drive Train'!$F$39</f>
        <v>7.1920000000000002</v>
      </c>
      <c r="FO79" s="1">
        <f>IF(FL79&gt;='Drive Train'!$F$29,1,0)</f>
        <v>0</v>
      </c>
      <c r="FP79" s="43">
        <f t="shared" si="148"/>
        <v>103.33333333333333</v>
      </c>
      <c r="FQ79" s="49">
        <f>FQ78+'DEPRECATED - DT-Prelim Calcs'!$C$11</f>
        <v>300</v>
      </c>
      <c r="FR79" s="2">
        <f>GB79/'Drive Train'!$F$35</f>
        <v>0.57999999999999996</v>
      </c>
      <c r="FS79" s="36">
        <f>FZ79*12*60/(PI() * 'Drive Train'!$F$15)/FR$2*FR79</f>
        <v>-544259.70068456314</v>
      </c>
      <c r="FT79" s="2">
        <f>('DEPRECATED - DT-Prelim Calcs'!$C$6*FR79-FS79)/('DEPRECATED - DT-Prelim Calcs'!$C$6*FR79)*'DEPRECATED - DT-Prelim Calcs'!$C$7*FR79</f>
        <v>402.81079501733569</v>
      </c>
      <c r="FU79" s="43">
        <f>FT79/'DEPRECATED - DT-Prelim Calcs'!$C$7*('DEPRECATED - DT-Prelim Calcs'!$C$8-'DEPRECATED - DT-Prelim Calcs'!$C$9)+'DEPRECATED - DT-Prelim Calcs'!$C$9</f>
        <v>21945.670176317537</v>
      </c>
      <c r="FV79" s="43">
        <f t="shared" si="111"/>
        <v>93</v>
      </c>
      <c r="FW79" s="2">
        <f t="shared" si="149"/>
        <v>0.57851468929799987</v>
      </c>
      <c r="FX79" s="43">
        <f>FW79*'DEPRECATED - DT-Prelim Calcs'!$C$21/FR$2/'DEPRECATED - DT-Prelim Calcs'!$C$19/'DEPRECATED - DT-Prelim Calcs'!$C$18*3.39*'DEPRECATED - DT-Prelim Calcs'!$C$20</f>
        <v>29.053734754561201</v>
      </c>
      <c r="FY79" s="36">
        <f t="shared" si="150"/>
        <v>0</v>
      </c>
      <c r="FZ79" s="43">
        <f>FX78*'DEPRECATED - DT-Prelim Calcs'!$C$11+FZ78</f>
        <v>-1091.8533060763748</v>
      </c>
      <c r="GA79" s="43">
        <f>GA78+0.5*FX79*'DEPRECATED - DT-Prelim Calcs'!$C$11^2+FZ79*'DEPRECATED - DT-Prelim Calcs'!$C$11</f>
        <v>-1541959.0213121362</v>
      </c>
      <c r="GB79" s="43">
        <f>MIN('Drive Train'!$F$35-FV78*'DEPRECATED - DT-Prelim Calcs'!$C$21*'Drive Train'!$F$39,GB78+FV$2)</f>
        <v>7.1920000000000002</v>
      </c>
      <c r="GC79" s="43">
        <f>'Drive Train'!$F$35-FV79*'DEPRECATED - DT-Prelim Calcs'!$C$21*'Drive Train'!$F$39</f>
        <v>7.1920000000000002</v>
      </c>
      <c r="GD79" s="1">
        <f>IF(GA79&gt;='Drive Train'!$F$29,1,0)</f>
        <v>0</v>
      </c>
      <c r="GE79" s="43">
        <f t="shared" si="151"/>
        <v>103.33333333333333</v>
      </c>
      <c r="GF79" s="49">
        <f>GF78+'DEPRECATED - DT-Prelim Calcs'!$C$11</f>
        <v>300</v>
      </c>
      <c r="GG79" s="2">
        <f>GQ79/'Drive Train'!$F$35</f>
        <v>0.86451612903225805</v>
      </c>
      <c r="GH79" s="36">
        <f>GO79*12*60/(PI() * 'Drive Train'!$F$15)/GG$2*GG79</f>
        <v>-142777.04849533012</v>
      </c>
      <c r="GI79" s="2">
        <f>('DEPRECATED - DT-Prelim Calcs'!$C$6*GG79-GH79)/('DEPRECATED - DT-Prelim Calcs'!$C$6*GG79)*'DEPRECATED - DT-Prelim Calcs'!$C$7*GG79</f>
        <v>109.01137648263752</v>
      </c>
      <c r="GJ79" s="43">
        <f>GI79/'DEPRECATED - DT-Prelim Calcs'!$C$7*('DEPRECATED - DT-Prelim Calcs'!$C$8-'DEPRECATED - DT-Prelim Calcs'!$C$9)+'DEPRECATED - DT-Prelim Calcs'!$C$9</f>
        <v>5940.1794650989095</v>
      </c>
      <c r="GK79" s="43">
        <f t="shared" si="152"/>
        <v>29.999999999999982</v>
      </c>
      <c r="GL79" s="2">
        <f t="shared" si="153"/>
        <v>1.4462867232450001</v>
      </c>
      <c r="GM79" s="43">
        <f>GL79*'DEPRECATED - DT-Prelim Calcs'!$C$21/GG$2/'DEPRECATED - DT-Prelim Calcs'!$C$19/'DEPRECATED - DT-Prelim Calcs'!$C$18*3.39*'DEPRECATED - DT-Prelim Calcs'!$C$20</f>
        <v>29.053734754561201</v>
      </c>
      <c r="GN79" s="36">
        <f t="shared" si="154"/>
        <v>0</v>
      </c>
      <c r="GO79" s="43">
        <f>GM78*'DEPRECATED - DT-Prelim Calcs'!$C$11+GO78</f>
        <v>-480.40931199139874</v>
      </c>
      <c r="GP79" s="43">
        <f>GP78+0.5*GM79*'DEPRECATED - DT-Prelim Calcs'!$C$11^2+GO79*'DEPRECATED - DT-Prelim Calcs'!$C$11</f>
        <v>-92434.160946548203</v>
      </c>
      <c r="GQ79" s="43">
        <f>MIN('Drive Train'!$F$35-GK78*'DEPRECATED - DT-Prelim Calcs'!$C$21*'Drive Train'!$F$39,GQ78+GK$2)</f>
        <v>10.72</v>
      </c>
      <c r="GR79" s="43">
        <f>'Drive Train'!$F$35-GK79*'DEPRECATED - DT-Prelim Calcs'!$C$21*'Drive Train'!$F$39</f>
        <v>10.72</v>
      </c>
      <c r="GS79" s="1">
        <f>IF(GP79&gt;='Drive Train'!$F$29,1,0)</f>
        <v>0</v>
      </c>
      <c r="GT79" s="43">
        <f t="shared" si="155"/>
        <v>33.333333333333314</v>
      </c>
      <c r="GU79" s="49">
        <f>GU78+'DEPRECATED - DT-Prelim Calcs'!$C$11</f>
        <v>300</v>
      </c>
      <c r="GV79" s="2">
        <f>HF79/'Drive Train'!$F$35</f>
        <v>1.5245899725748826</v>
      </c>
      <c r="GW79" s="36">
        <f>HD79*12*60/(PI() * 'Drive Train'!$F$15)/GV$2*GV79</f>
        <v>-108325.50252597325</v>
      </c>
      <c r="GX79" s="2">
        <f>('DEPRECATED - DT-Prelim Calcs'!$C$6*GV79-GW79)/('DEPRECATED - DT-Prelim Calcs'!$C$6*GV79)*'DEPRECATED - DT-Prelim Calcs'!$C$7*GV79</f>
        <v>86.781456571190404</v>
      </c>
      <c r="GY79" s="43">
        <f>GX79/'DEPRECATED - DT-Prelim Calcs'!$C$7*('DEPRECATED - DT-Prelim Calcs'!$C$8-'DEPRECATED - DT-Prelim Calcs'!$C$9)+'DEPRECATED - DT-Prelim Calcs'!$C$9</f>
        <v>4729.1465146991786</v>
      </c>
      <c r="GZ79" s="43">
        <f t="shared" si="112"/>
        <v>33.333333333333314</v>
      </c>
      <c r="HA79" s="2">
        <f t="shared" si="156"/>
        <v>1.4462867232450001</v>
      </c>
      <c r="HB79" s="43">
        <f>HA79*'DEPRECATED - DT-Prelim Calcs'!$C$21/GV$2/'DEPRECATED - DT-Prelim Calcs'!$C$19/'DEPRECATED - DT-Prelim Calcs'!$C$18*3.39*'DEPRECATED - DT-Prelim Calcs'!$C$20</f>
        <v>29.053734754561201</v>
      </c>
      <c r="HC79" s="36">
        <f t="shared" si="157"/>
        <v>0</v>
      </c>
      <c r="HD79" s="43">
        <f>HB78*'DEPRECATED - DT-Prelim Calcs'!$C$11+HD78</f>
        <v>-206.68253070939548</v>
      </c>
      <c r="HE79" s="43">
        <f>HE78+0.5*HB79*'DEPRECATED - DT-Prelim Calcs'!$C$11^2+HD79*'DEPRECATED - DT-Prelim Calcs'!$C$11</f>
        <v>-93812.35607019189</v>
      </c>
      <c r="HF79" s="43">
        <f>MIN('Drive Train'!$F$35-GZ78*'DEPRECATED - DT-Prelim Calcs'!$C$21*'Drive Train'!$F$39,HF78+GZ$2)</f>
        <v>18.904915659928545</v>
      </c>
      <c r="HG79" s="43">
        <f>'Drive Train'!$F$35-GZ79*'DEPRECATED - DT-Prelim Calcs'!$C$21*'Drive Train'!$F$39</f>
        <v>10.533333333333335</v>
      </c>
      <c r="HH79" s="1">
        <f>IF(HE79&gt;='Drive Train'!$F$29,1,0)</f>
        <v>0</v>
      </c>
      <c r="HI79" s="43">
        <f t="shared" si="158"/>
        <v>37.037037037037017</v>
      </c>
      <c r="HJ79" s="49">
        <f>HJ78+'DEPRECATED - DT-Prelim Calcs'!$C$11</f>
        <v>300</v>
      </c>
      <c r="HK79" s="2">
        <f>HU79/'Drive Train'!$F$35</f>
        <v>0.83440860215053769</v>
      </c>
      <c r="HL79" s="36">
        <f>HS79*12*60/(PI() * 'Drive Train'!$F$15)/HK$2*HK79</f>
        <v>-170637.29951769227</v>
      </c>
      <c r="HM79" s="2">
        <f>('DEPRECATED - DT-Prelim Calcs'!$C$6*HK79-HL79)/('DEPRECATED - DT-Prelim Calcs'!$C$6*HK79)*'DEPRECATED - DT-Prelim Calcs'!$C$7*HK79</f>
        <v>129.35051345035197</v>
      </c>
      <c r="HN79" s="43">
        <f>HM79/'DEPRECATED - DT-Prelim Calcs'!$C$7*('DEPRECATED - DT-Prelim Calcs'!$C$8-'DEPRECATED - DT-Prelim Calcs'!$C$9)+'DEPRECATED - DT-Prelim Calcs'!$C$9</f>
        <v>7048.207076026637</v>
      </c>
      <c r="HO79" s="43">
        <f t="shared" si="113"/>
        <v>36.66666666666665</v>
      </c>
      <c r="HP79" s="2">
        <f t="shared" si="159"/>
        <v>1.4462867232450001</v>
      </c>
      <c r="HQ79" s="43">
        <f>HP79*'DEPRECATED - DT-Prelim Calcs'!$C$21/HK$2/'DEPRECATED - DT-Prelim Calcs'!$C$19/'DEPRECATED - DT-Prelim Calcs'!$C$18*3.39*'DEPRECATED - DT-Prelim Calcs'!$C$20</f>
        <v>29.053734754561201</v>
      </c>
      <c r="HR79" s="36">
        <f t="shared" si="160"/>
        <v>0</v>
      </c>
      <c r="HS79" s="43">
        <f>HQ78*'DEPRECATED - DT-Prelim Calcs'!$C$11+HS78</f>
        <v>-594.86896779741835</v>
      </c>
      <c r="HT79" s="43">
        <f>HT78+0.5*HQ79*'DEPRECATED - DT-Prelim Calcs'!$C$11^2+HS79*'DEPRECATED - DT-Prelim Calcs'!$C$11</f>
        <v>-116072.63783146323</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1"/>
        <v>40.740740740740726</v>
      </c>
      <c r="HY79" s="49">
        <f>HY78+'DEPRECATED - DT-Prelim Calcs'!$C$11</f>
        <v>300</v>
      </c>
      <c r="HZ79" s="2">
        <f>IJ79/'Drive Train'!$F$35</f>
        <v>0.8193548387096774</v>
      </c>
      <c r="IA79" s="36">
        <f>IH79*12*60/(PI() * 'Drive Train'!$F$15)/HZ$2*HZ79</f>
        <v>-160457.6613087052</v>
      </c>
      <c r="IB79" s="2">
        <f>('DEPRECATED - DT-Prelim Calcs'!$C$6*HZ79-IA79)/('DEPRECATED - DT-Prelim Calcs'!$C$6*HZ79)*'DEPRECATED - DT-Prelim Calcs'!$C$7*HZ79</f>
        <v>121.7967603280041</v>
      </c>
      <c r="IC79" s="43">
        <f>IB79/'DEPRECATED - DT-Prelim Calcs'!$C$7*('DEPRECATED - DT-Prelim Calcs'!$C$8-'DEPRECATED - DT-Prelim Calcs'!$C$9)+'DEPRECATED - DT-Prelim Calcs'!$C$9</f>
        <v>6636.6966447345503</v>
      </c>
      <c r="ID79" s="43">
        <f t="shared" si="114"/>
        <v>39.999999999999986</v>
      </c>
      <c r="IE79" s="2">
        <f t="shared" si="162"/>
        <v>1.4462867232450001</v>
      </c>
      <c r="IF79" s="43">
        <f>IE79*'DEPRECATED - DT-Prelim Calcs'!$C$21/HZ$2/'DEPRECATED - DT-Prelim Calcs'!$C$19/'DEPRECATED - DT-Prelim Calcs'!$C$18*3.39*'DEPRECATED - DT-Prelim Calcs'!$C$20</f>
        <v>29.053734754561201</v>
      </c>
      <c r="IG79" s="36">
        <f t="shared" si="163"/>
        <v>0</v>
      </c>
      <c r="IH79" s="43">
        <f>IF78*'DEPRECATED - DT-Prelim Calcs'!$C$11+IH78</f>
        <v>-569.6584612630669</v>
      </c>
      <c r="II79" s="43">
        <f>II78+0.5*IF79*'DEPRECATED - DT-Prelim Calcs'!$C$11^2+IH79*'DEPRECATED - DT-Prelim Calcs'!$C$11</f>
        <v>-92672.792235565255</v>
      </c>
      <c r="IJ79" s="43">
        <f>MIN('Drive Train'!$F$35-ID78*'DEPRECATED - DT-Prelim Calcs'!$C$21*'Drive Train'!$F$39,IJ78+ID$2)</f>
        <v>10.16</v>
      </c>
      <c r="IK79" s="43">
        <f>'Drive Train'!$F$35-ID79*'DEPRECATED - DT-Prelim Calcs'!$C$21*'Drive Train'!$F$39</f>
        <v>10.16</v>
      </c>
      <c r="IL79" s="1">
        <f>IF(II79&gt;='Drive Train'!$F$29,1,0)</f>
        <v>0</v>
      </c>
      <c r="IM79" s="43">
        <f t="shared" si="164"/>
        <v>44.444444444444429</v>
      </c>
      <c r="IN79" s="49">
        <f>IN78+'DEPRECATED - DT-Prelim Calcs'!$C$11</f>
        <v>300</v>
      </c>
      <c r="IO79" s="2">
        <f>IY79/'Drive Train'!$F$35</f>
        <v>0.80430107526881722</v>
      </c>
      <c r="IP79" s="36">
        <f>IW79*12*60/(PI() * 'Drive Train'!$F$15)/IO$2*IO79</f>
        <v>15964.378098037951</v>
      </c>
      <c r="IQ79" s="2">
        <f>('DEPRECATED - DT-Prelim Calcs'!$C$6*IO79-IP79)/('DEPRECATED - DT-Prelim Calcs'!$C$6*IO79)*'DEPRECATED - DT-Prelim Calcs'!$C$7*IO79</f>
        <v>-7.9633974365814071</v>
      </c>
      <c r="IR79" s="43">
        <f>IQ79/'DEPRECATED - DT-Prelim Calcs'!$C$7*('DEPRECATED - DT-Prelim Calcs'!$C$8-'DEPRECATED - DT-Prelim Calcs'!$C$9)+'DEPRECATED - DT-Prelim Calcs'!$C$9</f>
        <v>-432.32687527644975</v>
      </c>
      <c r="IS79" s="43">
        <f t="shared" si="115"/>
        <v>-432.32687527644975</v>
      </c>
      <c r="IT79" s="2">
        <f t="shared" si="165"/>
        <v>-9.513877757525087</v>
      </c>
      <c r="IU79" s="43">
        <f>IT79*'DEPRECATED - DT-Prelim Calcs'!$C$21/IO$2/'DEPRECATED - DT-Prelim Calcs'!$C$19/'DEPRECATED - DT-Prelim Calcs'!$C$18*3.39*'DEPRECATED - DT-Prelim Calcs'!$C$20</f>
        <v>-191.11955908318814</v>
      </c>
      <c r="IV79" s="36">
        <f t="shared" si="166"/>
        <v>1</v>
      </c>
      <c r="IW79" s="43">
        <f>IU78*'DEPRECATED - DT-Prelim Calcs'!$C$11+IW78</f>
        <v>57.737699105381026</v>
      </c>
      <c r="IX79" s="43">
        <f>IX78+0.5*IU79*'DEPRECATED - DT-Prelim Calcs'!$C$11^2+IW79*'DEPRECATED - DT-Prelim Calcs'!$C$11</f>
        <v>-117351.60745737064</v>
      </c>
      <c r="IY79" s="43">
        <f>MIN('Drive Train'!$F$35-IS78*'DEPRECATED - DT-Prelim Calcs'!$C$21*'Drive Train'!$F$39,IY78+IS$2)</f>
        <v>9.9733333333333345</v>
      </c>
      <c r="IZ79" s="43">
        <f>'Drive Train'!$F$35-IS79*'DEPRECATED - DT-Prelim Calcs'!$C$21*'Drive Train'!$F$39</f>
        <v>36.610305015481188</v>
      </c>
      <c r="JA79" s="1">
        <f>IF(IX79&gt;='Drive Train'!$F$29,1,0)</f>
        <v>0</v>
      </c>
      <c r="JB79" s="43">
        <f t="shared" si="167"/>
        <v>-480.36319475161082</v>
      </c>
      <c r="JC79" s="49">
        <f>JC78+'DEPRECATED - DT-Prelim Calcs'!$C$11</f>
        <v>300</v>
      </c>
      <c r="JD79" s="2">
        <f>JN79/'Drive Train'!$F$35</f>
        <v>0.78924731182795704</v>
      </c>
      <c r="JE79" s="36">
        <f>JL79*12*60/(PI() * 'Drive Train'!$F$15)/JD$2*JD79</f>
        <v>-187119.03115915434</v>
      </c>
      <c r="JF79" s="2">
        <f>('DEPRECATED - DT-Prelim Calcs'!$C$6*JD79-JE79)/('DEPRECATED - DT-Prelim Calcs'!$C$6*JD79)*'DEPRECATED - DT-Prelim Calcs'!$C$7*JD79</f>
        <v>141.25458809567593</v>
      </c>
      <c r="JG79" s="43">
        <f>JF79/'DEPRECATED - DT-Prelim Calcs'!$C$7*('DEPRECATED - DT-Prelim Calcs'!$C$8-'DEPRECATED - DT-Prelim Calcs'!$C$9)+'DEPRECATED - DT-Prelim Calcs'!$C$9</f>
        <v>7696.7126350629414</v>
      </c>
      <c r="JH79" s="43">
        <f t="shared" si="116"/>
        <v>46.666666666666657</v>
      </c>
      <c r="JI79" s="2">
        <f t="shared" si="168"/>
        <v>1.4462867232450001</v>
      </c>
      <c r="JJ79" s="43">
        <f>JI79*'DEPRECATED - DT-Prelim Calcs'!$C$21/JD$2/'DEPRECATED - DT-Prelim Calcs'!$C$19/'DEPRECATED - DT-Prelim Calcs'!$C$18*3.39*'DEPRECATED - DT-Prelim Calcs'!$C$20</f>
        <v>29.053734754561201</v>
      </c>
      <c r="JK79" s="36">
        <f t="shared" si="169"/>
        <v>0</v>
      </c>
      <c r="JL79" s="43">
        <f>JJ78*'DEPRECATED - DT-Prelim Calcs'!$C$11+JL78</f>
        <v>-689.65353401186815</v>
      </c>
      <c r="JM79" s="43">
        <f>JM78+0.5*JJ79*'DEPRECATED - DT-Prelim Calcs'!$C$11^2+JL79*'DEPRECATED - DT-Prelim Calcs'!$C$11</f>
        <v>-117042.53143605485</v>
      </c>
      <c r="JN79" s="43">
        <f>MIN('Drive Train'!$F$35-JH78*'DEPRECATED - DT-Prelim Calcs'!$C$21*'Drive Train'!$F$39,JN78+JH$2)</f>
        <v>9.7866666666666671</v>
      </c>
      <c r="JO79" s="43">
        <f>'Drive Train'!$F$35-JH79*'DEPRECATED - DT-Prelim Calcs'!$C$21*'Drive Train'!$F$39</f>
        <v>9.7866666666666671</v>
      </c>
      <c r="JP79" s="1">
        <f>IF(JM79&gt;='Drive Train'!$F$29,1,0)</f>
        <v>0</v>
      </c>
      <c r="JQ79" s="43">
        <f>MIN(JG79,'DEPRECATED - DT-Prelim Calcs'!$C$10)*'DEPRECATED - DT-Prelim Calcs'!$C$11*1000/60/60</f>
        <v>103.33333333333333</v>
      </c>
      <c r="JR79" s="49">
        <f>JR78+'DEPRECATED - DT-Prelim Calcs'!$C$11</f>
        <v>300</v>
      </c>
      <c r="JS79" s="2">
        <f>KC79/'Drive Train'!$F$35</f>
        <v>0.77419354838709686</v>
      </c>
      <c r="JT79" s="36">
        <f>KA79*12*60/(PI() * 'Drive Train'!$F$15)/JS$2*JS79</f>
        <v>-266623.00613104337</v>
      </c>
      <c r="JU79" s="2">
        <f>('DEPRECATED - DT-Prelim Calcs'!$C$6*JS79-JT79)/('DEPRECATED - DT-Prelim Calcs'!$C$6*JS79)*'DEPRECATED - DT-Prelim Calcs'!$C$7*JS79</f>
        <v>199.62813055613512</v>
      </c>
      <c r="JV79" s="43">
        <f>JU79/'DEPRECATED - DT-Prelim Calcs'!$C$7*('DEPRECATED - DT-Prelim Calcs'!$C$8-'DEPRECATED - DT-Prelim Calcs'!$C$9)+'DEPRECATED - DT-Prelim Calcs'!$C$9</f>
        <v>10876.763828804374</v>
      </c>
      <c r="JW79" s="43">
        <f t="shared" si="117"/>
        <v>49.999999999999993</v>
      </c>
      <c r="JX79" s="2">
        <f t="shared" si="170"/>
        <v>1.4462867232450001</v>
      </c>
      <c r="JY79" s="43">
        <f>JX79*'DEPRECATED - DT-Prelim Calcs'!$C$21/JS$2/'DEPRECATED - DT-Prelim Calcs'!$C$19/'DEPRECATED - DT-Prelim Calcs'!$C$18*3.39*'DEPRECATED - DT-Prelim Calcs'!$C$20</f>
        <v>29.053734754561201</v>
      </c>
      <c r="JZ79" s="36">
        <f t="shared" si="171"/>
        <v>0</v>
      </c>
      <c r="KA79" s="43">
        <f>JY78*'DEPRECATED - DT-Prelim Calcs'!$C$11+KA78</f>
        <v>-1001.7842282993316</v>
      </c>
      <c r="KB79" s="43">
        <f>KB78+0.5*JY79*'DEPRECATED - DT-Prelim Calcs'!$C$11^2+KA79*'DEPRECATED - DT-Prelim Calcs'!$C$11</f>
        <v>-121409.58844930181</v>
      </c>
      <c r="KC79" s="43">
        <f>MIN('Drive Train'!$F$35-JW78*'DEPRECATED - DT-Prelim Calcs'!$C$21*'Drive Train'!$F$39,KC78+JW$2)</f>
        <v>9.6000000000000014</v>
      </c>
      <c r="KD79" s="43">
        <f>'Drive Train'!$F$35-JW79*'DEPRECATED - DT-Prelim Calcs'!$C$21*'Drive Train'!$F$39</f>
        <v>9.6000000000000014</v>
      </c>
      <c r="KE79" s="1">
        <f>IF(KB79&gt;='Drive Train'!$F$29,1,0)</f>
        <v>0</v>
      </c>
      <c r="KF79" s="43">
        <f>MIN(JV79,'DEPRECATED - DT-Prelim Calcs'!$C$10)*'DEPRECATED - DT-Prelim Calcs'!$C$11*1000/60/60</f>
        <v>103.33333333333333</v>
      </c>
      <c r="KG79" s="49">
        <f>KG78+'DEPRECATED - DT-Prelim Calcs'!$C$11</f>
        <v>300</v>
      </c>
      <c r="KH79" s="2">
        <f>KR79/'Drive Train'!$F$35</f>
        <v>3.5422019886332072</v>
      </c>
      <c r="KI79" s="36">
        <f>KP79*12*60/(PI() * 'Drive Train'!$F$15)/KH$2*KH79</f>
        <v>-1116069.3545720393</v>
      </c>
      <c r="KJ79" s="2">
        <f>('DEPRECATED - DT-Prelim Calcs'!$C$6*KH79-KI79)/('DEPRECATED - DT-Prelim Calcs'!$C$6*KH79)*'DEPRECATED - DT-Prelim Calcs'!$C$7*KH79</f>
        <v>837.04635568764036</v>
      </c>
      <c r="KK79" s="43">
        <f>KJ79/'DEPRECATED - DT-Prelim Calcs'!$C$7*('DEPRECATED - DT-Prelim Calcs'!$C$8-'DEPRECATED - DT-Prelim Calcs'!$C$9)+'DEPRECATED - DT-Prelim Calcs'!$C$9</f>
        <v>45601.786541192349</v>
      </c>
      <c r="KL79" s="43">
        <f t="shared" si="118"/>
        <v>53.333333333333329</v>
      </c>
      <c r="KM79" s="2">
        <f t="shared" si="172"/>
        <v>1.4462867232450001</v>
      </c>
      <c r="KN79" s="43">
        <f>KM79*'DEPRECATED - DT-Prelim Calcs'!$C$21/KH$2/'DEPRECATED - DT-Prelim Calcs'!$C$19/'DEPRECATED - DT-Prelim Calcs'!$C$18*3.39*'DEPRECATED - DT-Prelim Calcs'!$C$20</f>
        <v>29.053734754561201</v>
      </c>
      <c r="KO79" s="36">
        <f t="shared" si="173"/>
        <v>0</v>
      </c>
      <c r="KP79" s="43">
        <f>KN78*'DEPRECATED - DT-Prelim Calcs'!$C$11+KP78</f>
        <v>-916.52428726527398</v>
      </c>
      <c r="KQ79" s="43">
        <f>KQ78+0.5*KN79*'DEPRECATED - DT-Prelim Calcs'!$C$11^2+KP79*'DEPRECATED - DT-Prelim Calcs'!$C$11</f>
        <v>-117261.71541671653</v>
      </c>
      <c r="KR79" s="43">
        <f>MIN('Drive Train'!$F$35-KL78*'DEPRECATED - DT-Prelim Calcs'!$C$21*'Drive Train'!$F$39,KR78+KL$2)</f>
        <v>43.923304659051773</v>
      </c>
      <c r="KS79" s="43">
        <f>'Drive Train'!$F$35-KL79*'DEPRECATED - DT-Prelim Calcs'!$C$21*'Drive Train'!$F$39</f>
        <v>9.413333333333334</v>
      </c>
      <c r="KT79" s="1">
        <f>IF(KQ79&gt;='Drive Train'!$F$29,1,0)</f>
        <v>0</v>
      </c>
      <c r="KU79" s="43">
        <f>MIN(KK79,'DEPRECATED - DT-Prelim Calcs'!$C$10)*'DEPRECATED - DT-Prelim Calcs'!$C$11*1000/60/60</f>
        <v>103.33333333333333</v>
      </c>
      <c r="KV79" s="49">
        <f>KV78+'DEPRECATED - DT-Prelim Calcs'!$C$11</f>
        <v>300</v>
      </c>
      <c r="KW79" s="2">
        <f>LG79/'Drive Train'!$F$35</f>
        <v>0.79897113083000082</v>
      </c>
      <c r="KX79" s="36">
        <f>LE79*12*60/(PI() * 'Drive Train'!$F$15)/KW$2*KW79</f>
        <v>12859.495547523235</v>
      </c>
      <c r="KY79" s="2">
        <f>('DEPRECATED - DT-Prelim Calcs'!$C$6*KW79-KX79)/('DEPRECATED - DT-Prelim Calcs'!$C$6*KW79)*'DEPRECATED - DT-Prelim Calcs'!$C$7*KW79</f>
        <v>-5.7059655402762566</v>
      </c>
      <c r="KZ79" s="43">
        <f>KY79/'DEPRECATED - DT-Prelim Calcs'!$C$7*('DEPRECATED - DT-Prelim Calcs'!$C$8-'DEPRECATED - DT-Prelim Calcs'!$C$9)+'DEPRECATED - DT-Prelim Calcs'!$C$9</f>
        <v>-309.34737644788561</v>
      </c>
      <c r="LA79" s="43">
        <f t="shared" si="119"/>
        <v>-309.34737644788561</v>
      </c>
      <c r="LB79" s="2">
        <f t="shared" si="174"/>
        <v>-6.9632274199627773</v>
      </c>
      <c r="LC79" s="43">
        <f>LB79*'DEPRECATED - DT-Prelim Calcs'!$C$21/KW$2/'DEPRECATED - DT-Prelim Calcs'!$C$19/'DEPRECATED - DT-Prelim Calcs'!$C$18*3.39*'DEPRECATED - DT-Prelim Calcs'!$C$20</f>
        <v>-139.8808128732405</v>
      </c>
      <c r="LD79" s="36">
        <f t="shared" si="175"/>
        <v>1</v>
      </c>
      <c r="LE79" s="43">
        <f>LC78*'DEPRECATED - DT-Prelim Calcs'!$C$11+LE78</f>
        <v>46.818658144480196</v>
      </c>
      <c r="LF79" s="43">
        <f>LF78+0.5*LC79*'DEPRECATED - DT-Prelim Calcs'!$C$11^2+LE79*'DEPRECATED - DT-Prelim Calcs'!$C$11</f>
        <v>-125475.96701684609</v>
      </c>
      <c r="LG79" s="43">
        <f>MIN('Drive Train'!$F$35-LA78*'DEPRECATED - DT-Prelim Calcs'!$C$21*'Drive Train'!$F$39,LG78+LA$2)</f>
        <v>9.9072420222920101</v>
      </c>
      <c r="LH79" s="43">
        <f>'Drive Train'!$F$35-LA79*'DEPRECATED - DT-Prelim Calcs'!$C$21*'Drive Train'!$F$39</f>
        <v>29.723453081081594</v>
      </c>
      <c r="LI79" s="1">
        <f>IF(LF79&gt;='Drive Train'!$F$29,1,0)</f>
        <v>0</v>
      </c>
      <c r="LJ79" s="43">
        <f>MIN(KZ79,'DEPRECATED - DT-Prelim Calcs'!$C$10)*'DEPRECATED - DT-Prelim Calcs'!$C$11*1000/60/60</f>
        <v>-343.71930716431729</v>
      </c>
      <c r="LK79" s="49">
        <f>LK78+'DEPRECATED - DT-Prelim Calcs'!$C$11</f>
        <v>300</v>
      </c>
      <c r="LL79" s="2">
        <f>LV79/'Drive Train'!$F$35</f>
        <v>0.72903225806451621</v>
      </c>
      <c r="LM79" s="36">
        <f>LT79*12*60/(PI() * 'Drive Train'!$F$15)/LL$2*LL79</f>
        <v>-2769.2136132093474</v>
      </c>
      <c r="LN79" s="2">
        <f>('DEPRECATED - DT-Prelim Calcs'!$C$6*LL79-LM79)/('DEPRECATED - DT-Prelim Calcs'!$C$6*LL79)*'DEPRECATED - DT-Prelim Calcs'!$C$7*LL79</f>
        <v>5.4548371282460675</v>
      </c>
      <c r="LO79" s="43">
        <f>LN79/'DEPRECATED - DT-Prelim Calcs'!$C$7*('DEPRECATED - DT-Prelim Calcs'!$C$8-'DEPRECATED - DT-Prelim Calcs'!$C$9)+'DEPRECATED - DT-Prelim Calcs'!$C$9</f>
        <v>298.66650027012156</v>
      </c>
      <c r="LP79" s="43">
        <f t="shared" si="120"/>
        <v>60</v>
      </c>
      <c r="LQ79" s="2">
        <f t="shared" si="176"/>
        <v>1.3705527435094234</v>
      </c>
      <c r="LR79" s="43">
        <f>LQ79*'DEPRECATED - DT-Prelim Calcs'!$C$21/LL$2/'DEPRECATED - DT-Prelim Calcs'!$C$19/'DEPRECATED - DT-Prelim Calcs'!$C$18*3.39*'DEPRECATED - DT-Prelim Calcs'!$C$20</f>
        <v>27.53235249765444</v>
      </c>
      <c r="LS79" s="36">
        <f t="shared" si="177"/>
        <v>0</v>
      </c>
      <c r="LT79" s="43">
        <f>LR78*'DEPRECATED - DT-Prelim Calcs'!$C$11+LT78</f>
        <v>-11.049327083245629</v>
      </c>
      <c r="LU79" s="43">
        <f>LU78+0.5*LR79*'DEPRECATED - DT-Prelim Calcs'!$C$11^2+LT79*'DEPRECATED - DT-Prelim Calcs'!$C$11</f>
        <v>-121979.60167475171</v>
      </c>
      <c r="LV79" s="43">
        <f>MIN('Drive Train'!$F$35-LP78*'DEPRECATED - DT-Prelim Calcs'!$C$21*'Drive Train'!$F$39,LV78+LP$2)</f>
        <v>9.0400000000000009</v>
      </c>
      <c r="LW79" s="43">
        <f>'Drive Train'!$F$35-LP79*'DEPRECATED - DT-Prelim Calcs'!$C$21*'Drive Train'!$F$39</f>
        <v>9.0400000000000009</v>
      </c>
      <c r="LX79" s="1">
        <f>IF(LU79&gt;='Drive Train'!$F$29,1,0)</f>
        <v>0</v>
      </c>
      <c r="LY79" s="43">
        <f>MIN(LO79,'DEPRECATED - DT-Prelim Calcs'!$C$10)*'DEPRECATED - DT-Prelim Calcs'!$C$11*1000/60/60</f>
        <v>103.33333333333333</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3"/>
        <v>0</v>
      </c>
      <c r="X80" s="2">
        <f>MAX(MIN(IF(AND(AI79=1,AG80&lt;0),-1,1)*(W80-$C$9)/($C$8-$C$9)*$C$7-$C$29*AE80/T$2 -  AI79*$C$29/2,X$2),MAX(X$4:X79)*-1)</f>
        <v>-0.27672021620693066</v>
      </c>
      <c r="Y80" s="43">
        <f t="shared" si="94"/>
        <v>0</v>
      </c>
      <c r="Z80" s="43">
        <f t="shared" si="95"/>
        <v>0</v>
      </c>
      <c r="AA80" s="43">
        <f t="shared" si="96"/>
        <v>0</v>
      </c>
      <c r="AB80" s="43" t="e">
        <f t="shared" si="97"/>
        <v>#N/A</v>
      </c>
      <c r="AC80" s="36">
        <f t="shared" si="121"/>
        <v>1</v>
      </c>
      <c r="AD80" s="1">
        <f t="shared" si="98"/>
        <v>1</v>
      </c>
      <c r="AE80" s="43">
        <f t="shared" si="99"/>
        <v>0</v>
      </c>
      <c r="AF80" s="43" t="e">
        <f t="shared" si="100"/>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889.49632897085212</v>
      </c>
      <c r="AK80" s="43">
        <f t="shared" si="178"/>
        <v>0</v>
      </c>
      <c r="AL80" s="49">
        <f>AL79+'DEPRECATED - DT-Prelim Calcs'!$C$11</f>
        <v>304</v>
      </c>
      <c r="AM80" s="2">
        <f>AW80/'Drive Train'!$F$35</f>
        <v>0.78210442288255255</v>
      </c>
      <c r="AN80" s="36">
        <f>AU80*12*60/(PI() * 'Drive Train'!$F$15)/AM$2*AM80</f>
        <v>6466.9849101083628</v>
      </c>
      <c r="AO80" s="2">
        <f>('DEPRECATED - DT-Prelim Calcs'!$C$6*AM80-AN80)/('DEPRECATED - DT-Prelim Calcs'!$C$6*AM80)*'DEPRECATED - DT-Prelim Calcs'!$C$7*AM80</f>
        <v>-1.0858737094093902</v>
      </c>
      <c r="AP80" s="43">
        <f>AO80/'DEPRECATED - DT-Prelim Calcs'!$C$7*('DEPRECATED - DT-Prelim Calcs'!$C$8-'DEPRECATED - DT-Prelim Calcs'!$C$9)+'DEPRECATED - DT-Prelim Calcs'!$C$9</f>
        <v>-57.655806557377218</v>
      </c>
      <c r="AQ80" s="43">
        <f t="shared" si="102"/>
        <v>-57.655806557377218</v>
      </c>
      <c r="AR80" s="2">
        <f t="shared" si="122"/>
        <v>-1.7317807350320646</v>
      </c>
      <c r="AS80" s="43">
        <f>AR80*'DEPRECATED - DT-Prelim Calcs'!$C$21/AM$2/'DEPRECATED - DT-Prelim Calcs'!$C$19/'DEPRECATED - DT-Prelim Calcs'!$C$18*3.39*'DEPRECATED - DT-Prelim Calcs'!$C$20</f>
        <v>-17.394440991545135</v>
      </c>
      <c r="AT80" s="36">
        <f t="shared" si="123"/>
        <v>1</v>
      </c>
      <c r="AU80" s="43">
        <f>AS79*'DEPRECATED - DT-Prelim Calcs'!$C$11+AU79</f>
        <v>48.10533225311184</v>
      </c>
      <c r="AV80" s="43">
        <f>AV79+0.5*AS80*'DEPRECATED - DT-Prelim Calcs'!$C$11^2+AU80*'DEPRECATED - DT-Prelim Calcs'!$C$11</f>
        <v>4540.8734203674876</v>
      </c>
      <c r="AW80" s="43">
        <f>MIN('Drive Train'!$F$35-AQ79*'DEPRECATED - DT-Prelim Calcs'!$C$21*'Drive Train'!$F$39,AW79+AQ$2)</f>
        <v>9.698094843743652</v>
      </c>
      <c r="AX80" s="43">
        <f>'Drive Train'!$F$35-AQ80*'DEPRECATED - DT-Prelim Calcs'!$C$21*'Drive Train'!$F$39</f>
        <v>15.628725167213124</v>
      </c>
      <c r="AY80" s="1">
        <f>IF(AV80&gt;='Drive Train'!$F$29,1,0)</f>
        <v>1</v>
      </c>
      <c r="AZ80" s="43">
        <f t="shared" si="124"/>
        <v>-64.062007285974687</v>
      </c>
      <c r="BA80" s="49">
        <f>BA79+'DEPRECATED - DT-Prelim Calcs'!$C$11</f>
        <v>304</v>
      </c>
      <c r="BB80" s="2">
        <f>BL80/'Drive Train'!$F$35</f>
        <v>0.57999999999999996</v>
      </c>
      <c r="BC80" s="36">
        <f>BJ80*12*60/(PI() * 'Drive Train'!$F$15)/BB$2*BB80</f>
        <v>2364.7566547749611</v>
      </c>
      <c r="BD80" s="2">
        <f>('DEPRECATED - DT-Prelim Calcs'!$C$6*BB80-BC80)/('DEPRECATED - DT-Prelim Calcs'!$C$6*BB80)*'DEPRECATED - DT-Prelim Calcs'!$C$7*BB80</f>
        <v>0.98184440268110218</v>
      </c>
      <c r="BE80" s="43">
        <f>BD80/'DEPRECATED - DT-Prelim Calcs'!$C$7*('DEPRECATED - DT-Prelim Calcs'!$C$8-'DEPRECATED - DT-Prelim Calcs'!$C$9)+'DEPRECATED - DT-Prelim Calcs'!$C$9</f>
        <v>54.988538355015265</v>
      </c>
      <c r="BF80" s="43">
        <f t="shared" si="103"/>
        <v>54.988538355015265</v>
      </c>
      <c r="BG80" s="2">
        <f t="shared" si="125"/>
        <v>0.66335765532251956</v>
      </c>
      <c r="BH80" s="43">
        <f>BG80*'DEPRECATED - DT-Prelim Calcs'!$C$21/BB$2/'DEPRECATED - DT-Prelim Calcs'!$C$19/'DEPRECATED - DT-Prelim Calcs'!$C$18*3.39*'DEPRECATED - DT-Prelim Calcs'!$C$20</f>
        <v>9.624233705993035</v>
      </c>
      <c r="BI80" s="36">
        <f t="shared" si="126"/>
        <v>0</v>
      </c>
      <c r="BJ80" s="43">
        <f>BH79*'DEPRECATED - DT-Prelim Calcs'!$C$11+BJ79</f>
        <v>16.42153433724269</v>
      </c>
      <c r="BK80" s="43">
        <f>BK79+0.5*BH80*'DEPRECATED - DT-Prelim Calcs'!$C$11^2+BJ80*'DEPRECATED - DT-Prelim Calcs'!$C$11</f>
        <v>-40547.206266607529</v>
      </c>
      <c r="BL80" s="43">
        <f>MIN('Drive Train'!$F$35-BF79*'DEPRECATED - DT-Prelim Calcs'!$C$21*'Drive Train'!$F$39,BL79+BF$2)</f>
        <v>7.1920000000000002</v>
      </c>
      <c r="BM80" s="43">
        <f>'Drive Train'!$F$35-BF80*'DEPRECATED - DT-Prelim Calcs'!$C$21*'Drive Train'!$F$39</f>
        <v>9.3206418521191452</v>
      </c>
      <c r="BN80" s="1">
        <f>IF(BK80&gt;='Drive Train'!$F$29,1,0)</f>
        <v>0</v>
      </c>
      <c r="BO80" s="43">
        <f t="shared" si="127"/>
        <v>61.098375950016958</v>
      </c>
      <c r="BP80" s="49">
        <f>BP79+'DEPRECATED - DT-Prelim Calcs'!$C$11</f>
        <v>304</v>
      </c>
      <c r="BQ80" s="2">
        <f>CA80/'Drive Train'!$F$35</f>
        <v>0.57999999999999996</v>
      </c>
      <c r="BR80" s="36">
        <f>BY80*12*60/(PI() * 'Drive Train'!$F$15)/BQ$2*BQ80</f>
        <v>-19183.903695587738</v>
      </c>
      <c r="BS80" s="2">
        <f>('DEPRECATED - DT-Prelim Calcs'!$C$6*BQ80-BR80)/('DEPRECATED - DT-Prelim Calcs'!$C$6*BQ80)*'DEPRECATED - DT-Prelim Calcs'!$C$7*BQ80</f>
        <v>16.822474033276883</v>
      </c>
      <c r="BT80" s="43">
        <f>BS80/'DEPRECATED - DT-Prelim Calcs'!$C$7*('DEPRECATED - DT-Prelim Calcs'!$C$8-'DEPRECATED - DT-Prelim Calcs'!$C$9)+'DEPRECATED - DT-Prelim Calcs'!$C$9</f>
        <v>917.94821226060617</v>
      </c>
      <c r="BU80" s="43">
        <f t="shared" si="104"/>
        <v>93</v>
      </c>
      <c r="BV80" s="2">
        <f t="shared" si="128"/>
        <v>1.5313624128476471</v>
      </c>
      <c r="BW80" s="43">
        <f>BV80*'DEPRECATED - DT-Prelim Calcs'!$C$21/BQ$2/'DEPRECATED - DT-Prelim Calcs'!$C$19/'DEPRECATED - DT-Prelim Calcs'!$C$18*3.39*'DEPRECATED - DT-Prelim Calcs'!$C$20</f>
        <v>29.053734754561201</v>
      </c>
      <c r="BX80" s="36">
        <f t="shared" si="129"/>
        <v>0</v>
      </c>
      <c r="BY80" s="43">
        <f>BW79*'DEPRECATED - DT-Prelim Calcs'!$C$11+BY79</f>
        <v>-101.87290553960874</v>
      </c>
      <c r="BZ80" s="43">
        <f>BZ79+0.5*BW80*'DEPRECATED - DT-Prelim Calcs'!$C$11^2+BY80*'DEPRECATED - DT-Prelim Calcs'!$C$11</f>
        <v>-97936.301685355153</v>
      </c>
      <c r="CA80" s="43">
        <f>MIN('Drive Train'!$F$35-BU79*'DEPRECATED - DT-Prelim Calcs'!$C$21*'Drive Train'!$F$39,CA79+BU$2)</f>
        <v>7.1920000000000002</v>
      </c>
      <c r="CB80" s="43">
        <f>'Drive Train'!$F$35-BU80*'DEPRECATED - DT-Prelim Calcs'!$C$21*'Drive Train'!$F$39</f>
        <v>7.1920000000000002</v>
      </c>
      <c r="CC80" s="1">
        <f>IF(BZ80&gt;='Drive Train'!$F$29,1,0)</f>
        <v>0</v>
      </c>
      <c r="CD80" s="43">
        <f t="shared" si="130"/>
        <v>103.33333333333333</v>
      </c>
      <c r="CE80" s="49">
        <f>CE79+'DEPRECATED - DT-Prelim Calcs'!$C$11</f>
        <v>304</v>
      </c>
      <c r="CF80" s="2">
        <f>CP80/'Drive Train'!$F$35</f>
        <v>0.57999999999999996</v>
      </c>
      <c r="CG80" s="36">
        <f>CN80*12*60/(PI() * 'Drive Train'!$F$15)/CF$2*CF80</f>
        <v>-140458.28461052562</v>
      </c>
      <c r="CH80" s="2">
        <f>('DEPRECATED - DT-Prelim Calcs'!$C$6*CF80-CG80)/('DEPRECATED - DT-Prelim Calcs'!$C$6*CF80)*'DEPRECATED - DT-Prelim Calcs'!$C$7*CF80</f>
        <v>105.97244997231429</v>
      </c>
      <c r="CI80" s="43">
        <f>CH80/'DEPRECATED - DT-Prelim Calcs'!$C$7*('DEPRECATED - DT-Prelim Calcs'!$C$8-'DEPRECATED - DT-Prelim Calcs'!$C$9)+'DEPRECATED - DT-Prelim Calcs'!$C$9</f>
        <v>5774.6260059544347</v>
      </c>
      <c r="CJ80" s="43">
        <f t="shared" si="105"/>
        <v>93</v>
      </c>
      <c r="CK80" s="2">
        <f t="shared" si="131"/>
        <v>1.2396743342100003</v>
      </c>
      <c r="CL80" s="43">
        <f>CK80*'DEPRECATED - DT-Prelim Calcs'!$C$21/CF$2/'DEPRECATED - DT-Prelim Calcs'!$C$19/'DEPRECATED - DT-Prelim Calcs'!$C$18*3.39*'DEPRECATED - DT-Prelim Calcs'!$C$20</f>
        <v>29.053734754561205</v>
      </c>
      <c r="CM80" s="36">
        <f t="shared" si="132"/>
        <v>0</v>
      </c>
      <c r="CN80" s="43">
        <f>CL79*'DEPRECATED - DT-Prelim Calcs'!$C$11+CN79</f>
        <v>-603.8077655559</v>
      </c>
      <c r="CO80" s="43">
        <f>CO79+0.5*CL80*'DEPRECATED - DT-Prelim Calcs'!$C$11^2+CN80*'DEPRECATED - DT-Prelim Calcs'!$C$11</f>
        <v>-211115.15460307582</v>
      </c>
      <c r="CP80" s="43">
        <f>MIN('Drive Train'!$F$35-CJ79*'DEPRECATED - DT-Prelim Calcs'!$C$21*'Drive Train'!$F$39,CP79+CJ$2)</f>
        <v>7.1920000000000002</v>
      </c>
      <c r="CQ80" s="43">
        <f>'Drive Train'!$F$35-CJ80*'DEPRECATED - DT-Prelim Calcs'!$C$21*'Drive Train'!$F$39</f>
        <v>7.1920000000000002</v>
      </c>
      <c r="CR80" s="1">
        <f>IF(CO80&gt;='Drive Train'!$F$29,1,0)</f>
        <v>0</v>
      </c>
      <c r="CS80" s="43">
        <f t="shared" si="133"/>
        <v>103.33333333333333</v>
      </c>
      <c r="CT80" s="49">
        <f>CT79+'DEPRECATED - DT-Prelim Calcs'!$C$11</f>
        <v>304</v>
      </c>
      <c r="CU80" s="2">
        <f>DE80/'Drive Train'!$F$35</f>
        <v>0.57999999999999996</v>
      </c>
      <c r="CV80" s="36">
        <f>DC80*12*60/(PI() * 'Drive Train'!$F$15)/CU$2*CU80</f>
        <v>30014.71179216533</v>
      </c>
      <c r="CW80" s="2">
        <f>('DEPRECATED - DT-Prelim Calcs'!$C$6*CU80-CV80)/('DEPRECATED - DT-Prelim Calcs'!$C$6*CU80)*'DEPRECATED - DT-Prelim Calcs'!$C$7*CU80</f>
        <v>-19.343906317438154</v>
      </c>
      <c r="CX80" s="43">
        <f>CW80/'DEPRECATED - DT-Prelim Calcs'!$C$7*('DEPRECATED - DT-Prelim Calcs'!$C$8-'DEPRECATED - DT-Prelim Calcs'!$C$9)+'DEPRECATED - DT-Prelim Calcs'!$C$9</f>
        <v>-1052.3098217708844</v>
      </c>
      <c r="CY80" s="43">
        <f t="shared" si="106"/>
        <v>-1052.3098217708844</v>
      </c>
      <c r="CZ80" s="2">
        <f t="shared" si="134"/>
        <v>-23.386304469607317</v>
      </c>
      <c r="DA80" s="43">
        <f>CZ80*'DEPRECATED - DT-Prelim Calcs'!$C$21/CU$2/'DEPRECATED - DT-Prelim Calcs'!$C$19/'DEPRECATED - DT-Prelim Calcs'!$C$18*3.39*'DEPRECATED - DT-Prelim Calcs'!$C$20</f>
        <v>-652.49422310729301</v>
      </c>
      <c r="DB80" s="36">
        <f t="shared" si="135"/>
        <v>1</v>
      </c>
      <c r="DC80" s="43">
        <f>DA79*'DEPRECATED - DT-Prelim Calcs'!$C$11+DC79</f>
        <v>108.38390582285236</v>
      </c>
      <c r="DD80" s="43">
        <f>DD79+0.5*DA80*'DEPRECATED - DT-Prelim Calcs'!$C$11^2+DC80*'DEPRECATED - DT-Prelim Calcs'!$C$11</f>
        <v>-271724.55248320062</v>
      </c>
      <c r="DE80" s="43">
        <f>MIN('Drive Train'!$F$35-CY79*'DEPRECATED - DT-Prelim Calcs'!$C$21*'Drive Train'!$F$39,DE79+CY$2)</f>
        <v>7.1920000000000002</v>
      </c>
      <c r="DF80" s="43">
        <f>'Drive Train'!$F$35-CY80*'DEPRECATED - DT-Prelim Calcs'!$C$21*'Drive Train'!$F$39</f>
        <v>71.329350019169524</v>
      </c>
      <c r="DG80" s="1">
        <f>IF(DD80&gt;='Drive Train'!$F$29,1,0)</f>
        <v>0</v>
      </c>
      <c r="DH80" s="43">
        <f t="shared" si="136"/>
        <v>-1169.2331353009827</v>
      </c>
      <c r="DI80" s="49">
        <f>DI79+'DEPRECATED - DT-Prelim Calcs'!$C$11</f>
        <v>304</v>
      </c>
      <c r="DJ80" s="2">
        <f>DT80/'Drive Train'!$F$35</f>
        <v>0.57999999999999996</v>
      </c>
      <c r="DK80" s="36">
        <f>DR80*12*60/(PI() * 'Drive Train'!$F$15)/DJ$2*DJ80</f>
        <v>-632853.50022274302</v>
      </c>
      <c r="DL80" s="2">
        <f>('DEPRECATED - DT-Prelim Calcs'!$C$6*DJ80-DK80)/('DEPRECATED - DT-Prelim Calcs'!$C$6*DJ80)*'DEPRECATED - DT-Prelim Calcs'!$C$7*DJ80</f>
        <v>467.93695800073124</v>
      </c>
      <c r="DM80" s="43">
        <f>DL80/'DEPRECATED - DT-Prelim Calcs'!$C$7*('DEPRECATED - DT-Prelim Calcs'!$C$8-'DEPRECATED - DT-Prelim Calcs'!$C$9)+'DEPRECATED - DT-Prelim Calcs'!$C$9</f>
        <v>25493.588010487594</v>
      </c>
      <c r="DN80" s="43">
        <f t="shared" si="107"/>
        <v>93</v>
      </c>
      <c r="DO80" s="2">
        <f t="shared" si="137"/>
        <v>0.89769520753137932</v>
      </c>
      <c r="DP80" s="43">
        <f>DO80*'DEPRECATED - DT-Prelim Calcs'!$C$21/DJ$2/'DEPRECATED - DT-Prelim Calcs'!$C$19/'DEPRECATED - DT-Prelim Calcs'!$C$18*3.39*'DEPRECATED - DT-Prelim Calcs'!$C$20</f>
        <v>29.053734754561201</v>
      </c>
      <c r="DQ80" s="36">
        <f t="shared" si="138"/>
        <v>0</v>
      </c>
      <c r="DR80" s="43">
        <f>DP79*'DEPRECATED - DT-Prelim Calcs'!$C$11+DR79</f>
        <v>-1970.0435068354705</v>
      </c>
      <c r="DS80" s="43">
        <f>DS79+0.5*DP80*'DEPRECATED - DT-Prelim Calcs'!$C$11^2+DR80*'DEPRECATED - DT-Prelim Calcs'!$C$11</f>
        <v>-539958.89942234627</v>
      </c>
      <c r="DT80" s="43">
        <f>MIN('Drive Train'!$F$35-DN79*'DEPRECATED - DT-Prelim Calcs'!$C$21*'Drive Train'!$F$39,DT79+DN$2)</f>
        <v>7.1920000000000002</v>
      </c>
      <c r="DU80" s="43">
        <f>'Drive Train'!$F$35-DN80*'DEPRECATED - DT-Prelim Calcs'!$C$21*'Drive Train'!$F$39</f>
        <v>7.1920000000000002</v>
      </c>
      <c r="DV80" s="1">
        <f>IF(DS80&gt;='Drive Train'!$F$29,1,0)</f>
        <v>0</v>
      </c>
      <c r="DW80" s="43">
        <f t="shared" si="139"/>
        <v>103.33333333333333</v>
      </c>
      <c r="DX80" s="49">
        <f>DX79+'DEPRECATED - DT-Prelim Calcs'!$C$11</f>
        <v>304</v>
      </c>
      <c r="DY80" s="2">
        <f>EI80/'Drive Train'!$F$35</f>
        <v>0.57999999999999996</v>
      </c>
      <c r="DZ80" s="36">
        <f>EG80*12*60/(PI() * 'Drive Train'!$F$15)/DY$2*DY80</f>
        <v>-740624.46974009275</v>
      </c>
      <c r="EA80" s="2">
        <f>('DEPRECATED - DT-Prelim Calcs'!$C$6*DY80-DZ80)/('DEPRECATED - DT-Prelim Calcs'!$C$6*DY80)*'DEPRECATED - DT-Prelim Calcs'!$C$7*DY80</f>
        <v>547.16044499702741</v>
      </c>
      <c r="EB80" s="43">
        <f>EA80/'DEPRECATED - DT-Prelim Calcs'!$C$7*('DEPRECATED - DT-Prelim Calcs'!$C$8-'DEPRECATED - DT-Prelim Calcs'!$C$9)+'DEPRECATED - DT-Prelim Calcs'!$C$9</f>
        <v>29809.494391629101</v>
      </c>
      <c r="EC80" s="43">
        <f t="shared" si="108"/>
        <v>93</v>
      </c>
      <c r="ED80" s="2">
        <f t="shared" si="140"/>
        <v>0.78888366722454539</v>
      </c>
      <c r="EE80" s="43">
        <f>ED80*'DEPRECATED - DT-Prelim Calcs'!$C$21/DY$2/'DEPRECATED - DT-Prelim Calcs'!$C$19/'DEPRECATED - DT-Prelim Calcs'!$C$18*3.39*'DEPRECATED - DT-Prelim Calcs'!$C$20</f>
        <v>29.053734754561201</v>
      </c>
      <c r="EF80" s="36">
        <f t="shared" si="141"/>
        <v>0</v>
      </c>
      <c r="EG80" s="43">
        <f>EE79*'DEPRECATED - DT-Prelim Calcs'!$C$11+EG79</f>
        <v>-2026.0713977745659</v>
      </c>
      <c r="EH80" s="43">
        <f>EH79+0.5*EE80*'DEPRECATED - DT-Prelim Calcs'!$C$11^2+EG80*'DEPRECATED - DT-Prelim Calcs'!$C$11</f>
        <v>-610639.5274033423</v>
      </c>
      <c r="EI80" s="43">
        <f>MIN('Drive Train'!$F$35-EC79*'DEPRECATED - DT-Prelim Calcs'!$C$21*'Drive Train'!$F$39,EI79+EC$2)</f>
        <v>7.1920000000000002</v>
      </c>
      <c r="EJ80" s="43">
        <f>'Drive Train'!$F$35-EC80*'DEPRECATED - DT-Prelim Calcs'!$C$21*'Drive Train'!$F$39</f>
        <v>7.1920000000000002</v>
      </c>
      <c r="EK80" s="1">
        <f>IF(EH80&gt;='Drive Train'!$F$29,1,0)</f>
        <v>0</v>
      </c>
      <c r="EL80" s="43">
        <f t="shared" si="142"/>
        <v>103.33333333333333</v>
      </c>
      <c r="EM80" s="49">
        <f>EM79+'DEPRECATED - DT-Prelim Calcs'!$C$11</f>
        <v>304</v>
      </c>
      <c r="EN80" s="2">
        <f>EX80/'Drive Train'!$F$35</f>
        <v>0.57999999999999996</v>
      </c>
      <c r="EO80" s="36">
        <f>EV80*12*60/(PI() * 'Drive Train'!$F$15)/EN$2*EN80</f>
        <v>-1719391.8876487634</v>
      </c>
      <c r="EP80" s="2">
        <f>('DEPRECATED - DT-Prelim Calcs'!$C$6*EN80-EO80)/('DEPRECATED - DT-Prelim Calcs'!$C$6*EN80)*'DEPRECATED - DT-Prelim Calcs'!$C$7*EN80</f>
        <v>1266.6618854345925</v>
      </c>
      <c r="EQ80" s="43">
        <f>EP80/'DEPRECATED - DT-Prelim Calcs'!$C$7*('DEPRECATED - DT-Prelim Calcs'!$C$8-'DEPRECATED - DT-Prelim Calcs'!$C$9)+'DEPRECATED - DT-Prelim Calcs'!$C$9</f>
        <v>69006.214654272568</v>
      </c>
      <c r="ER80" s="43">
        <f t="shared" si="109"/>
        <v>93</v>
      </c>
      <c r="ES80" s="2">
        <f t="shared" si="143"/>
        <v>0.7035989464435134</v>
      </c>
      <c r="ET80" s="43">
        <f>ES80*'DEPRECATED - DT-Prelim Calcs'!$C$21/EN$2/'DEPRECATED - DT-Prelim Calcs'!$C$19/'DEPRECATED - DT-Prelim Calcs'!$C$18*3.39*'DEPRECATED - DT-Prelim Calcs'!$C$20</f>
        <v>29.053734754561201</v>
      </c>
      <c r="EU80" s="36">
        <f t="shared" si="144"/>
        <v>0</v>
      </c>
      <c r="EV80" s="43">
        <f>ET79*'DEPRECATED - DT-Prelim Calcs'!$C$11+EV79</f>
        <v>-4195.1141059950623</v>
      </c>
      <c r="EW80" s="43">
        <f>EW79+0.5*ET80*'DEPRECATED - DT-Prelim Calcs'!$C$11^2+EV80*'DEPRECATED - DT-Prelim Calcs'!$C$11</f>
        <v>-1071129.4271596766</v>
      </c>
      <c r="EX80" s="43">
        <f>MIN('Drive Train'!$F$35-ER79*'DEPRECATED - DT-Prelim Calcs'!$C$21*'Drive Train'!$F$39,EX79+ER$2)</f>
        <v>7.1920000000000002</v>
      </c>
      <c r="EY80" s="43">
        <f>'Drive Train'!$F$35-ER80*'DEPRECATED - DT-Prelim Calcs'!$C$21*'Drive Train'!$F$39</f>
        <v>7.1920000000000002</v>
      </c>
      <c r="EZ80" s="1">
        <f>IF(EW80&gt;='Drive Train'!$F$29,1,0)</f>
        <v>0</v>
      </c>
      <c r="FA80" s="43">
        <f t="shared" si="145"/>
        <v>103.33333333333333</v>
      </c>
      <c r="FB80" s="49">
        <f>FB79+'DEPRECATED - DT-Prelim Calcs'!$C$11</f>
        <v>304</v>
      </c>
      <c r="FC80" s="2">
        <f>FM80/'Drive Train'!$F$35</f>
        <v>0.57999999999999996</v>
      </c>
      <c r="FD80" s="36">
        <f>FK80*12*60/(PI() * 'Drive Train'!$F$15)/FC$2*FC80</f>
        <v>-3260937.6170896688</v>
      </c>
      <c r="FE80" s="2">
        <f>('DEPRECATED - DT-Prelim Calcs'!$C$6*FC80-FD80)/('DEPRECATED - DT-Prelim Calcs'!$C$6*FC80)*'DEPRECATED - DT-Prelim Calcs'!$C$7*FC80</f>
        <v>2399.8671316850387</v>
      </c>
      <c r="FF80" s="43">
        <f>FE80/'DEPRECATED - DT-Prelim Calcs'!$C$7*('DEPRECATED - DT-Prelim Calcs'!$C$8-'DEPRECATED - DT-Prelim Calcs'!$C$9)+'DEPRECATED - DT-Prelim Calcs'!$C$9</f>
        <v>130740.53030821479</v>
      </c>
      <c r="FG80" s="43">
        <f t="shared" si="110"/>
        <v>93</v>
      </c>
      <c r="FH80" s="2">
        <f t="shared" si="146"/>
        <v>0.63495514679048781</v>
      </c>
      <c r="FI80" s="43">
        <f>FH80*'DEPRECATED - DT-Prelim Calcs'!$C$21/FC$2/'DEPRECATED - DT-Prelim Calcs'!$C$19/'DEPRECATED - DT-Prelim Calcs'!$C$18*3.39*'DEPRECATED - DT-Prelim Calcs'!$C$20</f>
        <v>29.053734754561205</v>
      </c>
      <c r="FJ80" s="36">
        <f t="shared" si="147"/>
        <v>0</v>
      </c>
      <c r="FK80" s="43">
        <f>FI79*'DEPRECATED - DT-Prelim Calcs'!$C$11+FK79</f>
        <v>-7180.0796619452676</v>
      </c>
      <c r="FL80" s="43">
        <f>FL79+0.5*FI80*'DEPRECATED - DT-Prelim Calcs'!$C$11^2+FK80*'DEPRECATED - DT-Prelim Calcs'!$C$11</f>
        <v>-1220954.0962944694</v>
      </c>
      <c r="FM80" s="43">
        <f>MIN('Drive Train'!$F$35-FG79*'DEPRECATED - DT-Prelim Calcs'!$C$21*'Drive Train'!$F$39,FM79+FG$2)</f>
        <v>7.1920000000000002</v>
      </c>
      <c r="FN80" s="43">
        <f>'Drive Train'!$F$35-FG80*'DEPRECATED - DT-Prelim Calcs'!$C$21*'Drive Train'!$F$39</f>
        <v>7.1920000000000002</v>
      </c>
      <c r="FO80" s="1">
        <f>IF(FL80&gt;='Drive Train'!$F$29,1,0)</f>
        <v>0</v>
      </c>
      <c r="FP80" s="43">
        <f t="shared" si="148"/>
        <v>103.33333333333333</v>
      </c>
      <c r="FQ80" s="49">
        <f>FQ79+'DEPRECATED - DT-Prelim Calcs'!$C$11</f>
        <v>304</v>
      </c>
      <c r="FR80" s="2">
        <f>GB80/'Drive Train'!$F$35</f>
        <v>0.57999999999999996</v>
      </c>
      <c r="FS80" s="36">
        <f>FZ80*12*60/(PI() * 'Drive Train'!$F$15)/FR$2*FR80</f>
        <v>-486329.65864215692</v>
      </c>
      <c r="FT80" s="2">
        <f>('DEPRECATED - DT-Prelim Calcs'!$C$6*FR80-FS80)/('DEPRECATED - DT-Prelim Calcs'!$C$6*FR80)*'DEPRECATED - DT-Prelim Calcs'!$C$7*FR80</f>
        <v>360.22585815544147</v>
      </c>
      <c r="FU80" s="43">
        <f>FT80/'DEPRECATED - DT-Prelim Calcs'!$C$7*('DEPRECATED - DT-Prelim Calcs'!$C$8-'DEPRECATED - DT-Prelim Calcs'!$C$9)+'DEPRECATED - DT-Prelim Calcs'!$C$9</f>
        <v>19625.744511453155</v>
      </c>
      <c r="FV80" s="43">
        <f t="shared" si="111"/>
        <v>93</v>
      </c>
      <c r="FW80" s="2">
        <f t="shared" si="149"/>
        <v>0.57851468929799987</v>
      </c>
      <c r="FX80" s="43">
        <f>FW80*'DEPRECATED - DT-Prelim Calcs'!$C$21/FR$2/'DEPRECATED - DT-Prelim Calcs'!$C$19/'DEPRECATED - DT-Prelim Calcs'!$C$18*3.39*'DEPRECATED - DT-Prelim Calcs'!$C$20</f>
        <v>29.053734754561201</v>
      </c>
      <c r="FY80" s="36">
        <f t="shared" si="150"/>
        <v>0</v>
      </c>
      <c r="FZ80" s="43">
        <f>FX79*'DEPRECATED - DT-Prelim Calcs'!$C$11+FZ79</f>
        <v>-975.63836705813003</v>
      </c>
      <c r="GA80" s="43">
        <f>GA79+0.5*FX80*'DEPRECATED - DT-Prelim Calcs'!$C$11^2+FZ80*'DEPRECATED - DT-Prelim Calcs'!$C$11</f>
        <v>-1545629.1449023322</v>
      </c>
      <c r="GB80" s="43">
        <f>MIN('Drive Train'!$F$35-FV79*'DEPRECATED - DT-Prelim Calcs'!$C$21*'Drive Train'!$F$39,GB79+FV$2)</f>
        <v>7.1920000000000002</v>
      </c>
      <c r="GC80" s="43">
        <f>'Drive Train'!$F$35-FV80*'DEPRECATED - DT-Prelim Calcs'!$C$21*'Drive Train'!$F$39</f>
        <v>7.1920000000000002</v>
      </c>
      <c r="GD80" s="1">
        <f>IF(GA80&gt;='Drive Train'!$F$29,1,0)</f>
        <v>0</v>
      </c>
      <c r="GE80" s="43">
        <f t="shared" si="151"/>
        <v>103.33333333333333</v>
      </c>
      <c r="GF80" s="49">
        <f>GF79+'DEPRECATED - DT-Prelim Calcs'!$C$11</f>
        <v>304</v>
      </c>
      <c r="GG80" s="2">
        <f>GQ80/'Drive Train'!$F$35</f>
        <v>0.86451612903225805</v>
      </c>
      <c r="GH80" s="36">
        <f>GO80*12*60/(PI() * 'Drive Train'!$F$15)/GG$2*GG80</f>
        <v>-108238.11352900116</v>
      </c>
      <c r="GI80" s="2">
        <f>('DEPRECATED - DT-Prelim Calcs'!$C$6*GG80-GH80)/('DEPRECATED - DT-Prelim Calcs'!$C$6*GG80)*'DEPRECATED - DT-Prelim Calcs'!$C$7*GG80</f>
        <v>83.62146974406653</v>
      </c>
      <c r="GJ80" s="43">
        <f>GI80/'DEPRECATED - DT-Prelim Calcs'!$C$7*('DEPRECATED - DT-Prelim Calcs'!$C$8-'DEPRECATED - DT-Prelim Calcs'!$C$9)+'DEPRECATED - DT-Prelim Calcs'!$C$9</f>
        <v>4556.9979785946689</v>
      </c>
      <c r="GK80" s="43">
        <f t="shared" si="152"/>
        <v>29.999999999999982</v>
      </c>
      <c r="GL80" s="2">
        <f t="shared" si="153"/>
        <v>1.4462867232450001</v>
      </c>
      <c r="GM80" s="43">
        <f>GL80*'DEPRECATED - DT-Prelim Calcs'!$C$21/GG$2/'DEPRECATED - DT-Prelim Calcs'!$C$19/'DEPRECATED - DT-Prelim Calcs'!$C$18*3.39*'DEPRECATED - DT-Prelim Calcs'!$C$20</f>
        <v>29.053734754561201</v>
      </c>
      <c r="GN80" s="36">
        <f t="shared" si="154"/>
        <v>0</v>
      </c>
      <c r="GO80" s="43">
        <f>GM79*'DEPRECATED - DT-Prelim Calcs'!$C$11+GO79</f>
        <v>-364.19437297315392</v>
      </c>
      <c r="GP80" s="43">
        <f>GP79+0.5*GM80*'DEPRECATED - DT-Prelim Calcs'!$C$11^2+GO80*'DEPRECATED - DT-Prelim Calcs'!$C$11</f>
        <v>-93658.508560404327</v>
      </c>
      <c r="GQ80" s="43">
        <f>MIN('Drive Train'!$F$35-GK79*'DEPRECATED - DT-Prelim Calcs'!$C$21*'Drive Train'!$F$39,GQ79+GK$2)</f>
        <v>10.72</v>
      </c>
      <c r="GR80" s="43">
        <f>'Drive Train'!$F$35-GK80*'DEPRECATED - DT-Prelim Calcs'!$C$21*'Drive Train'!$F$39</f>
        <v>10.72</v>
      </c>
      <c r="GS80" s="1">
        <f>IF(GP80&gt;='Drive Train'!$F$29,1,0)</f>
        <v>0</v>
      </c>
      <c r="GT80" s="43">
        <f t="shared" si="155"/>
        <v>33.333333333333314</v>
      </c>
      <c r="GU80" s="49">
        <f>GU79+'DEPRECATED - DT-Prelim Calcs'!$C$11</f>
        <v>304</v>
      </c>
      <c r="GV80" s="2">
        <f>HF80/'Drive Train'!$F$35</f>
        <v>0.84946236559139798</v>
      </c>
      <c r="GW80" s="36">
        <f>HD80*12*60/(PI() * 'Drive Train'!$F$15)/GV$2*GV80</f>
        <v>-26418.676370493064</v>
      </c>
      <c r="GX80" s="2">
        <f>('DEPRECATED - DT-Prelim Calcs'!$C$6*GV80-GW80)/('DEPRECATED - DT-Prelim Calcs'!$C$6*GV80)*'DEPRECATED - DT-Prelim Calcs'!$C$7*GV80</f>
        <v>23.404604227791754</v>
      </c>
      <c r="GY80" s="43">
        <f>GX80/'DEPRECATED - DT-Prelim Calcs'!$C$7*('DEPRECATED - DT-Prelim Calcs'!$C$8-'DEPRECATED - DT-Prelim Calcs'!$C$9)+'DEPRECATED - DT-Prelim Calcs'!$C$9</f>
        <v>1276.5269467379089</v>
      </c>
      <c r="GZ80" s="43">
        <f t="shared" si="112"/>
        <v>33.333333333333314</v>
      </c>
      <c r="HA80" s="2">
        <f t="shared" si="156"/>
        <v>1.4462867232450001</v>
      </c>
      <c r="HB80" s="43">
        <f>HA80*'DEPRECATED - DT-Prelim Calcs'!$C$21/GV$2/'DEPRECATED - DT-Prelim Calcs'!$C$19/'DEPRECATED - DT-Prelim Calcs'!$C$18*3.39*'DEPRECATED - DT-Prelim Calcs'!$C$20</f>
        <v>29.053734754561201</v>
      </c>
      <c r="HC80" s="36">
        <f t="shared" si="157"/>
        <v>0</v>
      </c>
      <c r="HD80" s="43">
        <f>HB79*'DEPRECATED - DT-Prelim Calcs'!$C$11+HD79</f>
        <v>-90.467591691150673</v>
      </c>
      <c r="HE80" s="43">
        <f>HE79+0.5*HB80*'DEPRECATED - DT-Prelim Calcs'!$C$11^2+HD80*'DEPRECATED - DT-Prelim Calcs'!$C$11</f>
        <v>-93941.796558920003</v>
      </c>
      <c r="HF80" s="43">
        <f>MIN('Drive Train'!$F$35-GZ79*'DEPRECATED - DT-Prelim Calcs'!$C$21*'Drive Train'!$F$39,HF79+GZ$2)</f>
        <v>10.533333333333335</v>
      </c>
      <c r="HG80" s="43">
        <f>'Drive Train'!$F$35-GZ80*'DEPRECATED - DT-Prelim Calcs'!$C$21*'Drive Train'!$F$39</f>
        <v>10.533333333333335</v>
      </c>
      <c r="HH80" s="1">
        <f>IF(HE80&gt;='Drive Train'!$F$29,1,0)</f>
        <v>0</v>
      </c>
      <c r="HI80" s="43">
        <f t="shared" si="158"/>
        <v>37.037037037037017</v>
      </c>
      <c r="HJ80" s="49">
        <f>HJ79+'DEPRECATED - DT-Prelim Calcs'!$C$11</f>
        <v>304</v>
      </c>
      <c r="HK80" s="2">
        <f>HU80/'Drive Train'!$F$35</f>
        <v>0.83440860215053769</v>
      </c>
      <c r="HL80" s="36">
        <f>HS80*12*60/(PI() * 'Drive Train'!$F$15)/HK$2*HK80</f>
        <v>-137301.21303277774</v>
      </c>
      <c r="HM80" s="2">
        <f>('DEPRECATED - DT-Prelim Calcs'!$C$6*HK80-HL80)/('DEPRECATED - DT-Prelim Calcs'!$C$6*HK80)*'DEPRECATED - DT-Prelim Calcs'!$C$7*HK80</f>
        <v>104.84483231959192</v>
      </c>
      <c r="HN80" s="43">
        <f>HM80/'DEPRECATED - DT-Prelim Calcs'!$C$7*('DEPRECATED - DT-Prelim Calcs'!$C$8-'DEPRECATED - DT-Prelim Calcs'!$C$9)+'DEPRECATED - DT-Prelim Calcs'!$C$9</f>
        <v>5713.1960890523951</v>
      </c>
      <c r="HO80" s="43">
        <f t="shared" si="113"/>
        <v>36.66666666666665</v>
      </c>
      <c r="HP80" s="2">
        <f t="shared" si="159"/>
        <v>1.4462867232450001</v>
      </c>
      <c r="HQ80" s="43">
        <f>HP80*'DEPRECATED - DT-Prelim Calcs'!$C$21/HK$2/'DEPRECATED - DT-Prelim Calcs'!$C$19/'DEPRECATED - DT-Prelim Calcs'!$C$18*3.39*'DEPRECATED - DT-Prelim Calcs'!$C$20</f>
        <v>29.053734754561201</v>
      </c>
      <c r="HR80" s="36">
        <f t="shared" si="160"/>
        <v>0</v>
      </c>
      <c r="HS80" s="43">
        <f>HQ79*'DEPRECATED - DT-Prelim Calcs'!$C$11+HS79</f>
        <v>-478.65402877917353</v>
      </c>
      <c r="HT80" s="43">
        <f>HT79+0.5*HQ80*'DEPRECATED - DT-Prelim Calcs'!$C$11^2+HS80*'DEPRECATED - DT-Prelim Calcs'!$C$11</f>
        <v>-117754.82406854343</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1"/>
        <v>40.740740740740726</v>
      </c>
      <c r="HY80" s="49">
        <f>HY79+'DEPRECATED - DT-Prelim Calcs'!$C$11</f>
        <v>304</v>
      </c>
      <c r="HZ80" s="2">
        <f>IJ80/'Drive Train'!$F$35</f>
        <v>0.8193548387096774</v>
      </c>
      <c r="IA80" s="36">
        <f>IH80*12*60/(PI() * 'Drive Train'!$F$15)/HZ$2*HZ80</f>
        <v>-127722.99906449787</v>
      </c>
      <c r="IB80" s="2">
        <f>('DEPRECATED - DT-Prelim Calcs'!$C$6*HZ80-IA80)/('DEPRECATED - DT-Prelim Calcs'!$C$6*HZ80)*'DEPRECATED - DT-Prelim Calcs'!$C$7*HZ80</f>
        <v>97.733192001149504</v>
      </c>
      <c r="IC80" s="43">
        <f>IB80/'DEPRECATED - DT-Prelim Calcs'!$C$7*('DEPRECATED - DT-Prelim Calcs'!$C$8-'DEPRECATED - DT-Prelim Calcs'!$C$9)+'DEPRECATED - DT-Prelim Calcs'!$C$9</f>
        <v>5325.7709075253078</v>
      </c>
      <c r="ID80" s="43">
        <f t="shared" si="114"/>
        <v>39.999999999999986</v>
      </c>
      <c r="IE80" s="2">
        <f t="shared" si="162"/>
        <v>1.4462867232450001</v>
      </c>
      <c r="IF80" s="43">
        <f>IE80*'DEPRECATED - DT-Prelim Calcs'!$C$21/HZ$2/'DEPRECATED - DT-Prelim Calcs'!$C$19/'DEPRECATED - DT-Prelim Calcs'!$C$18*3.39*'DEPRECATED - DT-Prelim Calcs'!$C$20</f>
        <v>29.053734754561201</v>
      </c>
      <c r="IG80" s="36">
        <f t="shared" si="163"/>
        <v>0</v>
      </c>
      <c r="IH80" s="43">
        <f>IF79*'DEPRECATED - DT-Prelim Calcs'!$C$11+IH79</f>
        <v>-453.44352224482208</v>
      </c>
      <c r="II80" s="43">
        <f>II79+0.5*IF80*'DEPRECATED - DT-Prelim Calcs'!$C$11^2+IH80*'DEPRECATED - DT-Prelim Calcs'!$C$11</f>
        <v>-94254.136446508055</v>
      </c>
      <c r="IJ80" s="43">
        <f>MIN('Drive Train'!$F$35-ID79*'DEPRECATED - DT-Prelim Calcs'!$C$21*'Drive Train'!$F$39,IJ79+ID$2)</f>
        <v>10.16</v>
      </c>
      <c r="IK80" s="43">
        <f>'Drive Train'!$F$35-ID80*'DEPRECATED - DT-Prelim Calcs'!$C$21*'Drive Train'!$F$39</f>
        <v>10.16</v>
      </c>
      <c r="IL80" s="1">
        <f>IF(II80&gt;='Drive Train'!$F$29,1,0)</f>
        <v>0</v>
      </c>
      <c r="IM80" s="43">
        <f t="shared" si="164"/>
        <v>44.444444444444429</v>
      </c>
      <c r="IN80" s="49">
        <f>IN79+'DEPRECATED - DT-Prelim Calcs'!$C$11</f>
        <v>304</v>
      </c>
      <c r="IO80" s="2">
        <f>IY80/'Drive Train'!$F$35</f>
        <v>2.9524439528613859</v>
      </c>
      <c r="IP80" s="36">
        <f>IW80*12*60/(PI() * 'Drive Train'!$F$15)/IO$2*IO80</f>
        <v>-717324.30645781872</v>
      </c>
      <c r="IQ80" s="2">
        <f>('DEPRECATED - DT-Prelim Calcs'!$C$6*IO80-IP80)/('DEPRECATED - DT-Prelim Calcs'!$C$6*IO80)*'DEPRECATED - DT-Prelim Calcs'!$C$7*IO80</f>
        <v>541.15903067922875</v>
      </c>
      <c r="IR80" s="43">
        <f>IQ80/'DEPRECATED - DT-Prelim Calcs'!$C$7*('DEPRECATED - DT-Prelim Calcs'!$C$8-'DEPRECATED - DT-Prelim Calcs'!$C$9)+'DEPRECATED - DT-Prelim Calcs'!$C$9</f>
        <v>29482.551671331115</v>
      </c>
      <c r="IS80" s="43">
        <f t="shared" si="115"/>
        <v>43.333333333333321</v>
      </c>
      <c r="IT80" s="2">
        <f t="shared" si="165"/>
        <v>1.4462867232450001</v>
      </c>
      <c r="IU80" s="43">
        <f>IT80*'DEPRECATED - DT-Prelim Calcs'!$C$21/IO$2/'DEPRECATED - DT-Prelim Calcs'!$C$19/'DEPRECATED - DT-Prelim Calcs'!$C$18*3.39*'DEPRECATED - DT-Prelim Calcs'!$C$20</f>
        <v>29.053734754561201</v>
      </c>
      <c r="IV80" s="36">
        <f t="shared" si="166"/>
        <v>0</v>
      </c>
      <c r="IW80" s="43">
        <f>IU79*'DEPRECATED - DT-Prelim Calcs'!$C$11+IW79</f>
        <v>-706.74053722737153</v>
      </c>
      <c r="IX80" s="43">
        <f>IX79+0.5*IU80*'DEPRECATED - DT-Prelim Calcs'!$C$11^2+IW80*'DEPRECATED - DT-Prelim Calcs'!$C$11</f>
        <v>-119946.13972824364</v>
      </c>
      <c r="IY80" s="43">
        <f>MIN('Drive Train'!$F$35-IS79*'DEPRECATED - DT-Prelim Calcs'!$C$21*'Drive Train'!$F$39,IY79+IS$2)</f>
        <v>36.610305015481188</v>
      </c>
      <c r="IZ80" s="43">
        <f>'Drive Train'!$F$35-IS80*'DEPRECATED - DT-Prelim Calcs'!$C$21*'Drive Train'!$F$39</f>
        <v>9.9733333333333345</v>
      </c>
      <c r="JA80" s="1">
        <f>IF(IX80&gt;='Drive Train'!$F$29,1,0)</f>
        <v>0</v>
      </c>
      <c r="JB80" s="43">
        <f t="shared" si="167"/>
        <v>48.148148148148138</v>
      </c>
      <c r="JC80" s="49">
        <f>JC79+'DEPRECATED - DT-Prelim Calcs'!$C$11</f>
        <v>304</v>
      </c>
      <c r="JD80" s="2">
        <f>JN80/'Drive Train'!$F$35</f>
        <v>0.78924731182795704</v>
      </c>
      <c r="JE80" s="36">
        <f>JL80*12*60/(PI() * 'Drive Train'!$F$15)/JD$2*JD80</f>
        <v>-155587.21739636146</v>
      </c>
      <c r="JF80" s="2">
        <f>('DEPRECATED - DT-Prelim Calcs'!$C$6*JD80-JE80)/('DEPRECATED - DT-Prelim Calcs'!$C$6*JD80)*'DEPRECATED - DT-Prelim Calcs'!$C$7*JD80</f>
        <v>118.07524537663225</v>
      </c>
      <c r="JG80" s="43">
        <f>JF80/'DEPRECATED - DT-Prelim Calcs'!$C$7*('DEPRECATED - DT-Prelim Calcs'!$C$8-'DEPRECATED - DT-Prelim Calcs'!$C$9)+'DEPRECATED - DT-Prelim Calcs'!$C$9</f>
        <v>6433.9573973836968</v>
      </c>
      <c r="JH80" s="43">
        <f t="shared" si="116"/>
        <v>46.666666666666657</v>
      </c>
      <c r="JI80" s="2">
        <f t="shared" si="168"/>
        <v>1.4462867232450001</v>
      </c>
      <c r="JJ80" s="43">
        <f>JI80*'DEPRECATED - DT-Prelim Calcs'!$C$21/JD$2/'DEPRECATED - DT-Prelim Calcs'!$C$19/'DEPRECATED - DT-Prelim Calcs'!$C$18*3.39*'DEPRECATED - DT-Prelim Calcs'!$C$20</f>
        <v>29.053734754561201</v>
      </c>
      <c r="JK80" s="36">
        <f t="shared" si="169"/>
        <v>0</v>
      </c>
      <c r="JL80" s="43">
        <f>JJ79*'DEPRECATED - DT-Prelim Calcs'!$C$11+JL79</f>
        <v>-573.43859499362338</v>
      </c>
      <c r="JM80" s="43">
        <f>JM79+0.5*JJ80*'DEPRECATED - DT-Prelim Calcs'!$C$11^2+JL80*'DEPRECATED - DT-Prelim Calcs'!$C$11</f>
        <v>-119103.85593799285</v>
      </c>
      <c r="JN80" s="43">
        <f>MIN('Drive Train'!$F$35-JH79*'DEPRECATED - DT-Prelim Calcs'!$C$21*'Drive Train'!$F$39,JN79+JH$2)</f>
        <v>9.7866666666666671</v>
      </c>
      <c r="JO80" s="43">
        <f>'Drive Train'!$F$35-JH80*'DEPRECATED - DT-Prelim Calcs'!$C$21*'Drive Train'!$F$39</f>
        <v>9.7866666666666671</v>
      </c>
      <c r="JP80" s="1">
        <f>IF(JM80&gt;='Drive Train'!$F$29,1,0)</f>
        <v>0</v>
      </c>
      <c r="JQ80" s="43">
        <f>MIN(JG80,'DEPRECATED - DT-Prelim Calcs'!$C$10)*'DEPRECATED - DT-Prelim Calcs'!$C$11*1000/60/60</f>
        <v>103.33333333333333</v>
      </c>
      <c r="JR80" s="49">
        <f>JR79+'DEPRECATED - DT-Prelim Calcs'!$C$11</f>
        <v>304</v>
      </c>
      <c r="JS80" s="2">
        <f>KC80/'Drive Train'!$F$35</f>
        <v>0.77419354838709686</v>
      </c>
      <c r="JT80" s="36">
        <f>KA80*12*60/(PI() * 'Drive Train'!$F$15)/JS$2*JS80</f>
        <v>-235692.61660895776</v>
      </c>
      <c r="JU80" s="2">
        <f>('DEPRECATED - DT-Prelim Calcs'!$C$6*JS80-JT80)/('DEPRECATED - DT-Prelim Calcs'!$C$6*JS80)*'DEPRECATED - DT-Prelim Calcs'!$C$7*JS80</f>
        <v>176.89090064099693</v>
      </c>
      <c r="JV80" s="43">
        <f>JU80/'DEPRECATED - DT-Prelim Calcs'!$C$7*('DEPRECATED - DT-Prelim Calcs'!$C$8-'DEPRECATED - DT-Prelim Calcs'!$C$9)+'DEPRECATED - DT-Prelim Calcs'!$C$9</f>
        <v>9638.0938408901311</v>
      </c>
      <c r="JW80" s="43">
        <f t="shared" si="117"/>
        <v>49.999999999999993</v>
      </c>
      <c r="JX80" s="2">
        <f t="shared" si="170"/>
        <v>1.4462867232450001</v>
      </c>
      <c r="JY80" s="43">
        <f>JX80*'DEPRECATED - DT-Prelim Calcs'!$C$21/JS$2/'DEPRECATED - DT-Prelim Calcs'!$C$19/'DEPRECATED - DT-Prelim Calcs'!$C$18*3.39*'DEPRECATED - DT-Prelim Calcs'!$C$20</f>
        <v>29.053734754561201</v>
      </c>
      <c r="JZ80" s="36">
        <f t="shared" si="171"/>
        <v>0</v>
      </c>
      <c r="KA80" s="43">
        <f>JY79*'DEPRECATED - DT-Prelim Calcs'!$C$11+KA79</f>
        <v>-885.56928928108687</v>
      </c>
      <c r="KB80" s="43">
        <f>KB79+0.5*JY80*'DEPRECATED - DT-Prelim Calcs'!$C$11^2+KA80*'DEPRECATED - DT-Prelim Calcs'!$C$11</f>
        <v>-124719.43572838967</v>
      </c>
      <c r="KC80" s="43">
        <f>MIN('Drive Train'!$F$35-JW79*'DEPRECATED - DT-Prelim Calcs'!$C$21*'Drive Train'!$F$39,KC79+JW$2)</f>
        <v>9.6000000000000014</v>
      </c>
      <c r="KD80" s="43">
        <f>'Drive Train'!$F$35-JW80*'DEPRECATED - DT-Prelim Calcs'!$C$21*'Drive Train'!$F$39</f>
        <v>9.6000000000000014</v>
      </c>
      <c r="KE80" s="1">
        <f>IF(KB80&gt;='Drive Train'!$F$29,1,0)</f>
        <v>0</v>
      </c>
      <c r="KF80" s="43">
        <f>MIN(JV80,'DEPRECATED - DT-Prelim Calcs'!$C$10)*'DEPRECATED - DT-Prelim Calcs'!$C$11*1000/60/60</f>
        <v>103.33333333333333</v>
      </c>
      <c r="KG80" s="49">
        <f>KG79+'DEPRECATED - DT-Prelim Calcs'!$C$11</f>
        <v>304</v>
      </c>
      <c r="KH80" s="2">
        <f>KR80/'Drive Train'!$F$35</f>
        <v>0.75913978494623657</v>
      </c>
      <c r="KI80" s="36">
        <f>KP80*12*60/(PI() * 'Drive Train'!$F$15)/KH$2*KH80</f>
        <v>-208859.15909258582</v>
      </c>
      <c r="KJ80" s="2">
        <f>('DEPRECATED - DT-Prelim Calcs'!$C$6*KH80-KI80)/('DEPRECATED - DT-Prelim Calcs'!$C$6*KH80)*'DEPRECATED - DT-Prelim Calcs'!$C$7*KH80</f>
        <v>157.09476310616708</v>
      </c>
      <c r="KK80" s="43">
        <f>KJ80/'DEPRECATED - DT-Prelim Calcs'!$C$7*('DEPRECATED - DT-Prelim Calcs'!$C$8-'DEPRECATED - DT-Prelim Calcs'!$C$9)+'DEPRECATED - DT-Prelim Calcs'!$C$9</f>
        <v>8559.6475423508928</v>
      </c>
      <c r="KL80" s="43">
        <f t="shared" si="118"/>
        <v>53.333333333333329</v>
      </c>
      <c r="KM80" s="2">
        <f t="shared" si="172"/>
        <v>1.4462867232450001</v>
      </c>
      <c r="KN80" s="43">
        <f>KM80*'DEPRECATED - DT-Prelim Calcs'!$C$21/KH$2/'DEPRECATED - DT-Prelim Calcs'!$C$19/'DEPRECATED - DT-Prelim Calcs'!$C$18*3.39*'DEPRECATED - DT-Prelim Calcs'!$C$20</f>
        <v>29.053734754561201</v>
      </c>
      <c r="KO80" s="36">
        <f t="shared" si="173"/>
        <v>0</v>
      </c>
      <c r="KP80" s="43">
        <f>KN79*'DEPRECATED - DT-Prelim Calcs'!$C$11+KP79</f>
        <v>-800.30934824702922</v>
      </c>
      <c r="KQ80" s="43">
        <f>KQ79+0.5*KN80*'DEPRECATED - DT-Prelim Calcs'!$C$11^2+KP80*'DEPRECATED - DT-Prelim Calcs'!$C$11</f>
        <v>-120230.52293166815</v>
      </c>
      <c r="KR80" s="43">
        <f>MIN('Drive Train'!$F$35-KL79*'DEPRECATED - DT-Prelim Calcs'!$C$21*'Drive Train'!$F$39,KR79+KL$2)</f>
        <v>9.413333333333334</v>
      </c>
      <c r="KS80" s="43">
        <f>'Drive Train'!$F$35-KL80*'DEPRECATED - DT-Prelim Calcs'!$C$21*'Drive Train'!$F$39</f>
        <v>9.413333333333334</v>
      </c>
      <c r="KT80" s="1">
        <f>IF(KQ80&gt;='Drive Train'!$F$29,1,0)</f>
        <v>0</v>
      </c>
      <c r="KU80" s="43">
        <f>MIN(KK80,'DEPRECATED - DT-Prelim Calcs'!$C$10)*'DEPRECATED - DT-Prelim Calcs'!$C$11*1000/60/60</f>
        <v>103.33333333333333</v>
      </c>
      <c r="KV80" s="49">
        <f>KV79+'DEPRECATED - DT-Prelim Calcs'!$C$11</f>
        <v>304</v>
      </c>
      <c r="KW80" s="2">
        <f>LG80/'Drive Train'!$F$35</f>
        <v>2.3970526678291608</v>
      </c>
      <c r="KX80" s="36">
        <f>LE80*12*60/(PI() * 'Drive Train'!$F$15)/KW$2*KW80</f>
        <v>-422492.17282868392</v>
      </c>
      <c r="KY80" s="2">
        <f>('DEPRECATED - DT-Prelim Calcs'!$C$6*KW80-KX80)/('DEPRECATED - DT-Prelim Calcs'!$C$6*KW80)*'DEPRECATED - DT-Prelim Calcs'!$C$7*KW80</f>
        <v>321.82027898179399</v>
      </c>
      <c r="KZ80" s="43">
        <f>KY80/'DEPRECATED - DT-Prelim Calcs'!$C$7*('DEPRECATED - DT-Prelim Calcs'!$C$8-'DEPRECATED - DT-Prelim Calcs'!$C$9)+'DEPRECATED - DT-Prelim Calcs'!$C$9</f>
        <v>17533.500272888774</v>
      </c>
      <c r="LA80" s="43">
        <f t="shared" si="119"/>
        <v>56.666666666666664</v>
      </c>
      <c r="LB80" s="2">
        <f t="shared" si="174"/>
        <v>1.4462867232450001</v>
      </c>
      <c r="LC80" s="43">
        <f>LB80*'DEPRECATED - DT-Prelim Calcs'!$C$21/KW$2/'DEPRECATED - DT-Prelim Calcs'!$C$19/'DEPRECATED - DT-Prelim Calcs'!$C$18*3.39*'DEPRECATED - DT-Prelim Calcs'!$C$20</f>
        <v>29.053734754561201</v>
      </c>
      <c r="LD80" s="36">
        <f t="shared" si="175"/>
        <v>0</v>
      </c>
      <c r="LE80" s="43">
        <f>LC79*'DEPRECATED - DT-Prelim Calcs'!$C$11+LE79</f>
        <v>-512.70459334848181</v>
      </c>
      <c r="LF80" s="43">
        <f>LF79+0.5*LC80*'DEPRECATED - DT-Prelim Calcs'!$C$11^2+LE80*'DEPRECATED - DT-Prelim Calcs'!$C$11</f>
        <v>-127294.35551220352</v>
      </c>
      <c r="LG80" s="43">
        <f>MIN('Drive Train'!$F$35-LA79*'DEPRECATED - DT-Prelim Calcs'!$C$21*'Drive Train'!$F$39,LG79+LA$2)</f>
        <v>29.723453081081594</v>
      </c>
      <c r="LH80" s="43">
        <f>'Drive Train'!$F$35-LA80*'DEPRECATED - DT-Prelim Calcs'!$C$21*'Drive Train'!$F$39</f>
        <v>9.2266666666666666</v>
      </c>
      <c r="LI80" s="1">
        <f>IF(LF80&gt;='Drive Train'!$F$29,1,0)</f>
        <v>0</v>
      </c>
      <c r="LJ80" s="43">
        <f>MIN(KZ80,'DEPRECATED - DT-Prelim Calcs'!$C$10)*'DEPRECATED - DT-Prelim Calcs'!$C$11*1000/60/60</f>
        <v>103.33333333333333</v>
      </c>
      <c r="LK80" s="49">
        <f>LK79+'DEPRECATED - DT-Prelim Calcs'!$C$11</f>
        <v>304</v>
      </c>
      <c r="LL80" s="2">
        <f>LV80/'Drive Train'!$F$35</f>
        <v>0.72903225806451621</v>
      </c>
      <c r="LM80" s="36">
        <f>LT80*12*60/(PI() * 'Drive Train'!$F$15)/LL$2*LL80</f>
        <v>24831.730685305331</v>
      </c>
      <c r="LN80" s="2">
        <f>('DEPRECATED - DT-Prelim Calcs'!$C$6*LL80-LM80)/('DEPRECATED - DT-Prelim Calcs'!$C$6*LL80)*'DEPRECATED - DT-Prelim Calcs'!$C$7*LL80</f>
        <v>-14.834885247934784</v>
      </c>
      <c r="LO80" s="43">
        <f>LN80/'DEPRECATED - DT-Prelim Calcs'!$C$7*('DEPRECATED - DT-Prelim Calcs'!$C$8-'DEPRECATED - DT-Prelim Calcs'!$C$9)+'DEPRECATED - DT-Prelim Calcs'!$C$9</f>
        <v>-806.66912171585011</v>
      </c>
      <c r="LP80" s="43">
        <f t="shared" si="120"/>
        <v>-806.66912171585011</v>
      </c>
      <c r="LQ80" s="2">
        <f t="shared" si="176"/>
        <v>-17.495568322003312</v>
      </c>
      <c r="LR80" s="43">
        <f>LQ80*'DEPRECATED - DT-Prelim Calcs'!$C$21/LL$2/'DEPRECATED - DT-Prelim Calcs'!$C$19/'DEPRECATED - DT-Prelim Calcs'!$C$18*3.39*'DEPRECATED - DT-Prelim Calcs'!$C$20</f>
        <v>-351.45977159169428</v>
      </c>
      <c r="LS80" s="36">
        <f t="shared" si="177"/>
        <v>1</v>
      </c>
      <c r="LT80" s="43">
        <f>LR79*'DEPRECATED - DT-Prelim Calcs'!$C$11+LT79</f>
        <v>99.08008290737213</v>
      </c>
      <c r="LU80" s="43">
        <f>LU79+0.5*LR80*'DEPRECATED - DT-Prelim Calcs'!$C$11^2+LT80*'DEPRECATED - DT-Prelim Calcs'!$C$11</f>
        <v>-124394.95951585578</v>
      </c>
      <c r="LV80" s="43">
        <f>MIN('Drive Train'!$F$35-LP79*'DEPRECATED - DT-Prelim Calcs'!$C$21*'Drive Train'!$F$39,LV79+LP$2)</f>
        <v>9.0400000000000009</v>
      </c>
      <c r="LW80" s="43">
        <f>'Drive Train'!$F$35-LP80*'DEPRECATED - DT-Prelim Calcs'!$C$21*'Drive Train'!$F$39</f>
        <v>57.573470816087607</v>
      </c>
      <c r="LX80" s="1">
        <f>IF(LU80&gt;='Drive Train'!$F$29,1,0)</f>
        <v>0</v>
      </c>
      <c r="LY80" s="43">
        <f>MIN(LO80,'DEPRECATED - DT-Prelim Calcs'!$C$10)*'DEPRECATED - DT-Prelim Calcs'!$C$11*1000/60/60</f>
        <v>-896.29902412872229</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3"/>
        <v>0</v>
      </c>
      <c r="X81" s="2">
        <f>MAX(MIN(IF(AND(AI80=1,AG81&lt;0),-1,1)*(W81-$C$9)/($C$8-$C$9)*$C$7-$C$29*AE81/T$2 -  AI80*$C$29/2,X$2),MAX(X$4:X80)*-1)</f>
        <v>-0.27672021620693066</v>
      </c>
      <c r="Y81" s="43">
        <f t="shared" si="94"/>
        <v>0</v>
      </c>
      <c r="Z81" s="43">
        <f t="shared" si="95"/>
        <v>0</v>
      </c>
      <c r="AA81" s="43">
        <f t="shared" si="96"/>
        <v>0</v>
      </c>
      <c r="AB81" s="43" t="e">
        <f t="shared" si="97"/>
        <v>#N/A</v>
      </c>
      <c r="AC81" s="36">
        <f t="shared" si="121"/>
        <v>1</v>
      </c>
      <c r="AD81" s="1">
        <f t="shared" si="98"/>
        <v>1</v>
      </c>
      <c r="AE81" s="43">
        <f t="shared" si="99"/>
        <v>0</v>
      </c>
      <c r="AF81" s="43" t="e">
        <f t="shared" si="100"/>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889.49632897085212</v>
      </c>
      <c r="AK81" s="43">
        <f t="shared" si="178"/>
        <v>0</v>
      </c>
      <c r="AL81" s="49">
        <f>AL80+'DEPRECATED - DT-Prelim Calcs'!$C$11</f>
        <v>308</v>
      </c>
      <c r="AM81" s="2">
        <f>AW81/'Drive Train'!$F$35</f>
        <v>1.2603810618720261</v>
      </c>
      <c r="AN81" s="36">
        <f>AU81*12*60/(PI() * 'Drive Train'!$F$15)/AM$2*AM81</f>
        <v>-4651.8637533693318</v>
      </c>
      <c r="AO81" s="2">
        <f>('DEPRECATED - DT-Prelim Calcs'!$C$6*AM81-AN81)/('DEPRECATED - DT-Prelim Calcs'!$C$6*AM81)*'DEPRECATED - DT-Prelim Calcs'!$C$7*AM81</f>
        <v>9.3308174314810834</v>
      </c>
      <c r="AP81" s="43">
        <f>AO81/'DEPRECATED - DT-Prelim Calcs'!$C$7*('DEPRECATED - DT-Prelim Calcs'!$C$8-'DEPRECATED - DT-Prelim Calcs'!$C$9)+'DEPRECATED - DT-Prelim Calcs'!$C$9</f>
        <v>509.82065111799932</v>
      </c>
      <c r="AQ81" s="43">
        <f t="shared" si="102"/>
        <v>93</v>
      </c>
      <c r="AR81" s="2">
        <f t="shared" si="122"/>
        <v>1.9678979218598731</v>
      </c>
      <c r="AS81" s="43">
        <f>AR81*'DEPRECATED - DT-Prelim Calcs'!$C$21/AM$2/'DEPRECATED - DT-Prelim Calcs'!$C$19/'DEPRECATED - DT-Prelim Calcs'!$C$18*3.39*'DEPRECATED - DT-Prelim Calcs'!$C$20</f>
        <v>19.766061364888706</v>
      </c>
      <c r="AT81" s="36">
        <f t="shared" si="123"/>
        <v>0</v>
      </c>
      <c r="AU81" s="43">
        <f>AS80*'DEPRECATED - DT-Prelim Calcs'!$C$11+AU80</f>
        <v>-21.472431713068701</v>
      </c>
      <c r="AV81" s="43">
        <f>AV80+0.5*AS81*'DEPRECATED - DT-Prelim Calcs'!$C$11^2+AU81*'DEPRECATED - DT-Prelim Calcs'!$C$11</f>
        <v>4613.1121844343224</v>
      </c>
      <c r="AW81" s="43">
        <f>MIN('Drive Train'!$F$35-AQ80*'DEPRECATED - DT-Prelim Calcs'!$C$21*'Drive Train'!$F$39,AW80+AQ$2)</f>
        <v>15.628725167213124</v>
      </c>
      <c r="AX81" s="43">
        <f>'Drive Train'!$F$35-AQ81*'DEPRECATED - DT-Prelim Calcs'!$C$21*'Drive Train'!$F$39</f>
        <v>7.1920000000000002</v>
      </c>
      <c r="AY81" s="1">
        <f>IF(AV81&gt;='Drive Train'!$F$29,1,0)</f>
        <v>1</v>
      </c>
      <c r="AZ81" s="43">
        <f t="shared" si="124"/>
        <v>103.33333333333333</v>
      </c>
      <c r="BA81" s="49">
        <f>BA80+'DEPRECATED - DT-Prelim Calcs'!$C$11</f>
        <v>308</v>
      </c>
      <c r="BB81" s="2">
        <f>BL81/'Drive Train'!$F$35</f>
        <v>0.75166466549347943</v>
      </c>
      <c r="BC81" s="36">
        <f>BJ81*12*60/(PI() * 'Drive Train'!$F$15)/BB$2*BB81</f>
        <v>10249.13675850399</v>
      </c>
      <c r="BD81" s="2">
        <f>('DEPRECATED - DT-Prelim Calcs'!$C$6*BB81-BC81)/('DEPRECATED - DT-Prelim Calcs'!$C$6*BB81)*'DEPRECATED - DT-Prelim Calcs'!$C$7*BB81</f>
        <v>-4.0089327497734679</v>
      </c>
      <c r="BE81" s="43">
        <f>BD81/'DEPRECATED - DT-Prelim Calcs'!$C$7*('DEPRECATED - DT-Prelim Calcs'!$C$8-'DEPRECATED - DT-Prelim Calcs'!$C$9)+'DEPRECATED - DT-Prelim Calcs'!$C$9</f>
        <v>-216.89708263691278</v>
      </c>
      <c r="BF81" s="43">
        <f t="shared" si="103"/>
        <v>-216.89708263691278</v>
      </c>
      <c r="BG81" s="2">
        <f t="shared" si="125"/>
        <v>-5.074046657759534</v>
      </c>
      <c r="BH81" s="43">
        <f>BG81*'DEPRECATED - DT-Prelim Calcs'!$C$21/BB$2/'DEPRECATED - DT-Prelim Calcs'!$C$19/'DEPRECATED - DT-Prelim Calcs'!$C$18*3.39*'DEPRECATED - DT-Prelim Calcs'!$C$20</f>
        <v>-73.616111124319474</v>
      </c>
      <c r="BI81" s="36">
        <f t="shared" si="126"/>
        <v>1</v>
      </c>
      <c r="BJ81" s="43">
        <f>BH80*'DEPRECATED - DT-Prelim Calcs'!$C$11+BJ80</f>
        <v>54.91846916121483</v>
      </c>
      <c r="BK81" s="43">
        <f>BK80+0.5*BH81*'DEPRECATED - DT-Prelim Calcs'!$C$11^2+BJ81*'DEPRECATED - DT-Prelim Calcs'!$C$11</f>
        <v>-40916.46127895722</v>
      </c>
      <c r="BL81" s="43">
        <f>MIN('Drive Train'!$F$35-BF80*'DEPRECATED - DT-Prelim Calcs'!$C$21*'Drive Train'!$F$39,BL80+BF$2)</f>
        <v>9.3206418521191452</v>
      </c>
      <c r="BM81" s="43">
        <f>'Drive Train'!$F$35-BF81*'DEPRECATED - DT-Prelim Calcs'!$C$21*'Drive Train'!$F$39</f>
        <v>24.546236627667117</v>
      </c>
      <c r="BN81" s="1">
        <f>IF(BK81&gt;='Drive Train'!$F$29,1,0)</f>
        <v>0</v>
      </c>
      <c r="BO81" s="43">
        <f t="shared" si="127"/>
        <v>-240.99675848545866</v>
      </c>
      <c r="BP81" s="49">
        <f>BP80+'DEPRECATED - DT-Prelim Calcs'!$C$11</f>
        <v>308</v>
      </c>
      <c r="BQ81" s="2">
        <f>CA81/'Drive Train'!$F$35</f>
        <v>0.57999999999999996</v>
      </c>
      <c r="BR81" s="36">
        <f>BY81*12*60/(PI() * 'Drive Train'!$F$15)/BQ$2*BQ81</f>
        <v>2700.7788537657352</v>
      </c>
      <c r="BS81" s="2">
        <f>('DEPRECATED - DT-Prelim Calcs'!$C$6*BQ81-BR81)/('DEPRECATED - DT-Prelim Calcs'!$C$6*BQ81)*'DEPRECATED - DT-Prelim Calcs'!$C$7*BQ81</f>
        <v>0.73483121878349533</v>
      </c>
      <c r="BT81" s="43">
        <f>BS81/'DEPRECATED - DT-Prelim Calcs'!$C$7*('DEPRECATED - DT-Prelim Calcs'!$C$8-'DEPRECATED - DT-Prelim Calcs'!$C$9)+'DEPRECATED - DT-Prelim Calcs'!$C$9</f>
        <v>41.53184997850385</v>
      </c>
      <c r="BU81" s="43">
        <f t="shared" si="104"/>
        <v>41.53184997850385</v>
      </c>
      <c r="BV81" s="2">
        <f t="shared" si="128"/>
        <v>0.37108881394288123</v>
      </c>
      <c r="BW81" s="43">
        <f>BV81*'DEPRECATED - DT-Prelim Calcs'!$C$21/BQ$2/'DEPRECATED - DT-Prelim Calcs'!$C$19/'DEPRECATED - DT-Prelim Calcs'!$C$18*3.39*'DEPRECATED - DT-Prelim Calcs'!$C$20</f>
        <v>7.040473163130863</v>
      </c>
      <c r="BX81" s="36">
        <f t="shared" si="129"/>
        <v>0</v>
      </c>
      <c r="BY81" s="43">
        <f>BW80*'DEPRECATED - DT-Prelim Calcs'!$C$11+BY80</f>
        <v>14.342033478636068</v>
      </c>
      <c r="BZ81" s="43">
        <f>BZ80+0.5*BW81*'DEPRECATED - DT-Prelim Calcs'!$C$11^2+BY81*'DEPRECATED - DT-Prelim Calcs'!$C$11</f>
        <v>-97822.60976613556</v>
      </c>
      <c r="CA81" s="43">
        <f>MIN('Drive Train'!$F$35-BU80*'DEPRECATED - DT-Prelim Calcs'!$C$21*'Drive Train'!$F$39,CA80+BU$2)</f>
        <v>7.1920000000000002</v>
      </c>
      <c r="CB81" s="43">
        <f>'Drive Train'!$F$35-BU81*'DEPRECATED - DT-Prelim Calcs'!$C$21*'Drive Train'!$F$39</f>
        <v>10.074216401203785</v>
      </c>
      <c r="CC81" s="1">
        <f>IF(BZ81&gt;='Drive Train'!$F$29,1,0)</f>
        <v>0</v>
      </c>
      <c r="CD81" s="43">
        <f t="shared" si="130"/>
        <v>46.146499976115386</v>
      </c>
      <c r="CE81" s="49">
        <f>CE80+'DEPRECATED - DT-Prelim Calcs'!$C$11</f>
        <v>308</v>
      </c>
      <c r="CF81" s="2">
        <f>CP81/'Drive Train'!$F$35</f>
        <v>0.57999999999999996</v>
      </c>
      <c r="CG81" s="36">
        <f>CN81*12*60/(PI() * 'Drive Train'!$F$15)/CF$2*CF81</f>
        <v>-113424.26499073605</v>
      </c>
      <c r="CH81" s="2">
        <f>('DEPRECATED - DT-Prelim Calcs'!$C$6*CF81-CG81)/('DEPRECATED - DT-Prelim Calcs'!$C$6*CF81)*'DEPRECATED - DT-Prelim Calcs'!$C$7*CF81</f>
        <v>86.099479436763644</v>
      </c>
      <c r="CI81" s="43">
        <f>CH81/'DEPRECATED - DT-Prelim Calcs'!$C$7*('DEPRECATED - DT-Prelim Calcs'!$C$8-'DEPRECATED - DT-Prelim Calcs'!$C$9)+'DEPRECATED - DT-Prelim Calcs'!$C$9</f>
        <v>4691.9940290177201</v>
      </c>
      <c r="CJ81" s="43">
        <f t="shared" si="105"/>
        <v>93</v>
      </c>
      <c r="CK81" s="2">
        <f t="shared" si="131"/>
        <v>1.2396743342100003</v>
      </c>
      <c r="CL81" s="43">
        <f>CK81*'DEPRECATED - DT-Prelim Calcs'!$C$21/CF$2/'DEPRECATED - DT-Prelim Calcs'!$C$19/'DEPRECATED - DT-Prelim Calcs'!$C$18*3.39*'DEPRECATED - DT-Prelim Calcs'!$C$20</f>
        <v>29.053734754561205</v>
      </c>
      <c r="CM81" s="36">
        <f t="shared" si="132"/>
        <v>0</v>
      </c>
      <c r="CN81" s="43">
        <f>CL80*'DEPRECATED - DT-Prelim Calcs'!$C$11+CN80</f>
        <v>-487.59282653765518</v>
      </c>
      <c r="CO81" s="43">
        <f>CO80+0.5*CL81*'DEPRECATED - DT-Prelim Calcs'!$C$11^2+CN81*'DEPRECATED - DT-Prelim Calcs'!$C$11</f>
        <v>-212833.09603118995</v>
      </c>
      <c r="CP81" s="43">
        <f>MIN('Drive Train'!$F$35-CJ80*'DEPRECATED - DT-Prelim Calcs'!$C$21*'Drive Train'!$F$39,CP80+CJ$2)</f>
        <v>7.1920000000000002</v>
      </c>
      <c r="CQ81" s="43">
        <f>'Drive Train'!$F$35-CJ81*'DEPRECATED - DT-Prelim Calcs'!$C$21*'Drive Train'!$F$39</f>
        <v>7.1920000000000002</v>
      </c>
      <c r="CR81" s="1">
        <f>IF(CO81&gt;='Drive Train'!$F$29,1,0)</f>
        <v>0</v>
      </c>
      <c r="CS81" s="43">
        <f t="shared" si="133"/>
        <v>103.33333333333333</v>
      </c>
      <c r="CT81" s="49">
        <f>CT80+'DEPRECATED - DT-Prelim Calcs'!$C$11</f>
        <v>308</v>
      </c>
      <c r="CU81" s="2">
        <f>DE81/'Drive Train'!$F$35</f>
        <v>5.7523669370297998</v>
      </c>
      <c r="CV81" s="36">
        <f>DC81*12*60/(PI() * 'Drive Train'!$F$15)/CU$2*CU81</f>
        <v>-6870757.4657793827</v>
      </c>
      <c r="CW81" s="2">
        <f>('DEPRECATED - DT-Prelim Calcs'!$C$6*CU81-CV81)/('DEPRECATED - DT-Prelim Calcs'!$C$6*CU81)*'DEPRECATED - DT-Prelim Calcs'!$C$7*CU81</f>
        <v>5077.7391831455334</v>
      </c>
      <c r="CX81" s="43">
        <f>CW81/'DEPRECATED - DT-Prelim Calcs'!$C$7*('DEPRECATED - DT-Prelim Calcs'!$C$8-'DEPRECATED - DT-Prelim Calcs'!$C$9)+'DEPRECATED - DT-Prelim Calcs'!$C$9</f>
        <v>276624.60475345067</v>
      </c>
      <c r="CY81" s="43">
        <f t="shared" si="106"/>
        <v>93</v>
      </c>
      <c r="CZ81" s="2">
        <f t="shared" si="134"/>
        <v>1.0413264407364002</v>
      </c>
      <c r="DA81" s="43">
        <f>CZ81*'DEPRECATED - DT-Prelim Calcs'!$C$21/CU$2/'DEPRECATED - DT-Prelim Calcs'!$C$19/'DEPRECATED - DT-Prelim Calcs'!$C$18*3.39*'DEPRECATED - DT-Prelim Calcs'!$C$20</f>
        <v>29.053734754561201</v>
      </c>
      <c r="DB81" s="36">
        <f t="shared" si="135"/>
        <v>0</v>
      </c>
      <c r="DC81" s="43">
        <f>DA80*'DEPRECATED - DT-Prelim Calcs'!$C$11+DC80</f>
        <v>-2501.5929866063198</v>
      </c>
      <c r="DD81" s="43">
        <f>DD80+0.5*DA81*'DEPRECATED - DT-Prelim Calcs'!$C$11^2+DC81*'DEPRECATED - DT-Prelim Calcs'!$C$11</f>
        <v>-281498.49455158942</v>
      </c>
      <c r="DE81" s="43">
        <f>MIN('Drive Train'!$F$35-CY80*'DEPRECATED - DT-Prelim Calcs'!$C$21*'Drive Train'!$F$39,DE80+CY$2)</f>
        <v>71.329350019169524</v>
      </c>
      <c r="DF81" s="43">
        <f>'Drive Train'!$F$35-CY81*'DEPRECATED - DT-Prelim Calcs'!$C$21*'Drive Train'!$F$39</f>
        <v>7.1920000000000002</v>
      </c>
      <c r="DG81" s="1">
        <f>IF(DD81&gt;='Drive Train'!$F$29,1,0)</f>
        <v>0</v>
      </c>
      <c r="DH81" s="43">
        <f t="shared" si="136"/>
        <v>103.33333333333333</v>
      </c>
      <c r="DI81" s="49">
        <f>DI80+'DEPRECATED - DT-Prelim Calcs'!$C$11</f>
        <v>308</v>
      </c>
      <c r="DJ81" s="2">
        <f>DT81/'Drive Train'!$F$35</f>
        <v>0.57999999999999996</v>
      </c>
      <c r="DK81" s="36">
        <f>DR81*12*60/(PI() * 'Drive Train'!$F$15)/DJ$2*DJ81</f>
        <v>-595520.80646208138</v>
      </c>
      <c r="DL81" s="2">
        <f>('DEPRECATED - DT-Prelim Calcs'!$C$6*DJ81-DK81)/('DEPRECATED - DT-Prelim Calcs'!$C$6*DJ81)*'DEPRECATED - DT-Prelim Calcs'!$C$7*DJ81</f>
        <v>440.49333202306616</v>
      </c>
      <c r="DM81" s="43">
        <f>DL81/'DEPRECATED - DT-Prelim Calcs'!$C$7*('DEPRECATED - DT-Prelim Calcs'!$C$8-'DEPRECATED - DT-Prelim Calcs'!$C$9)+'DEPRECATED - DT-Prelim Calcs'!$C$9</f>
        <v>23998.524804241661</v>
      </c>
      <c r="DN81" s="43">
        <f t="shared" si="107"/>
        <v>93</v>
      </c>
      <c r="DO81" s="2">
        <f t="shared" si="137"/>
        <v>0.89769520753137932</v>
      </c>
      <c r="DP81" s="43">
        <f>DO81*'DEPRECATED - DT-Prelim Calcs'!$C$21/DJ$2/'DEPRECATED - DT-Prelim Calcs'!$C$19/'DEPRECATED - DT-Prelim Calcs'!$C$18*3.39*'DEPRECATED - DT-Prelim Calcs'!$C$20</f>
        <v>29.053734754561201</v>
      </c>
      <c r="DQ81" s="36">
        <f t="shared" si="138"/>
        <v>0</v>
      </c>
      <c r="DR81" s="43">
        <f>DP80*'DEPRECATED - DT-Prelim Calcs'!$C$11+DR80</f>
        <v>-1853.8285678172256</v>
      </c>
      <c r="DS81" s="43">
        <f>DS80+0.5*DP81*'DEPRECATED - DT-Prelim Calcs'!$C$11^2+DR81*'DEPRECATED - DT-Prelim Calcs'!$C$11</f>
        <v>-547141.78381557867</v>
      </c>
      <c r="DT81" s="43">
        <f>MIN('Drive Train'!$F$35-DN80*'DEPRECATED - DT-Prelim Calcs'!$C$21*'Drive Train'!$F$39,DT80+DN$2)</f>
        <v>7.1920000000000002</v>
      </c>
      <c r="DU81" s="43">
        <f>'Drive Train'!$F$35-DN81*'DEPRECATED - DT-Prelim Calcs'!$C$21*'Drive Train'!$F$39</f>
        <v>7.1920000000000002</v>
      </c>
      <c r="DV81" s="1">
        <f>IF(DS81&gt;='Drive Train'!$F$29,1,0)</f>
        <v>0</v>
      </c>
      <c r="DW81" s="43">
        <f t="shared" si="139"/>
        <v>103.33333333333333</v>
      </c>
      <c r="DX81" s="49">
        <f>DX80+'DEPRECATED - DT-Prelim Calcs'!$C$11</f>
        <v>308</v>
      </c>
      <c r="DY81" s="2">
        <f>EI81/'Drive Train'!$F$35</f>
        <v>0.57999999999999996</v>
      </c>
      <c r="DZ81" s="36">
        <f>EG81*12*60/(PI() * 'Drive Train'!$F$15)/DY$2*DY81</f>
        <v>-698142.43890899466</v>
      </c>
      <c r="EA81" s="2">
        <f>('DEPRECATED - DT-Prelim Calcs'!$C$6*DY81-DZ81)/('DEPRECATED - DT-Prelim Calcs'!$C$6*DY81)*'DEPRECATED - DT-Prelim Calcs'!$C$7*DY81</f>
        <v>515.93149129830488</v>
      </c>
      <c r="EB81" s="43">
        <f>EA81/'DEPRECATED - DT-Prelim Calcs'!$C$7*('DEPRECATED - DT-Prelim Calcs'!$C$8-'DEPRECATED - DT-Prelim Calcs'!$C$9)+'DEPRECATED - DT-Prelim Calcs'!$C$9</f>
        <v>28108.215570728549</v>
      </c>
      <c r="EC81" s="43">
        <f t="shared" si="108"/>
        <v>93</v>
      </c>
      <c r="ED81" s="2">
        <f t="shared" si="140"/>
        <v>0.78888366722454539</v>
      </c>
      <c r="EE81" s="43">
        <f>ED81*'DEPRECATED - DT-Prelim Calcs'!$C$21/DY$2/'DEPRECATED - DT-Prelim Calcs'!$C$19/'DEPRECATED - DT-Prelim Calcs'!$C$18*3.39*'DEPRECATED - DT-Prelim Calcs'!$C$20</f>
        <v>29.053734754561201</v>
      </c>
      <c r="EF81" s="36">
        <f t="shared" si="141"/>
        <v>0</v>
      </c>
      <c r="EG81" s="43">
        <f>EE80*'DEPRECATED - DT-Prelim Calcs'!$C$11+EG80</f>
        <v>-1909.856458756321</v>
      </c>
      <c r="EH81" s="43">
        <f>EH80+0.5*EE81*'DEPRECATED - DT-Prelim Calcs'!$C$11^2+EG81*'DEPRECATED - DT-Prelim Calcs'!$C$11</f>
        <v>-618046.52336033108</v>
      </c>
      <c r="EI81" s="43">
        <f>MIN('Drive Train'!$F$35-EC80*'DEPRECATED - DT-Prelim Calcs'!$C$21*'Drive Train'!$F$39,EI80+EC$2)</f>
        <v>7.1920000000000002</v>
      </c>
      <c r="EJ81" s="43">
        <f>'Drive Train'!$F$35-EC81*'DEPRECATED - DT-Prelim Calcs'!$C$21*'Drive Train'!$F$39</f>
        <v>7.1920000000000002</v>
      </c>
      <c r="EK81" s="1">
        <f>IF(EH81&gt;='Drive Train'!$F$29,1,0)</f>
        <v>0</v>
      </c>
      <c r="EL81" s="43">
        <f t="shared" si="142"/>
        <v>103.33333333333333</v>
      </c>
      <c r="EM81" s="49">
        <f>EM80+'DEPRECATED - DT-Prelim Calcs'!$C$11</f>
        <v>308</v>
      </c>
      <c r="EN81" s="2">
        <f>EX81/'Drive Train'!$F$35</f>
        <v>0.57999999999999996</v>
      </c>
      <c r="EO81" s="36">
        <f>EV81*12*60/(PI() * 'Drive Train'!$F$15)/EN$2*EN81</f>
        <v>-1671760.5197472293</v>
      </c>
      <c r="EP81" s="2">
        <f>('DEPRECATED - DT-Prelim Calcs'!$C$6*EN81-EO81)/('DEPRECATED - DT-Prelim Calcs'!$C$6*EN81)*'DEPRECATED - DT-Prelim Calcs'!$C$7*EN81</f>
        <v>1231.6476040148127</v>
      </c>
      <c r="EQ81" s="43">
        <f>EP81/'DEPRECATED - DT-Prelim Calcs'!$C$7*('DEPRECATED - DT-Prelim Calcs'!$C$8-'DEPRECATED - DT-Prelim Calcs'!$C$9)+'DEPRECATED - DT-Prelim Calcs'!$C$9</f>
        <v>67098.720218717412</v>
      </c>
      <c r="ER81" s="43">
        <f t="shared" si="109"/>
        <v>93</v>
      </c>
      <c r="ES81" s="2">
        <f t="shared" si="143"/>
        <v>0.7035989464435134</v>
      </c>
      <c r="ET81" s="43">
        <f>ES81*'DEPRECATED - DT-Prelim Calcs'!$C$21/EN$2/'DEPRECATED - DT-Prelim Calcs'!$C$19/'DEPRECATED - DT-Prelim Calcs'!$C$18*3.39*'DEPRECATED - DT-Prelim Calcs'!$C$20</f>
        <v>29.053734754561201</v>
      </c>
      <c r="EU81" s="36">
        <f t="shared" si="144"/>
        <v>0</v>
      </c>
      <c r="EV81" s="43">
        <f>ET80*'DEPRECATED - DT-Prelim Calcs'!$C$11+EV80</f>
        <v>-4078.8991669768175</v>
      </c>
      <c r="EW81" s="43">
        <f>EW80+0.5*ET81*'DEPRECATED - DT-Prelim Calcs'!$C$11^2+EV81*'DEPRECATED - DT-Prelim Calcs'!$C$11</f>
        <v>-1087212.5939495473</v>
      </c>
      <c r="EX81" s="43">
        <f>MIN('Drive Train'!$F$35-ER80*'DEPRECATED - DT-Prelim Calcs'!$C$21*'Drive Train'!$F$39,EX80+ER$2)</f>
        <v>7.1920000000000002</v>
      </c>
      <c r="EY81" s="43">
        <f>'Drive Train'!$F$35-ER81*'DEPRECATED - DT-Prelim Calcs'!$C$21*'Drive Train'!$F$39</f>
        <v>7.1920000000000002</v>
      </c>
      <c r="EZ81" s="1">
        <f>IF(EW81&gt;='Drive Train'!$F$29,1,0)</f>
        <v>0</v>
      </c>
      <c r="FA81" s="43">
        <f t="shared" si="145"/>
        <v>103.33333333333333</v>
      </c>
      <c r="FB81" s="49">
        <f>FB80+'DEPRECATED - DT-Prelim Calcs'!$C$11</f>
        <v>308</v>
      </c>
      <c r="FC81" s="2">
        <f>FM81/'Drive Train'!$F$35</f>
        <v>0.57999999999999996</v>
      </c>
      <c r="FD81" s="36">
        <f>FK81*12*60/(PI() * 'Drive Train'!$F$15)/FC$2*FC81</f>
        <v>-3208156.9121176982</v>
      </c>
      <c r="FE81" s="2">
        <f>('DEPRECATED - DT-Prelim Calcs'!$C$6*FC81-FD81)/('DEPRECATED - DT-Prelim Calcs'!$C$6*FC81)*'DEPRECATED - DT-Prelim Calcs'!$C$7*FC81</f>
        <v>2361.0675225442014</v>
      </c>
      <c r="FF81" s="43">
        <f>FE81/'DEPRECATED - DT-Prelim Calcs'!$C$7*('DEPRECATED - DT-Prelim Calcs'!$C$8-'DEPRECATED - DT-Prelim Calcs'!$C$9)+'DEPRECATED - DT-Prelim Calcs'!$C$9</f>
        <v>128626.82025800498</v>
      </c>
      <c r="FG81" s="43">
        <f t="shared" si="110"/>
        <v>93</v>
      </c>
      <c r="FH81" s="2">
        <f t="shared" si="146"/>
        <v>0.63495514679048781</v>
      </c>
      <c r="FI81" s="43">
        <f>FH81*'DEPRECATED - DT-Prelim Calcs'!$C$21/FC$2/'DEPRECATED - DT-Prelim Calcs'!$C$19/'DEPRECATED - DT-Prelim Calcs'!$C$18*3.39*'DEPRECATED - DT-Prelim Calcs'!$C$20</f>
        <v>29.053734754561205</v>
      </c>
      <c r="FJ81" s="36">
        <f t="shared" si="147"/>
        <v>0</v>
      </c>
      <c r="FK81" s="43">
        <f>FI80*'DEPRECATED - DT-Prelim Calcs'!$C$11+FK80</f>
        <v>-7063.8647229270227</v>
      </c>
      <c r="FL81" s="43">
        <f>FL80+0.5*FI81*'DEPRECATED - DT-Prelim Calcs'!$C$11^2+FK81*'DEPRECATED - DT-Prelim Calcs'!$C$11</f>
        <v>-1248977.1253081411</v>
      </c>
      <c r="FM81" s="43">
        <f>MIN('Drive Train'!$F$35-FG80*'DEPRECATED - DT-Prelim Calcs'!$C$21*'Drive Train'!$F$39,FM80+FG$2)</f>
        <v>7.1920000000000002</v>
      </c>
      <c r="FN81" s="43">
        <f>'Drive Train'!$F$35-FG81*'DEPRECATED - DT-Prelim Calcs'!$C$21*'Drive Train'!$F$39</f>
        <v>7.1920000000000002</v>
      </c>
      <c r="FO81" s="1">
        <f>IF(FL81&gt;='Drive Train'!$F$29,1,0)</f>
        <v>0</v>
      </c>
      <c r="FP81" s="43">
        <f t="shared" si="148"/>
        <v>103.33333333333333</v>
      </c>
      <c r="FQ81" s="49">
        <f>FQ80+'DEPRECATED - DT-Prelim Calcs'!$C$11</f>
        <v>308</v>
      </c>
      <c r="FR81" s="2">
        <f>GB81/'Drive Train'!$F$35</f>
        <v>0.57999999999999996</v>
      </c>
      <c r="FS81" s="36">
        <f>FZ81*12*60/(PI() * 'Drive Train'!$F$15)/FR$2*FR81</f>
        <v>-428399.61659975059</v>
      </c>
      <c r="FT81" s="2">
        <f>('DEPRECATED - DT-Prelim Calcs'!$C$6*FR81-FS81)/('DEPRECATED - DT-Prelim Calcs'!$C$6*FR81)*'DEPRECATED - DT-Prelim Calcs'!$C$7*FR81</f>
        <v>317.64092129354708</v>
      </c>
      <c r="FU81" s="43">
        <f>FT81/'DEPRECATED - DT-Prelim Calcs'!$C$7*('DEPRECATED - DT-Prelim Calcs'!$C$8-'DEPRECATED - DT-Prelim Calcs'!$C$9)+'DEPRECATED - DT-Prelim Calcs'!$C$9</f>
        <v>17305.818846588754</v>
      </c>
      <c r="FV81" s="43">
        <f t="shared" si="111"/>
        <v>93</v>
      </c>
      <c r="FW81" s="2">
        <f t="shared" si="149"/>
        <v>0.57851468929799987</v>
      </c>
      <c r="FX81" s="43">
        <f>FW81*'DEPRECATED - DT-Prelim Calcs'!$C$21/FR$2/'DEPRECATED - DT-Prelim Calcs'!$C$19/'DEPRECATED - DT-Prelim Calcs'!$C$18*3.39*'DEPRECATED - DT-Prelim Calcs'!$C$20</f>
        <v>29.053734754561201</v>
      </c>
      <c r="FY81" s="36">
        <f t="shared" si="150"/>
        <v>0</v>
      </c>
      <c r="FZ81" s="43">
        <f>FX80*'DEPRECATED - DT-Prelim Calcs'!$C$11+FZ80</f>
        <v>-859.42342803988527</v>
      </c>
      <c r="GA81" s="43">
        <f>GA80+0.5*FX81*'DEPRECATED - DT-Prelim Calcs'!$C$11^2+FZ81*'DEPRECATED - DT-Prelim Calcs'!$C$11</f>
        <v>-1548834.4087364553</v>
      </c>
      <c r="GB81" s="43">
        <f>MIN('Drive Train'!$F$35-FV80*'DEPRECATED - DT-Prelim Calcs'!$C$21*'Drive Train'!$F$39,GB80+FV$2)</f>
        <v>7.1920000000000002</v>
      </c>
      <c r="GC81" s="43">
        <f>'Drive Train'!$F$35-FV81*'DEPRECATED - DT-Prelim Calcs'!$C$21*'Drive Train'!$F$39</f>
        <v>7.1920000000000002</v>
      </c>
      <c r="GD81" s="1">
        <f>IF(GA81&gt;='Drive Train'!$F$29,1,0)</f>
        <v>0</v>
      </c>
      <c r="GE81" s="43">
        <f t="shared" si="151"/>
        <v>103.33333333333333</v>
      </c>
      <c r="GF81" s="49">
        <f>GF80+'DEPRECATED - DT-Prelim Calcs'!$C$11</f>
        <v>308</v>
      </c>
      <c r="GG81" s="2">
        <f>GQ81/'Drive Train'!$F$35</f>
        <v>0.86451612903225805</v>
      </c>
      <c r="GH81" s="36">
        <f>GO81*12*60/(PI() * 'Drive Train'!$F$15)/GG$2*GG81</f>
        <v>-73699.178562672125</v>
      </c>
      <c r="GI81" s="2">
        <f>('DEPRECATED - DT-Prelim Calcs'!$C$6*GG81-GH81)/('DEPRECATED - DT-Prelim Calcs'!$C$6*GG81)*'DEPRECATED - DT-Prelim Calcs'!$C$7*GG81</f>
        <v>58.231563005495495</v>
      </c>
      <c r="GJ81" s="43">
        <f>GI81/'DEPRECATED - DT-Prelim Calcs'!$C$7*('DEPRECATED - DT-Prelim Calcs'!$C$8-'DEPRECATED - DT-Prelim Calcs'!$C$9)+'DEPRECATED - DT-Prelim Calcs'!$C$9</f>
        <v>3173.816492090426</v>
      </c>
      <c r="GK81" s="43">
        <f t="shared" si="152"/>
        <v>29.999999999999982</v>
      </c>
      <c r="GL81" s="2">
        <f t="shared" si="153"/>
        <v>1.4462867232450001</v>
      </c>
      <c r="GM81" s="43">
        <f>GL81*'DEPRECATED - DT-Prelim Calcs'!$C$21/GG$2/'DEPRECATED - DT-Prelim Calcs'!$C$19/'DEPRECATED - DT-Prelim Calcs'!$C$18*3.39*'DEPRECATED - DT-Prelim Calcs'!$C$20</f>
        <v>29.053734754561201</v>
      </c>
      <c r="GN81" s="36">
        <f t="shared" si="154"/>
        <v>0</v>
      </c>
      <c r="GO81" s="43">
        <f>GM80*'DEPRECATED - DT-Prelim Calcs'!$C$11+GO80</f>
        <v>-247.9794339549091</v>
      </c>
      <c r="GP81" s="43">
        <f>GP80+0.5*GM81*'DEPRECATED - DT-Prelim Calcs'!$C$11^2+GO81*'DEPRECATED - DT-Prelim Calcs'!$C$11</f>
        <v>-94417.996418187467</v>
      </c>
      <c r="GQ81" s="43">
        <f>MIN('Drive Train'!$F$35-GK80*'DEPRECATED - DT-Prelim Calcs'!$C$21*'Drive Train'!$F$39,GQ80+GK$2)</f>
        <v>10.72</v>
      </c>
      <c r="GR81" s="43">
        <f>'Drive Train'!$F$35-GK81*'DEPRECATED - DT-Prelim Calcs'!$C$21*'Drive Train'!$F$39</f>
        <v>10.72</v>
      </c>
      <c r="GS81" s="1">
        <f>IF(GP81&gt;='Drive Train'!$F$29,1,0)</f>
        <v>0</v>
      </c>
      <c r="GT81" s="43">
        <f t="shared" si="155"/>
        <v>33.333333333333314</v>
      </c>
      <c r="GU81" s="49">
        <f>GU80+'DEPRECATED - DT-Prelim Calcs'!$C$11</f>
        <v>308</v>
      </c>
      <c r="GV81" s="2">
        <f>HF81/'Drive Train'!$F$35</f>
        <v>0.84946236559139798</v>
      </c>
      <c r="GW81" s="36">
        <f>HD81*12*60/(PI() * 'Drive Train'!$F$15)/GV$2*GV81</f>
        <v>7518.8343551287007</v>
      </c>
      <c r="GX81" s="2">
        <f>('DEPRECATED - DT-Prelim Calcs'!$C$6*GV81-GW81)/('DEPRECATED - DT-Prelim Calcs'!$C$6*GV81)*'DEPRECATED - DT-Prelim Calcs'!$C$7*GV81</f>
        <v>-1.5431897068737737</v>
      </c>
      <c r="GY81" s="43">
        <f>GX81/'DEPRECATED - DT-Prelim Calcs'!$C$7*('DEPRECATED - DT-Prelim Calcs'!$C$8-'DEPRECATED - DT-Prelim Calcs'!$C$9)+'DEPRECATED - DT-Prelim Calcs'!$C$9</f>
        <v>-82.569290001332433</v>
      </c>
      <c r="GZ81" s="43">
        <f t="shared" si="112"/>
        <v>-82.569290001332433</v>
      </c>
      <c r="HA81" s="2">
        <f t="shared" si="156"/>
        <v>-2.2346054710229342</v>
      </c>
      <c r="HB81" s="43">
        <f>HA81*'DEPRECATED - DT-Prelim Calcs'!$C$21/GV$2/'DEPRECATED - DT-Prelim Calcs'!$C$19/'DEPRECATED - DT-Prelim Calcs'!$C$18*3.39*'DEPRECATED - DT-Prelim Calcs'!$C$20</f>
        <v>-44.889878053034998</v>
      </c>
      <c r="HC81" s="36">
        <f t="shared" si="157"/>
        <v>1</v>
      </c>
      <c r="HD81" s="43">
        <f>HB80*'DEPRECATED - DT-Prelim Calcs'!$C$11+HD80</f>
        <v>25.747347327094133</v>
      </c>
      <c r="HE81" s="43">
        <f>HE80+0.5*HB81*'DEPRECATED - DT-Prelim Calcs'!$C$11^2+HD81*'DEPRECATED - DT-Prelim Calcs'!$C$11</f>
        <v>-94197.926194035899</v>
      </c>
      <c r="HF81" s="43">
        <f>MIN('Drive Train'!$F$35-GZ80*'DEPRECATED - DT-Prelim Calcs'!$C$21*'Drive Train'!$F$39,HF80+GZ$2)</f>
        <v>10.533333333333335</v>
      </c>
      <c r="HG81" s="43">
        <f>'Drive Train'!$F$35-GZ81*'DEPRECATED - DT-Prelim Calcs'!$C$21*'Drive Train'!$F$39</f>
        <v>17.023880240074618</v>
      </c>
      <c r="HH81" s="1">
        <f>IF(HE81&gt;='Drive Train'!$F$29,1,0)</f>
        <v>0</v>
      </c>
      <c r="HI81" s="43">
        <f t="shared" si="158"/>
        <v>-91.743655557036035</v>
      </c>
      <c r="HJ81" s="49">
        <f>HJ80+'DEPRECATED - DT-Prelim Calcs'!$C$11</f>
        <v>308</v>
      </c>
      <c r="HK81" s="2">
        <f>HU81/'Drive Train'!$F$35</f>
        <v>0.83440860215053769</v>
      </c>
      <c r="HL81" s="36">
        <f>HS81*12*60/(PI() * 'Drive Train'!$F$15)/HK$2*HK81</f>
        <v>-103965.12654786317</v>
      </c>
      <c r="HM81" s="2">
        <f>('DEPRECATED - DT-Prelim Calcs'!$C$6*HK81-HL81)/('DEPRECATED - DT-Prelim Calcs'!$C$6*HK81)*'DEPRECATED - DT-Prelim Calcs'!$C$7*HK81</f>
        <v>80.339151188831835</v>
      </c>
      <c r="HN81" s="43">
        <f>HM81/'DEPRECATED - DT-Prelim Calcs'!$C$7*('DEPRECATED - DT-Prelim Calcs'!$C$8-'DEPRECATED - DT-Prelim Calcs'!$C$9)+'DEPRECATED - DT-Prelim Calcs'!$C$9</f>
        <v>4378.1851020781514</v>
      </c>
      <c r="HO81" s="43">
        <f t="shared" si="113"/>
        <v>36.66666666666665</v>
      </c>
      <c r="HP81" s="2">
        <f t="shared" si="159"/>
        <v>1.4462867232450001</v>
      </c>
      <c r="HQ81" s="43">
        <f>HP81*'DEPRECATED - DT-Prelim Calcs'!$C$21/HK$2/'DEPRECATED - DT-Prelim Calcs'!$C$19/'DEPRECATED - DT-Prelim Calcs'!$C$18*3.39*'DEPRECATED - DT-Prelim Calcs'!$C$20</f>
        <v>29.053734754561201</v>
      </c>
      <c r="HR81" s="36">
        <f t="shared" si="160"/>
        <v>0</v>
      </c>
      <c r="HS81" s="43">
        <f>HQ80*'DEPRECATED - DT-Prelim Calcs'!$C$11+HS80</f>
        <v>-362.43908976092871</v>
      </c>
      <c r="HT81" s="43">
        <f>HT80+0.5*HQ81*'DEPRECATED - DT-Prelim Calcs'!$C$11^2+HS81*'DEPRECATED - DT-Prelim Calcs'!$C$11</f>
        <v>-118972.15054955066</v>
      </c>
      <c r="HU81" s="43">
        <f>MIN('Drive Train'!$F$35-HO80*'DEPRECATED - DT-Prelim Calcs'!$C$21*'Drive Train'!$F$39,HU80+HO$2)</f>
        <v>10.346666666666668</v>
      </c>
      <c r="HV81" s="43">
        <f>'Drive Train'!$F$35-HO81*'DEPRECATED - DT-Prelim Calcs'!$C$21*'Drive Train'!$F$39</f>
        <v>10.346666666666668</v>
      </c>
      <c r="HW81" s="1">
        <f>IF(HT81&gt;='Drive Train'!$F$29,1,0)</f>
        <v>0</v>
      </c>
      <c r="HX81" s="43">
        <f t="shared" si="161"/>
        <v>40.740740740740726</v>
      </c>
      <c r="HY81" s="49">
        <f>HY80+'DEPRECATED - DT-Prelim Calcs'!$C$11</f>
        <v>308</v>
      </c>
      <c r="HZ81" s="2">
        <f>IJ81/'Drive Train'!$F$35</f>
        <v>0.8193548387096774</v>
      </c>
      <c r="IA81" s="36">
        <f>IH81*12*60/(PI() * 'Drive Train'!$F$15)/HZ$2*HZ81</f>
        <v>-94988.336820290555</v>
      </c>
      <c r="IB81" s="2">
        <f>('DEPRECATED - DT-Prelim Calcs'!$C$6*HZ81-IA81)/('DEPRECATED - DT-Prelim Calcs'!$C$6*HZ81)*'DEPRECATED - DT-Prelim Calcs'!$C$7*HZ81</f>
        <v>73.669623674294911</v>
      </c>
      <c r="IC81" s="43">
        <f>IB81/'DEPRECATED - DT-Prelim Calcs'!$C$7*('DEPRECATED - DT-Prelim Calcs'!$C$8-'DEPRECATED - DT-Prelim Calcs'!$C$9)+'DEPRECATED - DT-Prelim Calcs'!$C$9</f>
        <v>4014.8451703160658</v>
      </c>
      <c r="ID81" s="43">
        <f t="shared" si="114"/>
        <v>39.999999999999986</v>
      </c>
      <c r="IE81" s="2">
        <f t="shared" si="162"/>
        <v>1.4462867232450001</v>
      </c>
      <c r="IF81" s="43">
        <f>IE81*'DEPRECATED - DT-Prelim Calcs'!$C$21/HZ$2/'DEPRECATED - DT-Prelim Calcs'!$C$19/'DEPRECATED - DT-Prelim Calcs'!$C$18*3.39*'DEPRECATED - DT-Prelim Calcs'!$C$20</f>
        <v>29.053734754561201</v>
      </c>
      <c r="IG81" s="36">
        <f t="shared" si="163"/>
        <v>0</v>
      </c>
      <c r="IH81" s="43">
        <f>IF80*'DEPRECATED - DT-Prelim Calcs'!$C$11+IH80</f>
        <v>-337.22858322657726</v>
      </c>
      <c r="II81" s="43">
        <f>II80+0.5*IF81*'DEPRECATED - DT-Prelim Calcs'!$C$11^2+IH81*'DEPRECATED - DT-Prelim Calcs'!$C$11</f>
        <v>-95370.620901377872</v>
      </c>
      <c r="IJ81" s="43">
        <f>MIN('Drive Train'!$F$35-ID80*'DEPRECATED - DT-Prelim Calcs'!$C$21*'Drive Train'!$F$39,IJ80+ID$2)</f>
        <v>10.16</v>
      </c>
      <c r="IK81" s="43">
        <f>'Drive Train'!$F$35-ID81*'DEPRECATED - DT-Prelim Calcs'!$C$21*'Drive Train'!$F$39</f>
        <v>10.16</v>
      </c>
      <c r="IL81" s="1">
        <f>IF(II81&gt;='Drive Train'!$F$29,1,0)</f>
        <v>0</v>
      </c>
      <c r="IM81" s="43">
        <f t="shared" si="164"/>
        <v>44.444444444444429</v>
      </c>
      <c r="IN81" s="49">
        <f>IN80+'DEPRECATED - DT-Prelim Calcs'!$C$11</f>
        <v>308</v>
      </c>
      <c r="IO81" s="2">
        <f>IY81/'Drive Train'!$F$35</f>
        <v>0.80430107526881722</v>
      </c>
      <c r="IP81" s="36">
        <f>IW81*12*60/(PI() * 'Drive Train'!$F$15)/IO$2*IO81</f>
        <v>-163279.34906401439</v>
      </c>
      <c r="IQ81" s="2">
        <f>('DEPRECATED - DT-Prelim Calcs'!$C$6*IO81-IP81)/('DEPRECATED - DT-Prelim Calcs'!$C$6*IO81)*'DEPRECATED - DT-Prelim Calcs'!$C$7*IO81</f>
        <v>123.80040826718434</v>
      </c>
      <c r="IR81" s="43">
        <f>IQ81/'DEPRECATED - DT-Prelim Calcs'!$C$7*('DEPRECATED - DT-Prelim Calcs'!$C$8-'DEPRECATED - DT-Prelim Calcs'!$C$9)+'DEPRECATED - DT-Prelim Calcs'!$C$9</f>
        <v>6745.850599630191</v>
      </c>
      <c r="IS81" s="43">
        <f t="shared" si="115"/>
        <v>43.333333333333321</v>
      </c>
      <c r="IT81" s="2">
        <f t="shared" si="165"/>
        <v>1.4462867232450001</v>
      </c>
      <c r="IU81" s="43">
        <f>IT81*'DEPRECATED - DT-Prelim Calcs'!$C$21/IO$2/'DEPRECATED - DT-Prelim Calcs'!$C$19/'DEPRECATED - DT-Prelim Calcs'!$C$18*3.39*'DEPRECATED - DT-Prelim Calcs'!$C$20</f>
        <v>29.053734754561201</v>
      </c>
      <c r="IV81" s="36">
        <f t="shared" si="166"/>
        <v>0</v>
      </c>
      <c r="IW81" s="43">
        <f>IU80*'DEPRECATED - DT-Prelim Calcs'!$C$11+IW80</f>
        <v>-590.52559820912677</v>
      </c>
      <c r="IX81" s="43">
        <f>IX80+0.5*IU81*'DEPRECATED - DT-Prelim Calcs'!$C$11^2+IW81*'DEPRECATED - DT-Prelim Calcs'!$C$11</f>
        <v>-122075.81224304365</v>
      </c>
      <c r="IY81" s="43">
        <f>MIN('Drive Train'!$F$35-IS80*'DEPRECATED - DT-Prelim Calcs'!$C$21*'Drive Train'!$F$39,IY80+IS$2)</f>
        <v>9.9733333333333345</v>
      </c>
      <c r="IZ81" s="43">
        <f>'Drive Train'!$F$35-IS81*'DEPRECATED - DT-Prelim Calcs'!$C$21*'Drive Train'!$F$39</f>
        <v>9.9733333333333345</v>
      </c>
      <c r="JA81" s="1">
        <f>IF(IX81&gt;='Drive Train'!$F$29,1,0)</f>
        <v>0</v>
      </c>
      <c r="JB81" s="43">
        <f t="shared" si="167"/>
        <v>48.148148148148138</v>
      </c>
      <c r="JC81" s="49">
        <f>JC80+'DEPRECATED - DT-Prelim Calcs'!$C$11</f>
        <v>308</v>
      </c>
      <c r="JD81" s="2">
        <f>JN81/'Drive Train'!$F$35</f>
        <v>0.78924731182795704</v>
      </c>
      <c r="JE81" s="36">
        <f>JL81*12*60/(PI() * 'Drive Train'!$F$15)/JD$2*JD81</f>
        <v>-124055.40363356858</v>
      </c>
      <c r="JF81" s="2">
        <f>('DEPRECATED - DT-Prelim Calcs'!$C$6*JD81-JE81)/('DEPRECATED - DT-Prelim Calcs'!$C$6*JD81)*'DEPRECATED - DT-Prelim Calcs'!$C$7*JD81</f>
        <v>94.895902657588593</v>
      </c>
      <c r="JG81" s="43">
        <f>JF81/'DEPRECATED - DT-Prelim Calcs'!$C$7*('DEPRECATED - DT-Prelim Calcs'!$C$8-'DEPRECATED - DT-Prelim Calcs'!$C$9)+'DEPRECATED - DT-Prelim Calcs'!$C$9</f>
        <v>5171.2021597044532</v>
      </c>
      <c r="JH81" s="43">
        <f t="shared" si="116"/>
        <v>46.666666666666657</v>
      </c>
      <c r="JI81" s="2">
        <f t="shared" si="168"/>
        <v>1.4462867232450001</v>
      </c>
      <c r="JJ81" s="43">
        <f>JI81*'DEPRECATED - DT-Prelim Calcs'!$C$21/JD$2/'DEPRECATED - DT-Prelim Calcs'!$C$19/'DEPRECATED - DT-Prelim Calcs'!$C$18*3.39*'DEPRECATED - DT-Prelim Calcs'!$C$20</f>
        <v>29.053734754561201</v>
      </c>
      <c r="JK81" s="36">
        <f t="shared" si="169"/>
        <v>0</v>
      </c>
      <c r="JL81" s="43">
        <f>JJ80*'DEPRECATED - DT-Prelim Calcs'!$C$11+JL80</f>
        <v>-457.22365597537856</v>
      </c>
      <c r="JM81" s="43">
        <f>JM80+0.5*JJ81*'DEPRECATED - DT-Prelim Calcs'!$C$11^2+JL81*'DEPRECATED - DT-Prelim Calcs'!$C$11</f>
        <v>-120700.32068385788</v>
      </c>
      <c r="JN81" s="43">
        <f>MIN('Drive Train'!$F$35-JH80*'DEPRECATED - DT-Prelim Calcs'!$C$21*'Drive Train'!$F$39,JN80+JH$2)</f>
        <v>9.7866666666666671</v>
      </c>
      <c r="JO81" s="43">
        <f>'Drive Train'!$F$35-JH81*'DEPRECATED - DT-Prelim Calcs'!$C$21*'Drive Train'!$F$39</f>
        <v>9.7866666666666671</v>
      </c>
      <c r="JP81" s="1">
        <f>IF(JM81&gt;='Drive Train'!$F$29,1,0)</f>
        <v>0</v>
      </c>
      <c r="JQ81" s="43">
        <f>MIN(JG81,'DEPRECATED - DT-Prelim Calcs'!$C$10)*'DEPRECATED - DT-Prelim Calcs'!$C$11*1000/60/60</f>
        <v>103.33333333333333</v>
      </c>
      <c r="JR81" s="49">
        <f>JR80+'DEPRECATED - DT-Prelim Calcs'!$C$11</f>
        <v>308</v>
      </c>
      <c r="JS81" s="2">
        <f>KC81/'Drive Train'!$F$35</f>
        <v>0.77419354838709686</v>
      </c>
      <c r="JT81" s="36">
        <f>KA81*12*60/(PI() * 'Drive Train'!$F$15)/JS$2*JS81</f>
        <v>-204762.22708687204</v>
      </c>
      <c r="JU81" s="2">
        <f>('DEPRECATED - DT-Prelim Calcs'!$C$6*JS81-JT81)/('DEPRECATED - DT-Prelim Calcs'!$C$6*JS81)*'DEPRECATED - DT-Prelim Calcs'!$C$7*JS81</f>
        <v>154.15367072585866</v>
      </c>
      <c r="JV81" s="43">
        <f>JU81/'DEPRECATED - DT-Prelim Calcs'!$C$7*('DEPRECATED - DT-Prelim Calcs'!$C$8-'DEPRECATED - DT-Prelim Calcs'!$C$9)+'DEPRECATED - DT-Prelim Calcs'!$C$9</f>
        <v>8399.4238529758804</v>
      </c>
      <c r="JW81" s="43">
        <f t="shared" si="117"/>
        <v>49.999999999999993</v>
      </c>
      <c r="JX81" s="2">
        <f t="shared" si="170"/>
        <v>1.4462867232450001</v>
      </c>
      <c r="JY81" s="43">
        <f>JX81*'DEPRECATED - DT-Prelim Calcs'!$C$21/JS$2/'DEPRECATED - DT-Prelim Calcs'!$C$19/'DEPRECATED - DT-Prelim Calcs'!$C$18*3.39*'DEPRECATED - DT-Prelim Calcs'!$C$20</f>
        <v>29.053734754561201</v>
      </c>
      <c r="JZ81" s="36">
        <f t="shared" si="171"/>
        <v>0</v>
      </c>
      <c r="KA81" s="43">
        <f>JY80*'DEPRECATED - DT-Prelim Calcs'!$C$11+KA80</f>
        <v>-769.3543502628421</v>
      </c>
      <c r="KB81" s="43">
        <f>KB80+0.5*JY81*'DEPRECATED - DT-Prelim Calcs'!$C$11^2+KA81*'DEPRECATED - DT-Prelim Calcs'!$C$11</f>
        <v>-127564.42325140454</v>
      </c>
      <c r="KC81" s="43">
        <f>MIN('Drive Train'!$F$35-JW80*'DEPRECATED - DT-Prelim Calcs'!$C$21*'Drive Train'!$F$39,KC80+JW$2)</f>
        <v>9.6000000000000014</v>
      </c>
      <c r="KD81" s="43">
        <f>'Drive Train'!$F$35-JW81*'DEPRECATED - DT-Prelim Calcs'!$C$21*'Drive Train'!$F$39</f>
        <v>9.6000000000000014</v>
      </c>
      <c r="KE81" s="1">
        <f>IF(KB81&gt;='Drive Train'!$F$29,1,0)</f>
        <v>0</v>
      </c>
      <c r="KF81" s="43">
        <f>MIN(JV81,'DEPRECATED - DT-Prelim Calcs'!$C$10)*'DEPRECATED - DT-Prelim Calcs'!$C$11*1000/60/60</f>
        <v>103.33333333333333</v>
      </c>
      <c r="KG81" s="49">
        <f>KG80+'DEPRECATED - DT-Prelim Calcs'!$C$11</f>
        <v>308</v>
      </c>
      <c r="KH81" s="2">
        <f>KR81/'Drive Train'!$F$35</f>
        <v>0.75913978494623657</v>
      </c>
      <c r="KI81" s="36">
        <f>KP81*12*60/(PI() * 'Drive Train'!$F$15)/KH$2*KH81</f>
        <v>-178530.1938112074</v>
      </c>
      <c r="KJ81" s="2">
        <f>('DEPRECATED - DT-Prelim Calcs'!$C$6*KH81-KI81)/('DEPRECATED - DT-Prelim Calcs'!$C$6*KH81)*'DEPRECATED - DT-Prelim Calcs'!$C$7*KH81</f>
        <v>134.79964599493437</v>
      </c>
      <c r="KK81" s="43">
        <f>KJ81/'DEPRECATED - DT-Prelim Calcs'!$C$7*('DEPRECATED - DT-Prelim Calcs'!$C$8-'DEPRECATED - DT-Prelim Calcs'!$C$9)+'DEPRECATED - DT-Prelim Calcs'!$C$9</f>
        <v>7345.0628042016479</v>
      </c>
      <c r="KL81" s="43">
        <f t="shared" si="118"/>
        <v>53.333333333333329</v>
      </c>
      <c r="KM81" s="2">
        <f t="shared" si="172"/>
        <v>1.4462867232450001</v>
      </c>
      <c r="KN81" s="43">
        <f>KM81*'DEPRECATED - DT-Prelim Calcs'!$C$21/KH$2/'DEPRECATED - DT-Prelim Calcs'!$C$19/'DEPRECATED - DT-Prelim Calcs'!$C$18*3.39*'DEPRECATED - DT-Prelim Calcs'!$C$20</f>
        <v>29.053734754561201</v>
      </c>
      <c r="KO81" s="36">
        <f t="shared" si="173"/>
        <v>0</v>
      </c>
      <c r="KP81" s="43">
        <f>KN80*'DEPRECATED - DT-Prelim Calcs'!$C$11+KP80</f>
        <v>-684.09440922878446</v>
      </c>
      <c r="KQ81" s="43">
        <f>KQ80+0.5*KN81*'DEPRECATED - DT-Prelim Calcs'!$C$11^2+KP81*'DEPRECATED - DT-Prelim Calcs'!$C$11</f>
        <v>-122734.47069054679</v>
      </c>
      <c r="KR81" s="43">
        <f>MIN('Drive Train'!$F$35-KL80*'DEPRECATED - DT-Prelim Calcs'!$C$21*'Drive Train'!$F$39,KR80+KL$2)</f>
        <v>9.413333333333334</v>
      </c>
      <c r="KS81" s="43">
        <f>'Drive Train'!$F$35-KL81*'DEPRECATED - DT-Prelim Calcs'!$C$21*'Drive Train'!$F$39</f>
        <v>9.413333333333334</v>
      </c>
      <c r="KT81" s="1">
        <f>IF(KQ81&gt;='Drive Train'!$F$29,1,0)</f>
        <v>0</v>
      </c>
      <c r="KU81" s="43">
        <f>MIN(KK81,'DEPRECATED - DT-Prelim Calcs'!$C$10)*'DEPRECATED - DT-Prelim Calcs'!$C$11*1000/60/60</f>
        <v>103.33333333333333</v>
      </c>
      <c r="KV81" s="49">
        <f>KV80+'DEPRECATED - DT-Prelim Calcs'!$C$11</f>
        <v>308</v>
      </c>
      <c r="KW81" s="2">
        <f>LG81/'Drive Train'!$F$35</f>
        <v>0.74408602150537628</v>
      </c>
      <c r="KX81" s="36">
        <f>LE81*12*60/(PI() * 'Drive Train'!$F$15)/KW$2*KW81</f>
        <v>-101421.233542559</v>
      </c>
      <c r="KY81" s="2">
        <f>('DEPRECATED - DT-Prelim Calcs'!$C$6*KW81-KX81)/('DEPRECATED - DT-Prelim Calcs'!$C$6*KW81)*'DEPRECATED - DT-Prelim Calcs'!$C$7*KW81</f>
        <v>78.045497816189638</v>
      </c>
      <c r="KZ81" s="43">
        <f>KY81/'DEPRECATED - DT-Prelim Calcs'!$C$7*('DEPRECATED - DT-Prelim Calcs'!$C$8-'DEPRECATED - DT-Prelim Calcs'!$C$9)+'DEPRECATED - DT-Prelim Calcs'!$C$9</f>
        <v>4253.2323437177938</v>
      </c>
      <c r="LA81" s="43">
        <f t="shared" si="119"/>
        <v>56.666666666666664</v>
      </c>
      <c r="LB81" s="2">
        <f t="shared" si="174"/>
        <v>1.4462867232450001</v>
      </c>
      <c r="LC81" s="43">
        <f>LB81*'DEPRECATED - DT-Prelim Calcs'!$C$21/KW$2/'DEPRECATED - DT-Prelim Calcs'!$C$19/'DEPRECATED - DT-Prelim Calcs'!$C$18*3.39*'DEPRECATED - DT-Prelim Calcs'!$C$20</f>
        <v>29.053734754561201</v>
      </c>
      <c r="LD81" s="36">
        <f t="shared" si="175"/>
        <v>0</v>
      </c>
      <c r="LE81" s="43">
        <f>LC80*'DEPRECATED - DT-Prelim Calcs'!$C$11+LE80</f>
        <v>-396.48965433023699</v>
      </c>
      <c r="LF81" s="43">
        <f>LF80+0.5*LC81*'DEPRECATED - DT-Prelim Calcs'!$C$11^2+LE81*'DEPRECATED - DT-Prelim Calcs'!$C$11</f>
        <v>-128647.88425148798</v>
      </c>
      <c r="LG81" s="43">
        <f>MIN('Drive Train'!$F$35-LA80*'DEPRECATED - DT-Prelim Calcs'!$C$21*'Drive Train'!$F$39,LG80+LA$2)</f>
        <v>9.2266666666666666</v>
      </c>
      <c r="LH81" s="43">
        <f>'Drive Train'!$F$35-LA81*'DEPRECATED - DT-Prelim Calcs'!$C$21*'Drive Train'!$F$39</f>
        <v>9.2266666666666666</v>
      </c>
      <c r="LI81" s="1">
        <f>IF(LF81&gt;='Drive Train'!$F$29,1,0)</f>
        <v>0</v>
      </c>
      <c r="LJ81" s="43">
        <f>MIN(KZ81,'DEPRECATED - DT-Prelim Calcs'!$C$10)*'DEPRECATED - DT-Prelim Calcs'!$C$11*1000/60/60</f>
        <v>103.33333333333333</v>
      </c>
      <c r="LK81" s="49">
        <f>LK80+'DEPRECATED - DT-Prelim Calcs'!$C$11</f>
        <v>308</v>
      </c>
      <c r="LL81" s="2">
        <f>LV81/'Drive Train'!$F$35</f>
        <v>4.6430218400070649</v>
      </c>
      <c r="LM81" s="36">
        <f>LT81*12*60/(PI() * 'Drive Train'!$F$15)/LL$2*LL81</f>
        <v>-2085787.7397362031</v>
      </c>
      <c r="LN81" s="2">
        <f>('DEPRECATED - DT-Prelim Calcs'!$C$6*LL81-LM81)/('DEPRECATED - DT-Prelim Calcs'!$C$6*LL81)*'DEPRECATED - DT-Prelim Calcs'!$C$7*LL81</f>
        <v>1555.0586093203535</v>
      </c>
      <c r="LO81" s="43">
        <f>LN81/'DEPRECATED - DT-Prelim Calcs'!$C$7*('DEPRECATED - DT-Prelim Calcs'!$C$8-'DEPRECATED - DT-Prelim Calcs'!$C$9)+'DEPRECATED - DT-Prelim Calcs'!$C$9</f>
        <v>84717.379462974481</v>
      </c>
      <c r="LP81" s="43">
        <f t="shared" si="120"/>
        <v>60</v>
      </c>
      <c r="LQ81" s="2">
        <f t="shared" si="176"/>
        <v>1.4462867232450001</v>
      </c>
      <c r="LR81" s="43">
        <f>LQ81*'DEPRECATED - DT-Prelim Calcs'!$C$21/LL$2/'DEPRECATED - DT-Prelim Calcs'!$C$19/'DEPRECATED - DT-Prelim Calcs'!$C$18*3.39*'DEPRECATED - DT-Prelim Calcs'!$C$20</f>
        <v>29.053734754561201</v>
      </c>
      <c r="LS81" s="36">
        <f t="shared" si="177"/>
        <v>0</v>
      </c>
      <c r="LT81" s="43">
        <f>LR80*'DEPRECATED - DT-Prelim Calcs'!$C$11+LT80</f>
        <v>-1306.759003459405</v>
      </c>
      <c r="LU81" s="43">
        <f>LU80+0.5*LR81*'DEPRECATED - DT-Prelim Calcs'!$C$11^2+LT81*'DEPRECATED - DT-Prelim Calcs'!$C$11</f>
        <v>-129389.56565165691</v>
      </c>
      <c r="LV81" s="43">
        <f>MIN('Drive Train'!$F$35-LP80*'DEPRECATED - DT-Prelim Calcs'!$C$21*'Drive Train'!$F$39,LV80+LP$2)</f>
        <v>57.573470816087607</v>
      </c>
      <c r="LW81" s="43">
        <f>'Drive Train'!$F$35-LP81*'DEPRECATED - DT-Prelim Calcs'!$C$21*'Drive Train'!$F$39</f>
        <v>9.0400000000000009</v>
      </c>
      <c r="LX81" s="1">
        <f>IF(LU81&gt;='Drive Train'!$F$29,1,0)</f>
        <v>0</v>
      </c>
      <c r="LY81" s="43">
        <f>MIN(LO81,'DEPRECATED - DT-Prelim Calcs'!$C$10)*'DEPRECATED - DT-Prelim Calcs'!$C$11*1000/60/60</f>
        <v>103.33333333333333</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3"/>
        <v>0</v>
      </c>
      <c r="X82" s="2">
        <f>MAX(MIN(IF(AND(AI81=1,AG82&lt;0),-1,1)*(W82-$C$9)/($C$8-$C$9)*$C$7-$C$29*AE82/T$2 -  AI81*$C$29/2,X$2),MAX(X$4:X81)*-1)</f>
        <v>-0.27672021620693066</v>
      </c>
      <c r="Y82" s="43">
        <f t="shared" si="94"/>
        <v>0</v>
      </c>
      <c r="Z82" s="43">
        <f t="shared" si="95"/>
        <v>0</v>
      </c>
      <c r="AA82" s="43">
        <f t="shared" si="96"/>
        <v>0</v>
      </c>
      <c r="AB82" s="43" t="e">
        <f t="shared" si="97"/>
        <v>#N/A</v>
      </c>
      <c r="AC82" s="36">
        <f t="shared" si="121"/>
        <v>1</v>
      </c>
      <c r="AD82" s="1">
        <f t="shared" si="98"/>
        <v>1</v>
      </c>
      <c r="AE82" s="43">
        <f t="shared" si="99"/>
        <v>0</v>
      </c>
      <c r="AF82" s="43" t="e">
        <f t="shared" si="100"/>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889.49632897085212</v>
      </c>
      <c r="AK82" s="43">
        <f t="shared" si="178"/>
        <v>0</v>
      </c>
      <c r="AL82" s="49">
        <f>AL81+'DEPRECATED - DT-Prelim Calcs'!$C$11</f>
        <v>312</v>
      </c>
      <c r="AM82" s="2">
        <f>AW82/'Drive Train'!$F$35</f>
        <v>0.57999999999999996</v>
      </c>
      <c r="AN82" s="36">
        <f>AU82*12*60/(PI() * 'Drive Train'!$F$15)/AM$2*AM82</f>
        <v>5741.5960801882802</v>
      </c>
      <c r="AO82" s="2">
        <f>('DEPRECATED - DT-Prelim Calcs'!$C$6*AM82-AN82)/('DEPRECATED - DT-Prelim Calcs'!$C$6*AM82)*'DEPRECATED - DT-Prelim Calcs'!$C$7*AM82</f>
        <v>-1.5005030746211656</v>
      </c>
      <c r="AP82" s="43">
        <f>AO82/'DEPRECATED - DT-Prelim Calcs'!$C$7*('DEPRECATED - DT-Prelim Calcs'!$C$8-'DEPRECATED - DT-Prelim Calcs'!$C$9)+'DEPRECATED - DT-Prelim Calcs'!$C$9</f>
        <v>-80.243824214436628</v>
      </c>
      <c r="AQ82" s="43">
        <f t="shared" si="102"/>
        <v>-80.243824214436628</v>
      </c>
      <c r="AR82" s="2">
        <f t="shared" si="122"/>
        <v>-2.2737844422974396</v>
      </c>
      <c r="AS82" s="43">
        <f>AR82*'DEPRECATED - DT-Prelim Calcs'!$C$21/AM$2/'DEPRECATED - DT-Prelim Calcs'!$C$19/'DEPRECATED - DT-Prelim Calcs'!$C$18*3.39*'DEPRECATED - DT-Prelim Calcs'!$C$20</f>
        <v>-22.83846246176417</v>
      </c>
      <c r="AT82" s="36">
        <f t="shared" si="123"/>
        <v>1</v>
      </c>
      <c r="AU82" s="43">
        <f>AS81*'DEPRECATED - DT-Prelim Calcs'!$C$11+AU81</f>
        <v>57.591813746486125</v>
      </c>
      <c r="AV82" s="43">
        <f>AV81+0.5*AS82*'DEPRECATED - DT-Prelim Calcs'!$C$11^2+AU82*'DEPRECATED - DT-Prelim Calcs'!$C$11</f>
        <v>4660.771739726154</v>
      </c>
      <c r="AW82" s="43">
        <f>MIN('Drive Train'!$F$35-AQ81*'DEPRECATED - DT-Prelim Calcs'!$C$21*'Drive Train'!$F$39,AW81+AQ$2)</f>
        <v>7.1920000000000002</v>
      </c>
      <c r="AX82" s="43">
        <f>'Drive Train'!$F$35-AQ82*'DEPRECATED - DT-Prelim Calcs'!$C$21*'Drive Train'!$F$39</f>
        <v>16.893654156008452</v>
      </c>
      <c r="AY82" s="1">
        <f>IF(AV82&gt;='Drive Train'!$F$29,1,0)</f>
        <v>1</v>
      </c>
      <c r="AZ82" s="43">
        <f t="shared" si="124"/>
        <v>-89.15980468270736</v>
      </c>
      <c r="BA82" s="49">
        <f>BA81+'DEPRECATED - DT-Prelim Calcs'!$C$11</f>
        <v>312</v>
      </c>
      <c r="BB82" s="2">
        <f>BL82/'Drive Train'!$F$35</f>
        <v>1.9795352119086385</v>
      </c>
      <c r="BC82" s="36">
        <f>BJ82*12*60/(PI() * 'Drive Train'!$F$15)/BB$2*BB82</f>
        <v>-117732.62843461821</v>
      </c>
      <c r="BD82" s="2">
        <f>('DEPRECATED - DT-Prelim Calcs'!$C$6*BB82-BC82)/('DEPRECATED - DT-Prelim Calcs'!$C$6*BB82)*'DEPRECATED - DT-Prelim Calcs'!$C$7*BB82</f>
        <v>95.830419416321647</v>
      </c>
      <c r="BE82" s="43">
        <f>BD82/'DEPRECATED - DT-Prelim Calcs'!$C$7*('DEPRECATED - DT-Prelim Calcs'!$C$8-'DEPRECATED - DT-Prelim Calcs'!$C$9)+'DEPRECATED - DT-Prelim Calcs'!$C$9</f>
        <v>5222.1124010384174</v>
      </c>
      <c r="BF82" s="43">
        <f t="shared" si="103"/>
        <v>93</v>
      </c>
      <c r="BG82" s="2">
        <f t="shared" si="125"/>
        <v>2.0025508475699998</v>
      </c>
      <c r="BH82" s="43">
        <f>BG82*'DEPRECATED - DT-Prelim Calcs'!$C$21/BB$2/'DEPRECATED - DT-Prelim Calcs'!$C$19/'DEPRECATED - DT-Prelim Calcs'!$C$18*3.39*'DEPRECATED - DT-Prelim Calcs'!$C$20</f>
        <v>29.053734754561201</v>
      </c>
      <c r="BI82" s="36">
        <f t="shared" si="126"/>
        <v>0</v>
      </c>
      <c r="BJ82" s="43">
        <f>BH81*'DEPRECATED - DT-Prelim Calcs'!$C$11+BJ81</f>
        <v>-239.54597533606307</v>
      </c>
      <c r="BK82" s="43">
        <f>BK81+0.5*BH82*'DEPRECATED - DT-Prelim Calcs'!$C$11^2+BJ82*'DEPRECATED - DT-Prelim Calcs'!$C$11</f>
        <v>-41642.21530226498</v>
      </c>
      <c r="BL82" s="43">
        <f>MIN('Drive Train'!$F$35-BF81*'DEPRECATED - DT-Prelim Calcs'!$C$21*'Drive Train'!$F$39,BL81+BF$2)</f>
        <v>24.546236627667117</v>
      </c>
      <c r="BM82" s="43">
        <f>'Drive Train'!$F$35-BF82*'DEPRECATED - DT-Prelim Calcs'!$C$21*'Drive Train'!$F$39</f>
        <v>7.1920000000000002</v>
      </c>
      <c r="BN82" s="1">
        <f>IF(BK82&gt;='Drive Train'!$F$29,1,0)</f>
        <v>0</v>
      </c>
      <c r="BO82" s="43">
        <f t="shared" si="127"/>
        <v>103.33333333333333</v>
      </c>
      <c r="BP82" s="49">
        <f>BP81+'DEPRECATED - DT-Prelim Calcs'!$C$11</f>
        <v>312</v>
      </c>
      <c r="BQ82" s="2">
        <f>CA82/'Drive Train'!$F$35</f>
        <v>0.81243680654869233</v>
      </c>
      <c r="BR82" s="36">
        <f>BY82*12*60/(PI() * 'Drive Train'!$F$15)/BQ$2*BQ82</f>
        <v>11211.634663000919</v>
      </c>
      <c r="BS82" s="2">
        <f>('DEPRECATED - DT-Prelim Calcs'!$C$6*BQ82-BR82)/('DEPRECATED - DT-Prelim Calcs'!$C$6*BQ82)*'DEPRECATED - DT-Prelim Calcs'!$C$7*BQ82</f>
        <v>-4.4314529712481248</v>
      </c>
      <c r="BT82" s="43">
        <f>BS82/'DEPRECATED - DT-Prelim Calcs'!$C$7*('DEPRECATED - DT-Prelim Calcs'!$C$8-'DEPRECATED - DT-Prelim Calcs'!$C$9)+'DEPRECATED - DT-Prelim Calcs'!$C$9</f>
        <v>-239.91497529933812</v>
      </c>
      <c r="BU82" s="43">
        <f t="shared" si="104"/>
        <v>-239.91497529933812</v>
      </c>
      <c r="BV82" s="2">
        <f t="shared" si="128"/>
        <v>-5.5094368100911835</v>
      </c>
      <c r="BW82" s="43">
        <f>BV82*'DEPRECATED - DT-Prelim Calcs'!$C$21/BQ$2/'DEPRECATED - DT-Prelim Calcs'!$C$19/'DEPRECATED - DT-Prelim Calcs'!$C$18*3.39*'DEPRECATED - DT-Prelim Calcs'!$C$20</f>
        <v>-104.52765092343304</v>
      </c>
      <c r="BX82" s="36">
        <f t="shared" si="129"/>
        <v>1</v>
      </c>
      <c r="BY82" s="43">
        <f>BW81*'DEPRECATED - DT-Prelim Calcs'!$C$11+BY81</f>
        <v>42.503926131159517</v>
      </c>
      <c r="BZ82" s="43">
        <f>BZ81+0.5*BW82*'DEPRECATED - DT-Prelim Calcs'!$C$11^2+BY82*'DEPRECATED - DT-Prelim Calcs'!$C$11</f>
        <v>-98488.815268998384</v>
      </c>
      <c r="CA82" s="43">
        <f>MIN('Drive Train'!$F$35-BU81*'DEPRECATED - DT-Prelim Calcs'!$C$21*'Drive Train'!$F$39,CA81+BU$2)</f>
        <v>10.074216401203785</v>
      </c>
      <c r="CB82" s="43">
        <f>'Drive Train'!$F$35-BU82*'DEPRECATED - DT-Prelim Calcs'!$C$21*'Drive Train'!$F$39</f>
        <v>25.835238616762936</v>
      </c>
      <c r="CC82" s="1">
        <f>IF(BZ82&gt;='Drive Train'!$F$29,1,0)</f>
        <v>0</v>
      </c>
      <c r="CD82" s="43">
        <f t="shared" si="130"/>
        <v>-266.57219477704234</v>
      </c>
      <c r="CE82" s="49">
        <f>CE81+'DEPRECATED - DT-Prelim Calcs'!$C$11</f>
        <v>312</v>
      </c>
      <c r="CF82" s="2">
        <f>CP82/'Drive Train'!$F$35</f>
        <v>0.57999999999999996</v>
      </c>
      <c r="CG82" s="36">
        <f>CN82*12*60/(PI() * 'Drive Train'!$F$15)/CF$2*CF82</f>
        <v>-86390.24537094649</v>
      </c>
      <c r="CH82" s="2">
        <f>('DEPRECATED - DT-Prelim Calcs'!$C$6*CF82-CG82)/('DEPRECATED - DT-Prelim Calcs'!$C$6*CF82)*'DEPRECATED - DT-Prelim Calcs'!$C$7*CF82</f>
        <v>66.226508901213023</v>
      </c>
      <c r="CI82" s="43">
        <f>CH82/'DEPRECATED - DT-Prelim Calcs'!$C$7*('DEPRECATED - DT-Prelim Calcs'!$C$8-'DEPRECATED - DT-Prelim Calcs'!$C$9)+'DEPRECATED - DT-Prelim Calcs'!$C$9</f>
        <v>3609.3620520810077</v>
      </c>
      <c r="CJ82" s="43">
        <f t="shared" si="105"/>
        <v>93</v>
      </c>
      <c r="CK82" s="2">
        <f t="shared" si="131"/>
        <v>1.2396743342100003</v>
      </c>
      <c r="CL82" s="43">
        <f>CK82*'DEPRECATED - DT-Prelim Calcs'!$C$21/CF$2/'DEPRECATED - DT-Prelim Calcs'!$C$19/'DEPRECATED - DT-Prelim Calcs'!$C$18*3.39*'DEPRECATED - DT-Prelim Calcs'!$C$20</f>
        <v>29.053734754561205</v>
      </c>
      <c r="CM82" s="36">
        <f t="shared" si="132"/>
        <v>0</v>
      </c>
      <c r="CN82" s="43">
        <f>CL81*'DEPRECATED - DT-Prelim Calcs'!$C$11+CN81</f>
        <v>-371.37788751941036</v>
      </c>
      <c r="CO82" s="43">
        <f>CO81+0.5*CL82*'DEPRECATED - DT-Prelim Calcs'!$C$11^2+CN82*'DEPRECATED - DT-Prelim Calcs'!$C$11</f>
        <v>-214086.17770323111</v>
      </c>
      <c r="CP82" s="43">
        <f>MIN('Drive Train'!$F$35-CJ81*'DEPRECATED - DT-Prelim Calcs'!$C$21*'Drive Train'!$F$39,CP81+CJ$2)</f>
        <v>7.1920000000000002</v>
      </c>
      <c r="CQ82" s="43">
        <f>'Drive Train'!$F$35-CJ82*'DEPRECATED - DT-Prelim Calcs'!$C$21*'Drive Train'!$F$39</f>
        <v>7.1920000000000002</v>
      </c>
      <c r="CR82" s="1">
        <f>IF(CO82&gt;='Drive Train'!$F$29,1,0)</f>
        <v>0</v>
      </c>
      <c r="CS82" s="43">
        <f t="shared" si="133"/>
        <v>103.33333333333333</v>
      </c>
      <c r="CT82" s="49">
        <f>CT81+'DEPRECATED - DT-Prelim Calcs'!$C$11</f>
        <v>312</v>
      </c>
      <c r="CU82" s="2">
        <f>DE82/'Drive Train'!$F$35</f>
        <v>0.57999999999999996</v>
      </c>
      <c r="CV82" s="36">
        <f>DC82*12*60/(PI() * 'Drive Train'!$F$15)/CU$2*CU82</f>
        <v>-660581.7909047734</v>
      </c>
      <c r="CW82" s="2">
        <f>('DEPRECATED - DT-Prelim Calcs'!$C$6*CU82-CV82)/('DEPRECATED - DT-Prelim Calcs'!$C$6*CU82)*'DEPRECATED - DT-Prelim Calcs'!$C$7*CU82</f>
        <v>488.32029394096992</v>
      </c>
      <c r="CX82" s="43">
        <f>CW82/'DEPRECATED - DT-Prelim Calcs'!$C$7*('DEPRECATED - DT-Prelim Calcs'!$C$8-'DEPRECATED - DT-Prelim Calcs'!$C$9)+'DEPRECATED - DT-Prelim Calcs'!$C$9</f>
        <v>26604.023475888658</v>
      </c>
      <c r="CY82" s="43">
        <f t="shared" si="106"/>
        <v>93</v>
      </c>
      <c r="CZ82" s="2">
        <f t="shared" si="134"/>
        <v>1.0413264407364002</v>
      </c>
      <c r="DA82" s="43">
        <f>CZ82*'DEPRECATED - DT-Prelim Calcs'!$C$21/CU$2/'DEPRECATED - DT-Prelim Calcs'!$C$19/'DEPRECATED - DT-Prelim Calcs'!$C$18*3.39*'DEPRECATED - DT-Prelim Calcs'!$C$20</f>
        <v>29.053734754561201</v>
      </c>
      <c r="DB82" s="36">
        <f t="shared" si="135"/>
        <v>0</v>
      </c>
      <c r="DC82" s="43">
        <f>DA81*'DEPRECATED - DT-Prelim Calcs'!$C$11+DC81</f>
        <v>-2385.3780475880749</v>
      </c>
      <c r="DD82" s="43">
        <f>DD81+0.5*DA82*'DEPRECATED - DT-Prelim Calcs'!$C$11^2+DC82*'DEPRECATED - DT-Prelim Calcs'!$C$11</f>
        <v>-290807.57686390524</v>
      </c>
      <c r="DE82" s="43">
        <f>MIN('Drive Train'!$F$35-CY81*'DEPRECATED - DT-Prelim Calcs'!$C$21*'Drive Train'!$F$39,DE81+CY$2)</f>
        <v>7.1920000000000002</v>
      </c>
      <c r="DF82" s="43">
        <f>'Drive Train'!$F$35-CY82*'DEPRECATED - DT-Prelim Calcs'!$C$21*'Drive Train'!$F$39</f>
        <v>7.1920000000000002</v>
      </c>
      <c r="DG82" s="1">
        <f>IF(DD82&gt;='Drive Train'!$F$29,1,0)</f>
        <v>0</v>
      </c>
      <c r="DH82" s="43">
        <f t="shared" si="136"/>
        <v>103.33333333333333</v>
      </c>
      <c r="DI82" s="49">
        <f>DI81+'DEPRECATED - DT-Prelim Calcs'!$C$11</f>
        <v>312</v>
      </c>
      <c r="DJ82" s="2">
        <f>DT82/'Drive Train'!$F$35</f>
        <v>0.57999999999999996</v>
      </c>
      <c r="DK82" s="36">
        <f>DR82*12*60/(PI() * 'Drive Train'!$F$15)/DJ$2*DJ82</f>
        <v>-558188.11270141951</v>
      </c>
      <c r="DL82" s="2">
        <f>('DEPRECATED - DT-Prelim Calcs'!$C$6*DJ82-DK82)/('DEPRECATED - DT-Prelim Calcs'!$C$6*DJ82)*'DEPRECATED - DT-Prelim Calcs'!$C$7*DJ82</f>
        <v>413.04970604540091</v>
      </c>
      <c r="DM82" s="43">
        <f>DL82/'DEPRECATED - DT-Prelim Calcs'!$C$7*('DEPRECATED - DT-Prelim Calcs'!$C$8-'DEPRECATED - DT-Prelim Calcs'!$C$9)+'DEPRECATED - DT-Prelim Calcs'!$C$9</f>
        <v>22503.46159799572</v>
      </c>
      <c r="DN82" s="43">
        <f t="shared" si="107"/>
        <v>93</v>
      </c>
      <c r="DO82" s="2">
        <f t="shared" si="137"/>
        <v>0.89769520753137932</v>
      </c>
      <c r="DP82" s="43">
        <f>DO82*'DEPRECATED - DT-Prelim Calcs'!$C$21/DJ$2/'DEPRECATED - DT-Prelim Calcs'!$C$19/'DEPRECATED - DT-Prelim Calcs'!$C$18*3.39*'DEPRECATED - DT-Prelim Calcs'!$C$20</f>
        <v>29.053734754561201</v>
      </c>
      <c r="DQ82" s="36">
        <f t="shared" si="138"/>
        <v>0</v>
      </c>
      <c r="DR82" s="43">
        <f>DP81*'DEPRECATED - DT-Prelim Calcs'!$C$11+DR81</f>
        <v>-1737.6136287989807</v>
      </c>
      <c r="DS82" s="43">
        <f>DS81+0.5*DP82*'DEPRECATED - DT-Prelim Calcs'!$C$11^2+DR82*'DEPRECATED - DT-Prelim Calcs'!$C$11</f>
        <v>-553859.8084527381</v>
      </c>
      <c r="DT82" s="43">
        <f>MIN('Drive Train'!$F$35-DN81*'DEPRECATED - DT-Prelim Calcs'!$C$21*'Drive Train'!$F$39,DT81+DN$2)</f>
        <v>7.1920000000000002</v>
      </c>
      <c r="DU82" s="43">
        <f>'Drive Train'!$F$35-DN82*'DEPRECATED - DT-Prelim Calcs'!$C$21*'Drive Train'!$F$39</f>
        <v>7.1920000000000002</v>
      </c>
      <c r="DV82" s="1">
        <f>IF(DS82&gt;='Drive Train'!$F$29,1,0)</f>
        <v>0</v>
      </c>
      <c r="DW82" s="43">
        <f t="shared" si="139"/>
        <v>103.33333333333333</v>
      </c>
      <c r="DX82" s="49">
        <f>DX81+'DEPRECATED - DT-Prelim Calcs'!$C$11</f>
        <v>312</v>
      </c>
      <c r="DY82" s="2">
        <f>EI82/'Drive Train'!$F$35</f>
        <v>0.57999999999999996</v>
      </c>
      <c r="DZ82" s="36">
        <f>EG82*12*60/(PI() * 'Drive Train'!$F$15)/DY$2*DY82</f>
        <v>-655660.40807789692</v>
      </c>
      <c r="EA82" s="2">
        <f>('DEPRECATED - DT-Prelim Calcs'!$C$6*DY82-DZ82)/('DEPRECATED - DT-Prelim Calcs'!$C$6*DY82)*'DEPRECATED - DT-Prelim Calcs'!$C$7*DY82</f>
        <v>484.70253759958263</v>
      </c>
      <c r="EB82" s="43">
        <f>EA82/'DEPRECATED - DT-Prelim Calcs'!$C$7*('DEPRECATED - DT-Prelim Calcs'!$C$8-'DEPRECATED - DT-Prelim Calcs'!$C$9)+'DEPRECATED - DT-Prelim Calcs'!$C$9</f>
        <v>26406.936749828004</v>
      </c>
      <c r="EC82" s="43">
        <f t="shared" si="108"/>
        <v>93</v>
      </c>
      <c r="ED82" s="2">
        <f t="shared" si="140"/>
        <v>0.78888366722454539</v>
      </c>
      <c r="EE82" s="43">
        <f>ED82*'DEPRECATED - DT-Prelim Calcs'!$C$21/DY$2/'DEPRECATED - DT-Prelim Calcs'!$C$19/'DEPRECATED - DT-Prelim Calcs'!$C$18*3.39*'DEPRECATED - DT-Prelim Calcs'!$C$20</f>
        <v>29.053734754561201</v>
      </c>
      <c r="EF82" s="36">
        <f t="shared" si="141"/>
        <v>0</v>
      </c>
      <c r="EG82" s="43">
        <f>EE81*'DEPRECATED - DT-Prelim Calcs'!$C$11+EG81</f>
        <v>-1793.6415197380761</v>
      </c>
      <c r="EH82" s="43">
        <f>EH81+0.5*EE82*'DEPRECATED - DT-Prelim Calcs'!$C$11^2+EG82*'DEPRECATED - DT-Prelim Calcs'!$C$11</f>
        <v>-624988.65956124687</v>
      </c>
      <c r="EI82" s="43">
        <f>MIN('Drive Train'!$F$35-EC81*'DEPRECATED - DT-Prelim Calcs'!$C$21*'Drive Train'!$F$39,EI81+EC$2)</f>
        <v>7.1920000000000002</v>
      </c>
      <c r="EJ82" s="43">
        <f>'Drive Train'!$F$35-EC82*'DEPRECATED - DT-Prelim Calcs'!$C$21*'Drive Train'!$F$39</f>
        <v>7.1920000000000002</v>
      </c>
      <c r="EK82" s="1">
        <f>IF(EH82&gt;='Drive Train'!$F$29,1,0)</f>
        <v>0</v>
      </c>
      <c r="EL82" s="43">
        <f t="shared" si="142"/>
        <v>103.33333333333333</v>
      </c>
      <c r="EM82" s="49">
        <f>EM81+'DEPRECATED - DT-Prelim Calcs'!$C$11</f>
        <v>312</v>
      </c>
      <c r="EN82" s="2">
        <f>EX82/'Drive Train'!$F$35</f>
        <v>0.57999999999999996</v>
      </c>
      <c r="EO82" s="36">
        <f>EV82*12*60/(PI() * 'Drive Train'!$F$15)/EN$2*EN82</f>
        <v>-1624129.1518456955</v>
      </c>
      <c r="EP82" s="2">
        <f>('DEPRECATED - DT-Prelim Calcs'!$C$6*EN82-EO82)/('DEPRECATED - DT-Prelim Calcs'!$C$6*EN82)*'DEPRECATED - DT-Prelim Calcs'!$C$7*EN82</f>
        <v>1196.6333225950332</v>
      </c>
      <c r="EQ82" s="43">
        <f>EP82/'DEPRECATED - DT-Prelim Calcs'!$C$7*('DEPRECATED - DT-Prelim Calcs'!$C$8-'DEPRECATED - DT-Prelim Calcs'!$C$9)+'DEPRECATED - DT-Prelim Calcs'!$C$9</f>
        <v>65191.225783162256</v>
      </c>
      <c r="ER82" s="43">
        <f t="shared" si="109"/>
        <v>93</v>
      </c>
      <c r="ES82" s="2">
        <f t="shared" si="143"/>
        <v>0.7035989464435134</v>
      </c>
      <c r="ET82" s="43">
        <f>ES82*'DEPRECATED - DT-Prelim Calcs'!$C$21/EN$2/'DEPRECATED - DT-Prelim Calcs'!$C$19/'DEPRECATED - DT-Prelim Calcs'!$C$18*3.39*'DEPRECATED - DT-Prelim Calcs'!$C$20</f>
        <v>29.053734754561201</v>
      </c>
      <c r="EU82" s="36">
        <f t="shared" si="144"/>
        <v>0</v>
      </c>
      <c r="EV82" s="43">
        <f>ET81*'DEPRECATED - DT-Prelim Calcs'!$C$11+EV81</f>
        <v>-3962.6842279585726</v>
      </c>
      <c r="EW82" s="43">
        <f>EW81+0.5*ET82*'DEPRECATED - DT-Prelim Calcs'!$C$11^2+EV82*'DEPRECATED - DT-Prelim Calcs'!$C$11</f>
        <v>-1102830.900983345</v>
      </c>
      <c r="EX82" s="43">
        <f>MIN('Drive Train'!$F$35-ER81*'DEPRECATED - DT-Prelim Calcs'!$C$21*'Drive Train'!$F$39,EX81+ER$2)</f>
        <v>7.1920000000000002</v>
      </c>
      <c r="EY82" s="43">
        <f>'Drive Train'!$F$35-ER82*'DEPRECATED - DT-Prelim Calcs'!$C$21*'Drive Train'!$F$39</f>
        <v>7.1920000000000002</v>
      </c>
      <c r="EZ82" s="1">
        <f>IF(EW82&gt;='Drive Train'!$F$29,1,0)</f>
        <v>0</v>
      </c>
      <c r="FA82" s="43">
        <f t="shared" si="145"/>
        <v>103.33333333333333</v>
      </c>
      <c r="FB82" s="49">
        <f>FB81+'DEPRECATED - DT-Prelim Calcs'!$C$11</f>
        <v>312</v>
      </c>
      <c r="FC82" s="2">
        <f>FM82/'Drive Train'!$F$35</f>
        <v>0.57999999999999996</v>
      </c>
      <c r="FD82" s="36">
        <f>FK82*12*60/(PI() * 'Drive Train'!$F$15)/FC$2*FC82</f>
        <v>-3155376.2071457277</v>
      </c>
      <c r="FE82" s="2">
        <f>('DEPRECATED - DT-Prelim Calcs'!$C$6*FC82-FD82)/('DEPRECATED - DT-Prelim Calcs'!$C$6*FC82)*'DEPRECATED - DT-Prelim Calcs'!$C$7*FC82</f>
        <v>2322.2679134033642</v>
      </c>
      <c r="FF82" s="43">
        <f>FE82/'DEPRECATED - DT-Prelim Calcs'!$C$7*('DEPRECATED - DT-Prelim Calcs'!$C$8-'DEPRECATED - DT-Prelim Calcs'!$C$9)+'DEPRECATED - DT-Prelim Calcs'!$C$9</f>
        <v>126513.11020779519</v>
      </c>
      <c r="FG82" s="43">
        <f t="shared" si="110"/>
        <v>93</v>
      </c>
      <c r="FH82" s="2">
        <f t="shared" si="146"/>
        <v>0.63495514679048781</v>
      </c>
      <c r="FI82" s="43">
        <f>FH82*'DEPRECATED - DT-Prelim Calcs'!$C$21/FC$2/'DEPRECATED - DT-Prelim Calcs'!$C$19/'DEPRECATED - DT-Prelim Calcs'!$C$18*3.39*'DEPRECATED - DT-Prelim Calcs'!$C$20</f>
        <v>29.053734754561205</v>
      </c>
      <c r="FJ82" s="36">
        <f t="shared" si="147"/>
        <v>0</v>
      </c>
      <c r="FK82" s="43">
        <f>FI81*'DEPRECATED - DT-Prelim Calcs'!$C$11+FK81</f>
        <v>-6947.6497839087779</v>
      </c>
      <c r="FL82" s="43">
        <f>FL81+0.5*FI82*'DEPRECATED - DT-Prelim Calcs'!$C$11^2+FK82*'DEPRECATED - DT-Prelim Calcs'!$C$11</f>
        <v>-1276535.2945657398</v>
      </c>
      <c r="FM82" s="43">
        <f>MIN('Drive Train'!$F$35-FG81*'DEPRECATED - DT-Prelim Calcs'!$C$21*'Drive Train'!$F$39,FM81+FG$2)</f>
        <v>7.1920000000000002</v>
      </c>
      <c r="FN82" s="43">
        <f>'Drive Train'!$F$35-FG82*'DEPRECATED - DT-Prelim Calcs'!$C$21*'Drive Train'!$F$39</f>
        <v>7.1920000000000002</v>
      </c>
      <c r="FO82" s="1">
        <f>IF(FL82&gt;='Drive Train'!$F$29,1,0)</f>
        <v>0</v>
      </c>
      <c r="FP82" s="43">
        <f t="shared" si="148"/>
        <v>103.33333333333333</v>
      </c>
      <c r="FQ82" s="49">
        <f>FQ81+'DEPRECATED - DT-Prelim Calcs'!$C$11</f>
        <v>312</v>
      </c>
      <c r="FR82" s="2">
        <f>GB82/'Drive Train'!$F$35</f>
        <v>0.57999999999999996</v>
      </c>
      <c r="FS82" s="36">
        <f>FZ82*12*60/(PI() * 'Drive Train'!$F$15)/FR$2*FR82</f>
        <v>-370469.57455734431</v>
      </c>
      <c r="FT82" s="2">
        <f>('DEPRECATED - DT-Prelim Calcs'!$C$6*FR82-FS82)/('DEPRECATED - DT-Prelim Calcs'!$C$6*FR82)*'DEPRECATED - DT-Prelim Calcs'!$C$7*FR82</f>
        <v>275.05598443165286</v>
      </c>
      <c r="FU82" s="43">
        <f>FT82/'DEPRECATED - DT-Prelim Calcs'!$C$7*('DEPRECATED - DT-Prelim Calcs'!$C$8-'DEPRECATED - DT-Prelim Calcs'!$C$9)+'DEPRECATED - DT-Prelim Calcs'!$C$9</f>
        <v>14985.89318172437</v>
      </c>
      <c r="FV82" s="43">
        <f t="shared" si="111"/>
        <v>93</v>
      </c>
      <c r="FW82" s="2">
        <f t="shared" si="149"/>
        <v>0.57851468929799987</v>
      </c>
      <c r="FX82" s="43">
        <f>FW82*'DEPRECATED - DT-Prelim Calcs'!$C$21/FR$2/'DEPRECATED - DT-Prelim Calcs'!$C$19/'DEPRECATED - DT-Prelim Calcs'!$C$18*3.39*'DEPRECATED - DT-Prelim Calcs'!$C$20</f>
        <v>29.053734754561201</v>
      </c>
      <c r="FY82" s="36">
        <f t="shared" si="150"/>
        <v>0</v>
      </c>
      <c r="FZ82" s="43">
        <f>FX81*'DEPRECATED - DT-Prelim Calcs'!$C$11+FZ81</f>
        <v>-743.2084890216405</v>
      </c>
      <c r="GA82" s="43">
        <f>GA81+0.5*FX82*'DEPRECATED - DT-Prelim Calcs'!$C$11^2+FZ82*'DEPRECATED - DT-Prelim Calcs'!$C$11</f>
        <v>-1551574.8128145053</v>
      </c>
      <c r="GB82" s="43">
        <f>MIN('Drive Train'!$F$35-FV81*'DEPRECATED - DT-Prelim Calcs'!$C$21*'Drive Train'!$F$39,GB81+FV$2)</f>
        <v>7.1920000000000002</v>
      </c>
      <c r="GC82" s="43">
        <f>'Drive Train'!$F$35-FV82*'DEPRECATED - DT-Prelim Calcs'!$C$21*'Drive Train'!$F$39</f>
        <v>7.1920000000000002</v>
      </c>
      <c r="GD82" s="1">
        <f>IF(GA82&gt;='Drive Train'!$F$29,1,0)</f>
        <v>0</v>
      </c>
      <c r="GE82" s="43">
        <f t="shared" si="151"/>
        <v>103.33333333333333</v>
      </c>
      <c r="GF82" s="49">
        <f>GF81+'DEPRECATED - DT-Prelim Calcs'!$C$11</f>
        <v>312</v>
      </c>
      <c r="GG82" s="2">
        <f>GQ82/'Drive Train'!$F$35</f>
        <v>0.86451612903225805</v>
      </c>
      <c r="GH82" s="36">
        <f>GO82*12*60/(PI() * 'Drive Train'!$F$15)/GG$2*GG82</f>
        <v>-39160.243596343149</v>
      </c>
      <c r="GI82" s="2">
        <f>('DEPRECATED - DT-Prelim Calcs'!$C$6*GG82-GH82)/('DEPRECATED - DT-Prelim Calcs'!$C$6*GG82)*'DEPRECATED - DT-Prelim Calcs'!$C$7*GG82</f>
        <v>32.84165626692451</v>
      </c>
      <c r="GJ82" s="43">
        <f>GI82/'DEPRECATED - DT-Prelim Calcs'!$C$7*('DEPRECATED - DT-Prelim Calcs'!$C$8-'DEPRECATED - DT-Prelim Calcs'!$C$9)+'DEPRECATED - DT-Prelim Calcs'!$C$9</f>
        <v>1790.6350055861858</v>
      </c>
      <c r="GK82" s="43">
        <f t="shared" si="152"/>
        <v>29.999999999999982</v>
      </c>
      <c r="GL82" s="2">
        <f t="shared" si="153"/>
        <v>1.4462867232450001</v>
      </c>
      <c r="GM82" s="43">
        <f>GL82*'DEPRECATED - DT-Prelim Calcs'!$C$21/GG$2/'DEPRECATED - DT-Prelim Calcs'!$C$19/'DEPRECATED - DT-Prelim Calcs'!$C$18*3.39*'DEPRECATED - DT-Prelim Calcs'!$C$20</f>
        <v>29.053734754561201</v>
      </c>
      <c r="GN82" s="36">
        <f t="shared" si="154"/>
        <v>0</v>
      </c>
      <c r="GO82" s="43">
        <f>GM81*'DEPRECATED - DT-Prelim Calcs'!$C$11+GO81</f>
        <v>-131.76449493666428</v>
      </c>
      <c r="GP82" s="43">
        <f>GP81+0.5*GM82*'DEPRECATED - DT-Prelim Calcs'!$C$11^2+GO82*'DEPRECATED - DT-Prelim Calcs'!$C$11</f>
        <v>-94712.624519897639</v>
      </c>
      <c r="GQ82" s="43">
        <f>MIN('Drive Train'!$F$35-GK81*'DEPRECATED - DT-Prelim Calcs'!$C$21*'Drive Train'!$F$39,GQ81+GK$2)</f>
        <v>10.72</v>
      </c>
      <c r="GR82" s="43">
        <f>'Drive Train'!$F$35-GK82*'DEPRECATED - DT-Prelim Calcs'!$C$21*'Drive Train'!$F$39</f>
        <v>10.72</v>
      </c>
      <c r="GS82" s="1">
        <f>IF(GP82&gt;='Drive Train'!$F$29,1,0)</f>
        <v>0</v>
      </c>
      <c r="GT82" s="43">
        <f t="shared" si="155"/>
        <v>33.333333333333314</v>
      </c>
      <c r="GU82" s="49">
        <f>GU81+'DEPRECATED - DT-Prelim Calcs'!$C$11</f>
        <v>312</v>
      </c>
      <c r="GV82" s="2">
        <f>HF82/'Drive Train'!$F$35</f>
        <v>1.372893567747953</v>
      </c>
      <c r="GW82" s="36">
        <f>HD82*12*60/(PI() * 'Drive Train'!$F$15)/GV$2*GV82</f>
        <v>-72594.118813091336</v>
      </c>
      <c r="GX82" s="2">
        <f>('DEPRECATED - DT-Prelim Calcs'!$C$6*GV82-GW82)/('DEPRECATED - DT-Prelim Calcs'!$C$6*GV82)*'DEPRECATED - DT-Prelim Calcs'!$C$7*GV82</f>
        <v>59.80351303233013</v>
      </c>
      <c r="GY82" s="43">
        <f>GX82/'DEPRECATED - DT-Prelim Calcs'!$C$7*('DEPRECATED - DT-Prelim Calcs'!$C$8-'DEPRECATED - DT-Prelim Calcs'!$C$9)+'DEPRECATED - DT-Prelim Calcs'!$C$9</f>
        <v>3259.4525756418652</v>
      </c>
      <c r="GZ82" s="43">
        <f t="shared" si="112"/>
        <v>33.333333333333314</v>
      </c>
      <c r="HA82" s="2">
        <f t="shared" si="156"/>
        <v>1.4462867232450001</v>
      </c>
      <c r="HB82" s="43">
        <f>HA82*'DEPRECATED - DT-Prelim Calcs'!$C$21/GV$2/'DEPRECATED - DT-Prelim Calcs'!$C$19/'DEPRECATED - DT-Prelim Calcs'!$C$18*3.39*'DEPRECATED - DT-Prelim Calcs'!$C$20</f>
        <v>29.053734754561201</v>
      </c>
      <c r="HC82" s="36">
        <f t="shared" si="157"/>
        <v>0</v>
      </c>
      <c r="HD82" s="43">
        <f>HB81*'DEPRECATED - DT-Prelim Calcs'!$C$11+HD81</f>
        <v>-153.81216488504586</v>
      </c>
      <c r="HE82" s="43">
        <f>HE81+0.5*HB82*'DEPRECATED - DT-Prelim Calcs'!$C$11^2+HD82*'DEPRECATED - DT-Prelim Calcs'!$C$11</f>
        <v>-94580.744975539594</v>
      </c>
      <c r="HF82" s="43">
        <f>MIN('Drive Train'!$F$35-GZ81*'DEPRECATED - DT-Prelim Calcs'!$C$21*'Drive Train'!$F$39,HF81+GZ$2)</f>
        <v>17.023880240074618</v>
      </c>
      <c r="HG82" s="43">
        <f>'Drive Train'!$F$35-GZ82*'DEPRECATED - DT-Prelim Calcs'!$C$21*'Drive Train'!$F$39</f>
        <v>10.533333333333335</v>
      </c>
      <c r="HH82" s="1">
        <f>IF(HE82&gt;='Drive Train'!$F$29,1,0)</f>
        <v>0</v>
      </c>
      <c r="HI82" s="43">
        <f t="shared" si="158"/>
        <v>37.037037037037017</v>
      </c>
      <c r="HJ82" s="49">
        <f>HJ81+'DEPRECATED - DT-Prelim Calcs'!$C$11</f>
        <v>312</v>
      </c>
      <c r="HK82" s="2">
        <f>HU82/'Drive Train'!$F$35</f>
        <v>0.83440860215053769</v>
      </c>
      <c r="HL82" s="36">
        <f>HS82*12*60/(PI() * 'Drive Train'!$F$15)/HK$2*HK82</f>
        <v>-70629.040062948639</v>
      </c>
      <c r="HM82" s="2">
        <f>('DEPRECATED - DT-Prelim Calcs'!$C$6*HK82-HL82)/('DEPRECATED - DT-Prelim Calcs'!$C$6*HK82)*'DEPRECATED - DT-Prelim Calcs'!$C$7*HK82</f>
        <v>55.833470058071782</v>
      </c>
      <c r="HN82" s="43">
        <f>HM82/'DEPRECATED - DT-Prelim Calcs'!$C$7*('DEPRECATED - DT-Prelim Calcs'!$C$8-'DEPRECATED - DT-Prelim Calcs'!$C$9)+'DEPRECATED - DT-Prelim Calcs'!$C$9</f>
        <v>3043.1741151039105</v>
      </c>
      <c r="HO82" s="43">
        <f t="shared" si="113"/>
        <v>36.66666666666665</v>
      </c>
      <c r="HP82" s="2">
        <f t="shared" si="159"/>
        <v>1.4462867232450001</v>
      </c>
      <c r="HQ82" s="43">
        <f>HP82*'DEPRECATED - DT-Prelim Calcs'!$C$21/HK$2/'DEPRECATED - DT-Prelim Calcs'!$C$19/'DEPRECATED - DT-Prelim Calcs'!$C$18*3.39*'DEPRECATED - DT-Prelim Calcs'!$C$20</f>
        <v>29.053734754561201</v>
      </c>
      <c r="HR82" s="36">
        <f t="shared" si="160"/>
        <v>0</v>
      </c>
      <c r="HS82" s="43">
        <f>HQ81*'DEPRECATED - DT-Prelim Calcs'!$C$11+HS81</f>
        <v>-246.22415074268389</v>
      </c>
      <c r="HT82" s="43">
        <f>HT81+0.5*HQ82*'DEPRECATED - DT-Prelim Calcs'!$C$11^2+HS82*'DEPRECATED - DT-Prelim Calcs'!$C$11</f>
        <v>-119724.6172744849</v>
      </c>
      <c r="HU82" s="43">
        <f>MIN('Drive Train'!$F$35-HO81*'DEPRECATED - DT-Prelim Calcs'!$C$21*'Drive Train'!$F$39,HU81+HO$2)</f>
        <v>10.346666666666668</v>
      </c>
      <c r="HV82" s="43">
        <f>'Drive Train'!$F$35-HO82*'DEPRECATED - DT-Prelim Calcs'!$C$21*'Drive Train'!$F$39</f>
        <v>10.346666666666668</v>
      </c>
      <c r="HW82" s="1">
        <f>IF(HT82&gt;='Drive Train'!$F$29,1,0)</f>
        <v>0</v>
      </c>
      <c r="HX82" s="43">
        <f t="shared" si="161"/>
        <v>40.740740740740726</v>
      </c>
      <c r="HY82" s="49">
        <f>HY81+'DEPRECATED - DT-Prelim Calcs'!$C$11</f>
        <v>312</v>
      </c>
      <c r="HZ82" s="2">
        <f>IJ82/'Drive Train'!$F$35</f>
        <v>0.8193548387096774</v>
      </c>
      <c r="IA82" s="36">
        <f>IH82*12*60/(PI() * 'Drive Train'!$F$15)/HZ$2*HZ82</f>
        <v>-62253.674576083227</v>
      </c>
      <c r="IB82" s="2">
        <f>('DEPRECATED - DT-Prelim Calcs'!$C$6*HZ82-IA82)/('DEPRECATED - DT-Prelim Calcs'!$C$6*HZ82)*'DEPRECATED - DT-Prelim Calcs'!$C$7*HZ82</f>
        <v>49.606055347440289</v>
      </c>
      <c r="IC82" s="43">
        <f>IB82/'DEPRECATED - DT-Prelim Calcs'!$C$7*('DEPRECATED - DT-Prelim Calcs'!$C$8-'DEPRECATED - DT-Prelim Calcs'!$C$9)+'DEPRECATED - DT-Prelim Calcs'!$C$9</f>
        <v>2703.9194331068215</v>
      </c>
      <c r="ID82" s="43">
        <f t="shared" si="114"/>
        <v>39.999999999999986</v>
      </c>
      <c r="IE82" s="2">
        <f t="shared" si="162"/>
        <v>1.4462867232450001</v>
      </c>
      <c r="IF82" s="43">
        <f>IE82*'DEPRECATED - DT-Prelim Calcs'!$C$21/HZ$2/'DEPRECATED - DT-Prelim Calcs'!$C$19/'DEPRECATED - DT-Prelim Calcs'!$C$18*3.39*'DEPRECATED - DT-Prelim Calcs'!$C$20</f>
        <v>29.053734754561201</v>
      </c>
      <c r="IG82" s="36">
        <f t="shared" si="163"/>
        <v>0</v>
      </c>
      <c r="IH82" s="43">
        <f>IF81*'DEPRECATED - DT-Prelim Calcs'!$C$11+IH81</f>
        <v>-221.01364420833244</v>
      </c>
      <c r="II82" s="43">
        <f>II81+0.5*IF82*'DEPRECATED - DT-Prelim Calcs'!$C$11^2+IH82*'DEPRECATED - DT-Prelim Calcs'!$C$11</f>
        <v>-96022.245600174705</v>
      </c>
      <c r="IJ82" s="43">
        <f>MIN('Drive Train'!$F$35-ID81*'DEPRECATED - DT-Prelim Calcs'!$C$21*'Drive Train'!$F$39,IJ81+ID$2)</f>
        <v>10.16</v>
      </c>
      <c r="IK82" s="43">
        <f>'Drive Train'!$F$35-ID82*'DEPRECATED - DT-Prelim Calcs'!$C$21*'Drive Train'!$F$39</f>
        <v>10.16</v>
      </c>
      <c r="IL82" s="1">
        <f>IF(II82&gt;='Drive Train'!$F$29,1,0)</f>
        <v>0</v>
      </c>
      <c r="IM82" s="43">
        <f t="shared" si="164"/>
        <v>44.444444444444429</v>
      </c>
      <c r="IN82" s="49">
        <f>IN81+'DEPRECATED - DT-Prelim Calcs'!$C$11</f>
        <v>312</v>
      </c>
      <c r="IO82" s="2">
        <f>IY82/'Drive Train'!$F$35</f>
        <v>0.80430107526881722</v>
      </c>
      <c r="IP82" s="36">
        <f>IW82*12*60/(PI() * 'Drive Train'!$F$15)/IO$2*IO82</f>
        <v>-131146.11106051429</v>
      </c>
      <c r="IQ82" s="2">
        <f>('DEPRECATED - DT-Prelim Calcs'!$C$6*IO82-IP82)/('DEPRECATED - DT-Prelim Calcs'!$C$6*IO82)*'DEPRECATED - DT-Prelim Calcs'!$C$7*IO82</f>
        <v>100.17895274423522</v>
      </c>
      <c r="IR82" s="43">
        <f>IQ82/'DEPRECATED - DT-Prelim Calcs'!$C$7*('DEPRECATED - DT-Prelim Calcs'!$C$8-'DEPRECATED - DT-Prelim Calcs'!$C$9)+'DEPRECATED - DT-Prelim Calcs'!$C$9</f>
        <v>5459.0101121859479</v>
      </c>
      <c r="IS82" s="43">
        <f t="shared" si="115"/>
        <v>43.333333333333321</v>
      </c>
      <c r="IT82" s="2">
        <f t="shared" si="165"/>
        <v>1.4462867232450001</v>
      </c>
      <c r="IU82" s="43">
        <f>IT82*'DEPRECATED - DT-Prelim Calcs'!$C$21/IO$2/'DEPRECATED - DT-Prelim Calcs'!$C$19/'DEPRECATED - DT-Prelim Calcs'!$C$18*3.39*'DEPRECATED - DT-Prelim Calcs'!$C$20</f>
        <v>29.053734754561201</v>
      </c>
      <c r="IV82" s="36">
        <f t="shared" si="166"/>
        <v>0</v>
      </c>
      <c r="IW82" s="43">
        <f>IU81*'DEPRECATED - DT-Prelim Calcs'!$C$11+IW81</f>
        <v>-474.31065919088195</v>
      </c>
      <c r="IX82" s="43">
        <f>IX81+0.5*IU82*'DEPRECATED - DT-Prelim Calcs'!$C$11^2+IW82*'DEPRECATED - DT-Prelim Calcs'!$C$11</f>
        <v>-123740.62500177069</v>
      </c>
      <c r="IY82" s="43">
        <f>MIN('Drive Train'!$F$35-IS81*'DEPRECATED - DT-Prelim Calcs'!$C$21*'Drive Train'!$F$39,IY81+IS$2)</f>
        <v>9.9733333333333345</v>
      </c>
      <c r="IZ82" s="43">
        <f>'Drive Train'!$F$35-IS82*'DEPRECATED - DT-Prelim Calcs'!$C$21*'Drive Train'!$F$39</f>
        <v>9.9733333333333345</v>
      </c>
      <c r="JA82" s="1">
        <f>IF(IX82&gt;='Drive Train'!$F$29,1,0)</f>
        <v>0</v>
      </c>
      <c r="JB82" s="43">
        <f t="shared" si="167"/>
        <v>48.148148148148138</v>
      </c>
      <c r="JC82" s="49">
        <f>JC81+'DEPRECATED - DT-Prelim Calcs'!$C$11</f>
        <v>312</v>
      </c>
      <c r="JD82" s="2">
        <f>JN82/'Drive Train'!$F$35</f>
        <v>0.78924731182795704</v>
      </c>
      <c r="JE82" s="36">
        <f>JL82*12*60/(PI() * 'Drive Train'!$F$15)/JD$2*JD82</f>
        <v>-92523.589870775686</v>
      </c>
      <c r="JF82" s="2">
        <f>('DEPRECATED - DT-Prelim Calcs'!$C$6*JD82-JE82)/('DEPRECATED - DT-Prelim Calcs'!$C$6*JD82)*'DEPRECATED - DT-Prelim Calcs'!$C$7*JD82</f>
        <v>71.716559938544904</v>
      </c>
      <c r="JG82" s="43">
        <f>JF82/'DEPRECATED - DT-Prelim Calcs'!$C$7*('DEPRECATED - DT-Prelim Calcs'!$C$8-'DEPRECATED - DT-Prelim Calcs'!$C$9)+'DEPRECATED - DT-Prelim Calcs'!$C$9</f>
        <v>3908.4469220252072</v>
      </c>
      <c r="JH82" s="43">
        <f t="shared" si="116"/>
        <v>46.666666666666657</v>
      </c>
      <c r="JI82" s="2">
        <f t="shared" si="168"/>
        <v>1.4462867232450001</v>
      </c>
      <c r="JJ82" s="43">
        <f>JI82*'DEPRECATED - DT-Prelim Calcs'!$C$21/JD$2/'DEPRECATED - DT-Prelim Calcs'!$C$19/'DEPRECATED - DT-Prelim Calcs'!$C$18*3.39*'DEPRECATED - DT-Prelim Calcs'!$C$20</f>
        <v>29.053734754561201</v>
      </c>
      <c r="JK82" s="36">
        <f t="shared" si="169"/>
        <v>0</v>
      </c>
      <c r="JL82" s="43">
        <f>JJ81*'DEPRECATED - DT-Prelim Calcs'!$C$11+JL81</f>
        <v>-341.00871695713374</v>
      </c>
      <c r="JM82" s="43">
        <f>JM81+0.5*JJ82*'DEPRECATED - DT-Prelim Calcs'!$C$11^2+JL82*'DEPRECATED - DT-Prelim Calcs'!$C$11</f>
        <v>-121831.92567364992</v>
      </c>
      <c r="JN82" s="43">
        <f>MIN('Drive Train'!$F$35-JH81*'DEPRECATED - DT-Prelim Calcs'!$C$21*'Drive Train'!$F$39,JN81+JH$2)</f>
        <v>9.7866666666666671</v>
      </c>
      <c r="JO82" s="43">
        <f>'Drive Train'!$F$35-JH82*'DEPRECATED - DT-Prelim Calcs'!$C$21*'Drive Train'!$F$39</f>
        <v>9.7866666666666671</v>
      </c>
      <c r="JP82" s="1">
        <f>IF(JM82&gt;='Drive Train'!$F$29,1,0)</f>
        <v>0</v>
      </c>
      <c r="JQ82" s="43">
        <f>MIN(JG82,'DEPRECATED - DT-Prelim Calcs'!$C$10)*'DEPRECATED - DT-Prelim Calcs'!$C$11*1000/60/60</f>
        <v>103.33333333333333</v>
      </c>
      <c r="JR82" s="49">
        <f>JR81+'DEPRECATED - DT-Prelim Calcs'!$C$11</f>
        <v>312</v>
      </c>
      <c r="JS82" s="2">
        <f>KC82/'Drive Train'!$F$35</f>
        <v>0.77419354838709686</v>
      </c>
      <c r="JT82" s="36">
        <f>KA82*12*60/(PI() * 'Drive Train'!$F$15)/JS$2*JS82</f>
        <v>-173831.8375647864</v>
      </c>
      <c r="JU82" s="2">
        <f>('DEPRECATED - DT-Prelim Calcs'!$C$6*JS82-JT82)/('DEPRECATED - DT-Prelim Calcs'!$C$6*JS82)*'DEPRECATED - DT-Prelim Calcs'!$C$7*JS82</f>
        <v>131.41644081072047</v>
      </c>
      <c r="JV82" s="43">
        <f>JU82/'DEPRECATED - DT-Prelim Calcs'!$C$7*('DEPRECATED - DT-Prelim Calcs'!$C$8-'DEPRECATED - DT-Prelim Calcs'!$C$9)+'DEPRECATED - DT-Prelim Calcs'!$C$9</f>
        <v>7160.753865061637</v>
      </c>
      <c r="JW82" s="43">
        <f t="shared" si="117"/>
        <v>49.999999999999993</v>
      </c>
      <c r="JX82" s="2">
        <f t="shared" si="170"/>
        <v>1.4462867232450001</v>
      </c>
      <c r="JY82" s="43">
        <f>JX82*'DEPRECATED - DT-Prelim Calcs'!$C$21/JS$2/'DEPRECATED - DT-Prelim Calcs'!$C$19/'DEPRECATED - DT-Prelim Calcs'!$C$18*3.39*'DEPRECATED - DT-Prelim Calcs'!$C$20</f>
        <v>29.053734754561201</v>
      </c>
      <c r="JZ82" s="36">
        <f t="shared" si="171"/>
        <v>0</v>
      </c>
      <c r="KA82" s="43">
        <f>JY81*'DEPRECATED - DT-Prelim Calcs'!$C$11+KA81</f>
        <v>-653.13941124459734</v>
      </c>
      <c r="KB82" s="43">
        <f>KB81+0.5*JY82*'DEPRECATED - DT-Prelim Calcs'!$C$11^2+KA82*'DEPRECATED - DT-Prelim Calcs'!$C$11</f>
        <v>-129944.55101834644</v>
      </c>
      <c r="KC82" s="43">
        <f>MIN('Drive Train'!$F$35-JW81*'DEPRECATED - DT-Prelim Calcs'!$C$21*'Drive Train'!$F$39,KC81+JW$2)</f>
        <v>9.6000000000000014</v>
      </c>
      <c r="KD82" s="43">
        <f>'Drive Train'!$F$35-JW82*'DEPRECATED - DT-Prelim Calcs'!$C$21*'Drive Train'!$F$39</f>
        <v>9.6000000000000014</v>
      </c>
      <c r="KE82" s="1">
        <f>IF(KB82&gt;='Drive Train'!$F$29,1,0)</f>
        <v>0</v>
      </c>
      <c r="KF82" s="43">
        <f>MIN(JV82,'DEPRECATED - DT-Prelim Calcs'!$C$10)*'DEPRECATED - DT-Prelim Calcs'!$C$11*1000/60/60</f>
        <v>103.33333333333333</v>
      </c>
      <c r="KG82" s="49">
        <f>KG81+'DEPRECATED - DT-Prelim Calcs'!$C$11</f>
        <v>312</v>
      </c>
      <c r="KH82" s="2">
        <f>KR82/'Drive Train'!$F$35</f>
        <v>0.75913978494623657</v>
      </c>
      <c r="KI82" s="36">
        <f>KP82*12*60/(PI() * 'Drive Train'!$F$15)/KH$2*KH82</f>
        <v>-148201.22852982901</v>
      </c>
      <c r="KJ82" s="2">
        <f>('DEPRECATED - DT-Prelim Calcs'!$C$6*KH82-KI82)/('DEPRECATED - DT-Prelim Calcs'!$C$6*KH82)*'DEPRECATED - DT-Prelim Calcs'!$C$7*KH82</f>
        <v>112.50452888370164</v>
      </c>
      <c r="KK82" s="43">
        <f>KJ82/'DEPRECATED - DT-Prelim Calcs'!$C$7*('DEPRECATED - DT-Prelim Calcs'!$C$8-'DEPRECATED - DT-Prelim Calcs'!$C$9)+'DEPRECATED - DT-Prelim Calcs'!$C$9</f>
        <v>6130.4780660524029</v>
      </c>
      <c r="KL82" s="43">
        <f t="shared" si="118"/>
        <v>53.333333333333329</v>
      </c>
      <c r="KM82" s="2">
        <f t="shared" si="172"/>
        <v>1.4462867232450001</v>
      </c>
      <c r="KN82" s="43">
        <f>KM82*'DEPRECATED - DT-Prelim Calcs'!$C$21/KH$2/'DEPRECATED - DT-Prelim Calcs'!$C$19/'DEPRECATED - DT-Prelim Calcs'!$C$18*3.39*'DEPRECATED - DT-Prelim Calcs'!$C$20</f>
        <v>29.053734754561201</v>
      </c>
      <c r="KO82" s="36">
        <f t="shared" si="173"/>
        <v>0</v>
      </c>
      <c r="KP82" s="43">
        <f>KN81*'DEPRECATED - DT-Prelim Calcs'!$C$11+KP81</f>
        <v>-567.87947021053969</v>
      </c>
      <c r="KQ82" s="43">
        <f>KQ81+0.5*KN82*'DEPRECATED - DT-Prelim Calcs'!$C$11^2+KP82*'DEPRECATED - DT-Prelim Calcs'!$C$11</f>
        <v>-124773.55869335246</v>
      </c>
      <c r="KR82" s="43">
        <f>MIN('Drive Train'!$F$35-KL81*'DEPRECATED - DT-Prelim Calcs'!$C$21*'Drive Train'!$F$39,KR81+KL$2)</f>
        <v>9.413333333333334</v>
      </c>
      <c r="KS82" s="43">
        <f>'Drive Train'!$F$35-KL82*'DEPRECATED - DT-Prelim Calcs'!$C$21*'Drive Train'!$F$39</f>
        <v>9.413333333333334</v>
      </c>
      <c r="KT82" s="1">
        <f>IF(KQ82&gt;='Drive Train'!$F$29,1,0)</f>
        <v>0</v>
      </c>
      <c r="KU82" s="43">
        <f>MIN(KK82,'DEPRECATED - DT-Prelim Calcs'!$C$10)*'DEPRECATED - DT-Prelim Calcs'!$C$11*1000/60/60</f>
        <v>103.33333333333333</v>
      </c>
      <c r="KV82" s="49">
        <f>KV81+'DEPRECATED - DT-Prelim Calcs'!$C$11</f>
        <v>312</v>
      </c>
      <c r="KW82" s="2">
        <f>LG82/'Drive Train'!$F$35</f>
        <v>0.74408602150537628</v>
      </c>
      <c r="KX82" s="36">
        <f>LE82*12*60/(PI() * 'Drive Train'!$F$15)/KW$2*KW82</f>
        <v>-71693.69250188781</v>
      </c>
      <c r="KY82" s="2">
        <f>('DEPRECATED - DT-Prelim Calcs'!$C$6*KW82-KX82)/('DEPRECATED - DT-Prelim Calcs'!$C$6*KW82)*'DEPRECATED - DT-Prelim Calcs'!$C$7*KW82</f>
        <v>56.192493508862384</v>
      </c>
      <c r="KZ82" s="43">
        <f>KY82/'DEPRECATED - DT-Prelim Calcs'!$C$7*('DEPRECATED - DT-Prelim Calcs'!$C$8-'DEPRECATED - DT-Prelim Calcs'!$C$9)+'DEPRECATED - DT-Prelim Calcs'!$C$9</f>
        <v>3062.7328553335474</v>
      </c>
      <c r="LA82" s="43">
        <f t="shared" si="119"/>
        <v>56.666666666666664</v>
      </c>
      <c r="LB82" s="2">
        <f t="shared" si="174"/>
        <v>1.4462867232450001</v>
      </c>
      <c r="LC82" s="43">
        <f>LB82*'DEPRECATED - DT-Prelim Calcs'!$C$21/KW$2/'DEPRECATED - DT-Prelim Calcs'!$C$19/'DEPRECATED - DT-Prelim Calcs'!$C$18*3.39*'DEPRECATED - DT-Prelim Calcs'!$C$20</f>
        <v>29.053734754561201</v>
      </c>
      <c r="LD82" s="36">
        <f t="shared" si="175"/>
        <v>0</v>
      </c>
      <c r="LE82" s="43">
        <f>LC81*'DEPRECATED - DT-Prelim Calcs'!$C$11+LE81</f>
        <v>-280.27471531199217</v>
      </c>
      <c r="LF82" s="43">
        <f>LF81+0.5*LC82*'DEPRECATED - DT-Prelim Calcs'!$C$11^2+LE82*'DEPRECATED - DT-Prelim Calcs'!$C$11</f>
        <v>-129536.55323469946</v>
      </c>
      <c r="LG82" s="43">
        <f>MIN('Drive Train'!$F$35-LA81*'DEPRECATED - DT-Prelim Calcs'!$C$21*'Drive Train'!$F$39,LG81+LA$2)</f>
        <v>9.2266666666666666</v>
      </c>
      <c r="LH82" s="43">
        <f>'Drive Train'!$F$35-LA82*'DEPRECATED - DT-Prelim Calcs'!$C$21*'Drive Train'!$F$39</f>
        <v>9.2266666666666666</v>
      </c>
      <c r="LI82" s="1">
        <f>IF(LF82&gt;='Drive Train'!$F$29,1,0)</f>
        <v>0</v>
      </c>
      <c r="LJ82" s="43">
        <f>MIN(KZ82,'DEPRECATED - DT-Prelim Calcs'!$C$10)*'DEPRECATED - DT-Prelim Calcs'!$C$11*1000/60/60</f>
        <v>103.33333333333333</v>
      </c>
      <c r="LK82" s="49">
        <f>LK81+'DEPRECATED - DT-Prelim Calcs'!$C$11</f>
        <v>312</v>
      </c>
      <c r="LL82" s="2">
        <f>LV82/'Drive Train'!$F$35</f>
        <v>0.72903225806451621</v>
      </c>
      <c r="LM82" s="36">
        <f>LT82*12*60/(PI() * 'Drive Train'!$F$15)/LL$2*LL82</f>
        <v>-298377.52159361588</v>
      </c>
      <c r="LN82" s="2">
        <f>('DEPRECATED - DT-Prelim Calcs'!$C$6*LL82-LM82)/('DEPRECATED - DT-Prelim Calcs'!$C$6*LL82)*'DEPRECATED - DT-Prelim Calcs'!$C$7*LL82</f>
        <v>222.7593770072597</v>
      </c>
      <c r="LO82" s="43">
        <f>LN82/'DEPRECATED - DT-Prelim Calcs'!$C$7*('DEPRECATED - DT-Prelim Calcs'!$C$8-'DEPRECATED - DT-Prelim Calcs'!$C$9)+'DEPRECATED - DT-Prelim Calcs'!$C$9</f>
        <v>12136.898896664146</v>
      </c>
      <c r="LP82" s="43">
        <f t="shared" si="120"/>
        <v>60</v>
      </c>
      <c r="LQ82" s="2">
        <f t="shared" si="176"/>
        <v>1.4462867232450001</v>
      </c>
      <c r="LR82" s="43">
        <f>LQ82*'DEPRECATED - DT-Prelim Calcs'!$C$21/LL$2/'DEPRECATED - DT-Prelim Calcs'!$C$19/'DEPRECATED - DT-Prelim Calcs'!$C$18*3.39*'DEPRECATED - DT-Prelim Calcs'!$C$20</f>
        <v>29.053734754561201</v>
      </c>
      <c r="LS82" s="36">
        <f t="shared" si="177"/>
        <v>0</v>
      </c>
      <c r="LT82" s="43">
        <f>LR81*'DEPRECATED - DT-Prelim Calcs'!$C$11+LT81</f>
        <v>-1190.5440644411601</v>
      </c>
      <c r="LU82" s="43">
        <f>LU81+0.5*LR82*'DEPRECATED - DT-Prelim Calcs'!$C$11^2+LT82*'DEPRECATED - DT-Prelim Calcs'!$C$11</f>
        <v>-133919.31203138505</v>
      </c>
      <c r="LV82" s="43">
        <f>MIN('Drive Train'!$F$35-LP81*'DEPRECATED - DT-Prelim Calcs'!$C$21*'Drive Train'!$F$39,LV81+LP$2)</f>
        <v>9.0400000000000009</v>
      </c>
      <c r="LW82" s="43">
        <f>'Drive Train'!$F$35-LP82*'DEPRECATED - DT-Prelim Calcs'!$C$21*'Drive Train'!$F$39</f>
        <v>9.0400000000000009</v>
      </c>
      <c r="LX82" s="1">
        <f>IF(LU82&gt;='Drive Train'!$F$29,1,0)</f>
        <v>0</v>
      </c>
      <c r="LY82" s="43">
        <f>MIN(LO82,'DEPRECATED - DT-Prelim Calcs'!$C$10)*'DEPRECATED - DT-Prelim Calcs'!$C$11*1000/60/60</f>
        <v>103.33333333333333</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3"/>
        <v>0</v>
      </c>
      <c r="X83" s="2">
        <f>MAX(MIN(IF(AND(AI82=1,AG83&lt;0),-1,1)*(W83-$C$9)/($C$8-$C$9)*$C$7-$C$29*AE83/T$2 -  AI82*$C$29/2,X$2),MAX(X$4:X82)*-1)</f>
        <v>-0.27672021620693066</v>
      </c>
      <c r="Y83" s="43">
        <f t="shared" si="94"/>
        <v>0</v>
      </c>
      <c r="Z83" s="43">
        <f t="shared" si="95"/>
        <v>0</v>
      </c>
      <c r="AA83" s="43">
        <f t="shared" si="96"/>
        <v>0</v>
      </c>
      <c r="AB83" s="43" t="e">
        <f t="shared" si="97"/>
        <v>#N/A</v>
      </c>
      <c r="AC83" s="36">
        <f t="shared" si="121"/>
        <v>1</v>
      </c>
      <c r="AD83" s="1">
        <f t="shared" si="98"/>
        <v>1</v>
      </c>
      <c r="AE83" s="43">
        <f t="shared" si="99"/>
        <v>0</v>
      </c>
      <c r="AF83" s="43" t="e">
        <f t="shared" si="100"/>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889.49632897085212</v>
      </c>
      <c r="AK83" s="43">
        <f t="shared" si="178"/>
        <v>0</v>
      </c>
      <c r="AL83" s="49">
        <f>AL82+'DEPRECATED - DT-Prelim Calcs'!$C$11</f>
        <v>316</v>
      </c>
      <c r="AM83" s="2">
        <f>AW83/'Drive Train'!$F$35</f>
        <v>1.3623914641942301</v>
      </c>
      <c r="AN83" s="36">
        <f>AU83*12*60/(PI() * 'Drive Train'!$F$15)/AM$2*AM83</f>
        <v>-7906.3207835442063</v>
      </c>
      <c r="AO83" s="2">
        <f>('DEPRECATED - DT-Prelim Calcs'!$C$6*AM83-AN83)/('DEPRECATED - DT-Prelim Calcs'!$C$6*AM83)*'DEPRECATED - DT-Prelim Calcs'!$C$7*AM83</f>
        <v>12.201629207638705</v>
      </c>
      <c r="AP83" s="43">
        <f>AO83/'DEPRECATED - DT-Prelim Calcs'!$C$7*('DEPRECATED - DT-Prelim Calcs'!$C$8-'DEPRECATED - DT-Prelim Calcs'!$C$9)+'DEPRECATED - DT-Prelim Calcs'!$C$9</f>
        <v>666.21562101315328</v>
      </c>
      <c r="AQ83" s="43">
        <f t="shared" si="102"/>
        <v>93</v>
      </c>
      <c r="AR83" s="2">
        <f t="shared" si="122"/>
        <v>2.1329096044368541</v>
      </c>
      <c r="AS83" s="43">
        <f>AR83*'DEPRECATED - DT-Prelim Calcs'!$C$21/AM$2/'DEPRECATED - DT-Prelim Calcs'!$C$19/'DEPRECATED - DT-Prelim Calcs'!$C$18*3.39*'DEPRECATED - DT-Prelim Calcs'!$C$20</f>
        <v>21.423480180930525</v>
      </c>
      <c r="AT83" s="36">
        <f t="shared" si="123"/>
        <v>0</v>
      </c>
      <c r="AU83" s="43">
        <f>AS82*'DEPRECATED - DT-Prelim Calcs'!$C$11+AU82</f>
        <v>-33.762036100570555</v>
      </c>
      <c r="AV83" s="43">
        <f>AV82+0.5*AS83*'DEPRECATED - DT-Prelim Calcs'!$C$11^2+AU83*'DEPRECATED - DT-Prelim Calcs'!$C$11</f>
        <v>4697.1114367713153</v>
      </c>
      <c r="AW83" s="43">
        <f>MIN('Drive Train'!$F$35-AQ82*'DEPRECATED - DT-Prelim Calcs'!$C$21*'Drive Train'!$F$39,AW82+AQ$2)</f>
        <v>16.893654156008452</v>
      </c>
      <c r="AX83" s="43">
        <f>'Drive Train'!$F$35-AQ83*'DEPRECATED - DT-Prelim Calcs'!$C$21*'Drive Train'!$F$39</f>
        <v>7.1920000000000002</v>
      </c>
      <c r="AY83" s="1">
        <f>IF(AV83&gt;='Drive Train'!$F$29,1,0)</f>
        <v>1</v>
      </c>
      <c r="AZ83" s="43">
        <f t="shared" si="124"/>
        <v>103.33333333333333</v>
      </c>
      <c r="BA83" s="49">
        <f>BA82+'DEPRECATED - DT-Prelim Calcs'!$C$11</f>
        <v>316</v>
      </c>
      <c r="BB83" s="2">
        <f>BL83/'Drive Train'!$F$35</f>
        <v>0.57999999999999996</v>
      </c>
      <c r="BC83" s="36">
        <f>BJ83*12*60/(PI() * 'Drive Train'!$F$15)/BB$2*BB83</f>
        <v>-17760.087631483966</v>
      </c>
      <c r="BD83" s="2">
        <f>('DEPRECATED - DT-Prelim Calcs'!$C$6*BB83-BC83)/('DEPRECATED - DT-Prelim Calcs'!$C$6*BB83)*'DEPRECATED - DT-Prelim Calcs'!$C$7*BB83</f>
        <v>15.775813008097149</v>
      </c>
      <c r="BE83" s="43">
        <f>BD83/'DEPRECATED - DT-Prelim Calcs'!$C$7*('DEPRECATED - DT-Prelim Calcs'!$C$8-'DEPRECATED - DT-Prelim Calcs'!$C$9)+'DEPRECATED - DT-Prelim Calcs'!$C$9</f>
        <v>860.92861909782971</v>
      </c>
      <c r="BF83" s="43">
        <f t="shared" si="103"/>
        <v>93</v>
      </c>
      <c r="BG83" s="2">
        <f t="shared" si="125"/>
        <v>2.0025508475699998</v>
      </c>
      <c r="BH83" s="43">
        <f>BG83*'DEPRECATED - DT-Prelim Calcs'!$C$21/BB$2/'DEPRECATED - DT-Prelim Calcs'!$C$19/'DEPRECATED - DT-Prelim Calcs'!$C$18*3.39*'DEPRECATED - DT-Prelim Calcs'!$C$20</f>
        <v>29.053734754561201</v>
      </c>
      <c r="BI83" s="36">
        <f t="shared" si="126"/>
        <v>0</v>
      </c>
      <c r="BJ83" s="43">
        <f>BH82*'DEPRECATED - DT-Prelim Calcs'!$C$11+BJ82</f>
        <v>-123.33103631781826</v>
      </c>
      <c r="BK83" s="43">
        <f>BK82+0.5*BH83*'DEPRECATED - DT-Prelim Calcs'!$C$11^2+BJ83*'DEPRECATED - DT-Prelim Calcs'!$C$11</f>
        <v>-41903.109569499764</v>
      </c>
      <c r="BL83" s="43">
        <f>MIN('Drive Train'!$F$35-BF82*'DEPRECATED - DT-Prelim Calcs'!$C$21*'Drive Train'!$F$39,BL82+BF$2)</f>
        <v>7.1920000000000002</v>
      </c>
      <c r="BM83" s="43">
        <f>'Drive Train'!$F$35-BF83*'DEPRECATED - DT-Prelim Calcs'!$C$21*'Drive Train'!$F$39</f>
        <v>7.1920000000000002</v>
      </c>
      <c r="BN83" s="1">
        <f>IF(BK83&gt;='Drive Train'!$F$29,1,0)</f>
        <v>0</v>
      </c>
      <c r="BO83" s="43">
        <f t="shared" si="127"/>
        <v>103.33333333333333</v>
      </c>
      <c r="BP83" s="49">
        <f>BP82+'DEPRECATED - DT-Prelim Calcs'!$C$11</f>
        <v>316</v>
      </c>
      <c r="BQ83" s="2">
        <f>CA83/'Drive Train'!$F$35</f>
        <v>2.0834869852228173</v>
      </c>
      <c r="BR83" s="36">
        <f>BY83*12*60/(PI() * 'Drive Train'!$F$15)/BQ$2*BQ83</f>
        <v>-254082.29034327171</v>
      </c>
      <c r="BS83" s="2">
        <f>('DEPRECATED - DT-Prelim Calcs'!$C$6*BQ83-BR83)/('DEPRECATED - DT-Prelim Calcs'!$C$6*BQ83)*'DEPRECATED - DT-Prelim Calcs'!$C$7*BQ83</f>
        <v>196.5499147302788</v>
      </c>
      <c r="BT83" s="43">
        <f>BS83/'DEPRECATED - DT-Prelim Calcs'!$C$7*('DEPRECATED - DT-Prelim Calcs'!$C$8-'DEPRECATED - DT-Prelim Calcs'!$C$9)+'DEPRECATED - DT-Prelim Calcs'!$C$9</f>
        <v>10709.069981574889</v>
      </c>
      <c r="BU83" s="43">
        <f t="shared" si="104"/>
        <v>93</v>
      </c>
      <c r="BV83" s="2">
        <f t="shared" si="128"/>
        <v>1.5313624128476471</v>
      </c>
      <c r="BW83" s="43">
        <f>BV83*'DEPRECATED - DT-Prelim Calcs'!$C$21/BQ$2/'DEPRECATED - DT-Prelim Calcs'!$C$19/'DEPRECATED - DT-Prelim Calcs'!$C$18*3.39*'DEPRECATED - DT-Prelim Calcs'!$C$20</f>
        <v>29.053734754561201</v>
      </c>
      <c r="BX83" s="36">
        <f t="shared" si="129"/>
        <v>0</v>
      </c>
      <c r="BY83" s="43">
        <f>BW82*'DEPRECATED - DT-Prelim Calcs'!$C$11+BY82</f>
        <v>-375.60667756257266</v>
      </c>
      <c r="BZ83" s="43">
        <f>BZ82+0.5*BW83*'DEPRECATED - DT-Prelim Calcs'!$C$11^2+BY83*'DEPRECATED - DT-Prelim Calcs'!$C$11</f>
        <v>-99758.812101212185</v>
      </c>
      <c r="CA83" s="43">
        <f>MIN('Drive Train'!$F$35-BU82*'DEPRECATED - DT-Prelim Calcs'!$C$21*'Drive Train'!$F$39,CA82+BU$2)</f>
        <v>25.835238616762936</v>
      </c>
      <c r="CB83" s="43">
        <f>'Drive Train'!$F$35-BU83*'DEPRECATED - DT-Prelim Calcs'!$C$21*'Drive Train'!$F$39</f>
        <v>7.1920000000000002</v>
      </c>
      <c r="CC83" s="1">
        <f>IF(BZ83&gt;='Drive Train'!$F$29,1,0)</f>
        <v>0</v>
      </c>
      <c r="CD83" s="43">
        <f t="shared" si="130"/>
        <v>103.33333333333333</v>
      </c>
      <c r="CE83" s="49">
        <f>CE82+'DEPRECATED - DT-Prelim Calcs'!$C$11</f>
        <v>316</v>
      </c>
      <c r="CF83" s="2">
        <f>CP83/'Drive Train'!$F$35</f>
        <v>0.57999999999999996</v>
      </c>
      <c r="CG83" s="36">
        <f>CN83*12*60/(PI() * 'Drive Train'!$F$15)/CF$2*CF83</f>
        <v>-59356.225751156875</v>
      </c>
      <c r="CH83" s="2">
        <f>('DEPRECATED - DT-Prelim Calcs'!$C$6*CF83-CG83)/('DEPRECATED - DT-Prelim Calcs'!$C$6*CF83)*'DEPRECATED - DT-Prelim Calcs'!$C$7*CF83</f>
        <v>46.353538365662352</v>
      </c>
      <c r="CI83" s="43">
        <f>CH83/'DEPRECATED - DT-Prelim Calcs'!$C$7*('DEPRECATED - DT-Prelim Calcs'!$C$8-'DEPRECATED - DT-Prelim Calcs'!$C$9)+'DEPRECATED - DT-Prelim Calcs'!$C$9</f>
        <v>2526.7300751442917</v>
      </c>
      <c r="CJ83" s="43">
        <f t="shared" si="105"/>
        <v>93</v>
      </c>
      <c r="CK83" s="2">
        <f t="shared" si="131"/>
        <v>1.2396743342100003</v>
      </c>
      <c r="CL83" s="43">
        <f>CK83*'DEPRECATED - DT-Prelim Calcs'!$C$21/CF$2/'DEPRECATED - DT-Prelim Calcs'!$C$19/'DEPRECATED - DT-Prelim Calcs'!$C$18*3.39*'DEPRECATED - DT-Prelim Calcs'!$C$20</f>
        <v>29.053734754561205</v>
      </c>
      <c r="CM83" s="36">
        <f t="shared" si="132"/>
        <v>0</v>
      </c>
      <c r="CN83" s="43">
        <f>CL82*'DEPRECATED - DT-Prelim Calcs'!$C$11+CN82</f>
        <v>-255.16294850116554</v>
      </c>
      <c r="CO83" s="43">
        <f>CO82+0.5*CL83*'DEPRECATED - DT-Prelim Calcs'!$C$11^2+CN83*'DEPRECATED - DT-Prelim Calcs'!$C$11</f>
        <v>-214874.39961919928</v>
      </c>
      <c r="CP83" s="43">
        <f>MIN('Drive Train'!$F$35-CJ82*'DEPRECATED - DT-Prelim Calcs'!$C$21*'Drive Train'!$F$39,CP82+CJ$2)</f>
        <v>7.1920000000000002</v>
      </c>
      <c r="CQ83" s="43">
        <f>'Drive Train'!$F$35-CJ83*'DEPRECATED - DT-Prelim Calcs'!$C$21*'Drive Train'!$F$39</f>
        <v>7.1920000000000002</v>
      </c>
      <c r="CR83" s="1">
        <f>IF(CO83&gt;='Drive Train'!$F$29,1,0)</f>
        <v>0</v>
      </c>
      <c r="CS83" s="43">
        <f t="shared" si="133"/>
        <v>103.33333333333333</v>
      </c>
      <c r="CT83" s="49">
        <f>CT82+'DEPRECATED - DT-Prelim Calcs'!$C$11</f>
        <v>316</v>
      </c>
      <c r="CU83" s="2">
        <f>DE83/'Drive Train'!$F$35</f>
        <v>0.57999999999999996</v>
      </c>
      <c r="CV83" s="36">
        <f>DC83*12*60/(PI() * 'Drive Train'!$F$15)/CU$2*CU83</f>
        <v>-628398.43421454751</v>
      </c>
      <c r="CW83" s="2">
        <f>('DEPRECATED - DT-Prelim Calcs'!$C$6*CU83-CV83)/('DEPRECATED - DT-Prelim Calcs'!$C$6*CU83)*'DEPRECATED - DT-Prelim Calcs'!$C$7*CU83</f>
        <v>464.66199568436184</v>
      </c>
      <c r="CX83" s="43">
        <f>CW83/'DEPRECATED - DT-Prelim Calcs'!$C$7*('DEPRECATED - DT-Prelim Calcs'!$C$8-'DEPRECATED - DT-Prelim Calcs'!$C$9)+'DEPRECATED - DT-Prelim Calcs'!$C$9</f>
        <v>25315.175884297321</v>
      </c>
      <c r="CY83" s="43">
        <f t="shared" si="106"/>
        <v>93</v>
      </c>
      <c r="CZ83" s="2">
        <f t="shared" si="134"/>
        <v>1.0413264407364002</v>
      </c>
      <c r="DA83" s="43">
        <f>CZ83*'DEPRECATED - DT-Prelim Calcs'!$C$21/CU$2/'DEPRECATED - DT-Prelim Calcs'!$C$19/'DEPRECATED - DT-Prelim Calcs'!$C$18*3.39*'DEPRECATED - DT-Prelim Calcs'!$C$20</f>
        <v>29.053734754561201</v>
      </c>
      <c r="DB83" s="36">
        <f t="shared" si="135"/>
        <v>0</v>
      </c>
      <c r="DC83" s="43">
        <f>DA82*'DEPRECATED - DT-Prelim Calcs'!$C$11+DC82</f>
        <v>-2269.16310856983</v>
      </c>
      <c r="DD83" s="43">
        <f>DD82+0.5*DA83*'DEPRECATED - DT-Prelim Calcs'!$C$11^2+DC83*'DEPRECATED - DT-Prelim Calcs'!$C$11</f>
        <v>-299651.79942014808</v>
      </c>
      <c r="DE83" s="43">
        <f>MIN('Drive Train'!$F$35-CY82*'DEPRECATED - DT-Prelim Calcs'!$C$21*'Drive Train'!$F$39,DE82+CY$2)</f>
        <v>7.1920000000000002</v>
      </c>
      <c r="DF83" s="43">
        <f>'Drive Train'!$F$35-CY83*'DEPRECATED - DT-Prelim Calcs'!$C$21*'Drive Train'!$F$39</f>
        <v>7.1920000000000002</v>
      </c>
      <c r="DG83" s="1">
        <f>IF(DD83&gt;='Drive Train'!$F$29,1,0)</f>
        <v>0</v>
      </c>
      <c r="DH83" s="43">
        <f t="shared" si="136"/>
        <v>103.33333333333333</v>
      </c>
      <c r="DI83" s="49">
        <f>DI82+'DEPRECATED - DT-Prelim Calcs'!$C$11</f>
        <v>316</v>
      </c>
      <c r="DJ83" s="2">
        <f>DT83/'Drive Train'!$F$35</f>
        <v>0.57999999999999996</v>
      </c>
      <c r="DK83" s="36">
        <f>DR83*12*60/(PI() * 'Drive Train'!$F$15)/DJ$2*DJ83</f>
        <v>-520855.41894075775</v>
      </c>
      <c r="DL83" s="2">
        <f>('DEPRECATED - DT-Prelim Calcs'!$C$6*DJ83-DK83)/('DEPRECATED - DT-Prelim Calcs'!$C$6*DJ83)*'DEPRECATED - DT-Prelim Calcs'!$C$7*DJ83</f>
        <v>385.60608006773577</v>
      </c>
      <c r="DM83" s="43">
        <f>DL83/'DEPRECATED - DT-Prelim Calcs'!$C$7*('DEPRECATED - DT-Prelim Calcs'!$C$8-'DEPRECATED - DT-Prelim Calcs'!$C$9)+'DEPRECATED - DT-Prelim Calcs'!$C$9</f>
        <v>21008.398391749783</v>
      </c>
      <c r="DN83" s="43">
        <f t="shared" si="107"/>
        <v>93</v>
      </c>
      <c r="DO83" s="2">
        <f t="shared" si="137"/>
        <v>0.89769520753137932</v>
      </c>
      <c r="DP83" s="43">
        <f>DO83*'DEPRECATED - DT-Prelim Calcs'!$C$21/DJ$2/'DEPRECATED - DT-Prelim Calcs'!$C$19/'DEPRECATED - DT-Prelim Calcs'!$C$18*3.39*'DEPRECATED - DT-Prelim Calcs'!$C$20</f>
        <v>29.053734754561201</v>
      </c>
      <c r="DQ83" s="36">
        <f t="shared" si="138"/>
        <v>0</v>
      </c>
      <c r="DR83" s="43">
        <f>DP82*'DEPRECATED - DT-Prelim Calcs'!$C$11+DR82</f>
        <v>-1621.3986897807358</v>
      </c>
      <c r="DS83" s="43">
        <f>DS82+0.5*DP83*'DEPRECATED - DT-Prelim Calcs'!$C$11^2+DR83*'DEPRECATED - DT-Prelim Calcs'!$C$11</f>
        <v>-560112.97333382454</v>
      </c>
      <c r="DT83" s="43">
        <f>MIN('Drive Train'!$F$35-DN82*'DEPRECATED - DT-Prelim Calcs'!$C$21*'Drive Train'!$F$39,DT82+DN$2)</f>
        <v>7.1920000000000002</v>
      </c>
      <c r="DU83" s="43">
        <f>'Drive Train'!$F$35-DN83*'DEPRECATED - DT-Prelim Calcs'!$C$21*'Drive Train'!$F$39</f>
        <v>7.1920000000000002</v>
      </c>
      <c r="DV83" s="1">
        <f>IF(DS83&gt;='Drive Train'!$F$29,1,0)</f>
        <v>0</v>
      </c>
      <c r="DW83" s="43">
        <f t="shared" si="139"/>
        <v>103.33333333333333</v>
      </c>
      <c r="DX83" s="49">
        <f>DX82+'DEPRECATED - DT-Prelim Calcs'!$C$11</f>
        <v>316</v>
      </c>
      <c r="DY83" s="2">
        <f>EI83/'Drive Train'!$F$35</f>
        <v>0.57999999999999996</v>
      </c>
      <c r="DZ83" s="36">
        <f>EG83*12*60/(PI() * 'Drive Train'!$F$15)/DY$2*DY83</f>
        <v>-613178.37724679883</v>
      </c>
      <c r="EA83" s="2">
        <f>('DEPRECATED - DT-Prelim Calcs'!$C$6*DY83-DZ83)/('DEPRECATED - DT-Prelim Calcs'!$C$6*DY83)*'DEPRECATED - DT-Prelim Calcs'!$C$7*DY83</f>
        <v>453.47358390086004</v>
      </c>
      <c r="EB83" s="43">
        <f>EA83/'DEPRECATED - DT-Prelim Calcs'!$C$7*('DEPRECATED - DT-Prelim Calcs'!$C$8-'DEPRECATED - DT-Prelim Calcs'!$C$9)+'DEPRECATED - DT-Prelim Calcs'!$C$9</f>
        <v>24705.657928927449</v>
      </c>
      <c r="EC83" s="43">
        <f t="shared" si="108"/>
        <v>93</v>
      </c>
      <c r="ED83" s="2">
        <f t="shared" si="140"/>
        <v>0.78888366722454539</v>
      </c>
      <c r="EE83" s="43">
        <f>ED83*'DEPRECATED - DT-Prelim Calcs'!$C$21/DY$2/'DEPRECATED - DT-Prelim Calcs'!$C$19/'DEPRECATED - DT-Prelim Calcs'!$C$18*3.39*'DEPRECATED - DT-Prelim Calcs'!$C$20</f>
        <v>29.053734754561201</v>
      </c>
      <c r="EF83" s="36">
        <f t="shared" si="141"/>
        <v>0</v>
      </c>
      <c r="EG83" s="43">
        <f>EE82*'DEPRECATED - DT-Prelim Calcs'!$C$11+EG82</f>
        <v>-1677.4265807198312</v>
      </c>
      <c r="EH83" s="43">
        <f>EH82+0.5*EE83*'DEPRECATED - DT-Prelim Calcs'!$C$11^2+EG83*'DEPRECATED - DT-Prelim Calcs'!$C$11</f>
        <v>-631465.93600608967</v>
      </c>
      <c r="EI83" s="43">
        <f>MIN('Drive Train'!$F$35-EC82*'DEPRECATED - DT-Prelim Calcs'!$C$21*'Drive Train'!$F$39,EI82+EC$2)</f>
        <v>7.1920000000000002</v>
      </c>
      <c r="EJ83" s="43">
        <f>'Drive Train'!$F$35-EC83*'DEPRECATED - DT-Prelim Calcs'!$C$21*'Drive Train'!$F$39</f>
        <v>7.1920000000000002</v>
      </c>
      <c r="EK83" s="1">
        <f>IF(EH83&gt;='Drive Train'!$F$29,1,0)</f>
        <v>0</v>
      </c>
      <c r="EL83" s="43">
        <f t="shared" si="142"/>
        <v>103.33333333333333</v>
      </c>
      <c r="EM83" s="49">
        <f>EM82+'DEPRECATED - DT-Prelim Calcs'!$C$11</f>
        <v>316</v>
      </c>
      <c r="EN83" s="2">
        <f>EX83/'Drive Train'!$F$35</f>
        <v>0.57999999999999996</v>
      </c>
      <c r="EO83" s="36">
        <f>EV83*12*60/(PI() * 'Drive Train'!$F$15)/EN$2*EN83</f>
        <v>-1576497.7839441614</v>
      </c>
      <c r="EP83" s="2">
        <f>('DEPRECATED - DT-Prelim Calcs'!$C$6*EN83-EO83)/('DEPRECATED - DT-Prelim Calcs'!$C$6*EN83)*'DEPRECATED - DT-Prelim Calcs'!$C$7*EN83</f>
        <v>1161.6190411752534</v>
      </c>
      <c r="EQ83" s="43">
        <f>EP83/'DEPRECATED - DT-Prelim Calcs'!$C$7*('DEPRECATED - DT-Prelim Calcs'!$C$8-'DEPRECATED - DT-Prelim Calcs'!$C$9)+'DEPRECATED - DT-Prelim Calcs'!$C$9</f>
        <v>63283.731347607085</v>
      </c>
      <c r="ER83" s="43">
        <f t="shared" si="109"/>
        <v>93</v>
      </c>
      <c r="ES83" s="2">
        <f t="shared" si="143"/>
        <v>0.7035989464435134</v>
      </c>
      <c r="ET83" s="43">
        <f>ES83*'DEPRECATED - DT-Prelim Calcs'!$C$21/EN$2/'DEPRECATED - DT-Prelim Calcs'!$C$19/'DEPRECATED - DT-Prelim Calcs'!$C$18*3.39*'DEPRECATED - DT-Prelim Calcs'!$C$20</f>
        <v>29.053734754561201</v>
      </c>
      <c r="EU83" s="36">
        <f t="shared" si="144"/>
        <v>0</v>
      </c>
      <c r="EV83" s="43">
        <f>ET82*'DEPRECATED - DT-Prelim Calcs'!$C$11+EV82</f>
        <v>-3846.4692889403277</v>
      </c>
      <c r="EW83" s="43">
        <f>EW82+0.5*ET83*'DEPRECATED - DT-Prelim Calcs'!$C$11^2+EV83*'DEPRECATED - DT-Prelim Calcs'!$C$11</f>
        <v>-1117984.3482610697</v>
      </c>
      <c r="EX83" s="43">
        <f>MIN('Drive Train'!$F$35-ER82*'DEPRECATED - DT-Prelim Calcs'!$C$21*'Drive Train'!$F$39,EX82+ER$2)</f>
        <v>7.1920000000000002</v>
      </c>
      <c r="EY83" s="43">
        <f>'Drive Train'!$F$35-ER83*'DEPRECATED - DT-Prelim Calcs'!$C$21*'Drive Train'!$F$39</f>
        <v>7.1920000000000002</v>
      </c>
      <c r="EZ83" s="1">
        <f>IF(EW83&gt;='Drive Train'!$F$29,1,0)</f>
        <v>0</v>
      </c>
      <c r="FA83" s="43">
        <f t="shared" si="145"/>
        <v>103.33333333333333</v>
      </c>
      <c r="FB83" s="49">
        <f>FB82+'DEPRECATED - DT-Prelim Calcs'!$C$11</f>
        <v>316</v>
      </c>
      <c r="FC83" s="2">
        <f>FM83/'Drive Train'!$F$35</f>
        <v>0.57999999999999996</v>
      </c>
      <c r="FD83" s="36">
        <f>FK83*12*60/(PI() * 'Drive Train'!$F$15)/FC$2*FC83</f>
        <v>-3102595.5021737576</v>
      </c>
      <c r="FE83" s="2">
        <f>('DEPRECATED - DT-Prelim Calcs'!$C$6*FC83-FD83)/('DEPRECATED - DT-Prelim Calcs'!$C$6*FC83)*'DEPRECATED - DT-Prelim Calcs'!$C$7*FC83</f>
        <v>2283.4683042625275</v>
      </c>
      <c r="FF83" s="43">
        <f>FE83/'DEPRECATED - DT-Prelim Calcs'!$C$7*('DEPRECATED - DT-Prelim Calcs'!$C$8-'DEPRECATED - DT-Prelim Calcs'!$C$9)+'DEPRECATED - DT-Prelim Calcs'!$C$9</f>
        <v>124399.40015758545</v>
      </c>
      <c r="FG83" s="43">
        <f t="shared" si="110"/>
        <v>93</v>
      </c>
      <c r="FH83" s="2">
        <f t="shared" si="146"/>
        <v>0.63495514679048781</v>
      </c>
      <c r="FI83" s="43">
        <f>FH83*'DEPRECATED - DT-Prelim Calcs'!$C$21/FC$2/'DEPRECATED - DT-Prelim Calcs'!$C$19/'DEPRECATED - DT-Prelim Calcs'!$C$18*3.39*'DEPRECATED - DT-Prelim Calcs'!$C$20</f>
        <v>29.053734754561205</v>
      </c>
      <c r="FJ83" s="36">
        <f t="shared" si="147"/>
        <v>0</v>
      </c>
      <c r="FK83" s="43">
        <f>FI82*'DEPRECATED - DT-Prelim Calcs'!$C$11+FK82</f>
        <v>-6831.434844890533</v>
      </c>
      <c r="FL83" s="43">
        <f>FL82+0.5*FI83*'DEPRECATED - DT-Prelim Calcs'!$C$11^2+FK83*'DEPRECATED - DT-Prelim Calcs'!$C$11</f>
        <v>-1303628.6040672655</v>
      </c>
      <c r="FM83" s="43">
        <f>MIN('Drive Train'!$F$35-FG82*'DEPRECATED - DT-Prelim Calcs'!$C$21*'Drive Train'!$F$39,FM82+FG$2)</f>
        <v>7.1920000000000002</v>
      </c>
      <c r="FN83" s="43">
        <f>'Drive Train'!$F$35-FG83*'DEPRECATED - DT-Prelim Calcs'!$C$21*'Drive Train'!$F$39</f>
        <v>7.1920000000000002</v>
      </c>
      <c r="FO83" s="1">
        <f>IF(FL83&gt;='Drive Train'!$F$29,1,0)</f>
        <v>0</v>
      </c>
      <c r="FP83" s="43">
        <f t="shared" si="148"/>
        <v>103.33333333333333</v>
      </c>
      <c r="FQ83" s="49">
        <f>FQ82+'DEPRECATED - DT-Prelim Calcs'!$C$11</f>
        <v>316</v>
      </c>
      <c r="FR83" s="2">
        <f>GB83/'Drive Train'!$F$35</f>
        <v>0.57999999999999996</v>
      </c>
      <c r="FS83" s="36">
        <f>FZ83*12*60/(PI() * 'Drive Train'!$F$15)/FR$2*FR83</f>
        <v>-312539.5325149381</v>
      </c>
      <c r="FT83" s="2">
        <f>('DEPRECATED - DT-Prelim Calcs'!$C$6*FR83-FS83)/('DEPRECATED - DT-Prelim Calcs'!$C$6*FR83)*'DEPRECATED - DT-Prelim Calcs'!$C$7*FR83</f>
        <v>232.47104756975861</v>
      </c>
      <c r="FU83" s="43">
        <f>FT83/'DEPRECATED - DT-Prelim Calcs'!$C$7*('DEPRECATED - DT-Prelim Calcs'!$C$8-'DEPRECATED - DT-Prelim Calcs'!$C$9)+'DEPRECATED - DT-Prelim Calcs'!$C$9</f>
        <v>12665.967516859982</v>
      </c>
      <c r="FV83" s="43">
        <f t="shared" si="111"/>
        <v>93</v>
      </c>
      <c r="FW83" s="2">
        <f t="shared" si="149"/>
        <v>0.57851468929799987</v>
      </c>
      <c r="FX83" s="43">
        <f>FW83*'DEPRECATED - DT-Prelim Calcs'!$C$21/FR$2/'DEPRECATED - DT-Prelim Calcs'!$C$19/'DEPRECATED - DT-Prelim Calcs'!$C$18*3.39*'DEPRECATED - DT-Prelim Calcs'!$C$20</f>
        <v>29.053734754561201</v>
      </c>
      <c r="FY83" s="36">
        <f t="shared" si="150"/>
        <v>0</v>
      </c>
      <c r="FZ83" s="43">
        <f>FX82*'DEPRECATED - DT-Prelim Calcs'!$C$11+FZ82</f>
        <v>-626.99355000339574</v>
      </c>
      <c r="GA83" s="43">
        <f>GA82+0.5*FX83*'DEPRECATED - DT-Prelim Calcs'!$C$11^2+FZ83*'DEPRECATED - DT-Prelim Calcs'!$C$11</f>
        <v>-1553850.3571364824</v>
      </c>
      <c r="GB83" s="43">
        <f>MIN('Drive Train'!$F$35-FV82*'DEPRECATED - DT-Prelim Calcs'!$C$21*'Drive Train'!$F$39,GB82+FV$2)</f>
        <v>7.1920000000000002</v>
      </c>
      <c r="GC83" s="43">
        <f>'Drive Train'!$F$35-FV83*'DEPRECATED - DT-Prelim Calcs'!$C$21*'Drive Train'!$F$39</f>
        <v>7.1920000000000002</v>
      </c>
      <c r="GD83" s="1">
        <f>IF(GA83&gt;='Drive Train'!$F$29,1,0)</f>
        <v>0</v>
      </c>
      <c r="GE83" s="43">
        <f t="shared" si="151"/>
        <v>103.33333333333333</v>
      </c>
      <c r="GF83" s="49">
        <f>GF82+'DEPRECATED - DT-Prelim Calcs'!$C$11</f>
        <v>316</v>
      </c>
      <c r="GG83" s="2">
        <f>GQ83/'Drive Train'!$F$35</f>
        <v>0.86451612903225805</v>
      </c>
      <c r="GH83" s="36">
        <f>GO83*12*60/(PI() * 'Drive Train'!$F$15)/GG$2*GG83</f>
        <v>-4621.3086300141767</v>
      </c>
      <c r="GI83" s="2">
        <f>('DEPRECATED - DT-Prelim Calcs'!$C$6*GG83-GH83)/('DEPRECATED - DT-Prelim Calcs'!$C$6*GG83)*'DEPRECATED - DT-Prelim Calcs'!$C$7*GG83</f>
        <v>7.4517495283535302</v>
      </c>
      <c r="GJ83" s="43">
        <f>GI83/'DEPRECATED - DT-Prelim Calcs'!$C$7*('DEPRECATED - DT-Prelim Calcs'!$C$8-'DEPRECATED - DT-Prelim Calcs'!$C$9)+'DEPRECATED - DT-Prelim Calcs'!$C$9</f>
        <v>407.45351908194601</v>
      </c>
      <c r="GK83" s="43">
        <f t="shared" si="152"/>
        <v>29.999999999999982</v>
      </c>
      <c r="GL83" s="2">
        <f t="shared" si="153"/>
        <v>0.94071634522772341</v>
      </c>
      <c r="GM83" s="43">
        <f>GL83*'DEPRECATED - DT-Prelim Calcs'!$C$21/GG$2/'DEPRECATED - DT-Prelim Calcs'!$C$19/'DEPRECATED - DT-Prelim Calcs'!$C$18*3.39*'DEPRECATED - DT-Prelim Calcs'!$C$20</f>
        <v>18.897582847337382</v>
      </c>
      <c r="GN83" s="36">
        <f t="shared" si="154"/>
        <v>0</v>
      </c>
      <c r="GO83" s="43">
        <f>GM82*'DEPRECATED - DT-Prelim Calcs'!$C$11+GO82</f>
        <v>-15.549555918419472</v>
      </c>
      <c r="GP83" s="43">
        <f>GP82+0.5*GM83*'DEPRECATED - DT-Prelim Calcs'!$C$11^2+GO83*'DEPRECATED - DT-Prelim Calcs'!$C$11</f>
        <v>-94623.642080792619</v>
      </c>
      <c r="GQ83" s="43">
        <f>MIN('Drive Train'!$F$35-GK82*'DEPRECATED - DT-Prelim Calcs'!$C$21*'Drive Train'!$F$39,GQ82+GK$2)</f>
        <v>10.72</v>
      </c>
      <c r="GR83" s="43">
        <f>'Drive Train'!$F$35-GK83*'DEPRECATED - DT-Prelim Calcs'!$C$21*'Drive Train'!$F$39</f>
        <v>10.72</v>
      </c>
      <c r="GS83" s="1">
        <f>IF(GP83&gt;='Drive Train'!$F$29,1,0)</f>
        <v>0</v>
      </c>
      <c r="GT83" s="43">
        <f t="shared" si="155"/>
        <v>33.333333333333314</v>
      </c>
      <c r="GU83" s="49">
        <f>GU82+'DEPRECATED - DT-Prelim Calcs'!$C$11</f>
        <v>316</v>
      </c>
      <c r="GV83" s="2">
        <f>HF83/'Drive Train'!$F$35</f>
        <v>0.84946236559139798</v>
      </c>
      <c r="GW83" s="36">
        <f>HD83*12*60/(PI() * 'Drive Train'!$F$15)/GV$2*GV83</f>
        <v>-10979.279143345504</v>
      </c>
      <c r="GX83" s="2">
        <f>('DEPRECATED - DT-Prelim Calcs'!$C$6*GV83-GW83)/('DEPRECATED - DT-Prelim Calcs'!$C$6*GV83)*'DEPRECATED - DT-Prelim Calcs'!$C$7*GV83</f>
        <v>12.054953288086104</v>
      </c>
      <c r="GY83" s="43">
        <f>GX83/'DEPRECATED - DT-Prelim Calcs'!$C$7*('DEPRECATED - DT-Prelim Calcs'!$C$8-'DEPRECATED - DT-Prelim Calcs'!$C$9)+'DEPRECATED - DT-Prelim Calcs'!$C$9</f>
        <v>658.22506718678028</v>
      </c>
      <c r="GZ83" s="43">
        <f t="shared" si="112"/>
        <v>33.333333333333314</v>
      </c>
      <c r="HA83" s="2">
        <f t="shared" si="156"/>
        <v>1.4462867232450001</v>
      </c>
      <c r="HB83" s="43">
        <f>HA83*'DEPRECATED - DT-Prelim Calcs'!$C$21/GV$2/'DEPRECATED - DT-Prelim Calcs'!$C$19/'DEPRECATED - DT-Prelim Calcs'!$C$18*3.39*'DEPRECATED - DT-Prelim Calcs'!$C$20</f>
        <v>29.053734754561201</v>
      </c>
      <c r="HC83" s="36">
        <f t="shared" si="157"/>
        <v>0</v>
      </c>
      <c r="HD83" s="43">
        <f>HB82*'DEPRECATED - DT-Prelim Calcs'!$C$11+HD82</f>
        <v>-37.597225866801054</v>
      </c>
      <c r="HE83" s="43">
        <f>HE82+0.5*HB83*'DEPRECATED - DT-Prelim Calcs'!$C$11^2+HD83*'DEPRECATED - DT-Prelim Calcs'!$C$11</f>
        <v>-94498.704000970305</v>
      </c>
      <c r="HF83" s="43">
        <f>MIN('Drive Train'!$F$35-GZ82*'DEPRECATED - DT-Prelim Calcs'!$C$21*'Drive Train'!$F$39,HF82+GZ$2)</f>
        <v>10.533333333333335</v>
      </c>
      <c r="HG83" s="43">
        <f>'Drive Train'!$F$35-GZ83*'DEPRECATED - DT-Prelim Calcs'!$C$21*'Drive Train'!$F$39</f>
        <v>10.533333333333335</v>
      </c>
      <c r="HH83" s="1">
        <f>IF(HE83&gt;='Drive Train'!$F$29,1,0)</f>
        <v>0</v>
      </c>
      <c r="HI83" s="43">
        <f t="shared" si="158"/>
        <v>37.037037037037017</v>
      </c>
      <c r="HJ83" s="49">
        <f>HJ82+'DEPRECATED - DT-Prelim Calcs'!$C$11</f>
        <v>316</v>
      </c>
      <c r="HK83" s="2">
        <f>HU83/'Drive Train'!$F$35</f>
        <v>0.83440860215053769</v>
      </c>
      <c r="HL83" s="36">
        <f>HS83*12*60/(PI() * 'Drive Train'!$F$15)/HK$2*HK83</f>
        <v>-37292.953578034088</v>
      </c>
      <c r="HM83" s="2">
        <f>('DEPRECATED - DT-Prelim Calcs'!$C$6*HK83-HL83)/('DEPRECATED - DT-Prelim Calcs'!$C$6*HK83)*'DEPRECATED - DT-Prelim Calcs'!$C$7*HK83</f>
        <v>31.327788927311705</v>
      </c>
      <c r="HN83" s="43">
        <f>HM83/'DEPRECATED - DT-Prelim Calcs'!$C$7*('DEPRECATED - DT-Prelim Calcs'!$C$8-'DEPRECATED - DT-Prelim Calcs'!$C$9)+'DEPRECATED - DT-Prelim Calcs'!$C$9</f>
        <v>1708.1631281296675</v>
      </c>
      <c r="HO83" s="43">
        <f t="shared" si="113"/>
        <v>36.66666666666665</v>
      </c>
      <c r="HP83" s="2">
        <f t="shared" si="159"/>
        <v>1.4462867232450001</v>
      </c>
      <c r="HQ83" s="43">
        <f>HP83*'DEPRECATED - DT-Prelim Calcs'!$C$21/HK$2/'DEPRECATED - DT-Prelim Calcs'!$C$19/'DEPRECATED - DT-Prelim Calcs'!$C$18*3.39*'DEPRECATED - DT-Prelim Calcs'!$C$20</f>
        <v>29.053734754561201</v>
      </c>
      <c r="HR83" s="36">
        <f t="shared" si="160"/>
        <v>0</v>
      </c>
      <c r="HS83" s="43">
        <f>HQ82*'DEPRECATED - DT-Prelim Calcs'!$C$11+HS82</f>
        <v>-130.00921172443907</v>
      </c>
      <c r="HT83" s="43">
        <f>HT82+0.5*HQ83*'DEPRECATED - DT-Prelim Calcs'!$C$11^2+HS83*'DEPRECATED - DT-Prelim Calcs'!$C$11</f>
        <v>-120012.22424334617</v>
      </c>
      <c r="HU83" s="43">
        <f>MIN('Drive Train'!$F$35-HO82*'DEPRECATED - DT-Prelim Calcs'!$C$21*'Drive Train'!$F$39,HU82+HO$2)</f>
        <v>10.346666666666668</v>
      </c>
      <c r="HV83" s="43">
        <f>'Drive Train'!$F$35-HO83*'DEPRECATED - DT-Prelim Calcs'!$C$21*'Drive Train'!$F$39</f>
        <v>10.346666666666668</v>
      </c>
      <c r="HW83" s="1">
        <f>IF(HT83&gt;='Drive Train'!$F$29,1,0)</f>
        <v>0</v>
      </c>
      <c r="HX83" s="43">
        <f t="shared" si="161"/>
        <v>40.740740740740726</v>
      </c>
      <c r="HY83" s="49">
        <f>HY82+'DEPRECATED - DT-Prelim Calcs'!$C$11</f>
        <v>316</v>
      </c>
      <c r="HZ83" s="2">
        <f>IJ83/'Drive Train'!$F$35</f>
        <v>0.8193548387096774</v>
      </c>
      <c r="IA83" s="36">
        <f>IH83*12*60/(PI() * 'Drive Train'!$F$15)/HZ$2*HZ83</f>
        <v>-29519.012331875911</v>
      </c>
      <c r="IB83" s="2">
        <f>('DEPRECATED - DT-Prelim Calcs'!$C$6*HZ83-IA83)/('DEPRECATED - DT-Prelim Calcs'!$C$6*HZ83)*'DEPRECATED - DT-Prelim Calcs'!$C$7*HZ83</f>
        <v>25.542487020585696</v>
      </c>
      <c r="IC83" s="43">
        <f>IB83/'DEPRECATED - DT-Prelim Calcs'!$C$7*('DEPRECATED - DT-Prelim Calcs'!$C$8-'DEPRECATED - DT-Prelim Calcs'!$C$9)+'DEPRECATED - DT-Prelim Calcs'!$C$9</f>
        <v>1392.9936958975788</v>
      </c>
      <c r="ID83" s="43">
        <f t="shared" si="114"/>
        <v>39.999999999999986</v>
      </c>
      <c r="IE83" s="2">
        <f t="shared" si="162"/>
        <v>1.4462867232450001</v>
      </c>
      <c r="IF83" s="43">
        <f>IE83*'DEPRECATED - DT-Prelim Calcs'!$C$21/HZ$2/'DEPRECATED - DT-Prelim Calcs'!$C$19/'DEPRECATED - DT-Prelim Calcs'!$C$18*3.39*'DEPRECATED - DT-Prelim Calcs'!$C$20</f>
        <v>29.053734754561201</v>
      </c>
      <c r="IG83" s="36">
        <f t="shared" si="163"/>
        <v>0</v>
      </c>
      <c r="IH83" s="43">
        <f>IF82*'DEPRECATED - DT-Prelim Calcs'!$C$11+IH82</f>
        <v>-104.79870519008763</v>
      </c>
      <c r="II83" s="43">
        <f>II82+0.5*IF83*'DEPRECATED - DT-Prelim Calcs'!$C$11^2+IH83*'DEPRECATED - DT-Prelim Calcs'!$C$11</f>
        <v>-96209.01054289857</v>
      </c>
      <c r="IJ83" s="43">
        <f>MIN('Drive Train'!$F$35-ID82*'DEPRECATED - DT-Prelim Calcs'!$C$21*'Drive Train'!$F$39,IJ82+ID$2)</f>
        <v>10.16</v>
      </c>
      <c r="IK83" s="43">
        <f>'Drive Train'!$F$35-ID83*'DEPRECATED - DT-Prelim Calcs'!$C$21*'Drive Train'!$F$39</f>
        <v>10.16</v>
      </c>
      <c r="IL83" s="1">
        <f>IF(II83&gt;='Drive Train'!$F$29,1,0)</f>
        <v>0</v>
      </c>
      <c r="IM83" s="43">
        <f t="shared" si="164"/>
        <v>44.444444444444429</v>
      </c>
      <c r="IN83" s="49">
        <f>IN82+'DEPRECATED - DT-Prelim Calcs'!$C$11</f>
        <v>316</v>
      </c>
      <c r="IO83" s="2">
        <f>IY83/'Drive Train'!$F$35</f>
        <v>0.80430107526881722</v>
      </c>
      <c r="IP83" s="36">
        <f>IW83*12*60/(PI() * 'Drive Train'!$F$15)/IO$2*IO83</f>
        <v>-99012.873057014207</v>
      </c>
      <c r="IQ83" s="2">
        <f>('DEPRECATED - DT-Prelim Calcs'!$C$6*IO83-IP83)/('DEPRECATED - DT-Prelim Calcs'!$C$6*IO83)*'DEPRECATED - DT-Prelim Calcs'!$C$7*IO83</f>
        <v>76.557497221286084</v>
      </c>
      <c r="IR83" s="43">
        <f>IQ83/'DEPRECATED - DT-Prelim Calcs'!$C$7*('DEPRECATED - DT-Prelim Calcs'!$C$8-'DEPRECATED - DT-Prelim Calcs'!$C$9)+'DEPRECATED - DT-Prelim Calcs'!$C$9</f>
        <v>4172.169624741704</v>
      </c>
      <c r="IS83" s="43">
        <f t="shared" si="115"/>
        <v>43.333333333333321</v>
      </c>
      <c r="IT83" s="2">
        <f t="shared" si="165"/>
        <v>1.4462867232450001</v>
      </c>
      <c r="IU83" s="43">
        <f>IT83*'DEPRECATED - DT-Prelim Calcs'!$C$21/IO$2/'DEPRECATED - DT-Prelim Calcs'!$C$19/'DEPRECATED - DT-Prelim Calcs'!$C$18*3.39*'DEPRECATED - DT-Prelim Calcs'!$C$20</f>
        <v>29.053734754561201</v>
      </c>
      <c r="IV83" s="36">
        <f t="shared" si="166"/>
        <v>0</v>
      </c>
      <c r="IW83" s="43">
        <f>IU82*'DEPRECATED - DT-Prelim Calcs'!$C$11+IW82</f>
        <v>-358.09572017263713</v>
      </c>
      <c r="IX83" s="43">
        <f>IX82+0.5*IU83*'DEPRECATED - DT-Prelim Calcs'!$C$11^2+IW83*'DEPRECATED - DT-Prelim Calcs'!$C$11</f>
        <v>-124940.57800442475</v>
      </c>
      <c r="IY83" s="43">
        <f>MIN('Drive Train'!$F$35-IS82*'DEPRECATED - DT-Prelim Calcs'!$C$21*'Drive Train'!$F$39,IY82+IS$2)</f>
        <v>9.9733333333333345</v>
      </c>
      <c r="IZ83" s="43">
        <f>'Drive Train'!$F$35-IS83*'DEPRECATED - DT-Prelim Calcs'!$C$21*'Drive Train'!$F$39</f>
        <v>9.9733333333333345</v>
      </c>
      <c r="JA83" s="1">
        <f>IF(IX83&gt;='Drive Train'!$F$29,1,0)</f>
        <v>0</v>
      </c>
      <c r="JB83" s="43">
        <f t="shared" si="167"/>
        <v>48.148148148148138</v>
      </c>
      <c r="JC83" s="49">
        <f>JC82+'DEPRECATED - DT-Prelim Calcs'!$C$11</f>
        <v>316</v>
      </c>
      <c r="JD83" s="2">
        <f>JN83/'Drive Train'!$F$35</f>
        <v>0.78924731182795704</v>
      </c>
      <c r="JE83" s="36">
        <f>JL83*12*60/(PI() * 'Drive Train'!$F$15)/JD$2*JD83</f>
        <v>-60991.776107982805</v>
      </c>
      <c r="JF83" s="2">
        <f>('DEPRECATED - DT-Prelim Calcs'!$C$6*JD83-JE83)/('DEPRECATED - DT-Prelim Calcs'!$C$6*JD83)*'DEPRECATED - DT-Prelim Calcs'!$C$7*JD83</f>
        <v>48.53721721950123</v>
      </c>
      <c r="JG83" s="43">
        <f>JF83/'DEPRECATED - DT-Prelim Calcs'!$C$7*('DEPRECATED - DT-Prelim Calcs'!$C$8-'DEPRECATED - DT-Prelim Calcs'!$C$9)+'DEPRECATED - DT-Prelim Calcs'!$C$9</f>
        <v>2645.6916843459626</v>
      </c>
      <c r="JH83" s="43">
        <f t="shared" si="116"/>
        <v>46.666666666666657</v>
      </c>
      <c r="JI83" s="2">
        <f t="shared" si="168"/>
        <v>1.4462867232450001</v>
      </c>
      <c r="JJ83" s="43">
        <f>JI83*'DEPRECATED - DT-Prelim Calcs'!$C$21/JD$2/'DEPRECATED - DT-Prelim Calcs'!$C$19/'DEPRECATED - DT-Prelim Calcs'!$C$18*3.39*'DEPRECATED - DT-Prelim Calcs'!$C$20</f>
        <v>29.053734754561201</v>
      </c>
      <c r="JK83" s="36">
        <f t="shared" si="169"/>
        <v>0</v>
      </c>
      <c r="JL83" s="43">
        <f>JJ82*'DEPRECATED - DT-Prelim Calcs'!$C$11+JL82</f>
        <v>-224.79377793888892</v>
      </c>
      <c r="JM83" s="43">
        <f>JM82+0.5*JJ83*'DEPRECATED - DT-Prelim Calcs'!$C$11^2+JL83*'DEPRECATED - DT-Prelim Calcs'!$C$11</f>
        <v>-122498.67090736899</v>
      </c>
      <c r="JN83" s="43">
        <f>MIN('Drive Train'!$F$35-JH82*'DEPRECATED - DT-Prelim Calcs'!$C$21*'Drive Train'!$F$39,JN82+JH$2)</f>
        <v>9.7866666666666671</v>
      </c>
      <c r="JO83" s="43">
        <f>'Drive Train'!$F$35-JH83*'DEPRECATED - DT-Prelim Calcs'!$C$21*'Drive Train'!$F$39</f>
        <v>9.7866666666666671</v>
      </c>
      <c r="JP83" s="1">
        <f>IF(JM83&gt;='Drive Train'!$F$29,1,0)</f>
        <v>0</v>
      </c>
      <c r="JQ83" s="43">
        <f>MIN(JG83,'DEPRECATED - DT-Prelim Calcs'!$C$10)*'DEPRECATED - DT-Prelim Calcs'!$C$11*1000/60/60</f>
        <v>103.33333333333333</v>
      </c>
      <c r="JR83" s="49">
        <f>JR82+'DEPRECATED - DT-Prelim Calcs'!$C$11</f>
        <v>316</v>
      </c>
      <c r="JS83" s="2">
        <f>KC83/'Drive Train'!$F$35</f>
        <v>0.77419354838709686</v>
      </c>
      <c r="JT83" s="36">
        <f>KA83*12*60/(PI() * 'Drive Train'!$F$15)/JS$2*JS83</f>
        <v>-142901.44804270077</v>
      </c>
      <c r="JU83" s="2">
        <f>('DEPRECATED - DT-Prelim Calcs'!$C$6*JS83-JT83)/('DEPRECATED - DT-Prelim Calcs'!$C$6*JS83)*'DEPRECATED - DT-Prelim Calcs'!$C$7*JS83</f>
        <v>108.67921089558229</v>
      </c>
      <c r="JV83" s="43">
        <f>JU83/'DEPRECATED - DT-Prelim Calcs'!$C$7*('DEPRECATED - DT-Prelim Calcs'!$C$8-'DEPRECATED - DT-Prelim Calcs'!$C$9)+'DEPRECATED - DT-Prelim Calcs'!$C$9</f>
        <v>5922.0838771473927</v>
      </c>
      <c r="JW83" s="43">
        <f t="shared" si="117"/>
        <v>49.999999999999993</v>
      </c>
      <c r="JX83" s="2">
        <f t="shared" si="170"/>
        <v>1.4462867232450001</v>
      </c>
      <c r="JY83" s="43">
        <f>JX83*'DEPRECATED - DT-Prelim Calcs'!$C$21/JS$2/'DEPRECATED - DT-Prelim Calcs'!$C$19/'DEPRECATED - DT-Prelim Calcs'!$C$18*3.39*'DEPRECATED - DT-Prelim Calcs'!$C$20</f>
        <v>29.053734754561201</v>
      </c>
      <c r="JZ83" s="36">
        <f t="shared" si="171"/>
        <v>0</v>
      </c>
      <c r="KA83" s="43">
        <f>JY82*'DEPRECATED - DT-Prelim Calcs'!$C$11+KA82</f>
        <v>-536.92447222635258</v>
      </c>
      <c r="KB83" s="43">
        <f>KB82+0.5*JY83*'DEPRECATED - DT-Prelim Calcs'!$C$11^2+KA83*'DEPRECATED - DT-Prelim Calcs'!$C$11</f>
        <v>-131859.81902921534</v>
      </c>
      <c r="KC83" s="43">
        <f>MIN('Drive Train'!$F$35-JW82*'DEPRECATED - DT-Prelim Calcs'!$C$21*'Drive Train'!$F$39,KC82+JW$2)</f>
        <v>9.6000000000000014</v>
      </c>
      <c r="KD83" s="43">
        <f>'Drive Train'!$F$35-JW83*'DEPRECATED - DT-Prelim Calcs'!$C$21*'Drive Train'!$F$39</f>
        <v>9.6000000000000014</v>
      </c>
      <c r="KE83" s="1">
        <f>IF(KB83&gt;='Drive Train'!$F$29,1,0)</f>
        <v>0</v>
      </c>
      <c r="KF83" s="43">
        <f>MIN(JV83,'DEPRECATED - DT-Prelim Calcs'!$C$10)*'DEPRECATED - DT-Prelim Calcs'!$C$11*1000/60/60</f>
        <v>103.33333333333333</v>
      </c>
      <c r="KG83" s="49">
        <f>KG82+'DEPRECATED - DT-Prelim Calcs'!$C$11</f>
        <v>316</v>
      </c>
      <c r="KH83" s="2">
        <f>KR83/'Drive Train'!$F$35</f>
        <v>0.75913978494623657</v>
      </c>
      <c r="KI83" s="36">
        <f>KP83*12*60/(PI() * 'Drive Train'!$F$15)/KH$2*KH83</f>
        <v>-117872.26324845054</v>
      </c>
      <c r="KJ83" s="2">
        <f>('DEPRECATED - DT-Prelim Calcs'!$C$6*KH83-KI83)/('DEPRECATED - DT-Prelim Calcs'!$C$6*KH83)*'DEPRECATED - DT-Prelim Calcs'!$C$7*KH83</f>
        <v>90.209411772468869</v>
      </c>
      <c r="KK83" s="43">
        <f>KJ83/'DEPRECATED - DT-Prelim Calcs'!$C$7*('DEPRECATED - DT-Prelim Calcs'!$C$8-'DEPRECATED - DT-Prelim Calcs'!$C$9)+'DEPRECATED - DT-Prelim Calcs'!$C$9</f>
        <v>4915.8933279031544</v>
      </c>
      <c r="KL83" s="43">
        <f t="shared" si="118"/>
        <v>53.333333333333329</v>
      </c>
      <c r="KM83" s="2">
        <f t="shared" si="172"/>
        <v>1.4462867232450001</v>
      </c>
      <c r="KN83" s="43">
        <f>KM83*'DEPRECATED - DT-Prelim Calcs'!$C$21/KH$2/'DEPRECATED - DT-Prelim Calcs'!$C$19/'DEPRECATED - DT-Prelim Calcs'!$C$18*3.39*'DEPRECATED - DT-Prelim Calcs'!$C$20</f>
        <v>29.053734754561201</v>
      </c>
      <c r="KO83" s="36">
        <f t="shared" si="173"/>
        <v>0</v>
      </c>
      <c r="KP83" s="43">
        <f>KN82*'DEPRECATED - DT-Prelim Calcs'!$C$11+KP82</f>
        <v>-451.66453119229487</v>
      </c>
      <c r="KQ83" s="43">
        <f>KQ82+0.5*KN83*'DEPRECATED - DT-Prelim Calcs'!$C$11^2+KP83*'DEPRECATED - DT-Prelim Calcs'!$C$11</f>
        <v>-126347.78694008515</v>
      </c>
      <c r="KR83" s="43">
        <f>MIN('Drive Train'!$F$35-KL82*'DEPRECATED - DT-Prelim Calcs'!$C$21*'Drive Train'!$F$39,KR82+KL$2)</f>
        <v>9.413333333333334</v>
      </c>
      <c r="KS83" s="43">
        <f>'Drive Train'!$F$35-KL83*'DEPRECATED - DT-Prelim Calcs'!$C$21*'Drive Train'!$F$39</f>
        <v>9.413333333333334</v>
      </c>
      <c r="KT83" s="1">
        <f>IF(KQ83&gt;='Drive Train'!$F$29,1,0)</f>
        <v>0</v>
      </c>
      <c r="KU83" s="43">
        <f>MIN(KK83,'DEPRECATED - DT-Prelim Calcs'!$C$10)*'DEPRECATED - DT-Prelim Calcs'!$C$11*1000/60/60</f>
        <v>103.33333333333333</v>
      </c>
      <c r="KV83" s="49">
        <f>KV82+'DEPRECATED - DT-Prelim Calcs'!$C$11</f>
        <v>316</v>
      </c>
      <c r="KW83" s="2">
        <f>LG83/'Drive Train'!$F$35</f>
        <v>0.74408602150537628</v>
      </c>
      <c r="KX83" s="36">
        <f>LE83*12*60/(PI() * 'Drive Train'!$F$15)/KW$2*KW83</f>
        <v>-41966.151461216592</v>
      </c>
      <c r="KY83" s="2">
        <f>('DEPRECATED - DT-Prelim Calcs'!$C$6*KW83-KX83)/('DEPRECATED - DT-Prelim Calcs'!$C$6*KW83)*'DEPRECATED - DT-Prelim Calcs'!$C$7*KW83</f>
        <v>34.339489201535109</v>
      </c>
      <c r="KZ83" s="43">
        <f>KY83/'DEPRECATED - DT-Prelim Calcs'!$C$7*('DEPRECATED - DT-Prelim Calcs'!$C$8-'DEPRECATED - DT-Prelim Calcs'!$C$9)+'DEPRECATED - DT-Prelim Calcs'!$C$9</f>
        <v>1872.2333669493007</v>
      </c>
      <c r="LA83" s="43">
        <f t="shared" si="119"/>
        <v>56.666666666666664</v>
      </c>
      <c r="LB83" s="2">
        <f t="shared" si="174"/>
        <v>1.4462867232450001</v>
      </c>
      <c r="LC83" s="43">
        <f>LB83*'DEPRECATED - DT-Prelim Calcs'!$C$21/KW$2/'DEPRECATED - DT-Prelim Calcs'!$C$19/'DEPRECATED - DT-Prelim Calcs'!$C$18*3.39*'DEPRECATED - DT-Prelim Calcs'!$C$20</f>
        <v>29.053734754561201</v>
      </c>
      <c r="LD83" s="36">
        <f t="shared" si="175"/>
        <v>0</v>
      </c>
      <c r="LE83" s="43">
        <f>LC82*'DEPRECATED - DT-Prelim Calcs'!$C$11+LE82</f>
        <v>-164.05977629374735</v>
      </c>
      <c r="LF83" s="43">
        <f>LF82+0.5*LC83*'DEPRECATED - DT-Prelim Calcs'!$C$11^2+LE83*'DEPRECATED - DT-Prelim Calcs'!$C$11</f>
        <v>-129960.36246183795</v>
      </c>
      <c r="LG83" s="43">
        <f>MIN('Drive Train'!$F$35-LA82*'DEPRECATED - DT-Prelim Calcs'!$C$21*'Drive Train'!$F$39,LG82+LA$2)</f>
        <v>9.2266666666666666</v>
      </c>
      <c r="LH83" s="43">
        <f>'Drive Train'!$F$35-LA83*'DEPRECATED - DT-Prelim Calcs'!$C$21*'Drive Train'!$F$39</f>
        <v>9.2266666666666666</v>
      </c>
      <c r="LI83" s="1">
        <f>IF(LF83&gt;='Drive Train'!$F$29,1,0)</f>
        <v>0</v>
      </c>
      <c r="LJ83" s="43">
        <f>MIN(KZ83,'DEPRECATED - DT-Prelim Calcs'!$C$10)*'DEPRECATED - DT-Prelim Calcs'!$C$11*1000/60/60</f>
        <v>103.33333333333333</v>
      </c>
      <c r="LK83" s="49">
        <f>LK82+'DEPRECATED - DT-Prelim Calcs'!$C$11</f>
        <v>316</v>
      </c>
      <c r="LL83" s="2">
        <f>LV83/'Drive Train'!$F$35</f>
        <v>0.72903225806451621</v>
      </c>
      <c r="LM83" s="36">
        <f>LT83*12*60/(PI() * 'Drive Train'!$F$15)/LL$2*LL83</f>
        <v>-269251.40479365177</v>
      </c>
      <c r="LN83" s="2">
        <f>('DEPRECATED - DT-Prelim Calcs'!$C$6*LL83-LM83)/('DEPRECATED - DT-Prelim Calcs'!$C$6*LL83)*'DEPRECATED - DT-Prelim Calcs'!$C$7*LL83</f>
        <v>201.34848550383779</v>
      </c>
      <c r="LO83" s="43">
        <f>LN83/'DEPRECATED - DT-Prelim Calcs'!$C$7*('DEPRECATED - DT-Prelim Calcs'!$C$8-'DEPRECATED - DT-Prelim Calcs'!$C$9)+'DEPRECATED - DT-Prelim Calcs'!$C$9</f>
        <v>10970.484658044894</v>
      </c>
      <c r="LP83" s="43">
        <f t="shared" si="120"/>
        <v>60</v>
      </c>
      <c r="LQ83" s="2">
        <f t="shared" si="176"/>
        <v>1.4462867232450001</v>
      </c>
      <c r="LR83" s="43">
        <f>LQ83*'DEPRECATED - DT-Prelim Calcs'!$C$21/LL$2/'DEPRECATED - DT-Prelim Calcs'!$C$19/'DEPRECATED - DT-Prelim Calcs'!$C$18*3.39*'DEPRECATED - DT-Prelim Calcs'!$C$20</f>
        <v>29.053734754561201</v>
      </c>
      <c r="LS83" s="36">
        <f t="shared" si="177"/>
        <v>0</v>
      </c>
      <c r="LT83" s="43">
        <f>LR82*'DEPRECATED - DT-Prelim Calcs'!$C$11+LT82</f>
        <v>-1074.3291254229152</v>
      </c>
      <c r="LU83" s="43">
        <f>LU82+0.5*LR83*'DEPRECATED - DT-Prelim Calcs'!$C$11^2+LT83*'DEPRECATED - DT-Prelim Calcs'!$C$11</f>
        <v>-137984.19865504024</v>
      </c>
      <c r="LV83" s="43">
        <f>MIN('Drive Train'!$F$35-LP82*'DEPRECATED - DT-Prelim Calcs'!$C$21*'Drive Train'!$F$39,LV82+LP$2)</f>
        <v>9.0400000000000009</v>
      </c>
      <c r="LW83" s="43">
        <f>'Drive Train'!$F$35-LP83*'DEPRECATED - DT-Prelim Calcs'!$C$21*'Drive Train'!$F$39</f>
        <v>9.0400000000000009</v>
      </c>
      <c r="LX83" s="1">
        <f>IF(LU83&gt;='Drive Train'!$F$29,1,0)</f>
        <v>0</v>
      </c>
      <c r="LY83" s="43">
        <f>MIN(LO83,'DEPRECATED - DT-Prelim Calcs'!$C$10)*'DEPRECATED - DT-Prelim Calcs'!$C$11*1000/60/60</f>
        <v>103.33333333333333</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3"/>
        <v>0</v>
      </c>
      <c r="X84" s="2">
        <f>MAX(MIN(IF(AND(AI83=1,AG84&lt;0),-1,1)*(W84-$C$9)/($C$8-$C$9)*$C$7-$C$29*AE84/T$2 -  AI83*$C$29/2,X$2),MAX(X$4:X83)*-1)</f>
        <v>-0.27672021620693066</v>
      </c>
      <c r="Y84" s="43">
        <f t="shared" si="94"/>
        <v>0</v>
      </c>
      <c r="Z84" s="43">
        <f t="shared" si="95"/>
        <v>0</v>
      </c>
      <c r="AA84" s="43">
        <f t="shared" si="96"/>
        <v>0</v>
      </c>
      <c r="AB84" s="43" t="e">
        <f t="shared" si="97"/>
        <v>#N/A</v>
      </c>
      <c r="AC84" s="36">
        <f t="shared" si="121"/>
        <v>1</v>
      </c>
      <c r="AD84" s="1">
        <f t="shared" si="98"/>
        <v>1</v>
      </c>
      <c r="AE84" s="43">
        <f t="shared" si="99"/>
        <v>0</v>
      </c>
      <c r="AF84" s="43" t="e">
        <f t="shared" si="100"/>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889.49632897085212</v>
      </c>
      <c r="AK84" s="43">
        <f t="shared" si="178"/>
        <v>0</v>
      </c>
      <c r="AL84" s="49">
        <f>AL83+'DEPRECATED - DT-Prelim Calcs'!$C$11</f>
        <v>320</v>
      </c>
      <c r="AM84" s="2">
        <f>AW84/'Drive Train'!$F$35</f>
        <v>0.57999999999999996</v>
      </c>
      <c r="AN84" s="36">
        <f>AU84*12*60/(PI() * 'Drive Train'!$F$15)/AM$2*AM84</f>
        <v>5177.3313912564427</v>
      </c>
      <c r="AO84" s="2">
        <f>('DEPRECATED - DT-Prelim Calcs'!$C$6*AM84-AN84)/('DEPRECATED - DT-Prelim Calcs'!$C$6*AM84)*'DEPRECATED - DT-Prelim Calcs'!$C$7*AM84</f>
        <v>-1.0857066183374167</v>
      </c>
      <c r="AP84" s="43">
        <f>AO84/'DEPRECATED - DT-Prelim Calcs'!$C$7*('DEPRECATED - DT-Prelim Calcs'!$C$8-'DEPRECATED - DT-Prelim Calcs'!$C$9)+'DEPRECATED - DT-Prelim Calcs'!$C$9</f>
        <v>-57.64670383479956</v>
      </c>
      <c r="AQ84" s="43">
        <f t="shared" si="102"/>
        <v>-57.64670383479956</v>
      </c>
      <c r="AR84" s="2">
        <f t="shared" si="122"/>
        <v>-1.7829925024765887</v>
      </c>
      <c r="AS84" s="43">
        <f>AR84*'DEPRECATED - DT-Prelim Calcs'!$C$21/AM$2/'DEPRECATED - DT-Prelim Calcs'!$C$19/'DEPRECATED - DT-Prelim Calcs'!$C$18*3.39*'DEPRECATED - DT-Prelim Calcs'!$C$20</f>
        <v>-17.908824856007058</v>
      </c>
      <c r="AT84" s="36">
        <f t="shared" si="123"/>
        <v>1</v>
      </c>
      <c r="AU84" s="43">
        <f>AS83*'DEPRECATED - DT-Prelim Calcs'!$C$11+AU83</f>
        <v>51.931884623151547</v>
      </c>
      <c r="AV84" s="43">
        <f>AV83+0.5*AS84*'DEPRECATED - DT-Prelim Calcs'!$C$11^2+AU84*'DEPRECATED - DT-Prelim Calcs'!$C$11</f>
        <v>4761.5683764158648</v>
      </c>
      <c r="AW84" s="43">
        <f>MIN('Drive Train'!$F$35-AQ83*'DEPRECATED - DT-Prelim Calcs'!$C$21*'Drive Train'!$F$39,AW83+AQ$2)</f>
        <v>7.1920000000000002</v>
      </c>
      <c r="AX84" s="43">
        <f>'Drive Train'!$F$35-AQ84*'DEPRECATED - DT-Prelim Calcs'!$C$21*'Drive Train'!$F$39</f>
        <v>15.628215414748777</v>
      </c>
      <c r="AY84" s="1">
        <f>IF(AV84&gt;='Drive Train'!$F$29,1,0)</f>
        <v>1</v>
      </c>
      <c r="AZ84" s="43">
        <f t="shared" si="124"/>
        <v>-64.051893149777285</v>
      </c>
      <c r="BA84" s="49">
        <f>BA83+'DEPRECATED - DT-Prelim Calcs'!$C$11</f>
        <v>320</v>
      </c>
      <c r="BB84" s="2">
        <f>BL84/'Drive Train'!$F$35</f>
        <v>0.57999999999999996</v>
      </c>
      <c r="BC84" s="36">
        <f>BJ84*12*60/(PI() * 'Drive Train'!$F$15)/BB$2*BB84</f>
        <v>-1024.7421525666027</v>
      </c>
      <c r="BD84" s="2">
        <f>('DEPRECATED - DT-Prelim Calcs'!$C$6*BB84-BC84)/('DEPRECATED - DT-Prelim Calcs'!$C$6*BB84)*'DEPRECATED - DT-Prelim Calcs'!$C$7*BB84</f>
        <v>3.4734979146610301</v>
      </c>
      <c r="BE84" s="43">
        <f>BD84/'DEPRECATED - DT-Prelim Calcs'!$C$7*('DEPRECATED - DT-Prelim Calcs'!$C$8-'DEPRECATED - DT-Prelim Calcs'!$C$9)+'DEPRECATED - DT-Prelim Calcs'!$C$9</f>
        <v>190.72787147033969</v>
      </c>
      <c r="BF84" s="43">
        <f t="shared" si="103"/>
        <v>93</v>
      </c>
      <c r="BG84" s="2">
        <f t="shared" si="125"/>
        <v>1.817601886685378</v>
      </c>
      <c r="BH84" s="43">
        <f>BG84*'DEPRECATED - DT-Prelim Calcs'!$C$21/BB$2/'DEPRECATED - DT-Prelim Calcs'!$C$19/'DEPRECATED - DT-Prelim Calcs'!$C$18*3.39*'DEPRECATED - DT-Prelim Calcs'!$C$20</f>
        <v>26.370428081377867</v>
      </c>
      <c r="BI84" s="36">
        <f t="shared" si="126"/>
        <v>0</v>
      </c>
      <c r="BJ84" s="43">
        <f>BH83*'DEPRECATED - DT-Prelim Calcs'!$C$11+BJ83</f>
        <v>-7.1160972995734539</v>
      </c>
      <c r="BK84" s="43">
        <f>BK83+0.5*BH84*'DEPRECATED - DT-Prelim Calcs'!$C$11^2+BJ84*'DEPRECATED - DT-Prelim Calcs'!$C$11</f>
        <v>-41720.610534047031</v>
      </c>
      <c r="BL84" s="43">
        <f>MIN('Drive Train'!$F$35-BF83*'DEPRECATED - DT-Prelim Calcs'!$C$21*'Drive Train'!$F$39,BL83+BF$2)</f>
        <v>7.1920000000000002</v>
      </c>
      <c r="BM84" s="43">
        <f>'Drive Train'!$F$35-BF84*'DEPRECATED - DT-Prelim Calcs'!$C$21*'Drive Train'!$F$39</f>
        <v>7.1920000000000002</v>
      </c>
      <c r="BN84" s="1">
        <f>IF(BK84&gt;='Drive Train'!$F$29,1,0)</f>
        <v>0</v>
      </c>
      <c r="BO84" s="43">
        <f t="shared" si="127"/>
        <v>103.33333333333333</v>
      </c>
      <c r="BP84" s="49">
        <f>BP83+'DEPRECATED - DT-Prelim Calcs'!$C$11</f>
        <v>320</v>
      </c>
      <c r="BQ84" s="2">
        <f>CA84/'Drive Train'!$F$35</f>
        <v>0.57999999999999996</v>
      </c>
      <c r="BR84" s="36">
        <f>BY84*12*60/(PI() * 'Drive Train'!$F$15)/BQ$2*BQ84</f>
        <v>-48846.610443742633</v>
      </c>
      <c r="BS84" s="2">
        <f>('DEPRECATED - DT-Prelim Calcs'!$C$6*BQ84-BR84)/('DEPRECATED - DT-Prelim Calcs'!$C$6*BQ84)*'DEPRECATED - DT-Prelim Calcs'!$C$7*BQ84</f>
        <v>38.627818022124288</v>
      </c>
      <c r="BT84" s="43">
        <f>BS84/'DEPRECATED - DT-Prelim Calcs'!$C$7*('DEPRECATED - DT-Prelim Calcs'!$C$8-'DEPRECATED - DT-Prelim Calcs'!$C$9)+'DEPRECATED - DT-Prelim Calcs'!$C$9</f>
        <v>2105.851280309756</v>
      </c>
      <c r="BU84" s="43">
        <f t="shared" si="104"/>
        <v>93</v>
      </c>
      <c r="BV84" s="2">
        <f t="shared" si="128"/>
        <v>1.5313624128476471</v>
      </c>
      <c r="BW84" s="43">
        <f>BV84*'DEPRECATED - DT-Prelim Calcs'!$C$21/BQ$2/'DEPRECATED - DT-Prelim Calcs'!$C$19/'DEPRECATED - DT-Prelim Calcs'!$C$18*3.39*'DEPRECATED - DT-Prelim Calcs'!$C$20</f>
        <v>29.053734754561201</v>
      </c>
      <c r="BX84" s="36">
        <f t="shared" si="129"/>
        <v>0</v>
      </c>
      <c r="BY84" s="43">
        <f>BW83*'DEPRECATED - DT-Prelim Calcs'!$C$11+BY83</f>
        <v>-259.39173854432784</v>
      </c>
      <c r="BZ84" s="43">
        <f>BZ83+0.5*BW84*'DEPRECATED - DT-Prelim Calcs'!$C$11^2+BY84*'DEPRECATED - DT-Prelim Calcs'!$C$11</f>
        <v>-100563.949177353</v>
      </c>
      <c r="CA84" s="43">
        <f>MIN('Drive Train'!$F$35-BU83*'DEPRECATED - DT-Prelim Calcs'!$C$21*'Drive Train'!$F$39,CA83+BU$2)</f>
        <v>7.1920000000000002</v>
      </c>
      <c r="CB84" s="43">
        <f>'Drive Train'!$F$35-BU84*'DEPRECATED - DT-Prelim Calcs'!$C$21*'Drive Train'!$F$39</f>
        <v>7.1920000000000002</v>
      </c>
      <c r="CC84" s="1">
        <f>IF(BZ84&gt;='Drive Train'!$F$29,1,0)</f>
        <v>0</v>
      </c>
      <c r="CD84" s="43">
        <f t="shared" si="130"/>
        <v>103.33333333333333</v>
      </c>
      <c r="CE84" s="49">
        <f>CE83+'DEPRECATED - DT-Prelim Calcs'!$C$11</f>
        <v>320</v>
      </c>
      <c r="CF84" s="2">
        <f>CP84/'Drive Train'!$F$35</f>
        <v>0.57999999999999996</v>
      </c>
      <c r="CG84" s="36">
        <f>CN84*12*60/(PI() * 'Drive Train'!$F$15)/CF$2*CF84</f>
        <v>-32322.206131367289</v>
      </c>
      <c r="CH84" s="2">
        <f>('DEPRECATED - DT-Prelim Calcs'!$C$6*CF84-CG84)/('DEPRECATED - DT-Prelim Calcs'!$C$6*CF84)*'DEPRECATED - DT-Prelim Calcs'!$C$7*CF84</f>
        <v>26.480567830111692</v>
      </c>
      <c r="CI84" s="43">
        <f>CH84/'DEPRECATED - DT-Prelim Calcs'!$C$7*('DEPRECATED - DT-Prelim Calcs'!$C$8-'DEPRECATED - DT-Prelim Calcs'!$C$9)+'DEPRECATED - DT-Prelim Calcs'!$C$9</f>
        <v>1444.0980982075771</v>
      </c>
      <c r="CJ84" s="43">
        <f t="shared" si="105"/>
        <v>93</v>
      </c>
      <c r="CK84" s="2">
        <f t="shared" si="131"/>
        <v>1.2396743342100003</v>
      </c>
      <c r="CL84" s="43">
        <f>CK84*'DEPRECATED - DT-Prelim Calcs'!$C$21/CF$2/'DEPRECATED - DT-Prelim Calcs'!$C$19/'DEPRECATED - DT-Prelim Calcs'!$C$18*3.39*'DEPRECATED - DT-Prelim Calcs'!$C$20</f>
        <v>29.053734754561205</v>
      </c>
      <c r="CM84" s="36">
        <f t="shared" si="132"/>
        <v>0</v>
      </c>
      <c r="CN84" s="43">
        <f>CL83*'DEPRECATED - DT-Prelim Calcs'!$C$11+CN83</f>
        <v>-138.94800948292072</v>
      </c>
      <c r="CO84" s="43">
        <f>CO83+0.5*CL84*'DEPRECATED - DT-Prelim Calcs'!$C$11^2+CN84*'DEPRECATED - DT-Prelim Calcs'!$C$11</f>
        <v>-215197.76177909446</v>
      </c>
      <c r="CP84" s="43">
        <f>MIN('Drive Train'!$F$35-CJ83*'DEPRECATED - DT-Prelim Calcs'!$C$21*'Drive Train'!$F$39,CP83+CJ$2)</f>
        <v>7.1920000000000002</v>
      </c>
      <c r="CQ84" s="43">
        <f>'Drive Train'!$F$35-CJ84*'DEPRECATED - DT-Prelim Calcs'!$C$21*'Drive Train'!$F$39</f>
        <v>7.1920000000000002</v>
      </c>
      <c r="CR84" s="1">
        <f>IF(CO84&gt;='Drive Train'!$F$29,1,0)</f>
        <v>0</v>
      </c>
      <c r="CS84" s="43">
        <f t="shared" si="133"/>
        <v>103.33333333333333</v>
      </c>
      <c r="CT84" s="49">
        <f>CT83+'DEPRECATED - DT-Prelim Calcs'!$C$11</f>
        <v>320</v>
      </c>
      <c r="CU84" s="2">
        <f>DE84/'Drive Train'!$F$35</f>
        <v>0.57999999999999996</v>
      </c>
      <c r="CV84" s="36">
        <f>DC84*12*60/(PI() * 'Drive Train'!$F$15)/CU$2*CU84</f>
        <v>-596215.07752432185</v>
      </c>
      <c r="CW84" s="2">
        <f>('DEPRECATED - DT-Prelim Calcs'!$C$6*CU84-CV84)/('DEPRECATED - DT-Prelim Calcs'!$C$6*CU84)*'DEPRECATED - DT-Prelim Calcs'!$C$7*CU84</f>
        <v>441.00369742775393</v>
      </c>
      <c r="CX84" s="43">
        <f>CW84/'DEPRECATED - DT-Prelim Calcs'!$C$7*('DEPRECATED - DT-Prelim Calcs'!$C$8-'DEPRECATED - DT-Prelim Calcs'!$C$9)+'DEPRECATED - DT-Prelim Calcs'!$C$9</f>
        <v>24026.328292705995</v>
      </c>
      <c r="CY84" s="43">
        <f t="shared" si="106"/>
        <v>93</v>
      </c>
      <c r="CZ84" s="2">
        <f t="shared" si="134"/>
        <v>1.0413264407364002</v>
      </c>
      <c r="DA84" s="43">
        <f>CZ84*'DEPRECATED - DT-Prelim Calcs'!$C$21/CU$2/'DEPRECATED - DT-Prelim Calcs'!$C$19/'DEPRECATED - DT-Prelim Calcs'!$C$18*3.39*'DEPRECATED - DT-Prelim Calcs'!$C$20</f>
        <v>29.053734754561201</v>
      </c>
      <c r="DB84" s="36">
        <f t="shared" si="135"/>
        <v>0</v>
      </c>
      <c r="DC84" s="43">
        <f>DA83*'DEPRECATED - DT-Prelim Calcs'!$C$11+DC83</f>
        <v>-2152.9481695515851</v>
      </c>
      <c r="DD84" s="43">
        <f>DD83+0.5*DA84*'DEPRECATED - DT-Prelim Calcs'!$C$11^2+DC84*'DEPRECATED - DT-Prelim Calcs'!$C$11</f>
        <v>-308031.16222031793</v>
      </c>
      <c r="DE84" s="43">
        <f>MIN('Drive Train'!$F$35-CY83*'DEPRECATED - DT-Prelim Calcs'!$C$21*'Drive Train'!$F$39,DE83+CY$2)</f>
        <v>7.1920000000000002</v>
      </c>
      <c r="DF84" s="43">
        <f>'Drive Train'!$F$35-CY84*'DEPRECATED - DT-Prelim Calcs'!$C$21*'Drive Train'!$F$39</f>
        <v>7.1920000000000002</v>
      </c>
      <c r="DG84" s="1">
        <f>IF(DD84&gt;='Drive Train'!$F$29,1,0)</f>
        <v>0</v>
      </c>
      <c r="DH84" s="43">
        <f t="shared" si="136"/>
        <v>103.33333333333333</v>
      </c>
      <c r="DI84" s="49">
        <f>DI83+'DEPRECATED - DT-Prelim Calcs'!$C$11</f>
        <v>320</v>
      </c>
      <c r="DJ84" s="2">
        <f>DT84/'Drive Train'!$F$35</f>
        <v>0.57999999999999996</v>
      </c>
      <c r="DK84" s="36">
        <f>DR84*12*60/(PI() * 'Drive Train'!$F$15)/DJ$2*DJ84</f>
        <v>-483522.72518009576</v>
      </c>
      <c r="DL84" s="2">
        <f>('DEPRECATED - DT-Prelim Calcs'!$C$6*DJ84-DK84)/('DEPRECATED - DT-Prelim Calcs'!$C$6*DJ84)*'DEPRECATED - DT-Prelim Calcs'!$C$7*DJ84</f>
        <v>358.16245409007041</v>
      </c>
      <c r="DM84" s="43">
        <f>DL84/'DEPRECATED - DT-Prelim Calcs'!$C$7*('DEPRECATED - DT-Prelim Calcs'!$C$8-'DEPRECATED - DT-Prelim Calcs'!$C$9)+'DEPRECATED - DT-Prelim Calcs'!$C$9</f>
        <v>19513.335185503835</v>
      </c>
      <c r="DN84" s="43">
        <f t="shared" si="107"/>
        <v>93</v>
      </c>
      <c r="DO84" s="2">
        <f t="shared" si="137"/>
        <v>0.89769520753137932</v>
      </c>
      <c r="DP84" s="43">
        <f>DO84*'DEPRECATED - DT-Prelim Calcs'!$C$21/DJ$2/'DEPRECATED - DT-Prelim Calcs'!$C$19/'DEPRECATED - DT-Prelim Calcs'!$C$18*3.39*'DEPRECATED - DT-Prelim Calcs'!$C$20</f>
        <v>29.053734754561201</v>
      </c>
      <c r="DQ84" s="36">
        <f t="shared" si="138"/>
        <v>0</v>
      </c>
      <c r="DR84" s="43">
        <f>DP83*'DEPRECATED - DT-Prelim Calcs'!$C$11+DR83</f>
        <v>-1505.1837507624909</v>
      </c>
      <c r="DS84" s="43">
        <f>DS83+0.5*DP84*'DEPRECATED - DT-Prelim Calcs'!$C$11^2+DR84*'DEPRECATED - DT-Prelim Calcs'!$C$11</f>
        <v>-565901.278458838</v>
      </c>
      <c r="DT84" s="43">
        <f>MIN('Drive Train'!$F$35-DN83*'DEPRECATED - DT-Prelim Calcs'!$C$21*'Drive Train'!$F$39,DT83+DN$2)</f>
        <v>7.1920000000000002</v>
      </c>
      <c r="DU84" s="43">
        <f>'Drive Train'!$F$35-DN84*'DEPRECATED - DT-Prelim Calcs'!$C$21*'Drive Train'!$F$39</f>
        <v>7.1920000000000002</v>
      </c>
      <c r="DV84" s="1">
        <f>IF(DS84&gt;='Drive Train'!$F$29,1,0)</f>
        <v>0</v>
      </c>
      <c r="DW84" s="43">
        <f t="shared" si="139"/>
        <v>103.33333333333333</v>
      </c>
      <c r="DX84" s="49">
        <f>DX83+'DEPRECATED - DT-Prelim Calcs'!$C$11</f>
        <v>320</v>
      </c>
      <c r="DY84" s="2">
        <f>EI84/'Drive Train'!$F$35</f>
        <v>0.57999999999999996</v>
      </c>
      <c r="DZ84" s="36">
        <f>EG84*12*60/(PI() * 'Drive Train'!$F$15)/DY$2*DY84</f>
        <v>-570696.34641570097</v>
      </c>
      <c r="EA84" s="2">
        <f>('DEPRECATED - DT-Prelim Calcs'!$C$6*DY84-DZ84)/('DEPRECATED - DT-Prelim Calcs'!$C$6*DY84)*'DEPRECATED - DT-Prelim Calcs'!$C$7*DY84</f>
        <v>422.24463020213761</v>
      </c>
      <c r="EB84" s="43">
        <f>EA84/'DEPRECATED - DT-Prelim Calcs'!$C$7*('DEPRECATED - DT-Prelim Calcs'!$C$8-'DEPRECATED - DT-Prelim Calcs'!$C$9)+'DEPRECATED - DT-Prelim Calcs'!$C$9</f>
        <v>23004.379108026897</v>
      </c>
      <c r="EC84" s="43">
        <f t="shared" si="108"/>
        <v>93</v>
      </c>
      <c r="ED84" s="2">
        <f t="shared" si="140"/>
        <v>0.78888366722454539</v>
      </c>
      <c r="EE84" s="43">
        <f>ED84*'DEPRECATED - DT-Prelim Calcs'!$C$21/DY$2/'DEPRECATED - DT-Prelim Calcs'!$C$19/'DEPRECATED - DT-Prelim Calcs'!$C$18*3.39*'DEPRECATED - DT-Prelim Calcs'!$C$20</f>
        <v>29.053734754561201</v>
      </c>
      <c r="EF84" s="36">
        <f t="shared" si="141"/>
        <v>0</v>
      </c>
      <c r="EG84" s="43">
        <f>EE83*'DEPRECATED - DT-Prelim Calcs'!$C$11+EG83</f>
        <v>-1561.2116417015864</v>
      </c>
      <c r="EH84" s="43">
        <f>EH83+0.5*EE84*'DEPRECATED - DT-Prelim Calcs'!$C$11^2+EG84*'DEPRECATED - DT-Prelim Calcs'!$C$11</f>
        <v>-637478.3526948595</v>
      </c>
      <c r="EI84" s="43">
        <f>MIN('Drive Train'!$F$35-EC83*'DEPRECATED - DT-Prelim Calcs'!$C$21*'Drive Train'!$F$39,EI83+EC$2)</f>
        <v>7.1920000000000002</v>
      </c>
      <c r="EJ84" s="43">
        <f>'Drive Train'!$F$35-EC84*'DEPRECATED - DT-Prelim Calcs'!$C$21*'Drive Train'!$F$39</f>
        <v>7.1920000000000002</v>
      </c>
      <c r="EK84" s="1">
        <f>IF(EH84&gt;='Drive Train'!$F$29,1,0)</f>
        <v>0</v>
      </c>
      <c r="EL84" s="43">
        <f t="shared" si="142"/>
        <v>103.33333333333333</v>
      </c>
      <c r="EM84" s="49">
        <f>EM83+'DEPRECATED - DT-Prelim Calcs'!$C$11</f>
        <v>320</v>
      </c>
      <c r="EN84" s="2">
        <f>EX84/'Drive Train'!$F$35</f>
        <v>0.57999999999999996</v>
      </c>
      <c r="EO84" s="36">
        <f>EV84*12*60/(PI() * 'Drive Train'!$F$15)/EN$2*EN84</f>
        <v>-1528866.4160426273</v>
      </c>
      <c r="EP84" s="2">
        <f>('DEPRECATED - DT-Prelim Calcs'!$C$6*EN84-EO84)/('DEPRECATED - DT-Prelim Calcs'!$C$6*EN84)*'DEPRECATED - DT-Prelim Calcs'!$C$7*EN84</f>
        <v>1126.6047597554737</v>
      </c>
      <c r="EQ84" s="43">
        <f>EP84/'DEPRECATED - DT-Prelim Calcs'!$C$7*('DEPRECATED - DT-Prelim Calcs'!$C$8-'DEPRECATED - DT-Prelim Calcs'!$C$9)+'DEPRECATED - DT-Prelim Calcs'!$C$9</f>
        <v>61376.236912051922</v>
      </c>
      <c r="ER84" s="43">
        <f t="shared" si="109"/>
        <v>93</v>
      </c>
      <c r="ES84" s="2">
        <f t="shared" si="143"/>
        <v>0.7035989464435134</v>
      </c>
      <c r="ET84" s="43">
        <f>ES84*'DEPRECATED - DT-Prelim Calcs'!$C$21/EN$2/'DEPRECATED - DT-Prelim Calcs'!$C$19/'DEPRECATED - DT-Prelim Calcs'!$C$18*3.39*'DEPRECATED - DT-Prelim Calcs'!$C$20</f>
        <v>29.053734754561201</v>
      </c>
      <c r="EU84" s="36">
        <f t="shared" si="144"/>
        <v>0</v>
      </c>
      <c r="EV84" s="43">
        <f>ET83*'DEPRECATED - DT-Prelim Calcs'!$C$11+EV83</f>
        <v>-3730.2543499220828</v>
      </c>
      <c r="EW84" s="43">
        <f>EW83+0.5*ET84*'DEPRECATED - DT-Prelim Calcs'!$C$11^2+EV84*'DEPRECATED - DT-Prelim Calcs'!$C$11</f>
        <v>-1132672.9357827215</v>
      </c>
      <c r="EX84" s="43">
        <f>MIN('Drive Train'!$F$35-ER83*'DEPRECATED - DT-Prelim Calcs'!$C$21*'Drive Train'!$F$39,EX83+ER$2)</f>
        <v>7.1920000000000002</v>
      </c>
      <c r="EY84" s="43">
        <f>'Drive Train'!$F$35-ER84*'DEPRECATED - DT-Prelim Calcs'!$C$21*'Drive Train'!$F$39</f>
        <v>7.1920000000000002</v>
      </c>
      <c r="EZ84" s="1">
        <f>IF(EW84&gt;='Drive Train'!$F$29,1,0)</f>
        <v>0</v>
      </c>
      <c r="FA84" s="43">
        <f t="shared" si="145"/>
        <v>103.33333333333333</v>
      </c>
      <c r="FB84" s="49">
        <f>FB83+'DEPRECATED - DT-Prelim Calcs'!$C$11</f>
        <v>320</v>
      </c>
      <c r="FC84" s="2">
        <f>FM84/'Drive Train'!$F$35</f>
        <v>0.57999999999999996</v>
      </c>
      <c r="FD84" s="36">
        <f>FK84*12*60/(PI() * 'Drive Train'!$F$15)/FC$2*FC84</f>
        <v>-3049814.7972017876</v>
      </c>
      <c r="FE84" s="2">
        <f>('DEPRECATED - DT-Prelim Calcs'!$C$6*FC84-FD84)/('DEPRECATED - DT-Prelim Calcs'!$C$6*FC84)*'DEPRECATED - DT-Prelim Calcs'!$C$7*FC84</f>
        <v>2244.6686951216907</v>
      </c>
      <c r="FF84" s="43">
        <f>FE84/'DEPRECATED - DT-Prelim Calcs'!$C$7*('DEPRECATED - DT-Prelim Calcs'!$C$8-'DEPRECATED - DT-Prelim Calcs'!$C$9)+'DEPRECATED - DT-Prelim Calcs'!$C$9</f>
        <v>122285.69010737569</v>
      </c>
      <c r="FG84" s="43">
        <f t="shared" si="110"/>
        <v>93</v>
      </c>
      <c r="FH84" s="2">
        <f t="shared" si="146"/>
        <v>0.63495514679048781</v>
      </c>
      <c r="FI84" s="43">
        <f>FH84*'DEPRECATED - DT-Prelim Calcs'!$C$21/FC$2/'DEPRECATED - DT-Prelim Calcs'!$C$19/'DEPRECATED - DT-Prelim Calcs'!$C$18*3.39*'DEPRECATED - DT-Prelim Calcs'!$C$20</f>
        <v>29.053734754561205</v>
      </c>
      <c r="FJ84" s="36">
        <f t="shared" si="147"/>
        <v>0</v>
      </c>
      <c r="FK84" s="43">
        <f>FI83*'DEPRECATED - DT-Prelim Calcs'!$C$11+FK83</f>
        <v>-6715.2199058722881</v>
      </c>
      <c r="FL84" s="43">
        <f>FL83+0.5*FI84*'DEPRECATED - DT-Prelim Calcs'!$C$11^2+FK84*'DEPRECATED - DT-Prelim Calcs'!$C$11</f>
        <v>-1330257.0538127183</v>
      </c>
      <c r="FM84" s="43">
        <f>MIN('Drive Train'!$F$35-FG83*'DEPRECATED - DT-Prelim Calcs'!$C$21*'Drive Train'!$F$39,FM83+FG$2)</f>
        <v>7.1920000000000002</v>
      </c>
      <c r="FN84" s="43">
        <f>'Drive Train'!$F$35-FG84*'DEPRECATED - DT-Prelim Calcs'!$C$21*'Drive Train'!$F$39</f>
        <v>7.1920000000000002</v>
      </c>
      <c r="FO84" s="1">
        <f>IF(FL84&gt;='Drive Train'!$F$29,1,0)</f>
        <v>0</v>
      </c>
      <c r="FP84" s="43">
        <f t="shared" si="148"/>
        <v>103.33333333333333</v>
      </c>
      <c r="FQ84" s="49">
        <f>FQ83+'DEPRECATED - DT-Prelim Calcs'!$C$11</f>
        <v>320</v>
      </c>
      <c r="FR84" s="2">
        <f>GB84/'Drive Train'!$F$35</f>
        <v>0.57999999999999996</v>
      </c>
      <c r="FS84" s="36">
        <f>FZ84*12*60/(PI() * 'Drive Train'!$F$15)/FR$2*FR84</f>
        <v>-254609.49047253182</v>
      </c>
      <c r="FT84" s="2">
        <f>('DEPRECATED - DT-Prelim Calcs'!$C$6*FR84-FS84)/('DEPRECATED - DT-Prelim Calcs'!$C$6*FR84)*'DEPRECATED - DT-Prelim Calcs'!$C$7*FR84</f>
        <v>189.8861107078643</v>
      </c>
      <c r="FU84" s="43">
        <f>FT84/'DEPRECATED - DT-Prelim Calcs'!$C$7*('DEPRECATED - DT-Prelim Calcs'!$C$8-'DEPRECATED - DT-Prelim Calcs'!$C$9)+'DEPRECATED - DT-Prelim Calcs'!$C$9</f>
        <v>10346.041851995591</v>
      </c>
      <c r="FV84" s="43">
        <f t="shared" si="111"/>
        <v>93</v>
      </c>
      <c r="FW84" s="2">
        <f t="shared" si="149"/>
        <v>0.57851468929799987</v>
      </c>
      <c r="FX84" s="43">
        <f>FW84*'DEPRECATED - DT-Prelim Calcs'!$C$21/FR$2/'DEPRECATED - DT-Prelim Calcs'!$C$19/'DEPRECATED - DT-Prelim Calcs'!$C$18*3.39*'DEPRECATED - DT-Prelim Calcs'!$C$20</f>
        <v>29.053734754561201</v>
      </c>
      <c r="FY84" s="36">
        <f t="shared" si="150"/>
        <v>0</v>
      </c>
      <c r="FZ84" s="43">
        <f>FX83*'DEPRECATED - DT-Prelim Calcs'!$C$11+FZ83</f>
        <v>-510.77861098515092</v>
      </c>
      <c r="GA84" s="43">
        <f>GA83+0.5*FX84*'DEPRECATED - DT-Prelim Calcs'!$C$11^2+FZ84*'DEPRECATED - DT-Prelim Calcs'!$C$11</f>
        <v>-1555661.0417023865</v>
      </c>
      <c r="GB84" s="43">
        <f>MIN('Drive Train'!$F$35-FV83*'DEPRECATED - DT-Prelim Calcs'!$C$21*'Drive Train'!$F$39,GB83+FV$2)</f>
        <v>7.1920000000000002</v>
      </c>
      <c r="GC84" s="43">
        <f>'Drive Train'!$F$35-FV84*'DEPRECATED - DT-Prelim Calcs'!$C$21*'Drive Train'!$F$39</f>
        <v>7.1920000000000002</v>
      </c>
      <c r="GD84" s="1">
        <f>IF(GA84&gt;='Drive Train'!$F$29,1,0)</f>
        <v>0</v>
      </c>
      <c r="GE84" s="43">
        <f t="shared" si="151"/>
        <v>103.33333333333333</v>
      </c>
      <c r="GF84" s="49">
        <f>GF83+'DEPRECATED - DT-Prelim Calcs'!$C$11</f>
        <v>320</v>
      </c>
      <c r="GG84" s="2">
        <f>GQ84/'Drive Train'!$F$35</f>
        <v>0.86451612903225805</v>
      </c>
      <c r="GH84" s="36">
        <f>GO84*12*60/(PI() * 'Drive Train'!$F$15)/GG$2*GG84</f>
        <v>17844.043604349801</v>
      </c>
      <c r="GI84" s="2">
        <f>('DEPRECATED - DT-Prelim Calcs'!$C$6*GG84-GH84)/('DEPRECATED - DT-Prelim Calcs'!$C$6*GG84)*'DEPRECATED - DT-Prelim Calcs'!$C$7*GG84</f>
        <v>-9.062749214462622</v>
      </c>
      <c r="GJ84" s="43">
        <f>GI84/'DEPRECATED - DT-Prelim Calcs'!$C$7*('DEPRECATED - DT-Prelim Calcs'!$C$8-'DEPRECATED - DT-Prelim Calcs'!$C$9)+'DEPRECATED - DT-Prelim Calcs'!$C$9</f>
        <v>-492.2169348177398</v>
      </c>
      <c r="GK84" s="43">
        <f t="shared" si="152"/>
        <v>-492.2169348177398</v>
      </c>
      <c r="GL84" s="2">
        <f t="shared" si="153"/>
        <v>-10.675076034967997</v>
      </c>
      <c r="GM84" s="43">
        <f>GL84*'DEPRECATED - DT-Prelim Calcs'!$C$21/GG$2/'DEPRECATED - DT-Prelim Calcs'!$C$19/'DEPRECATED - DT-Prelim Calcs'!$C$18*3.39*'DEPRECATED - DT-Prelim Calcs'!$C$20</f>
        <v>-214.4462938226072</v>
      </c>
      <c r="GN84" s="36">
        <f t="shared" si="154"/>
        <v>1</v>
      </c>
      <c r="GO84" s="43">
        <f>GM83*'DEPRECATED - DT-Prelim Calcs'!$C$11+GO83</f>
        <v>60.040775470930058</v>
      </c>
      <c r="GP84" s="43">
        <f>GP83+0.5*GM84*'DEPRECATED - DT-Prelim Calcs'!$C$11^2+GO84*'DEPRECATED - DT-Prelim Calcs'!$C$11</f>
        <v>-96099.049329489761</v>
      </c>
      <c r="GQ84" s="43">
        <f>MIN('Drive Train'!$F$35-GK83*'DEPRECATED - DT-Prelim Calcs'!$C$21*'Drive Train'!$F$39,GQ83+GK$2)</f>
        <v>10.72</v>
      </c>
      <c r="GR84" s="43">
        <f>'Drive Train'!$F$35-GK84*'DEPRECATED - DT-Prelim Calcs'!$C$21*'Drive Train'!$F$39</f>
        <v>39.964148349793433</v>
      </c>
      <c r="GS84" s="1">
        <f>IF(GP84&gt;='Drive Train'!$F$29,1,0)</f>
        <v>0</v>
      </c>
      <c r="GT84" s="43">
        <f t="shared" si="155"/>
        <v>-546.90770535304421</v>
      </c>
      <c r="GU84" s="49">
        <f>GU83+'DEPRECATED - DT-Prelim Calcs'!$C$11</f>
        <v>320</v>
      </c>
      <c r="GV84" s="2">
        <f>HF84/'Drive Train'!$F$35</f>
        <v>0.84946236559139798</v>
      </c>
      <c r="GW84" s="36">
        <f>HD84*12*60/(PI() * 'Drive Train'!$F$15)/GV$2*GV84</f>
        <v>22958.231582276261</v>
      </c>
      <c r="GX84" s="2">
        <f>('DEPRECATED - DT-Prelim Calcs'!$C$6*GV84-GW84)/('DEPRECATED - DT-Prelim Calcs'!$C$6*GV84)*'DEPRECATED - DT-Prelim Calcs'!$C$7*GV84</f>
        <v>-12.892840646579426</v>
      </c>
      <c r="GY84" s="43">
        <f>GX84/'DEPRECATED - DT-Prelim Calcs'!$C$7*('DEPRECATED - DT-Prelim Calcs'!$C$8-'DEPRECATED - DT-Prelim Calcs'!$C$9)+'DEPRECATED - DT-Prelim Calcs'!$C$9</f>
        <v>-700.8711695524612</v>
      </c>
      <c r="GZ84" s="43">
        <f t="shared" si="112"/>
        <v>-700.8711695524612</v>
      </c>
      <c r="HA84" s="2">
        <f t="shared" si="156"/>
        <v>-15.004030025574757</v>
      </c>
      <c r="HB84" s="43">
        <f>HA84*'DEPRECATED - DT-Prelim Calcs'!$C$21/GV$2/'DEPRECATED - DT-Prelim Calcs'!$C$19/'DEPRECATED - DT-Prelim Calcs'!$C$18*3.39*'DEPRECATED - DT-Prelim Calcs'!$C$20</f>
        <v>-301.40849778006015</v>
      </c>
      <c r="HC84" s="36">
        <f t="shared" si="157"/>
        <v>1</v>
      </c>
      <c r="HD84" s="43">
        <f>HB83*'DEPRECATED - DT-Prelim Calcs'!$C$11+HD83</f>
        <v>78.617713151443752</v>
      </c>
      <c r="HE84" s="43">
        <f>HE83+0.5*HB84*'DEPRECATED - DT-Prelim Calcs'!$C$11^2+HD84*'DEPRECATED - DT-Prelim Calcs'!$C$11</f>
        <v>-96595.501130605</v>
      </c>
      <c r="HF84" s="43">
        <f>MIN('Drive Train'!$F$35-GZ83*'DEPRECATED - DT-Prelim Calcs'!$C$21*'Drive Train'!$F$39,HF83+GZ$2)</f>
        <v>10.533333333333335</v>
      </c>
      <c r="HG84" s="43">
        <f>'Drive Train'!$F$35-GZ84*'DEPRECATED - DT-Prelim Calcs'!$C$21*'Drive Train'!$F$39</f>
        <v>51.648785494937826</v>
      </c>
      <c r="HH84" s="1">
        <f>IF(HE84&gt;='Drive Train'!$F$29,1,0)</f>
        <v>0</v>
      </c>
      <c r="HI84" s="43">
        <f t="shared" si="158"/>
        <v>-778.74574394717922</v>
      </c>
      <c r="HJ84" s="49">
        <f>HJ83+'DEPRECATED - DT-Prelim Calcs'!$C$11</f>
        <v>320</v>
      </c>
      <c r="HK84" s="2">
        <f>HU84/'Drive Train'!$F$35</f>
        <v>0.83440860215053769</v>
      </c>
      <c r="HL84" s="36">
        <f>HS84*12*60/(PI() * 'Drive Train'!$F$15)/HK$2*HK84</f>
        <v>-3956.8670931195497</v>
      </c>
      <c r="HM84" s="2">
        <f>('DEPRECATED - DT-Prelim Calcs'!$C$6*HK84-HL84)/('DEPRECATED - DT-Prelim Calcs'!$C$6*HK84)*'DEPRECATED - DT-Prelim Calcs'!$C$7*HK84</f>
        <v>6.8221077965516477</v>
      </c>
      <c r="HN84" s="43">
        <f>HM84/'DEPRECATED - DT-Prelim Calcs'!$C$7*('DEPRECATED - DT-Prelim Calcs'!$C$8-'DEPRECATED - DT-Prelim Calcs'!$C$9)+'DEPRECATED - DT-Prelim Calcs'!$C$9</f>
        <v>373.15214115542557</v>
      </c>
      <c r="HO84" s="43">
        <f t="shared" si="113"/>
        <v>36.66666666666665</v>
      </c>
      <c r="HP84" s="2">
        <f t="shared" si="159"/>
        <v>1.0159546377434439</v>
      </c>
      <c r="HQ84" s="43">
        <f>HP84*'DEPRECATED - DT-Prelim Calcs'!$C$21/HK$2/'DEPRECATED - DT-Prelim Calcs'!$C$19/'DEPRECATED - DT-Prelim Calcs'!$C$18*3.39*'DEPRECATED - DT-Prelim Calcs'!$C$20</f>
        <v>20.409007490186383</v>
      </c>
      <c r="HR84" s="36">
        <f t="shared" si="160"/>
        <v>0</v>
      </c>
      <c r="HS84" s="43">
        <f>HQ83*'DEPRECATED - DT-Prelim Calcs'!$C$11+HS83</f>
        <v>-13.794272706194263</v>
      </c>
      <c r="HT84" s="43">
        <f>HT83+0.5*HQ84*'DEPRECATED - DT-Prelim Calcs'!$C$11^2+HS84*'DEPRECATED - DT-Prelim Calcs'!$C$11</f>
        <v>-119904.12927424944</v>
      </c>
      <c r="HU84" s="43">
        <f>MIN('Drive Train'!$F$35-HO83*'DEPRECATED - DT-Prelim Calcs'!$C$21*'Drive Train'!$F$39,HU83+HO$2)</f>
        <v>10.346666666666668</v>
      </c>
      <c r="HV84" s="43">
        <f>'Drive Train'!$F$35-HO84*'DEPRECATED - DT-Prelim Calcs'!$C$21*'Drive Train'!$F$39</f>
        <v>10.346666666666668</v>
      </c>
      <c r="HW84" s="1">
        <f>IF(HT84&gt;='Drive Train'!$F$29,1,0)</f>
        <v>0</v>
      </c>
      <c r="HX84" s="43">
        <f t="shared" si="161"/>
        <v>40.740740740740726</v>
      </c>
      <c r="HY84" s="49">
        <f>HY83+'DEPRECATED - DT-Prelim Calcs'!$C$11</f>
        <v>320</v>
      </c>
      <c r="HZ84" s="2">
        <f>IJ84/'Drive Train'!$F$35</f>
        <v>0.8193548387096774</v>
      </c>
      <c r="IA84" s="36">
        <f>IH84*12*60/(PI() * 'Drive Train'!$F$15)/HZ$2*HZ84</f>
        <v>3215.6499123314097</v>
      </c>
      <c r="IB84" s="2">
        <f>('DEPRECATED - DT-Prelim Calcs'!$C$6*HZ84-IA84)/('DEPRECATED - DT-Prelim Calcs'!$C$6*HZ84)*'DEPRECATED - DT-Prelim Calcs'!$C$7*HZ84</f>
        <v>1.4789186937310967</v>
      </c>
      <c r="IC84" s="43">
        <f>IB84/'DEPRECATED - DT-Prelim Calcs'!$C$7*('DEPRECATED - DT-Prelim Calcs'!$C$8-'DEPRECATED - DT-Prelim Calcs'!$C$9)+'DEPRECATED - DT-Prelim Calcs'!$C$9</f>
        <v>82.06795868833585</v>
      </c>
      <c r="ID84" s="43">
        <f t="shared" si="114"/>
        <v>39.999999999999986</v>
      </c>
      <c r="IE84" s="2">
        <f t="shared" si="162"/>
        <v>0.40014233785801923</v>
      </c>
      <c r="IF84" s="43">
        <f>IE84*'DEPRECATED - DT-Prelim Calcs'!$C$21/HZ$2/'DEPRECATED - DT-Prelim Calcs'!$C$19/'DEPRECATED - DT-Prelim Calcs'!$C$18*3.39*'DEPRECATED - DT-Prelim Calcs'!$C$20</f>
        <v>8.0382604371232471</v>
      </c>
      <c r="IG84" s="36">
        <f t="shared" si="163"/>
        <v>0</v>
      </c>
      <c r="IH84" s="43">
        <f>IF83*'DEPRECATED - DT-Prelim Calcs'!$C$11+IH83</f>
        <v>11.416233828157175</v>
      </c>
      <c r="II84" s="43">
        <f>II83+0.5*IF84*'DEPRECATED - DT-Prelim Calcs'!$C$11^2+IH84*'DEPRECATED - DT-Prelim Calcs'!$C$11</f>
        <v>-96099.039524088963</v>
      </c>
      <c r="IJ84" s="43">
        <f>MIN('Drive Train'!$F$35-ID83*'DEPRECATED - DT-Prelim Calcs'!$C$21*'Drive Train'!$F$39,IJ83+ID$2)</f>
        <v>10.16</v>
      </c>
      <c r="IK84" s="43">
        <f>'Drive Train'!$F$35-ID84*'DEPRECATED - DT-Prelim Calcs'!$C$21*'Drive Train'!$F$39</f>
        <v>10.16</v>
      </c>
      <c r="IL84" s="1">
        <f>IF(II84&gt;='Drive Train'!$F$29,1,0)</f>
        <v>0</v>
      </c>
      <c r="IM84" s="43">
        <f t="shared" si="164"/>
        <v>44.444444444444429</v>
      </c>
      <c r="IN84" s="49">
        <f>IN83+'DEPRECATED - DT-Prelim Calcs'!$C$11</f>
        <v>320</v>
      </c>
      <c r="IO84" s="2">
        <f>IY84/'Drive Train'!$F$35</f>
        <v>0.80430107526881722</v>
      </c>
      <c r="IP84" s="36">
        <f>IW84*12*60/(PI() * 'Drive Train'!$F$15)/IO$2*IO84</f>
        <v>-66879.63505351411</v>
      </c>
      <c r="IQ84" s="2">
        <f>('DEPRECATED - DT-Prelim Calcs'!$C$6*IO84-IP84)/('DEPRECATED - DT-Prelim Calcs'!$C$6*IO84)*'DEPRECATED - DT-Prelim Calcs'!$C$7*IO84</f>
        <v>52.93604169833695</v>
      </c>
      <c r="IR84" s="43">
        <f>IQ84/'DEPRECATED - DT-Prelim Calcs'!$C$7*('DEPRECATED - DT-Prelim Calcs'!$C$8-'DEPRECATED - DT-Prelim Calcs'!$C$9)+'DEPRECATED - DT-Prelim Calcs'!$C$9</f>
        <v>2885.3291372974604</v>
      </c>
      <c r="IS84" s="43">
        <f t="shared" si="115"/>
        <v>43.333333333333321</v>
      </c>
      <c r="IT84" s="2">
        <f t="shared" si="165"/>
        <v>1.4462867232450001</v>
      </c>
      <c r="IU84" s="43">
        <f>IT84*'DEPRECATED - DT-Prelim Calcs'!$C$21/IO$2/'DEPRECATED - DT-Prelim Calcs'!$C$19/'DEPRECATED - DT-Prelim Calcs'!$C$18*3.39*'DEPRECATED - DT-Prelim Calcs'!$C$20</f>
        <v>29.053734754561201</v>
      </c>
      <c r="IV84" s="36">
        <f t="shared" si="166"/>
        <v>0</v>
      </c>
      <c r="IW84" s="43">
        <f>IU83*'DEPRECATED - DT-Prelim Calcs'!$C$11+IW83</f>
        <v>-241.88078115439231</v>
      </c>
      <c r="IX84" s="43">
        <f>IX83+0.5*IU84*'DEPRECATED - DT-Prelim Calcs'!$C$11^2+IW84*'DEPRECATED - DT-Prelim Calcs'!$C$11</f>
        <v>-125675.67125100583</v>
      </c>
      <c r="IY84" s="43">
        <f>MIN('Drive Train'!$F$35-IS83*'DEPRECATED - DT-Prelim Calcs'!$C$21*'Drive Train'!$F$39,IY83+IS$2)</f>
        <v>9.9733333333333345</v>
      </c>
      <c r="IZ84" s="43">
        <f>'Drive Train'!$F$35-IS84*'DEPRECATED - DT-Prelim Calcs'!$C$21*'Drive Train'!$F$39</f>
        <v>9.9733333333333345</v>
      </c>
      <c r="JA84" s="1">
        <f>IF(IX84&gt;='Drive Train'!$F$29,1,0)</f>
        <v>0</v>
      </c>
      <c r="JB84" s="43">
        <f t="shared" si="167"/>
        <v>48.148148148148138</v>
      </c>
      <c r="JC84" s="49">
        <f>JC83+'DEPRECATED - DT-Prelim Calcs'!$C$11</f>
        <v>320</v>
      </c>
      <c r="JD84" s="2">
        <f>JN84/'Drive Train'!$F$35</f>
        <v>0.78924731182795704</v>
      </c>
      <c r="JE84" s="36">
        <f>JL84*12*60/(PI() * 'Drive Train'!$F$15)/JD$2*JD84</f>
        <v>-29459.962345189935</v>
      </c>
      <c r="JF84" s="2">
        <f>('DEPRECATED - DT-Prelim Calcs'!$C$6*JD84-JE84)/('DEPRECATED - DT-Prelim Calcs'!$C$6*JD84)*'DEPRECATED - DT-Prelim Calcs'!$C$7*JD84</f>
        <v>25.357874500457573</v>
      </c>
      <c r="JG84" s="43">
        <f>JF84/'DEPRECATED - DT-Prelim Calcs'!$C$7*('DEPRECATED - DT-Prelim Calcs'!$C$8-'DEPRECATED - DT-Prelim Calcs'!$C$9)+'DEPRECATED - DT-Prelim Calcs'!$C$9</f>
        <v>1382.9364466667184</v>
      </c>
      <c r="JH84" s="43">
        <f t="shared" si="116"/>
        <v>46.666666666666657</v>
      </c>
      <c r="JI84" s="2">
        <f t="shared" si="168"/>
        <v>1.4462867232450001</v>
      </c>
      <c r="JJ84" s="43">
        <f>JI84*'DEPRECATED - DT-Prelim Calcs'!$C$21/JD$2/'DEPRECATED - DT-Prelim Calcs'!$C$19/'DEPRECATED - DT-Prelim Calcs'!$C$18*3.39*'DEPRECATED - DT-Prelim Calcs'!$C$20</f>
        <v>29.053734754561201</v>
      </c>
      <c r="JK84" s="36">
        <f t="shared" si="169"/>
        <v>0</v>
      </c>
      <c r="JL84" s="43">
        <f>JJ83*'DEPRECATED - DT-Prelim Calcs'!$C$11+JL83</f>
        <v>-108.57883892064412</v>
      </c>
      <c r="JM84" s="43">
        <f>JM83+0.5*JJ84*'DEPRECATED - DT-Prelim Calcs'!$C$11^2+JL84*'DEPRECATED - DT-Prelim Calcs'!$C$11</f>
        <v>-122700.55638501506</v>
      </c>
      <c r="JN84" s="43">
        <f>MIN('Drive Train'!$F$35-JH83*'DEPRECATED - DT-Prelim Calcs'!$C$21*'Drive Train'!$F$39,JN83+JH$2)</f>
        <v>9.7866666666666671</v>
      </c>
      <c r="JO84" s="43">
        <f>'Drive Train'!$F$35-JH84*'DEPRECATED - DT-Prelim Calcs'!$C$21*'Drive Train'!$F$39</f>
        <v>9.7866666666666671</v>
      </c>
      <c r="JP84" s="1">
        <f>IF(JM84&gt;='Drive Train'!$F$29,1,0)</f>
        <v>0</v>
      </c>
      <c r="JQ84" s="43">
        <f>MIN(JG84,'DEPRECATED - DT-Prelim Calcs'!$C$10)*'DEPRECATED - DT-Prelim Calcs'!$C$11*1000/60/60</f>
        <v>103.33333333333333</v>
      </c>
      <c r="JR84" s="49">
        <f>JR83+'DEPRECATED - DT-Prelim Calcs'!$C$11</f>
        <v>320</v>
      </c>
      <c r="JS84" s="2">
        <f>KC84/'Drive Train'!$F$35</f>
        <v>0.77419354838709686</v>
      </c>
      <c r="JT84" s="36">
        <f>KA84*12*60/(PI() * 'Drive Train'!$F$15)/JS$2*JS84</f>
        <v>-111971.0585206151</v>
      </c>
      <c r="JU84" s="2">
        <f>('DEPRECATED - DT-Prelim Calcs'!$C$6*JS84-JT84)/('DEPRECATED - DT-Prelim Calcs'!$C$6*JS84)*'DEPRECATED - DT-Prelim Calcs'!$C$7*JS84</f>
        <v>85.941980980444086</v>
      </c>
      <c r="JV84" s="43">
        <f>JU84/'DEPRECATED - DT-Prelim Calcs'!$C$7*('DEPRECATED - DT-Prelim Calcs'!$C$8-'DEPRECATED - DT-Prelim Calcs'!$C$9)+'DEPRECATED - DT-Prelim Calcs'!$C$9</f>
        <v>4683.4138892331475</v>
      </c>
      <c r="JW84" s="43">
        <f t="shared" si="117"/>
        <v>49.999999999999993</v>
      </c>
      <c r="JX84" s="2">
        <f t="shared" si="170"/>
        <v>1.4462867232450001</v>
      </c>
      <c r="JY84" s="43">
        <f>JX84*'DEPRECATED - DT-Prelim Calcs'!$C$21/JS$2/'DEPRECATED - DT-Prelim Calcs'!$C$19/'DEPRECATED - DT-Prelim Calcs'!$C$18*3.39*'DEPRECATED - DT-Prelim Calcs'!$C$20</f>
        <v>29.053734754561201</v>
      </c>
      <c r="JZ84" s="36">
        <f t="shared" si="171"/>
        <v>0</v>
      </c>
      <c r="KA84" s="43">
        <f>JY83*'DEPRECATED - DT-Prelim Calcs'!$C$11+KA83</f>
        <v>-420.70953320810776</v>
      </c>
      <c r="KB84" s="43">
        <f>KB83+0.5*JY84*'DEPRECATED - DT-Prelim Calcs'!$C$11^2+KA84*'DEPRECATED - DT-Prelim Calcs'!$C$11</f>
        <v>-133310.22728401129</v>
      </c>
      <c r="KC84" s="43">
        <f>MIN('Drive Train'!$F$35-JW83*'DEPRECATED - DT-Prelim Calcs'!$C$21*'Drive Train'!$F$39,KC83+JW$2)</f>
        <v>9.6000000000000014</v>
      </c>
      <c r="KD84" s="43">
        <f>'Drive Train'!$F$35-JW84*'DEPRECATED - DT-Prelim Calcs'!$C$21*'Drive Train'!$F$39</f>
        <v>9.6000000000000014</v>
      </c>
      <c r="KE84" s="1">
        <f>IF(KB84&gt;='Drive Train'!$F$29,1,0)</f>
        <v>0</v>
      </c>
      <c r="KF84" s="43">
        <f>MIN(JV84,'DEPRECATED - DT-Prelim Calcs'!$C$10)*'DEPRECATED - DT-Prelim Calcs'!$C$11*1000/60/60</f>
        <v>103.33333333333333</v>
      </c>
      <c r="KG84" s="49">
        <f>KG83+'DEPRECATED - DT-Prelim Calcs'!$C$11</f>
        <v>320</v>
      </c>
      <c r="KH84" s="2">
        <f>KR84/'Drive Train'!$F$35</f>
        <v>0.75913978494623657</v>
      </c>
      <c r="KI84" s="36">
        <f>KP84*12*60/(PI() * 'Drive Train'!$F$15)/KH$2*KH84</f>
        <v>-87543.297967072096</v>
      </c>
      <c r="KJ84" s="2">
        <f>('DEPRECATED - DT-Prelim Calcs'!$C$6*KH84-KI84)/('DEPRECATED - DT-Prelim Calcs'!$C$6*KH84)*'DEPRECATED - DT-Prelim Calcs'!$C$7*KH84</f>
        <v>67.914294661236127</v>
      </c>
      <c r="KK84" s="43">
        <f>KJ84/'DEPRECATED - DT-Prelim Calcs'!$C$7*('DEPRECATED - DT-Prelim Calcs'!$C$8-'DEPRECATED - DT-Prelim Calcs'!$C$9)+'DEPRECATED - DT-Prelim Calcs'!$C$9</f>
        <v>3701.3085897539081</v>
      </c>
      <c r="KL84" s="43">
        <f t="shared" si="118"/>
        <v>53.333333333333329</v>
      </c>
      <c r="KM84" s="2">
        <f t="shared" si="172"/>
        <v>1.4462867232450001</v>
      </c>
      <c r="KN84" s="43">
        <f>KM84*'DEPRECATED - DT-Prelim Calcs'!$C$21/KH$2/'DEPRECATED - DT-Prelim Calcs'!$C$19/'DEPRECATED - DT-Prelim Calcs'!$C$18*3.39*'DEPRECATED - DT-Prelim Calcs'!$C$20</f>
        <v>29.053734754561201</v>
      </c>
      <c r="KO84" s="36">
        <f t="shared" si="173"/>
        <v>0</v>
      </c>
      <c r="KP84" s="43">
        <f>KN83*'DEPRECATED - DT-Prelim Calcs'!$C$11+KP83</f>
        <v>-335.44959217405005</v>
      </c>
      <c r="KQ84" s="43">
        <f>KQ83+0.5*KN84*'DEPRECATED - DT-Prelim Calcs'!$C$11^2+KP84*'DEPRECATED - DT-Prelim Calcs'!$C$11</f>
        <v>-127457.15543074485</v>
      </c>
      <c r="KR84" s="43">
        <f>MIN('Drive Train'!$F$35-KL83*'DEPRECATED - DT-Prelim Calcs'!$C$21*'Drive Train'!$F$39,KR83+KL$2)</f>
        <v>9.413333333333334</v>
      </c>
      <c r="KS84" s="43">
        <f>'Drive Train'!$F$35-KL84*'DEPRECATED - DT-Prelim Calcs'!$C$21*'Drive Train'!$F$39</f>
        <v>9.413333333333334</v>
      </c>
      <c r="KT84" s="1">
        <f>IF(KQ84&gt;='Drive Train'!$F$29,1,0)</f>
        <v>0</v>
      </c>
      <c r="KU84" s="43">
        <f>MIN(KK84,'DEPRECATED - DT-Prelim Calcs'!$C$10)*'DEPRECATED - DT-Prelim Calcs'!$C$11*1000/60/60</f>
        <v>103.33333333333333</v>
      </c>
      <c r="KV84" s="49">
        <f>KV83+'DEPRECATED - DT-Prelim Calcs'!$C$11</f>
        <v>320</v>
      </c>
      <c r="KW84" s="2">
        <f>LG84/'Drive Train'!$F$35</f>
        <v>0.74408602150537628</v>
      </c>
      <c r="KX84" s="36">
        <f>LE84*12*60/(PI() * 'Drive Train'!$F$15)/KW$2*KW84</f>
        <v>-12238.610420545387</v>
      </c>
      <c r="KY84" s="2">
        <f>('DEPRECATED - DT-Prelim Calcs'!$C$6*KW84-KX84)/('DEPRECATED - DT-Prelim Calcs'!$C$6*KW84)*'DEPRECATED - DT-Prelim Calcs'!$C$7*KW84</f>
        <v>12.486484894207841</v>
      </c>
      <c r="KZ84" s="43">
        <f>KY84/'DEPRECATED - DT-Prelim Calcs'!$C$7*('DEPRECATED - DT-Prelim Calcs'!$C$8-'DEPRECATED - DT-Prelim Calcs'!$C$9)+'DEPRECATED - DT-Prelim Calcs'!$C$9</f>
        <v>681.73387856505394</v>
      </c>
      <c r="LA84" s="43">
        <f t="shared" si="119"/>
        <v>56.666666666666664</v>
      </c>
      <c r="LB84" s="2">
        <f t="shared" si="174"/>
        <v>1.4462867232450001</v>
      </c>
      <c r="LC84" s="43">
        <f>LB84*'DEPRECATED - DT-Prelim Calcs'!$C$21/KW$2/'DEPRECATED - DT-Prelim Calcs'!$C$19/'DEPRECATED - DT-Prelim Calcs'!$C$18*3.39*'DEPRECATED - DT-Prelim Calcs'!$C$20</f>
        <v>29.053734754561201</v>
      </c>
      <c r="LD84" s="36">
        <f t="shared" si="175"/>
        <v>0</v>
      </c>
      <c r="LE84" s="43">
        <f>LC83*'DEPRECATED - DT-Prelim Calcs'!$C$11+LE83</f>
        <v>-47.844837275502542</v>
      </c>
      <c r="LF84" s="43">
        <f>LF83+0.5*LC84*'DEPRECATED - DT-Prelim Calcs'!$C$11^2+LE84*'DEPRECATED - DT-Prelim Calcs'!$C$11</f>
        <v>-129919.31193290347</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103.33333333333333</v>
      </c>
      <c r="LK84" s="49">
        <f>LK83+'DEPRECATED - DT-Prelim Calcs'!$C$11</f>
        <v>320</v>
      </c>
      <c r="LL84" s="2">
        <f>LV84/'Drive Train'!$F$35</f>
        <v>0.72903225806451621</v>
      </c>
      <c r="LM84" s="36">
        <f>LT84*12*60/(PI() * 'Drive Train'!$F$15)/LL$2*LL84</f>
        <v>-240125.28799368787</v>
      </c>
      <c r="LN84" s="2">
        <f>('DEPRECATED - DT-Prelim Calcs'!$C$6*LL84-LM84)/('DEPRECATED - DT-Prelim Calcs'!$C$6*LL84)*'DEPRECATED - DT-Prelim Calcs'!$C$7*LL84</f>
        <v>179.93759400041603</v>
      </c>
      <c r="LO84" s="43">
        <f>LN84/'DEPRECATED - DT-Prelim Calcs'!$C$7*('DEPRECATED - DT-Prelim Calcs'!$C$8-'DEPRECATED - DT-Prelim Calcs'!$C$9)+'DEPRECATED - DT-Prelim Calcs'!$C$9</f>
        <v>9804.0704194256487</v>
      </c>
      <c r="LP84" s="43">
        <f t="shared" si="120"/>
        <v>60</v>
      </c>
      <c r="LQ84" s="2">
        <f t="shared" si="176"/>
        <v>1.4462867232450001</v>
      </c>
      <c r="LR84" s="43">
        <f>LQ84*'DEPRECATED - DT-Prelim Calcs'!$C$21/LL$2/'DEPRECATED - DT-Prelim Calcs'!$C$19/'DEPRECATED - DT-Prelim Calcs'!$C$18*3.39*'DEPRECATED - DT-Prelim Calcs'!$C$20</f>
        <v>29.053734754561201</v>
      </c>
      <c r="LS84" s="36">
        <f t="shared" si="177"/>
        <v>0</v>
      </c>
      <c r="LT84" s="43">
        <f>LR83*'DEPRECATED - DT-Prelim Calcs'!$C$11+LT83</f>
        <v>-958.11418640467048</v>
      </c>
      <c r="LU84" s="43">
        <f>LU83+0.5*LR84*'DEPRECATED - DT-Prelim Calcs'!$C$11^2+LT84*'DEPRECATED - DT-Prelim Calcs'!$C$11</f>
        <v>-141584.22552262244</v>
      </c>
      <c r="LV84" s="43">
        <f>MIN('Drive Train'!$F$35-LP83*'DEPRECATED - DT-Prelim Calcs'!$C$21*'Drive Train'!$F$39,LV83+LP$2)</f>
        <v>9.0400000000000009</v>
      </c>
      <c r="LW84" s="43">
        <f>'Drive Train'!$F$35-LP84*'DEPRECATED - DT-Prelim Calcs'!$C$21*'Drive Train'!$F$39</f>
        <v>9.0400000000000009</v>
      </c>
      <c r="LX84" s="1">
        <f>IF(LU84&gt;='Drive Train'!$F$29,1,0)</f>
        <v>0</v>
      </c>
      <c r="LY84" s="43">
        <f>MIN(LO84,'DEPRECATED - DT-Prelim Calcs'!$C$10)*'DEPRECATED - DT-Prelim Calcs'!$C$11*1000/60/60</f>
        <v>103.33333333333333</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3"/>
        <v>0</v>
      </c>
      <c r="X85" s="2">
        <f>MAX(MIN(IF(AND(AI84=1,AG85&lt;0),-1,1)*(W85-$C$9)/($C$8-$C$9)*$C$7-$C$29*AE85/T$2 -  AI84*$C$29/2,X$2),MAX(X$4:X84)*-1)</f>
        <v>-0.27672021620693066</v>
      </c>
      <c r="Y85" s="43">
        <f t="shared" si="94"/>
        <v>0</v>
      </c>
      <c r="Z85" s="43">
        <f t="shared" si="95"/>
        <v>0</v>
      </c>
      <c r="AA85" s="43">
        <f t="shared" si="96"/>
        <v>0</v>
      </c>
      <c r="AB85" s="43" t="e">
        <f t="shared" si="97"/>
        <v>#N/A</v>
      </c>
      <c r="AC85" s="36">
        <f t="shared" si="121"/>
        <v>1</v>
      </c>
      <c r="AD85" s="1">
        <f t="shared" si="98"/>
        <v>1</v>
      </c>
      <c r="AE85" s="43">
        <f t="shared" si="99"/>
        <v>0</v>
      </c>
      <c r="AF85" s="43" t="e">
        <f t="shared" si="100"/>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889.49632897085212</v>
      </c>
      <c r="AK85" s="43">
        <f t="shared" si="178"/>
        <v>0</v>
      </c>
      <c r="AL85" s="49">
        <f>AL84+'DEPRECATED - DT-Prelim Calcs'!$C$11</f>
        <v>324</v>
      </c>
      <c r="AM85" s="2">
        <f>AW85/'Drive Train'!$F$35</f>
        <v>1.2603399528023207</v>
      </c>
      <c r="AN85" s="36">
        <f>AU85*12*60/(PI() * 'Drive Train'!$F$15)/AM$2*AM85</f>
        <v>-4268.4784292371705</v>
      </c>
      <c r="AO85" s="2">
        <f>('DEPRECATED - DT-Prelim Calcs'!$C$6*AM85-AN85)/('DEPRECATED - DT-Prelim Calcs'!$C$6*AM85)*'DEPRECATED - DT-Prelim Calcs'!$C$7*AM85</f>
        <v>9.0487943524865102</v>
      </c>
      <c r="AP85" s="43">
        <f>AO85/'DEPRECATED - DT-Prelim Calcs'!$C$7*('DEPRECATED - DT-Prelim Calcs'!$C$8-'DEPRECATED - DT-Prelim Calcs'!$C$9)+'DEPRECATED - DT-Prelim Calcs'!$C$9</f>
        <v>494.45670726232476</v>
      </c>
      <c r="AQ85" s="43">
        <f t="shared" si="102"/>
        <v>93</v>
      </c>
      <c r="AR85" s="2">
        <f t="shared" si="122"/>
        <v>1.9441454520501207</v>
      </c>
      <c r="AS85" s="43">
        <f>AR85*'DEPRECATED - DT-Prelim Calcs'!$C$21/AM$2/'DEPRECATED - DT-Prelim Calcs'!$C$19/'DEPRECATED - DT-Prelim Calcs'!$C$18*3.39*'DEPRECATED - DT-Prelim Calcs'!$C$20</f>
        <v>19.527485587856781</v>
      </c>
      <c r="AT85" s="36">
        <f t="shared" si="123"/>
        <v>0</v>
      </c>
      <c r="AU85" s="43">
        <f>AS84*'DEPRECATED - DT-Prelim Calcs'!$C$11+AU84</f>
        <v>-19.703414800876686</v>
      </c>
      <c r="AV85" s="43">
        <f>AV84+0.5*AS85*'DEPRECATED - DT-Prelim Calcs'!$C$11^2+AU85*'DEPRECATED - DT-Prelim Calcs'!$C$11</f>
        <v>4838.9746019152117</v>
      </c>
      <c r="AW85" s="43">
        <f>MIN('Drive Train'!$F$35-AQ84*'DEPRECATED - DT-Prelim Calcs'!$C$21*'Drive Train'!$F$39,AW84+AQ$2)</f>
        <v>15.628215414748777</v>
      </c>
      <c r="AX85" s="43">
        <f>'Drive Train'!$F$35-AQ85*'DEPRECATED - DT-Prelim Calcs'!$C$21*'Drive Train'!$F$39</f>
        <v>7.1920000000000002</v>
      </c>
      <c r="AY85" s="1">
        <f>IF(AV85&gt;='Drive Train'!$F$29,1,0)</f>
        <v>1</v>
      </c>
      <c r="AZ85" s="43">
        <f t="shared" si="124"/>
        <v>103.33333333333333</v>
      </c>
      <c r="BA85" s="49">
        <f>BA84+'DEPRECATED - DT-Prelim Calcs'!$C$11</f>
        <v>324</v>
      </c>
      <c r="BB85" s="2">
        <f>BL85/'Drive Train'!$F$35</f>
        <v>0.57999999999999996</v>
      </c>
      <c r="BC85" s="36">
        <f>BJ85*12*60/(PI() * 'Drive Train'!$F$15)/BB$2*BB85</f>
        <v>14164.982270023134</v>
      </c>
      <c r="BD85" s="2">
        <f>('DEPRECATED - DT-Prelim Calcs'!$C$6*BB85-BC85)/('DEPRECATED - DT-Prelim Calcs'!$C$6*BB85)*'DEPRECATED - DT-Prelim Calcs'!$C$7*BB85</f>
        <v>-7.6926161201267247</v>
      </c>
      <c r="BE85" s="43">
        <f>BD85/'DEPRECATED - DT-Prelim Calcs'!$C$7*('DEPRECATED - DT-Prelim Calcs'!$C$8-'DEPRECATED - DT-Prelim Calcs'!$C$9)+'DEPRECATED - DT-Prelim Calcs'!$C$9</f>
        <v>-417.57535579794842</v>
      </c>
      <c r="BF85" s="43">
        <f t="shared" si="103"/>
        <v>-417.57535579794842</v>
      </c>
      <c r="BG85" s="2">
        <f t="shared" si="125"/>
        <v>-9.6003638456536784</v>
      </c>
      <c r="BH85" s="43">
        <f>BG85*'DEPRECATED - DT-Prelim Calcs'!$C$21/BB$2/'DEPRECATED - DT-Prelim Calcs'!$C$19/'DEPRECATED - DT-Prelim Calcs'!$C$18*3.39*'DEPRECATED - DT-Prelim Calcs'!$C$20</f>
        <v>-139.28556423791434</v>
      </c>
      <c r="BI85" s="36">
        <f t="shared" si="126"/>
        <v>1</v>
      </c>
      <c r="BJ85" s="43">
        <f>BH84*'DEPRECATED - DT-Prelim Calcs'!$C$11+BJ84</f>
        <v>98.365615025938013</v>
      </c>
      <c r="BK85" s="43">
        <f>BK84+0.5*BH85*'DEPRECATED - DT-Prelim Calcs'!$C$11^2+BJ85*'DEPRECATED - DT-Prelim Calcs'!$C$11</f>
        <v>-42441.432587846597</v>
      </c>
      <c r="BL85" s="43">
        <f>MIN('Drive Train'!$F$35-BF84*'DEPRECATED - DT-Prelim Calcs'!$C$21*'Drive Train'!$F$39,BL84+BF$2)</f>
        <v>7.1920000000000002</v>
      </c>
      <c r="BM85" s="43">
        <f>'Drive Train'!$F$35-BF85*'DEPRECATED - DT-Prelim Calcs'!$C$21*'Drive Train'!$F$39</f>
        <v>35.784219924685111</v>
      </c>
      <c r="BN85" s="1">
        <f>IF(BK85&gt;='Drive Train'!$F$29,1,0)</f>
        <v>0</v>
      </c>
      <c r="BO85" s="43">
        <f t="shared" si="127"/>
        <v>-463.97261755327605</v>
      </c>
      <c r="BP85" s="49">
        <f>BP84+'DEPRECATED - DT-Prelim Calcs'!$C$11</f>
        <v>324</v>
      </c>
      <c r="BQ85" s="2">
        <f>CA85/'Drive Train'!$F$35</f>
        <v>0.57999999999999996</v>
      </c>
      <c r="BR85" s="36">
        <f>BY85*12*60/(PI() * 'Drive Train'!$F$15)/BQ$2*BQ85</f>
        <v>-26961.927894389159</v>
      </c>
      <c r="BS85" s="2">
        <f>('DEPRECATED - DT-Prelim Calcs'!$C$6*BQ85-BR85)/('DEPRECATED - DT-Prelim Calcs'!$C$6*BQ85)*'DEPRECATED - DT-Prelim Calcs'!$C$7*BQ85</f>
        <v>22.540175207630902</v>
      </c>
      <c r="BT85" s="43">
        <f>BS85/'DEPRECATED - DT-Prelim Calcs'!$C$7*('DEPRECATED - DT-Prelim Calcs'!$C$8-'DEPRECATED - DT-Prelim Calcs'!$C$9)+'DEPRECATED - DT-Prelim Calcs'!$C$9</f>
        <v>1229.4349180276536</v>
      </c>
      <c r="BU85" s="43">
        <f t="shared" si="104"/>
        <v>93</v>
      </c>
      <c r="BV85" s="2">
        <f t="shared" si="128"/>
        <v>1.5313624128476471</v>
      </c>
      <c r="BW85" s="43">
        <f>BV85*'DEPRECATED - DT-Prelim Calcs'!$C$21/BQ$2/'DEPRECATED - DT-Prelim Calcs'!$C$19/'DEPRECATED - DT-Prelim Calcs'!$C$18*3.39*'DEPRECATED - DT-Prelim Calcs'!$C$20</f>
        <v>29.053734754561201</v>
      </c>
      <c r="BX85" s="36">
        <f t="shared" si="129"/>
        <v>0</v>
      </c>
      <c r="BY85" s="43">
        <f>BW84*'DEPRECATED - DT-Prelim Calcs'!$C$11+BY84</f>
        <v>-143.17679952608302</v>
      </c>
      <c r="BZ85" s="43">
        <f>BZ84+0.5*BW85*'DEPRECATED - DT-Prelim Calcs'!$C$11^2+BY85*'DEPRECATED - DT-Prelim Calcs'!$C$11</f>
        <v>-100904.22649742084</v>
      </c>
      <c r="CA85" s="43">
        <f>MIN('Drive Train'!$F$35-BU84*'DEPRECATED - DT-Prelim Calcs'!$C$21*'Drive Train'!$F$39,CA84+BU$2)</f>
        <v>7.1920000000000002</v>
      </c>
      <c r="CB85" s="43">
        <f>'Drive Train'!$F$35-BU85*'DEPRECATED - DT-Prelim Calcs'!$C$21*'Drive Train'!$F$39</f>
        <v>7.1920000000000002</v>
      </c>
      <c r="CC85" s="1">
        <f>IF(BZ85&gt;='Drive Train'!$F$29,1,0)</f>
        <v>0</v>
      </c>
      <c r="CD85" s="43">
        <f t="shared" si="130"/>
        <v>103.33333333333333</v>
      </c>
      <c r="CE85" s="49">
        <f>CE84+'DEPRECATED - DT-Prelim Calcs'!$C$11</f>
        <v>324</v>
      </c>
      <c r="CF85" s="2">
        <f>CP85/'Drive Train'!$F$35</f>
        <v>0.57999999999999996</v>
      </c>
      <c r="CG85" s="36">
        <f>CN85*12*60/(PI() * 'Drive Train'!$F$15)/CF$2*CF85</f>
        <v>-5288.1865115777027</v>
      </c>
      <c r="CH85" s="2">
        <f>('DEPRECATED - DT-Prelim Calcs'!$C$6*CF85-CG85)/('DEPRECATED - DT-Prelim Calcs'!$C$6*CF85)*'DEPRECATED - DT-Prelim Calcs'!$C$7*CF85</f>
        <v>6.6075972945610379</v>
      </c>
      <c r="CI85" s="43">
        <f>CH85/'DEPRECATED - DT-Prelim Calcs'!$C$7*('DEPRECATED - DT-Prelim Calcs'!$C$8-'DEPRECATED - DT-Prelim Calcs'!$C$9)+'DEPRECATED - DT-Prelim Calcs'!$C$9</f>
        <v>361.46612127086246</v>
      </c>
      <c r="CJ85" s="43">
        <f t="shared" si="105"/>
        <v>93</v>
      </c>
      <c r="CK85" s="2">
        <f t="shared" si="131"/>
        <v>1.2396743342100003</v>
      </c>
      <c r="CL85" s="43">
        <f>CK85*'DEPRECATED - DT-Prelim Calcs'!$C$21/CF$2/'DEPRECATED - DT-Prelim Calcs'!$C$19/'DEPRECATED - DT-Prelim Calcs'!$C$18*3.39*'DEPRECATED - DT-Prelim Calcs'!$C$20</f>
        <v>29.053734754561205</v>
      </c>
      <c r="CM85" s="36">
        <f t="shared" si="132"/>
        <v>0</v>
      </c>
      <c r="CN85" s="43">
        <f>CL84*'DEPRECATED - DT-Prelim Calcs'!$C$11+CN84</f>
        <v>-22.733070464675905</v>
      </c>
      <c r="CO85" s="43">
        <f>CO84+0.5*CL85*'DEPRECATED - DT-Prelim Calcs'!$C$11^2+CN85*'DEPRECATED - DT-Prelim Calcs'!$C$11</f>
        <v>-215056.26418291667</v>
      </c>
      <c r="CP85" s="43">
        <f>MIN('Drive Train'!$F$35-CJ84*'DEPRECATED - DT-Prelim Calcs'!$C$21*'Drive Train'!$F$39,CP84+CJ$2)</f>
        <v>7.1920000000000002</v>
      </c>
      <c r="CQ85" s="43">
        <f>'Drive Train'!$F$35-CJ85*'DEPRECATED - DT-Prelim Calcs'!$C$21*'Drive Train'!$F$39</f>
        <v>7.1920000000000002</v>
      </c>
      <c r="CR85" s="1">
        <f>IF(CO85&gt;='Drive Train'!$F$29,1,0)</f>
        <v>0</v>
      </c>
      <c r="CS85" s="43">
        <f t="shared" si="133"/>
        <v>103.33333333333333</v>
      </c>
      <c r="CT85" s="49">
        <f>CT84+'DEPRECATED - DT-Prelim Calcs'!$C$11</f>
        <v>324</v>
      </c>
      <c r="CU85" s="2">
        <f>DE85/'Drive Train'!$F$35</f>
        <v>0.57999999999999996</v>
      </c>
      <c r="CV85" s="36">
        <f>DC85*12*60/(PI() * 'Drive Train'!$F$15)/CU$2*CU85</f>
        <v>-564031.7208340962</v>
      </c>
      <c r="CW85" s="2">
        <f>('DEPRECATED - DT-Prelim Calcs'!$C$6*CU85-CV85)/('DEPRECATED - DT-Prelim Calcs'!$C$6*CU85)*'DEPRECATED - DT-Prelim Calcs'!$C$7*CU85</f>
        <v>417.34539917114608</v>
      </c>
      <c r="CX85" s="43">
        <f>CW85/'DEPRECATED - DT-Prelim Calcs'!$C$7*('DEPRECATED - DT-Prelim Calcs'!$C$8-'DEPRECATED - DT-Prelim Calcs'!$C$9)+'DEPRECATED - DT-Prelim Calcs'!$C$9</f>
        <v>22737.480701114673</v>
      </c>
      <c r="CY85" s="43">
        <f t="shared" si="106"/>
        <v>93</v>
      </c>
      <c r="CZ85" s="2">
        <f t="shared" si="134"/>
        <v>1.0413264407364002</v>
      </c>
      <c r="DA85" s="43">
        <f>CZ85*'DEPRECATED - DT-Prelim Calcs'!$C$21/CU$2/'DEPRECATED - DT-Prelim Calcs'!$C$19/'DEPRECATED - DT-Prelim Calcs'!$C$18*3.39*'DEPRECATED - DT-Prelim Calcs'!$C$20</f>
        <v>29.053734754561201</v>
      </c>
      <c r="DB85" s="36">
        <f t="shared" si="135"/>
        <v>0</v>
      </c>
      <c r="DC85" s="43">
        <f>DA84*'DEPRECATED - DT-Prelim Calcs'!$C$11+DC84</f>
        <v>-2036.7332305333402</v>
      </c>
      <c r="DD85" s="43">
        <f>DD84+0.5*DA85*'DEPRECATED - DT-Prelim Calcs'!$C$11^2+DC85*'DEPRECATED - DT-Prelim Calcs'!$C$11</f>
        <v>-315945.6652644148</v>
      </c>
      <c r="DE85" s="43">
        <f>MIN('Drive Train'!$F$35-CY84*'DEPRECATED - DT-Prelim Calcs'!$C$21*'Drive Train'!$F$39,DE84+CY$2)</f>
        <v>7.1920000000000002</v>
      </c>
      <c r="DF85" s="43">
        <f>'Drive Train'!$F$35-CY85*'DEPRECATED - DT-Prelim Calcs'!$C$21*'Drive Train'!$F$39</f>
        <v>7.1920000000000002</v>
      </c>
      <c r="DG85" s="1">
        <f>IF(DD85&gt;='Drive Train'!$F$29,1,0)</f>
        <v>0</v>
      </c>
      <c r="DH85" s="43">
        <f t="shared" si="136"/>
        <v>103.33333333333333</v>
      </c>
      <c r="DI85" s="49">
        <f>DI84+'DEPRECATED - DT-Prelim Calcs'!$C$11</f>
        <v>324</v>
      </c>
      <c r="DJ85" s="2">
        <f>DT85/'Drive Train'!$F$35</f>
        <v>0.57999999999999996</v>
      </c>
      <c r="DK85" s="36">
        <f>DR85*12*60/(PI() * 'Drive Train'!$F$15)/DJ$2*DJ85</f>
        <v>-446190.03141943412</v>
      </c>
      <c r="DL85" s="2">
        <f>('DEPRECATED - DT-Prelim Calcs'!$C$6*DJ85-DK85)/('DEPRECATED - DT-Prelim Calcs'!$C$6*DJ85)*'DEPRECATED - DT-Prelim Calcs'!$C$7*DJ85</f>
        <v>330.71882811240539</v>
      </c>
      <c r="DM85" s="43">
        <f>DL85/'DEPRECATED - DT-Prelim Calcs'!$C$7*('DEPRECATED - DT-Prelim Calcs'!$C$8-'DEPRECATED - DT-Prelim Calcs'!$C$9)+'DEPRECATED - DT-Prelim Calcs'!$C$9</f>
        <v>18018.271979257905</v>
      </c>
      <c r="DN85" s="43">
        <f t="shared" si="107"/>
        <v>93</v>
      </c>
      <c r="DO85" s="2">
        <f t="shared" si="137"/>
        <v>0.89769520753137932</v>
      </c>
      <c r="DP85" s="43">
        <f>DO85*'DEPRECATED - DT-Prelim Calcs'!$C$21/DJ$2/'DEPRECATED - DT-Prelim Calcs'!$C$19/'DEPRECATED - DT-Prelim Calcs'!$C$18*3.39*'DEPRECATED - DT-Prelim Calcs'!$C$20</f>
        <v>29.053734754561201</v>
      </c>
      <c r="DQ85" s="36">
        <f t="shared" si="138"/>
        <v>0</v>
      </c>
      <c r="DR85" s="43">
        <f>DP84*'DEPRECATED - DT-Prelim Calcs'!$C$11+DR84</f>
        <v>-1388.9688117442461</v>
      </c>
      <c r="DS85" s="43">
        <f>DS84+0.5*DP85*'DEPRECATED - DT-Prelim Calcs'!$C$11^2+DR85*'DEPRECATED - DT-Prelim Calcs'!$C$11</f>
        <v>-571224.72382777848</v>
      </c>
      <c r="DT85" s="43">
        <f>MIN('Drive Train'!$F$35-DN84*'DEPRECATED - DT-Prelim Calcs'!$C$21*'Drive Train'!$F$39,DT84+DN$2)</f>
        <v>7.1920000000000002</v>
      </c>
      <c r="DU85" s="43">
        <f>'Drive Train'!$F$35-DN85*'DEPRECATED - DT-Prelim Calcs'!$C$21*'Drive Train'!$F$39</f>
        <v>7.1920000000000002</v>
      </c>
      <c r="DV85" s="1">
        <f>IF(DS85&gt;='Drive Train'!$F$29,1,0)</f>
        <v>0</v>
      </c>
      <c r="DW85" s="43">
        <f t="shared" si="139"/>
        <v>103.33333333333333</v>
      </c>
      <c r="DX85" s="49">
        <f>DX84+'DEPRECATED - DT-Prelim Calcs'!$C$11</f>
        <v>324</v>
      </c>
      <c r="DY85" s="2">
        <f>EI85/'Drive Train'!$F$35</f>
        <v>0.57999999999999996</v>
      </c>
      <c r="DZ85" s="36">
        <f>EG85*12*60/(PI() * 'Drive Train'!$F$15)/DY$2*DY85</f>
        <v>-528214.31558460288</v>
      </c>
      <c r="EA85" s="2">
        <f>('DEPRECATED - DT-Prelim Calcs'!$C$6*DY85-DZ85)/('DEPRECATED - DT-Prelim Calcs'!$C$6*DY85)*'DEPRECATED - DT-Prelim Calcs'!$C$7*DY85</f>
        <v>391.01567650341497</v>
      </c>
      <c r="EB85" s="43">
        <f>EA85/'DEPRECATED - DT-Prelim Calcs'!$C$7*('DEPRECATED - DT-Prelim Calcs'!$C$8-'DEPRECATED - DT-Prelim Calcs'!$C$9)+'DEPRECATED - DT-Prelim Calcs'!$C$9</f>
        <v>21303.100287126337</v>
      </c>
      <c r="EC85" s="43">
        <f t="shared" si="108"/>
        <v>93</v>
      </c>
      <c r="ED85" s="2">
        <f t="shared" si="140"/>
        <v>0.78888366722454539</v>
      </c>
      <c r="EE85" s="43">
        <f>ED85*'DEPRECATED - DT-Prelim Calcs'!$C$21/DY$2/'DEPRECATED - DT-Prelim Calcs'!$C$19/'DEPRECATED - DT-Prelim Calcs'!$C$18*3.39*'DEPRECATED - DT-Prelim Calcs'!$C$20</f>
        <v>29.053734754561201</v>
      </c>
      <c r="EF85" s="36">
        <f t="shared" si="141"/>
        <v>0</v>
      </c>
      <c r="EG85" s="43">
        <f>EE84*'DEPRECATED - DT-Prelim Calcs'!$C$11+EG84</f>
        <v>-1444.9967026833415</v>
      </c>
      <c r="EH85" s="43">
        <f>EH84+0.5*EE85*'DEPRECATED - DT-Prelim Calcs'!$C$11^2+EG85*'DEPRECATED - DT-Prelim Calcs'!$C$11</f>
        <v>-643025.90962755634</v>
      </c>
      <c r="EI85" s="43">
        <f>MIN('Drive Train'!$F$35-EC84*'DEPRECATED - DT-Prelim Calcs'!$C$21*'Drive Train'!$F$39,EI84+EC$2)</f>
        <v>7.1920000000000002</v>
      </c>
      <c r="EJ85" s="43">
        <f>'Drive Train'!$F$35-EC85*'DEPRECATED - DT-Prelim Calcs'!$C$21*'Drive Train'!$F$39</f>
        <v>7.1920000000000002</v>
      </c>
      <c r="EK85" s="1">
        <f>IF(EH85&gt;='Drive Train'!$F$29,1,0)</f>
        <v>0</v>
      </c>
      <c r="EL85" s="43">
        <f t="shared" si="142"/>
        <v>103.33333333333333</v>
      </c>
      <c r="EM85" s="49">
        <f>EM84+'DEPRECATED - DT-Prelim Calcs'!$C$11</f>
        <v>324</v>
      </c>
      <c r="EN85" s="2">
        <f>EX85/'Drive Train'!$F$35</f>
        <v>0.57999999999999996</v>
      </c>
      <c r="EO85" s="36">
        <f>EV85*12*60/(PI() * 'Drive Train'!$F$15)/EN$2*EN85</f>
        <v>-1481235.048141093</v>
      </c>
      <c r="EP85" s="2">
        <f>('DEPRECATED - DT-Prelim Calcs'!$C$6*EN85-EO85)/('DEPRECATED - DT-Prelim Calcs'!$C$6*EN85)*'DEPRECATED - DT-Prelim Calcs'!$C$7*EN85</f>
        <v>1091.5904783356939</v>
      </c>
      <c r="EQ85" s="43">
        <f>EP85/'DEPRECATED - DT-Prelim Calcs'!$C$7*('DEPRECATED - DT-Prelim Calcs'!$C$8-'DEPRECATED - DT-Prelim Calcs'!$C$9)+'DEPRECATED - DT-Prelim Calcs'!$C$9</f>
        <v>59468.742476496751</v>
      </c>
      <c r="ER85" s="43">
        <f t="shared" si="109"/>
        <v>93</v>
      </c>
      <c r="ES85" s="2">
        <f t="shared" si="143"/>
        <v>0.7035989464435134</v>
      </c>
      <c r="ET85" s="43">
        <f>ES85*'DEPRECATED - DT-Prelim Calcs'!$C$21/EN$2/'DEPRECATED - DT-Prelim Calcs'!$C$19/'DEPRECATED - DT-Prelim Calcs'!$C$18*3.39*'DEPRECATED - DT-Prelim Calcs'!$C$20</f>
        <v>29.053734754561201</v>
      </c>
      <c r="EU85" s="36">
        <f t="shared" si="144"/>
        <v>0</v>
      </c>
      <c r="EV85" s="43">
        <f>ET84*'DEPRECATED - DT-Prelim Calcs'!$C$11+EV84</f>
        <v>-3614.039410903838</v>
      </c>
      <c r="EW85" s="43">
        <f>EW84+0.5*ET85*'DEPRECATED - DT-Prelim Calcs'!$C$11^2+EV85*'DEPRECATED - DT-Prelim Calcs'!$C$11</f>
        <v>-1146896.6635483003</v>
      </c>
      <c r="EX85" s="43">
        <f>MIN('Drive Train'!$F$35-ER84*'DEPRECATED - DT-Prelim Calcs'!$C$21*'Drive Train'!$F$39,EX84+ER$2)</f>
        <v>7.1920000000000002</v>
      </c>
      <c r="EY85" s="43">
        <f>'Drive Train'!$F$35-ER85*'DEPRECATED - DT-Prelim Calcs'!$C$21*'Drive Train'!$F$39</f>
        <v>7.1920000000000002</v>
      </c>
      <c r="EZ85" s="1">
        <f>IF(EW85&gt;='Drive Train'!$F$29,1,0)</f>
        <v>0</v>
      </c>
      <c r="FA85" s="43">
        <f t="shared" si="145"/>
        <v>103.33333333333333</v>
      </c>
      <c r="FB85" s="49">
        <f>FB84+'DEPRECATED - DT-Prelim Calcs'!$C$11</f>
        <v>324</v>
      </c>
      <c r="FC85" s="2">
        <f>FM85/'Drive Train'!$F$35</f>
        <v>0.57999999999999996</v>
      </c>
      <c r="FD85" s="36">
        <f>FK85*12*60/(PI() * 'Drive Train'!$F$15)/FC$2*FC85</f>
        <v>-2997034.0922298175</v>
      </c>
      <c r="FE85" s="2">
        <f>('DEPRECATED - DT-Prelim Calcs'!$C$6*FC85-FD85)/('DEPRECATED - DT-Prelim Calcs'!$C$6*FC85)*'DEPRECATED - DT-Prelim Calcs'!$C$7*FC85</f>
        <v>2205.8690859808535</v>
      </c>
      <c r="FF85" s="43">
        <f>FE85/'DEPRECATED - DT-Prelim Calcs'!$C$7*('DEPRECATED - DT-Prelim Calcs'!$C$8-'DEPRECATED - DT-Prelim Calcs'!$C$9)+'DEPRECATED - DT-Prelim Calcs'!$C$9</f>
        <v>120171.98005716589</v>
      </c>
      <c r="FG85" s="43">
        <f t="shared" si="110"/>
        <v>93</v>
      </c>
      <c r="FH85" s="2">
        <f t="shared" si="146"/>
        <v>0.63495514679048781</v>
      </c>
      <c r="FI85" s="43">
        <f>FH85*'DEPRECATED - DT-Prelim Calcs'!$C$21/FC$2/'DEPRECATED - DT-Prelim Calcs'!$C$19/'DEPRECATED - DT-Prelim Calcs'!$C$18*3.39*'DEPRECATED - DT-Prelim Calcs'!$C$20</f>
        <v>29.053734754561205</v>
      </c>
      <c r="FJ85" s="36">
        <f t="shared" si="147"/>
        <v>0</v>
      </c>
      <c r="FK85" s="43">
        <f>FI84*'DEPRECATED - DT-Prelim Calcs'!$C$11+FK84</f>
        <v>-6599.0049668540432</v>
      </c>
      <c r="FL85" s="43">
        <f>FL84+0.5*FI85*'DEPRECATED - DT-Prelim Calcs'!$C$11^2+FK85*'DEPRECATED - DT-Prelim Calcs'!$C$11</f>
        <v>-1356420.643802098</v>
      </c>
      <c r="FM85" s="43">
        <f>MIN('Drive Train'!$F$35-FG84*'DEPRECATED - DT-Prelim Calcs'!$C$21*'Drive Train'!$F$39,FM84+FG$2)</f>
        <v>7.1920000000000002</v>
      </c>
      <c r="FN85" s="43">
        <f>'Drive Train'!$F$35-FG85*'DEPRECATED - DT-Prelim Calcs'!$C$21*'Drive Train'!$F$39</f>
        <v>7.1920000000000002</v>
      </c>
      <c r="FO85" s="1">
        <f>IF(FL85&gt;='Drive Train'!$F$29,1,0)</f>
        <v>0</v>
      </c>
      <c r="FP85" s="43">
        <f t="shared" si="148"/>
        <v>103.33333333333333</v>
      </c>
      <c r="FQ85" s="49">
        <f>FQ84+'DEPRECATED - DT-Prelim Calcs'!$C$11</f>
        <v>324</v>
      </c>
      <c r="FR85" s="2">
        <f>GB85/'Drive Train'!$F$35</f>
        <v>0.57999999999999996</v>
      </c>
      <c r="FS85" s="36">
        <f>FZ85*12*60/(PI() * 'Drive Train'!$F$15)/FR$2*FR85</f>
        <v>-196679.4484301256</v>
      </c>
      <c r="FT85" s="2">
        <f>('DEPRECATED - DT-Prelim Calcs'!$C$6*FR85-FS85)/('DEPRECATED - DT-Prelim Calcs'!$C$6*FR85)*'DEPRECATED - DT-Prelim Calcs'!$C$7*FR85</f>
        <v>147.30117384597008</v>
      </c>
      <c r="FU85" s="43">
        <f>FT85/'DEPRECATED - DT-Prelim Calcs'!$C$7*('DEPRECATED - DT-Prelim Calcs'!$C$8-'DEPRECATED - DT-Prelim Calcs'!$C$9)+'DEPRECATED - DT-Prelim Calcs'!$C$9</f>
        <v>8026.1161871312061</v>
      </c>
      <c r="FV85" s="43">
        <f t="shared" si="111"/>
        <v>93</v>
      </c>
      <c r="FW85" s="2">
        <f t="shared" si="149"/>
        <v>0.57851468929799987</v>
      </c>
      <c r="FX85" s="43">
        <f>FW85*'DEPRECATED - DT-Prelim Calcs'!$C$21/FR$2/'DEPRECATED - DT-Prelim Calcs'!$C$19/'DEPRECATED - DT-Prelim Calcs'!$C$18*3.39*'DEPRECATED - DT-Prelim Calcs'!$C$20</f>
        <v>29.053734754561201</v>
      </c>
      <c r="FY85" s="36">
        <f t="shared" si="150"/>
        <v>0</v>
      </c>
      <c r="FZ85" s="43">
        <f>FX84*'DEPRECATED - DT-Prelim Calcs'!$C$11+FZ84</f>
        <v>-394.5636719669061</v>
      </c>
      <c r="GA85" s="43">
        <f>GA84+0.5*FX85*'DEPRECATED - DT-Prelim Calcs'!$C$11^2+FZ85*'DEPRECATED - DT-Prelim Calcs'!$C$11</f>
        <v>-1557006.8665122176</v>
      </c>
      <c r="GB85" s="43">
        <f>MIN('Drive Train'!$F$35-FV84*'DEPRECATED - DT-Prelim Calcs'!$C$21*'Drive Train'!$F$39,GB84+FV$2)</f>
        <v>7.1920000000000002</v>
      </c>
      <c r="GC85" s="43">
        <f>'Drive Train'!$F$35-FV85*'DEPRECATED - DT-Prelim Calcs'!$C$21*'Drive Train'!$F$39</f>
        <v>7.1920000000000002</v>
      </c>
      <c r="GD85" s="1">
        <f>IF(GA85&gt;='Drive Train'!$F$29,1,0)</f>
        <v>0</v>
      </c>
      <c r="GE85" s="43">
        <f t="shared" si="151"/>
        <v>103.33333333333333</v>
      </c>
      <c r="GF85" s="49">
        <f>GF84+'DEPRECATED - DT-Prelim Calcs'!$C$11</f>
        <v>324</v>
      </c>
      <c r="GG85" s="2">
        <f>GQ85/'Drive Train'!$F$35</f>
        <v>3.2229151894994703</v>
      </c>
      <c r="GH85" s="36">
        <f>GO85*12*60/(PI() * 'Drive Train'!$F$15)/GG$2*GG85</f>
        <v>-883866.19564596203</v>
      </c>
      <c r="GI85" s="2">
        <f>('DEPRECATED - DT-Prelim Calcs'!$C$6*GG85-GH85)/('DEPRECATED - DT-Prelim Calcs'!$C$6*GG85)*'DEPRECATED - DT-Prelim Calcs'!$C$7*GG85</f>
        <v>664.85410195341751</v>
      </c>
      <c r="GJ85" s="43">
        <f>GI85/'DEPRECATED - DT-Prelim Calcs'!$C$7*('DEPRECATED - DT-Prelim Calcs'!$C$8-'DEPRECATED - DT-Prelim Calcs'!$C$9)+'DEPRECATED - DT-Prelim Calcs'!$C$9</f>
        <v>36221.16376313394</v>
      </c>
      <c r="GK85" s="43">
        <f t="shared" si="152"/>
        <v>29.999999999999982</v>
      </c>
      <c r="GL85" s="2">
        <f t="shared" si="153"/>
        <v>1.4462867232450001</v>
      </c>
      <c r="GM85" s="43">
        <f>GL85*'DEPRECATED - DT-Prelim Calcs'!$C$21/GG$2/'DEPRECATED - DT-Prelim Calcs'!$C$19/'DEPRECATED - DT-Prelim Calcs'!$C$18*3.39*'DEPRECATED - DT-Prelim Calcs'!$C$20</f>
        <v>29.053734754561201</v>
      </c>
      <c r="GN85" s="36">
        <f t="shared" si="154"/>
        <v>0</v>
      </c>
      <c r="GO85" s="43">
        <f>GM84*'DEPRECATED - DT-Prelim Calcs'!$C$11+GO84</f>
        <v>-797.74439981949877</v>
      </c>
      <c r="GP85" s="43">
        <f>GP84+0.5*GM85*'DEPRECATED - DT-Prelim Calcs'!$C$11^2+GO85*'DEPRECATED - DT-Prelim Calcs'!$C$11</f>
        <v>-99057.59705073126</v>
      </c>
      <c r="GQ85" s="43">
        <f>MIN('Drive Train'!$F$35-GK84*'DEPRECATED - DT-Prelim Calcs'!$C$21*'Drive Train'!$F$39,GQ84+GK$2)</f>
        <v>39.964148349793433</v>
      </c>
      <c r="GR85" s="43">
        <f>'Drive Train'!$F$35-GK85*'DEPRECATED - DT-Prelim Calcs'!$C$21*'Drive Train'!$F$39</f>
        <v>10.72</v>
      </c>
      <c r="GS85" s="1">
        <f>IF(GP85&gt;='Drive Train'!$F$29,1,0)</f>
        <v>0</v>
      </c>
      <c r="GT85" s="43">
        <f t="shared" si="155"/>
        <v>33.333333333333314</v>
      </c>
      <c r="GU85" s="49">
        <f>GU84+'DEPRECATED - DT-Prelim Calcs'!$C$11</f>
        <v>324</v>
      </c>
      <c r="GV85" s="2">
        <f>HF85/'Drive Train'!$F$35</f>
        <v>4.1652246366885342</v>
      </c>
      <c r="GW85" s="36">
        <f>HD85*12*60/(PI() * 'Drive Train'!$F$15)/GV$2*GV85</f>
        <v>-1613773.2046537304</v>
      </c>
      <c r="GX85" s="2">
        <f>('DEPRECATED - DT-Prelim Calcs'!$C$6*GV85-GW85)/('DEPRECATED - DT-Prelim Calcs'!$C$6*GV85)*'DEPRECATED - DT-Prelim Calcs'!$C$7*GV85</f>
        <v>1205.8352687225577</v>
      </c>
      <c r="GY85" s="43">
        <f>GX85/'DEPRECATED - DT-Prelim Calcs'!$C$7*('DEPRECATED - DT-Prelim Calcs'!$C$8-'DEPRECATED - DT-Prelim Calcs'!$C$9)+'DEPRECATED - DT-Prelim Calcs'!$C$9</f>
        <v>65692.525833393069</v>
      </c>
      <c r="GZ85" s="43">
        <f t="shared" si="112"/>
        <v>33.333333333333314</v>
      </c>
      <c r="HA85" s="2">
        <f t="shared" si="156"/>
        <v>1.4462867232450001</v>
      </c>
      <c r="HB85" s="43">
        <f>HA85*'DEPRECATED - DT-Prelim Calcs'!$C$21/GV$2/'DEPRECATED - DT-Prelim Calcs'!$C$19/'DEPRECATED - DT-Prelim Calcs'!$C$18*3.39*'DEPRECATED - DT-Prelim Calcs'!$C$20</f>
        <v>29.053734754561201</v>
      </c>
      <c r="HC85" s="36">
        <f t="shared" si="157"/>
        <v>0</v>
      </c>
      <c r="HD85" s="43">
        <f>HB84*'DEPRECATED - DT-Prelim Calcs'!$C$11+HD84</f>
        <v>-1127.0162779687969</v>
      </c>
      <c r="HE85" s="43">
        <f>HE84+0.5*HB85*'DEPRECATED - DT-Prelim Calcs'!$C$11^2+HD85*'DEPRECATED - DT-Prelim Calcs'!$C$11</f>
        <v>-100871.13636444369</v>
      </c>
      <c r="HF85" s="43">
        <f>MIN('Drive Train'!$F$35-GZ84*'DEPRECATED - DT-Prelim Calcs'!$C$21*'Drive Train'!$F$39,HF84+GZ$2)</f>
        <v>51.648785494937826</v>
      </c>
      <c r="HG85" s="43">
        <f>'Drive Train'!$F$35-GZ85*'DEPRECATED - DT-Prelim Calcs'!$C$21*'Drive Train'!$F$39</f>
        <v>10.533333333333335</v>
      </c>
      <c r="HH85" s="1">
        <f>IF(HE85&gt;='Drive Train'!$F$29,1,0)</f>
        <v>0</v>
      </c>
      <c r="HI85" s="43">
        <f t="shared" si="158"/>
        <v>37.037037037037017</v>
      </c>
      <c r="HJ85" s="49">
        <f>HJ84+'DEPRECATED - DT-Prelim Calcs'!$C$11</f>
        <v>324</v>
      </c>
      <c r="HK85" s="2">
        <f>HU85/'Drive Train'!$F$35</f>
        <v>0.83440860215053769</v>
      </c>
      <c r="HL85" s="36">
        <f>HS85*12*60/(PI() * 'Drive Train'!$F$15)/HK$2*HK85</f>
        <v>19460.3095456708</v>
      </c>
      <c r="HM85" s="2">
        <f>('DEPRECATED - DT-Prelim Calcs'!$C$6*HK85-HL85)/('DEPRECATED - DT-Prelim Calcs'!$C$6*HK85)*'DEPRECATED - DT-Prelim Calcs'!$C$7*HK85</f>
        <v>-10.392086315662576</v>
      </c>
      <c r="HN85" s="43">
        <f>HM85/'DEPRECATED - DT-Prelim Calcs'!$C$7*('DEPRECATED - DT-Prelim Calcs'!$C$8-'DEPRECATED - DT-Prelim Calcs'!$C$9)+'DEPRECATED - DT-Prelim Calcs'!$C$9</f>
        <v>-564.63604555475229</v>
      </c>
      <c r="HO85" s="43">
        <f t="shared" si="113"/>
        <v>-564.63604555475229</v>
      </c>
      <c r="HP85" s="2">
        <f t="shared" si="159"/>
        <v>-12.213899640253764</v>
      </c>
      <c r="HQ85" s="43">
        <f>HP85*'DEPRECATED - DT-Prelim Calcs'!$C$21/HK$2/'DEPRECATED - DT-Prelim Calcs'!$C$19/'DEPRECATED - DT-Prelim Calcs'!$C$18*3.39*'DEPRECATED - DT-Prelim Calcs'!$C$20</f>
        <v>-245.35895598251327</v>
      </c>
      <c r="HR85" s="36">
        <f t="shared" si="160"/>
        <v>1</v>
      </c>
      <c r="HS85" s="43">
        <f>HQ84*'DEPRECATED - DT-Prelim Calcs'!$C$11+HS84</f>
        <v>67.841757254551268</v>
      </c>
      <c r="HT85" s="43">
        <f>HT84+0.5*HQ85*'DEPRECATED - DT-Prelim Calcs'!$C$11^2+HS85*'DEPRECATED - DT-Prelim Calcs'!$C$11</f>
        <v>-121595.63389309135</v>
      </c>
      <c r="HU85" s="43">
        <f>MIN('Drive Train'!$F$35-HO84*'DEPRECATED - DT-Prelim Calcs'!$C$21*'Drive Train'!$F$39,HU84+HO$2)</f>
        <v>10.346666666666668</v>
      </c>
      <c r="HV85" s="43">
        <f>'Drive Train'!$F$35-HO85*'DEPRECATED - DT-Prelim Calcs'!$C$21*'Drive Train'!$F$39</f>
        <v>44.019618551066131</v>
      </c>
      <c r="HW85" s="1">
        <f>IF(HT85&gt;='Drive Train'!$F$29,1,0)</f>
        <v>0</v>
      </c>
      <c r="HX85" s="43">
        <f t="shared" si="161"/>
        <v>-627.37338394972471</v>
      </c>
      <c r="HY85" s="49">
        <f>HY84+'DEPRECATED - DT-Prelim Calcs'!$C$11</f>
        <v>324</v>
      </c>
      <c r="HZ85" s="2">
        <f>IJ85/'Drive Train'!$F$35</f>
        <v>0.8193548387096774</v>
      </c>
      <c r="IA85" s="36">
        <f>IH85*12*60/(PI() * 'Drive Train'!$F$15)/HZ$2*HZ85</f>
        <v>12272.307951755911</v>
      </c>
      <c r="IB85" s="2">
        <f>('DEPRECATED - DT-Prelim Calcs'!$C$6*HZ85-IA85)/('DEPRECATED - DT-Prelim Calcs'!$C$6*HZ85)*'DEPRECATED - DT-Prelim Calcs'!$C$7*HZ85</f>
        <v>-5.1787186424602698</v>
      </c>
      <c r="IC85" s="43">
        <f>IB85/'DEPRECATED - DT-Prelim Calcs'!$C$7*('DEPRECATED - DT-Prelim Calcs'!$C$8-'DEPRECATED - DT-Prelim Calcs'!$C$9)+'DEPRECATED - DT-Prelim Calcs'!$C$9</f>
        <v>-280.62422455194002</v>
      </c>
      <c r="ID85" s="43">
        <f t="shared" si="114"/>
        <v>-280.62422455194002</v>
      </c>
      <c r="IE85" s="2">
        <f t="shared" si="162"/>
        <v>-6.3487220445021837</v>
      </c>
      <c r="IF85" s="43">
        <f>IE85*'DEPRECATED - DT-Prelim Calcs'!$C$21/HZ$2/'DEPRECATED - DT-Prelim Calcs'!$C$19/'DEPRECATED - DT-Prelim Calcs'!$C$18*3.39*'DEPRECATED - DT-Prelim Calcs'!$C$20</f>
        <v>-127.53631997502308</v>
      </c>
      <c r="IG85" s="36">
        <f t="shared" si="163"/>
        <v>1</v>
      </c>
      <c r="IH85" s="43">
        <f>IF84*'DEPRECATED - DT-Prelim Calcs'!$C$11+IH84</f>
        <v>43.569275576650163</v>
      </c>
      <c r="II85" s="43">
        <f>II84+0.5*IF85*'DEPRECATED - DT-Prelim Calcs'!$C$11^2+IH85*'DEPRECATED - DT-Prelim Calcs'!$C$11</f>
        <v>-96945.052981582543</v>
      </c>
      <c r="IJ85" s="43">
        <f>MIN('Drive Train'!$F$35-ID84*'DEPRECATED - DT-Prelim Calcs'!$C$21*'Drive Train'!$F$39,IJ84+ID$2)</f>
        <v>10.16</v>
      </c>
      <c r="IK85" s="43">
        <f>'Drive Train'!$F$35-ID85*'DEPRECATED - DT-Prelim Calcs'!$C$21*'Drive Train'!$F$39</f>
        <v>28.114956574908639</v>
      </c>
      <c r="IL85" s="1">
        <f>IF(II85&gt;='Drive Train'!$F$29,1,0)</f>
        <v>0</v>
      </c>
      <c r="IM85" s="43">
        <f t="shared" si="164"/>
        <v>-311.80469394660008</v>
      </c>
      <c r="IN85" s="49">
        <f>IN84+'DEPRECATED - DT-Prelim Calcs'!$C$11</f>
        <v>324</v>
      </c>
      <c r="IO85" s="2">
        <f>IY85/'Drive Train'!$F$35</f>
        <v>0.80430107526881722</v>
      </c>
      <c r="IP85" s="36">
        <f>IW85*12*60/(PI() * 'Drive Train'!$F$15)/IO$2*IO85</f>
        <v>-34746.397050014006</v>
      </c>
      <c r="IQ85" s="2">
        <f>('DEPRECATED - DT-Prelim Calcs'!$C$6*IO85-IP85)/('DEPRECATED - DT-Prelim Calcs'!$C$6*IO85)*'DEPRECATED - DT-Prelim Calcs'!$C$7*IO85</f>
        <v>29.31458617538782</v>
      </c>
      <c r="IR85" s="43">
        <f>IQ85/'DEPRECATED - DT-Prelim Calcs'!$C$7*('DEPRECATED - DT-Prelim Calcs'!$C$8-'DEPRECATED - DT-Prelim Calcs'!$C$9)+'DEPRECATED - DT-Prelim Calcs'!$C$9</f>
        <v>1598.4886498532169</v>
      </c>
      <c r="IS85" s="43">
        <f t="shared" si="115"/>
        <v>43.333333333333321</v>
      </c>
      <c r="IT85" s="2">
        <f t="shared" si="165"/>
        <v>1.4462867232450001</v>
      </c>
      <c r="IU85" s="43">
        <f>IT85*'DEPRECATED - DT-Prelim Calcs'!$C$21/IO$2/'DEPRECATED - DT-Prelim Calcs'!$C$19/'DEPRECATED - DT-Prelim Calcs'!$C$18*3.39*'DEPRECATED - DT-Prelim Calcs'!$C$20</f>
        <v>29.053734754561201</v>
      </c>
      <c r="IV85" s="36">
        <f t="shared" si="166"/>
        <v>0</v>
      </c>
      <c r="IW85" s="43">
        <f>IU84*'DEPRECATED - DT-Prelim Calcs'!$C$11+IW84</f>
        <v>-125.6658421361475</v>
      </c>
      <c r="IX85" s="43">
        <f>IX84+0.5*IU85*'DEPRECATED - DT-Prelim Calcs'!$C$11^2+IW85*'DEPRECATED - DT-Prelim Calcs'!$C$11</f>
        <v>-125945.90474151392</v>
      </c>
      <c r="IY85" s="43">
        <f>MIN('Drive Train'!$F$35-IS84*'DEPRECATED - DT-Prelim Calcs'!$C$21*'Drive Train'!$F$39,IY84+IS$2)</f>
        <v>9.9733333333333345</v>
      </c>
      <c r="IZ85" s="43">
        <f>'Drive Train'!$F$35-IS85*'DEPRECATED - DT-Prelim Calcs'!$C$21*'Drive Train'!$F$39</f>
        <v>9.9733333333333345</v>
      </c>
      <c r="JA85" s="1">
        <f>IF(IX85&gt;='Drive Train'!$F$29,1,0)</f>
        <v>0</v>
      </c>
      <c r="JB85" s="43">
        <f t="shared" si="167"/>
        <v>48.148148148148138</v>
      </c>
      <c r="JC85" s="49">
        <f>JC84+'DEPRECATED - DT-Prelim Calcs'!$C$11</f>
        <v>324</v>
      </c>
      <c r="JD85" s="2">
        <f>JN85/'Drive Train'!$F$35</f>
        <v>0.78924731182795704</v>
      </c>
      <c r="JE85" s="36">
        <f>JL85*12*60/(PI() * 'Drive Train'!$F$15)/JD$2*JD85</f>
        <v>2071.8514176029375</v>
      </c>
      <c r="JF85" s="2">
        <f>('DEPRECATED - DT-Prelim Calcs'!$C$6*JD85-JE85)/('DEPRECATED - DT-Prelim Calcs'!$C$6*JD85)*'DEPRECATED - DT-Prelim Calcs'!$C$7*JD85</f>
        <v>2.1785317814139056</v>
      </c>
      <c r="JG85" s="43">
        <f>JF85/'DEPRECATED - DT-Prelim Calcs'!$C$7*('DEPRECATED - DT-Prelim Calcs'!$C$8-'DEPRECATED - DT-Prelim Calcs'!$C$9)+'DEPRECATED - DT-Prelim Calcs'!$C$9</f>
        <v>120.18120898747395</v>
      </c>
      <c r="JH85" s="43">
        <f t="shared" si="116"/>
        <v>46.666666666666657</v>
      </c>
      <c r="JI85" s="2">
        <f t="shared" si="168"/>
        <v>0.62402796428180962</v>
      </c>
      <c r="JJ85" s="43">
        <f>JI85*'DEPRECATED - DT-Prelim Calcs'!$C$21/JD$2/'DEPRECATED - DT-Prelim Calcs'!$C$19/'DEPRECATED - DT-Prelim Calcs'!$C$18*3.39*'DEPRECATED - DT-Prelim Calcs'!$C$20</f>
        <v>12.5357874495272</v>
      </c>
      <c r="JK85" s="36">
        <f t="shared" si="169"/>
        <v>0</v>
      </c>
      <c r="JL85" s="43">
        <f>JJ84*'DEPRECATED - DT-Prelim Calcs'!$C$11+JL84</f>
        <v>7.6361000976006892</v>
      </c>
      <c r="JM85" s="43">
        <f>JM84+0.5*JJ85*'DEPRECATED - DT-Prelim Calcs'!$C$11^2+JL85*'DEPRECATED - DT-Prelim Calcs'!$C$11</f>
        <v>-122569.72568502845</v>
      </c>
      <c r="JN85" s="43">
        <f>MIN('Drive Train'!$F$35-JH84*'DEPRECATED - DT-Prelim Calcs'!$C$21*'Drive Train'!$F$39,JN84+JH$2)</f>
        <v>9.7866666666666671</v>
      </c>
      <c r="JO85" s="43">
        <f>'Drive Train'!$F$35-JH85*'DEPRECATED - DT-Prelim Calcs'!$C$21*'Drive Train'!$F$39</f>
        <v>9.7866666666666671</v>
      </c>
      <c r="JP85" s="1">
        <f>IF(JM85&gt;='Drive Train'!$F$29,1,0)</f>
        <v>0</v>
      </c>
      <c r="JQ85" s="43">
        <f>MIN(JG85,'DEPRECATED - DT-Prelim Calcs'!$C$10)*'DEPRECATED - DT-Prelim Calcs'!$C$11*1000/60/60</f>
        <v>103.33333333333333</v>
      </c>
      <c r="JR85" s="49">
        <f>JR84+'DEPRECATED - DT-Prelim Calcs'!$C$11</f>
        <v>324</v>
      </c>
      <c r="JS85" s="2">
        <f>KC85/'Drive Train'!$F$35</f>
        <v>0.77419354838709686</v>
      </c>
      <c r="JT85" s="36">
        <f>KA85*12*60/(PI() * 'Drive Train'!$F$15)/JS$2*JS85</f>
        <v>-81040.668998529451</v>
      </c>
      <c r="JU85" s="2">
        <f>('DEPRECATED - DT-Prelim Calcs'!$C$6*JS85-JT85)/('DEPRECATED - DT-Prelim Calcs'!$C$6*JS85)*'DEPRECATED - DT-Prelim Calcs'!$C$7*JS85</f>
        <v>63.204751065305878</v>
      </c>
      <c r="JV85" s="43">
        <f>JU85/'DEPRECATED - DT-Prelim Calcs'!$C$7*('DEPRECATED - DT-Prelim Calcs'!$C$8-'DEPRECATED - DT-Prelim Calcs'!$C$9)+'DEPRECATED - DT-Prelim Calcs'!$C$9</f>
        <v>3444.7439013189023</v>
      </c>
      <c r="JW85" s="43">
        <f t="shared" si="117"/>
        <v>49.999999999999993</v>
      </c>
      <c r="JX85" s="2">
        <f t="shared" si="170"/>
        <v>1.4462867232450001</v>
      </c>
      <c r="JY85" s="43">
        <f>JX85*'DEPRECATED - DT-Prelim Calcs'!$C$21/JS$2/'DEPRECATED - DT-Prelim Calcs'!$C$19/'DEPRECATED - DT-Prelim Calcs'!$C$18*3.39*'DEPRECATED - DT-Prelim Calcs'!$C$20</f>
        <v>29.053734754561201</v>
      </c>
      <c r="JZ85" s="36">
        <f t="shared" si="171"/>
        <v>0</v>
      </c>
      <c r="KA85" s="43">
        <f>JY84*'DEPRECATED - DT-Prelim Calcs'!$C$11+KA84</f>
        <v>-304.49459418986294</v>
      </c>
      <c r="KB85" s="43">
        <f>KB84+0.5*JY85*'DEPRECATED - DT-Prelim Calcs'!$C$11^2+KA85*'DEPRECATED - DT-Prelim Calcs'!$C$11</f>
        <v>-134295.77578273424</v>
      </c>
      <c r="KC85" s="43">
        <f>MIN('Drive Train'!$F$35-JW84*'DEPRECATED - DT-Prelim Calcs'!$C$21*'Drive Train'!$F$39,KC84+JW$2)</f>
        <v>9.6000000000000014</v>
      </c>
      <c r="KD85" s="43">
        <f>'Drive Train'!$F$35-JW85*'DEPRECATED - DT-Prelim Calcs'!$C$21*'Drive Train'!$F$39</f>
        <v>9.6000000000000014</v>
      </c>
      <c r="KE85" s="1">
        <f>IF(KB85&gt;='Drive Train'!$F$29,1,0)</f>
        <v>0</v>
      </c>
      <c r="KF85" s="43">
        <f>MIN(JV85,'DEPRECATED - DT-Prelim Calcs'!$C$10)*'DEPRECATED - DT-Prelim Calcs'!$C$11*1000/60/60</f>
        <v>103.33333333333333</v>
      </c>
      <c r="KG85" s="49">
        <f>KG84+'DEPRECATED - DT-Prelim Calcs'!$C$11</f>
        <v>324</v>
      </c>
      <c r="KH85" s="2">
        <f>KR85/'Drive Train'!$F$35</f>
        <v>0.75913978494623657</v>
      </c>
      <c r="KI85" s="36">
        <f>KP85*12*60/(PI() * 'Drive Train'!$F$15)/KH$2*KH85</f>
        <v>-57214.332685693662</v>
      </c>
      <c r="KJ85" s="2">
        <f>('DEPRECATED - DT-Prelim Calcs'!$C$6*KH85-KI85)/('DEPRECATED - DT-Prelim Calcs'!$C$6*KH85)*'DEPRECATED - DT-Prelim Calcs'!$C$7*KH85</f>
        <v>45.619177550003386</v>
      </c>
      <c r="KK85" s="43">
        <f>KJ85/'DEPRECATED - DT-Prelim Calcs'!$C$7*('DEPRECATED - DT-Prelim Calcs'!$C$8-'DEPRECATED - DT-Prelim Calcs'!$C$9)+'DEPRECATED - DT-Prelim Calcs'!$C$9</f>
        <v>2486.7238516046618</v>
      </c>
      <c r="KL85" s="43">
        <f t="shared" si="118"/>
        <v>53.333333333333329</v>
      </c>
      <c r="KM85" s="2">
        <f t="shared" si="172"/>
        <v>1.4462867232450001</v>
      </c>
      <c r="KN85" s="43">
        <f>KM85*'DEPRECATED - DT-Prelim Calcs'!$C$21/KH$2/'DEPRECATED - DT-Prelim Calcs'!$C$19/'DEPRECATED - DT-Prelim Calcs'!$C$18*3.39*'DEPRECATED - DT-Prelim Calcs'!$C$20</f>
        <v>29.053734754561201</v>
      </c>
      <c r="KO85" s="36">
        <f t="shared" si="173"/>
        <v>0</v>
      </c>
      <c r="KP85" s="43">
        <f>KN84*'DEPRECATED - DT-Prelim Calcs'!$C$11+KP84</f>
        <v>-219.23465315580523</v>
      </c>
      <c r="KQ85" s="43">
        <f>KQ84+0.5*KN85*'DEPRECATED - DT-Prelim Calcs'!$C$11^2+KP85*'DEPRECATED - DT-Prelim Calcs'!$C$11</f>
        <v>-128101.66416533159</v>
      </c>
      <c r="KR85" s="43">
        <f>MIN('Drive Train'!$F$35-KL84*'DEPRECATED - DT-Prelim Calcs'!$C$21*'Drive Train'!$F$39,KR84+KL$2)</f>
        <v>9.413333333333334</v>
      </c>
      <c r="KS85" s="43">
        <f>'Drive Train'!$F$35-KL85*'DEPRECATED - DT-Prelim Calcs'!$C$21*'Drive Train'!$F$39</f>
        <v>9.413333333333334</v>
      </c>
      <c r="KT85" s="1">
        <f>IF(KQ85&gt;='Drive Train'!$F$29,1,0)</f>
        <v>0</v>
      </c>
      <c r="KU85" s="43">
        <f>MIN(KK85,'DEPRECATED - DT-Prelim Calcs'!$C$10)*'DEPRECATED - DT-Prelim Calcs'!$C$11*1000/60/60</f>
        <v>103.33333333333333</v>
      </c>
      <c r="KV85" s="49">
        <f>KV84+'DEPRECATED - DT-Prelim Calcs'!$C$11</f>
        <v>324</v>
      </c>
      <c r="KW85" s="2">
        <f>LG85/'Drive Train'!$F$35</f>
        <v>0.74408602150537628</v>
      </c>
      <c r="KX85" s="36">
        <f>LE85*12*60/(PI() * 'Drive Train'!$F$15)/KW$2*KW85</f>
        <v>17488.930620125822</v>
      </c>
      <c r="KY85" s="2">
        <f>('DEPRECATED - DT-Prelim Calcs'!$C$6*KW85-KX85)/('DEPRECATED - DT-Prelim Calcs'!$C$6*KW85)*'DEPRECATED - DT-Prelim Calcs'!$C$7*KW85</f>
        <v>-9.3665194131194252</v>
      </c>
      <c r="KZ85" s="43">
        <f>KY85/'DEPRECATED - DT-Prelim Calcs'!$C$7*('DEPRECATED - DT-Prelim Calcs'!$C$8-'DEPRECATED - DT-Prelim Calcs'!$C$9)+'DEPRECATED - DT-Prelim Calcs'!$C$9</f>
        <v>-508.76560981919255</v>
      </c>
      <c r="LA85" s="43">
        <f t="shared" si="119"/>
        <v>-508.76560981919255</v>
      </c>
      <c r="LB85" s="2">
        <f t="shared" si="174"/>
        <v>-11.202520828755324</v>
      </c>
      <c r="LC85" s="43">
        <f>LB85*'DEPRECATED - DT-Prelim Calcs'!$C$21/KW$2/'DEPRECATED - DT-Prelim Calcs'!$C$19/'DEPRECATED - DT-Prelim Calcs'!$C$18*3.39*'DEPRECATED - DT-Prelim Calcs'!$C$20</f>
        <v>-225.041869990235</v>
      </c>
      <c r="LD85" s="36">
        <f t="shared" si="175"/>
        <v>1</v>
      </c>
      <c r="LE85" s="43">
        <f>LC84*'DEPRECATED - DT-Prelim Calcs'!$C$11+LE84</f>
        <v>68.370101742742264</v>
      </c>
      <c r="LF85" s="43">
        <f>LF84+0.5*LC85*'DEPRECATED - DT-Prelim Calcs'!$C$11^2+LE85*'DEPRECATED - DT-Prelim Calcs'!$C$11</f>
        <v>-131446.16648585437</v>
      </c>
      <c r="LG85" s="43">
        <f>MIN('Drive Train'!$F$35-LA84*'DEPRECATED - DT-Prelim Calcs'!$C$21*'Drive Train'!$F$39,LG84+LA$2)</f>
        <v>9.2266666666666666</v>
      </c>
      <c r="LH85" s="43">
        <f>'Drive Train'!$F$35-LA85*'DEPRECATED - DT-Prelim Calcs'!$C$21*'Drive Train'!$F$39</f>
        <v>40.890874149874783</v>
      </c>
      <c r="LI85" s="1">
        <f>IF(LF85&gt;='Drive Train'!$F$29,1,0)</f>
        <v>0</v>
      </c>
      <c r="LJ85" s="43">
        <f>MIN(KZ85,'DEPRECATED - DT-Prelim Calcs'!$C$10)*'DEPRECATED - DT-Prelim Calcs'!$C$11*1000/60/60</f>
        <v>-565.29512202132503</v>
      </c>
      <c r="LK85" s="49">
        <f>LK84+'DEPRECATED - DT-Prelim Calcs'!$C$11</f>
        <v>324</v>
      </c>
      <c r="LL85" s="2">
        <f>LV85/'Drive Train'!$F$35</f>
        <v>0.72903225806451621</v>
      </c>
      <c r="LM85" s="36">
        <f>LT85*12*60/(PI() * 'Drive Train'!$F$15)/LL$2*LL85</f>
        <v>-210999.17119372392</v>
      </c>
      <c r="LN85" s="2">
        <f>('DEPRECATED - DT-Prelim Calcs'!$C$6*LL85-LM85)/('DEPRECATED - DT-Prelim Calcs'!$C$6*LL85)*'DEPRECATED - DT-Prelim Calcs'!$C$7*LL85</f>
        <v>158.52670249699423</v>
      </c>
      <c r="LO85" s="43">
        <f>LN85/'DEPRECATED - DT-Prelim Calcs'!$C$7*('DEPRECATED - DT-Prelim Calcs'!$C$8-'DEPRECATED - DT-Prelim Calcs'!$C$9)+'DEPRECATED - DT-Prelim Calcs'!$C$9</f>
        <v>8637.6561808064016</v>
      </c>
      <c r="LP85" s="43">
        <f t="shared" si="120"/>
        <v>60</v>
      </c>
      <c r="LQ85" s="2">
        <f t="shared" si="176"/>
        <v>1.4462867232450001</v>
      </c>
      <c r="LR85" s="43">
        <f>LQ85*'DEPRECATED - DT-Prelim Calcs'!$C$21/LL$2/'DEPRECATED - DT-Prelim Calcs'!$C$19/'DEPRECATED - DT-Prelim Calcs'!$C$18*3.39*'DEPRECATED - DT-Prelim Calcs'!$C$20</f>
        <v>29.053734754561201</v>
      </c>
      <c r="LS85" s="36">
        <f t="shared" si="177"/>
        <v>0</v>
      </c>
      <c r="LT85" s="43">
        <f>LR84*'DEPRECATED - DT-Prelim Calcs'!$C$11+LT84</f>
        <v>-841.89924738642571</v>
      </c>
      <c r="LU85" s="43">
        <f>LU84+0.5*LR85*'DEPRECATED - DT-Prelim Calcs'!$C$11^2+LT85*'DEPRECATED - DT-Prelim Calcs'!$C$11</f>
        <v>-144719.39263413165</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103.33333333333333</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3"/>
        <v>0</v>
      </c>
      <c r="X86" s="2">
        <f>MAX(MIN(IF(AND(AI85=1,AG86&lt;0),-1,1)*(W86-$C$9)/($C$8-$C$9)*$C$7-$C$29*AE86/T$2 -  AI85*$C$29/2,X$2),MAX(X$4:X85)*-1)</f>
        <v>-0.27672021620693066</v>
      </c>
      <c r="Y86" s="43">
        <f t="shared" si="94"/>
        <v>0</v>
      </c>
      <c r="Z86" s="43">
        <f t="shared" si="95"/>
        <v>0</v>
      </c>
      <c r="AA86" s="43">
        <f t="shared" si="96"/>
        <v>0</v>
      </c>
      <c r="AB86" s="43" t="e">
        <f t="shared" si="97"/>
        <v>#N/A</v>
      </c>
      <c r="AC86" s="36">
        <f t="shared" si="121"/>
        <v>1</v>
      </c>
      <c r="AD86" s="1">
        <f t="shared" si="98"/>
        <v>1</v>
      </c>
      <c r="AE86" s="43">
        <f t="shared" si="99"/>
        <v>0</v>
      </c>
      <c r="AF86" s="43" t="e">
        <f t="shared" si="100"/>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889.49632897085212</v>
      </c>
      <c r="AK86" s="43">
        <f t="shared" si="178"/>
        <v>0</v>
      </c>
      <c r="AL86" s="49">
        <f>AL85+'DEPRECATED - DT-Prelim Calcs'!$C$11</f>
        <v>328</v>
      </c>
      <c r="AM86" s="2">
        <f>AW86/'Drive Train'!$F$35</f>
        <v>0.57999999999999996</v>
      </c>
      <c r="AN86" s="36">
        <f>AU86*12*60/(PI() * 'Drive Train'!$F$15)/AM$2*AM86</f>
        <v>5822.818692910324</v>
      </c>
      <c r="AO86" s="2">
        <f>('DEPRECATED - DT-Prelim Calcs'!$C$6*AM86-AN86)/('DEPRECATED - DT-Prelim Calcs'!$C$6*AM86)*'DEPRECATED - DT-Prelim Calcs'!$C$7*AM86</f>
        <v>-1.5602106065437968</v>
      </c>
      <c r="AP86" s="43">
        <f>AO86/'DEPRECATED - DT-Prelim Calcs'!$C$7*('DEPRECATED - DT-Prelim Calcs'!$C$8-'DEPRECATED - DT-Prelim Calcs'!$C$9)+'DEPRECATED - DT-Prelim Calcs'!$C$9</f>
        <v>-83.496547968430718</v>
      </c>
      <c r="AQ86" s="43">
        <f t="shared" si="102"/>
        <v>-83.496547968430718</v>
      </c>
      <c r="AR86" s="2">
        <f t="shared" si="122"/>
        <v>-2.3444310810772504</v>
      </c>
      <c r="AS86" s="43">
        <f>AR86*'DEPRECATED - DT-Prelim Calcs'!$C$21/AM$2/'DEPRECATED - DT-Prelim Calcs'!$C$19/'DEPRECATED - DT-Prelim Calcs'!$C$18*3.39*'DEPRECATED - DT-Prelim Calcs'!$C$20</f>
        <v>-23.548055058937667</v>
      </c>
      <c r="AT86" s="36">
        <f t="shared" si="123"/>
        <v>1</v>
      </c>
      <c r="AU86" s="43">
        <f>AS85*'DEPRECATED - DT-Prelim Calcs'!$C$11+AU85</f>
        <v>58.406527550550436</v>
      </c>
      <c r="AV86" s="43">
        <f>AV85+0.5*AS86*'DEPRECATED - DT-Prelim Calcs'!$C$11^2+AU86*'DEPRECATED - DT-Prelim Calcs'!$C$11</f>
        <v>4884.2162716459125</v>
      </c>
      <c r="AW86" s="43">
        <f>MIN('Drive Train'!$F$35-AQ85*'DEPRECATED - DT-Prelim Calcs'!$C$21*'Drive Train'!$F$39,AW85+AQ$2)</f>
        <v>7.1920000000000002</v>
      </c>
      <c r="AX86" s="43">
        <f>'Drive Train'!$F$35-AQ86*'DEPRECATED - DT-Prelim Calcs'!$C$21*'Drive Train'!$F$39</f>
        <v>17.07580668623212</v>
      </c>
      <c r="AY86" s="1">
        <f>IF(AV86&gt;='Drive Train'!$F$29,1,0)</f>
        <v>1</v>
      </c>
      <c r="AZ86" s="43">
        <f t="shared" si="124"/>
        <v>-92.773942187145238</v>
      </c>
      <c r="BA86" s="49">
        <f>BA85+'DEPRECATED - DT-Prelim Calcs'!$C$11</f>
        <v>328</v>
      </c>
      <c r="BB86" s="2">
        <f>BL86/'Drive Train'!$F$35</f>
        <v>2.8858241874746056</v>
      </c>
      <c r="BC86" s="36">
        <f>BJ86*12*60/(PI() * 'Drive Train'!$F$15)/BB$2*BB86</f>
        <v>-328712.25623593573</v>
      </c>
      <c r="BD86" s="2">
        <f>('DEPRECATED - DT-Prelim Calcs'!$C$6*BB86-BC86)/('DEPRECATED - DT-Prelim Calcs'!$C$6*BB86)*'DEPRECATED - DT-Prelim Calcs'!$C$7*BB86</f>
        <v>255.17408938071966</v>
      </c>
      <c r="BE86" s="43">
        <f>BD86/'DEPRECATED - DT-Prelim Calcs'!$C$7*('DEPRECATED - DT-Prelim Calcs'!$C$8-'DEPRECATED - DT-Prelim Calcs'!$C$9)+'DEPRECATED - DT-Prelim Calcs'!$C$9</f>
        <v>13902.77501850189</v>
      </c>
      <c r="BF86" s="43">
        <f t="shared" si="103"/>
        <v>93</v>
      </c>
      <c r="BG86" s="2">
        <f t="shared" si="125"/>
        <v>2.0025508475699998</v>
      </c>
      <c r="BH86" s="43">
        <f>BG86*'DEPRECATED - DT-Prelim Calcs'!$C$21/BB$2/'DEPRECATED - DT-Prelim Calcs'!$C$19/'DEPRECATED - DT-Prelim Calcs'!$C$18*3.39*'DEPRECATED - DT-Prelim Calcs'!$C$20</f>
        <v>29.053734754561201</v>
      </c>
      <c r="BI86" s="36">
        <f t="shared" si="126"/>
        <v>0</v>
      </c>
      <c r="BJ86" s="43">
        <f>BH85*'DEPRECATED - DT-Prelim Calcs'!$C$11+BJ85</f>
        <v>-458.77664192571933</v>
      </c>
      <c r="BK86" s="43">
        <f>BK85+0.5*BH86*'DEPRECATED - DT-Prelim Calcs'!$C$11^2+BJ86*'DEPRECATED - DT-Prelim Calcs'!$C$11</f>
        <v>-44044.10927751298</v>
      </c>
      <c r="BL86" s="43">
        <f>MIN('Drive Train'!$F$35-BF85*'DEPRECATED - DT-Prelim Calcs'!$C$21*'Drive Train'!$F$39,BL85+BF$2)</f>
        <v>35.784219924685111</v>
      </c>
      <c r="BM86" s="43">
        <f>'Drive Train'!$F$35-BF86*'DEPRECATED - DT-Prelim Calcs'!$C$21*'Drive Train'!$F$39</f>
        <v>7.1920000000000002</v>
      </c>
      <c r="BN86" s="1">
        <f>IF(BK86&gt;='Drive Train'!$F$29,1,0)</f>
        <v>0</v>
      </c>
      <c r="BO86" s="43">
        <f t="shared" si="127"/>
        <v>103.33333333333333</v>
      </c>
      <c r="BP86" s="49">
        <f>BP85+'DEPRECATED - DT-Prelim Calcs'!$C$11</f>
        <v>328</v>
      </c>
      <c r="BQ86" s="2">
        <f>CA86/'Drive Train'!$F$35</f>
        <v>0.57999999999999996</v>
      </c>
      <c r="BR86" s="36">
        <f>BY86*12*60/(PI() * 'Drive Train'!$F$15)/BQ$2*BQ86</f>
        <v>-5077.2453450356843</v>
      </c>
      <c r="BS86" s="2">
        <f>('DEPRECATED - DT-Prelim Calcs'!$C$6*BQ86-BR86)/('DEPRECATED - DT-Prelim Calcs'!$C$6*BQ86)*'DEPRECATED - DT-Prelim Calcs'!$C$7*BQ86</f>
        <v>6.4525323931375178</v>
      </c>
      <c r="BT86" s="43">
        <f>BS86/'DEPRECATED - DT-Prelim Calcs'!$C$7*('DEPRECATED - DT-Prelim Calcs'!$C$8-'DEPRECATED - DT-Prelim Calcs'!$C$9)+'DEPRECATED - DT-Prelim Calcs'!$C$9</f>
        <v>353.01855574555134</v>
      </c>
      <c r="BU86" s="43">
        <f t="shared" si="104"/>
        <v>93</v>
      </c>
      <c r="BV86" s="2">
        <f t="shared" si="128"/>
        <v>1.5313624128476471</v>
      </c>
      <c r="BW86" s="43">
        <f>BV86*'DEPRECATED - DT-Prelim Calcs'!$C$21/BQ$2/'DEPRECATED - DT-Prelim Calcs'!$C$19/'DEPRECATED - DT-Prelim Calcs'!$C$18*3.39*'DEPRECATED - DT-Prelim Calcs'!$C$20</f>
        <v>29.053734754561201</v>
      </c>
      <c r="BX86" s="36">
        <f t="shared" si="129"/>
        <v>0</v>
      </c>
      <c r="BY86" s="43">
        <f>BW85*'DEPRECATED - DT-Prelim Calcs'!$C$11+BY85</f>
        <v>-26.96186050783821</v>
      </c>
      <c r="BZ86" s="43">
        <f>BZ85+0.5*BW86*'DEPRECATED - DT-Prelim Calcs'!$C$11^2+BY86*'DEPRECATED - DT-Prelim Calcs'!$C$11</f>
        <v>-100779.6440614157</v>
      </c>
      <c r="CA86" s="43">
        <f>MIN('Drive Train'!$F$35-BU85*'DEPRECATED - DT-Prelim Calcs'!$C$21*'Drive Train'!$F$39,CA85+BU$2)</f>
        <v>7.1920000000000002</v>
      </c>
      <c r="CB86" s="43">
        <f>'Drive Train'!$F$35-BU86*'DEPRECATED - DT-Prelim Calcs'!$C$21*'Drive Train'!$F$39</f>
        <v>7.1920000000000002</v>
      </c>
      <c r="CC86" s="1">
        <f>IF(BZ86&gt;='Drive Train'!$F$29,1,0)</f>
        <v>0</v>
      </c>
      <c r="CD86" s="43">
        <f t="shared" si="130"/>
        <v>103.33333333333333</v>
      </c>
      <c r="CE86" s="49">
        <f>CE85+'DEPRECATED - DT-Prelim Calcs'!$C$11</f>
        <v>328</v>
      </c>
      <c r="CF86" s="2">
        <f>CP86/'Drive Train'!$F$35</f>
        <v>0.57999999999999996</v>
      </c>
      <c r="CG86" s="36">
        <f>CN86*12*60/(PI() * 'Drive Train'!$F$15)/CF$2*CF86</f>
        <v>21745.833108211886</v>
      </c>
      <c r="CH86" s="2">
        <f>('DEPRECATED - DT-Prelim Calcs'!$C$6*CF86-CG86)/('DEPRECATED - DT-Prelim Calcs'!$C$6*CF86)*'DEPRECATED - DT-Prelim Calcs'!$C$7*CF86</f>
        <v>-13.26537324098962</v>
      </c>
      <c r="CI86" s="43">
        <f>CH86/'DEPRECATED - DT-Prelim Calcs'!$C$7*('DEPRECATED - DT-Prelim Calcs'!$C$8-'DEPRECATED - DT-Prelim Calcs'!$C$9)+'DEPRECATED - DT-Prelim Calcs'!$C$9</f>
        <v>-721.1658556658524</v>
      </c>
      <c r="CJ86" s="43">
        <f t="shared" si="105"/>
        <v>-721.1658556658524</v>
      </c>
      <c r="CK86" s="2">
        <f t="shared" si="131"/>
        <v>-16.194114192517276</v>
      </c>
      <c r="CL86" s="43">
        <f>CK86*'DEPRECATED - DT-Prelim Calcs'!$C$21/CF$2/'DEPRECATED - DT-Prelim Calcs'!$C$19/'DEPRECATED - DT-Prelim Calcs'!$C$18*3.39*'DEPRECATED - DT-Prelim Calcs'!$C$20</f>
        <v>-379.53475792035687</v>
      </c>
      <c r="CM86" s="36">
        <f t="shared" si="132"/>
        <v>1</v>
      </c>
      <c r="CN86" s="43">
        <f>CL85*'DEPRECATED - DT-Prelim Calcs'!$C$11+CN85</f>
        <v>93.481868553568916</v>
      </c>
      <c r="CO86" s="43">
        <f>CO85+0.5*CL86*'DEPRECATED - DT-Prelim Calcs'!$C$11^2+CN86*'DEPRECATED - DT-Prelim Calcs'!$C$11</f>
        <v>-217718.61477206522</v>
      </c>
      <c r="CP86" s="43">
        <f>MIN('Drive Train'!$F$35-CJ85*'DEPRECATED - DT-Prelim Calcs'!$C$21*'Drive Train'!$F$39,CP85+CJ$2)</f>
        <v>7.1920000000000002</v>
      </c>
      <c r="CQ86" s="43">
        <f>'Drive Train'!$F$35-CJ86*'DEPRECATED - DT-Prelim Calcs'!$C$21*'Drive Train'!$F$39</f>
        <v>52.785287917287732</v>
      </c>
      <c r="CR86" s="1">
        <f>IF(CO86&gt;='Drive Train'!$F$29,1,0)</f>
        <v>0</v>
      </c>
      <c r="CS86" s="43">
        <f t="shared" si="133"/>
        <v>-801.29539518428055</v>
      </c>
      <c r="CT86" s="49">
        <f>CT85+'DEPRECATED - DT-Prelim Calcs'!$C$11</f>
        <v>328</v>
      </c>
      <c r="CU86" s="2">
        <f>DE86/'Drive Train'!$F$35</f>
        <v>0.57999999999999996</v>
      </c>
      <c r="CV86" s="36">
        <f>DC86*12*60/(PI() * 'Drive Train'!$F$15)/CU$2*CU86</f>
        <v>-531848.36414387054</v>
      </c>
      <c r="CW86" s="2">
        <f>('DEPRECATED - DT-Prelim Calcs'!$C$6*CU86-CV86)/('DEPRECATED - DT-Prelim Calcs'!$C$6*CU86)*'DEPRECATED - DT-Prelim Calcs'!$C$7*CU86</f>
        <v>393.68710091453812</v>
      </c>
      <c r="CX86" s="43">
        <f>CW86/'DEPRECATED - DT-Prelim Calcs'!$C$7*('DEPRECATED - DT-Prelim Calcs'!$C$8-'DEPRECATED - DT-Prelim Calcs'!$C$9)+'DEPRECATED - DT-Prelim Calcs'!$C$9</f>
        <v>21448.633109523344</v>
      </c>
      <c r="CY86" s="43">
        <f t="shared" si="106"/>
        <v>93</v>
      </c>
      <c r="CZ86" s="2">
        <f t="shared" si="134"/>
        <v>1.0413264407364002</v>
      </c>
      <c r="DA86" s="43">
        <f>CZ86*'DEPRECATED - DT-Prelim Calcs'!$C$21/CU$2/'DEPRECATED - DT-Prelim Calcs'!$C$19/'DEPRECATED - DT-Prelim Calcs'!$C$18*3.39*'DEPRECATED - DT-Prelim Calcs'!$C$20</f>
        <v>29.053734754561201</v>
      </c>
      <c r="DB86" s="36">
        <f t="shared" si="135"/>
        <v>0</v>
      </c>
      <c r="DC86" s="43">
        <f>DA85*'DEPRECATED - DT-Prelim Calcs'!$C$11+DC85</f>
        <v>-1920.5182915150954</v>
      </c>
      <c r="DD86" s="43">
        <f>DD85+0.5*DA86*'DEPRECATED - DT-Prelim Calcs'!$C$11^2+DC86*'DEPRECATED - DT-Prelim Calcs'!$C$11</f>
        <v>-323395.30855243868</v>
      </c>
      <c r="DE86" s="43">
        <f>MIN('Drive Train'!$F$35-CY85*'DEPRECATED - DT-Prelim Calcs'!$C$21*'Drive Train'!$F$39,DE85+CY$2)</f>
        <v>7.1920000000000002</v>
      </c>
      <c r="DF86" s="43">
        <f>'Drive Train'!$F$35-CY86*'DEPRECATED - DT-Prelim Calcs'!$C$21*'Drive Train'!$F$39</f>
        <v>7.1920000000000002</v>
      </c>
      <c r="DG86" s="1">
        <f>IF(DD86&gt;='Drive Train'!$F$29,1,0)</f>
        <v>0</v>
      </c>
      <c r="DH86" s="43">
        <f t="shared" si="136"/>
        <v>103.33333333333333</v>
      </c>
      <c r="DI86" s="49">
        <f>DI85+'DEPRECATED - DT-Prelim Calcs'!$C$11</f>
        <v>328</v>
      </c>
      <c r="DJ86" s="2">
        <f>DT86/'Drive Train'!$F$35</f>
        <v>0.57999999999999996</v>
      </c>
      <c r="DK86" s="36">
        <f>DR86*12*60/(PI() * 'Drive Train'!$F$15)/DJ$2*DJ86</f>
        <v>-408857.33765877225</v>
      </c>
      <c r="DL86" s="2">
        <f>('DEPRECATED - DT-Prelim Calcs'!$C$6*DJ86-DK86)/('DEPRECATED - DT-Prelim Calcs'!$C$6*DJ86)*'DEPRECATED - DT-Prelim Calcs'!$C$7*DJ86</f>
        <v>303.27520213474014</v>
      </c>
      <c r="DM86" s="43">
        <f>DL86/'DEPRECATED - DT-Prelim Calcs'!$C$7*('DEPRECATED - DT-Prelim Calcs'!$C$8-'DEPRECATED - DT-Prelim Calcs'!$C$9)+'DEPRECATED - DT-Prelim Calcs'!$C$9</f>
        <v>16523.208773011964</v>
      </c>
      <c r="DN86" s="43">
        <f t="shared" si="107"/>
        <v>93</v>
      </c>
      <c r="DO86" s="2">
        <f t="shared" si="137"/>
        <v>0.89769520753137932</v>
      </c>
      <c r="DP86" s="43">
        <f>DO86*'DEPRECATED - DT-Prelim Calcs'!$C$21/DJ$2/'DEPRECATED - DT-Prelim Calcs'!$C$19/'DEPRECATED - DT-Prelim Calcs'!$C$18*3.39*'DEPRECATED - DT-Prelim Calcs'!$C$20</f>
        <v>29.053734754561201</v>
      </c>
      <c r="DQ86" s="36">
        <f t="shared" si="138"/>
        <v>0</v>
      </c>
      <c r="DR86" s="43">
        <f>DP85*'DEPRECATED - DT-Prelim Calcs'!$C$11+DR85</f>
        <v>-1272.7538727260012</v>
      </c>
      <c r="DS86" s="43">
        <f>DS85+0.5*DP86*'DEPRECATED - DT-Prelim Calcs'!$C$11^2+DR86*'DEPRECATED - DT-Prelim Calcs'!$C$11</f>
        <v>-576083.30944064597</v>
      </c>
      <c r="DT86" s="43">
        <f>MIN('Drive Train'!$F$35-DN85*'DEPRECATED - DT-Prelim Calcs'!$C$21*'Drive Train'!$F$39,DT85+DN$2)</f>
        <v>7.1920000000000002</v>
      </c>
      <c r="DU86" s="43">
        <f>'Drive Train'!$F$35-DN86*'DEPRECATED - DT-Prelim Calcs'!$C$21*'Drive Train'!$F$39</f>
        <v>7.1920000000000002</v>
      </c>
      <c r="DV86" s="1">
        <f>IF(DS86&gt;='Drive Train'!$F$29,1,0)</f>
        <v>0</v>
      </c>
      <c r="DW86" s="43">
        <f t="shared" si="139"/>
        <v>103.33333333333333</v>
      </c>
      <c r="DX86" s="49">
        <f>DX85+'DEPRECATED - DT-Prelim Calcs'!$C$11</f>
        <v>328</v>
      </c>
      <c r="DY86" s="2">
        <f>EI86/'Drive Train'!$F$35</f>
        <v>0.57999999999999996</v>
      </c>
      <c r="DZ86" s="36">
        <f>EG86*12*60/(PI() * 'Drive Train'!$F$15)/DY$2*DY86</f>
        <v>-485732.28475350502</v>
      </c>
      <c r="EA86" s="2">
        <f>('DEPRECATED - DT-Prelim Calcs'!$C$6*DY86-DZ86)/('DEPRECATED - DT-Prelim Calcs'!$C$6*DY86)*'DEPRECATED - DT-Prelim Calcs'!$C$7*DY86</f>
        <v>359.7867228046926</v>
      </c>
      <c r="EB86" s="43">
        <f>EA86/'DEPRECATED - DT-Prelim Calcs'!$C$7*('DEPRECATED - DT-Prelim Calcs'!$C$8-'DEPRECATED - DT-Prelim Calcs'!$C$9)+'DEPRECATED - DT-Prelim Calcs'!$C$9</f>
        <v>19601.821466225789</v>
      </c>
      <c r="EC86" s="43">
        <f t="shared" si="108"/>
        <v>93</v>
      </c>
      <c r="ED86" s="2">
        <f t="shared" si="140"/>
        <v>0.78888366722454539</v>
      </c>
      <c r="EE86" s="43">
        <f>ED86*'DEPRECATED - DT-Prelim Calcs'!$C$21/DY$2/'DEPRECATED - DT-Prelim Calcs'!$C$19/'DEPRECATED - DT-Prelim Calcs'!$C$18*3.39*'DEPRECATED - DT-Prelim Calcs'!$C$20</f>
        <v>29.053734754561201</v>
      </c>
      <c r="EF86" s="36">
        <f t="shared" si="141"/>
        <v>0</v>
      </c>
      <c r="EG86" s="43">
        <f>EE85*'DEPRECATED - DT-Prelim Calcs'!$C$11+EG85</f>
        <v>-1328.7817636650966</v>
      </c>
      <c r="EH86" s="43">
        <f>EH85+0.5*EE86*'DEPRECATED - DT-Prelim Calcs'!$C$11^2+EG86*'DEPRECATED - DT-Prelim Calcs'!$C$11</f>
        <v>-648108.60680418019</v>
      </c>
      <c r="EI86" s="43">
        <f>MIN('Drive Train'!$F$35-EC85*'DEPRECATED - DT-Prelim Calcs'!$C$21*'Drive Train'!$F$39,EI85+EC$2)</f>
        <v>7.1920000000000002</v>
      </c>
      <c r="EJ86" s="43">
        <f>'Drive Train'!$F$35-EC86*'DEPRECATED - DT-Prelim Calcs'!$C$21*'Drive Train'!$F$39</f>
        <v>7.1920000000000002</v>
      </c>
      <c r="EK86" s="1">
        <f>IF(EH86&gt;='Drive Train'!$F$29,1,0)</f>
        <v>0</v>
      </c>
      <c r="EL86" s="43">
        <f t="shared" si="142"/>
        <v>103.33333333333333</v>
      </c>
      <c r="EM86" s="49">
        <f>EM85+'DEPRECATED - DT-Prelim Calcs'!$C$11</f>
        <v>328</v>
      </c>
      <c r="EN86" s="2">
        <f>EX86/'Drive Train'!$F$35</f>
        <v>0.57999999999999996</v>
      </c>
      <c r="EO86" s="36">
        <f>EV86*12*60/(PI() * 'Drive Train'!$F$15)/EN$2*EN86</f>
        <v>-1433603.6802395592</v>
      </c>
      <c r="EP86" s="2">
        <f>('DEPRECATED - DT-Prelim Calcs'!$C$6*EN86-EO86)/('DEPRECATED - DT-Prelim Calcs'!$C$6*EN86)*'DEPRECATED - DT-Prelim Calcs'!$C$7*EN86</f>
        <v>1056.5761969159141</v>
      </c>
      <c r="EQ86" s="43">
        <f>EP86/'DEPRECATED - DT-Prelim Calcs'!$C$7*('DEPRECATED - DT-Prelim Calcs'!$C$8-'DEPRECATED - DT-Prelim Calcs'!$C$9)+'DEPRECATED - DT-Prelim Calcs'!$C$9</f>
        <v>57561.248040941588</v>
      </c>
      <c r="ER86" s="43">
        <f t="shared" si="109"/>
        <v>93</v>
      </c>
      <c r="ES86" s="2">
        <f t="shared" si="143"/>
        <v>0.7035989464435134</v>
      </c>
      <c r="ET86" s="43">
        <f>ES86*'DEPRECATED - DT-Prelim Calcs'!$C$21/EN$2/'DEPRECATED - DT-Prelim Calcs'!$C$19/'DEPRECATED - DT-Prelim Calcs'!$C$18*3.39*'DEPRECATED - DT-Prelim Calcs'!$C$20</f>
        <v>29.053734754561201</v>
      </c>
      <c r="EU86" s="36">
        <f t="shared" si="144"/>
        <v>0</v>
      </c>
      <c r="EV86" s="43">
        <f>ET85*'DEPRECATED - DT-Prelim Calcs'!$C$11+EV85</f>
        <v>-3497.8244718855931</v>
      </c>
      <c r="EW86" s="43">
        <f>EW85+0.5*ET86*'DEPRECATED - DT-Prelim Calcs'!$C$11^2+EV86*'DEPRECATED - DT-Prelim Calcs'!$C$11</f>
        <v>-1160655.5315578061</v>
      </c>
      <c r="EX86" s="43">
        <f>MIN('Drive Train'!$F$35-ER85*'DEPRECATED - DT-Prelim Calcs'!$C$21*'Drive Train'!$F$39,EX85+ER$2)</f>
        <v>7.1920000000000002</v>
      </c>
      <c r="EY86" s="43">
        <f>'Drive Train'!$F$35-ER86*'DEPRECATED - DT-Prelim Calcs'!$C$21*'Drive Train'!$F$39</f>
        <v>7.1920000000000002</v>
      </c>
      <c r="EZ86" s="1">
        <f>IF(EW86&gt;='Drive Train'!$F$29,1,0)</f>
        <v>0</v>
      </c>
      <c r="FA86" s="43">
        <f t="shared" si="145"/>
        <v>103.33333333333333</v>
      </c>
      <c r="FB86" s="49">
        <f>FB85+'DEPRECATED - DT-Prelim Calcs'!$C$11</f>
        <v>328</v>
      </c>
      <c r="FC86" s="2">
        <f>FM86/'Drive Train'!$F$35</f>
        <v>0.57999999999999996</v>
      </c>
      <c r="FD86" s="36">
        <f>FK86*12*60/(PI() * 'Drive Train'!$F$15)/FC$2*FC86</f>
        <v>-2944253.387257847</v>
      </c>
      <c r="FE86" s="2">
        <f>('DEPRECATED - DT-Prelim Calcs'!$C$6*FC86-FD86)/('DEPRECATED - DT-Prelim Calcs'!$C$6*FC86)*'DEPRECATED - DT-Prelim Calcs'!$C$7*FC86</f>
        <v>2167.0694768400163</v>
      </c>
      <c r="FF86" s="43">
        <f>FE86/'DEPRECATED - DT-Prelim Calcs'!$C$7*('DEPRECATED - DT-Prelim Calcs'!$C$8-'DEPRECATED - DT-Prelim Calcs'!$C$9)+'DEPRECATED - DT-Prelim Calcs'!$C$9</f>
        <v>118058.2700069561</v>
      </c>
      <c r="FG86" s="43">
        <f t="shared" si="110"/>
        <v>93</v>
      </c>
      <c r="FH86" s="2">
        <f t="shared" si="146"/>
        <v>0.63495514679048781</v>
      </c>
      <c r="FI86" s="43">
        <f>FH86*'DEPRECATED - DT-Prelim Calcs'!$C$21/FC$2/'DEPRECATED - DT-Prelim Calcs'!$C$19/'DEPRECATED - DT-Prelim Calcs'!$C$18*3.39*'DEPRECATED - DT-Prelim Calcs'!$C$20</f>
        <v>29.053734754561205</v>
      </c>
      <c r="FJ86" s="36">
        <f t="shared" si="147"/>
        <v>0</v>
      </c>
      <c r="FK86" s="43">
        <f>FI85*'DEPRECATED - DT-Prelim Calcs'!$C$11+FK85</f>
        <v>-6482.7900278357984</v>
      </c>
      <c r="FL86" s="43">
        <f>FL85+0.5*FI86*'DEPRECATED - DT-Prelim Calcs'!$C$11^2+FK86*'DEPRECATED - DT-Prelim Calcs'!$C$11</f>
        <v>-1382119.3740354048</v>
      </c>
      <c r="FM86" s="43">
        <f>MIN('Drive Train'!$F$35-FG85*'DEPRECATED - DT-Prelim Calcs'!$C$21*'Drive Train'!$F$39,FM85+FG$2)</f>
        <v>7.1920000000000002</v>
      </c>
      <c r="FN86" s="43">
        <f>'Drive Train'!$F$35-FG86*'DEPRECATED - DT-Prelim Calcs'!$C$21*'Drive Train'!$F$39</f>
        <v>7.1920000000000002</v>
      </c>
      <c r="FO86" s="1">
        <f>IF(FL86&gt;='Drive Train'!$F$29,1,0)</f>
        <v>0</v>
      </c>
      <c r="FP86" s="43">
        <f t="shared" si="148"/>
        <v>103.33333333333333</v>
      </c>
      <c r="FQ86" s="49">
        <f>FQ85+'DEPRECATED - DT-Prelim Calcs'!$C$11</f>
        <v>328</v>
      </c>
      <c r="FR86" s="2">
        <f>GB86/'Drive Train'!$F$35</f>
        <v>0.57999999999999996</v>
      </c>
      <c r="FS86" s="36">
        <f>FZ86*12*60/(PI() * 'Drive Train'!$F$15)/FR$2*FR86</f>
        <v>-138749.40638771927</v>
      </c>
      <c r="FT86" s="2">
        <f>('DEPRECATED - DT-Prelim Calcs'!$C$6*FR86-FS86)/('DEPRECATED - DT-Prelim Calcs'!$C$6*FR86)*'DEPRECATED - DT-Prelim Calcs'!$C$7*FR86</f>
        <v>104.71623698407578</v>
      </c>
      <c r="FU86" s="43">
        <f>FT86/'DEPRECATED - DT-Prelim Calcs'!$C$7*('DEPRECATED - DT-Prelim Calcs'!$C$8-'DEPRECATED - DT-Prelim Calcs'!$C$9)+'DEPRECATED - DT-Prelim Calcs'!$C$9</f>
        <v>5706.1905222668147</v>
      </c>
      <c r="FV86" s="43">
        <f t="shared" si="111"/>
        <v>93</v>
      </c>
      <c r="FW86" s="2">
        <f t="shared" si="149"/>
        <v>0.57851468929799987</v>
      </c>
      <c r="FX86" s="43">
        <f>FW86*'DEPRECATED - DT-Prelim Calcs'!$C$21/FR$2/'DEPRECATED - DT-Prelim Calcs'!$C$19/'DEPRECATED - DT-Prelim Calcs'!$C$18*3.39*'DEPRECATED - DT-Prelim Calcs'!$C$20</f>
        <v>29.053734754561201</v>
      </c>
      <c r="FY86" s="36">
        <f t="shared" si="150"/>
        <v>0</v>
      </c>
      <c r="FZ86" s="43">
        <f>FX85*'DEPRECATED - DT-Prelim Calcs'!$C$11+FZ85</f>
        <v>-278.34873294866128</v>
      </c>
      <c r="GA86" s="43">
        <f>GA85+0.5*FX86*'DEPRECATED - DT-Prelim Calcs'!$C$11^2+FZ86*'DEPRECATED - DT-Prelim Calcs'!$C$11</f>
        <v>-1557887.8315659757</v>
      </c>
      <c r="GB86" s="43">
        <f>MIN('Drive Train'!$F$35-FV85*'DEPRECATED - DT-Prelim Calcs'!$C$21*'Drive Train'!$F$39,GB85+FV$2)</f>
        <v>7.1920000000000002</v>
      </c>
      <c r="GC86" s="43">
        <f>'Drive Train'!$F$35-FV86*'DEPRECATED - DT-Prelim Calcs'!$C$21*'Drive Train'!$F$39</f>
        <v>7.1920000000000002</v>
      </c>
      <c r="GD86" s="1">
        <f>IF(GA86&gt;='Drive Train'!$F$29,1,0)</f>
        <v>0</v>
      </c>
      <c r="GE86" s="43">
        <f t="shared" si="151"/>
        <v>103.33333333333333</v>
      </c>
      <c r="GF86" s="49">
        <f>GF85+'DEPRECATED - DT-Prelim Calcs'!$C$11</f>
        <v>328</v>
      </c>
      <c r="GG86" s="2">
        <f>GQ86/'Drive Train'!$F$35</f>
        <v>0.86451612903225805</v>
      </c>
      <c r="GH86" s="36">
        <f>GO86*12*60/(PI() * 'Drive Train'!$F$15)/GG$2*GG86</f>
        <v>-202549.705942334</v>
      </c>
      <c r="GI86" s="2">
        <f>('DEPRECATED - DT-Prelim Calcs'!$C$6*GG86-GH86)/('DEPRECATED - DT-Prelim Calcs'!$C$6*GG86)*'DEPRECATED - DT-Prelim Calcs'!$C$7*GG86</f>
        <v>152.95083783474539</v>
      </c>
      <c r="GJ86" s="43">
        <f>GI86/'DEPRECATED - DT-Prelim Calcs'!$C$7*('DEPRECATED - DT-Prelim Calcs'!$C$8-'DEPRECATED - DT-Prelim Calcs'!$C$9)+'DEPRECATED - DT-Prelim Calcs'!$C$9</f>
        <v>8333.8963895047855</v>
      </c>
      <c r="GK86" s="43">
        <f t="shared" si="152"/>
        <v>29.999999999999982</v>
      </c>
      <c r="GL86" s="2">
        <f t="shared" si="153"/>
        <v>1.4462867232450001</v>
      </c>
      <c r="GM86" s="43">
        <f>GL86*'DEPRECATED - DT-Prelim Calcs'!$C$21/GG$2/'DEPRECATED - DT-Prelim Calcs'!$C$19/'DEPRECATED - DT-Prelim Calcs'!$C$18*3.39*'DEPRECATED - DT-Prelim Calcs'!$C$20</f>
        <v>29.053734754561201</v>
      </c>
      <c r="GN86" s="36">
        <f t="shared" si="154"/>
        <v>0</v>
      </c>
      <c r="GO86" s="43">
        <f>GM85*'DEPRECATED - DT-Prelim Calcs'!$C$11+GO85</f>
        <v>-681.529460801254</v>
      </c>
      <c r="GP86" s="43">
        <f>GP85+0.5*GM86*'DEPRECATED - DT-Prelim Calcs'!$C$11^2+GO86*'DEPRECATED - DT-Prelim Calcs'!$C$11</f>
        <v>-101551.28501589979</v>
      </c>
      <c r="GQ86" s="43">
        <f>MIN('Drive Train'!$F$35-GK85*'DEPRECATED - DT-Prelim Calcs'!$C$21*'Drive Train'!$F$39,GQ85+GK$2)</f>
        <v>10.72</v>
      </c>
      <c r="GR86" s="43">
        <f>'Drive Train'!$F$35-GK86*'DEPRECATED - DT-Prelim Calcs'!$C$21*'Drive Train'!$F$39</f>
        <v>10.72</v>
      </c>
      <c r="GS86" s="1">
        <f>IF(GP86&gt;='Drive Train'!$F$29,1,0)</f>
        <v>0</v>
      </c>
      <c r="GT86" s="43">
        <f t="shared" si="155"/>
        <v>33.333333333333314</v>
      </c>
      <c r="GU86" s="49">
        <f>GU85+'DEPRECATED - DT-Prelim Calcs'!$C$11</f>
        <v>328</v>
      </c>
      <c r="GV86" s="2">
        <f>HF86/'Drive Train'!$F$35</f>
        <v>0.84946236559139798</v>
      </c>
      <c r="GW86" s="36">
        <f>HD86*12*60/(PI() * 'Drive Train'!$F$15)/GV$2*GV86</f>
        <v>-295177.89685129665</v>
      </c>
      <c r="GX86" s="2">
        <f>('DEPRECATED - DT-Prelim Calcs'!$C$6*GV86-GW86)/('DEPRECATED - DT-Prelim Calcs'!$C$6*GV86)*'DEPRECATED - DT-Prelim Calcs'!$C$7*GV86</f>
        <v>220.97211896994989</v>
      </c>
      <c r="GY86" s="43">
        <f>GX86/'DEPRECATED - DT-Prelim Calcs'!$C$7*('DEPRECATED - DT-Prelim Calcs'!$C$8-'DEPRECATED - DT-Prelim Calcs'!$C$9)+'DEPRECATED - DT-Prelim Calcs'!$C$9</f>
        <v>12039.533346870403</v>
      </c>
      <c r="GZ86" s="43">
        <f t="shared" si="112"/>
        <v>33.333333333333314</v>
      </c>
      <c r="HA86" s="2">
        <f t="shared" si="156"/>
        <v>1.4462867232450001</v>
      </c>
      <c r="HB86" s="43">
        <f>HA86*'DEPRECATED - DT-Prelim Calcs'!$C$21/GV$2/'DEPRECATED - DT-Prelim Calcs'!$C$19/'DEPRECATED - DT-Prelim Calcs'!$C$18*3.39*'DEPRECATED - DT-Prelim Calcs'!$C$20</f>
        <v>29.053734754561201</v>
      </c>
      <c r="HC86" s="36">
        <f t="shared" si="157"/>
        <v>0</v>
      </c>
      <c r="HD86" s="43">
        <f>HB85*'DEPRECATED - DT-Prelim Calcs'!$C$11+HD85</f>
        <v>-1010.8013389505521</v>
      </c>
      <c r="HE86" s="43">
        <f>HE85+0.5*HB86*'DEPRECATED - DT-Prelim Calcs'!$C$11^2+HD86*'DEPRECATED - DT-Prelim Calcs'!$C$11</f>
        <v>-104681.9118422094</v>
      </c>
      <c r="HF86" s="43">
        <f>MIN('Drive Train'!$F$35-GZ85*'DEPRECATED - DT-Prelim Calcs'!$C$21*'Drive Train'!$F$39,HF85+GZ$2)</f>
        <v>10.533333333333335</v>
      </c>
      <c r="HG86" s="43">
        <f>'Drive Train'!$F$35-GZ86*'DEPRECATED - DT-Prelim Calcs'!$C$21*'Drive Train'!$F$39</f>
        <v>10.533333333333335</v>
      </c>
      <c r="HH86" s="1">
        <f>IF(HE86&gt;='Drive Train'!$F$29,1,0)</f>
        <v>0</v>
      </c>
      <c r="HI86" s="43">
        <f t="shared" si="158"/>
        <v>37.037037037037017</v>
      </c>
      <c r="HJ86" s="49">
        <f>HJ85+'DEPRECATED - DT-Prelim Calcs'!$C$11</f>
        <v>328</v>
      </c>
      <c r="HK86" s="2">
        <f>HU86/'Drive Train'!$F$35</f>
        <v>3.5499692379892038</v>
      </c>
      <c r="HL86" s="36">
        <f>HS86*12*60/(PI() * 'Drive Train'!$F$15)/HK$2*HK86</f>
        <v>-1114940.632205032</v>
      </c>
      <c r="HM86" s="2">
        <f>('DEPRECATED - DT-Prelim Calcs'!$C$6*HK86-HL86)/('DEPRECATED - DT-Prelim Calcs'!$C$6*HK86)*'DEPRECATED - DT-Prelim Calcs'!$C$7*HK86</f>
        <v>836.25304930635764</v>
      </c>
      <c r="HN86" s="43">
        <f>HM86/'DEPRECATED - DT-Prelim Calcs'!$C$7*('DEPRECATED - DT-Prelim Calcs'!$C$8-'DEPRECATED - DT-Prelim Calcs'!$C$9)+'DEPRECATED - DT-Prelim Calcs'!$C$9</f>
        <v>45558.569104003065</v>
      </c>
      <c r="HO86" s="43">
        <f t="shared" si="113"/>
        <v>36.66666666666665</v>
      </c>
      <c r="HP86" s="2">
        <f t="shared" si="159"/>
        <v>1.4462867232450001</v>
      </c>
      <c r="HQ86" s="43">
        <f>HP86*'DEPRECATED - DT-Prelim Calcs'!$C$21/HK$2/'DEPRECATED - DT-Prelim Calcs'!$C$19/'DEPRECATED - DT-Prelim Calcs'!$C$18*3.39*'DEPRECATED - DT-Prelim Calcs'!$C$20</f>
        <v>29.053734754561201</v>
      </c>
      <c r="HR86" s="36">
        <f t="shared" si="160"/>
        <v>0</v>
      </c>
      <c r="HS86" s="43">
        <f>HQ85*'DEPRECATED - DT-Prelim Calcs'!$C$11+HS85</f>
        <v>-913.59406667550184</v>
      </c>
      <c r="HT86" s="43">
        <f>HT85+0.5*HQ86*'DEPRECATED - DT-Prelim Calcs'!$C$11^2+HS86*'DEPRECATED - DT-Prelim Calcs'!$C$11</f>
        <v>-125017.58028175686</v>
      </c>
      <c r="HU86" s="43">
        <f>MIN('Drive Train'!$F$35-HO85*'DEPRECATED - DT-Prelim Calcs'!$C$21*'Drive Train'!$F$39,HU85+HO$2)</f>
        <v>44.019618551066131</v>
      </c>
      <c r="HV86" s="43">
        <f>'Drive Train'!$F$35-HO86*'DEPRECATED - DT-Prelim Calcs'!$C$21*'Drive Train'!$F$39</f>
        <v>10.346666666666668</v>
      </c>
      <c r="HW86" s="1">
        <f>IF(HT86&gt;='Drive Train'!$F$29,1,0)</f>
        <v>0</v>
      </c>
      <c r="HX86" s="43">
        <f t="shared" si="161"/>
        <v>40.740740740740726</v>
      </c>
      <c r="HY86" s="49">
        <f>HY85+'DEPRECATED - DT-Prelim Calcs'!$C$11</f>
        <v>328</v>
      </c>
      <c r="HZ86" s="2">
        <f>IJ86/'Drive Train'!$F$35</f>
        <v>2.2673352076539226</v>
      </c>
      <c r="IA86" s="36">
        <f>IH86*12*60/(PI() * 'Drive Train'!$F$15)/HZ$2*HZ86</f>
        <v>-363673.79980833532</v>
      </c>
      <c r="IB86" s="2">
        <f>('DEPRECATED - DT-Prelim Calcs'!$C$6*HZ86-IA86)/('DEPRECATED - DT-Prelim Calcs'!$C$6*HZ86)*'DEPRECATED - DT-Prelim Calcs'!$C$7*HZ86</f>
        <v>277.97394649710895</v>
      </c>
      <c r="IC86" s="43">
        <f>IB86/'DEPRECATED - DT-Prelim Calcs'!$C$7*('DEPRECATED - DT-Prelim Calcs'!$C$8-'DEPRECATED - DT-Prelim Calcs'!$C$9)+'DEPRECATED - DT-Prelim Calcs'!$C$9</f>
        <v>15144.856786782801</v>
      </c>
      <c r="ID86" s="43">
        <f t="shared" si="114"/>
        <v>39.999999999999986</v>
      </c>
      <c r="IE86" s="2">
        <f t="shared" si="162"/>
        <v>1.4462867232450001</v>
      </c>
      <c r="IF86" s="43">
        <f>IE86*'DEPRECATED - DT-Prelim Calcs'!$C$21/HZ$2/'DEPRECATED - DT-Prelim Calcs'!$C$19/'DEPRECATED - DT-Prelim Calcs'!$C$18*3.39*'DEPRECATED - DT-Prelim Calcs'!$C$20</f>
        <v>29.053734754561201</v>
      </c>
      <c r="IG86" s="36">
        <f t="shared" si="163"/>
        <v>0</v>
      </c>
      <c r="IH86" s="43">
        <f>IF85*'DEPRECATED - DT-Prelim Calcs'!$C$11+IH85</f>
        <v>-466.57600432344213</v>
      </c>
      <c r="II86" s="43">
        <f>II85+0.5*IF86*'DEPRECATED - DT-Prelim Calcs'!$C$11^2+IH86*'DEPRECATED - DT-Prelim Calcs'!$C$11</f>
        <v>-98578.927120839813</v>
      </c>
      <c r="IJ86" s="43">
        <f>MIN('Drive Train'!$F$35-ID85*'DEPRECATED - DT-Prelim Calcs'!$C$21*'Drive Train'!$F$39,IJ85+ID$2)</f>
        <v>28.114956574908639</v>
      </c>
      <c r="IK86" s="43">
        <f>'Drive Train'!$F$35-ID86*'DEPRECATED - DT-Prelim Calcs'!$C$21*'Drive Train'!$F$39</f>
        <v>10.16</v>
      </c>
      <c r="IL86" s="1">
        <f>IF(II86&gt;='Drive Train'!$F$29,1,0)</f>
        <v>0</v>
      </c>
      <c r="IM86" s="43">
        <f t="shared" si="164"/>
        <v>44.444444444444429</v>
      </c>
      <c r="IN86" s="49">
        <f>IN85+'DEPRECATED - DT-Prelim Calcs'!$C$11</f>
        <v>328</v>
      </c>
      <c r="IO86" s="2">
        <f>IY86/'Drive Train'!$F$35</f>
        <v>0.80430107526881722</v>
      </c>
      <c r="IP86" s="36">
        <f>IW86*12*60/(PI() * 'Drive Train'!$F$15)/IO$2*IO86</f>
        <v>-2613.1590465139079</v>
      </c>
      <c r="IQ86" s="2">
        <f>('DEPRECATED - DT-Prelim Calcs'!$C$6*IO86-IP86)/('DEPRECATED - DT-Prelim Calcs'!$C$6*IO86)*'DEPRECATED - DT-Prelim Calcs'!$C$7*IO86</f>
        <v>5.6931306524386889</v>
      </c>
      <c r="IR86" s="43">
        <f>IQ86/'DEPRECATED - DT-Prelim Calcs'!$C$7*('DEPRECATED - DT-Prelim Calcs'!$C$8-'DEPRECATED - DT-Prelim Calcs'!$C$9)+'DEPRECATED - DT-Prelim Calcs'!$C$9</f>
        <v>311.64816240897335</v>
      </c>
      <c r="IS86" s="43">
        <f t="shared" si="115"/>
        <v>43.333333333333321</v>
      </c>
      <c r="IT86" s="2">
        <f t="shared" si="165"/>
        <v>1.0216928106290188</v>
      </c>
      <c r="IU86" s="43">
        <f>IT86*'DEPRECATED - DT-Prelim Calcs'!$C$21/IO$2/'DEPRECATED - DT-Prelim Calcs'!$C$19/'DEPRECATED - DT-Prelim Calcs'!$C$18*3.39*'DEPRECATED - DT-Prelim Calcs'!$C$20</f>
        <v>20.524278791729728</v>
      </c>
      <c r="IV86" s="36">
        <f t="shared" si="166"/>
        <v>0</v>
      </c>
      <c r="IW86" s="43">
        <f>IU85*'DEPRECATED - DT-Prelim Calcs'!$C$11+IW85</f>
        <v>-9.4509031179026977</v>
      </c>
      <c r="IX86" s="43">
        <f>IX85+0.5*IU86*'DEPRECATED - DT-Prelim Calcs'!$C$11^2+IW86*'DEPRECATED - DT-Prelim Calcs'!$C$11</f>
        <v>-125819.51412365169</v>
      </c>
      <c r="IY86" s="43">
        <f>MIN('Drive Train'!$F$35-IS85*'DEPRECATED - DT-Prelim Calcs'!$C$21*'Drive Train'!$F$39,IY85+IS$2)</f>
        <v>9.9733333333333345</v>
      </c>
      <c r="IZ86" s="43">
        <f>'Drive Train'!$F$35-IS86*'DEPRECATED - DT-Prelim Calcs'!$C$21*'Drive Train'!$F$39</f>
        <v>9.9733333333333345</v>
      </c>
      <c r="JA86" s="1">
        <f>IF(IX86&gt;='Drive Train'!$F$29,1,0)</f>
        <v>0</v>
      </c>
      <c r="JB86" s="43">
        <f t="shared" si="167"/>
        <v>48.148148148148138</v>
      </c>
      <c r="JC86" s="49">
        <f>JC85+'DEPRECATED - DT-Prelim Calcs'!$C$11</f>
        <v>328</v>
      </c>
      <c r="JD86" s="2">
        <f>JN86/'Drive Train'!$F$35</f>
        <v>0.78924731182795704</v>
      </c>
      <c r="JE86" s="36">
        <f>JL86*12*60/(PI() * 'Drive Train'!$F$15)/JD$2*JD86</f>
        <v>15676.853272532891</v>
      </c>
      <c r="JF86" s="2">
        <f>('DEPRECATED - DT-Prelim Calcs'!$C$6*JD86-JE86)/('DEPRECATED - DT-Prelim Calcs'!$C$6*JD86)*'DEPRECATED - DT-Prelim Calcs'!$C$7*JD86</f>
        <v>-7.8226372937618756</v>
      </c>
      <c r="JG86" s="43">
        <f>JF86/'DEPRECATED - DT-Prelim Calcs'!$C$7*('DEPRECATED - DT-Prelim Calcs'!$C$8-'DEPRECATED - DT-Prelim Calcs'!$C$9)+'DEPRECATED - DT-Prelim Calcs'!$C$9</f>
        <v>-424.65859883926629</v>
      </c>
      <c r="JH86" s="43">
        <f t="shared" si="116"/>
        <v>-424.65859883926629</v>
      </c>
      <c r="JI86" s="2">
        <f t="shared" si="168"/>
        <v>-9.374233413979205</v>
      </c>
      <c r="JJ86" s="43">
        <f>JI86*'DEPRECATED - DT-Prelim Calcs'!$C$21/JD$2/'DEPRECATED - DT-Prelim Calcs'!$C$19/'DEPRECATED - DT-Prelim Calcs'!$C$18*3.39*'DEPRECATED - DT-Prelim Calcs'!$C$20</f>
        <v>-188.31431330989236</v>
      </c>
      <c r="JK86" s="36">
        <f t="shared" si="169"/>
        <v>1</v>
      </c>
      <c r="JL86" s="43">
        <f>JJ85*'DEPRECATED - DT-Prelim Calcs'!$C$11+JL85</f>
        <v>57.779249895709491</v>
      </c>
      <c r="JM86" s="43">
        <f>JM85+0.5*JJ86*'DEPRECATED - DT-Prelim Calcs'!$C$11^2+JL86*'DEPRECATED - DT-Prelim Calcs'!$C$11</f>
        <v>-123845.12319192475</v>
      </c>
      <c r="JN86" s="43">
        <f>MIN('Drive Train'!$F$35-JH85*'DEPRECATED - DT-Prelim Calcs'!$C$21*'Drive Train'!$F$39,JN85+JH$2)</f>
        <v>9.7866666666666671</v>
      </c>
      <c r="JO86" s="43">
        <f>'Drive Train'!$F$35-JH86*'DEPRECATED - DT-Prelim Calcs'!$C$21*'Drive Train'!$F$39</f>
        <v>36.18088153499891</v>
      </c>
      <c r="JP86" s="1">
        <f>IF(JM86&gt;='Drive Train'!$F$29,1,0)</f>
        <v>0</v>
      </c>
      <c r="JQ86" s="43">
        <f>MIN(JG86,'DEPRECATED - DT-Prelim Calcs'!$C$10)*'DEPRECATED - DT-Prelim Calcs'!$C$11*1000/60/60</f>
        <v>-471.84288759918479</v>
      </c>
      <c r="JR86" s="49">
        <f>JR85+'DEPRECATED - DT-Prelim Calcs'!$C$11</f>
        <v>328</v>
      </c>
      <c r="JS86" s="2">
        <f>KC86/'Drive Train'!$F$35</f>
        <v>0.77419354838709686</v>
      </c>
      <c r="JT86" s="36">
        <f>KA86*12*60/(PI() * 'Drive Train'!$F$15)/JS$2*JS86</f>
        <v>-50110.279476443779</v>
      </c>
      <c r="JU86" s="2">
        <f>('DEPRECATED - DT-Prelim Calcs'!$C$6*JS86-JT86)/('DEPRECATED - DT-Prelim Calcs'!$C$6*JS86)*'DEPRECATED - DT-Prelim Calcs'!$C$7*JS86</f>
        <v>40.467521150167663</v>
      </c>
      <c r="JV86" s="43">
        <f>JU86/'DEPRECATED - DT-Prelim Calcs'!$C$7*('DEPRECATED - DT-Prelim Calcs'!$C$8-'DEPRECATED - DT-Prelim Calcs'!$C$9)+'DEPRECATED - DT-Prelim Calcs'!$C$9</f>
        <v>2206.0739134046557</v>
      </c>
      <c r="JW86" s="43">
        <f t="shared" si="117"/>
        <v>49.999999999999993</v>
      </c>
      <c r="JX86" s="2">
        <f t="shared" si="170"/>
        <v>1.4462867232450001</v>
      </c>
      <c r="JY86" s="43">
        <f>JX86*'DEPRECATED - DT-Prelim Calcs'!$C$21/JS$2/'DEPRECATED - DT-Prelim Calcs'!$C$19/'DEPRECATED - DT-Prelim Calcs'!$C$18*3.39*'DEPRECATED - DT-Prelim Calcs'!$C$20</f>
        <v>29.053734754561201</v>
      </c>
      <c r="JZ86" s="36">
        <f t="shared" si="171"/>
        <v>0</v>
      </c>
      <c r="KA86" s="43">
        <f>JY85*'DEPRECATED - DT-Prelim Calcs'!$C$11+KA85</f>
        <v>-188.27965517161812</v>
      </c>
      <c r="KB86" s="43">
        <f>KB85+0.5*JY86*'DEPRECATED - DT-Prelim Calcs'!$C$11^2+KA86*'DEPRECATED - DT-Prelim Calcs'!$C$11</f>
        <v>-134816.46452538422</v>
      </c>
      <c r="KC86" s="43">
        <f>MIN('Drive Train'!$F$35-JW85*'DEPRECATED - DT-Prelim Calcs'!$C$21*'Drive Train'!$F$39,KC85+JW$2)</f>
        <v>9.6000000000000014</v>
      </c>
      <c r="KD86" s="43">
        <f>'Drive Train'!$F$35-JW86*'DEPRECATED - DT-Prelim Calcs'!$C$21*'Drive Train'!$F$39</f>
        <v>9.6000000000000014</v>
      </c>
      <c r="KE86" s="1">
        <f>IF(KB86&gt;='Drive Train'!$F$29,1,0)</f>
        <v>0</v>
      </c>
      <c r="KF86" s="43">
        <f>MIN(JV86,'DEPRECATED - DT-Prelim Calcs'!$C$10)*'DEPRECATED - DT-Prelim Calcs'!$C$11*1000/60/60</f>
        <v>103.33333333333333</v>
      </c>
      <c r="KG86" s="49">
        <f>KG85+'DEPRECATED - DT-Prelim Calcs'!$C$11</f>
        <v>328</v>
      </c>
      <c r="KH86" s="2">
        <f>KR86/'Drive Train'!$F$35</f>
        <v>0.75913978494623657</v>
      </c>
      <c r="KI86" s="36">
        <f>KP86*12*60/(PI() * 'Drive Train'!$F$15)/KH$2*KH86</f>
        <v>-26885.367404315228</v>
      </c>
      <c r="KJ86" s="2">
        <f>('DEPRECATED - DT-Prelim Calcs'!$C$6*KH86-KI86)/('DEPRECATED - DT-Prelim Calcs'!$C$6*KH86)*'DEPRECATED - DT-Prelim Calcs'!$C$7*KH86</f>
        <v>23.324060438770648</v>
      </c>
      <c r="KK86" s="43">
        <f>KJ86/'DEPRECATED - DT-Prelim Calcs'!$C$7*('DEPRECATED - DT-Prelim Calcs'!$C$8-'DEPRECATED - DT-Prelim Calcs'!$C$9)+'DEPRECATED - DT-Prelim Calcs'!$C$9</f>
        <v>1272.1391134554158</v>
      </c>
      <c r="KL86" s="43">
        <f t="shared" si="118"/>
        <v>53.333333333333329</v>
      </c>
      <c r="KM86" s="2">
        <f t="shared" si="172"/>
        <v>1.4462867232450001</v>
      </c>
      <c r="KN86" s="43">
        <f>KM86*'DEPRECATED - DT-Prelim Calcs'!$C$21/KH$2/'DEPRECATED - DT-Prelim Calcs'!$C$19/'DEPRECATED - DT-Prelim Calcs'!$C$18*3.39*'DEPRECATED - DT-Prelim Calcs'!$C$20</f>
        <v>29.053734754561201</v>
      </c>
      <c r="KO86" s="36">
        <f t="shared" si="173"/>
        <v>0</v>
      </c>
      <c r="KP86" s="43">
        <f>KN85*'DEPRECATED - DT-Prelim Calcs'!$C$11+KP85</f>
        <v>-103.01971413756043</v>
      </c>
      <c r="KQ86" s="43">
        <f>KQ85+0.5*KN86*'DEPRECATED - DT-Prelim Calcs'!$C$11^2+KP86*'DEPRECATED - DT-Prelim Calcs'!$C$11</f>
        <v>-128281.31314384534</v>
      </c>
      <c r="KR86" s="43">
        <f>MIN('Drive Train'!$F$35-KL85*'DEPRECATED - DT-Prelim Calcs'!$C$21*'Drive Train'!$F$39,KR85+KL$2)</f>
        <v>9.413333333333334</v>
      </c>
      <c r="KS86" s="43">
        <f>'Drive Train'!$F$35-KL86*'DEPRECATED - DT-Prelim Calcs'!$C$21*'Drive Train'!$F$39</f>
        <v>9.413333333333334</v>
      </c>
      <c r="KT86" s="1">
        <f>IF(KQ86&gt;='Drive Train'!$F$29,1,0)</f>
        <v>0</v>
      </c>
      <c r="KU86" s="43">
        <f>MIN(KK86,'DEPRECATED - DT-Prelim Calcs'!$C$10)*'DEPRECATED - DT-Prelim Calcs'!$C$11*1000/60/60</f>
        <v>103.33333333333333</v>
      </c>
      <c r="KV86" s="49">
        <f>KV85+'DEPRECATED - DT-Prelim Calcs'!$C$11</f>
        <v>328</v>
      </c>
      <c r="KW86" s="2">
        <f>LG86/'Drive Train'!$F$35</f>
        <v>3.297651141118934</v>
      </c>
      <c r="KX86" s="36">
        <f>LE86*12*60/(PI() * 'Drive Train'!$F$15)/KW$2*KW86</f>
        <v>-942966.22955009819</v>
      </c>
      <c r="KY86" s="2">
        <f>('DEPRECATED - DT-Prelim Calcs'!$C$6*KW86-KX86)/('DEPRECATED - DT-Prelim Calcs'!$C$6*KW86)*'DEPRECATED - DT-Prelim Calcs'!$C$7*KW86</f>
        <v>708.64962281579164</v>
      </c>
      <c r="KZ86" s="43">
        <f>KY86/'DEPRECATED - DT-Prelim Calcs'!$C$7*('DEPRECATED - DT-Prelim Calcs'!$C$8-'DEPRECATED - DT-Prelim Calcs'!$C$9)+'DEPRECATED - DT-Prelim Calcs'!$C$9</f>
        <v>38607.0391533976</v>
      </c>
      <c r="LA86" s="43">
        <f t="shared" si="119"/>
        <v>56.666666666666664</v>
      </c>
      <c r="LB86" s="2">
        <f t="shared" si="174"/>
        <v>1.4462867232450001</v>
      </c>
      <c r="LC86" s="43">
        <f>LB86*'DEPRECATED - DT-Prelim Calcs'!$C$21/KW$2/'DEPRECATED - DT-Prelim Calcs'!$C$19/'DEPRECATED - DT-Prelim Calcs'!$C$18*3.39*'DEPRECATED - DT-Prelim Calcs'!$C$20</f>
        <v>29.053734754561201</v>
      </c>
      <c r="LD86" s="36">
        <f t="shared" si="175"/>
        <v>0</v>
      </c>
      <c r="LE86" s="43">
        <f>LC85*'DEPRECATED - DT-Prelim Calcs'!$C$11+LE85</f>
        <v>-831.79737821819776</v>
      </c>
      <c r="LF86" s="43">
        <f>LF85+0.5*LC86*'DEPRECATED - DT-Prelim Calcs'!$C$11^2+LE86*'DEPRECATED - DT-Prelim Calcs'!$C$11</f>
        <v>-134540.92612069065</v>
      </c>
      <c r="LG86" s="43">
        <f>MIN('Drive Train'!$F$35-LA85*'DEPRECATED - DT-Prelim Calcs'!$C$21*'Drive Train'!$F$39,LG85+LA$2)</f>
        <v>40.890874149874783</v>
      </c>
      <c r="LH86" s="43">
        <f>'Drive Train'!$F$35-LA86*'DEPRECATED - DT-Prelim Calcs'!$C$21*'Drive Train'!$F$39</f>
        <v>9.2266666666666666</v>
      </c>
      <c r="LI86" s="1">
        <f>IF(LF86&gt;='Drive Train'!$F$29,1,0)</f>
        <v>0</v>
      </c>
      <c r="LJ86" s="43">
        <f>MIN(KZ86,'DEPRECATED - DT-Prelim Calcs'!$C$10)*'DEPRECATED - DT-Prelim Calcs'!$C$11*1000/60/60</f>
        <v>103.33333333333333</v>
      </c>
      <c r="LK86" s="49">
        <f>LK85+'DEPRECATED - DT-Prelim Calcs'!$C$11</f>
        <v>328</v>
      </c>
      <c r="LL86" s="2">
        <f>LV86/'Drive Train'!$F$35</f>
        <v>0.72903225806451621</v>
      </c>
      <c r="LM86" s="36">
        <f>LT86*12*60/(PI() * 'Drive Train'!$F$15)/LL$2*LL86</f>
        <v>-181873.0543937599</v>
      </c>
      <c r="LN86" s="2">
        <f>('DEPRECATED - DT-Prelim Calcs'!$C$6*LL86-LM86)/('DEPRECATED - DT-Prelim Calcs'!$C$6*LL86)*'DEPRECATED - DT-Prelim Calcs'!$C$7*LL86</f>
        <v>137.11581099357241</v>
      </c>
      <c r="LO86" s="43">
        <f>LN86/'DEPRECATED - DT-Prelim Calcs'!$C$7*('DEPRECATED - DT-Prelim Calcs'!$C$8-'DEPRECATED - DT-Prelim Calcs'!$C$9)+'DEPRECATED - DT-Prelim Calcs'!$C$9</f>
        <v>7471.2419421871527</v>
      </c>
      <c r="LP86" s="43">
        <f t="shared" si="120"/>
        <v>60</v>
      </c>
      <c r="LQ86" s="2">
        <f t="shared" si="176"/>
        <v>1.4462867232450001</v>
      </c>
      <c r="LR86" s="43">
        <f>LQ86*'DEPRECATED - DT-Prelim Calcs'!$C$21/LL$2/'DEPRECATED - DT-Prelim Calcs'!$C$19/'DEPRECATED - DT-Prelim Calcs'!$C$18*3.39*'DEPRECATED - DT-Prelim Calcs'!$C$20</f>
        <v>29.053734754561201</v>
      </c>
      <c r="LS86" s="36">
        <f t="shared" si="177"/>
        <v>0</v>
      </c>
      <c r="LT86" s="43">
        <f>LR85*'DEPRECATED - DT-Prelim Calcs'!$C$11+LT85</f>
        <v>-725.68430836818095</v>
      </c>
      <c r="LU86" s="43">
        <f>LU85+0.5*LR86*'DEPRECATED - DT-Prelim Calcs'!$C$11^2+LT86*'DEPRECATED - DT-Prelim Calcs'!$C$11</f>
        <v>-147389.69998956789</v>
      </c>
      <c r="LV86" s="43">
        <f>MIN('Drive Train'!$F$35-LP85*'DEPRECATED - DT-Prelim Calcs'!$C$21*'Drive Train'!$F$39,LV85+LP$2)</f>
        <v>9.0400000000000009</v>
      </c>
      <c r="LW86" s="43">
        <f>'Drive Train'!$F$35-LP86*'DEPRECATED - DT-Prelim Calcs'!$C$21*'Drive Train'!$F$39</f>
        <v>9.0400000000000009</v>
      </c>
      <c r="LX86" s="1">
        <f>IF(LU86&gt;='Drive Train'!$F$29,1,0)</f>
        <v>0</v>
      </c>
      <c r="LY86" s="43">
        <f>MIN(LO86,'DEPRECATED - DT-Prelim Calcs'!$C$10)*'DEPRECATED - DT-Prelim Calcs'!$C$11*1000/60/60</f>
        <v>103.33333333333333</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3"/>
        <v>0</v>
      </c>
      <c r="X87" s="2">
        <f>MAX(MIN(IF(AND(AI86=1,AG87&lt;0),-1,1)*(W87-$C$9)/($C$8-$C$9)*$C$7-$C$29*AE87/T$2 -  AI86*$C$29/2,X$2),MAX(X$4:X86)*-1)</f>
        <v>-0.27672021620693066</v>
      </c>
      <c r="Y87" s="43">
        <f t="shared" si="94"/>
        <v>0</v>
      </c>
      <c r="Z87" s="43">
        <f t="shared" si="95"/>
        <v>0</v>
      </c>
      <c r="AA87" s="43">
        <f t="shared" si="96"/>
        <v>0</v>
      </c>
      <c r="AB87" s="43" t="e">
        <f t="shared" si="97"/>
        <v>#N/A</v>
      </c>
      <c r="AC87" s="36">
        <f t="shared" si="121"/>
        <v>1</v>
      </c>
      <c r="AD87" s="1">
        <f t="shared" si="98"/>
        <v>1</v>
      </c>
      <c r="AE87" s="43">
        <f t="shared" si="99"/>
        <v>0</v>
      </c>
      <c r="AF87" s="43" t="e">
        <f t="shared" si="100"/>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889.49632897085212</v>
      </c>
      <c r="AK87" s="43">
        <f t="shared" si="178"/>
        <v>0</v>
      </c>
      <c r="AL87" s="49">
        <f>AL86+'DEPRECATED - DT-Prelim Calcs'!$C$11</f>
        <v>332</v>
      </c>
      <c r="AM87" s="2">
        <f>AW87/'Drive Train'!$F$35</f>
        <v>1.377081184373558</v>
      </c>
      <c r="AN87" s="36">
        <f>AU87*12*60/(PI() * 'Drive Train'!$F$15)/AM$2*AM87</f>
        <v>-8470.5743647371964</v>
      </c>
      <c r="AO87" s="2">
        <f>('DEPRECATED - DT-Prelim Calcs'!$C$6*AM87-AN87)/('DEPRECATED - DT-Prelim Calcs'!$C$6*AM87)*'DEPRECATED - DT-Prelim Calcs'!$C$7*AM87</f>
        <v>12.685312286156728</v>
      </c>
      <c r="AP87" s="43">
        <f>AO87/'DEPRECATED - DT-Prelim Calcs'!$C$7*('DEPRECATED - DT-Prelim Calcs'!$C$8-'DEPRECATED - DT-Prelim Calcs'!$C$9)+'DEPRECATED - DT-Prelim Calcs'!$C$9</f>
        <v>692.56552006674701</v>
      </c>
      <c r="AQ87" s="43">
        <f t="shared" si="102"/>
        <v>93</v>
      </c>
      <c r="AR87" s="2">
        <f t="shared" si="122"/>
        <v>2.1600811038162258</v>
      </c>
      <c r="AS87" s="43">
        <f>AR87*'DEPRECATED - DT-Prelim Calcs'!$C$21/AM$2/'DEPRECATED - DT-Prelim Calcs'!$C$19/'DEPRECATED - DT-Prelim Calcs'!$C$18*3.39*'DEPRECATED - DT-Prelim Calcs'!$C$20</f>
        <v>21.696397550344233</v>
      </c>
      <c r="AT87" s="36">
        <f t="shared" si="123"/>
        <v>0</v>
      </c>
      <c r="AU87" s="43">
        <f>AS86*'DEPRECATED - DT-Prelim Calcs'!$C$11+AU86</f>
        <v>-35.785692685200232</v>
      </c>
      <c r="AV87" s="43">
        <f>AV86+0.5*AS87*'DEPRECATED - DT-Prelim Calcs'!$C$11^2+AU87*'DEPRECATED - DT-Prelim Calcs'!$C$11</f>
        <v>4914.6446813078655</v>
      </c>
      <c r="AW87" s="43">
        <f>MIN('Drive Train'!$F$35-AQ86*'DEPRECATED - DT-Prelim Calcs'!$C$21*'Drive Train'!$F$39,AW86+AQ$2)</f>
        <v>17.07580668623212</v>
      </c>
      <c r="AX87" s="43">
        <f>'Drive Train'!$F$35-AQ87*'DEPRECATED - DT-Prelim Calcs'!$C$21*'Drive Train'!$F$39</f>
        <v>7.1920000000000002</v>
      </c>
      <c r="AY87" s="1">
        <f>IF(AV87&gt;='Drive Train'!$F$29,1,0)</f>
        <v>1</v>
      </c>
      <c r="AZ87" s="43">
        <f t="shared" si="124"/>
        <v>103.33333333333333</v>
      </c>
      <c r="BA87" s="49">
        <f>BA86+'DEPRECATED - DT-Prelim Calcs'!$C$11</f>
        <v>332</v>
      </c>
      <c r="BB87" s="2">
        <f>BL87/'Drive Train'!$F$35</f>
        <v>0.57999999999999996</v>
      </c>
      <c r="BC87" s="36">
        <f>BJ87*12*60/(PI() * 'Drive Train'!$F$15)/BB$2*BB87</f>
        <v>-49330.047362523837</v>
      </c>
      <c r="BD87" s="2">
        <f>('DEPRECATED - DT-Prelim Calcs'!$C$6*BB87-BC87)/('DEPRECATED - DT-Prelim Calcs'!$C$6*BB87)*'DEPRECATED - DT-Prelim Calcs'!$C$7*BB87</f>
        <v>38.983197199096686</v>
      </c>
      <c r="BE87" s="43">
        <f>BD87/'DEPRECATED - DT-Prelim Calcs'!$C$7*('DEPRECATED - DT-Prelim Calcs'!$C$8-'DEPRECATED - DT-Prelim Calcs'!$C$9)+'DEPRECATED - DT-Prelim Calcs'!$C$9</f>
        <v>2125.2114892045206</v>
      </c>
      <c r="BF87" s="43">
        <f t="shared" si="103"/>
        <v>93</v>
      </c>
      <c r="BG87" s="2">
        <f t="shared" si="125"/>
        <v>2.0025508475699998</v>
      </c>
      <c r="BH87" s="43">
        <f>BG87*'DEPRECATED - DT-Prelim Calcs'!$C$21/BB$2/'DEPRECATED - DT-Prelim Calcs'!$C$19/'DEPRECATED - DT-Prelim Calcs'!$C$18*3.39*'DEPRECATED - DT-Prelim Calcs'!$C$20</f>
        <v>29.053734754561201</v>
      </c>
      <c r="BI87" s="36">
        <f t="shared" si="126"/>
        <v>0</v>
      </c>
      <c r="BJ87" s="43">
        <f>BH86*'DEPRECATED - DT-Prelim Calcs'!$C$11+BJ86</f>
        <v>-342.56170290747451</v>
      </c>
      <c r="BK87" s="43">
        <f>BK86+0.5*BH87*'DEPRECATED - DT-Prelim Calcs'!$C$11^2+BJ87*'DEPRECATED - DT-Prelim Calcs'!$C$11</f>
        <v>-45181.926211106387</v>
      </c>
      <c r="BL87" s="43">
        <f>MIN('Drive Train'!$F$35-BF86*'DEPRECATED - DT-Prelim Calcs'!$C$21*'Drive Train'!$F$39,BL86+BF$2)</f>
        <v>7.1920000000000002</v>
      </c>
      <c r="BM87" s="43">
        <f>'Drive Train'!$F$35-BF87*'DEPRECATED - DT-Prelim Calcs'!$C$21*'Drive Train'!$F$39</f>
        <v>7.1920000000000002</v>
      </c>
      <c r="BN87" s="1">
        <f>IF(BK87&gt;='Drive Train'!$F$29,1,0)</f>
        <v>0</v>
      </c>
      <c r="BO87" s="43">
        <f t="shared" si="127"/>
        <v>103.33333333333333</v>
      </c>
      <c r="BP87" s="49">
        <f>BP86+'DEPRECATED - DT-Prelim Calcs'!$C$11</f>
        <v>332</v>
      </c>
      <c r="BQ87" s="2">
        <f>CA87/'Drive Train'!$F$35</f>
        <v>0.57999999999999996</v>
      </c>
      <c r="BR87" s="36">
        <f>BY87*12*60/(PI() * 'Drive Train'!$F$15)/BQ$2*BQ87</f>
        <v>16807.43720431779</v>
      </c>
      <c r="BS87" s="2">
        <f>('DEPRECATED - DT-Prelim Calcs'!$C$6*BQ87-BR87)/('DEPRECATED - DT-Prelim Calcs'!$C$6*BQ87)*'DEPRECATED - DT-Prelim Calcs'!$C$7*BQ87</f>
        <v>-9.6351104213558685</v>
      </c>
      <c r="BT87" s="43">
        <f>BS87/'DEPRECATED - DT-Prelim Calcs'!$C$7*('DEPRECATED - DT-Prelim Calcs'!$C$8-'DEPRECATED - DT-Prelim Calcs'!$C$9)+'DEPRECATED - DT-Prelim Calcs'!$C$9</f>
        <v>-523.397806536551</v>
      </c>
      <c r="BU87" s="43">
        <f t="shared" si="104"/>
        <v>-523.397806536551</v>
      </c>
      <c r="BV87" s="2">
        <f t="shared" si="128"/>
        <v>-11.898745453665867</v>
      </c>
      <c r="BW87" s="43">
        <f>BV87*'DEPRECATED - DT-Prelim Calcs'!$C$21/BQ$2/'DEPRECATED - DT-Prelim Calcs'!$C$19/'DEPRECATED - DT-Prelim Calcs'!$C$18*3.39*'DEPRECATED - DT-Prelim Calcs'!$C$20</f>
        <v>-225.74864801598244</v>
      </c>
      <c r="BX87" s="36">
        <f t="shared" si="129"/>
        <v>1</v>
      </c>
      <c r="BY87" s="43">
        <f>BW86*'DEPRECATED - DT-Prelim Calcs'!$C$11+BY86</f>
        <v>89.253078510406596</v>
      </c>
      <c r="BZ87" s="43">
        <f>BZ86+0.5*BW87*'DEPRECATED - DT-Prelim Calcs'!$C$11^2+BY87*'DEPRECATED - DT-Prelim Calcs'!$C$11</f>
        <v>-102228.62093150194</v>
      </c>
      <c r="CA87" s="43">
        <f>MIN('Drive Train'!$F$35-BU86*'DEPRECATED - DT-Prelim Calcs'!$C$21*'Drive Train'!$F$39,CA86+BU$2)</f>
        <v>7.1920000000000002</v>
      </c>
      <c r="CB87" s="43">
        <f>'Drive Train'!$F$35-BU87*'DEPRECATED - DT-Prelim Calcs'!$C$21*'Drive Train'!$F$39</f>
        <v>41.710277166046858</v>
      </c>
      <c r="CC87" s="1">
        <f>IF(BZ87&gt;='Drive Train'!$F$29,1,0)</f>
        <v>0</v>
      </c>
      <c r="CD87" s="43">
        <f t="shared" si="130"/>
        <v>-581.55311837394561</v>
      </c>
      <c r="CE87" s="49">
        <f>CE86+'DEPRECATED - DT-Prelim Calcs'!$C$11</f>
        <v>332</v>
      </c>
      <c r="CF87" s="2">
        <f>CP87/'Drive Train'!$F$35</f>
        <v>4.2568780578457845</v>
      </c>
      <c r="CG87" s="36">
        <f>CN87*12*60/(PI() * 'Drive Train'!$F$15)/CF$2*CF87</f>
        <v>-2432328.6093551666</v>
      </c>
      <c r="CH87" s="2">
        <f>('DEPRECATED - DT-Prelim Calcs'!$C$6*CF87-CG87)/('DEPRECATED - DT-Prelim Calcs'!$C$6*CF87)*'DEPRECATED - DT-Prelim Calcs'!$C$7*CF87</f>
        <v>1807.9931558774615</v>
      </c>
      <c r="CI87" s="43">
        <f>CH87/'DEPRECATED - DT-Prelim Calcs'!$C$7*('DEPRECATED - DT-Prelim Calcs'!$C$8-'DEPRECATED - DT-Prelim Calcs'!$C$9)+'DEPRECATED - DT-Prelim Calcs'!$C$9</f>
        <v>98496.649536607976</v>
      </c>
      <c r="CJ87" s="43">
        <f t="shared" si="105"/>
        <v>93</v>
      </c>
      <c r="CK87" s="2">
        <f t="shared" si="131"/>
        <v>1.2396743342100003</v>
      </c>
      <c r="CL87" s="43">
        <f>CK87*'DEPRECATED - DT-Prelim Calcs'!$C$21/CF$2/'DEPRECATED - DT-Prelim Calcs'!$C$19/'DEPRECATED - DT-Prelim Calcs'!$C$18*3.39*'DEPRECATED - DT-Prelim Calcs'!$C$20</f>
        <v>29.053734754561205</v>
      </c>
      <c r="CM87" s="36">
        <f t="shared" si="132"/>
        <v>0</v>
      </c>
      <c r="CN87" s="43">
        <f>CL86*'DEPRECATED - DT-Prelim Calcs'!$C$11+CN86</f>
        <v>-1424.6571631278584</v>
      </c>
      <c r="CO87" s="43">
        <f>CO86+0.5*CL87*'DEPRECATED - DT-Prelim Calcs'!$C$11^2+CN87*'DEPRECATED - DT-Prelim Calcs'!$C$11</f>
        <v>-223184.81354654016</v>
      </c>
      <c r="CP87" s="43">
        <f>MIN('Drive Train'!$F$35-CJ86*'DEPRECATED - DT-Prelim Calcs'!$C$21*'Drive Train'!$F$39,CP86+CJ$2)</f>
        <v>52.785287917287732</v>
      </c>
      <c r="CQ87" s="43">
        <f>'Drive Train'!$F$35-CJ87*'DEPRECATED - DT-Prelim Calcs'!$C$21*'Drive Train'!$F$39</f>
        <v>7.1920000000000002</v>
      </c>
      <c r="CR87" s="1">
        <f>IF(CO87&gt;='Drive Train'!$F$29,1,0)</f>
        <v>0</v>
      </c>
      <c r="CS87" s="43">
        <f t="shared" si="133"/>
        <v>103.33333333333333</v>
      </c>
      <c r="CT87" s="49">
        <f>CT86+'DEPRECATED - DT-Prelim Calcs'!$C$11</f>
        <v>332</v>
      </c>
      <c r="CU87" s="2">
        <f>DE87/'Drive Train'!$F$35</f>
        <v>0.57999999999999996</v>
      </c>
      <c r="CV87" s="36">
        <f>DC87*12*60/(PI() * 'Drive Train'!$F$15)/CU$2*CU87</f>
        <v>-499665.00745364476</v>
      </c>
      <c r="CW87" s="2">
        <f>('DEPRECATED - DT-Prelim Calcs'!$C$6*CU87-CV87)/('DEPRECATED - DT-Prelim Calcs'!$C$6*CU87)*'DEPRECATED - DT-Prelim Calcs'!$C$7*CU87</f>
        <v>370.02880265793016</v>
      </c>
      <c r="CX87" s="43">
        <f>CW87/'DEPRECATED - DT-Prelim Calcs'!$C$7*('DEPRECATED - DT-Prelim Calcs'!$C$8-'DEPRECATED - DT-Prelim Calcs'!$C$9)+'DEPRECATED - DT-Prelim Calcs'!$C$9</f>
        <v>20159.785517932018</v>
      </c>
      <c r="CY87" s="43">
        <f t="shared" si="106"/>
        <v>93</v>
      </c>
      <c r="CZ87" s="2">
        <f t="shared" si="134"/>
        <v>1.0413264407364002</v>
      </c>
      <c r="DA87" s="43">
        <f>CZ87*'DEPRECATED - DT-Prelim Calcs'!$C$21/CU$2/'DEPRECATED - DT-Prelim Calcs'!$C$19/'DEPRECATED - DT-Prelim Calcs'!$C$18*3.39*'DEPRECATED - DT-Prelim Calcs'!$C$20</f>
        <v>29.053734754561201</v>
      </c>
      <c r="DB87" s="36">
        <f t="shared" si="135"/>
        <v>0</v>
      </c>
      <c r="DC87" s="43">
        <f>DA86*'DEPRECATED - DT-Prelim Calcs'!$C$11+DC86</f>
        <v>-1804.3033524968505</v>
      </c>
      <c r="DD87" s="43">
        <f>DD86+0.5*DA87*'DEPRECATED - DT-Prelim Calcs'!$C$11^2+DC87*'DEPRECATED - DT-Prelim Calcs'!$C$11</f>
        <v>-330380.09208438959</v>
      </c>
      <c r="DE87" s="43">
        <f>MIN('Drive Train'!$F$35-CY86*'DEPRECATED - DT-Prelim Calcs'!$C$21*'Drive Train'!$F$39,DE86+CY$2)</f>
        <v>7.1920000000000002</v>
      </c>
      <c r="DF87" s="43">
        <f>'Drive Train'!$F$35-CY87*'DEPRECATED - DT-Prelim Calcs'!$C$21*'Drive Train'!$F$39</f>
        <v>7.1920000000000002</v>
      </c>
      <c r="DG87" s="1">
        <f>IF(DD87&gt;='Drive Train'!$F$29,1,0)</f>
        <v>0</v>
      </c>
      <c r="DH87" s="43">
        <f t="shared" si="136"/>
        <v>103.33333333333333</v>
      </c>
      <c r="DI87" s="49">
        <f>DI86+'DEPRECATED - DT-Prelim Calcs'!$C$11</f>
        <v>332</v>
      </c>
      <c r="DJ87" s="2">
        <f>DT87/'Drive Train'!$F$35</f>
        <v>0.57999999999999996</v>
      </c>
      <c r="DK87" s="36">
        <f>DR87*12*60/(PI() * 'Drive Train'!$F$15)/DJ$2*DJ87</f>
        <v>-371524.64389811037</v>
      </c>
      <c r="DL87" s="2">
        <f>('DEPRECATED - DT-Prelim Calcs'!$C$6*DJ87-DK87)/('DEPRECATED - DT-Prelim Calcs'!$C$6*DJ87)*'DEPRECATED - DT-Prelim Calcs'!$C$7*DJ87</f>
        <v>275.83157615707489</v>
      </c>
      <c r="DM87" s="43">
        <f>DL87/'DEPRECATED - DT-Prelim Calcs'!$C$7*('DEPRECATED - DT-Prelim Calcs'!$C$8-'DEPRECATED - DT-Prelim Calcs'!$C$9)+'DEPRECATED - DT-Prelim Calcs'!$C$9</f>
        <v>15028.145566766019</v>
      </c>
      <c r="DN87" s="43">
        <f t="shared" si="107"/>
        <v>93</v>
      </c>
      <c r="DO87" s="2">
        <f t="shared" si="137"/>
        <v>0.89769520753137932</v>
      </c>
      <c r="DP87" s="43">
        <f>DO87*'DEPRECATED - DT-Prelim Calcs'!$C$21/DJ$2/'DEPRECATED - DT-Prelim Calcs'!$C$19/'DEPRECATED - DT-Prelim Calcs'!$C$18*3.39*'DEPRECATED - DT-Prelim Calcs'!$C$20</f>
        <v>29.053734754561201</v>
      </c>
      <c r="DQ87" s="36">
        <f t="shared" si="138"/>
        <v>0</v>
      </c>
      <c r="DR87" s="43">
        <f>DP86*'DEPRECATED - DT-Prelim Calcs'!$C$11+DR86</f>
        <v>-1156.5389337077563</v>
      </c>
      <c r="DS87" s="43">
        <f>DS86+0.5*DP87*'DEPRECATED - DT-Prelim Calcs'!$C$11^2+DR87*'DEPRECATED - DT-Prelim Calcs'!$C$11</f>
        <v>-580477.03529744048</v>
      </c>
      <c r="DT87" s="43">
        <f>MIN('Drive Train'!$F$35-DN86*'DEPRECATED - DT-Prelim Calcs'!$C$21*'Drive Train'!$F$39,DT86+DN$2)</f>
        <v>7.1920000000000002</v>
      </c>
      <c r="DU87" s="43">
        <f>'Drive Train'!$F$35-DN87*'DEPRECATED - DT-Prelim Calcs'!$C$21*'Drive Train'!$F$39</f>
        <v>7.1920000000000002</v>
      </c>
      <c r="DV87" s="1">
        <f>IF(DS87&gt;='Drive Train'!$F$29,1,0)</f>
        <v>0</v>
      </c>
      <c r="DW87" s="43">
        <f t="shared" si="139"/>
        <v>103.33333333333333</v>
      </c>
      <c r="DX87" s="49">
        <f>DX86+'DEPRECATED - DT-Prelim Calcs'!$C$11</f>
        <v>332</v>
      </c>
      <c r="DY87" s="2">
        <f>EI87/'Drive Train'!$F$35</f>
        <v>0.57999999999999996</v>
      </c>
      <c r="DZ87" s="36">
        <f>EG87*12*60/(PI() * 'Drive Train'!$F$15)/DY$2*DY87</f>
        <v>-443250.25392240711</v>
      </c>
      <c r="EA87" s="2">
        <f>('DEPRECATED - DT-Prelim Calcs'!$C$6*DY87-DZ87)/('DEPRECATED - DT-Prelim Calcs'!$C$6*DY87)*'DEPRECATED - DT-Prelim Calcs'!$C$7*DY87</f>
        <v>328.55776910597018</v>
      </c>
      <c r="EB87" s="43">
        <f>EA87/'DEPRECATED - DT-Prelim Calcs'!$C$7*('DEPRECATED - DT-Prelim Calcs'!$C$8-'DEPRECATED - DT-Prelim Calcs'!$C$9)+'DEPRECATED - DT-Prelim Calcs'!$C$9</f>
        <v>17900.54264532524</v>
      </c>
      <c r="EC87" s="43">
        <f t="shared" si="108"/>
        <v>93</v>
      </c>
      <c r="ED87" s="2">
        <f t="shared" si="140"/>
        <v>0.78888366722454539</v>
      </c>
      <c r="EE87" s="43">
        <f>ED87*'DEPRECATED - DT-Prelim Calcs'!$C$21/DY$2/'DEPRECATED - DT-Prelim Calcs'!$C$19/'DEPRECATED - DT-Prelim Calcs'!$C$18*3.39*'DEPRECATED - DT-Prelim Calcs'!$C$20</f>
        <v>29.053734754561201</v>
      </c>
      <c r="EF87" s="36">
        <f t="shared" si="141"/>
        <v>0</v>
      </c>
      <c r="EG87" s="43">
        <f>EE86*'DEPRECATED - DT-Prelim Calcs'!$C$11+EG86</f>
        <v>-1212.5668246468517</v>
      </c>
      <c r="EH87" s="43">
        <f>EH86+0.5*EE87*'DEPRECATED - DT-Prelim Calcs'!$C$11^2+EG87*'DEPRECATED - DT-Prelim Calcs'!$C$11</f>
        <v>-652726.44422473107</v>
      </c>
      <c r="EI87" s="43">
        <f>MIN('Drive Train'!$F$35-EC86*'DEPRECATED - DT-Prelim Calcs'!$C$21*'Drive Train'!$F$39,EI86+EC$2)</f>
        <v>7.1920000000000002</v>
      </c>
      <c r="EJ87" s="43">
        <f>'Drive Train'!$F$35-EC87*'DEPRECATED - DT-Prelim Calcs'!$C$21*'Drive Train'!$F$39</f>
        <v>7.1920000000000002</v>
      </c>
      <c r="EK87" s="1">
        <f>IF(EH87&gt;='Drive Train'!$F$29,1,0)</f>
        <v>0</v>
      </c>
      <c r="EL87" s="43">
        <f t="shared" si="142"/>
        <v>103.33333333333333</v>
      </c>
      <c r="EM87" s="49">
        <f>EM86+'DEPRECATED - DT-Prelim Calcs'!$C$11</f>
        <v>332</v>
      </c>
      <c r="EN87" s="2">
        <f>EX87/'Drive Train'!$F$35</f>
        <v>0.57999999999999996</v>
      </c>
      <c r="EO87" s="36">
        <f>EV87*12*60/(PI() * 'Drive Train'!$F$15)/EN$2*EN87</f>
        <v>-1385972.3123380253</v>
      </c>
      <c r="EP87" s="2">
        <f>('DEPRECATED - DT-Prelim Calcs'!$C$6*EN87-EO87)/('DEPRECATED - DT-Prelim Calcs'!$C$6*EN87)*'DEPRECATED - DT-Prelim Calcs'!$C$7*EN87</f>
        <v>1021.5619154961347</v>
      </c>
      <c r="EQ87" s="43">
        <f>EP87/'DEPRECATED - DT-Prelim Calcs'!$C$7*('DEPRECATED - DT-Prelim Calcs'!$C$8-'DEPRECATED - DT-Prelim Calcs'!$C$9)+'DEPRECATED - DT-Prelim Calcs'!$C$9</f>
        <v>55653.753605386439</v>
      </c>
      <c r="ER87" s="43">
        <f t="shared" si="109"/>
        <v>93</v>
      </c>
      <c r="ES87" s="2">
        <f t="shared" si="143"/>
        <v>0.7035989464435134</v>
      </c>
      <c r="ET87" s="43">
        <f>ES87*'DEPRECATED - DT-Prelim Calcs'!$C$21/EN$2/'DEPRECATED - DT-Prelim Calcs'!$C$19/'DEPRECATED - DT-Prelim Calcs'!$C$18*3.39*'DEPRECATED - DT-Prelim Calcs'!$C$20</f>
        <v>29.053734754561201</v>
      </c>
      <c r="EU87" s="36">
        <f t="shared" si="144"/>
        <v>0</v>
      </c>
      <c r="EV87" s="43">
        <f>ET86*'DEPRECATED - DT-Prelim Calcs'!$C$11+EV86</f>
        <v>-3381.6095328673482</v>
      </c>
      <c r="EW87" s="43">
        <f>EW86+0.5*ET87*'DEPRECATED - DT-Prelim Calcs'!$C$11^2+EV87*'DEPRECATED - DT-Prelim Calcs'!$C$11</f>
        <v>-1173949.5398112389</v>
      </c>
      <c r="EX87" s="43">
        <f>MIN('Drive Train'!$F$35-ER86*'DEPRECATED - DT-Prelim Calcs'!$C$21*'Drive Train'!$F$39,EX86+ER$2)</f>
        <v>7.1920000000000002</v>
      </c>
      <c r="EY87" s="43">
        <f>'Drive Train'!$F$35-ER87*'DEPRECATED - DT-Prelim Calcs'!$C$21*'Drive Train'!$F$39</f>
        <v>7.1920000000000002</v>
      </c>
      <c r="EZ87" s="1">
        <f>IF(EW87&gt;='Drive Train'!$F$29,1,0)</f>
        <v>0</v>
      </c>
      <c r="FA87" s="43">
        <f t="shared" si="145"/>
        <v>103.33333333333333</v>
      </c>
      <c r="FB87" s="49">
        <f>FB86+'DEPRECATED - DT-Prelim Calcs'!$C$11</f>
        <v>332</v>
      </c>
      <c r="FC87" s="2">
        <f>FM87/'Drive Train'!$F$35</f>
        <v>0.57999999999999996</v>
      </c>
      <c r="FD87" s="36">
        <f>FK87*12*60/(PI() * 'Drive Train'!$F$15)/FC$2*FC87</f>
        <v>-2891472.6822858774</v>
      </c>
      <c r="FE87" s="2">
        <f>('DEPRECATED - DT-Prelim Calcs'!$C$6*FC87-FD87)/('DEPRECATED - DT-Prelim Calcs'!$C$6*FC87)*'DEPRECATED - DT-Prelim Calcs'!$C$7*FC87</f>
        <v>2128.2698676991795</v>
      </c>
      <c r="FF87" s="43">
        <f>FE87/'DEPRECATED - DT-Prelim Calcs'!$C$7*('DEPRECATED - DT-Prelim Calcs'!$C$8-'DEPRECATED - DT-Prelim Calcs'!$C$9)+'DEPRECATED - DT-Prelim Calcs'!$C$9</f>
        <v>115944.55995674634</v>
      </c>
      <c r="FG87" s="43">
        <f t="shared" si="110"/>
        <v>93</v>
      </c>
      <c r="FH87" s="2">
        <f t="shared" si="146"/>
        <v>0.63495514679048781</v>
      </c>
      <c r="FI87" s="43">
        <f>FH87*'DEPRECATED - DT-Prelim Calcs'!$C$21/FC$2/'DEPRECATED - DT-Prelim Calcs'!$C$19/'DEPRECATED - DT-Prelim Calcs'!$C$18*3.39*'DEPRECATED - DT-Prelim Calcs'!$C$20</f>
        <v>29.053734754561205</v>
      </c>
      <c r="FJ87" s="36">
        <f t="shared" si="147"/>
        <v>0</v>
      </c>
      <c r="FK87" s="43">
        <f>FI86*'DEPRECATED - DT-Prelim Calcs'!$C$11+FK86</f>
        <v>-6366.5750888175535</v>
      </c>
      <c r="FL87" s="43">
        <f>FL86+0.5*FI87*'DEPRECATED - DT-Prelim Calcs'!$C$11^2+FK87*'DEPRECATED - DT-Prelim Calcs'!$C$11</f>
        <v>-1407353.2445126385</v>
      </c>
      <c r="FM87" s="43">
        <f>MIN('Drive Train'!$F$35-FG86*'DEPRECATED - DT-Prelim Calcs'!$C$21*'Drive Train'!$F$39,FM86+FG$2)</f>
        <v>7.1920000000000002</v>
      </c>
      <c r="FN87" s="43">
        <f>'Drive Train'!$F$35-FG87*'DEPRECATED - DT-Prelim Calcs'!$C$21*'Drive Train'!$F$39</f>
        <v>7.1920000000000002</v>
      </c>
      <c r="FO87" s="1">
        <f>IF(FL87&gt;='Drive Train'!$F$29,1,0)</f>
        <v>0</v>
      </c>
      <c r="FP87" s="43">
        <f t="shared" si="148"/>
        <v>103.33333333333333</v>
      </c>
      <c r="FQ87" s="49">
        <f>FQ86+'DEPRECATED - DT-Prelim Calcs'!$C$11</f>
        <v>332</v>
      </c>
      <c r="FR87" s="2">
        <f>GB87/'Drive Train'!$F$35</f>
        <v>0.57999999999999996</v>
      </c>
      <c r="FS87" s="36">
        <f>FZ87*12*60/(PI() * 'Drive Train'!$F$15)/FR$2*FR87</f>
        <v>-80819.364345313006</v>
      </c>
      <c r="FT87" s="2">
        <f>('DEPRECATED - DT-Prelim Calcs'!$C$6*FR87-FS87)/('DEPRECATED - DT-Prelim Calcs'!$C$6*FR87)*'DEPRECATED - DT-Prelim Calcs'!$C$7*FR87</f>
        <v>62.131300122181507</v>
      </c>
      <c r="FU87" s="43">
        <f>FT87/'DEPRECATED - DT-Prelim Calcs'!$C$7*('DEPRECATED - DT-Prelim Calcs'!$C$8-'DEPRECATED - DT-Prelim Calcs'!$C$9)+'DEPRECATED - DT-Prelim Calcs'!$C$9</f>
        <v>3386.2648574024252</v>
      </c>
      <c r="FV87" s="43">
        <f t="shared" si="111"/>
        <v>93</v>
      </c>
      <c r="FW87" s="2">
        <f t="shared" si="149"/>
        <v>0.57851468929799987</v>
      </c>
      <c r="FX87" s="43">
        <f>FW87*'DEPRECATED - DT-Prelim Calcs'!$C$21/FR$2/'DEPRECATED - DT-Prelim Calcs'!$C$19/'DEPRECATED - DT-Prelim Calcs'!$C$18*3.39*'DEPRECATED - DT-Prelim Calcs'!$C$20</f>
        <v>29.053734754561201</v>
      </c>
      <c r="FY87" s="36">
        <f t="shared" si="150"/>
        <v>0</v>
      </c>
      <c r="FZ87" s="43">
        <f>FX86*'DEPRECATED - DT-Prelim Calcs'!$C$11+FZ86</f>
        <v>-162.13379393041646</v>
      </c>
      <c r="GA87" s="43">
        <f>GA86+0.5*FX87*'DEPRECATED - DT-Prelim Calcs'!$C$11^2+FZ87*'DEPRECATED - DT-Prelim Calcs'!$C$11</f>
        <v>-1558303.9368636608</v>
      </c>
      <c r="GB87" s="43">
        <f>MIN('Drive Train'!$F$35-FV86*'DEPRECATED - DT-Prelim Calcs'!$C$21*'Drive Train'!$F$39,GB86+FV$2)</f>
        <v>7.1920000000000002</v>
      </c>
      <c r="GC87" s="43">
        <f>'Drive Train'!$F$35-FV87*'DEPRECATED - DT-Prelim Calcs'!$C$21*'Drive Train'!$F$39</f>
        <v>7.1920000000000002</v>
      </c>
      <c r="GD87" s="1">
        <f>IF(GA87&gt;='Drive Train'!$F$29,1,0)</f>
        <v>0</v>
      </c>
      <c r="GE87" s="43">
        <f t="shared" si="151"/>
        <v>103.33333333333333</v>
      </c>
      <c r="GF87" s="49">
        <f>GF86+'DEPRECATED - DT-Prelim Calcs'!$C$11</f>
        <v>332</v>
      </c>
      <c r="GG87" s="2">
        <f>GQ87/'Drive Train'!$F$35</f>
        <v>0.86451612903225805</v>
      </c>
      <c r="GH87" s="36">
        <f>GO87*12*60/(PI() * 'Drive Train'!$F$15)/GG$2*GG87</f>
        <v>-168010.77097600506</v>
      </c>
      <c r="GI87" s="2">
        <f>('DEPRECATED - DT-Prelim Calcs'!$C$6*GG87-GH87)/('DEPRECATED - DT-Prelim Calcs'!$C$6*GG87)*'DEPRECATED - DT-Prelim Calcs'!$C$7*GG87</f>
        <v>127.56093109617443</v>
      </c>
      <c r="GJ87" s="43">
        <f>GI87/'DEPRECATED - DT-Prelim Calcs'!$C$7*('DEPRECATED - DT-Prelim Calcs'!$C$8-'DEPRECATED - DT-Prelim Calcs'!$C$9)+'DEPRECATED - DT-Prelim Calcs'!$C$9</f>
        <v>6950.7149030005467</v>
      </c>
      <c r="GK87" s="43">
        <f t="shared" si="152"/>
        <v>29.999999999999982</v>
      </c>
      <c r="GL87" s="2">
        <f t="shared" si="153"/>
        <v>1.4462867232450001</v>
      </c>
      <c r="GM87" s="43">
        <f>GL87*'DEPRECATED - DT-Prelim Calcs'!$C$21/GG$2/'DEPRECATED - DT-Prelim Calcs'!$C$19/'DEPRECATED - DT-Prelim Calcs'!$C$18*3.39*'DEPRECATED - DT-Prelim Calcs'!$C$20</f>
        <v>29.053734754561201</v>
      </c>
      <c r="GN87" s="36">
        <f t="shared" si="154"/>
        <v>0</v>
      </c>
      <c r="GO87" s="43">
        <f>GM86*'DEPRECATED - DT-Prelim Calcs'!$C$11+GO86</f>
        <v>-565.31452178300924</v>
      </c>
      <c r="GP87" s="43">
        <f>GP86+0.5*GM87*'DEPRECATED - DT-Prelim Calcs'!$C$11^2+GO87*'DEPRECATED - DT-Prelim Calcs'!$C$11</f>
        <v>-103580.11322499534</v>
      </c>
      <c r="GQ87" s="43">
        <f>MIN('Drive Train'!$F$35-GK86*'DEPRECATED - DT-Prelim Calcs'!$C$21*'Drive Train'!$F$39,GQ86+GK$2)</f>
        <v>10.72</v>
      </c>
      <c r="GR87" s="43">
        <f>'Drive Train'!$F$35-GK87*'DEPRECATED - DT-Prelim Calcs'!$C$21*'Drive Train'!$F$39</f>
        <v>10.72</v>
      </c>
      <c r="GS87" s="1">
        <f>IF(GP87&gt;='Drive Train'!$F$29,1,0)</f>
        <v>0</v>
      </c>
      <c r="GT87" s="43">
        <f t="shared" si="155"/>
        <v>33.333333333333314</v>
      </c>
      <c r="GU87" s="49">
        <f>GU86+'DEPRECATED - DT-Prelim Calcs'!$C$11</f>
        <v>332</v>
      </c>
      <c r="GV87" s="2">
        <f>HF87/'Drive Train'!$F$35</f>
        <v>0.84946236559139798</v>
      </c>
      <c r="GW87" s="36">
        <f>HD87*12*60/(PI() * 'Drive Train'!$F$15)/GV$2*GV87</f>
        <v>-261240.38612567494</v>
      </c>
      <c r="GX87" s="2">
        <f>('DEPRECATED - DT-Prelim Calcs'!$C$6*GV87-GW87)/('DEPRECATED - DT-Prelim Calcs'!$C$6*GV87)*'DEPRECATED - DT-Prelim Calcs'!$C$7*GV87</f>
        <v>196.02432503528439</v>
      </c>
      <c r="GY87" s="43">
        <f>GX87/'DEPRECATED - DT-Prelim Calcs'!$C$7*('DEPRECATED - DT-Prelim Calcs'!$C$8-'DEPRECATED - DT-Prelim Calcs'!$C$9)+'DEPRECATED - DT-Prelim Calcs'!$C$9</f>
        <v>10680.437110131164</v>
      </c>
      <c r="GZ87" s="43">
        <f t="shared" si="112"/>
        <v>33.333333333333314</v>
      </c>
      <c r="HA87" s="2">
        <f t="shared" si="156"/>
        <v>1.4462867232450001</v>
      </c>
      <c r="HB87" s="43">
        <f>HA87*'DEPRECATED - DT-Prelim Calcs'!$C$21/GV$2/'DEPRECATED - DT-Prelim Calcs'!$C$19/'DEPRECATED - DT-Prelim Calcs'!$C$18*3.39*'DEPRECATED - DT-Prelim Calcs'!$C$20</f>
        <v>29.053734754561201</v>
      </c>
      <c r="HC87" s="36">
        <f t="shared" si="157"/>
        <v>0</v>
      </c>
      <c r="HD87" s="43">
        <f>HB86*'DEPRECATED - DT-Prelim Calcs'!$C$11+HD86</f>
        <v>-894.58639993230736</v>
      </c>
      <c r="HE87" s="43">
        <f>HE86+0.5*HB87*'DEPRECATED - DT-Prelim Calcs'!$C$11^2+HD87*'DEPRECATED - DT-Prelim Calcs'!$C$11</f>
        <v>-108027.82756390214</v>
      </c>
      <c r="HF87" s="43">
        <f>MIN('Drive Train'!$F$35-GZ86*'DEPRECATED - DT-Prelim Calcs'!$C$21*'Drive Train'!$F$39,HF86+GZ$2)</f>
        <v>10.533333333333335</v>
      </c>
      <c r="HG87" s="43">
        <f>'Drive Train'!$F$35-GZ87*'DEPRECATED - DT-Prelim Calcs'!$C$21*'Drive Train'!$F$39</f>
        <v>10.533333333333335</v>
      </c>
      <c r="HH87" s="1">
        <f>IF(HE87&gt;='Drive Train'!$F$29,1,0)</f>
        <v>0</v>
      </c>
      <c r="HI87" s="43">
        <f t="shared" si="158"/>
        <v>37.037037037037017</v>
      </c>
      <c r="HJ87" s="49">
        <f>HJ86+'DEPRECATED - DT-Prelim Calcs'!$C$11</f>
        <v>332</v>
      </c>
      <c r="HK87" s="2">
        <f>HU87/'Drive Train'!$F$35</f>
        <v>0.83440860215053769</v>
      </c>
      <c r="HL87" s="36">
        <f>HS87*12*60/(PI() * 'Drive Train'!$F$15)/HK$2*HK87</f>
        <v>-228727.04477928567</v>
      </c>
      <c r="HM87" s="2">
        <f>('DEPRECATED - DT-Prelim Calcs'!$C$6*HK87-HL87)/('DEPRECATED - DT-Prelim Calcs'!$C$6*HK87)*'DEPRECATED - DT-Prelim Calcs'!$C$7*HK87</f>
        <v>172.05284970064557</v>
      </c>
      <c r="HN87" s="43">
        <f>HM87/'DEPRECATED - DT-Prelim Calcs'!$C$7*('DEPRECATED - DT-Prelim Calcs'!$C$8-'DEPRECATED - DT-Prelim Calcs'!$C$9)+'DEPRECATED - DT-Prelim Calcs'!$C$9</f>
        <v>9374.5283792142727</v>
      </c>
      <c r="HO87" s="43">
        <f t="shared" si="113"/>
        <v>36.66666666666665</v>
      </c>
      <c r="HP87" s="2">
        <f t="shared" si="159"/>
        <v>1.4462867232450001</v>
      </c>
      <c r="HQ87" s="43">
        <f>HP87*'DEPRECATED - DT-Prelim Calcs'!$C$21/HK$2/'DEPRECATED - DT-Prelim Calcs'!$C$19/'DEPRECATED - DT-Prelim Calcs'!$C$18*3.39*'DEPRECATED - DT-Prelim Calcs'!$C$20</f>
        <v>29.053734754561201</v>
      </c>
      <c r="HR87" s="36">
        <f t="shared" si="160"/>
        <v>0</v>
      </c>
      <c r="HS87" s="43">
        <f>HQ86*'DEPRECATED - DT-Prelim Calcs'!$C$11+HS86</f>
        <v>-797.37912765725707</v>
      </c>
      <c r="HT87" s="43">
        <f>HT86+0.5*HQ87*'DEPRECATED - DT-Prelim Calcs'!$C$11^2+HS87*'DEPRECATED - DT-Prelim Calcs'!$C$11</f>
        <v>-127974.66691434939</v>
      </c>
      <c r="HU87" s="43">
        <f>MIN('Drive Train'!$F$35-HO86*'DEPRECATED - DT-Prelim Calcs'!$C$21*'Drive Train'!$F$39,HU86+HO$2)</f>
        <v>10.346666666666668</v>
      </c>
      <c r="HV87" s="43">
        <f>'Drive Train'!$F$35-HO87*'DEPRECATED - DT-Prelim Calcs'!$C$21*'Drive Train'!$F$39</f>
        <v>10.346666666666668</v>
      </c>
      <c r="HW87" s="1">
        <f>IF(HT87&gt;='Drive Train'!$F$29,1,0)</f>
        <v>0</v>
      </c>
      <c r="HX87" s="43">
        <f t="shared" si="161"/>
        <v>40.740740740740726</v>
      </c>
      <c r="HY87" s="49">
        <f>HY86+'DEPRECATED - DT-Prelim Calcs'!$C$11</f>
        <v>332</v>
      </c>
      <c r="HZ87" s="2">
        <f>IJ87/'Drive Train'!$F$35</f>
        <v>0.8193548387096774</v>
      </c>
      <c r="IA87" s="36">
        <f>IH87*12*60/(PI() * 'Drive Train'!$F$15)/HZ$2*HZ87</f>
        <v>-98687.408289959727</v>
      </c>
      <c r="IB87" s="2">
        <f>('DEPRECATED - DT-Prelim Calcs'!$C$6*HZ87-IA87)/('DEPRECATED - DT-Prelim Calcs'!$C$6*HZ87)*'DEPRECATED - DT-Prelim Calcs'!$C$7*HZ87</f>
        <v>76.388847058738222</v>
      </c>
      <c r="IC87" s="43">
        <f>IB87/'DEPRECATED - DT-Prelim Calcs'!$C$7*('DEPRECATED - DT-Prelim Calcs'!$C$8-'DEPRECATED - DT-Prelim Calcs'!$C$9)+'DEPRECATED - DT-Prelim Calcs'!$C$9</f>
        <v>4162.981966632753</v>
      </c>
      <c r="ID87" s="43">
        <f t="shared" si="114"/>
        <v>39.999999999999986</v>
      </c>
      <c r="IE87" s="2">
        <f t="shared" si="162"/>
        <v>1.4462867232450001</v>
      </c>
      <c r="IF87" s="43">
        <f>IE87*'DEPRECATED - DT-Prelim Calcs'!$C$21/HZ$2/'DEPRECATED - DT-Prelim Calcs'!$C$19/'DEPRECATED - DT-Prelim Calcs'!$C$18*3.39*'DEPRECATED - DT-Prelim Calcs'!$C$20</f>
        <v>29.053734754561201</v>
      </c>
      <c r="IG87" s="36">
        <f t="shared" si="163"/>
        <v>0</v>
      </c>
      <c r="IH87" s="43">
        <f>IF86*'DEPRECATED - DT-Prelim Calcs'!$C$11+IH86</f>
        <v>-350.36106530519731</v>
      </c>
      <c r="II87" s="43">
        <f>II86+0.5*IF87*'DEPRECATED - DT-Prelim Calcs'!$C$11^2+IH87*'DEPRECATED - DT-Prelim Calcs'!$C$11</f>
        <v>-99747.941504024115</v>
      </c>
      <c r="IJ87" s="43">
        <f>MIN('Drive Train'!$F$35-ID86*'DEPRECATED - DT-Prelim Calcs'!$C$21*'Drive Train'!$F$39,IJ86+ID$2)</f>
        <v>10.16</v>
      </c>
      <c r="IK87" s="43">
        <f>'Drive Train'!$F$35-ID87*'DEPRECATED - DT-Prelim Calcs'!$C$21*'Drive Train'!$F$39</f>
        <v>10.16</v>
      </c>
      <c r="IL87" s="1">
        <f>IF(II87&gt;='Drive Train'!$F$29,1,0)</f>
        <v>0</v>
      </c>
      <c r="IM87" s="43">
        <f t="shared" si="164"/>
        <v>44.444444444444429</v>
      </c>
      <c r="IN87" s="49">
        <f>IN86+'DEPRECATED - DT-Prelim Calcs'!$C$11</f>
        <v>332</v>
      </c>
      <c r="IO87" s="2">
        <f>IY87/'Drive Train'!$F$35</f>
        <v>0.80430107526881722</v>
      </c>
      <c r="IP87" s="36">
        <f>IW87*12*60/(PI() * 'Drive Train'!$F$15)/IO$2*IO87</f>
        <v>20086.557214966131</v>
      </c>
      <c r="IQ87" s="2">
        <f>('DEPRECATED - DT-Prelim Calcs'!$C$6*IO87-IP87)/('DEPRECATED - DT-Prelim Calcs'!$C$6*IO87)*'DEPRECATED - DT-Prelim Calcs'!$C$7*IO87</f>
        <v>-10.993651364229239</v>
      </c>
      <c r="IR87" s="43">
        <f>IQ87/'DEPRECATED - DT-Prelim Calcs'!$C$7*('DEPRECATED - DT-Prelim Calcs'!$C$8-'DEPRECATED - DT-Prelim Calcs'!$C$9)+'DEPRECATED - DT-Prelim Calcs'!$C$9</f>
        <v>-597.40787282741371</v>
      </c>
      <c r="IS87" s="43">
        <f t="shared" si="115"/>
        <v>-597.40787282741371</v>
      </c>
      <c r="IT87" s="2">
        <f t="shared" si="165"/>
        <v>-12.944482864589526</v>
      </c>
      <c r="IU87" s="43">
        <f>IT87*'DEPRECATED - DT-Prelim Calcs'!$C$21/IO$2/'DEPRECATED - DT-Prelim Calcs'!$C$19/'DEPRECATED - DT-Prelim Calcs'!$C$18*3.39*'DEPRECATED - DT-Prelim Calcs'!$C$20</f>
        <v>-260.03527906204664</v>
      </c>
      <c r="IV87" s="36">
        <f t="shared" si="166"/>
        <v>1</v>
      </c>
      <c r="IW87" s="43">
        <f>IU86*'DEPRECATED - DT-Prelim Calcs'!$C$11+IW86</f>
        <v>72.646212049016214</v>
      </c>
      <c r="IX87" s="43">
        <f>IX86+0.5*IU87*'DEPRECATED - DT-Prelim Calcs'!$C$11^2+IW87*'DEPRECATED - DT-Prelim Calcs'!$C$11</f>
        <v>-127609.211507952</v>
      </c>
      <c r="IY87" s="43">
        <f>MIN('Drive Train'!$F$35-IS86*'DEPRECATED - DT-Prelim Calcs'!$C$21*'Drive Train'!$F$39,IY86+IS$2)</f>
        <v>9.9733333333333345</v>
      </c>
      <c r="IZ87" s="43">
        <f>'Drive Train'!$F$35-IS87*'DEPRECATED - DT-Prelim Calcs'!$C$21*'Drive Train'!$F$39</f>
        <v>45.854840878335168</v>
      </c>
      <c r="JA87" s="1">
        <f>IF(IX87&gt;='Drive Train'!$F$29,1,0)</f>
        <v>0</v>
      </c>
      <c r="JB87" s="43">
        <f t="shared" si="167"/>
        <v>-663.78652536379309</v>
      </c>
      <c r="JC87" s="49">
        <f>JC86+'DEPRECATED - DT-Prelim Calcs'!$C$11</f>
        <v>332</v>
      </c>
      <c r="JD87" s="2">
        <f>JN87/'Drive Train'!$F$35</f>
        <v>2.9178130270160412</v>
      </c>
      <c r="JE87" s="36">
        <f>JL87*12*60/(PI() * 'Drive Train'!$F$15)/JD$2*JD87</f>
        <v>-697613.28156542452</v>
      </c>
      <c r="JF87" s="2">
        <f>('DEPRECATED - DT-Prelim Calcs'!$C$6*JD87-JE87)/('DEPRECATED - DT-Prelim Calcs'!$C$6*JD87)*'DEPRECATED - DT-Prelim Calcs'!$C$7*JD87</f>
        <v>526.50684568947031</v>
      </c>
      <c r="JG87" s="43">
        <f>JF87/'DEPRECATED - DT-Prelim Calcs'!$C$7*('DEPRECATED - DT-Prelim Calcs'!$C$8-'DEPRECATED - DT-Prelim Calcs'!$C$9)+'DEPRECATED - DT-Prelim Calcs'!$C$9</f>
        <v>28684.335623381587</v>
      </c>
      <c r="JH87" s="43">
        <f t="shared" si="116"/>
        <v>46.666666666666657</v>
      </c>
      <c r="JI87" s="2">
        <f t="shared" si="168"/>
        <v>1.4462867232450001</v>
      </c>
      <c r="JJ87" s="43">
        <f>JI87*'DEPRECATED - DT-Prelim Calcs'!$C$21/JD$2/'DEPRECATED - DT-Prelim Calcs'!$C$19/'DEPRECATED - DT-Prelim Calcs'!$C$18*3.39*'DEPRECATED - DT-Prelim Calcs'!$C$20</f>
        <v>29.053734754561201</v>
      </c>
      <c r="JK87" s="36">
        <f t="shared" si="169"/>
        <v>0</v>
      </c>
      <c r="JL87" s="43">
        <f>JJ86*'DEPRECATED - DT-Prelim Calcs'!$C$11+JL86</f>
        <v>-695.47800334385988</v>
      </c>
      <c r="JM87" s="43">
        <f>JM86+0.5*JJ87*'DEPRECATED - DT-Prelim Calcs'!$C$11^2+JL87*'DEPRECATED - DT-Prelim Calcs'!$C$11</f>
        <v>-126394.60532726369</v>
      </c>
      <c r="JN87" s="43">
        <f>MIN('Drive Train'!$F$35-JH86*'DEPRECATED - DT-Prelim Calcs'!$C$21*'Drive Train'!$F$39,JN86+JH$2)</f>
        <v>36.18088153499891</v>
      </c>
      <c r="JO87" s="43">
        <f>'Drive Train'!$F$35-JH87*'DEPRECATED - DT-Prelim Calcs'!$C$21*'Drive Train'!$F$39</f>
        <v>9.7866666666666671</v>
      </c>
      <c r="JP87" s="1">
        <f>IF(JM87&gt;='Drive Train'!$F$29,1,0)</f>
        <v>0</v>
      </c>
      <c r="JQ87" s="43">
        <f>MIN(JG87,'DEPRECATED - DT-Prelim Calcs'!$C$10)*'DEPRECATED - DT-Prelim Calcs'!$C$11*1000/60/60</f>
        <v>103.33333333333333</v>
      </c>
      <c r="JR87" s="49">
        <f>JR86+'DEPRECATED - DT-Prelim Calcs'!$C$11</f>
        <v>332</v>
      </c>
      <c r="JS87" s="2">
        <f>KC87/'Drive Train'!$F$35</f>
        <v>0.77419354838709686</v>
      </c>
      <c r="JT87" s="36">
        <f>KA87*12*60/(PI() * 'Drive Train'!$F$15)/JS$2*JS87</f>
        <v>-19179.889954358121</v>
      </c>
      <c r="JU87" s="2">
        <f>('DEPRECATED - DT-Prelim Calcs'!$C$6*JS87-JT87)/('DEPRECATED - DT-Prelim Calcs'!$C$6*JS87)*'DEPRECATED - DT-Prelim Calcs'!$C$7*JS87</f>
        <v>17.730291235029465</v>
      </c>
      <c r="JV87" s="43">
        <f>JU87/'DEPRECATED - DT-Prelim Calcs'!$C$7*('DEPRECATED - DT-Prelim Calcs'!$C$8-'DEPRECATED - DT-Prelim Calcs'!$C$9)+'DEPRECATED - DT-Prelim Calcs'!$C$9</f>
        <v>967.4039254904111</v>
      </c>
      <c r="JW87" s="43">
        <f t="shared" si="117"/>
        <v>49.999999999999993</v>
      </c>
      <c r="JX87" s="2">
        <f t="shared" si="170"/>
        <v>1.4462867232450001</v>
      </c>
      <c r="JY87" s="43">
        <f>JX87*'DEPRECATED - DT-Prelim Calcs'!$C$21/JS$2/'DEPRECATED - DT-Prelim Calcs'!$C$19/'DEPRECATED - DT-Prelim Calcs'!$C$18*3.39*'DEPRECATED - DT-Prelim Calcs'!$C$20</f>
        <v>29.053734754561201</v>
      </c>
      <c r="JZ87" s="36">
        <f t="shared" si="171"/>
        <v>0</v>
      </c>
      <c r="KA87" s="43">
        <f>JY86*'DEPRECATED - DT-Prelim Calcs'!$C$11+KA86</f>
        <v>-72.064716153373311</v>
      </c>
      <c r="KB87" s="43">
        <f>KB86+0.5*JY87*'DEPRECATED - DT-Prelim Calcs'!$C$11^2+KA87*'DEPRECATED - DT-Prelim Calcs'!$C$11</f>
        <v>-134872.29351196121</v>
      </c>
      <c r="KC87" s="43">
        <f>MIN('Drive Train'!$F$35-JW86*'DEPRECATED - DT-Prelim Calcs'!$C$21*'Drive Train'!$F$39,KC86+JW$2)</f>
        <v>9.6000000000000014</v>
      </c>
      <c r="KD87" s="43">
        <f>'Drive Train'!$F$35-JW87*'DEPRECATED - DT-Prelim Calcs'!$C$21*'Drive Train'!$F$39</f>
        <v>9.6000000000000014</v>
      </c>
      <c r="KE87" s="1">
        <f>IF(KB87&gt;='Drive Train'!$F$29,1,0)</f>
        <v>0</v>
      </c>
      <c r="KF87" s="43">
        <f>MIN(JV87,'DEPRECATED - DT-Prelim Calcs'!$C$10)*'DEPRECATED - DT-Prelim Calcs'!$C$11*1000/60/60</f>
        <v>103.33333333333333</v>
      </c>
      <c r="KG87" s="49">
        <f>KG86+'DEPRECATED - DT-Prelim Calcs'!$C$11</f>
        <v>332</v>
      </c>
      <c r="KH87" s="2">
        <f>KR87/'Drive Train'!$F$35</f>
        <v>0.75913978494623657</v>
      </c>
      <c r="KI87" s="36">
        <f>KP87*12*60/(PI() * 'Drive Train'!$F$15)/KH$2*KH87</f>
        <v>3443.5978770632028</v>
      </c>
      <c r="KJ87" s="2">
        <f>('DEPRECATED - DT-Prelim Calcs'!$C$6*KH87-KI87)/('DEPRECATED - DT-Prelim Calcs'!$C$6*KH87)*'DEPRECATED - DT-Prelim Calcs'!$C$7*KH87</f>
        <v>1.0289433275379087</v>
      </c>
      <c r="KK87" s="43">
        <f>KJ87/'DEPRECATED - DT-Prelim Calcs'!$C$7*('DEPRECATED - DT-Prelim Calcs'!$C$8-'DEPRECATED - DT-Prelim Calcs'!$C$9)+'DEPRECATED - DT-Prelim Calcs'!$C$9</f>
        <v>57.554375306169653</v>
      </c>
      <c r="KL87" s="43">
        <f t="shared" si="118"/>
        <v>53.333333333333329</v>
      </c>
      <c r="KM87" s="2">
        <f t="shared" si="172"/>
        <v>0.59711841247766673</v>
      </c>
      <c r="KN87" s="43">
        <f>KM87*'DEPRECATED - DT-Prelim Calcs'!$C$21/KH$2/'DEPRECATED - DT-Prelim Calcs'!$C$19/'DEPRECATED - DT-Prelim Calcs'!$C$18*3.39*'DEPRECATED - DT-Prelim Calcs'!$C$20</f>
        <v>11.995214845273781</v>
      </c>
      <c r="KO87" s="36">
        <f t="shared" si="173"/>
        <v>0</v>
      </c>
      <c r="KP87" s="43">
        <f>KN86*'DEPRECATED - DT-Prelim Calcs'!$C$11+KP86</f>
        <v>13.195224880684378</v>
      </c>
      <c r="KQ87" s="43">
        <f>KQ86+0.5*KN87*'DEPRECATED - DT-Prelim Calcs'!$C$11^2+KP87*'DEPRECATED - DT-Prelim Calcs'!$C$11</f>
        <v>-128132.57052556041</v>
      </c>
      <c r="KR87" s="43">
        <f>MIN('Drive Train'!$F$35-KL86*'DEPRECATED - DT-Prelim Calcs'!$C$21*'Drive Train'!$F$39,KR86+KL$2)</f>
        <v>9.413333333333334</v>
      </c>
      <c r="KS87" s="43">
        <f>'Drive Train'!$F$35-KL87*'DEPRECATED - DT-Prelim Calcs'!$C$21*'Drive Train'!$F$39</f>
        <v>9.413333333333334</v>
      </c>
      <c r="KT87" s="1">
        <f>IF(KQ87&gt;='Drive Train'!$F$29,1,0)</f>
        <v>0</v>
      </c>
      <c r="KU87" s="43">
        <f>MIN(KK87,'DEPRECATED - DT-Prelim Calcs'!$C$10)*'DEPRECATED - DT-Prelim Calcs'!$C$11*1000/60/60</f>
        <v>63.949305895744061</v>
      </c>
      <c r="KV87" s="49">
        <f>KV86+'DEPRECATED - DT-Prelim Calcs'!$C$11</f>
        <v>332</v>
      </c>
      <c r="KW87" s="2">
        <f>LG87/'Drive Train'!$F$35</f>
        <v>0.74408602150537628</v>
      </c>
      <c r="KX87" s="36">
        <f>LE87*12*60/(PI() * 'Drive Train'!$F$15)/KW$2*KW87</f>
        <v>-183044.50795229175</v>
      </c>
      <c r="KY87" s="2">
        <f>('DEPRECATED - DT-Prelim Calcs'!$C$6*KW87-KX87)/('DEPRECATED - DT-Prelim Calcs'!$C$6*KW87)*'DEPRECATED - DT-Prelim Calcs'!$C$7*KW87</f>
        <v>138.04756003901826</v>
      </c>
      <c r="KZ87" s="43">
        <f>KY87/'DEPRECATED - DT-Prelim Calcs'!$C$7*('DEPRECATED - DT-Prelim Calcs'!$C$8-'DEPRECATED - DT-Prelim Calcs'!$C$9)+'DEPRECATED - DT-Prelim Calcs'!$C$9</f>
        <v>7522.0014051106955</v>
      </c>
      <c r="LA87" s="43">
        <f t="shared" si="119"/>
        <v>56.666666666666664</v>
      </c>
      <c r="LB87" s="2">
        <f t="shared" si="174"/>
        <v>1.4462867232450001</v>
      </c>
      <c r="LC87" s="43">
        <f>LB87*'DEPRECATED - DT-Prelim Calcs'!$C$21/KW$2/'DEPRECATED - DT-Prelim Calcs'!$C$19/'DEPRECATED - DT-Prelim Calcs'!$C$18*3.39*'DEPRECATED - DT-Prelim Calcs'!$C$20</f>
        <v>29.053734754561201</v>
      </c>
      <c r="LD87" s="36">
        <f t="shared" si="175"/>
        <v>0</v>
      </c>
      <c r="LE87" s="43">
        <f>LC86*'DEPRECATED - DT-Prelim Calcs'!$C$11+LE86</f>
        <v>-715.582439199953</v>
      </c>
      <c r="LF87" s="43">
        <f>LF86+0.5*LC87*'DEPRECATED - DT-Prelim Calcs'!$C$11^2+LE87*'DEPRECATED - DT-Prelim Calcs'!$C$11</f>
        <v>-137170.82599945398</v>
      </c>
      <c r="LG87" s="43">
        <f>MIN('Drive Train'!$F$35-LA86*'DEPRECATED - DT-Prelim Calcs'!$C$21*'Drive Train'!$F$39,LG86+LA$2)</f>
        <v>9.2266666666666666</v>
      </c>
      <c r="LH87" s="43">
        <f>'Drive Train'!$F$35-LA87*'DEPRECATED - DT-Prelim Calcs'!$C$21*'Drive Train'!$F$39</f>
        <v>9.2266666666666666</v>
      </c>
      <c r="LI87" s="1">
        <f>IF(LF87&gt;='Drive Train'!$F$29,1,0)</f>
        <v>0</v>
      </c>
      <c r="LJ87" s="43">
        <f>MIN(KZ87,'DEPRECATED - DT-Prelim Calcs'!$C$10)*'DEPRECATED - DT-Prelim Calcs'!$C$11*1000/60/60</f>
        <v>103.33333333333333</v>
      </c>
      <c r="LK87" s="49">
        <f>LK86+'DEPRECATED - DT-Prelim Calcs'!$C$11</f>
        <v>332</v>
      </c>
      <c r="LL87" s="2">
        <f>LV87/'Drive Train'!$F$35</f>
        <v>0.72903225806451621</v>
      </c>
      <c r="LM87" s="36">
        <f>LT87*12*60/(PI() * 'Drive Train'!$F$15)/LL$2*LL87</f>
        <v>-152746.93759379591</v>
      </c>
      <c r="LN87" s="2">
        <f>('DEPRECATED - DT-Prelim Calcs'!$C$6*LL87-LM87)/('DEPRECATED - DT-Prelim Calcs'!$C$6*LL87)*'DEPRECATED - DT-Prelim Calcs'!$C$7*LL87</f>
        <v>115.7049194901506</v>
      </c>
      <c r="LO87" s="43">
        <f>LN87/'DEPRECATED - DT-Prelim Calcs'!$C$7*('DEPRECATED - DT-Prelim Calcs'!$C$8-'DEPRECATED - DT-Prelim Calcs'!$C$9)+'DEPRECATED - DT-Prelim Calcs'!$C$9</f>
        <v>6304.8277035679057</v>
      </c>
      <c r="LP87" s="43">
        <f t="shared" si="120"/>
        <v>60</v>
      </c>
      <c r="LQ87" s="2">
        <f t="shared" si="176"/>
        <v>1.4462867232450001</v>
      </c>
      <c r="LR87" s="43">
        <f>LQ87*'DEPRECATED - DT-Prelim Calcs'!$C$21/LL$2/'DEPRECATED - DT-Prelim Calcs'!$C$19/'DEPRECATED - DT-Prelim Calcs'!$C$18*3.39*'DEPRECATED - DT-Prelim Calcs'!$C$20</f>
        <v>29.053734754561201</v>
      </c>
      <c r="LS87" s="36">
        <f t="shared" si="177"/>
        <v>0</v>
      </c>
      <c r="LT87" s="43">
        <f>LR86*'DEPRECATED - DT-Prelim Calcs'!$C$11+LT86</f>
        <v>-609.46936934993619</v>
      </c>
      <c r="LU87" s="43">
        <f>LU86+0.5*LR87*'DEPRECATED - DT-Prelim Calcs'!$C$11^2+LT87*'DEPRECATED - DT-Prelim Calcs'!$C$11</f>
        <v>-149595.14758893114</v>
      </c>
      <c r="LV87" s="43">
        <f>MIN('Drive Train'!$F$35-LP86*'DEPRECATED - DT-Prelim Calcs'!$C$21*'Drive Train'!$F$39,LV86+LP$2)</f>
        <v>9.0400000000000009</v>
      </c>
      <c r="LW87" s="43">
        <f>'Drive Train'!$F$35-LP87*'DEPRECATED - DT-Prelim Calcs'!$C$21*'Drive Train'!$F$39</f>
        <v>9.0400000000000009</v>
      </c>
      <c r="LX87" s="1">
        <f>IF(LU87&gt;='Drive Train'!$F$29,1,0)</f>
        <v>0</v>
      </c>
      <c r="LY87" s="43">
        <f>MIN(LO87,'DEPRECATED - DT-Prelim Calcs'!$C$10)*'DEPRECATED - DT-Prelim Calcs'!$C$11*1000/60/60</f>
        <v>103.33333333333333</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3"/>
        <v>0</v>
      </c>
      <c r="X88" s="2">
        <f>MAX(MIN(IF(AND(AI87=1,AG88&lt;0),-1,1)*(W88-$C$9)/($C$8-$C$9)*$C$7-$C$29*AE88/T$2 -  AI87*$C$29/2,X$2),MAX(X$4:X87)*-1)</f>
        <v>-0.27672021620693066</v>
      </c>
      <c r="Y88" s="43">
        <f t="shared" si="94"/>
        <v>0</v>
      </c>
      <c r="Z88" s="43">
        <f t="shared" si="95"/>
        <v>0</v>
      </c>
      <c r="AA88" s="43">
        <f t="shared" si="96"/>
        <v>0</v>
      </c>
      <c r="AB88" s="43" t="e">
        <f t="shared" si="97"/>
        <v>#N/A</v>
      </c>
      <c r="AC88" s="36">
        <f t="shared" si="121"/>
        <v>1</v>
      </c>
      <c r="AD88" s="1">
        <f t="shared" si="98"/>
        <v>1</v>
      </c>
      <c r="AE88" s="43">
        <f t="shared" si="99"/>
        <v>0</v>
      </c>
      <c r="AF88" s="43" t="e">
        <f t="shared" si="100"/>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889.49632897085212</v>
      </c>
      <c r="AK88" s="43">
        <f t="shared" si="178"/>
        <v>0</v>
      </c>
      <c r="AL88" s="49">
        <f>AL87+'DEPRECATED - DT-Prelim Calcs'!$C$11</f>
        <v>336</v>
      </c>
      <c r="AM88" s="2">
        <f>AW88/'Drive Train'!$F$35</f>
        <v>0.57999999999999996</v>
      </c>
      <c r="AN88" s="36">
        <f>AU88*12*60/(PI() * 'Drive Train'!$F$15)/AM$2*AM88</f>
        <v>5084.4172569013799</v>
      </c>
      <c r="AO88" s="2">
        <f>('DEPRECATED - DT-Prelim Calcs'!$C$6*AM88-AN88)/('DEPRECATED - DT-Prelim Calcs'!$C$6*AM88)*'DEPRECATED - DT-Prelim Calcs'!$C$7*AM88</f>
        <v>-1.0174045352456857</v>
      </c>
      <c r="AP88" s="43">
        <f>AO88/'DEPRECATED - DT-Prelim Calcs'!$C$7*('DEPRECATED - DT-Prelim Calcs'!$C$8-'DEPRECATED - DT-Prelim Calcs'!$C$9)+'DEPRECATED - DT-Prelim Calcs'!$C$9</f>
        <v>-53.925769457414219</v>
      </c>
      <c r="AQ88" s="43">
        <f t="shared" si="102"/>
        <v>-53.925769457414219</v>
      </c>
      <c r="AR88" s="2">
        <f t="shared" si="122"/>
        <v>-1.7021766918625651</v>
      </c>
      <c r="AS88" s="43">
        <f>AR88*'DEPRECATED - DT-Prelim Calcs'!$C$21/AM$2/'DEPRECATED - DT-Prelim Calcs'!$C$19/'DEPRECATED - DT-Prelim Calcs'!$C$18*3.39*'DEPRECATED - DT-Prelim Calcs'!$C$20</f>
        <v>-17.09709054087536</v>
      </c>
      <c r="AT88" s="36">
        <f t="shared" si="123"/>
        <v>1</v>
      </c>
      <c r="AU88" s="43">
        <f>AS87*'DEPRECATED - DT-Prelim Calcs'!$C$11+AU87</f>
        <v>50.999897516176702</v>
      </c>
      <c r="AV88" s="43">
        <f>AV87+0.5*AS88*'DEPRECATED - DT-Prelim Calcs'!$C$11^2+AU88*'DEPRECATED - DT-Prelim Calcs'!$C$11</f>
        <v>4981.8675470455692</v>
      </c>
      <c r="AW88" s="43">
        <f>MIN('Drive Train'!$F$35-AQ87*'DEPRECATED - DT-Prelim Calcs'!$C$21*'Drive Train'!$F$39,AW87+AQ$2)</f>
        <v>7.1920000000000002</v>
      </c>
      <c r="AX88" s="43">
        <f>'Drive Train'!$F$35-AQ88*'DEPRECATED - DT-Prelim Calcs'!$C$21*'Drive Train'!$F$39</f>
        <v>15.419843089615197</v>
      </c>
      <c r="AY88" s="1">
        <f>IF(AV88&gt;='Drive Train'!$F$29,1,0)</f>
        <v>1</v>
      </c>
      <c r="AZ88" s="43">
        <f t="shared" si="124"/>
        <v>-59.917521619349138</v>
      </c>
      <c r="BA88" s="49">
        <f>BA87+'DEPRECATED - DT-Prelim Calcs'!$C$11</f>
        <v>336</v>
      </c>
      <c r="BB88" s="2">
        <f>BL88/'Drive Train'!$F$35</f>
        <v>0.57999999999999996</v>
      </c>
      <c r="BC88" s="36">
        <f>BJ88*12*60/(PI() * 'Drive Train'!$F$15)/BB$2*BB88</f>
        <v>-32594.701883606478</v>
      </c>
      <c r="BD88" s="2">
        <f>('DEPRECATED - DT-Prelim Calcs'!$C$6*BB88-BC88)/('DEPRECATED - DT-Prelim Calcs'!$C$6*BB88)*'DEPRECATED - DT-Prelim Calcs'!$C$7*BB88</f>
        <v>26.680882105660562</v>
      </c>
      <c r="BE88" s="43">
        <f>BD88/'DEPRECATED - DT-Prelim Calcs'!$C$7*('DEPRECATED - DT-Prelim Calcs'!$C$8-'DEPRECATED - DT-Prelim Calcs'!$C$9)+'DEPRECATED - DT-Prelim Calcs'!$C$9</f>
        <v>1455.0107415770303</v>
      </c>
      <c r="BF88" s="43">
        <f t="shared" si="103"/>
        <v>93</v>
      </c>
      <c r="BG88" s="2">
        <f t="shared" si="125"/>
        <v>2.0025508475699998</v>
      </c>
      <c r="BH88" s="43">
        <f>BG88*'DEPRECATED - DT-Prelim Calcs'!$C$21/BB$2/'DEPRECATED - DT-Prelim Calcs'!$C$19/'DEPRECATED - DT-Prelim Calcs'!$C$18*3.39*'DEPRECATED - DT-Prelim Calcs'!$C$20</f>
        <v>29.053734754561201</v>
      </c>
      <c r="BI88" s="36">
        <f t="shared" si="126"/>
        <v>0</v>
      </c>
      <c r="BJ88" s="43">
        <f>BH87*'DEPRECATED - DT-Prelim Calcs'!$C$11+BJ87</f>
        <v>-226.34676388922969</v>
      </c>
      <c r="BK88" s="43">
        <f>BK87+0.5*BH88*'DEPRECATED - DT-Prelim Calcs'!$C$11^2+BJ88*'DEPRECATED - DT-Prelim Calcs'!$C$11</f>
        <v>-45854.883388626811</v>
      </c>
      <c r="BL88" s="43">
        <f>MIN('Drive Train'!$F$35-BF87*'DEPRECATED - DT-Prelim Calcs'!$C$21*'Drive Train'!$F$39,BL87+BF$2)</f>
        <v>7.1920000000000002</v>
      </c>
      <c r="BM88" s="43">
        <f>'Drive Train'!$F$35-BF88*'DEPRECATED - DT-Prelim Calcs'!$C$21*'Drive Train'!$F$39</f>
        <v>7.1920000000000002</v>
      </c>
      <c r="BN88" s="1">
        <f>IF(BK88&gt;='Drive Train'!$F$29,1,0)</f>
        <v>0</v>
      </c>
      <c r="BO88" s="43">
        <f t="shared" si="127"/>
        <v>103.33333333333333</v>
      </c>
      <c r="BP88" s="49">
        <f>BP87+'DEPRECATED - DT-Prelim Calcs'!$C$11</f>
        <v>336</v>
      </c>
      <c r="BQ88" s="2">
        <f>CA88/'Drive Train'!$F$35</f>
        <v>3.3637320295199076</v>
      </c>
      <c r="BR88" s="36">
        <f>BY88*12*60/(PI() * 'Drive Train'!$F$15)/BQ$2*BQ88</f>
        <v>-888706.10184217303</v>
      </c>
      <c r="BS88" s="2">
        <f>('DEPRECATED - DT-Prelim Calcs'!$C$6*BQ88-BR88)/('DEPRECATED - DT-Prelim Calcs'!$C$6*BQ88)*'DEPRECATED - DT-Prelim Calcs'!$C$7*BQ88</f>
        <v>669.07239501151923</v>
      </c>
      <c r="BT88" s="43">
        <f>BS88/'DEPRECATED - DT-Prelim Calcs'!$C$7*('DEPRECATED - DT-Prelim Calcs'!$C$8-'DEPRECATED - DT-Prelim Calcs'!$C$9)+'DEPRECATED - DT-Prelim Calcs'!$C$9</f>
        <v>36450.966295403661</v>
      </c>
      <c r="BU88" s="43">
        <f t="shared" si="104"/>
        <v>93</v>
      </c>
      <c r="BV88" s="2">
        <f t="shared" si="128"/>
        <v>1.5313624128476471</v>
      </c>
      <c r="BW88" s="43">
        <f>BV88*'DEPRECATED - DT-Prelim Calcs'!$C$21/BQ$2/'DEPRECATED - DT-Prelim Calcs'!$C$19/'DEPRECATED - DT-Prelim Calcs'!$C$18*3.39*'DEPRECATED - DT-Prelim Calcs'!$C$20</f>
        <v>29.053734754561201</v>
      </c>
      <c r="BX88" s="36">
        <f t="shared" si="129"/>
        <v>0</v>
      </c>
      <c r="BY88" s="43">
        <f>BW87*'DEPRECATED - DT-Prelim Calcs'!$C$11+BY87</f>
        <v>-813.74151355352319</v>
      </c>
      <c r="BZ88" s="43">
        <f>BZ87+0.5*BW88*'DEPRECATED - DT-Prelim Calcs'!$C$11^2+BY88*'DEPRECATED - DT-Prelim Calcs'!$C$11</f>
        <v>-105251.15710767954</v>
      </c>
      <c r="CA88" s="43">
        <f>MIN('Drive Train'!$F$35-BU87*'DEPRECATED - DT-Prelim Calcs'!$C$21*'Drive Train'!$F$39,CA87+BU$2)</f>
        <v>41.710277166046858</v>
      </c>
      <c r="CB88" s="43">
        <f>'Drive Train'!$F$35-BU88*'DEPRECATED - DT-Prelim Calcs'!$C$21*'Drive Train'!$F$39</f>
        <v>7.1920000000000002</v>
      </c>
      <c r="CC88" s="1">
        <f>IF(BZ88&gt;='Drive Train'!$F$29,1,0)</f>
        <v>0</v>
      </c>
      <c r="CD88" s="43">
        <f t="shared" si="130"/>
        <v>103.33333333333333</v>
      </c>
      <c r="CE88" s="49">
        <f>CE87+'DEPRECATED - DT-Prelim Calcs'!$C$11</f>
        <v>336</v>
      </c>
      <c r="CF88" s="2">
        <f>CP88/'Drive Train'!$F$35</f>
        <v>0.57999999999999996</v>
      </c>
      <c r="CG88" s="36">
        <f>CN88*12*60/(PI() * 'Drive Train'!$F$15)/CF$2*CF88</f>
        <v>-304370.9617434573</v>
      </c>
      <c r="CH88" s="2">
        <f>('DEPRECATED - DT-Prelim Calcs'!$C$6*CF88-CG88)/('DEPRECATED - DT-Prelim Calcs'!$C$6*CF88)*'DEPRECATED - DT-Prelim Calcs'!$C$7*CF88</f>
        <v>226.4662518145478</v>
      </c>
      <c r="CI88" s="43">
        <f>CH88/'DEPRECATED - DT-Prelim Calcs'!$C$7*('DEPRECATED - DT-Prelim Calcs'!$C$8-'DEPRECATED - DT-Prelim Calcs'!$C$9)+'DEPRECATED - DT-Prelim Calcs'!$C$9</f>
        <v>12338.840583926856</v>
      </c>
      <c r="CJ88" s="43">
        <f t="shared" si="105"/>
        <v>93</v>
      </c>
      <c r="CK88" s="2">
        <f t="shared" si="131"/>
        <v>1.2396743342100003</v>
      </c>
      <c r="CL88" s="43">
        <f>CK88*'DEPRECATED - DT-Prelim Calcs'!$C$21/CF$2/'DEPRECATED - DT-Prelim Calcs'!$C$19/'DEPRECATED - DT-Prelim Calcs'!$C$18*3.39*'DEPRECATED - DT-Prelim Calcs'!$C$20</f>
        <v>29.053734754561205</v>
      </c>
      <c r="CM88" s="36">
        <f t="shared" si="132"/>
        <v>0</v>
      </c>
      <c r="CN88" s="43">
        <f>CL87*'DEPRECATED - DT-Prelim Calcs'!$C$11+CN87</f>
        <v>-1308.4422241096136</v>
      </c>
      <c r="CO88" s="43">
        <f>CO87+0.5*CL88*'DEPRECATED - DT-Prelim Calcs'!$C$11^2+CN88*'DEPRECATED - DT-Prelim Calcs'!$C$11</f>
        <v>-228186.15256494211</v>
      </c>
      <c r="CP88" s="43">
        <f>MIN('Drive Train'!$F$35-CJ87*'DEPRECATED - DT-Prelim Calcs'!$C$21*'Drive Train'!$F$39,CP87+CJ$2)</f>
        <v>7.1920000000000002</v>
      </c>
      <c r="CQ88" s="43">
        <f>'Drive Train'!$F$35-CJ88*'DEPRECATED - DT-Prelim Calcs'!$C$21*'Drive Train'!$F$39</f>
        <v>7.1920000000000002</v>
      </c>
      <c r="CR88" s="1">
        <f>IF(CO88&gt;='Drive Train'!$F$29,1,0)</f>
        <v>0</v>
      </c>
      <c r="CS88" s="43">
        <f t="shared" si="133"/>
        <v>103.33333333333333</v>
      </c>
      <c r="CT88" s="49">
        <f>CT87+'DEPRECATED - DT-Prelim Calcs'!$C$11</f>
        <v>336</v>
      </c>
      <c r="CU88" s="2">
        <f>DE88/'Drive Train'!$F$35</f>
        <v>0.57999999999999996</v>
      </c>
      <c r="CV88" s="36">
        <f>DC88*12*60/(PI() * 'Drive Train'!$F$15)/CU$2*CU88</f>
        <v>-467481.65076341899</v>
      </c>
      <c r="CW88" s="2">
        <f>('DEPRECATED - DT-Prelim Calcs'!$C$6*CU88-CV88)/('DEPRECATED - DT-Prelim Calcs'!$C$6*CU88)*'DEPRECATED - DT-Prelim Calcs'!$C$7*CU88</f>
        <v>346.37050440132214</v>
      </c>
      <c r="CX88" s="43">
        <f>CW88/'DEPRECATED - DT-Prelim Calcs'!$C$7*('DEPRECATED - DT-Prelim Calcs'!$C$8-'DEPRECATED - DT-Prelim Calcs'!$C$9)+'DEPRECATED - DT-Prelim Calcs'!$C$9</f>
        <v>18870.937926340684</v>
      </c>
      <c r="CY88" s="43">
        <f t="shared" si="106"/>
        <v>93</v>
      </c>
      <c r="CZ88" s="2">
        <f t="shared" si="134"/>
        <v>1.0413264407364002</v>
      </c>
      <c r="DA88" s="43">
        <f>CZ88*'DEPRECATED - DT-Prelim Calcs'!$C$21/CU$2/'DEPRECATED - DT-Prelim Calcs'!$C$19/'DEPRECATED - DT-Prelim Calcs'!$C$18*3.39*'DEPRECATED - DT-Prelim Calcs'!$C$20</f>
        <v>29.053734754561201</v>
      </c>
      <c r="DB88" s="36">
        <f t="shared" si="135"/>
        <v>0</v>
      </c>
      <c r="DC88" s="43">
        <f>DA87*'DEPRECATED - DT-Prelim Calcs'!$C$11+DC87</f>
        <v>-1688.0884134786056</v>
      </c>
      <c r="DD88" s="43">
        <f>DD87+0.5*DA88*'DEPRECATED - DT-Prelim Calcs'!$C$11^2+DC88*'DEPRECATED - DT-Prelim Calcs'!$C$11</f>
        <v>-336900.01586026751</v>
      </c>
      <c r="DE88" s="43">
        <f>MIN('Drive Train'!$F$35-CY87*'DEPRECATED - DT-Prelim Calcs'!$C$21*'Drive Train'!$F$39,DE87+CY$2)</f>
        <v>7.1920000000000002</v>
      </c>
      <c r="DF88" s="43">
        <f>'Drive Train'!$F$35-CY88*'DEPRECATED - DT-Prelim Calcs'!$C$21*'Drive Train'!$F$39</f>
        <v>7.1920000000000002</v>
      </c>
      <c r="DG88" s="1">
        <f>IF(DD88&gt;='Drive Train'!$F$29,1,0)</f>
        <v>0</v>
      </c>
      <c r="DH88" s="43">
        <f t="shared" si="136"/>
        <v>103.33333333333333</v>
      </c>
      <c r="DI88" s="49">
        <f>DI87+'DEPRECATED - DT-Prelim Calcs'!$C$11</f>
        <v>336</v>
      </c>
      <c r="DJ88" s="2">
        <f>DT88/'Drive Train'!$F$35</f>
        <v>0.57999999999999996</v>
      </c>
      <c r="DK88" s="36">
        <f>DR88*12*60/(PI() * 'Drive Train'!$F$15)/DJ$2*DJ88</f>
        <v>-334191.9501374485</v>
      </c>
      <c r="DL88" s="2">
        <f>('DEPRECATED - DT-Prelim Calcs'!$C$6*DJ88-DK88)/('DEPRECATED - DT-Prelim Calcs'!$C$6*DJ88)*'DEPRECATED - DT-Prelim Calcs'!$C$7*DJ88</f>
        <v>248.3879501794097</v>
      </c>
      <c r="DM88" s="43">
        <f>DL88/'DEPRECATED - DT-Prelim Calcs'!$C$7*('DEPRECATED - DT-Prelim Calcs'!$C$8-'DEPRECATED - DT-Prelim Calcs'!$C$9)+'DEPRECATED - DT-Prelim Calcs'!$C$9</f>
        <v>13533.08236052008</v>
      </c>
      <c r="DN88" s="43">
        <f t="shared" si="107"/>
        <v>93</v>
      </c>
      <c r="DO88" s="2">
        <f t="shared" si="137"/>
        <v>0.89769520753137932</v>
      </c>
      <c r="DP88" s="43">
        <f>DO88*'DEPRECATED - DT-Prelim Calcs'!$C$21/DJ$2/'DEPRECATED - DT-Prelim Calcs'!$C$19/'DEPRECATED - DT-Prelim Calcs'!$C$18*3.39*'DEPRECATED - DT-Prelim Calcs'!$C$20</f>
        <v>29.053734754561201</v>
      </c>
      <c r="DQ88" s="36">
        <f t="shared" si="138"/>
        <v>0</v>
      </c>
      <c r="DR88" s="43">
        <f>DP87*'DEPRECATED - DT-Prelim Calcs'!$C$11+DR87</f>
        <v>-1040.3239946895114</v>
      </c>
      <c r="DS88" s="43">
        <f>DS87+0.5*DP88*'DEPRECATED - DT-Prelim Calcs'!$C$11^2+DR88*'DEPRECATED - DT-Prelim Calcs'!$C$11</f>
        <v>-584405.90139816201</v>
      </c>
      <c r="DT88" s="43">
        <f>MIN('Drive Train'!$F$35-DN87*'DEPRECATED - DT-Prelim Calcs'!$C$21*'Drive Train'!$F$39,DT87+DN$2)</f>
        <v>7.1920000000000002</v>
      </c>
      <c r="DU88" s="43">
        <f>'Drive Train'!$F$35-DN88*'DEPRECATED - DT-Prelim Calcs'!$C$21*'Drive Train'!$F$39</f>
        <v>7.1920000000000002</v>
      </c>
      <c r="DV88" s="1">
        <f>IF(DS88&gt;='Drive Train'!$F$29,1,0)</f>
        <v>0</v>
      </c>
      <c r="DW88" s="43">
        <f t="shared" si="139"/>
        <v>103.33333333333333</v>
      </c>
      <c r="DX88" s="49">
        <f>DX87+'DEPRECATED - DT-Prelim Calcs'!$C$11</f>
        <v>336</v>
      </c>
      <c r="DY88" s="2">
        <f>EI88/'Drive Train'!$F$35</f>
        <v>0.57999999999999996</v>
      </c>
      <c r="DZ88" s="36">
        <f>EG88*12*60/(PI() * 'Drive Train'!$F$15)/DY$2*DY88</f>
        <v>-400768.22309130908</v>
      </c>
      <c r="EA88" s="2">
        <f>('DEPRECATED - DT-Prelim Calcs'!$C$6*DY88-DZ88)/('DEPRECATED - DT-Prelim Calcs'!$C$6*DY88)*'DEPRECATED - DT-Prelim Calcs'!$C$7*DY88</f>
        <v>297.32881540724759</v>
      </c>
      <c r="EB88" s="43">
        <f>EA88/'DEPRECATED - DT-Prelim Calcs'!$C$7*('DEPRECATED - DT-Prelim Calcs'!$C$8-'DEPRECATED - DT-Prelim Calcs'!$C$9)+'DEPRECATED - DT-Prelim Calcs'!$C$9</f>
        <v>16199.263824424681</v>
      </c>
      <c r="EC88" s="43">
        <f t="shared" si="108"/>
        <v>93</v>
      </c>
      <c r="ED88" s="2">
        <f t="shared" si="140"/>
        <v>0.78888366722454539</v>
      </c>
      <c r="EE88" s="43">
        <f>ED88*'DEPRECATED - DT-Prelim Calcs'!$C$21/DY$2/'DEPRECATED - DT-Prelim Calcs'!$C$19/'DEPRECATED - DT-Prelim Calcs'!$C$18*3.39*'DEPRECATED - DT-Prelim Calcs'!$C$20</f>
        <v>29.053734754561201</v>
      </c>
      <c r="EF88" s="36">
        <f t="shared" si="141"/>
        <v>0</v>
      </c>
      <c r="EG88" s="43">
        <f>EE87*'DEPRECATED - DT-Prelim Calcs'!$C$11+EG87</f>
        <v>-1096.3518856286069</v>
      </c>
      <c r="EH88" s="43">
        <f>EH87+0.5*EE88*'DEPRECATED - DT-Prelim Calcs'!$C$11^2+EG88*'DEPRECATED - DT-Prelim Calcs'!$C$11</f>
        <v>-656879.42188920896</v>
      </c>
      <c r="EI88" s="43">
        <f>MIN('Drive Train'!$F$35-EC87*'DEPRECATED - DT-Prelim Calcs'!$C$21*'Drive Train'!$F$39,EI87+EC$2)</f>
        <v>7.1920000000000002</v>
      </c>
      <c r="EJ88" s="43">
        <f>'Drive Train'!$F$35-EC88*'DEPRECATED - DT-Prelim Calcs'!$C$21*'Drive Train'!$F$39</f>
        <v>7.1920000000000002</v>
      </c>
      <c r="EK88" s="1">
        <f>IF(EH88&gt;='Drive Train'!$F$29,1,0)</f>
        <v>0</v>
      </c>
      <c r="EL88" s="43">
        <f t="shared" si="142"/>
        <v>103.33333333333333</v>
      </c>
      <c r="EM88" s="49">
        <f>EM87+'DEPRECATED - DT-Prelim Calcs'!$C$11</f>
        <v>336</v>
      </c>
      <c r="EN88" s="2">
        <f>EX88/'Drive Train'!$F$35</f>
        <v>0.57999999999999996</v>
      </c>
      <c r="EO88" s="36">
        <f>EV88*12*60/(PI() * 'Drive Train'!$F$15)/EN$2*EN88</f>
        <v>-1338340.944436491</v>
      </c>
      <c r="EP88" s="2">
        <f>('DEPRECATED - DT-Prelim Calcs'!$C$6*EN88-EO88)/('DEPRECATED - DT-Prelim Calcs'!$C$6*EN88)*'DEPRECATED - DT-Prelim Calcs'!$C$7*EN88</f>
        <v>986.5476340763546</v>
      </c>
      <c r="EQ88" s="43">
        <f>EP88/'DEPRECATED - DT-Prelim Calcs'!$C$7*('DEPRECATED - DT-Prelim Calcs'!$C$8-'DEPRECATED - DT-Prelim Calcs'!$C$9)+'DEPRECATED - DT-Prelim Calcs'!$C$9</f>
        <v>53746.259169831254</v>
      </c>
      <c r="ER88" s="43">
        <f t="shared" si="109"/>
        <v>93</v>
      </c>
      <c r="ES88" s="2">
        <f t="shared" si="143"/>
        <v>0.7035989464435134</v>
      </c>
      <c r="ET88" s="43">
        <f>ES88*'DEPRECATED - DT-Prelim Calcs'!$C$21/EN$2/'DEPRECATED - DT-Prelim Calcs'!$C$19/'DEPRECATED - DT-Prelim Calcs'!$C$18*3.39*'DEPRECATED - DT-Prelim Calcs'!$C$20</f>
        <v>29.053734754561201</v>
      </c>
      <c r="EU88" s="36">
        <f t="shared" si="144"/>
        <v>0</v>
      </c>
      <c r="EV88" s="43">
        <f>ET87*'DEPRECATED - DT-Prelim Calcs'!$C$11+EV87</f>
        <v>-3265.3945938491033</v>
      </c>
      <c r="EW88" s="43">
        <f>EW87+0.5*ET88*'DEPRECATED - DT-Prelim Calcs'!$C$11^2+EV88*'DEPRECATED - DT-Prelim Calcs'!$C$11</f>
        <v>-1186778.6883085987</v>
      </c>
      <c r="EX88" s="43">
        <f>MIN('Drive Train'!$F$35-ER87*'DEPRECATED - DT-Prelim Calcs'!$C$21*'Drive Train'!$F$39,EX87+ER$2)</f>
        <v>7.1920000000000002</v>
      </c>
      <c r="EY88" s="43">
        <f>'Drive Train'!$F$35-ER88*'DEPRECATED - DT-Prelim Calcs'!$C$21*'Drive Train'!$F$39</f>
        <v>7.1920000000000002</v>
      </c>
      <c r="EZ88" s="1">
        <f>IF(EW88&gt;='Drive Train'!$F$29,1,0)</f>
        <v>0</v>
      </c>
      <c r="FA88" s="43">
        <f t="shared" si="145"/>
        <v>103.33333333333333</v>
      </c>
      <c r="FB88" s="49">
        <f>FB87+'DEPRECATED - DT-Prelim Calcs'!$C$11</f>
        <v>336</v>
      </c>
      <c r="FC88" s="2">
        <f>FM88/'Drive Train'!$F$35</f>
        <v>0.57999999999999996</v>
      </c>
      <c r="FD88" s="36">
        <f>FK88*12*60/(PI() * 'Drive Train'!$F$15)/FC$2*FC88</f>
        <v>-2838691.9773139069</v>
      </c>
      <c r="FE88" s="2">
        <f>('DEPRECATED - DT-Prelim Calcs'!$C$6*FC88-FD88)/('DEPRECATED - DT-Prelim Calcs'!$C$6*FC88)*'DEPRECATED - DT-Prelim Calcs'!$C$7*FC88</f>
        <v>2089.4702585583423</v>
      </c>
      <c r="FF88" s="43">
        <f>FE88/'DEPRECATED - DT-Prelim Calcs'!$C$7*('DEPRECATED - DT-Prelim Calcs'!$C$8-'DEPRECATED - DT-Prelim Calcs'!$C$9)+'DEPRECATED - DT-Prelim Calcs'!$C$9</f>
        <v>113830.84990653655</v>
      </c>
      <c r="FG88" s="43">
        <f t="shared" si="110"/>
        <v>93</v>
      </c>
      <c r="FH88" s="2">
        <f t="shared" si="146"/>
        <v>0.63495514679048781</v>
      </c>
      <c r="FI88" s="43">
        <f>FH88*'DEPRECATED - DT-Prelim Calcs'!$C$21/FC$2/'DEPRECATED - DT-Prelim Calcs'!$C$19/'DEPRECATED - DT-Prelim Calcs'!$C$18*3.39*'DEPRECATED - DT-Prelim Calcs'!$C$20</f>
        <v>29.053734754561205</v>
      </c>
      <c r="FJ88" s="36">
        <f t="shared" si="147"/>
        <v>0</v>
      </c>
      <c r="FK88" s="43">
        <f>FI87*'DEPRECATED - DT-Prelim Calcs'!$C$11+FK87</f>
        <v>-6250.3601497993086</v>
      </c>
      <c r="FL88" s="43">
        <f>FL87+0.5*FI88*'DEPRECATED - DT-Prelim Calcs'!$C$11^2+FK88*'DEPRECATED - DT-Prelim Calcs'!$C$11</f>
        <v>-1432122.2552337993</v>
      </c>
      <c r="FM88" s="43">
        <f>MIN('Drive Train'!$F$35-FG87*'DEPRECATED - DT-Prelim Calcs'!$C$21*'Drive Train'!$F$39,FM87+FG$2)</f>
        <v>7.1920000000000002</v>
      </c>
      <c r="FN88" s="43">
        <f>'Drive Train'!$F$35-FG88*'DEPRECATED - DT-Prelim Calcs'!$C$21*'Drive Train'!$F$39</f>
        <v>7.1920000000000002</v>
      </c>
      <c r="FO88" s="1">
        <f>IF(FL88&gt;='Drive Train'!$F$29,1,0)</f>
        <v>0</v>
      </c>
      <c r="FP88" s="43">
        <f t="shared" si="148"/>
        <v>103.33333333333333</v>
      </c>
      <c r="FQ88" s="49">
        <f>FQ87+'DEPRECATED - DT-Prelim Calcs'!$C$11</f>
        <v>336</v>
      </c>
      <c r="FR88" s="2">
        <f>GB88/'Drive Train'!$F$35</f>
        <v>0.57999999999999996</v>
      </c>
      <c r="FS88" s="36">
        <f>FZ88*12*60/(PI() * 'Drive Train'!$F$15)/FR$2*FR88</f>
        <v>-22889.322302906741</v>
      </c>
      <c r="FT88" s="2">
        <f>('DEPRECATED - DT-Prelim Calcs'!$C$6*FR88-FS88)/('DEPRECATED - DT-Prelim Calcs'!$C$6*FR88)*'DEPRECATED - DT-Prelim Calcs'!$C$7*FR88</f>
        <v>19.546363260287244</v>
      </c>
      <c r="FU88" s="43">
        <f>FT88/'DEPRECATED - DT-Prelim Calcs'!$C$7*('DEPRECATED - DT-Prelim Calcs'!$C$8-'DEPRECATED - DT-Prelim Calcs'!$C$9)+'DEPRECATED - DT-Prelim Calcs'!$C$9</f>
        <v>1066.3391925380363</v>
      </c>
      <c r="FV88" s="43">
        <f t="shared" si="111"/>
        <v>93</v>
      </c>
      <c r="FW88" s="2">
        <f t="shared" si="149"/>
        <v>0.57851468929799987</v>
      </c>
      <c r="FX88" s="43">
        <f>FW88*'DEPRECATED - DT-Prelim Calcs'!$C$21/FR$2/'DEPRECATED - DT-Prelim Calcs'!$C$19/'DEPRECATED - DT-Prelim Calcs'!$C$18*3.39*'DEPRECATED - DT-Prelim Calcs'!$C$20</f>
        <v>29.053734754561201</v>
      </c>
      <c r="FY88" s="36">
        <f t="shared" si="150"/>
        <v>0</v>
      </c>
      <c r="FZ88" s="43">
        <f>FX87*'DEPRECATED - DT-Prelim Calcs'!$C$11+FZ87</f>
        <v>-45.918854912171653</v>
      </c>
      <c r="GA88" s="43">
        <f>GA87+0.5*FX88*'DEPRECATED - DT-Prelim Calcs'!$C$11^2+FZ88*'DEPRECATED - DT-Prelim Calcs'!$C$11</f>
        <v>-1558255.182405273</v>
      </c>
      <c r="GB88" s="43">
        <f>MIN('Drive Train'!$F$35-FV87*'DEPRECATED - DT-Prelim Calcs'!$C$21*'Drive Train'!$F$39,GB87+FV$2)</f>
        <v>7.1920000000000002</v>
      </c>
      <c r="GC88" s="43">
        <f>'Drive Train'!$F$35-FV88*'DEPRECATED - DT-Prelim Calcs'!$C$21*'Drive Train'!$F$39</f>
        <v>7.1920000000000002</v>
      </c>
      <c r="GD88" s="1">
        <f>IF(GA88&gt;='Drive Train'!$F$29,1,0)</f>
        <v>0</v>
      </c>
      <c r="GE88" s="43">
        <f t="shared" si="151"/>
        <v>103.33333333333333</v>
      </c>
      <c r="GF88" s="49">
        <f>GF87+'DEPRECATED - DT-Prelim Calcs'!$C$11</f>
        <v>336</v>
      </c>
      <c r="GG88" s="2">
        <f>GQ88/'Drive Train'!$F$35</f>
        <v>0.86451612903225805</v>
      </c>
      <c r="GH88" s="36">
        <f>GO88*12*60/(PI() * 'Drive Train'!$F$15)/GG$2*GG88</f>
        <v>-133471.8360096761</v>
      </c>
      <c r="GI88" s="2">
        <f>('DEPRECATED - DT-Prelim Calcs'!$C$6*GG88-GH88)/('DEPRECATED - DT-Prelim Calcs'!$C$6*GG88)*'DEPRECATED - DT-Prelim Calcs'!$C$7*GG88</f>
        <v>102.17102435760346</v>
      </c>
      <c r="GJ88" s="43">
        <f>GI88/'DEPRECATED - DT-Prelim Calcs'!$C$7*('DEPRECATED - DT-Prelim Calcs'!$C$8-'DEPRECATED - DT-Prelim Calcs'!$C$9)+'DEPRECATED - DT-Prelim Calcs'!$C$9</f>
        <v>5567.5334164963069</v>
      </c>
      <c r="GK88" s="43">
        <f t="shared" si="152"/>
        <v>29.999999999999982</v>
      </c>
      <c r="GL88" s="2">
        <f t="shared" si="153"/>
        <v>1.4462867232450001</v>
      </c>
      <c r="GM88" s="43">
        <f>GL88*'DEPRECATED - DT-Prelim Calcs'!$C$21/GG$2/'DEPRECATED - DT-Prelim Calcs'!$C$19/'DEPRECATED - DT-Prelim Calcs'!$C$18*3.39*'DEPRECATED - DT-Prelim Calcs'!$C$20</f>
        <v>29.053734754561201</v>
      </c>
      <c r="GN88" s="36">
        <f t="shared" si="154"/>
        <v>0</v>
      </c>
      <c r="GO88" s="43">
        <f>GM87*'DEPRECATED - DT-Prelim Calcs'!$C$11+GO87</f>
        <v>-449.09958276476442</v>
      </c>
      <c r="GP88" s="43">
        <f>GP87+0.5*GM88*'DEPRECATED - DT-Prelim Calcs'!$C$11^2+GO88*'DEPRECATED - DT-Prelim Calcs'!$C$11</f>
        <v>-105144.0816780179</v>
      </c>
      <c r="GQ88" s="43">
        <f>MIN('Drive Train'!$F$35-GK87*'DEPRECATED - DT-Prelim Calcs'!$C$21*'Drive Train'!$F$39,GQ87+GK$2)</f>
        <v>10.72</v>
      </c>
      <c r="GR88" s="43">
        <f>'Drive Train'!$F$35-GK88*'DEPRECATED - DT-Prelim Calcs'!$C$21*'Drive Train'!$F$39</f>
        <v>10.72</v>
      </c>
      <c r="GS88" s="1">
        <f>IF(GP88&gt;='Drive Train'!$F$29,1,0)</f>
        <v>0</v>
      </c>
      <c r="GT88" s="43">
        <f t="shared" si="155"/>
        <v>33.333333333333314</v>
      </c>
      <c r="GU88" s="49">
        <f>GU87+'DEPRECATED - DT-Prelim Calcs'!$C$11</f>
        <v>336</v>
      </c>
      <c r="GV88" s="2">
        <f>HF88/'Drive Train'!$F$35</f>
        <v>0.84946236559139798</v>
      </c>
      <c r="GW88" s="36">
        <f>HD88*12*60/(PI() * 'Drive Train'!$F$15)/GV$2*GV88</f>
        <v>-227302.87540005322</v>
      </c>
      <c r="GX88" s="2">
        <f>('DEPRECATED - DT-Prelim Calcs'!$C$6*GV88-GW88)/('DEPRECATED - DT-Prelim Calcs'!$C$6*GV88)*'DEPRECATED - DT-Prelim Calcs'!$C$7*GV88</f>
        <v>171.07653110061889</v>
      </c>
      <c r="GY88" s="43">
        <f>GX88/'DEPRECATED - DT-Prelim Calcs'!$C$7*('DEPRECATED - DT-Prelim Calcs'!$C$8-'DEPRECATED - DT-Prelim Calcs'!$C$9)+'DEPRECATED - DT-Prelim Calcs'!$C$9</f>
        <v>9321.3408733919241</v>
      </c>
      <c r="GZ88" s="43">
        <f t="shared" si="112"/>
        <v>33.333333333333314</v>
      </c>
      <c r="HA88" s="2">
        <f t="shared" si="156"/>
        <v>1.4462867232450001</v>
      </c>
      <c r="HB88" s="43">
        <f>HA88*'DEPRECATED - DT-Prelim Calcs'!$C$21/GV$2/'DEPRECATED - DT-Prelim Calcs'!$C$19/'DEPRECATED - DT-Prelim Calcs'!$C$18*3.39*'DEPRECATED - DT-Prelim Calcs'!$C$20</f>
        <v>29.053734754561201</v>
      </c>
      <c r="HC88" s="36">
        <f t="shared" si="157"/>
        <v>0</v>
      </c>
      <c r="HD88" s="43">
        <f>HB87*'DEPRECATED - DT-Prelim Calcs'!$C$11+HD87</f>
        <v>-778.3714609140626</v>
      </c>
      <c r="HE88" s="43">
        <f>HE87+0.5*HB88*'DEPRECATED - DT-Prelim Calcs'!$C$11^2+HD88*'DEPRECATED - DT-Prelim Calcs'!$C$11</f>
        <v>-110908.8835295219</v>
      </c>
      <c r="HF88" s="43">
        <f>MIN('Drive Train'!$F$35-GZ87*'DEPRECATED - DT-Prelim Calcs'!$C$21*'Drive Train'!$F$39,HF87+GZ$2)</f>
        <v>10.533333333333335</v>
      </c>
      <c r="HG88" s="43">
        <f>'Drive Train'!$F$35-GZ88*'DEPRECATED - DT-Prelim Calcs'!$C$21*'Drive Train'!$F$39</f>
        <v>10.533333333333335</v>
      </c>
      <c r="HH88" s="1">
        <f>IF(HE88&gt;='Drive Train'!$F$29,1,0)</f>
        <v>0</v>
      </c>
      <c r="HI88" s="43">
        <f t="shared" si="158"/>
        <v>37.037037037037017</v>
      </c>
      <c r="HJ88" s="49">
        <f>HJ87+'DEPRECATED - DT-Prelim Calcs'!$C$11</f>
        <v>336</v>
      </c>
      <c r="HK88" s="2">
        <f>HU88/'Drive Train'!$F$35</f>
        <v>0.83440860215053769</v>
      </c>
      <c r="HL88" s="36">
        <f>HS88*12*60/(PI() * 'Drive Train'!$F$15)/HK$2*HK88</f>
        <v>-195390.95829437114</v>
      </c>
      <c r="HM88" s="2">
        <f>('DEPRECATED - DT-Prelim Calcs'!$C$6*HK88-HL88)/('DEPRECATED - DT-Prelim Calcs'!$C$6*HK88)*'DEPRECATED - DT-Prelim Calcs'!$C$7*HK88</f>
        <v>147.54716856988554</v>
      </c>
      <c r="HN88" s="43">
        <f>HM88/'DEPRECATED - DT-Prelim Calcs'!$C$7*('DEPRECATED - DT-Prelim Calcs'!$C$8-'DEPRECATED - DT-Prelim Calcs'!$C$9)+'DEPRECATED - DT-Prelim Calcs'!$C$9</f>
        <v>8039.5173922400327</v>
      </c>
      <c r="HO88" s="43">
        <f t="shared" si="113"/>
        <v>36.66666666666665</v>
      </c>
      <c r="HP88" s="2">
        <f t="shared" si="159"/>
        <v>1.4462867232450001</v>
      </c>
      <c r="HQ88" s="43">
        <f>HP88*'DEPRECATED - DT-Prelim Calcs'!$C$21/HK$2/'DEPRECATED - DT-Prelim Calcs'!$C$19/'DEPRECATED - DT-Prelim Calcs'!$C$18*3.39*'DEPRECATED - DT-Prelim Calcs'!$C$20</f>
        <v>29.053734754561201</v>
      </c>
      <c r="HR88" s="36">
        <f t="shared" si="160"/>
        <v>0</v>
      </c>
      <c r="HS88" s="43">
        <f>HQ87*'DEPRECATED - DT-Prelim Calcs'!$C$11+HS87</f>
        <v>-681.16418863901231</v>
      </c>
      <c r="HT88" s="43">
        <f>HT87+0.5*HQ88*'DEPRECATED - DT-Prelim Calcs'!$C$11^2+HS88*'DEPRECATED - DT-Prelim Calcs'!$C$11</f>
        <v>-130466.89379086895</v>
      </c>
      <c r="HU88" s="43">
        <f>MIN('Drive Train'!$F$35-HO87*'DEPRECATED - DT-Prelim Calcs'!$C$21*'Drive Train'!$F$39,HU87+HO$2)</f>
        <v>10.346666666666668</v>
      </c>
      <c r="HV88" s="43">
        <f>'Drive Train'!$F$35-HO88*'DEPRECATED - DT-Prelim Calcs'!$C$21*'Drive Train'!$F$39</f>
        <v>10.346666666666668</v>
      </c>
      <c r="HW88" s="1">
        <f>IF(HT88&gt;='Drive Train'!$F$29,1,0)</f>
        <v>0</v>
      </c>
      <c r="HX88" s="43">
        <f t="shared" si="161"/>
        <v>40.740740740740726</v>
      </c>
      <c r="HY88" s="49">
        <f>HY87+'DEPRECATED - DT-Prelim Calcs'!$C$11</f>
        <v>336</v>
      </c>
      <c r="HZ88" s="2">
        <f>IJ88/'Drive Train'!$F$35</f>
        <v>0.8193548387096774</v>
      </c>
      <c r="IA88" s="36">
        <f>IH88*12*60/(PI() * 'Drive Train'!$F$15)/HZ$2*HZ88</f>
        <v>-65952.746045752399</v>
      </c>
      <c r="IB88" s="2">
        <f>('DEPRECATED - DT-Prelim Calcs'!$C$6*HZ88-IA88)/('DEPRECATED - DT-Prelim Calcs'!$C$6*HZ88)*'DEPRECATED - DT-Prelim Calcs'!$C$7*HZ88</f>
        <v>52.325278731883628</v>
      </c>
      <c r="IC88" s="43">
        <f>IB88/'DEPRECATED - DT-Prelim Calcs'!$C$7*('DEPRECATED - DT-Prelim Calcs'!$C$8-'DEPRECATED - DT-Prelim Calcs'!$C$9)+'DEPRECATED - DT-Prelim Calcs'!$C$9</f>
        <v>2852.056229423511</v>
      </c>
      <c r="ID88" s="43">
        <f t="shared" si="114"/>
        <v>39.999999999999986</v>
      </c>
      <c r="IE88" s="2">
        <f t="shared" si="162"/>
        <v>1.4462867232450001</v>
      </c>
      <c r="IF88" s="43">
        <f>IE88*'DEPRECATED - DT-Prelim Calcs'!$C$21/HZ$2/'DEPRECATED - DT-Prelim Calcs'!$C$19/'DEPRECATED - DT-Prelim Calcs'!$C$18*3.39*'DEPRECATED - DT-Prelim Calcs'!$C$20</f>
        <v>29.053734754561201</v>
      </c>
      <c r="IG88" s="36">
        <f t="shared" si="163"/>
        <v>0</v>
      </c>
      <c r="IH88" s="43">
        <f>IF87*'DEPRECATED - DT-Prelim Calcs'!$C$11+IH87</f>
        <v>-234.14612628695249</v>
      </c>
      <c r="II88" s="43">
        <f>II87+0.5*IF88*'DEPRECATED - DT-Prelim Calcs'!$C$11^2+IH88*'DEPRECATED - DT-Prelim Calcs'!$C$11</f>
        <v>-100452.09613113543</v>
      </c>
      <c r="IJ88" s="43">
        <f>MIN('Drive Train'!$F$35-ID87*'DEPRECATED - DT-Prelim Calcs'!$C$21*'Drive Train'!$F$39,IJ87+ID$2)</f>
        <v>10.16</v>
      </c>
      <c r="IK88" s="43">
        <f>'Drive Train'!$F$35-ID88*'DEPRECATED - DT-Prelim Calcs'!$C$21*'Drive Train'!$F$39</f>
        <v>10.16</v>
      </c>
      <c r="IL88" s="1">
        <f>IF(II88&gt;='Drive Train'!$F$29,1,0)</f>
        <v>0</v>
      </c>
      <c r="IM88" s="43">
        <f t="shared" si="164"/>
        <v>44.444444444444429</v>
      </c>
      <c r="IN88" s="49">
        <f>IN87+'DEPRECATED - DT-Prelim Calcs'!$C$11</f>
        <v>336</v>
      </c>
      <c r="IO88" s="2">
        <f>IY88/'Drive Train'!$F$35</f>
        <v>3.6979710385754165</v>
      </c>
      <c r="IP88" s="36">
        <f>IW88*12*60/(PI() * 'Drive Train'!$F$15)/IO$2*IO88</f>
        <v>-1229946.0855112462</v>
      </c>
      <c r="IQ88" s="2">
        <f>('DEPRECATED - DT-Prelim Calcs'!$C$6*IO88-IP88)/('DEPRECATED - DT-Prelim Calcs'!$C$6*IO88)*'DEPRECATED - DT-Prelim Calcs'!$C$7*IO88</f>
        <v>921.48880408435832</v>
      </c>
      <c r="IR88" s="43">
        <f>IQ88/'DEPRECATED - DT-Prelim Calcs'!$C$7*('DEPRECATED - DT-Prelim Calcs'!$C$8-'DEPRECATED - DT-Prelim Calcs'!$C$9)+'DEPRECATED - DT-Prelim Calcs'!$C$9</f>
        <v>50202.009476237421</v>
      </c>
      <c r="IS88" s="43">
        <f t="shared" si="115"/>
        <v>43.333333333333321</v>
      </c>
      <c r="IT88" s="2">
        <f t="shared" si="165"/>
        <v>1.4462867232450001</v>
      </c>
      <c r="IU88" s="43">
        <f>IT88*'DEPRECATED - DT-Prelim Calcs'!$C$21/IO$2/'DEPRECATED - DT-Prelim Calcs'!$C$19/'DEPRECATED - DT-Prelim Calcs'!$C$18*3.39*'DEPRECATED - DT-Prelim Calcs'!$C$20</f>
        <v>29.053734754561201</v>
      </c>
      <c r="IV88" s="36">
        <f t="shared" si="166"/>
        <v>0</v>
      </c>
      <c r="IW88" s="43">
        <f>IU87*'DEPRECATED - DT-Prelim Calcs'!$C$11+IW87</f>
        <v>-967.49490419917038</v>
      </c>
      <c r="IX88" s="43">
        <f>IX87+0.5*IU88*'DEPRECATED - DT-Prelim Calcs'!$C$11^2+IW88*'DEPRECATED - DT-Prelim Calcs'!$C$11</f>
        <v>-131246.76124671218</v>
      </c>
      <c r="IY88" s="43">
        <f>MIN('Drive Train'!$F$35-IS87*'DEPRECATED - DT-Prelim Calcs'!$C$21*'Drive Train'!$F$39,IY87+IS$2)</f>
        <v>45.854840878335168</v>
      </c>
      <c r="IZ88" s="43">
        <f>'Drive Train'!$F$35-IS88*'DEPRECATED - DT-Prelim Calcs'!$C$21*'Drive Train'!$F$39</f>
        <v>9.9733333333333345</v>
      </c>
      <c r="JA88" s="1">
        <f>IF(IX88&gt;='Drive Train'!$F$29,1,0)</f>
        <v>0</v>
      </c>
      <c r="JB88" s="43">
        <f t="shared" si="167"/>
        <v>48.148148148148138</v>
      </c>
      <c r="JC88" s="49">
        <f>JC87+'DEPRECATED - DT-Prelim Calcs'!$C$11</f>
        <v>336</v>
      </c>
      <c r="JD88" s="2">
        <f>JN88/'Drive Train'!$F$35</f>
        <v>0.78924731182795704</v>
      </c>
      <c r="JE88" s="36">
        <f>JL88*12*60/(PI() * 'Drive Train'!$F$15)/JD$2*JD88</f>
        <v>-157167.53128539279</v>
      </c>
      <c r="JF88" s="2">
        <f>('DEPRECATED - DT-Prelim Calcs'!$C$6*JD88-JE88)/('DEPRECATED - DT-Prelim Calcs'!$C$6*JD88)*'DEPRECATED - DT-Prelim Calcs'!$C$7*JD88</f>
        <v>119.2369494737415</v>
      </c>
      <c r="JG88" s="43">
        <f>JF88/'DEPRECATED - DT-Prelim Calcs'!$C$7*('DEPRECATED - DT-Prelim Calcs'!$C$8-'DEPRECATED - DT-Prelim Calcs'!$C$9)+'DEPRECATED - DT-Prelim Calcs'!$C$9</f>
        <v>6497.2442623754696</v>
      </c>
      <c r="JH88" s="43">
        <f t="shared" si="116"/>
        <v>46.666666666666657</v>
      </c>
      <c r="JI88" s="2">
        <f t="shared" si="168"/>
        <v>1.4462867232450001</v>
      </c>
      <c r="JJ88" s="43">
        <f>JI88*'DEPRECATED - DT-Prelim Calcs'!$C$21/JD$2/'DEPRECATED - DT-Prelim Calcs'!$C$19/'DEPRECATED - DT-Prelim Calcs'!$C$18*3.39*'DEPRECATED - DT-Prelim Calcs'!$C$20</f>
        <v>29.053734754561201</v>
      </c>
      <c r="JK88" s="36">
        <f t="shared" si="169"/>
        <v>0</v>
      </c>
      <c r="JL88" s="43">
        <f>JJ87*'DEPRECATED - DT-Prelim Calcs'!$C$11+JL87</f>
        <v>-579.26306432561512</v>
      </c>
      <c r="JM88" s="43">
        <f>JM87+0.5*JJ88*'DEPRECATED - DT-Prelim Calcs'!$C$11^2+JL88*'DEPRECATED - DT-Prelim Calcs'!$C$11</f>
        <v>-128479.22770652967</v>
      </c>
      <c r="JN88" s="43">
        <f>MIN('Drive Train'!$F$35-JH87*'DEPRECATED - DT-Prelim Calcs'!$C$21*'Drive Train'!$F$39,JN87+JH$2)</f>
        <v>9.7866666666666671</v>
      </c>
      <c r="JO88" s="43">
        <f>'Drive Train'!$F$35-JH88*'DEPRECATED - DT-Prelim Calcs'!$C$21*'Drive Train'!$F$39</f>
        <v>9.7866666666666671</v>
      </c>
      <c r="JP88" s="1">
        <f>IF(JM88&gt;='Drive Train'!$F$29,1,0)</f>
        <v>0</v>
      </c>
      <c r="JQ88" s="43">
        <f>MIN(JG88,'DEPRECATED - DT-Prelim Calcs'!$C$10)*'DEPRECATED - DT-Prelim Calcs'!$C$11*1000/60/60</f>
        <v>103.33333333333333</v>
      </c>
      <c r="JR88" s="49">
        <f>JR87+'DEPRECATED - DT-Prelim Calcs'!$C$11</f>
        <v>336</v>
      </c>
      <c r="JS88" s="2">
        <f>KC88/'Drive Train'!$F$35</f>
        <v>0.77419354838709686</v>
      </c>
      <c r="JT88" s="36">
        <f>KA88*12*60/(PI() * 'Drive Train'!$F$15)/JS$2*JS88</f>
        <v>11750.49956772754</v>
      </c>
      <c r="JU88" s="2">
        <f>('DEPRECATED - DT-Prelim Calcs'!$C$6*JS88-JT88)/('DEPRECATED - DT-Prelim Calcs'!$C$6*JS88)*'DEPRECATED - DT-Prelim Calcs'!$C$7*JS88</f>
        <v>-5.0069386801087425</v>
      </c>
      <c r="JV88" s="43">
        <f>JU88/'DEPRECATED - DT-Prelim Calcs'!$C$7*('DEPRECATED - DT-Prelim Calcs'!$C$8-'DEPRECATED - DT-Prelim Calcs'!$C$9)+'DEPRECATED - DT-Prelim Calcs'!$C$9</f>
        <v>-271.26606242383446</v>
      </c>
      <c r="JW88" s="43">
        <f t="shared" si="117"/>
        <v>-271.26606242383446</v>
      </c>
      <c r="JX88" s="2">
        <f t="shared" si="170"/>
        <v>-6.1925427616347619</v>
      </c>
      <c r="JY88" s="43">
        <f>JX88*'DEPRECATED - DT-Prelim Calcs'!$C$21/JS$2/'DEPRECATED - DT-Prelim Calcs'!$C$19/'DEPRECATED - DT-Prelim Calcs'!$C$18*3.39*'DEPRECATED - DT-Prelim Calcs'!$C$20</f>
        <v>-124.39891202841147</v>
      </c>
      <c r="JZ88" s="36">
        <f t="shared" si="171"/>
        <v>1</v>
      </c>
      <c r="KA88" s="43">
        <f>JY87*'DEPRECATED - DT-Prelim Calcs'!$C$11+KA87</f>
        <v>44.150222864871495</v>
      </c>
      <c r="KB88" s="43">
        <f>KB87+0.5*JY88*'DEPRECATED - DT-Prelim Calcs'!$C$11^2+KA88*'DEPRECATED - DT-Prelim Calcs'!$C$11</f>
        <v>-135690.88391672901</v>
      </c>
      <c r="KC88" s="43">
        <f>MIN('Drive Train'!$F$35-JW87*'DEPRECATED - DT-Prelim Calcs'!$C$21*'Drive Train'!$F$39,KC87+JW$2)</f>
        <v>9.6000000000000014</v>
      </c>
      <c r="KD88" s="43">
        <f>'Drive Train'!$F$35-JW88*'DEPRECATED - DT-Prelim Calcs'!$C$21*'Drive Train'!$F$39</f>
        <v>27.590899495734732</v>
      </c>
      <c r="KE88" s="1">
        <f>IF(KB88&gt;='Drive Train'!$F$29,1,0)</f>
        <v>0</v>
      </c>
      <c r="KF88" s="43">
        <f>MIN(JV88,'DEPRECATED - DT-Prelim Calcs'!$C$10)*'DEPRECATED - DT-Prelim Calcs'!$C$11*1000/60/60</f>
        <v>-301.40673602648275</v>
      </c>
      <c r="KG88" s="49">
        <f>KG87+'DEPRECATED - DT-Prelim Calcs'!$C$11</f>
        <v>336</v>
      </c>
      <c r="KH88" s="2">
        <f>KR88/'Drive Train'!$F$35</f>
        <v>0.75913978494623657</v>
      </c>
      <c r="KI88" s="36">
        <f>KP88*12*60/(PI() * 'Drive Train'!$F$15)/KH$2*KH88</f>
        <v>15965.308344178609</v>
      </c>
      <c r="KJ88" s="2">
        <f>('DEPRECATED - DT-Prelim Calcs'!$C$6*KH88-KI88)/('DEPRECATED - DT-Prelim Calcs'!$C$6*KH88)*'DEPRECATED - DT-Prelim Calcs'!$C$7*KH88</f>
        <v>-8.1758877211723231</v>
      </c>
      <c r="KK88" s="43">
        <f>KJ88/'DEPRECATED - DT-Prelim Calcs'!$C$7*('DEPRECATED - DT-Prelim Calcs'!$C$8-'DEPRECATED - DT-Prelim Calcs'!$C$9)+'DEPRECATED - DT-Prelim Calcs'!$C$9</f>
        <v>-443.90283854147725</v>
      </c>
      <c r="KL88" s="43">
        <f t="shared" si="118"/>
        <v>-443.90283854147725</v>
      </c>
      <c r="KM88" s="2">
        <f t="shared" si="172"/>
        <v>-9.818701969574569</v>
      </c>
      <c r="KN88" s="43">
        <f>KM88*'DEPRECATED - DT-Prelim Calcs'!$C$21/KH$2/'DEPRECATED - DT-Prelim Calcs'!$C$19/'DEPRECATED - DT-Prelim Calcs'!$C$18*3.39*'DEPRECATED - DT-Prelim Calcs'!$C$20</f>
        <v>-197.24302109200971</v>
      </c>
      <c r="KO88" s="36">
        <f t="shared" si="173"/>
        <v>1</v>
      </c>
      <c r="KP88" s="43">
        <f>KN87*'DEPRECATED - DT-Prelim Calcs'!$C$11+KP87</f>
        <v>61.176084261779501</v>
      </c>
      <c r="KQ88" s="43">
        <f>KQ87+0.5*KN88*'DEPRECATED - DT-Prelim Calcs'!$C$11^2+KP88*'DEPRECATED - DT-Prelim Calcs'!$C$11</f>
        <v>-129465.81035724937</v>
      </c>
      <c r="KR88" s="43">
        <f>MIN('Drive Train'!$F$35-KL87*'DEPRECATED - DT-Prelim Calcs'!$C$21*'Drive Train'!$F$39,KR87+KL$2)</f>
        <v>9.413333333333334</v>
      </c>
      <c r="KS88" s="43">
        <f>'Drive Train'!$F$35-KL88*'DEPRECATED - DT-Prelim Calcs'!$C$21*'Drive Train'!$F$39</f>
        <v>37.25855895832273</v>
      </c>
      <c r="KT88" s="1">
        <f>IF(KQ88&gt;='Drive Train'!$F$29,1,0)</f>
        <v>0</v>
      </c>
      <c r="KU88" s="43">
        <f>MIN(KK88,'DEPRECATED - DT-Prelim Calcs'!$C$10)*'DEPRECATED - DT-Prelim Calcs'!$C$11*1000/60/60</f>
        <v>-493.22537615719699</v>
      </c>
      <c r="KV88" s="49">
        <f>KV87+'DEPRECATED - DT-Prelim Calcs'!$C$11</f>
        <v>336</v>
      </c>
      <c r="KW88" s="2">
        <f>LG88/'Drive Train'!$F$35</f>
        <v>0.74408602150537628</v>
      </c>
      <c r="KX88" s="36">
        <f>LE88*12*60/(PI() * 'Drive Train'!$F$15)/KW$2*KW88</f>
        <v>-153316.96691162055</v>
      </c>
      <c r="KY88" s="2">
        <f>('DEPRECATED - DT-Prelim Calcs'!$C$6*KW88-KX88)/('DEPRECATED - DT-Prelim Calcs'!$C$6*KW88)*'DEPRECATED - DT-Prelim Calcs'!$C$7*KW88</f>
        <v>116.19455573169101</v>
      </c>
      <c r="KZ88" s="43">
        <f>KY88/'DEPRECATED - DT-Prelim Calcs'!$C$7*('DEPRECATED - DT-Prelim Calcs'!$C$8-'DEPRECATED - DT-Prelim Calcs'!$C$9)+'DEPRECATED - DT-Prelim Calcs'!$C$9</f>
        <v>6331.50191672645</v>
      </c>
      <c r="LA88" s="43">
        <f t="shared" si="119"/>
        <v>56.666666666666664</v>
      </c>
      <c r="LB88" s="2">
        <f t="shared" si="174"/>
        <v>1.4462867232450001</v>
      </c>
      <c r="LC88" s="43">
        <f>LB88*'DEPRECATED - DT-Prelim Calcs'!$C$21/KW$2/'DEPRECATED - DT-Prelim Calcs'!$C$19/'DEPRECATED - DT-Prelim Calcs'!$C$18*3.39*'DEPRECATED - DT-Prelim Calcs'!$C$20</f>
        <v>29.053734754561201</v>
      </c>
      <c r="LD88" s="36">
        <f t="shared" si="175"/>
        <v>0</v>
      </c>
      <c r="LE88" s="43">
        <f>LC87*'DEPRECATED - DT-Prelim Calcs'!$C$11+LE87</f>
        <v>-599.36750018170824</v>
      </c>
      <c r="LF88" s="43">
        <f>LF87+0.5*LC88*'DEPRECATED - DT-Prelim Calcs'!$C$11^2+LE88*'DEPRECATED - DT-Prelim Calcs'!$C$11</f>
        <v>-139335.86612214433</v>
      </c>
      <c r="LG88" s="43">
        <f>MIN('Drive Train'!$F$35-LA87*'DEPRECATED - DT-Prelim Calcs'!$C$21*'Drive Train'!$F$39,LG87+LA$2)</f>
        <v>9.2266666666666666</v>
      </c>
      <c r="LH88" s="43">
        <f>'Drive Train'!$F$35-LA88*'DEPRECATED - DT-Prelim Calcs'!$C$21*'Drive Train'!$F$39</f>
        <v>9.2266666666666666</v>
      </c>
      <c r="LI88" s="1">
        <f>IF(LF88&gt;='Drive Train'!$F$29,1,0)</f>
        <v>0</v>
      </c>
      <c r="LJ88" s="43">
        <f>MIN(KZ88,'DEPRECATED - DT-Prelim Calcs'!$C$10)*'DEPRECATED - DT-Prelim Calcs'!$C$11*1000/60/60</f>
        <v>103.33333333333333</v>
      </c>
      <c r="LK88" s="49">
        <f>LK87+'DEPRECATED - DT-Prelim Calcs'!$C$11</f>
        <v>336</v>
      </c>
      <c r="LL88" s="2">
        <f>LV88/'Drive Train'!$F$35</f>
        <v>0.72903225806451621</v>
      </c>
      <c r="LM88" s="36">
        <f>LT88*12*60/(PI() * 'Drive Train'!$F$15)/LL$2*LL88</f>
        <v>-123620.82079383194</v>
      </c>
      <c r="LN88" s="2">
        <f>('DEPRECATED - DT-Prelim Calcs'!$C$6*LL88-LM88)/('DEPRECATED - DT-Prelim Calcs'!$C$6*LL88)*'DEPRECATED - DT-Prelim Calcs'!$C$7*LL88</f>
        <v>94.294027986728835</v>
      </c>
      <c r="LO88" s="43">
        <f>LN88/'DEPRECATED - DT-Prelim Calcs'!$C$7*('DEPRECATED - DT-Prelim Calcs'!$C$8-'DEPRECATED - DT-Prelim Calcs'!$C$9)+'DEPRECATED - DT-Prelim Calcs'!$C$9</f>
        <v>5138.4134649486596</v>
      </c>
      <c r="LP88" s="43">
        <f t="shared" si="120"/>
        <v>60</v>
      </c>
      <c r="LQ88" s="2">
        <f t="shared" si="176"/>
        <v>1.4462867232450001</v>
      </c>
      <c r="LR88" s="43">
        <f>LQ88*'DEPRECATED - DT-Prelim Calcs'!$C$21/LL$2/'DEPRECATED - DT-Prelim Calcs'!$C$19/'DEPRECATED - DT-Prelim Calcs'!$C$18*3.39*'DEPRECATED - DT-Prelim Calcs'!$C$20</f>
        <v>29.053734754561201</v>
      </c>
      <c r="LS88" s="36">
        <f t="shared" si="177"/>
        <v>0</v>
      </c>
      <c r="LT88" s="43">
        <f>LR87*'DEPRECATED - DT-Prelim Calcs'!$C$11+LT87</f>
        <v>-493.25443033169137</v>
      </c>
      <c r="LU88" s="43">
        <f>LU87+0.5*LR88*'DEPRECATED - DT-Prelim Calcs'!$C$11^2+LT88*'DEPRECATED - DT-Prelim Calcs'!$C$11</f>
        <v>-151335.73543222141</v>
      </c>
      <c r="LV88" s="43">
        <f>MIN('Drive Train'!$F$35-LP87*'DEPRECATED - DT-Prelim Calcs'!$C$21*'Drive Train'!$F$39,LV87+LP$2)</f>
        <v>9.0400000000000009</v>
      </c>
      <c r="LW88" s="43">
        <f>'Drive Train'!$F$35-LP88*'DEPRECATED - DT-Prelim Calcs'!$C$21*'Drive Train'!$F$39</f>
        <v>9.0400000000000009</v>
      </c>
      <c r="LX88" s="1">
        <f>IF(LU88&gt;='Drive Train'!$F$29,1,0)</f>
        <v>0</v>
      </c>
      <c r="LY88" s="43">
        <f>MIN(LO88,'DEPRECATED - DT-Prelim Calcs'!$C$10)*'DEPRECATED - DT-Prelim Calcs'!$C$11*1000/60/60</f>
        <v>103.33333333333333</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3"/>
        <v>0</v>
      </c>
      <c r="X89" s="2">
        <f>MAX(MIN(IF(AND(AI88=1,AG89&lt;0),-1,1)*(W89-$C$9)/($C$8-$C$9)*$C$7-$C$29*AE89/T$2 -  AI88*$C$29/2,X$2),MAX(X$4:X88)*-1)</f>
        <v>-0.27672021620693066</v>
      </c>
      <c r="Y89" s="43">
        <f t="shared" si="94"/>
        <v>0</v>
      </c>
      <c r="Z89" s="43">
        <f t="shared" si="95"/>
        <v>0</v>
      </c>
      <c r="AA89" s="43">
        <f t="shared" si="96"/>
        <v>0</v>
      </c>
      <c r="AB89" s="43" t="e">
        <f t="shared" si="97"/>
        <v>#N/A</v>
      </c>
      <c r="AC89" s="36">
        <f t="shared" si="121"/>
        <v>1</v>
      </c>
      <c r="AD89" s="1">
        <f t="shared" si="98"/>
        <v>1</v>
      </c>
      <c r="AE89" s="43">
        <f t="shared" si="99"/>
        <v>0</v>
      </c>
      <c r="AF89" s="43" t="e">
        <f t="shared" si="100"/>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889.49632897085212</v>
      </c>
      <c r="AK89" s="43">
        <f t="shared" si="178"/>
        <v>0</v>
      </c>
      <c r="AL89" s="49">
        <f>AL88+'DEPRECATED - DT-Prelim Calcs'!$C$11</f>
        <v>340</v>
      </c>
      <c r="AM89" s="2">
        <f>AW89/'Drive Train'!$F$35</f>
        <v>1.2435357330334835</v>
      </c>
      <c r="AN89" s="36">
        <f>AU89*12*60/(PI() * 'Drive Train'!$F$15)/AM$2*AM89</f>
        <v>-3716.7503679027386</v>
      </c>
      <c r="AO89" s="2">
        <f>('DEPRECATED - DT-Prelim Calcs'!$C$6*AM89-AN89)/('DEPRECATED - DT-Prelim Calcs'!$C$6*AM89)*'DEPRECATED - DT-Prelim Calcs'!$C$7*AM89</f>
        <v>8.5644019022630644</v>
      </c>
      <c r="AP89" s="43">
        <f>AO89/'DEPRECATED - DT-Prelim Calcs'!$C$7*('DEPRECATED - DT-Prelim Calcs'!$C$8-'DEPRECATED - DT-Prelim Calcs'!$C$9)+'DEPRECATED - DT-Prelim Calcs'!$C$9</f>
        <v>468.06816333224157</v>
      </c>
      <c r="AQ89" s="43">
        <f t="shared" si="102"/>
        <v>93</v>
      </c>
      <c r="AR89" s="2">
        <f t="shared" si="122"/>
        <v>1.9130627737250214</v>
      </c>
      <c r="AS89" s="43">
        <f>AR89*'DEPRECATED - DT-Prelim Calcs'!$C$21/AM$2/'DEPRECATED - DT-Prelim Calcs'!$C$19/'DEPRECATED - DT-Prelim Calcs'!$C$18*3.39*'DEPRECATED - DT-Prelim Calcs'!$C$20</f>
        <v>19.215283354024269</v>
      </c>
      <c r="AT89" s="36">
        <f t="shared" si="123"/>
        <v>0</v>
      </c>
      <c r="AU89" s="43">
        <f>AS88*'DEPRECATED - DT-Prelim Calcs'!$C$11+AU88</f>
        <v>-17.388464647324739</v>
      </c>
      <c r="AV89" s="43">
        <f>AV88+0.5*AS89*'DEPRECATED - DT-Prelim Calcs'!$C$11^2+AU89*'DEPRECATED - DT-Prelim Calcs'!$C$11</f>
        <v>5066.0359552884638</v>
      </c>
      <c r="AW89" s="43">
        <f>MIN('Drive Train'!$F$35-AQ88*'DEPRECATED - DT-Prelim Calcs'!$C$21*'Drive Train'!$F$39,AW88+AQ$2)</f>
        <v>15.419843089615197</v>
      </c>
      <c r="AX89" s="43">
        <f>'Drive Train'!$F$35-AQ89*'DEPRECATED - DT-Prelim Calcs'!$C$21*'Drive Train'!$F$39</f>
        <v>7.1920000000000002</v>
      </c>
      <c r="AY89" s="1">
        <f>IF(AV89&gt;='Drive Train'!$F$29,1,0)</f>
        <v>1</v>
      </c>
      <c r="AZ89" s="43">
        <f t="shared" si="124"/>
        <v>103.33333333333333</v>
      </c>
      <c r="BA89" s="49">
        <f>BA88+'DEPRECATED - DT-Prelim Calcs'!$C$11</f>
        <v>340</v>
      </c>
      <c r="BB89" s="2">
        <f>BL89/'Drive Train'!$F$35</f>
        <v>0.57999999999999996</v>
      </c>
      <c r="BC89" s="36">
        <f>BJ89*12*60/(PI() * 'Drive Train'!$F$15)/BB$2*BB89</f>
        <v>-15859.356404689117</v>
      </c>
      <c r="BD89" s="2">
        <f>('DEPRECATED - DT-Prelim Calcs'!$C$6*BB89-BC89)/('DEPRECATED - DT-Prelim Calcs'!$C$6*BB89)*'DEPRECATED - DT-Prelim Calcs'!$C$7*BB89</f>
        <v>14.378567012224448</v>
      </c>
      <c r="BE89" s="43">
        <f>BD89/'DEPRECATED - DT-Prelim Calcs'!$C$7*('DEPRECATED - DT-Prelim Calcs'!$C$8-'DEPRECATED - DT-Prelim Calcs'!$C$9)+'DEPRECATED - DT-Prelim Calcs'!$C$9</f>
        <v>784.80999394954074</v>
      </c>
      <c r="BF89" s="43">
        <f t="shared" si="103"/>
        <v>93</v>
      </c>
      <c r="BG89" s="2">
        <f t="shared" si="125"/>
        <v>2.0025508475699998</v>
      </c>
      <c r="BH89" s="43">
        <f>BG89*'DEPRECATED - DT-Prelim Calcs'!$C$21/BB$2/'DEPRECATED - DT-Prelim Calcs'!$C$19/'DEPRECATED - DT-Prelim Calcs'!$C$18*3.39*'DEPRECATED - DT-Prelim Calcs'!$C$20</f>
        <v>29.053734754561201</v>
      </c>
      <c r="BI89" s="36">
        <f t="shared" si="126"/>
        <v>0</v>
      </c>
      <c r="BJ89" s="43">
        <f>BH88*'DEPRECATED - DT-Prelim Calcs'!$C$11+BJ88</f>
        <v>-110.13182487098489</v>
      </c>
      <c r="BK89" s="43">
        <f>BK88+0.5*BH89*'DEPRECATED - DT-Prelim Calcs'!$C$11^2+BJ89*'DEPRECATED - DT-Prelim Calcs'!$C$11</f>
        <v>-46062.980810074259</v>
      </c>
      <c r="BL89" s="43">
        <f>MIN('Drive Train'!$F$35-BF88*'DEPRECATED - DT-Prelim Calcs'!$C$21*'Drive Train'!$F$39,BL88+BF$2)</f>
        <v>7.1920000000000002</v>
      </c>
      <c r="BM89" s="43">
        <f>'Drive Train'!$F$35-BF89*'DEPRECATED - DT-Prelim Calcs'!$C$21*'Drive Train'!$F$39</f>
        <v>7.1920000000000002</v>
      </c>
      <c r="BN89" s="1">
        <f>IF(BK89&gt;='Drive Train'!$F$29,1,0)</f>
        <v>0</v>
      </c>
      <c r="BO89" s="43">
        <f t="shared" si="127"/>
        <v>103.33333333333333</v>
      </c>
      <c r="BP89" s="49">
        <f>BP88+'DEPRECATED - DT-Prelim Calcs'!$C$11</f>
        <v>340</v>
      </c>
      <c r="BQ89" s="2">
        <f>CA89/'Drive Train'!$F$35</f>
        <v>0.57999999999999996</v>
      </c>
      <c r="BR89" s="36">
        <f>BY89*12*60/(PI() * 'Drive Train'!$F$15)/BQ$2*BQ89</f>
        <v>-131352.71405207214</v>
      </c>
      <c r="BS89" s="2">
        <f>('DEPRECATED - DT-Prelim Calcs'!$C$6*BQ89-BR89)/('DEPRECATED - DT-Prelim Calcs'!$C$6*BQ89)*'DEPRECATED - DT-Prelim Calcs'!$C$7*BQ89</f>
        <v>99.278856568059297</v>
      </c>
      <c r="BT89" s="43">
        <f>BS89/'DEPRECATED - DT-Prelim Calcs'!$C$7*('DEPRECATED - DT-Prelim Calcs'!$C$8-'DEPRECATED - DT-Prelim Calcs'!$C$9)+'DEPRECATED - DT-Prelim Calcs'!$C$9</f>
        <v>5409.9750219912894</v>
      </c>
      <c r="BU89" s="43">
        <f t="shared" si="104"/>
        <v>93</v>
      </c>
      <c r="BV89" s="2">
        <f t="shared" si="128"/>
        <v>1.5313624128476471</v>
      </c>
      <c r="BW89" s="43">
        <f>BV89*'DEPRECATED - DT-Prelim Calcs'!$C$21/BQ$2/'DEPRECATED - DT-Prelim Calcs'!$C$19/'DEPRECATED - DT-Prelim Calcs'!$C$18*3.39*'DEPRECATED - DT-Prelim Calcs'!$C$20</f>
        <v>29.053734754561201</v>
      </c>
      <c r="BX89" s="36">
        <f t="shared" si="129"/>
        <v>0</v>
      </c>
      <c r="BY89" s="43">
        <f>BW88*'DEPRECATED - DT-Prelim Calcs'!$C$11+BY88</f>
        <v>-697.52657453527843</v>
      </c>
      <c r="BZ89" s="43">
        <f>BZ88+0.5*BW89*'DEPRECATED - DT-Prelim Calcs'!$C$11^2+BY89*'DEPRECATED - DT-Prelim Calcs'!$C$11</f>
        <v>-107808.83352778415</v>
      </c>
      <c r="CA89" s="43">
        <f>MIN('Drive Train'!$F$35-BU88*'DEPRECATED - DT-Prelim Calcs'!$C$21*'Drive Train'!$F$39,CA88+BU$2)</f>
        <v>7.1920000000000002</v>
      </c>
      <c r="CB89" s="43">
        <f>'Drive Train'!$F$35-BU89*'DEPRECATED - DT-Prelim Calcs'!$C$21*'Drive Train'!$F$39</f>
        <v>7.1920000000000002</v>
      </c>
      <c r="CC89" s="1">
        <f>IF(BZ89&gt;='Drive Train'!$F$29,1,0)</f>
        <v>0</v>
      </c>
      <c r="CD89" s="43">
        <f t="shared" si="130"/>
        <v>103.33333333333333</v>
      </c>
      <c r="CE89" s="49">
        <f>CE88+'DEPRECATED - DT-Prelim Calcs'!$C$11</f>
        <v>340</v>
      </c>
      <c r="CF89" s="2">
        <f>CP89/'Drive Train'!$F$35</f>
        <v>0.57999999999999996</v>
      </c>
      <c r="CG89" s="36">
        <f>CN89*12*60/(PI() * 'Drive Train'!$F$15)/CF$2*CF89</f>
        <v>-277336.94212366774</v>
      </c>
      <c r="CH89" s="2">
        <f>('DEPRECATED - DT-Prelim Calcs'!$C$6*CF89-CG89)/('DEPRECATED - DT-Prelim Calcs'!$C$6*CF89)*'DEPRECATED - DT-Prelim Calcs'!$C$7*CF89</f>
        <v>206.59328127899718</v>
      </c>
      <c r="CI89" s="43">
        <f>CH89/'DEPRECATED - DT-Prelim Calcs'!$C$7*('DEPRECATED - DT-Prelim Calcs'!$C$8-'DEPRECATED - DT-Prelim Calcs'!$C$9)+'DEPRECATED - DT-Prelim Calcs'!$C$9</f>
        <v>11256.208606990143</v>
      </c>
      <c r="CJ89" s="43">
        <f t="shared" si="105"/>
        <v>93</v>
      </c>
      <c r="CK89" s="2">
        <f t="shared" si="131"/>
        <v>1.2396743342100003</v>
      </c>
      <c r="CL89" s="43">
        <f>CK89*'DEPRECATED - DT-Prelim Calcs'!$C$21/CF$2/'DEPRECATED - DT-Prelim Calcs'!$C$19/'DEPRECATED - DT-Prelim Calcs'!$C$18*3.39*'DEPRECATED - DT-Prelim Calcs'!$C$20</f>
        <v>29.053734754561205</v>
      </c>
      <c r="CM89" s="36">
        <f t="shared" si="132"/>
        <v>0</v>
      </c>
      <c r="CN89" s="43">
        <f>CL88*'DEPRECATED - DT-Prelim Calcs'!$C$11+CN88</f>
        <v>-1192.2272850913687</v>
      </c>
      <c r="CO89" s="43">
        <f>CO88+0.5*CL89*'DEPRECATED - DT-Prelim Calcs'!$C$11^2+CN89*'DEPRECATED - DT-Prelim Calcs'!$C$11</f>
        <v>-232722.63182727108</v>
      </c>
      <c r="CP89" s="43">
        <f>MIN('Drive Train'!$F$35-CJ88*'DEPRECATED - DT-Prelim Calcs'!$C$21*'Drive Train'!$F$39,CP88+CJ$2)</f>
        <v>7.1920000000000002</v>
      </c>
      <c r="CQ89" s="43">
        <f>'Drive Train'!$F$35-CJ89*'DEPRECATED - DT-Prelim Calcs'!$C$21*'Drive Train'!$F$39</f>
        <v>7.1920000000000002</v>
      </c>
      <c r="CR89" s="1">
        <f>IF(CO89&gt;='Drive Train'!$F$29,1,0)</f>
        <v>0</v>
      </c>
      <c r="CS89" s="43">
        <f t="shared" si="133"/>
        <v>103.33333333333333</v>
      </c>
      <c r="CT89" s="49">
        <f>CT88+'DEPRECATED - DT-Prelim Calcs'!$C$11</f>
        <v>340</v>
      </c>
      <c r="CU89" s="2">
        <f>DE89/'Drive Train'!$F$35</f>
        <v>0.57999999999999996</v>
      </c>
      <c r="CV89" s="36">
        <f>DC89*12*60/(PI() * 'Drive Train'!$F$15)/CU$2*CU89</f>
        <v>-435298.29407319333</v>
      </c>
      <c r="CW89" s="2">
        <f>('DEPRECATED - DT-Prelim Calcs'!$C$6*CU89-CV89)/('DEPRECATED - DT-Prelim Calcs'!$C$6*CU89)*'DEPRECATED - DT-Prelim Calcs'!$C$7*CU89</f>
        <v>322.71220614471429</v>
      </c>
      <c r="CX89" s="43">
        <f>CW89/'DEPRECATED - DT-Prelim Calcs'!$C$7*('DEPRECATED - DT-Prelim Calcs'!$C$8-'DEPRECATED - DT-Prelim Calcs'!$C$9)+'DEPRECATED - DT-Prelim Calcs'!$C$9</f>
        <v>17582.090334749359</v>
      </c>
      <c r="CY89" s="43">
        <f t="shared" si="106"/>
        <v>93</v>
      </c>
      <c r="CZ89" s="2">
        <f t="shared" si="134"/>
        <v>1.0413264407364002</v>
      </c>
      <c r="DA89" s="43">
        <f>CZ89*'DEPRECATED - DT-Prelim Calcs'!$C$21/CU$2/'DEPRECATED - DT-Prelim Calcs'!$C$19/'DEPRECATED - DT-Prelim Calcs'!$C$18*3.39*'DEPRECATED - DT-Prelim Calcs'!$C$20</f>
        <v>29.053734754561201</v>
      </c>
      <c r="DB89" s="36">
        <f t="shared" si="135"/>
        <v>0</v>
      </c>
      <c r="DC89" s="43">
        <f>DA88*'DEPRECATED - DT-Prelim Calcs'!$C$11+DC88</f>
        <v>-1571.8734744603607</v>
      </c>
      <c r="DD89" s="43">
        <f>DD88+0.5*DA89*'DEPRECATED - DT-Prelim Calcs'!$C$11^2+DC89*'DEPRECATED - DT-Prelim Calcs'!$C$11</f>
        <v>-342955.07988007244</v>
      </c>
      <c r="DE89" s="43">
        <f>MIN('Drive Train'!$F$35-CY88*'DEPRECATED - DT-Prelim Calcs'!$C$21*'Drive Train'!$F$39,DE88+CY$2)</f>
        <v>7.1920000000000002</v>
      </c>
      <c r="DF89" s="43">
        <f>'Drive Train'!$F$35-CY89*'DEPRECATED - DT-Prelim Calcs'!$C$21*'Drive Train'!$F$39</f>
        <v>7.1920000000000002</v>
      </c>
      <c r="DG89" s="1">
        <f>IF(DD89&gt;='Drive Train'!$F$29,1,0)</f>
        <v>0</v>
      </c>
      <c r="DH89" s="43">
        <f t="shared" si="136"/>
        <v>103.33333333333333</v>
      </c>
      <c r="DI89" s="49">
        <f>DI88+'DEPRECATED - DT-Prelim Calcs'!$C$11</f>
        <v>340</v>
      </c>
      <c r="DJ89" s="2">
        <f>DT89/'Drive Train'!$F$35</f>
        <v>0.57999999999999996</v>
      </c>
      <c r="DK89" s="36">
        <f>DR89*12*60/(PI() * 'Drive Train'!$F$15)/DJ$2*DJ89</f>
        <v>-296859.2563767868</v>
      </c>
      <c r="DL89" s="2">
        <f>('DEPRECATED - DT-Prelim Calcs'!$C$6*DJ89-DK89)/('DEPRECATED - DT-Prelim Calcs'!$C$6*DJ89)*'DEPRECATED - DT-Prelim Calcs'!$C$7*DJ89</f>
        <v>220.94432420174456</v>
      </c>
      <c r="DM89" s="43">
        <f>DL89/'DEPRECATED - DT-Prelim Calcs'!$C$7*('DEPRECATED - DT-Prelim Calcs'!$C$8-'DEPRECATED - DT-Prelim Calcs'!$C$9)+'DEPRECATED - DT-Prelim Calcs'!$C$9</f>
        <v>12038.019154274143</v>
      </c>
      <c r="DN89" s="43">
        <f t="shared" si="107"/>
        <v>93</v>
      </c>
      <c r="DO89" s="2">
        <f t="shared" si="137"/>
        <v>0.89769520753137932</v>
      </c>
      <c r="DP89" s="43">
        <f>DO89*'DEPRECATED - DT-Prelim Calcs'!$C$21/DJ$2/'DEPRECATED - DT-Prelim Calcs'!$C$19/'DEPRECATED - DT-Prelim Calcs'!$C$18*3.39*'DEPRECATED - DT-Prelim Calcs'!$C$20</f>
        <v>29.053734754561201</v>
      </c>
      <c r="DQ89" s="36">
        <f t="shared" si="138"/>
        <v>0</v>
      </c>
      <c r="DR89" s="43">
        <f>DP88*'DEPRECATED - DT-Prelim Calcs'!$C$11+DR88</f>
        <v>-924.10905567126667</v>
      </c>
      <c r="DS89" s="43">
        <f>DS88+0.5*DP89*'DEPRECATED - DT-Prelim Calcs'!$C$11^2+DR89*'DEPRECATED - DT-Prelim Calcs'!$C$11</f>
        <v>-587869.90774281055</v>
      </c>
      <c r="DT89" s="43">
        <f>MIN('Drive Train'!$F$35-DN88*'DEPRECATED - DT-Prelim Calcs'!$C$21*'Drive Train'!$F$39,DT88+DN$2)</f>
        <v>7.1920000000000002</v>
      </c>
      <c r="DU89" s="43">
        <f>'Drive Train'!$F$35-DN89*'DEPRECATED - DT-Prelim Calcs'!$C$21*'Drive Train'!$F$39</f>
        <v>7.1920000000000002</v>
      </c>
      <c r="DV89" s="1">
        <f>IF(DS89&gt;='Drive Train'!$F$29,1,0)</f>
        <v>0</v>
      </c>
      <c r="DW89" s="43">
        <f t="shared" si="139"/>
        <v>103.33333333333333</v>
      </c>
      <c r="DX89" s="49">
        <f>DX88+'DEPRECATED - DT-Prelim Calcs'!$C$11</f>
        <v>340</v>
      </c>
      <c r="DY89" s="2">
        <f>EI89/'Drive Train'!$F$35</f>
        <v>0.57999999999999996</v>
      </c>
      <c r="DZ89" s="36">
        <f>EG89*12*60/(PI() * 'Drive Train'!$F$15)/DY$2*DY89</f>
        <v>-358286.19226021122</v>
      </c>
      <c r="EA89" s="2">
        <f>('DEPRECATED - DT-Prelim Calcs'!$C$6*DY89-DZ89)/('DEPRECATED - DT-Prelim Calcs'!$C$6*DY89)*'DEPRECATED - DT-Prelim Calcs'!$C$7*DY89</f>
        <v>266.09986170852522</v>
      </c>
      <c r="EB89" s="43">
        <f>EA89/'DEPRECATED - DT-Prelim Calcs'!$C$7*('DEPRECATED - DT-Prelim Calcs'!$C$8-'DEPRECATED - DT-Prelim Calcs'!$C$9)+'DEPRECATED - DT-Prelim Calcs'!$C$9</f>
        <v>14497.985003524134</v>
      </c>
      <c r="EC89" s="43">
        <f t="shared" si="108"/>
        <v>93</v>
      </c>
      <c r="ED89" s="2">
        <f t="shared" si="140"/>
        <v>0.78888366722454539</v>
      </c>
      <c r="EE89" s="43">
        <f>ED89*'DEPRECATED - DT-Prelim Calcs'!$C$21/DY$2/'DEPRECATED - DT-Prelim Calcs'!$C$19/'DEPRECATED - DT-Prelim Calcs'!$C$18*3.39*'DEPRECATED - DT-Prelim Calcs'!$C$20</f>
        <v>29.053734754561201</v>
      </c>
      <c r="EF89" s="36">
        <f t="shared" si="141"/>
        <v>0</v>
      </c>
      <c r="EG89" s="43">
        <f>EE88*'DEPRECATED - DT-Prelim Calcs'!$C$11+EG88</f>
        <v>-980.13694661036209</v>
      </c>
      <c r="EH89" s="43">
        <f>EH88+0.5*EE89*'DEPRECATED - DT-Prelim Calcs'!$C$11^2+EG89*'DEPRECATED - DT-Prelim Calcs'!$C$11</f>
        <v>-660567.53979761386</v>
      </c>
      <c r="EI89" s="43">
        <f>MIN('Drive Train'!$F$35-EC88*'DEPRECATED - DT-Prelim Calcs'!$C$21*'Drive Train'!$F$39,EI88+EC$2)</f>
        <v>7.1920000000000002</v>
      </c>
      <c r="EJ89" s="43">
        <f>'Drive Train'!$F$35-EC89*'DEPRECATED - DT-Prelim Calcs'!$C$21*'Drive Train'!$F$39</f>
        <v>7.1920000000000002</v>
      </c>
      <c r="EK89" s="1">
        <f>IF(EH89&gt;='Drive Train'!$F$29,1,0)</f>
        <v>0</v>
      </c>
      <c r="EL89" s="43">
        <f t="shared" si="142"/>
        <v>103.33333333333333</v>
      </c>
      <c r="EM89" s="49">
        <f>EM88+'DEPRECATED - DT-Prelim Calcs'!$C$11</f>
        <v>340</v>
      </c>
      <c r="EN89" s="2">
        <f>EX89/'Drive Train'!$F$35</f>
        <v>0.57999999999999996</v>
      </c>
      <c r="EO89" s="36">
        <f>EV89*12*60/(PI() * 'Drive Train'!$F$15)/EN$2*EN89</f>
        <v>-1290709.5765349569</v>
      </c>
      <c r="EP89" s="2">
        <f>('DEPRECATED - DT-Prelim Calcs'!$C$6*EN89-EO89)/('DEPRECATED - DT-Prelim Calcs'!$C$6*EN89)*'DEPRECATED - DT-Prelim Calcs'!$C$7*EN89</f>
        <v>951.53335265657495</v>
      </c>
      <c r="EQ89" s="43">
        <f>EP89/'DEPRECATED - DT-Prelim Calcs'!$C$7*('DEPRECATED - DT-Prelim Calcs'!$C$8-'DEPRECATED - DT-Prelim Calcs'!$C$9)+'DEPRECATED - DT-Prelim Calcs'!$C$9</f>
        <v>51838.76473427609</v>
      </c>
      <c r="ER89" s="43">
        <f t="shared" si="109"/>
        <v>93</v>
      </c>
      <c r="ES89" s="2">
        <f t="shared" si="143"/>
        <v>0.7035989464435134</v>
      </c>
      <c r="ET89" s="43">
        <f>ES89*'DEPRECATED - DT-Prelim Calcs'!$C$21/EN$2/'DEPRECATED - DT-Prelim Calcs'!$C$19/'DEPRECATED - DT-Prelim Calcs'!$C$18*3.39*'DEPRECATED - DT-Prelim Calcs'!$C$20</f>
        <v>29.053734754561201</v>
      </c>
      <c r="EU89" s="36">
        <f t="shared" si="144"/>
        <v>0</v>
      </c>
      <c r="EV89" s="43">
        <f>ET88*'DEPRECATED - DT-Prelim Calcs'!$C$11+EV88</f>
        <v>-3149.1796548308585</v>
      </c>
      <c r="EW89" s="43">
        <f>EW88+0.5*ET89*'DEPRECATED - DT-Prelim Calcs'!$C$11^2+EV89*'DEPRECATED - DT-Prelim Calcs'!$C$11</f>
        <v>-1199142.9770498856</v>
      </c>
      <c r="EX89" s="43">
        <f>MIN('Drive Train'!$F$35-ER88*'DEPRECATED - DT-Prelim Calcs'!$C$21*'Drive Train'!$F$39,EX88+ER$2)</f>
        <v>7.1920000000000002</v>
      </c>
      <c r="EY89" s="43">
        <f>'Drive Train'!$F$35-ER89*'DEPRECATED - DT-Prelim Calcs'!$C$21*'Drive Train'!$F$39</f>
        <v>7.1920000000000002</v>
      </c>
      <c r="EZ89" s="1">
        <f>IF(EW89&gt;='Drive Train'!$F$29,1,0)</f>
        <v>0</v>
      </c>
      <c r="FA89" s="43">
        <f t="shared" si="145"/>
        <v>103.33333333333333</v>
      </c>
      <c r="FB89" s="49">
        <f>FB88+'DEPRECATED - DT-Prelim Calcs'!$C$11</f>
        <v>340</v>
      </c>
      <c r="FC89" s="2">
        <f>FM89/'Drive Train'!$F$35</f>
        <v>0.57999999999999996</v>
      </c>
      <c r="FD89" s="36">
        <f>FK89*12*60/(PI() * 'Drive Train'!$F$15)/FC$2*FC89</f>
        <v>-2785911.2723419373</v>
      </c>
      <c r="FE89" s="2">
        <f>('DEPRECATED - DT-Prelim Calcs'!$C$6*FC89-FD89)/('DEPRECATED - DT-Prelim Calcs'!$C$6*FC89)*'DEPRECATED - DT-Prelim Calcs'!$C$7*FC89</f>
        <v>2050.6706494175055</v>
      </c>
      <c r="FF89" s="43">
        <f>FE89/'DEPRECATED - DT-Prelim Calcs'!$C$7*('DEPRECATED - DT-Prelim Calcs'!$C$8-'DEPRECATED - DT-Prelim Calcs'!$C$9)+'DEPRECATED - DT-Prelim Calcs'!$C$9</f>
        <v>111717.13985632679</v>
      </c>
      <c r="FG89" s="43">
        <f t="shared" si="110"/>
        <v>93</v>
      </c>
      <c r="FH89" s="2">
        <f t="shared" si="146"/>
        <v>0.63495514679048781</v>
      </c>
      <c r="FI89" s="43">
        <f>FH89*'DEPRECATED - DT-Prelim Calcs'!$C$21/FC$2/'DEPRECATED - DT-Prelim Calcs'!$C$19/'DEPRECATED - DT-Prelim Calcs'!$C$18*3.39*'DEPRECATED - DT-Prelim Calcs'!$C$20</f>
        <v>29.053734754561205</v>
      </c>
      <c r="FJ89" s="36">
        <f t="shared" si="147"/>
        <v>0</v>
      </c>
      <c r="FK89" s="43">
        <f>FI88*'DEPRECATED - DT-Prelim Calcs'!$C$11+FK88</f>
        <v>-6134.1452107810637</v>
      </c>
      <c r="FL89" s="43">
        <f>FL88+0.5*FI89*'DEPRECATED - DT-Prelim Calcs'!$C$11^2+FK89*'DEPRECATED - DT-Prelim Calcs'!$C$11</f>
        <v>-1456426.4061988872</v>
      </c>
      <c r="FM89" s="43">
        <f>MIN('Drive Train'!$F$35-FG88*'DEPRECATED - DT-Prelim Calcs'!$C$21*'Drive Train'!$F$39,FM88+FG$2)</f>
        <v>7.1920000000000002</v>
      </c>
      <c r="FN89" s="43">
        <f>'Drive Train'!$F$35-FG89*'DEPRECATED - DT-Prelim Calcs'!$C$21*'Drive Train'!$F$39</f>
        <v>7.1920000000000002</v>
      </c>
      <c r="FO89" s="1">
        <f>IF(FL89&gt;='Drive Train'!$F$29,1,0)</f>
        <v>0</v>
      </c>
      <c r="FP89" s="43">
        <f t="shared" si="148"/>
        <v>103.33333333333333</v>
      </c>
      <c r="FQ89" s="49">
        <f>FQ88+'DEPRECATED - DT-Prelim Calcs'!$C$11</f>
        <v>340</v>
      </c>
      <c r="FR89" s="2">
        <f>GB89/'Drive Train'!$F$35</f>
        <v>0.57999999999999996</v>
      </c>
      <c r="FS89" s="36">
        <f>FZ89*12*60/(PI() * 'Drive Train'!$F$15)/FR$2*FR89</f>
        <v>35040.719739499531</v>
      </c>
      <c r="FT89" s="2">
        <f>('DEPRECATED - DT-Prelim Calcs'!$C$6*FR89-FS89)/('DEPRECATED - DT-Prelim Calcs'!$C$6*FR89)*'DEPRECATED - DT-Prelim Calcs'!$C$7*FR89</f>
        <v>-23.03857360160702</v>
      </c>
      <c r="FU89" s="43">
        <f>FT89/'DEPRECATED - DT-Prelim Calcs'!$C$7*('DEPRECATED - DT-Prelim Calcs'!$C$8-'DEPRECATED - DT-Prelim Calcs'!$C$9)+'DEPRECATED - DT-Prelim Calcs'!$C$9</f>
        <v>-1253.5864723263524</v>
      </c>
      <c r="FV89" s="43">
        <f t="shared" si="111"/>
        <v>-1253.5864723263524</v>
      </c>
      <c r="FW89" s="2">
        <f t="shared" si="149"/>
        <v>-27.757877311949642</v>
      </c>
      <c r="FX89" s="43">
        <f>FW89*'DEPRECATED - DT-Prelim Calcs'!$C$21/FR$2/'DEPRECATED - DT-Prelim Calcs'!$C$19/'DEPRECATED - DT-Prelim Calcs'!$C$18*3.39*'DEPRECATED - DT-Prelim Calcs'!$C$20</f>
        <v>-1394.0354837828756</v>
      </c>
      <c r="FY89" s="36">
        <f t="shared" si="150"/>
        <v>1</v>
      </c>
      <c r="FZ89" s="43">
        <f>FX88*'DEPRECATED - DT-Prelim Calcs'!$C$11+FZ88</f>
        <v>70.296084106073152</v>
      </c>
      <c r="GA89" s="43">
        <f>GA88+0.5*FX89*'DEPRECATED - DT-Prelim Calcs'!$C$11^2+FZ89*'DEPRECATED - DT-Prelim Calcs'!$C$11</f>
        <v>-1569126.2819391116</v>
      </c>
      <c r="GB89" s="43">
        <f>MIN('Drive Train'!$F$35-FV88*'DEPRECATED - DT-Prelim Calcs'!$C$21*'Drive Train'!$F$39,GB88+FV$2)</f>
        <v>7.1920000000000002</v>
      </c>
      <c r="GC89" s="43">
        <f>'Drive Train'!$F$35-FV89*'DEPRECATED - DT-Prelim Calcs'!$C$21*'Drive Train'!$F$39</f>
        <v>82.600842450275735</v>
      </c>
      <c r="GD89" s="1">
        <f>IF(GA89&gt;='Drive Train'!$F$29,1,0)</f>
        <v>0</v>
      </c>
      <c r="GE89" s="43">
        <f t="shared" si="151"/>
        <v>-1392.8738581403913</v>
      </c>
      <c r="GF89" s="49">
        <f>GF88+'DEPRECATED - DT-Prelim Calcs'!$C$11</f>
        <v>340</v>
      </c>
      <c r="GG89" s="2">
        <f>GQ89/'Drive Train'!$F$35</f>
        <v>0.86451612903225805</v>
      </c>
      <c r="GH89" s="36">
        <f>GO89*12*60/(PI() * 'Drive Train'!$F$15)/GG$2*GG89</f>
        <v>-98932.901043347112</v>
      </c>
      <c r="GI89" s="2">
        <f>('DEPRECATED - DT-Prelim Calcs'!$C$6*GG89-GH89)/('DEPRECATED - DT-Prelim Calcs'!$C$6*GG89)*'DEPRECATED - DT-Prelim Calcs'!$C$7*GG89</f>
        <v>76.781117619032443</v>
      </c>
      <c r="GJ89" s="43">
        <f>GI89/'DEPRECATED - DT-Prelim Calcs'!$C$7*('DEPRECATED - DT-Prelim Calcs'!$C$8-'DEPRECATED - DT-Prelim Calcs'!$C$9)+'DEPRECATED - DT-Prelim Calcs'!$C$9</f>
        <v>4184.3519299920654</v>
      </c>
      <c r="GK89" s="43">
        <f t="shared" si="152"/>
        <v>29.999999999999982</v>
      </c>
      <c r="GL89" s="2">
        <f t="shared" si="153"/>
        <v>1.4462867232450001</v>
      </c>
      <c r="GM89" s="43">
        <f>GL89*'DEPRECATED - DT-Prelim Calcs'!$C$21/GG$2/'DEPRECATED - DT-Prelim Calcs'!$C$19/'DEPRECATED - DT-Prelim Calcs'!$C$18*3.39*'DEPRECATED - DT-Prelim Calcs'!$C$20</f>
        <v>29.053734754561201</v>
      </c>
      <c r="GN89" s="36">
        <f t="shared" si="154"/>
        <v>0</v>
      </c>
      <c r="GO89" s="43">
        <f>GM88*'DEPRECATED - DT-Prelim Calcs'!$C$11+GO88</f>
        <v>-332.8846437465196</v>
      </c>
      <c r="GP89" s="43">
        <f>GP88+0.5*GM89*'DEPRECATED - DT-Prelim Calcs'!$C$11^2+GO89*'DEPRECATED - DT-Prelim Calcs'!$C$11</f>
        <v>-106243.19037496748</v>
      </c>
      <c r="GQ89" s="43">
        <f>MIN('Drive Train'!$F$35-GK88*'DEPRECATED - DT-Prelim Calcs'!$C$21*'Drive Train'!$F$39,GQ88+GK$2)</f>
        <v>10.72</v>
      </c>
      <c r="GR89" s="43">
        <f>'Drive Train'!$F$35-GK89*'DEPRECATED - DT-Prelim Calcs'!$C$21*'Drive Train'!$F$39</f>
        <v>10.72</v>
      </c>
      <c r="GS89" s="1">
        <f>IF(GP89&gt;='Drive Train'!$F$29,1,0)</f>
        <v>0</v>
      </c>
      <c r="GT89" s="43">
        <f t="shared" si="155"/>
        <v>33.333333333333314</v>
      </c>
      <c r="GU89" s="49">
        <f>GU88+'DEPRECATED - DT-Prelim Calcs'!$C$11</f>
        <v>340</v>
      </c>
      <c r="GV89" s="2">
        <f>HF89/'Drive Train'!$F$35</f>
        <v>0.84946236559139798</v>
      </c>
      <c r="GW89" s="36">
        <f>HD89*12*60/(PI() * 'Drive Train'!$F$15)/GV$2*GV89</f>
        <v>-193365.36467443145</v>
      </c>
      <c r="GX89" s="2">
        <f>('DEPRECATED - DT-Prelim Calcs'!$C$6*GV89-GW89)/('DEPRECATED - DT-Prelim Calcs'!$C$6*GV89)*'DEPRECATED - DT-Prelim Calcs'!$C$7*GV89</f>
        <v>146.12873716595337</v>
      </c>
      <c r="GY89" s="43">
        <f>GX89/'DEPRECATED - DT-Prelim Calcs'!$C$7*('DEPRECATED - DT-Prelim Calcs'!$C$8-'DEPRECATED - DT-Prelim Calcs'!$C$9)+'DEPRECATED - DT-Prelim Calcs'!$C$9</f>
        <v>7962.2446366526829</v>
      </c>
      <c r="GZ89" s="43">
        <f t="shared" si="112"/>
        <v>33.333333333333314</v>
      </c>
      <c r="HA89" s="2">
        <f t="shared" si="156"/>
        <v>1.4462867232450001</v>
      </c>
      <c r="HB89" s="43">
        <f>HA89*'DEPRECATED - DT-Prelim Calcs'!$C$21/GV$2/'DEPRECATED - DT-Prelim Calcs'!$C$19/'DEPRECATED - DT-Prelim Calcs'!$C$18*3.39*'DEPRECATED - DT-Prelim Calcs'!$C$20</f>
        <v>29.053734754561201</v>
      </c>
      <c r="HC89" s="36">
        <f t="shared" si="157"/>
        <v>0</v>
      </c>
      <c r="HD89" s="43">
        <f>HB88*'DEPRECATED - DT-Prelim Calcs'!$C$11+HD88</f>
        <v>-662.15652189581783</v>
      </c>
      <c r="HE89" s="43">
        <f>HE88+0.5*HB89*'DEPRECATED - DT-Prelim Calcs'!$C$11^2+HD89*'DEPRECATED - DT-Prelim Calcs'!$C$11</f>
        <v>-113325.07973906868</v>
      </c>
      <c r="HF89" s="43">
        <f>MIN('Drive Train'!$F$35-GZ88*'DEPRECATED - DT-Prelim Calcs'!$C$21*'Drive Train'!$F$39,HF88+GZ$2)</f>
        <v>10.533333333333335</v>
      </c>
      <c r="HG89" s="43">
        <f>'Drive Train'!$F$35-GZ89*'DEPRECATED - DT-Prelim Calcs'!$C$21*'Drive Train'!$F$39</f>
        <v>10.533333333333335</v>
      </c>
      <c r="HH89" s="1">
        <f>IF(HE89&gt;='Drive Train'!$F$29,1,0)</f>
        <v>0</v>
      </c>
      <c r="HI89" s="43">
        <f t="shared" si="158"/>
        <v>37.037037037037017</v>
      </c>
      <c r="HJ89" s="49">
        <f>HJ88+'DEPRECATED - DT-Prelim Calcs'!$C$11</f>
        <v>340</v>
      </c>
      <c r="HK89" s="2">
        <f>HU89/'Drive Train'!$F$35</f>
        <v>0.83440860215053769</v>
      </c>
      <c r="HL89" s="36">
        <f>HS89*12*60/(PI() * 'Drive Train'!$F$15)/HK$2*HK89</f>
        <v>-162054.87180945661</v>
      </c>
      <c r="HM89" s="2">
        <f>('DEPRECATED - DT-Prelim Calcs'!$C$6*HK89-HL89)/('DEPRECATED - DT-Prelim Calcs'!$C$6*HK89)*'DEPRECATED - DT-Prelim Calcs'!$C$7*HK89</f>
        <v>123.04148743912546</v>
      </c>
      <c r="HN89" s="43">
        <f>HM89/'DEPRECATED - DT-Prelim Calcs'!$C$7*('DEPRECATED - DT-Prelim Calcs'!$C$8-'DEPRECATED - DT-Prelim Calcs'!$C$9)+'DEPRECATED - DT-Prelim Calcs'!$C$9</f>
        <v>6704.506405265789</v>
      </c>
      <c r="HO89" s="43">
        <f t="shared" si="113"/>
        <v>36.66666666666665</v>
      </c>
      <c r="HP89" s="2">
        <f t="shared" si="159"/>
        <v>1.4462867232450001</v>
      </c>
      <c r="HQ89" s="43">
        <f>HP89*'DEPRECATED - DT-Prelim Calcs'!$C$21/HK$2/'DEPRECATED - DT-Prelim Calcs'!$C$19/'DEPRECATED - DT-Prelim Calcs'!$C$18*3.39*'DEPRECATED - DT-Prelim Calcs'!$C$20</f>
        <v>29.053734754561201</v>
      </c>
      <c r="HR89" s="36">
        <f t="shared" si="160"/>
        <v>0</v>
      </c>
      <c r="HS89" s="43">
        <f>HQ88*'DEPRECATED - DT-Prelim Calcs'!$C$11+HS88</f>
        <v>-564.94924962076755</v>
      </c>
      <c r="HT89" s="43">
        <f>HT88+0.5*HQ89*'DEPRECATED - DT-Prelim Calcs'!$C$11^2+HS89*'DEPRECATED - DT-Prelim Calcs'!$C$11</f>
        <v>-132494.26091131553</v>
      </c>
      <c r="HU89" s="43">
        <f>MIN('Drive Train'!$F$35-HO88*'DEPRECATED - DT-Prelim Calcs'!$C$21*'Drive Train'!$F$39,HU88+HO$2)</f>
        <v>10.346666666666668</v>
      </c>
      <c r="HV89" s="43">
        <f>'Drive Train'!$F$35-HO89*'DEPRECATED - DT-Prelim Calcs'!$C$21*'Drive Train'!$F$39</f>
        <v>10.346666666666668</v>
      </c>
      <c r="HW89" s="1">
        <f>IF(HT89&gt;='Drive Train'!$F$29,1,0)</f>
        <v>0</v>
      </c>
      <c r="HX89" s="43">
        <f t="shared" si="161"/>
        <v>40.740740740740726</v>
      </c>
      <c r="HY89" s="49">
        <f>HY88+'DEPRECATED - DT-Prelim Calcs'!$C$11</f>
        <v>340</v>
      </c>
      <c r="HZ89" s="2">
        <f>IJ89/'Drive Train'!$F$35</f>
        <v>0.8193548387096774</v>
      </c>
      <c r="IA89" s="36">
        <f>IH89*12*60/(PI() * 'Drive Train'!$F$15)/HZ$2*HZ89</f>
        <v>-33218.083801545094</v>
      </c>
      <c r="IB89" s="2">
        <f>('DEPRECATED - DT-Prelim Calcs'!$C$6*HZ89-IA89)/('DEPRECATED - DT-Prelim Calcs'!$C$6*HZ89)*'DEPRECATED - DT-Prelim Calcs'!$C$7*HZ89</f>
        <v>28.261710405029032</v>
      </c>
      <c r="IC89" s="43">
        <f>IB89/'DEPRECATED - DT-Prelim Calcs'!$C$7*('DEPRECATED - DT-Prelim Calcs'!$C$8-'DEPRECATED - DT-Prelim Calcs'!$C$9)+'DEPRECATED - DT-Prelim Calcs'!$C$9</f>
        <v>1541.1304922142679</v>
      </c>
      <c r="ID89" s="43">
        <f t="shared" si="114"/>
        <v>39.999999999999986</v>
      </c>
      <c r="IE89" s="2">
        <f t="shared" si="162"/>
        <v>1.4462867232450001</v>
      </c>
      <c r="IF89" s="43">
        <f>IE89*'DEPRECATED - DT-Prelim Calcs'!$C$21/HZ$2/'DEPRECATED - DT-Prelim Calcs'!$C$19/'DEPRECATED - DT-Prelim Calcs'!$C$18*3.39*'DEPRECATED - DT-Prelim Calcs'!$C$20</f>
        <v>29.053734754561201</v>
      </c>
      <c r="IG89" s="36">
        <f t="shared" si="163"/>
        <v>0</v>
      </c>
      <c r="IH89" s="43">
        <f>IF88*'DEPRECATED - DT-Prelim Calcs'!$C$11+IH88</f>
        <v>-117.93118726870769</v>
      </c>
      <c r="II89" s="43">
        <f>II88+0.5*IF89*'DEPRECATED - DT-Prelim Calcs'!$C$11^2+IH89*'DEPRECATED - DT-Prelim Calcs'!$C$11</f>
        <v>-100691.39100217377</v>
      </c>
      <c r="IJ89" s="43">
        <f>MIN('Drive Train'!$F$35-ID88*'DEPRECATED - DT-Prelim Calcs'!$C$21*'Drive Train'!$F$39,IJ88+ID$2)</f>
        <v>10.16</v>
      </c>
      <c r="IK89" s="43">
        <f>'Drive Train'!$F$35-ID89*'DEPRECATED - DT-Prelim Calcs'!$C$21*'Drive Train'!$F$39</f>
        <v>10.16</v>
      </c>
      <c r="IL89" s="1">
        <f>IF(II89&gt;='Drive Train'!$F$29,1,0)</f>
        <v>0</v>
      </c>
      <c r="IM89" s="43">
        <f t="shared" si="164"/>
        <v>44.444444444444429</v>
      </c>
      <c r="IN89" s="49">
        <f>IN88+'DEPRECATED - DT-Prelim Calcs'!$C$11</f>
        <v>340</v>
      </c>
      <c r="IO89" s="2">
        <f>IY89/'Drive Train'!$F$35</f>
        <v>0.80430107526881722</v>
      </c>
      <c r="IP89" s="36">
        <f>IW89*12*60/(PI() * 'Drive Train'!$F$15)/IO$2*IO89</f>
        <v>-235377.4993116465</v>
      </c>
      <c r="IQ89" s="2">
        <f>('DEPRECATED - DT-Prelim Calcs'!$C$6*IO89-IP89)/('DEPRECATED - DT-Prelim Calcs'!$C$6*IO89)*'DEPRECATED - DT-Prelim Calcs'!$C$7*IO89</f>
        <v>176.80045915455025</v>
      </c>
      <c r="IR89" s="43">
        <f>IQ89/'DEPRECATED - DT-Prelim Calcs'!$C$7*('DEPRECATED - DT-Prelim Calcs'!$C$8-'DEPRECATED - DT-Prelim Calcs'!$C$9)+'DEPRECATED - DT-Prelim Calcs'!$C$9</f>
        <v>9633.1668046881859</v>
      </c>
      <c r="IS89" s="43">
        <f t="shared" si="115"/>
        <v>43.333333333333321</v>
      </c>
      <c r="IT89" s="2">
        <f t="shared" si="165"/>
        <v>1.4462867232450001</v>
      </c>
      <c r="IU89" s="43">
        <f>IT89*'DEPRECATED - DT-Prelim Calcs'!$C$21/IO$2/'DEPRECATED - DT-Prelim Calcs'!$C$19/'DEPRECATED - DT-Prelim Calcs'!$C$18*3.39*'DEPRECATED - DT-Prelim Calcs'!$C$20</f>
        <v>29.053734754561201</v>
      </c>
      <c r="IV89" s="36">
        <f t="shared" si="166"/>
        <v>0</v>
      </c>
      <c r="IW89" s="43">
        <f>IU88*'DEPRECATED - DT-Prelim Calcs'!$C$11+IW88</f>
        <v>-851.27996518092561</v>
      </c>
      <c r="IX89" s="43">
        <f>IX88+0.5*IU89*'DEPRECATED - DT-Prelim Calcs'!$C$11^2+IW89*'DEPRECATED - DT-Prelim Calcs'!$C$11</f>
        <v>-134419.45122939939</v>
      </c>
      <c r="IY89" s="43">
        <f>MIN('Drive Train'!$F$35-IS88*'DEPRECATED - DT-Prelim Calcs'!$C$21*'Drive Train'!$F$39,IY88+IS$2)</f>
        <v>9.9733333333333345</v>
      </c>
      <c r="IZ89" s="43">
        <f>'Drive Train'!$F$35-IS89*'DEPRECATED - DT-Prelim Calcs'!$C$21*'Drive Train'!$F$39</f>
        <v>9.9733333333333345</v>
      </c>
      <c r="JA89" s="1">
        <f>IF(IX89&gt;='Drive Train'!$F$29,1,0)</f>
        <v>0</v>
      </c>
      <c r="JB89" s="43">
        <f t="shared" si="167"/>
        <v>48.148148148148138</v>
      </c>
      <c r="JC89" s="49">
        <f>JC88+'DEPRECATED - DT-Prelim Calcs'!$C$11</f>
        <v>340</v>
      </c>
      <c r="JD89" s="2">
        <f>JN89/'Drive Train'!$F$35</f>
        <v>0.78924731182795704</v>
      </c>
      <c r="JE89" s="36">
        <f>JL89*12*60/(PI() * 'Drive Train'!$F$15)/JD$2*JD89</f>
        <v>-125635.71752259991</v>
      </c>
      <c r="JF89" s="2">
        <f>('DEPRECATED - DT-Prelim Calcs'!$C$6*JD89-JE89)/('DEPRECATED - DT-Prelim Calcs'!$C$6*JD89)*'DEPRECATED - DT-Prelim Calcs'!$C$7*JD89</f>
        <v>96.057606754697815</v>
      </c>
      <c r="JG89" s="43">
        <f>JF89/'DEPRECATED - DT-Prelim Calcs'!$C$7*('DEPRECATED - DT-Prelim Calcs'!$C$8-'DEPRECATED - DT-Prelim Calcs'!$C$9)+'DEPRECATED - DT-Prelim Calcs'!$C$9</f>
        <v>5234.4890246962232</v>
      </c>
      <c r="JH89" s="43">
        <f t="shared" si="116"/>
        <v>46.666666666666657</v>
      </c>
      <c r="JI89" s="2">
        <f t="shared" si="168"/>
        <v>1.4462867232450001</v>
      </c>
      <c r="JJ89" s="43">
        <f>JI89*'DEPRECATED - DT-Prelim Calcs'!$C$21/JD$2/'DEPRECATED - DT-Prelim Calcs'!$C$19/'DEPRECATED - DT-Prelim Calcs'!$C$18*3.39*'DEPRECATED - DT-Prelim Calcs'!$C$20</f>
        <v>29.053734754561201</v>
      </c>
      <c r="JK89" s="36">
        <f t="shared" si="169"/>
        <v>0</v>
      </c>
      <c r="JL89" s="43">
        <f>JJ88*'DEPRECATED - DT-Prelim Calcs'!$C$11+JL88</f>
        <v>-463.0481253073703</v>
      </c>
      <c r="JM89" s="43">
        <f>JM88+0.5*JJ89*'DEPRECATED - DT-Prelim Calcs'!$C$11^2+JL89*'DEPRECATED - DT-Prelim Calcs'!$C$11</f>
        <v>-130098.99032972266</v>
      </c>
      <c r="JN89" s="43">
        <f>MIN('Drive Train'!$F$35-JH88*'DEPRECATED - DT-Prelim Calcs'!$C$21*'Drive Train'!$F$39,JN88+JH$2)</f>
        <v>9.7866666666666671</v>
      </c>
      <c r="JO89" s="43">
        <f>'Drive Train'!$F$35-JH89*'DEPRECATED - DT-Prelim Calcs'!$C$21*'Drive Train'!$F$39</f>
        <v>9.7866666666666671</v>
      </c>
      <c r="JP89" s="1">
        <f>IF(JM89&gt;='Drive Train'!$F$29,1,0)</f>
        <v>0</v>
      </c>
      <c r="JQ89" s="43">
        <f>MIN(JG89,'DEPRECATED - DT-Prelim Calcs'!$C$10)*'DEPRECATED - DT-Prelim Calcs'!$C$11*1000/60/60</f>
        <v>103.33333333333333</v>
      </c>
      <c r="JR89" s="49">
        <f>JR88+'DEPRECATED - DT-Prelim Calcs'!$C$11</f>
        <v>340</v>
      </c>
      <c r="JS89" s="2">
        <f>KC89/'Drive Train'!$F$35</f>
        <v>2.2250725399786075</v>
      </c>
      <c r="JT89" s="36">
        <f>KA89*12*60/(PI() * 'Drive Train'!$F$15)/JS$2*JS89</f>
        <v>-346851.10432214825</v>
      </c>
      <c r="JU89" s="2">
        <f>('DEPRECATED - DT-Prelim Calcs'!$C$6*JS89-JT89)/('DEPRECATED - DT-Prelim Calcs'!$C$6*JS89)*'DEPRECATED - DT-Prelim Calcs'!$C$7*JS89</f>
        <v>265.40920765307573</v>
      </c>
      <c r="JV89" s="43">
        <f>JU89/'DEPRECATED - DT-Prelim Calcs'!$C$7*('DEPRECATED - DT-Prelim Calcs'!$C$8-'DEPRECATED - DT-Prelim Calcs'!$C$9)+'DEPRECATED - DT-Prelim Calcs'!$C$9</f>
        <v>14460.359819906362</v>
      </c>
      <c r="JW89" s="43">
        <f t="shared" si="117"/>
        <v>49.999999999999993</v>
      </c>
      <c r="JX89" s="2">
        <f t="shared" si="170"/>
        <v>1.4462867232450001</v>
      </c>
      <c r="JY89" s="43">
        <f>JX89*'DEPRECATED - DT-Prelim Calcs'!$C$21/JS$2/'DEPRECATED - DT-Prelim Calcs'!$C$19/'DEPRECATED - DT-Prelim Calcs'!$C$18*3.39*'DEPRECATED - DT-Prelim Calcs'!$C$20</f>
        <v>29.053734754561201</v>
      </c>
      <c r="JZ89" s="36">
        <f t="shared" si="171"/>
        <v>0</v>
      </c>
      <c r="KA89" s="43">
        <f>JY88*'DEPRECATED - DT-Prelim Calcs'!$C$11+KA88</f>
        <v>-453.44542524877443</v>
      </c>
      <c r="KB89" s="43">
        <f>KB88+0.5*JY89*'DEPRECATED - DT-Prelim Calcs'!$C$11^2+KA89*'DEPRECATED - DT-Prelim Calcs'!$C$11</f>
        <v>-137272.23573968763</v>
      </c>
      <c r="KC89" s="43">
        <f>MIN('Drive Train'!$F$35-JW88*'DEPRECATED - DT-Prelim Calcs'!$C$21*'Drive Train'!$F$39,KC88+JW$2)</f>
        <v>27.590899495734732</v>
      </c>
      <c r="KD89" s="43">
        <f>'Drive Train'!$F$35-JW89*'DEPRECATED - DT-Prelim Calcs'!$C$21*'Drive Train'!$F$39</f>
        <v>9.6000000000000014</v>
      </c>
      <c r="KE89" s="1">
        <f>IF(KB89&gt;='Drive Train'!$F$29,1,0)</f>
        <v>0</v>
      </c>
      <c r="KF89" s="43">
        <f>MIN(JV89,'DEPRECATED - DT-Prelim Calcs'!$C$10)*'DEPRECATED - DT-Prelim Calcs'!$C$11*1000/60/60</f>
        <v>103.33333333333333</v>
      </c>
      <c r="KG89" s="49">
        <f>KG88+'DEPRECATED - DT-Prelim Calcs'!$C$11</f>
        <v>340</v>
      </c>
      <c r="KH89" s="2">
        <f>KR89/'Drive Train'!$F$35</f>
        <v>3.0047224966389297</v>
      </c>
      <c r="KI89" s="36">
        <f>KP89*12*60/(PI() * 'Drive Train'!$F$15)/KH$2*KH89</f>
        <v>-751775.06318110274</v>
      </c>
      <c r="KJ89" s="2">
        <f>('DEPRECATED - DT-Prelim Calcs'!$C$6*KH89-KI89)/('DEPRECATED - DT-Prelim Calcs'!$C$6*KH89)*'DEPRECATED - DT-Prelim Calcs'!$C$7*KH89</f>
        <v>566.72930310474953</v>
      </c>
      <c r="KK89" s="43">
        <f>KJ89/'DEPRECATED - DT-Prelim Calcs'!$C$7*('DEPRECATED - DT-Prelim Calcs'!$C$8-'DEPRECATED - DT-Prelim Calcs'!$C$9)+'DEPRECATED - DT-Prelim Calcs'!$C$9</f>
        <v>30875.559049736352</v>
      </c>
      <c r="KL89" s="43">
        <f t="shared" si="118"/>
        <v>53.333333333333329</v>
      </c>
      <c r="KM89" s="2">
        <f t="shared" si="172"/>
        <v>1.4462867232450001</v>
      </c>
      <c r="KN89" s="43">
        <f>KM89*'DEPRECATED - DT-Prelim Calcs'!$C$21/KH$2/'DEPRECATED - DT-Prelim Calcs'!$C$19/'DEPRECATED - DT-Prelim Calcs'!$C$18*3.39*'DEPRECATED - DT-Prelim Calcs'!$C$20</f>
        <v>29.053734754561201</v>
      </c>
      <c r="KO89" s="36">
        <f t="shared" si="173"/>
        <v>0</v>
      </c>
      <c r="KP89" s="43">
        <f>KN88*'DEPRECATED - DT-Prelim Calcs'!$C$11+KP88</f>
        <v>-727.79600010625938</v>
      </c>
      <c r="KQ89" s="43">
        <f>KQ88+0.5*KN89*'DEPRECATED - DT-Prelim Calcs'!$C$11^2+KP89*'DEPRECATED - DT-Prelim Calcs'!$C$11</f>
        <v>-132144.56447963792</v>
      </c>
      <c r="KR89" s="43">
        <f>MIN('Drive Train'!$F$35-KL88*'DEPRECATED - DT-Prelim Calcs'!$C$21*'Drive Train'!$F$39,KR88+KL$2)</f>
        <v>37.25855895832273</v>
      </c>
      <c r="KS89" s="43">
        <f>'Drive Train'!$F$35-KL89*'DEPRECATED - DT-Prelim Calcs'!$C$21*'Drive Train'!$F$39</f>
        <v>9.413333333333334</v>
      </c>
      <c r="KT89" s="1">
        <f>IF(KQ89&gt;='Drive Train'!$F$29,1,0)</f>
        <v>0</v>
      </c>
      <c r="KU89" s="43">
        <f>MIN(KK89,'DEPRECATED - DT-Prelim Calcs'!$C$10)*'DEPRECATED - DT-Prelim Calcs'!$C$11*1000/60/60</f>
        <v>103.33333333333333</v>
      </c>
      <c r="KV89" s="49">
        <f>KV88+'DEPRECATED - DT-Prelim Calcs'!$C$11</f>
        <v>340</v>
      </c>
      <c r="KW89" s="2">
        <f>LG89/'Drive Train'!$F$35</f>
        <v>0.74408602150537628</v>
      </c>
      <c r="KX89" s="36">
        <f>LE89*12*60/(PI() * 'Drive Train'!$F$15)/KW$2*KW89</f>
        <v>-123589.42587094934</v>
      </c>
      <c r="KY89" s="2">
        <f>('DEPRECATED - DT-Prelim Calcs'!$C$6*KW89-KX89)/('DEPRECATED - DT-Prelim Calcs'!$C$6*KW89)*'DEPRECATED - DT-Prelim Calcs'!$C$7*KW89</f>
        <v>94.341551424363729</v>
      </c>
      <c r="KZ89" s="43">
        <f>KY89/'DEPRECATED - DT-Prelim Calcs'!$C$7*('DEPRECATED - DT-Prelim Calcs'!$C$8-'DEPRECATED - DT-Prelim Calcs'!$C$9)+'DEPRECATED - DT-Prelim Calcs'!$C$9</f>
        <v>5141.0024283422026</v>
      </c>
      <c r="LA89" s="43">
        <f t="shared" si="119"/>
        <v>56.666666666666664</v>
      </c>
      <c r="LB89" s="2">
        <f t="shared" si="174"/>
        <v>1.4462867232450001</v>
      </c>
      <c r="LC89" s="43">
        <f>LB89*'DEPRECATED - DT-Prelim Calcs'!$C$21/KW$2/'DEPRECATED - DT-Prelim Calcs'!$C$19/'DEPRECATED - DT-Prelim Calcs'!$C$18*3.39*'DEPRECATED - DT-Prelim Calcs'!$C$20</f>
        <v>29.053734754561201</v>
      </c>
      <c r="LD89" s="36">
        <f t="shared" si="175"/>
        <v>0</v>
      </c>
      <c r="LE89" s="43">
        <f>LC88*'DEPRECATED - DT-Prelim Calcs'!$C$11+LE88</f>
        <v>-483.15256116346342</v>
      </c>
      <c r="LF89" s="43">
        <f>LF88+0.5*LC89*'DEPRECATED - DT-Prelim Calcs'!$C$11^2+LE89*'DEPRECATED - DT-Prelim Calcs'!$C$11</f>
        <v>-141036.0464887617</v>
      </c>
      <c r="LG89" s="43">
        <f>MIN('Drive Train'!$F$35-LA88*'DEPRECATED - DT-Prelim Calcs'!$C$21*'Drive Train'!$F$39,LG88+LA$2)</f>
        <v>9.2266666666666666</v>
      </c>
      <c r="LH89" s="43">
        <f>'Drive Train'!$F$35-LA89*'DEPRECATED - DT-Prelim Calcs'!$C$21*'Drive Train'!$F$39</f>
        <v>9.2266666666666666</v>
      </c>
      <c r="LI89" s="1">
        <f>IF(LF89&gt;='Drive Train'!$F$29,1,0)</f>
        <v>0</v>
      </c>
      <c r="LJ89" s="43">
        <f>MIN(KZ89,'DEPRECATED - DT-Prelim Calcs'!$C$10)*'DEPRECATED - DT-Prelim Calcs'!$C$11*1000/60/60</f>
        <v>103.33333333333333</v>
      </c>
      <c r="LK89" s="49">
        <f>LK88+'DEPRECATED - DT-Prelim Calcs'!$C$11</f>
        <v>340</v>
      </c>
      <c r="LL89" s="2">
        <f>LV89/'Drive Train'!$F$35</f>
        <v>0.72903225806451621</v>
      </c>
      <c r="LM89" s="36">
        <f>LT89*12*60/(PI() * 'Drive Train'!$F$15)/LL$2*LL89</f>
        <v>-94494.703993867923</v>
      </c>
      <c r="LN89" s="2">
        <f>('DEPRECATED - DT-Prelim Calcs'!$C$6*LL89-LM89)/('DEPRECATED - DT-Prelim Calcs'!$C$6*LL89)*'DEPRECATED - DT-Prelim Calcs'!$C$7*LL89</f>
        <v>72.883136483306998</v>
      </c>
      <c r="LO89" s="43">
        <f>LN89/'DEPRECATED - DT-Prelim Calcs'!$C$7*('DEPRECATED - DT-Prelim Calcs'!$C$8-'DEPRECATED - DT-Prelim Calcs'!$C$9)+'DEPRECATED - DT-Prelim Calcs'!$C$9</f>
        <v>3971.9992263294107</v>
      </c>
      <c r="LP89" s="43">
        <f t="shared" si="120"/>
        <v>60</v>
      </c>
      <c r="LQ89" s="2">
        <f t="shared" si="176"/>
        <v>1.4462867232450001</v>
      </c>
      <c r="LR89" s="43">
        <f>LQ89*'DEPRECATED - DT-Prelim Calcs'!$C$21/LL$2/'DEPRECATED - DT-Prelim Calcs'!$C$19/'DEPRECATED - DT-Prelim Calcs'!$C$18*3.39*'DEPRECATED - DT-Prelim Calcs'!$C$20</f>
        <v>29.053734754561201</v>
      </c>
      <c r="LS89" s="36">
        <f t="shared" si="177"/>
        <v>0</v>
      </c>
      <c r="LT89" s="43">
        <f>LR88*'DEPRECATED - DT-Prelim Calcs'!$C$11+LT88</f>
        <v>-377.03949131344655</v>
      </c>
      <c r="LU89" s="43">
        <f>LU88+0.5*LR89*'DEPRECATED - DT-Prelim Calcs'!$C$11^2+LT89*'DEPRECATED - DT-Prelim Calcs'!$C$11</f>
        <v>-152611.46351943869</v>
      </c>
      <c r="LV89" s="43">
        <f>MIN('Drive Train'!$F$35-LP88*'DEPRECATED - DT-Prelim Calcs'!$C$21*'Drive Train'!$F$39,LV88+LP$2)</f>
        <v>9.0400000000000009</v>
      </c>
      <c r="LW89" s="43">
        <f>'Drive Train'!$F$35-LP89*'DEPRECATED - DT-Prelim Calcs'!$C$21*'Drive Train'!$F$39</f>
        <v>9.0400000000000009</v>
      </c>
      <c r="LX89" s="1">
        <f>IF(LU89&gt;='Drive Train'!$F$29,1,0)</f>
        <v>0</v>
      </c>
      <c r="LY89" s="43">
        <f>MIN(LO89,'DEPRECATED - DT-Prelim Calcs'!$C$10)*'DEPRECATED - DT-Prelim Calcs'!$C$11*1000/60/60</f>
        <v>103.33333333333333</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3"/>
        <v>0</v>
      </c>
      <c r="X90" s="2">
        <f>MAX(MIN(IF(AND(AI89=1,AG90&lt;0),-1,1)*(W90-$C$9)/($C$8-$C$9)*$C$7-$C$29*AE90/T$2 -  AI89*$C$29/2,X$2),MAX(X$4:X89)*-1)</f>
        <v>-0.27672021620693066</v>
      </c>
      <c r="Y90" s="43">
        <f t="shared" si="94"/>
        <v>0</v>
      </c>
      <c r="Z90" s="43">
        <f t="shared" si="95"/>
        <v>0</v>
      </c>
      <c r="AA90" s="43">
        <f t="shared" si="96"/>
        <v>0</v>
      </c>
      <c r="AB90" s="43" t="e">
        <f t="shared" si="97"/>
        <v>#N/A</v>
      </c>
      <c r="AC90" s="36">
        <f t="shared" si="121"/>
        <v>1</v>
      </c>
      <c r="AD90" s="1">
        <f t="shared" si="98"/>
        <v>1</v>
      </c>
      <c r="AE90" s="43">
        <f t="shared" si="99"/>
        <v>0</v>
      </c>
      <c r="AF90" s="43" t="e">
        <f t="shared" si="100"/>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889.49632897085212</v>
      </c>
      <c r="AK90" s="43">
        <f t="shared" si="178"/>
        <v>0</v>
      </c>
      <c r="AL90" s="49">
        <f>AL89+'DEPRECATED - DT-Prelim Calcs'!$C$11</f>
        <v>344</v>
      </c>
      <c r="AM90" s="2">
        <f>AW90/'Drive Train'!$F$35</f>
        <v>0.57999999999999996</v>
      </c>
      <c r="AN90" s="36">
        <f>AU90*12*60/(PI() * 'Drive Train'!$F$15)/AM$2*AM90</f>
        <v>5929.1072752844739</v>
      </c>
      <c r="AO90" s="2">
        <f>('DEPRECATED - DT-Prelim Calcs'!$C$6*AM90-AN90)/('DEPRECATED - DT-Prelim Calcs'!$C$6*AM90)*'DEPRECATED - DT-Prelim Calcs'!$C$7*AM90</f>
        <v>-1.6383443763454835</v>
      </c>
      <c r="AP90" s="43">
        <f>AO90/'DEPRECATED - DT-Prelim Calcs'!$C$7*('DEPRECATED - DT-Prelim Calcs'!$C$8-'DEPRECATED - DT-Prelim Calcs'!$C$9)+'DEPRECATED - DT-Prelim Calcs'!$C$9</f>
        <v>-87.753089159119611</v>
      </c>
      <c r="AQ90" s="43">
        <f t="shared" si="102"/>
        <v>-87.753089159119611</v>
      </c>
      <c r="AR90" s="2">
        <f t="shared" si="122"/>
        <v>-2.436879856532201</v>
      </c>
      <c r="AS90" s="43">
        <f>AR90*'DEPRECATED - DT-Prelim Calcs'!$C$21/AM$2/'DEPRECATED - DT-Prelim Calcs'!$C$19/'DEPRECATED - DT-Prelim Calcs'!$C$18*3.39*'DEPRECATED - DT-Prelim Calcs'!$C$20</f>
        <v>-24.476633796916275</v>
      </c>
      <c r="AT90" s="36">
        <f t="shared" si="123"/>
        <v>1</v>
      </c>
      <c r="AU90" s="43">
        <f>AS89*'DEPRECATED - DT-Prelim Calcs'!$C$11+AU89</f>
        <v>59.472668768772337</v>
      </c>
      <c r="AV90" s="43">
        <f>AV89+0.5*AS90*'DEPRECATED - DT-Prelim Calcs'!$C$11^2+AU90*'DEPRECATED - DT-Prelim Calcs'!$C$11</f>
        <v>5108.1135599882227</v>
      </c>
      <c r="AW90" s="43">
        <f>MIN('Drive Train'!$F$35-AQ89*'DEPRECATED - DT-Prelim Calcs'!$C$21*'Drive Train'!$F$39,AW89+AQ$2)</f>
        <v>7.1920000000000002</v>
      </c>
      <c r="AX90" s="43">
        <f>'Drive Train'!$F$35-AQ90*'DEPRECATED - DT-Prelim Calcs'!$C$21*'Drive Train'!$F$39</f>
        <v>17.314172992910699</v>
      </c>
      <c r="AY90" s="1">
        <f>IF(AV90&gt;='Drive Train'!$F$29,1,0)</f>
        <v>1</v>
      </c>
      <c r="AZ90" s="43">
        <f t="shared" si="124"/>
        <v>-97.503432399021804</v>
      </c>
      <c r="BA90" s="49">
        <f>BA89+'DEPRECATED - DT-Prelim Calcs'!$C$11</f>
        <v>344</v>
      </c>
      <c r="BB90" s="2">
        <f>BL90/'Drive Train'!$F$35</f>
        <v>0.57999999999999996</v>
      </c>
      <c r="BC90" s="36">
        <f>BJ90*12*60/(PI() * 'Drive Train'!$F$15)/BB$2*BB90</f>
        <v>875.98907422824789</v>
      </c>
      <c r="BD90" s="2">
        <f>('DEPRECATED - DT-Prelim Calcs'!$C$6*BB90-BC90)/('DEPRECATED - DT-Prelim Calcs'!$C$6*BB90)*'DEPRECATED - DT-Prelim Calcs'!$C$7*BB90</f>
        <v>2.0762519187883255</v>
      </c>
      <c r="BE90" s="43">
        <f>BD90/'DEPRECATED - DT-Prelim Calcs'!$C$7*('DEPRECATED - DT-Prelim Calcs'!$C$8-'DEPRECATED - DT-Prelim Calcs'!$C$9)+'DEPRECATED - DT-Prelim Calcs'!$C$9</f>
        <v>114.60924632205055</v>
      </c>
      <c r="BF90" s="43">
        <f t="shared" si="103"/>
        <v>93</v>
      </c>
      <c r="BG90" s="2">
        <f t="shared" si="125"/>
        <v>1.5616103431993154</v>
      </c>
      <c r="BH90" s="43">
        <f>BG90*'DEPRECATED - DT-Prelim Calcs'!$C$21/BB$2/'DEPRECATED - DT-Prelim Calcs'!$C$19/'DEPRECATED - DT-Prelim Calcs'!$C$18*3.39*'DEPRECATED - DT-Prelim Calcs'!$C$20</f>
        <v>22.656409826670455</v>
      </c>
      <c r="BI90" s="36">
        <f t="shared" si="126"/>
        <v>0</v>
      </c>
      <c r="BJ90" s="43">
        <f>BH89*'DEPRECATED - DT-Prelim Calcs'!$C$11+BJ89</f>
        <v>6.0831141472599199</v>
      </c>
      <c r="BK90" s="43">
        <f>BK89+0.5*BH90*'DEPRECATED - DT-Prelim Calcs'!$C$11^2+BJ90*'DEPRECATED - DT-Prelim Calcs'!$C$11</f>
        <v>-45857.397074871857</v>
      </c>
      <c r="BL90" s="43">
        <f>MIN('Drive Train'!$F$35-BF89*'DEPRECATED - DT-Prelim Calcs'!$C$21*'Drive Train'!$F$39,BL89+BF$2)</f>
        <v>7.1920000000000002</v>
      </c>
      <c r="BM90" s="43">
        <f>'Drive Train'!$F$35-BF90*'DEPRECATED - DT-Prelim Calcs'!$C$21*'Drive Train'!$F$39</f>
        <v>7.1920000000000002</v>
      </c>
      <c r="BN90" s="1">
        <f>IF(BK90&gt;='Drive Train'!$F$29,1,0)</f>
        <v>0</v>
      </c>
      <c r="BO90" s="43">
        <f t="shared" si="127"/>
        <v>103.33333333333333</v>
      </c>
      <c r="BP90" s="49">
        <f>BP89+'DEPRECATED - DT-Prelim Calcs'!$C$11</f>
        <v>344</v>
      </c>
      <c r="BQ90" s="2">
        <f>CA90/'Drive Train'!$F$35</f>
        <v>0.57999999999999996</v>
      </c>
      <c r="BR90" s="36">
        <f>BY90*12*60/(PI() * 'Drive Train'!$F$15)/BQ$2*BQ90</f>
        <v>-109468.0315027187</v>
      </c>
      <c r="BS90" s="2">
        <f>('DEPRECATED - DT-Prelim Calcs'!$C$6*BQ90-BR90)/('DEPRECATED - DT-Prelim Calcs'!$C$6*BQ90)*'DEPRECATED - DT-Prelim Calcs'!$C$7*BQ90</f>
        <v>83.191213753565947</v>
      </c>
      <c r="BT90" s="43">
        <f>BS90/'DEPRECATED - DT-Prelim Calcs'!$C$7*('DEPRECATED - DT-Prelim Calcs'!$C$8-'DEPRECATED - DT-Prelim Calcs'!$C$9)+'DEPRECATED - DT-Prelim Calcs'!$C$9</f>
        <v>4533.5586597091897</v>
      </c>
      <c r="BU90" s="43">
        <f t="shared" si="104"/>
        <v>93</v>
      </c>
      <c r="BV90" s="2">
        <f t="shared" si="128"/>
        <v>1.5313624128476471</v>
      </c>
      <c r="BW90" s="43">
        <f>BV90*'DEPRECATED - DT-Prelim Calcs'!$C$21/BQ$2/'DEPRECATED - DT-Prelim Calcs'!$C$19/'DEPRECATED - DT-Prelim Calcs'!$C$18*3.39*'DEPRECATED - DT-Prelim Calcs'!$C$20</f>
        <v>29.053734754561201</v>
      </c>
      <c r="BX90" s="36">
        <f t="shared" si="129"/>
        <v>0</v>
      </c>
      <c r="BY90" s="43">
        <f>BW89*'DEPRECATED - DT-Prelim Calcs'!$C$11+BY89</f>
        <v>-581.31163551703366</v>
      </c>
      <c r="BZ90" s="43">
        <f>BZ89+0.5*BW90*'DEPRECATED - DT-Prelim Calcs'!$C$11^2+BY90*'DEPRECATED - DT-Prelim Calcs'!$C$11</f>
        <v>-109901.6501918158</v>
      </c>
      <c r="CA90" s="43">
        <f>MIN('Drive Train'!$F$35-BU89*'DEPRECATED - DT-Prelim Calcs'!$C$21*'Drive Train'!$F$39,CA89+BU$2)</f>
        <v>7.1920000000000002</v>
      </c>
      <c r="CB90" s="43">
        <f>'Drive Train'!$F$35-BU90*'DEPRECATED - DT-Prelim Calcs'!$C$21*'Drive Train'!$F$39</f>
        <v>7.1920000000000002</v>
      </c>
      <c r="CC90" s="1">
        <f>IF(BZ90&gt;='Drive Train'!$F$29,1,0)</f>
        <v>0</v>
      </c>
      <c r="CD90" s="43">
        <f t="shared" si="130"/>
        <v>103.33333333333333</v>
      </c>
      <c r="CE90" s="49">
        <f>CE89+'DEPRECATED - DT-Prelim Calcs'!$C$11</f>
        <v>344</v>
      </c>
      <c r="CF90" s="2">
        <f>CP90/'Drive Train'!$F$35</f>
        <v>0.57999999999999996</v>
      </c>
      <c r="CG90" s="36">
        <f>CN90*12*60/(PI() * 'Drive Train'!$F$15)/CF$2*CF90</f>
        <v>-250302.92250387807</v>
      </c>
      <c r="CH90" s="2">
        <f>('DEPRECATED - DT-Prelim Calcs'!$C$6*CF90-CG90)/('DEPRECATED - DT-Prelim Calcs'!$C$6*CF90)*'DEPRECATED - DT-Prelim Calcs'!$C$7*CF90</f>
        <v>186.72031074344645</v>
      </c>
      <c r="CI90" s="43">
        <f>CH90/'DEPRECATED - DT-Prelim Calcs'!$C$7*('DEPRECATED - DT-Prelim Calcs'!$C$8-'DEPRECATED - DT-Prelim Calcs'!$C$9)+'DEPRECATED - DT-Prelim Calcs'!$C$9</f>
        <v>10173.576630053425</v>
      </c>
      <c r="CJ90" s="43">
        <f t="shared" si="105"/>
        <v>93</v>
      </c>
      <c r="CK90" s="2">
        <f t="shared" si="131"/>
        <v>1.2396743342100003</v>
      </c>
      <c r="CL90" s="43">
        <f>CK90*'DEPRECATED - DT-Prelim Calcs'!$C$21/CF$2/'DEPRECATED - DT-Prelim Calcs'!$C$19/'DEPRECATED - DT-Prelim Calcs'!$C$18*3.39*'DEPRECATED - DT-Prelim Calcs'!$C$20</f>
        <v>29.053734754561205</v>
      </c>
      <c r="CM90" s="36">
        <f t="shared" si="132"/>
        <v>0</v>
      </c>
      <c r="CN90" s="43">
        <f>CL89*'DEPRECATED - DT-Prelim Calcs'!$C$11+CN89</f>
        <v>-1076.0123460731238</v>
      </c>
      <c r="CO90" s="43">
        <f>CO89+0.5*CL90*'DEPRECATED - DT-Prelim Calcs'!$C$11^2+CN90*'DEPRECATED - DT-Prelim Calcs'!$C$11</f>
        <v>-236794.25133352709</v>
      </c>
      <c r="CP90" s="43">
        <f>MIN('Drive Train'!$F$35-CJ89*'DEPRECATED - DT-Prelim Calcs'!$C$21*'Drive Train'!$F$39,CP89+CJ$2)</f>
        <v>7.1920000000000002</v>
      </c>
      <c r="CQ90" s="43">
        <f>'Drive Train'!$F$35-CJ90*'DEPRECATED - DT-Prelim Calcs'!$C$21*'Drive Train'!$F$39</f>
        <v>7.1920000000000002</v>
      </c>
      <c r="CR90" s="1">
        <f>IF(CO90&gt;='Drive Train'!$F$29,1,0)</f>
        <v>0</v>
      </c>
      <c r="CS90" s="43">
        <f t="shared" si="133"/>
        <v>103.33333333333333</v>
      </c>
      <c r="CT90" s="49">
        <f>CT89+'DEPRECATED - DT-Prelim Calcs'!$C$11</f>
        <v>344</v>
      </c>
      <c r="CU90" s="2">
        <f>DE90/'Drive Train'!$F$35</f>
        <v>0.57999999999999996</v>
      </c>
      <c r="CV90" s="36">
        <f>DC90*12*60/(PI() * 'Drive Train'!$F$15)/CU$2*CU90</f>
        <v>-403114.93738296762</v>
      </c>
      <c r="CW90" s="2">
        <f>('DEPRECATED - DT-Prelim Calcs'!$C$6*CU90-CV90)/('DEPRECATED - DT-Prelim Calcs'!$C$6*CU90)*'DEPRECATED - DT-Prelim Calcs'!$C$7*CU90</f>
        <v>299.05390788810632</v>
      </c>
      <c r="CX90" s="43">
        <f>CW90/'DEPRECATED - DT-Prelim Calcs'!$C$7*('DEPRECATED - DT-Prelim Calcs'!$C$8-'DEPRECATED - DT-Prelim Calcs'!$C$9)+'DEPRECATED - DT-Prelim Calcs'!$C$9</f>
        <v>16293.242743158029</v>
      </c>
      <c r="CY90" s="43">
        <f t="shared" si="106"/>
        <v>93</v>
      </c>
      <c r="CZ90" s="2">
        <f t="shared" si="134"/>
        <v>1.0413264407364002</v>
      </c>
      <c r="DA90" s="43">
        <f>CZ90*'DEPRECATED - DT-Prelim Calcs'!$C$21/CU$2/'DEPRECATED - DT-Prelim Calcs'!$C$19/'DEPRECATED - DT-Prelim Calcs'!$C$18*3.39*'DEPRECATED - DT-Prelim Calcs'!$C$20</f>
        <v>29.053734754561201</v>
      </c>
      <c r="DB90" s="36">
        <f t="shared" si="135"/>
        <v>0</v>
      </c>
      <c r="DC90" s="43">
        <f>DA89*'DEPRECATED - DT-Prelim Calcs'!$C$11+DC89</f>
        <v>-1455.6585354421159</v>
      </c>
      <c r="DD90" s="43">
        <f>DD89+0.5*DA90*'DEPRECATED - DT-Prelim Calcs'!$C$11^2+DC90*'DEPRECATED - DT-Prelim Calcs'!$C$11</f>
        <v>-348545.2841438044</v>
      </c>
      <c r="DE90" s="43">
        <f>MIN('Drive Train'!$F$35-CY89*'DEPRECATED - DT-Prelim Calcs'!$C$21*'Drive Train'!$F$39,DE89+CY$2)</f>
        <v>7.1920000000000002</v>
      </c>
      <c r="DF90" s="43">
        <f>'Drive Train'!$F$35-CY90*'DEPRECATED - DT-Prelim Calcs'!$C$21*'Drive Train'!$F$39</f>
        <v>7.1920000000000002</v>
      </c>
      <c r="DG90" s="1">
        <f>IF(DD90&gt;='Drive Train'!$F$29,1,0)</f>
        <v>0</v>
      </c>
      <c r="DH90" s="43">
        <f t="shared" si="136"/>
        <v>103.33333333333333</v>
      </c>
      <c r="DI90" s="49">
        <f>DI89+'DEPRECATED - DT-Prelim Calcs'!$C$11</f>
        <v>344</v>
      </c>
      <c r="DJ90" s="2">
        <f>DT90/'Drive Train'!$F$35</f>
        <v>0.57999999999999996</v>
      </c>
      <c r="DK90" s="36">
        <f>DR90*12*60/(PI() * 'Drive Train'!$F$15)/DJ$2*DJ90</f>
        <v>-259526.56261612489</v>
      </c>
      <c r="DL90" s="2">
        <f>('DEPRECATED - DT-Prelim Calcs'!$C$6*DJ90-DK90)/('DEPRECATED - DT-Prelim Calcs'!$C$6*DJ90)*'DEPRECATED - DT-Prelim Calcs'!$C$7*DJ90</f>
        <v>193.50069822407929</v>
      </c>
      <c r="DM90" s="43">
        <f>DL90/'DEPRECATED - DT-Prelim Calcs'!$C$7*('DEPRECATED - DT-Prelim Calcs'!$C$8-'DEPRECATED - DT-Prelim Calcs'!$C$9)+'DEPRECATED - DT-Prelim Calcs'!$C$9</f>
        <v>10542.955948028199</v>
      </c>
      <c r="DN90" s="43">
        <f t="shared" si="107"/>
        <v>93</v>
      </c>
      <c r="DO90" s="2">
        <f t="shared" si="137"/>
        <v>0.89769520753137932</v>
      </c>
      <c r="DP90" s="43">
        <f>DO90*'DEPRECATED - DT-Prelim Calcs'!$C$21/DJ$2/'DEPRECATED - DT-Prelim Calcs'!$C$19/'DEPRECATED - DT-Prelim Calcs'!$C$18*3.39*'DEPRECATED - DT-Prelim Calcs'!$C$20</f>
        <v>29.053734754561201</v>
      </c>
      <c r="DQ90" s="36">
        <f t="shared" si="138"/>
        <v>0</v>
      </c>
      <c r="DR90" s="43">
        <f>DP89*'DEPRECATED - DT-Prelim Calcs'!$C$11+DR89</f>
        <v>-807.89411665302191</v>
      </c>
      <c r="DS90" s="43">
        <f>DS89+0.5*DP90*'DEPRECATED - DT-Prelim Calcs'!$C$11^2+DR90*'DEPRECATED - DT-Prelim Calcs'!$C$11</f>
        <v>-590869.05433138611</v>
      </c>
      <c r="DT90" s="43">
        <f>MIN('Drive Train'!$F$35-DN89*'DEPRECATED - DT-Prelim Calcs'!$C$21*'Drive Train'!$F$39,DT89+DN$2)</f>
        <v>7.1920000000000002</v>
      </c>
      <c r="DU90" s="43">
        <f>'Drive Train'!$F$35-DN90*'DEPRECATED - DT-Prelim Calcs'!$C$21*'Drive Train'!$F$39</f>
        <v>7.1920000000000002</v>
      </c>
      <c r="DV90" s="1">
        <f>IF(DS90&gt;='Drive Train'!$F$29,1,0)</f>
        <v>0</v>
      </c>
      <c r="DW90" s="43">
        <f t="shared" si="139"/>
        <v>103.33333333333333</v>
      </c>
      <c r="DX90" s="49">
        <f>DX89+'DEPRECATED - DT-Prelim Calcs'!$C$11</f>
        <v>344</v>
      </c>
      <c r="DY90" s="2">
        <f>EI90/'Drive Train'!$F$35</f>
        <v>0.57999999999999996</v>
      </c>
      <c r="DZ90" s="36">
        <f>EG90*12*60/(PI() * 'Drive Train'!$F$15)/DY$2*DY90</f>
        <v>-315804.16142911324</v>
      </c>
      <c r="EA90" s="2">
        <f>('DEPRECATED - DT-Prelim Calcs'!$C$6*DY90-DZ90)/('DEPRECATED - DT-Prelim Calcs'!$C$6*DY90)*'DEPRECATED - DT-Prelim Calcs'!$C$7*DY90</f>
        <v>234.87090800980275</v>
      </c>
      <c r="EB90" s="43">
        <f>EA90/'DEPRECATED - DT-Prelim Calcs'!$C$7*('DEPRECATED - DT-Prelim Calcs'!$C$8-'DEPRECATED - DT-Prelim Calcs'!$C$9)+'DEPRECATED - DT-Prelim Calcs'!$C$9</f>
        <v>12796.706182623582</v>
      </c>
      <c r="EC90" s="43">
        <f t="shared" si="108"/>
        <v>93</v>
      </c>
      <c r="ED90" s="2">
        <f t="shared" si="140"/>
        <v>0.78888366722454539</v>
      </c>
      <c r="EE90" s="43">
        <f>ED90*'DEPRECATED - DT-Prelim Calcs'!$C$21/DY$2/'DEPRECATED - DT-Prelim Calcs'!$C$19/'DEPRECATED - DT-Prelim Calcs'!$C$18*3.39*'DEPRECATED - DT-Prelim Calcs'!$C$20</f>
        <v>29.053734754561201</v>
      </c>
      <c r="EF90" s="36">
        <f t="shared" si="141"/>
        <v>0</v>
      </c>
      <c r="EG90" s="43">
        <f>EE89*'DEPRECATED - DT-Prelim Calcs'!$C$11+EG89</f>
        <v>-863.92200759211732</v>
      </c>
      <c r="EH90" s="43">
        <f>EH89+0.5*EE90*'DEPRECATED - DT-Prelim Calcs'!$C$11^2+EG90*'DEPRECATED - DT-Prelim Calcs'!$C$11</f>
        <v>-663790.79794994579</v>
      </c>
      <c r="EI90" s="43">
        <f>MIN('Drive Train'!$F$35-EC89*'DEPRECATED - DT-Prelim Calcs'!$C$21*'Drive Train'!$F$39,EI89+EC$2)</f>
        <v>7.1920000000000002</v>
      </c>
      <c r="EJ90" s="43">
        <f>'Drive Train'!$F$35-EC90*'DEPRECATED - DT-Prelim Calcs'!$C$21*'Drive Train'!$F$39</f>
        <v>7.1920000000000002</v>
      </c>
      <c r="EK90" s="1">
        <f>IF(EH90&gt;='Drive Train'!$F$29,1,0)</f>
        <v>0</v>
      </c>
      <c r="EL90" s="43">
        <f t="shared" si="142"/>
        <v>103.33333333333333</v>
      </c>
      <c r="EM90" s="49">
        <f>EM89+'DEPRECATED - DT-Prelim Calcs'!$C$11</f>
        <v>344</v>
      </c>
      <c r="EN90" s="2">
        <f>EX90/'Drive Train'!$F$35</f>
        <v>0.57999999999999996</v>
      </c>
      <c r="EO90" s="36">
        <f>EV90*12*60/(PI() * 'Drive Train'!$F$15)/EN$2*EN90</f>
        <v>-1243078.2086334226</v>
      </c>
      <c r="EP90" s="2">
        <f>('DEPRECATED - DT-Prelim Calcs'!$C$6*EN90-EO90)/('DEPRECATED - DT-Prelim Calcs'!$C$6*EN90)*'DEPRECATED - DT-Prelim Calcs'!$C$7*EN90</f>
        <v>916.51907123679496</v>
      </c>
      <c r="EQ90" s="43">
        <f>EP90/'DEPRECATED - DT-Prelim Calcs'!$C$7*('DEPRECATED - DT-Prelim Calcs'!$C$8-'DEPRECATED - DT-Prelim Calcs'!$C$9)+'DEPRECATED - DT-Prelim Calcs'!$C$9</f>
        <v>49931.270298720912</v>
      </c>
      <c r="ER90" s="43">
        <f t="shared" si="109"/>
        <v>93</v>
      </c>
      <c r="ES90" s="2">
        <f t="shared" si="143"/>
        <v>0.7035989464435134</v>
      </c>
      <c r="ET90" s="43">
        <f>ES90*'DEPRECATED - DT-Prelim Calcs'!$C$21/EN$2/'DEPRECATED - DT-Prelim Calcs'!$C$19/'DEPRECATED - DT-Prelim Calcs'!$C$18*3.39*'DEPRECATED - DT-Prelim Calcs'!$C$20</f>
        <v>29.053734754561201</v>
      </c>
      <c r="EU90" s="36">
        <f t="shared" si="144"/>
        <v>0</v>
      </c>
      <c r="EV90" s="43">
        <f>ET89*'DEPRECATED - DT-Prelim Calcs'!$C$11+EV89</f>
        <v>-3032.9647158126136</v>
      </c>
      <c r="EW90" s="43">
        <f>EW89+0.5*ET90*'DEPRECATED - DT-Prelim Calcs'!$C$11^2+EV90*'DEPRECATED - DT-Prelim Calcs'!$C$11</f>
        <v>-1211042.4060350994</v>
      </c>
      <c r="EX90" s="43">
        <f>MIN('Drive Train'!$F$35-ER89*'DEPRECATED - DT-Prelim Calcs'!$C$21*'Drive Train'!$F$39,EX89+ER$2)</f>
        <v>7.1920000000000002</v>
      </c>
      <c r="EY90" s="43">
        <f>'Drive Train'!$F$35-ER90*'DEPRECATED - DT-Prelim Calcs'!$C$21*'Drive Train'!$F$39</f>
        <v>7.1920000000000002</v>
      </c>
      <c r="EZ90" s="1">
        <f>IF(EW90&gt;='Drive Train'!$F$29,1,0)</f>
        <v>0</v>
      </c>
      <c r="FA90" s="43">
        <f t="shared" si="145"/>
        <v>103.33333333333333</v>
      </c>
      <c r="FB90" s="49">
        <f>FB89+'DEPRECATED - DT-Prelim Calcs'!$C$11</f>
        <v>344</v>
      </c>
      <c r="FC90" s="2">
        <f>FM90/'Drive Train'!$F$35</f>
        <v>0.57999999999999996</v>
      </c>
      <c r="FD90" s="36">
        <f>FK90*12*60/(PI() * 'Drive Train'!$F$15)/FC$2*FC90</f>
        <v>-2733130.5673699668</v>
      </c>
      <c r="FE90" s="2">
        <f>('DEPRECATED - DT-Prelim Calcs'!$C$6*FC90-FD90)/('DEPRECATED - DT-Prelim Calcs'!$C$6*FC90)*'DEPRECATED - DT-Prelim Calcs'!$C$7*FC90</f>
        <v>2011.8710402766683</v>
      </c>
      <c r="FF90" s="43">
        <f>FE90/'DEPRECATED - DT-Prelim Calcs'!$C$7*('DEPRECATED - DT-Prelim Calcs'!$C$8-'DEPRECATED - DT-Prelim Calcs'!$C$9)+'DEPRECATED - DT-Prelim Calcs'!$C$9</f>
        <v>109603.429806117</v>
      </c>
      <c r="FG90" s="43">
        <f t="shared" si="110"/>
        <v>93</v>
      </c>
      <c r="FH90" s="2">
        <f t="shared" si="146"/>
        <v>0.63495514679048781</v>
      </c>
      <c r="FI90" s="43">
        <f>FH90*'DEPRECATED - DT-Prelim Calcs'!$C$21/FC$2/'DEPRECATED - DT-Prelim Calcs'!$C$19/'DEPRECATED - DT-Prelim Calcs'!$C$18*3.39*'DEPRECATED - DT-Prelim Calcs'!$C$20</f>
        <v>29.053734754561205</v>
      </c>
      <c r="FJ90" s="36">
        <f t="shared" si="147"/>
        <v>0</v>
      </c>
      <c r="FK90" s="43">
        <f>FI89*'DEPRECATED - DT-Prelim Calcs'!$C$11+FK89</f>
        <v>-6017.9302717628188</v>
      </c>
      <c r="FL90" s="43">
        <f>FL89+0.5*FI90*'DEPRECATED - DT-Prelim Calcs'!$C$11^2+FK90*'DEPRECATED - DT-Prelim Calcs'!$C$11</f>
        <v>-1480265.697407902</v>
      </c>
      <c r="FM90" s="43">
        <f>MIN('Drive Train'!$F$35-FG89*'DEPRECATED - DT-Prelim Calcs'!$C$21*'Drive Train'!$F$39,FM89+FG$2)</f>
        <v>7.1920000000000002</v>
      </c>
      <c r="FN90" s="43">
        <f>'Drive Train'!$F$35-FG90*'DEPRECATED - DT-Prelim Calcs'!$C$21*'Drive Train'!$F$39</f>
        <v>7.1920000000000002</v>
      </c>
      <c r="FO90" s="1">
        <f>IF(FL90&gt;='Drive Train'!$F$29,1,0)</f>
        <v>0</v>
      </c>
      <c r="FP90" s="43">
        <f t="shared" si="148"/>
        <v>103.33333333333333</v>
      </c>
      <c r="FQ90" s="49">
        <f>FQ89+'DEPRECATED - DT-Prelim Calcs'!$C$11</f>
        <v>344</v>
      </c>
      <c r="FR90" s="2">
        <f>GB90/'Drive Train'!$F$35</f>
        <v>6.6613582621190108</v>
      </c>
      <c r="FS90" s="36">
        <f>FZ90*12*60/(PI() * 'Drive Train'!$F$15)/FR$2*FR90</f>
        <v>-31521054.01411197</v>
      </c>
      <c r="FT90" s="2">
        <f>('DEPRECATED - DT-Prelim Calcs'!$C$6*FR90-FS90)/('DEPRECATED - DT-Prelim Calcs'!$C$6*FR90)*'DEPRECATED - DT-Prelim Calcs'!$C$7*FR90</f>
        <v>23202.674893475854</v>
      </c>
      <c r="FU90" s="43">
        <f>FT90/'DEPRECATED - DT-Prelim Calcs'!$C$7*('DEPRECATED - DT-Prelim Calcs'!$C$8-'DEPRECATED - DT-Prelim Calcs'!$C$9)+'DEPRECATED - DT-Prelim Calcs'!$C$9</f>
        <v>1264027.8188236845</v>
      </c>
      <c r="FV90" s="43">
        <f t="shared" si="111"/>
        <v>93</v>
      </c>
      <c r="FW90" s="2">
        <f t="shared" si="149"/>
        <v>0.57851468929799987</v>
      </c>
      <c r="FX90" s="43">
        <f>FW90*'DEPRECATED - DT-Prelim Calcs'!$C$21/FR$2/'DEPRECATED - DT-Prelim Calcs'!$C$19/'DEPRECATED - DT-Prelim Calcs'!$C$18*3.39*'DEPRECATED - DT-Prelim Calcs'!$C$20</f>
        <v>29.053734754561201</v>
      </c>
      <c r="FY90" s="36">
        <f t="shared" si="150"/>
        <v>0</v>
      </c>
      <c r="FZ90" s="43">
        <f>FX89*'DEPRECATED - DT-Prelim Calcs'!$C$11+FZ89</f>
        <v>-5505.8458510254295</v>
      </c>
      <c r="GA90" s="43">
        <f>GA89+0.5*FX90*'DEPRECATED - DT-Prelim Calcs'!$C$11^2+FZ90*'DEPRECATED - DT-Prelim Calcs'!$C$11</f>
        <v>-1590917.2354651769</v>
      </c>
      <c r="GB90" s="43">
        <f>MIN('Drive Train'!$F$35-FV89*'DEPRECATED - DT-Prelim Calcs'!$C$21*'Drive Train'!$F$39,GB89+FV$2)</f>
        <v>82.600842450275735</v>
      </c>
      <c r="GC90" s="43">
        <f>'Drive Train'!$F$35-FV90*'DEPRECATED - DT-Prelim Calcs'!$C$21*'Drive Train'!$F$39</f>
        <v>7.1920000000000002</v>
      </c>
      <c r="GD90" s="1">
        <f>IF(GA90&gt;='Drive Train'!$F$29,1,0)</f>
        <v>0</v>
      </c>
      <c r="GE90" s="43">
        <f t="shared" si="151"/>
        <v>103.33333333333333</v>
      </c>
      <c r="GF90" s="49">
        <f>GF89+'DEPRECATED - DT-Prelim Calcs'!$C$11</f>
        <v>344</v>
      </c>
      <c r="GG90" s="2">
        <f>GQ90/'Drive Train'!$F$35</f>
        <v>0.86451612903225805</v>
      </c>
      <c r="GH90" s="36">
        <f>GO90*12*60/(PI() * 'Drive Train'!$F$15)/GG$2*GG90</f>
        <v>-64393.966077018114</v>
      </c>
      <c r="GI90" s="2">
        <f>('DEPRECATED - DT-Prelim Calcs'!$C$6*GG90-GH90)/('DEPRECATED - DT-Prelim Calcs'!$C$6*GG90)*'DEPRECATED - DT-Prelim Calcs'!$C$7*GG90</f>
        <v>51.391210880461443</v>
      </c>
      <c r="GJ90" s="43">
        <f>GI90/'DEPRECATED - DT-Prelim Calcs'!$C$7*('DEPRECATED - DT-Prelim Calcs'!$C$8-'DEPRECATED - DT-Prelim Calcs'!$C$9)+'DEPRECATED - DT-Prelim Calcs'!$C$9</f>
        <v>2801.1704434878247</v>
      </c>
      <c r="GK90" s="43">
        <f t="shared" si="152"/>
        <v>29.999999999999982</v>
      </c>
      <c r="GL90" s="2">
        <f t="shared" si="153"/>
        <v>1.4462867232450001</v>
      </c>
      <c r="GM90" s="43">
        <f>GL90*'DEPRECATED - DT-Prelim Calcs'!$C$21/GG$2/'DEPRECATED - DT-Prelim Calcs'!$C$19/'DEPRECATED - DT-Prelim Calcs'!$C$18*3.39*'DEPRECATED - DT-Prelim Calcs'!$C$20</f>
        <v>29.053734754561201</v>
      </c>
      <c r="GN90" s="36">
        <f t="shared" si="154"/>
        <v>0</v>
      </c>
      <c r="GO90" s="43">
        <f>GM89*'DEPRECATED - DT-Prelim Calcs'!$C$11+GO89</f>
        <v>-216.66970472827478</v>
      </c>
      <c r="GP90" s="43">
        <f>GP89+0.5*GM90*'DEPRECATED - DT-Prelim Calcs'!$C$11^2+GO90*'DEPRECATED - DT-Prelim Calcs'!$C$11</f>
        <v>-106877.43931584409</v>
      </c>
      <c r="GQ90" s="43">
        <f>MIN('Drive Train'!$F$35-GK89*'DEPRECATED - DT-Prelim Calcs'!$C$21*'Drive Train'!$F$39,GQ89+GK$2)</f>
        <v>10.72</v>
      </c>
      <c r="GR90" s="43">
        <f>'Drive Train'!$F$35-GK90*'DEPRECATED - DT-Prelim Calcs'!$C$21*'Drive Train'!$F$39</f>
        <v>10.72</v>
      </c>
      <c r="GS90" s="1">
        <f>IF(GP90&gt;='Drive Train'!$F$29,1,0)</f>
        <v>0</v>
      </c>
      <c r="GT90" s="43">
        <f t="shared" si="155"/>
        <v>33.333333333333314</v>
      </c>
      <c r="GU90" s="49">
        <f>GU89+'DEPRECATED - DT-Prelim Calcs'!$C$11</f>
        <v>344</v>
      </c>
      <c r="GV90" s="2">
        <f>HF90/'Drive Train'!$F$35</f>
        <v>0.84946236559139798</v>
      </c>
      <c r="GW90" s="36">
        <f>HD90*12*60/(PI() * 'Drive Train'!$F$15)/GV$2*GV90</f>
        <v>-159427.8539488097</v>
      </c>
      <c r="GX90" s="2">
        <f>('DEPRECATED - DT-Prelim Calcs'!$C$6*GV90-GW90)/('DEPRECATED - DT-Prelim Calcs'!$C$6*GV90)*'DEPRECATED - DT-Prelim Calcs'!$C$7*GV90</f>
        <v>121.18094323128783</v>
      </c>
      <c r="GY90" s="43">
        <f>GX90/'DEPRECATED - DT-Prelim Calcs'!$C$7*('DEPRECATED - DT-Prelim Calcs'!$C$8-'DEPRECATED - DT-Prelim Calcs'!$C$9)+'DEPRECATED - DT-Prelim Calcs'!$C$9</f>
        <v>6603.1483999134407</v>
      </c>
      <c r="GZ90" s="43">
        <f t="shared" si="112"/>
        <v>33.333333333333314</v>
      </c>
      <c r="HA90" s="2">
        <f t="shared" si="156"/>
        <v>1.4462867232450001</v>
      </c>
      <c r="HB90" s="43">
        <f>HA90*'DEPRECATED - DT-Prelim Calcs'!$C$21/GV$2/'DEPRECATED - DT-Prelim Calcs'!$C$19/'DEPRECATED - DT-Prelim Calcs'!$C$18*3.39*'DEPRECATED - DT-Prelim Calcs'!$C$20</f>
        <v>29.053734754561201</v>
      </c>
      <c r="HC90" s="36">
        <f t="shared" si="157"/>
        <v>0</v>
      </c>
      <c r="HD90" s="43">
        <f>HB89*'DEPRECATED - DT-Prelim Calcs'!$C$11+HD89</f>
        <v>-545.94158287757307</v>
      </c>
      <c r="HE90" s="43">
        <f>HE89+0.5*HB90*'DEPRECATED - DT-Prelim Calcs'!$C$11^2+HD90*'DEPRECATED - DT-Prelim Calcs'!$C$11</f>
        <v>-115276.41619254249</v>
      </c>
      <c r="HF90" s="43">
        <f>MIN('Drive Train'!$F$35-GZ89*'DEPRECATED - DT-Prelim Calcs'!$C$21*'Drive Train'!$F$39,HF89+GZ$2)</f>
        <v>10.533333333333335</v>
      </c>
      <c r="HG90" s="43">
        <f>'Drive Train'!$F$35-GZ90*'DEPRECATED - DT-Prelim Calcs'!$C$21*'Drive Train'!$F$39</f>
        <v>10.533333333333335</v>
      </c>
      <c r="HH90" s="1">
        <f>IF(HE90&gt;='Drive Train'!$F$29,1,0)</f>
        <v>0</v>
      </c>
      <c r="HI90" s="43">
        <f t="shared" si="158"/>
        <v>37.037037037037017</v>
      </c>
      <c r="HJ90" s="49">
        <f>HJ89+'DEPRECATED - DT-Prelim Calcs'!$C$11</f>
        <v>344</v>
      </c>
      <c r="HK90" s="2">
        <f>HU90/'Drive Train'!$F$35</f>
        <v>0.83440860215053769</v>
      </c>
      <c r="HL90" s="36">
        <f>HS90*12*60/(PI() * 'Drive Train'!$F$15)/HK$2*HK90</f>
        <v>-128718.78532454206</v>
      </c>
      <c r="HM90" s="2">
        <f>('DEPRECATED - DT-Prelim Calcs'!$C$6*HK90-HL90)/('DEPRECATED - DT-Prelim Calcs'!$C$6*HK90)*'DEPRECATED - DT-Prelim Calcs'!$C$7*HK90</f>
        <v>98.53580630836538</v>
      </c>
      <c r="HN90" s="43">
        <f>HM90/'DEPRECATED - DT-Prelim Calcs'!$C$7*('DEPRECATED - DT-Prelim Calcs'!$C$8-'DEPRECATED - DT-Prelim Calcs'!$C$9)+'DEPRECATED - DT-Prelim Calcs'!$C$9</f>
        <v>5369.4954182915471</v>
      </c>
      <c r="HO90" s="43">
        <f t="shared" si="113"/>
        <v>36.66666666666665</v>
      </c>
      <c r="HP90" s="2">
        <f t="shared" si="159"/>
        <v>1.4462867232450001</v>
      </c>
      <c r="HQ90" s="43">
        <f>HP90*'DEPRECATED - DT-Prelim Calcs'!$C$21/HK$2/'DEPRECATED - DT-Prelim Calcs'!$C$19/'DEPRECATED - DT-Prelim Calcs'!$C$18*3.39*'DEPRECATED - DT-Prelim Calcs'!$C$20</f>
        <v>29.053734754561201</v>
      </c>
      <c r="HR90" s="36">
        <f t="shared" si="160"/>
        <v>0</v>
      </c>
      <c r="HS90" s="43">
        <f>HQ89*'DEPRECATED - DT-Prelim Calcs'!$C$11+HS89</f>
        <v>-448.73431060252273</v>
      </c>
      <c r="HT90" s="43">
        <f>HT89+0.5*HQ90*'DEPRECATED - DT-Prelim Calcs'!$C$11^2+HS90*'DEPRECATED - DT-Prelim Calcs'!$C$11</f>
        <v>-134056.76827568913</v>
      </c>
      <c r="HU90" s="43">
        <f>MIN('Drive Train'!$F$35-HO89*'DEPRECATED - DT-Prelim Calcs'!$C$21*'Drive Train'!$F$39,HU89+HO$2)</f>
        <v>10.346666666666668</v>
      </c>
      <c r="HV90" s="43">
        <f>'Drive Train'!$F$35-HO90*'DEPRECATED - DT-Prelim Calcs'!$C$21*'Drive Train'!$F$39</f>
        <v>10.346666666666668</v>
      </c>
      <c r="HW90" s="1">
        <f>IF(HT90&gt;='Drive Train'!$F$29,1,0)</f>
        <v>0</v>
      </c>
      <c r="HX90" s="43">
        <f t="shared" si="161"/>
        <v>40.740740740740726</v>
      </c>
      <c r="HY90" s="49">
        <f>HY89+'DEPRECATED - DT-Prelim Calcs'!$C$11</f>
        <v>344</v>
      </c>
      <c r="HZ90" s="2">
        <f>IJ90/'Drive Train'!$F$35</f>
        <v>0.8193548387096774</v>
      </c>
      <c r="IA90" s="36">
        <f>IH90*12*60/(PI() * 'Drive Train'!$F$15)/HZ$2*HZ90</f>
        <v>-483.42155733777264</v>
      </c>
      <c r="IB90" s="2">
        <f>('DEPRECATED - DT-Prelim Calcs'!$C$6*HZ90-IA90)/('DEPRECATED - DT-Prelim Calcs'!$C$6*HZ90)*'DEPRECATED - DT-Prelim Calcs'!$C$7*HZ90</f>
        <v>4.1981420781744294</v>
      </c>
      <c r="IC90" s="43">
        <f>IB90/'DEPRECATED - DT-Prelim Calcs'!$C$7*('DEPRECATED - DT-Prelim Calcs'!$C$8-'DEPRECATED - DT-Prelim Calcs'!$C$9)+'DEPRECATED - DT-Prelim Calcs'!$C$9</f>
        <v>230.20475500502488</v>
      </c>
      <c r="ID90" s="43">
        <f t="shared" si="114"/>
        <v>39.999999999999986</v>
      </c>
      <c r="IE90" s="2">
        <f t="shared" si="162"/>
        <v>0.75280022591972573</v>
      </c>
      <c r="IF90" s="43">
        <f>IE90*'DEPRECATED - DT-Prelim Calcs'!$C$21/HZ$2/'DEPRECATED - DT-Prelim Calcs'!$C$19/'DEPRECATED - DT-Prelim Calcs'!$C$18*3.39*'DEPRECATED - DT-Prelim Calcs'!$C$20</f>
        <v>15.122629375987444</v>
      </c>
      <c r="IG90" s="36">
        <f t="shared" si="163"/>
        <v>0</v>
      </c>
      <c r="IH90" s="43">
        <f>IF89*'DEPRECATED - DT-Prelim Calcs'!$C$11+IH89</f>
        <v>-1.7162482504628827</v>
      </c>
      <c r="II90" s="43">
        <f>II89+0.5*IF90*'DEPRECATED - DT-Prelim Calcs'!$C$11^2+IH90*'DEPRECATED - DT-Prelim Calcs'!$C$11</f>
        <v>-100577.27496016772</v>
      </c>
      <c r="IJ90" s="43">
        <f>MIN('Drive Train'!$F$35-ID89*'DEPRECATED - DT-Prelim Calcs'!$C$21*'Drive Train'!$F$39,IJ89+ID$2)</f>
        <v>10.16</v>
      </c>
      <c r="IK90" s="43">
        <f>'Drive Train'!$F$35-ID90*'DEPRECATED - DT-Prelim Calcs'!$C$21*'Drive Train'!$F$39</f>
        <v>10.16</v>
      </c>
      <c r="IL90" s="1">
        <f>IF(II90&gt;='Drive Train'!$F$29,1,0)</f>
        <v>0</v>
      </c>
      <c r="IM90" s="43">
        <f t="shared" si="164"/>
        <v>44.444444444444429</v>
      </c>
      <c r="IN90" s="49">
        <f>IN89+'DEPRECATED - DT-Prelim Calcs'!$C$11</f>
        <v>344</v>
      </c>
      <c r="IO90" s="2">
        <f>IY90/'Drive Train'!$F$35</f>
        <v>0.80430107526881722</v>
      </c>
      <c r="IP90" s="36">
        <f>IW90*12*60/(PI() * 'Drive Train'!$F$15)/IO$2*IO90</f>
        <v>-203244.26130814644</v>
      </c>
      <c r="IQ90" s="2">
        <f>('DEPRECATED - DT-Prelim Calcs'!$C$6*IO90-IP90)/('DEPRECATED - DT-Prelim Calcs'!$C$6*IO90)*'DEPRECATED - DT-Prelim Calcs'!$C$7*IO90</f>
        <v>153.17900363160115</v>
      </c>
      <c r="IR90" s="43">
        <f>IQ90/'DEPRECATED - DT-Prelim Calcs'!$C$7*('DEPRECATED - DT-Prelim Calcs'!$C$8-'DEPRECATED - DT-Prelim Calcs'!$C$9)+'DEPRECATED - DT-Prelim Calcs'!$C$9</f>
        <v>8346.3263172439438</v>
      </c>
      <c r="IS90" s="43">
        <f t="shared" si="115"/>
        <v>43.333333333333321</v>
      </c>
      <c r="IT90" s="2">
        <f t="shared" si="165"/>
        <v>1.4462867232450001</v>
      </c>
      <c r="IU90" s="43">
        <f>IT90*'DEPRECATED - DT-Prelim Calcs'!$C$21/IO$2/'DEPRECATED - DT-Prelim Calcs'!$C$19/'DEPRECATED - DT-Prelim Calcs'!$C$18*3.39*'DEPRECATED - DT-Prelim Calcs'!$C$20</f>
        <v>29.053734754561201</v>
      </c>
      <c r="IV90" s="36">
        <f t="shared" si="166"/>
        <v>0</v>
      </c>
      <c r="IW90" s="43">
        <f>IU89*'DEPRECATED - DT-Prelim Calcs'!$C$11+IW89</f>
        <v>-735.06502616268085</v>
      </c>
      <c r="IX90" s="43">
        <f>IX89+0.5*IU90*'DEPRECATED - DT-Prelim Calcs'!$C$11^2+IW90*'DEPRECATED - DT-Prelim Calcs'!$C$11</f>
        <v>-137127.28145601362</v>
      </c>
      <c r="IY90" s="43">
        <f>MIN('Drive Train'!$F$35-IS89*'DEPRECATED - DT-Prelim Calcs'!$C$21*'Drive Train'!$F$39,IY89+IS$2)</f>
        <v>9.9733333333333345</v>
      </c>
      <c r="IZ90" s="43">
        <f>'Drive Train'!$F$35-IS90*'DEPRECATED - DT-Prelim Calcs'!$C$21*'Drive Train'!$F$39</f>
        <v>9.9733333333333345</v>
      </c>
      <c r="JA90" s="1">
        <f>IF(IX90&gt;='Drive Train'!$F$29,1,0)</f>
        <v>0</v>
      </c>
      <c r="JB90" s="43">
        <f t="shared" si="167"/>
        <v>48.148148148148138</v>
      </c>
      <c r="JC90" s="49">
        <f>JC89+'DEPRECATED - DT-Prelim Calcs'!$C$11</f>
        <v>344</v>
      </c>
      <c r="JD90" s="2">
        <f>JN90/'Drive Train'!$F$35</f>
        <v>0.78924731182795704</v>
      </c>
      <c r="JE90" s="36">
        <f>JL90*12*60/(PI() * 'Drive Train'!$F$15)/JD$2*JD90</f>
        <v>-94103.903759807043</v>
      </c>
      <c r="JF90" s="2">
        <f>('DEPRECATED - DT-Prelim Calcs'!$C$6*JD90-JE90)/('DEPRECATED - DT-Prelim Calcs'!$C$6*JD90)*'DEPRECATED - DT-Prelim Calcs'!$C$7*JD90</f>
        <v>72.878264035654155</v>
      </c>
      <c r="JG90" s="43">
        <f>JF90/'DEPRECATED - DT-Prelim Calcs'!$C$7*('DEPRECATED - DT-Prelim Calcs'!$C$8-'DEPRECATED - DT-Prelim Calcs'!$C$9)+'DEPRECATED - DT-Prelim Calcs'!$C$9</f>
        <v>3971.7337870169799</v>
      </c>
      <c r="JH90" s="43">
        <f t="shared" si="116"/>
        <v>46.666666666666657</v>
      </c>
      <c r="JI90" s="2">
        <f t="shared" si="168"/>
        <v>1.4462867232450001</v>
      </c>
      <c r="JJ90" s="43">
        <f>JI90*'DEPRECATED - DT-Prelim Calcs'!$C$21/JD$2/'DEPRECATED - DT-Prelim Calcs'!$C$19/'DEPRECATED - DT-Prelim Calcs'!$C$18*3.39*'DEPRECATED - DT-Prelim Calcs'!$C$20</f>
        <v>29.053734754561201</v>
      </c>
      <c r="JK90" s="36">
        <f t="shared" si="169"/>
        <v>0</v>
      </c>
      <c r="JL90" s="43">
        <f>JJ89*'DEPRECATED - DT-Prelim Calcs'!$C$11+JL89</f>
        <v>-346.83318628912548</v>
      </c>
      <c r="JM90" s="43">
        <f>JM89+0.5*JJ90*'DEPRECATED - DT-Prelim Calcs'!$C$11^2+JL90*'DEPRECATED - DT-Prelim Calcs'!$C$11</f>
        <v>-131253.89319684266</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103.33333333333333</v>
      </c>
      <c r="JR90" s="49">
        <f>JR89+'DEPRECATED - DT-Prelim Calcs'!$C$11</f>
        <v>344</v>
      </c>
      <c r="JS90" s="2">
        <f>KC90/'Drive Train'!$F$35</f>
        <v>0.77419354838709686</v>
      </c>
      <c r="JT90" s="36">
        <f>KA90*12*60/(PI() * 'Drive Train'!$F$15)/JS$2*JS90</f>
        <v>-89753.265681231336</v>
      </c>
      <c r="JU90" s="2">
        <f>('DEPRECATED - DT-Prelim Calcs'!$C$6*JS90-JT90)/('DEPRECATED - DT-Prelim Calcs'!$C$6*JS90)*'DEPRECATED - DT-Prelim Calcs'!$C$7*JS90</f>
        <v>69.609465554627491</v>
      </c>
      <c r="JV90" s="43">
        <f>JU90/'DEPRECATED - DT-Prelim Calcs'!$C$7*('DEPRECATED - DT-Prelim Calcs'!$C$8-'DEPRECATED - DT-Prelim Calcs'!$C$9)+'DEPRECATED - DT-Prelim Calcs'!$C$9</f>
        <v>3793.6574518565717</v>
      </c>
      <c r="JW90" s="43">
        <f t="shared" si="117"/>
        <v>49.999999999999993</v>
      </c>
      <c r="JX90" s="2">
        <f t="shared" si="170"/>
        <v>1.4462867232450001</v>
      </c>
      <c r="JY90" s="43">
        <f>JX90*'DEPRECATED - DT-Prelim Calcs'!$C$21/JS$2/'DEPRECATED - DT-Prelim Calcs'!$C$19/'DEPRECATED - DT-Prelim Calcs'!$C$18*3.39*'DEPRECATED - DT-Prelim Calcs'!$C$20</f>
        <v>29.053734754561201</v>
      </c>
      <c r="JZ90" s="36">
        <f t="shared" si="171"/>
        <v>0</v>
      </c>
      <c r="KA90" s="43">
        <f>JY89*'DEPRECATED - DT-Prelim Calcs'!$C$11+KA89</f>
        <v>-337.23048623052961</v>
      </c>
      <c r="KB90" s="43">
        <f>KB89+0.5*JY90*'DEPRECATED - DT-Prelim Calcs'!$C$11^2+KA90*'DEPRECATED - DT-Prelim Calcs'!$C$11</f>
        <v>-138388.72780657327</v>
      </c>
      <c r="KC90" s="43">
        <f>MIN('Drive Train'!$F$35-JW89*'DEPRECATED - DT-Prelim Calcs'!$C$21*'Drive Train'!$F$39,KC89+JW$2)</f>
        <v>9.6000000000000014</v>
      </c>
      <c r="KD90" s="43">
        <f>'Drive Train'!$F$35-JW90*'DEPRECATED - DT-Prelim Calcs'!$C$21*'Drive Train'!$F$39</f>
        <v>9.6000000000000014</v>
      </c>
      <c r="KE90" s="1">
        <f>IF(KB90&gt;='Drive Train'!$F$29,1,0)</f>
        <v>0</v>
      </c>
      <c r="KF90" s="43">
        <f>MIN(JV90,'DEPRECATED - DT-Prelim Calcs'!$C$10)*'DEPRECATED - DT-Prelim Calcs'!$C$11*1000/60/60</f>
        <v>103.33333333333333</v>
      </c>
      <c r="KG90" s="49">
        <f>KG89+'DEPRECATED - DT-Prelim Calcs'!$C$11</f>
        <v>344</v>
      </c>
      <c r="KH90" s="2">
        <f>KR90/'Drive Train'!$F$35</f>
        <v>0.75913978494623657</v>
      </c>
      <c r="KI90" s="36">
        <f>KP90*12*60/(PI() * 'Drive Train'!$F$15)/KH$2*KH90</f>
        <v>-159606.16531042533</v>
      </c>
      <c r="KJ90" s="2">
        <f>('DEPRECATED - DT-Prelim Calcs'!$C$6*KH90-KI90)/('DEPRECATED - DT-Prelim Calcs'!$C$6*KH90)*'DEPRECATED - DT-Prelim Calcs'!$C$7*KH90</f>
        <v>120.88840874279204</v>
      </c>
      <c r="KK90" s="43">
        <f>KJ90/'DEPRECATED - DT-Prelim Calcs'!$C$7*('DEPRECATED - DT-Prelim Calcs'!$C$8-'DEPRECATED - DT-Prelim Calcs'!$C$9)+'DEPRECATED - DT-Prelim Calcs'!$C$9</f>
        <v>6587.2118195700141</v>
      </c>
      <c r="KL90" s="43">
        <f t="shared" si="118"/>
        <v>53.333333333333329</v>
      </c>
      <c r="KM90" s="2">
        <f t="shared" si="172"/>
        <v>1.4462867232450001</v>
      </c>
      <c r="KN90" s="43">
        <f>KM90*'DEPRECATED - DT-Prelim Calcs'!$C$21/KH$2/'DEPRECATED - DT-Prelim Calcs'!$C$19/'DEPRECATED - DT-Prelim Calcs'!$C$18*3.39*'DEPRECATED - DT-Prelim Calcs'!$C$20</f>
        <v>29.053734754561201</v>
      </c>
      <c r="KO90" s="36">
        <f t="shared" si="173"/>
        <v>0</v>
      </c>
      <c r="KP90" s="43">
        <f>KN89*'DEPRECATED - DT-Prelim Calcs'!$C$11+KP89</f>
        <v>-611.58106108801462</v>
      </c>
      <c r="KQ90" s="43">
        <f>KQ89+0.5*KN90*'DEPRECATED - DT-Prelim Calcs'!$C$11^2+KP90*'DEPRECATED - DT-Prelim Calcs'!$C$11</f>
        <v>-134358.45884595349</v>
      </c>
      <c r="KR90" s="43">
        <f>MIN('Drive Train'!$F$35-KL89*'DEPRECATED - DT-Prelim Calcs'!$C$21*'Drive Train'!$F$39,KR89+KL$2)</f>
        <v>9.413333333333334</v>
      </c>
      <c r="KS90" s="43">
        <f>'Drive Train'!$F$35-KL90*'DEPRECATED - DT-Prelim Calcs'!$C$21*'Drive Train'!$F$39</f>
        <v>9.413333333333334</v>
      </c>
      <c r="KT90" s="1">
        <f>IF(KQ90&gt;='Drive Train'!$F$29,1,0)</f>
        <v>0</v>
      </c>
      <c r="KU90" s="43">
        <f>MIN(KK90,'DEPRECATED - DT-Prelim Calcs'!$C$10)*'DEPRECATED - DT-Prelim Calcs'!$C$11*1000/60/60</f>
        <v>103.33333333333333</v>
      </c>
      <c r="KV90" s="49">
        <f>KV89+'DEPRECATED - DT-Prelim Calcs'!$C$11</f>
        <v>344</v>
      </c>
      <c r="KW90" s="2">
        <f>LG90/'Drive Train'!$F$35</f>
        <v>0.74408602150537628</v>
      </c>
      <c r="KX90" s="36">
        <f>LE90*12*60/(PI() * 'Drive Train'!$F$15)/KW$2*KW90</f>
        <v>-93861.884830278141</v>
      </c>
      <c r="KY90" s="2">
        <f>('DEPRECATED - DT-Prelim Calcs'!$C$6*KW90-KX90)/('DEPRECATED - DT-Prelim Calcs'!$C$6*KW90)*'DEPRECATED - DT-Prelim Calcs'!$C$7*KW90</f>
        <v>72.488547117036461</v>
      </c>
      <c r="KZ90" s="43">
        <f>KY90/'DEPRECATED - DT-Prelim Calcs'!$C$7*('DEPRECATED - DT-Prelim Calcs'!$C$8-'DEPRECATED - DT-Prelim Calcs'!$C$9)+'DEPRECATED - DT-Prelim Calcs'!$C$9</f>
        <v>3950.5029399579562</v>
      </c>
      <c r="LA90" s="43">
        <f t="shared" si="119"/>
        <v>56.666666666666664</v>
      </c>
      <c r="LB90" s="2">
        <f t="shared" si="174"/>
        <v>1.4462867232450001</v>
      </c>
      <c r="LC90" s="43">
        <f>LB90*'DEPRECATED - DT-Prelim Calcs'!$C$21/KW$2/'DEPRECATED - DT-Prelim Calcs'!$C$19/'DEPRECATED - DT-Prelim Calcs'!$C$18*3.39*'DEPRECATED - DT-Prelim Calcs'!$C$20</f>
        <v>29.053734754561201</v>
      </c>
      <c r="LD90" s="36">
        <f t="shared" si="175"/>
        <v>0</v>
      </c>
      <c r="LE90" s="43">
        <f>LC89*'DEPRECATED - DT-Prelim Calcs'!$C$11+LE89</f>
        <v>-366.9376221452186</v>
      </c>
      <c r="LF90" s="43">
        <f>LF89+0.5*LC90*'DEPRECATED - DT-Prelim Calcs'!$C$11^2+LE90*'DEPRECATED - DT-Prelim Calcs'!$C$11</f>
        <v>-142271.36709930608</v>
      </c>
      <c r="LG90" s="43">
        <f>MIN('Drive Train'!$F$35-LA89*'DEPRECATED - DT-Prelim Calcs'!$C$21*'Drive Train'!$F$39,LG89+LA$2)</f>
        <v>9.2266666666666666</v>
      </c>
      <c r="LH90" s="43">
        <f>'Drive Train'!$F$35-LA90*'DEPRECATED - DT-Prelim Calcs'!$C$21*'Drive Train'!$F$39</f>
        <v>9.2266666666666666</v>
      </c>
      <c r="LI90" s="1">
        <f>IF(LF90&gt;='Drive Train'!$F$29,1,0)</f>
        <v>0</v>
      </c>
      <c r="LJ90" s="43">
        <f>MIN(KZ90,'DEPRECATED - DT-Prelim Calcs'!$C$10)*'DEPRECATED - DT-Prelim Calcs'!$C$11*1000/60/60</f>
        <v>103.33333333333333</v>
      </c>
      <c r="LK90" s="49">
        <f>LK89+'DEPRECATED - DT-Prelim Calcs'!$C$11</f>
        <v>344</v>
      </c>
      <c r="LL90" s="2">
        <f>LV90/'Drive Train'!$F$35</f>
        <v>0.72903225806451621</v>
      </c>
      <c r="LM90" s="36">
        <f>LT90*12*60/(PI() * 'Drive Train'!$F$15)/LL$2*LL90</f>
        <v>-65368.587193903906</v>
      </c>
      <c r="LN90" s="2">
        <f>('DEPRECATED - DT-Prelim Calcs'!$C$6*LL90-LM90)/('DEPRECATED - DT-Prelim Calcs'!$C$6*LL90)*'DEPRECATED - DT-Prelim Calcs'!$C$7*LL90</f>
        <v>51.472244979885183</v>
      </c>
      <c r="LO90" s="43">
        <f>LN90/'DEPRECATED - DT-Prelim Calcs'!$C$7*('DEPRECATED - DT-Prelim Calcs'!$C$8-'DEPRECATED - DT-Prelim Calcs'!$C$9)+'DEPRECATED - DT-Prelim Calcs'!$C$9</f>
        <v>2805.5849877101627</v>
      </c>
      <c r="LP90" s="43">
        <f t="shared" si="120"/>
        <v>60</v>
      </c>
      <c r="LQ90" s="2">
        <f t="shared" si="176"/>
        <v>1.4462867232450001</v>
      </c>
      <c r="LR90" s="43">
        <f>LQ90*'DEPRECATED - DT-Prelim Calcs'!$C$21/LL$2/'DEPRECATED - DT-Prelim Calcs'!$C$19/'DEPRECATED - DT-Prelim Calcs'!$C$18*3.39*'DEPRECATED - DT-Prelim Calcs'!$C$20</f>
        <v>29.053734754561201</v>
      </c>
      <c r="LS90" s="36">
        <f t="shared" si="177"/>
        <v>0</v>
      </c>
      <c r="LT90" s="43">
        <f>LR89*'DEPRECATED - DT-Prelim Calcs'!$C$11+LT89</f>
        <v>-260.82455229520173</v>
      </c>
      <c r="LU90" s="43">
        <f>LU89+0.5*LR90*'DEPRECATED - DT-Prelim Calcs'!$C$11^2+LT90*'DEPRECATED - DT-Prelim Calcs'!$C$11</f>
        <v>-153422.331850583</v>
      </c>
      <c r="LV90" s="43">
        <f>MIN('Drive Train'!$F$35-LP89*'DEPRECATED - DT-Prelim Calcs'!$C$21*'Drive Train'!$F$39,LV89+LP$2)</f>
        <v>9.0400000000000009</v>
      </c>
      <c r="LW90" s="43">
        <f>'Drive Train'!$F$35-LP90*'DEPRECATED - DT-Prelim Calcs'!$C$21*'Drive Train'!$F$39</f>
        <v>9.0400000000000009</v>
      </c>
      <c r="LX90" s="1">
        <f>IF(LU90&gt;='Drive Train'!$F$29,1,0)</f>
        <v>0</v>
      </c>
      <c r="LY90" s="43">
        <f>MIN(LO90,'DEPRECATED - DT-Prelim Calcs'!$C$10)*'DEPRECATED - DT-Prelim Calcs'!$C$11*1000/60/60</f>
        <v>103.33333333333333</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3"/>
        <v>0</v>
      </c>
      <c r="X91" s="2">
        <f>MAX(MIN(IF(AND(AI90=1,AG91&lt;0),-1,1)*(W91-$C$9)/($C$8-$C$9)*$C$7-$C$29*AE91/T$2 -  AI90*$C$29/2,X$2),MAX(X$4:X90)*-1)</f>
        <v>-0.27672021620693066</v>
      </c>
      <c r="Y91" s="43">
        <f t="shared" si="94"/>
        <v>0</v>
      </c>
      <c r="Z91" s="43">
        <f t="shared" si="95"/>
        <v>0</v>
      </c>
      <c r="AA91" s="43">
        <f t="shared" si="96"/>
        <v>0</v>
      </c>
      <c r="AB91" s="43" t="e">
        <f t="shared" si="97"/>
        <v>#N/A</v>
      </c>
      <c r="AC91" s="36">
        <f t="shared" si="121"/>
        <v>1</v>
      </c>
      <c r="AD91" s="1">
        <f t="shared" si="98"/>
        <v>1</v>
      </c>
      <c r="AE91" s="43">
        <f t="shared" si="99"/>
        <v>0</v>
      </c>
      <c r="AF91" s="43" t="e">
        <f t="shared" si="100"/>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889.49632897085212</v>
      </c>
      <c r="AK91" s="43">
        <f t="shared" si="178"/>
        <v>0</v>
      </c>
      <c r="AL91" s="49">
        <f>AL90+'DEPRECATED - DT-Prelim Calcs'!$C$11</f>
        <v>348</v>
      </c>
      <c r="AM91" s="2">
        <f>AW91/'Drive Train'!$F$35</f>
        <v>1.3963042736218305</v>
      </c>
      <c r="AN91" s="36">
        <f>AU91*12*60/(PI() * 'Drive Train'!$F$15)/AM$2*AM91</f>
        <v>-9224.3979531980367</v>
      </c>
      <c r="AO91" s="2">
        <f>('DEPRECATED - DT-Prelim Calcs'!$C$6*AM91-AN91)/('DEPRECATED - DT-Prelim Calcs'!$C$6*AM91)*'DEPRECATED - DT-Prelim Calcs'!$C$7*AM91</f>
        <v>13.329611620167077</v>
      </c>
      <c r="AP91" s="43">
        <f>AO91/'DEPRECATED - DT-Prelim Calcs'!$C$7*('DEPRECATED - DT-Prelim Calcs'!$C$8-'DEPRECATED - DT-Prelim Calcs'!$C$9)+'DEPRECATED - DT-Prelim Calcs'!$C$9</f>
        <v>727.6654091583556</v>
      </c>
      <c r="AQ91" s="43">
        <f t="shared" si="102"/>
        <v>93</v>
      </c>
      <c r="AR91" s="2">
        <f t="shared" si="122"/>
        <v>2.1956379524969827</v>
      </c>
      <c r="AS91" s="43">
        <f>AR91*'DEPRECATED - DT-Prelim Calcs'!$C$21/AM$2/'DEPRECATED - DT-Prelim Calcs'!$C$19/'DEPRECATED - DT-Prelim Calcs'!$C$18*3.39*'DEPRECATED - DT-Prelim Calcs'!$C$20</f>
        <v>22.053539475826661</v>
      </c>
      <c r="AT91" s="36">
        <f t="shared" si="123"/>
        <v>0</v>
      </c>
      <c r="AU91" s="43">
        <f>AS90*'DEPRECATED - DT-Prelim Calcs'!$C$11+AU90</f>
        <v>-38.433866418892762</v>
      </c>
      <c r="AV91" s="43">
        <f>AV90+0.5*AS91*'DEPRECATED - DT-Prelim Calcs'!$C$11^2+AU91*'DEPRECATED - DT-Prelim Calcs'!$C$11</f>
        <v>5130.8064101192649</v>
      </c>
      <c r="AW91" s="43">
        <f>MIN('Drive Train'!$F$35-AQ90*'DEPRECATED - DT-Prelim Calcs'!$C$21*'Drive Train'!$F$39,AW90+AQ$2)</f>
        <v>17.314172992910699</v>
      </c>
      <c r="AX91" s="43">
        <f>'Drive Train'!$F$35-AQ91*'DEPRECATED - DT-Prelim Calcs'!$C$21*'Drive Train'!$F$39</f>
        <v>7.1920000000000002</v>
      </c>
      <c r="AY91" s="1">
        <f>IF(AV91&gt;='Drive Train'!$F$29,1,0)</f>
        <v>1</v>
      </c>
      <c r="AZ91" s="43">
        <f t="shared" si="124"/>
        <v>103.33333333333333</v>
      </c>
      <c r="BA91" s="49">
        <f>BA90+'DEPRECATED - DT-Prelim Calcs'!$C$11</f>
        <v>348</v>
      </c>
      <c r="BB91" s="2">
        <f>BL91/'Drive Train'!$F$35</f>
        <v>0.57999999999999996</v>
      </c>
      <c r="BC91" s="36">
        <f>BJ91*12*60/(PI() * 'Drive Train'!$F$15)/BB$2*BB91</f>
        <v>13926.38858273697</v>
      </c>
      <c r="BD91" s="2">
        <f>('DEPRECATED - DT-Prelim Calcs'!$C$6*BB91-BC91)/('DEPRECATED - DT-Prelim Calcs'!$C$6*BB91)*'DEPRECATED - DT-Prelim Calcs'!$C$7*BB91</f>
        <v>-7.5172235819806268</v>
      </c>
      <c r="BE91" s="43">
        <f>BD91/'DEPRECATED - DT-Prelim Calcs'!$C$7*('DEPRECATED - DT-Prelim Calcs'!$C$8-'DEPRECATED - DT-Prelim Calcs'!$C$9)+'DEPRECATED - DT-Prelim Calcs'!$C$9</f>
        <v>-408.02038916760125</v>
      </c>
      <c r="BF91" s="43">
        <f t="shared" si="103"/>
        <v>-408.02038916760125</v>
      </c>
      <c r="BG91" s="2">
        <f t="shared" si="125"/>
        <v>-9.3928373764112774</v>
      </c>
      <c r="BH91" s="43">
        <f>BG91*'DEPRECATED - DT-Prelim Calcs'!$C$21/BB$2/'DEPRECATED - DT-Prelim Calcs'!$C$19/'DEPRECATED - DT-Prelim Calcs'!$C$18*3.39*'DEPRECATED - DT-Prelim Calcs'!$C$20</f>
        <v>-136.27469487635196</v>
      </c>
      <c r="BI91" s="36">
        <f t="shared" si="126"/>
        <v>1</v>
      </c>
      <c r="BJ91" s="43">
        <f>BH90*'DEPRECATED - DT-Prelim Calcs'!$C$11+BJ90</f>
        <v>96.708753453941739</v>
      </c>
      <c r="BK91" s="43">
        <f>BK90+0.5*BH91*'DEPRECATED - DT-Prelim Calcs'!$C$11^2+BJ91*'DEPRECATED - DT-Prelim Calcs'!$C$11</f>
        <v>-46560.7596200669</v>
      </c>
      <c r="BL91" s="43">
        <f>MIN('Drive Train'!$F$35-BF90*'DEPRECATED - DT-Prelim Calcs'!$C$21*'Drive Train'!$F$39,BL90+BF$2)</f>
        <v>7.1920000000000002</v>
      </c>
      <c r="BM91" s="43">
        <f>'Drive Train'!$F$35-BF91*'DEPRECATED - DT-Prelim Calcs'!$C$21*'Drive Train'!$F$39</f>
        <v>35.249141793385668</v>
      </c>
      <c r="BN91" s="1">
        <f>IF(BK91&gt;='Drive Train'!$F$29,1,0)</f>
        <v>0</v>
      </c>
      <c r="BO91" s="43">
        <f t="shared" si="127"/>
        <v>-453.35598796400137</v>
      </c>
      <c r="BP91" s="49">
        <f>BP90+'DEPRECATED - DT-Prelim Calcs'!$C$11</f>
        <v>348</v>
      </c>
      <c r="BQ91" s="2">
        <f>CA91/'Drive Train'!$F$35</f>
        <v>0.57999999999999996</v>
      </c>
      <c r="BR91" s="36">
        <f>BY91*12*60/(PI() * 'Drive Train'!$F$15)/BQ$2*BQ91</f>
        <v>-87583.348953365203</v>
      </c>
      <c r="BS91" s="2">
        <f>('DEPRECATED - DT-Prelim Calcs'!$C$6*BQ91-BR91)/('DEPRECATED - DT-Prelim Calcs'!$C$6*BQ91)*'DEPRECATED - DT-Prelim Calcs'!$C$7*BQ91</f>
        <v>67.10357093907254</v>
      </c>
      <c r="BT91" s="43">
        <f>BS91/'DEPRECATED - DT-Prelim Calcs'!$C$7*('DEPRECATED - DT-Prelim Calcs'!$C$8-'DEPRECATED - DT-Prelim Calcs'!$C$9)+'DEPRECATED - DT-Prelim Calcs'!$C$9</f>
        <v>3657.1422974270859</v>
      </c>
      <c r="BU91" s="43">
        <f t="shared" si="104"/>
        <v>93</v>
      </c>
      <c r="BV91" s="2">
        <f t="shared" si="128"/>
        <v>1.5313624128476471</v>
      </c>
      <c r="BW91" s="43">
        <f>BV91*'DEPRECATED - DT-Prelim Calcs'!$C$21/BQ$2/'DEPRECATED - DT-Prelim Calcs'!$C$19/'DEPRECATED - DT-Prelim Calcs'!$C$18*3.39*'DEPRECATED - DT-Prelim Calcs'!$C$20</f>
        <v>29.053734754561201</v>
      </c>
      <c r="BX91" s="36">
        <f t="shared" si="129"/>
        <v>0</v>
      </c>
      <c r="BY91" s="43">
        <f>BW90*'DEPRECATED - DT-Prelim Calcs'!$C$11+BY90</f>
        <v>-465.09669649878884</v>
      </c>
      <c r="BZ91" s="43">
        <f>BZ90+0.5*BW91*'DEPRECATED - DT-Prelim Calcs'!$C$11^2+BY91*'DEPRECATED - DT-Prelim Calcs'!$C$11</f>
        <v>-111529.60709977447</v>
      </c>
      <c r="CA91" s="43">
        <f>MIN('Drive Train'!$F$35-BU90*'DEPRECATED - DT-Prelim Calcs'!$C$21*'Drive Train'!$F$39,CA90+BU$2)</f>
        <v>7.1920000000000002</v>
      </c>
      <c r="CB91" s="43">
        <f>'Drive Train'!$F$35-BU91*'DEPRECATED - DT-Prelim Calcs'!$C$21*'Drive Train'!$F$39</f>
        <v>7.1920000000000002</v>
      </c>
      <c r="CC91" s="1">
        <f>IF(BZ91&gt;='Drive Train'!$F$29,1,0)</f>
        <v>0</v>
      </c>
      <c r="CD91" s="43">
        <f t="shared" si="130"/>
        <v>103.33333333333333</v>
      </c>
      <c r="CE91" s="49">
        <f>CE90+'DEPRECATED - DT-Prelim Calcs'!$C$11</f>
        <v>348</v>
      </c>
      <c r="CF91" s="2">
        <f>CP91/'Drive Train'!$F$35</f>
        <v>0.57999999999999996</v>
      </c>
      <c r="CG91" s="36">
        <f>CN91*12*60/(PI() * 'Drive Train'!$F$15)/CF$2*CF91</f>
        <v>-223268.90288408851</v>
      </c>
      <c r="CH91" s="2">
        <f>('DEPRECATED - DT-Prelim Calcs'!$C$6*CF91-CG91)/('DEPRECATED - DT-Prelim Calcs'!$C$6*CF91)*'DEPRECATED - DT-Prelim Calcs'!$C$7*CF91</f>
        <v>166.8473402078958</v>
      </c>
      <c r="CI91" s="43">
        <f>CH91/'DEPRECATED - DT-Prelim Calcs'!$C$7*('DEPRECATED - DT-Prelim Calcs'!$C$8-'DEPRECATED - DT-Prelim Calcs'!$C$9)+'DEPRECATED - DT-Prelim Calcs'!$C$9</f>
        <v>9090.9446531167105</v>
      </c>
      <c r="CJ91" s="43">
        <f t="shared" si="105"/>
        <v>93</v>
      </c>
      <c r="CK91" s="2">
        <f t="shared" si="131"/>
        <v>1.2396743342100003</v>
      </c>
      <c r="CL91" s="43">
        <f>CK91*'DEPRECATED - DT-Prelim Calcs'!$C$21/CF$2/'DEPRECATED - DT-Prelim Calcs'!$C$19/'DEPRECATED - DT-Prelim Calcs'!$C$18*3.39*'DEPRECATED - DT-Prelim Calcs'!$C$20</f>
        <v>29.053734754561205</v>
      </c>
      <c r="CM91" s="36">
        <f t="shared" si="132"/>
        <v>0</v>
      </c>
      <c r="CN91" s="43">
        <f>CL90*'DEPRECATED - DT-Prelim Calcs'!$C$11+CN90</f>
        <v>-959.79740705487893</v>
      </c>
      <c r="CO91" s="43">
        <f>CO90+0.5*CL91*'DEPRECATED - DT-Prelim Calcs'!$C$11^2+CN91*'DEPRECATED - DT-Prelim Calcs'!$C$11</f>
        <v>-240401.01108371012</v>
      </c>
      <c r="CP91" s="43">
        <f>MIN('Drive Train'!$F$35-CJ90*'DEPRECATED - DT-Prelim Calcs'!$C$21*'Drive Train'!$F$39,CP90+CJ$2)</f>
        <v>7.1920000000000002</v>
      </c>
      <c r="CQ91" s="43">
        <f>'Drive Train'!$F$35-CJ91*'DEPRECATED - DT-Prelim Calcs'!$C$21*'Drive Train'!$F$39</f>
        <v>7.1920000000000002</v>
      </c>
      <c r="CR91" s="1">
        <f>IF(CO91&gt;='Drive Train'!$F$29,1,0)</f>
        <v>0</v>
      </c>
      <c r="CS91" s="43">
        <f t="shared" si="133"/>
        <v>103.33333333333333</v>
      </c>
      <c r="CT91" s="49">
        <f>CT90+'DEPRECATED - DT-Prelim Calcs'!$C$11</f>
        <v>348</v>
      </c>
      <c r="CU91" s="2">
        <f>DE91/'Drive Train'!$F$35</f>
        <v>0.57999999999999996</v>
      </c>
      <c r="CV91" s="36">
        <f>DC91*12*60/(PI() * 'Drive Train'!$F$15)/CU$2*CU91</f>
        <v>-370931.5806927419</v>
      </c>
      <c r="CW91" s="2">
        <f>('DEPRECATED - DT-Prelim Calcs'!$C$6*CU91-CV91)/('DEPRECATED - DT-Prelim Calcs'!$C$6*CU91)*'DEPRECATED - DT-Prelim Calcs'!$C$7*CU91</f>
        <v>275.39560963149842</v>
      </c>
      <c r="CX91" s="43">
        <f>CW91/'DEPRECATED - DT-Prelim Calcs'!$C$7*('DEPRECATED - DT-Prelim Calcs'!$C$8-'DEPRECATED - DT-Prelim Calcs'!$C$9)+'DEPRECATED - DT-Prelim Calcs'!$C$9</f>
        <v>15004.395151566705</v>
      </c>
      <c r="CY91" s="43">
        <f t="shared" si="106"/>
        <v>93</v>
      </c>
      <c r="CZ91" s="2">
        <f t="shared" si="134"/>
        <v>1.0413264407364002</v>
      </c>
      <c r="DA91" s="43">
        <f>CZ91*'DEPRECATED - DT-Prelim Calcs'!$C$21/CU$2/'DEPRECATED - DT-Prelim Calcs'!$C$19/'DEPRECATED - DT-Prelim Calcs'!$C$18*3.39*'DEPRECATED - DT-Prelim Calcs'!$C$20</f>
        <v>29.053734754561201</v>
      </c>
      <c r="DB91" s="36">
        <f t="shared" si="135"/>
        <v>0</v>
      </c>
      <c r="DC91" s="43">
        <f>DA90*'DEPRECATED - DT-Prelim Calcs'!$C$11+DC90</f>
        <v>-1339.443596423871</v>
      </c>
      <c r="DD91" s="43">
        <f>DD90+0.5*DA91*'DEPRECATED - DT-Prelim Calcs'!$C$11^2+DC91*'DEPRECATED - DT-Prelim Calcs'!$C$11</f>
        <v>-353670.62865146337</v>
      </c>
      <c r="DE91" s="43">
        <f>MIN('Drive Train'!$F$35-CY90*'DEPRECATED - DT-Prelim Calcs'!$C$21*'Drive Train'!$F$39,DE90+CY$2)</f>
        <v>7.1920000000000002</v>
      </c>
      <c r="DF91" s="43">
        <f>'Drive Train'!$F$35-CY91*'DEPRECATED - DT-Prelim Calcs'!$C$21*'Drive Train'!$F$39</f>
        <v>7.1920000000000002</v>
      </c>
      <c r="DG91" s="1">
        <f>IF(DD91&gt;='Drive Train'!$F$29,1,0)</f>
        <v>0</v>
      </c>
      <c r="DH91" s="43">
        <f t="shared" si="136"/>
        <v>103.33333333333333</v>
      </c>
      <c r="DI91" s="49">
        <f>DI90+'DEPRECATED - DT-Prelim Calcs'!$C$11</f>
        <v>348</v>
      </c>
      <c r="DJ91" s="2">
        <f>DT91/'Drive Train'!$F$35</f>
        <v>0.57999999999999996</v>
      </c>
      <c r="DK91" s="36">
        <f>DR91*12*60/(PI() * 'Drive Train'!$F$15)/DJ$2*DJ91</f>
        <v>-222193.86885546314</v>
      </c>
      <c r="DL91" s="2">
        <f>('DEPRECATED - DT-Prelim Calcs'!$C$6*DJ91-DK91)/('DEPRECATED - DT-Prelim Calcs'!$C$6*DJ91)*'DEPRECATED - DT-Prelim Calcs'!$C$7*DJ91</f>
        <v>166.05707224641415</v>
      </c>
      <c r="DM91" s="43">
        <f>DL91/'DEPRECATED - DT-Prelim Calcs'!$C$7*('DEPRECATED - DT-Prelim Calcs'!$C$8-'DEPRECATED - DT-Prelim Calcs'!$C$9)+'DEPRECATED - DT-Prelim Calcs'!$C$9</f>
        <v>9047.8927417822633</v>
      </c>
      <c r="DN91" s="43">
        <f t="shared" si="107"/>
        <v>93</v>
      </c>
      <c r="DO91" s="2">
        <f t="shared" si="137"/>
        <v>0.89769520753137932</v>
      </c>
      <c r="DP91" s="43">
        <f>DO91*'DEPRECATED - DT-Prelim Calcs'!$C$21/DJ$2/'DEPRECATED - DT-Prelim Calcs'!$C$19/'DEPRECATED - DT-Prelim Calcs'!$C$18*3.39*'DEPRECATED - DT-Prelim Calcs'!$C$20</f>
        <v>29.053734754561201</v>
      </c>
      <c r="DQ91" s="36">
        <f t="shared" si="138"/>
        <v>0</v>
      </c>
      <c r="DR91" s="43">
        <f>DP90*'DEPRECATED - DT-Prelim Calcs'!$C$11+DR90</f>
        <v>-691.67917763477715</v>
      </c>
      <c r="DS91" s="43">
        <f>DS90+0.5*DP91*'DEPRECATED - DT-Prelim Calcs'!$C$11^2+DR91*'DEPRECATED - DT-Prelim Calcs'!$C$11</f>
        <v>-593403.34116388869</v>
      </c>
      <c r="DT91" s="43">
        <f>MIN('Drive Train'!$F$35-DN90*'DEPRECATED - DT-Prelim Calcs'!$C$21*'Drive Train'!$F$39,DT90+DN$2)</f>
        <v>7.1920000000000002</v>
      </c>
      <c r="DU91" s="43">
        <f>'Drive Train'!$F$35-DN91*'DEPRECATED - DT-Prelim Calcs'!$C$21*'Drive Train'!$F$39</f>
        <v>7.1920000000000002</v>
      </c>
      <c r="DV91" s="1">
        <f>IF(DS91&gt;='Drive Train'!$F$29,1,0)</f>
        <v>0</v>
      </c>
      <c r="DW91" s="43">
        <f t="shared" si="139"/>
        <v>103.33333333333333</v>
      </c>
      <c r="DX91" s="49">
        <f>DX90+'DEPRECATED - DT-Prelim Calcs'!$C$11</f>
        <v>348</v>
      </c>
      <c r="DY91" s="2">
        <f>EI91/'Drive Train'!$F$35</f>
        <v>0.57999999999999996</v>
      </c>
      <c r="DZ91" s="36">
        <f>EG91*12*60/(PI() * 'Drive Train'!$F$15)/DY$2*DY91</f>
        <v>-273322.13059801538</v>
      </c>
      <c r="EA91" s="2">
        <f>('DEPRECATED - DT-Prelim Calcs'!$C$6*DY91-DZ91)/('DEPRECATED - DT-Prelim Calcs'!$C$6*DY91)*'DEPRECATED - DT-Prelim Calcs'!$C$7*DY91</f>
        <v>203.64195431108033</v>
      </c>
      <c r="EB91" s="43">
        <f>EA91/'DEPRECATED - DT-Prelim Calcs'!$C$7*('DEPRECATED - DT-Prelim Calcs'!$C$8-'DEPRECATED - DT-Prelim Calcs'!$C$9)+'DEPRECATED - DT-Prelim Calcs'!$C$9</f>
        <v>11095.427361723032</v>
      </c>
      <c r="EC91" s="43">
        <f t="shared" si="108"/>
        <v>93</v>
      </c>
      <c r="ED91" s="2">
        <f t="shared" si="140"/>
        <v>0.78888366722454539</v>
      </c>
      <c r="EE91" s="43">
        <f>ED91*'DEPRECATED - DT-Prelim Calcs'!$C$21/DY$2/'DEPRECATED - DT-Prelim Calcs'!$C$19/'DEPRECATED - DT-Prelim Calcs'!$C$18*3.39*'DEPRECATED - DT-Prelim Calcs'!$C$20</f>
        <v>29.053734754561201</v>
      </c>
      <c r="EF91" s="36">
        <f t="shared" si="141"/>
        <v>0</v>
      </c>
      <c r="EG91" s="43">
        <f>EE90*'DEPRECATED - DT-Prelim Calcs'!$C$11+EG90</f>
        <v>-747.70706857387256</v>
      </c>
      <c r="EH91" s="43">
        <f>EH90+0.5*EE91*'DEPRECATED - DT-Prelim Calcs'!$C$11^2+EG91*'DEPRECATED - DT-Prelim Calcs'!$C$11</f>
        <v>-666549.19634620473</v>
      </c>
      <c r="EI91" s="43">
        <f>MIN('Drive Train'!$F$35-EC90*'DEPRECATED - DT-Prelim Calcs'!$C$21*'Drive Train'!$F$39,EI90+EC$2)</f>
        <v>7.1920000000000002</v>
      </c>
      <c r="EJ91" s="43">
        <f>'Drive Train'!$F$35-EC91*'DEPRECATED - DT-Prelim Calcs'!$C$21*'Drive Train'!$F$39</f>
        <v>7.1920000000000002</v>
      </c>
      <c r="EK91" s="1">
        <f>IF(EH91&gt;='Drive Train'!$F$29,1,0)</f>
        <v>0</v>
      </c>
      <c r="EL91" s="43">
        <f t="shared" si="142"/>
        <v>103.33333333333333</v>
      </c>
      <c r="EM91" s="49">
        <f>EM90+'DEPRECATED - DT-Prelim Calcs'!$C$11</f>
        <v>348</v>
      </c>
      <c r="EN91" s="2">
        <f>EX91/'Drive Train'!$F$35</f>
        <v>0.57999999999999996</v>
      </c>
      <c r="EO91" s="36">
        <f>EV91*12*60/(PI() * 'Drive Train'!$F$15)/EN$2*EN91</f>
        <v>-1195446.840731889</v>
      </c>
      <c r="EP91" s="2">
        <f>('DEPRECATED - DT-Prelim Calcs'!$C$6*EN91-EO91)/('DEPRECATED - DT-Prelim Calcs'!$C$6*EN91)*'DEPRECATED - DT-Prelim Calcs'!$C$7*EN91</f>
        <v>881.50478981701553</v>
      </c>
      <c r="EQ91" s="43">
        <f>EP91/'DEPRECATED - DT-Prelim Calcs'!$C$7*('DEPRECATED - DT-Prelim Calcs'!$C$8-'DEPRECATED - DT-Prelim Calcs'!$C$9)+'DEPRECATED - DT-Prelim Calcs'!$C$9</f>
        <v>48023.775863165771</v>
      </c>
      <c r="ER91" s="43">
        <f t="shared" si="109"/>
        <v>93</v>
      </c>
      <c r="ES91" s="2">
        <f t="shared" si="143"/>
        <v>0.7035989464435134</v>
      </c>
      <c r="ET91" s="43">
        <f>ES91*'DEPRECATED - DT-Prelim Calcs'!$C$21/EN$2/'DEPRECATED - DT-Prelim Calcs'!$C$19/'DEPRECATED - DT-Prelim Calcs'!$C$18*3.39*'DEPRECATED - DT-Prelim Calcs'!$C$20</f>
        <v>29.053734754561201</v>
      </c>
      <c r="EU91" s="36">
        <f t="shared" si="144"/>
        <v>0</v>
      </c>
      <c r="EV91" s="43">
        <f>ET90*'DEPRECATED - DT-Prelim Calcs'!$C$11+EV90</f>
        <v>-2916.7497767943687</v>
      </c>
      <c r="EW91" s="43">
        <f>EW90+0.5*ET91*'DEPRECATED - DT-Prelim Calcs'!$C$11^2+EV91*'DEPRECATED - DT-Prelim Calcs'!$C$11</f>
        <v>-1222476.9752642403</v>
      </c>
      <c r="EX91" s="43">
        <f>MIN('Drive Train'!$F$35-ER90*'DEPRECATED - DT-Prelim Calcs'!$C$21*'Drive Train'!$F$39,EX90+ER$2)</f>
        <v>7.1920000000000002</v>
      </c>
      <c r="EY91" s="43">
        <f>'Drive Train'!$F$35-ER91*'DEPRECATED - DT-Prelim Calcs'!$C$21*'Drive Train'!$F$39</f>
        <v>7.1920000000000002</v>
      </c>
      <c r="EZ91" s="1">
        <f>IF(EW91&gt;='Drive Train'!$F$29,1,0)</f>
        <v>0</v>
      </c>
      <c r="FA91" s="43">
        <f t="shared" si="145"/>
        <v>103.33333333333333</v>
      </c>
      <c r="FB91" s="49">
        <f>FB90+'DEPRECATED - DT-Prelim Calcs'!$C$11</f>
        <v>348</v>
      </c>
      <c r="FC91" s="2">
        <f>FM91/'Drive Train'!$F$35</f>
        <v>0.57999999999999996</v>
      </c>
      <c r="FD91" s="36">
        <f>FK91*12*60/(PI() * 'Drive Train'!$F$15)/FC$2*FC91</f>
        <v>-2680349.8623979967</v>
      </c>
      <c r="FE91" s="2">
        <f>('DEPRECATED - DT-Prelim Calcs'!$C$6*FC91-FD91)/('DEPRECATED - DT-Prelim Calcs'!$C$6*FC91)*'DEPRECATED - DT-Prelim Calcs'!$C$7*FC91</f>
        <v>1973.0714311358315</v>
      </c>
      <c r="FF91" s="43">
        <f>FE91/'DEPRECATED - DT-Prelim Calcs'!$C$7*('DEPRECATED - DT-Prelim Calcs'!$C$8-'DEPRECATED - DT-Prelim Calcs'!$C$9)+'DEPRECATED - DT-Prelim Calcs'!$C$9</f>
        <v>107489.71975590724</v>
      </c>
      <c r="FG91" s="43">
        <f t="shared" si="110"/>
        <v>93</v>
      </c>
      <c r="FH91" s="2">
        <f t="shared" si="146"/>
        <v>0.63495514679048781</v>
      </c>
      <c r="FI91" s="43">
        <f>FH91*'DEPRECATED - DT-Prelim Calcs'!$C$21/FC$2/'DEPRECATED - DT-Prelim Calcs'!$C$19/'DEPRECATED - DT-Prelim Calcs'!$C$18*3.39*'DEPRECATED - DT-Prelim Calcs'!$C$20</f>
        <v>29.053734754561205</v>
      </c>
      <c r="FJ91" s="36">
        <f t="shared" si="147"/>
        <v>0</v>
      </c>
      <c r="FK91" s="43">
        <f>FI90*'DEPRECATED - DT-Prelim Calcs'!$C$11+FK90</f>
        <v>-5901.715332744574</v>
      </c>
      <c r="FL91" s="43">
        <f>FL90+0.5*FI91*'DEPRECATED - DT-Prelim Calcs'!$C$11^2+FK91*'DEPRECATED - DT-Prelim Calcs'!$C$11</f>
        <v>-1503640.1288608438</v>
      </c>
      <c r="FM91" s="43">
        <f>MIN('Drive Train'!$F$35-FG90*'DEPRECATED - DT-Prelim Calcs'!$C$21*'Drive Train'!$F$39,FM90+FG$2)</f>
        <v>7.1920000000000002</v>
      </c>
      <c r="FN91" s="43">
        <f>'Drive Train'!$F$35-FG91*'DEPRECATED - DT-Prelim Calcs'!$C$21*'Drive Train'!$F$39</f>
        <v>7.1920000000000002</v>
      </c>
      <c r="FO91" s="1">
        <f>IF(FL91&gt;='Drive Train'!$F$29,1,0)</f>
        <v>0</v>
      </c>
      <c r="FP91" s="43">
        <f t="shared" si="148"/>
        <v>103.33333333333333</v>
      </c>
      <c r="FQ91" s="49">
        <f>FQ90+'DEPRECATED - DT-Prelim Calcs'!$C$11</f>
        <v>348</v>
      </c>
      <c r="FR91" s="2">
        <f>GB91/'Drive Train'!$F$35</f>
        <v>0.57999999999999996</v>
      </c>
      <c r="FS91" s="36">
        <f>FZ91*12*60/(PI() * 'Drive Train'!$F$15)/FR$2*FR91</f>
        <v>-2686587.0082039316</v>
      </c>
      <c r="FT91" s="2">
        <f>('DEPRECATED - DT-Prelim Calcs'!$C$6*FR91-FS91)/('DEPRECATED - DT-Prelim Calcs'!$C$6*FR91)*'DEPRECATED - DT-Prelim Calcs'!$C$7*FR91</f>
        <v>1977.6564176295362</v>
      </c>
      <c r="FU91" s="43">
        <f>FT91/'DEPRECATED - DT-Prelim Calcs'!$C$7*('DEPRECATED - DT-Prelim Calcs'!$C$8-'DEPRECATED - DT-Prelim Calcs'!$C$9)+'DEPRECATED - DT-Prelim Calcs'!$C$9</f>
        <v>107739.49887086279</v>
      </c>
      <c r="FV91" s="43">
        <f t="shared" si="111"/>
        <v>93</v>
      </c>
      <c r="FW91" s="2">
        <f t="shared" si="149"/>
        <v>0.57851468929799987</v>
      </c>
      <c r="FX91" s="43">
        <f>FW91*'DEPRECATED - DT-Prelim Calcs'!$C$21/FR$2/'DEPRECATED - DT-Prelim Calcs'!$C$19/'DEPRECATED - DT-Prelim Calcs'!$C$18*3.39*'DEPRECATED - DT-Prelim Calcs'!$C$20</f>
        <v>29.053734754561201</v>
      </c>
      <c r="FY91" s="36">
        <f t="shared" si="150"/>
        <v>0</v>
      </c>
      <c r="FZ91" s="43">
        <f>FX90*'DEPRECATED - DT-Prelim Calcs'!$C$11+FZ90</f>
        <v>-5389.6309120071846</v>
      </c>
      <c r="GA91" s="43">
        <f>GA90+0.5*FX91*'DEPRECATED - DT-Prelim Calcs'!$C$11^2+FZ91*'DEPRECATED - DT-Prelim Calcs'!$C$11</f>
        <v>-1612243.3292351691</v>
      </c>
      <c r="GB91" s="43">
        <f>MIN('Drive Train'!$F$35-FV90*'DEPRECATED - DT-Prelim Calcs'!$C$21*'Drive Train'!$F$39,GB90+FV$2)</f>
        <v>7.1920000000000002</v>
      </c>
      <c r="GC91" s="43">
        <f>'Drive Train'!$F$35-FV91*'DEPRECATED - DT-Prelim Calcs'!$C$21*'Drive Train'!$F$39</f>
        <v>7.1920000000000002</v>
      </c>
      <c r="GD91" s="1">
        <f>IF(GA91&gt;='Drive Train'!$F$29,1,0)</f>
        <v>0</v>
      </c>
      <c r="GE91" s="43">
        <f t="shared" si="151"/>
        <v>103.33333333333333</v>
      </c>
      <c r="GF91" s="49">
        <f>GF90+'DEPRECATED - DT-Prelim Calcs'!$C$11</f>
        <v>348</v>
      </c>
      <c r="GG91" s="2">
        <f>GQ91/'Drive Train'!$F$35</f>
        <v>0.86451612903225805</v>
      </c>
      <c r="GH91" s="36">
        <f>GO91*12*60/(PI() * 'Drive Train'!$F$15)/GG$2*GG91</f>
        <v>-29855.031110689146</v>
      </c>
      <c r="GI91" s="2">
        <f>('DEPRECATED - DT-Prelim Calcs'!$C$6*GG91-GH91)/('DEPRECATED - DT-Prelim Calcs'!$C$6*GG91)*'DEPRECATED - DT-Prelim Calcs'!$C$7*GG91</f>
        <v>26.001304141890458</v>
      </c>
      <c r="GJ91" s="43">
        <f>GI91/'DEPRECATED - DT-Prelim Calcs'!$C$7*('DEPRECATED - DT-Prelim Calcs'!$C$8-'DEPRECATED - DT-Prelim Calcs'!$C$9)+'DEPRECATED - DT-Prelim Calcs'!$C$9</f>
        <v>1417.9889569835846</v>
      </c>
      <c r="GK91" s="43">
        <f t="shared" si="152"/>
        <v>29.999999999999982</v>
      </c>
      <c r="GL91" s="2">
        <f t="shared" si="153"/>
        <v>1.4462867232450001</v>
      </c>
      <c r="GM91" s="43">
        <f>GL91*'DEPRECATED - DT-Prelim Calcs'!$C$21/GG$2/'DEPRECATED - DT-Prelim Calcs'!$C$19/'DEPRECATED - DT-Prelim Calcs'!$C$18*3.39*'DEPRECATED - DT-Prelim Calcs'!$C$20</f>
        <v>29.053734754561201</v>
      </c>
      <c r="GN91" s="36">
        <f t="shared" si="154"/>
        <v>0</v>
      </c>
      <c r="GO91" s="43">
        <f>GM90*'DEPRECATED - DT-Prelim Calcs'!$C$11+GO90</f>
        <v>-100.45476571002997</v>
      </c>
      <c r="GP91" s="43">
        <f>GP90+0.5*GM91*'DEPRECATED - DT-Prelim Calcs'!$C$11^2+GO91*'DEPRECATED - DT-Prelim Calcs'!$C$11</f>
        <v>-107046.82850064772</v>
      </c>
      <c r="GQ91" s="43">
        <f>MIN('Drive Train'!$F$35-GK90*'DEPRECATED - DT-Prelim Calcs'!$C$21*'Drive Train'!$F$39,GQ90+GK$2)</f>
        <v>10.72</v>
      </c>
      <c r="GR91" s="43">
        <f>'Drive Train'!$F$35-GK91*'DEPRECATED - DT-Prelim Calcs'!$C$21*'Drive Train'!$F$39</f>
        <v>10.72</v>
      </c>
      <c r="GS91" s="1">
        <f>IF(GP91&gt;='Drive Train'!$F$29,1,0)</f>
        <v>0</v>
      </c>
      <c r="GT91" s="43">
        <f t="shared" si="155"/>
        <v>33.333333333333314</v>
      </c>
      <c r="GU91" s="49">
        <f>GU90+'DEPRECATED - DT-Prelim Calcs'!$C$11</f>
        <v>348</v>
      </c>
      <c r="GV91" s="2">
        <f>HF91/'Drive Train'!$F$35</f>
        <v>0.84946236559139798</v>
      </c>
      <c r="GW91" s="36">
        <f>HD91*12*60/(PI() * 'Drive Train'!$F$15)/GV$2*GV91</f>
        <v>-125490.34322318793</v>
      </c>
      <c r="GX91" s="2">
        <f>('DEPRECATED - DT-Prelim Calcs'!$C$6*GV91-GW91)/('DEPRECATED - DT-Prelim Calcs'!$C$6*GV91)*'DEPRECATED - DT-Prelim Calcs'!$C$7*GV91</f>
        <v>96.233149296622315</v>
      </c>
      <c r="GY91" s="43">
        <f>GX91/'DEPRECATED - DT-Prelim Calcs'!$C$7*('DEPRECATED - DT-Prelim Calcs'!$C$8-'DEPRECATED - DT-Prelim Calcs'!$C$9)+'DEPRECATED - DT-Prelim Calcs'!$C$9</f>
        <v>5244.0521631742004</v>
      </c>
      <c r="GZ91" s="43">
        <f t="shared" si="112"/>
        <v>33.333333333333314</v>
      </c>
      <c r="HA91" s="2">
        <f t="shared" si="156"/>
        <v>1.4462867232450001</v>
      </c>
      <c r="HB91" s="43">
        <f>HA91*'DEPRECATED - DT-Prelim Calcs'!$C$21/GV$2/'DEPRECATED - DT-Prelim Calcs'!$C$19/'DEPRECATED - DT-Prelim Calcs'!$C$18*3.39*'DEPRECATED - DT-Prelim Calcs'!$C$20</f>
        <v>29.053734754561201</v>
      </c>
      <c r="HC91" s="36">
        <f t="shared" si="157"/>
        <v>0</v>
      </c>
      <c r="HD91" s="43">
        <f>HB90*'DEPRECATED - DT-Prelim Calcs'!$C$11+HD90</f>
        <v>-429.72664385932825</v>
      </c>
      <c r="HE91" s="43">
        <f>HE90+0.5*HB91*'DEPRECATED - DT-Prelim Calcs'!$C$11^2+HD91*'DEPRECATED - DT-Prelim Calcs'!$C$11</f>
        <v>-116762.89288994331</v>
      </c>
      <c r="HF91" s="43">
        <f>MIN('Drive Train'!$F$35-GZ90*'DEPRECATED - DT-Prelim Calcs'!$C$21*'Drive Train'!$F$39,HF90+GZ$2)</f>
        <v>10.533333333333335</v>
      </c>
      <c r="HG91" s="43">
        <f>'Drive Train'!$F$35-GZ91*'DEPRECATED - DT-Prelim Calcs'!$C$21*'Drive Train'!$F$39</f>
        <v>10.533333333333335</v>
      </c>
      <c r="HH91" s="1">
        <f>IF(HE91&gt;='Drive Train'!$F$29,1,0)</f>
        <v>0</v>
      </c>
      <c r="HI91" s="43">
        <f t="shared" si="158"/>
        <v>37.037037037037017</v>
      </c>
      <c r="HJ91" s="49">
        <f>HJ90+'DEPRECATED - DT-Prelim Calcs'!$C$11</f>
        <v>348</v>
      </c>
      <c r="HK91" s="2">
        <f>HU91/'Drive Train'!$F$35</f>
        <v>0.83440860215053769</v>
      </c>
      <c r="HL91" s="36">
        <f>HS91*12*60/(PI() * 'Drive Train'!$F$15)/HK$2*HK91</f>
        <v>-95382.698839627541</v>
      </c>
      <c r="HM91" s="2">
        <f>('DEPRECATED - DT-Prelim Calcs'!$C$6*HK91-HL91)/('DEPRECATED - DT-Prelim Calcs'!$C$6*HK91)*'DEPRECATED - DT-Prelim Calcs'!$C$7*HK91</f>
        <v>74.030125177605328</v>
      </c>
      <c r="HN91" s="43">
        <f>HM91/'DEPRECATED - DT-Prelim Calcs'!$C$7*('DEPRECATED - DT-Prelim Calcs'!$C$8-'DEPRECATED - DT-Prelim Calcs'!$C$9)+'DEPRECATED - DT-Prelim Calcs'!$C$9</f>
        <v>4034.4844313173048</v>
      </c>
      <c r="HO91" s="43">
        <f t="shared" si="113"/>
        <v>36.66666666666665</v>
      </c>
      <c r="HP91" s="2">
        <f t="shared" si="159"/>
        <v>1.4462867232450001</v>
      </c>
      <c r="HQ91" s="43">
        <f>HP91*'DEPRECATED - DT-Prelim Calcs'!$C$21/HK$2/'DEPRECATED - DT-Prelim Calcs'!$C$19/'DEPRECATED - DT-Prelim Calcs'!$C$18*3.39*'DEPRECATED - DT-Prelim Calcs'!$C$20</f>
        <v>29.053734754561201</v>
      </c>
      <c r="HR91" s="36">
        <f t="shared" si="160"/>
        <v>0</v>
      </c>
      <c r="HS91" s="43">
        <f>HQ90*'DEPRECATED - DT-Prelim Calcs'!$C$11+HS90</f>
        <v>-332.51937158427791</v>
      </c>
      <c r="HT91" s="43">
        <f>HT90+0.5*HQ91*'DEPRECATED - DT-Prelim Calcs'!$C$11^2+HS91*'DEPRECATED - DT-Prelim Calcs'!$C$11</f>
        <v>-135154.41588398974</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1"/>
        <v>40.740740740740726</v>
      </c>
      <c r="HY91" s="49">
        <f>HY90+'DEPRECATED - DT-Prelim Calcs'!$C$11</f>
        <v>348</v>
      </c>
      <c r="HZ91" s="2">
        <f>IJ91/'Drive Train'!$F$35</f>
        <v>0.8193548387096774</v>
      </c>
      <c r="IA91" s="36">
        <f>IH91*12*60/(PI() * 'Drive Train'!$F$15)/HZ$2*HZ91</f>
        <v>16555.150903284015</v>
      </c>
      <c r="IB91" s="2">
        <f>('DEPRECATED - DT-Prelim Calcs'!$C$6*HZ91-IA91)/('DEPRECATED - DT-Prelim Calcs'!$C$6*HZ91)*'DEPRECATED - DT-Prelim Calcs'!$C$7*HZ91</f>
        <v>-8.3270781162324958</v>
      </c>
      <c r="IC91" s="43">
        <f>IB91/'DEPRECATED - DT-Prelim Calcs'!$C$7*('DEPRECATED - DT-Prelim Calcs'!$C$8-'DEPRECATED - DT-Prelim Calcs'!$C$9)+'DEPRECATED - DT-Prelim Calcs'!$C$9</f>
        <v>-452.13933021266581</v>
      </c>
      <c r="ID91" s="43">
        <f t="shared" si="114"/>
        <v>-452.13933021266581</v>
      </c>
      <c r="IE91" s="2">
        <f t="shared" si="162"/>
        <v>-9.9053943509867075</v>
      </c>
      <c r="IF91" s="43">
        <f>IE91*'DEPRECATED - DT-Prelim Calcs'!$C$21/HZ$2/'DEPRECATED - DT-Prelim Calcs'!$C$19/'DEPRECATED - DT-Prelim Calcs'!$C$18*3.39*'DEPRECATED - DT-Prelim Calcs'!$C$20</f>
        <v>-198.9845412306571</v>
      </c>
      <c r="IG91" s="36">
        <f t="shared" si="163"/>
        <v>1</v>
      </c>
      <c r="IH91" s="43">
        <f>IF90*'DEPRECATED - DT-Prelim Calcs'!$C$11+IH90</f>
        <v>58.774269253486892</v>
      </c>
      <c r="II91" s="43">
        <f>II90+0.5*IF91*'DEPRECATED - DT-Prelim Calcs'!$C$11^2+IH91*'DEPRECATED - DT-Prelim Calcs'!$C$11</f>
        <v>-101934.05421299902</v>
      </c>
      <c r="IJ91" s="43">
        <f>MIN('Drive Train'!$F$35-ID90*'DEPRECATED - DT-Prelim Calcs'!$C$21*'Drive Train'!$F$39,IJ90+ID$2)</f>
        <v>10.16</v>
      </c>
      <c r="IK91" s="43">
        <f>'Drive Train'!$F$35-ID91*'DEPRECATED - DT-Prelim Calcs'!$C$21*'Drive Train'!$F$39</f>
        <v>37.719802491909284</v>
      </c>
      <c r="IL91" s="1">
        <f>IF(II91&gt;='Drive Train'!$F$29,1,0)</f>
        <v>0</v>
      </c>
      <c r="IM91" s="43">
        <f t="shared" si="164"/>
        <v>-502.37703356962874</v>
      </c>
      <c r="IN91" s="49">
        <f>IN90+'DEPRECATED - DT-Prelim Calcs'!$C$11</f>
        <v>348</v>
      </c>
      <c r="IO91" s="2">
        <f>IY91/'Drive Train'!$F$35</f>
        <v>0.80430107526881722</v>
      </c>
      <c r="IP91" s="36">
        <f>IW91*12*60/(PI() * 'Drive Train'!$F$15)/IO$2*IO91</f>
        <v>-171111.02330464634</v>
      </c>
      <c r="IQ91" s="2">
        <f>('DEPRECATED - DT-Prelim Calcs'!$C$6*IO91-IP91)/('DEPRECATED - DT-Prelim Calcs'!$C$6*IO91)*'DEPRECATED - DT-Prelim Calcs'!$C$7*IO91</f>
        <v>129.55754810865201</v>
      </c>
      <c r="IR91" s="43">
        <f>IQ91/'DEPRECATED - DT-Prelim Calcs'!$C$7*('DEPRECATED - DT-Prelim Calcs'!$C$8-'DEPRECATED - DT-Prelim Calcs'!$C$9)+'DEPRECATED - DT-Prelim Calcs'!$C$9</f>
        <v>7059.4858297996989</v>
      </c>
      <c r="IS91" s="43">
        <f t="shared" si="115"/>
        <v>43.333333333333321</v>
      </c>
      <c r="IT91" s="2">
        <f t="shared" si="165"/>
        <v>1.4462867232450001</v>
      </c>
      <c r="IU91" s="43">
        <f>IT91*'DEPRECATED - DT-Prelim Calcs'!$C$21/IO$2/'DEPRECATED - DT-Prelim Calcs'!$C$19/'DEPRECATED - DT-Prelim Calcs'!$C$18*3.39*'DEPRECATED - DT-Prelim Calcs'!$C$20</f>
        <v>29.053734754561201</v>
      </c>
      <c r="IV91" s="36">
        <f t="shared" si="166"/>
        <v>0</v>
      </c>
      <c r="IW91" s="43">
        <f>IU90*'DEPRECATED - DT-Prelim Calcs'!$C$11+IW90</f>
        <v>-618.85008714443609</v>
      </c>
      <c r="IX91" s="43">
        <f>IX90+0.5*IU91*'DEPRECATED - DT-Prelim Calcs'!$C$11^2+IW91*'DEPRECATED - DT-Prelim Calcs'!$C$11</f>
        <v>-139370.25192655486</v>
      </c>
      <c r="IY91" s="43">
        <f>MIN('Drive Train'!$F$35-IS90*'DEPRECATED - DT-Prelim Calcs'!$C$21*'Drive Train'!$F$39,IY90+IS$2)</f>
        <v>9.9733333333333345</v>
      </c>
      <c r="IZ91" s="43">
        <f>'Drive Train'!$F$35-IS91*'DEPRECATED - DT-Prelim Calcs'!$C$21*'Drive Train'!$F$39</f>
        <v>9.9733333333333345</v>
      </c>
      <c r="JA91" s="1">
        <f>IF(IX91&gt;='Drive Train'!$F$29,1,0)</f>
        <v>0</v>
      </c>
      <c r="JB91" s="43">
        <f t="shared" si="167"/>
        <v>48.148148148148138</v>
      </c>
      <c r="JC91" s="49">
        <f>JC90+'DEPRECATED - DT-Prelim Calcs'!$C$11</f>
        <v>348</v>
      </c>
      <c r="JD91" s="2">
        <f>JN91/'Drive Train'!$F$35</f>
        <v>0.78924731182795704</v>
      </c>
      <c r="JE91" s="36">
        <f>JL91*12*60/(PI() * 'Drive Train'!$F$15)/JD$2*JD91</f>
        <v>-62572.089997014155</v>
      </c>
      <c r="JF91" s="2">
        <f>('DEPRECATED - DT-Prelim Calcs'!$C$6*JD91-JE91)/('DEPRECATED - DT-Prelim Calcs'!$C$6*JD91)*'DEPRECATED - DT-Prelim Calcs'!$C$7*JD91</f>
        <v>49.698921316610488</v>
      </c>
      <c r="JG91" s="43">
        <f>JF91/'DEPRECATED - DT-Prelim Calcs'!$C$7*('DEPRECATED - DT-Prelim Calcs'!$C$8-'DEPRECATED - DT-Prelim Calcs'!$C$9)+'DEPRECATED - DT-Prelim Calcs'!$C$9</f>
        <v>2708.9785493377353</v>
      </c>
      <c r="JH91" s="43">
        <f t="shared" si="116"/>
        <v>46.666666666666657</v>
      </c>
      <c r="JI91" s="2">
        <f t="shared" si="168"/>
        <v>1.4462867232450001</v>
      </c>
      <c r="JJ91" s="43">
        <f>JI91*'DEPRECATED - DT-Prelim Calcs'!$C$21/JD$2/'DEPRECATED - DT-Prelim Calcs'!$C$19/'DEPRECATED - DT-Prelim Calcs'!$C$18*3.39*'DEPRECATED - DT-Prelim Calcs'!$C$20</f>
        <v>29.053734754561201</v>
      </c>
      <c r="JK91" s="36">
        <f t="shared" si="169"/>
        <v>0</v>
      </c>
      <c r="JL91" s="43">
        <f>JJ90*'DEPRECATED - DT-Prelim Calcs'!$C$11+JL90</f>
        <v>-230.61824727088066</v>
      </c>
      <c r="JM91" s="43">
        <f>JM90+0.5*JJ91*'DEPRECATED - DT-Prelim Calcs'!$C$11^2+JL91*'DEPRECATED - DT-Prelim Calcs'!$C$11</f>
        <v>-131943.9363078897</v>
      </c>
      <c r="JN91" s="43">
        <f>MIN('Drive Train'!$F$35-JH90*'DEPRECATED - DT-Prelim Calcs'!$C$21*'Drive Train'!$F$39,JN90+JH$2)</f>
        <v>9.7866666666666671</v>
      </c>
      <c r="JO91" s="43">
        <f>'Drive Train'!$F$35-JH91*'DEPRECATED - DT-Prelim Calcs'!$C$21*'Drive Train'!$F$39</f>
        <v>9.7866666666666671</v>
      </c>
      <c r="JP91" s="1">
        <f>IF(JM91&gt;='Drive Train'!$F$29,1,0)</f>
        <v>0</v>
      </c>
      <c r="JQ91" s="43">
        <f>MIN(JG91,'DEPRECATED - DT-Prelim Calcs'!$C$10)*'DEPRECATED - DT-Prelim Calcs'!$C$11*1000/60/60</f>
        <v>103.33333333333333</v>
      </c>
      <c r="JR91" s="49">
        <f>JR90+'DEPRECATED - DT-Prelim Calcs'!$C$11</f>
        <v>348</v>
      </c>
      <c r="JS91" s="2">
        <f>KC91/'Drive Train'!$F$35</f>
        <v>0.77419354838709686</v>
      </c>
      <c r="JT91" s="36">
        <f>KA91*12*60/(PI() * 'Drive Train'!$F$15)/JS$2*JS91</f>
        <v>-58822.876159145679</v>
      </c>
      <c r="JU91" s="2">
        <f>('DEPRECATED - DT-Prelim Calcs'!$C$6*JS91-JT91)/('DEPRECATED - DT-Prelim Calcs'!$C$6*JS91)*'DEPRECATED - DT-Prelim Calcs'!$C$7*JS91</f>
        <v>46.87223563948929</v>
      </c>
      <c r="JV91" s="43">
        <f>JU91/'DEPRECATED - DT-Prelim Calcs'!$C$7*('DEPRECATED - DT-Prelim Calcs'!$C$8-'DEPRECATED - DT-Prelim Calcs'!$C$9)+'DEPRECATED - DT-Prelim Calcs'!$C$9</f>
        <v>2554.9874639423269</v>
      </c>
      <c r="JW91" s="43">
        <f t="shared" si="117"/>
        <v>49.999999999999993</v>
      </c>
      <c r="JX91" s="2">
        <f t="shared" si="170"/>
        <v>1.4462867232450001</v>
      </c>
      <c r="JY91" s="43">
        <f>JX91*'DEPRECATED - DT-Prelim Calcs'!$C$21/JS$2/'DEPRECATED - DT-Prelim Calcs'!$C$19/'DEPRECATED - DT-Prelim Calcs'!$C$18*3.39*'DEPRECATED - DT-Prelim Calcs'!$C$20</f>
        <v>29.053734754561201</v>
      </c>
      <c r="JZ91" s="36">
        <f t="shared" si="171"/>
        <v>0</v>
      </c>
      <c r="KA91" s="43">
        <f>JY90*'DEPRECATED - DT-Prelim Calcs'!$C$11+KA90</f>
        <v>-221.01554721228479</v>
      </c>
      <c r="KB91" s="43">
        <f>KB90+0.5*JY91*'DEPRECATED - DT-Prelim Calcs'!$C$11^2+KA91*'DEPRECATED - DT-Prelim Calcs'!$C$11</f>
        <v>-139040.36011738592</v>
      </c>
      <c r="KC91" s="43">
        <f>MIN('Drive Train'!$F$35-JW90*'DEPRECATED - DT-Prelim Calcs'!$C$21*'Drive Train'!$F$39,KC90+JW$2)</f>
        <v>9.6000000000000014</v>
      </c>
      <c r="KD91" s="43">
        <f>'Drive Train'!$F$35-JW91*'DEPRECATED - DT-Prelim Calcs'!$C$21*'Drive Train'!$F$39</f>
        <v>9.6000000000000014</v>
      </c>
      <c r="KE91" s="1">
        <f>IF(KB91&gt;='Drive Train'!$F$29,1,0)</f>
        <v>0</v>
      </c>
      <c r="KF91" s="43">
        <f>MIN(JV91,'DEPRECATED - DT-Prelim Calcs'!$C$10)*'DEPRECATED - DT-Prelim Calcs'!$C$11*1000/60/60</f>
        <v>103.33333333333333</v>
      </c>
      <c r="KG91" s="49">
        <f>KG90+'DEPRECATED - DT-Prelim Calcs'!$C$11</f>
        <v>348</v>
      </c>
      <c r="KH91" s="2">
        <f>KR91/'Drive Train'!$F$35</f>
        <v>0.75913978494623657</v>
      </c>
      <c r="KI91" s="36">
        <f>KP91*12*60/(PI() * 'Drive Train'!$F$15)/KH$2*KH91</f>
        <v>-129277.2000290469</v>
      </c>
      <c r="KJ91" s="2">
        <f>('DEPRECATED - DT-Prelim Calcs'!$C$6*KH91-KI91)/('DEPRECATED - DT-Prelim Calcs'!$C$6*KH91)*'DEPRECATED - DT-Prelim Calcs'!$C$7*KH91</f>
        <v>98.593291631559296</v>
      </c>
      <c r="KK91" s="43">
        <f>KJ91/'DEPRECATED - DT-Prelim Calcs'!$C$7*('DEPRECATED - DT-Prelim Calcs'!$C$8-'DEPRECATED - DT-Prelim Calcs'!$C$9)+'DEPRECATED - DT-Prelim Calcs'!$C$9</f>
        <v>5372.6270814207674</v>
      </c>
      <c r="KL91" s="43">
        <f t="shared" si="118"/>
        <v>53.333333333333329</v>
      </c>
      <c r="KM91" s="2">
        <f t="shared" si="172"/>
        <v>1.4462867232450001</v>
      </c>
      <c r="KN91" s="43">
        <f>KM91*'DEPRECATED - DT-Prelim Calcs'!$C$21/KH$2/'DEPRECATED - DT-Prelim Calcs'!$C$19/'DEPRECATED - DT-Prelim Calcs'!$C$18*3.39*'DEPRECATED - DT-Prelim Calcs'!$C$20</f>
        <v>29.053734754561201</v>
      </c>
      <c r="KO91" s="36">
        <f t="shared" si="173"/>
        <v>0</v>
      </c>
      <c r="KP91" s="43">
        <f>KN90*'DEPRECATED - DT-Prelim Calcs'!$C$11+KP90</f>
        <v>-495.3661220697698</v>
      </c>
      <c r="KQ91" s="43">
        <f>KQ90+0.5*KN91*'DEPRECATED - DT-Prelim Calcs'!$C$11^2+KP91*'DEPRECATED - DT-Prelim Calcs'!$C$11</f>
        <v>-136107.49345619607</v>
      </c>
      <c r="KR91" s="43">
        <f>MIN('Drive Train'!$F$35-KL90*'DEPRECATED - DT-Prelim Calcs'!$C$21*'Drive Train'!$F$39,KR90+KL$2)</f>
        <v>9.413333333333334</v>
      </c>
      <c r="KS91" s="43">
        <f>'Drive Train'!$F$35-KL91*'DEPRECATED - DT-Prelim Calcs'!$C$21*'Drive Train'!$F$39</f>
        <v>9.413333333333334</v>
      </c>
      <c r="KT91" s="1">
        <f>IF(KQ91&gt;='Drive Train'!$F$29,1,0)</f>
        <v>0</v>
      </c>
      <c r="KU91" s="43">
        <f>MIN(KK91,'DEPRECATED - DT-Prelim Calcs'!$C$10)*'DEPRECATED - DT-Prelim Calcs'!$C$11*1000/60/60</f>
        <v>103.33333333333333</v>
      </c>
      <c r="KV91" s="49">
        <f>KV90+'DEPRECATED - DT-Prelim Calcs'!$C$11</f>
        <v>348</v>
      </c>
      <c r="KW91" s="2">
        <f>LG91/'Drive Train'!$F$35</f>
        <v>0.74408602150537628</v>
      </c>
      <c r="KX91" s="36">
        <f>LE91*12*60/(PI() * 'Drive Train'!$F$15)/KW$2*KW91</f>
        <v>-64134.343789606915</v>
      </c>
      <c r="KY91" s="2">
        <f>('DEPRECATED - DT-Prelim Calcs'!$C$6*KW91-KX91)/('DEPRECATED - DT-Prelim Calcs'!$C$6*KW91)*'DEPRECATED - DT-Prelim Calcs'!$C$7*KW91</f>
        <v>50.6355428097092</v>
      </c>
      <c r="KZ91" s="43">
        <f>KY91/'DEPRECATED - DT-Prelim Calcs'!$C$7*('DEPRECATED - DT-Prelim Calcs'!$C$8-'DEPRECATED - DT-Prelim Calcs'!$C$9)+'DEPRECATED - DT-Prelim Calcs'!$C$9</f>
        <v>2760.0034515737098</v>
      </c>
      <c r="LA91" s="43">
        <f t="shared" si="119"/>
        <v>56.666666666666664</v>
      </c>
      <c r="LB91" s="2">
        <f t="shared" si="174"/>
        <v>1.4462867232450001</v>
      </c>
      <c r="LC91" s="43">
        <f>LB91*'DEPRECATED - DT-Prelim Calcs'!$C$21/KW$2/'DEPRECATED - DT-Prelim Calcs'!$C$19/'DEPRECATED - DT-Prelim Calcs'!$C$18*3.39*'DEPRECATED - DT-Prelim Calcs'!$C$20</f>
        <v>29.053734754561201</v>
      </c>
      <c r="LD91" s="36">
        <f t="shared" si="175"/>
        <v>0</v>
      </c>
      <c r="LE91" s="43">
        <f>LC90*'DEPRECATED - DT-Prelim Calcs'!$C$11+LE90</f>
        <v>-250.72268312697378</v>
      </c>
      <c r="LF91" s="43">
        <f>LF90+0.5*LC91*'DEPRECATED - DT-Prelim Calcs'!$C$11^2+LE91*'DEPRECATED - DT-Prelim Calcs'!$C$11</f>
        <v>-143041.82795377748</v>
      </c>
      <c r="LG91" s="43">
        <f>MIN('Drive Train'!$F$35-LA90*'DEPRECATED - DT-Prelim Calcs'!$C$21*'Drive Train'!$F$39,LG90+LA$2)</f>
        <v>9.2266666666666666</v>
      </c>
      <c r="LH91" s="43">
        <f>'Drive Train'!$F$35-LA91*'DEPRECATED - DT-Prelim Calcs'!$C$21*'Drive Train'!$F$39</f>
        <v>9.2266666666666666</v>
      </c>
      <c r="LI91" s="1">
        <f>IF(LF91&gt;='Drive Train'!$F$29,1,0)</f>
        <v>0</v>
      </c>
      <c r="LJ91" s="43">
        <f>MIN(KZ91,'DEPRECATED - DT-Prelim Calcs'!$C$10)*'DEPRECATED - DT-Prelim Calcs'!$C$11*1000/60/60</f>
        <v>103.33333333333333</v>
      </c>
      <c r="LK91" s="49">
        <f>LK90+'DEPRECATED - DT-Prelim Calcs'!$C$11</f>
        <v>348</v>
      </c>
      <c r="LL91" s="2">
        <f>LV91/'Drive Train'!$F$35</f>
        <v>0.72903225806451621</v>
      </c>
      <c r="LM91" s="36">
        <f>LT91*12*60/(PI() * 'Drive Train'!$F$15)/LL$2*LL91</f>
        <v>-36242.470393939926</v>
      </c>
      <c r="LN91" s="2">
        <f>('DEPRECATED - DT-Prelim Calcs'!$C$6*LL91-LM91)/('DEPRECATED - DT-Prelim Calcs'!$C$6*LL91)*'DEPRECATED - DT-Prelim Calcs'!$C$7*LL91</f>
        <v>30.061353476463378</v>
      </c>
      <c r="LO91" s="43">
        <f>LN91/'DEPRECATED - DT-Prelim Calcs'!$C$7*('DEPRECATED - DT-Prelim Calcs'!$C$8-'DEPRECATED - DT-Prelim Calcs'!$C$9)+'DEPRECATED - DT-Prelim Calcs'!$C$9</f>
        <v>1639.1707490909153</v>
      </c>
      <c r="LP91" s="43">
        <f t="shared" si="120"/>
        <v>60</v>
      </c>
      <c r="LQ91" s="2">
        <f t="shared" si="176"/>
        <v>1.4462867232450001</v>
      </c>
      <c r="LR91" s="43">
        <f>LQ91*'DEPRECATED - DT-Prelim Calcs'!$C$21/LL$2/'DEPRECATED - DT-Prelim Calcs'!$C$19/'DEPRECATED - DT-Prelim Calcs'!$C$18*3.39*'DEPRECATED - DT-Prelim Calcs'!$C$20</f>
        <v>29.053734754561201</v>
      </c>
      <c r="LS91" s="36">
        <f t="shared" si="177"/>
        <v>0</v>
      </c>
      <c r="LT91" s="43">
        <f>LR90*'DEPRECATED - DT-Prelim Calcs'!$C$11+LT90</f>
        <v>-144.60961327695691</v>
      </c>
      <c r="LU91" s="43">
        <f>LU90+0.5*LR91*'DEPRECATED - DT-Prelim Calcs'!$C$11^2+LT91*'DEPRECATED - DT-Prelim Calcs'!$C$11</f>
        <v>-153768.34042565434</v>
      </c>
      <c r="LV91" s="43">
        <f>MIN('Drive Train'!$F$35-LP90*'DEPRECATED - DT-Prelim Calcs'!$C$21*'Drive Train'!$F$39,LV90+LP$2)</f>
        <v>9.0400000000000009</v>
      </c>
      <c r="LW91" s="43">
        <f>'Drive Train'!$F$35-LP91*'DEPRECATED - DT-Prelim Calcs'!$C$21*'Drive Train'!$F$39</f>
        <v>9.0400000000000009</v>
      </c>
      <c r="LX91" s="1">
        <f>IF(LU91&gt;='Drive Train'!$F$29,1,0)</f>
        <v>0</v>
      </c>
      <c r="LY91" s="43">
        <f>MIN(LO91,'DEPRECATED - DT-Prelim Calcs'!$C$10)*'DEPRECATED - DT-Prelim Calcs'!$C$11*1000/60/60</f>
        <v>103.33333333333333</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3"/>
        <v>0</v>
      </c>
      <c r="X92" s="2">
        <f>MAX(MIN(IF(AND(AI91=1,AG92&lt;0),-1,1)*(W92-$C$9)/($C$8-$C$9)*$C$7-$C$29*AE92/T$2 -  AI91*$C$29/2,X$2),MAX(X$4:X91)*-1)</f>
        <v>-0.27672021620693066</v>
      </c>
      <c r="Y92" s="43">
        <f t="shared" si="94"/>
        <v>0</v>
      </c>
      <c r="Z92" s="43">
        <f t="shared" si="95"/>
        <v>0</v>
      </c>
      <c r="AA92" s="43">
        <f t="shared" si="96"/>
        <v>0</v>
      </c>
      <c r="AB92" s="43" t="e">
        <f t="shared" si="97"/>
        <v>#N/A</v>
      </c>
      <c r="AC92" s="36">
        <f t="shared" si="121"/>
        <v>1</v>
      </c>
      <c r="AD92" s="1">
        <f t="shared" si="98"/>
        <v>1</v>
      </c>
      <c r="AE92" s="43">
        <f t="shared" si="99"/>
        <v>0</v>
      </c>
      <c r="AF92" s="43" t="e">
        <f t="shared" si="100"/>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889.49632897085212</v>
      </c>
      <c r="AK92" s="43">
        <f t="shared" si="178"/>
        <v>0</v>
      </c>
      <c r="AL92" s="49">
        <f>AL91+'DEPRECATED - DT-Prelim Calcs'!$C$11</f>
        <v>352</v>
      </c>
      <c r="AM92" s="2">
        <f>AW92/'Drive Train'!$F$35</f>
        <v>0.57999999999999996</v>
      </c>
      <c r="AN92" s="36">
        <f>AU92*12*60/(PI() * 'Drive Train'!$F$15)/AM$2*AM92</f>
        <v>4962.8290526790279</v>
      </c>
      <c r="AO92" s="2">
        <f>('DEPRECATED - DT-Prelim Calcs'!$C$6*AM92-AN92)/('DEPRECATED - DT-Prelim Calcs'!$C$6*AM92)*'DEPRECATED - DT-Prelim Calcs'!$C$7*AM92</f>
        <v>-0.9280238647436746</v>
      </c>
      <c r="AP92" s="43">
        <f>AO92/'DEPRECATED - DT-Prelim Calcs'!$C$7*('DEPRECATED - DT-Prelim Calcs'!$C$8-'DEPRECATED - DT-Prelim Calcs'!$C$9)+'DEPRECATED - DT-Prelim Calcs'!$C$9</f>
        <v>-49.056523974841966</v>
      </c>
      <c r="AQ92" s="43">
        <f t="shared" si="102"/>
        <v>-49.056523974841966</v>
      </c>
      <c r="AR92" s="2">
        <f t="shared" si="122"/>
        <v>-1.5964204540894964</v>
      </c>
      <c r="AS92" s="43">
        <f>AR92*'DEPRECATED - DT-Prelim Calcs'!$C$21/AM$2/'DEPRECATED - DT-Prelim Calcs'!$C$19/'DEPRECATED - DT-Prelim Calcs'!$C$18*3.39*'DEPRECATED - DT-Prelim Calcs'!$C$20</f>
        <v>-16.03484830649839</v>
      </c>
      <c r="AT92" s="36">
        <f t="shared" si="123"/>
        <v>1</v>
      </c>
      <c r="AU92" s="43">
        <f>AS91*'DEPRECATED - DT-Prelim Calcs'!$C$11+AU91</f>
        <v>49.78029148441388</v>
      </c>
      <c r="AV92" s="43">
        <f>AV91+0.5*AS92*'DEPRECATED - DT-Prelim Calcs'!$C$11^2+AU92*'DEPRECATED - DT-Prelim Calcs'!$C$11</f>
        <v>5201.6487896049339</v>
      </c>
      <c r="AW92" s="43">
        <f>MIN('Drive Train'!$F$35-AQ91*'DEPRECATED - DT-Prelim Calcs'!$C$21*'Drive Train'!$F$39,AW91+AQ$2)</f>
        <v>7.1920000000000002</v>
      </c>
      <c r="AX92" s="43">
        <f>'Drive Train'!$F$35-AQ92*'DEPRECATED - DT-Prelim Calcs'!$C$21*'Drive Train'!$F$39</f>
        <v>15.147165342591151</v>
      </c>
      <c r="AY92" s="1">
        <f>IF(AV92&gt;='Drive Train'!$F$29,1,0)</f>
        <v>1</v>
      </c>
      <c r="AZ92" s="43">
        <f t="shared" si="124"/>
        <v>-54.507248860935512</v>
      </c>
      <c r="BA92" s="49">
        <f>BA91+'DEPRECATED - DT-Prelim Calcs'!$C$11</f>
        <v>352</v>
      </c>
      <c r="BB92" s="2">
        <f>BL92/'Drive Train'!$F$35</f>
        <v>2.8426727252730375</v>
      </c>
      <c r="BC92" s="36">
        <f>BJ92*12*60/(PI() * 'Drive Train'!$F$15)/BB$2*BB92</f>
        <v>-316466.34861776471</v>
      </c>
      <c r="BD92" s="2">
        <f>('DEPRECATED - DT-Prelim Calcs'!$C$6*BB92-BC92)/('DEPRECATED - DT-Prelim Calcs'!$C$6*BB92)*'DEPRECATED - DT-Prelim Calcs'!$C$7*BB92</f>
        <v>245.96962332875884</v>
      </c>
      <c r="BE92" s="43">
        <f>BD92/'DEPRECATED - DT-Prelim Calcs'!$C$7*('DEPRECATED - DT-Prelim Calcs'!$C$8-'DEPRECATED - DT-Prelim Calcs'!$C$9)+'DEPRECATED - DT-Prelim Calcs'!$C$9</f>
        <v>13401.337688805519</v>
      </c>
      <c r="BF92" s="43">
        <f t="shared" si="103"/>
        <v>93</v>
      </c>
      <c r="BG92" s="2">
        <f t="shared" si="125"/>
        <v>2.0025508475699998</v>
      </c>
      <c r="BH92" s="43">
        <f>BG92*'DEPRECATED - DT-Prelim Calcs'!$C$21/BB$2/'DEPRECATED - DT-Prelim Calcs'!$C$19/'DEPRECATED - DT-Prelim Calcs'!$C$18*3.39*'DEPRECATED - DT-Prelim Calcs'!$C$20</f>
        <v>29.053734754561201</v>
      </c>
      <c r="BI92" s="36">
        <f t="shared" si="126"/>
        <v>0</v>
      </c>
      <c r="BJ92" s="43">
        <f>BH91*'DEPRECATED - DT-Prelim Calcs'!$C$11+BJ91</f>
        <v>-448.39002605146607</v>
      </c>
      <c r="BK92" s="43">
        <f>BK91+0.5*BH92*'DEPRECATED - DT-Prelim Calcs'!$C$11^2+BJ92*'DEPRECATED - DT-Prelim Calcs'!$C$11</f>
        <v>-48121.88984623627</v>
      </c>
      <c r="BL92" s="43">
        <f>MIN('Drive Train'!$F$35-BF91*'DEPRECATED - DT-Prelim Calcs'!$C$21*'Drive Train'!$F$39,BL91+BF$2)</f>
        <v>35.249141793385668</v>
      </c>
      <c r="BM92" s="43">
        <f>'Drive Train'!$F$35-BF92*'DEPRECATED - DT-Prelim Calcs'!$C$21*'Drive Train'!$F$39</f>
        <v>7.1920000000000002</v>
      </c>
      <c r="BN92" s="1">
        <f>IF(BK92&gt;='Drive Train'!$F$29,1,0)</f>
        <v>0</v>
      </c>
      <c r="BO92" s="43">
        <f t="shared" si="127"/>
        <v>103.33333333333333</v>
      </c>
      <c r="BP92" s="49">
        <f>BP91+'DEPRECATED - DT-Prelim Calcs'!$C$11</f>
        <v>352</v>
      </c>
      <c r="BQ92" s="2">
        <f>CA92/'Drive Train'!$F$35</f>
        <v>0.57999999999999996</v>
      </c>
      <c r="BR92" s="36">
        <f>BY92*12*60/(PI() * 'Drive Train'!$F$15)/BQ$2*BQ92</f>
        <v>-65698.666404011732</v>
      </c>
      <c r="BS92" s="2">
        <f>('DEPRECATED - DT-Prelim Calcs'!$C$6*BQ92-BR92)/('DEPRECATED - DT-Prelim Calcs'!$C$6*BQ92)*'DEPRECATED - DT-Prelim Calcs'!$C$7*BQ92</f>
        <v>51.015928124579155</v>
      </c>
      <c r="BT92" s="43">
        <f>BS92/'DEPRECATED - DT-Prelim Calcs'!$C$7*('DEPRECATED - DT-Prelim Calcs'!$C$8-'DEPRECATED - DT-Prelim Calcs'!$C$9)+'DEPRECATED - DT-Prelim Calcs'!$C$9</f>
        <v>2780.7259351449834</v>
      </c>
      <c r="BU92" s="43">
        <f t="shared" si="104"/>
        <v>93</v>
      </c>
      <c r="BV92" s="2">
        <f t="shared" si="128"/>
        <v>1.5313624128476471</v>
      </c>
      <c r="BW92" s="43">
        <f>BV92*'DEPRECATED - DT-Prelim Calcs'!$C$21/BQ$2/'DEPRECATED - DT-Prelim Calcs'!$C$19/'DEPRECATED - DT-Prelim Calcs'!$C$18*3.39*'DEPRECATED - DT-Prelim Calcs'!$C$20</f>
        <v>29.053734754561201</v>
      </c>
      <c r="BX92" s="36">
        <f t="shared" si="129"/>
        <v>0</v>
      </c>
      <c r="BY92" s="43">
        <f>BW91*'DEPRECATED - DT-Prelim Calcs'!$C$11+BY91</f>
        <v>-348.88175748054402</v>
      </c>
      <c r="BZ92" s="43">
        <f>BZ91+0.5*BW92*'DEPRECATED - DT-Prelim Calcs'!$C$11^2+BY92*'DEPRECATED - DT-Prelim Calcs'!$C$11</f>
        <v>-112692.70425166015</v>
      </c>
      <c r="CA92" s="43">
        <f>MIN('Drive Train'!$F$35-BU91*'DEPRECATED - DT-Prelim Calcs'!$C$21*'Drive Train'!$F$39,CA91+BU$2)</f>
        <v>7.1920000000000002</v>
      </c>
      <c r="CB92" s="43">
        <f>'Drive Train'!$F$35-BU92*'DEPRECATED - DT-Prelim Calcs'!$C$21*'Drive Train'!$F$39</f>
        <v>7.1920000000000002</v>
      </c>
      <c r="CC92" s="1">
        <f>IF(BZ92&gt;='Drive Train'!$F$29,1,0)</f>
        <v>0</v>
      </c>
      <c r="CD92" s="43">
        <f t="shared" si="130"/>
        <v>103.33333333333333</v>
      </c>
      <c r="CE92" s="49">
        <f>CE91+'DEPRECATED - DT-Prelim Calcs'!$C$11</f>
        <v>352</v>
      </c>
      <c r="CF92" s="2">
        <f>CP92/'Drive Train'!$F$35</f>
        <v>0.57999999999999996</v>
      </c>
      <c r="CG92" s="36">
        <f>CN92*12*60/(PI() * 'Drive Train'!$F$15)/CF$2*CF92</f>
        <v>-196234.8832642989</v>
      </c>
      <c r="CH92" s="2">
        <f>('DEPRECATED - DT-Prelim Calcs'!$C$6*CF92-CG92)/('DEPRECATED - DT-Prelim Calcs'!$C$6*CF92)*'DEPRECATED - DT-Prelim Calcs'!$C$7*CF92</f>
        <v>146.97436967234512</v>
      </c>
      <c r="CI92" s="43">
        <f>CH92/'DEPRECATED - DT-Prelim Calcs'!$C$7*('DEPRECATED - DT-Prelim Calcs'!$C$8-'DEPRECATED - DT-Prelim Calcs'!$C$9)+'DEPRECATED - DT-Prelim Calcs'!$C$9</f>
        <v>8008.312676179994</v>
      </c>
      <c r="CJ92" s="43">
        <f t="shared" si="105"/>
        <v>93</v>
      </c>
      <c r="CK92" s="2">
        <f t="shared" si="131"/>
        <v>1.2396743342100003</v>
      </c>
      <c r="CL92" s="43">
        <f>CK92*'DEPRECATED - DT-Prelim Calcs'!$C$21/CF$2/'DEPRECATED - DT-Prelim Calcs'!$C$19/'DEPRECATED - DT-Prelim Calcs'!$C$18*3.39*'DEPRECATED - DT-Prelim Calcs'!$C$20</f>
        <v>29.053734754561205</v>
      </c>
      <c r="CM92" s="36">
        <f t="shared" si="132"/>
        <v>0</v>
      </c>
      <c r="CN92" s="43">
        <f>CL91*'DEPRECATED - DT-Prelim Calcs'!$C$11+CN91</f>
        <v>-843.58246803663405</v>
      </c>
      <c r="CO92" s="43">
        <f>CO91+0.5*CL92*'DEPRECATED - DT-Prelim Calcs'!$C$11^2+CN92*'DEPRECATED - DT-Prelim Calcs'!$C$11</f>
        <v>-243542.91107782017</v>
      </c>
      <c r="CP92" s="43">
        <f>MIN('Drive Train'!$F$35-CJ91*'DEPRECATED - DT-Prelim Calcs'!$C$21*'Drive Train'!$F$39,CP91+CJ$2)</f>
        <v>7.1920000000000002</v>
      </c>
      <c r="CQ92" s="43">
        <f>'Drive Train'!$F$35-CJ92*'DEPRECATED - DT-Prelim Calcs'!$C$21*'Drive Train'!$F$39</f>
        <v>7.1920000000000002</v>
      </c>
      <c r="CR92" s="1">
        <f>IF(CO92&gt;='Drive Train'!$F$29,1,0)</f>
        <v>0</v>
      </c>
      <c r="CS92" s="43">
        <f t="shared" si="133"/>
        <v>103.33333333333333</v>
      </c>
      <c r="CT92" s="49">
        <f>CT91+'DEPRECATED - DT-Prelim Calcs'!$C$11</f>
        <v>352</v>
      </c>
      <c r="CU92" s="2">
        <f>DE92/'Drive Train'!$F$35</f>
        <v>0.57999999999999996</v>
      </c>
      <c r="CV92" s="36">
        <f>DC92*12*60/(PI() * 'Drive Train'!$F$15)/CU$2*CU92</f>
        <v>-338748.22400251619</v>
      </c>
      <c r="CW92" s="2">
        <f>('DEPRECATED - DT-Prelim Calcs'!$C$6*CU92-CV92)/('DEPRECATED - DT-Prelim Calcs'!$C$6*CU92)*'DEPRECATED - DT-Prelim Calcs'!$C$7*CU92</f>
        <v>251.73731137489045</v>
      </c>
      <c r="CX92" s="43">
        <f>CW92/'DEPRECATED - DT-Prelim Calcs'!$C$7*('DEPRECATED - DT-Prelim Calcs'!$C$8-'DEPRECATED - DT-Prelim Calcs'!$C$9)+'DEPRECATED - DT-Prelim Calcs'!$C$9</f>
        <v>13715.547559975374</v>
      </c>
      <c r="CY92" s="43">
        <f t="shared" si="106"/>
        <v>93</v>
      </c>
      <c r="CZ92" s="2">
        <f t="shared" si="134"/>
        <v>1.0413264407364002</v>
      </c>
      <c r="DA92" s="43">
        <f>CZ92*'DEPRECATED - DT-Prelim Calcs'!$C$21/CU$2/'DEPRECATED - DT-Prelim Calcs'!$C$19/'DEPRECATED - DT-Prelim Calcs'!$C$18*3.39*'DEPRECATED - DT-Prelim Calcs'!$C$20</f>
        <v>29.053734754561201</v>
      </c>
      <c r="DB92" s="36">
        <f t="shared" si="135"/>
        <v>0</v>
      </c>
      <c r="DC92" s="43">
        <f>DA91*'DEPRECATED - DT-Prelim Calcs'!$C$11+DC91</f>
        <v>-1223.2286574056261</v>
      </c>
      <c r="DD92" s="43">
        <f>DD91+0.5*DA92*'DEPRECATED - DT-Prelim Calcs'!$C$11^2+DC92*'DEPRECATED - DT-Prelim Calcs'!$C$11</f>
        <v>-358331.11340304936</v>
      </c>
      <c r="DE92" s="43">
        <f>MIN('Drive Train'!$F$35-CY91*'DEPRECATED - DT-Prelim Calcs'!$C$21*'Drive Train'!$F$39,DE91+CY$2)</f>
        <v>7.1920000000000002</v>
      </c>
      <c r="DF92" s="43">
        <f>'Drive Train'!$F$35-CY92*'DEPRECATED - DT-Prelim Calcs'!$C$21*'Drive Train'!$F$39</f>
        <v>7.1920000000000002</v>
      </c>
      <c r="DG92" s="1">
        <f>IF(DD92&gt;='Drive Train'!$F$29,1,0)</f>
        <v>0</v>
      </c>
      <c r="DH92" s="43">
        <f t="shared" si="136"/>
        <v>103.33333333333333</v>
      </c>
      <c r="DI92" s="49">
        <f>DI91+'DEPRECATED - DT-Prelim Calcs'!$C$11</f>
        <v>352</v>
      </c>
      <c r="DJ92" s="2">
        <f>DT92/'Drive Train'!$F$35</f>
        <v>0.57999999999999996</v>
      </c>
      <c r="DK92" s="36">
        <f>DR92*12*60/(PI() * 'Drive Train'!$F$15)/DJ$2*DJ92</f>
        <v>-184861.17509480135</v>
      </c>
      <c r="DL92" s="2">
        <f>('DEPRECATED - DT-Prelim Calcs'!$C$6*DJ92-DK92)/('DEPRECATED - DT-Prelim Calcs'!$C$6*DJ92)*'DEPRECATED - DT-Prelim Calcs'!$C$7*DJ92</f>
        <v>138.61344626874899</v>
      </c>
      <c r="DM92" s="43">
        <f>DL92/'DEPRECATED - DT-Prelim Calcs'!$C$7*('DEPRECATED - DT-Prelim Calcs'!$C$8-'DEPRECATED - DT-Prelim Calcs'!$C$9)+'DEPRECATED - DT-Prelim Calcs'!$C$9</f>
        <v>7552.8295355363252</v>
      </c>
      <c r="DN92" s="43">
        <f t="shared" si="107"/>
        <v>93</v>
      </c>
      <c r="DO92" s="2">
        <f t="shared" si="137"/>
        <v>0.89769520753137932</v>
      </c>
      <c r="DP92" s="43">
        <f>DO92*'DEPRECATED - DT-Prelim Calcs'!$C$21/DJ$2/'DEPRECATED - DT-Prelim Calcs'!$C$19/'DEPRECATED - DT-Prelim Calcs'!$C$18*3.39*'DEPRECATED - DT-Prelim Calcs'!$C$20</f>
        <v>29.053734754561201</v>
      </c>
      <c r="DQ92" s="36">
        <f t="shared" si="138"/>
        <v>0</v>
      </c>
      <c r="DR92" s="43">
        <f>DP91*'DEPRECATED - DT-Prelim Calcs'!$C$11+DR91</f>
        <v>-575.46423861653238</v>
      </c>
      <c r="DS92" s="43">
        <f>DS91+0.5*DP92*'DEPRECATED - DT-Prelim Calcs'!$C$11^2+DR92*'DEPRECATED - DT-Prelim Calcs'!$C$11</f>
        <v>-595472.76824031828</v>
      </c>
      <c r="DT92" s="43">
        <f>MIN('Drive Train'!$F$35-DN91*'DEPRECATED - DT-Prelim Calcs'!$C$21*'Drive Train'!$F$39,DT91+DN$2)</f>
        <v>7.1920000000000002</v>
      </c>
      <c r="DU92" s="43">
        <f>'Drive Train'!$F$35-DN92*'DEPRECATED - DT-Prelim Calcs'!$C$21*'Drive Train'!$F$39</f>
        <v>7.1920000000000002</v>
      </c>
      <c r="DV92" s="1">
        <f>IF(DS92&gt;='Drive Train'!$F$29,1,0)</f>
        <v>0</v>
      </c>
      <c r="DW92" s="43">
        <f t="shared" si="139"/>
        <v>103.33333333333333</v>
      </c>
      <c r="DX92" s="49">
        <f>DX91+'DEPRECATED - DT-Prelim Calcs'!$C$11</f>
        <v>352</v>
      </c>
      <c r="DY92" s="2">
        <f>EI92/'Drive Train'!$F$35</f>
        <v>0.57999999999999996</v>
      </c>
      <c r="DZ92" s="36">
        <f>EG92*12*60/(PI() * 'Drive Train'!$F$15)/DY$2*DY92</f>
        <v>-230840.09976691747</v>
      </c>
      <c r="EA92" s="2">
        <f>('DEPRECATED - DT-Prelim Calcs'!$C$6*DY92-DZ92)/('DEPRECATED - DT-Prelim Calcs'!$C$6*DY92)*'DEPRECATED - DT-Prelim Calcs'!$C$7*DY92</f>
        <v>172.41300061235782</v>
      </c>
      <c r="EB92" s="43">
        <f>EA92/'DEPRECATED - DT-Prelim Calcs'!$C$7*('DEPRECATED - DT-Prelim Calcs'!$C$8-'DEPRECATED - DT-Prelim Calcs'!$C$9)+'DEPRECATED - DT-Prelim Calcs'!$C$9</f>
        <v>9394.148540822478</v>
      </c>
      <c r="EC92" s="43">
        <f t="shared" si="108"/>
        <v>93</v>
      </c>
      <c r="ED92" s="2">
        <f t="shared" si="140"/>
        <v>0.78888366722454539</v>
      </c>
      <c r="EE92" s="43">
        <f>ED92*'DEPRECATED - DT-Prelim Calcs'!$C$21/DY$2/'DEPRECATED - DT-Prelim Calcs'!$C$19/'DEPRECATED - DT-Prelim Calcs'!$C$18*3.39*'DEPRECATED - DT-Prelim Calcs'!$C$20</f>
        <v>29.053734754561201</v>
      </c>
      <c r="EF92" s="36">
        <f t="shared" si="141"/>
        <v>0</v>
      </c>
      <c r="EG92" s="43">
        <f>EE91*'DEPRECATED - DT-Prelim Calcs'!$C$11+EG91</f>
        <v>-631.4921295556278</v>
      </c>
      <c r="EH92" s="43">
        <f>EH91+0.5*EE92*'DEPRECATED - DT-Prelim Calcs'!$C$11^2+EG92*'DEPRECATED - DT-Prelim Calcs'!$C$11</f>
        <v>-668842.7349863908</v>
      </c>
      <c r="EI92" s="43">
        <f>MIN('Drive Train'!$F$35-EC91*'DEPRECATED - DT-Prelim Calcs'!$C$21*'Drive Train'!$F$39,EI91+EC$2)</f>
        <v>7.1920000000000002</v>
      </c>
      <c r="EJ92" s="43">
        <f>'Drive Train'!$F$35-EC92*'DEPRECATED - DT-Prelim Calcs'!$C$21*'Drive Train'!$F$39</f>
        <v>7.1920000000000002</v>
      </c>
      <c r="EK92" s="1">
        <f>IF(EH92&gt;='Drive Train'!$F$29,1,0)</f>
        <v>0</v>
      </c>
      <c r="EL92" s="43">
        <f t="shared" si="142"/>
        <v>103.33333333333333</v>
      </c>
      <c r="EM92" s="49">
        <f>EM91+'DEPRECATED - DT-Prelim Calcs'!$C$11</f>
        <v>352</v>
      </c>
      <c r="EN92" s="2">
        <f>EX92/'Drive Train'!$F$35</f>
        <v>0.57999999999999996</v>
      </c>
      <c r="EO92" s="36">
        <f>EV92*12*60/(PI() * 'Drive Train'!$F$15)/EN$2*EN92</f>
        <v>-1147815.4728303547</v>
      </c>
      <c r="EP92" s="2">
        <f>('DEPRECATED - DT-Prelim Calcs'!$C$6*EN92-EO92)/('DEPRECATED - DT-Prelim Calcs'!$C$6*EN92)*'DEPRECATED - DT-Prelim Calcs'!$C$7*EN92</f>
        <v>846.49050839723566</v>
      </c>
      <c r="EQ92" s="43">
        <f>EP92/'DEPRECATED - DT-Prelim Calcs'!$C$7*('DEPRECATED - DT-Prelim Calcs'!$C$8-'DEPRECATED - DT-Prelim Calcs'!$C$9)+'DEPRECATED - DT-Prelim Calcs'!$C$9</f>
        <v>46116.2814276106</v>
      </c>
      <c r="ER92" s="43">
        <f t="shared" si="109"/>
        <v>93</v>
      </c>
      <c r="ES92" s="2">
        <f t="shared" si="143"/>
        <v>0.7035989464435134</v>
      </c>
      <c r="ET92" s="43">
        <f>ES92*'DEPRECATED - DT-Prelim Calcs'!$C$21/EN$2/'DEPRECATED - DT-Prelim Calcs'!$C$19/'DEPRECATED - DT-Prelim Calcs'!$C$18*3.39*'DEPRECATED - DT-Prelim Calcs'!$C$20</f>
        <v>29.053734754561201</v>
      </c>
      <c r="EU92" s="36">
        <f t="shared" si="144"/>
        <v>0</v>
      </c>
      <c r="EV92" s="43">
        <f>ET91*'DEPRECATED - DT-Prelim Calcs'!$C$11+EV91</f>
        <v>-2800.5348377761238</v>
      </c>
      <c r="EW92" s="43">
        <f>EW91+0.5*ET92*'DEPRECATED - DT-Prelim Calcs'!$C$11^2+EV92*'DEPRECATED - DT-Prelim Calcs'!$C$11</f>
        <v>-1233446.6847373082</v>
      </c>
      <c r="EX92" s="43">
        <f>MIN('Drive Train'!$F$35-ER91*'DEPRECATED - DT-Prelim Calcs'!$C$21*'Drive Train'!$F$39,EX91+ER$2)</f>
        <v>7.1920000000000002</v>
      </c>
      <c r="EY92" s="43">
        <f>'Drive Train'!$F$35-ER92*'DEPRECATED - DT-Prelim Calcs'!$C$21*'Drive Train'!$F$39</f>
        <v>7.1920000000000002</v>
      </c>
      <c r="EZ92" s="1">
        <f>IF(EW92&gt;='Drive Train'!$F$29,1,0)</f>
        <v>0</v>
      </c>
      <c r="FA92" s="43">
        <f t="shared" si="145"/>
        <v>103.33333333333333</v>
      </c>
      <c r="FB92" s="49">
        <f>FB91+'DEPRECATED - DT-Prelim Calcs'!$C$11</f>
        <v>352</v>
      </c>
      <c r="FC92" s="2">
        <f>FM92/'Drive Train'!$F$35</f>
        <v>0.57999999999999996</v>
      </c>
      <c r="FD92" s="36">
        <f>FK92*12*60/(PI() * 'Drive Train'!$F$15)/FC$2*FC92</f>
        <v>-2627569.1574260262</v>
      </c>
      <c r="FE92" s="2">
        <f>('DEPRECATED - DT-Prelim Calcs'!$C$6*FC92-FD92)/('DEPRECATED - DT-Prelim Calcs'!$C$6*FC92)*'DEPRECATED - DT-Prelim Calcs'!$C$7*FC92</f>
        <v>1934.2718219949943</v>
      </c>
      <c r="FF92" s="43">
        <f>FE92/'DEPRECATED - DT-Prelim Calcs'!$C$7*('DEPRECATED - DT-Prelim Calcs'!$C$8-'DEPRECATED - DT-Prelim Calcs'!$C$9)+'DEPRECATED - DT-Prelim Calcs'!$C$9</f>
        <v>105376.00970569743</v>
      </c>
      <c r="FG92" s="43">
        <f t="shared" si="110"/>
        <v>93</v>
      </c>
      <c r="FH92" s="2">
        <f t="shared" si="146"/>
        <v>0.63495514679048781</v>
      </c>
      <c r="FI92" s="43">
        <f>FH92*'DEPRECATED - DT-Prelim Calcs'!$C$21/FC$2/'DEPRECATED - DT-Prelim Calcs'!$C$19/'DEPRECATED - DT-Prelim Calcs'!$C$18*3.39*'DEPRECATED - DT-Prelim Calcs'!$C$20</f>
        <v>29.053734754561205</v>
      </c>
      <c r="FJ92" s="36">
        <f t="shared" si="147"/>
        <v>0</v>
      </c>
      <c r="FK92" s="43">
        <f>FI91*'DEPRECATED - DT-Prelim Calcs'!$C$11+FK91</f>
        <v>-5785.5003937263291</v>
      </c>
      <c r="FL92" s="43">
        <f>FL91+0.5*FI92*'DEPRECATED - DT-Prelim Calcs'!$C$11^2+FK92*'DEPRECATED - DT-Prelim Calcs'!$C$11</f>
        <v>-1526549.7005577127</v>
      </c>
      <c r="FM92" s="43">
        <f>MIN('Drive Train'!$F$35-FG91*'DEPRECATED - DT-Prelim Calcs'!$C$21*'Drive Train'!$F$39,FM91+FG$2)</f>
        <v>7.1920000000000002</v>
      </c>
      <c r="FN92" s="43">
        <f>'Drive Train'!$F$35-FG92*'DEPRECATED - DT-Prelim Calcs'!$C$21*'Drive Train'!$F$39</f>
        <v>7.1920000000000002</v>
      </c>
      <c r="FO92" s="1">
        <f>IF(FL92&gt;='Drive Train'!$F$29,1,0)</f>
        <v>0</v>
      </c>
      <c r="FP92" s="43">
        <f t="shared" si="148"/>
        <v>103.33333333333333</v>
      </c>
      <c r="FQ92" s="49">
        <f>FQ91+'DEPRECATED - DT-Prelim Calcs'!$C$11</f>
        <v>352</v>
      </c>
      <c r="FR92" s="2">
        <f>GB92/'Drive Train'!$F$35</f>
        <v>0.57999999999999996</v>
      </c>
      <c r="FS92" s="36">
        <f>FZ92*12*60/(PI() * 'Drive Train'!$F$15)/FR$2*FR92</f>
        <v>-2628656.9661615249</v>
      </c>
      <c r="FT92" s="2">
        <f>('DEPRECATED - DT-Prelim Calcs'!$C$6*FR92-FS92)/('DEPRECATED - DT-Prelim Calcs'!$C$6*FR92)*'DEPRECATED - DT-Prelim Calcs'!$C$7*FR92</f>
        <v>1935.0714807676416</v>
      </c>
      <c r="FU92" s="43">
        <f>FT92/'DEPRECATED - DT-Prelim Calcs'!$C$7*('DEPRECATED - DT-Prelim Calcs'!$C$8-'DEPRECATED - DT-Prelim Calcs'!$C$9)+'DEPRECATED - DT-Prelim Calcs'!$C$9</f>
        <v>105419.57320599837</v>
      </c>
      <c r="FV92" s="43">
        <f t="shared" si="111"/>
        <v>93</v>
      </c>
      <c r="FW92" s="2">
        <f t="shared" si="149"/>
        <v>0.57851468929799987</v>
      </c>
      <c r="FX92" s="43">
        <f>FW92*'DEPRECATED - DT-Prelim Calcs'!$C$21/FR$2/'DEPRECATED - DT-Prelim Calcs'!$C$19/'DEPRECATED - DT-Prelim Calcs'!$C$18*3.39*'DEPRECATED - DT-Prelim Calcs'!$C$20</f>
        <v>29.053734754561201</v>
      </c>
      <c r="FY92" s="36">
        <f t="shared" si="150"/>
        <v>0</v>
      </c>
      <c r="FZ92" s="43">
        <f>FX91*'DEPRECATED - DT-Prelim Calcs'!$C$11+FZ91</f>
        <v>-5273.4159729889398</v>
      </c>
      <c r="GA92" s="43">
        <f>GA91+0.5*FX92*'DEPRECATED - DT-Prelim Calcs'!$C$11^2+FZ92*'DEPRECATED - DT-Prelim Calcs'!$C$11</f>
        <v>-1633104.5632490884</v>
      </c>
      <c r="GB92" s="43">
        <f>MIN('Drive Train'!$F$35-FV91*'DEPRECATED - DT-Prelim Calcs'!$C$21*'Drive Train'!$F$39,GB91+FV$2)</f>
        <v>7.1920000000000002</v>
      </c>
      <c r="GC92" s="43">
        <f>'Drive Train'!$F$35-FV92*'DEPRECATED - DT-Prelim Calcs'!$C$21*'Drive Train'!$F$39</f>
        <v>7.1920000000000002</v>
      </c>
      <c r="GD92" s="1">
        <f>IF(GA92&gt;='Drive Train'!$F$29,1,0)</f>
        <v>0</v>
      </c>
      <c r="GE92" s="43">
        <f t="shared" si="151"/>
        <v>103.33333333333333</v>
      </c>
      <c r="GF92" s="49">
        <f>GF91+'DEPRECATED - DT-Prelim Calcs'!$C$11</f>
        <v>352</v>
      </c>
      <c r="GG92" s="2">
        <f>GQ92/'Drive Train'!$F$35</f>
        <v>0.86451612903225805</v>
      </c>
      <c r="GH92" s="36">
        <f>GO92*12*60/(PI() * 'Drive Train'!$F$15)/GG$2*GG92</f>
        <v>4683.9038556398409</v>
      </c>
      <c r="GI92" s="2">
        <f>('DEPRECATED - DT-Prelim Calcs'!$C$6*GG92-GH92)/('DEPRECATED - DT-Prelim Calcs'!$C$6*GG92)*'DEPRECATED - DT-Prelim Calcs'!$C$7*GG92</f>
        <v>0.61139740331946402</v>
      </c>
      <c r="GJ92" s="43">
        <f>GI92/'DEPRECATED - DT-Prelim Calcs'!$C$7*('DEPRECATED - DT-Prelim Calcs'!$C$8-'DEPRECATED - DT-Prelim Calcs'!$C$9)+'DEPRECATED - DT-Prelim Calcs'!$C$9</f>
        <v>34.807470479343934</v>
      </c>
      <c r="GK92" s="43">
        <f t="shared" si="152"/>
        <v>29.999999999999982</v>
      </c>
      <c r="GL92" s="2">
        <f t="shared" si="153"/>
        <v>9.9929133888236987E-2</v>
      </c>
      <c r="GM92" s="43">
        <f>GL92*'DEPRECATED - DT-Prelim Calcs'!$C$21/GG$2/'DEPRECATED - DT-Prelim Calcs'!$C$19/'DEPRECATED - DT-Prelim Calcs'!$C$18*3.39*'DEPRECATED - DT-Prelim Calcs'!$C$20</f>
        <v>2.0074266765913267</v>
      </c>
      <c r="GN92" s="36">
        <f t="shared" si="154"/>
        <v>0</v>
      </c>
      <c r="GO92" s="43">
        <f>GM91*'DEPRECATED - DT-Prelim Calcs'!$C$11+GO91</f>
        <v>15.760173308214831</v>
      </c>
      <c r="GP92" s="43">
        <f>GP91+0.5*GM92*'DEPRECATED - DT-Prelim Calcs'!$C$11^2+GO92*'DEPRECATED - DT-Prelim Calcs'!$C$11</f>
        <v>-106967.72839400213</v>
      </c>
      <c r="GQ92" s="43">
        <f>MIN('Drive Train'!$F$35-GK91*'DEPRECATED - DT-Prelim Calcs'!$C$21*'Drive Train'!$F$39,GQ91+GK$2)</f>
        <v>10.72</v>
      </c>
      <c r="GR92" s="43">
        <f>'Drive Train'!$F$35-GK92*'DEPRECATED - DT-Prelim Calcs'!$C$21*'Drive Train'!$F$39</f>
        <v>10.72</v>
      </c>
      <c r="GS92" s="1">
        <f>IF(GP92&gt;='Drive Train'!$F$29,1,0)</f>
        <v>0</v>
      </c>
      <c r="GT92" s="43">
        <f t="shared" si="155"/>
        <v>33.333333333333314</v>
      </c>
      <c r="GU92" s="49">
        <f>GU91+'DEPRECATED - DT-Prelim Calcs'!$C$11</f>
        <v>352</v>
      </c>
      <c r="GV92" s="2">
        <f>HF92/'Drive Train'!$F$35</f>
        <v>0.84946236559139798</v>
      </c>
      <c r="GW92" s="36">
        <f>HD92*12*60/(PI() * 'Drive Train'!$F$15)/GV$2*GV92</f>
        <v>-91552.832497566167</v>
      </c>
      <c r="GX92" s="2">
        <f>('DEPRECATED - DT-Prelim Calcs'!$C$6*GV92-GW92)/('DEPRECATED - DT-Prelim Calcs'!$C$6*GV92)*'DEPRECATED - DT-Prelim Calcs'!$C$7*GV92</f>
        <v>71.285355361956789</v>
      </c>
      <c r="GY92" s="43">
        <f>GX92/'DEPRECATED - DT-Prelim Calcs'!$C$7*('DEPRECATED - DT-Prelim Calcs'!$C$8-'DEPRECATED - DT-Prelim Calcs'!$C$9)+'DEPRECATED - DT-Prelim Calcs'!$C$9</f>
        <v>3884.9559264349591</v>
      </c>
      <c r="GZ92" s="43">
        <f t="shared" si="112"/>
        <v>33.333333333333314</v>
      </c>
      <c r="HA92" s="2">
        <f t="shared" si="156"/>
        <v>1.4462867232450001</v>
      </c>
      <c r="HB92" s="43">
        <f>HA92*'DEPRECATED - DT-Prelim Calcs'!$C$21/GV$2/'DEPRECATED - DT-Prelim Calcs'!$C$19/'DEPRECATED - DT-Prelim Calcs'!$C$18*3.39*'DEPRECATED - DT-Prelim Calcs'!$C$20</f>
        <v>29.053734754561201</v>
      </c>
      <c r="HC92" s="36">
        <f t="shared" si="157"/>
        <v>0</v>
      </c>
      <c r="HD92" s="43">
        <f>HB91*'DEPRECATED - DT-Prelim Calcs'!$C$11+HD91</f>
        <v>-313.51170484108343</v>
      </c>
      <c r="HE92" s="43">
        <f>HE91+0.5*HB92*'DEPRECATED - DT-Prelim Calcs'!$C$11^2+HD92*'DEPRECATED - DT-Prelim Calcs'!$C$11</f>
        <v>-117784.50983127115</v>
      </c>
      <c r="HF92" s="43">
        <f>MIN('Drive Train'!$F$35-GZ91*'DEPRECATED - DT-Prelim Calcs'!$C$21*'Drive Train'!$F$39,HF91+GZ$2)</f>
        <v>10.533333333333335</v>
      </c>
      <c r="HG92" s="43">
        <f>'Drive Train'!$F$35-GZ92*'DEPRECATED - DT-Prelim Calcs'!$C$21*'Drive Train'!$F$39</f>
        <v>10.533333333333335</v>
      </c>
      <c r="HH92" s="1">
        <f>IF(HE92&gt;='Drive Train'!$F$29,1,0)</f>
        <v>0</v>
      </c>
      <c r="HI92" s="43">
        <f t="shared" si="158"/>
        <v>37.037037037037017</v>
      </c>
      <c r="HJ92" s="49">
        <f>HJ91+'DEPRECATED - DT-Prelim Calcs'!$C$11</f>
        <v>352</v>
      </c>
      <c r="HK92" s="2">
        <f>HU92/'Drive Train'!$F$35</f>
        <v>0.83440860215053769</v>
      </c>
      <c r="HL92" s="36">
        <f>HS92*12*60/(PI() * 'Drive Train'!$F$15)/HK$2*HK92</f>
        <v>-62046.612354712983</v>
      </c>
      <c r="HM92" s="2">
        <f>('DEPRECATED - DT-Prelim Calcs'!$C$6*HK92-HL92)/('DEPRECATED - DT-Prelim Calcs'!$C$6*HK92)*'DEPRECATED - DT-Prelim Calcs'!$C$7*HK92</f>
        <v>49.524444046845261</v>
      </c>
      <c r="HN92" s="43">
        <f>HM92/'DEPRECATED - DT-Prelim Calcs'!$C$7*('DEPRECATED - DT-Prelim Calcs'!$C$8-'DEPRECATED - DT-Prelim Calcs'!$C$9)+'DEPRECATED - DT-Prelim Calcs'!$C$9</f>
        <v>2699.4734443430625</v>
      </c>
      <c r="HO92" s="43">
        <f t="shared" si="113"/>
        <v>36.66666666666665</v>
      </c>
      <c r="HP92" s="2">
        <f t="shared" si="159"/>
        <v>1.4462867232450001</v>
      </c>
      <c r="HQ92" s="43">
        <f>HP92*'DEPRECATED - DT-Prelim Calcs'!$C$21/HK$2/'DEPRECATED - DT-Prelim Calcs'!$C$19/'DEPRECATED - DT-Prelim Calcs'!$C$18*3.39*'DEPRECATED - DT-Prelim Calcs'!$C$20</f>
        <v>29.053734754561201</v>
      </c>
      <c r="HR92" s="36">
        <f t="shared" si="160"/>
        <v>0</v>
      </c>
      <c r="HS92" s="43">
        <f>HQ91*'DEPRECATED - DT-Prelim Calcs'!$C$11+HS91</f>
        <v>-216.30443256603309</v>
      </c>
      <c r="HT92" s="43">
        <f>HT91+0.5*HQ92*'DEPRECATED - DT-Prelim Calcs'!$C$11^2+HS92*'DEPRECATED - DT-Prelim Calcs'!$C$11</f>
        <v>-135787.20373621737</v>
      </c>
      <c r="HU92" s="43">
        <f>MIN('Drive Train'!$F$35-HO91*'DEPRECATED - DT-Prelim Calcs'!$C$21*'Drive Train'!$F$39,HU91+HO$2)</f>
        <v>10.346666666666668</v>
      </c>
      <c r="HV92" s="43">
        <f>'Drive Train'!$F$35-HO92*'DEPRECATED - DT-Prelim Calcs'!$C$21*'Drive Train'!$F$39</f>
        <v>10.346666666666668</v>
      </c>
      <c r="HW92" s="1">
        <f>IF(HT92&gt;='Drive Train'!$F$29,1,0)</f>
        <v>0</v>
      </c>
      <c r="HX92" s="43">
        <f t="shared" si="161"/>
        <v>40.740740740740726</v>
      </c>
      <c r="HY92" s="49">
        <f>HY91+'DEPRECATED - DT-Prelim Calcs'!$C$11</f>
        <v>352</v>
      </c>
      <c r="HZ92" s="2">
        <f>IJ92/'Drive Train'!$F$35</f>
        <v>3.0419195557991356</v>
      </c>
      <c r="IA92" s="36">
        <f>IH92*12*60/(PI() * 'Drive Train'!$F$15)/HZ$2*HZ92</f>
        <v>-770878.02229959564</v>
      </c>
      <c r="IB92" s="2">
        <f>('DEPRECATED - DT-Prelim Calcs'!$C$6*HZ92-IA92)/('DEPRECATED - DT-Prelim Calcs'!$C$6*HZ92)*'DEPRECATED - DT-Prelim Calcs'!$C$7*HZ92</f>
        <v>580.94652820025658</v>
      </c>
      <c r="IC92" s="43">
        <f>IB92/'DEPRECATED - DT-Prelim Calcs'!$C$7*('DEPRECATED - DT-Prelim Calcs'!$C$8-'DEPRECATED - DT-Prelim Calcs'!$C$9)+'DEPRECATED - DT-Prelim Calcs'!$C$9</f>
        <v>31650.079521357256</v>
      </c>
      <c r="ID92" s="43">
        <f t="shared" si="114"/>
        <v>39.999999999999986</v>
      </c>
      <c r="IE92" s="2">
        <f t="shared" si="162"/>
        <v>1.4462867232450001</v>
      </c>
      <c r="IF92" s="43">
        <f>IE92*'DEPRECATED - DT-Prelim Calcs'!$C$21/HZ$2/'DEPRECATED - DT-Prelim Calcs'!$C$19/'DEPRECATED - DT-Prelim Calcs'!$C$18*3.39*'DEPRECATED - DT-Prelim Calcs'!$C$20</f>
        <v>29.053734754561201</v>
      </c>
      <c r="IG92" s="36">
        <f t="shared" si="163"/>
        <v>0</v>
      </c>
      <c r="IH92" s="43">
        <f>IF91*'DEPRECATED - DT-Prelim Calcs'!$C$11+IH91</f>
        <v>-737.16389566914154</v>
      </c>
      <c r="II92" s="43">
        <f>II91+0.5*IF92*'DEPRECATED - DT-Prelim Calcs'!$C$11^2+IH92*'DEPRECATED - DT-Prelim Calcs'!$C$11</f>
        <v>-104650.2799176391</v>
      </c>
      <c r="IJ92" s="43">
        <f>MIN('Drive Train'!$F$35-ID91*'DEPRECATED - DT-Prelim Calcs'!$C$21*'Drive Train'!$F$39,IJ91+ID$2)</f>
        <v>37.719802491909284</v>
      </c>
      <c r="IK92" s="43">
        <f>'Drive Train'!$F$35-ID92*'DEPRECATED - DT-Prelim Calcs'!$C$21*'Drive Train'!$F$39</f>
        <v>10.16</v>
      </c>
      <c r="IL92" s="1">
        <f>IF(II92&gt;='Drive Train'!$F$29,1,0)</f>
        <v>0</v>
      </c>
      <c r="IM92" s="43">
        <f t="shared" si="164"/>
        <v>44.444444444444429</v>
      </c>
      <c r="IN92" s="49">
        <f>IN91+'DEPRECATED - DT-Prelim Calcs'!$C$11</f>
        <v>352</v>
      </c>
      <c r="IO92" s="2">
        <f>IY92/'Drive Train'!$F$35</f>
        <v>0.80430107526881722</v>
      </c>
      <c r="IP92" s="36">
        <f>IW92*12*60/(PI() * 'Drive Train'!$F$15)/IO$2*IO92</f>
        <v>-138977.78530114621</v>
      </c>
      <c r="IQ92" s="2">
        <f>('DEPRECATED - DT-Prelim Calcs'!$C$6*IO92-IP92)/('DEPRECATED - DT-Prelim Calcs'!$C$6*IO92)*'DEPRECATED - DT-Prelim Calcs'!$C$7*IO92</f>
        <v>105.93609258570287</v>
      </c>
      <c r="IR92" s="43">
        <f>IQ92/'DEPRECATED - DT-Prelim Calcs'!$C$7*('DEPRECATED - DT-Prelim Calcs'!$C$8-'DEPRECATED - DT-Prelim Calcs'!$C$9)+'DEPRECATED - DT-Prelim Calcs'!$C$9</f>
        <v>5772.6453423554549</v>
      </c>
      <c r="IS92" s="43">
        <f t="shared" si="115"/>
        <v>43.333333333333321</v>
      </c>
      <c r="IT92" s="2">
        <f t="shared" si="165"/>
        <v>1.4462867232450001</v>
      </c>
      <c r="IU92" s="43">
        <f>IT92*'DEPRECATED - DT-Prelim Calcs'!$C$21/IO$2/'DEPRECATED - DT-Prelim Calcs'!$C$19/'DEPRECATED - DT-Prelim Calcs'!$C$18*3.39*'DEPRECATED - DT-Prelim Calcs'!$C$20</f>
        <v>29.053734754561201</v>
      </c>
      <c r="IV92" s="36">
        <f t="shared" si="166"/>
        <v>0</v>
      </c>
      <c r="IW92" s="43">
        <f>IU91*'DEPRECATED - DT-Prelim Calcs'!$C$11+IW91</f>
        <v>-502.63514812619127</v>
      </c>
      <c r="IX92" s="43">
        <f>IX91+0.5*IU92*'DEPRECATED - DT-Prelim Calcs'!$C$11^2+IW92*'DEPRECATED - DT-Prelim Calcs'!$C$11</f>
        <v>-141148.36264102312</v>
      </c>
      <c r="IY92" s="43">
        <f>MIN('Drive Train'!$F$35-IS91*'DEPRECATED - DT-Prelim Calcs'!$C$21*'Drive Train'!$F$39,IY91+IS$2)</f>
        <v>9.9733333333333345</v>
      </c>
      <c r="IZ92" s="43">
        <f>'Drive Train'!$F$35-IS92*'DEPRECATED - DT-Prelim Calcs'!$C$21*'Drive Train'!$F$39</f>
        <v>9.9733333333333345</v>
      </c>
      <c r="JA92" s="1">
        <f>IF(IX92&gt;='Drive Train'!$F$29,1,0)</f>
        <v>0</v>
      </c>
      <c r="JB92" s="43">
        <f t="shared" si="167"/>
        <v>48.148148148148138</v>
      </c>
      <c r="JC92" s="49">
        <f>JC91+'DEPRECATED - DT-Prelim Calcs'!$C$11</f>
        <v>352</v>
      </c>
      <c r="JD92" s="2">
        <f>JN92/'Drive Train'!$F$35</f>
        <v>0.78924731182795704</v>
      </c>
      <c r="JE92" s="36">
        <f>JL92*12*60/(PI() * 'Drive Train'!$F$15)/JD$2*JD92</f>
        <v>-31040.276234221277</v>
      </c>
      <c r="JF92" s="2">
        <f>('DEPRECATED - DT-Prelim Calcs'!$C$6*JD92-JE92)/('DEPRECATED - DT-Prelim Calcs'!$C$6*JD92)*'DEPRECATED - DT-Prelim Calcs'!$C$7*JD92</f>
        <v>26.519578597566813</v>
      </c>
      <c r="JG92" s="43">
        <f>JF92/'DEPRECATED - DT-Prelim Calcs'!$C$7*('DEPRECATED - DT-Prelim Calcs'!$C$8-'DEPRECATED - DT-Prelim Calcs'!$C$9)+'DEPRECATED - DT-Prelim Calcs'!$C$9</f>
        <v>1446.2233116584903</v>
      </c>
      <c r="JH92" s="43">
        <f t="shared" si="116"/>
        <v>46.666666666666657</v>
      </c>
      <c r="JI92" s="2">
        <f t="shared" si="168"/>
        <v>1.4462867232450001</v>
      </c>
      <c r="JJ92" s="43">
        <f>JI92*'DEPRECATED - DT-Prelim Calcs'!$C$21/JD$2/'DEPRECATED - DT-Prelim Calcs'!$C$19/'DEPRECATED - DT-Prelim Calcs'!$C$18*3.39*'DEPRECATED - DT-Prelim Calcs'!$C$20</f>
        <v>29.053734754561201</v>
      </c>
      <c r="JK92" s="36">
        <f t="shared" si="169"/>
        <v>0</v>
      </c>
      <c r="JL92" s="43">
        <f>JJ91*'DEPRECATED - DT-Prelim Calcs'!$C$11+JL91</f>
        <v>-114.40330825263585</v>
      </c>
      <c r="JM92" s="43">
        <f>JM91+0.5*JJ92*'DEPRECATED - DT-Prelim Calcs'!$C$11^2+JL92*'DEPRECATED - DT-Prelim Calcs'!$C$11</f>
        <v>-132169.11966286376</v>
      </c>
      <c r="JN92" s="43">
        <f>MIN('Drive Train'!$F$35-JH91*'DEPRECATED - DT-Prelim Calcs'!$C$21*'Drive Train'!$F$39,JN91+JH$2)</f>
        <v>9.7866666666666671</v>
      </c>
      <c r="JO92" s="43">
        <f>'Drive Train'!$F$35-JH92*'DEPRECATED - DT-Prelim Calcs'!$C$21*'Drive Train'!$F$39</f>
        <v>9.7866666666666671</v>
      </c>
      <c r="JP92" s="1">
        <f>IF(JM92&gt;='Drive Train'!$F$29,1,0)</f>
        <v>0</v>
      </c>
      <c r="JQ92" s="43">
        <f>MIN(JG92,'DEPRECATED - DT-Prelim Calcs'!$C$10)*'DEPRECATED - DT-Prelim Calcs'!$C$11*1000/60/60</f>
        <v>103.33333333333333</v>
      </c>
      <c r="JR92" s="49">
        <f>JR91+'DEPRECATED - DT-Prelim Calcs'!$C$11</f>
        <v>352</v>
      </c>
      <c r="JS92" s="2">
        <f>KC92/'Drive Train'!$F$35</f>
        <v>0.77419354838709686</v>
      </c>
      <c r="JT92" s="36">
        <f>KA92*12*60/(PI() * 'Drive Train'!$F$15)/JS$2*JS92</f>
        <v>-27892.486637060021</v>
      </c>
      <c r="JU92" s="2">
        <f>('DEPRECATED - DT-Prelim Calcs'!$C$6*JS92-JT92)/('DEPRECATED - DT-Prelim Calcs'!$C$6*JS92)*'DEPRECATED - DT-Prelim Calcs'!$C$7*JS92</f>
        <v>24.135005724351082</v>
      </c>
      <c r="JV92" s="43">
        <f>JU92/'DEPRECATED - DT-Prelim Calcs'!$C$7*('DEPRECATED - DT-Prelim Calcs'!$C$8-'DEPRECATED - DT-Prelim Calcs'!$C$9)+'DEPRECATED - DT-Prelim Calcs'!$C$9</f>
        <v>1316.317476028081</v>
      </c>
      <c r="JW92" s="43">
        <f t="shared" si="117"/>
        <v>49.999999999999993</v>
      </c>
      <c r="JX92" s="2">
        <f t="shared" si="170"/>
        <v>1.4462867232450001</v>
      </c>
      <c r="JY92" s="43">
        <f>JX92*'DEPRECATED - DT-Prelim Calcs'!$C$21/JS$2/'DEPRECATED - DT-Prelim Calcs'!$C$19/'DEPRECATED - DT-Prelim Calcs'!$C$18*3.39*'DEPRECATED - DT-Prelim Calcs'!$C$20</f>
        <v>29.053734754561201</v>
      </c>
      <c r="JZ92" s="36">
        <f t="shared" si="171"/>
        <v>0</v>
      </c>
      <c r="KA92" s="43">
        <f>JY91*'DEPRECATED - DT-Prelim Calcs'!$C$11+KA91</f>
        <v>-104.80060819403998</v>
      </c>
      <c r="KB92" s="43">
        <f>KB91+0.5*JY92*'DEPRECATED - DT-Prelim Calcs'!$C$11^2+KA92*'DEPRECATED - DT-Prelim Calcs'!$C$11</f>
        <v>-139227.13267212559</v>
      </c>
      <c r="KC92" s="43">
        <f>MIN('Drive Train'!$F$35-JW91*'DEPRECATED - DT-Prelim Calcs'!$C$21*'Drive Train'!$F$39,KC91+JW$2)</f>
        <v>9.6000000000000014</v>
      </c>
      <c r="KD92" s="43">
        <f>'Drive Train'!$F$35-JW92*'DEPRECATED - DT-Prelim Calcs'!$C$21*'Drive Train'!$F$39</f>
        <v>9.6000000000000014</v>
      </c>
      <c r="KE92" s="1">
        <f>IF(KB92&gt;='Drive Train'!$F$29,1,0)</f>
        <v>0</v>
      </c>
      <c r="KF92" s="43">
        <f>MIN(JV92,'DEPRECATED - DT-Prelim Calcs'!$C$10)*'DEPRECATED - DT-Prelim Calcs'!$C$11*1000/60/60</f>
        <v>103.33333333333333</v>
      </c>
      <c r="KG92" s="49">
        <f>KG91+'DEPRECATED - DT-Prelim Calcs'!$C$11</f>
        <v>352</v>
      </c>
      <c r="KH92" s="2">
        <f>KR92/'Drive Train'!$F$35</f>
        <v>0.75913978494623657</v>
      </c>
      <c r="KI92" s="36">
        <f>KP92*12*60/(PI() * 'Drive Train'!$F$15)/KH$2*KH92</f>
        <v>-98948.234747668437</v>
      </c>
      <c r="KJ92" s="2">
        <f>('DEPRECATED - DT-Prelim Calcs'!$C$6*KH92-KI92)/('DEPRECATED - DT-Prelim Calcs'!$C$6*KH92)*'DEPRECATED - DT-Prelim Calcs'!$C$7*KH92</f>
        <v>76.29817452032654</v>
      </c>
      <c r="KK92" s="43">
        <f>KJ92/'DEPRECATED - DT-Prelim Calcs'!$C$7*('DEPRECATED - DT-Prelim Calcs'!$C$8-'DEPRECATED - DT-Prelim Calcs'!$C$9)+'DEPRECATED - DT-Prelim Calcs'!$C$9</f>
        <v>4158.0423432715206</v>
      </c>
      <c r="KL92" s="43">
        <f t="shared" si="118"/>
        <v>53.333333333333329</v>
      </c>
      <c r="KM92" s="2">
        <f t="shared" si="172"/>
        <v>1.4462867232450001</v>
      </c>
      <c r="KN92" s="43">
        <f>KM92*'DEPRECATED - DT-Prelim Calcs'!$C$21/KH$2/'DEPRECATED - DT-Prelim Calcs'!$C$19/'DEPRECATED - DT-Prelim Calcs'!$C$18*3.39*'DEPRECATED - DT-Prelim Calcs'!$C$20</f>
        <v>29.053734754561201</v>
      </c>
      <c r="KO92" s="36">
        <f t="shared" si="173"/>
        <v>0</v>
      </c>
      <c r="KP92" s="43">
        <f>KN91*'DEPRECATED - DT-Prelim Calcs'!$C$11+KP91</f>
        <v>-379.15118305152498</v>
      </c>
      <c r="KQ92" s="43">
        <f>KQ91+0.5*KN92*'DEPRECATED - DT-Prelim Calcs'!$C$11^2+KP92*'DEPRECATED - DT-Prelim Calcs'!$C$11</f>
        <v>-137391.66831036567</v>
      </c>
      <c r="KR92" s="43">
        <f>MIN('Drive Train'!$F$35-KL91*'DEPRECATED - DT-Prelim Calcs'!$C$21*'Drive Train'!$F$39,KR91+KL$2)</f>
        <v>9.413333333333334</v>
      </c>
      <c r="KS92" s="43">
        <f>'Drive Train'!$F$35-KL92*'DEPRECATED - DT-Prelim Calcs'!$C$21*'Drive Train'!$F$39</f>
        <v>9.413333333333334</v>
      </c>
      <c r="KT92" s="1">
        <f>IF(KQ92&gt;='Drive Train'!$F$29,1,0)</f>
        <v>0</v>
      </c>
      <c r="KU92" s="43">
        <f>MIN(KK92,'DEPRECATED - DT-Prelim Calcs'!$C$10)*'DEPRECATED - DT-Prelim Calcs'!$C$11*1000/60/60</f>
        <v>103.33333333333333</v>
      </c>
      <c r="KV92" s="49">
        <f>KV91+'DEPRECATED - DT-Prelim Calcs'!$C$11</f>
        <v>352</v>
      </c>
      <c r="KW92" s="2">
        <f>LG92/'Drive Train'!$F$35</f>
        <v>0.74408602150537628</v>
      </c>
      <c r="KX92" s="36">
        <f>LE92*12*60/(PI() * 'Drive Train'!$F$15)/KW$2*KW92</f>
        <v>-34406.802748935705</v>
      </c>
      <c r="KY92" s="2">
        <f>('DEPRECATED - DT-Prelim Calcs'!$C$6*KW92-KX92)/('DEPRECATED - DT-Prelim Calcs'!$C$6*KW92)*'DEPRECATED - DT-Prelim Calcs'!$C$7*KW92</f>
        <v>28.782538502381918</v>
      </c>
      <c r="KZ92" s="43">
        <f>KY92/'DEPRECATED - DT-Prelim Calcs'!$C$7*('DEPRECATED - DT-Prelim Calcs'!$C$8-'DEPRECATED - DT-Prelim Calcs'!$C$9)+'DEPRECATED - DT-Prelim Calcs'!$C$9</f>
        <v>1569.5039631894626</v>
      </c>
      <c r="LA92" s="43">
        <f t="shared" si="119"/>
        <v>56.666666666666664</v>
      </c>
      <c r="LB92" s="2">
        <f t="shared" si="174"/>
        <v>1.4462867232450001</v>
      </c>
      <c r="LC92" s="43">
        <f>LB92*'DEPRECATED - DT-Prelim Calcs'!$C$21/KW$2/'DEPRECATED - DT-Prelim Calcs'!$C$19/'DEPRECATED - DT-Prelim Calcs'!$C$18*3.39*'DEPRECATED - DT-Prelim Calcs'!$C$20</f>
        <v>29.053734754561201</v>
      </c>
      <c r="LD92" s="36">
        <f t="shared" si="175"/>
        <v>0</v>
      </c>
      <c r="LE92" s="43">
        <f>LC91*'DEPRECATED - DT-Prelim Calcs'!$C$11+LE91</f>
        <v>-134.50774410872896</v>
      </c>
      <c r="LF92" s="43">
        <f>LF91+0.5*LC92*'DEPRECATED - DT-Prelim Calcs'!$C$11^2+LE92*'DEPRECATED - DT-Prelim Calcs'!$C$11</f>
        <v>-143347.4290521759</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103.33333333333333</v>
      </c>
      <c r="LK92" s="49">
        <f>LK91+'DEPRECATED - DT-Prelim Calcs'!$C$11</f>
        <v>352</v>
      </c>
      <c r="LL92" s="2">
        <f>LV92/'Drive Train'!$F$35</f>
        <v>0.72903225806451621</v>
      </c>
      <c r="LM92" s="36">
        <f>LT92*12*60/(PI() * 'Drive Train'!$F$15)/LL$2*LL92</f>
        <v>-7116.3535939759277</v>
      </c>
      <c r="LN92" s="2">
        <f>('DEPRECATED - DT-Prelim Calcs'!$C$6*LL92-LM92)/('DEPRECATED - DT-Prelim Calcs'!$C$6*LL92)*'DEPRECATED - DT-Prelim Calcs'!$C$7*LL92</f>
        <v>8.6504619730415637</v>
      </c>
      <c r="LO92" s="43">
        <f>LN92/'DEPRECATED - DT-Prelim Calcs'!$C$7*('DEPRECATED - DT-Prelim Calcs'!$C$8-'DEPRECATED - DT-Prelim Calcs'!$C$9)+'DEPRECATED - DT-Prelim Calcs'!$C$9</f>
        <v>472.75651047166724</v>
      </c>
      <c r="LP92" s="43">
        <f t="shared" si="120"/>
        <v>60</v>
      </c>
      <c r="LQ92" s="2">
        <f t="shared" si="176"/>
        <v>1.4462867232450001</v>
      </c>
      <c r="LR92" s="43">
        <f>LQ92*'DEPRECATED - DT-Prelim Calcs'!$C$21/LL$2/'DEPRECATED - DT-Prelim Calcs'!$C$19/'DEPRECATED - DT-Prelim Calcs'!$C$18*3.39*'DEPRECATED - DT-Prelim Calcs'!$C$20</f>
        <v>29.053734754561201</v>
      </c>
      <c r="LS92" s="36">
        <f t="shared" si="177"/>
        <v>0</v>
      </c>
      <c r="LT92" s="43">
        <f>LR91*'DEPRECATED - DT-Prelim Calcs'!$C$11+LT91</f>
        <v>-28.394674258712101</v>
      </c>
      <c r="LU92" s="43">
        <f>LU91+0.5*LR92*'DEPRECATED - DT-Prelim Calcs'!$C$11^2+LT92*'DEPRECATED - DT-Prelim Calcs'!$C$11</f>
        <v>-153649.48924465271</v>
      </c>
      <c r="LV92" s="43">
        <f>MIN('Drive Train'!$F$35-LP91*'DEPRECATED - DT-Prelim Calcs'!$C$21*'Drive Train'!$F$39,LV91+LP$2)</f>
        <v>9.0400000000000009</v>
      </c>
      <c r="LW92" s="43">
        <f>'Drive Train'!$F$35-LP92*'DEPRECATED - DT-Prelim Calcs'!$C$21*'Drive Train'!$F$39</f>
        <v>9.0400000000000009</v>
      </c>
      <c r="LX92" s="1">
        <f>IF(LU92&gt;='Drive Train'!$F$29,1,0)</f>
        <v>0</v>
      </c>
      <c r="LY92" s="43">
        <f>MIN(LO92,'DEPRECATED - DT-Prelim Calcs'!$C$10)*'DEPRECATED - DT-Prelim Calcs'!$C$11*1000/60/60</f>
        <v>103.33333333333333</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3"/>
        <v>0</v>
      </c>
      <c r="X93" s="2">
        <f>MAX(MIN(IF(AND(AI92=1,AG93&lt;0),-1,1)*(W93-$C$9)/($C$8-$C$9)*$C$7-$C$29*AE93/T$2 -  AI92*$C$29/2,X$2),MAX(X$4:X92)*-1)</f>
        <v>-0.27672021620693066</v>
      </c>
      <c r="Y93" s="43">
        <f t="shared" si="94"/>
        <v>0</v>
      </c>
      <c r="Z93" s="43">
        <f t="shared" si="95"/>
        <v>0</v>
      </c>
      <c r="AA93" s="43">
        <f t="shared" si="96"/>
        <v>0</v>
      </c>
      <c r="AB93" s="43" t="e">
        <f t="shared" si="97"/>
        <v>#N/A</v>
      </c>
      <c r="AC93" s="36">
        <f t="shared" si="121"/>
        <v>1</v>
      </c>
      <c r="AD93" s="1">
        <f t="shared" si="98"/>
        <v>1</v>
      </c>
      <c r="AE93" s="43">
        <f t="shared" si="99"/>
        <v>0</v>
      </c>
      <c r="AF93" s="43" t="e">
        <f t="shared" si="100"/>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889.49632897085212</v>
      </c>
      <c r="AK93" s="43">
        <f t="shared" si="178"/>
        <v>0</v>
      </c>
      <c r="AL93" s="49">
        <f>AL92+'DEPRECATED - DT-Prelim Calcs'!$C$11</f>
        <v>356</v>
      </c>
      <c r="AM93" s="2">
        <f>AW93/'Drive Train'!$F$35</f>
        <v>1.2215455921444476</v>
      </c>
      <c r="AN93" s="36">
        <f>AU93*12*60/(PI() * 'Drive Train'!$F$15)/AM$2*AM93</f>
        <v>-3014.9550440762291</v>
      </c>
      <c r="AO93" s="2">
        <f>('DEPRECATED - DT-Prelim Calcs'!$C$6*AM93-AN93)/('DEPRECATED - DT-Prelim Calcs'!$C$6*AM93)*'DEPRECATED - DT-Prelim Calcs'!$C$7*AM93</f>
        <v>7.9453715789940604</v>
      </c>
      <c r="AP93" s="43">
        <f>AO93/'DEPRECATED - DT-Prelim Calcs'!$C$7*('DEPRECATED - DT-Prelim Calcs'!$C$8-'DEPRECATED - DT-Prelim Calcs'!$C$9)+'DEPRECATED - DT-Prelim Calcs'!$C$9</f>
        <v>434.34486960191521</v>
      </c>
      <c r="AQ93" s="43">
        <f t="shared" si="102"/>
        <v>93</v>
      </c>
      <c r="AR93" s="2">
        <f t="shared" si="122"/>
        <v>1.8723877239470443</v>
      </c>
      <c r="AS93" s="43">
        <f>AR93*'DEPRECATED - DT-Prelim Calcs'!$C$21/AM$2/'DEPRECATED - DT-Prelim Calcs'!$C$19/'DEPRECATED - DT-Prelim Calcs'!$C$18*3.39*'DEPRECATED - DT-Prelim Calcs'!$C$20</f>
        <v>18.806732930244387</v>
      </c>
      <c r="AT93" s="36">
        <f t="shared" si="123"/>
        <v>0</v>
      </c>
      <c r="AU93" s="43">
        <f>AS92*'DEPRECATED - DT-Prelim Calcs'!$C$11+AU92</f>
        <v>-14.359101741579678</v>
      </c>
      <c r="AV93" s="43">
        <f>AV92+0.5*AS93*'DEPRECATED - DT-Prelim Calcs'!$C$11^2+AU93*'DEPRECATED - DT-Prelim Calcs'!$C$11</f>
        <v>5294.6662460805701</v>
      </c>
      <c r="AW93" s="43">
        <f>MIN('Drive Train'!$F$35-AQ92*'DEPRECATED - DT-Prelim Calcs'!$C$21*'Drive Train'!$F$39,AW92+AQ$2)</f>
        <v>15.147165342591151</v>
      </c>
      <c r="AX93" s="43">
        <f>'Drive Train'!$F$35-AQ93*'DEPRECATED - DT-Prelim Calcs'!$C$21*'Drive Train'!$F$39</f>
        <v>7.1920000000000002</v>
      </c>
      <c r="AY93" s="1">
        <f>IF(AV93&gt;='Drive Train'!$F$29,1,0)</f>
        <v>1</v>
      </c>
      <c r="AZ93" s="43">
        <f t="shared" si="124"/>
        <v>103.33333333333333</v>
      </c>
      <c r="BA93" s="49">
        <f>BA92+'DEPRECATED - DT-Prelim Calcs'!$C$11</f>
        <v>356</v>
      </c>
      <c r="BB93" s="2">
        <f>BL93/'Drive Train'!$F$35</f>
        <v>0.57999999999999996</v>
      </c>
      <c r="BC93" s="36">
        <f>BJ93*12*60/(PI() * 'Drive Train'!$F$15)/BB$2*BB93</f>
        <v>-47834.339439937867</v>
      </c>
      <c r="BD93" s="2">
        <f>('DEPRECATED - DT-Prelim Calcs'!$C$6*BB93-BC93)/('DEPRECATED - DT-Prelim Calcs'!$C$6*BB93)*'DEPRECATED - DT-Prelim Calcs'!$C$7*BB93</f>
        <v>37.883687770111067</v>
      </c>
      <c r="BE93" s="43">
        <f>BD93/'DEPRECATED - DT-Prelim Calcs'!$C$7*('DEPRECATED - DT-Prelim Calcs'!$C$8-'DEPRECATED - DT-Prelim Calcs'!$C$9)+'DEPRECATED - DT-Prelim Calcs'!$C$9</f>
        <v>2065.312841207543</v>
      </c>
      <c r="BF93" s="43">
        <f t="shared" si="103"/>
        <v>93</v>
      </c>
      <c r="BG93" s="2">
        <f t="shared" si="125"/>
        <v>2.0025508475699998</v>
      </c>
      <c r="BH93" s="43">
        <f>BG93*'DEPRECATED - DT-Prelim Calcs'!$C$21/BB$2/'DEPRECATED - DT-Prelim Calcs'!$C$19/'DEPRECATED - DT-Prelim Calcs'!$C$18*3.39*'DEPRECATED - DT-Prelim Calcs'!$C$20</f>
        <v>29.053734754561201</v>
      </c>
      <c r="BI93" s="36">
        <f t="shared" si="126"/>
        <v>0</v>
      </c>
      <c r="BJ93" s="43">
        <f>BH92*'DEPRECATED - DT-Prelim Calcs'!$C$11+BJ92</f>
        <v>-332.17508703322125</v>
      </c>
      <c r="BK93" s="43">
        <f>BK92+0.5*BH93*'DEPRECATED - DT-Prelim Calcs'!$C$11^2+BJ93*'DEPRECATED - DT-Prelim Calcs'!$C$11</f>
        <v>-49218.160316332665</v>
      </c>
      <c r="BL93" s="43">
        <f>MIN('Drive Train'!$F$35-BF92*'DEPRECATED - DT-Prelim Calcs'!$C$21*'Drive Train'!$F$39,BL92+BF$2)</f>
        <v>7.1920000000000002</v>
      </c>
      <c r="BM93" s="43">
        <f>'Drive Train'!$F$35-BF93*'DEPRECATED - DT-Prelim Calcs'!$C$21*'Drive Train'!$F$39</f>
        <v>7.1920000000000002</v>
      </c>
      <c r="BN93" s="1">
        <f>IF(BK93&gt;='Drive Train'!$F$29,1,0)</f>
        <v>0</v>
      </c>
      <c r="BO93" s="43">
        <f t="shared" si="127"/>
        <v>103.33333333333333</v>
      </c>
      <c r="BP93" s="49">
        <f>BP92+'DEPRECATED - DT-Prelim Calcs'!$C$11</f>
        <v>356</v>
      </c>
      <c r="BQ93" s="2">
        <f>CA93/'Drive Train'!$F$35</f>
        <v>0.57999999999999996</v>
      </c>
      <c r="BR93" s="36">
        <f>BY93*12*60/(PI() * 'Drive Train'!$F$15)/BQ$2*BQ93</f>
        <v>-43813.983854658261</v>
      </c>
      <c r="BS93" s="2">
        <f>('DEPRECATED - DT-Prelim Calcs'!$C$6*BQ93-BR93)/('DEPRECATED - DT-Prelim Calcs'!$C$6*BQ93)*'DEPRECATED - DT-Prelim Calcs'!$C$7*BQ93</f>
        <v>34.928285310085784</v>
      </c>
      <c r="BT93" s="43">
        <f>BS93/'DEPRECATED - DT-Prelim Calcs'!$C$7*('DEPRECATED - DT-Prelim Calcs'!$C$8-'DEPRECATED - DT-Prelim Calcs'!$C$9)+'DEPRECATED - DT-Prelim Calcs'!$C$9</f>
        <v>1904.3095728628821</v>
      </c>
      <c r="BU93" s="43">
        <f t="shared" si="104"/>
        <v>93</v>
      </c>
      <c r="BV93" s="2">
        <f t="shared" si="128"/>
        <v>1.5313624128476471</v>
      </c>
      <c r="BW93" s="43">
        <f>BV93*'DEPRECATED - DT-Prelim Calcs'!$C$21/BQ$2/'DEPRECATED - DT-Prelim Calcs'!$C$19/'DEPRECATED - DT-Prelim Calcs'!$C$18*3.39*'DEPRECATED - DT-Prelim Calcs'!$C$20</f>
        <v>29.053734754561201</v>
      </c>
      <c r="BX93" s="36">
        <f t="shared" si="129"/>
        <v>0</v>
      </c>
      <c r="BY93" s="43">
        <f>BW92*'DEPRECATED - DT-Prelim Calcs'!$C$11+BY92</f>
        <v>-232.6668184622992</v>
      </c>
      <c r="BZ93" s="43">
        <f>BZ92+0.5*BW93*'DEPRECATED - DT-Prelim Calcs'!$C$11^2+BY93*'DEPRECATED - DT-Prelim Calcs'!$C$11</f>
        <v>-113390.94164747285</v>
      </c>
      <c r="CA93" s="43">
        <f>MIN('Drive Train'!$F$35-BU92*'DEPRECATED - DT-Prelim Calcs'!$C$21*'Drive Train'!$F$39,CA92+BU$2)</f>
        <v>7.1920000000000002</v>
      </c>
      <c r="CB93" s="43">
        <f>'Drive Train'!$F$35-BU93*'DEPRECATED - DT-Prelim Calcs'!$C$21*'Drive Train'!$F$39</f>
        <v>7.1920000000000002</v>
      </c>
      <c r="CC93" s="1">
        <f>IF(BZ93&gt;='Drive Train'!$F$29,1,0)</f>
        <v>0</v>
      </c>
      <c r="CD93" s="43">
        <f t="shared" si="130"/>
        <v>103.33333333333333</v>
      </c>
      <c r="CE93" s="49">
        <f>CE92+'DEPRECATED - DT-Prelim Calcs'!$C$11</f>
        <v>356</v>
      </c>
      <c r="CF93" s="2">
        <f>CP93/'Drive Train'!$F$35</f>
        <v>0.57999999999999996</v>
      </c>
      <c r="CG93" s="36">
        <f>CN93*12*60/(PI() * 'Drive Train'!$F$15)/CF$2*CF93</f>
        <v>-169200.86364450931</v>
      </c>
      <c r="CH93" s="2">
        <f>('DEPRECATED - DT-Prelim Calcs'!$C$6*CF93-CG93)/('DEPRECATED - DT-Prelim Calcs'!$C$6*CF93)*'DEPRECATED - DT-Prelim Calcs'!$C$7*CF93</f>
        <v>127.10139913679448</v>
      </c>
      <c r="CI93" s="43">
        <f>CH93/'DEPRECATED - DT-Prelim Calcs'!$C$7*('DEPRECATED - DT-Prelim Calcs'!$C$8-'DEPRECATED - DT-Prelim Calcs'!$C$9)+'DEPRECATED - DT-Prelim Calcs'!$C$9</f>
        <v>6925.6806992432803</v>
      </c>
      <c r="CJ93" s="43">
        <f t="shared" si="105"/>
        <v>93</v>
      </c>
      <c r="CK93" s="2">
        <f t="shared" si="131"/>
        <v>1.2396743342100003</v>
      </c>
      <c r="CL93" s="43">
        <f>CK93*'DEPRECATED - DT-Prelim Calcs'!$C$21/CF$2/'DEPRECATED - DT-Prelim Calcs'!$C$19/'DEPRECATED - DT-Prelim Calcs'!$C$18*3.39*'DEPRECATED - DT-Prelim Calcs'!$C$20</f>
        <v>29.053734754561205</v>
      </c>
      <c r="CM93" s="36">
        <f t="shared" si="132"/>
        <v>0</v>
      </c>
      <c r="CN93" s="43">
        <f>CL92*'DEPRECATED - DT-Prelim Calcs'!$C$11+CN92</f>
        <v>-727.36752901838918</v>
      </c>
      <c r="CO93" s="43">
        <f>CO92+0.5*CL93*'DEPRECATED - DT-Prelim Calcs'!$C$11^2+CN93*'DEPRECATED - DT-Prelim Calcs'!$C$11</f>
        <v>-246219.95131585724</v>
      </c>
      <c r="CP93" s="43">
        <f>MIN('Drive Train'!$F$35-CJ92*'DEPRECATED - DT-Prelim Calcs'!$C$21*'Drive Train'!$F$39,CP92+CJ$2)</f>
        <v>7.1920000000000002</v>
      </c>
      <c r="CQ93" s="43">
        <f>'Drive Train'!$F$35-CJ93*'DEPRECATED - DT-Prelim Calcs'!$C$21*'Drive Train'!$F$39</f>
        <v>7.1920000000000002</v>
      </c>
      <c r="CR93" s="1">
        <f>IF(CO93&gt;='Drive Train'!$F$29,1,0)</f>
        <v>0</v>
      </c>
      <c r="CS93" s="43">
        <f t="shared" si="133"/>
        <v>103.33333333333333</v>
      </c>
      <c r="CT93" s="49">
        <f>CT92+'DEPRECATED - DT-Prelim Calcs'!$C$11</f>
        <v>356</v>
      </c>
      <c r="CU93" s="2">
        <f>DE93/'Drive Train'!$F$35</f>
        <v>0.57999999999999996</v>
      </c>
      <c r="CV93" s="36">
        <f>DC93*12*60/(PI() * 'Drive Train'!$F$15)/CU$2*CU93</f>
        <v>-306564.86731229047</v>
      </c>
      <c r="CW93" s="2">
        <f>('DEPRECATED - DT-Prelim Calcs'!$C$6*CU93-CV93)/('DEPRECATED - DT-Prelim Calcs'!$C$6*CU93)*'DEPRECATED - DT-Prelim Calcs'!$C$7*CU93</f>
        <v>228.07901311828252</v>
      </c>
      <c r="CX93" s="43">
        <f>CW93/'DEPRECATED - DT-Prelim Calcs'!$C$7*('DEPRECATED - DT-Prelim Calcs'!$C$8-'DEPRECATED - DT-Prelim Calcs'!$C$9)+'DEPRECATED - DT-Prelim Calcs'!$C$9</f>
        <v>12426.699968384046</v>
      </c>
      <c r="CY93" s="43">
        <f t="shared" si="106"/>
        <v>93</v>
      </c>
      <c r="CZ93" s="2">
        <f t="shared" si="134"/>
        <v>1.0413264407364002</v>
      </c>
      <c r="DA93" s="43">
        <f>CZ93*'DEPRECATED - DT-Prelim Calcs'!$C$21/CU$2/'DEPRECATED - DT-Prelim Calcs'!$C$19/'DEPRECATED - DT-Prelim Calcs'!$C$18*3.39*'DEPRECATED - DT-Prelim Calcs'!$C$20</f>
        <v>29.053734754561201</v>
      </c>
      <c r="DB93" s="36">
        <f t="shared" si="135"/>
        <v>0</v>
      </c>
      <c r="DC93" s="43">
        <f>DA92*'DEPRECATED - DT-Prelim Calcs'!$C$11+DC92</f>
        <v>-1107.0137183873812</v>
      </c>
      <c r="DD93" s="43">
        <f>DD92+0.5*DA93*'DEPRECATED - DT-Prelim Calcs'!$C$11^2+DC93*'DEPRECATED - DT-Prelim Calcs'!$C$11</f>
        <v>-362526.73839856242</v>
      </c>
      <c r="DE93" s="43">
        <f>MIN('Drive Train'!$F$35-CY92*'DEPRECATED - DT-Prelim Calcs'!$C$21*'Drive Train'!$F$39,DE92+CY$2)</f>
        <v>7.1920000000000002</v>
      </c>
      <c r="DF93" s="43">
        <f>'Drive Train'!$F$35-CY93*'DEPRECATED - DT-Prelim Calcs'!$C$21*'Drive Train'!$F$39</f>
        <v>7.1920000000000002</v>
      </c>
      <c r="DG93" s="1">
        <f>IF(DD93&gt;='Drive Train'!$F$29,1,0)</f>
        <v>0</v>
      </c>
      <c r="DH93" s="43">
        <f t="shared" si="136"/>
        <v>103.33333333333333</v>
      </c>
      <c r="DI93" s="49">
        <f>DI92+'DEPRECATED - DT-Prelim Calcs'!$C$11</f>
        <v>356</v>
      </c>
      <c r="DJ93" s="2">
        <f>DT93/'Drive Train'!$F$35</f>
        <v>0.57999999999999996</v>
      </c>
      <c r="DK93" s="36">
        <f>DR93*12*60/(PI() * 'Drive Train'!$F$15)/DJ$2*DJ93</f>
        <v>-147528.48133413953</v>
      </c>
      <c r="DL93" s="2">
        <f>('DEPRECATED - DT-Prelim Calcs'!$C$6*DJ93-DK93)/('DEPRECATED - DT-Prelim Calcs'!$C$6*DJ93)*'DEPRECATED - DT-Prelim Calcs'!$C$7*DJ93</f>
        <v>111.16982029108377</v>
      </c>
      <c r="DM93" s="43">
        <f>DL93/'DEPRECATED - DT-Prelim Calcs'!$C$7*('DEPRECATED - DT-Prelim Calcs'!$C$8-'DEPRECATED - DT-Prelim Calcs'!$C$9)+'DEPRECATED - DT-Prelim Calcs'!$C$9</f>
        <v>6057.7663292903835</v>
      </c>
      <c r="DN93" s="43">
        <f t="shared" si="107"/>
        <v>93</v>
      </c>
      <c r="DO93" s="2">
        <f t="shared" si="137"/>
        <v>0.89769520753137932</v>
      </c>
      <c r="DP93" s="43">
        <f>DO93*'DEPRECATED - DT-Prelim Calcs'!$C$21/DJ$2/'DEPRECATED - DT-Prelim Calcs'!$C$19/'DEPRECATED - DT-Prelim Calcs'!$C$18*3.39*'DEPRECATED - DT-Prelim Calcs'!$C$20</f>
        <v>29.053734754561201</v>
      </c>
      <c r="DQ93" s="36">
        <f t="shared" si="138"/>
        <v>0</v>
      </c>
      <c r="DR93" s="43">
        <f>DP92*'DEPRECATED - DT-Prelim Calcs'!$C$11+DR92</f>
        <v>-459.24929959828756</v>
      </c>
      <c r="DS93" s="43">
        <f>DS92+0.5*DP93*'DEPRECATED - DT-Prelim Calcs'!$C$11^2+DR93*'DEPRECATED - DT-Prelim Calcs'!$C$11</f>
        <v>-597077.3355606749</v>
      </c>
      <c r="DT93" s="43">
        <f>MIN('Drive Train'!$F$35-DN92*'DEPRECATED - DT-Prelim Calcs'!$C$21*'Drive Train'!$F$39,DT92+DN$2)</f>
        <v>7.1920000000000002</v>
      </c>
      <c r="DU93" s="43">
        <f>'Drive Train'!$F$35-DN93*'DEPRECATED - DT-Prelim Calcs'!$C$21*'Drive Train'!$F$39</f>
        <v>7.1920000000000002</v>
      </c>
      <c r="DV93" s="1">
        <f>IF(DS93&gt;='Drive Train'!$F$29,1,0)</f>
        <v>0</v>
      </c>
      <c r="DW93" s="43">
        <f t="shared" si="139"/>
        <v>103.33333333333333</v>
      </c>
      <c r="DX93" s="49">
        <f>DX92+'DEPRECATED - DT-Prelim Calcs'!$C$11</f>
        <v>356</v>
      </c>
      <c r="DY93" s="2">
        <f>EI93/'Drive Train'!$F$35</f>
        <v>0.57999999999999996</v>
      </c>
      <c r="DZ93" s="36">
        <f>EG93*12*60/(PI() * 'Drive Train'!$F$15)/DY$2*DY93</f>
        <v>-188358.06893581961</v>
      </c>
      <c r="EA93" s="2">
        <f>('DEPRECATED - DT-Prelim Calcs'!$C$6*DY93-DZ93)/('DEPRECATED - DT-Prelim Calcs'!$C$6*DY93)*'DEPRECATED - DT-Prelim Calcs'!$C$7*DY93</f>
        <v>141.18404691363543</v>
      </c>
      <c r="EB93" s="43">
        <f>EA93/'DEPRECATED - DT-Prelim Calcs'!$C$7*('DEPRECATED - DT-Prelim Calcs'!$C$8-'DEPRECATED - DT-Prelim Calcs'!$C$9)+'DEPRECATED - DT-Prelim Calcs'!$C$9</f>
        <v>7692.8697199219296</v>
      </c>
      <c r="EC93" s="43">
        <f t="shared" si="108"/>
        <v>93</v>
      </c>
      <c r="ED93" s="2">
        <f t="shared" si="140"/>
        <v>0.78888366722454539</v>
      </c>
      <c r="EE93" s="43">
        <f>ED93*'DEPRECATED - DT-Prelim Calcs'!$C$21/DY$2/'DEPRECATED - DT-Prelim Calcs'!$C$19/'DEPRECATED - DT-Prelim Calcs'!$C$18*3.39*'DEPRECATED - DT-Prelim Calcs'!$C$20</f>
        <v>29.053734754561201</v>
      </c>
      <c r="EF93" s="36">
        <f t="shared" si="141"/>
        <v>0</v>
      </c>
      <c r="EG93" s="43">
        <f>EE92*'DEPRECATED - DT-Prelim Calcs'!$C$11+EG92</f>
        <v>-515.27719053738304</v>
      </c>
      <c r="EH93" s="43">
        <f>EH92+0.5*EE93*'DEPRECATED - DT-Prelim Calcs'!$C$11^2+EG93*'DEPRECATED - DT-Prelim Calcs'!$C$11</f>
        <v>-670671.41387050389</v>
      </c>
      <c r="EI93" s="43">
        <f>MIN('Drive Train'!$F$35-EC92*'DEPRECATED - DT-Prelim Calcs'!$C$21*'Drive Train'!$F$39,EI92+EC$2)</f>
        <v>7.1920000000000002</v>
      </c>
      <c r="EJ93" s="43">
        <f>'Drive Train'!$F$35-EC93*'DEPRECATED - DT-Prelim Calcs'!$C$21*'Drive Train'!$F$39</f>
        <v>7.1920000000000002</v>
      </c>
      <c r="EK93" s="1">
        <f>IF(EH93&gt;='Drive Train'!$F$29,1,0)</f>
        <v>0</v>
      </c>
      <c r="EL93" s="43">
        <f t="shared" si="142"/>
        <v>103.33333333333333</v>
      </c>
      <c r="EM93" s="49">
        <f>EM92+'DEPRECATED - DT-Prelim Calcs'!$C$11</f>
        <v>356</v>
      </c>
      <c r="EN93" s="2">
        <f>EX93/'Drive Train'!$F$35</f>
        <v>0.57999999999999996</v>
      </c>
      <c r="EO93" s="36">
        <f>EV93*12*60/(PI() * 'Drive Train'!$F$15)/EN$2*EN93</f>
        <v>-1100184.1049288206</v>
      </c>
      <c r="EP93" s="2">
        <f>('DEPRECATED - DT-Prelim Calcs'!$C$6*EN93-EO93)/('DEPRECATED - DT-Prelim Calcs'!$C$6*EN93)*'DEPRECATED - DT-Prelim Calcs'!$C$7*EN93</f>
        <v>811.47622697745601</v>
      </c>
      <c r="EQ93" s="43">
        <f>EP93/'DEPRECATED - DT-Prelim Calcs'!$C$7*('DEPRECATED - DT-Prelim Calcs'!$C$8-'DEPRECATED - DT-Prelim Calcs'!$C$9)+'DEPRECATED - DT-Prelim Calcs'!$C$9</f>
        <v>44208.786992055437</v>
      </c>
      <c r="ER93" s="43">
        <f t="shared" si="109"/>
        <v>93</v>
      </c>
      <c r="ES93" s="2">
        <f t="shared" si="143"/>
        <v>0.7035989464435134</v>
      </c>
      <c r="ET93" s="43">
        <f>ES93*'DEPRECATED - DT-Prelim Calcs'!$C$21/EN$2/'DEPRECATED - DT-Prelim Calcs'!$C$19/'DEPRECATED - DT-Prelim Calcs'!$C$18*3.39*'DEPRECATED - DT-Prelim Calcs'!$C$20</f>
        <v>29.053734754561201</v>
      </c>
      <c r="EU93" s="36">
        <f t="shared" si="144"/>
        <v>0</v>
      </c>
      <c r="EV93" s="43">
        <f>ET92*'DEPRECATED - DT-Prelim Calcs'!$C$11+EV92</f>
        <v>-2684.3198987578789</v>
      </c>
      <c r="EW93" s="43">
        <f>EW92+0.5*ET93*'DEPRECATED - DT-Prelim Calcs'!$C$11^2+EV93*'DEPRECATED - DT-Prelim Calcs'!$C$11</f>
        <v>-1243951.5344543031</v>
      </c>
      <c r="EX93" s="43">
        <f>MIN('Drive Train'!$F$35-ER92*'DEPRECATED - DT-Prelim Calcs'!$C$21*'Drive Train'!$F$39,EX92+ER$2)</f>
        <v>7.1920000000000002</v>
      </c>
      <c r="EY93" s="43">
        <f>'Drive Train'!$F$35-ER93*'DEPRECATED - DT-Prelim Calcs'!$C$21*'Drive Train'!$F$39</f>
        <v>7.1920000000000002</v>
      </c>
      <c r="EZ93" s="1">
        <f>IF(EW93&gt;='Drive Train'!$F$29,1,0)</f>
        <v>0</v>
      </c>
      <c r="FA93" s="43">
        <f t="shared" si="145"/>
        <v>103.33333333333333</v>
      </c>
      <c r="FB93" s="49">
        <f>FB92+'DEPRECATED - DT-Prelim Calcs'!$C$11</f>
        <v>356</v>
      </c>
      <c r="FC93" s="2">
        <f>FM93/'Drive Train'!$F$35</f>
        <v>0.57999999999999996</v>
      </c>
      <c r="FD93" s="36">
        <f>FK93*12*60/(PI() * 'Drive Train'!$F$15)/FC$2*FC93</f>
        <v>-2574788.4524540557</v>
      </c>
      <c r="FE93" s="2">
        <f>('DEPRECATED - DT-Prelim Calcs'!$C$6*FC93-FD93)/('DEPRECATED - DT-Prelim Calcs'!$C$6*FC93)*'DEPRECATED - DT-Prelim Calcs'!$C$7*FC93</f>
        <v>1895.4722128541573</v>
      </c>
      <c r="FF93" s="43">
        <f>FE93/'DEPRECATED - DT-Prelim Calcs'!$C$7*('DEPRECATED - DT-Prelim Calcs'!$C$8-'DEPRECATED - DT-Prelim Calcs'!$C$9)+'DEPRECATED - DT-Prelim Calcs'!$C$9</f>
        <v>103262.29965548766</v>
      </c>
      <c r="FG93" s="43">
        <f t="shared" si="110"/>
        <v>93</v>
      </c>
      <c r="FH93" s="2">
        <f t="shared" si="146"/>
        <v>0.63495514679048781</v>
      </c>
      <c r="FI93" s="43">
        <f>FH93*'DEPRECATED - DT-Prelim Calcs'!$C$21/FC$2/'DEPRECATED - DT-Prelim Calcs'!$C$19/'DEPRECATED - DT-Prelim Calcs'!$C$18*3.39*'DEPRECATED - DT-Prelim Calcs'!$C$20</f>
        <v>29.053734754561205</v>
      </c>
      <c r="FJ93" s="36">
        <f t="shared" si="147"/>
        <v>0</v>
      </c>
      <c r="FK93" s="43">
        <f>FI92*'DEPRECATED - DT-Prelim Calcs'!$C$11+FK92</f>
        <v>-5669.2854547080842</v>
      </c>
      <c r="FL93" s="43">
        <f>FL92+0.5*FI93*'DEPRECATED - DT-Prelim Calcs'!$C$11^2+FK93*'DEPRECATED - DT-Prelim Calcs'!$C$11</f>
        <v>-1548994.4124985086</v>
      </c>
      <c r="FM93" s="43">
        <f>MIN('Drive Train'!$F$35-FG92*'DEPRECATED - DT-Prelim Calcs'!$C$21*'Drive Train'!$F$39,FM92+FG$2)</f>
        <v>7.1920000000000002</v>
      </c>
      <c r="FN93" s="43">
        <f>'Drive Train'!$F$35-FG93*'DEPRECATED - DT-Prelim Calcs'!$C$21*'Drive Train'!$F$39</f>
        <v>7.1920000000000002</v>
      </c>
      <c r="FO93" s="1">
        <f>IF(FL93&gt;='Drive Train'!$F$29,1,0)</f>
        <v>0</v>
      </c>
      <c r="FP93" s="43">
        <f t="shared" si="148"/>
        <v>103.33333333333333</v>
      </c>
      <c r="FQ93" s="49">
        <f>FQ92+'DEPRECATED - DT-Prelim Calcs'!$C$11</f>
        <v>356</v>
      </c>
      <c r="FR93" s="2">
        <f>GB93/'Drive Train'!$F$35</f>
        <v>0.57999999999999996</v>
      </c>
      <c r="FS93" s="36">
        <f>FZ93*12*60/(PI() * 'Drive Train'!$F$15)/FR$2*FR93</f>
        <v>-2570726.9241191195</v>
      </c>
      <c r="FT93" s="2">
        <f>('DEPRECATED - DT-Prelim Calcs'!$C$6*FR93-FS93)/('DEPRECATED - DT-Prelim Calcs'!$C$6*FR93)*'DEPRECATED - DT-Prelim Calcs'!$C$7*FR93</f>
        <v>1892.486543905748</v>
      </c>
      <c r="FU93" s="43">
        <f>FT93/'DEPRECATED - DT-Prelim Calcs'!$C$7*('DEPRECATED - DT-Prelim Calcs'!$C$8-'DEPRECATED - DT-Prelim Calcs'!$C$9)+'DEPRECATED - DT-Prelim Calcs'!$C$9</f>
        <v>103099.64754113404</v>
      </c>
      <c r="FV93" s="43">
        <f t="shared" si="111"/>
        <v>93</v>
      </c>
      <c r="FW93" s="2">
        <f t="shared" si="149"/>
        <v>0.57851468929799987</v>
      </c>
      <c r="FX93" s="43">
        <f>FW93*'DEPRECATED - DT-Prelim Calcs'!$C$21/FR$2/'DEPRECATED - DT-Prelim Calcs'!$C$19/'DEPRECATED - DT-Prelim Calcs'!$C$18*3.39*'DEPRECATED - DT-Prelim Calcs'!$C$20</f>
        <v>29.053734754561201</v>
      </c>
      <c r="FY93" s="36">
        <f t="shared" si="150"/>
        <v>0</v>
      </c>
      <c r="FZ93" s="43">
        <f>FX92*'DEPRECATED - DT-Prelim Calcs'!$C$11+FZ92</f>
        <v>-5157.2010339706949</v>
      </c>
      <c r="GA93" s="43">
        <f>GA92+0.5*FX93*'DEPRECATED - DT-Prelim Calcs'!$C$11^2+FZ93*'DEPRECATED - DT-Prelim Calcs'!$C$11</f>
        <v>-1653500.9375069346</v>
      </c>
      <c r="GB93" s="43">
        <f>MIN('Drive Train'!$F$35-FV92*'DEPRECATED - DT-Prelim Calcs'!$C$21*'Drive Train'!$F$39,GB92+FV$2)</f>
        <v>7.1920000000000002</v>
      </c>
      <c r="GC93" s="43">
        <f>'Drive Train'!$F$35-FV93*'DEPRECATED - DT-Prelim Calcs'!$C$21*'Drive Train'!$F$39</f>
        <v>7.1920000000000002</v>
      </c>
      <c r="GD93" s="1">
        <f>IF(GA93&gt;='Drive Train'!$F$29,1,0)</f>
        <v>0</v>
      </c>
      <c r="GE93" s="43">
        <f t="shared" si="151"/>
        <v>103.33333333333333</v>
      </c>
      <c r="GF93" s="49">
        <f>GF92+'DEPRECATED - DT-Prelim Calcs'!$C$11</f>
        <v>356</v>
      </c>
      <c r="GG93" s="2">
        <f>GQ93/'Drive Train'!$F$35</f>
        <v>0.86451612903225805</v>
      </c>
      <c r="GH93" s="36">
        <f>GO93*12*60/(PI() * 'Drive Train'!$F$15)/GG$2*GG93</f>
        <v>7070.3226764276515</v>
      </c>
      <c r="GI93" s="2">
        <f>('DEPRECATED - DT-Prelim Calcs'!$C$6*GG93-GH93)/('DEPRECATED - DT-Prelim Calcs'!$C$6*GG93)*'DEPRECATED - DT-Prelim Calcs'!$C$7*GG93</f>
        <v>-1.1428822627455566</v>
      </c>
      <c r="GJ93" s="43">
        <f>GI93/'DEPRECATED - DT-Prelim Calcs'!$C$7*('DEPRECATED - DT-Prelim Calcs'!$C$8-'DEPRECATED - DT-Prelim Calcs'!$C$9)+'DEPRECATED - DT-Prelim Calcs'!$C$9</f>
        <v>-60.761496403302701</v>
      </c>
      <c r="GK93" s="43">
        <f t="shared" si="152"/>
        <v>-60.761496403302701</v>
      </c>
      <c r="GL93" s="2">
        <f t="shared" si="153"/>
        <v>-1.7817324658493408</v>
      </c>
      <c r="GM93" s="43">
        <f>GL93*'DEPRECATED - DT-Prelim Calcs'!$C$21/GG$2/'DEPRECATED - DT-Prelim Calcs'!$C$19/'DEPRECATED - DT-Prelim Calcs'!$C$18*3.39*'DEPRECATED - DT-Prelim Calcs'!$C$20</f>
        <v>-35.792337462817116</v>
      </c>
      <c r="GN93" s="36">
        <f t="shared" si="154"/>
        <v>1</v>
      </c>
      <c r="GO93" s="43">
        <f>GM92*'DEPRECATED - DT-Prelim Calcs'!$C$11+GO92</f>
        <v>23.789880014580138</v>
      </c>
      <c r="GP93" s="43">
        <f>GP92+0.5*GM93*'DEPRECATED - DT-Prelim Calcs'!$C$11^2+GO93*'DEPRECATED - DT-Prelim Calcs'!$C$11</f>
        <v>-107158.90757364634</v>
      </c>
      <c r="GQ93" s="43">
        <f>MIN('Drive Train'!$F$35-GK92*'DEPRECATED - DT-Prelim Calcs'!$C$21*'Drive Train'!$F$39,GQ92+GK$2)</f>
        <v>10.72</v>
      </c>
      <c r="GR93" s="43">
        <f>'Drive Train'!$F$35-GK93*'DEPRECATED - DT-Prelim Calcs'!$C$21*'Drive Train'!$F$39</f>
        <v>15.802643798584953</v>
      </c>
      <c r="GS93" s="1">
        <f>IF(GP93&gt;='Drive Train'!$F$29,1,0)</f>
        <v>0</v>
      </c>
      <c r="GT93" s="43">
        <f t="shared" si="155"/>
        <v>-67.51277378144745</v>
      </c>
      <c r="GU93" s="49">
        <f>GU92+'DEPRECATED - DT-Prelim Calcs'!$C$11</f>
        <v>356</v>
      </c>
      <c r="GV93" s="2">
        <f>HF93/'Drive Train'!$F$35</f>
        <v>0.84946236559139798</v>
      </c>
      <c r="GW93" s="36">
        <f>HD93*12*60/(PI() * 'Drive Train'!$F$15)/GV$2*GV93</f>
        <v>-57615.321771944407</v>
      </c>
      <c r="GX93" s="2">
        <f>('DEPRECATED - DT-Prelim Calcs'!$C$6*GV93-GW93)/('DEPRECATED - DT-Prelim Calcs'!$C$6*GV93)*'DEPRECATED - DT-Prelim Calcs'!$C$7*GV93</f>
        <v>46.337561427291256</v>
      </c>
      <c r="GY93" s="43">
        <f>GX93/'DEPRECATED - DT-Prelim Calcs'!$C$7*('DEPRECATED - DT-Prelim Calcs'!$C$8-'DEPRECATED - DT-Prelim Calcs'!$C$9)+'DEPRECATED - DT-Prelim Calcs'!$C$9</f>
        <v>2525.8596896957179</v>
      </c>
      <c r="GZ93" s="43">
        <f t="shared" si="112"/>
        <v>33.333333333333314</v>
      </c>
      <c r="HA93" s="2">
        <f t="shared" si="156"/>
        <v>1.4462867232450001</v>
      </c>
      <c r="HB93" s="43">
        <f>HA93*'DEPRECATED - DT-Prelim Calcs'!$C$21/GV$2/'DEPRECATED - DT-Prelim Calcs'!$C$19/'DEPRECATED - DT-Prelim Calcs'!$C$18*3.39*'DEPRECATED - DT-Prelim Calcs'!$C$20</f>
        <v>29.053734754561201</v>
      </c>
      <c r="HC93" s="36">
        <f t="shared" si="157"/>
        <v>0</v>
      </c>
      <c r="HD93" s="43">
        <f>HB92*'DEPRECATED - DT-Prelim Calcs'!$C$11+HD92</f>
        <v>-197.29676582283861</v>
      </c>
      <c r="HE93" s="43">
        <f>HE92+0.5*HB93*'DEPRECATED - DT-Prelim Calcs'!$C$11^2+HD93*'DEPRECATED - DT-Prelim Calcs'!$C$11</f>
        <v>-118341.26701652601</v>
      </c>
      <c r="HF93" s="43">
        <f>MIN('Drive Train'!$F$35-GZ92*'DEPRECATED - DT-Prelim Calcs'!$C$21*'Drive Train'!$F$39,HF92+GZ$2)</f>
        <v>10.533333333333335</v>
      </c>
      <c r="HG93" s="43">
        <f>'Drive Train'!$F$35-GZ93*'DEPRECATED - DT-Prelim Calcs'!$C$21*'Drive Train'!$F$39</f>
        <v>10.533333333333335</v>
      </c>
      <c r="HH93" s="1">
        <f>IF(HE93&gt;='Drive Train'!$F$29,1,0)</f>
        <v>0</v>
      </c>
      <c r="HI93" s="43">
        <f t="shared" si="158"/>
        <v>37.037037037037017</v>
      </c>
      <c r="HJ93" s="49">
        <f>HJ92+'DEPRECATED - DT-Prelim Calcs'!$C$11</f>
        <v>356</v>
      </c>
      <c r="HK93" s="2">
        <f>HU93/'Drive Train'!$F$35</f>
        <v>0.83440860215053769</v>
      </c>
      <c r="HL93" s="36">
        <f>HS93*12*60/(PI() * 'Drive Train'!$F$15)/HK$2*HK93</f>
        <v>-28710.52586979845</v>
      </c>
      <c r="HM93" s="2">
        <f>('DEPRECATED - DT-Prelim Calcs'!$C$6*HK93-HL93)/('DEPRECATED - DT-Prelim Calcs'!$C$6*HK93)*'DEPRECATED - DT-Prelim Calcs'!$C$7*HK93</f>
        <v>25.018762916085198</v>
      </c>
      <c r="HN93" s="43">
        <f>HM93/'DEPRECATED - DT-Prelim Calcs'!$C$7*('DEPRECATED - DT-Prelim Calcs'!$C$8-'DEPRECATED - DT-Prelim Calcs'!$C$9)+'DEPRECATED - DT-Prelim Calcs'!$C$9</f>
        <v>1364.4624573688204</v>
      </c>
      <c r="HO93" s="43">
        <f t="shared" si="113"/>
        <v>36.66666666666665</v>
      </c>
      <c r="HP93" s="2">
        <f t="shared" si="159"/>
        <v>1.4462867232450001</v>
      </c>
      <c r="HQ93" s="43">
        <f>HP93*'DEPRECATED - DT-Prelim Calcs'!$C$21/HK$2/'DEPRECATED - DT-Prelim Calcs'!$C$19/'DEPRECATED - DT-Prelim Calcs'!$C$18*3.39*'DEPRECATED - DT-Prelim Calcs'!$C$20</f>
        <v>29.053734754561201</v>
      </c>
      <c r="HR93" s="36">
        <f t="shared" si="160"/>
        <v>0</v>
      </c>
      <c r="HS93" s="43">
        <f>HQ92*'DEPRECATED - DT-Prelim Calcs'!$C$11+HS92</f>
        <v>-100.08949354778828</v>
      </c>
      <c r="HT93" s="43">
        <f>HT92+0.5*HQ93*'DEPRECATED - DT-Prelim Calcs'!$C$11^2+HS93*'DEPRECATED - DT-Prelim Calcs'!$C$11</f>
        <v>-135955.13183237205</v>
      </c>
      <c r="HU93" s="43">
        <f>MIN('Drive Train'!$F$35-HO92*'DEPRECATED - DT-Prelim Calcs'!$C$21*'Drive Train'!$F$39,HU92+HO$2)</f>
        <v>10.346666666666668</v>
      </c>
      <c r="HV93" s="43">
        <f>'Drive Train'!$F$35-HO93*'DEPRECATED - DT-Prelim Calcs'!$C$21*'Drive Train'!$F$39</f>
        <v>10.346666666666668</v>
      </c>
      <c r="HW93" s="1">
        <f>IF(HT93&gt;='Drive Train'!$F$29,1,0)</f>
        <v>0</v>
      </c>
      <c r="HX93" s="43">
        <f t="shared" si="161"/>
        <v>40.740740740740726</v>
      </c>
      <c r="HY93" s="49">
        <f>HY92+'DEPRECATED - DT-Prelim Calcs'!$C$11</f>
        <v>356</v>
      </c>
      <c r="HZ93" s="2">
        <f>IJ93/'Drive Train'!$F$35</f>
        <v>0.8193548387096774</v>
      </c>
      <c r="IA93" s="36">
        <f>IH93*12*60/(PI() * 'Drive Train'!$F$15)/HZ$2*HZ93</f>
        <v>-174904.83184497419</v>
      </c>
      <c r="IB93" s="2">
        <f>('DEPRECATED - DT-Prelim Calcs'!$C$6*HZ93-IA93)/('DEPRECATED - DT-Prelim Calcs'!$C$6*HZ93)*'DEPRECATED - DT-Prelim Calcs'!$C$7*HZ93</f>
        <v>132.41701578491657</v>
      </c>
      <c r="IC93" s="43">
        <f>IB93/'DEPRECATED - DT-Prelim Calcs'!$C$7*('DEPRECATED - DT-Prelim Calcs'!$C$8-'DEPRECATED - DT-Prelim Calcs'!$C$9)+'DEPRECATED - DT-Prelim Calcs'!$C$9</f>
        <v>7215.2628002230658</v>
      </c>
      <c r="ID93" s="43">
        <f t="shared" si="114"/>
        <v>39.999999999999986</v>
      </c>
      <c r="IE93" s="2">
        <f t="shared" si="162"/>
        <v>1.4462867232450001</v>
      </c>
      <c r="IF93" s="43">
        <f>IE93*'DEPRECATED - DT-Prelim Calcs'!$C$21/HZ$2/'DEPRECATED - DT-Prelim Calcs'!$C$19/'DEPRECATED - DT-Prelim Calcs'!$C$18*3.39*'DEPRECATED - DT-Prelim Calcs'!$C$20</f>
        <v>29.053734754561201</v>
      </c>
      <c r="IG93" s="36">
        <f t="shared" si="163"/>
        <v>0</v>
      </c>
      <c r="IH93" s="43">
        <f>IF92*'DEPRECATED - DT-Prelim Calcs'!$C$11+IH92</f>
        <v>-620.94895665089678</v>
      </c>
      <c r="II93" s="43">
        <f>II92+0.5*IF93*'DEPRECATED - DT-Prelim Calcs'!$C$11^2+IH93*'DEPRECATED - DT-Prelim Calcs'!$C$11</f>
        <v>-106901.64586620619</v>
      </c>
      <c r="IJ93" s="43">
        <f>MIN('Drive Train'!$F$35-ID92*'DEPRECATED - DT-Prelim Calcs'!$C$21*'Drive Train'!$F$39,IJ92+ID$2)</f>
        <v>10.16</v>
      </c>
      <c r="IK93" s="43">
        <f>'Drive Train'!$F$35-ID93*'DEPRECATED - DT-Prelim Calcs'!$C$21*'Drive Train'!$F$39</f>
        <v>10.16</v>
      </c>
      <c r="IL93" s="1">
        <f>IF(II93&gt;='Drive Train'!$F$29,1,0)</f>
        <v>0</v>
      </c>
      <c r="IM93" s="43">
        <f t="shared" si="164"/>
        <v>44.444444444444429</v>
      </c>
      <c r="IN93" s="49">
        <f>IN92+'DEPRECATED - DT-Prelim Calcs'!$C$11</f>
        <v>356</v>
      </c>
      <c r="IO93" s="2">
        <f>IY93/'Drive Train'!$F$35</f>
        <v>0.80430107526881722</v>
      </c>
      <c r="IP93" s="36">
        <f>IW93*12*60/(PI() * 'Drive Train'!$F$15)/IO$2*IO93</f>
        <v>-106844.54729764616</v>
      </c>
      <c r="IQ93" s="2">
        <f>('DEPRECATED - DT-Prelim Calcs'!$C$6*IO93-IP93)/('DEPRECATED - DT-Prelim Calcs'!$C$6*IO93)*'DEPRECATED - DT-Prelim Calcs'!$C$7*IO93</f>
        <v>82.314637062753775</v>
      </c>
      <c r="IR93" s="43">
        <f>IQ93/'DEPRECATED - DT-Prelim Calcs'!$C$7*('DEPRECATED - DT-Prelim Calcs'!$C$8-'DEPRECATED - DT-Prelim Calcs'!$C$9)+'DEPRECATED - DT-Prelim Calcs'!$C$9</f>
        <v>4485.8048549112127</v>
      </c>
      <c r="IS93" s="43">
        <f t="shared" si="115"/>
        <v>43.333333333333321</v>
      </c>
      <c r="IT93" s="2">
        <f t="shared" si="165"/>
        <v>1.4462867232450001</v>
      </c>
      <c r="IU93" s="43">
        <f>IT93*'DEPRECATED - DT-Prelim Calcs'!$C$21/IO$2/'DEPRECATED - DT-Prelim Calcs'!$C$19/'DEPRECATED - DT-Prelim Calcs'!$C$18*3.39*'DEPRECATED - DT-Prelim Calcs'!$C$20</f>
        <v>29.053734754561201</v>
      </c>
      <c r="IV93" s="36">
        <f t="shared" si="166"/>
        <v>0</v>
      </c>
      <c r="IW93" s="43">
        <f>IU92*'DEPRECATED - DT-Prelim Calcs'!$C$11+IW92</f>
        <v>-386.42020910794645</v>
      </c>
      <c r="IX93" s="43">
        <f>IX92+0.5*IU93*'DEPRECATED - DT-Prelim Calcs'!$C$11^2+IW93*'DEPRECATED - DT-Prelim Calcs'!$C$11</f>
        <v>-142461.61359941843</v>
      </c>
      <c r="IY93" s="43">
        <f>MIN('Drive Train'!$F$35-IS92*'DEPRECATED - DT-Prelim Calcs'!$C$21*'Drive Train'!$F$39,IY92+IS$2)</f>
        <v>9.9733333333333345</v>
      </c>
      <c r="IZ93" s="43">
        <f>'Drive Train'!$F$35-IS93*'DEPRECATED - DT-Prelim Calcs'!$C$21*'Drive Train'!$F$39</f>
        <v>9.9733333333333345</v>
      </c>
      <c r="JA93" s="1">
        <f>IF(IX93&gt;='Drive Train'!$F$29,1,0)</f>
        <v>0</v>
      </c>
      <c r="JB93" s="43">
        <f t="shared" si="167"/>
        <v>48.148148148148138</v>
      </c>
      <c r="JC93" s="49">
        <f>JC92+'DEPRECATED - DT-Prelim Calcs'!$C$11</f>
        <v>356</v>
      </c>
      <c r="JD93" s="2">
        <f>JN93/'Drive Train'!$F$35</f>
        <v>0.78924731182795704</v>
      </c>
      <c r="JE93" s="36">
        <f>JL93*12*60/(PI() * 'Drive Train'!$F$15)/JD$2*JD93</f>
        <v>491.53752857160111</v>
      </c>
      <c r="JF93" s="2">
        <f>('DEPRECATED - DT-Prelim Calcs'!$C$6*JD93-JE93)/('DEPRECATED - DT-Prelim Calcs'!$C$6*JD93)*'DEPRECATED - DT-Prelim Calcs'!$C$7*JD93</f>
        <v>3.3402358785231487</v>
      </c>
      <c r="JG93" s="43">
        <f>JF93/'DEPRECATED - DT-Prelim Calcs'!$C$7*('DEPRECATED - DT-Prelim Calcs'!$C$8-'DEPRECATED - DT-Prelim Calcs'!$C$9)+'DEPRECATED - DT-Prelim Calcs'!$C$9</f>
        <v>183.46807397924616</v>
      </c>
      <c r="JH93" s="43">
        <f t="shared" si="116"/>
        <v>46.666666666666657</v>
      </c>
      <c r="JI93" s="2">
        <f t="shared" si="168"/>
        <v>0.7804374717460848</v>
      </c>
      <c r="JJ93" s="43">
        <f>JI93*'DEPRECATED - DT-Prelim Calcs'!$C$21/JD$2/'DEPRECATED - DT-Prelim Calcs'!$C$19/'DEPRECATED - DT-Prelim Calcs'!$C$18*3.39*'DEPRECATED - DT-Prelim Calcs'!$C$20</f>
        <v>15.677820263575795</v>
      </c>
      <c r="JK93" s="36">
        <f t="shared" si="169"/>
        <v>0</v>
      </c>
      <c r="JL93" s="43">
        <f>JJ92*'DEPRECATED - DT-Prelim Calcs'!$C$11+JL92</f>
        <v>1.8116307656089532</v>
      </c>
      <c r="JM93" s="43">
        <f>JM92+0.5*JJ93*'DEPRECATED - DT-Prelim Calcs'!$C$11^2+JL93*'DEPRECATED - DT-Prelim Calcs'!$C$11</f>
        <v>-132036.45057769271</v>
      </c>
      <c r="JN93" s="43">
        <f>MIN('Drive Train'!$F$35-JH92*'DEPRECATED - DT-Prelim Calcs'!$C$21*'Drive Train'!$F$39,JN92+JH$2)</f>
        <v>9.7866666666666671</v>
      </c>
      <c r="JO93" s="43">
        <f>'Drive Train'!$F$35-JH93*'DEPRECATED - DT-Prelim Calcs'!$C$21*'Drive Train'!$F$39</f>
        <v>9.7866666666666671</v>
      </c>
      <c r="JP93" s="1">
        <f>IF(JM93&gt;='Drive Train'!$F$29,1,0)</f>
        <v>0</v>
      </c>
      <c r="JQ93" s="43">
        <f>MIN(JG93,'DEPRECATED - DT-Prelim Calcs'!$C$10)*'DEPRECATED - DT-Prelim Calcs'!$C$11*1000/60/60</f>
        <v>103.33333333333333</v>
      </c>
      <c r="JR93" s="49">
        <f>JR92+'DEPRECATED - DT-Prelim Calcs'!$C$11</f>
        <v>356</v>
      </c>
      <c r="JS93" s="2">
        <f>KC93/'Drive Train'!$F$35</f>
        <v>0.77419354838709686</v>
      </c>
      <c r="JT93" s="36">
        <f>KA93*12*60/(PI() * 'Drive Train'!$F$15)/JS$2*JS93</f>
        <v>3037.9028850256359</v>
      </c>
      <c r="JU93" s="2">
        <f>('DEPRECATED - DT-Prelim Calcs'!$C$6*JS93-JT93)/('DEPRECATED - DT-Prelim Calcs'!$C$6*JS93)*'DEPRECATED - DT-Prelim Calcs'!$C$7*JS93</f>
        <v>1.3977758092128774</v>
      </c>
      <c r="JV93" s="43">
        <f>JU93/'DEPRECATED - DT-Prelim Calcs'!$C$7*('DEPRECATED - DT-Prelim Calcs'!$C$8-'DEPRECATED - DT-Prelim Calcs'!$C$9)+'DEPRECATED - DT-Prelim Calcs'!$C$9</f>
        <v>77.647488113835848</v>
      </c>
      <c r="JW93" s="43">
        <f t="shared" si="117"/>
        <v>49.999999999999993</v>
      </c>
      <c r="JX93" s="2">
        <f t="shared" si="170"/>
        <v>0.58375508470301296</v>
      </c>
      <c r="JY93" s="43">
        <f>JX93*'DEPRECATED - DT-Prelim Calcs'!$C$21/JS$2/'DEPRECATED - DT-Prelim Calcs'!$C$19/'DEPRECATED - DT-Prelim Calcs'!$C$18*3.39*'DEPRECATED - DT-Prelim Calcs'!$C$20</f>
        <v>11.726765599102222</v>
      </c>
      <c r="JZ93" s="36">
        <f t="shared" si="171"/>
        <v>0</v>
      </c>
      <c r="KA93" s="43">
        <f>JY92*'DEPRECATED - DT-Prelim Calcs'!$C$11+KA92</f>
        <v>11.414330824204825</v>
      </c>
      <c r="KB93" s="43">
        <f>KB92+0.5*JY93*'DEPRECATED - DT-Prelim Calcs'!$C$11^2+KA93*'DEPRECATED - DT-Prelim Calcs'!$C$11</f>
        <v>-139087.66122403595</v>
      </c>
      <c r="KC93" s="43">
        <f>MIN('Drive Train'!$F$35-JW92*'DEPRECATED - DT-Prelim Calcs'!$C$21*'Drive Train'!$F$39,KC92+JW$2)</f>
        <v>9.6000000000000014</v>
      </c>
      <c r="KD93" s="43">
        <f>'Drive Train'!$F$35-JW93*'DEPRECATED - DT-Prelim Calcs'!$C$21*'Drive Train'!$F$39</f>
        <v>9.6000000000000014</v>
      </c>
      <c r="KE93" s="1">
        <f>IF(KB93&gt;='Drive Train'!$F$29,1,0)</f>
        <v>0</v>
      </c>
      <c r="KF93" s="43">
        <f>MIN(JV93,'DEPRECATED - DT-Prelim Calcs'!$C$10)*'DEPRECATED - DT-Prelim Calcs'!$C$11*1000/60/60</f>
        <v>86.274986793150944</v>
      </c>
      <c r="KG93" s="49">
        <f>KG92+'DEPRECATED - DT-Prelim Calcs'!$C$11</f>
        <v>356</v>
      </c>
      <c r="KH93" s="2">
        <f>KR93/'Drive Train'!$F$35</f>
        <v>0.75913978494623657</v>
      </c>
      <c r="KI93" s="36">
        <f>KP93*12*60/(PI() * 'Drive Train'!$F$15)/KH$2*KH93</f>
        <v>-68619.269466290003</v>
      </c>
      <c r="KJ93" s="2">
        <f>('DEPRECATED - DT-Prelim Calcs'!$C$6*KH93-KI93)/('DEPRECATED - DT-Prelim Calcs'!$C$6*KH93)*'DEPRECATED - DT-Prelim Calcs'!$C$7*KH93</f>
        <v>54.003057409093806</v>
      </c>
      <c r="KK93" s="43">
        <f>KJ93/'DEPRECATED - DT-Prelim Calcs'!$C$7*('DEPRECATED - DT-Prelim Calcs'!$C$8-'DEPRECATED - DT-Prelim Calcs'!$C$9)+'DEPRECATED - DT-Prelim Calcs'!$C$9</f>
        <v>2943.4576051222743</v>
      </c>
      <c r="KL93" s="43">
        <f t="shared" si="118"/>
        <v>53.333333333333329</v>
      </c>
      <c r="KM93" s="2">
        <f t="shared" si="172"/>
        <v>1.4462867232450001</v>
      </c>
      <c r="KN93" s="43">
        <f>KM93*'DEPRECATED - DT-Prelim Calcs'!$C$21/KH$2/'DEPRECATED - DT-Prelim Calcs'!$C$19/'DEPRECATED - DT-Prelim Calcs'!$C$18*3.39*'DEPRECATED - DT-Prelim Calcs'!$C$20</f>
        <v>29.053734754561201</v>
      </c>
      <c r="KO93" s="36">
        <f t="shared" si="173"/>
        <v>0</v>
      </c>
      <c r="KP93" s="43">
        <f>KN92*'DEPRECATED - DT-Prelim Calcs'!$C$11+KP92</f>
        <v>-262.93624403328016</v>
      </c>
      <c r="KQ93" s="43">
        <f>KQ92+0.5*KN93*'DEPRECATED - DT-Prelim Calcs'!$C$11^2+KP93*'DEPRECATED - DT-Prelim Calcs'!$C$11</f>
        <v>-138210.98340846229</v>
      </c>
      <c r="KR93" s="43">
        <f>MIN('Drive Train'!$F$35-KL92*'DEPRECATED - DT-Prelim Calcs'!$C$21*'Drive Train'!$F$39,KR92+KL$2)</f>
        <v>9.413333333333334</v>
      </c>
      <c r="KS93" s="43">
        <f>'Drive Train'!$F$35-KL93*'DEPRECATED - DT-Prelim Calcs'!$C$21*'Drive Train'!$F$39</f>
        <v>9.413333333333334</v>
      </c>
      <c r="KT93" s="1">
        <f>IF(KQ93&gt;='Drive Train'!$F$29,1,0)</f>
        <v>0</v>
      </c>
      <c r="KU93" s="43">
        <f>MIN(KK93,'DEPRECATED - DT-Prelim Calcs'!$C$10)*'DEPRECATED - DT-Prelim Calcs'!$C$11*1000/60/60</f>
        <v>103.33333333333333</v>
      </c>
      <c r="KV93" s="49">
        <f>KV92+'DEPRECATED - DT-Prelim Calcs'!$C$11</f>
        <v>356</v>
      </c>
      <c r="KW93" s="2">
        <f>LG93/'Drive Train'!$F$35</f>
        <v>0.74408602150537628</v>
      </c>
      <c r="KX93" s="36">
        <f>LE93*12*60/(PI() * 'Drive Train'!$F$15)/KW$2*KW93</f>
        <v>-4679.2617082644992</v>
      </c>
      <c r="KY93" s="2">
        <f>('DEPRECATED - DT-Prelim Calcs'!$C$6*KW93-KX93)/('DEPRECATED - DT-Prelim Calcs'!$C$6*KW93)*'DEPRECATED - DT-Prelim Calcs'!$C$7*KW93</f>
        <v>6.9295341950546501</v>
      </c>
      <c r="KZ93" s="43">
        <f>KY93/'DEPRECATED - DT-Prelim Calcs'!$C$7*('DEPRECATED - DT-Prelim Calcs'!$C$8-'DEPRECATED - DT-Prelim Calcs'!$C$9)+'DEPRECATED - DT-Prelim Calcs'!$C$9</f>
        <v>379.00447480521598</v>
      </c>
      <c r="LA93" s="43">
        <f t="shared" si="119"/>
        <v>56.666666666666664</v>
      </c>
      <c r="LB93" s="2">
        <f t="shared" si="174"/>
        <v>1.4462867232450001</v>
      </c>
      <c r="LC93" s="43">
        <f>LB93*'DEPRECATED - DT-Prelim Calcs'!$C$21/KW$2/'DEPRECATED - DT-Prelim Calcs'!$C$19/'DEPRECATED - DT-Prelim Calcs'!$C$18*3.39*'DEPRECATED - DT-Prelim Calcs'!$C$20</f>
        <v>29.053734754561201</v>
      </c>
      <c r="LD93" s="36">
        <f t="shared" si="175"/>
        <v>0</v>
      </c>
      <c r="LE93" s="43">
        <f>LC92*'DEPRECATED - DT-Prelim Calcs'!$C$11+LE92</f>
        <v>-18.292805090484151</v>
      </c>
      <c r="LF93" s="43">
        <f>LF92+0.5*LC93*'DEPRECATED - DT-Prelim Calcs'!$C$11^2+LE93*'DEPRECATED - DT-Prelim Calcs'!$C$11</f>
        <v>-143188.17039450133</v>
      </c>
      <c r="LG93" s="43">
        <f>MIN('Drive Train'!$F$35-LA92*'DEPRECATED - DT-Prelim Calcs'!$C$21*'Drive Train'!$F$39,LG92+LA$2)</f>
        <v>9.2266666666666666</v>
      </c>
      <c r="LH93" s="43">
        <f>'Drive Train'!$F$35-LA93*'DEPRECATED - DT-Prelim Calcs'!$C$21*'Drive Train'!$F$39</f>
        <v>9.2266666666666666</v>
      </c>
      <c r="LI93" s="1">
        <f>IF(LF93&gt;='Drive Train'!$F$29,1,0)</f>
        <v>0</v>
      </c>
      <c r="LJ93" s="43">
        <f>MIN(KZ93,'DEPRECATED - DT-Prelim Calcs'!$C$10)*'DEPRECATED - DT-Prelim Calcs'!$C$11*1000/60/60</f>
        <v>103.33333333333333</v>
      </c>
      <c r="LK93" s="49">
        <f>LK92+'DEPRECATED - DT-Prelim Calcs'!$C$11</f>
        <v>356</v>
      </c>
      <c r="LL93" s="2">
        <f>LV93/'Drive Train'!$F$35</f>
        <v>0.72903225806451621</v>
      </c>
      <c r="LM93" s="36">
        <f>LT93*12*60/(PI() * 'Drive Train'!$F$15)/LL$2*LL93</f>
        <v>22009.763205988067</v>
      </c>
      <c r="LN93" s="2">
        <f>('DEPRECATED - DT-Prelim Calcs'!$C$6*LL93-LM93)/('DEPRECATED - DT-Prelim Calcs'!$C$6*LL93)*'DEPRECATED - DT-Prelim Calcs'!$C$7*LL93</f>
        <v>-12.760429530380247</v>
      </c>
      <c r="LO93" s="43">
        <f>LN93/'DEPRECATED - DT-Prelim Calcs'!$C$7*('DEPRECATED - DT-Prelim Calcs'!$C$8-'DEPRECATED - DT-Prelim Calcs'!$C$9)+'DEPRECATED - DT-Prelim Calcs'!$C$9</f>
        <v>-693.65772814758054</v>
      </c>
      <c r="LP93" s="43">
        <f t="shared" si="120"/>
        <v>-693.65772814758054</v>
      </c>
      <c r="LQ93" s="2">
        <f t="shared" si="176"/>
        <v>-15.11874297895044</v>
      </c>
      <c r="LR93" s="43">
        <f>LQ93*'DEPRECATED - DT-Prelim Calcs'!$C$21/LL$2/'DEPRECATED - DT-Prelim Calcs'!$C$19/'DEPRECATED - DT-Prelim Calcs'!$C$18*3.39*'DEPRECATED - DT-Prelim Calcs'!$C$20</f>
        <v>-303.71290925444038</v>
      </c>
      <c r="LS93" s="36">
        <f t="shared" si="177"/>
        <v>1</v>
      </c>
      <c r="LT93" s="43">
        <f>LR92*'DEPRECATED - DT-Prelim Calcs'!$C$11+LT92</f>
        <v>87.820264759532705</v>
      </c>
      <c r="LU93" s="43">
        <f>LU92+0.5*LR93*'DEPRECATED - DT-Prelim Calcs'!$C$11^2+LT93*'DEPRECATED - DT-Prelim Calcs'!$C$11</f>
        <v>-155727.91145965012</v>
      </c>
      <c r="LV93" s="43">
        <f>MIN('Drive Train'!$F$35-LP92*'DEPRECATED - DT-Prelim Calcs'!$C$21*'Drive Train'!$F$39,LV92+LP$2)</f>
        <v>9.0400000000000009</v>
      </c>
      <c r="LW93" s="43">
        <f>'Drive Train'!$F$35-LP93*'DEPRECATED - DT-Prelim Calcs'!$C$21*'Drive Train'!$F$39</f>
        <v>51.244832776264509</v>
      </c>
      <c r="LX93" s="1">
        <f>IF(LU93&gt;='Drive Train'!$F$29,1,0)</f>
        <v>0</v>
      </c>
      <c r="LY93" s="43">
        <f>MIN(LO93,'DEPRECATED - DT-Prelim Calcs'!$C$10)*'DEPRECATED - DT-Prelim Calcs'!$C$11*1000/60/60</f>
        <v>-770.73080905286724</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3"/>
        <v>0</v>
      </c>
      <c r="X94" s="2">
        <f>MAX(MIN(IF(AND(AI93=1,AG94&lt;0),-1,1)*(W94-$C$9)/($C$8-$C$9)*$C$7-$C$29*AE94/T$2 -  AI93*$C$29/2,X$2),MAX(X$4:X93)*-1)</f>
        <v>-0.27672021620693066</v>
      </c>
      <c r="Y94" s="43">
        <f t="shared" si="94"/>
        <v>0</v>
      </c>
      <c r="Z94" s="43">
        <f t="shared" si="95"/>
        <v>0</v>
      </c>
      <c r="AA94" s="43">
        <f t="shared" si="96"/>
        <v>0</v>
      </c>
      <c r="AB94" s="43" t="e">
        <f t="shared" si="97"/>
        <v>#N/A</v>
      </c>
      <c r="AC94" s="36">
        <f t="shared" si="121"/>
        <v>1</v>
      </c>
      <c r="AD94" s="1">
        <f t="shared" si="98"/>
        <v>1</v>
      </c>
      <c r="AE94" s="43">
        <f t="shared" si="99"/>
        <v>0</v>
      </c>
      <c r="AF94" s="43" t="e">
        <f t="shared" si="100"/>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889.49632897085212</v>
      </c>
      <c r="AK94" s="43">
        <f t="shared" si="178"/>
        <v>0</v>
      </c>
      <c r="AL94" s="49">
        <f>AL93+'DEPRECATED - DT-Prelim Calcs'!$C$11</f>
        <v>360</v>
      </c>
      <c r="AM94" s="2">
        <f>AW94/'Drive Train'!$F$35</f>
        <v>0.57999999999999996</v>
      </c>
      <c r="AN94" s="36">
        <f>AU94*12*60/(PI() * 'Drive Train'!$F$15)/AM$2*AM94</f>
        <v>6068.1973927344907</v>
      </c>
      <c r="AO94" s="2">
        <f>('DEPRECATED - DT-Prelim Calcs'!$C$6*AM94-AN94)/('DEPRECATED - DT-Prelim Calcs'!$C$6*AM94)*'DEPRECATED - DT-Prelim Calcs'!$C$7*AM94</f>
        <v>-1.7405908733424396</v>
      </c>
      <c r="AP94" s="43">
        <f>AO94/'DEPRECATED - DT-Prelim Calcs'!$C$7*('DEPRECATED - DT-Prelim Calcs'!$C$8-'DEPRECATED - DT-Prelim Calcs'!$C$9)+'DEPRECATED - DT-Prelim Calcs'!$C$9</f>
        <v>-93.323234144774688</v>
      </c>
      <c r="AQ94" s="43">
        <f t="shared" si="102"/>
        <v>-93.323234144774688</v>
      </c>
      <c r="AR94" s="2">
        <f t="shared" si="122"/>
        <v>-2.5578590882513246</v>
      </c>
      <c r="AS94" s="43">
        <f>AR94*'DEPRECATED - DT-Prelim Calcs'!$C$21/AM$2/'DEPRECATED - DT-Prelim Calcs'!$C$19/'DEPRECATED - DT-Prelim Calcs'!$C$18*3.39*'DEPRECATED - DT-Prelim Calcs'!$C$20</f>
        <v>-25.691779608837901</v>
      </c>
      <c r="AT94" s="36">
        <f t="shared" si="123"/>
        <v>1</v>
      </c>
      <c r="AU94" s="43">
        <f>AS93*'DEPRECATED - DT-Prelim Calcs'!$C$11+AU93</f>
        <v>60.867829979397868</v>
      </c>
      <c r="AV94" s="43">
        <f>AV93+0.5*AS94*'DEPRECATED - DT-Prelim Calcs'!$C$11^2+AU94*'DEPRECATED - DT-Prelim Calcs'!$C$11</f>
        <v>5332.603329127458</v>
      </c>
      <c r="AW94" s="43">
        <f>MIN('Drive Train'!$F$35-AQ93*'DEPRECATED - DT-Prelim Calcs'!$C$21*'Drive Train'!$F$39,AW93+AQ$2)</f>
        <v>7.1920000000000002</v>
      </c>
      <c r="AX94" s="43">
        <f>'Drive Train'!$F$35-AQ94*'DEPRECATED - DT-Prelim Calcs'!$C$21*'Drive Train'!$F$39</f>
        <v>17.626101112107385</v>
      </c>
      <c r="AY94" s="1">
        <f>IF(AV94&gt;='Drive Train'!$F$29,1,0)</f>
        <v>1</v>
      </c>
      <c r="AZ94" s="43">
        <f t="shared" si="124"/>
        <v>-103.69248238308299</v>
      </c>
      <c r="BA94" s="49">
        <f>BA93+'DEPRECATED - DT-Prelim Calcs'!$C$11</f>
        <v>360</v>
      </c>
      <c r="BB94" s="2">
        <f>BL94/'Drive Train'!$F$35</f>
        <v>0.57999999999999996</v>
      </c>
      <c r="BC94" s="36">
        <f>BJ94*12*60/(PI() * 'Drive Train'!$F$15)/BB$2*BB94</f>
        <v>-31098.993961020489</v>
      </c>
      <c r="BD94" s="2">
        <f>('DEPRECATED - DT-Prelim Calcs'!$C$6*BB94-BC94)/('DEPRECATED - DT-Prelim Calcs'!$C$6*BB94)*'DEPRECATED - DT-Prelim Calcs'!$C$7*BB94</f>
        <v>25.581372676674938</v>
      </c>
      <c r="BE94" s="43">
        <f>BD94/'DEPRECATED - DT-Prelim Calcs'!$C$7*('DEPRECATED - DT-Prelim Calcs'!$C$8-'DEPRECATED - DT-Prelim Calcs'!$C$9)+'DEPRECATED - DT-Prelim Calcs'!$C$9</f>
        <v>1395.1120935800525</v>
      </c>
      <c r="BF94" s="43">
        <f t="shared" si="103"/>
        <v>93</v>
      </c>
      <c r="BG94" s="2">
        <f t="shared" si="125"/>
        <v>2.0025508475699998</v>
      </c>
      <c r="BH94" s="43">
        <f>BG94*'DEPRECATED - DT-Prelim Calcs'!$C$21/BB$2/'DEPRECATED - DT-Prelim Calcs'!$C$19/'DEPRECATED - DT-Prelim Calcs'!$C$18*3.39*'DEPRECATED - DT-Prelim Calcs'!$C$20</f>
        <v>29.053734754561201</v>
      </c>
      <c r="BI94" s="36">
        <f t="shared" si="126"/>
        <v>0</v>
      </c>
      <c r="BJ94" s="43">
        <f>BH93*'DEPRECATED - DT-Prelim Calcs'!$C$11+BJ93</f>
        <v>-215.96014801497643</v>
      </c>
      <c r="BK94" s="43">
        <f>BK93+0.5*BH94*'DEPRECATED - DT-Prelim Calcs'!$C$11^2+BJ94*'DEPRECATED - DT-Prelim Calcs'!$C$11</f>
        <v>-49849.571030356077</v>
      </c>
      <c r="BL94" s="43">
        <f>MIN('Drive Train'!$F$35-BF93*'DEPRECATED - DT-Prelim Calcs'!$C$21*'Drive Train'!$F$39,BL93+BF$2)</f>
        <v>7.1920000000000002</v>
      </c>
      <c r="BM94" s="43">
        <f>'Drive Train'!$F$35-BF94*'DEPRECATED - DT-Prelim Calcs'!$C$21*'Drive Train'!$F$39</f>
        <v>7.1920000000000002</v>
      </c>
      <c r="BN94" s="1">
        <f>IF(BK94&gt;='Drive Train'!$F$29,1,0)</f>
        <v>0</v>
      </c>
      <c r="BO94" s="43">
        <f t="shared" si="127"/>
        <v>103.33333333333333</v>
      </c>
      <c r="BP94" s="49">
        <f>BP93+'DEPRECATED - DT-Prelim Calcs'!$C$11</f>
        <v>360</v>
      </c>
      <c r="BQ94" s="2">
        <f>CA94/'Drive Train'!$F$35</f>
        <v>0.57999999999999996</v>
      </c>
      <c r="BR94" s="36">
        <f>BY94*12*60/(PI() * 'Drive Train'!$F$15)/BQ$2*BQ94</f>
        <v>-21929.301305304787</v>
      </c>
      <c r="BS94" s="2">
        <f>('DEPRECATED - DT-Prelim Calcs'!$C$6*BQ94-BR94)/('DEPRECATED - DT-Prelim Calcs'!$C$6*BQ94)*'DEPRECATED - DT-Prelim Calcs'!$C$7*BQ94</f>
        <v>18.840642495592391</v>
      </c>
      <c r="BT94" s="43">
        <f>BS94/'DEPRECATED - DT-Prelim Calcs'!$C$7*('DEPRECATED - DT-Prelim Calcs'!$C$8-'DEPRECATED - DT-Prelim Calcs'!$C$9)+'DEPRECATED - DT-Prelim Calcs'!$C$9</f>
        <v>1027.8932105807794</v>
      </c>
      <c r="BU94" s="43">
        <f t="shared" si="104"/>
        <v>93</v>
      </c>
      <c r="BV94" s="2">
        <f t="shared" si="128"/>
        <v>1.5313624128476471</v>
      </c>
      <c r="BW94" s="43">
        <f>BV94*'DEPRECATED - DT-Prelim Calcs'!$C$21/BQ$2/'DEPRECATED - DT-Prelim Calcs'!$C$19/'DEPRECATED - DT-Prelim Calcs'!$C$18*3.39*'DEPRECATED - DT-Prelim Calcs'!$C$20</f>
        <v>29.053734754561201</v>
      </c>
      <c r="BX94" s="36">
        <f t="shared" si="129"/>
        <v>0</v>
      </c>
      <c r="BY94" s="43">
        <f>BW93*'DEPRECATED - DT-Prelim Calcs'!$C$11+BY93</f>
        <v>-116.4518794440544</v>
      </c>
      <c r="BZ94" s="43">
        <f>BZ93+0.5*BW94*'DEPRECATED - DT-Prelim Calcs'!$C$11^2+BY94*'DEPRECATED - DT-Prelim Calcs'!$C$11</f>
        <v>-113624.31928721258</v>
      </c>
      <c r="CA94" s="43">
        <f>MIN('Drive Train'!$F$35-BU93*'DEPRECATED - DT-Prelim Calcs'!$C$21*'Drive Train'!$F$39,CA93+BU$2)</f>
        <v>7.1920000000000002</v>
      </c>
      <c r="CB94" s="43">
        <f>'Drive Train'!$F$35-BU94*'DEPRECATED - DT-Prelim Calcs'!$C$21*'Drive Train'!$F$39</f>
        <v>7.1920000000000002</v>
      </c>
      <c r="CC94" s="1">
        <f>IF(BZ94&gt;='Drive Train'!$F$29,1,0)</f>
        <v>0</v>
      </c>
      <c r="CD94" s="43">
        <f t="shared" si="130"/>
        <v>103.33333333333333</v>
      </c>
      <c r="CE94" s="49">
        <f>CE93+'DEPRECATED - DT-Prelim Calcs'!$C$11</f>
        <v>360</v>
      </c>
      <c r="CF94" s="2">
        <f>CP94/'Drive Train'!$F$35</f>
        <v>0.57999999999999996</v>
      </c>
      <c r="CG94" s="36">
        <f>CN94*12*60/(PI() * 'Drive Train'!$F$15)/CF$2*CF94</f>
        <v>-142166.84402471967</v>
      </c>
      <c r="CH94" s="2">
        <f>('DEPRECATED - DT-Prelim Calcs'!$C$6*CF94-CG94)/('DEPRECATED - DT-Prelim Calcs'!$C$6*CF94)*'DEPRECATED - DT-Prelim Calcs'!$C$7*CF94</f>
        <v>107.22842860124378</v>
      </c>
      <c r="CI94" s="43">
        <f>CH94/'DEPRECATED - DT-Prelim Calcs'!$C$7*('DEPRECATED - DT-Prelim Calcs'!$C$8-'DEPRECATED - DT-Prelim Calcs'!$C$9)+'DEPRECATED - DT-Prelim Calcs'!$C$9</f>
        <v>5843.0487223065629</v>
      </c>
      <c r="CJ94" s="43">
        <f t="shared" si="105"/>
        <v>93</v>
      </c>
      <c r="CK94" s="2">
        <f t="shared" si="131"/>
        <v>1.2396743342100003</v>
      </c>
      <c r="CL94" s="43">
        <f>CK94*'DEPRECATED - DT-Prelim Calcs'!$C$21/CF$2/'DEPRECATED - DT-Prelim Calcs'!$C$19/'DEPRECATED - DT-Prelim Calcs'!$C$18*3.39*'DEPRECATED - DT-Prelim Calcs'!$C$20</f>
        <v>29.053734754561205</v>
      </c>
      <c r="CM94" s="36">
        <f t="shared" si="132"/>
        <v>0</v>
      </c>
      <c r="CN94" s="43">
        <f>CL93*'DEPRECATED - DT-Prelim Calcs'!$C$11+CN93</f>
        <v>-611.1525900001443</v>
      </c>
      <c r="CO94" s="43">
        <f>CO93+0.5*CL94*'DEPRECATED - DT-Prelim Calcs'!$C$11^2+CN94*'DEPRECATED - DT-Prelim Calcs'!$C$11</f>
        <v>-248432.13179782132</v>
      </c>
      <c r="CP94" s="43">
        <f>MIN('Drive Train'!$F$35-CJ93*'DEPRECATED - DT-Prelim Calcs'!$C$21*'Drive Train'!$F$39,CP93+CJ$2)</f>
        <v>7.1920000000000002</v>
      </c>
      <c r="CQ94" s="43">
        <f>'Drive Train'!$F$35-CJ94*'DEPRECATED - DT-Prelim Calcs'!$C$21*'Drive Train'!$F$39</f>
        <v>7.1920000000000002</v>
      </c>
      <c r="CR94" s="1">
        <f>IF(CO94&gt;='Drive Train'!$F$29,1,0)</f>
        <v>0</v>
      </c>
      <c r="CS94" s="43">
        <f t="shared" si="133"/>
        <v>103.33333333333333</v>
      </c>
      <c r="CT94" s="49">
        <f>CT93+'DEPRECATED - DT-Prelim Calcs'!$C$11</f>
        <v>360</v>
      </c>
      <c r="CU94" s="2">
        <f>DE94/'Drive Train'!$F$35</f>
        <v>0.57999999999999996</v>
      </c>
      <c r="CV94" s="36">
        <f>DC94*12*60/(PI() * 'Drive Train'!$F$15)/CU$2*CU94</f>
        <v>-274381.51062206482</v>
      </c>
      <c r="CW94" s="2">
        <f>('DEPRECATED - DT-Prelim Calcs'!$C$6*CU94-CV94)/('DEPRECATED - DT-Prelim Calcs'!$C$6*CU94)*'DEPRECATED - DT-Prelim Calcs'!$C$7*CU94</f>
        <v>204.42071486167467</v>
      </c>
      <c r="CX94" s="43">
        <f>CW94/'DEPRECATED - DT-Prelim Calcs'!$C$7*('DEPRECATED - DT-Prelim Calcs'!$C$8-'DEPRECATED - DT-Prelim Calcs'!$C$9)+'DEPRECATED - DT-Prelim Calcs'!$C$9</f>
        <v>11137.852376792724</v>
      </c>
      <c r="CY94" s="43">
        <f t="shared" si="106"/>
        <v>93</v>
      </c>
      <c r="CZ94" s="2">
        <f t="shared" si="134"/>
        <v>1.0413264407364002</v>
      </c>
      <c r="DA94" s="43">
        <f>CZ94*'DEPRECATED - DT-Prelim Calcs'!$C$21/CU$2/'DEPRECATED - DT-Prelim Calcs'!$C$19/'DEPRECATED - DT-Prelim Calcs'!$C$18*3.39*'DEPRECATED - DT-Prelim Calcs'!$C$20</f>
        <v>29.053734754561201</v>
      </c>
      <c r="DB94" s="36">
        <f t="shared" si="135"/>
        <v>0</v>
      </c>
      <c r="DC94" s="43">
        <f>DA93*'DEPRECATED - DT-Prelim Calcs'!$C$11+DC93</f>
        <v>-990.79877936913647</v>
      </c>
      <c r="DD94" s="43">
        <f>DD93+0.5*DA94*'DEPRECATED - DT-Prelim Calcs'!$C$11^2+DC94*'DEPRECATED - DT-Prelim Calcs'!$C$11</f>
        <v>-366257.5036380025</v>
      </c>
      <c r="DE94" s="43">
        <f>MIN('Drive Train'!$F$35-CY93*'DEPRECATED - DT-Prelim Calcs'!$C$21*'Drive Train'!$F$39,DE93+CY$2)</f>
        <v>7.1920000000000002</v>
      </c>
      <c r="DF94" s="43">
        <f>'Drive Train'!$F$35-CY94*'DEPRECATED - DT-Prelim Calcs'!$C$21*'Drive Train'!$F$39</f>
        <v>7.1920000000000002</v>
      </c>
      <c r="DG94" s="1">
        <f>IF(DD94&gt;='Drive Train'!$F$29,1,0)</f>
        <v>0</v>
      </c>
      <c r="DH94" s="43">
        <f t="shared" si="136"/>
        <v>103.33333333333333</v>
      </c>
      <c r="DI94" s="49">
        <f>DI93+'DEPRECATED - DT-Prelim Calcs'!$C$11</f>
        <v>360</v>
      </c>
      <c r="DJ94" s="2">
        <f>DT94/'Drive Train'!$F$35</f>
        <v>0.57999999999999996</v>
      </c>
      <c r="DK94" s="36">
        <f>DR94*12*60/(PI() * 'Drive Train'!$F$15)/DJ$2*DJ94</f>
        <v>-110195.78757347775</v>
      </c>
      <c r="DL94" s="2">
        <f>('DEPRECATED - DT-Prelim Calcs'!$C$6*DJ94-DK94)/('DEPRECATED - DT-Prelim Calcs'!$C$6*DJ94)*'DEPRECATED - DT-Prelim Calcs'!$C$7*DJ94</f>
        <v>83.726194313418603</v>
      </c>
      <c r="DM94" s="43">
        <f>DL94/'DEPRECATED - DT-Prelim Calcs'!$C$7*('DEPRECATED - DT-Prelim Calcs'!$C$8-'DEPRECATED - DT-Prelim Calcs'!$C$9)+'DEPRECATED - DT-Prelim Calcs'!$C$9</f>
        <v>4562.7031230444463</v>
      </c>
      <c r="DN94" s="43">
        <f t="shared" si="107"/>
        <v>93</v>
      </c>
      <c r="DO94" s="2">
        <f t="shared" si="137"/>
        <v>0.89769520753137932</v>
      </c>
      <c r="DP94" s="43">
        <f>DO94*'DEPRECATED - DT-Prelim Calcs'!$C$21/DJ$2/'DEPRECATED - DT-Prelim Calcs'!$C$19/'DEPRECATED - DT-Prelim Calcs'!$C$18*3.39*'DEPRECATED - DT-Prelim Calcs'!$C$20</f>
        <v>29.053734754561201</v>
      </c>
      <c r="DQ94" s="36">
        <f t="shared" si="138"/>
        <v>0</v>
      </c>
      <c r="DR94" s="43">
        <f>DP93*'DEPRECATED - DT-Prelim Calcs'!$C$11+DR93</f>
        <v>-343.03436058004274</v>
      </c>
      <c r="DS94" s="43">
        <f>DS93+0.5*DP94*'DEPRECATED - DT-Prelim Calcs'!$C$11^2+DR94*'DEPRECATED - DT-Prelim Calcs'!$C$11</f>
        <v>-598217.04312495852</v>
      </c>
      <c r="DT94" s="43">
        <f>MIN('Drive Train'!$F$35-DN93*'DEPRECATED - DT-Prelim Calcs'!$C$21*'Drive Train'!$F$39,DT93+DN$2)</f>
        <v>7.1920000000000002</v>
      </c>
      <c r="DU94" s="43">
        <f>'Drive Train'!$F$35-DN94*'DEPRECATED - DT-Prelim Calcs'!$C$21*'Drive Train'!$F$39</f>
        <v>7.1920000000000002</v>
      </c>
      <c r="DV94" s="1">
        <f>IF(DS94&gt;='Drive Train'!$F$29,1,0)</f>
        <v>0</v>
      </c>
      <c r="DW94" s="43">
        <f t="shared" si="139"/>
        <v>103.33333333333333</v>
      </c>
      <c r="DX94" s="49">
        <f>DX93+'DEPRECATED - DT-Prelim Calcs'!$C$11</f>
        <v>360</v>
      </c>
      <c r="DY94" s="2">
        <f>EI94/'Drive Train'!$F$35</f>
        <v>0.57999999999999996</v>
      </c>
      <c r="DZ94" s="36">
        <f>EG94*12*60/(PI() * 'Drive Train'!$F$15)/DY$2*DY94</f>
        <v>-145876.03810472167</v>
      </c>
      <c r="EA94" s="2">
        <f>('DEPRECATED - DT-Prelim Calcs'!$C$6*DY94-DZ94)/('DEPRECATED - DT-Prelim Calcs'!$C$6*DY94)*'DEPRECATED - DT-Prelim Calcs'!$C$7*DY94</f>
        <v>109.95509321491295</v>
      </c>
      <c r="EB94" s="43">
        <f>EA94/'DEPRECATED - DT-Prelim Calcs'!$C$7*('DEPRECATED - DT-Prelim Calcs'!$C$8-'DEPRECATED - DT-Prelim Calcs'!$C$9)+'DEPRECATED - DT-Prelim Calcs'!$C$9</f>
        <v>5991.5908990213766</v>
      </c>
      <c r="EC94" s="43">
        <f t="shared" si="108"/>
        <v>93</v>
      </c>
      <c r="ED94" s="2">
        <f t="shared" si="140"/>
        <v>0.78888366722454539</v>
      </c>
      <c r="EE94" s="43">
        <f>ED94*'DEPRECATED - DT-Prelim Calcs'!$C$21/DY$2/'DEPRECATED - DT-Prelim Calcs'!$C$19/'DEPRECATED - DT-Prelim Calcs'!$C$18*3.39*'DEPRECATED - DT-Prelim Calcs'!$C$20</f>
        <v>29.053734754561201</v>
      </c>
      <c r="EF94" s="36">
        <f t="shared" si="141"/>
        <v>0</v>
      </c>
      <c r="EG94" s="43">
        <f>EE93*'DEPRECATED - DT-Prelim Calcs'!$C$11+EG93</f>
        <v>-399.06225151913821</v>
      </c>
      <c r="EH94" s="43">
        <f>EH93+0.5*EE94*'DEPRECATED - DT-Prelim Calcs'!$C$11^2+EG94*'DEPRECATED - DT-Prelim Calcs'!$C$11</f>
        <v>-672035.232998544</v>
      </c>
      <c r="EI94" s="43">
        <f>MIN('Drive Train'!$F$35-EC93*'DEPRECATED - DT-Prelim Calcs'!$C$21*'Drive Train'!$F$39,EI93+EC$2)</f>
        <v>7.1920000000000002</v>
      </c>
      <c r="EJ94" s="43">
        <f>'Drive Train'!$F$35-EC94*'DEPRECATED - DT-Prelim Calcs'!$C$21*'Drive Train'!$F$39</f>
        <v>7.1920000000000002</v>
      </c>
      <c r="EK94" s="1">
        <f>IF(EH94&gt;='Drive Train'!$F$29,1,0)</f>
        <v>0</v>
      </c>
      <c r="EL94" s="43">
        <f t="shared" si="142"/>
        <v>103.33333333333333</v>
      </c>
      <c r="EM94" s="49">
        <f>EM93+'DEPRECATED - DT-Prelim Calcs'!$C$11</f>
        <v>360</v>
      </c>
      <c r="EN94" s="2">
        <f>EX94/'Drive Train'!$F$35</f>
        <v>0.57999999999999996</v>
      </c>
      <c r="EO94" s="36">
        <f>EV94*12*60/(PI() * 'Drive Train'!$F$15)/EN$2*EN94</f>
        <v>-1052552.7370272866</v>
      </c>
      <c r="EP94" s="2">
        <f>('DEPRECATED - DT-Prelim Calcs'!$C$6*EN94-EO94)/('DEPRECATED - DT-Prelim Calcs'!$C$6*EN94)*'DEPRECATED - DT-Prelim Calcs'!$C$7*EN94</f>
        <v>776.46194555767624</v>
      </c>
      <c r="EQ94" s="43">
        <f>EP94/'DEPRECATED - DT-Prelim Calcs'!$C$7*('DEPRECATED - DT-Prelim Calcs'!$C$8-'DEPRECATED - DT-Prelim Calcs'!$C$9)+'DEPRECATED - DT-Prelim Calcs'!$C$9</f>
        <v>42301.292556500273</v>
      </c>
      <c r="ER94" s="43">
        <f t="shared" si="109"/>
        <v>93</v>
      </c>
      <c r="ES94" s="2">
        <f t="shared" si="143"/>
        <v>0.7035989464435134</v>
      </c>
      <c r="ET94" s="43">
        <f>ES94*'DEPRECATED - DT-Prelim Calcs'!$C$21/EN$2/'DEPRECATED - DT-Prelim Calcs'!$C$19/'DEPRECATED - DT-Prelim Calcs'!$C$18*3.39*'DEPRECATED - DT-Prelim Calcs'!$C$20</f>
        <v>29.053734754561201</v>
      </c>
      <c r="EU94" s="36">
        <f t="shared" si="144"/>
        <v>0</v>
      </c>
      <c r="EV94" s="43">
        <f>ET93*'DEPRECATED - DT-Prelim Calcs'!$C$11+EV93</f>
        <v>-2568.1049597396341</v>
      </c>
      <c r="EW94" s="43">
        <f>EW93+0.5*ET94*'DEPRECATED - DT-Prelim Calcs'!$C$11^2+EV94*'DEPRECATED - DT-Prelim Calcs'!$C$11</f>
        <v>-1253991.5244152253</v>
      </c>
      <c r="EX94" s="43">
        <f>MIN('Drive Train'!$F$35-ER93*'DEPRECATED - DT-Prelim Calcs'!$C$21*'Drive Train'!$F$39,EX93+ER$2)</f>
        <v>7.1920000000000002</v>
      </c>
      <c r="EY94" s="43">
        <f>'Drive Train'!$F$35-ER94*'DEPRECATED - DT-Prelim Calcs'!$C$21*'Drive Train'!$F$39</f>
        <v>7.1920000000000002</v>
      </c>
      <c r="EZ94" s="1">
        <f>IF(EW94&gt;='Drive Train'!$F$29,1,0)</f>
        <v>0</v>
      </c>
      <c r="FA94" s="43">
        <f t="shared" si="145"/>
        <v>103.33333333333333</v>
      </c>
      <c r="FB94" s="49">
        <f>FB93+'DEPRECATED - DT-Prelim Calcs'!$C$11</f>
        <v>360</v>
      </c>
      <c r="FC94" s="2">
        <f>FM94/'Drive Train'!$F$35</f>
        <v>0.57999999999999996</v>
      </c>
      <c r="FD94" s="36">
        <f>FK94*12*60/(PI() * 'Drive Train'!$F$15)/FC$2*FC94</f>
        <v>-2522007.7474820856</v>
      </c>
      <c r="FE94" s="2">
        <f>('DEPRECATED - DT-Prelim Calcs'!$C$6*FC94-FD94)/('DEPRECATED - DT-Prelim Calcs'!$C$6*FC94)*'DEPRECATED - DT-Prelim Calcs'!$C$7*FC94</f>
        <v>1856.6726037133203</v>
      </c>
      <c r="FF94" s="43">
        <f>FE94/'DEPRECATED - DT-Prelim Calcs'!$C$7*('DEPRECATED - DT-Prelim Calcs'!$C$8-'DEPRECATED - DT-Prelim Calcs'!$C$9)+'DEPRECATED - DT-Prelim Calcs'!$C$9</f>
        <v>101148.5896052779</v>
      </c>
      <c r="FG94" s="43">
        <f t="shared" si="110"/>
        <v>93</v>
      </c>
      <c r="FH94" s="2">
        <f t="shared" si="146"/>
        <v>0.63495514679048781</v>
      </c>
      <c r="FI94" s="43">
        <f>FH94*'DEPRECATED - DT-Prelim Calcs'!$C$21/FC$2/'DEPRECATED - DT-Prelim Calcs'!$C$19/'DEPRECATED - DT-Prelim Calcs'!$C$18*3.39*'DEPRECATED - DT-Prelim Calcs'!$C$20</f>
        <v>29.053734754561205</v>
      </c>
      <c r="FJ94" s="36">
        <f t="shared" si="147"/>
        <v>0</v>
      </c>
      <c r="FK94" s="43">
        <f>FI93*'DEPRECATED - DT-Prelim Calcs'!$C$11+FK93</f>
        <v>-5553.0705156898393</v>
      </c>
      <c r="FL94" s="43">
        <f>FL93+0.5*FI94*'DEPRECATED - DT-Prelim Calcs'!$C$11^2+FK94*'DEPRECATED - DT-Prelim Calcs'!$C$11</f>
        <v>-1570974.2646832315</v>
      </c>
      <c r="FM94" s="43">
        <f>MIN('Drive Train'!$F$35-FG93*'DEPRECATED - DT-Prelim Calcs'!$C$21*'Drive Train'!$F$39,FM93+FG$2)</f>
        <v>7.1920000000000002</v>
      </c>
      <c r="FN94" s="43">
        <f>'Drive Train'!$F$35-FG94*'DEPRECATED - DT-Prelim Calcs'!$C$21*'Drive Train'!$F$39</f>
        <v>7.1920000000000002</v>
      </c>
      <c r="FO94" s="1">
        <f>IF(FL94&gt;='Drive Train'!$F$29,1,0)</f>
        <v>0</v>
      </c>
      <c r="FP94" s="43">
        <f t="shared" si="148"/>
        <v>103.33333333333333</v>
      </c>
      <c r="FQ94" s="49">
        <f>FQ93+'DEPRECATED - DT-Prelim Calcs'!$C$11</f>
        <v>360</v>
      </c>
      <c r="FR94" s="2">
        <f>GB94/'Drive Train'!$F$35</f>
        <v>0.57999999999999996</v>
      </c>
      <c r="FS94" s="36">
        <f>FZ94*12*60/(PI() * 'Drive Train'!$F$15)/FR$2*FR94</f>
        <v>-2512796.8820767123</v>
      </c>
      <c r="FT94" s="2">
        <f>('DEPRECATED - DT-Prelim Calcs'!$C$6*FR94-FS94)/('DEPRECATED - DT-Prelim Calcs'!$C$6*FR94)*'DEPRECATED - DT-Prelim Calcs'!$C$7*FR94</f>
        <v>1849.9016070438527</v>
      </c>
      <c r="FU94" s="43">
        <f>FT94/'DEPRECATED - DT-Prelim Calcs'!$C$7*('DEPRECATED - DT-Prelim Calcs'!$C$8-'DEPRECATED - DT-Prelim Calcs'!$C$9)+'DEPRECATED - DT-Prelim Calcs'!$C$9</f>
        <v>100779.72187626958</v>
      </c>
      <c r="FV94" s="43">
        <f t="shared" si="111"/>
        <v>93</v>
      </c>
      <c r="FW94" s="2">
        <f t="shared" si="149"/>
        <v>0.57851468929799987</v>
      </c>
      <c r="FX94" s="43">
        <f>FW94*'DEPRECATED - DT-Prelim Calcs'!$C$21/FR$2/'DEPRECATED - DT-Prelim Calcs'!$C$19/'DEPRECATED - DT-Prelim Calcs'!$C$18*3.39*'DEPRECATED - DT-Prelim Calcs'!$C$20</f>
        <v>29.053734754561201</v>
      </c>
      <c r="FY94" s="36">
        <f t="shared" si="150"/>
        <v>0</v>
      </c>
      <c r="FZ94" s="43">
        <f>FX93*'DEPRECATED - DT-Prelim Calcs'!$C$11+FZ93</f>
        <v>-5040.98609495245</v>
      </c>
      <c r="GA94" s="43">
        <f>GA93+0.5*FX94*'DEPRECATED - DT-Prelim Calcs'!$C$11^2+FZ94*'DEPRECATED - DT-Prelim Calcs'!$C$11</f>
        <v>-1673432.4520087079</v>
      </c>
      <c r="GB94" s="43">
        <f>MIN('Drive Train'!$F$35-FV93*'DEPRECATED - DT-Prelim Calcs'!$C$21*'Drive Train'!$F$39,GB93+FV$2)</f>
        <v>7.1920000000000002</v>
      </c>
      <c r="GC94" s="43">
        <f>'Drive Train'!$F$35-FV94*'DEPRECATED - DT-Prelim Calcs'!$C$21*'Drive Train'!$F$39</f>
        <v>7.1920000000000002</v>
      </c>
      <c r="GD94" s="1">
        <f>IF(GA94&gt;='Drive Train'!$F$29,1,0)</f>
        <v>0</v>
      </c>
      <c r="GE94" s="43">
        <f t="shared" si="151"/>
        <v>103.33333333333333</v>
      </c>
      <c r="GF94" s="49">
        <f>GF93+'DEPRECATED - DT-Prelim Calcs'!$C$11</f>
        <v>360</v>
      </c>
      <c r="GG94" s="2">
        <f>GQ94/'Drive Train'!$F$35</f>
        <v>1.2744067579503993</v>
      </c>
      <c r="GH94" s="36">
        <f>GO94*12*60/(PI() * 'Drive Train'!$F$15)/GG$2*GG94</f>
        <v>-52301.192894086344</v>
      </c>
      <c r="GI94" s="2">
        <f>('DEPRECATED - DT-Prelim Calcs'!$C$6*GG94-GH94)/('DEPRECATED - DT-Prelim Calcs'!$C$6*GG94)*'DEPRECATED - DT-Prelim Calcs'!$C$7*GG94</f>
        <v>44.424082847336742</v>
      </c>
      <c r="GJ94" s="43">
        <f>GI94/'DEPRECATED - DT-Prelim Calcs'!$C$7*('DEPRECATED - DT-Prelim Calcs'!$C$8-'DEPRECATED - DT-Prelim Calcs'!$C$9)+'DEPRECATED - DT-Prelim Calcs'!$C$9</f>
        <v>2421.6179461608817</v>
      </c>
      <c r="GK94" s="43">
        <f t="shared" si="152"/>
        <v>29.999999999999982</v>
      </c>
      <c r="GL94" s="2">
        <f t="shared" si="153"/>
        <v>1.4462867232450001</v>
      </c>
      <c r="GM94" s="43">
        <f>GL94*'DEPRECATED - DT-Prelim Calcs'!$C$21/GG$2/'DEPRECATED - DT-Prelim Calcs'!$C$19/'DEPRECATED - DT-Prelim Calcs'!$C$18*3.39*'DEPRECATED - DT-Prelim Calcs'!$C$20</f>
        <v>29.053734754561201</v>
      </c>
      <c r="GN94" s="36">
        <f t="shared" si="154"/>
        <v>0</v>
      </c>
      <c r="GO94" s="43">
        <f>GM93*'DEPRECATED - DT-Prelim Calcs'!$C$11+GO93</f>
        <v>-119.37946983668833</v>
      </c>
      <c r="GP94" s="43">
        <f>GP93+0.5*GM94*'DEPRECATED - DT-Prelim Calcs'!$C$11^2+GO94*'DEPRECATED - DT-Prelim Calcs'!$C$11</f>
        <v>-107403.9955749566</v>
      </c>
      <c r="GQ94" s="43">
        <f>MIN('Drive Train'!$F$35-GK93*'DEPRECATED - DT-Prelim Calcs'!$C$21*'Drive Train'!$F$39,GQ93+GK$2)</f>
        <v>15.802643798584953</v>
      </c>
      <c r="GR94" s="43">
        <f>'Drive Train'!$F$35-GK94*'DEPRECATED - DT-Prelim Calcs'!$C$21*'Drive Train'!$F$39</f>
        <v>10.72</v>
      </c>
      <c r="GS94" s="1">
        <f>IF(GP94&gt;='Drive Train'!$F$29,1,0)</f>
        <v>0</v>
      </c>
      <c r="GT94" s="43">
        <f t="shared" si="155"/>
        <v>33.333333333333314</v>
      </c>
      <c r="GU94" s="49">
        <f>GU93+'DEPRECATED - DT-Prelim Calcs'!$C$11</f>
        <v>360</v>
      </c>
      <c r="GV94" s="2">
        <f>HF94/'Drive Train'!$F$35</f>
        <v>0.84946236559139798</v>
      </c>
      <c r="GW94" s="36">
        <f>HD94*12*60/(PI() * 'Drive Train'!$F$15)/GV$2*GV94</f>
        <v>-23677.81104632264</v>
      </c>
      <c r="GX94" s="2">
        <f>('DEPRECATED - DT-Prelim Calcs'!$C$6*GV94-GW94)/('DEPRECATED - DT-Prelim Calcs'!$C$6*GV94)*'DEPRECATED - DT-Prelim Calcs'!$C$7*GV94</f>
        <v>21.389767492625722</v>
      </c>
      <c r="GY94" s="43">
        <f>GX94/'DEPRECATED - DT-Prelim Calcs'!$C$7*('DEPRECATED - DT-Prelim Calcs'!$C$8-'DEPRECATED - DT-Prelim Calcs'!$C$9)+'DEPRECATED - DT-Prelim Calcs'!$C$9</f>
        <v>1166.7634529564759</v>
      </c>
      <c r="GZ94" s="43">
        <f t="shared" si="112"/>
        <v>33.333333333333314</v>
      </c>
      <c r="HA94" s="2">
        <f t="shared" si="156"/>
        <v>1.4462867232450001</v>
      </c>
      <c r="HB94" s="43">
        <f>HA94*'DEPRECATED - DT-Prelim Calcs'!$C$21/GV$2/'DEPRECATED - DT-Prelim Calcs'!$C$19/'DEPRECATED - DT-Prelim Calcs'!$C$18*3.39*'DEPRECATED - DT-Prelim Calcs'!$C$20</f>
        <v>29.053734754561201</v>
      </c>
      <c r="HC94" s="36">
        <f t="shared" si="157"/>
        <v>0</v>
      </c>
      <c r="HD94" s="43">
        <f>HB93*'DEPRECATED - DT-Prelim Calcs'!$C$11+HD93</f>
        <v>-81.081826804593803</v>
      </c>
      <c r="HE94" s="43">
        <f>HE93+0.5*HB94*'DEPRECATED - DT-Prelim Calcs'!$C$11^2+HD94*'DEPRECATED - DT-Prelim Calcs'!$C$11</f>
        <v>-118433.16444570789</v>
      </c>
      <c r="HF94" s="43">
        <f>MIN('Drive Train'!$F$35-GZ93*'DEPRECATED - DT-Prelim Calcs'!$C$21*'Drive Train'!$F$39,HF93+GZ$2)</f>
        <v>10.533333333333335</v>
      </c>
      <c r="HG94" s="43">
        <f>'Drive Train'!$F$35-GZ94*'DEPRECATED - DT-Prelim Calcs'!$C$21*'Drive Train'!$F$39</f>
        <v>10.533333333333335</v>
      </c>
      <c r="HH94" s="1">
        <f>IF(HE94&gt;='Drive Train'!$F$29,1,0)</f>
        <v>0</v>
      </c>
      <c r="HI94" s="43">
        <f t="shared" si="158"/>
        <v>37.037037037037017</v>
      </c>
      <c r="HJ94" s="49">
        <f>HJ93+'DEPRECATED - DT-Prelim Calcs'!$C$11</f>
        <v>360</v>
      </c>
      <c r="HK94" s="2">
        <f>HU94/'Drive Train'!$F$35</f>
        <v>0.83440860215053769</v>
      </c>
      <c r="HL94" s="36">
        <f>HS94*12*60/(PI() * 'Drive Train'!$F$15)/HK$2*HK94</f>
        <v>4625.5606151160973</v>
      </c>
      <c r="HM94" s="2">
        <f>('DEPRECATED - DT-Prelim Calcs'!$C$6*HK94-HL94)/('DEPRECATED - DT-Prelim Calcs'!$C$6*HK94)*'DEPRECATED - DT-Prelim Calcs'!$C$7*HK94</f>
        <v>0.51308178532512905</v>
      </c>
      <c r="HN94" s="43">
        <f>HM94/'DEPRECATED - DT-Prelim Calcs'!$C$7*('DEPRECATED - DT-Prelim Calcs'!$C$8-'DEPRECATED - DT-Prelim Calcs'!$C$9)+'DEPRECATED - DT-Prelim Calcs'!$C$9</f>
        <v>29.451470394577921</v>
      </c>
      <c r="HO94" s="43">
        <f t="shared" si="113"/>
        <v>29.451470394577921</v>
      </c>
      <c r="HP94" s="2">
        <f t="shared" si="159"/>
        <v>8.0051265304578012E-2</v>
      </c>
      <c r="HQ94" s="43">
        <f>HP94*'DEPRECATED - DT-Prelim Calcs'!$C$21/HK$2/'DEPRECATED - DT-Prelim Calcs'!$C$19/'DEPRECATED - DT-Prelim Calcs'!$C$18*3.39*'DEPRECATED - DT-Prelim Calcs'!$C$20</f>
        <v>1.6081100597452074</v>
      </c>
      <c r="HR94" s="36">
        <f t="shared" si="160"/>
        <v>0</v>
      </c>
      <c r="HS94" s="43">
        <f>HQ93*'DEPRECATED - DT-Prelim Calcs'!$C$11+HS93</f>
        <v>16.125445470456526</v>
      </c>
      <c r="HT94" s="43">
        <f>HT93+0.5*HQ94*'DEPRECATED - DT-Prelim Calcs'!$C$11^2+HS94*'DEPRECATED - DT-Prelim Calcs'!$C$11</f>
        <v>-135877.76517001228</v>
      </c>
      <c r="HU94" s="43">
        <f>MIN('Drive Train'!$F$35-HO93*'DEPRECATED - DT-Prelim Calcs'!$C$21*'Drive Train'!$F$39,HU93+HO$2)</f>
        <v>10.346666666666668</v>
      </c>
      <c r="HV94" s="43">
        <f>'Drive Train'!$F$35-HO94*'DEPRECATED - DT-Prelim Calcs'!$C$21*'Drive Train'!$F$39</f>
        <v>10.750717657903637</v>
      </c>
      <c r="HW94" s="1">
        <f>IF(HT94&gt;='Drive Train'!$F$29,1,0)</f>
        <v>0</v>
      </c>
      <c r="HX94" s="43">
        <f t="shared" si="161"/>
        <v>32.723855993975469</v>
      </c>
      <c r="HY94" s="49">
        <f>HY93+'DEPRECATED - DT-Prelim Calcs'!$C$11</f>
        <v>360</v>
      </c>
      <c r="HZ94" s="2">
        <f>IJ94/'Drive Train'!$F$35</f>
        <v>0.8193548387096774</v>
      </c>
      <c r="IA94" s="36">
        <f>IH94*12*60/(PI() * 'Drive Train'!$F$15)/HZ$2*HZ94</f>
        <v>-142170.16960076685</v>
      </c>
      <c r="IB94" s="2">
        <f>('DEPRECATED - DT-Prelim Calcs'!$C$6*HZ94-IA94)/('DEPRECATED - DT-Prelim Calcs'!$C$6*HZ94)*'DEPRECATED - DT-Prelim Calcs'!$C$7*HZ94</f>
        <v>108.35344745806196</v>
      </c>
      <c r="IC94" s="43">
        <f>IB94/'DEPRECATED - DT-Prelim Calcs'!$C$7*('DEPRECATED - DT-Prelim Calcs'!$C$8-'DEPRECATED - DT-Prelim Calcs'!$C$9)+'DEPRECATED - DT-Prelim Calcs'!$C$9</f>
        <v>5904.3370630138224</v>
      </c>
      <c r="ID94" s="43">
        <f t="shared" si="114"/>
        <v>39.999999999999986</v>
      </c>
      <c r="IE94" s="2">
        <f t="shared" si="162"/>
        <v>1.4462867232450001</v>
      </c>
      <c r="IF94" s="43">
        <f>IE94*'DEPRECATED - DT-Prelim Calcs'!$C$21/HZ$2/'DEPRECATED - DT-Prelim Calcs'!$C$19/'DEPRECATED - DT-Prelim Calcs'!$C$18*3.39*'DEPRECATED - DT-Prelim Calcs'!$C$20</f>
        <v>29.053734754561201</v>
      </c>
      <c r="IG94" s="36">
        <f t="shared" si="163"/>
        <v>0</v>
      </c>
      <c r="IH94" s="43">
        <f>IF93*'DEPRECATED - DT-Prelim Calcs'!$C$11+IH93</f>
        <v>-504.73401763265196</v>
      </c>
      <c r="II94" s="43">
        <f>II93+0.5*IF94*'DEPRECATED - DT-Prelim Calcs'!$C$11^2+IH94*'DEPRECATED - DT-Prelim Calcs'!$C$11</f>
        <v>-108688.1520587003</v>
      </c>
      <c r="IJ94" s="43">
        <f>MIN('Drive Train'!$F$35-ID93*'DEPRECATED - DT-Prelim Calcs'!$C$21*'Drive Train'!$F$39,IJ93+ID$2)</f>
        <v>10.16</v>
      </c>
      <c r="IK94" s="43">
        <f>'Drive Train'!$F$35-ID94*'DEPRECATED - DT-Prelim Calcs'!$C$21*'Drive Train'!$F$39</f>
        <v>10.16</v>
      </c>
      <c r="IL94" s="1">
        <f>IF(II94&gt;='Drive Train'!$F$29,1,0)</f>
        <v>0</v>
      </c>
      <c r="IM94" s="43">
        <f t="shared" si="164"/>
        <v>44.444444444444429</v>
      </c>
      <c r="IN94" s="49">
        <f>IN93+'DEPRECATED - DT-Prelim Calcs'!$C$11</f>
        <v>360</v>
      </c>
      <c r="IO94" s="2">
        <f>IY94/'Drive Train'!$F$35</f>
        <v>0.80430107526881722</v>
      </c>
      <c r="IP94" s="36">
        <f>IW94*12*60/(PI() * 'Drive Train'!$F$15)/IO$2*IO94</f>
        <v>-74711.309294146049</v>
      </c>
      <c r="IQ94" s="2">
        <f>('DEPRECATED - DT-Prelim Calcs'!$C$6*IO94-IP94)/('DEPRECATED - DT-Prelim Calcs'!$C$6*IO94)*'DEPRECATED - DT-Prelim Calcs'!$C$7*IO94</f>
        <v>58.693181539804634</v>
      </c>
      <c r="IR94" s="43">
        <f>IQ94/'DEPRECATED - DT-Prelim Calcs'!$C$7*('DEPRECATED - DT-Prelim Calcs'!$C$8-'DEPRECATED - DT-Prelim Calcs'!$C$9)+'DEPRECATED - DT-Prelim Calcs'!$C$9</f>
        <v>3198.9643674669687</v>
      </c>
      <c r="IS94" s="43">
        <f t="shared" si="115"/>
        <v>43.333333333333321</v>
      </c>
      <c r="IT94" s="2">
        <f t="shared" si="165"/>
        <v>1.4462867232450001</v>
      </c>
      <c r="IU94" s="43">
        <f>IT94*'DEPRECATED - DT-Prelim Calcs'!$C$21/IO$2/'DEPRECATED - DT-Prelim Calcs'!$C$19/'DEPRECATED - DT-Prelim Calcs'!$C$18*3.39*'DEPRECATED - DT-Prelim Calcs'!$C$20</f>
        <v>29.053734754561201</v>
      </c>
      <c r="IV94" s="36">
        <f t="shared" si="166"/>
        <v>0</v>
      </c>
      <c r="IW94" s="43">
        <f>IU93*'DEPRECATED - DT-Prelim Calcs'!$C$11+IW93</f>
        <v>-270.20527008970163</v>
      </c>
      <c r="IX94" s="43">
        <f>IX93+0.5*IU94*'DEPRECATED - DT-Prelim Calcs'!$C$11^2+IW94*'DEPRECATED - DT-Prelim Calcs'!$C$11</f>
        <v>-143310.00480174075</v>
      </c>
      <c r="IY94" s="43">
        <f>MIN('Drive Train'!$F$35-IS93*'DEPRECATED - DT-Prelim Calcs'!$C$21*'Drive Train'!$F$39,IY93+IS$2)</f>
        <v>9.9733333333333345</v>
      </c>
      <c r="IZ94" s="43">
        <f>'Drive Train'!$F$35-IS94*'DEPRECATED - DT-Prelim Calcs'!$C$21*'Drive Train'!$F$39</f>
        <v>9.9733333333333345</v>
      </c>
      <c r="JA94" s="1">
        <f>IF(IX94&gt;='Drive Train'!$F$29,1,0)</f>
        <v>0</v>
      </c>
      <c r="JB94" s="43">
        <f t="shared" si="167"/>
        <v>48.148148148148138</v>
      </c>
      <c r="JC94" s="49">
        <f>JC93+'DEPRECATED - DT-Prelim Calcs'!$C$11</f>
        <v>360</v>
      </c>
      <c r="JD94" s="2">
        <f>JN94/'Drive Train'!$F$35</f>
        <v>0.78924731182795704</v>
      </c>
      <c r="JE94" s="36">
        <f>JL94*12*60/(PI() * 'Drive Train'!$F$15)/JD$2*JD94</f>
        <v>17506.565473645114</v>
      </c>
      <c r="JF94" s="2">
        <f>('DEPRECATED - DT-Prelim Calcs'!$C$6*JD94-JE94)/('DEPRECATED - DT-Prelim Calcs'!$C$6*JD94)*'DEPRECATED - DT-Prelim Calcs'!$C$7*JD94</f>
        <v>-9.1676765137017391</v>
      </c>
      <c r="JG94" s="43">
        <f>JF94/'DEPRECATED - DT-Prelim Calcs'!$C$7*('DEPRECATED - DT-Prelim Calcs'!$C$8-'DEPRECATED - DT-Prelim Calcs'!$C$9)+'DEPRECATED - DT-Prelim Calcs'!$C$9</f>
        <v>-497.93312350763205</v>
      </c>
      <c r="JH94" s="43">
        <f t="shared" si="116"/>
        <v>-497.93312350763205</v>
      </c>
      <c r="JI94" s="2">
        <f t="shared" si="168"/>
        <v>-10.900366014268181</v>
      </c>
      <c r="JJ94" s="43">
        <f>JI94*'DEPRECATED - DT-Prelim Calcs'!$C$21/JD$2/'DEPRECATED - DT-Prelim Calcs'!$C$19/'DEPRECATED - DT-Prelim Calcs'!$C$18*3.39*'DEPRECATED - DT-Prelim Calcs'!$C$20</f>
        <v>-218.97203218156974</v>
      </c>
      <c r="JK94" s="36">
        <f t="shared" si="169"/>
        <v>1</v>
      </c>
      <c r="JL94" s="43">
        <f>JJ93*'DEPRECATED - DT-Prelim Calcs'!$C$11+JL93</f>
        <v>64.522911819912139</v>
      </c>
      <c r="JM94" s="43">
        <f>JM93+0.5*JJ94*'DEPRECATED - DT-Prelim Calcs'!$C$11^2+JL94*'DEPRECATED - DT-Prelim Calcs'!$C$11</f>
        <v>-133530.13518786561</v>
      </c>
      <c r="JN94" s="43">
        <f>MIN('Drive Train'!$F$35-JH93*'DEPRECATED - DT-Prelim Calcs'!$C$21*'Drive Train'!$F$39,JN93+JH$2)</f>
        <v>9.7866666666666671</v>
      </c>
      <c r="JO94" s="43">
        <f>'Drive Train'!$F$35-JH94*'DEPRECATED - DT-Prelim Calcs'!$C$21*'Drive Train'!$F$39</f>
        <v>40.284254916427393</v>
      </c>
      <c r="JP94" s="1">
        <f>IF(JM94&gt;='Drive Train'!$F$29,1,0)</f>
        <v>0</v>
      </c>
      <c r="JQ94" s="43">
        <f>MIN(JG94,'DEPRECATED - DT-Prelim Calcs'!$C$10)*'DEPRECATED - DT-Prelim Calcs'!$C$11*1000/60/60</f>
        <v>-553.25902611959111</v>
      </c>
      <c r="JR94" s="49">
        <f>JR93+'DEPRECATED - DT-Prelim Calcs'!$C$11</f>
        <v>360</v>
      </c>
      <c r="JS94" s="2">
        <f>KC94/'Drive Train'!$F$35</f>
        <v>0.77419354838709686</v>
      </c>
      <c r="JT94" s="36">
        <f>KA94*12*60/(PI() * 'Drive Train'!$F$15)/JS$2*JS94</f>
        <v>15522.130158336267</v>
      </c>
      <c r="JU94" s="2">
        <f>('DEPRECATED - DT-Prelim Calcs'!$C$6*JS94-JT94)/('DEPRECATED - DT-Prelim Calcs'!$C$6*JS94)*'DEPRECATED - DT-Prelim Calcs'!$C$7*JS94</f>
        <v>-7.7795009794747187</v>
      </c>
      <c r="JV94" s="43">
        <f>JU94/'DEPRECATED - DT-Prelim Calcs'!$C$7*('DEPRECATED - DT-Prelim Calcs'!$C$8-'DEPRECATED - DT-Prelim Calcs'!$C$9)+'DEPRECATED - DT-Prelim Calcs'!$C$9</f>
        <v>-422.3086354489958</v>
      </c>
      <c r="JW94" s="43">
        <f t="shared" si="117"/>
        <v>-422.3086354489958</v>
      </c>
      <c r="JX94" s="2">
        <f t="shared" si="170"/>
        <v>-9.3456557428215703</v>
      </c>
      <c r="JY94" s="43">
        <f>JX94*'DEPRECATED - DT-Prelim Calcs'!$C$21/JS$2/'DEPRECATED - DT-Prelim Calcs'!$C$19/'DEPRECATED - DT-Prelim Calcs'!$C$18*3.39*'DEPRECATED - DT-Prelim Calcs'!$C$20</f>
        <v>-187.74023068549124</v>
      </c>
      <c r="JZ94" s="36">
        <f t="shared" si="171"/>
        <v>1</v>
      </c>
      <c r="KA94" s="43">
        <f>JY93*'DEPRECATED - DT-Prelim Calcs'!$C$11+KA93</f>
        <v>58.321393220613714</v>
      </c>
      <c r="KB94" s="43">
        <f>KB93+0.5*JY94*'DEPRECATED - DT-Prelim Calcs'!$C$11^2+KA94*'DEPRECATED - DT-Prelim Calcs'!$C$11</f>
        <v>-140356.29749663745</v>
      </c>
      <c r="KC94" s="43">
        <f>MIN('Drive Train'!$F$35-JW93*'DEPRECATED - DT-Prelim Calcs'!$C$21*'Drive Train'!$F$39,KC93+JW$2)</f>
        <v>9.6000000000000014</v>
      </c>
      <c r="KD94" s="43">
        <f>'Drive Train'!$F$35-JW94*'DEPRECATED - DT-Prelim Calcs'!$C$21*'Drive Train'!$F$39</f>
        <v>36.049283585143769</v>
      </c>
      <c r="KE94" s="1">
        <f>IF(KB94&gt;='Drive Train'!$F$29,1,0)</f>
        <v>0</v>
      </c>
      <c r="KF94" s="43">
        <f>MIN(JV94,'DEPRECATED - DT-Prelim Calcs'!$C$10)*'DEPRECATED - DT-Prelim Calcs'!$C$11*1000/60/60</f>
        <v>-469.23181716555086</v>
      </c>
      <c r="KG94" s="49">
        <f>KG93+'DEPRECATED - DT-Prelim Calcs'!$C$11</f>
        <v>360</v>
      </c>
      <c r="KH94" s="2">
        <f>KR94/'Drive Train'!$F$35</f>
        <v>0.75913978494623657</v>
      </c>
      <c r="KI94" s="36">
        <f>KP94*12*60/(PI() * 'Drive Train'!$F$15)/KH$2*KH94</f>
        <v>-38290.304184911569</v>
      </c>
      <c r="KJ94" s="2">
        <f>('DEPRECATED - DT-Prelim Calcs'!$C$6*KH94-KI94)/('DEPRECATED - DT-Prelim Calcs'!$C$6*KH94)*'DEPRECATED - DT-Prelim Calcs'!$C$7*KH94</f>
        <v>31.707940297861057</v>
      </c>
      <c r="KK94" s="43">
        <f>KJ94/'DEPRECATED - DT-Prelim Calcs'!$C$7*('DEPRECATED - DT-Prelim Calcs'!$C$8-'DEPRECATED - DT-Prelim Calcs'!$C$9)+'DEPRECATED - DT-Prelim Calcs'!$C$9</f>
        <v>1728.8728669730276</v>
      </c>
      <c r="KL94" s="43">
        <f t="shared" si="118"/>
        <v>53.333333333333329</v>
      </c>
      <c r="KM94" s="2">
        <f t="shared" si="172"/>
        <v>1.4462867232450001</v>
      </c>
      <c r="KN94" s="43">
        <f>KM94*'DEPRECATED - DT-Prelim Calcs'!$C$21/KH$2/'DEPRECATED - DT-Prelim Calcs'!$C$19/'DEPRECATED - DT-Prelim Calcs'!$C$18*3.39*'DEPRECATED - DT-Prelim Calcs'!$C$20</f>
        <v>29.053734754561201</v>
      </c>
      <c r="KO94" s="36">
        <f t="shared" si="173"/>
        <v>0</v>
      </c>
      <c r="KP94" s="43">
        <f>KN93*'DEPRECATED - DT-Prelim Calcs'!$C$11+KP93</f>
        <v>-146.72130501503534</v>
      </c>
      <c r="KQ94" s="43">
        <f>KQ93+0.5*KN94*'DEPRECATED - DT-Prelim Calcs'!$C$11^2+KP94*'DEPRECATED - DT-Prelim Calcs'!$C$11</f>
        <v>-138565.43875048595</v>
      </c>
      <c r="KR94" s="43">
        <f>MIN('Drive Train'!$F$35-KL93*'DEPRECATED - DT-Prelim Calcs'!$C$21*'Drive Train'!$F$39,KR93+KL$2)</f>
        <v>9.413333333333334</v>
      </c>
      <c r="KS94" s="43">
        <f>'Drive Train'!$F$35-KL94*'DEPRECATED - DT-Prelim Calcs'!$C$21*'Drive Train'!$F$39</f>
        <v>9.413333333333334</v>
      </c>
      <c r="KT94" s="1">
        <f>IF(KQ94&gt;='Drive Train'!$F$29,1,0)</f>
        <v>0</v>
      </c>
      <c r="KU94" s="43">
        <f>MIN(KK94,'DEPRECATED - DT-Prelim Calcs'!$C$10)*'DEPRECATED - DT-Prelim Calcs'!$C$11*1000/60/60</f>
        <v>103.33333333333333</v>
      </c>
      <c r="KV94" s="49">
        <f>KV93+'DEPRECATED - DT-Prelim Calcs'!$C$11</f>
        <v>360</v>
      </c>
      <c r="KW94" s="2">
        <f>LG94/'Drive Train'!$F$35</f>
        <v>0.74408602150537628</v>
      </c>
      <c r="KX94" s="36">
        <f>LE94*12*60/(PI() * 'Drive Train'!$F$15)/KW$2*KW94</f>
        <v>25048.279332406706</v>
      </c>
      <c r="KY94" s="2">
        <f>('DEPRECATED - DT-Prelim Calcs'!$C$6*KW94-KX94)/('DEPRECATED - DT-Prelim Calcs'!$C$6*KW94)*'DEPRECATED - DT-Prelim Calcs'!$C$7*KW94</f>
        <v>-14.923470112272616</v>
      </c>
      <c r="KZ94" s="43">
        <f>KY94/'DEPRECATED - DT-Prelim Calcs'!$C$7*('DEPRECATED - DT-Prelim Calcs'!$C$8-'DEPRECATED - DT-Prelim Calcs'!$C$9)+'DEPRECATED - DT-Prelim Calcs'!$C$9</f>
        <v>-811.49501357903046</v>
      </c>
      <c r="LA94" s="43">
        <f t="shared" si="119"/>
        <v>-811.49501357903046</v>
      </c>
      <c r="LB94" s="2">
        <f t="shared" si="174"/>
        <v>-17.553057781893738</v>
      </c>
      <c r="LC94" s="43">
        <f>LB94*'DEPRECATED - DT-Prelim Calcs'!$C$21/KW$2/'DEPRECATED - DT-Prelim Calcs'!$C$19/'DEPRECATED - DT-Prelim Calcs'!$C$18*3.39*'DEPRECATED - DT-Prelim Calcs'!$C$20</f>
        <v>-352.6146487623094</v>
      </c>
      <c r="LD94" s="36">
        <f t="shared" si="175"/>
        <v>1</v>
      </c>
      <c r="LE94" s="43">
        <f>LC93*'DEPRECATED - DT-Prelim Calcs'!$C$11+LE93</f>
        <v>97.922133927760655</v>
      </c>
      <c r="LF94" s="43">
        <f>LF93+0.5*LC94*'DEPRECATED - DT-Prelim Calcs'!$C$11^2+LE94*'DEPRECATED - DT-Prelim Calcs'!$C$11</f>
        <v>-145617.39904888876</v>
      </c>
      <c r="LG94" s="43">
        <f>MIN('Drive Train'!$F$35-LA93*'DEPRECATED - DT-Prelim Calcs'!$C$21*'Drive Train'!$F$39,LG93+LA$2)</f>
        <v>9.2266666666666666</v>
      </c>
      <c r="LH94" s="43">
        <f>'Drive Train'!$F$35-LA94*'DEPRECATED - DT-Prelim Calcs'!$C$21*'Drive Train'!$F$39</f>
        <v>57.843720760425704</v>
      </c>
      <c r="LI94" s="1">
        <f>IF(LF94&gt;='Drive Train'!$F$29,1,0)</f>
        <v>0</v>
      </c>
      <c r="LJ94" s="43">
        <f>MIN(KZ94,'DEPRECATED - DT-Prelim Calcs'!$C$10)*'DEPRECATED - DT-Prelim Calcs'!$C$11*1000/60/60</f>
        <v>-901.6611261989226</v>
      </c>
      <c r="LK94" s="49">
        <f>LK93+'DEPRECATED - DT-Prelim Calcs'!$C$11</f>
        <v>360</v>
      </c>
      <c r="LL94" s="2">
        <f>LV94/'Drive Train'!$F$35</f>
        <v>4.1326478045374602</v>
      </c>
      <c r="LM94" s="36">
        <f>LT94*12*60/(PI() * 'Drive Train'!$F$15)/LL$2*LL94</f>
        <v>-1601173.0924302216</v>
      </c>
      <c r="LN94" s="2">
        <f>('DEPRECATED - DT-Prelim Calcs'!$C$6*LL94-LM94)/('DEPRECATED - DT-Prelim Calcs'!$C$6*LL94)*'DEPRECATED - DT-Prelim Calcs'!$C$7*LL94</f>
        <v>1196.4200184380361</v>
      </c>
      <c r="LO94" s="43">
        <f>LN94/'DEPRECATED - DT-Prelim Calcs'!$C$7*('DEPRECATED - DT-Prelim Calcs'!$C$8-'DEPRECATED - DT-Prelim Calcs'!$C$9)+'DEPRECATED - DT-Prelim Calcs'!$C$9</f>
        <v>65179.605482072111</v>
      </c>
      <c r="LP94" s="43">
        <f t="shared" si="120"/>
        <v>60</v>
      </c>
      <c r="LQ94" s="2">
        <f t="shared" si="176"/>
        <v>1.4462867232450001</v>
      </c>
      <c r="LR94" s="43">
        <f>LQ94*'DEPRECATED - DT-Prelim Calcs'!$C$21/LL$2/'DEPRECATED - DT-Prelim Calcs'!$C$19/'DEPRECATED - DT-Prelim Calcs'!$C$18*3.39*'DEPRECATED - DT-Prelim Calcs'!$C$20</f>
        <v>29.053734754561201</v>
      </c>
      <c r="LS94" s="36">
        <f t="shared" si="177"/>
        <v>0</v>
      </c>
      <c r="LT94" s="43">
        <f>LR93*'DEPRECATED - DT-Prelim Calcs'!$C$11+LT93</f>
        <v>-1127.0313722582289</v>
      </c>
      <c r="LU94" s="43">
        <f>LU93+0.5*LR94*'DEPRECATED - DT-Prelim Calcs'!$C$11^2+LT94*'DEPRECATED - DT-Prelim Calcs'!$C$11</f>
        <v>-160003.60707064654</v>
      </c>
      <c r="LV94" s="43">
        <f>MIN('Drive Train'!$F$35-LP93*'DEPRECATED - DT-Prelim Calcs'!$C$21*'Drive Train'!$F$39,LV93+LP$2)</f>
        <v>51.244832776264509</v>
      </c>
      <c r="LW94" s="43">
        <f>'Drive Train'!$F$35-LP94*'DEPRECATED - DT-Prelim Calcs'!$C$21*'Drive Train'!$F$39</f>
        <v>9.0400000000000009</v>
      </c>
      <c r="LX94" s="1">
        <f>IF(LU94&gt;='Drive Train'!$F$29,1,0)</f>
        <v>0</v>
      </c>
      <c r="LY94" s="43">
        <f>MIN(LO94,'DEPRECATED - DT-Prelim Calcs'!$C$10)*'DEPRECATED - DT-Prelim Calcs'!$C$11*1000/60/60</f>
        <v>103.33333333333333</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3"/>
        <v>0</v>
      </c>
      <c r="X95" s="2">
        <f>MAX(MIN(IF(AND(AI94=1,AG95&lt;0),-1,1)*(W95-$C$9)/($C$8-$C$9)*$C$7-$C$29*AE95/T$2 -  AI94*$C$29/2,X$2),MAX(X$4:X94)*-1)</f>
        <v>-0.27672021620693066</v>
      </c>
      <c r="Y95" s="43">
        <f t="shared" si="94"/>
        <v>0</v>
      </c>
      <c r="Z95" s="43">
        <f t="shared" si="95"/>
        <v>0</v>
      </c>
      <c r="AA95" s="43">
        <f t="shared" si="96"/>
        <v>0</v>
      </c>
      <c r="AB95" s="43" t="e">
        <f t="shared" si="97"/>
        <v>#N/A</v>
      </c>
      <c r="AC95" s="36">
        <f t="shared" si="121"/>
        <v>1</v>
      </c>
      <c r="AD95" s="1">
        <f t="shared" si="98"/>
        <v>1</v>
      </c>
      <c r="AE95" s="43">
        <f t="shared" si="99"/>
        <v>0</v>
      </c>
      <c r="AF95" s="43" t="e">
        <f t="shared" si="100"/>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889.49632897085212</v>
      </c>
      <c r="AK95" s="43">
        <f t="shared" si="178"/>
        <v>0</v>
      </c>
      <c r="AL95" s="49">
        <f>AL94+'DEPRECATED - DT-Prelim Calcs'!$C$11</f>
        <v>364</v>
      </c>
      <c r="AM95" s="2">
        <f>AW95/'Drive Train'!$F$35</f>
        <v>1.4214597671054343</v>
      </c>
      <c r="AN95" s="36">
        <f>AU95*12*60/(PI() * 'Drive Train'!$F$15)/AM$2*AM95</f>
        <v>-10237.292374907767</v>
      </c>
      <c r="AO95" s="2">
        <f>('DEPRECATED - DT-Prelim Calcs'!$C$6*AM95-AN95)/('DEPRECATED - DT-Prelim Calcs'!$C$6*AM95)*'DEPRECATED - DT-Prelim Calcs'!$C$7*AM95</f>
        <v>14.192179417178629</v>
      </c>
      <c r="AP95" s="43">
        <f>AO95/'DEPRECATED - DT-Prelim Calcs'!$C$7*('DEPRECATED - DT-Prelim Calcs'!$C$8-'DEPRECATED - DT-Prelim Calcs'!$C$9)+'DEPRECATED - DT-Prelim Calcs'!$C$9</f>
        <v>774.65604287614917</v>
      </c>
      <c r="AQ95" s="43">
        <f t="shared" si="102"/>
        <v>93</v>
      </c>
      <c r="AR95" s="2">
        <f t="shared" si="122"/>
        <v>2.2421679385847626</v>
      </c>
      <c r="AS95" s="43">
        <f>AR95*'DEPRECATED - DT-Prelim Calcs'!$C$21/AM$2/'DEPRECATED - DT-Prelim Calcs'!$C$19/'DEPRECATED - DT-Prelim Calcs'!$C$18*3.39*'DEPRECATED - DT-Prelim Calcs'!$C$20</f>
        <v>22.520898351560032</v>
      </c>
      <c r="AT95" s="36">
        <f t="shared" si="123"/>
        <v>0</v>
      </c>
      <c r="AU95" s="43">
        <f>AS94*'DEPRECATED - DT-Prelim Calcs'!$C$11+AU94</f>
        <v>-41.899288455953737</v>
      </c>
      <c r="AV95" s="43">
        <f>AV94+0.5*AS95*'DEPRECATED - DT-Prelim Calcs'!$C$11^2+AU95*'DEPRECATED - DT-Prelim Calcs'!$C$11</f>
        <v>5345.1733621161238</v>
      </c>
      <c r="AW95" s="43">
        <f>MIN('Drive Train'!$F$35-AQ94*'DEPRECATED - DT-Prelim Calcs'!$C$21*'Drive Train'!$F$39,AW94+AQ$2)</f>
        <v>17.626101112107385</v>
      </c>
      <c r="AX95" s="43">
        <f>'Drive Train'!$F$35-AQ95*'DEPRECATED - DT-Prelim Calcs'!$C$21*'Drive Train'!$F$39</f>
        <v>7.1920000000000002</v>
      </c>
      <c r="AY95" s="1">
        <f>IF(AV95&gt;='Drive Train'!$F$29,1,0)</f>
        <v>1</v>
      </c>
      <c r="AZ95" s="43">
        <f t="shared" si="124"/>
        <v>103.33333333333333</v>
      </c>
      <c r="BA95" s="49">
        <f>BA94+'DEPRECATED - DT-Prelim Calcs'!$C$11</f>
        <v>364</v>
      </c>
      <c r="BB95" s="2">
        <f>BL95/'Drive Train'!$F$35</f>
        <v>0.57999999999999996</v>
      </c>
      <c r="BC95" s="36">
        <f>BJ95*12*60/(PI() * 'Drive Train'!$F$15)/BB$2*BB95</f>
        <v>-14363.648482103132</v>
      </c>
      <c r="BD95" s="2">
        <f>('DEPRECATED - DT-Prelim Calcs'!$C$6*BB95-BC95)/('DEPRECATED - DT-Prelim Calcs'!$C$6*BB95)*'DEPRECATED - DT-Prelim Calcs'!$C$7*BB95</f>
        <v>13.279057583238824</v>
      </c>
      <c r="BE95" s="43">
        <f>BD95/'DEPRECATED - DT-Prelim Calcs'!$C$7*('DEPRECATED - DT-Prelim Calcs'!$C$8-'DEPRECATED - DT-Prelim Calcs'!$C$9)+'DEPRECATED - DT-Prelim Calcs'!$C$9</f>
        <v>724.91134595256278</v>
      </c>
      <c r="BF95" s="43">
        <f t="shared" si="103"/>
        <v>93</v>
      </c>
      <c r="BG95" s="2">
        <f t="shared" si="125"/>
        <v>2.0025508475699998</v>
      </c>
      <c r="BH95" s="43">
        <f>BG95*'DEPRECATED - DT-Prelim Calcs'!$C$21/BB$2/'DEPRECATED - DT-Prelim Calcs'!$C$19/'DEPRECATED - DT-Prelim Calcs'!$C$18*3.39*'DEPRECATED - DT-Prelim Calcs'!$C$20</f>
        <v>29.053734754561201</v>
      </c>
      <c r="BI95" s="36">
        <f t="shared" si="126"/>
        <v>0</v>
      </c>
      <c r="BJ95" s="43">
        <f>BH94*'DEPRECATED - DT-Prelim Calcs'!$C$11+BJ94</f>
        <v>-99.74520899673162</v>
      </c>
      <c r="BK95" s="43">
        <f>BK94+0.5*BH95*'DEPRECATED - DT-Prelim Calcs'!$C$11^2+BJ95*'DEPRECATED - DT-Prelim Calcs'!$C$11</f>
        <v>-50016.121988306513</v>
      </c>
      <c r="BL95" s="43">
        <f>MIN('Drive Train'!$F$35-BF94*'DEPRECATED - DT-Prelim Calcs'!$C$21*'Drive Train'!$F$39,BL94+BF$2)</f>
        <v>7.1920000000000002</v>
      </c>
      <c r="BM95" s="43">
        <f>'Drive Train'!$F$35-BF95*'DEPRECATED - DT-Prelim Calcs'!$C$21*'Drive Train'!$F$39</f>
        <v>7.1920000000000002</v>
      </c>
      <c r="BN95" s="1">
        <f>IF(BK95&gt;='Drive Train'!$F$29,1,0)</f>
        <v>0</v>
      </c>
      <c r="BO95" s="43">
        <f t="shared" si="127"/>
        <v>103.33333333333333</v>
      </c>
      <c r="BP95" s="49">
        <f>BP94+'DEPRECATED - DT-Prelim Calcs'!$C$11</f>
        <v>364</v>
      </c>
      <c r="BQ95" s="2">
        <f>CA95/'Drive Train'!$F$35</f>
        <v>0.57999999999999996</v>
      </c>
      <c r="BR95" s="36">
        <f>BY95*12*60/(PI() * 'Drive Train'!$F$15)/BQ$2*BQ95</f>
        <v>-44.618755951311158</v>
      </c>
      <c r="BS95" s="2">
        <f>('DEPRECATED - DT-Prelim Calcs'!$C$6*BQ95-BR95)/('DEPRECATED - DT-Prelim Calcs'!$C$6*BQ95)*'DEPRECATED - DT-Prelim Calcs'!$C$7*BQ95</f>
        <v>2.7529996810990043</v>
      </c>
      <c r="BT95" s="43">
        <f>BS95/'DEPRECATED - DT-Prelim Calcs'!$C$7*('DEPRECATED - DT-Prelim Calcs'!$C$8-'DEPRECATED - DT-Prelim Calcs'!$C$9)+'DEPRECATED - DT-Prelim Calcs'!$C$9</f>
        <v>151.47684829867708</v>
      </c>
      <c r="BU95" s="43">
        <f t="shared" si="104"/>
        <v>93</v>
      </c>
      <c r="BV95" s="2">
        <f t="shared" si="128"/>
        <v>1.5313624128476471</v>
      </c>
      <c r="BW95" s="43">
        <f>BV95*'DEPRECATED - DT-Prelim Calcs'!$C$21/BQ$2/'DEPRECATED - DT-Prelim Calcs'!$C$19/'DEPRECATED - DT-Prelim Calcs'!$C$18*3.39*'DEPRECATED - DT-Prelim Calcs'!$C$20</f>
        <v>29.053734754561201</v>
      </c>
      <c r="BX95" s="36">
        <f t="shared" si="129"/>
        <v>0</v>
      </c>
      <c r="BY95" s="43">
        <f>BW94*'DEPRECATED - DT-Prelim Calcs'!$C$11+BY94</f>
        <v>-0.23694042580959263</v>
      </c>
      <c r="BZ95" s="43">
        <f>BZ94+0.5*BW95*'DEPRECATED - DT-Prelim Calcs'!$C$11^2+BY95*'DEPRECATED - DT-Prelim Calcs'!$C$11</f>
        <v>-113392.83717087933</v>
      </c>
      <c r="CA95" s="43">
        <f>MIN('Drive Train'!$F$35-BU94*'DEPRECATED - DT-Prelim Calcs'!$C$21*'Drive Train'!$F$39,CA94+BU$2)</f>
        <v>7.1920000000000002</v>
      </c>
      <c r="CB95" s="43">
        <f>'Drive Train'!$F$35-BU95*'DEPRECATED - DT-Prelim Calcs'!$C$21*'Drive Train'!$F$39</f>
        <v>7.1920000000000002</v>
      </c>
      <c r="CC95" s="1">
        <f>IF(BZ95&gt;='Drive Train'!$F$29,1,0)</f>
        <v>0</v>
      </c>
      <c r="CD95" s="43">
        <f t="shared" si="130"/>
        <v>103.33333333333333</v>
      </c>
      <c r="CE95" s="49">
        <f>CE94+'DEPRECATED - DT-Prelim Calcs'!$C$11</f>
        <v>364</v>
      </c>
      <c r="CF95" s="2">
        <f>CP95/'Drive Train'!$F$35</f>
        <v>0.57999999999999996</v>
      </c>
      <c r="CG95" s="36">
        <f>CN95*12*60/(PI() * 'Drive Train'!$F$15)/CF$2*CF95</f>
        <v>-115132.8244049301</v>
      </c>
      <c r="CH95" s="2">
        <f>('DEPRECATED - DT-Prelim Calcs'!$C$6*CF95-CG95)/('DEPRECATED - DT-Prelim Calcs'!$C$6*CF95)*'DEPRECATED - DT-Prelim Calcs'!$C$7*CF95</f>
        <v>87.355458065693128</v>
      </c>
      <c r="CI95" s="43">
        <f>CH95/'DEPRECATED - DT-Prelim Calcs'!$C$7*('DEPRECATED - DT-Prelim Calcs'!$C$8-'DEPRECATED - DT-Prelim Calcs'!$C$9)+'DEPRECATED - DT-Prelim Calcs'!$C$9</f>
        <v>4760.4167453698483</v>
      </c>
      <c r="CJ95" s="43">
        <f t="shared" si="105"/>
        <v>93</v>
      </c>
      <c r="CK95" s="2">
        <f t="shared" si="131"/>
        <v>1.2396743342100003</v>
      </c>
      <c r="CL95" s="43">
        <f>CK95*'DEPRECATED - DT-Prelim Calcs'!$C$21/CF$2/'DEPRECATED - DT-Prelim Calcs'!$C$19/'DEPRECATED - DT-Prelim Calcs'!$C$18*3.39*'DEPRECATED - DT-Prelim Calcs'!$C$20</f>
        <v>29.053734754561205</v>
      </c>
      <c r="CM95" s="36">
        <f t="shared" si="132"/>
        <v>0</v>
      </c>
      <c r="CN95" s="43">
        <f>CL94*'DEPRECATED - DT-Prelim Calcs'!$C$11+CN94</f>
        <v>-494.93765098189948</v>
      </c>
      <c r="CO95" s="43">
        <f>CO94+0.5*CL95*'DEPRECATED - DT-Prelim Calcs'!$C$11^2+CN95*'DEPRECATED - DT-Prelim Calcs'!$C$11</f>
        <v>-250179.45252371242</v>
      </c>
      <c r="CP95" s="43">
        <f>MIN('Drive Train'!$F$35-CJ94*'DEPRECATED - DT-Prelim Calcs'!$C$21*'Drive Train'!$F$39,CP94+CJ$2)</f>
        <v>7.1920000000000002</v>
      </c>
      <c r="CQ95" s="43">
        <f>'Drive Train'!$F$35-CJ95*'DEPRECATED - DT-Prelim Calcs'!$C$21*'Drive Train'!$F$39</f>
        <v>7.1920000000000002</v>
      </c>
      <c r="CR95" s="1">
        <f>IF(CO95&gt;='Drive Train'!$F$29,1,0)</f>
        <v>0</v>
      </c>
      <c r="CS95" s="43">
        <f t="shared" si="133"/>
        <v>103.33333333333333</v>
      </c>
      <c r="CT95" s="49">
        <f>CT94+'DEPRECATED - DT-Prelim Calcs'!$C$11</f>
        <v>364</v>
      </c>
      <c r="CU95" s="2">
        <f>DE95/'Drive Train'!$F$35</f>
        <v>0.57999999999999996</v>
      </c>
      <c r="CV95" s="36">
        <f>DC95*12*60/(PI() * 'Drive Train'!$F$15)/CU$2*CU95</f>
        <v>-242198.15393183913</v>
      </c>
      <c r="CW95" s="2">
        <f>('DEPRECATED - DT-Prelim Calcs'!$C$6*CU95-CV95)/('DEPRECATED - DT-Prelim Calcs'!$C$6*CU95)*'DEPRECATED - DT-Prelim Calcs'!$C$7*CU95</f>
        <v>180.76241660506673</v>
      </c>
      <c r="CX95" s="43">
        <f>CW95/'DEPRECATED - DT-Prelim Calcs'!$C$7*('DEPRECATED - DT-Prelim Calcs'!$C$8-'DEPRECATED - DT-Prelim Calcs'!$C$9)+'DEPRECATED - DT-Prelim Calcs'!$C$9</f>
        <v>9849.0047852013959</v>
      </c>
      <c r="CY95" s="43">
        <f t="shared" si="106"/>
        <v>93</v>
      </c>
      <c r="CZ95" s="2">
        <f t="shared" si="134"/>
        <v>1.0413264407364002</v>
      </c>
      <c r="DA95" s="43">
        <f>CZ95*'DEPRECATED - DT-Prelim Calcs'!$C$21/CU$2/'DEPRECATED - DT-Prelim Calcs'!$C$19/'DEPRECATED - DT-Prelim Calcs'!$C$18*3.39*'DEPRECATED - DT-Prelim Calcs'!$C$20</f>
        <v>29.053734754561201</v>
      </c>
      <c r="DB95" s="36">
        <f t="shared" si="135"/>
        <v>0</v>
      </c>
      <c r="DC95" s="43">
        <f>DA94*'DEPRECATED - DT-Prelim Calcs'!$C$11+DC94</f>
        <v>-874.58384035089171</v>
      </c>
      <c r="DD95" s="43">
        <f>DD94+0.5*DA95*'DEPRECATED - DT-Prelim Calcs'!$C$11^2+DC95*'DEPRECATED - DT-Prelim Calcs'!$C$11</f>
        <v>-369523.40912136959</v>
      </c>
      <c r="DE95" s="43">
        <f>MIN('Drive Train'!$F$35-CY94*'DEPRECATED - DT-Prelim Calcs'!$C$21*'Drive Train'!$F$39,DE94+CY$2)</f>
        <v>7.1920000000000002</v>
      </c>
      <c r="DF95" s="43">
        <f>'Drive Train'!$F$35-CY95*'DEPRECATED - DT-Prelim Calcs'!$C$21*'Drive Train'!$F$39</f>
        <v>7.1920000000000002</v>
      </c>
      <c r="DG95" s="1">
        <f>IF(DD95&gt;='Drive Train'!$F$29,1,0)</f>
        <v>0</v>
      </c>
      <c r="DH95" s="43">
        <f t="shared" si="136"/>
        <v>103.33333333333333</v>
      </c>
      <c r="DI95" s="49">
        <f>DI94+'DEPRECATED - DT-Prelim Calcs'!$C$11</f>
        <v>364</v>
      </c>
      <c r="DJ95" s="2">
        <f>DT95/'Drive Train'!$F$35</f>
        <v>0.57999999999999996</v>
      </c>
      <c r="DK95" s="36">
        <f>DR95*12*60/(PI() * 'Drive Train'!$F$15)/DJ$2*DJ95</f>
        <v>-72863.093812815918</v>
      </c>
      <c r="DL95" s="2">
        <f>('DEPRECATED - DT-Prelim Calcs'!$C$6*DJ95-DK95)/('DEPRECATED - DT-Prelim Calcs'!$C$6*DJ95)*'DEPRECATED - DT-Prelim Calcs'!$C$7*DJ95</f>
        <v>56.282568335753396</v>
      </c>
      <c r="DM95" s="43">
        <f>DL95/'DEPRECATED - DT-Prelim Calcs'!$C$7*('DEPRECATED - DT-Prelim Calcs'!$C$8-'DEPRECATED - DT-Prelim Calcs'!$C$9)+'DEPRECATED - DT-Prelim Calcs'!$C$9</f>
        <v>3067.6399167985055</v>
      </c>
      <c r="DN95" s="43">
        <f t="shared" si="107"/>
        <v>93</v>
      </c>
      <c r="DO95" s="2">
        <f t="shared" si="137"/>
        <v>0.89769520753137932</v>
      </c>
      <c r="DP95" s="43">
        <f>DO95*'DEPRECATED - DT-Prelim Calcs'!$C$21/DJ$2/'DEPRECATED - DT-Prelim Calcs'!$C$19/'DEPRECATED - DT-Prelim Calcs'!$C$18*3.39*'DEPRECATED - DT-Prelim Calcs'!$C$20</f>
        <v>29.053734754561201</v>
      </c>
      <c r="DQ95" s="36">
        <f t="shared" si="138"/>
        <v>0</v>
      </c>
      <c r="DR95" s="43">
        <f>DP94*'DEPRECATED - DT-Prelim Calcs'!$C$11+DR94</f>
        <v>-226.81942156179792</v>
      </c>
      <c r="DS95" s="43">
        <f>DS94+0.5*DP95*'DEPRECATED - DT-Prelim Calcs'!$C$11^2+DR95*'DEPRECATED - DT-Prelim Calcs'!$C$11</f>
        <v>-598891.89093316917</v>
      </c>
      <c r="DT95" s="43">
        <f>MIN('Drive Train'!$F$35-DN94*'DEPRECATED - DT-Prelim Calcs'!$C$21*'Drive Train'!$F$39,DT94+DN$2)</f>
        <v>7.1920000000000002</v>
      </c>
      <c r="DU95" s="43">
        <f>'Drive Train'!$F$35-DN95*'DEPRECATED - DT-Prelim Calcs'!$C$21*'Drive Train'!$F$39</f>
        <v>7.1920000000000002</v>
      </c>
      <c r="DV95" s="1">
        <f>IF(DS95&gt;='Drive Train'!$F$29,1,0)</f>
        <v>0</v>
      </c>
      <c r="DW95" s="43">
        <f t="shared" si="139"/>
        <v>103.33333333333333</v>
      </c>
      <c r="DX95" s="49">
        <f>DX94+'DEPRECATED - DT-Prelim Calcs'!$C$11</f>
        <v>364</v>
      </c>
      <c r="DY95" s="2">
        <f>EI95/'Drive Train'!$F$35</f>
        <v>0.57999999999999996</v>
      </c>
      <c r="DZ95" s="36">
        <f>EG95*12*60/(PI() * 'Drive Train'!$F$15)/DY$2*DY95</f>
        <v>-103394.00727362373</v>
      </c>
      <c r="EA95" s="2">
        <f>('DEPRECATED - DT-Prelim Calcs'!$C$6*DY95-DZ95)/('DEPRECATED - DT-Prelim Calcs'!$C$6*DY95)*'DEPRECATED - DT-Prelim Calcs'!$C$7*DY95</f>
        <v>78.726139516190486</v>
      </c>
      <c r="EB95" s="43">
        <f>EA95/'DEPRECATED - DT-Prelim Calcs'!$C$7*('DEPRECATED - DT-Prelim Calcs'!$C$8-'DEPRECATED - DT-Prelim Calcs'!$C$9)+'DEPRECATED - DT-Prelim Calcs'!$C$9</f>
        <v>4290.3120781208245</v>
      </c>
      <c r="EC95" s="43">
        <f t="shared" si="108"/>
        <v>93</v>
      </c>
      <c r="ED95" s="2">
        <f t="shared" si="140"/>
        <v>0.78888366722454539</v>
      </c>
      <c r="EE95" s="43">
        <f>ED95*'DEPRECATED - DT-Prelim Calcs'!$C$21/DY$2/'DEPRECATED - DT-Prelim Calcs'!$C$19/'DEPRECATED - DT-Prelim Calcs'!$C$18*3.39*'DEPRECATED - DT-Prelim Calcs'!$C$20</f>
        <v>29.053734754561201</v>
      </c>
      <c r="EF95" s="36">
        <f t="shared" si="141"/>
        <v>0</v>
      </c>
      <c r="EG95" s="43">
        <f>EE94*'DEPRECATED - DT-Prelim Calcs'!$C$11+EG94</f>
        <v>-282.84731250089339</v>
      </c>
      <c r="EH95" s="43">
        <f>EH94+0.5*EE95*'DEPRECATED - DT-Prelim Calcs'!$C$11^2+EG95*'DEPRECATED - DT-Prelim Calcs'!$C$11</f>
        <v>-672934.19237051113</v>
      </c>
      <c r="EI95" s="43">
        <f>MIN('Drive Train'!$F$35-EC94*'DEPRECATED - DT-Prelim Calcs'!$C$21*'Drive Train'!$F$39,EI94+EC$2)</f>
        <v>7.1920000000000002</v>
      </c>
      <c r="EJ95" s="43">
        <f>'Drive Train'!$F$35-EC95*'DEPRECATED - DT-Prelim Calcs'!$C$21*'Drive Train'!$F$39</f>
        <v>7.1920000000000002</v>
      </c>
      <c r="EK95" s="1">
        <f>IF(EH95&gt;='Drive Train'!$F$29,1,0)</f>
        <v>0</v>
      </c>
      <c r="EL95" s="43">
        <f t="shared" si="142"/>
        <v>103.33333333333333</v>
      </c>
      <c r="EM95" s="49">
        <f>EM94+'DEPRECATED - DT-Prelim Calcs'!$C$11</f>
        <v>364</v>
      </c>
      <c r="EN95" s="2">
        <f>EX95/'Drive Train'!$F$35</f>
        <v>0.57999999999999996</v>
      </c>
      <c r="EO95" s="36">
        <f>EV95*12*60/(PI() * 'Drive Train'!$F$15)/EN$2*EN95</f>
        <v>-1004921.3691257526</v>
      </c>
      <c r="EP95" s="2">
        <f>('DEPRECATED - DT-Prelim Calcs'!$C$6*EN95-EO95)/('DEPRECATED - DT-Prelim Calcs'!$C$6*EN95)*'DEPRECATED - DT-Prelim Calcs'!$C$7*EN95</f>
        <v>741.4476641378966</v>
      </c>
      <c r="EQ95" s="43">
        <f>EP95/'DEPRECATED - DT-Prelim Calcs'!$C$7*('DEPRECATED - DT-Prelim Calcs'!$C$8-'DEPRECATED - DT-Prelim Calcs'!$C$9)+'DEPRECATED - DT-Prelim Calcs'!$C$9</f>
        <v>40393.79812094511</v>
      </c>
      <c r="ER95" s="43">
        <f t="shared" si="109"/>
        <v>93</v>
      </c>
      <c r="ES95" s="2">
        <f t="shared" si="143"/>
        <v>0.7035989464435134</v>
      </c>
      <c r="ET95" s="43">
        <f>ES95*'DEPRECATED - DT-Prelim Calcs'!$C$21/EN$2/'DEPRECATED - DT-Prelim Calcs'!$C$19/'DEPRECATED - DT-Prelim Calcs'!$C$18*3.39*'DEPRECATED - DT-Prelim Calcs'!$C$20</f>
        <v>29.053734754561201</v>
      </c>
      <c r="EU95" s="36">
        <f t="shared" si="144"/>
        <v>0</v>
      </c>
      <c r="EV95" s="43">
        <f>ET94*'DEPRECATED - DT-Prelim Calcs'!$C$11+EV94</f>
        <v>-2451.8900207213892</v>
      </c>
      <c r="EW95" s="43">
        <f>EW94+0.5*ET95*'DEPRECATED - DT-Prelim Calcs'!$C$11^2+EV95*'DEPRECATED - DT-Prelim Calcs'!$C$11</f>
        <v>-1263566.6546200744</v>
      </c>
      <c r="EX95" s="43">
        <f>MIN('Drive Train'!$F$35-ER94*'DEPRECATED - DT-Prelim Calcs'!$C$21*'Drive Train'!$F$39,EX94+ER$2)</f>
        <v>7.1920000000000002</v>
      </c>
      <c r="EY95" s="43">
        <f>'Drive Train'!$F$35-ER95*'DEPRECATED - DT-Prelim Calcs'!$C$21*'Drive Train'!$F$39</f>
        <v>7.1920000000000002</v>
      </c>
      <c r="EZ95" s="1">
        <f>IF(EW95&gt;='Drive Train'!$F$29,1,0)</f>
        <v>0</v>
      </c>
      <c r="FA95" s="43">
        <f t="shared" si="145"/>
        <v>103.33333333333333</v>
      </c>
      <c r="FB95" s="49">
        <f>FB94+'DEPRECATED - DT-Prelim Calcs'!$C$11</f>
        <v>364</v>
      </c>
      <c r="FC95" s="2">
        <f>FM95/'Drive Train'!$F$35</f>
        <v>0.57999999999999996</v>
      </c>
      <c r="FD95" s="36">
        <f>FK95*12*60/(PI() * 'Drive Train'!$F$15)/FC$2*FC95</f>
        <v>-2469227.042510116</v>
      </c>
      <c r="FE95" s="2">
        <f>('DEPRECATED - DT-Prelim Calcs'!$C$6*FC95-FD95)/('DEPRECATED - DT-Prelim Calcs'!$C$6*FC95)*'DEPRECATED - DT-Prelim Calcs'!$C$7*FC95</f>
        <v>1817.8729945724838</v>
      </c>
      <c r="FF95" s="43">
        <f>FE95/'DEPRECATED - DT-Prelim Calcs'!$C$7*('DEPRECATED - DT-Prelim Calcs'!$C$8-'DEPRECATED - DT-Prelim Calcs'!$C$9)+'DEPRECATED - DT-Prelim Calcs'!$C$9</f>
        <v>99034.879555068139</v>
      </c>
      <c r="FG95" s="43">
        <f t="shared" si="110"/>
        <v>93</v>
      </c>
      <c r="FH95" s="2">
        <f t="shared" si="146"/>
        <v>0.63495514679048781</v>
      </c>
      <c r="FI95" s="43">
        <f>FH95*'DEPRECATED - DT-Prelim Calcs'!$C$21/FC$2/'DEPRECATED - DT-Prelim Calcs'!$C$19/'DEPRECATED - DT-Prelim Calcs'!$C$18*3.39*'DEPRECATED - DT-Prelim Calcs'!$C$20</f>
        <v>29.053734754561205</v>
      </c>
      <c r="FJ95" s="36">
        <f t="shared" si="147"/>
        <v>0</v>
      </c>
      <c r="FK95" s="43">
        <f>FI94*'DEPRECATED - DT-Prelim Calcs'!$C$11+FK94</f>
        <v>-5436.8555766715945</v>
      </c>
      <c r="FL95" s="43">
        <f>FL94+0.5*FI95*'DEPRECATED - DT-Prelim Calcs'!$C$11^2+FK95*'DEPRECATED - DT-Prelim Calcs'!$C$11</f>
        <v>-1592489.2571118814</v>
      </c>
      <c r="FM95" s="43">
        <f>MIN('Drive Train'!$F$35-FG94*'DEPRECATED - DT-Prelim Calcs'!$C$21*'Drive Train'!$F$39,FM94+FG$2)</f>
        <v>7.1920000000000002</v>
      </c>
      <c r="FN95" s="43">
        <f>'Drive Train'!$F$35-FG95*'DEPRECATED - DT-Prelim Calcs'!$C$21*'Drive Train'!$F$39</f>
        <v>7.1920000000000002</v>
      </c>
      <c r="FO95" s="1">
        <f>IF(FL95&gt;='Drive Train'!$F$29,1,0)</f>
        <v>0</v>
      </c>
      <c r="FP95" s="43">
        <f t="shared" si="148"/>
        <v>103.33333333333333</v>
      </c>
      <c r="FQ95" s="49">
        <f>FQ94+'DEPRECATED - DT-Prelim Calcs'!$C$11</f>
        <v>364</v>
      </c>
      <c r="FR95" s="2">
        <f>GB95/'Drive Train'!$F$35</f>
        <v>0.57999999999999996</v>
      </c>
      <c r="FS95" s="36">
        <f>FZ95*12*60/(PI() * 'Drive Train'!$F$15)/FR$2*FR95</f>
        <v>-2454866.8400343065</v>
      </c>
      <c r="FT95" s="2">
        <f>('DEPRECATED - DT-Prelim Calcs'!$C$6*FR95-FS95)/('DEPRECATED - DT-Prelim Calcs'!$C$6*FR95)*'DEPRECATED - DT-Prelim Calcs'!$C$7*FR95</f>
        <v>1807.3166701819587</v>
      </c>
      <c r="FU95" s="43">
        <f>FT95/'DEPRECATED - DT-Prelim Calcs'!$C$7*('DEPRECATED - DT-Prelim Calcs'!$C$8-'DEPRECATED - DT-Prelim Calcs'!$C$9)+'DEPRECATED - DT-Prelim Calcs'!$C$9</f>
        <v>98459.796211405206</v>
      </c>
      <c r="FV95" s="43">
        <f t="shared" si="111"/>
        <v>93</v>
      </c>
      <c r="FW95" s="2">
        <f t="shared" si="149"/>
        <v>0.57851468929799987</v>
      </c>
      <c r="FX95" s="43">
        <f>FW95*'DEPRECATED - DT-Prelim Calcs'!$C$21/FR$2/'DEPRECATED - DT-Prelim Calcs'!$C$19/'DEPRECATED - DT-Prelim Calcs'!$C$18*3.39*'DEPRECATED - DT-Prelim Calcs'!$C$20</f>
        <v>29.053734754561201</v>
      </c>
      <c r="FY95" s="36">
        <f t="shared" si="150"/>
        <v>0</v>
      </c>
      <c r="FZ95" s="43">
        <f>FX94*'DEPRECATED - DT-Prelim Calcs'!$C$11+FZ94</f>
        <v>-4924.7711559342051</v>
      </c>
      <c r="GA95" s="43">
        <f>GA94+0.5*FX95*'DEPRECATED - DT-Prelim Calcs'!$C$11^2+FZ95*'DEPRECATED - DT-Prelim Calcs'!$C$11</f>
        <v>-1692899.1067544082</v>
      </c>
      <c r="GB95" s="43">
        <f>MIN('Drive Train'!$F$35-FV94*'DEPRECATED - DT-Prelim Calcs'!$C$21*'Drive Train'!$F$39,GB94+FV$2)</f>
        <v>7.1920000000000002</v>
      </c>
      <c r="GC95" s="43">
        <f>'Drive Train'!$F$35-FV95*'DEPRECATED - DT-Prelim Calcs'!$C$21*'Drive Train'!$F$39</f>
        <v>7.1920000000000002</v>
      </c>
      <c r="GD95" s="1">
        <f>IF(GA95&gt;='Drive Train'!$F$29,1,0)</f>
        <v>0</v>
      </c>
      <c r="GE95" s="43">
        <f t="shared" si="151"/>
        <v>103.33333333333333</v>
      </c>
      <c r="GF95" s="49">
        <f>GF94+'DEPRECATED - DT-Prelim Calcs'!$C$11</f>
        <v>364</v>
      </c>
      <c r="GG95" s="2">
        <f>GQ95/'Drive Train'!$F$35</f>
        <v>0.86451612903225805</v>
      </c>
      <c r="GH95" s="36">
        <f>GO95*12*60/(PI() * 'Drive Train'!$F$15)/GG$2*GG95</f>
        <v>-940.49461334747627</v>
      </c>
      <c r="GI95" s="2">
        <f>('DEPRECATED - DT-Prelim Calcs'!$C$6*GG95-GH95)/('DEPRECATED - DT-Prelim Calcs'!$C$6*GG95)*'DEPRECATED - DT-Prelim Calcs'!$C$7*GG95</f>
        <v>4.7459473750358461</v>
      </c>
      <c r="GJ95" s="43">
        <f>GI95/'DEPRECATED - DT-Prelim Calcs'!$C$7*('DEPRECATED - DT-Prelim Calcs'!$C$8-'DEPRECATED - DT-Prelim Calcs'!$C$9)+'DEPRECATED - DT-Prelim Calcs'!$C$9</f>
        <v>260.04787938628118</v>
      </c>
      <c r="GK95" s="43">
        <f t="shared" si="152"/>
        <v>29.999999999999982</v>
      </c>
      <c r="GL95" s="2">
        <f t="shared" si="153"/>
        <v>0.60813056523572884</v>
      </c>
      <c r="GM95" s="43">
        <f>GL95*'DEPRECATED - DT-Prelim Calcs'!$C$21/GG$2/'DEPRECATED - DT-Prelim Calcs'!$C$19/'DEPRECATED - DT-Prelim Calcs'!$C$18*3.39*'DEPRECATED - DT-Prelim Calcs'!$C$20</f>
        <v>12.216432505760627</v>
      </c>
      <c r="GN95" s="36">
        <f t="shared" si="154"/>
        <v>0</v>
      </c>
      <c r="GO95" s="43">
        <f>GM94*'DEPRECATED - DT-Prelim Calcs'!$C$11+GO94</f>
        <v>-3.1645308184435237</v>
      </c>
      <c r="GP95" s="43">
        <f>GP94+0.5*GM95*'DEPRECATED - DT-Prelim Calcs'!$C$11^2+GO95*'DEPRECATED - DT-Prelim Calcs'!$C$11</f>
        <v>-107318.9222381843</v>
      </c>
      <c r="GQ95" s="43">
        <f>MIN('Drive Train'!$F$35-GK94*'DEPRECATED - DT-Prelim Calcs'!$C$21*'Drive Train'!$F$39,GQ94+GK$2)</f>
        <v>10.72</v>
      </c>
      <c r="GR95" s="43">
        <f>'Drive Train'!$F$35-GK95*'DEPRECATED - DT-Prelim Calcs'!$C$21*'Drive Train'!$F$39</f>
        <v>10.72</v>
      </c>
      <c r="GS95" s="1">
        <f>IF(GP95&gt;='Drive Train'!$F$29,1,0)</f>
        <v>0</v>
      </c>
      <c r="GT95" s="43">
        <f t="shared" si="155"/>
        <v>33.333333333333314</v>
      </c>
      <c r="GU95" s="49">
        <f>GU94+'DEPRECATED - DT-Prelim Calcs'!$C$11</f>
        <v>364</v>
      </c>
      <c r="GV95" s="2">
        <f>HF95/'Drive Train'!$F$35</f>
        <v>0.84946236559139798</v>
      </c>
      <c r="GW95" s="36">
        <f>HD95*12*60/(PI() * 'Drive Train'!$F$15)/GV$2*GV95</f>
        <v>10259.699679299129</v>
      </c>
      <c r="GX95" s="2">
        <f>('DEPRECATED - DT-Prelim Calcs'!$C$6*GV95-GW95)/('DEPRECATED - DT-Prelim Calcs'!$C$6*GV95)*'DEPRECATED - DT-Prelim Calcs'!$C$7*GV95</f>
        <v>-3.5580264420398091</v>
      </c>
      <c r="GY95" s="43">
        <f>GX95/'DEPRECATED - DT-Prelim Calcs'!$C$7*('DEPRECATED - DT-Prelim Calcs'!$C$8-'DEPRECATED - DT-Prelim Calcs'!$C$9)+'DEPRECATED - DT-Prelim Calcs'!$C$9</f>
        <v>-192.33278378276572</v>
      </c>
      <c r="GZ95" s="43">
        <f t="shared" si="112"/>
        <v>-192.33278378276572</v>
      </c>
      <c r="HA95" s="2">
        <f t="shared" si="156"/>
        <v>-4.5014862602315455</v>
      </c>
      <c r="HB95" s="43">
        <f>HA95*'DEPRECATED - DT-Prelim Calcs'!$C$21/GV$2/'DEPRECATED - DT-Prelim Calcs'!$C$19/'DEPRECATED - DT-Prelim Calcs'!$C$18*3.39*'DEPRECATED - DT-Prelim Calcs'!$C$20</f>
        <v>-90.428118922802341</v>
      </c>
      <c r="HC95" s="36">
        <f t="shared" si="157"/>
        <v>1</v>
      </c>
      <c r="HD95" s="43">
        <f>HB94*'DEPRECATED - DT-Prelim Calcs'!$C$11+HD94</f>
        <v>35.133112213651003</v>
      </c>
      <c r="HE95" s="43">
        <f>HE94+0.5*HB95*'DEPRECATED - DT-Prelim Calcs'!$C$11^2+HD95*'DEPRECATED - DT-Prelim Calcs'!$C$11</f>
        <v>-119016.05694823571</v>
      </c>
      <c r="HF95" s="43">
        <f>MIN('Drive Train'!$F$35-GZ94*'DEPRECATED - DT-Prelim Calcs'!$C$21*'Drive Train'!$F$39,HF94+GZ$2)</f>
        <v>10.533333333333335</v>
      </c>
      <c r="HG95" s="43">
        <f>'Drive Train'!$F$35-GZ95*'DEPRECATED - DT-Prelim Calcs'!$C$21*'Drive Train'!$F$39</f>
        <v>23.17063589183488</v>
      </c>
      <c r="HH95" s="1">
        <f>IF(HE95&gt;='Drive Train'!$F$29,1,0)</f>
        <v>0</v>
      </c>
      <c r="HI95" s="43">
        <f t="shared" si="158"/>
        <v>-213.7030930919619</v>
      </c>
      <c r="HJ95" s="49">
        <f>HJ94+'DEPRECATED - DT-Prelim Calcs'!$C$11</f>
        <v>364</v>
      </c>
      <c r="HK95" s="2">
        <f>HU95/'Drive Train'!$F$35</f>
        <v>0.86699335950835776</v>
      </c>
      <c r="HL95" s="36">
        <f>HS95*12*60/(PI() * 'Drive Train'!$F$15)/HK$2*HK95</f>
        <v>6723.3860060328179</v>
      </c>
      <c r="HM95" s="2">
        <f>('DEPRECATED - DT-Prelim Calcs'!$C$6*HK95-HL95)/('DEPRECATED - DT-Prelim Calcs'!$C$6*HK95)*'DEPRECATED - DT-Prelim Calcs'!$C$7*HK95</f>
        <v>-0.87622753392052233</v>
      </c>
      <c r="HN95" s="43">
        <f>HM95/'DEPRECATED - DT-Prelim Calcs'!$C$7*('DEPRECATED - DT-Prelim Calcs'!$C$8-'DEPRECATED - DT-Prelim Calcs'!$C$9)+'DEPRECATED - DT-Prelim Calcs'!$C$9</f>
        <v>-46.23478356432696</v>
      </c>
      <c r="HO95" s="43">
        <f t="shared" si="113"/>
        <v>-46.23478356432696</v>
      </c>
      <c r="HP95" s="2">
        <f t="shared" si="159"/>
        <v>-1.4819939294733311</v>
      </c>
      <c r="HQ95" s="43">
        <f>HP95*'DEPRECATED - DT-Prelim Calcs'!$C$21/HK$2/'DEPRECATED - DT-Prelim Calcs'!$C$19/'DEPRECATED - DT-Prelim Calcs'!$C$18*3.39*'DEPRECATED - DT-Prelim Calcs'!$C$20</f>
        <v>-29.771039063527471</v>
      </c>
      <c r="HR95" s="36">
        <f t="shared" si="160"/>
        <v>1</v>
      </c>
      <c r="HS95" s="43">
        <f>HQ94*'DEPRECATED - DT-Prelim Calcs'!$C$11+HS94</f>
        <v>22.557885709437357</v>
      </c>
      <c r="HT95" s="43">
        <f>HT94+0.5*HQ95*'DEPRECATED - DT-Prelim Calcs'!$C$11^2+HS95*'DEPRECATED - DT-Prelim Calcs'!$C$11</f>
        <v>-136025.70193968274</v>
      </c>
      <c r="HU95" s="43">
        <f>MIN('Drive Train'!$F$35-HO94*'DEPRECATED - DT-Prelim Calcs'!$C$21*'Drive Train'!$F$39,HU94+HO$2)</f>
        <v>10.750717657903637</v>
      </c>
      <c r="HV95" s="43">
        <f>'Drive Train'!$F$35-HO95*'DEPRECATED - DT-Prelim Calcs'!$C$21*'Drive Train'!$F$39</f>
        <v>14.98914787960231</v>
      </c>
      <c r="HW95" s="1">
        <f>IF(HT95&gt;='Drive Train'!$F$29,1,0)</f>
        <v>0</v>
      </c>
      <c r="HX95" s="43">
        <f t="shared" si="161"/>
        <v>-51.371981738141059</v>
      </c>
      <c r="HY95" s="49">
        <f>HY94+'DEPRECATED - DT-Prelim Calcs'!$C$11</f>
        <v>364</v>
      </c>
      <c r="HZ95" s="2">
        <f>IJ95/'Drive Train'!$F$35</f>
        <v>0.8193548387096774</v>
      </c>
      <c r="IA95" s="36">
        <f>IH95*12*60/(PI() * 'Drive Train'!$F$15)/HZ$2*HZ95</f>
        <v>-109435.50735655952</v>
      </c>
      <c r="IB95" s="2">
        <f>('DEPRECATED - DT-Prelim Calcs'!$C$6*HZ95-IA95)/('DEPRECATED - DT-Prelim Calcs'!$C$6*HZ95)*'DEPRECATED - DT-Prelim Calcs'!$C$7*HZ95</f>
        <v>84.289879131207357</v>
      </c>
      <c r="IC95" s="43">
        <f>IB95/'DEPRECATED - DT-Prelim Calcs'!$C$7*('DEPRECATED - DT-Prelim Calcs'!$C$8-'DEPRECATED - DT-Prelim Calcs'!$C$9)+'DEPRECATED - DT-Prelim Calcs'!$C$9</f>
        <v>4593.4113258045791</v>
      </c>
      <c r="ID95" s="43">
        <f t="shared" si="114"/>
        <v>39.999999999999986</v>
      </c>
      <c r="IE95" s="2">
        <f t="shared" si="162"/>
        <v>1.4462867232450001</v>
      </c>
      <c r="IF95" s="43">
        <f>IE95*'DEPRECATED - DT-Prelim Calcs'!$C$21/HZ$2/'DEPRECATED - DT-Prelim Calcs'!$C$19/'DEPRECATED - DT-Prelim Calcs'!$C$18*3.39*'DEPRECATED - DT-Prelim Calcs'!$C$20</f>
        <v>29.053734754561201</v>
      </c>
      <c r="IG95" s="36">
        <f t="shared" si="163"/>
        <v>0</v>
      </c>
      <c r="IH95" s="43">
        <f>IF94*'DEPRECATED - DT-Prelim Calcs'!$C$11+IH94</f>
        <v>-388.51907861440714</v>
      </c>
      <c r="II95" s="43">
        <f>II94+0.5*IF95*'DEPRECATED - DT-Prelim Calcs'!$C$11^2+IH95*'DEPRECATED - DT-Prelim Calcs'!$C$11</f>
        <v>-110009.79849512145</v>
      </c>
      <c r="IJ95" s="43">
        <f>MIN('Drive Train'!$F$35-ID94*'DEPRECATED - DT-Prelim Calcs'!$C$21*'Drive Train'!$F$39,IJ94+ID$2)</f>
        <v>10.16</v>
      </c>
      <c r="IK95" s="43">
        <f>'Drive Train'!$F$35-ID95*'DEPRECATED - DT-Prelim Calcs'!$C$21*'Drive Train'!$F$39</f>
        <v>10.16</v>
      </c>
      <c r="IL95" s="1">
        <f>IF(II95&gt;='Drive Train'!$F$29,1,0)</f>
        <v>0</v>
      </c>
      <c r="IM95" s="43">
        <f t="shared" si="164"/>
        <v>44.444444444444429</v>
      </c>
      <c r="IN95" s="49">
        <f>IN94+'DEPRECATED - DT-Prelim Calcs'!$C$11</f>
        <v>364</v>
      </c>
      <c r="IO95" s="2">
        <f>IY95/'Drive Train'!$F$35</f>
        <v>0.80430107526881722</v>
      </c>
      <c r="IP95" s="36">
        <f>IW95*12*60/(PI() * 'Drive Train'!$F$15)/IO$2*IO95</f>
        <v>-42578.071290645938</v>
      </c>
      <c r="IQ95" s="2">
        <f>('DEPRECATED - DT-Prelim Calcs'!$C$6*IO95-IP95)/('DEPRECATED - DT-Prelim Calcs'!$C$6*IO95)*'DEPRECATED - DT-Prelim Calcs'!$C$7*IO95</f>
        <v>35.071726016855493</v>
      </c>
      <c r="IR95" s="43">
        <f>IQ95/'DEPRECATED - DT-Prelim Calcs'!$C$7*('DEPRECATED - DT-Prelim Calcs'!$C$8-'DEPRECATED - DT-Prelim Calcs'!$C$9)+'DEPRECATED - DT-Prelim Calcs'!$C$9</f>
        <v>1912.1238800227245</v>
      </c>
      <c r="IS95" s="43">
        <f t="shared" si="115"/>
        <v>43.333333333333321</v>
      </c>
      <c r="IT95" s="2">
        <f t="shared" si="165"/>
        <v>1.4462867232450001</v>
      </c>
      <c r="IU95" s="43">
        <f>IT95*'DEPRECATED - DT-Prelim Calcs'!$C$21/IO$2/'DEPRECATED - DT-Prelim Calcs'!$C$19/'DEPRECATED - DT-Prelim Calcs'!$C$18*3.39*'DEPRECATED - DT-Prelim Calcs'!$C$20</f>
        <v>29.053734754561201</v>
      </c>
      <c r="IV95" s="36">
        <f t="shared" si="166"/>
        <v>0</v>
      </c>
      <c r="IW95" s="43">
        <f>IU94*'DEPRECATED - DT-Prelim Calcs'!$C$11+IW94</f>
        <v>-153.99033107145681</v>
      </c>
      <c r="IX95" s="43">
        <f>IX94+0.5*IU95*'DEPRECATED - DT-Prelim Calcs'!$C$11^2+IW95*'DEPRECATED - DT-Prelim Calcs'!$C$11</f>
        <v>-143693.53624799009</v>
      </c>
      <c r="IY95" s="43">
        <f>MIN('Drive Train'!$F$35-IS94*'DEPRECATED - DT-Prelim Calcs'!$C$21*'Drive Train'!$F$39,IY94+IS$2)</f>
        <v>9.9733333333333345</v>
      </c>
      <c r="IZ95" s="43">
        <f>'Drive Train'!$F$35-IS95*'DEPRECATED - DT-Prelim Calcs'!$C$21*'Drive Train'!$F$39</f>
        <v>9.9733333333333345</v>
      </c>
      <c r="JA95" s="1">
        <f>IF(IX95&gt;='Drive Train'!$F$29,1,0)</f>
        <v>0</v>
      </c>
      <c r="JB95" s="43">
        <f t="shared" si="167"/>
        <v>48.148148148148138</v>
      </c>
      <c r="JC95" s="49">
        <f>JC94+'DEPRECATED - DT-Prelim Calcs'!$C$11</f>
        <v>364</v>
      </c>
      <c r="JD95" s="2">
        <f>JN95/'Drive Train'!$F$35</f>
        <v>3.2487302351957572</v>
      </c>
      <c r="JE95" s="36">
        <f>JL95*12*60/(PI() * 'Drive Train'!$F$15)/JD$2*JD95</f>
        <v>-906157.97870960389</v>
      </c>
      <c r="JF95" s="2">
        <f>('DEPRECATED - DT-Prelim Calcs'!$C$6*JD95-JE95)/('DEPRECATED - DT-Prelim Calcs'!$C$6*JD95)*'DEPRECATED - DT-Prelim Calcs'!$C$7*JD95</f>
        <v>681.36208087642899</v>
      </c>
      <c r="JG95" s="43">
        <f>JF95/'DEPRECATED - DT-Prelim Calcs'!$C$7*('DEPRECATED - DT-Prelim Calcs'!$C$8-'DEPRECATED - DT-Prelim Calcs'!$C$9)+'DEPRECATED - DT-Prelim Calcs'!$C$9</f>
        <v>37120.479032820382</v>
      </c>
      <c r="JH95" s="43">
        <f t="shared" si="116"/>
        <v>46.666666666666657</v>
      </c>
      <c r="JI95" s="2">
        <f t="shared" si="168"/>
        <v>1.4462867232450001</v>
      </c>
      <c r="JJ95" s="43">
        <f>JI95*'DEPRECATED - DT-Prelim Calcs'!$C$21/JD$2/'DEPRECATED - DT-Prelim Calcs'!$C$19/'DEPRECATED - DT-Prelim Calcs'!$C$18*3.39*'DEPRECATED - DT-Prelim Calcs'!$C$20</f>
        <v>29.053734754561201</v>
      </c>
      <c r="JK95" s="36">
        <f t="shared" si="169"/>
        <v>0</v>
      </c>
      <c r="JL95" s="43">
        <f>JJ94*'DEPRECATED - DT-Prelim Calcs'!$C$11+JL94</f>
        <v>-811.36521690636687</v>
      </c>
      <c r="JM95" s="43">
        <f>JM94+0.5*JJ95*'DEPRECATED - DT-Prelim Calcs'!$C$11^2+JL95*'DEPRECATED - DT-Prelim Calcs'!$C$11</f>
        <v>-136543.16617745458</v>
      </c>
      <c r="JN95" s="43">
        <f>MIN('Drive Train'!$F$35-JH94*'DEPRECATED - DT-Prelim Calcs'!$C$21*'Drive Train'!$F$39,JN94+JH$2)</f>
        <v>40.284254916427393</v>
      </c>
      <c r="JO95" s="43">
        <f>'Drive Train'!$F$35-JH95*'DEPRECATED - DT-Prelim Calcs'!$C$21*'Drive Train'!$F$39</f>
        <v>9.7866666666666671</v>
      </c>
      <c r="JP95" s="1">
        <f>IF(JM95&gt;='Drive Train'!$F$29,1,0)</f>
        <v>0</v>
      </c>
      <c r="JQ95" s="43">
        <f>MIN(JG95,'DEPRECATED - DT-Prelim Calcs'!$C$10)*'DEPRECATED - DT-Prelim Calcs'!$C$11*1000/60/60</f>
        <v>103.33333333333333</v>
      </c>
      <c r="JR95" s="49">
        <f>JR94+'DEPRECATED - DT-Prelim Calcs'!$C$11</f>
        <v>364</v>
      </c>
      <c r="JS95" s="2">
        <f>KC95/'Drive Train'!$F$35</f>
        <v>2.9072002891244972</v>
      </c>
      <c r="JT95" s="36">
        <f>KA95*12*60/(PI() * 'Drive Train'!$F$15)/JS$2*JS95</f>
        <v>-692239.07346396893</v>
      </c>
      <c r="JU95" s="2">
        <f>('DEPRECATED - DT-Prelim Calcs'!$C$6*JS95-JT95)/('DEPRECATED - DT-Prelim Calcs'!$C$6*JS95)*'DEPRECATED - DT-Prelim Calcs'!$C$7*JS95</f>
        <v>522.50643934753214</v>
      </c>
      <c r="JV95" s="43">
        <f>JU95/'DEPRECATED - DT-Prelim Calcs'!$C$7*('DEPRECATED - DT-Prelim Calcs'!$C$8-'DEPRECATED - DT-Prelim Calcs'!$C$9)+'DEPRECATED - DT-Prelim Calcs'!$C$9</f>
        <v>28466.403039081975</v>
      </c>
      <c r="JW95" s="43">
        <f t="shared" si="117"/>
        <v>49.999999999999993</v>
      </c>
      <c r="JX95" s="2">
        <f t="shared" si="170"/>
        <v>1.4462867232450001</v>
      </c>
      <c r="JY95" s="43">
        <f>JX95*'DEPRECATED - DT-Prelim Calcs'!$C$21/JS$2/'DEPRECATED - DT-Prelim Calcs'!$C$19/'DEPRECATED - DT-Prelim Calcs'!$C$18*3.39*'DEPRECATED - DT-Prelim Calcs'!$C$20</f>
        <v>29.053734754561201</v>
      </c>
      <c r="JZ95" s="36">
        <f t="shared" si="171"/>
        <v>0</v>
      </c>
      <c r="KA95" s="43">
        <f>JY94*'DEPRECATED - DT-Prelim Calcs'!$C$11+KA94</f>
        <v>-692.63952952135128</v>
      </c>
      <c r="KB95" s="43">
        <f>KB94+0.5*JY95*'DEPRECATED - DT-Prelim Calcs'!$C$11^2+KA95*'DEPRECATED - DT-Prelim Calcs'!$C$11</f>
        <v>-142894.42573668636</v>
      </c>
      <c r="KC95" s="43">
        <f>MIN('Drive Train'!$F$35-JW94*'DEPRECATED - DT-Prelim Calcs'!$C$21*'Drive Train'!$F$39,KC94+JW$2)</f>
        <v>36.049283585143769</v>
      </c>
      <c r="KD95" s="43">
        <f>'Drive Train'!$F$35-JW95*'DEPRECATED - DT-Prelim Calcs'!$C$21*'Drive Train'!$F$39</f>
        <v>9.6000000000000014</v>
      </c>
      <c r="KE95" s="1">
        <f>IF(KB95&gt;='Drive Train'!$F$29,1,0)</f>
        <v>0</v>
      </c>
      <c r="KF95" s="43">
        <f>MIN(JV95,'DEPRECATED - DT-Prelim Calcs'!$C$10)*'DEPRECATED - DT-Prelim Calcs'!$C$11*1000/60/60</f>
        <v>103.33333333333333</v>
      </c>
      <c r="KG95" s="49">
        <f>KG94+'DEPRECATED - DT-Prelim Calcs'!$C$11</f>
        <v>364</v>
      </c>
      <c r="KH95" s="2">
        <f>KR95/'Drive Train'!$F$35</f>
        <v>0.75913978494623657</v>
      </c>
      <c r="KI95" s="36">
        <f>KP95*12*60/(PI() * 'Drive Train'!$F$15)/KH$2*KH95</f>
        <v>-7961.3389035331393</v>
      </c>
      <c r="KJ95" s="2">
        <f>('DEPRECATED - DT-Prelim Calcs'!$C$6*KH95-KI95)/('DEPRECATED - DT-Prelim Calcs'!$C$6*KH95)*'DEPRECATED - DT-Prelim Calcs'!$C$7*KH95</f>
        <v>9.4128231866283247</v>
      </c>
      <c r="KK95" s="43">
        <f>KJ95/'DEPRECATED - DT-Prelim Calcs'!$C$7*('DEPRECATED - DT-Prelim Calcs'!$C$8-'DEPRECATED - DT-Prelim Calcs'!$C$9)+'DEPRECATED - DT-Prelim Calcs'!$C$9</f>
        <v>514.28812882378179</v>
      </c>
      <c r="KL95" s="43">
        <f t="shared" si="118"/>
        <v>53.333333333333329</v>
      </c>
      <c r="KM95" s="2">
        <f t="shared" si="172"/>
        <v>1.4462867232450001</v>
      </c>
      <c r="KN95" s="43">
        <f>KM95*'DEPRECATED - DT-Prelim Calcs'!$C$21/KH$2/'DEPRECATED - DT-Prelim Calcs'!$C$19/'DEPRECATED - DT-Prelim Calcs'!$C$18*3.39*'DEPRECATED - DT-Prelim Calcs'!$C$20</f>
        <v>29.053734754561201</v>
      </c>
      <c r="KO95" s="36">
        <f t="shared" si="173"/>
        <v>0</v>
      </c>
      <c r="KP95" s="43">
        <f>KN94*'DEPRECATED - DT-Prelim Calcs'!$C$11+KP94</f>
        <v>-30.506365996790535</v>
      </c>
      <c r="KQ95" s="43">
        <f>KQ94+0.5*KN95*'DEPRECATED - DT-Prelim Calcs'!$C$11^2+KP95*'DEPRECATED - DT-Prelim Calcs'!$C$11</f>
        <v>-138455.03433643663</v>
      </c>
      <c r="KR95" s="43">
        <f>MIN('Drive Train'!$F$35-KL94*'DEPRECATED - DT-Prelim Calcs'!$C$21*'Drive Train'!$F$39,KR94+KL$2)</f>
        <v>9.413333333333334</v>
      </c>
      <c r="KS95" s="43">
        <f>'Drive Train'!$F$35-KL95*'DEPRECATED - DT-Prelim Calcs'!$C$21*'Drive Train'!$F$39</f>
        <v>9.413333333333334</v>
      </c>
      <c r="KT95" s="1">
        <f>IF(KQ95&gt;='Drive Train'!$F$29,1,0)</f>
        <v>0</v>
      </c>
      <c r="KU95" s="43">
        <f>MIN(KK95,'DEPRECATED - DT-Prelim Calcs'!$C$10)*'DEPRECATED - DT-Prelim Calcs'!$C$11*1000/60/60</f>
        <v>103.33333333333333</v>
      </c>
      <c r="KV95" s="49">
        <f>KV94+'DEPRECATED - DT-Prelim Calcs'!$C$11</f>
        <v>364</v>
      </c>
      <c r="KW95" s="2">
        <f>LG95/'Drive Train'!$F$35</f>
        <v>4.6648161903569116</v>
      </c>
      <c r="KX95" s="36">
        <f>LE95*12*60/(PI() * 'Drive Train'!$F$15)/KW$2*KW95</f>
        <v>-2104843.4250249267</v>
      </c>
      <c r="KY95" s="2">
        <f>('DEPRECATED - DT-Prelim Calcs'!$C$6*KW95-KX95)/('DEPRECATED - DT-Prelim Calcs'!$C$6*KW95)*'DEPRECATED - DT-Prelim Calcs'!$C$7*KW95</f>
        <v>1569.168844259875</v>
      </c>
      <c r="KZ95" s="43">
        <f>KY95/'DEPRECATED - DT-Prelim Calcs'!$C$7*('DEPRECATED - DT-Prelim Calcs'!$C$8-'DEPRECATED - DT-Prelim Calcs'!$C$9)+'DEPRECATED - DT-Prelim Calcs'!$C$9</f>
        <v>85486.071366396165</v>
      </c>
      <c r="LA95" s="43">
        <f t="shared" si="119"/>
        <v>56.666666666666664</v>
      </c>
      <c r="LB95" s="2">
        <f t="shared" si="174"/>
        <v>1.4462867232450001</v>
      </c>
      <c r="LC95" s="43">
        <f>LB95*'DEPRECATED - DT-Prelim Calcs'!$C$21/KW$2/'DEPRECATED - DT-Prelim Calcs'!$C$19/'DEPRECATED - DT-Prelim Calcs'!$C$18*3.39*'DEPRECATED - DT-Prelim Calcs'!$C$20</f>
        <v>29.053734754561201</v>
      </c>
      <c r="LD95" s="36">
        <f t="shared" si="175"/>
        <v>0</v>
      </c>
      <c r="LE95" s="43">
        <f>LC94*'DEPRECATED - DT-Prelim Calcs'!$C$11+LE94</f>
        <v>-1312.536461121477</v>
      </c>
      <c r="LF95" s="43">
        <f>LF94+0.5*LC95*'DEPRECATED - DT-Prelim Calcs'!$C$11^2+LE95*'DEPRECATED - DT-Prelim Calcs'!$C$11</f>
        <v>-150635.11501533817</v>
      </c>
      <c r="LG95" s="43">
        <f>MIN('Drive Train'!$F$35-LA94*'DEPRECATED - DT-Prelim Calcs'!$C$21*'Drive Train'!$F$39,LG94+LA$2)</f>
        <v>57.843720760425704</v>
      </c>
      <c r="LH95" s="43">
        <f>'Drive Train'!$F$35-LA95*'DEPRECATED - DT-Prelim Calcs'!$C$21*'Drive Train'!$F$39</f>
        <v>9.2266666666666666</v>
      </c>
      <c r="LI95" s="1">
        <f>IF(LF95&gt;='Drive Train'!$F$29,1,0)</f>
        <v>0</v>
      </c>
      <c r="LJ95" s="43">
        <f>MIN(KZ95,'DEPRECATED - DT-Prelim Calcs'!$C$10)*'DEPRECATED - DT-Prelim Calcs'!$C$11*1000/60/60</f>
        <v>103.33333333333333</v>
      </c>
      <c r="LK95" s="49">
        <f>LK94+'DEPRECATED - DT-Prelim Calcs'!$C$11</f>
        <v>364</v>
      </c>
      <c r="LL95" s="2">
        <f>LV95/'Drive Train'!$F$35</f>
        <v>0.72903225806451621</v>
      </c>
      <c r="LM95" s="36">
        <f>LT95*12*60/(PI() * 'Drive Train'!$F$15)/LL$2*LL95</f>
        <v>-253333.67419526636</v>
      </c>
      <c r="LN95" s="2">
        <f>('DEPRECATED - DT-Prelim Calcs'!$C$6*LL95-LM95)/('DEPRECATED - DT-Prelim Calcs'!$C$6*LL95)*'DEPRECATED - DT-Prelim Calcs'!$C$7*LL95</f>
        <v>189.64720705455443</v>
      </c>
      <c r="LO95" s="43">
        <f>LN95/'DEPRECATED - DT-Prelim Calcs'!$C$7*('DEPRECATED - DT-Prelim Calcs'!$C$8-'DEPRECATED - DT-Prelim Calcs'!$C$9)+'DEPRECATED - DT-Prelim Calcs'!$C$9</f>
        <v>10333.026951479458</v>
      </c>
      <c r="LP95" s="43">
        <f t="shared" si="120"/>
        <v>60</v>
      </c>
      <c r="LQ95" s="2">
        <f t="shared" si="176"/>
        <v>1.4462867232450001</v>
      </c>
      <c r="LR95" s="43">
        <f>LQ95*'DEPRECATED - DT-Prelim Calcs'!$C$21/LL$2/'DEPRECATED - DT-Prelim Calcs'!$C$19/'DEPRECATED - DT-Prelim Calcs'!$C$18*3.39*'DEPRECATED - DT-Prelim Calcs'!$C$20</f>
        <v>29.053734754561201</v>
      </c>
      <c r="LS95" s="36">
        <f t="shared" si="177"/>
        <v>0</v>
      </c>
      <c r="LT95" s="43">
        <f>LR94*'DEPRECATED - DT-Prelim Calcs'!$C$11+LT94</f>
        <v>-1010.8164332399841</v>
      </c>
      <c r="LU95" s="43">
        <f>LU94+0.5*LR95*'DEPRECATED - DT-Prelim Calcs'!$C$11^2+LT95*'DEPRECATED - DT-Prelim Calcs'!$C$11</f>
        <v>-163814.44292556998</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103.33333333333333</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3"/>
        <v>0</v>
      </c>
      <c r="X96" s="2">
        <f>MAX(MIN(IF(AND(AI95=1,AG96&lt;0),-1,1)*(W96-$C$9)/($C$8-$C$9)*$C$7-$C$29*AE96/T$2 -  AI95*$C$29/2,X$2),MAX(X$4:X95)*-1)</f>
        <v>-0.27672021620693066</v>
      </c>
      <c r="Y96" s="43">
        <f t="shared" si="94"/>
        <v>0</v>
      </c>
      <c r="Z96" s="43">
        <f t="shared" si="95"/>
        <v>0</v>
      </c>
      <c r="AA96" s="43">
        <f t="shared" si="96"/>
        <v>0</v>
      </c>
      <c r="AB96" s="43" t="e">
        <f t="shared" si="97"/>
        <v>#N/A</v>
      </c>
      <c r="AC96" s="36">
        <f t="shared" si="121"/>
        <v>1</v>
      </c>
      <c r="AD96" s="1">
        <f t="shared" si="98"/>
        <v>1</v>
      </c>
      <c r="AE96" s="43">
        <f t="shared" si="99"/>
        <v>0</v>
      </c>
      <c r="AF96" s="43" t="e">
        <f t="shared" si="100"/>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889.49632897085212</v>
      </c>
      <c r="AK96" s="43">
        <f t="shared" si="178"/>
        <v>0</v>
      </c>
      <c r="AL96" s="49">
        <f>AL95+'DEPRECATED - DT-Prelim Calcs'!$C$11</f>
        <v>368</v>
      </c>
      <c r="AM96" s="2">
        <f>AW96/'Drive Train'!$F$35</f>
        <v>0.57999999999999996</v>
      </c>
      <c r="AN96" s="36">
        <f>AU96*12*60/(PI() * 'Drive Train'!$F$15)/AM$2*AM96</f>
        <v>4803.7177236155503</v>
      </c>
      <c r="AO96" s="2">
        <f>('DEPRECATED - DT-Prelim Calcs'!$C$6*AM96-AN96)/('DEPRECATED - DT-Prelim Calcs'!$C$6*AM96)*'DEPRECATED - DT-Prelim Calcs'!$C$7*AM96</f>
        <v>-0.81105958052616511</v>
      </c>
      <c r="AP96" s="43">
        <f>AO96/'DEPRECATED - DT-Prelim Calcs'!$C$7*('DEPRECATED - DT-Prelim Calcs'!$C$8-'DEPRECATED - DT-Prelim Calcs'!$C$9)+'DEPRECATED - DT-Prelim Calcs'!$C$9</f>
        <v>-42.684589088365705</v>
      </c>
      <c r="AQ96" s="43">
        <f t="shared" si="102"/>
        <v>-42.684589088365705</v>
      </c>
      <c r="AR96" s="2">
        <f t="shared" si="122"/>
        <v>-1.4580269671846811</v>
      </c>
      <c r="AS96" s="43">
        <f>AR96*'DEPRECATED - DT-Prelim Calcs'!$C$21/AM$2/'DEPRECATED - DT-Prelim Calcs'!$C$19/'DEPRECATED - DT-Prelim Calcs'!$C$18*3.39*'DEPRECATED - DT-Prelim Calcs'!$C$20</f>
        <v>-14.644789338360363</v>
      </c>
      <c r="AT96" s="36">
        <f t="shared" si="123"/>
        <v>1</v>
      </c>
      <c r="AU96" s="43">
        <f>AS95*'DEPRECATED - DT-Prelim Calcs'!$C$11+AU95</f>
        <v>48.184304950286389</v>
      </c>
      <c r="AV96" s="43">
        <f>AV95+0.5*AS96*'DEPRECATED - DT-Prelim Calcs'!$C$11^2+AU96*'DEPRECATED - DT-Prelim Calcs'!$C$11</f>
        <v>5420.752267210386</v>
      </c>
      <c r="AW96" s="43">
        <f>MIN('Drive Train'!$F$35-AQ95*'DEPRECATED - DT-Prelim Calcs'!$C$21*'Drive Train'!$F$39,AW95+AQ$2)</f>
        <v>7.1920000000000002</v>
      </c>
      <c r="AX96" s="43">
        <f>'Drive Train'!$F$35-AQ96*'DEPRECATED - DT-Prelim Calcs'!$C$21*'Drive Train'!$F$39</f>
        <v>14.79033698894848</v>
      </c>
      <c r="AY96" s="1">
        <f>IF(AV96&gt;='Drive Train'!$F$29,1,0)</f>
        <v>1</v>
      </c>
      <c r="AZ96" s="43">
        <f t="shared" si="124"/>
        <v>-47.427321209295229</v>
      </c>
      <c r="BA96" s="49">
        <f>BA95+'DEPRECATED - DT-Prelim Calcs'!$C$11</f>
        <v>368</v>
      </c>
      <c r="BB96" s="2">
        <f>BL96/'Drive Train'!$F$35</f>
        <v>0.57999999999999996</v>
      </c>
      <c r="BC96" s="36">
        <f>BJ96*12*60/(PI() * 'Drive Train'!$F$15)/BB$2*BB96</f>
        <v>2371.6969968142316</v>
      </c>
      <c r="BD96" s="2">
        <f>('DEPRECATED - DT-Prelim Calcs'!$C$6*BB96-BC96)/('DEPRECATED - DT-Prelim Calcs'!$C$6*BB96)*'DEPRECATED - DT-Prelim Calcs'!$C$7*BB96</f>
        <v>0.97674248980270417</v>
      </c>
      <c r="BE96" s="43">
        <f>BD96/'DEPRECATED - DT-Prelim Calcs'!$C$7*('DEPRECATED - DT-Prelim Calcs'!$C$8-'DEPRECATED - DT-Prelim Calcs'!$C$9)+'DEPRECATED - DT-Prelim Calcs'!$C$9</f>
        <v>54.710598325072681</v>
      </c>
      <c r="BF96" s="43">
        <f t="shared" si="103"/>
        <v>54.710598325072681</v>
      </c>
      <c r="BG96" s="2">
        <f t="shared" si="125"/>
        <v>0.65732101330098547</v>
      </c>
      <c r="BH96" s="43">
        <f>BG96*'DEPRECATED - DT-Prelim Calcs'!$C$21/BB$2/'DEPRECATED - DT-Prelim Calcs'!$C$19/'DEPRECATED - DT-Prelim Calcs'!$C$18*3.39*'DEPRECATED - DT-Prelim Calcs'!$C$20</f>
        <v>9.5366519118454782</v>
      </c>
      <c r="BI96" s="36">
        <f t="shared" si="126"/>
        <v>0</v>
      </c>
      <c r="BJ96" s="43">
        <f>BH95*'DEPRECATED - DT-Prelim Calcs'!$C$11+BJ95</f>
        <v>16.469730021513186</v>
      </c>
      <c r="BK96" s="43">
        <f>BK95+0.5*BH96*'DEPRECATED - DT-Prelim Calcs'!$C$11^2+BJ96*'DEPRECATED - DT-Prelim Calcs'!$C$11</f>
        <v>-49873.949852925696</v>
      </c>
      <c r="BL96" s="43">
        <f>MIN('Drive Train'!$F$35-BF95*'DEPRECATED - DT-Prelim Calcs'!$C$21*'Drive Train'!$F$39,BL95+BF$2)</f>
        <v>7.1920000000000002</v>
      </c>
      <c r="BM96" s="43">
        <f>'Drive Train'!$F$35-BF96*'DEPRECATED - DT-Prelim Calcs'!$C$21*'Drive Train'!$F$39</f>
        <v>9.336206493795931</v>
      </c>
      <c r="BN96" s="1">
        <f>IF(BK96&gt;='Drive Train'!$F$29,1,0)</f>
        <v>0</v>
      </c>
      <c r="BO96" s="43">
        <f t="shared" si="127"/>
        <v>60.789553694525203</v>
      </c>
      <c r="BP96" s="49">
        <f>BP95+'DEPRECATED - DT-Prelim Calcs'!$C$11</f>
        <v>368</v>
      </c>
      <c r="BQ96" s="2">
        <f>CA96/'Drive Train'!$F$35</f>
        <v>0.57999999999999996</v>
      </c>
      <c r="BR96" s="36">
        <f>BY96*12*60/(PI() * 'Drive Train'!$F$15)/BQ$2*BQ96</f>
        <v>21840.063793402165</v>
      </c>
      <c r="BS96" s="2">
        <f>('DEPRECATED - DT-Prelim Calcs'!$C$6*BQ96-BR96)/('DEPRECATED - DT-Prelim Calcs'!$C$6*BQ96)*'DEPRECATED - DT-Prelim Calcs'!$C$7*BQ96</f>
        <v>-13.334643133394382</v>
      </c>
      <c r="BT96" s="43">
        <f>BS96/'DEPRECATED - DT-Prelim Calcs'!$C$7*('DEPRECATED - DT-Prelim Calcs'!$C$8-'DEPRECATED - DT-Prelim Calcs'!$C$9)+'DEPRECATED - DT-Prelim Calcs'!$C$9</f>
        <v>-724.93951398342517</v>
      </c>
      <c r="BU96" s="43">
        <f t="shared" si="104"/>
        <v>-724.93951398342517</v>
      </c>
      <c r="BV96" s="2">
        <f t="shared" si="128"/>
        <v>-16.276075126246322</v>
      </c>
      <c r="BW96" s="43">
        <f>BV96*'DEPRECATED - DT-Prelim Calcs'!$C$21/BQ$2/'DEPRECATED - DT-Prelim Calcs'!$C$19/'DEPRECATED - DT-Prelim Calcs'!$C$18*3.39*'DEPRECATED - DT-Prelim Calcs'!$C$20</f>
        <v>-308.79742482638437</v>
      </c>
      <c r="BX96" s="36">
        <f t="shared" si="129"/>
        <v>1</v>
      </c>
      <c r="BY96" s="43">
        <f>BW95*'DEPRECATED - DT-Prelim Calcs'!$C$11+BY95</f>
        <v>115.97799859243521</v>
      </c>
      <c r="BZ96" s="43">
        <f>BZ95+0.5*BW96*'DEPRECATED - DT-Prelim Calcs'!$C$11^2+BY96*'DEPRECATED - DT-Prelim Calcs'!$C$11</f>
        <v>-115399.30457512065</v>
      </c>
      <c r="CA96" s="43">
        <f>MIN('Drive Train'!$F$35-BU95*'DEPRECATED - DT-Prelim Calcs'!$C$21*'Drive Train'!$F$39,CA95+BU$2)</f>
        <v>7.1920000000000002</v>
      </c>
      <c r="CB96" s="43">
        <f>'Drive Train'!$F$35-BU96*'DEPRECATED - DT-Prelim Calcs'!$C$21*'Drive Train'!$F$39</f>
        <v>52.996612783071811</v>
      </c>
      <c r="CC96" s="1">
        <f>IF(BZ96&gt;='Drive Train'!$F$29,1,0)</f>
        <v>0</v>
      </c>
      <c r="CD96" s="43">
        <f t="shared" si="130"/>
        <v>-805.48834887047246</v>
      </c>
      <c r="CE96" s="49">
        <f>CE95+'DEPRECATED - DT-Prelim Calcs'!$C$11</f>
        <v>368</v>
      </c>
      <c r="CF96" s="2">
        <f>CP96/'Drive Train'!$F$35</f>
        <v>0.57999999999999996</v>
      </c>
      <c r="CG96" s="36">
        <f>CN96*12*60/(PI() * 'Drive Train'!$F$15)/CF$2*CF96</f>
        <v>-88098.804785140528</v>
      </c>
      <c r="CH96" s="2">
        <f>('DEPRECATED - DT-Prelim Calcs'!$C$6*CF96-CG96)/('DEPRECATED - DT-Prelim Calcs'!$C$6*CF96)*'DEPRECATED - DT-Prelim Calcs'!$C$7*CF96</f>
        <v>67.482487530142492</v>
      </c>
      <c r="CI96" s="43">
        <f>CH96/'DEPRECATED - DT-Prelim Calcs'!$C$7*('DEPRECATED - DT-Prelim Calcs'!$C$8-'DEPRECATED - DT-Prelim Calcs'!$C$9)+'DEPRECATED - DT-Prelim Calcs'!$C$9</f>
        <v>3677.7847684331355</v>
      </c>
      <c r="CJ96" s="43">
        <f t="shared" si="105"/>
        <v>93</v>
      </c>
      <c r="CK96" s="2">
        <f t="shared" si="131"/>
        <v>1.2396743342100003</v>
      </c>
      <c r="CL96" s="43">
        <f>CK96*'DEPRECATED - DT-Prelim Calcs'!$C$21/CF$2/'DEPRECATED - DT-Prelim Calcs'!$C$19/'DEPRECATED - DT-Prelim Calcs'!$C$18*3.39*'DEPRECATED - DT-Prelim Calcs'!$C$20</f>
        <v>29.053734754561205</v>
      </c>
      <c r="CM96" s="36">
        <f t="shared" si="132"/>
        <v>0</v>
      </c>
      <c r="CN96" s="43">
        <f>CL95*'DEPRECATED - DT-Prelim Calcs'!$C$11+CN95</f>
        <v>-378.72271196365466</v>
      </c>
      <c r="CO96" s="43">
        <f>CO95+0.5*CL96*'DEPRECATED - DT-Prelim Calcs'!$C$11^2+CN96*'DEPRECATED - DT-Prelim Calcs'!$C$11</f>
        <v>-251461.91349353053</v>
      </c>
      <c r="CP96" s="43">
        <f>MIN('Drive Train'!$F$35-CJ95*'DEPRECATED - DT-Prelim Calcs'!$C$21*'Drive Train'!$F$39,CP95+CJ$2)</f>
        <v>7.1920000000000002</v>
      </c>
      <c r="CQ96" s="43">
        <f>'Drive Train'!$F$35-CJ96*'DEPRECATED - DT-Prelim Calcs'!$C$21*'Drive Train'!$F$39</f>
        <v>7.1920000000000002</v>
      </c>
      <c r="CR96" s="1">
        <f>IF(CO96&gt;='Drive Train'!$F$29,1,0)</f>
        <v>0</v>
      </c>
      <c r="CS96" s="43">
        <f t="shared" si="133"/>
        <v>103.33333333333333</v>
      </c>
      <c r="CT96" s="49">
        <f>CT95+'DEPRECATED - DT-Prelim Calcs'!$C$11</f>
        <v>368</v>
      </c>
      <c r="CU96" s="2">
        <f>DE96/'Drive Train'!$F$35</f>
        <v>0.57999999999999996</v>
      </c>
      <c r="CV96" s="36">
        <f>DC96*12*60/(PI() * 'Drive Train'!$F$15)/CU$2*CU96</f>
        <v>-210014.79724161344</v>
      </c>
      <c r="CW96" s="2">
        <f>('DEPRECATED - DT-Prelim Calcs'!$C$6*CU96-CV96)/('DEPRECATED - DT-Prelim Calcs'!$C$6*CU96)*'DEPRECATED - DT-Prelim Calcs'!$C$7*CU96</f>
        <v>157.1041183484588</v>
      </c>
      <c r="CX96" s="43">
        <f>CW96/'DEPRECATED - DT-Prelim Calcs'!$C$7*('DEPRECATED - DT-Prelim Calcs'!$C$8-'DEPRECATED - DT-Prelim Calcs'!$C$9)+'DEPRECATED - DT-Prelim Calcs'!$C$9</f>
        <v>8560.1571936100681</v>
      </c>
      <c r="CY96" s="43">
        <f t="shared" si="106"/>
        <v>93</v>
      </c>
      <c r="CZ96" s="2">
        <f t="shared" si="134"/>
        <v>1.0413264407364002</v>
      </c>
      <c r="DA96" s="43">
        <f>CZ96*'DEPRECATED - DT-Prelim Calcs'!$C$21/CU$2/'DEPRECATED - DT-Prelim Calcs'!$C$19/'DEPRECATED - DT-Prelim Calcs'!$C$18*3.39*'DEPRECATED - DT-Prelim Calcs'!$C$20</f>
        <v>29.053734754561201</v>
      </c>
      <c r="DB96" s="36">
        <f t="shared" si="135"/>
        <v>0</v>
      </c>
      <c r="DC96" s="43">
        <f>DA95*'DEPRECATED - DT-Prelim Calcs'!$C$11+DC95</f>
        <v>-758.36890133264694</v>
      </c>
      <c r="DD96" s="43">
        <f>DD95+0.5*DA96*'DEPRECATED - DT-Prelim Calcs'!$C$11^2+DC96*'DEPRECATED - DT-Prelim Calcs'!$C$11</f>
        <v>-372324.45484866371</v>
      </c>
      <c r="DE96" s="43">
        <f>MIN('Drive Train'!$F$35-CY95*'DEPRECATED - DT-Prelim Calcs'!$C$21*'Drive Train'!$F$39,DE95+CY$2)</f>
        <v>7.1920000000000002</v>
      </c>
      <c r="DF96" s="43">
        <f>'Drive Train'!$F$35-CY96*'DEPRECATED - DT-Prelim Calcs'!$C$21*'Drive Train'!$F$39</f>
        <v>7.1920000000000002</v>
      </c>
      <c r="DG96" s="1">
        <f>IF(DD96&gt;='Drive Train'!$F$29,1,0)</f>
        <v>0</v>
      </c>
      <c r="DH96" s="43">
        <f t="shared" si="136"/>
        <v>103.33333333333333</v>
      </c>
      <c r="DI96" s="49">
        <f>DI95+'DEPRECATED - DT-Prelim Calcs'!$C$11</f>
        <v>368</v>
      </c>
      <c r="DJ96" s="2">
        <f>DT96/'Drive Train'!$F$35</f>
        <v>0.57999999999999996</v>
      </c>
      <c r="DK96" s="36">
        <f>DR96*12*60/(PI() * 'Drive Train'!$F$15)/DJ$2*DJ96</f>
        <v>-35530.400052154117</v>
      </c>
      <c r="DL96" s="2">
        <f>('DEPRECATED - DT-Prelim Calcs'!$C$6*DJ96-DK96)/('DEPRECATED - DT-Prelim Calcs'!$C$6*DJ96)*'DEPRECATED - DT-Prelim Calcs'!$C$7*DJ96</f>
        <v>28.838942358088214</v>
      </c>
      <c r="DM96" s="43">
        <f>DL96/'DEPRECATED - DT-Prelim Calcs'!$C$7*('DEPRECATED - DT-Prelim Calcs'!$C$8-'DEPRECATED - DT-Prelim Calcs'!$C$9)+'DEPRECATED - DT-Prelim Calcs'!$C$9</f>
        <v>1572.5767105525667</v>
      </c>
      <c r="DN96" s="43">
        <f t="shared" si="107"/>
        <v>93</v>
      </c>
      <c r="DO96" s="2">
        <f t="shared" si="137"/>
        <v>0.89769520753137932</v>
      </c>
      <c r="DP96" s="43">
        <f>DO96*'DEPRECATED - DT-Prelim Calcs'!$C$21/DJ$2/'DEPRECATED - DT-Prelim Calcs'!$C$19/'DEPRECATED - DT-Prelim Calcs'!$C$18*3.39*'DEPRECATED - DT-Prelim Calcs'!$C$20</f>
        <v>29.053734754561201</v>
      </c>
      <c r="DQ96" s="36">
        <f t="shared" si="138"/>
        <v>0</v>
      </c>
      <c r="DR96" s="43">
        <f>DP95*'DEPRECATED - DT-Prelim Calcs'!$C$11+DR95</f>
        <v>-110.60448254355312</v>
      </c>
      <c r="DS96" s="43">
        <f>DS95+0.5*DP96*'DEPRECATED - DT-Prelim Calcs'!$C$11^2+DR96*'DEPRECATED - DT-Prelim Calcs'!$C$11</f>
        <v>-599101.87898530695</v>
      </c>
      <c r="DT96" s="43">
        <f>MIN('Drive Train'!$F$35-DN95*'DEPRECATED - DT-Prelim Calcs'!$C$21*'Drive Train'!$F$39,DT95+DN$2)</f>
        <v>7.1920000000000002</v>
      </c>
      <c r="DU96" s="43">
        <f>'Drive Train'!$F$35-DN96*'DEPRECATED - DT-Prelim Calcs'!$C$21*'Drive Train'!$F$39</f>
        <v>7.1920000000000002</v>
      </c>
      <c r="DV96" s="1">
        <f>IF(DS96&gt;='Drive Train'!$F$29,1,0)</f>
        <v>0</v>
      </c>
      <c r="DW96" s="43">
        <f t="shared" si="139"/>
        <v>103.33333333333333</v>
      </c>
      <c r="DX96" s="49">
        <f>DX95+'DEPRECATED - DT-Prelim Calcs'!$C$11</f>
        <v>368</v>
      </c>
      <c r="DY96" s="2">
        <f>EI96/'Drive Train'!$F$35</f>
        <v>0.57999999999999996</v>
      </c>
      <c r="DZ96" s="36">
        <f>EG96*12*60/(PI() * 'Drive Train'!$F$15)/DY$2*DY96</f>
        <v>-60911.976442525804</v>
      </c>
      <c r="EA96" s="2">
        <f>('DEPRECATED - DT-Prelim Calcs'!$C$6*DY96-DZ96)/('DEPRECATED - DT-Prelim Calcs'!$C$6*DY96)*'DEPRECATED - DT-Prelim Calcs'!$C$7*DY96</f>
        <v>47.497185817468036</v>
      </c>
      <c r="EB96" s="43">
        <f>EA96/'DEPRECATED - DT-Prelim Calcs'!$C$7*('DEPRECATED - DT-Prelim Calcs'!$C$8-'DEPRECATED - DT-Prelim Calcs'!$C$9)+'DEPRECATED - DT-Prelim Calcs'!$C$9</f>
        <v>2589.0332572202733</v>
      </c>
      <c r="EC96" s="43">
        <f t="shared" si="108"/>
        <v>93</v>
      </c>
      <c r="ED96" s="2">
        <f t="shared" si="140"/>
        <v>0.78888366722454539</v>
      </c>
      <c r="EE96" s="43">
        <f>ED96*'DEPRECATED - DT-Prelim Calcs'!$C$21/DY$2/'DEPRECATED - DT-Prelim Calcs'!$C$19/'DEPRECATED - DT-Prelim Calcs'!$C$18*3.39*'DEPRECATED - DT-Prelim Calcs'!$C$20</f>
        <v>29.053734754561201</v>
      </c>
      <c r="EF96" s="36">
        <f t="shared" si="141"/>
        <v>0</v>
      </c>
      <c r="EG96" s="43">
        <f>EE95*'DEPRECATED - DT-Prelim Calcs'!$C$11+EG95</f>
        <v>-166.63237348264857</v>
      </c>
      <c r="EH96" s="43">
        <f>EH95+0.5*EE96*'DEPRECATED - DT-Prelim Calcs'!$C$11^2+EG96*'DEPRECATED - DT-Prelim Calcs'!$C$11</f>
        <v>-673368.29198640527</v>
      </c>
      <c r="EI96" s="43">
        <f>MIN('Drive Train'!$F$35-EC95*'DEPRECATED - DT-Prelim Calcs'!$C$21*'Drive Train'!$F$39,EI95+EC$2)</f>
        <v>7.1920000000000002</v>
      </c>
      <c r="EJ96" s="43">
        <f>'Drive Train'!$F$35-EC96*'DEPRECATED - DT-Prelim Calcs'!$C$21*'Drive Train'!$F$39</f>
        <v>7.1920000000000002</v>
      </c>
      <c r="EK96" s="1">
        <f>IF(EH96&gt;='Drive Train'!$F$29,1,0)</f>
        <v>0</v>
      </c>
      <c r="EL96" s="43">
        <f t="shared" si="142"/>
        <v>103.33333333333333</v>
      </c>
      <c r="EM96" s="49">
        <f>EM95+'DEPRECATED - DT-Prelim Calcs'!$C$11</f>
        <v>368</v>
      </c>
      <c r="EN96" s="2">
        <f>EX96/'Drive Train'!$F$35</f>
        <v>0.57999999999999996</v>
      </c>
      <c r="EO96" s="36">
        <f>EV96*12*60/(PI() * 'Drive Train'!$F$15)/EN$2*EN96</f>
        <v>-957290.0012242184</v>
      </c>
      <c r="EP96" s="2">
        <f>('DEPRECATED - DT-Prelim Calcs'!$C$6*EN96-EO96)/('DEPRECATED - DT-Prelim Calcs'!$C$6*EN96)*'DEPRECATED - DT-Prelim Calcs'!$C$7*EN96</f>
        <v>706.43338271811683</v>
      </c>
      <c r="EQ96" s="43">
        <f>EP96/'DEPRECATED - DT-Prelim Calcs'!$C$7*('DEPRECATED - DT-Prelim Calcs'!$C$8-'DEPRECATED - DT-Prelim Calcs'!$C$9)+'DEPRECATED - DT-Prelim Calcs'!$C$9</f>
        <v>38486.303685389947</v>
      </c>
      <c r="ER96" s="43">
        <f t="shared" si="109"/>
        <v>93</v>
      </c>
      <c r="ES96" s="2">
        <f t="shared" si="143"/>
        <v>0.7035989464435134</v>
      </c>
      <c r="ET96" s="43">
        <f>ES96*'DEPRECATED - DT-Prelim Calcs'!$C$21/EN$2/'DEPRECATED - DT-Prelim Calcs'!$C$19/'DEPRECATED - DT-Prelim Calcs'!$C$18*3.39*'DEPRECATED - DT-Prelim Calcs'!$C$20</f>
        <v>29.053734754561201</v>
      </c>
      <c r="EU96" s="36">
        <f t="shared" si="144"/>
        <v>0</v>
      </c>
      <c r="EV96" s="43">
        <f>ET95*'DEPRECATED - DT-Prelim Calcs'!$C$11+EV95</f>
        <v>-2335.6750817031443</v>
      </c>
      <c r="EW96" s="43">
        <f>EW95+0.5*ET96*'DEPRECATED - DT-Prelim Calcs'!$C$11^2+EV96*'DEPRECATED - DT-Prelim Calcs'!$C$11</f>
        <v>-1272676.9250688506</v>
      </c>
      <c r="EX96" s="43">
        <f>MIN('Drive Train'!$F$35-ER95*'DEPRECATED - DT-Prelim Calcs'!$C$21*'Drive Train'!$F$39,EX95+ER$2)</f>
        <v>7.1920000000000002</v>
      </c>
      <c r="EY96" s="43">
        <f>'Drive Train'!$F$35-ER96*'DEPRECATED - DT-Prelim Calcs'!$C$21*'Drive Train'!$F$39</f>
        <v>7.1920000000000002</v>
      </c>
      <c r="EZ96" s="1">
        <f>IF(EW96&gt;='Drive Train'!$F$29,1,0)</f>
        <v>0</v>
      </c>
      <c r="FA96" s="43">
        <f t="shared" si="145"/>
        <v>103.33333333333333</v>
      </c>
      <c r="FB96" s="49">
        <f>FB95+'DEPRECATED - DT-Prelim Calcs'!$C$11</f>
        <v>368</v>
      </c>
      <c r="FC96" s="2">
        <f>FM96/'Drive Train'!$F$35</f>
        <v>0.57999999999999996</v>
      </c>
      <c r="FD96" s="36">
        <f>FK96*12*60/(PI() * 'Drive Train'!$F$15)/FC$2*FC96</f>
        <v>-2416446.3375381455</v>
      </c>
      <c r="FE96" s="2">
        <f>('DEPRECATED - DT-Prelim Calcs'!$C$6*FC96-FD96)/('DEPRECATED - DT-Prelim Calcs'!$C$6*FC96)*'DEPRECATED - DT-Prelim Calcs'!$C$7*FC96</f>
        <v>1779.0733854316461</v>
      </c>
      <c r="FF96" s="43">
        <f>FE96/'DEPRECATED - DT-Prelim Calcs'!$C$7*('DEPRECATED - DT-Prelim Calcs'!$C$8-'DEPRECATED - DT-Prelim Calcs'!$C$9)+'DEPRECATED - DT-Prelim Calcs'!$C$9</f>
        <v>96921.169504858321</v>
      </c>
      <c r="FG96" s="43">
        <f t="shared" si="110"/>
        <v>93</v>
      </c>
      <c r="FH96" s="2">
        <f t="shared" si="146"/>
        <v>0.63495514679048781</v>
      </c>
      <c r="FI96" s="43">
        <f>FH96*'DEPRECATED - DT-Prelim Calcs'!$C$21/FC$2/'DEPRECATED - DT-Prelim Calcs'!$C$19/'DEPRECATED - DT-Prelim Calcs'!$C$18*3.39*'DEPRECATED - DT-Prelim Calcs'!$C$20</f>
        <v>29.053734754561205</v>
      </c>
      <c r="FJ96" s="36">
        <f t="shared" si="147"/>
        <v>0</v>
      </c>
      <c r="FK96" s="43">
        <f>FI95*'DEPRECATED - DT-Prelim Calcs'!$C$11+FK95</f>
        <v>-5320.6406376533496</v>
      </c>
      <c r="FL96" s="43">
        <f>FL95+0.5*FI96*'DEPRECATED - DT-Prelim Calcs'!$C$11^2+FK96*'DEPRECATED - DT-Prelim Calcs'!$C$11</f>
        <v>-1613539.3897844583</v>
      </c>
      <c r="FM96" s="43">
        <f>MIN('Drive Train'!$F$35-FG95*'DEPRECATED - DT-Prelim Calcs'!$C$21*'Drive Train'!$F$39,FM95+FG$2)</f>
        <v>7.1920000000000002</v>
      </c>
      <c r="FN96" s="43">
        <f>'Drive Train'!$F$35-FG96*'DEPRECATED - DT-Prelim Calcs'!$C$21*'Drive Train'!$F$39</f>
        <v>7.1920000000000002</v>
      </c>
      <c r="FO96" s="1">
        <f>IF(FL96&gt;='Drive Train'!$F$29,1,0)</f>
        <v>0</v>
      </c>
      <c r="FP96" s="43">
        <f t="shared" si="148"/>
        <v>103.33333333333333</v>
      </c>
      <c r="FQ96" s="49">
        <f>FQ95+'DEPRECATED - DT-Prelim Calcs'!$C$11</f>
        <v>368</v>
      </c>
      <c r="FR96" s="2">
        <f>GB96/'Drive Train'!$F$35</f>
        <v>0.57999999999999996</v>
      </c>
      <c r="FS96" s="36">
        <f>FZ96*12*60/(PI() * 'Drive Train'!$F$15)/FR$2*FR96</f>
        <v>-2396936.7979918998</v>
      </c>
      <c r="FT96" s="2">
        <f>('DEPRECATED - DT-Prelim Calcs'!$C$6*FR96-FS96)/('DEPRECATED - DT-Prelim Calcs'!$C$6*FR96)*'DEPRECATED - DT-Prelim Calcs'!$C$7*FR96</f>
        <v>1764.7317333200642</v>
      </c>
      <c r="FU96" s="43">
        <f>FT96/'DEPRECATED - DT-Prelim Calcs'!$C$7*('DEPRECATED - DT-Prelim Calcs'!$C$8-'DEPRECATED - DT-Prelim Calcs'!$C$9)+'DEPRECATED - DT-Prelim Calcs'!$C$9</f>
        <v>96139.870546540798</v>
      </c>
      <c r="FV96" s="43">
        <f t="shared" si="111"/>
        <v>93</v>
      </c>
      <c r="FW96" s="2">
        <f t="shared" si="149"/>
        <v>0.57851468929799987</v>
      </c>
      <c r="FX96" s="43">
        <f>FW96*'DEPRECATED - DT-Prelim Calcs'!$C$21/FR$2/'DEPRECATED - DT-Prelim Calcs'!$C$19/'DEPRECATED - DT-Prelim Calcs'!$C$18*3.39*'DEPRECATED - DT-Prelim Calcs'!$C$20</f>
        <v>29.053734754561201</v>
      </c>
      <c r="FY96" s="36">
        <f t="shared" si="150"/>
        <v>0</v>
      </c>
      <c r="FZ96" s="43">
        <f>FX95*'DEPRECATED - DT-Prelim Calcs'!$C$11+FZ95</f>
        <v>-4808.5562169159602</v>
      </c>
      <c r="GA96" s="43">
        <f>GA95+0.5*FX96*'DEPRECATED - DT-Prelim Calcs'!$C$11^2+FZ96*'DEPRECATED - DT-Prelim Calcs'!$C$11</f>
        <v>-1711900.9017440355</v>
      </c>
      <c r="GB96" s="43">
        <f>MIN('Drive Train'!$F$35-FV95*'DEPRECATED - DT-Prelim Calcs'!$C$21*'Drive Train'!$F$39,GB95+FV$2)</f>
        <v>7.1920000000000002</v>
      </c>
      <c r="GC96" s="43">
        <f>'Drive Train'!$F$35-FV96*'DEPRECATED - DT-Prelim Calcs'!$C$21*'Drive Train'!$F$39</f>
        <v>7.1920000000000002</v>
      </c>
      <c r="GD96" s="1">
        <f>IF(GA96&gt;='Drive Train'!$F$29,1,0)</f>
        <v>0</v>
      </c>
      <c r="GE96" s="43">
        <f t="shared" si="151"/>
        <v>103.33333333333333</v>
      </c>
      <c r="GF96" s="49">
        <f>GF95+'DEPRECATED - DT-Prelim Calcs'!$C$11</f>
        <v>368</v>
      </c>
      <c r="GG96" s="2">
        <f>GQ96/'Drive Train'!$F$35</f>
        <v>0.86451612903225805</v>
      </c>
      <c r="GH96" s="36">
        <f>GO96*12*60/(PI() * 'Drive Train'!$F$15)/GG$2*GG96</f>
        <v>13582.339418197198</v>
      </c>
      <c r="GI96" s="2">
        <f>('DEPRECATED - DT-Prelim Calcs'!$C$6*GG96-GH96)/('DEPRECATED - DT-Prelim Calcs'!$C$6*GG96)*'DEPRECATED - DT-Prelim Calcs'!$C$7*GG96</f>
        <v>-5.9299290525416648</v>
      </c>
      <c r="GJ96" s="43">
        <f>GI96/'DEPRECATED - DT-Prelim Calcs'!$C$7*('DEPRECATED - DT-Prelim Calcs'!$C$8-'DEPRECATED - DT-Prelim Calcs'!$C$9)+'DEPRECATED - DT-Prelim Calcs'!$C$9</f>
        <v>-321.54837375786678</v>
      </c>
      <c r="GK96" s="43">
        <f t="shared" si="152"/>
        <v>-321.54837375786678</v>
      </c>
      <c r="GL96" s="2">
        <f t="shared" si="153"/>
        <v>-7.1571828418020997</v>
      </c>
      <c r="GM96" s="43">
        <f>GL96*'DEPRECATED - DT-Prelim Calcs'!$C$21/GG$2/'DEPRECATED - DT-Prelim Calcs'!$C$19/'DEPRECATED - DT-Prelim Calcs'!$C$18*3.39*'DEPRECATED - DT-Prelim Calcs'!$C$20</f>
        <v>-143.77708688983753</v>
      </c>
      <c r="GN96" s="36">
        <f t="shared" si="154"/>
        <v>1</v>
      </c>
      <c r="GO96" s="43">
        <f>GM95*'DEPRECATED - DT-Prelim Calcs'!$C$11+GO95</f>
        <v>45.701199204598986</v>
      </c>
      <c r="GP96" s="43">
        <f>GP95+0.5*GM96*'DEPRECATED - DT-Prelim Calcs'!$C$11^2+GO96*'DEPRECATED - DT-Prelim Calcs'!$C$11</f>
        <v>-108286.3341364846</v>
      </c>
      <c r="GQ96" s="43">
        <f>MIN('Drive Train'!$F$35-GK95*'DEPRECATED - DT-Prelim Calcs'!$C$21*'Drive Train'!$F$39,GQ95+GK$2)</f>
        <v>10.72</v>
      </c>
      <c r="GR96" s="43">
        <f>'Drive Train'!$F$35-GK96*'DEPRECATED - DT-Prelim Calcs'!$C$21*'Drive Train'!$F$39</f>
        <v>30.406708930440537</v>
      </c>
      <c r="GS96" s="1">
        <f>IF(GP96&gt;='Drive Train'!$F$29,1,0)</f>
        <v>0</v>
      </c>
      <c r="GT96" s="43">
        <f t="shared" si="155"/>
        <v>-357.27597084207423</v>
      </c>
      <c r="GU96" s="49">
        <f>GU95+'DEPRECATED - DT-Prelim Calcs'!$C$11</f>
        <v>368</v>
      </c>
      <c r="GV96" s="2">
        <f>HF96/'Drive Train'!$F$35</f>
        <v>1.8685996686963613</v>
      </c>
      <c r="GW96" s="36">
        <f>HD96*12*60/(PI() * 'Drive Train'!$F$15)/GV$2*GV96</f>
        <v>-209787.15266472255</v>
      </c>
      <c r="GX96" s="2">
        <f>('DEPRECATED - DT-Prelim Calcs'!$C$6*GV96-GW96)/('DEPRECATED - DT-Prelim Calcs'!$C$6*GV96)*'DEPRECATED - DT-Prelim Calcs'!$C$7*GV96</f>
        <v>162.9803070539522</v>
      </c>
      <c r="GY96" s="43">
        <f>GX96/'DEPRECATED - DT-Prelim Calcs'!$C$7*('DEPRECATED - DT-Prelim Calcs'!$C$8-'DEPRECATED - DT-Prelim Calcs'!$C$9)+'DEPRECATED - DT-Prelim Calcs'!$C$9</f>
        <v>8880.2779215959017</v>
      </c>
      <c r="GZ96" s="43">
        <f t="shared" si="112"/>
        <v>33.333333333333314</v>
      </c>
      <c r="HA96" s="2">
        <f t="shared" si="156"/>
        <v>1.4462867232450001</v>
      </c>
      <c r="HB96" s="43">
        <f>HA96*'DEPRECATED - DT-Prelim Calcs'!$C$21/GV$2/'DEPRECATED - DT-Prelim Calcs'!$C$19/'DEPRECATED - DT-Prelim Calcs'!$C$18*3.39*'DEPRECATED - DT-Prelim Calcs'!$C$20</f>
        <v>29.053734754561201</v>
      </c>
      <c r="HC96" s="36">
        <f t="shared" si="157"/>
        <v>0</v>
      </c>
      <c r="HD96" s="43">
        <f>HB95*'DEPRECATED - DT-Prelim Calcs'!$C$11+HD95</f>
        <v>-326.57936347755833</v>
      </c>
      <c r="HE96" s="43">
        <f>HE95+0.5*HB96*'DEPRECATED - DT-Prelim Calcs'!$C$11^2+HD96*'DEPRECATED - DT-Prelim Calcs'!$C$11</f>
        <v>-120089.94452410945</v>
      </c>
      <c r="HF96" s="43">
        <f>MIN('Drive Train'!$F$35-GZ95*'DEPRECATED - DT-Prelim Calcs'!$C$21*'Drive Train'!$F$39,HF95+GZ$2)</f>
        <v>23.17063589183488</v>
      </c>
      <c r="HG96" s="43">
        <f>'Drive Train'!$F$35-GZ96*'DEPRECATED - DT-Prelim Calcs'!$C$21*'Drive Train'!$F$39</f>
        <v>10.533333333333335</v>
      </c>
      <c r="HH96" s="1">
        <f>IF(HE96&gt;='Drive Train'!$F$29,1,0)</f>
        <v>0</v>
      </c>
      <c r="HI96" s="43">
        <f t="shared" si="158"/>
        <v>37.037037037037017</v>
      </c>
      <c r="HJ96" s="49">
        <f>HJ95+'DEPRECATED - DT-Prelim Calcs'!$C$11</f>
        <v>368</v>
      </c>
      <c r="HK96" s="2">
        <f>HU96/'Drive Train'!$F$35</f>
        <v>1.2088022483550249</v>
      </c>
      <c r="HL96" s="36">
        <f>HS96*12*60/(PI() * 'Drive Train'!$F$15)/HK$2*HK96</f>
        <v>-40112.032520992092</v>
      </c>
      <c r="HM96" s="2">
        <f>('DEPRECATED - DT-Prelim Calcs'!$C$6*HK96-HL96)/('DEPRECATED - DT-Prelim Calcs'!$C$6*HK96)*'DEPRECATED - DT-Prelim Calcs'!$C$7*HK96</f>
        <v>35.156027454417185</v>
      </c>
      <c r="HN96" s="43">
        <f>HM96/'DEPRECATED - DT-Prelim Calcs'!$C$7*('DEPRECATED - DT-Prelim Calcs'!$C$8-'DEPRECATED - DT-Prelim Calcs'!$C$9)+'DEPRECATED - DT-Prelim Calcs'!$C$9</f>
        <v>1916.7164210242197</v>
      </c>
      <c r="HO96" s="43">
        <f t="shared" si="113"/>
        <v>36.66666666666665</v>
      </c>
      <c r="HP96" s="2">
        <f t="shared" si="159"/>
        <v>1.4462867232450001</v>
      </c>
      <c r="HQ96" s="43">
        <f>HP96*'DEPRECATED - DT-Prelim Calcs'!$C$21/HK$2/'DEPRECATED - DT-Prelim Calcs'!$C$19/'DEPRECATED - DT-Prelim Calcs'!$C$18*3.39*'DEPRECATED - DT-Prelim Calcs'!$C$20</f>
        <v>29.053734754561201</v>
      </c>
      <c r="HR96" s="36">
        <f t="shared" si="160"/>
        <v>0</v>
      </c>
      <c r="HS96" s="43">
        <f>HQ95*'DEPRECATED - DT-Prelim Calcs'!$C$11+HS95</f>
        <v>-96.526270544672528</v>
      </c>
      <c r="HT96" s="43">
        <f>HT95+0.5*HQ96*'DEPRECATED - DT-Prelim Calcs'!$C$11^2+HS96*'DEPRECATED - DT-Prelim Calcs'!$C$11</f>
        <v>-136179.37714382494</v>
      </c>
      <c r="HU96" s="43">
        <f>MIN('Drive Train'!$F$35-HO95*'DEPRECATED - DT-Prelim Calcs'!$C$21*'Drive Train'!$F$39,HU95+HO$2)</f>
        <v>14.98914787960231</v>
      </c>
      <c r="HV96" s="43">
        <f>'Drive Train'!$F$35-HO96*'DEPRECATED - DT-Prelim Calcs'!$C$21*'Drive Train'!$F$39</f>
        <v>10.346666666666668</v>
      </c>
      <c r="HW96" s="1">
        <f>IF(HT96&gt;='Drive Train'!$F$29,1,0)</f>
        <v>0</v>
      </c>
      <c r="HX96" s="43">
        <f t="shared" si="161"/>
        <v>40.740740740740726</v>
      </c>
      <c r="HY96" s="49">
        <f>HY95+'DEPRECATED - DT-Prelim Calcs'!$C$11</f>
        <v>368</v>
      </c>
      <c r="HZ96" s="2">
        <f>IJ96/'Drive Train'!$F$35</f>
        <v>0.8193548387096774</v>
      </c>
      <c r="IA96" s="36">
        <f>IH96*12*60/(PI() * 'Drive Train'!$F$15)/HZ$2*HZ96</f>
        <v>-76700.845112352225</v>
      </c>
      <c r="IB96" s="2">
        <f>('DEPRECATED - DT-Prelim Calcs'!$C$6*HZ96-IA96)/('DEPRECATED - DT-Prelim Calcs'!$C$6*HZ96)*'DEPRECATED - DT-Prelim Calcs'!$C$7*HZ96</f>
        <v>60.226310804352778</v>
      </c>
      <c r="IC96" s="43">
        <f>IB96/'DEPRECATED - DT-Prelim Calcs'!$C$7*('DEPRECATED - DT-Prelim Calcs'!$C$8-'DEPRECATED - DT-Prelim Calcs'!$C$9)+'DEPRECATED - DT-Prelim Calcs'!$C$9</f>
        <v>3282.4855885953375</v>
      </c>
      <c r="ID96" s="43">
        <f t="shared" si="114"/>
        <v>39.999999999999986</v>
      </c>
      <c r="IE96" s="2">
        <f t="shared" si="162"/>
        <v>1.4462867232450001</v>
      </c>
      <c r="IF96" s="43">
        <f>IE96*'DEPRECATED - DT-Prelim Calcs'!$C$21/HZ$2/'DEPRECATED - DT-Prelim Calcs'!$C$19/'DEPRECATED - DT-Prelim Calcs'!$C$18*3.39*'DEPRECATED - DT-Prelim Calcs'!$C$20</f>
        <v>29.053734754561201</v>
      </c>
      <c r="IG96" s="36">
        <f t="shared" si="163"/>
        <v>0</v>
      </c>
      <c r="IH96" s="43">
        <f>IF95*'DEPRECATED - DT-Prelim Calcs'!$C$11+IH95</f>
        <v>-272.30413959616232</v>
      </c>
      <c r="II96" s="43">
        <f>II95+0.5*IF96*'DEPRECATED - DT-Prelim Calcs'!$C$11^2+IH96*'DEPRECATED - DT-Prelim Calcs'!$C$11</f>
        <v>-110866.58517546961</v>
      </c>
      <c r="IJ96" s="43">
        <f>MIN('Drive Train'!$F$35-ID95*'DEPRECATED - DT-Prelim Calcs'!$C$21*'Drive Train'!$F$39,IJ95+ID$2)</f>
        <v>10.16</v>
      </c>
      <c r="IK96" s="43">
        <f>'Drive Train'!$F$35-ID96*'DEPRECATED - DT-Prelim Calcs'!$C$21*'Drive Train'!$F$39</f>
        <v>10.16</v>
      </c>
      <c r="IL96" s="1">
        <f>IF(II96&gt;='Drive Train'!$F$29,1,0)</f>
        <v>0</v>
      </c>
      <c r="IM96" s="43">
        <f t="shared" si="164"/>
        <v>44.444444444444429</v>
      </c>
      <c r="IN96" s="49">
        <f>IN95+'DEPRECATED - DT-Prelim Calcs'!$C$11</f>
        <v>368</v>
      </c>
      <c r="IO96" s="2">
        <f>IY96/'Drive Train'!$F$35</f>
        <v>0.80430107526881722</v>
      </c>
      <c r="IP96" s="36">
        <f>IW96*12*60/(PI() * 'Drive Train'!$F$15)/IO$2*IO96</f>
        <v>-10444.833287145842</v>
      </c>
      <c r="IQ96" s="2">
        <f>('DEPRECATED - DT-Prelim Calcs'!$C$6*IO96-IP96)/('DEPRECATED - DT-Prelim Calcs'!$C$6*IO96)*'DEPRECATED - DT-Prelim Calcs'!$C$7*IO96</f>
        <v>11.450270493906363</v>
      </c>
      <c r="IR96" s="43">
        <f>IQ96/'DEPRECATED - DT-Prelim Calcs'!$C$7*('DEPRECATED - DT-Prelim Calcs'!$C$8-'DEPRECATED - DT-Prelim Calcs'!$C$9)+'DEPRECATED - DT-Prelim Calcs'!$C$9</f>
        <v>625.28339257848086</v>
      </c>
      <c r="IS96" s="43">
        <f t="shared" si="115"/>
        <v>43.333333333333321</v>
      </c>
      <c r="IT96" s="2">
        <f t="shared" si="165"/>
        <v>1.4462867232450001</v>
      </c>
      <c r="IU96" s="43">
        <f>IT96*'DEPRECATED - DT-Prelim Calcs'!$C$21/IO$2/'DEPRECATED - DT-Prelim Calcs'!$C$19/'DEPRECATED - DT-Prelim Calcs'!$C$18*3.39*'DEPRECATED - DT-Prelim Calcs'!$C$20</f>
        <v>29.053734754561201</v>
      </c>
      <c r="IV96" s="36">
        <f t="shared" si="166"/>
        <v>0</v>
      </c>
      <c r="IW96" s="43">
        <f>IU95*'DEPRECATED - DT-Prelim Calcs'!$C$11+IW95</f>
        <v>-37.775392053212002</v>
      </c>
      <c r="IX96" s="43">
        <f>IX95+0.5*IU96*'DEPRECATED - DT-Prelim Calcs'!$C$11^2+IW96*'DEPRECATED - DT-Prelim Calcs'!$C$11</f>
        <v>-143612.20793816645</v>
      </c>
      <c r="IY96" s="43">
        <f>MIN('Drive Train'!$F$35-IS95*'DEPRECATED - DT-Prelim Calcs'!$C$21*'Drive Train'!$F$39,IY95+IS$2)</f>
        <v>9.9733333333333345</v>
      </c>
      <c r="IZ96" s="43">
        <f>'Drive Train'!$F$35-IS96*'DEPRECATED - DT-Prelim Calcs'!$C$21*'Drive Train'!$F$39</f>
        <v>9.9733333333333345</v>
      </c>
      <c r="JA96" s="1">
        <f>IF(IX96&gt;='Drive Train'!$F$29,1,0)</f>
        <v>0</v>
      </c>
      <c r="JB96" s="43">
        <f t="shared" si="167"/>
        <v>48.148148148148138</v>
      </c>
      <c r="JC96" s="49">
        <f>JC95+'DEPRECATED - DT-Prelim Calcs'!$C$11</f>
        <v>368</v>
      </c>
      <c r="JD96" s="2">
        <f>JN96/'Drive Train'!$F$35</f>
        <v>0.78924731182795704</v>
      </c>
      <c r="JE96" s="36">
        <f>JL96*12*60/(PI() * 'Drive Train'!$F$15)/JD$2*JD96</f>
        <v>-188610.42551578349</v>
      </c>
      <c r="JF96" s="2">
        <f>('DEPRECATED - DT-Prelim Calcs'!$C$6*JD96-JE96)/('DEPRECATED - DT-Prelim Calcs'!$C$6*JD96)*'DEPRECATED - DT-Prelim Calcs'!$C$7*JD96</f>
        <v>142.35092658040804</v>
      </c>
      <c r="JG96" s="43">
        <f>JF96/'DEPRECATED - DT-Prelim Calcs'!$C$7*('DEPRECATED - DT-Prelim Calcs'!$C$8-'DEPRECATED - DT-Prelim Calcs'!$C$9)+'DEPRECATED - DT-Prelim Calcs'!$C$9</f>
        <v>7756.4385375893926</v>
      </c>
      <c r="JH96" s="43">
        <f t="shared" si="116"/>
        <v>46.666666666666657</v>
      </c>
      <c r="JI96" s="2">
        <f t="shared" si="168"/>
        <v>1.4462867232450001</v>
      </c>
      <c r="JJ96" s="43">
        <f>JI96*'DEPRECATED - DT-Prelim Calcs'!$C$21/JD$2/'DEPRECATED - DT-Prelim Calcs'!$C$19/'DEPRECATED - DT-Prelim Calcs'!$C$18*3.39*'DEPRECATED - DT-Prelim Calcs'!$C$20</f>
        <v>29.053734754561201</v>
      </c>
      <c r="JK96" s="36">
        <f t="shared" si="169"/>
        <v>0</v>
      </c>
      <c r="JL96" s="43">
        <f>JJ95*'DEPRECATED - DT-Prelim Calcs'!$C$11+JL95</f>
        <v>-695.1502778881221</v>
      </c>
      <c r="JM96" s="43">
        <f>JM95+0.5*JJ96*'DEPRECATED - DT-Prelim Calcs'!$C$11^2+JL96*'DEPRECATED - DT-Prelim Calcs'!$C$11</f>
        <v>-139091.33741097056</v>
      </c>
      <c r="JN96" s="43">
        <f>MIN('Drive Train'!$F$35-JH95*'DEPRECATED - DT-Prelim Calcs'!$C$21*'Drive Train'!$F$39,JN95+JH$2)</f>
        <v>9.7866666666666671</v>
      </c>
      <c r="JO96" s="43">
        <f>'Drive Train'!$F$35-JH96*'DEPRECATED - DT-Prelim Calcs'!$C$21*'Drive Train'!$F$39</f>
        <v>9.7866666666666671</v>
      </c>
      <c r="JP96" s="1">
        <f>IF(JM96&gt;='Drive Train'!$F$29,1,0)</f>
        <v>0</v>
      </c>
      <c r="JQ96" s="43">
        <f>MIN(JG96,'DEPRECATED - DT-Prelim Calcs'!$C$10)*'DEPRECATED - DT-Prelim Calcs'!$C$11*1000/60/60</f>
        <v>103.33333333333333</v>
      </c>
      <c r="JR96" s="49">
        <f>JR95+'DEPRECATED - DT-Prelim Calcs'!$C$11</f>
        <v>368</v>
      </c>
      <c r="JS96" s="2">
        <f>KC96/'Drive Train'!$F$35</f>
        <v>0.77419354838709686</v>
      </c>
      <c r="JT96" s="36">
        <f>KA96*12*60/(PI() * 'Drive Train'!$F$15)/JS$2*JS96</f>
        <v>-153414.33093701303</v>
      </c>
      <c r="JU96" s="2">
        <f>('DEPRECATED - DT-Prelim Calcs'!$C$6*JS96-JT96)/('DEPRECATED - DT-Prelim Calcs'!$C$6*JS96)*'DEPRECATED - DT-Prelim Calcs'!$C$7*JS96</f>
        <v>116.40733327400305</v>
      </c>
      <c r="JV96" s="43">
        <f>JU96/'DEPRECATED - DT-Prelim Calcs'!$C$7*('DEPRECATED - DT-Prelim Calcs'!$C$8-'DEPRECATED - DT-Prelim Calcs'!$C$9)+'DEPRECATED - DT-Prelim Calcs'!$C$9</f>
        <v>6343.093529106136</v>
      </c>
      <c r="JW96" s="43">
        <f t="shared" si="117"/>
        <v>49.999999999999993</v>
      </c>
      <c r="JX96" s="2">
        <f t="shared" si="170"/>
        <v>1.4462867232450001</v>
      </c>
      <c r="JY96" s="43">
        <f>JX96*'DEPRECATED - DT-Prelim Calcs'!$C$21/JS$2/'DEPRECATED - DT-Prelim Calcs'!$C$19/'DEPRECATED - DT-Prelim Calcs'!$C$18*3.39*'DEPRECATED - DT-Prelim Calcs'!$C$20</f>
        <v>29.053734754561201</v>
      </c>
      <c r="JZ96" s="36">
        <f t="shared" si="171"/>
        <v>0</v>
      </c>
      <c r="KA96" s="43">
        <f>JY95*'DEPRECATED - DT-Prelim Calcs'!$C$11+KA95</f>
        <v>-576.42459050310651</v>
      </c>
      <c r="KB96" s="43">
        <f>KB95+0.5*JY96*'DEPRECATED - DT-Prelim Calcs'!$C$11^2+KA96*'DEPRECATED - DT-Prelim Calcs'!$C$11</f>
        <v>-144967.69422066229</v>
      </c>
      <c r="KC96" s="43">
        <f>MIN('Drive Train'!$F$35-JW95*'DEPRECATED - DT-Prelim Calcs'!$C$21*'Drive Train'!$F$39,KC95+JW$2)</f>
        <v>9.6000000000000014</v>
      </c>
      <c r="KD96" s="43">
        <f>'Drive Train'!$F$35-JW96*'DEPRECATED - DT-Prelim Calcs'!$C$21*'Drive Train'!$F$39</f>
        <v>9.6000000000000014</v>
      </c>
      <c r="KE96" s="1">
        <f>IF(KB96&gt;='Drive Train'!$F$29,1,0)</f>
        <v>0</v>
      </c>
      <c r="KF96" s="43">
        <f>MIN(JV96,'DEPRECATED - DT-Prelim Calcs'!$C$10)*'DEPRECATED - DT-Prelim Calcs'!$C$11*1000/60/60</f>
        <v>103.33333333333333</v>
      </c>
      <c r="KG96" s="49">
        <f>KG95+'DEPRECATED - DT-Prelim Calcs'!$C$11</f>
        <v>368</v>
      </c>
      <c r="KH96" s="2">
        <f>KR96/'Drive Train'!$F$35</f>
        <v>0.75913978494623657</v>
      </c>
      <c r="KI96" s="36">
        <f>KP96*12*60/(PI() * 'Drive Train'!$F$15)/KH$2*KH96</f>
        <v>22367.626377845289</v>
      </c>
      <c r="KJ96" s="2">
        <f>('DEPRECATED - DT-Prelim Calcs'!$C$6*KH96-KI96)/('DEPRECATED - DT-Prelim Calcs'!$C$6*KH96)*'DEPRECATED - DT-Prelim Calcs'!$C$7*KH96</f>
        <v>-12.88229392460441</v>
      </c>
      <c r="KK96" s="43">
        <f>KJ96/'DEPRECATED - DT-Prelim Calcs'!$C$7*('DEPRECATED - DT-Prelim Calcs'!$C$8-'DEPRECATED - DT-Prelim Calcs'!$C$9)+'DEPRECATED - DT-Prelim Calcs'!$C$9</f>
        <v>-700.29660932546403</v>
      </c>
      <c r="KL96" s="43">
        <f t="shared" si="118"/>
        <v>-700.29660932546403</v>
      </c>
      <c r="KM96" s="2">
        <f t="shared" si="172"/>
        <v>-15.183900290375647</v>
      </c>
      <c r="KN96" s="43">
        <f>KM96*'DEPRECATED - DT-Prelim Calcs'!$C$21/KH$2/'DEPRECATED - DT-Prelim Calcs'!$C$19/'DEPRECATED - DT-Prelim Calcs'!$C$18*3.39*'DEPRECATED - DT-Prelim Calcs'!$C$20</f>
        <v>-305.02182208136639</v>
      </c>
      <c r="KO96" s="36">
        <f t="shared" si="173"/>
        <v>1</v>
      </c>
      <c r="KP96" s="43">
        <f>KN95*'DEPRECATED - DT-Prelim Calcs'!$C$11+KP95</f>
        <v>85.708573021454271</v>
      </c>
      <c r="KQ96" s="43">
        <f>KQ95+0.5*KN96*'DEPRECATED - DT-Prelim Calcs'!$C$11^2+KP96*'DEPRECATED - DT-Prelim Calcs'!$C$11</f>
        <v>-140552.37462100174</v>
      </c>
      <c r="KR96" s="43">
        <f>MIN('Drive Train'!$F$35-KL95*'DEPRECATED - DT-Prelim Calcs'!$C$21*'Drive Train'!$F$39,KR95+KL$2)</f>
        <v>9.413333333333334</v>
      </c>
      <c r="KS96" s="43">
        <f>'Drive Train'!$F$35-KL96*'DEPRECATED - DT-Prelim Calcs'!$C$21*'Drive Train'!$F$39</f>
        <v>51.616610122225985</v>
      </c>
      <c r="KT96" s="1">
        <f>IF(KQ96&gt;='Drive Train'!$F$29,1,0)</f>
        <v>0</v>
      </c>
      <c r="KU96" s="43">
        <f>MIN(KK96,'DEPRECATED - DT-Prelim Calcs'!$C$10)*'DEPRECATED - DT-Prelim Calcs'!$C$11*1000/60/60</f>
        <v>-778.10734369495992</v>
      </c>
      <c r="KV96" s="49">
        <f>KV95+'DEPRECATED - DT-Prelim Calcs'!$C$11</f>
        <v>368</v>
      </c>
      <c r="KW96" s="2">
        <f>LG96/'Drive Train'!$F$35</f>
        <v>0.74408602150537628</v>
      </c>
      <c r="KX96" s="36">
        <f>LE96*12*60/(PI() * 'Drive Train'!$F$15)/KW$2*KW96</f>
        <v>-306016.57107593428</v>
      </c>
      <c r="KY96" s="2">
        <f>('DEPRECATED - DT-Prelim Calcs'!$C$6*KW96-KX96)/('DEPRECATED - DT-Prelim Calcs'!$C$6*KW96)*'DEPRECATED - DT-Prelim Calcs'!$C$7*KW96</f>
        <v>228.44551866752658</v>
      </c>
      <c r="KZ96" s="43">
        <f>KY96/'DEPRECATED - DT-Prelim Calcs'!$C$7*('DEPRECATED - DT-Prelim Calcs'!$C$8-'DEPRECATED - DT-Prelim Calcs'!$C$9)+'DEPRECATED - DT-Prelim Calcs'!$C$9</f>
        <v>12446.666315469731</v>
      </c>
      <c r="LA96" s="43">
        <f t="shared" si="119"/>
        <v>56.666666666666664</v>
      </c>
      <c r="LB96" s="2">
        <f t="shared" si="174"/>
        <v>1.4462867232450001</v>
      </c>
      <c r="LC96" s="43">
        <f>LB96*'DEPRECATED - DT-Prelim Calcs'!$C$21/KW$2/'DEPRECATED - DT-Prelim Calcs'!$C$19/'DEPRECATED - DT-Prelim Calcs'!$C$18*3.39*'DEPRECATED - DT-Prelim Calcs'!$C$20</f>
        <v>29.053734754561201</v>
      </c>
      <c r="LD96" s="36">
        <f t="shared" si="175"/>
        <v>0</v>
      </c>
      <c r="LE96" s="43">
        <f>LC95*'DEPRECATED - DT-Prelim Calcs'!$C$11+LE95</f>
        <v>-1196.3215221032322</v>
      </c>
      <c r="LF96" s="43">
        <f>LF95+0.5*LC96*'DEPRECATED - DT-Prelim Calcs'!$C$11^2+LE96*'DEPRECATED - DT-Prelim Calcs'!$C$11</f>
        <v>-155187.9712257146</v>
      </c>
      <c r="LG96" s="43">
        <f>MIN('Drive Train'!$F$35-LA95*'DEPRECATED - DT-Prelim Calcs'!$C$21*'Drive Train'!$F$39,LG95+LA$2)</f>
        <v>9.2266666666666666</v>
      </c>
      <c r="LH96" s="43">
        <f>'Drive Train'!$F$35-LA96*'DEPRECATED - DT-Prelim Calcs'!$C$21*'Drive Train'!$F$39</f>
        <v>9.2266666666666666</v>
      </c>
      <c r="LI96" s="1">
        <f>IF(LF96&gt;='Drive Train'!$F$29,1,0)</f>
        <v>0</v>
      </c>
      <c r="LJ96" s="43">
        <f>MIN(KZ96,'DEPRECATED - DT-Prelim Calcs'!$C$10)*'DEPRECATED - DT-Prelim Calcs'!$C$11*1000/60/60</f>
        <v>103.33333333333333</v>
      </c>
      <c r="LK96" s="49">
        <f>LK95+'DEPRECATED - DT-Prelim Calcs'!$C$11</f>
        <v>368</v>
      </c>
      <c r="LL96" s="2">
        <f>LV96/'Drive Train'!$F$35</f>
        <v>0.72903225806451621</v>
      </c>
      <c r="LM96" s="36">
        <f>LT96*12*60/(PI() * 'Drive Train'!$F$15)/LL$2*LL96</f>
        <v>-224207.55739530243</v>
      </c>
      <c r="LN96" s="2">
        <f>('DEPRECATED - DT-Prelim Calcs'!$C$6*LL96-LM96)/('DEPRECATED - DT-Prelim Calcs'!$C$6*LL96)*'DEPRECATED - DT-Prelim Calcs'!$C$7*LL96</f>
        <v>168.23631555113269</v>
      </c>
      <c r="LO96" s="43">
        <f>LN96/'DEPRECATED - DT-Prelim Calcs'!$C$7*('DEPRECATED - DT-Prelim Calcs'!$C$8-'DEPRECATED - DT-Prelim Calcs'!$C$9)+'DEPRECATED - DT-Prelim Calcs'!$C$9</f>
        <v>9166.6127128602129</v>
      </c>
      <c r="LP96" s="43">
        <f t="shared" si="120"/>
        <v>60</v>
      </c>
      <c r="LQ96" s="2">
        <f t="shared" si="176"/>
        <v>1.4462867232450001</v>
      </c>
      <c r="LR96" s="43">
        <f>LQ96*'DEPRECATED - DT-Prelim Calcs'!$C$21/LL$2/'DEPRECATED - DT-Prelim Calcs'!$C$19/'DEPRECATED - DT-Prelim Calcs'!$C$18*3.39*'DEPRECATED - DT-Prelim Calcs'!$C$20</f>
        <v>29.053734754561201</v>
      </c>
      <c r="LS96" s="36">
        <f t="shared" si="177"/>
        <v>0</v>
      </c>
      <c r="LT96" s="43">
        <f>LR95*'DEPRECATED - DT-Prelim Calcs'!$C$11+LT95</f>
        <v>-894.60149422173936</v>
      </c>
      <c r="LU96" s="43">
        <f>LU95+0.5*LR96*'DEPRECATED - DT-Prelim Calcs'!$C$11^2+LT96*'DEPRECATED - DT-Prelim Calcs'!$C$11</f>
        <v>-167160.41902442044</v>
      </c>
      <c r="LV96" s="43">
        <f>MIN('Drive Train'!$F$35-LP95*'DEPRECATED - DT-Prelim Calcs'!$C$21*'Drive Train'!$F$39,LV95+LP$2)</f>
        <v>9.0400000000000009</v>
      </c>
      <c r="LW96" s="43">
        <f>'Drive Train'!$F$35-LP96*'DEPRECATED - DT-Prelim Calcs'!$C$21*'Drive Train'!$F$39</f>
        <v>9.0400000000000009</v>
      </c>
      <c r="LX96" s="1">
        <f>IF(LU96&gt;='Drive Train'!$F$29,1,0)</f>
        <v>0</v>
      </c>
      <c r="LY96" s="43">
        <f>MIN(LO96,'DEPRECATED - DT-Prelim Calcs'!$C$10)*'DEPRECATED - DT-Prelim Calcs'!$C$11*1000/60/60</f>
        <v>103.33333333333333</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3"/>
        <v>0</v>
      </c>
      <c r="X97" s="2">
        <f>MAX(MIN(IF(AND(AI96=1,AG97&lt;0),-1,1)*(W97-$C$9)/($C$8-$C$9)*$C$7-$C$29*AE97/T$2 -  AI96*$C$29/2,X$2),MAX(X$4:X96)*-1)</f>
        <v>-0.27672021620693066</v>
      </c>
      <c r="Y97" s="43">
        <f t="shared" si="94"/>
        <v>0</v>
      </c>
      <c r="Z97" s="43">
        <f t="shared" si="95"/>
        <v>0</v>
      </c>
      <c r="AA97" s="43">
        <f t="shared" si="96"/>
        <v>0</v>
      </c>
      <c r="AB97" s="43" t="e">
        <f t="shared" si="97"/>
        <v>#N/A</v>
      </c>
      <c r="AC97" s="36">
        <f t="shared" si="121"/>
        <v>1</v>
      </c>
      <c r="AD97" s="1">
        <f t="shared" si="98"/>
        <v>1</v>
      </c>
      <c r="AE97" s="43">
        <f t="shared" si="99"/>
        <v>0</v>
      </c>
      <c r="AF97" s="43" t="e">
        <f t="shared" si="100"/>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889.49632897085212</v>
      </c>
      <c r="AK97" s="43">
        <f t="shared" si="178"/>
        <v>0</v>
      </c>
      <c r="AL97" s="49">
        <f>AL96+'DEPRECATED - DT-Prelim Calcs'!$C$11</f>
        <v>372</v>
      </c>
      <c r="AM97" s="2">
        <f>AW97/'Drive Train'!$F$35</f>
        <v>1.1927691120119741</v>
      </c>
      <c r="AN97" s="36">
        <f>AU97*12*60/(PI() * 'Drive Train'!$F$15)/AM$2*AM97</f>
        <v>-2131.172474690251</v>
      </c>
      <c r="AO97" s="2">
        <f>('DEPRECATED - DT-Prelim Calcs'!$C$6*AM97-AN97)/('DEPRECATED - DT-Prelim Calcs'!$C$6*AM97)*'DEPRECATED - DT-Prelim Calcs'!$C$7*AM97</f>
        <v>7.1607327319344778</v>
      </c>
      <c r="AP97" s="43">
        <f>AO97/'DEPRECATED - DT-Prelim Calcs'!$C$7*('DEPRECATED - DT-Prelim Calcs'!$C$8-'DEPRECATED - DT-Prelim Calcs'!$C$9)+'DEPRECATED - DT-Prelim Calcs'!$C$9</f>
        <v>391.59961897852003</v>
      </c>
      <c r="AQ97" s="43">
        <f t="shared" si="102"/>
        <v>93</v>
      </c>
      <c r="AR97" s="2">
        <f t="shared" si="122"/>
        <v>1.8191600175976539</v>
      </c>
      <c r="AS97" s="43">
        <f>AR97*'DEPRECATED - DT-Prelim Calcs'!$C$21/AM$2/'DEPRECATED - DT-Prelim Calcs'!$C$19/'DEPRECATED - DT-Prelim Calcs'!$C$18*3.39*'DEPRECATED - DT-Prelim Calcs'!$C$20</f>
        <v>18.272100468708999</v>
      </c>
      <c r="AT97" s="36">
        <f t="shared" si="123"/>
        <v>0</v>
      </c>
      <c r="AU97" s="43">
        <f>AS96*'DEPRECATED - DT-Prelim Calcs'!$C$11+AU96</f>
        <v>-10.394852403155063</v>
      </c>
      <c r="AV97" s="43">
        <f>AV96+0.5*AS97*'DEPRECATED - DT-Prelim Calcs'!$C$11^2+AU97*'DEPRECATED - DT-Prelim Calcs'!$C$11</f>
        <v>5525.3496613474381</v>
      </c>
      <c r="AW97" s="43">
        <f>MIN('Drive Train'!$F$35-AQ96*'DEPRECATED - DT-Prelim Calcs'!$C$21*'Drive Train'!$F$39,AW96+AQ$2)</f>
        <v>14.79033698894848</v>
      </c>
      <c r="AX97" s="43">
        <f>'Drive Train'!$F$35-AQ97*'DEPRECATED - DT-Prelim Calcs'!$C$21*'Drive Train'!$F$39</f>
        <v>7.1920000000000002</v>
      </c>
      <c r="AY97" s="1">
        <f>IF(AV97&gt;='Drive Train'!$F$29,1,0)</f>
        <v>1</v>
      </c>
      <c r="AZ97" s="43">
        <f t="shared" si="124"/>
        <v>103.33333333333333</v>
      </c>
      <c r="BA97" s="49">
        <f>BA96+'DEPRECATED - DT-Prelim Calcs'!$C$11</f>
        <v>372</v>
      </c>
      <c r="BB97" s="2">
        <f>BL97/'Drive Train'!$F$35</f>
        <v>0.75291987853192988</v>
      </c>
      <c r="BC97" s="36">
        <f>BJ97*12*60/(PI() * 'Drive Train'!$F$15)/BB$2*BB97</f>
        <v>10209.772580062936</v>
      </c>
      <c r="BD97" s="2">
        <f>('DEPRECATED - DT-Prelim Calcs'!$C$6*BB97-BC97)/('DEPRECATED - DT-Prelim Calcs'!$C$6*BB97)*'DEPRECATED - DT-Prelim Calcs'!$C$7*BB97</f>
        <v>-3.9741088105152125</v>
      </c>
      <c r="BE97" s="43">
        <f>BD97/'DEPRECATED - DT-Prelim Calcs'!$C$7*('DEPRECATED - DT-Prelim Calcs'!$C$8-'DEPRECATED - DT-Prelim Calcs'!$C$9)+'DEPRECATED - DT-Prelim Calcs'!$C$9</f>
        <v>-214.99995758776902</v>
      </c>
      <c r="BF97" s="43">
        <f t="shared" si="103"/>
        <v>-214.99995758776902</v>
      </c>
      <c r="BG97" s="2">
        <f t="shared" si="125"/>
        <v>-5.0333630421587774</v>
      </c>
      <c r="BH97" s="43">
        <f>BG97*'DEPRECATED - DT-Prelim Calcs'!$C$21/BB$2/'DEPRECATED - DT-Prelim Calcs'!$C$19/'DEPRECATED - DT-Prelim Calcs'!$C$18*3.39*'DEPRECATED - DT-Prelim Calcs'!$C$20</f>
        <v>-73.025858458348367</v>
      </c>
      <c r="BI97" s="36">
        <f t="shared" si="126"/>
        <v>1</v>
      </c>
      <c r="BJ97" s="43">
        <f>BH96*'DEPRECATED - DT-Prelim Calcs'!$C$11+BJ96</f>
        <v>54.616337668895099</v>
      </c>
      <c r="BK97" s="43">
        <f>BK96+0.5*BH97*'DEPRECATED - DT-Prelim Calcs'!$C$11^2+BJ97*'DEPRECATED - DT-Prelim Calcs'!$C$11</f>
        <v>-50239.691369916902</v>
      </c>
      <c r="BL97" s="43">
        <f>MIN('Drive Train'!$F$35-BF96*'DEPRECATED - DT-Prelim Calcs'!$C$21*'Drive Train'!$F$39,BL96+BF$2)</f>
        <v>9.336206493795931</v>
      </c>
      <c r="BM97" s="43">
        <f>'Drive Train'!$F$35-BF97*'DEPRECATED - DT-Prelim Calcs'!$C$21*'Drive Train'!$F$39</f>
        <v>24.439997624915065</v>
      </c>
      <c r="BN97" s="1">
        <f>IF(BK97&gt;='Drive Train'!$F$29,1,0)</f>
        <v>0</v>
      </c>
      <c r="BO97" s="43">
        <f t="shared" si="127"/>
        <v>-238.88884176418782</v>
      </c>
      <c r="BP97" s="49">
        <f>BP96+'DEPRECATED - DT-Prelim Calcs'!$C$11</f>
        <v>372</v>
      </c>
      <c r="BQ97" s="2">
        <f>CA97/'Drive Train'!$F$35</f>
        <v>4.2739203857315973</v>
      </c>
      <c r="BR97" s="36">
        <f>BY97*12*60/(PI() * 'Drive Train'!$F$15)/BQ$2*BQ97</f>
        <v>-1553062.6264116152</v>
      </c>
      <c r="BS97" s="2">
        <f>('DEPRECATED - DT-Prelim Calcs'!$C$6*BQ97-BR97)/('DEPRECATED - DT-Prelim Calcs'!$C$6*BQ97)*'DEPRECATED - DT-Prelim Calcs'!$C$7*BQ97</f>
        <v>1161.7161157423845</v>
      </c>
      <c r="BT97" s="43">
        <f>BS97/'DEPRECATED - DT-Prelim Calcs'!$C$7*('DEPRECATED - DT-Prelim Calcs'!$C$8-'DEPRECATED - DT-Prelim Calcs'!$C$9)+'DEPRECATED - DT-Prelim Calcs'!$C$9</f>
        <v>63289.01973820453</v>
      </c>
      <c r="BU97" s="43">
        <f t="shared" si="104"/>
        <v>93</v>
      </c>
      <c r="BV97" s="2">
        <f t="shared" si="128"/>
        <v>1.5313624128476471</v>
      </c>
      <c r="BW97" s="43">
        <f>BV97*'DEPRECATED - DT-Prelim Calcs'!$C$21/BQ$2/'DEPRECATED - DT-Prelim Calcs'!$C$19/'DEPRECATED - DT-Prelim Calcs'!$C$18*3.39*'DEPRECATED - DT-Prelim Calcs'!$C$20</f>
        <v>29.053734754561201</v>
      </c>
      <c r="BX97" s="36">
        <f t="shared" si="129"/>
        <v>0</v>
      </c>
      <c r="BY97" s="43">
        <f>BW96*'DEPRECATED - DT-Prelim Calcs'!$C$11+BY96</f>
        <v>-1119.2117007131023</v>
      </c>
      <c r="BZ97" s="43">
        <f>BZ96+0.5*BW97*'DEPRECATED - DT-Prelim Calcs'!$C$11^2+BY97*'DEPRECATED - DT-Prelim Calcs'!$C$11</f>
        <v>-119643.72149993657</v>
      </c>
      <c r="CA97" s="43">
        <f>MIN('Drive Train'!$F$35-BU96*'DEPRECATED - DT-Prelim Calcs'!$C$21*'Drive Train'!$F$39,CA96+BU$2)</f>
        <v>52.996612783071811</v>
      </c>
      <c r="CB97" s="43">
        <f>'Drive Train'!$F$35-BU97*'DEPRECATED - DT-Prelim Calcs'!$C$21*'Drive Train'!$F$39</f>
        <v>7.1920000000000002</v>
      </c>
      <c r="CC97" s="1">
        <f>IF(BZ97&gt;='Drive Train'!$F$29,1,0)</f>
        <v>0</v>
      </c>
      <c r="CD97" s="43">
        <f t="shared" si="130"/>
        <v>103.33333333333333</v>
      </c>
      <c r="CE97" s="49">
        <f>CE96+'DEPRECATED - DT-Prelim Calcs'!$C$11</f>
        <v>372</v>
      </c>
      <c r="CF97" s="2">
        <f>CP97/'Drive Train'!$F$35</f>
        <v>0.57999999999999996</v>
      </c>
      <c r="CG97" s="36">
        <f>CN97*12*60/(PI() * 'Drive Train'!$F$15)/CF$2*CF97</f>
        <v>-61064.785165350935</v>
      </c>
      <c r="CH97" s="2">
        <f>('DEPRECATED - DT-Prelim Calcs'!$C$6*CF97-CG97)/('DEPRECATED - DT-Prelim Calcs'!$C$6*CF97)*'DEPRECATED - DT-Prelim Calcs'!$C$7*CF97</f>
        <v>47.609516994591843</v>
      </c>
      <c r="CI97" s="43">
        <f>CH97/'DEPRECATED - DT-Prelim Calcs'!$C$7*('DEPRECATED - DT-Prelim Calcs'!$C$8-'DEPRECATED - DT-Prelim Calcs'!$C$9)+'DEPRECATED - DT-Prelim Calcs'!$C$9</f>
        <v>2595.1527914964208</v>
      </c>
      <c r="CJ97" s="43">
        <f t="shared" si="105"/>
        <v>93</v>
      </c>
      <c r="CK97" s="2">
        <f t="shared" si="131"/>
        <v>1.2396743342100003</v>
      </c>
      <c r="CL97" s="43">
        <f>CK97*'DEPRECATED - DT-Prelim Calcs'!$C$21/CF$2/'DEPRECATED - DT-Prelim Calcs'!$C$19/'DEPRECATED - DT-Prelim Calcs'!$C$18*3.39*'DEPRECATED - DT-Prelim Calcs'!$C$20</f>
        <v>29.053734754561205</v>
      </c>
      <c r="CM97" s="36">
        <f t="shared" si="132"/>
        <v>0</v>
      </c>
      <c r="CN97" s="43">
        <f>CL96*'DEPRECATED - DT-Prelim Calcs'!$C$11+CN96</f>
        <v>-262.50777294540984</v>
      </c>
      <c r="CO97" s="43">
        <f>CO96+0.5*CL97*'DEPRECATED - DT-Prelim Calcs'!$C$11^2+CN97*'DEPRECATED - DT-Prelim Calcs'!$C$11</f>
        <v>-252279.5147072757</v>
      </c>
      <c r="CP97" s="43">
        <f>MIN('Drive Train'!$F$35-CJ96*'DEPRECATED - DT-Prelim Calcs'!$C$21*'Drive Train'!$F$39,CP96+CJ$2)</f>
        <v>7.1920000000000002</v>
      </c>
      <c r="CQ97" s="43">
        <f>'Drive Train'!$F$35-CJ97*'DEPRECATED - DT-Prelim Calcs'!$C$21*'Drive Train'!$F$39</f>
        <v>7.1920000000000002</v>
      </c>
      <c r="CR97" s="1">
        <f>IF(CO97&gt;='Drive Train'!$F$29,1,0)</f>
        <v>0</v>
      </c>
      <c r="CS97" s="43">
        <f t="shared" si="133"/>
        <v>103.33333333333333</v>
      </c>
      <c r="CT97" s="49">
        <f>CT96+'DEPRECATED - DT-Prelim Calcs'!$C$11</f>
        <v>372</v>
      </c>
      <c r="CU97" s="2">
        <f>DE97/'Drive Train'!$F$35</f>
        <v>0.57999999999999996</v>
      </c>
      <c r="CV97" s="36">
        <f>DC97*12*60/(PI() * 'Drive Train'!$F$15)/CU$2*CU97</f>
        <v>-177831.44055138776</v>
      </c>
      <c r="CW97" s="2">
        <f>('DEPRECATED - DT-Prelim Calcs'!$C$6*CU97-CV97)/('DEPRECATED - DT-Prelim Calcs'!$C$6*CU97)*'DEPRECATED - DT-Prelim Calcs'!$C$7*CU97</f>
        <v>133.44582009185089</v>
      </c>
      <c r="CX97" s="43">
        <f>CW97/'DEPRECATED - DT-Prelim Calcs'!$C$7*('DEPRECATED - DT-Prelim Calcs'!$C$8-'DEPRECATED - DT-Prelim Calcs'!$C$9)+'DEPRECATED - DT-Prelim Calcs'!$C$9</f>
        <v>7271.3096020187422</v>
      </c>
      <c r="CY97" s="43">
        <f t="shared" si="106"/>
        <v>93</v>
      </c>
      <c r="CZ97" s="2">
        <f t="shared" si="134"/>
        <v>1.0413264407364002</v>
      </c>
      <c r="DA97" s="43">
        <f>CZ97*'DEPRECATED - DT-Prelim Calcs'!$C$21/CU$2/'DEPRECATED - DT-Prelim Calcs'!$C$19/'DEPRECATED - DT-Prelim Calcs'!$C$18*3.39*'DEPRECATED - DT-Prelim Calcs'!$C$20</f>
        <v>29.053734754561201</v>
      </c>
      <c r="DB97" s="36">
        <f t="shared" si="135"/>
        <v>0</v>
      </c>
      <c r="DC97" s="43">
        <f>DA96*'DEPRECATED - DT-Prelim Calcs'!$C$11+DC96</f>
        <v>-642.15396231440218</v>
      </c>
      <c r="DD97" s="43">
        <f>DD96+0.5*DA97*'DEPRECATED - DT-Prelim Calcs'!$C$11^2+DC97*'DEPRECATED - DT-Prelim Calcs'!$C$11</f>
        <v>-374660.64081988484</v>
      </c>
      <c r="DE97" s="43">
        <f>MIN('Drive Train'!$F$35-CY96*'DEPRECATED - DT-Prelim Calcs'!$C$21*'Drive Train'!$F$39,DE96+CY$2)</f>
        <v>7.1920000000000002</v>
      </c>
      <c r="DF97" s="43">
        <f>'Drive Train'!$F$35-CY97*'DEPRECATED - DT-Prelim Calcs'!$C$21*'Drive Train'!$F$39</f>
        <v>7.1920000000000002</v>
      </c>
      <c r="DG97" s="1">
        <f>IF(DD97&gt;='Drive Train'!$F$29,1,0)</f>
        <v>0</v>
      </c>
      <c r="DH97" s="43">
        <f t="shared" si="136"/>
        <v>103.33333333333333</v>
      </c>
      <c r="DI97" s="49">
        <f>DI96+'DEPRECATED - DT-Prelim Calcs'!$C$11</f>
        <v>372</v>
      </c>
      <c r="DJ97" s="2">
        <f>DT97/'Drive Train'!$F$35</f>
        <v>0.57999999999999996</v>
      </c>
      <c r="DK97" s="36">
        <f>DR97*12*60/(PI() * 'Drive Train'!$F$15)/DJ$2*DJ97</f>
        <v>1802.2937085076862</v>
      </c>
      <c r="DL97" s="2">
        <f>('DEPRECATED - DT-Prelim Calcs'!$C$6*DJ97-DK97)/('DEPRECATED - DT-Prelim Calcs'!$C$6*DJ97)*'DEPRECATED - DT-Prelim Calcs'!$C$7*DJ97</f>
        <v>1.3953163804230331</v>
      </c>
      <c r="DM97" s="43">
        <f>DL97/'DEPRECATED - DT-Prelim Calcs'!$C$7*('DEPRECATED - DT-Prelim Calcs'!$C$8-'DEPRECATED - DT-Prelim Calcs'!$C$9)+'DEPRECATED - DT-Prelim Calcs'!$C$9</f>
        <v>77.513504306627922</v>
      </c>
      <c r="DN97" s="43">
        <f t="shared" si="107"/>
        <v>77.513504306627922</v>
      </c>
      <c r="DO97" s="2">
        <f t="shared" si="137"/>
        <v>0.89769520753137932</v>
      </c>
      <c r="DP97" s="43">
        <f>DO97*'DEPRECATED - DT-Prelim Calcs'!$C$21/DJ$2/'DEPRECATED - DT-Prelim Calcs'!$C$19/'DEPRECATED - DT-Prelim Calcs'!$C$18*3.39*'DEPRECATED - DT-Prelim Calcs'!$C$20</f>
        <v>29.053734754561201</v>
      </c>
      <c r="DQ97" s="36">
        <f t="shared" si="138"/>
        <v>0</v>
      </c>
      <c r="DR97" s="43">
        <f>DP96*'DEPRECATED - DT-Prelim Calcs'!$C$11+DR96</f>
        <v>5.6104564746916878</v>
      </c>
      <c r="DS97" s="43">
        <f>DS96+0.5*DP97*'DEPRECATED - DT-Prelim Calcs'!$C$11^2+DR97*'DEPRECATED - DT-Prelim Calcs'!$C$11</f>
        <v>-598847.00728137174</v>
      </c>
      <c r="DT97" s="43">
        <f>MIN('Drive Train'!$F$35-DN96*'DEPRECATED - DT-Prelim Calcs'!$C$21*'Drive Train'!$F$39,DT96+DN$2)</f>
        <v>7.1920000000000002</v>
      </c>
      <c r="DU97" s="43">
        <f>'Drive Train'!$F$35-DN97*'DEPRECATED - DT-Prelim Calcs'!$C$21*'Drive Train'!$F$39</f>
        <v>8.0592437588288366</v>
      </c>
      <c r="DV97" s="1">
        <f>IF(DS97&gt;='Drive Train'!$F$29,1,0)</f>
        <v>0</v>
      </c>
      <c r="DW97" s="43">
        <f t="shared" si="139"/>
        <v>86.126115896253239</v>
      </c>
      <c r="DX97" s="49">
        <f>DX96+'DEPRECATED - DT-Prelim Calcs'!$C$11</f>
        <v>372</v>
      </c>
      <c r="DY97" s="2">
        <f>EI97/'Drive Train'!$F$35</f>
        <v>0.57999999999999996</v>
      </c>
      <c r="DZ97" s="36">
        <f>EG97*12*60/(PI() * 'Drive Train'!$F$15)/DY$2*DY97</f>
        <v>-18429.945611427887</v>
      </c>
      <c r="EA97" s="2">
        <f>('DEPRECATED - DT-Prelim Calcs'!$C$6*DY97-DZ97)/('DEPRECATED - DT-Prelim Calcs'!$C$6*DY97)*'DEPRECATED - DT-Prelim Calcs'!$C$7*DY97</f>
        <v>16.268232118745583</v>
      </c>
      <c r="EB97" s="43">
        <f>EA97/'DEPRECATED - DT-Prelim Calcs'!$C$7*('DEPRECATED - DT-Prelim Calcs'!$C$8-'DEPRECATED - DT-Prelim Calcs'!$C$9)+'DEPRECATED - DT-Prelim Calcs'!$C$9</f>
        <v>887.754436319722</v>
      </c>
      <c r="EC97" s="43">
        <f t="shared" si="108"/>
        <v>93</v>
      </c>
      <c r="ED97" s="2">
        <f t="shared" si="140"/>
        <v>0.78888366722454539</v>
      </c>
      <c r="EE97" s="43">
        <f>ED97*'DEPRECATED - DT-Prelim Calcs'!$C$21/DY$2/'DEPRECATED - DT-Prelim Calcs'!$C$19/'DEPRECATED - DT-Prelim Calcs'!$C$18*3.39*'DEPRECATED - DT-Prelim Calcs'!$C$20</f>
        <v>29.053734754561201</v>
      </c>
      <c r="EF97" s="36">
        <f t="shared" si="141"/>
        <v>0</v>
      </c>
      <c r="EG97" s="43">
        <f>EE96*'DEPRECATED - DT-Prelim Calcs'!$C$11+EG96</f>
        <v>-50.417434464403769</v>
      </c>
      <c r="EH97" s="43">
        <f>EH96+0.5*EE97*'DEPRECATED - DT-Prelim Calcs'!$C$11^2+EG97*'DEPRECATED - DT-Prelim Calcs'!$C$11</f>
        <v>-673337.53184622643</v>
      </c>
      <c r="EI97" s="43">
        <f>MIN('Drive Train'!$F$35-EC96*'DEPRECATED - DT-Prelim Calcs'!$C$21*'Drive Train'!$F$39,EI96+EC$2)</f>
        <v>7.1920000000000002</v>
      </c>
      <c r="EJ97" s="43">
        <f>'Drive Train'!$F$35-EC97*'DEPRECATED - DT-Prelim Calcs'!$C$21*'Drive Train'!$F$39</f>
        <v>7.1920000000000002</v>
      </c>
      <c r="EK97" s="1">
        <f>IF(EH97&gt;='Drive Train'!$F$29,1,0)</f>
        <v>0</v>
      </c>
      <c r="EL97" s="43">
        <f t="shared" si="142"/>
        <v>103.33333333333333</v>
      </c>
      <c r="EM97" s="49">
        <f>EM96+'DEPRECATED - DT-Prelim Calcs'!$C$11</f>
        <v>372</v>
      </c>
      <c r="EN97" s="2">
        <f>EX97/'Drive Train'!$F$35</f>
        <v>0.57999999999999996</v>
      </c>
      <c r="EO97" s="36">
        <f>EV97*12*60/(PI() * 'Drive Train'!$F$15)/EN$2*EN97</f>
        <v>-909658.63332268421</v>
      </c>
      <c r="EP97" s="2">
        <f>('DEPRECATED - DT-Prelim Calcs'!$C$6*EN97-EO97)/('DEPRECATED - DT-Prelim Calcs'!$C$6*EN97)*'DEPRECATED - DT-Prelim Calcs'!$C$7*EN97</f>
        <v>671.41910129833707</v>
      </c>
      <c r="EQ97" s="43">
        <f>EP97/'DEPRECATED - DT-Prelim Calcs'!$C$7*('DEPRECATED - DT-Prelim Calcs'!$C$8-'DEPRECATED - DT-Prelim Calcs'!$C$9)+'DEPRECATED - DT-Prelim Calcs'!$C$9</f>
        <v>36578.809249834776</v>
      </c>
      <c r="ER97" s="43">
        <f t="shared" si="109"/>
        <v>93</v>
      </c>
      <c r="ES97" s="2">
        <f t="shared" si="143"/>
        <v>0.7035989464435134</v>
      </c>
      <c r="ET97" s="43">
        <f>ES97*'DEPRECATED - DT-Prelim Calcs'!$C$21/EN$2/'DEPRECATED - DT-Prelim Calcs'!$C$19/'DEPRECATED - DT-Prelim Calcs'!$C$18*3.39*'DEPRECATED - DT-Prelim Calcs'!$C$20</f>
        <v>29.053734754561201</v>
      </c>
      <c r="EU97" s="36">
        <f t="shared" si="144"/>
        <v>0</v>
      </c>
      <c r="EV97" s="43">
        <f>ET96*'DEPRECATED - DT-Prelim Calcs'!$C$11+EV96</f>
        <v>-2219.4601426848994</v>
      </c>
      <c r="EW97" s="43">
        <f>EW96+0.5*ET97*'DEPRECATED - DT-Prelim Calcs'!$C$11^2+EV97*'DEPRECATED - DT-Prelim Calcs'!$C$11</f>
        <v>-1281322.3357615538</v>
      </c>
      <c r="EX97" s="43">
        <f>MIN('Drive Train'!$F$35-ER96*'DEPRECATED - DT-Prelim Calcs'!$C$21*'Drive Train'!$F$39,EX96+ER$2)</f>
        <v>7.1920000000000002</v>
      </c>
      <c r="EY97" s="43">
        <f>'Drive Train'!$F$35-ER97*'DEPRECATED - DT-Prelim Calcs'!$C$21*'Drive Train'!$F$39</f>
        <v>7.1920000000000002</v>
      </c>
      <c r="EZ97" s="1">
        <f>IF(EW97&gt;='Drive Train'!$F$29,1,0)</f>
        <v>0</v>
      </c>
      <c r="FA97" s="43">
        <f t="shared" si="145"/>
        <v>103.33333333333333</v>
      </c>
      <c r="FB97" s="49">
        <f>FB96+'DEPRECATED - DT-Prelim Calcs'!$C$11</f>
        <v>372</v>
      </c>
      <c r="FC97" s="2">
        <f>FM97/'Drive Train'!$F$35</f>
        <v>0.57999999999999996</v>
      </c>
      <c r="FD97" s="36">
        <f>FK97*12*60/(PI() * 'Drive Train'!$F$15)/FC$2*FC97</f>
        <v>-2363665.6325661754</v>
      </c>
      <c r="FE97" s="2">
        <f>('DEPRECATED - DT-Prelim Calcs'!$C$6*FC97-FD97)/('DEPRECATED - DT-Prelim Calcs'!$C$6*FC97)*'DEPRECATED - DT-Prelim Calcs'!$C$7*FC97</f>
        <v>1740.2737762908091</v>
      </c>
      <c r="FF97" s="43">
        <f>FE97/'DEPRECATED - DT-Prelim Calcs'!$C$7*('DEPRECATED - DT-Prelim Calcs'!$C$8-'DEPRECATED - DT-Prelim Calcs'!$C$9)+'DEPRECATED - DT-Prelim Calcs'!$C$9</f>
        <v>94807.459454648546</v>
      </c>
      <c r="FG97" s="43">
        <f t="shared" si="110"/>
        <v>93</v>
      </c>
      <c r="FH97" s="2">
        <f t="shared" si="146"/>
        <v>0.63495514679048781</v>
      </c>
      <c r="FI97" s="43">
        <f>FH97*'DEPRECATED - DT-Prelim Calcs'!$C$21/FC$2/'DEPRECATED - DT-Prelim Calcs'!$C$19/'DEPRECATED - DT-Prelim Calcs'!$C$18*3.39*'DEPRECATED - DT-Prelim Calcs'!$C$20</f>
        <v>29.053734754561205</v>
      </c>
      <c r="FJ97" s="36">
        <f t="shared" si="147"/>
        <v>0</v>
      </c>
      <c r="FK97" s="43">
        <f>FI96*'DEPRECATED - DT-Prelim Calcs'!$C$11+FK96</f>
        <v>-5204.4256986351047</v>
      </c>
      <c r="FL97" s="43">
        <f>FL96+0.5*FI97*'DEPRECATED - DT-Prelim Calcs'!$C$11^2+FK97*'DEPRECATED - DT-Prelim Calcs'!$C$11</f>
        <v>-1634124.6627009623</v>
      </c>
      <c r="FM97" s="43">
        <f>MIN('Drive Train'!$F$35-FG96*'DEPRECATED - DT-Prelim Calcs'!$C$21*'Drive Train'!$F$39,FM96+FG$2)</f>
        <v>7.1920000000000002</v>
      </c>
      <c r="FN97" s="43">
        <f>'Drive Train'!$F$35-FG97*'DEPRECATED - DT-Prelim Calcs'!$C$21*'Drive Train'!$F$39</f>
        <v>7.1920000000000002</v>
      </c>
      <c r="FO97" s="1">
        <f>IF(FL97&gt;='Drive Train'!$F$29,1,0)</f>
        <v>0</v>
      </c>
      <c r="FP97" s="43">
        <f t="shared" si="148"/>
        <v>103.33333333333333</v>
      </c>
      <c r="FQ97" s="49">
        <f>FQ96+'DEPRECATED - DT-Prelim Calcs'!$C$11</f>
        <v>372</v>
      </c>
      <c r="FR97" s="2">
        <f>GB97/'Drive Train'!$F$35</f>
        <v>0.57999999999999996</v>
      </c>
      <c r="FS97" s="36">
        <f>FZ97*12*60/(PI() * 'Drive Train'!$F$15)/FR$2*FR97</f>
        <v>-2339006.755949494</v>
      </c>
      <c r="FT97" s="2">
        <f>('DEPRECATED - DT-Prelim Calcs'!$C$6*FR97-FS97)/('DEPRECATED - DT-Prelim Calcs'!$C$6*FR97)*'DEPRECATED - DT-Prelim Calcs'!$C$7*FR97</f>
        <v>1722.1467964581702</v>
      </c>
      <c r="FU97" s="43">
        <f>FT97/'DEPRECATED - DT-Prelim Calcs'!$C$7*('DEPRECATED - DT-Prelim Calcs'!$C$8-'DEPRECATED - DT-Prelim Calcs'!$C$9)+'DEPRECATED - DT-Prelim Calcs'!$C$9</f>
        <v>93819.94488167642</v>
      </c>
      <c r="FV97" s="43">
        <f t="shared" si="111"/>
        <v>93</v>
      </c>
      <c r="FW97" s="2">
        <f t="shared" si="149"/>
        <v>0.57851468929799987</v>
      </c>
      <c r="FX97" s="43">
        <f>FW97*'DEPRECATED - DT-Prelim Calcs'!$C$21/FR$2/'DEPRECATED - DT-Prelim Calcs'!$C$19/'DEPRECATED - DT-Prelim Calcs'!$C$18*3.39*'DEPRECATED - DT-Prelim Calcs'!$C$20</f>
        <v>29.053734754561201</v>
      </c>
      <c r="FY97" s="36">
        <f t="shared" si="150"/>
        <v>0</v>
      </c>
      <c r="FZ97" s="43">
        <f>FX96*'DEPRECATED - DT-Prelim Calcs'!$C$11+FZ96</f>
        <v>-4692.3412778977154</v>
      </c>
      <c r="GA97" s="43">
        <f>GA96+0.5*FX97*'DEPRECATED - DT-Prelim Calcs'!$C$11^2+FZ97*'DEPRECATED - DT-Prelim Calcs'!$C$11</f>
        <v>-1730437.8369775899</v>
      </c>
      <c r="GB97" s="43">
        <f>MIN('Drive Train'!$F$35-FV96*'DEPRECATED - DT-Prelim Calcs'!$C$21*'Drive Train'!$F$39,GB96+FV$2)</f>
        <v>7.1920000000000002</v>
      </c>
      <c r="GC97" s="43">
        <f>'Drive Train'!$F$35-FV97*'DEPRECATED - DT-Prelim Calcs'!$C$21*'Drive Train'!$F$39</f>
        <v>7.1920000000000002</v>
      </c>
      <c r="GD97" s="1">
        <f>IF(GA97&gt;='Drive Train'!$F$29,1,0)</f>
        <v>0</v>
      </c>
      <c r="GE97" s="43">
        <f t="shared" si="151"/>
        <v>103.33333333333333</v>
      </c>
      <c r="GF97" s="49">
        <f>GF96+'DEPRECATED - DT-Prelim Calcs'!$C$11</f>
        <v>372</v>
      </c>
      <c r="GG97" s="2">
        <f>GQ97/'Drive Train'!$F$35</f>
        <v>2.4521539460032691</v>
      </c>
      <c r="GH97" s="36">
        <f>GO97*12*60/(PI() * 'Drive Train'!$F$15)/GG$2*GG97</f>
        <v>-446284.10131683003</v>
      </c>
      <c r="GI97" s="2">
        <f>('DEPRECATED - DT-Prelim Calcs'!$C$6*GG97-GH97)/('DEPRECATED - DT-Prelim Calcs'!$C$6*GG97)*'DEPRECATED - DT-Prelim Calcs'!$C$7*GG97</f>
        <v>339.5683818148953</v>
      </c>
      <c r="GJ97" s="43">
        <f>GI97/'DEPRECATED - DT-Prelim Calcs'!$C$7*('DEPRECATED - DT-Prelim Calcs'!$C$8-'DEPRECATED - DT-Prelim Calcs'!$C$9)+'DEPRECATED - DT-Prelim Calcs'!$C$9</f>
        <v>18500.374531706984</v>
      </c>
      <c r="GK97" s="43">
        <f t="shared" si="152"/>
        <v>29.999999999999982</v>
      </c>
      <c r="GL97" s="2">
        <f t="shared" si="153"/>
        <v>1.4462867232450001</v>
      </c>
      <c r="GM97" s="43">
        <f>GL97*'DEPRECATED - DT-Prelim Calcs'!$C$21/GG$2/'DEPRECATED - DT-Prelim Calcs'!$C$19/'DEPRECATED - DT-Prelim Calcs'!$C$18*3.39*'DEPRECATED - DT-Prelim Calcs'!$C$20</f>
        <v>29.053734754561201</v>
      </c>
      <c r="GN97" s="36">
        <f t="shared" si="154"/>
        <v>0</v>
      </c>
      <c r="GO97" s="43">
        <f>GM96*'DEPRECATED - DT-Prelim Calcs'!$C$11+GO96</f>
        <v>-529.40714835475114</v>
      </c>
      <c r="GP97" s="43">
        <f>GP96+0.5*GM97*'DEPRECATED - DT-Prelim Calcs'!$C$11^2+GO97*'DEPRECATED - DT-Prelim Calcs'!$C$11</f>
        <v>-110171.53285186712</v>
      </c>
      <c r="GQ97" s="43">
        <f>MIN('Drive Train'!$F$35-GK96*'DEPRECATED - DT-Prelim Calcs'!$C$21*'Drive Train'!$F$39,GQ96+GK$2)</f>
        <v>30.406708930440537</v>
      </c>
      <c r="GR97" s="43">
        <f>'Drive Train'!$F$35-GK97*'DEPRECATED - DT-Prelim Calcs'!$C$21*'Drive Train'!$F$39</f>
        <v>10.72</v>
      </c>
      <c r="GS97" s="1">
        <f>IF(GP97&gt;='Drive Train'!$F$29,1,0)</f>
        <v>0</v>
      </c>
      <c r="GT97" s="43">
        <f t="shared" si="155"/>
        <v>33.333333333333314</v>
      </c>
      <c r="GU97" s="49">
        <f>GU96+'DEPRECATED - DT-Prelim Calcs'!$C$11</f>
        <v>372</v>
      </c>
      <c r="GV97" s="2">
        <f>HF97/'Drive Train'!$F$35</f>
        <v>0.84946236559139798</v>
      </c>
      <c r="GW97" s="36">
        <f>HD97*12*60/(PI() * 'Drive Train'!$F$15)/GV$2*GV97</f>
        <v>-61431.387149430055</v>
      </c>
      <c r="GX97" s="2">
        <f>('DEPRECATED - DT-Prelim Calcs'!$C$6*GV97-GW97)/('DEPRECATED - DT-Prelim Calcs'!$C$6*GV97)*'DEPRECATED - DT-Prelim Calcs'!$C$7*GV97</f>
        <v>49.14278817030187</v>
      </c>
      <c r="GY97" s="43">
        <f>GX97/'DEPRECATED - DT-Prelim Calcs'!$C$7*('DEPRECATED - DT-Prelim Calcs'!$C$8-'DEPRECATED - DT-Prelim Calcs'!$C$9)+'DEPRECATED - DT-Prelim Calcs'!$C$9</f>
        <v>2678.6817436059973</v>
      </c>
      <c r="GZ97" s="43">
        <f t="shared" si="112"/>
        <v>33.333333333333314</v>
      </c>
      <c r="HA97" s="2">
        <f t="shared" si="156"/>
        <v>1.4462867232450001</v>
      </c>
      <c r="HB97" s="43">
        <f>HA97*'DEPRECATED - DT-Prelim Calcs'!$C$21/GV$2/'DEPRECATED - DT-Prelim Calcs'!$C$19/'DEPRECATED - DT-Prelim Calcs'!$C$18*3.39*'DEPRECATED - DT-Prelim Calcs'!$C$20</f>
        <v>29.053734754561201</v>
      </c>
      <c r="HC97" s="36">
        <f t="shared" si="157"/>
        <v>0</v>
      </c>
      <c r="HD97" s="43">
        <f>HB96*'DEPRECATED - DT-Prelim Calcs'!$C$11+HD96</f>
        <v>-210.36442445931351</v>
      </c>
      <c r="HE97" s="43">
        <f>HE96+0.5*HB97*'DEPRECATED - DT-Prelim Calcs'!$C$11^2+HD97*'DEPRECATED - DT-Prelim Calcs'!$C$11</f>
        <v>-120698.97234391021</v>
      </c>
      <c r="HF97" s="43">
        <f>MIN('Drive Train'!$F$35-GZ96*'DEPRECATED - DT-Prelim Calcs'!$C$21*'Drive Train'!$F$39,HF96+GZ$2)</f>
        <v>10.533333333333335</v>
      </c>
      <c r="HG97" s="43">
        <f>'Drive Train'!$F$35-GZ97*'DEPRECATED - DT-Prelim Calcs'!$C$21*'Drive Train'!$F$39</f>
        <v>10.533333333333335</v>
      </c>
      <c r="HH97" s="1">
        <f>IF(HE97&gt;='Drive Train'!$F$29,1,0)</f>
        <v>0</v>
      </c>
      <c r="HI97" s="43">
        <f t="shared" si="158"/>
        <v>37.037037037037017</v>
      </c>
      <c r="HJ97" s="49">
        <f>HJ96+'DEPRECATED - DT-Prelim Calcs'!$C$11</f>
        <v>372</v>
      </c>
      <c r="HK97" s="2">
        <f>HU97/'Drive Train'!$F$35</f>
        <v>0.83440860215053769</v>
      </c>
      <c r="HL97" s="36">
        <f>HS97*12*60/(PI() * 'Drive Train'!$F$15)/HK$2*HK97</f>
        <v>5647.6659588899784</v>
      </c>
      <c r="HM97" s="2">
        <f>('DEPRECATED - DT-Prelim Calcs'!$C$6*HK97-HL97)/('DEPRECATED - DT-Prelim Calcs'!$C$6*HK97)*'DEPRECATED - DT-Prelim Calcs'!$C$7*HK97</f>
        <v>-0.23827778556820997</v>
      </c>
      <c r="HN97" s="43">
        <f>HM97/'DEPRECATED - DT-Prelim Calcs'!$C$7*('DEPRECATED - DT-Prelim Calcs'!$C$8-'DEPRECATED - DT-Prelim Calcs'!$C$9)+'DEPRECATED - DT-Prelim Calcs'!$C$9</f>
        <v>-11.480804736178602</v>
      </c>
      <c r="HO97" s="43">
        <f t="shared" si="113"/>
        <v>-11.480804736178602</v>
      </c>
      <c r="HP97" s="2">
        <f t="shared" si="159"/>
        <v>-0.76699461160835647</v>
      </c>
      <c r="HQ97" s="43">
        <f>HP97*'DEPRECATED - DT-Prelim Calcs'!$C$21/HK$2/'DEPRECATED - DT-Prelim Calcs'!$C$19/'DEPRECATED - DT-Prelim Calcs'!$C$18*3.39*'DEPRECATED - DT-Prelim Calcs'!$C$20</f>
        <v>-15.407773331313344</v>
      </c>
      <c r="HR97" s="36">
        <f t="shared" si="160"/>
        <v>1</v>
      </c>
      <c r="HS97" s="43">
        <f>HQ96*'DEPRECATED - DT-Prelim Calcs'!$C$11+HS96</f>
        <v>19.688668473572278</v>
      </c>
      <c r="HT97" s="43">
        <f>HT96+0.5*HQ97*'DEPRECATED - DT-Prelim Calcs'!$C$11^2+HS97*'DEPRECATED - DT-Prelim Calcs'!$C$11</f>
        <v>-136223.88465658115</v>
      </c>
      <c r="HU97" s="43">
        <f>MIN('Drive Train'!$F$35-HO96*'DEPRECATED - DT-Prelim Calcs'!$C$21*'Drive Train'!$F$39,HU96+HO$2)</f>
        <v>10.346666666666668</v>
      </c>
      <c r="HV97" s="43">
        <f>'Drive Train'!$F$35-HO97*'DEPRECATED - DT-Prelim Calcs'!$C$21*'Drive Train'!$F$39</f>
        <v>13.042925065226003</v>
      </c>
      <c r="HW97" s="1">
        <f>IF(HT97&gt;='Drive Train'!$F$29,1,0)</f>
        <v>0</v>
      </c>
      <c r="HX97" s="43">
        <f t="shared" si="161"/>
        <v>-12.756449706865112</v>
      </c>
      <c r="HY97" s="49">
        <f>HY96+'DEPRECATED - DT-Prelim Calcs'!$C$11</f>
        <v>372</v>
      </c>
      <c r="HZ97" s="2">
        <f>IJ97/'Drive Train'!$F$35</f>
        <v>0.8193548387096774</v>
      </c>
      <c r="IA97" s="36">
        <f>IH97*12*60/(PI() * 'Drive Train'!$F$15)/HZ$2*HZ97</f>
        <v>-43966.182868144897</v>
      </c>
      <c r="IB97" s="2">
        <f>('DEPRECATED - DT-Prelim Calcs'!$C$6*HZ97-IA97)/('DEPRECATED - DT-Prelim Calcs'!$C$6*HZ97)*'DEPRECATED - DT-Prelim Calcs'!$C$7*HZ97</f>
        <v>36.162742477498163</v>
      </c>
      <c r="IC97" s="43">
        <f>IB97/'DEPRECATED - DT-Prelim Calcs'!$C$7*('DEPRECATED - DT-Prelim Calcs'!$C$8-'DEPRECATED - DT-Prelim Calcs'!$C$9)+'DEPRECATED - DT-Prelim Calcs'!$C$9</f>
        <v>1971.5598513860939</v>
      </c>
      <c r="ID97" s="43">
        <f t="shared" si="114"/>
        <v>39.999999999999986</v>
      </c>
      <c r="IE97" s="2">
        <f t="shared" si="162"/>
        <v>1.4462867232450001</v>
      </c>
      <c r="IF97" s="43">
        <f>IE97*'DEPRECATED - DT-Prelim Calcs'!$C$21/HZ$2/'DEPRECATED - DT-Prelim Calcs'!$C$19/'DEPRECATED - DT-Prelim Calcs'!$C$18*3.39*'DEPRECATED - DT-Prelim Calcs'!$C$20</f>
        <v>29.053734754561201</v>
      </c>
      <c r="IG97" s="36">
        <f t="shared" si="163"/>
        <v>0</v>
      </c>
      <c r="IH97" s="43">
        <f>IF96*'DEPRECATED - DT-Prelim Calcs'!$C$11+IH96</f>
        <v>-156.0892005779175</v>
      </c>
      <c r="II97" s="43">
        <f>II96+0.5*IF97*'DEPRECATED - DT-Prelim Calcs'!$C$11^2+IH97*'DEPRECATED - DT-Prelim Calcs'!$C$11</f>
        <v>-111258.51209974478</v>
      </c>
      <c r="IJ97" s="43">
        <f>MIN('Drive Train'!$F$35-ID96*'DEPRECATED - DT-Prelim Calcs'!$C$21*'Drive Train'!$F$39,IJ96+ID$2)</f>
        <v>10.16</v>
      </c>
      <c r="IK97" s="43">
        <f>'Drive Train'!$F$35-ID97*'DEPRECATED - DT-Prelim Calcs'!$C$21*'Drive Train'!$F$39</f>
        <v>10.16</v>
      </c>
      <c r="IL97" s="1">
        <f>IF(II97&gt;='Drive Train'!$F$29,1,0)</f>
        <v>0</v>
      </c>
      <c r="IM97" s="43">
        <f t="shared" si="164"/>
        <v>44.444444444444429</v>
      </c>
      <c r="IN97" s="49">
        <f>IN96+'DEPRECATED - DT-Prelim Calcs'!$C$11</f>
        <v>372</v>
      </c>
      <c r="IO97" s="2">
        <f>IY97/'Drive Train'!$F$35</f>
        <v>0.80430107526881722</v>
      </c>
      <c r="IP97" s="36">
        <f>IW97*12*60/(PI() * 'Drive Train'!$F$15)/IO$2*IO97</f>
        <v>21688.404716354253</v>
      </c>
      <c r="IQ97" s="2">
        <f>('DEPRECATED - DT-Prelim Calcs'!$C$6*IO97-IP97)/('DEPRECATED - DT-Prelim Calcs'!$C$6*IO97)*'DEPRECATED - DT-Prelim Calcs'!$C$7*IO97</f>
        <v>-12.171185029042764</v>
      </c>
      <c r="IR97" s="43">
        <f>IQ97/'DEPRECATED - DT-Prelim Calcs'!$C$7*('DEPRECATED - DT-Prelim Calcs'!$C$8-'DEPRECATED - DT-Prelim Calcs'!$C$9)+'DEPRECATED - DT-Prelim Calcs'!$C$9</f>
        <v>-661.55709486576245</v>
      </c>
      <c r="IS97" s="43">
        <f t="shared" si="115"/>
        <v>-661.55709486576245</v>
      </c>
      <c r="IT97" s="2">
        <f t="shared" si="165"/>
        <v>-14.277589957494204</v>
      </c>
      <c r="IU97" s="43">
        <f>IT97*'DEPRECATED - DT-Prelim Calcs'!$C$21/IO$2/'DEPRECATED - DT-Prelim Calcs'!$C$19/'DEPRECATED - DT-Prelim Calcs'!$C$18*3.39*'DEPRECATED - DT-Prelim Calcs'!$C$20</f>
        <v>-286.81540450617382</v>
      </c>
      <c r="IV97" s="36">
        <f t="shared" si="166"/>
        <v>1</v>
      </c>
      <c r="IW97" s="43">
        <f>IU96*'DEPRECATED - DT-Prelim Calcs'!$C$11+IW96</f>
        <v>78.439546965032804</v>
      </c>
      <c r="IX97" s="43">
        <f>IX96+0.5*IU97*'DEPRECATED - DT-Prelim Calcs'!$C$11^2+IW97*'DEPRECATED - DT-Prelim Calcs'!$C$11</f>
        <v>-145592.97298635571</v>
      </c>
      <c r="IY97" s="43">
        <f>MIN('Drive Train'!$F$35-IS96*'DEPRECATED - DT-Prelim Calcs'!$C$21*'Drive Train'!$F$39,IY96+IS$2)</f>
        <v>9.9733333333333345</v>
      </c>
      <c r="IZ97" s="43">
        <f>'Drive Train'!$F$35-IS97*'DEPRECATED - DT-Prelim Calcs'!$C$21*'Drive Train'!$F$39</f>
        <v>49.447197312482693</v>
      </c>
      <c r="JA97" s="1">
        <f>IF(IX97&gt;='Drive Train'!$F$29,1,0)</f>
        <v>0</v>
      </c>
      <c r="JB97" s="43">
        <f t="shared" si="167"/>
        <v>-735.06343873973606</v>
      </c>
      <c r="JC97" s="49">
        <f>JC96+'DEPRECATED - DT-Prelim Calcs'!$C$11</f>
        <v>372</v>
      </c>
      <c r="JD97" s="2">
        <f>JN97/'Drive Train'!$F$35</f>
        <v>0.78924731182795704</v>
      </c>
      <c r="JE97" s="36">
        <f>JL97*12*60/(PI() * 'Drive Train'!$F$15)/JD$2*JD97</f>
        <v>-157078.6117529906</v>
      </c>
      <c r="JF97" s="2">
        <f>('DEPRECATED - DT-Prelim Calcs'!$C$6*JD97-JE97)/('DEPRECATED - DT-Prelim Calcs'!$C$6*JD97)*'DEPRECATED - DT-Prelim Calcs'!$C$7*JD97</f>
        <v>119.17158386136434</v>
      </c>
      <c r="JG97" s="43">
        <f>JF97/'DEPRECATED - DT-Prelim Calcs'!$C$7*('DEPRECATED - DT-Prelim Calcs'!$C$8-'DEPRECATED - DT-Prelim Calcs'!$C$9)+'DEPRECATED - DT-Prelim Calcs'!$C$9</f>
        <v>6493.6832999101462</v>
      </c>
      <c r="JH97" s="43">
        <f t="shared" si="116"/>
        <v>46.666666666666657</v>
      </c>
      <c r="JI97" s="2">
        <f t="shared" si="168"/>
        <v>1.4462867232450001</v>
      </c>
      <c r="JJ97" s="43">
        <f>JI97*'DEPRECATED - DT-Prelim Calcs'!$C$21/JD$2/'DEPRECATED - DT-Prelim Calcs'!$C$19/'DEPRECATED - DT-Prelim Calcs'!$C$18*3.39*'DEPRECATED - DT-Prelim Calcs'!$C$20</f>
        <v>29.053734754561201</v>
      </c>
      <c r="JK97" s="36">
        <f t="shared" si="169"/>
        <v>0</v>
      </c>
      <c r="JL97" s="43">
        <f>JJ96*'DEPRECATED - DT-Prelim Calcs'!$C$11+JL96</f>
        <v>-578.93533886987734</v>
      </c>
      <c r="JM97" s="43">
        <f>JM96+0.5*JJ97*'DEPRECATED - DT-Prelim Calcs'!$C$11^2+JL97*'DEPRECATED - DT-Prelim Calcs'!$C$11</f>
        <v>-141174.64888841359</v>
      </c>
      <c r="JN97" s="43">
        <f>MIN('Drive Train'!$F$35-JH96*'DEPRECATED - DT-Prelim Calcs'!$C$21*'Drive Train'!$F$39,JN96+JH$2)</f>
        <v>9.7866666666666671</v>
      </c>
      <c r="JO97" s="43">
        <f>'Drive Train'!$F$35-JH97*'DEPRECATED - DT-Prelim Calcs'!$C$21*'Drive Train'!$F$39</f>
        <v>9.7866666666666671</v>
      </c>
      <c r="JP97" s="1">
        <f>IF(JM97&gt;='Drive Train'!$F$29,1,0)</f>
        <v>0</v>
      </c>
      <c r="JQ97" s="43">
        <f>MIN(JG97,'DEPRECATED - DT-Prelim Calcs'!$C$10)*'DEPRECATED - DT-Prelim Calcs'!$C$11*1000/60/60</f>
        <v>103.33333333333333</v>
      </c>
      <c r="JR97" s="49">
        <f>JR96+'DEPRECATED - DT-Prelim Calcs'!$C$11</f>
        <v>372</v>
      </c>
      <c r="JS97" s="2">
        <f>KC97/'Drive Train'!$F$35</f>
        <v>0.77419354838709686</v>
      </c>
      <c r="JT97" s="36">
        <f>KA97*12*60/(PI() * 'Drive Train'!$F$15)/JS$2*JS97</f>
        <v>-122483.94141492741</v>
      </c>
      <c r="JU97" s="2">
        <f>('DEPRECATED - DT-Prelim Calcs'!$C$6*JS97-JT97)/('DEPRECATED - DT-Prelim Calcs'!$C$6*JS97)*'DEPRECATED - DT-Prelim Calcs'!$C$7*JS97</f>
        <v>93.670103358864878</v>
      </c>
      <c r="JV97" s="43">
        <f>JU97/'DEPRECATED - DT-Prelim Calcs'!$C$7*('DEPRECATED - DT-Prelim Calcs'!$C$8-'DEPRECATED - DT-Prelim Calcs'!$C$9)+'DEPRECATED - DT-Prelim Calcs'!$C$9</f>
        <v>5104.4235411918917</v>
      </c>
      <c r="JW97" s="43">
        <f t="shared" si="117"/>
        <v>49.999999999999993</v>
      </c>
      <c r="JX97" s="2">
        <f t="shared" si="170"/>
        <v>1.4462867232450001</v>
      </c>
      <c r="JY97" s="43">
        <f>JX97*'DEPRECATED - DT-Prelim Calcs'!$C$21/JS$2/'DEPRECATED - DT-Prelim Calcs'!$C$19/'DEPRECATED - DT-Prelim Calcs'!$C$18*3.39*'DEPRECATED - DT-Prelim Calcs'!$C$20</f>
        <v>29.053734754561201</v>
      </c>
      <c r="JZ97" s="36">
        <f t="shared" si="171"/>
        <v>0</v>
      </c>
      <c r="KA97" s="43">
        <f>JY96*'DEPRECATED - DT-Prelim Calcs'!$C$11+KA96</f>
        <v>-460.20965148486169</v>
      </c>
      <c r="KB97" s="43">
        <f>KB96+0.5*JY97*'DEPRECATED - DT-Prelim Calcs'!$C$11^2+KA97*'DEPRECATED - DT-Prelim Calcs'!$C$11</f>
        <v>-146576.10294856524</v>
      </c>
      <c r="KC97" s="43">
        <f>MIN('Drive Train'!$F$35-JW96*'DEPRECATED - DT-Prelim Calcs'!$C$21*'Drive Train'!$F$39,KC96+JW$2)</f>
        <v>9.6000000000000014</v>
      </c>
      <c r="KD97" s="43">
        <f>'Drive Train'!$F$35-JW97*'DEPRECATED - DT-Prelim Calcs'!$C$21*'Drive Train'!$F$39</f>
        <v>9.6000000000000014</v>
      </c>
      <c r="KE97" s="1">
        <f>IF(KB97&gt;='Drive Train'!$F$29,1,0)</f>
        <v>0</v>
      </c>
      <c r="KF97" s="43">
        <f>MIN(JV97,'DEPRECATED - DT-Prelim Calcs'!$C$10)*'DEPRECATED - DT-Prelim Calcs'!$C$11*1000/60/60</f>
        <v>103.33333333333333</v>
      </c>
      <c r="KG97" s="49">
        <f>KG96+'DEPRECATED - DT-Prelim Calcs'!$C$11</f>
        <v>372</v>
      </c>
      <c r="KH97" s="2">
        <f>KR97/'Drive Train'!$F$35</f>
        <v>4.1626298485666116</v>
      </c>
      <c r="KI97" s="36">
        <f>KP97*12*60/(PI() * 'Drive Train'!$F$15)/KH$2*KH97</f>
        <v>-1623303.5782242646</v>
      </c>
      <c r="KJ97" s="2">
        <f>('DEPRECATED - DT-Prelim Calcs'!$C$6*KH97-KI97)/('DEPRECATED - DT-Prelim Calcs'!$C$6*KH97)*'DEPRECATED - DT-Prelim Calcs'!$C$7*KH97</f>
        <v>1212.8289693928809</v>
      </c>
      <c r="KK97" s="43">
        <f>KJ97/'DEPRECATED - DT-Prelim Calcs'!$C$7*('DEPRECATED - DT-Prelim Calcs'!$C$8-'DEPRECATED - DT-Prelim Calcs'!$C$9)+'DEPRECATED - DT-Prelim Calcs'!$C$9</f>
        <v>66073.525944537527</v>
      </c>
      <c r="KL97" s="43">
        <f t="shared" si="118"/>
        <v>53.333333333333329</v>
      </c>
      <c r="KM97" s="2">
        <f t="shared" si="172"/>
        <v>1.4462867232450001</v>
      </c>
      <c r="KN97" s="43">
        <f>KM97*'DEPRECATED - DT-Prelim Calcs'!$C$21/KH$2/'DEPRECATED - DT-Prelim Calcs'!$C$19/'DEPRECATED - DT-Prelim Calcs'!$C$18*3.39*'DEPRECATED - DT-Prelim Calcs'!$C$20</f>
        <v>29.053734754561201</v>
      </c>
      <c r="KO97" s="36">
        <f t="shared" si="173"/>
        <v>0</v>
      </c>
      <c r="KP97" s="43">
        <f>KN96*'DEPRECATED - DT-Prelim Calcs'!$C$11+KP96</f>
        <v>-1134.3787153040114</v>
      </c>
      <c r="KQ97" s="43">
        <f>KQ96+0.5*KN97*'DEPRECATED - DT-Prelim Calcs'!$C$11^2+KP97*'DEPRECATED - DT-Prelim Calcs'!$C$11</f>
        <v>-144857.45960418129</v>
      </c>
      <c r="KR97" s="43">
        <f>MIN('Drive Train'!$F$35-KL96*'DEPRECATED - DT-Prelim Calcs'!$C$21*'Drive Train'!$F$39,KR96+KL$2)</f>
        <v>51.616610122225985</v>
      </c>
      <c r="KS97" s="43">
        <f>'Drive Train'!$F$35-KL97*'DEPRECATED - DT-Prelim Calcs'!$C$21*'Drive Train'!$F$39</f>
        <v>9.413333333333334</v>
      </c>
      <c r="KT97" s="1">
        <f>IF(KQ97&gt;='Drive Train'!$F$29,1,0)</f>
        <v>0</v>
      </c>
      <c r="KU97" s="43">
        <f>MIN(KK97,'DEPRECATED - DT-Prelim Calcs'!$C$10)*'DEPRECATED - DT-Prelim Calcs'!$C$11*1000/60/60</f>
        <v>103.33333333333333</v>
      </c>
      <c r="KV97" s="49">
        <f>KV96+'DEPRECATED - DT-Prelim Calcs'!$C$11</f>
        <v>372</v>
      </c>
      <c r="KW97" s="2">
        <f>LG97/'Drive Train'!$F$35</f>
        <v>0.74408602150537628</v>
      </c>
      <c r="KX97" s="36">
        <f>LE97*12*60/(PI() * 'Drive Train'!$F$15)/KW$2*KW97</f>
        <v>-276289.0300352631</v>
      </c>
      <c r="KY97" s="2">
        <f>('DEPRECATED - DT-Prelim Calcs'!$C$6*KW97-KX97)/('DEPRECATED - DT-Prelim Calcs'!$C$6*KW97)*'DEPRECATED - DT-Prelim Calcs'!$C$7*KW97</f>
        <v>206.5925143601994</v>
      </c>
      <c r="KZ97" s="43">
        <f>KY97/'DEPRECATED - DT-Prelim Calcs'!$C$7*('DEPRECATED - DT-Prelim Calcs'!$C$8-'DEPRECATED - DT-Prelim Calcs'!$C$9)+'DEPRECATED - DT-Prelim Calcs'!$C$9</f>
        <v>11256.166827085488</v>
      </c>
      <c r="LA97" s="43">
        <f t="shared" si="119"/>
        <v>56.666666666666664</v>
      </c>
      <c r="LB97" s="2">
        <f t="shared" si="174"/>
        <v>1.4462867232450001</v>
      </c>
      <c r="LC97" s="43">
        <f>LB97*'DEPRECATED - DT-Prelim Calcs'!$C$21/KW$2/'DEPRECATED - DT-Prelim Calcs'!$C$19/'DEPRECATED - DT-Prelim Calcs'!$C$18*3.39*'DEPRECATED - DT-Prelim Calcs'!$C$20</f>
        <v>29.053734754561201</v>
      </c>
      <c r="LD97" s="36">
        <f t="shared" si="175"/>
        <v>0</v>
      </c>
      <c r="LE97" s="43">
        <f>LC96*'DEPRECATED - DT-Prelim Calcs'!$C$11+LE96</f>
        <v>-1080.1065830849873</v>
      </c>
      <c r="LF97" s="43">
        <f>LF96+0.5*LC97*'DEPRECATED - DT-Prelim Calcs'!$C$11^2+LE97*'DEPRECATED - DT-Prelim Calcs'!$C$11</f>
        <v>-159275.96768001805</v>
      </c>
      <c r="LG97" s="43">
        <f>MIN('Drive Train'!$F$35-LA96*'DEPRECATED - DT-Prelim Calcs'!$C$21*'Drive Train'!$F$39,LG96+LA$2)</f>
        <v>9.2266666666666666</v>
      </c>
      <c r="LH97" s="43">
        <f>'Drive Train'!$F$35-LA97*'DEPRECATED - DT-Prelim Calcs'!$C$21*'Drive Train'!$F$39</f>
        <v>9.2266666666666666</v>
      </c>
      <c r="LI97" s="1">
        <f>IF(LF97&gt;='Drive Train'!$F$29,1,0)</f>
        <v>0</v>
      </c>
      <c r="LJ97" s="43">
        <f>MIN(KZ97,'DEPRECATED - DT-Prelim Calcs'!$C$10)*'DEPRECATED - DT-Prelim Calcs'!$C$11*1000/60/60</f>
        <v>103.33333333333333</v>
      </c>
      <c r="LK97" s="49">
        <f>LK96+'DEPRECATED - DT-Prelim Calcs'!$C$11</f>
        <v>372</v>
      </c>
      <c r="LL97" s="2">
        <f>LV97/'Drive Train'!$F$35</f>
        <v>0.72903225806451621</v>
      </c>
      <c r="LM97" s="36">
        <f>LT97*12*60/(PI() * 'Drive Train'!$F$15)/LL$2*LL97</f>
        <v>-195081.44059533847</v>
      </c>
      <c r="LN97" s="2">
        <f>('DEPRECATED - DT-Prelim Calcs'!$C$6*LL97-LM97)/('DEPRECATED - DT-Prelim Calcs'!$C$6*LL97)*'DEPRECATED - DT-Prelim Calcs'!$C$7*LL97</f>
        <v>146.8254240477109</v>
      </c>
      <c r="LO97" s="43">
        <f>LN97/'DEPRECATED - DT-Prelim Calcs'!$C$7*('DEPRECATED - DT-Prelim Calcs'!$C$8-'DEPRECATED - DT-Prelim Calcs'!$C$9)+'DEPRECATED - DT-Prelim Calcs'!$C$9</f>
        <v>8000.1984742409659</v>
      </c>
      <c r="LP97" s="43">
        <f t="shared" si="120"/>
        <v>60</v>
      </c>
      <c r="LQ97" s="2">
        <f t="shared" si="176"/>
        <v>1.4462867232450001</v>
      </c>
      <c r="LR97" s="43">
        <f>LQ97*'DEPRECATED - DT-Prelim Calcs'!$C$21/LL$2/'DEPRECATED - DT-Prelim Calcs'!$C$19/'DEPRECATED - DT-Prelim Calcs'!$C$18*3.39*'DEPRECATED - DT-Prelim Calcs'!$C$20</f>
        <v>29.053734754561201</v>
      </c>
      <c r="LS97" s="36">
        <f t="shared" si="177"/>
        <v>0</v>
      </c>
      <c r="LT97" s="43">
        <f>LR96*'DEPRECATED - DT-Prelim Calcs'!$C$11+LT96</f>
        <v>-778.38655520349459</v>
      </c>
      <c r="LU97" s="43">
        <f>LU96+0.5*LR97*'DEPRECATED - DT-Prelim Calcs'!$C$11^2+LT97*'DEPRECATED - DT-Prelim Calcs'!$C$11</f>
        <v>-170041.53536719791</v>
      </c>
      <c r="LV97" s="43">
        <f>MIN('Drive Train'!$F$35-LP96*'DEPRECATED - DT-Prelim Calcs'!$C$21*'Drive Train'!$F$39,LV96+LP$2)</f>
        <v>9.0400000000000009</v>
      </c>
      <c r="LW97" s="43">
        <f>'Drive Train'!$F$35-LP97*'DEPRECATED - DT-Prelim Calcs'!$C$21*'Drive Train'!$F$39</f>
        <v>9.0400000000000009</v>
      </c>
      <c r="LX97" s="1">
        <f>IF(LU97&gt;='Drive Train'!$F$29,1,0)</f>
        <v>0</v>
      </c>
      <c r="LY97" s="43">
        <f>MIN(LO97,'DEPRECATED - DT-Prelim Calcs'!$C$10)*'DEPRECATED - DT-Prelim Calcs'!$C$11*1000/60/60</f>
        <v>103.33333333333333</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3"/>
        <v>0</v>
      </c>
      <c r="X98" s="2">
        <f>MAX(MIN(IF(AND(AI97=1,AG98&lt;0),-1,1)*(W98-$C$9)/($C$8-$C$9)*$C$7-$C$29*AE98/T$2 -  AI97*$C$29/2,X$2),MAX(X$4:X97)*-1)</f>
        <v>-0.27672021620693066</v>
      </c>
      <c r="Y98" s="43">
        <f t="shared" si="94"/>
        <v>0</v>
      </c>
      <c r="Z98" s="43">
        <f t="shared" si="95"/>
        <v>0</v>
      </c>
      <c r="AA98" s="43">
        <f t="shared" si="96"/>
        <v>0</v>
      </c>
      <c r="AB98" s="43" t="e">
        <f t="shared" si="97"/>
        <v>#N/A</v>
      </c>
      <c r="AC98" s="36">
        <f t="shared" si="121"/>
        <v>1</v>
      </c>
      <c r="AD98" s="1">
        <f t="shared" si="98"/>
        <v>1</v>
      </c>
      <c r="AE98" s="43">
        <f t="shared" si="99"/>
        <v>0</v>
      </c>
      <c r="AF98" s="43" t="e">
        <f t="shared" si="100"/>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889.49632897085212</v>
      </c>
      <c r="AK98" s="43">
        <f t="shared" si="178"/>
        <v>0</v>
      </c>
      <c r="AL98" s="49">
        <f>AL97+'DEPRECATED - DT-Prelim Calcs'!$C$11</f>
        <v>376</v>
      </c>
      <c r="AM98" s="2">
        <f>AW98/'Drive Train'!$F$35</f>
        <v>0.57999999999999996</v>
      </c>
      <c r="AN98" s="36">
        <f>AU98*12*60/(PI() * 'Drive Train'!$F$15)/AM$2*AM98</f>
        <v>6250.2118701141917</v>
      </c>
      <c r="AO98" s="2">
        <f>('DEPRECATED - DT-Prelim Calcs'!$C$6*AM98-AN98)/('DEPRECATED - DT-Prelim Calcs'!$C$6*AM98)*'DEPRECATED - DT-Prelim Calcs'!$C$7*AM98</f>
        <v>-1.8743914844569847</v>
      </c>
      <c r="AP98" s="43">
        <f>AO98/'DEPRECATED - DT-Prelim Calcs'!$C$7*('DEPRECATED - DT-Prelim Calcs'!$C$8-'DEPRECATED - DT-Prelim Calcs'!$C$9)+'DEPRECATED - DT-Prelim Calcs'!$C$9</f>
        <v>-100.61237191444766</v>
      </c>
      <c r="AQ98" s="43">
        <f t="shared" si="102"/>
        <v>-100.61237191444766</v>
      </c>
      <c r="AR98" s="2">
        <f t="shared" si="122"/>
        <v>-2.7161735108634635</v>
      </c>
      <c r="AS98" s="43">
        <f>AR98*'DEPRECATED - DT-Prelim Calcs'!$C$21/AM$2/'DEPRECATED - DT-Prelim Calcs'!$C$19/'DEPRECATED - DT-Prelim Calcs'!$C$18*3.39*'DEPRECATED - DT-Prelim Calcs'!$C$20</f>
        <v>-27.281929462414137</v>
      </c>
      <c r="AT98" s="36">
        <f t="shared" si="123"/>
        <v>1</v>
      </c>
      <c r="AU98" s="43">
        <f>AS97*'DEPRECATED - DT-Prelim Calcs'!$C$11+AU97</f>
        <v>62.693549471680932</v>
      </c>
      <c r="AV98" s="43">
        <f>AV97+0.5*AS98*'DEPRECATED - DT-Prelim Calcs'!$C$11^2+AU98*'DEPRECATED - DT-Prelim Calcs'!$C$11</f>
        <v>5557.8684235348483</v>
      </c>
      <c r="AW98" s="43">
        <f>MIN('Drive Train'!$F$35-AQ97*'DEPRECATED - DT-Prelim Calcs'!$C$21*'Drive Train'!$F$39,AW97+AQ$2)</f>
        <v>7.1920000000000002</v>
      </c>
      <c r="AX98" s="43">
        <f>'Drive Train'!$F$35-AQ98*'DEPRECATED - DT-Prelim Calcs'!$C$21*'Drive Train'!$F$39</f>
        <v>18.034292827209072</v>
      </c>
      <c r="AY98" s="1">
        <f>IF(AV98&gt;='Drive Train'!$F$29,1,0)</f>
        <v>1</v>
      </c>
      <c r="AZ98" s="43">
        <f t="shared" si="124"/>
        <v>-111.79152434938629</v>
      </c>
      <c r="BA98" s="49">
        <f>BA97+'DEPRECATED - DT-Prelim Calcs'!$C$11</f>
        <v>376</v>
      </c>
      <c r="BB98" s="2">
        <f>BL98/'Drive Train'!$F$35</f>
        <v>1.9709675503963762</v>
      </c>
      <c r="BC98" s="36">
        <f>BJ98*12*60/(PI() * 'Drive Train'!$F$15)/BB$2*BB98</f>
        <v>-116215.54453335013</v>
      </c>
      <c r="BD98" s="2">
        <f>('DEPRECATED - DT-Prelim Calcs'!$C$6*BB98-BC98)/('DEPRECATED - DT-Prelim Calcs'!$C$6*BB98)*'DEPRECATED - DT-Prelim Calcs'!$C$7*BB98</f>
        <v>94.675013965185357</v>
      </c>
      <c r="BE98" s="43">
        <f>BD98/'DEPRECATED - DT-Prelim Calcs'!$C$7*('DEPRECATED - DT-Prelim Calcs'!$C$8-'DEPRECATED - DT-Prelim Calcs'!$C$9)+'DEPRECATED - DT-Prelim Calcs'!$C$9</f>
        <v>5159.1686712377095</v>
      </c>
      <c r="BF98" s="43">
        <f t="shared" si="103"/>
        <v>93</v>
      </c>
      <c r="BG98" s="2">
        <f t="shared" si="125"/>
        <v>2.0025508475699998</v>
      </c>
      <c r="BH98" s="43">
        <f>BG98*'DEPRECATED - DT-Prelim Calcs'!$C$21/BB$2/'DEPRECATED - DT-Prelim Calcs'!$C$19/'DEPRECATED - DT-Prelim Calcs'!$C$18*3.39*'DEPRECATED - DT-Prelim Calcs'!$C$20</f>
        <v>29.053734754561201</v>
      </c>
      <c r="BI98" s="36">
        <f t="shared" si="126"/>
        <v>0</v>
      </c>
      <c r="BJ98" s="43">
        <f>BH97*'DEPRECATED - DT-Prelim Calcs'!$C$11+BJ97</f>
        <v>-237.48709616449838</v>
      </c>
      <c r="BK98" s="43">
        <f>BK97+0.5*BH98*'DEPRECATED - DT-Prelim Calcs'!$C$11^2+BJ98*'DEPRECATED - DT-Prelim Calcs'!$C$11</f>
        <v>-50957.209876538407</v>
      </c>
      <c r="BL98" s="43">
        <f>MIN('Drive Train'!$F$35-BF97*'DEPRECATED - DT-Prelim Calcs'!$C$21*'Drive Train'!$F$39,BL97+BF$2)</f>
        <v>24.439997624915065</v>
      </c>
      <c r="BM98" s="43">
        <f>'Drive Train'!$F$35-BF98*'DEPRECATED - DT-Prelim Calcs'!$C$21*'Drive Train'!$F$39</f>
        <v>7.1920000000000002</v>
      </c>
      <c r="BN98" s="1">
        <f>IF(BK98&gt;='Drive Train'!$F$29,1,0)</f>
        <v>0</v>
      </c>
      <c r="BO98" s="43">
        <f t="shared" si="127"/>
        <v>103.33333333333333</v>
      </c>
      <c r="BP98" s="49">
        <f>BP97+'DEPRECATED - DT-Prelim Calcs'!$C$11</f>
        <v>376</v>
      </c>
      <c r="BQ98" s="2">
        <f>CA98/'Drive Train'!$F$35</f>
        <v>0.57999999999999996</v>
      </c>
      <c r="BR98" s="36">
        <f>BY98*12*60/(PI() * 'Drive Train'!$F$15)/BQ$2*BQ98</f>
        <v>-188876.45524019489</v>
      </c>
      <c r="BS98" s="2">
        <f>('DEPRECATED - DT-Prelim Calcs'!$C$6*BQ98-BR98)/('DEPRECATED - DT-Prelim Calcs'!$C$6*BQ98)*'DEPRECATED - DT-Prelim Calcs'!$C$7*BQ98</f>
        <v>141.56511772359156</v>
      </c>
      <c r="BT98" s="43">
        <f>BS98/'DEPRECATED - DT-Prelim Calcs'!$C$7*('DEPRECATED - DT-Prelim Calcs'!$C$8-'DEPRECATED - DT-Prelim Calcs'!$C$9)+'DEPRECATED - DT-Prelim Calcs'!$C$9</f>
        <v>7713.629547628494</v>
      </c>
      <c r="BU98" s="43">
        <f t="shared" si="104"/>
        <v>93</v>
      </c>
      <c r="BV98" s="2">
        <f t="shared" si="128"/>
        <v>1.5313624128476471</v>
      </c>
      <c r="BW98" s="43">
        <f>BV98*'DEPRECATED - DT-Prelim Calcs'!$C$21/BQ$2/'DEPRECATED - DT-Prelim Calcs'!$C$19/'DEPRECATED - DT-Prelim Calcs'!$C$18*3.39*'DEPRECATED - DT-Prelim Calcs'!$C$20</f>
        <v>29.053734754561201</v>
      </c>
      <c r="BX98" s="36">
        <f t="shared" si="129"/>
        <v>0</v>
      </c>
      <c r="BY98" s="43">
        <f>BW97*'DEPRECATED - DT-Prelim Calcs'!$C$11+BY97</f>
        <v>-1002.9967616948576</v>
      </c>
      <c r="BZ98" s="43">
        <f>BZ97+0.5*BW98*'DEPRECATED - DT-Prelim Calcs'!$C$11^2+BY98*'DEPRECATED - DT-Prelim Calcs'!$C$11</f>
        <v>-123423.2786686795</v>
      </c>
      <c r="CA98" s="43">
        <f>MIN('Drive Train'!$F$35-BU97*'DEPRECATED - DT-Prelim Calcs'!$C$21*'Drive Train'!$F$39,CA97+BU$2)</f>
        <v>7.1920000000000002</v>
      </c>
      <c r="CB98" s="43">
        <f>'Drive Train'!$F$35-BU98*'DEPRECATED - DT-Prelim Calcs'!$C$21*'Drive Train'!$F$39</f>
        <v>7.1920000000000002</v>
      </c>
      <c r="CC98" s="1">
        <f>IF(BZ98&gt;='Drive Train'!$F$29,1,0)</f>
        <v>0</v>
      </c>
      <c r="CD98" s="43">
        <f t="shared" si="130"/>
        <v>103.33333333333333</v>
      </c>
      <c r="CE98" s="49">
        <f>CE97+'DEPRECATED - DT-Prelim Calcs'!$C$11</f>
        <v>376</v>
      </c>
      <c r="CF98" s="2">
        <f>CP98/'Drive Train'!$F$35</f>
        <v>0.57999999999999996</v>
      </c>
      <c r="CG98" s="36">
        <f>CN98*12*60/(PI() * 'Drive Train'!$F$15)/CF$2*CF98</f>
        <v>-34030.765545561342</v>
      </c>
      <c r="CH98" s="2">
        <f>('DEPRECATED - DT-Prelim Calcs'!$C$6*CF98-CG98)/('DEPRECATED - DT-Prelim Calcs'!$C$6*CF98)*'DEPRECATED - DT-Prelim Calcs'!$C$7*CF98</f>
        <v>27.736546459041183</v>
      </c>
      <c r="CI98" s="43">
        <f>CH98/'DEPRECATED - DT-Prelim Calcs'!$C$7*('DEPRECATED - DT-Prelim Calcs'!$C$8-'DEPRECATED - DT-Prelim Calcs'!$C$9)+'DEPRECATED - DT-Prelim Calcs'!$C$9</f>
        <v>1512.5208145597062</v>
      </c>
      <c r="CJ98" s="43">
        <f t="shared" si="105"/>
        <v>93</v>
      </c>
      <c r="CK98" s="2">
        <f t="shared" si="131"/>
        <v>1.2396743342100003</v>
      </c>
      <c r="CL98" s="43">
        <f>CK98*'DEPRECATED - DT-Prelim Calcs'!$C$21/CF$2/'DEPRECATED - DT-Prelim Calcs'!$C$19/'DEPRECATED - DT-Prelim Calcs'!$C$18*3.39*'DEPRECATED - DT-Prelim Calcs'!$C$20</f>
        <v>29.053734754561205</v>
      </c>
      <c r="CM98" s="36">
        <f t="shared" si="132"/>
        <v>0</v>
      </c>
      <c r="CN98" s="43">
        <f>CL97*'DEPRECATED - DT-Prelim Calcs'!$C$11+CN97</f>
        <v>-146.29283392716502</v>
      </c>
      <c r="CO98" s="43">
        <f>CO97+0.5*CL98*'DEPRECATED - DT-Prelim Calcs'!$C$11^2+CN98*'DEPRECATED - DT-Prelim Calcs'!$C$11</f>
        <v>-252632.25616494787</v>
      </c>
      <c r="CP98" s="43">
        <f>MIN('Drive Train'!$F$35-CJ97*'DEPRECATED - DT-Prelim Calcs'!$C$21*'Drive Train'!$F$39,CP97+CJ$2)</f>
        <v>7.1920000000000002</v>
      </c>
      <c r="CQ98" s="43">
        <f>'Drive Train'!$F$35-CJ98*'DEPRECATED - DT-Prelim Calcs'!$C$21*'Drive Train'!$F$39</f>
        <v>7.1920000000000002</v>
      </c>
      <c r="CR98" s="1">
        <f>IF(CO98&gt;='Drive Train'!$F$29,1,0)</f>
        <v>0</v>
      </c>
      <c r="CS98" s="43">
        <f t="shared" si="133"/>
        <v>103.33333333333333</v>
      </c>
      <c r="CT98" s="49">
        <f>CT97+'DEPRECATED - DT-Prelim Calcs'!$C$11</f>
        <v>376</v>
      </c>
      <c r="CU98" s="2">
        <f>DE98/'Drive Train'!$F$35</f>
        <v>0.57999999999999996</v>
      </c>
      <c r="CV98" s="36">
        <f>DC98*12*60/(PI() * 'Drive Train'!$F$15)/CU$2*CU98</f>
        <v>-145648.08386116207</v>
      </c>
      <c r="CW98" s="2">
        <f>('DEPRECATED - DT-Prelim Calcs'!$C$6*CU98-CV98)/('DEPRECATED - DT-Prelim Calcs'!$C$6*CU98)*'DEPRECATED - DT-Prelim Calcs'!$C$7*CU98</f>
        <v>109.78752183524298</v>
      </c>
      <c r="CX98" s="43">
        <f>CW98/'DEPRECATED - DT-Prelim Calcs'!$C$7*('DEPRECATED - DT-Prelim Calcs'!$C$8-'DEPRECATED - DT-Prelim Calcs'!$C$9)+'DEPRECATED - DT-Prelim Calcs'!$C$9</f>
        <v>5982.4620104274154</v>
      </c>
      <c r="CY98" s="43">
        <f t="shared" si="106"/>
        <v>93</v>
      </c>
      <c r="CZ98" s="2">
        <f t="shared" si="134"/>
        <v>1.0413264407364002</v>
      </c>
      <c r="DA98" s="43">
        <f>CZ98*'DEPRECATED - DT-Prelim Calcs'!$C$21/CU$2/'DEPRECATED - DT-Prelim Calcs'!$C$19/'DEPRECATED - DT-Prelim Calcs'!$C$18*3.39*'DEPRECATED - DT-Prelim Calcs'!$C$20</f>
        <v>29.053734754561201</v>
      </c>
      <c r="DB98" s="36">
        <f t="shared" si="135"/>
        <v>0</v>
      </c>
      <c r="DC98" s="43">
        <f>DA97*'DEPRECATED - DT-Prelim Calcs'!$C$11+DC97</f>
        <v>-525.93902329615742</v>
      </c>
      <c r="DD98" s="43">
        <f>DD97+0.5*DA98*'DEPRECATED - DT-Prelim Calcs'!$C$11^2+DC98*'DEPRECATED - DT-Prelim Calcs'!$C$11</f>
        <v>-376531.96703503298</v>
      </c>
      <c r="DE98" s="43">
        <f>MIN('Drive Train'!$F$35-CY97*'DEPRECATED - DT-Prelim Calcs'!$C$21*'Drive Train'!$F$39,DE97+CY$2)</f>
        <v>7.1920000000000002</v>
      </c>
      <c r="DF98" s="43">
        <f>'Drive Train'!$F$35-CY98*'DEPRECATED - DT-Prelim Calcs'!$C$21*'Drive Train'!$F$39</f>
        <v>7.1920000000000002</v>
      </c>
      <c r="DG98" s="1">
        <f>IF(DD98&gt;='Drive Train'!$F$29,1,0)</f>
        <v>0</v>
      </c>
      <c r="DH98" s="43">
        <f t="shared" si="136"/>
        <v>103.33333333333333</v>
      </c>
      <c r="DI98" s="49">
        <f>DI97+'DEPRECATED - DT-Prelim Calcs'!$C$11</f>
        <v>376</v>
      </c>
      <c r="DJ98" s="2">
        <f>DT98/'Drive Train'!$F$35</f>
        <v>0.64993901280877708</v>
      </c>
      <c r="DK98" s="36">
        <f>DR98*12*60/(PI() * 'Drive Train'!$F$15)/DJ$2*DJ98</f>
        <v>43854.060555165313</v>
      </c>
      <c r="DL98" s="2">
        <f>('DEPRECATED - DT-Prelim Calcs'!$C$6*DJ98-DK98)/('DEPRECATED - DT-Prelim Calcs'!$C$6*DJ98)*'DEPRECATED - DT-Prelim Calcs'!$C$7*DJ98</f>
        <v>-29.189332112015446</v>
      </c>
      <c r="DM98" s="43">
        <f>DL98/'DEPRECATED - DT-Prelim Calcs'!$C$7*('DEPRECATED - DT-Prelim Calcs'!$C$8-'DEPRECATED - DT-Prelim Calcs'!$C$9)+'DEPRECATED - DT-Prelim Calcs'!$C$9</f>
        <v>-1588.6651075948712</v>
      </c>
      <c r="DN98" s="43">
        <f t="shared" si="107"/>
        <v>-1588.6651075948712</v>
      </c>
      <c r="DO98" s="2">
        <f t="shared" si="137"/>
        <v>-34.460054087491102</v>
      </c>
      <c r="DP98" s="43">
        <f>DO98*'DEPRECATED - DT-Prelim Calcs'!$C$21/DJ$2/'DEPRECATED - DT-Prelim Calcs'!$C$19/'DEPRECATED - DT-Prelim Calcs'!$C$18*3.39*'DEPRECATED - DT-Prelim Calcs'!$C$20</f>
        <v>-1115.2931002483954</v>
      </c>
      <c r="DQ98" s="36">
        <f t="shared" si="138"/>
        <v>1</v>
      </c>
      <c r="DR98" s="43">
        <f>DP97*'DEPRECATED - DT-Prelim Calcs'!$C$11+DR97</f>
        <v>121.82539549293649</v>
      </c>
      <c r="DS98" s="43">
        <f>DS97+0.5*DP98*'DEPRECATED - DT-Prelim Calcs'!$C$11^2+DR98*'DEPRECATED - DT-Prelim Calcs'!$C$11</f>
        <v>-607282.05050138722</v>
      </c>
      <c r="DT98" s="43">
        <f>MIN('Drive Train'!$F$35-DN97*'DEPRECATED - DT-Prelim Calcs'!$C$21*'Drive Train'!$F$39,DT97+DN$2)</f>
        <v>8.0592437588288366</v>
      </c>
      <c r="DU98" s="43">
        <f>'Drive Train'!$F$35-DN98*'DEPRECATED - DT-Prelim Calcs'!$C$21*'Drive Train'!$F$39</f>
        <v>101.3652460253128</v>
      </c>
      <c r="DV98" s="1">
        <f>IF(DS98&gt;='Drive Train'!$F$29,1,0)</f>
        <v>0</v>
      </c>
      <c r="DW98" s="43">
        <f t="shared" si="139"/>
        <v>-1765.1834528831903</v>
      </c>
      <c r="DX98" s="49">
        <f>DX97+'DEPRECATED - DT-Prelim Calcs'!$C$11</f>
        <v>376</v>
      </c>
      <c r="DY98" s="2">
        <f>EI98/'Drive Train'!$F$35</f>
        <v>0.57999999999999996</v>
      </c>
      <c r="DZ98" s="36">
        <f>EG98*12*60/(PI() * 'Drive Train'!$F$15)/DY$2*DY98</f>
        <v>24052.08521967004</v>
      </c>
      <c r="EA98" s="2">
        <f>('DEPRECATED - DT-Prelim Calcs'!$C$6*DY98-DZ98)/('DEPRECATED - DT-Prelim Calcs'!$C$6*DY98)*'DEPRECATED - DT-Prelim Calcs'!$C$7*DY98</f>
        <v>-14.960721579976882</v>
      </c>
      <c r="EB98" s="43">
        <f>EA98/'DEPRECATED - DT-Prelim Calcs'!$C$7*('DEPRECATED - DT-Prelim Calcs'!$C$8-'DEPRECATED - DT-Prelim Calcs'!$C$9)+'DEPRECATED - DT-Prelim Calcs'!$C$9</f>
        <v>-813.52438458083009</v>
      </c>
      <c r="EC98" s="43">
        <f t="shared" si="108"/>
        <v>-813.52438458083009</v>
      </c>
      <c r="ED98" s="2">
        <f t="shared" si="140"/>
        <v>-18.200069854285104</v>
      </c>
      <c r="EE98" s="43">
        <f>ED98*'DEPRECATED - DT-Prelim Calcs'!$C$21/DY$2/'DEPRECATED - DT-Prelim Calcs'!$C$19/'DEPRECATED - DT-Prelim Calcs'!$C$18*3.39*'DEPRECATED - DT-Prelim Calcs'!$C$20</f>
        <v>-670.28894630464492</v>
      </c>
      <c r="EF98" s="36">
        <f t="shared" si="141"/>
        <v>1</v>
      </c>
      <c r="EG98" s="43">
        <f>EE97*'DEPRECATED - DT-Prelim Calcs'!$C$11+EG97</f>
        <v>65.797504553841037</v>
      </c>
      <c r="EH98" s="43">
        <f>EH97+0.5*EE98*'DEPRECATED - DT-Prelim Calcs'!$C$11^2+EG98*'DEPRECATED - DT-Prelim Calcs'!$C$11</f>
        <v>-678436.65339844825</v>
      </c>
      <c r="EI98" s="43">
        <f>MIN('Drive Train'!$F$35-EC97*'DEPRECATED - DT-Prelim Calcs'!$C$21*'Drive Train'!$F$39,EI97+EC$2)</f>
        <v>7.1920000000000002</v>
      </c>
      <c r="EJ98" s="43">
        <f>'Drive Train'!$F$35-EC98*'DEPRECATED - DT-Prelim Calcs'!$C$21*'Drive Train'!$F$39</f>
        <v>57.957365536526481</v>
      </c>
      <c r="EK98" s="1">
        <f>IF(EH98&gt;='Drive Train'!$F$29,1,0)</f>
        <v>0</v>
      </c>
      <c r="EL98" s="43">
        <f t="shared" si="142"/>
        <v>-903.91598286758904</v>
      </c>
      <c r="EM98" s="49">
        <f>EM97+'DEPRECATED - DT-Prelim Calcs'!$C$11</f>
        <v>376</v>
      </c>
      <c r="EN98" s="2">
        <f>EX98/'Drive Train'!$F$35</f>
        <v>0.57999999999999996</v>
      </c>
      <c r="EO98" s="36">
        <f>EV98*12*60/(PI() * 'Drive Train'!$F$15)/EN$2*EN98</f>
        <v>-862027.26542115037</v>
      </c>
      <c r="EP98" s="2">
        <f>('DEPRECATED - DT-Prelim Calcs'!$C$6*EN98-EO98)/('DEPRECATED - DT-Prelim Calcs'!$C$6*EN98)*'DEPRECATED - DT-Prelim Calcs'!$C$7*EN98</f>
        <v>636.4048198785573</v>
      </c>
      <c r="EQ98" s="43">
        <f>EP98/'DEPRECATED - DT-Prelim Calcs'!$C$7*('DEPRECATED - DT-Prelim Calcs'!$C$8-'DEPRECATED - DT-Prelim Calcs'!$C$9)+'DEPRECATED - DT-Prelim Calcs'!$C$9</f>
        <v>34671.314814279613</v>
      </c>
      <c r="ER98" s="43">
        <f t="shared" si="109"/>
        <v>93</v>
      </c>
      <c r="ES98" s="2">
        <f t="shared" si="143"/>
        <v>0.7035989464435134</v>
      </c>
      <c r="ET98" s="43">
        <f>ES98*'DEPRECATED - DT-Prelim Calcs'!$C$21/EN$2/'DEPRECATED - DT-Prelim Calcs'!$C$19/'DEPRECATED - DT-Prelim Calcs'!$C$18*3.39*'DEPRECATED - DT-Prelim Calcs'!$C$20</f>
        <v>29.053734754561201</v>
      </c>
      <c r="EU98" s="36">
        <f t="shared" si="144"/>
        <v>0</v>
      </c>
      <c r="EV98" s="43">
        <f>ET97*'DEPRECATED - DT-Prelim Calcs'!$C$11+EV97</f>
        <v>-2103.2452036666546</v>
      </c>
      <c r="EW98" s="43">
        <f>EW97+0.5*ET98*'DEPRECATED - DT-Prelim Calcs'!$C$11^2+EV98*'DEPRECATED - DT-Prelim Calcs'!$C$11</f>
        <v>-1289502.8866981841</v>
      </c>
      <c r="EX98" s="43">
        <f>MIN('Drive Train'!$F$35-ER97*'DEPRECATED - DT-Prelim Calcs'!$C$21*'Drive Train'!$F$39,EX97+ER$2)</f>
        <v>7.1920000000000002</v>
      </c>
      <c r="EY98" s="43">
        <f>'Drive Train'!$F$35-ER98*'DEPRECATED - DT-Prelim Calcs'!$C$21*'Drive Train'!$F$39</f>
        <v>7.1920000000000002</v>
      </c>
      <c r="EZ98" s="1">
        <f>IF(EW98&gt;='Drive Train'!$F$29,1,0)</f>
        <v>0</v>
      </c>
      <c r="FA98" s="43">
        <f t="shared" si="145"/>
        <v>103.33333333333333</v>
      </c>
      <c r="FB98" s="49">
        <f>FB97+'DEPRECATED - DT-Prelim Calcs'!$C$11</f>
        <v>376</v>
      </c>
      <c r="FC98" s="2">
        <f>FM98/'Drive Train'!$F$35</f>
        <v>0.57999999999999996</v>
      </c>
      <c r="FD98" s="36">
        <f>FK98*12*60/(PI() * 'Drive Train'!$F$15)/FC$2*FC98</f>
        <v>-2310884.9275942044</v>
      </c>
      <c r="FE98" s="2">
        <f>('DEPRECATED - DT-Prelim Calcs'!$C$6*FC98-FD98)/('DEPRECATED - DT-Prelim Calcs'!$C$6*FC98)*'DEPRECATED - DT-Prelim Calcs'!$C$7*FC98</f>
        <v>1701.4741671499719</v>
      </c>
      <c r="FF98" s="43">
        <f>FE98/'DEPRECATED - DT-Prelim Calcs'!$C$7*('DEPRECATED - DT-Prelim Calcs'!$C$8-'DEPRECATED - DT-Prelim Calcs'!$C$9)+'DEPRECATED - DT-Prelim Calcs'!$C$9</f>
        <v>92693.749404438771</v>
      </c>
      <c r="FG98" s="43">
        <f t="shared" si="110"/>
        <v>93</v>
      </c>
      <c r="FH98" s="2">
        <f t="shared" si="146"/>
        <v>0.63495514679048781</v>
      </c>
      <c r="FI98" s="43">
        <f>FH98*'DEPRECATED - DT-Prelim Calcs'!$C$21/FC$2/'DEPRECATED - DT-Prelim Calcs'!$C$19/'DEPRECATED - DT-Prelim Calcs'!$C$18*3.39*'DEPRECATED - DT-Prelim Calcs'!$C$20</f>
        <v>29.053734754561205</v>
      </c>
      <c r="FJ98" s="36">
        <f t="shared" si="147"/>
        <v>0</v>
      </c>
      <c r="FK98" s="43">
        <f>FI97*'DEPRECATED - DT-Prelim Calcs'!$C$11+FK97</f>
        <v>-5088.2107596168598</v>
      </c>
      <c r="FL98" s="43">
        <f>FL97+0.5*FI98*'DEPRECATED - DT-Prelim Calcs'!$C$11^2+FK98*'DEPRECATED - DT-Prelim Calcs'!$C$11</f>
        <v>-1654245.0758613932</v>
      </c>
      <c r="FM98" s="43">
        <f>MIN('Drive Train'!$F$35-FG97*'DEPRECATED - DT-Prelim Calcs'!$C$21*'Drive Train'!$F$39,FM97+FG$2)</f>
        <v>7.1920000000000002</v>
      </c>
      <c r="FN98" s="43">
        <f>'Drive Train'!$F$35-FG98*'DEPRECATED - DT-Prelim Calcs'!$C$21*'Drive Train'!$F$39</f>
        <v>7.1920000000000002</v>
      </c>
      <c r="FO98" s="1">
        <f>IF(FL98&gt;='Drive Train'!$F$29,1,0)</f>
        <v>0</v>
      </c>
      <c r="FP98" s="43">
        <f t="shared" si="148"/>
        <v>103.33333333333333</v>
      </c>
      <c r="FQ98" s="49">
        <f>FQ97+'DEPRECATED - DT-Prelim Calcs'!$C$11</f>
        <v>376</v>
      </c>
      <c r="FR98" s="2">
        <f>GB98/'Drive Train'!$F$35</f>
        <v>0.57999999999999996</v>
      </c>
      <c r="FS98" s="36">
        <f>FZ98*12*60/(PI() * 'Drive Train'!$F$15)/FR$2*FR98</f>
        <v>-2281076.7139070877</v>
      </c>
      <c r="FT98" s="2">
        <f>('DEPRECATED - DT-Prelim Calcs'!$C$6*FR98-FS98)/('DEPRECATED - DT-Prelim Calcs'!$C$6*FR98)*'DEPRECATED - DT-Prelim Calcs'!$C$7*FR98</f>
        <v>1679.561859596276</v>
      </c>
      <c r="FU98" s="43">
        <f>FT98/'DEPRECATED - DT-Prelim Calcs'!$C$7*('DEPRECATED - DT-Prelim Calcs'!$C$8-'DEPRECATED - DT-Prelim Calcs'!$C$9)+'DEPRECATED - DT-Prelim Calcs'!$C$9</f>
        <v>91500.019216812041</v>
      </c>
      <c r="FV98" s="43">
        <f t="shared" si="111"/>
        <v>93</v>
      </c>
      <c r="FW98" s="2">
        <f t="shared" si="149"/>
        <v>0.57851468929799987</v>
      </c>
      <c r="FX98" s="43">
        <f>FW98*'DEPRECATED - DT-Prelim Calcs'!$C$21/FR$2/'DEPRECATED - DT-Prelim Calcs'!$C$19/'DEPRECATED - DT-Prelim Calcs'!$C$18*3.39*'DEPRECATED - DT-Prelim Calcs'!$C$20</f>
        <v>29.053734754561201</v>
      </c>
      <c r="FY98" s="36">
        <f t="shared" si="150"/>
        <v>0</v>
      </c>
      <c r="FZ98" s="43">
        <f>FX97*'DEPRECATED - DT-Prelim Calcs'!$C$11+FZ97</f>
        <v>-4576.1263388794705</v>
      </c>
      <c r="GA98" s="43">
        <f>GA97+0.5*FX98*'DEPRECATED - DT-Prelim Calcs'!$C$11^2+FZ98*'DEPRECATED - DT-Prelim Calcs'!$C$11</f>
        <v>-1748509.9124550712</v>
      </c>
      <c r="GB98" s="43">
        <f>MIN('Drive Train'!$F$35-FV97*'DEPRECATED - DT-Prelim Calcs'!$C$21*'Drive Train'!$F$39,GB97+FV$2)</f>
        <v>7.1920000000000002</v>
      </c>
      <c r="GC98" s="43">
        <f>'Drive Train'!$F$35-FV98*'DEPRECATED - DT-Prelim Calcs'!$C$21*'Drive Train'!$F$39</f>
        <v>7.1920000000000002</v>
      </c>
      <c r="GD98" s="1">
        <f>IF(GA98&gt;='Drive Train'!$F$29,1,0)</f>
        <v>0</v>
      </c>
      <c r="GE98" s="43">
        <f t="shared" si="151"/>
        <v>103.33333333333333</v>
      </c>
      <c r="GF98" s="49">
        <f>GF97+'DEPRECATED - DT-Prelim Calcs'!$C$11</f>
        <v>376</v>
      </c>
      <c r="GG98" s="2">
        <f>GQ98/'Drive Train'!$F$35</f>
        <v>0.86451612903225805</v>
      </c>
      <c r="GH98" s="36">
        <f>GO98*12*60/(PI() * 'Drive Train'!$F$15)/GG$2*GG98</f>
        <v>-122800.20940016081</v>
      </c>
      <c r="GI98" s="2">
        <f>('DEPRECATED - DT-Prelim Calcs'!$C$6*GG98-GH98)/('DEPRECATED - DT-Prelim Calcs'!$C$6*GG98)*'DEPRECATED - DT-Prelim Calcs'!$C$7*GG98</f>
        <v>94.326207931486394</v>
      </c>
      <c r="GJ98" s="43">
        <f>GI98/'DEPRECATED - DT-Prelim Calcs'!$C$7*('DEPRECATED - DT-Prelim Calcs'!$C$8-'DEPRECATED - DT-Prelim Calcs'!$C$9)+'DEPRECATED - DT-Prelim Calcs'!$C$9</f>
        <v>5140.1665514914221</v>
      </c>
      <c r="GK98" s="43">
        <f t="shared" si="152"/>
        <v>29.999999999999982</v>
      </c>
      <c r="GL98" s="2">
        <f t="shared" si="153"/>
        <v>1.4462867232450001</v>
      </c>
      <c r="GM98" s="43">
        <f>GL98*'DEPRECATED - DT-Prelim Calcs'!$C$21/GG$2/'DEPRECATED - DT-Prelim Calcs'!$C$19/'DEPRECATED - DT-Prelim Calcs'!$C$18*3.39*'DEPRECATED - DT-Prelim Calcs'!$C$20</f>
        <v>29.053734754561201</v>
      </c>
      <c r="GN98" s="36">
        <f t="shared" si="154"/>
        <v>0</v>
      </c>
      <c r="GO98" s="43">
        <f>GM97*'DEPRECATED - DT-Prelim Calcs'!$C$11+GO97</f>
        <v>-413.19220933650632</v>
      </c>
      <c r="GP98" s="43">
        <f>GP97+0.5*GM98*'DEPRECATED - DT-Prelim Calcs'!$C$11^2+GO98*'DEPRECATED - DT-Prelim Calcs'!$C$11</f>
        <v>-111591.87181117665</v>
      </c>
      <c r="GQ98" s="43">
        <f>MIN('Drive Train'!$F$35-GK97*'DEPRECATED - DT-Prelim Calcs'!$C$21*'Drive Train'!$F$39,GQ97+GK$2)</f>
        <v>10.72</v>
      </c>
      <c r="GR98" s="43">
        <f>'Drive Train'!$F$35-GK98*'DEPRECATED - DT-Prelim Calcs'!$C$21*'Drive Train'!$F$39</f>
        <v>10.72</v>
      </c>
      <c r="GS98" s="1">
        <f>IF(GP98&gt;='Drive Train'!$F$29,1,0)</f>
        <v>0</v>
      </c>
      <c r="GT98" s="43">
        <f t="shared" si="155"/>
        <v>33.333333333333314</v>
      </c>
      <c r="GU98" s="49">
        <f>GU97+'DEPRECATED - DT-Prelim Calcs'!$C$11</f>
        <v>376</v>
      </c>
      <c r="GV98" s="2">
        <f>HF98/'Drive Train'!$F$35</f>
        <v>0.84946236559139798</v>
      </c>
      <c r="GW98" s="36">
        <f>HD98*12*60/(PI() * 'Drive Train'!$F$15)/GV$2*GV98</f>
        <v>-27493.876423808291</v>
      </c>
      <c r="GX98" s="2">
        <f>('DEPRECATED - DT-Prelim Calcs'!$C$6*GV98-GW98)/('DEPRECATED - DT-Prelim Calcs'!$C$6*GV98)*'DEPRECATED - DT-Prelim Calcs'!$C$7*GV98</f>
        <v>24.194994235636337</v>
      </c>
      <c r="GY98" s="43">
        <f>GX98/'DEPRECATED - DT-Prelim Calcs'!$C$7*('DEPRECATED - DT-Prelim Calcs'!$C$8-'DEPRECATED - DT-Prelim Calcs'!$C$9)+'DEPRECATED - DT-Prelim Calcs'!$C$9</f>
        <v>1319.5855068667556</v>
      </c>
      <c r="GZ98" s="43">
        <f t="shared" si="112"/>
        <v>33.333333333333314</v>
      </c>
      <c r="HA98" s="2">
        <f t="shared" si="156"/>
        <v>1.4462867232450001</v>
      </c>
      <c r="HB98" s="43">
        <f>HA98*'DEPRECATED - DT-Prelim Calcs'!$C$21/GV$2/'DEPRECATED - DT-Prelim Calcs'!$C$19/'DEPRECATED - DT-Prelim Calcs'!$C$18*3.39*'DEPRECATED - DT-Prelim Calcs'!$C$20</f>
        <v>29.053734754561201</v>
      </c>
      <c r="HC98" s="36">
        <f t="shared" si="157"/>
        <v>0</v>
      </c>
      <c r="HD98" s="43">
        <f>HB97*'DEPRECATED - DT-Prelim Calcs'!$C$11+HD97</f>
        <v>-94.149485441068705</v>
      </c>
      <c r="HE98" s="43">
        <f>HE97+0.5*HB98*'DEPRECATED - DT-Prelim Calcs'!$C$11^2+HD98*'DEPRECATED - DT-Prelim Calcs'!$C$11</f>
        <v>-120843.140407638</v>
      </c>
      <c r="HF98" s="43">
        <f>MIN('Drive Train'!$F$35-GZ97*'DEPRECATED - DT-Prelim Calcs'!$C$21*'Drive Train'!$F$39,HF97+GZ$2)</f>
        <v>10.533333333333335</v>
      </c>
      <c r="HG98" s="43">
        <f>'Drive Train'!$F$35-GZ98*'DEPRECATED - DT-Prelim Calcs'!$C$21*'Drive Train'!$F$39</f>
        <v>10.533333333333335</v>
      </c>
      <c r="HH98" s="1">
        <f>IF(HE98&gt;='Drive Train'!$F$29,1,0)</f>
        <v>0</v>
      </c>
      <c r="HI98" s="43">
        <f t="shared" si="158"/>
        <v>37.037037037037017</v>
      </c>
      <c r="HJ98" s="49">
        <f>HJ97+'DEPRECATED - DT-Prelim Calcs'!$C$11</f>
        <v>376</v>
      </c>
      <c r="HK98" s="2">
        <f>HU98/'Drive Train'!$F$35</f>
        <v>1.051848795582742</v>
      </c>
      <c r="HL98" s="36">
        <f>HS98*12*60/(PI() * 'Drive Train'!$F$15)/HK$2*HK98</f>
        <v>-15166.338046640531</v>
      </c>
      <c r="HM98" s="2">
        <f>('DEPRECATED - DT-Prelim Calcs'!$C$6*HK98-HL98)/('DEPRECATED - DT-Prelim Calcs'!$C$6*HK98)*'DEPRECATED - DT-Prelim Calcs'!$C$7*HK98</f>
        <v>16.082093333844831</v>
      </c>
      <c r="HN98" s="43">
        <f>HM98/'DEPRECATED - DT-Prelim Calcs'!$C$7*('DEPRECATED - DT-Prelim Calcs'!$C$8-'DEPRECATED - DT-Prelim Calcs'!$C$9)+'DEPRECATED - DT-Prelim Calcs'!$C$9</f>
        <v>877.6140398288602</v>
      </c>
      <c r="HO98" s="43">
        <f t="shared" si="113"/>
        <v>36.66666666666665</v>
      </c>
      <c r="HP98" s="2">
        <f t="shared" si="159"/>
        <v>1.4462867232450001</v>
      </c>
      <c r="HQ98" s="43">
        <f>HP98*'DEPRECATED - DT-Prelim Calcs'!$C$21/HK$2/'DEPRECATED - DT-Prelim Calcs'!$C$19/'DEPRECATED - DT-Prelim Calcs'!$C$18*3.39*'DEPRECATED - DT-Prelim Calcs'!$C$20</f>
        <v>29.053734754561201</v>
      </c>
      <c r="HR98" s="36">
        <f t="shared" si="160"/>
        <v>0</v>
      </c>
      <c r="HS98" s="43">
        <f>HQ97*'DEPRECATED - DT-Prelim Calcs'!$C$11+HS97</f>
        <v>-41.942424851681096</v>
      </c>
      <c r="HT98" s="43">
        <f>HT97+0.5*HQ98*'DEPRECATED - DT-Prelim Calcs'!$C$11^2+HS98*'DEPRECATED - DT-Prelim Calcs'!$C$11</f>
        <v>-136159.22447795139</v>
      </c>
      <c r="HU98" s="43">
        <f>MIN('Drive Train'!$F$35-HO97*'DEPRECATED - DT-Prelim Calcs'!$C$21*'Drive Train'!$F$39,HU97+HO$2)</f>
        <v>13.042925065226003</v>
      </c>
      <c r="HV98" s="43">
        <f>'Drive Train'!$F$35-HO98*'DEPRECATED - DT-Prelim Calcs'!$C$21*'Drive Train'!$F$39</f>
        <v>10.346666666666668</v>
      </c>
      <c r="HW98" s="1">
        <f>IF(HT98&gt;='Drive Train'!$F$29,1,0)</f>
        <v>0</v>
      </c>
      <c r="HX98" s="43">
        <f t="shared" si="161"/>
        <v>40.740740740740726</v>
      </c>
      <c r="HY98" s="49">
        <f>HY97+'DEPRECATED - DT-Prelim Calcs'!$C$11</f>
        <v>376</v>
      </c>
      <c r="HZ98" s="2">
        <f>IJ98/'Drive Train'!$F$35</f>
        <v>0.8193548387096774</v>
      </c>
      <c r="IA98" s="36">
        <f>IH98*12*60/(PI() * 'Drive Train'!$F$15)/HZ$2*HZ98</f>
        <v>-11231.52062393758</v>
      </c>
      <c r="IB98" s="2">
        <f>('DEPRECATED - DT-Prelim Calcs'!$C$6*HZ98-IA98)/('DEPRECATED - DT-Prelim Calcs'!$C$6*HZ98)*'DEPRECATED - DT-Prelim Calcs'!$C$7*HZ98</f>
        <v>12.099174150643568</v>
      </c>
      <c r="IC98" s="43">
        <f>IB98/'DEPRECATED - DT-Prelim Calcs'!$C$7*('DEPRECATED - DT-Prelim Calcs'!$C$8-'DEPRECATED - DT-Prelim Calcs'!$C$9)+'DEPRECATED - DT-Prelim Calcs'!$C$9</f>
        <v>660.63411417685097</v>
      </c>
      <c r="ID98" s="43">
        <f t="shared" si="114"/>
        <v>39.999999999999986</v>
      </c>
      <c r="IE98" s="2">
        <f t="shared" si="162"/>
        <v>1.4462867232450001</v>
      </c>
      <c r="IF98" s="43">
        <f>IE98*'DEPRECATED - DT-Prelim Calcs'!$C$21/HZ$2/'DEPRECATED - DT-Prelim Calcs'!$C$19/'DEPRECATED - DT-Prelim Calcs'!$C$18*3.39*'DEPRECATED - DT-Prelim Calcs'!$C$20</f>
        <v>29.053734754561201</v>
      </c>
      <c r="IG98" s="36">
        <f t="shared" si="163"/>
        <v>0</v>
      </c>
      <c r="IH98" s="43">
        <f>IF97*'DEPRECATED - DT-Prelim Calcs'!$C$11+IH97</f>
        <v>-39.874261559672689</v>
      </c>
      <c r="II98" s="43">
        <f>II97+0.5*IF98*'DEPRECATED - DT-Prelim Calcs'!$C$11^2+IH98*'DEPRECATED - DT-Prelim Calcs'!$C$11</f>
        <v>-111185.57926794697</v>
      </c>
      <c r="IJ98" s="43">
        <f>MIN('Drive Train'!$F$35-ID97*'DEPRECATED - DT-Prelim Calcs'!$C$21*'Drive Train'!$F$39,IJ97+ID$2)</f>
        <v>10.16</v>
      </c>
      <c r="IK98" s="43">
        <f>'Drive Train'!$F$35-ID98*'DEPRECATED - DT-Prelim Calcs'!$C$21*'Drive Train'!$F$39</f>
        <v>10.16</v>
      </c>
      <c r="IL98" s="1">
        <f>IF(II98&gt;='Drive Train'!$F$29,1,0)</f>
        <v>0</v>
      </c>
      <c r="IM98" s="43">
        <f t="shared" si="164"/>
        <v>44.444444444444429</v>
      </c>
      <c r="IN98" s="49">
        <f>IN97+'DEPRECATED - DT-Prelim Calcs'!$C$11</f>
        <v>376</v>
      </c>
      <c r="IO98" s="2">
        <f>IY98/'Drive Train'!$F$35</f>
        <v>3.9876772026195719</v>
      </c>
      <c r="IP98" s="36">
        <f>IW98*12*60/(PI() * 'Drive Train'!$F$15)/IO$2*IO98</f>
        <v>-1465208.0350630938</v>
      </c>
      <c r="IQ98" s="2">
        <f>('DEPRECATED - DT-Prelim Calcs'!$C$6*IO98-IP98)/('DEPRECATED - DT-Prelim Calcs'!$C$6*IO98)*'DEPRECATED - DT-Prelim Calcs'!$C$7*IO98</f>
        <v>1095.7908713539393</v>
      </c>
      <c r="IR98" s="43">
        <f>IQ98/'DEPRECATED - DT-Prelim Calcs'!$C$7*('DEPRECATED - DT-Prelim Calcs'!$C$8-'DEPRECATED - DT-Prelim Calcs'!$C$9)+'DEPRECATED - DT-Prelim Calcs'!$C$9</f>
        <v>59697.569857341463</v>
      </c>
      <c r="IS98" s="43">
        <f t="shared" si="115"/>
        <v>43.333333333333321</v>
      </c>
      <c r="IT98" s="2">
        <f t="shared" si="165"/>
        <v>1.4462867232450001</v>
      </c>
      <c r="IU98" s="43">
        <f>IT98*'DEPRECATED - DT-Prelim Calcs'!$C$21/IO$2/'DEPRECATED - DT-Prelim Calcs'!$C$19/'DEPRECATED - DT-Prelim Calcs'!$C$18*3.39*'DEPRECATED - DT-Prelim Calcs'!$C$20</f>
        <v>29.053734754561201</v>
      </c>
      <c r="IV98" s="36">
        <f t="shared" si="166"/>
        <v>0</v>
      </c>
      <c r="IW98" s="43">
        <f>IU97*'DEPRECATED - DT-Prelim Calcs'!$C$11+IW97</f>
        <v>-1068.8220710596624</v>
      </c>
      <c r="IX98" s="43">
        <f>IX97+0.5*IU98*'DEPRECATED - DT-Prelim Calcs'!$C$11^2+IW98*'DEPRECATED - DT-Prelim Calcs'!$C$11</f>
        <v>-149635.83139255788</v>
      </c>
      <c r="IY98" s="43">
        <f>MIN('Drive Train'!$F$35-IS97*'DEPRECATED - DT-Prelim Calcs'!$C$21*'Drive Train'!$F$39,IY97+IS$2)</f>
        <v>49.447197312482693</v>
      </c>
      <c r="IZ98" s="43">
        <f>'Drive Train'!$F$35-IS98*'DEPRECATED - DT-Prelim Calcs'!$C$21*'Drive Train'!$F$39</f>
        <v>9.9733333333333345</v>
      </c>
      <c r="JA98" s="1">
        <f>IF(IX98&gt;='Drive Train'!$F$29,1,0)</f>
        <v>0</v>
      </c>
      <c r="JB98" s="43">
        <f t="shared" si="167"/>
        <v>48.148148148148138</v>
      </c>
      <c r="JC98" s="49">
        <f>JC97+'DEPRECATED - DT-Prelim Calcs'!$C$11</f>
        <v>376</v>
      </c>
      <c r="JD98" s="2">
        <f>JN98/'Drive Train'!$F$35</f>
        <v>0.78924731182795704</v>
      </c>
      <c r="JE98" s="36">
        <f>JL98*12*60/(PI() * 'Drive Train'!$F$15)/JD$2*JD98</f>
        <v>-125546.79799019774</v>
      </c>
      <c r="JF98" s="2">
        <f>('DEPRECATED - DT-Prelim Calcs'!$C$6*JD98-JE98)/('DEPRECATED - DT-Prelim Calcs'!$C$6*JD98)*'DEPRECATED - DT-Prelim Calcs'!$C$7*JD98</f>
        <v>95.992241142320665</v>
      </c>
      <c r="JG98" s="43">
        <f>JF98/'DEPRECATED - DT-Prelim Calcs'!$C$7*('DEPRECATED - DT-Prelim Calcs'!$C$8-'DEPRECATED - DT-Prelim Calcs'!$C$9)+'DEPRECATED - DT-Prelim Calcs'!$C$9</f>
        <v>5230.9280622309016</v>
      </c>
      <c r="JH98" s="43">
        <f t="shared" si="116"/>
        <v>46.666666666666657</v>
      </c>
      <c r="JI98" s="2">
        <f t="shared" si="168"/>
        <v>1.4462867232450001</v>
      </c>
      <c r="JJ98" s="43">
        <f>JI98*'DEPRECATED - DT-Prelim Calcs'!$C$21/JD$2/'DEPRECATED - DT-Prelim Calcs'!$C$19/'DEPRECATED - DT-Prelim Calcs'!$C$18*3.39*'DEPRECATED - DT-Prelim Calcs'!$C$20</f>
        <v>29.053734754561201</v>
      </c>
      <c r="JK98" s="36">
        <f t="shared" si="169"/>
        <v>0</v>
      </c>
      <c r="JL98" s="43">
        <f>JJ97*'DEPRECATED - DT-Prelim Calcs'!$C$11+JL97</f>
        <v>-462.72039985163252</v>
      </c>
      <c r="JM98" s="43">
        <f>JM97+0.5*JJ98*'DEPRECATED - DT-Prelim Calcs'!$C$11^2+JL98*'DEPRECATED - DT-Prelim Calcs'!$C$11</f>
        <v>-142793.10060978364</v>
      </c>
      <c r="JN98" s="43">
        <f>MIN('Drive Train'!$F$35-JH97*'DEPRECATED - DT-Prelim Calcs'!$C$21*'Drive Train'!$F$39,JN97+JH$2)</f>
        <v>9.7866666666666671</v>
      </c>
      <c r="JO98" s="43">
        <f>'Drive Train'!$F$35-JH98*'DEPRECATED - DT-Prelim Calcs'!$C$21*'Drive Train'!$F$39</f>
        <v>9.7866666666666671</v>
      </c>
      <c r="JP98" s="1">
        <f>IF(JM98&gt;='Drive Train'!$F$29,1,0)</f>
        <v>0</v>
      </c>
      <c r="JQ98" s="43">
        <f>MIN(JG98,'DEPRECATED - DT-Prelim Calcs'!$C$10)*'DEPRECATED - DT-Prelim Calcs'!$C$11*1000/60/60</f>
        <v>103.33333333333333</v>
      </c>
      <c r="JR98" s="49">
        <f>JR97+'DEPRECATED - DT-Prelim Calcs'!$C$11</f>
        <v>376</v>
      </c>
      <c r="JS98" s="2">
        <f>KC98/'Drive Train'!$F$35</f>
        <v>0.77419354838709686</v>
      </c>
      <c r="JT98" s="36">
        <f>KA98*12*60/(PI() * 'Drive Train'!$F$15)/JS$2*JS98</f>
        <v>-91553.551892841759</v>
      </c>
      <c r="JU98" s="2">
        <f>('DEPRECATED - DT-Prelim Calcs'!$C$6*JS98-JT98)/('DEPRECATED - DT-Prelim Calcs'!$C$6*JS98)*'DEPRECATED - DT-Prelim Calcs'!$C$7*JS98</f>
        <v>70.932873443726692</v>
      </c>
      <c r="JV98" s="43">
        <f>JU98/'DEPRECATED - DT-Prelim Calcs'!$C$7*('DEPRECATED - DT-Prelim Calcs'!$C$8-'DEPRECATED - DT-Prelim Calcs'!$C$9)+'DEPRECATED - DT-Prelim Calcs'!$C$9</f>
        <v>3865.7535532776478</v>
      </c>
      <c r="JW98" s="43">
        <f t="shared" si="117"/>
        <v>49.999999999999993</v>
      </c>
      <c r="JX98" s="2">
        <f t="shared" si="170"/>
        <v>1.4462867232450001</v>
      </c>
      <c r="JY98" s="43">
        <f>JX98*'DEPRECATED - DT-Prelim Calcs'!$C$21/JS$2/'DEPRECATED - DT-Prelim Calcs'!$C$19/'DEPRECATED - DT-Prelim Calcs'!$C$18*3.39*'DEPRECATED - DT-Prelim Calcs'!$C$20</f>
        <v>29.053734754561201</v>
      </c>
      <c r="JZ98" s="36">
        <f t="shared" si="171"/>
        <v>0</v>
      </c>
      <c r="KA98" s="43">
        <f>JY97*'DEPRECATED - DT-Prelim Calcs'!$C$11+KA97</f>
        <v>-343.99471246661687</v>
      </c>
      <c r="KB98" s="43">
        <f>KB97+0.5*JY98*'DEPRECATED - DT-Prelim Calcs'!$C$11^2+KA98*'DEPRECATED - DT-Prelim Calcs'!$C$11</f>
        <v>-147719.6519203952</v>
      </c>
      <c r="KC98" s="43">
        <f>MIN('Drive Train'!$F$35-JW97*'DEPRECATED - DT-Prelim Calcs'!$C$21*'Drive Train'!$F$39,KC97+JW$2)</f>
        <v>9.6000000000000014</v>
      </c>
      <c r="KD98" s="43">
        <f>'Drive Train'!$F$35-JW98*'DEPRECATED - DT-Prelim Calcs'!$C$21*'Drive Train'!$F$39</f>
        <v>9.6000000000000014</v>
      </c>
      <c r="KE98" s="1">
        <f>IF(KB98&gt;='Drive Train'!$F$29,1,0)</f>
        <v>0</v>
      </c>
      <c r="KF98" s="43">
        <f>MIN(JV98,'DEPRECATED - DT-Prelim Calcs'!$C$10)*'DEPRECATED - DT-Prelim Calcs'!$C$11*1000/60/60</f>
        <v>103.33333333333333</v>
      </c>
      <c r="KG98" s="49">
        <f>KG97+'DEPRECATED - DT-Prelim Calcs'!$C$11</f>
        <v>376</v>
      </c>
      <c r="KH98" s="2">
        <f>KR98/'Drive Train'!$F$35</f>
        <v>0.75913978494623657</v>
      </c>
      <c r="KI98" s="36">
        <f>KP98*12*60/(PI() * 'Drive Train'!$F$15)/KH$2*KH98</f>
        <v>-265713.29024128546</v>
      </c>
      <c r="KJ98" s="2">
        <f>('DEPRECATED - DT-Prelim Calcs'!$C$6*KH98-KI98)/('DEPRECATED - DT-Prelim Calcs'!$C$6*KH98)*'DEPRECATED - DT-Prelim Calcs'!$C$7*KH98</f>
        <v>198.88878741453718</v>
      </c>
      <c r="KK98" s="43">
        <f>KJ98/'DEPRECATED - DT-Prelim Calcs'!$C$7*('DEPRECATED - DT-Prelim Calcs'!$C$8-'DEPRECATED - DT-Prelim Calcs'!$C$9)+'DEPRECATED - DT-Prelim Calcs'!$C$9</f>
        <v>10836.486180045682</v>
      </c>
      <c r="KL98" s="43">
        <f t="shared" si="118"/>
        <v>53.333333333333329</v>
      </c>
      <c r="KM98" s="2">
        <f t="shared" si="172"/>
        <v>1.4462867232450001</v>
      </c>
      <c r="KN98" s="43">
        <f>KM98*'DEPRECATED - DT-Prelim Calcs'!$C$21/KH$2/'DEPRECATED - DT-Prelim Calcs'!$C$19/'DEPRECATED - DT-Prelim Calcs'!$C$18*3.39*'DEPRECATED - DT-Prelim Calcs'!$C$20</f>
        <v>29.053734754561201</v>
      </c>
      <c r="KO98" s="36">
        <f t="shared" si="173"/>
        <v>0</v>
      </c>
      <c r="KP98" s="43">
        <f>KN97*'DEPRECATED - DT-Prelim Calcs'!$C$11+KP97</f>
        <v>-1018.1637762857666</v>
      </c>
      <c r="KQ98" s="43">
        <f>KQ97+0.5*KN98*'DEPRECATED - DT-Prelim Calcs'!$C$11^2+KP98*'DEPRECATED - DT-Prelim Calcs'!$C$11</f>
        <v>-148697.68483128786</v>
      </c>
      <c r="KR98" s="43">
        <f>MIN('Drive Train'!$F$35-KL97*'DEPRECATED - DT-Prelim Calcs'!$C$21*'Drive Train'!$F$39,KR97+KL$2)</f>
        <v>9.413333333333334</v>
      </c>
      <c r="KS98" s="43">
        <f>'Drive Train'!$F$35-KL98*'DEPRECATED - DT-Prelim Calcs'!$C$21*'Drive Train'!$F$39</f>
        <v>9.413333333333334</v>
      </c>
      <c r="KT98" s="1">
        <f>IF(KQ98&gt;='Drive Train'!$F$29,1,0)</f>
        <v>0</v>
      </c>
      <c r="KU98" s="43">
        <f>MIN(KK98,'DEPRECATED - DT-Prelim Calcs'!$C$10)*'DEPRECATED - DT-Prelim Calcs'!$C$11*1000/60/60</f>
        <v>103.33333333333333</v>
      </c>
      <c r="KV98" s="49">
        <f>KV97+'DEPRECATED - DT-Prelim Calcs'!$C$11</f>
        <v>376</v>
      </c>
      <c r="KW98" s="2">
        <f>LG98/'Drive Train'!$F$35</f>
        <v>0.74408602150537628</v>
      </c>
      <c r="KX98" s="36">
        <f>LE98*12*60/(PI() * 'Drive Train'!$F$15)/KW$2*KW98</f>
        <v>-246561.48899459184</v>
      </c>
      <c r="KY98" s="2">
        <f>('DEPRECATED - DT-Prelim Calcs'!$C$6*KW98-KX98)/('DEPRECATED - DT-Prelim Calcs'!$C$6*KW98)*'DEPRECATED - DT-Prelim Calcs'!$C$7*KW98</f>
        <v>184.73951005287211</v>
      </c>
      <c r="KZ98" s="43">
        <f>KY98/'DEPRECATED - DT-Prelim Calcs'!$C$7*('DEPRECATED - DT-Prelim Calcs'!$C$8-'DEPRECATED - DT-Prelim Calcs'!$C$9)+'DEPRECATED - DT-Prelim Calcs'!$C$9</f>
        <v>10065.667338701242</v>
      </c>
      <c r="LA98" s="43">
        <f t="shared" si="119"/>
        <v>56.666666666666664</v>
      </c>
      <c r="LB98" s="2">
        <f t="shared" si="174"/>
        <v>1.4462867232450001</v>
      </c>
      <c r="LC98" s="43">
        <f>LB98*'DEPRECATED - DT-Prelim Calcs'!$C$21/KW$2/'DEPRECATED - DT-Prelim Calcs'!$C$19/'DEPRECATED - DT-Prelim Calcs'!$C$18*3.39*'DEPRECATED - DT-Prelim Calcs'!$C$20</f>
        <v>29.053734754561201</v>
      </c>
      <c r="LD98" s="36">
        <f t="shared" si="175"/>
        <v>0</v>
      </c>
      <c r="LE98" s="43">
        <f>LC97*'DEPRECATED - DT-Prelim Calcs'!$C$11+LE97</f>
        <v>-963.89164406674251</v>
      </c>
      <c r="LF98" s="43">
        <f>LF97+0.5*LC98*'DEPRECATED - DT-Prelim Calcs'!$C$11^2+LE98*'DEPRECATED - DT-Prelim Calcs'!$C$11</f>
        <v>-162899.10437824854</v>
      </c>
      <c r="LG98" s="43">
        <f>MIN('Drive Train'!$F$35-LA97*'DEPRECATED - DT-Prelim Calcs'!$C$21*'Drive Train'!$F$39,LG97+LA$2)</f>
        <v>9.2266666666666666</v>
      </c>
      <c r="LH98" s="43">
        <f>'Drive Train'!$F$35-LA98*'DEPRECATED - DT-Prelim Calcs'!$C$21*'Drive Train'!$F$39</f>
        <v>9.2266666666666666</v>
      </c>
      <c r="LI98" s="1">
        <f>IF(LF98&gt;='Drive Train'!$F$29,1,0)</f>
        <v>0</v>
      </c>
      <c r="LJ98" s="43">
        <f>MIN(KZ98,'DEPRECATED - DT-Prelim Calcs'!$C$10)*'DEPRECATED - DT-Prelim Calcs'!$C$11*1000/60/60</f>
        <v>103.33333333333333</v>
      </c>
      <c r="LK98" s="49">
        <f>LK97+'DEPRECATED - DT-Prelim Calcs'!$C$11</f>
        <v>376</v>
      </c>
      <c r="LL98" s="2">
        <f>LV98/'Drive Train'!$F$35</f>
        <v>0.72903225806451621</v>
      </c>
      <c r="LM98" s="36">
        <f>LT98*12*60/(PI() * 'Drive Train'!$F$15)/LL$2*LL98</f>
        <v>-165955.32379537445</v>
      </c>
      <c r="LN98" s="2">
        <f>('DEPRECATED - DT-Prelim Calcs'!$C$6*LL98-LM98)/('DEPRECATED - DT-Prelim Calcs'!$C$6*LL98)*'DEPRECATED - DT-Prelim Calcs'!$C$7*LL98</f>
        <v>125.41453254428909</v>
      </c>
      <c r="LO98" s="43">
        <f>LN98/'DEPRECATED - DT-Prelim Calcs'!$C$7*('DEPRECATED - DT-Prelim Calcs'!$C$8-'DEPRECATED - DT-Prelim Calcs'!$C$9)+'DEPRECATED - DT-Prelim Calcs'!$C$9</f>
        <v>6833.7842356217188</v>
      </c>
      <c r="LP98" s="43">
        <f t="shared" si="120"/>
        <v>60</v>
      </c>
      <c r="LQ98" s="2">
        <f t="shared" si="176"/>
        <v>1.4462867232450001</v>
      </c>
      <c r="LR98" s="43">
        <f>LQ98*'DEPRECATED - DT-Prelim Calcs'!$C$21/LL$2/'DEPRECATED - DT-Prelim Calcs'!$C$19/'DEPRECATED - DT-Prelim Calcs'!$C$18*3.39*'DEPRECATED - DT-Prelim Calcs'!$C$20</f>
        <v>29.053734754561201</v>
      </c>
      <c r="LS98" s="36">
        <f t="shared" si="177"/>
        <v>0</v>
      </c>
      <c r="LT98" s="43">
        <f>LR97*'DEPRECATED - DT-Prelim Calcs'!$C$11+LT97</f>
        <v>-662.17161618524983</v>
      </c>
      <c r="LU98" s="43">
        <f>LU97+0.5*LR98*'DEPRECATED - DT-Prelim Calcs'!$C$11^2+LT98*'DEPRECATED - DT-Prelim Calcs'!$C$11</f>
        <v>-172457.79195390243</v>
      </c>
      <c r="LV98" s="43">
        <f>MIN('Drive Train'!$F$35-LP97*'DEPRECATED - DT-Prelim Calcs'!$C$21*'Drive Train'!$F$39,LV97+LP$2)</f>
        <v>9.0400000000000009</v>
      </c>
      <c r="LW98" s="43">
        <f>'Drive Train'!$F$35-LP98*'DEPRECATED - DT-Prelim Calcs'!$C$21*'Drive Train'!$F$39</f>
        <v>9.0400000000000009</v>
      </c>
      <c r="LX98" s="1">
        <f>IF(LU98&gt;='Drive Train'!$F$29,1,0)</f>
        <v>0</v>
      </c>
      <c r="LY98" s="43">
        <f>MIN(LO98,'DEPRECATED - DT-Prelim Calcs'!$C$10)*'DEPRECATED - DT-Prelim Calcs'!$C$11*1000/60/60</f>
        <v>103.33333333333333</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3"/>
        <v>0</v>
      </c>
      <c r="X99" s="2">
        <f>MAX(MIN(IF(AND(AI98=1,AG99&lt;0),-1,1)*(W99-$C$9)/($C$8-$C$9)*$C$7-$C$29*AE99/T$2 -  AI98*$C$29/2,X$2),MAX(X$4:X98)*-1)</f>
        <v>-0.27672021620693066</v>
      </c>
      <c r="Y99" s="43">
        <f t="shared" si="94"/>
        <v>0</v>
      </c>
      <c r="Z99" s="43">
        <f t="shared" si="95"/>
        <v>0</v>
      </c>
      <c r="AA99" s="43">
        <f t="shared" si="96"/>
        <v>0</v>
      </c>
      <c r="AB99" s="43" t="e">
        <f t="shared" si="97"/>
        <v>#N/A</v>
      </c>
      <c r="AC99" s="36">
        <f t="shared" si="121"/>
        <v>1</v>
      </c>
      <c r="AD99" s="1">
        <f t="shared" si="98"/>
        <v>1</v>
      </c>
      <c r="AE99" s="43">
        <f t="shared" si="99"/>
        <v>0</v>
      </c>
      <c r="AF99" s="43" t="e">
        <f t="shared" si="100"/>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889.49632897085212</v>
      </c>
      <c r="AK99" s="43">
        <f t="shared" si="178"/>
        <v>0</v>
      </c>
      <c r="AL99" s="49">
        <f>AL98+'DEPRECATED - DT-Prelim Calcs'!$C$11</f>
        <v>380</v>
      </c>
      <c r="AM99" s="2">
        <f>AW99/'Drive Train'!$F$35</f>
        <v>1.4543784538071831</v>
      </c>
      <c r="AN99" s="36">
        <f>AU99*12*60/(PI() * 'Drive Train'!$F$15)/AM$2*AM99</f>
        <v>-11608.042539632284</v>
      </c>
      <c r="AO99" s="2">
        <f>('DEPRECATED - DT-Prelim Calcs'!$C$6*AM99-AN99)/('DEPRECATED - DT-Prelim Calcs'!$C$6*AM99)*'DEPRECATED - DT-Prelim Calcs'!$C$7*AM99</f>
        <v>15.354219824668451</v>
      </c>
      <c r="AP99" s="43">
        <f>AO99/'DEPRECATED - DT-Prelim Calcs'!$C$7*('DEPRECATED - DT-Prelim Calcs'!$C$8-'DEPRECATED - DT-Prelim Calcs'!$C$9)+'DEPRECATED - DT-Prelim Calcs'!$C$9</f>
        <v>837.9612292543261</v>
      </c>
      <c r="AQ99" s="43">
        <f t="shared" si="102"/>
        <v>93</v>
      </c>
      <c r="AR99" s="2">
        <f t="shared" si="122"/>
        <v>2.3030574629846208</v>
      </c>
      <c r="AS99" s="43">
        <f>AR99*'DEPRECATED - DT-Prelim Calcs'!$C$21/AM$2/'DEPRECATED - DT-Prelim Calcs'!$C$19/'DEPRECATED - DT-Prelim Calcs'!$C$18*3.39*'DEPRECATED - DT-Prelim Calcs'!$C$20</f>
        <v>23.132488039417929</v>
      </c>
      <c r="AT99" s="36">
        <f t="shared" si="123"/>
        <v>0</v>
      </c>
      <c r="AU99" s="43">
        <f>AS98*'DEPRECATED - DT-Prelim Calcs'!$C$11+AU98</f>
        <v>-46.434168377975617</v>
      </c>
      <c r="AV99" s="43">
        <f>AV98+0.5*AS99*'DEPRECATED - DT-Prelim Calcs'!$C$11^2+AU99*'DEPRECATED - DT-Prelim Calcs'!$C$11</f>
        <v>5557.1916543382895</v>
      </c>
      <c r="AW99" s="43">
        <f>MIN('Drive Train'!$F$35-AQ98*'DEPRECATED - DT-Prelim Calcs'!$C$21*'Drive Train'!$F$39,AW98+AQ$2)</f>
        <v>18.034292827209072</v>
      </c>
      <c r="AX99" s="43">
        <f>'Drive Train'!$F$35-AQ99*'DEPRECATED - DT-Prelim Calcs'!$C$21*'Drive Train'!$F$39</f>
        <v>7.1920000000000002</v>
      </c>
      <c r="AY99" s="1">
        <f>IF(AV99&gt;='Drive Train'!$F$29,1,0)</f>
        <v>1</v>
      </c>
      <c r="AZ99" s="43">
        <f t="shared" si="124"/>
        <v>103.33333333333333</v>
      </c>
      <c r="BA99" s="49">
        <f>BA98+'DEPRECATED - DT-Prelim Calcs'!$C$11</f>
        <v>380</v>
      </c>
      <c r="BB99" s="2">
        <f>BL99/'Drive Train'!$F$35</f>
        <v>0.57999999999999996</v>
      </c>
      <c r="BC99" s="36">
        <f>BJ99*12*60/(PI() * 'Drive Train'!$F$15)/BB$2*BB99</f>
        <v>-17463.602046011409</v>
      </c>
      <c r="BD99" s="2">
        <f>('DEPRECATED - DT-Prelim Calcs'!$C$6*BB99-BC99)/('DEPRECATED - DT-Prelim Calcs'!$C$6*BB99)*'DEPRECATED - DT-Prelim Calcs'!$C$7*BB99</f>
        <v>15.557863573008389</v>
      </c>
      <c r="BE99" s="43">
        <f>BD99/'DEPRECATED - DT-Prelim Calcs'!$C$7*('DEPRECATED - DT-Prelim Calcs'!$C$8-'DEPRECATED - DT-Prelim Calcs'!$C$9)+'DEPRECATED - DT-Prelim Calcs'!$C$9</f>
        <v>849.05525435045683</v>
      </c>
      <c r="BF99" s="43">
        <f t="shared" si="103"/>
        <v>93</v>
      </c>
      <c r="BG99" s="2">
        <f t="shared" si="125"/>
        <v>2.0025508475699998</v>
      </c>
      <c r="BH99" s="43">
        <f>BG99*'DEPRECATED - DT-Prelim Calcs'!$C$21/BB$2/'DEPRECATED - DT-Prelim Calcs'!$C$19/'DEPRECATED - DT-Prelim Calcs'!$C$18*3.39*'DEPRECATED - DT-Prelim Calcs'!$C$20</f>
        <v>29.053734754561201</v>
      </c>
      <c r="BI99" s="36">
        <f t="shared" si="126"/>
        <v>0</v>
      </c>
      <c r="BJ99" s="43">
        <f>BH98*'DEPRECATED - DT-Prelim Calcs'!$C$11+BJ98</f>
        <v>-121.27215714625358</v>
      </c>
      <c r="BK99" s="43">
        <f>BK98+0.5*BH99*'DEPRECATED - DT-Prelim Calcs'!$C$11^2+BJ99*'DEPRECATED - DT-Prelim Calcs'!$C$11</f>
        <v>-51209.868627086929</v>
      </c>
      <c r="BL99" s="43">
        <f>MIN('Drive Train'!$F$35-BF98*'DEPRECATED - DT-Prelim Calcs'!$C$21*'Drive Train'!$F$39,BL98+BF$2)</f>
        <v>7.1920000000000002</v>
      </c>
      <c r="BM99" s="43">
        <f>'Drive Train'!$F$35-BF99*'DEPRECATED - DT-Prelim Calcs'!$C$21*'Drive Train'!$F$39</f>
        <v>7.1920000000000002</v>
      </c>
      <c r="BN99" s="1">
        <f>IF(BK99&gt;='Drive Train'!$F$29,1,0)</f>
        <v>0</v>
      </c>
      <c r="BO99" s="43">
        <f t="shared" si="127"/>
        <v>103.33333333333333</v>
      </c>
      <c r="BP99" s="49">
        <f>BP98+'DEPRECATED - DT-Prelim Calcs'!$C$11</f>
        <v>380</v>
      </c>
      <c r="BQ99" s="2">
        <f>CA99/'Drive Train'!$F$35</f>
        <v>0.57999999999999996</v>
      </c>
      <c r="BR99" s="36">
        <f>BY99*12*60/(PI() * 'Drive Train'!$F$15)/BQ$2*BQ99</f>
        <v>-166991.7726908414</v>
      </c>
      <c r="BS99" s="2">
        <f>('DEPRECATED - DT-Prelim Calcs'!$C$6*BQ99-BR99)/('DEPRECATED - DT-Prelim Calcs'!$C$6*BQ99)*'DEPRECATED - DT-Prelim Calcs'!$C$7*BQ99</f>
        <v>125.47747490909815</v>
      </c>
      <c r="BT99" s="43">
        <f>BS99/'DEPRECATED - DT-Prelim Calcs'!$C$7*('DEPRECATED - DT-Prelim Calcs'!$C$8-'DEPRECATED - DT-Prelim Calcs'!$C$9)+'DEPRECATED - DT-Prelim Calcs'!$C$9</f>
        <v>6837.2131853463916</v>
      </c>
      <c r="BU99" s="43">
        <f t="shared" si="104"/>
        <v>93</v>
      </c>
      <c r="BV99" s="2">
        <f t="shared" si="128"/>
        <v>1.5313624128476471</v>
      </c>
      <c r="BW99" s="43">
        <f>BV99*'DEPRECATED - DT-Prelim Calcs'!$C$21/BQ$2/'DEPRECATED - DT-Prelim Calcs'!$C$19/'DEPRECATED - DT-Prelim Calcs'!$C$18*3.39*'DEPRECATED - DT-Prelim Calcs'!$C$20</f>
        <v>29.053734754561201</v>
      </c>
      <c r="BX99" s="36">
        <f t="shared" si="129"/>
        <v>0</v>
      </c>
      <c r="BY99" s="43">
        <f>BW98*'DEPRECATED - DT-Prelim Calcs'!$C$11+BY98</f>
        <v>-886.78182267661282</v>
      </c>
      <c r="BZ99" s="43">
        <f>BZ98+0.5*BW99*'DEPRECATED - DT-Prelim Calcs'!$C$11^2+BY99*'DEPRECATED - DT-Prelim Calcs'!$C$11</f>
        <v>-126737.97608134946</v>
      </c>
      <c r="CA99" s="43">
        <f>MIN('Drive Train'!$F$35-BU98*'DEPRECATED - DT-Prelim Calcs'!$C$21*'Drive Train'!$F$39,CA98+BU$2)</f>
        <v>7.1920000000000002</v>
      </c>
      <c r="CB99" s="43">
        <f>'Drive Train'!$F$35-BU99*'DEPRECATED - DT-Prelim Calcs'!$C$21*'Drive Train'!$F$39</f>
        <v>7.1920000000000002</v>
      </c>
      <c r="CC99" s="1">
        <f>IF(BZ99&gt;='Drive Train'!$F$29,1,0)</f>
        <v>0</v>
      </c>
      <c r="CD99" s="43">
        <f t="shared" si="130"/>
        <v>103.33333333333333</v>
      </c>
      <c r="CE99" s="49">
        <f>CE98+'DEPRECATED - DT-Prelim Calcs'!$C$11</f>
        <v>380</v>
      </c>
      <c r="CF99" s="2">
        <f>CP99/'Drive Train'!$F$35</f>
        <v>0.57999999999999996</v>
      </c>
      <c r="CG99" s="36">
        <f>CN99*12*60/(PI() * 'Drive Train'!$F$15)/CF$2*CF99</f>
        <v>-6996.745925771761</v>
      </c>
      <c r="CH99" s="2">
        <f>('DEPRECATED - DT-Prelim Calcs'!$C$6*CF99-CG99)/('DEPRECATED - DT-Prelim Calcs'!$C$6*CF99)*'DEPRECATED - DT-Prelim Calcs'!$C$7*CF99</f>
        <v>7.8635759234905276</v>
      </c>
      <c r="CI99" s="43">
        <f>CH99/'DEPRECATED - DT-Prelim Calcs'!$C$7*('DEPRECATED - DT-Prelim Calcs'!$C$8-'DEPRECATED - DT-Prelim Calcs'!$C$9)+'DEPRECATED - DT-Prelim Calcs'!$C$9</f>
        <v>429.88883762299139</v>
      </c>
      <c r="CJ99" s="43">
        <f t="shared" si="105"/>
        <v>93</v>
      </c>
      <c r="CK99" s="2">
        <f t="shared" si="131"/>
        <v>1.2396743342100003</v>
      </c>
      <c r="CL99" s="43">
        <f>CK99*'DEPRECATED - DT-Prelim Calcs'!$C$21/CF$2/'DEPRECATED - DT-Prelim Calcs'!$C$19/'DEPRECATED - DT-Prelim Calcs'!$C$18*3.39*'DEPRECATED - DT-Prelim Calcs'!$C$20</f>
        <v>29.053734754561205</v>
      </c>
      <c r="CM99" s="36">
        <f t="shared" si="132"/>
        <v>0</v>
      </c>
      <c r="CN99" s="43">
        <f>CL98*'DEPRECATED - DT-Prelim Calcs'!$C$11+CN98</f>
        <v>-30.0778949089202</v>
      </c>
      <c r="CO99" s="43">
        <f>CO98+0.5*CL99*'DEPRECATED - DT-Prelim Calcs'!$C$11^2+CN99*'DEPRECATED - DT-Prelim Calcs'!$C$11</f>
        <v>-252520.13786654707</v>
      </c>
      <c r="CP99" s="43">
        <f>MIN('Drive Train'!$F$35-CJ98*'DEPRECATED - DT-Prelim Calcs'!$C$21*'Drive Train'!$F$39,CP98+CJ$2)</f>
        <v>7.1920000000000002</v>
      </c>
      <c r="CQ99" s="43">
        <f>'Drive Train'!$F$35-CJ99*'DEPRECATED - DT-Prelim Calcs'!$C$21*'Drive Train'!$F$39</f>
        <v>7.1920000000000002</v>
      </c>
      <c r="CR99" s="1">
        <f>IF(CO99&gt;='Drive Train'!$F$29,1,0)</f>
        <v>0</v>
      </c>
      <c r="CS99" s="43">
        <f t="shared" si="133"/>
        <v>103.33333333333333</v>
      </c>
      <c r="CT99" s="49">
        <f>CT98+'DEPRECATED - DT-Prelim Calcs'!$C$11</f>
        <v>380</v>
      </c>
      <c r="CU99" s="2">
        <f>DE99/'Drive Train'!$F$35</f>
        <v>0.57999999999999996</v>
      </c>
      <c r="CV99" s="36">
        <f>DC99*12*60/(PI() * 'Drive Train'!$F$15)/CU$2*CU99</f>
        <v>-113464.72717093637</v>
      </c>
      <c r="CW99" s="2">
        <f>('DEPRECATED - DT-Prelim Calcs'!$C$6*CU99-CV99)/('DEPRECATED - DT-Prelim Calcs'!$C$6*CU99)*'DEPRECATED - DT-Prelim Calcs'!$C$7*CU99</f>
        <v>86.129223578635049</v>
      </c>
      <c r="CX99" s="43">
        <f>CW99/'DEPRECATED - DT-Prelim Calcs'!$C$7*('DEPRECATED - DT-Prelim Calcs'!$C$8-'DEPRECATED - DT-Prelim Calcs'!$C$9)+'DEPRECATED - DT-Prelim Calcs'!$C$9</f>
        <v>4693.6144188360877</v>
      </c>
      <c r="CY99" s="43">
        <f t="shared" si="106"/>
        <v>93</v>
      </c>
      <c r="CZ99" s="2">
        <f t="shared" si="134"/>
        <v>1.0413264407364002</v>
      </c>
      <c r="DA99" s="43">
        <f>CZ99*'DEPRECATED - DT-Prelim Calcs'!$C$21/CU$2/'DEPRECATED - DT-Prelim Calcs'!$C$19/'DEPRECATED - DT-Prelim Calcs'!$C$18*3.39*'DEPRECATED - DT-Prelim Calcs'!$C$20</f>
        <v>29.053734754561201</v>
      </c>
      <c r="DB99" s="36">
        <f t="shared" si="135"/>
        <v>0</v>
      </c>
      <c r="DC99" s="43">
        <f>DA98*'DEPRECATED - DT-Prelim Calcs'!$C$11+DC98</f>
        <v>-409.7240842779126</v>
      </c>
      <c r="DD99" s="43">
        <f>DD98+0.5*DA99*'DEPRECATED - DT-Prelim Calcs'!$C$11^2+DC99*'DEPRECATED - DT-Prelim Calcs'!$C$11</f>
        <v>-377938.43349410815</v>
      </c>
      <c r="DE99" s="43">
        <f>MIN('Drive Train'!$F$35-CY98*'DEPRECATED - DT-Prelim Calcs'!$C$21*'Drive Train'!$F$39,DE98+CY$2)</f>
        <v>7.1920000000000002</v>
      </c>
      <c r="DF99" s="43">
        <f>'Drive Train'!$F$35-CY99*'DEPRECATED - DT-Prelim Calcs'!$C$21*'Drive Train'!$F$39</f>
        <v>7.1920000000000002</v>
      </c>
      <c r="DG99" s="1">
        <f>IF(DD99&gt;='Drive Train'!$F$29,1,0)</f>
        <v>0</v>
      </c>
      <c r="DH99" s="43">
        <f t="shared" si="136"/>
        <v>103.33333333333333</v>
      </c>
      <c r="DI99" s="49">
        <f>DI98+'DEPRECATED - DT-Prelim Calcs'!$C$11</f>
        <v>380</v>
      </c>
      <c r="DJ99" s="2">
        <f>DT99/'Drive Train'!$F$35</f>
        <v>8.1746166149445809</v>
      </c>
      <c r="DK99" s="36">
        <f>DR99*12*60/(PI() * 'Drive Train'!$F$15)/DJ$2*DJ99</f>
        <v>-19646769.505345538</v>
      </c>
      <c r="DL99" s="2">
        <f>('DEPRECATED - DT-Prelim Calcs'!$C$6*DJ99-DK99)/('DEPRECATED - DT-Prelim Calcs'!$C$6*DJ99)*'DEPRECATED - DT-Prelim Calcs'!$C$7*DJ99</f>
        <v>14480.870140022926</v>
      </c>
      <c r="DM99" s="43">
        <f>DL99/'DEPRECATED - DT-Prelim Calcs'!$C$7*('DEPRECATED - DT-Prelim Calcs'!$C$8-'DEPRECATED - DT-Prelim Calcs'!$C$9)+'DEPRECATED - DT-Prelim Calcs'!$C$9</f>
        <v>788884.72404602496</v>
      </c>
      <c r="DN99" s="43">
        <f t="shared" si="107"/>
        <v>93</v>
      </c>
      <c r="DO99" s="2">
        <f t="shared" si="137"/>
        <v>0.89769520753137932</v>
      </c>
      <c r="DP99" s="43">
        <f>DO99*'DEPRECATED - DT-Prelim Calcs'!$C$21/DJ$2/'DEPRECATED - DT-Prelim Calcs'!$C$19/'DEPRECATED - DT-Prelim Calcs'!$C$18*3.39*'DEPRECATED - DT-Prelim Calcs'!$C$20</f>
        <v>29.053734754561201</v>
      </c>
      <c r="DQ99" s="36">
        <f t="shared" si="138"/>
        <v>0</v>
      </c>
      <c r="DR99" s="43">
        <f>DP98*'DEPRECATED - DT-Prelim Calcs'!$C$11+DR98</f>
        <v>-4339.3470055006446</v>
      </c>
      <c r="DS99" s="43">
        <f>DS98+0.5*DP99*'DEPRECATED - DT-Prelim Calcs'!$C$11^2+DR99*'DEPRECATED - DT-Prelim Calcs'!$C$11</f>
        <v>-624407.00864535326</v>
      </c>
      <c r="DT99" s="43">
        <f>MIN('Drive Train'!$F$35-DN98*'DEPRECATED - DT-Prelim Calcs'!$C$21*'Drive Train'!$F$39,DT98+DN$2)</f>
        <v>101.3652460253128</v>
      </c>
      <c r="DU99" s="43">
        <f>'Drive Train'!$F$35-DN99*'DEPRECATED - DT-Prelim Calcs'!$C$21*'Drive Train'!$F$39</f>
        <v>7.1920000000000002</v>
      </c>
      <c r="DV99" s="1">
        <f>IF(DS99&gt;='Drive Train'!$F$29,1,0)</f>
        <v>0</v>
      </c>
      <c r="DW99" s="43">
        <f t="shared" si="139"/>
        <v>103.33333333333333</v>
      </c>
      <c r="DX99" s="49">
        <f>DX98+'DEPRECATED - DT-Prelim Calcs'!$C$11</f>
        <v>380</v>
      </c>
      <c r="DY99" s="2">
        <f>EI99/'Drive Train'!$F$35</f>
        <v>4.673981091655361</v>
      </c>
      <c r="DZ99" s="36">
        <f>EG99*12*60/(PI() * 'Drive Train'!$F$15)/DY$2*DY99</f>
        <v>-7704304.8763088491</v>
      </c>
      <c r="EA99" s="2">
        <f>('DEPRECATED - DT-Prelim Calcs'!$C$6*DY99-DZ99)/('DEPRECATED - DT-Prelim Calcs'!$C$6*DY99)*'DEPRECATED - DT-Prelim Calcs'!$C$7*DY99</f>
        <v>5685.4303553149275</v>
      </c>
      <c r="EB99" s="43">
        <f>EA99/'DEPRECATED - DT-Prelim Calcs'!$C$7*('DEPRECATED - DT-Prelim Calcs'!$C$8-'DEPRECATED - DT-Prelim Calcs'!$C$9)+'DEPRECATED - DT-Prelim Calcs'!$C$9</f>
        <v>309730.16861044004</v>
      </c>
      <c r="EC99" s="43">
        <f t="shared" si="108"/>
        <v>93</v>
      </c>
      <c r="ED99" s="2">
        <f t="shared" si="140"/>
        <v>0.78888366722454539</v>
      </c>
      <c r="EE99" s="43">
        <f>ED99*'DEPRECATED - DT-Prelim Calcs'!$C$21/DY$2/'DEPRECATED - DT-Prelim Calcs'!$C$19/'DEPRECATED - DT-Prelim Calcs'!$C$18*3.39*'DEPRECATED - DT-Prelim Calcs'!$C$20</f>
        <v>29.053734754561201</v>
      </c>
      <c r="EF99" s="36">
        <f t="shared" si="141"/>
        <v>0</v>
      </c>
      <c r="EG99" s="43">
        <f>EE98*'DEPRECATED - DT-Prelim Calcs'!$C$11+EG98</f>
        <v>-2615.3582806647387</v>
      </c>
      <c r="EH99" s="43">
        <f>EH98+0.5*EE99*'DEPRECATED - DT-Prelim Calcs'!$C$11^2+EG99*'DEPRECATED - DT-Prelim Calcs'!$C$11</f>
        <v>-688665.65664307075</v>
      </c>
      <c r="EI99" s="43">
        <f>MIN('Drive Train'!$F$35-EC98*'DEPRECATED - DT-Prelim Calcs'!$C$21*'Drive Train'!$F$39,EI98+EC$2)</f>
        <v>57.957365536526481</v>
      </c>
      <c r="EJ99" s="43">
        <f>'Drive Train'!$F$35-EC99*'DEPRECATED - DT-Prelim Calcs'!$C$21*'Drive Train'!$F$39</f>
        <v>7.1920000000000002</v>
      </c>
      <c r="EK99" s="1">
        <f>IF(EH99&gt;='Drive Train'!$F$29,1,0)</f>
        <v>0</v>
      </c>
      <c r="EL99" s="43">
        <f t="shared" si="142"/>
        <v>103.33333333333333</v>
      </c>
      <c r="EM99" s="49">
        <f>EM98+'DEPRECATED - DT-Prelim Calcs'!$C$11</f>
        <v>380</v>
      </c>
      <c r="EN99" s="2">
        <f>EX99/'Drive Train'!$F$35</f>
        <v>0.57999999999999996</v>
      </c>
      <c r="EO99" s="36">
        <f>EV99*12*60/(PI() * 'Drive Train'!$F$15)/EN$2*EN99</f>
        <v>-814395.89751961629</v>
      </c>
      <c r="EP99" s="2">
        <f>('DEPRECATED - DT-Prelim Calcs'!$C$6*EN99-EO99)/('DEPRECATED - DT-Prelim Calcs'!$C$6*EN99)*'DEPRECATED - DT-Prelim Calcs'!$C$7*EN99</f>
        <v>601.39053845877754</v>
      </c>
      <c r="EQ99" s="43">
        <f>EP99/'DEPRECATED - DT-Prelim Calcs'!$C$7*('DEPRECATED - DT-Prelim Calcs'!$C$8-'DEPRECATED - DT-Prelim Calcs'!$C$9)+'DEPRECATED - DT-Prelim Calcs'!$C$9</f>
        <v>32763.820378724446</v>
      </c>
      <c r="ER99" s="43">
        <f t="shared" si="109"/>
        <v>93</v>
      </c>
      <c r="ES99" s="2">
        <f t="shared" si="143"/>
        <v>0.7035989464435134</v>
      </c>
      <c r="ET99" s="43">
        <f>ES99*'DEPRECATED - DT-Prelim Calcs'!$C$21/EN$2/'DEPRECATED - DT-Prelim Calcs'!$C$19/'DEPRECATED - DT-Prelim Calcs'!$C$18*3.39*'DEPRECATED - DT-Prelim Calcs'!$C$20</f>
        <v>29.053734754561201</v>
      </c>
      <c r="EU99" s="36">
        <f t="shared" si="144"/>
        <v>0</v>
      </c>
      <c r="EV99" s="43">
        <f>ET98*'DEPRECATED - DT-Prelim Calcs'!$C$11+EV98</f>
        <v>-1987.0302646484097</v>
      </c>
      <c r="EW99" s="43">
        <f>EW98+0.5*ET99*'DEPRECATED - DT-Prelim Calcs'!$C$11^2+EV99*'DEPRECATED - DT-Prelim Calcs'!$C$11</f>
        <v>-1297218.5778787413</v>
      </c>
      <c r="EX99" s="43">
        <f>MIN('Drive Train'!$F$35-ER98*'DEPRECATED - DT-Prelim Calcs'!$C$21*'Drive Train'!$F$39,EX98+ER$2)</f>
        <v>7.1920000000000002</v>
      </c>
      <c r="EY99" s="43">
        <f>'Drive Train'!$F$35-ER99*'DEPRECATED - DT-Prelim Calcs'!$C$21*'Drive Train'!$F$39</f>
        <v>7.1920000000000002</v>
      </c>
      <c r="EZ99" s="1">
        <f>IF(EW99&gt;='Drive Train'!$F$29,1,0)</f>
        <v>0</v>
      </c>
      <c r="FA99" s="43">
        <f t="shared" si="145"/>
        <v>103.33333333333333</v>
      </c>
      <c r="FB99" s="49">
        <f>FB98+'DEPRECATED - DT-Prelim Calcs'!$C$11</f>
        <v>380</v>
      </c>
      <c r="FC99" s="2">
        <f>FM99/'Drive Train'!$F$35</f>
        <v>0.57999999999999996</v>
      </c>
      <c r="FD99" s="36">
        <f>FK99*12*60/(PI() * 'Drive Train'!$F$15)/FC$2*FC99</f>
        <v>-2258104.2226222348</v>
      </c>
      <c r="FE99" s="2">
        <f>('DEPRECATED - DT-Prelim Calcs'!$C$6*FC99-FD99)/('DEPRECATED - DT-Prelim Calcs'!$C$6*FC99)*'DEPRECATED - DT-Prelim Calcs'!$C$7*FC99</f>
        <v>1662.6745580091351</v>
      </c>
      <c r="FF99" s="43">
        <f>FE99/'DEPRECATED - DT-Prelim Calcs'!$C$7*('DEPRECATED - DT-Prelim Calcs'!$C$8-'DEPRECATED - DT-Prelim Calcs'!$C$9)+'DEPRECATED - DT-Prelim Calcs'!$C$9</f>
        <v>90580.039354228997</v>
      </c>
      <c r="FG99" s="43">
        <f t="shared" si="110"/>
        <v>93</v>
      </c>
      <c r="FH99" s="2">
        <f t="shared" si="146"/>
        <v>0.63495514679048781</v>
      </c>
      <c r="FI99" s="43">
        <f>FH99*'DEPRECATED - DT-Prelim Calcs'!$C$21/FC$2/'DEPRECATED - DT-Prelim Calcs'!$C$19/'DEPRECATED - DT-Prelim Calcs'!$C$18*3.39*'DEPRECATED - DT-Prelim Calcs'!$C$20</f>
        <v>29.053734754561205</v>
      </c>
      <c r="FJ99" s="36">
        <f t="shared" si="147"/>
        <v>0</v>
      </c>
      <c r="FK99" s="43">
        <f>FI98*'DEPRECATED - DT-Prelim Calcs'!$C$11+FK98</f>
        <v>-4971.995820598615</v>
      </c>
      <c r="FL99" s="43">
        <f>FL98+0.5*FI99*'DEPRECATED - DT-Prelim Calcs'!$C$11^2+FK99*'DEPRECATED - DT-Prelim Calcs'!$C$11</f>
        <v>-1673900.6292657512</v>
      </c>
      <c r="FM99" s="43">
        <f>MIN('Drive Train'!$F$35-FG98*'DEPRECATED - DT-Prelim Calcs'!$C$21*'Drive Train'!$F$39,FM98+FG$2)</f>
        <v>7.1920000000000002</v>
      </c>
      <c r="FN99" s="43">
        <f>'Drive Train'!$F$35-FG99*'DEPRECATED - DT-Prelim Calcs'!$C$21*'Drive Train'!$F$39</f>
        <v>7.1920000000000002</v>
      </c>
      <c r="FO99" s="1">
        <f>IF(FL99&gt;='Drive Train'!$F$29,1,0)</f>
        <v>0</v>
      </c>
      <c r="FP99" s="43">
        <f t="shared" si="148"/>
        <v>103.33333333333333</v>
      </c>
      <c r="FQ99" s="49">
        <f>FQ98+'DEPRECATED - DT-Prelim Calcs'!$C$11</f>
        <v>380</v>
      </c>
      <c r="FR99" s="2">
        <f>GB99/'Drive Train'!$F$35</f>
        <v>0.57999999999999996</v>
      </c>
      <c r="FS99" s="36">
        <f>FZ99*12*60/(PI() * 'Drive Train'!$F$15)/FR$2*FR99</f>
        <v>-2223146.6718646809</v>
      </c>
      <c r="FT99" s="2">
        <f>('DEPRECATED - DT-Prelim Calcs'!$C$6*FR99-FS99)/('DEPRECATED - DT-Prelim Calcs'!$C$6*FR99)*'DEPRECATED - DT-Prelim Calcs'!$C$7*FR99</f>
        <v>1636.9769227343816</v>
      </c>
      <c r="FU99" s="43">
        <f>FT99/'DEPRECATED - DT-Prelim Calcs'!$C$7*('DEPRECATED - DT-Prelim Calcs'!$C$8-'DEPRECATED - DT-Prelim Calcs'!$C$9)+'DEPRECATED - DT-Prelim Calcs'!$C$9</f>
        <v>89180.093551947648</v>
      </c>
      <c r="FV99" s="43">
        <f t="shared" si="111"/>
        <v>93</v>
      </c>
      <c r="FW99" s="2">
        <f t="shared" si="149"/>
        <v>0.57851468929799987</v>
      </c>
      <c r="FX99" s="43">
        <f>FW99*'DEPRECATED - DT-Prelim Calcs'!$C$21/FR$2/'DEPRECATED - DT-Prelim Calcs'!$C$19/'DEPRECATED - DT-Prelim Calcs'!$C$18*3.39*'DEPRECATED - DT-Prelim Calcs'!$C$20</f>
        <v>29.053734754561201</v>
      </c>
      <c r="FY99" s="36">
        <f t="shared" si="150"/>
        <v>0</v>
      </c>
      <c r="FZ99" s="43">
        <f>FX98*'DEPRECATED - DT-Prelim Calcs'!$C$11+FZ98</f>
        <v>-4459.9113998612256</v>
      </c>
      <c r="GA99" s="43">
        <f>GA98+0.5*FX99*'DEPRECATED - DT-Prelim Calcs'!$C$11^2+FZ99*'DEPRECATED - DT-Prelim Calcs'!$C$11</f>
        <v>-1766117.1281764796</v>
      </c>
      <c r="GB99" s="43">
        <f>MIN('Drive Train'!$F$35-FV98*'DEPRECATED - DT-Prelim Calcs'!$C$21*'Drive Train'!$F$39,GB98+FV$2)</f>
        <v>7.1920000000000002</v>
      </c>
      <c r="GC99" s="43">
        <f>'Drive Train'!$F$35-FV99*'DEPRECATED - DT-Prelim Calcs'!$C$21*'Drive Train'!$F$39</f>
        <v>7.1920000000000002</v>
      </c>
      <c r="GD99" s="1">
        <f>IF(GA99&gt;='Drive Train'!$F$29,1,0)</f>
        <v>0</v>
      </c>
      <c r="GE99" s="43">
        <f t="shared" si="151"/>
        <v>103.33333333333333</v>
      </c>
      <c r="GF99" s="49">
        <f>GF98+'DEPRECATED - DT-Prelim Calcs'!$C$11</f>
        <v>380</v>
      </c>
      <c r="GG99" s="2">
        <f>GQ99/'Drive Train'!$F$35</f>
        <v>0.86451612903225805</v>
      </c>
      <c r="GH99" s="36">
        <f>GO99*12*60/(PI() * 'Drive Train'!$F$15)/GG$2*GG99</f>
        <v>-88261.27443383183</v>
      </c>
      <c r="GI99" s="2">
        <f>('DEPRECATED - DT-Prelim Calcs'!$C$6*GG99-GH99)/('DEPRECATED - DT-Prelim Calcs'!$C$6*GG99)*'DEPRECATED - DT-Prelim Calcs'!$C$7*GG99</f>
        <v>68.936301192915394</v>
      </c>
      <c r="GJ99" s="43">
        <f>GI99/'DEPRECATED - DT-Prelim Calcs'!$C$7*('DEPRECATED - DT-Prelim Calcs'!$C$8-'DEPRECATED - DT-Prelim Calcs'!$C$9)+'DEPRECATED - DT-Prelim Calcs'!$C$9</f>
        <v>3756.9850649871819</v>
      </c>
      <c r="GK99" s="43">
        <f t="shared" si="152"/>
        <v>29.999999999999982</v>
      </c>
      <c r="GL99" s="2">
        <f t="shared" si="153"/>
        <v>1.4462867232450001</v>
      </c>
      <c r="GM99" s="43">
        <f>GL99*'DEPRECATED - DT-Prelim Calcs'!$C$21/GG$2/'DEPRECATED - DT-Prelim Calcs'!$C$19/'DEPRECATED - DT-Prelim Calcs'!$C$18*3.39*'DEPRECATED - DT-Prelim Calcs'!$C$20</f>
        <v>29.053734754561201</v>
      </c>
      <c r="GN99" s="36">
        <f t="shared" si="154"/>
        <v>0</v>
      </c>
      <c r="GO99" s="43">
        <f>GM98*'DEPRECATED - DT-Prelim Calcs'!$C$11+GO98</f>
        <v>-296.9772703182615</v>
      </c>
      <c r="GP99" s="43">
        <f>GP98+0.5*GM99*'DEPRECATED - DT-Prelim Calcs'!$C$11^2+GO99*'DEPRECATED - DT-Prelim Calcs'!$C$11</f>
        <v>-112547.3510144132</v>
      </c>
      <c r="GQ99" s="43">
        <f>MIN('Drive Train'!$F$35-GK98*'DEPRECATED - DT-Prelim Calcs'!$C$21*'Drive Train'!$F$39,GQ98+GK$2)</f>
        <v>10.72</v>
      </c>
      <c r="GR99" s="43">
        <f>'Drive Train'!$F$35-GK99*'DEPRECATED - DT-Prelim Calcs'!$C$21*'Drive Train'!$F$39</f>
        <v>10.72</v>
      </c>
      <c r="GS99" s="1">
        <f>IF(GP99&gt;='Drive Train'!$F$29,1,0)</f>
        <v>0</v>
      </c>
      <c r="GT99" s="43">
        <f t="shared" si="155"/>
        <v>33.333333333333314</v>
      </c>
      <c r="GU99" s="49">
        <f>GU98+'DEPRECATED - DT-Prelim Calcs'!$C$11</f>
        <v>380</v>
      </c>
      <c r="GV99" s="2">
        <f>HF99/'Drive Train'!$F$35</f>
        <v>0.84946236559139798</v>
      </c>
      <c r="GW99" s="36">
        <f>HD99*12*60/(PI() * 'Drive Train'!$F$15)/GV$2*GV99</f>
        <v>6443.6343018134712</v>
      </c>
      <c r="GX99" s="2">
        <f>('DEPRECATED - DT-Prelim Calcs'!$C$6*GV99-GW99)/('DEPRECATED - DT-Prelim Calcs'!$C$6*GV99)*'DEPRECATED - DT-Prelim Calcs'!$C$7*GV99</f>
        <v>-0.75279969902919264</v>
      </c>
      <c r="GY99" s="43">
        <f>GX99/'DEPRECATED - DT-Prelim Calcs'!$C$7*('DEPRECATED - DT-Prelim Calcs'!$C$8-'DEPRECATED - DT-Prelim Calcs'!$C$9)+'DEPRECATED - DT-Prelim Calcs'!$C$9</f>
        <v>-39.510729872485861</v>
      </c>
      <c r="GZ99" s="43">
        <f t="shared" si="112"/>
        <v>-39.510729872485861</v>
      </c>
      <c r="HA99" s="2">
        <f t="shared" si="156"/>
        <v>-1.3453423890602783</v>
      </c>
      <c r="HB99" s="43">
        <f>HA99*'DEPRECATED - DT-Prelim Calcs'!$C$21/GV$2/'DEPRECATED - DT-Prelim Calcs'!$C$19/'DEPRECATED - DT-Prelim Calcs'!$C$18*3.39*'DEPRECATED - DT-Prelim Calcs'!$C$20</f>
        <v>-27.025914224066106</v>
      </c>
      <c r="HC99" s="36">
        <f t="shared" si="157"/>
        <v>1</v>
      </c>
      <c r="HD99" s="43">
        <f>HB98*'DEPRECATED - DT-Prelim Calcs'!$C$11+HD98</f>
        <v>22.0654535771761</v>
      </c>
      <c r="HE99" s="43">
        <f>HE98+0.5*HB99*'DEPRECATED - DT-Prelim Calcs'!$C$11^2+HD99*'DEPRECATED - DT-Prelim Calcs'!$C$11</f>
        <v>-120971.08590712183</v>
      </c>
      <c r="HF99" s="43">
        <f>MIN('Drive Train'!$F$35-GZ98*'DEPRECATED - DT-Prelim Calcs'!$C$21*'Drive Train'!$F$39,HF98+GZ$2)</f>
        <v>10.533333333333335</v>
      </c>
      <c r="HG99" s="43">
        <f>'Drive Train'!$F$35-GZ99*'DEPRECATED - DT-Prelim Calcs'!$C$21*'Drive Train'!$F$39</f>
        <v>14.612600872859208</v>
      </c>
      <c r="HH99" s="1">
        <f>IF(HE99&gt;='Drive Train'!$F$29,1,0)</f>
        <v>0</v>
      </c>
      <c r="HI99" s="43">
        <f t="shared" si="158"/>
        <v>-43.90081096942874</v>
      </c>
      <c r="HJ99" s="49">
        <f>HJ98+'DEPRECATED - DT-Prelim Calcs'!$C$11</f>
        <v>380</v>
      </c>
      <c r="HK99" s="2">
        <f>HU99/'Drive Train'!$F$35</f>
        <v>0.83440860215053769</v>
      </c>
      <c r="HL99" s="36">
        <f>HS99*12*60/(PI() * 'Drive Train'!$F$15)/HK$2*HK99</f>
        <v>21304.962826852261</v>
      </c>
      <c r="HM99" s="2">
        <f>('DEPRECATED - DT-Prelim Calcs'!$C$6*HK99-HL99)/('DEPRECATED - DT-Prelim Calcs'!$C$6*HK99)*'DEPRECATED - DT-Prelim Calcs'!$C$7*HK99</f>
        <v>-11.748108868756784</v>
      </c>
      <c r="HN99" s="43">
        <f>HM99/'DEPRECATED - DT-Prelim Calcs'!$C$7*('DEPRECATED - DT-Prelim Calcs'!$C$8-'DEPRECATED - DT-Prelim Calcs'!$C$9)+'DEPRECATED - DT-Prelim Calcs'!$C$9</f>
        <v>-638.5089159845113</v>
      </c>
      <c r="HO99" s="43">
        <f t="shared" si="113"/>
        <v>-638.5089159845113</v>
      </c>
      <c r="HP99" s="2">
        <f t="shared" si="159"/>
        <v>-13.742612865046709</v>
      </c>
      <c r="HQ99" s="43">
        <f>HP99*'DEPRECATED - DT-Prelim Calcs'!$C$21/HK$2/'DEPRECATED - DT-Prelim Calcs'!$C$19/'DEPRECATED - DT-Prelim Calcs'!$C$18*3.39*'DEPRECATED - DT-Prelim Calcs'!$C$20</f>
        <v>-276.06851573652358</v>
      </c>
      <c r="HR99" s="36">
        <f t="shared" si="160"/>
        <v>1</v>
      </c>
      <c r="HS99" s="43">
        <f>HQ98*'DEPRECATED - DT-Prelim Calcs'!$C$11+HS98</f>
        <v>74.27251416656371</v>
      </c>
      <c r="HT99" s="43">
        <f>HT98+0.5*HQ99*'DEPRECATED - DT-Prelim Calcs'!$C$11^2+HS99*'DEPRECATED - DT-Prelim Calcs'!$C$11</f>
        <v>-138070.6825471773</v>
      </c>
      <c r="HU99" s="43">
        <f>MIN('Drive Train'!$F$35-HO98*'DEPRECATED - DT-Prelim Calcs'!$C$21*'Drive Train'!$F$39,HU98+HO$2)</f>
        <v>10.346666666666668</v>
      </c>
      <c r="HV99" s="43">
        <f>'Drive Train'!$F$35-HO99*'DEPRECATED - DT-Prelim Calcs'!$C$21*'Drive Train'!$F$39</f>
        <v>48.156499295132633</v>
      </c>
      <c r="HW99" s="1">
        <f>IF(HT99&gt;='Drive Train'!$F$29,1,0)</f>
        <v>0</v>
      </c>
      <c r="HX99" s="43">
        <f t="shared" si="161"/>
        <v>-709.45435109390144</v>
      </c>
      <c r="HY99" s="49">
        <f>HY98+'DEPRECATED - DT-Prelim Calcs'!$C$11</f>
        <v>380</v>
      </c>
      <c r="HZ99" s="2">
        <f>IJ99/'Drive Train'!$F$35</f>
        <v>0.8193548387096774</v>
      </c>
      <c r="IA99" s="36">
        <f>IH99*12*60/(PI() * 'Drive Train'!$F$15)/HZ$2*HZ99</f>
        <v>21503.141620269736</v>
      </c>
      <c r="IB99" s="2">
        <f>('DEPRECATED - DT-Prelim Calcs'!$C$6*HZ99-IA99)/('DEPRECATED - DT-Prelim Calcs'!$C$6*HZ99)*'DEPRECATED - DT-Prelim Calcs'!$C$7*HZ99</f>
        <v>-11.964394176211028</v>
      </c>
      <c r="IC99" s="43">
        <f>IB99/'DEPRECATED - DT-Prelim Calcs'!$C$7*('DEPRECATED - DT-Prelim Calcs'!$C$8-'DEPRECATED - DT-Prelim Calcs'!$C$9)+'DEPRECATED - DT-Prelim Calcs'!$C$9</f>
        <v>-650.29162303239184</v>
      </c>
      <c r="ID99" s="43">
        <f t="shared" si="114"/>
        <v>-650.29162303239184</v>
      </c>
      <c r="IE99" s="2">
        <f t="shared" si="162"/>
        <v>-14.014436348327886</v>
      </c>
      <c r="IF99" s="43">
        <f>IE99*'DEPRECATED - DT-Prelim Calcs'!$C$21/HZ$2/'DEPRECATED - DT-Prelim Calcs'!$C$19/'DEPRECATED - DT-Prelim Calcs'!$C$18*3.39*'DEPRECATED - DT-Prelim Calcs'!$C$20</f>
        <v>-281.52904251616019</v>
      </c>
      <c r="IG99" s="36">
        <f t="shared" si="163"/>
        <v>1</v>
      </c>
      <c r="IH99" s="43">
        <f>IF98*'DEPRECATED - DT-Prelim Calcs'!$C$11+IH98</f>
        <v>76.340677458572117</v>
      </c>
      <c r="II99" s="43">
        <f>II98+0.5*IF99*'DEPRECATED - DT-Prelim Calcs'!$C$11^2+IH99*'DEPRECATED - DT-Prelim Calcs'!$C$11</f>
        <v>-113132.44889824197</v>
      </c>
      <c r="IJ99" s="43">
        <f>MIN('Drive Train'!$F$35-ID98*'DEPRECATED - DT-Prelim Calcs'!$C$21*'Drive Train'!$F$39,IJ98+ID$2)</f>
        <v>10.16</v>
      </c>
      <c r="IK99" s="43">
        <f>'Drive Train'!$F$35-ID99*'DEPRECATED - DT-Prelim Calcs'!$C$21*'Drive Train'!$F$39</f>
        <v>48.816330889813941</v>
      </c>
      <c r="IL99" s="1">
        <f>IF(II99&gt;='Drive Train'!$F$29,1,0)</f>
        <v>0</v>
      </c>
      <c r="IM99" s="43">
        <f t="shared" si="164"/>
        <v>-722.54624781376879</v>
      </c>
      <c r="IN99" s="49">
        <f>IN98+'DEPRECATED - DT-Prelim Calcs'!$C$11</f>
        <v>380</v>
      </c>
      <c r="IO99" s="2">
        <f>IY99/'Drive Train'!$F$35</f>
        <v>0.80430107526881722</v>
      </c>
      <c r="IP99" s="36">
        <f>IW99*12*60/(PI() * 'Drive Train'!$F$15)/IO$2*IO99</f>
        <v>-263394.2929911355</v>
      </c>
      <c r="IQ99" s="2">
        <f>('DEPRECATED - DT-Prelim Calcs'!$C$6*IO99-IP99)/('DEPRECATED - DT-Prelim Calcs'!$C$6*IO99)*'DEPRECATED - DT-Prelim Calcs'!$C$7*IO99</f>
        <v>197.39587645185489</v>
      </c>
      <c r="IR99" s="43">
        <f>IQ99/'DEPRECATED - DT-Prelim Calcs'!$C$7*('DEPRECATED - DT-Prelim Calcs'!$C$8-'DEPRECATED - DT-Prelim Calcs'!$C$9)+'DEPRECATED - DT-Prelim Calcs'!$C$9</f>
        <v>10755.155955959257</v>
      </c>
      <c r="IS99" s="43">
        <f t="shared" si="115"/>
        <v>43.333333333333321</v>
      </c>
      <c r="IT99" s="2">
        <f t="shared" si="165"/>
        <v>1.4462867232450001</v>
      </c>
      <c r="IU99" s="43">
        <f>IT99*'DEPRECATED - DT-Prelim Calcs'!$C$21/IO$2/'DEPRECATED - DT-Prelim Calcs'!$C$19/'DEPRECATED - DT-Prelim Calcs'!$C$18*3.39*'DEPRECATED - DT-Prelim Calcs'!$C$20</f>
        <v>29.053734754561201</v>
      </c>
      <c r="IV99" s="36">
        <f t="shared" si="166"/>
        <v>0</v>
      </c>
      <c r="IW99" s="43">
        <f>IU98*'DEPRECATED - DT-Prelim Calcs'!$C$11+IW98</f>
        <v>-952.60713204141769</v>
      </c>
      <c r="IX99" s="43">
        <f>IX98+0.5*IU99*'DEPRECATED - DT-Prelim Calcs'!$C$11^2+IW99*'DEPRECATED - DT-Prelim Calcs'!$C$11</f>
        <v>-153213.83004268707</v>
      </c>
      <c r="IY99" s="43">
        <f>MIN('Drive Train'!$F$35-IS98*'DEPRECATED - DT-Prelim Calcs'!$C$21*'Drive Train'!$F$39,IY98+IS$2)</f>
        <v>9.9733333333333345</v>
      </c>
      <c r="IZ99" s="43">
        <f>'Drive Train'!$F$35-IS99*'DEPRECATED - DT-Prelim Calcs'!$C$21*'Drive Train'!$F$39</f>
        <v>9.9733333333333345</v>
      </c>
      <c r="JA99" s="1">
        <f>IF(IX99&gt;='Drive Train'!$F$29,1,0)</f>
        <v>0</v>
      </c>
      <c r="JB99" s="43">
        <f t="shared" si="167"/>
        <v>48.148148148148138</v>
      </c>
      <c r="JC99" s="49">
        <f>JC98+'DEPRECATED - DT-Prelim Calcs'!$C$11</f>
        <v>380</v>
      </c>
      <c r="JD99" s="2">
        <f>JN99/'Drive Train'!$F$35</f>
        <v>0.78924731182795704</v>
      </c>
      <c r="JE99" s="36">
        <f>JL99*12*60/(PI() * 'Drive Train'!$F$15)/JD$2*JD99</f>
        <v>-94014.984227404857</v>
      </c>
      <c r="JF99" s="2">
        <f>('DEPRECATED - DT-Prelim Calcs'!$C$6*JD99-JE99)/('DEPRECATED - DT-Prelim Calcs'!$C$6*JD99)*'DEPRECATED - DT-Prelim Calcs'!$C$7*JD99</f>
        <v>72.812898423277005</v>
      </c>
      <c r="JG99" s="43">
        <f>JF99/'DEPRECATED - DT-Prelim Calcs'!$C$7*('DEPRECATED - DT-Prelim Calcs'!$C$8-'DEPRECATED - DT-Prelim Calcs'!$C$9)+'DEPRECATED - DT-Prelim Calcs'!$C$9</f>
        <v>3968.1728245516574</v>
      </c>
      <c r="JH99" s="43">
        <f t="shared" si="116"/>
        <v>46.666666666666657</v>
      </c>
      <c r="JI99" s="2">
        <f t="shared" si="168"/>
        <v>1.4462867232450001</v>
      </c>
      <c r="JJ99" s="43">
        <f>JI99*'DEPRECATED - DT-Prelim Calcs'!$C$21/JD$2/'DEPRECATED - DT-Prelim Calcs'!$C$19/'DEPRECATED - DT-Prelim Calcs'!$C$18*3.39*'DEPRECATED - DT-Prelim Calcs'!$C$20</f>
        <v>29.053734754561201</v>
      </c>
      <c r="JK99" s="36">
        <f t="shared" si="169"/>
        <v>0</v>
      </c>
      <c r="JL99" s="43">
        <f>JJ98*'DEPRECATED - DT-Prelim Calcs'!$C$11+JL98</f>
        <v>-346.5054608333877</v>
      </c>
      <c r="JM99" s="43">
        <f>JM98+0.5*JJ99*'DEPRECATED - DT-Prelim Calcs'!$C$11^2+JL99*'DEPRECATED - DT-Prelim Calcs'!$C$11</f>
        <v>-143946.6925750807</v>
      </c>
      <c r="JN99" s="43">
        <f>MIN('Drive Train'!$F$35-JH98*'DEPRECATED - DT-Prelim Calcs'!$C$21*'Drive Train'!$F$39,JN98+JH$2)</f>
        <v>9.7866666666666671</v>
      </c>
      <c r="JO99" s="43">
        <f>'Drive Train'!$F$35-JH99*'DEPRECATED - DT-Prelim Calcs'!$C$21*'Drive Train'!$F$39</f>
        <v>9.7866666666666671</v>
      </c>
      <c r="JP99" s="1">
        <f>IF(JM99&gt;='Drive Train'!$F$29,1,0)</f>
        <v>0</v>
      </c>
      <c r="JQ99" s="43">
        <f>MIN(JG99,'DEPRECATED - DT-Prelim Calcs'!$C$10)*'DEPRECATED - DT-Prelim Calcs'!$C$11*1000/60/60</f>
        <v>103.33333333333333</v>
      </c>
      <c r="JR99" s="49">
        <f>JR98+'DEPRECATED - DT-Prelim Calcs'!$C$11</f>
        <v>380</v>
      </c>
      <c r="JS99" s="2">
        <f>KC99/'Drive Train'!$F$35</f>
        <v>0.77419354838709686</v>
      </c>
      <c r="JT99" s="36">
        <f>KA99*12*60/(PI() * 'Drive Train'!$F$15)/JS$2*JS99</f>
        <v>-60623.162370756087</v>
      </c>
      <c r="JU99" s="2">
        <f>('DEPRECATED - DT-Prelim Calcs'!$C$6*JS99-JT99)/('DEPRECATED - DT-Prelim Calcs'!$C$6*JS99)*'DEPRECATED - DT-Prelim Calcs'!$C$7*JS99</f>
        <v>48.195643528588469</v>
      </c>
      <c r="JV99" s="43">
        <f>JU99/'DEPRECATED - DT-Prelim Calcs'!$C$7*('DEPRECATED - DT-Prelim Calcs'!$C$8-'DEPRECATED - DT-Prelim Calcs'!$C$9)+'DEPRECATED - DT-Prelim Calcs'!$C$9</f>
        <v>2627.0835653634017</v>
      </c>
      <c r="JW99" s="43">
        <f t="shared" si="117"/>
        <v>49.999999999999993</v>
      </c>
      <c r="JX99" s="2">
        <f t="shared" si="170"/>
        <v>1.4462867232450001</v>
      </c>
      <c r="JY99" s="43">
        <f>JX99*'DEPRECATED - DT-Prelim Calcs'!$C$21/JS$2/'DEPRECATED - DT-Prelim Calcs'!$C$19/'DEPRECATED - DT-Prelim Calcs'!$C$18*3.39*'DEPRECATED - DT-Prelim Calcs'!$C$20</f>
        <v>29.053734754561201</v>
      </c>
      <c r="JZ99" s="36">
        <f t="shared" si="171"/>
        <v>0</v>
      </c>
      <c r="KA99" s="43">
        <f>JY98*'DEPRECATED - DT-Prelim Calcs'!$C$11+KA98</f>
        <v>-227.77977344837205</v>
      </c>
      <c r="KB99" s="43">
        <f>KB98+0.5*JY99*'DEPRECATED - DT-Prelim Calcs'!$C$11^2+KA99*'DEPRECATED - DT-Prelim Calcs'!$C$11</f>
        <v>-148398.34113615222</v>
      </c>
      <c r="KC99" s="43">
        <f>MIN('Drive Train'!$F$35-JW98*'DEPRECATED - DT-Prelim Calcs'!$C$21*'Drive Train'!$F$39,KC98+JW$2)</f>
        <v>9.6000000000000014</v>
      </c>
      <c r="KD99" s="43">
        <f>'Drive Train'!$F$35-JW99*'DEPRECATED - DT-Prelim Calcs'!$C$21*'Drive Train'!$F$39</f>
        <v>9.6000000000000014</v>
      </c>
      <c r="KE99" s="1">
        <f>IF(KB99&gt;='Drive Train'!$F$29,1,0)</f>
        <v>0</v>
      </c>
      <c r="KF99" s="43">
        <f>MIN(JV99,'DEPRECATED - DT-Prelim Calcs'!$C$10)*'DEPRECATED - DT-Prelim Calcs'!$C$11*1000/60/60</f>
        <v>103.33333333333333</v>
      </c>
      <c r="KG99" s="49">
        <f>KG98+'DEPRECATED - DT-Prelim Calcs'!$C$11</f>
        <v>380</v>
      </c>
      <c r="KH99" s="2">
        <f>KR99/'Drive Train'!$F$35</f>
        <v>0.75913978494623657</v>
      </c>
      <c r="KI99" s="36">
        <f>KP99*12*60/(PI() * 'Drive Train'!$F$15)/KH$2*KH99</f>
        <v>-235384.32495990707</v>
      </c>
      <c r="KJ99" s="2">
        <f>('DEPRECATED - DT-Prelim Calcs'!$C$6*KH99-KI99)/('DEPRECATED - DT-Prelim Calcs'!$C$6*KH99)*'DEPRECATED - DT-Prelim Calcs'!$C$7*KH99</f>
        <v>176.59367030330449</v>
      </c>
      <c r="KK99" s="43">
        <f>KJ99/'DEPRECATED - DT-Prelim Calcs'!$C$7*('DEPRECATED - DT-Prelim Calcs'!$C$8-'DEPRECATED - DT-Prelim Calcs'!$C$9)+'DEPRECATED - DT-Prelim Calcs'!$C$9</f>
        <v>9621.901441896438</v>
      </c>
      <c r="KL99" s="43">
        <f t="shared" si="118"/>
        <v>53.333333333333329</v>
      </c>
      <c r="KM99" s="2">
        <f t="shared" si="172"/>
        <v>1.4462867232450001</v>
      </c>
      <c r="KN99" s="43">
        <f>KM99*'DEPRECATED - DT-Prelim Calcs'!$C$21/KH$2/'DEPRECATED - DT-Prelim Calcs'!$C$19/'DEPRECATED - DT-Prelim Calcs'!$C$18*3.39*'DEPRECATED - DT-Prelim Calcs'!$C$20</f>
        <v>29.053734754561201</v>
      </c>
      <c r="KO99" s="36">
        <f t="shared" si="173"/>
        <v>0</v>
      </c>
      <c r="KP99" s="43">
        <f>KN98*'DEPRECATED - DT-Prelim Calcs'!$C$11+KP98</f>
        <v>-901.94883726752187</v>
      </c>
      <c r="KQ99" s="43">
        <f>KQ98+0.5*KN99*'DEPRECATED - DT-Prelim Calcs'!$C$11^2+KP99*'DEPRECATED - DT-Prelim Calcs'!$C$11</f>
        <v>-152073.05030232144</v>
      </c>
      <c r="KR99" s="43">
        <f>MIN('Drive Train'!$F$35-KL98*'DEPRECATED - DT-Prelim Calcs'!$C$21*'Drive Train'!$F$39,KR98+KL$2)</f>
        <v>9.413333333333334</v>
      </c>
      <c r="KS99" s="43">
        <f>'Drive Train'!$F$35-KL99*'DEPRECATED - DT-Prelim Calcs'!$C$21*'Drive Train'!$F$39</f>
        <v>9.413333333333334</v>
      </c>
      <c r="KT99" s="1">
        <f>IF(KQ99&gt;='Drive Train'!$F$29,1,0)</f>
        <v>0</v>
      </c>
      <c r="KU99" s="43">
        <f>MIN(KK99,'DEPRECATED - DT-Prelim Calcs'!$C$10)*'DEPRECATED - DT-Prelim Calcs'!$C$11*1000/60/60</f>
        <v>103.33333333333333</v>
      </c>
      <c r="KV99" s="49">
        <f>KV98+'DEPRECATED - DT-Prelim Calcs'!$C$11</f>
        <v>380</v>
      </c>
      <c r="KW99" s="2">
        <f>LG99/'Drive Train'!$F$35</f>
        <v>0.74408602150537628</v>
      </c>
      <c r="KX99" s="36">
        <f>LE99*12*60/(PI() * 'Drive Train'!$F$15)/KW$2*KW99</f>
        <v>-216833.94795392067</v>
      </c>
      <c r="KY99" s="2">
        <f>('DEPRECATED - DT-Prelim Calcs'!$C$6*KW99-KX99)/('DEPRECATED - DT-Prelim Calcs'!$C$6*KW99)*'DEPRECATED - DT-Prelim Calcs'!$C$7*KW99</f>
        <v>162.88650574554487</v>
      </c>
      <c r="KZ99" s="43">
        <f>KY99/'DEPRECATED - DT-Prelim Calcs'!$C$7*('DEPRECATED - DT-Prelim Calcs'!$C$8-'DEPRECATED - DT-Prelim Calcs'!$C$9)+'DEPRECATED - DT-Prelim Calcs'!$C$9</f>
        <v>8875.1678503169951</v>
      </c>
      <c r="LA99" s="43">
        <f t="shared" si="119"/>
        <v>56.666666666666664</v>
      </c>
      <c r="LB99" s="2">
        <f t="shared" si="174"/>
        <v>1.4462867232450001</v>
      </c>
      <c r="LC99" s="43">
        <f>LB99*'DEPRECATED - DT-Prelim Calcs'!$C$21/KW$2/'DEPRECATED - DT-Prelim Calcs'!$C$19/'DEPRECATED - DT-Prelim Calcs'!$C$18*3.39*'DEPRECATED - DT-Prelim Calcs'!$C$20</f>
        <v>29.053734754561201</v>
      </c>
      <c r="LD99" s="36">
        <f t="shared" si="175"/>
        <v>0</v>
      </c>
      <c r="LE99" s="43">
        <f>LC98*'DEPRECATED - DT-Prelim Calcs'!$C$11+LE98</f>
        <v>-847.67670504849775</v>
      </c>
      <c r="LF99" s="43">
        <f>LF98+0.5*LC99*'DEPRECATED - DT-Prelim Calcs'!$C$11^2+LE99*'DEPRECATED - DT-Prelim Calcs'!$C$11</f>
        <v>-166057.38132040604</v>
      </c>
      <c r="LG99" s="43">
        <f>MIN('Drive Train'!$F$35-LA98*'DEPRECATED - DT-Prelim Calcs'!$C$21*'Drive Train'!$F$39,LG98+LA$2)</f>
        <v>9.2266666666666666</v>
      </c>
      <c r="LH99" s="43">
        <f>'Drive Train'!$F$35-LA99*'DEPRECATED - DT-Prelim Calcs'!$C$21*'Drive Train'!$F$39</f>
        <v>9.2266666666666666</v>
      </c>
      <c r="LI99" s="1">
        <f>IF(LF99&gt;='Drive Train'!$F$29,1,0)</f>
        <v>0</v>
      </c>
      <c r="LJ99" s="43">
        <f>MIN(KZ99,'DEPRECATED - DT-Prelim Calcs'!$C$10)*'DEPRECATED - DT-Prelim Calcs'!$C$11*1000/60/60</f>
        <v>103.33333333333333</v>
      </c>
      <c r="LK99" s="49">
        <f>LK98+'DEPRECATED - DT-Prelim Calcs'!$C$11</f>
        <v>380</v>
      </c>
      <c r="LL99" s="2">
        <f>LV99/'Drive Train'!$F$35</f>
        <v>0.72903225806451621</v>
      </c>
      <c r="LM99" s="36">
        <f>LT99*12*60/(PI() * 'Drive Train'!$F$15)/LL$2*LL99</f>
        <v>-136829.2069954105</v>
      </c>
      <c r="LN99" s="2">
        <f>('DEPRECATED - DT-Prelim Calcs'!$C$6*LL99-LM99)/('DEPRECATED - DT-Prelim Calcs'!$C$6*LL99)*'DEPRECATED - DT-Prelim Calcs'!$C$7*LL99</f>
        <v>104.00364104086728</v>
      </c>
      <c r="LO99" s="43">
        <f>LN99/'DEPRECATED - DT-Prelim Calcs'!$C$7*('DEPRECATED - DT-Prelim Calcs'!$C$8-'DEPRECATED - DT-Prelim Calcs'!$C$9)+'DEPRECATED - DT-Prelim Calcs'!$C$9</f>
        <v>5667.3699970024709</v>
      </c>
      <c r="LP99" s="43">
        <f t="shared" si="120"/>
        <v>60</v>
      </c>
      <c r="LQ99" s="2">
        <f t="shared" si="176"/>
        <v>1.4462867232450001</v>
      </c>
      <c r="LR99" s="43">
        <f>LQ99*'DEPRECATED - DT-Prelim Calcs'!$C$21/LL$2/'DEPRECATED - DT-Prelim Calcs'!$C$19/'DEPRECATED - DT-Prelim Calcs'!$C$18*3.39*'DEPRECATED - DT-Prelim Calcs'!$C$20</f>
        <v>29.053734754561201</v>
      </c>
      <c r="LS99" s="36">
        <f t="shared" si="177"/>
        <v>0</v>
      </c>
      <c r="LT99" s="43">
        <f>LR98*'DEPRECATED - DT-Prelim Calcs'!$C$11+LT98</f>
        <v>-545.95667716700507</v>
      </c>
      <c r="LU99" s="43">
        <f>LU98+0.5*LR99*'DEPRECATED - DT-Prelim Calcs'!$C$11^2+LT99*'DEPRECATED - DT-Prelim Calcs'!$C$11</f>
        <v>-174409.18878453397</v>
      </c>
      <c r="LV99" s="43">
        <f>MIN('Drive Train'!$F$35-LP98*'DEPRECATED - DT-Prelim Calcs'!$C$21*'Drive Train'!$F$39,LV98+LP$2)</f>
        <v>9.0400000000000009</v>
      </c>
      <c r="LW99" s="43">
        <f>'Drive Train'!$F$35-LP99*'DEPRECATED - DT-Prelim Calcs'!$C$21*'Drive Train'!$F$39</f>
        <v>9.0400000000000009</v>
      </c>
      <c r="LX99" s="1">
        <f>IF(LU99&gt;='Drive Train'!$F$29,1,0)</f>
        <v>0</v>
      </c>
      <c r="LY99" s="43">
        <f>MIN(LO99,'DEPRECATED - DT-Prelim Calcs'!$C$10)*'DEPRECATED - DT-Prelim Calcs'!$C$11*1000/60/60</f>
        <v>103.33333333333333</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3"/>
        <v>0</v>
      </c>
      <c r="X100" s="2">
        <f>MAX(MIN(IF(AND(AI99=1,AG100&lt;0),-1,1)*(W100-$C$9)/($C$8-$C$9)*$C$7-$C$29*AE100/T$2 -  AI99*$C$29/2,X$2),MAX(X$4:X99)*-1)</f>
        <v>-0.27672021620693066</v>
      </c>
      <c r="Y100" s="43">
        <f t="shared" si="94"/>
        <v>0</v>
      </c>
      <c r="Z100" s="43">
        <f t="shared" si="95"/>
        <v>0</v>
      </c>
      <c r="AA100" s="43">
        <f t="shared" si="96"/>
        <v>0</v>
      </c>
      <c r="AB100" s="43" t="e">
        <f t="shared" si="97"/>
        <v>#N/A</v>
      </c>
      <c r="AC100" s="36">
        <f t="shared" si="121"/>
        <v>1</v>
      </c>
      <c r="AD100" s="1">
        <f t="shared" si="98"/>
        <v>1</v>
      </c>
      <c r="AE100" s="43">
        <f t="shared" si="99"/>
        <v>0</v>
      </c>
      <c r="AF100" s="43" t="e">
        <f t="shared" si="100"/>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889.49632897085212</v>
      </c>
      <c r="AK100" s="43">
        <f t="shared" si="178"/>
        <v>0</v>
      </c>
      <c r="AL100" s="49">
        <f>AL99+'DEPRECATED - DT-Prelim Calcs'!$C$11</f>
        <v>384</v>
      </c>
      <c r="AM100" s="2">
        <f>AW100/'Drive Train'!$F$35</f>
        <v>0.57999999999999996</v>
      </c>
      <c r="AN100" s="36">
        <f>AU100*12*60/(PI() * 'Drive Train'!$F$15)/AM$2*AM100</f>
        <v>4595.5033232280812</v>
      </c>
      <c r="AO100" s="2">
        <f>('DEPRECATED - DT-Prelim Calcs'!$C$6*AM100-AN100)/('DEPRECATED - DT-Prelim Calcs'!$C$6*AM100)*'DEPRECATED - DT-Prelim Calcs'!$C$7*AM100</f>
        <v>-0.65799915140120735</v>
      </c>
      <c r="AP100" s="43">
        <f>AO100/'DEPRECATED - DT-Prelim Calcs'!$C$7*('DEPRECATED - DT-Prelim Calcs'!$C$8-'DEPRECATED - DT-Prelim Calcs'!$C$9)+'DEPRECATED - DT-Prelim Calcs'!$C$9</f>
        <v>-34.346222427080697</v>
      </c>
      <c r="AQ100" s="43">
        <f t="shared" si="102"/>
        <v>-34.346222427080697</v>
      </c>
      <c r="AR100" s="2">
        <f t="shared" si="122"/>
        <v>-1.2769241062946106</v>
      </c>
      <c r="AS100" s="43">
        <f>AR100*'DEPRECATED - DT-Prelim Calcs'!$C$21/AM$2/'DEPRECATED - DT-Prelim Calcs'!$C$19/'DEPRECATED - DT-Prelim Calcs'!$C$18*3.39*'DEPRECATED - DT-Prelim Calcs'!$C$20</f>
        <v>-12.825746682770355</v>
      </c>
      <c r="AT100" s="36">
        <f t="shared" si="123"/>
        <v>1</v>
      </c>
      <c r="AU100" s="43">
        <f>AS99*'DEPRECATED - DT-Prelim Calcs'!$C$11+AU99</f>
        <v>46.095783779696099</v>
      </c>
      <c r="AV100" s="43">
        <f>AV99+0.5*AS100*'DEPRECATED - DT-Prelim Calcs'!$C$11^2+AU100*'DEPRECATED - DT-Prelim Calcs'!$C$11</f>
        <v>5638.968815994911</v>
      </c>
      <c r="AW100" s="43">
        <f>MIN('Drive Train'!$F$35-AQ99*'DEPRECATED - DT-Prelim Calcs'!$C$21*'Drive Train'!$F$39,AW99+AQ$2)</f>
        <v>7.1920000000000002</v>
      </c>
      <c r="AX100" s="43">
        <f>'Drive Train'!$F$35-AQ100*'DEPRECATED - DT-Prelim Calcs'!$C$21*'Drive Train'!$F$39</f>
        <v>14.32338845591652</v>
      </c>
      <c r="AY100" s="1">
        <f>IF(AV100&gt;='Drive Train'!$F$29,1,0)</f>
        <v>1</v>
      </c>
      <c r="AZ100" s="43">
        <f t="shared" si="124"/>
        <v>-38.162469363423</v>
      </c>
      <c r="BA100" s="49">
        <f>BA99+'DEPRECATED - DT-Prelim Calcs'!$C$11</f>
        <v>384</v>
      </c>
      <c r="BB100" s="2">
        <f>BL100/'Drive Train'!$F$35</f>
        <v>0.57999999999999996</v>
      </c>
      <c r="BC100" s="36">
        <f>BJ100*12*60/(PI() * 'Drive Train'!$F$15)/BB$2*BB100</f>
        <v>-728.25656709404279</v>
      </c>
      <c r="BD100" s="2">
        <f>('DEPRECATED - DT-Prelim Calcs'!$C$6*BB100-BC100)/('DEPRECATED - DT-Prelim Calcs'!$C$6*BB100)*'DEPRECATED - DT-Prelim Calcs'!$C$7*BB100</f>
        <v>3.2555484795722669</v>
      </c>
      <c r="BE100" s="43">
        <f>BD100/'DEPRECATED - DT-Prelim Calcs'!$C$7*('DEPRECATED - DT-Prelim Calcs'!$C$8-'DEPRECATED - DT-Prelim Calcs'!$C$9)+'DEPRECATED - DT-Prelim Calcs'!$C$9</f>
        <v>178.85450672296676</v>
      </c>
      <c r="BF100" s="43">
        <f t="shared" si="103"/>
        <v>93</v>
      </c>
      <c r="BG100" s="2">
        <f t="shared" si="125"/>
        <v>1.7776710423994797</v>
      </c>
      <c r="BH100" s="43">
        <f>BG100*'DEPRECATED - DT-Prelim Calcs'!$C$21/BB$2/'DEPRECATED - DT-Prelim Calcs'!$C$19/'DEPRECATED - DT-Prelim Calcs'!$C$18*3.39*'DEPRECATED - DT-Prelim Calcs'!$C$20</f>
        <v>25.79109689494835</v>
      </c>
      <c r="BI100" s="36">
        <f t="shared" si="126"/>
        <v>0</v>
      </c>
      <c r="BJ100" s="43">
        <f>BH99*'DEPRECATED - DT-Prelim Calcs'!$C$11+BJ99</f>
        <v>-5.0572181280087705</v>
      </c>
      <c r="BK100" s="43">
        <f>BK99+0.5*BH100*'DEPRECATED - DT-Prelim Calcs'!$C$11^2+BJ100*'DEPRECATED - DT-Prelim Calcs'!$C$11</f>
        <v>-51023.768724439382</v>
      </c>
      <c r="BL100" s="43">
        <f>MIN('Drive Train'!$F$35-BF99*'DEPRECATED - DT-Prelim Calcs'!$C$21*'Drive Train'!$F$39,BL99+BF$2)</f>
        <v>7.1920000000000002</v>
      </c>
      <c r="BM100" s="43">
        <f>'Drive Train'!$F$35-BF100*'DEPRECATED - DT-Prelim Calcs'!$C$21*'Drive Train'!$F$39</f>
        <v>7.1920000000000002</v>
      </c>
      <c r="BN100" s="1">
        <f>IF(BK100&gt;='Drive Train'!$F$29,1,0)</f>
        <v>0</v>
      </c>
      <c r="BO100" s="43">
        <f t="shared" si="127"/>
        <v>103.33333333333333</v>
      </c>
      <c r="BP100" s="49">
        <f>BP99+'DEPRECATED - DT-Prelim Calcs'!$C$11</f>
        <v>384</v>
      </c>
      <c r="BQ100" s="2">
        <f>CA100/'Drive Train'!$F$35</f>
        <v>0.57999999999999996</v>
      </c>
      <c r="BR100" s="36">
        <f>BY100*12*60/(PI() * 'Drive Train'!$F$15)/BQ$2*BQ100</f>
        <v>-145107.09014148798</v>
      </c>
      <c r="BS100" s="2">
        <f>('DEPRECATED - DT-Prelim Calcs'!$C$6*BQ100-BR100)/('DEPRECATED - DT-Prelim Calcs'!$C$6*BQ100)*'DEPRECATED - DT-Prelim Calcs'!$C$7*BQ100</f>
        <v>109.38983209460481</v>
      </c>
      <c r="BT100" s="43">
        <f>BS100/'DEPRECATED - DT-Prelim Calcs'!$C$7*('DEPRECATED - DT-Prelim Calcs'!$C$8-'DEPRECATED - DT-Prelim Calcs'!$C$9)+'DEPRECATED - DT-Prelim Calcs'!$C$9</f>
        <v>5960.7968230642919</v>
      </c>
      <c r="BU100" s="43">
        <f t="shared" si="104"/>
        <v>93</v>
      </c>
      <c r="BV100" s="2">
        <f t="shared" si="128"/>
        <v>1.5313624128476471</v>
      </c>
      <c r="BW100" s="43">
        <f>BV100*'DEPRECATED - DT-Prelim Calcs'!$C$21/BQ$2/'DEPRECATED - DT-Prelim Calcs'!$C$19/'DEPRECATED - DT-Prelim Calcs'!$C$18*3.39*'DEPRECATED - DT-Prelim Calcs'!$C$20</f>
        <v>29.053734754561201</v>
      </c>
      <c r="BX100" s="36">
        <f t="shared" si="129"/>
        <v>0</v>
      </c>
      <c r="BY100" s="43">
        <f>BW99*'DEPRECATED - DT-Prelim Calcs'!$C$11+BY99</f>
        <v>-770.56688365836806</v>
      </c>
      <c r="BZ100" s="43">
        <f>BZ99+0.5*BW100*'DEPRECATED - DT-Prelim Calcs'!$C$11^2+BY100*'DEPRECATED - DT-Prelim Calcs'!$C$11</f>
        <v>-129587.81373794645</v>
      </c>
      <c r="CA100" s="43">
        <f>MIN('Drive Train'!$F$35-BU99*'DEPRECATED - DT-Prelim Calcs'!$C$21*'Drive Train'!$F$39,CA99+BU$2)</f>
        <v>7.1920000000000002</v>
      </c>
      <c r="CB100" s="43">
        <f>'Drive Train'!$F$35-BU100*'DEPRECATED - DT-Prelim Calcs'!$C$21*'Drive Train'!$F$39</f>
        <v>7.1920000000000002</v>
      </c>
      <c r="CC100" s="1">
        <f>IF(BZ100&gt;='Drive Train'!$F$29,1,0)</f>
        <v>0</v>
      </c>
      <c r="CD100" s="43">
        <f t="shared" si="130"/>
        <v>103.33333333333333</v>
      </c>
      <c r="CE100" s="49">
        <f>CE99+'DEPRECATED - DT-Prelim Calcs'!$C$11</f>
        <v>384</v>
      </c>
      <c r="CF100" s="2">
        <f>CP100/'Drive Train'!$F$35</f>
        <v>0.57999999999999996</v>
      </c>
      <c r="CG100" s="36">
        <f>CN100*12*60/(PI() * 'Drive Train'!$F$15)/CF$2*CF100</f>
        <v>20037.273694017829</v>
      </c>
      <c r="CH100" s="2">
        <f>('DEPRECATED - DT-Prelim Calcs'!$C$6*CF100-CG100)/('DEPRECATED - DT-Prelim Calcs'!$C$6*CF100)*'DEPRECATED - DT-Prelim Calcs'!$C$7*CF100</f>
        <v>-12.009394612060131</v>
      </c>
      <c r="CI100" s="43">
        <f>CH100/'DEPRECATED - DT-Prelim Calcs'!$C$7*('DEPRECATED - DT-Prelim Calcs'!$C$8-'DEPRECATED - DT-Prelim Calcs'!$C$9)+'DEPRECATED - DT-Prelim Calcs'!$C$9</f>
        <v>-652.74313931372353</v>
      </c>
      <c r="CJ100" s="43">
        <f t="shared" si="105"/>
        <v>-652.74313931372353</v>
      </c>
      <c r="CK100" s="2">
        <f t="shared" si="131"/>
        <v>-14.708025827181386</v>
      </c>
      <c r="CL100" s="43">
        <f>CK100*'DEPRECATED - DT-Prelim Calcs'!$C$21/CF$2/'DEPRECATED - DT-Prelim Calcs'!$C$19/'DEPRECATED - DT-Prelim Calcs'!$C$18*3.39*'DEPRECATED - DT-Prelim Calcs'!$C$20</f>
        <v>-344.70591941268282</v>
      </c>
      <c r="CM100" s="36">
        <f t="shared" si="132"/>
        <v>1</v>
      </c>
      <c r="CN100" s="43">
        <f>CL99*'DEPRECATED - DT-Prelim Calcs'!$C$11+CN99</f>
        <v>86.13704410932462</v>
      </c>
      <c r="CO100" s="43">
        <f>CO99+0.5*CL100*'DEPRECATED - DT-Prelim Calcs'!$C$11^2+CN100*'DEPRECATED - DT-Prelim Calcs'!$C$11</f>
        <v>-254933.23704541122</v>
      </c>
      <c r="CP100" s="43">
        <f>MIN('Drive Train'!$F$35-CJ99*'DEPRECATED - DT-Prelim Calcs'!$C$21*'Drive Train'!$F$39,CP99+CJ$2)</f>
        <v>7.1920000000000002</v>
      </c>
      <c r="CQ100" s="43">
        <f>'Drive Train'!$F$35-CJ100*'DEPRECATED - DT-Prelim Calcs'!$C$21*'Drive Train'!$F$39</f>
        <v>48.953615801568517</v>
      </c>
      <c r="CR100" s="1">
        <f>IF(CO100&gt;='Drive Train'!$F$29,1,0)</f>
        <v>0</v>
      </c>
      <c r="CS100" s="43">
        <f t="shared" si="133"/>
        <v>-725.27015479302622</v>
      </c>
      <c r="CT100" s="49">
        <f>CT99+'DEPRECATED - DT-Prelim Calcs'!$C$11</f>
        <v>384</v>
      </c>
      <c r="CU100" s="2">
        <f>DE100/'Drive Train'!$F$35</f>
        <v>0.57999999999999996</v>
      </c>
      <c r="CV100" s="36">
        <f>DC100*12*60/(PI() * 'Drive Train'!$F$15)/CU$2*CU100</f>
        <v>-81281.37048071067</v>
      </c>
      <c r="CW100" s="2">
        <f>('DEPRECATED - DT-Prelim Calcs'!$C$6*CU100-CV100)/('DEPRECATED - DT-Prelim Calcs'!$C$6*CU100)*'DEPRECATED - DT-Prelim Calcs'!$C$7*CU100</f>
        <v>62.470925322027128</v>
      </c>
      <c r="CX100" s="43">
        <f>CW100/'DEPRECATED - DT-Prelim Calcs'!$C$7*('DEPRECATED - DT-Prelim Calcs'!$C$8-'DEPRECATED - DT-Prelim Calcs'!$C$9)+'DEPRECATED - DT-Prelim Calcs'!$C$9</f>
        <v>3404.7668272447613</v>
      </c>
      <c r="CY100" s="43">
        <f t="shared" si="106"/>
        <v>93</v>
      </c>
      <c r="CZ100" s="2">
        <f t="shared" si="134"/>
        <v>1.0413264407364002</v>
      </c>
      <c r="DA100" s="43">
        <f>CZ100*'DEPRECATED - DT-Prelim Calcs'!$C$21/CU$2/'DEPRECATED - DT-Prelim Calcs'!$C$19/'DEPRECATED - DT-Prelim Calcs'!$C$18*3.39*'DEPRECATED - DT-Prelim Calcs'!$C$20</f>
        <v>29.053734754561201</v>
      </c>
      <c r="DB100" s="36">
        <f t="shared" si="135"/>
        <v>0</v>
      </c>
      <c r="DC100" s="43">
        <f>DA99*'DEPRECATED - DT-Prelim Calcs'!$C$11+DC99</f>
        <v>-293.50914525966778</v>
      </c>
      <c r="DD100" s="43">
        <f>DD99+0.5*DA100*'DEPRECATED - DT-Prelim Calcs'!$C$11^2+DC100*'DEPRECATED - DT-Prelim Calcs'!$C$11</f>
        <v>-378880.04019711033</v>
      </c>
      <c r="DE100" s="43">
        <f>MIN('Drive Train'!$F$35-CY99*'DEPRECATED - DT-Prelim Calcs'!$C$21*'Drive Train'!$F$39,DE99+CY$2)</f>
        <v>7.1920000000000002</v>
      </c>
      <c r="DF100" s="43">
        <f>'Drive Train'!$F$35-CY100*'DEPRECATED - DT-Prelim Calcs'!$C$21*'Drive Train'!$F$39</f>
        <v>7.1920000000000002</v>
      </c>
      <c r="DG100" s="1">
        <f>IF(DD100&gt;='Drive Train'!$F$29,1,0)</f>
        <v>0</v>
      </c>
      <c r="DH100" s="43">
        <f t="shared" si="136"/>
        <v>103.33333333333333</v>
      </c>
      <c r="DI100" s="49">
        <f>DI99+'DEPRECATED - DT-Prelim Calcs'!$C$11</f>
        <v>384</v>
      </c>
      <c r="DJ100" s="2">
        <f>DT100/'Drive Train'!$F$35</f>
        <v>0.57999999999999996</v>
      </c>
      <c r="DK100" s="36">
        <f>DR100*12*60/(PI() * 'Drive Train'!$F$15)/DJ$2*DJ100</f>
        <v>-1356631.9225454035</v>
      </c>
      <c r="DL100" s="2">
        <f>('DEPRECATED - DT-Prelim Calcs'!$C$6*DJ100-DK100)/('DEPRECATED - DT-Prelim Calcs'!$C$6*DJ100)*'DEPRECATED - DT-Prelim Calcs'!$C$7*DJ100</f>
        <v>999.99350983353338</v>
      </c>
      <c r="DM100" s="43">
        <f>DL100/'DEPRECATED - DT-Prelim Calcs'!$C$7*('DEPRECATED - DT-Prelim Calcs'!$C$8-'DEPRECATED - DT-Prelim Calcs'!$C$9)+'DEPRECATED - DT-Prelim Calcs'!$C$9</f>
        <v>54478.758371528311</v>
      </c>
      <c r="DN100" s="43">
        <f t="shared" si="107"/>
        <v>93</v>
      </c>
      <c r="DO100" s="2">
        <f t="shared" si="137"/>
        <v>0.89769520753137932</v>
      </c>
      <c r="DP100" s="43">
        <f>DO100*'DEPRECATED - DT-Prelim Calcs'!$C$21/DJ$2/'DEPRECATED - DT-Prelim Calcs'!$C$19/'DEPRECATED - DT-Prelim Calcs'!$C$18*3.39*'DEPRECATED - DT-Prelim Calcs'!$C$20</f>
        <v>29.053734754561201</v>
      </c>
      <c r="DQ100" s="36">
        <f t="shared" si="138"/>
        <v>0</v>
      </c>
      <c r="DR100" s="43">
        <f>DP99*'DEPRECATED - DT-Prelim Calcs'!$C$11+DR99</f>
        <v>-4223.1320664823998</v>
      </c>
      <c r="DS100" s="43">
        <f>DS99+0.5*DP100*'DEPRECATED - DT-Prelim Calcs'!$C$11^2+DR100*'DEPRECATED - DT-Prelim Calcs'!$C$11</f>
        <v>-641067.10703324631</v>
      </c>
      <c r="DT100" s="43">
        <f>MIN('Drive Train'!$F$35-DN99*'DEPRECATED - DT-Prelim Calcs'!$C$21*'Drive Train'!$F$39,DT99+DN$2)</f>
        <v>7.1920000000000002</v>
      </c>
      <c r="DU100" s="43">
        <f>'Drive Train'!$F$35-DN100*'DEPRECATED - DT-Prelim Calcs'!$C$21*'Drive Train'!$F$39</f>
        <v>7.1920000000000002</v>
      </c>
      <c r="DV100" s="1">
        <f>IF(DS100&gt;='Drive Train'!$F$29,1,0)</f>
        <v>0</v>
      </c>
      <c r="DW100" s="43">
        <f t="shared" si="139"/>
        <v>103.33333333333333</v>
      </c>
      <c r="DX100" s="49">
        <f>DX99+'DEPRECATED - DT-Prelim Calcs'!$C$11</f>
        <v>384</v>
      </c>
      <c r="DY100" s="2">
        <f>EI100/'Drive Train'!$F$35</f>
        <v>0.57999999999999996</v>
      </c>
      <c r="DZ100" s="36">
        <f>EG100*12*60/(PI() * 'Drive Train'!$F$15)/DY$2*DY100</f>
        <v>-913554.53427972633</v>
      </c>
      <c r="EA100" s="2">
        <f>('DEPRECATED - DT-Prelim Calcs'!$C$6*DY100-DZ100)/('DEPRECATED - DT-Prelim Calcs'!$C$6*DY100)*'DEPRECATED - DT-Prelim Calcs'!$C$7*DY100</f>
        <v>674.28301595171115</v>
      </c>
      <c r="EB100" s="43">
        <f>EA100/'DEPRECATED - DT-Prelim Calcs'!$C$7*('DEPRECATED - DT-Prelim Calcs'!$C$8-'DEPRECATED - DT-Prelim Calcs'!$C$9)+'DEPRECATED - DT-Prelim Calcs'!$C$9</f>
        <v>36734.82848095143</v>
      </c>
      <c r="EC100" s="43">
        <f t="shared" si="108"/>
        <v>93</v>
      </c>
      <c r="ED100" s="2">
        <f t="shared" si="140"/>
        <v>0.78888366722454539</v>
      </c>
      <c r="EE100" s="43">
        <f>ED100*'DEPRECATED - DT-Prelim Calcs'!$C$21/DY$2/'DEPRECATED - DT-Prelim Calcs'!$C$19/'DEPRECATED - DT-Prelim Calcs'!$C$18*3.39*'DEPRECATED - DT-Prelim Calcs'!$C$20</f>
        <v>29.053734754561201</v>
      </c>
      <c r="EF100" s="36">
        <f t="shared" si="141"/>
        <v>0</v>
      </c>
      <c r="EG100" s="43">
        <f>EE99*'DEPRECATED - DT-Prelim Calcs'!$C$11+EG99</f>
        <v>-2499.1433416464938</v>
      </c>
      <c r="EH100" s="43">
        <f>EH99+0.5*EE100*'DEPRECATED - DT-Prelim Calcs'!$C$11^2+EG100*'DEPRECATED - DT-Prelim Calcs'!$C$11</f>
        <v>-698429.80013162026</v>
      </c>
      <c r="EI100" s="43">
        <f>MIN('Drive Train'!$F$35-EC99*'DEPRECATED - DT-Prelim Calcs'!$C$21*'Drive Train'!$F$39,EI99+EC$2)</f>
        <v>7.1920000000000002</v>
      </c>
      <c r="EJ100" s="43">
        <f>'Drive Train'!$F$35-EC100*'DEPRECATED - DT-Prelim Calcs'!$C$21*'Drive Train'!$F$39</f>
        <v>7.1920000000000002</v>
      </c>
      <c r="EK100" s="1">
        <f>IF(EH100&gt;='Drive Train'!$F$29,1,0)</f>
        <v>0</v>
      </c>
      <c r="EL100" s="43">
        <f t="shared" si="142"/>
        <v>103.33333333333333</v>
      </c>
      <c r="EM100" s="49">
        <f>EM99+'DEPRECATED - DT-Prelim Calcs'!$C$11</f>
        <v>384</v>
      </c>
      <c r="EN100" s="2">
        <f>EX100/'Drive Train'!$F$35</f>
        <v>0.57999999999999996</v>
      </c>
      <c r="EO100" s="36">
        <f>EV100*12*60/(PI() * 'Drive Train'!$F$15)/EN$2*EN100</f>
        <v>-766764.52961808222</v>
      </c>
      <c r="EP100" s="2">
        <f>('DEPRECATED - DT-Prelim Calcs'!$C$6*EN100-EO100)/('DEPRECATED - DT-Prelim Calcs'!$C$6*EN100)*'DEPRECATED - DT-Prelim Calcs'!$C$7*EN100</f>
        <v>566.37625703899778</v>
      </c>
      <c r="EQ100" s="43">
        <f>EP100/'DEPRECATED - DT-Prelim Calcs'!$C$7*('DEPRECATED - DT-Prelim Calcs'!$C$8-'DEPRECATED - DT-Prelim Calcs'!$C$9)+'DEPRECATED - DT-Prelim Calcs'!$C$9</f>
        <v>30856.325943169279</v>
      </c>
      <c r="ER100" s="43">
        <f t="shared" si="109"/>
        <v>93</v>
      </c>
      <c r="ES100" s="2">
        <f t="shared" si="143"/>
        <v>0.7035989464435134</v>
      </c>
      <c r="ET100" s="43">
        <f>ES100*'DEPRECATED - DT-Prelim Calcs'!$C$21/EN$2/'DEPRECATED - DT-Prelim Calcs'!$C$19/'DEPRECATED - DT-Prelim Calcs'!$C$18*3.39*'DEPRECATED - DT-Prelim Calcs'!$C$20</f>
        <v>29.053734754561201</v>
      </c>
      <c r="EU100" s="36">
        <f t="shared" si="144"/>
        <v>0</v>
      </c>
      <c r="EV100" s="43">
        <f>ET99*'DEPRECATED - DT-Prelim Calcs'!$C$11+EV99</f>
        <v>-1870.8153256301648</v>
      </c>
      <c r="EW100" s="43">
        <f>EW99+0.5*ET100*'DEPRECATED - DT-Prelim Calcs'!$C$11^2+EV100*'DEPRECATED - DT-Prelim Calcs'!$C$11</f>
        <v>-1304469.4093032256</v>
      </c>
      <c r="EX100" s="43">
        <f>MIN('Drive Train'!$F$35-ER99*'DEPRECATED - DT-Prelim Calcs'!$C$21*'Drive Train'!$F$39,EX99+ER$2)</f>
        <v>7.1920000000000002</v>
      </c>
      <c r="EY100" s="43">
        <f>'Drive Train'!$F$35-ER100*'DEPRECATED - DT-Prelim Calcs'!$C$21*'Drive Train'!$F$39</f>
        <v>7.1920000000000002</v>
      </c>
      <c r="EZ100" s="1">
        <f>IF(EW100&gt;='Drive Train'!$F$29,1,0)</f>
        <v>0</v>
      </c>
      <c r="FA100" s="43">
        <f t="shared" si="145"/>
        <v>103.33333333333333</v>
      </c>
      <c r="FB100" s="49">
        <f>FB99+'DEPRECATED - DT-Prelim Calcs'!$C$11</f>
        <v>384</v>
      </c>
      <c r="FC100" s="2">
        <f>FM100/'Drive Train'!$F$35</f>
        <v>0.57999999999999996</v>
      </c>
      <c r="FD100" s="36">
        <f>FK100*12*60/(PI() * 'Drive Train'!$F$15)/FC$2*FC100</f>
        <v>-2205323.5176502652</v>
      </c>
      <c r="FE100" s="2">
        <f>('DEPRECATED - DT-Prelim Calcs'!$C$6*FC100-FD100)/('DEPRECATED - DT-Prelim Calcs'!$C$6*FC100)*'DEPRECATED - DT-Prelim Calcs'!$C$7*FC100</f>
        <v>1623.8749488682986</v>
      </c>
      <c r="FF100" s="43">
        <f>FE100/'DEPRECATED - DT-Prelim Calcs'!$C$7*('DEPRECATED - DT-Prelim Calcs'!$C$8-'DEPRECATED - DT-Prelim Calcs'!$C$9)+'DEPRECATED - DT-Prelim Calcs'!$C$9</f>
        <v>88466.329304019237</v>
      </c>
      <c r="FG100" s="43">
        <f t="shared" si="110"/>
        <v>93</v>
      </c>
      <c r="FH100" s="2">
        <f t="shared" si="146"/>
        <v>0.63495514679048781</v>
      </c>
      <c r="FI100" s="43">
        <f>FH100*'DEPRECATED - DT-Prelim Calcs'!$C$21/FC$2/'DEPRECATED - DT-Prelim Calcs'!$C$19/'DEPRECATED - DT-Prelim Calcs'!$C$18*3.39*'DEPRECATED - DT-Prelim Calcs'!$C$20</f>
        <v>29.053734754561205</v>
      </c>
      <c r="FJ100" s="36">
        <f t="shared" si="147"/>
        <v>0</v>
      </c>
      <c r="FK100" s="43">
        <f>FI99*'DEPRECATED - DT-Prelim Calcs'!$C$11+FK99</f>
        <v>-4855.7808815803701</v>
      </c>
      <c r="FL100" s="43">
        <f>FL99+0.5*FI100*'DEPRECATED - DT-Prelim Calcs'!$C$11^2+FK100*'DEPRECATED - DT-Prelim Calcs'!$C$11</f>
        <v>-1693091.3229140362</v>
      </c>
      <c r="FM100" s="43">
        <f>MIN('Drive Train'!$F$35-FG99*'DEPRECATED - DT-Prelim Calcs'!$C$21*'Drive Train'!$F$39,FM99+FG$2)</f>
        <v>7.1920000000000002</v>
      </c>
      <c r="FN100" s="43">
        <f>'Drive Train'!$F$35-FG100*'DEPRECATED - DT-Prelim Calcs'!$C$21*'Drive Train'!$F$39</f>
        <v>7.1920000000000002</v>
      </c>
      <c r="FO100" s="1">
        <f>IF(FL100&gt;='Drive Train'!$F$29,1,0)</f>
        <v>0</v>
      </c>
      <c r="FP100" s="43">
        <f t="shared" si="148"/>
        <v>103.33333333333333</v>
      </c>
      <c r="FQ100" s="49">
        <f>FQ99+'DEPRECATED - DT-Prelim Calcs'!$C$11</f>
        <v>384</v>
      </c>
      <c r="FR100" s="2">
        <f>GB100/'Drive Train'!$F$35</f>
        <v>0.57999999999999996</v>
      </c>
      <c r="FS100" s="36">
        <f>FZ100*12*60/(PI() * 'Drive Train'!$F$15)/FR$2*FR100</f>
        <v>-2165216.6298222747</v>
      </c>
      <c r="FT100" s="2">
        <f>('DEPRECATED - DT-Prelim Calcs'!$C$6*FR100-FS100)/('DEPRECATED - DT-Prelim Calcs'!$C$6*FR100)*'DEPRECATED - DT-Prelim Calcs'!$C$7*FR100</f>
        <v>1594.3919858724873</v>
      </c>
      <c r="FU100" s="43">
        <f>FT100/'DEPRECATED - DT-Prelim Calcs'!$C$7*('DEPRECATED - DT-Prelim Calcs'!$C$8-'DEPRECATED - DT-Prelim Calcs'!$C$9)+'DEPRECATED - DT-Prelim Calcs'!$C$9</f>
        <v>86860.167887083255</v>
      </c>
      <c r="FV100" s="43">
        <f t="shared" si="111"/>
        <v>93</v>
      </c>
      <c r="FW100" s="2">
        <f t="shared" si="149"/>
        <v>0.57851468929799987</v>
      </c>
      <c r="FX100" s="43">
        <f>FW100*'DEPRECATED - DT-Prelim Calcs'!$C$21/FR$2/'DEPRECATED - DT-Prelim Calcs'!$C$19/'DEPRECATED - DT-Prelim Calcs'!$C$18*3.39*'DEPRECATED - DT-Prelim Calcs'!$C$20</f>
        <v>29.053734754561201</v>
      </c>
      <c r="FY100" s="36">
        <f t="shared" si="150"/>
        <v>0</v>
      </c>
      <c r="FZ100" s="43">
        <f>FX99*'DEPRECATED - DT-Prelim Calcs'!$C$11+FZ99</f>
        <v>-4343.6964608429807</v>
      </c>
      <c r="GA100" s="43">
        <f>GA99+0.5*FX100*'DEPRECATED - DT-Prelim Calcs'!$C$11^2+FZ100*'DEPRECATED - DT-Prelim Calcs'!$C$11</f>
        <v>-1783259.484141815</v>
      </c>
      <c r="GB100" s="43">
        <f>MIN('Drive Train'!$F$35-FV99*'DEPRECATED - DT-Prelim Calcs'!$C$21*'Drive Train'!$F$39,GB99+FV$2)</f>
        <v>7.1920000000000002</v>
      </c>
      <c r="GC100" s="43">
        <f>'Drive Train'!$F$35-FV100*'DEPRECATED - DT-Prelim Calcs'!$C$21*'Drive Train'!$F$39</f>
        <v>7.1920000000000002</v>
      </c>
      <c r="GD100" s="1">
        <f>IF(GA100&gt;='Drive Train'!$F$29,1,0)</f>
        <v>0</v>
      </c>
      <c r="GE100" s="43">
        <f t="shared" si="151"/>
        <v>103.33333333333333</v>
      </c>
      <c r="GF100" s="49">
        <f>GF99+'DEPRECATED - DT-Prelim Calcs'!$C$11</f>
        <v>384</v>
      </c>
      <c r="GG100" s="2">
        <f>GQ100/'Drive Train'!$F$35</f>
        <v>0.86451612903225805</v>
      </c>
      <c r="GH100" s="36">
        <f>GO100*12*60/(PI() * 'Drive Train'!$F$15)/GG$2*GG100</f>
        <v>-53722.339467502839</v>
      </c>
      <c r="GI100" s="2">
        <f>('DEPRECATED - DT-Prelim Calcs'!$C$6*GG100-GH100)/('DEPRECATED - DT-Prelim Calcs'!$C$6*GG100)*'DEPRECATED - DT-Prelim Calcs'!$C$7*GG100</f>
        <v>43.546394454344409</v>
      </c>
      <c r="GJ100" s="43">
        <f>GI100/'DEPRECATED - DT-Prelim Calcs'!$C$7*('DEPRECATED - DT-Prelim Calcs'!$C$8-'DEPRECATED - DT-Prelim Calcs'!$C$9)+'DEPRECATED - DT-Prelim Calcs'!$C$9</f>
        <v>2373.8035784829412</v>
      </c>
      <c r="GK100" s="43">
        <f t="shared" si="152"/>
        <v>29.999999999999982</v>
      </c>
      <c r="GL100" s="2">
        <f t="shared" si="153"/>
        <v>1.4462867232450001</v>
      </c>
      <c r="GM100" s="43">
        <f>GL100*'DEPRECATED - DT-Prelim Calcs'!$C$21/GG$2/'DEPRECATED - DT-Prelim Calcs'!$C$19/'DEPRECATED - DT-Prelim Calcs'!$C$18*3.39*'DEPRECATED - DT-Prelim Calcs'!$C$20</f>
        <v>29.053734754561201</v>
      </c>
      <c r="GN100" s="36">
        <f t="shared" si="154"/>
        <v>0</v>
      </c>
      <c r="GO100" s="43">
        <f>GM99*'DEPRECATED - DT-Prelim Calcs'!$C$11+GO99</f>
        <v>-180.76233130001668</v>
      </c>
      <c r="GP100" s="43">
        <f>GP99+0.5*GM100*'DEPRECATED - DT-Prelim Calcs'!$C$11^2+GO100*'DEPRECATED - DT-Prelim Calcs'!$C$11</f>
        <v>-113037.97046157677</v>
      </c>
      <c r="GQ100" s="43">
        <f>MIN('Drive Train'!$F$35-GK99*'DEPRECATED - DT-Prelim Calcs'!$C$21*'Drive Train'!$F$39,GQ99+GK$2)</f>
        <v>10.72</v>
      </c>
      <c r="GR100" s="43">
        <f>'Drive Train'!$F$35-GK100*'DEPRECATED - DT-Prelim Calcs'!$C$21*'Drive Train'!$F$39</f>
        <v>10.72</v>
      </c>
      <c r="GS100" s="1">
        <f>IF(GP100&gt;='Drive Train'!$F$29,1,0)</f>
        <v>0</v>
      </c>
      <c r="GT100" s="43">
        <f t="shared" si="155"/>
        <v>33.333333333333314</v>
      </c>
      <c r="GU100" s="49">
        <f>GU99+'DEPRECATED - DT-Prelim Calcs'!$C$11</f>
        <v>384</v>
      </c>
      <c r="GV100" s="2">
        <f>HF100/'Drive Train'!$F$35</f>
        <v>1.1784355542628393</v>
      </c>
      <c r="GW100" s="36">
        <f>HD100*12*60/(PI() * 'Drive Train'!$F$15)/GV$2*GV100</f>
        <v>-34855.478770066969</v>
      </c>
      <c r="GX100" s="2">
        <f>('DEPRECATED - DT-Prelim Calcs'!$C$6*GV100-GW100)/('DEPRECATED - DT-Prelim Calcs'!$C$6*GV100)*'DEPRECATED - DT-Prelim Calcs'!$C$7*GV100</f>
        <v>31.149463914322517</v>
      </c>
      <c r="GY100" s="43">
        <f>GX100/'DEPRECATED - DT-Prelim Calcs'!$C$7*('DEPRECATED - DT-Prelim Calcs'!$C$8-'DEPRECATED - DT-Prelim Calcs'!$C$9)+'DEPRECATED - DT-Prelim Calcs'!$C$9</f>
        <v>1698.4484072727937</v>
      </c>
      <c r="GZ100" s="43">
        <f t="shared" si="112"/>
        <v>33.333333333333314</v>
      </c>
      <c r="HA100" s="2">
        <f t="shared" si="156"/>
        <v>1.4462867232450001</v>
      </c>
      <c r="HB100" s="43">
        <f>HA100*'DEPRECATED - DT-Prelim Calcs'!$C$21/GV$2/'DEPRECATED - DT-Prelim Calcs'!$C$19/'DEPRECATED - DT-Prelim Calcs'!$C$18*3.39*'DEPRECATED - DT-Prelim Calcs'!$C$20</f>
        <v>29.053734754561201</v>
      </c>
      <c r="HC100" s="36">
        <f t="shared" si="157"/>
        <v>0</v>
      </c>
      <c r="HD100" s="43">
        <f>HB99*'DEPRECATED - DT-Prelim Calcs'!$C$11+HD99</f>
        <v>-86.038203319088325</v>
      </c>
      <c r="HE100" s="43">
        <f>HE99+0.5*HB100*'DEPRECATED - DT-Prelim Calcs'!$C$11^2+HD100*'DEPRECATED - DT-Prelim Calcs'!$C$11</f>
        <v>-121082.80884236169</v>
      </c>
      <c r="HF100" s="43">
        <f>MIN('Drive Train'!$F$35-GZ99*'DEPRECATED - DT-Prelim Calcs'!$C$21*'Drive Train'!$F$39,HF99+GZ$2)</f>
        <v>14.612600872859208</v>
      </c>
      <c r="HG100" s="43">
        <f>'Drive Train'!$F$35-GZ100*'DEPRECATED - DT-Prelim Calcs'!$C$21*'Drive Train'!$F$39</f>
        <v>10.533333333333335</v>
      </c>
      <c r="HH100" s="1">
        <f>IF(HE100&gt;='Drive Train'!$F$29,1,0)</f>
        <v>0</v>
      </c>
      <c r="HI100" s="43">
        <f t="shared" si="158"/>
        <v>37.037037037037017</v>
      </c>
      <c r="HJ100" s="49">
        <f>HJ99+'DEPRECATED - DT-Prelim Calcs'!$C$11</f>
        <v>384</v>
      </c>
      <c r="HK100" s="2">
        <f>HU100/'Drive Train'!$F$35</f>
        <v>3.8835886528332768</v>
      </c>
      <c r="HL100" s="36">
        <f>HS100*12*60/(PI() * 'Drive Train'!$F$15)/HK$2*HK100</f>
        <v>-1375133.8858281672</v>
      </c>
      <c r="HM100" s="2">
        <f>('DEPRECATED - DT-Prelim Calcs'!$C$6*HK100-HL100)/('DEPRECATED - DT-Prelim Calcs'!$C$6*HK100)*'DEPRECATED - DT-Prelim Calcs'!$C$7*HK100</f>
        <v>1029.0883136241241</v>
      </c>
      <c r="HN100" s="43">
        <f>HM100/'DEPRECATED - DT-Prelim Calcs'!$C$7*('DEPRECATED - DT-Prelim Calcs'!$C$8-'DEPRECATED - DT-Prelim Calcs'!$C$9)+'DEPRECATED - DT-Prelim Calcs'!$C$9</f>
        <v>56063.773801911237</v>
      </c>
      <c r="HO100" s="43">
        <f t="shared" si="113"/>
        <v>36.66666666666665</v>
      </c>
      <c r="HP100" s="2">
        <f t="shared" si="159"/>
        <v>1.4462867232450001</v>
      </c>
      <c r="HQ100" s="43">
        <f>HP100*'DEPRECATED - DT-Prelim Calcs'!$C$21/HK$2/'DEPRECATED - DT-Prelim Calcs'!$C$19/'DEPRECATED - DT-Prelim Calcs'!$C$18*3.39*'DEPRECATED - DT-Prelim Calcs'!$C$20</f>
        <v>29.053734754561201</v>
      </c>
      <c r="HR100" s="36">
        <f t="shared" si="160"/>
        <v>0</v>
      </c>
      <c r="HS100" s="43">
        <f>HQ99*'DEPRECATED - DT-Prelim Calcs'!$C$11+HS99</f>
        <v>-1030.0015487795306</v>
      </c>
      <c r="HT100" s="43">
        <f>HT99+0.5*HQ100*'DEPRECATED - DT-Prelim Calcs'!$C$11^2+HS100*'DEPRECATED - DT-Prelim Calcs'!$C$11</f>
        <v>-141958.25886425894</v>
      </c>
      <c r="HU100" s="43">
        <f>MIN('Drive Train'!$F$35-HO99*'DEPRECATED - DT-Prelim Calcs'!$C$21*'Drive Train'!$F$39,HU99+HO$2)</f>
        <v>48.156499295132633</v>
      </c>
      <c r="HV100" s="43">
        <f>'Drive Train'!$F$35-HO100*'DEPRECATED - DT-Prelim Calcs'!$C$21*'Drive Train'!$F$39</f>
        <v>10.346666666666668</v>
      </c>
      <c r="HW100" s="1">
        <f>IF(HT100&gt;='Drive Train'!$F$29,1,0)</f>
        <v>0</v>
      </c>
      <c r="HX100" s="43">
        <f t="shared" si="161"/>
        <v>40.740740740740726</v>
      </c>
      <c r="HY100" s="49">
        <f>HY99+'DEPRECATED - DT-Prelim Calcs'!$C$11</f>
        <v>384</v>
      </c>
      <c r="HZ100" s="2">
        <f>IJ100/'Drive Train'!$F$35</f>
        <v>3.9368008782108017</v>
      </c>
      <c r="IA100" s="36">
        <f>IH100*12*60/(PI() * 'Drive Train'!$F$15)/HZ$2*HZ100</f>
        <v>-1420737.2310388025</v>
      </c>
      <c r="IB100" s="2">
        <f>('DEPRECATED - DT-Prelim Calcs'!$C$6*HZ100-IA100)/('DEPRECATED - DT-Prelim Calcs'!$C$6*HZ100)*'DEPRECATED - DT-Prelim Calcs'!$C$7*HZ100</f>
        <v>1062.8613411927874</v>
      </c>
      <c r="IC100" s="43">
        <f>IB100/'DEPRECATED - DT-Prelim Calcs'!$C$7*('DEPRECATED - DT-Prelim Calcs'!$C$8-'DEPRECATED - DT-Prelim Calcs'!$C$9)+'DEPRECATED - DT-Prelim Calcs'!$C$9</f>
        <v>57903.647691845879</v>
      </c>
      <c r="ID100" s="43">
        <f t="shared" si="114"/>
        <v>39.999999999999986</v>
      </c>
      <c r="IE100" s="2">
        <f t="shared" si="162"/>
        <v>1.4462867232450001</v>
      </c>
      <c r="IF100" s="43">
        <f>IE100*'DEPRECATED - DT-Prelim Calcs'!$C$21/HZ$2/'DEPRECATED - DT-Prelim Calcs'!$C$19/'DEPRECATED - DT-Prelim Calcs'!$C$18*3.39*'DEPRECATED - DT-Prelim Calcs'!$C$20</f>
        <v>29.053734754561201</v>
      </c>
      <c r="IG100" s="36">
        <f t="shared" si="163"/>
        <v>0</v>
      </c>
      <c r="IH100" s="43">
        <f>IF99*'DEPRECATED - DT-Prelim Calcs'!$C$11+IH99</f>
        <v>-1049.7754926060686</v>
      </c>
      <c r="II100" s="43">
        <f>II99+0.5*IF100*'DEPRECATED - DT-Prelim Calcs'!$C$11^2+IH100*'DEPRECATED - DT-Prelim Calcs'!$C$11</f>
        <v>-117099.12099062976</v>
      </c>
      <c r="IJ100" s="43">
        <f>MIN('Drive Train'!$F$35-ID99*'DEPRECATED - DT-Prelim Calcs'!$C$21*'Drive Train'!$F$39,IJ99+ID$2)</f>
        <v>48.816330889813941</v>
      </c>
      <c r="IK100" s="43">
        <f>'Drive Train'!$F$35-ID100*'DEPRECATED - DT-Prelim Calcs'!$C$21*'Drive Train'!$F$39</f>
        <v>10.16</v>
      </c>
      <c r="IL100" s="1">
        <f>IF(II100&gt;='Drive Train'!$F$29,1,0)</f>
        <v>0</v>
      </c>
      <c r="IM100" s="43">
        <f t="shared" si="164"/>
        <v>44.444444444444429</v>
      </c>
      <c r="IN100" s="49">
        <f>IN99+'DEPRECATED - DT-Prelim Calcs'!$C$11</f>
        <v>384</v>
      </c>
      <c r="IO100" s="2">
        <f>IY100/'Drive Train'!$F$35</f>
        <v>0.80430107526881722</v>
      </c>
      <c r="IP100" s="36">
        <f>IW100*12*60/(PI() * 'Drive Train'!$F$15)/IO$2*IO100</f>
        <v>-231261.05498763541</v>
      </c>
      <c r="IQ100" s="2">
        <f>('DEPRECATED - DT-Prelim Calcs'!$C$6*IO100-IP100)/('DEPRECATED - DT-Prelim Calcs'!$C$6*IO100)*'DEPRECATED - DT-Prelim Calcs'!$C$7*IO100</f>
        <v>173.77442092890576</v>
      </c>
      <c r="IR100" s="43">
        <f>IQ100/'DEPRECATED - DT-Prelim Calcs'!$C$7*('DEPRECATED - DT-Prelim Calcs'!$C$8-'DEPRECATED - DT-Prelim Calcs'!$C$9)+'DEPRECATED - DT-Prelim Calcs'!$C$9</f>
        <v>9468.3154685150148</v>
      </c>
      <c r="IS100" s="43">
        <f t="shared" si="115"/>
        <v>43.333333333333321</v>
      </c>
      <c r="IT100" s="2">
        <f t="shared" si="165"/>
        <v>1.4462867232450001</v>
      </c>
      <c r="IU100" s="43">
        <f>IT100*'DEPRECATED - DT-Prelim Calcs'!$C$21/IO$2/'DEPRECATED - DT-Prelim Calcs'!$C$19/'DEPRECATED - DT-Prelim Calcs'!$C$18*3.39*'DEPRECATED - DT-Prelim Calcs'!$C$20</f>
        <v>29.053734754561201</v>
      </c>
      <c r="IV100" s="36">
        <f t="shared" si="166"/>
        <v>0</v>
      </c>
      <c r="IW100" s="43">
        <f>IU99*'DEPRECATED - DT-Prelim Calcs'!$C$11+IW99</f>
        <v>-836.39219302317292</v>
      </c>
      <c r="IX100" s="43">
        <f>IX99+0.5*IU100*'DEPRECATED - DT-Prelim Calcs'!$C$11^2+IW100*'DEPRECATED - DT-Prelim Calcs'!$C$11</f>
        <v>-156326.96893674327</v>
      </c>
      <c r="IY100" s="43">
        <f>MIN('Drive Train'!$F$35-IS99*'DEPRECATED - DT-Prelim Calcs'!$C$21*'Drive Train'!$F$39,IY99+IS$2)</f>
        <v>9.9733333333333345</v>
      </c>
      <c r="IZ100" s="43">
        <f>'Drive Train'!$F$35-IS100*'DEPRECATED - DT-Prelim Calcs'!$C$21*'Drive Train'!$F$39</f>
        <v>9.9733333333333345</v>
      </c>
      <c r="JA100" s="1">
        <f>IF(IX100&gt;='Drive Train'!$F$29,1,0)</f>
        <v>0</v>
      </c>
      <c r="JB100" s="43">
        <f t="shared" si="167"/>
        <v>48.148148148148138</v>
      </c>
      <c r="JC100" s="49">
        <f>JC99+'DEPRECATED - DT-Prelim Calcs'!$C$11</f>
        <v>384</v>
      </c>
      <c r="JD100" s="2">
        <f>JN100/'Drive Train'!$F$35</f>
        <v>0.78924731182795704</v>
      </c>
      <c r="JE100" s="36">
        <f>JL100*12*60/(PI() * 'Drive Train'!$F$15)/JD$2*JD100</f>
        <v>-62483.170464611976</v>
      </c>
      <c r="JF100" s="2">
        <f>('DEPRECATED - DT-Prelim Calcs'!$C$6*JD100-JE100)/('DEPRECATED - DT-Prelim Calcs'!$C$6*JD100)*'DEPRECATED - DT-Prelim Calcs'!$C$7*JD100</f>
        <v>49.633555704233331</v>
      </c>
      <c r="JG100" s="43">
        <f>JF100/'DEPRECATED - DT-Prelim Calcs'!$C$7*('DEPRECATED - DT-Prelim Calcs'!$C$8-'DEPRECATED - DT-Prelim Calcs'!$C$9)+'DEPRECATED - DT-Prelim Calcs'!$C$9</f>
        <v>2705.4175868724128</v>
      </c>
      <c r="JH100" s="43">
        <f t="shared" si="116"/>
        <v>46.666666666666657</v>
      </c>
      <c r="JI100" s="2">
        <f t="shared" si="168"/>
        <v>1.4462867232450001</v>
      </c>
      <c r="JJ100" s="43">
        <f>JI100*'DEPRECATED - DT-Prelim Calcs'!$C$21/JD$2/'DEPRECATED - DT-Prelim Calcs'!$C$19/'DEPRECATED - DT-Prelim Calcs'!$C$18*3.39*'DEPRECATED - DT-Prelim Calcs'!$C$20</f>
        <v>29.053734754561201</v>
      </c>
      <c r="JK100" s="36">
        <f t="shared" si="169"/>
        <v>0</v>
      </c>
      <c r="JL100" s="43">
        <f>JJ99*'DEPRECATED - DT-Prelim Calcs'!$C$11+JL99</f>
        <v>-230.29052181514288</v>
      </c>
      <c r="JM100" s="43">
        <f>JM99+0.5*JJ100*'DEPRECATED - DT-Prelim Calcs'!$C$11^2+JL100*'DEPRECATED - DT-Prelim Calcs'!$C$11</f>
        <v>-144635.42478430478</v>
      </c>
      <c r="JN100" s="43">
        <f>MIN('Drive Train'!$F$35-JH99*'DEPRECATED - DT-Prelim Calcs'!$C$21*'Drive Train'!$F$39,JN99+JH$2)</f>
        <v>9.7866666666666671</v>
      </c>
      <c r="JO100" s="43">
        <f>'Drive Train'!$F$35-JH100*'DEPRECATED - DT-Prelim Calcs'!$C$21*'Drive Train'!$F$39</f>
        <v>9.7866666666666671</v>
      </c>
      <c r="JP100" s="1">
        <f>IF(JM100&gt;='Drive Train'!$F$29,1,0)</f>
        <v>0</v>
      </c>
      <c r="JQ100" s="43">
        <f>MIN(JG100,'DEPRECATED - DT-Prelim Calcs'!$C$10)*'DEPRECATED - DT-Prelim Calcs'!$C$11*1000/60/60</f>
        <v>103.33333333333333</v>
      </c>
      <c r="JR100" s="49">
        <f>JR99+'DEPRECATED - DT-Prelim Calcs'!$C$11</f>
        <v>384</v>
      </c>
      <c r="JS100" s="2">
        <f>KC100/'Drive Train'!$F$35</f>
        <v>0.77419354838709686</v>
      </c>
      <c r="JT100" s="36">
        <f>KA100*12*60/(PI() * 'Drive Train'!$F$15)/JS$2*JS100</f>
        <v>-29692.772848670436</v>
      </c>
      <c r="JU100" s="2">
        <f>('DEPRECATED - DT-Prelim Calcs'!$C$6*JS100-JT100)/('DEPRECATED - DT-Prelim Calcs'!$C$6*JS100)*'DEPRECATED - DT-Prelim Calcs'!$C$7*JS100</f>
        <v>25.458413613450272</v>
      </c>
      <c r="JV100" s="43">
        <f>JU100/'DEPRECATED - DT-Prelim Calcs'!$C$7*('DEPRECATED - DT-Prelim Calcs'!$C$8-'DEPRECATED - DT-Prelim Calcs'!$C$9)+'DEPRECATED - DT-Prelim Calcs'!$C$9</f>
        <v>1388.4135774491565</v>
      </c>
      <c r="JW100" s="43">
        <f t="shared" si="117"/>
        <v>49.999999999999993</v>
      </c>
      <c r="JX100" s="2">
        <f t="shared" si="170"/>
        <v>1.4462867232450001</v>
      </c>
      <c r="JY100" s="43">
        <f>JX100*'DEPRECATED - DT-Prelim Calcs'!$C$21/JS$2/'DEPRECATED - DT-Prelim Calcs'!$C$19/'DEPRECATED - DT-Prelim Calcs'!$C$18*3.39*'DEPRECATED - DT-Prelim Calcs'!$C$20</f>
        <v>29.053734754561201</v>
      </c>
      <c r="JZ100" s="36">
        <f t="shared" si="171"/>
        <v>0</v>
      </c>
      <c r="KA100" s="43">
        <f>JY99*'DEPRECATED - DT-Prelim Calcs'!$C$11+KA99</f>
        <v>-111.56483443012725</v>
      </c>
      <c r="KB100" s="43">
        <f>KB99+0.5*JY100*'DEPRECATED - DT-Prelim Calcs'!$C$11^2+KA100*'DEPRECATED - DT-Prelim Calcs'!$C$11</f>
        <v>-148612.17059583624</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103.33333333333333</v>
      </c>
      <c r="KG100" s="49">
        <f>KG99+'DEPRECATED - DT-Prelim Calcs'!$C$11</f>
        <v>384</v>
      </c>
      <c r="KH100" s="2">
        <f>KR100/'Drive Train'!$F$35</f>
        <v>0.75913978494623657</v>
      </c>
      <c r="KI100" s="36">
        <f>KP100*12*60/(PI() * 'Drive Train'!$F$15)/KH$2*KH100</f>
        <v>-205055.35967852865</v>
      </c>
      <c r="KJ100" s="2">
        <f>('DEPRECATED - DT-Prelim Calcs'!$C$6*KH100-KI100)/('DEPRECATED - DT-Prelim Calcs'!$C$6*KH100)*'DEPRECATED - DT-Prelim Calcs'!$C$7*KH100</f>
        <v>154.29855319207175</v>
      </c>
      <c r="KK100" s="43">
        <f>KJ100/'DEPRECATED - DT-Prelim Calcs'!$C$7*('DEPRECATED - DT-Prelim Calcs'!$C$8-'DEPRECATED - DT-Prelim Calcs'!$C$9)+'DEPRECATED - DT-Prelim Calcs'!$C$9</f>
        <v>8407.3167037471922</v>
      </c>
      <c r="KL100" s="43">
        <f t="shared" si="118"/>
        <v>53.333333333333329</v>
      </c>
      <c r="KM100" s="2">
        <f t="shared" si="172"/>
        <v>1.4462867232450001</v>
      </c>
      <c r="KN100" s="43">
        <f>KM100*'DEPRECATED - DT-Prelim Calcs'!$C$21/KH$2/'DEPRECATED - DT-Prelim Calcs'!$C$19/'DEPRECATED - DT-Prelim Calcs'!$C$18*3.39*'DEPRECATED - DT-Prelim Calcs'!$C$20</f>
        <v>29.053734754561201</v>
      </c>
      <c r="KO100" s="36">
        <f t="shared" si="173"/>
        <v>0</v>
      </c>
      <c r="KP100" s="43">
        <f>KN99*'DEPRECATED - DT-Prelim Calcs'!$C$11+KP99</f>
        <v>-785.7338982492771</v>
      </c>
      <c r="KQ100" s="43">
        <f>KQ99+0.5*KN100*'DEPRECATED - DT-Prelim Calcs'!$C$11^2+KP100*'DEPRECATED - DT-Prelim Calcs'!$C$11</f>
        <v>-154983.55601728207</v>
      </c>
      <c r="KR100" s="43">
        <f>MIN('Drive Train'!$F$35-KL99*'DEPRECATED - DT-Prelim Calcs'!$C$21*'Drive Train'!$F$39,KR99+KL$2)</f>
        <v>9.413333333333334</v>
      </c>
      <c r="KS100" s="43">
        <f>'Drive Train'!$F$35-KL100*'DEPRECATED - DT-Prelim Calcs'!$C$21*'Drive Train'!$F$39</f>
        <v>9.413333333333334</v>
      </c>
      <c r="KT100" s="1">
        <f>IF(KQ100&gt;='Drive Train'!$F$29,1,0)</f>
        <v>0</v>
      </c>
      <c r="KU100" s="43">
        <f>MIN(KK100,'DEPRECATED - DT-Prelim Calcs'!$C$10)*'DEPRECATED - DT-Prelim Calcs'!$C$11*1000/60/60</f>
        <v>103.33333333333333</v>
      </c>
      <c r="KV100" s="49">
        <f>KV99+'DEPRECATED - DT-Prelim Calcs'!$C$11</f>
        <v>384</v>
      </c>
      <c r="KW100" s="2">
        <f>LG100/'Drive Train'!$F$35</f>
        <v>0.74408602150537628</v>
      </c>
      <c r="KX100" s="36">
        <f>LE100*12*60/(PI() * 'Drive Train'!$F$15)/KW$2*KW100</f>
        <v>-187106.40691324949</v>
      </c>
      <c r="KY100" s="2">
        <f>('DEPRECATED - DT-Prelim Calcs'!$C$6*KW100-KX100)/('DEPRECATED - DT-Prelim Calcs'!$C$6*KW100)*'DEPRECATED - DT-Prelim Calcs'!$C$7*KW100</f>
        <v>141.0335014382176</v>
      </c>
      <c r="KZ100" s="43">
        <f>KY100/'DEPRECATED - DT-Prelim Calcs'!$C$7*('DEPRECATED - DT-Prelim Calcs'!$C$8-'DEPRECATED - DT-Prelim Calcs'!$C$9)+'DEPRECATED - DT-Prelim Calcs'!$C$9</f>
        <v>7684.6683619327496</v>
      </c>
      <c r="LA100" s="43">
        <f t="shared" si="119"/>
        <v>56.666666666666664</v>
      </c>
      <c r="LB100" s="2">
        <f t="shared" si="174"/>
        <v>1.4462867232450001</v>
      </c>
      <c r="LC100" s="43">
        <f>LB100*'DEPRECATED - DT-Prelim Calcs'!$C$21/KW$2/'DEPRECATED - DT-Prelim Calcs'!$C$19/'DEPRECATED - DT-Prelim Calcs'!$C$18*3.39*'DEPRECATED - DT-Prelim Calcs'!$C$20</f>
        <v>29.053734754561201</v>
      </c>
      <c r="LD100" s="36">
        <f t="shared" si="175"/>
        <v>0</v>
      </c>
      <c r="LE100" s="43">
        <f>LC99*'DEPRECATED - DT-Prelim Calcs'!$C$11+LE99</f>
        <v>-731.46176603025299</v>
      </c>
      <c r="LF100" s="43">
        <f>LF99+0.5*LC100*'DEPRECATED - DT-Prelim Calcs'!$C$11^2+LE100*'DEPRECATED - DT-Prelim Calcs'!$C$11</f>
        <v>-168750.79850649057</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103.33333333333333</v>
      </c>
      <c r="LK100" s="49">
        <f>LK99+'DEPRECATED - DT-Prelim Calcs'!$C$11</f>
        <v>384</v>
      </c>
      <c r="LL100" s="2">
        <f>LV100/'Drive Train'!$F$35</f>
        <v>0.72903225806451621</v>
      </c>
      <c r="LM100" s="36">
        <f>LT100*12*60/(PI() * 'Drive Train'!$F$15)/LL$2*LL100</f>
        <v>-107703.09019544648</v>
      </c>
      <c r="LN100" s="2">
        <f>('DEPRECATED - DT-Prelim Calcs'!$C$6*LL100-LM100)/('DEPRECATED - DT-Prelim Calcs'!$C$6*LL100)*'DEPRECATED - DT-Prelim Calcs'!$C$7*LL100</f>
        <v>82.592749537445471</v>
      </c>
      <c r="LO100" s="43">
        <f>LN100/'DEPRECATED - DT-Prelim Calcs'!$C$7*('DEPRECATED - DT-Prelim Calcs'!$C$8-'DEPRECATED - DT-Prelim Calcs'!$C$9)+'DEPRECATED - DT-Prelim Calcs'!$C$9</f>
        <v>4500.9557583832229</v>
      </c>
      <c r="LP100" s="43">
        <f t="shared" si="120"/>
        <v>60</v>
      </c>
      <c r="LQ100" s="2">
        <f t="shared" si="176"/>
        <v>1.4462867232450001</v>
      </c>
      <c r="LR100" s="43">
        <f>LQ100*'DEPRECATED - DT-Prelim Calcs'!$C$21/LL$2/'DEPRECATED - DT-Prelim Calcs'!$C$19/'DEPRECATED - DT-Prelim Calcs'!$C$18*3.39*'DEPRECATED - DT-Prelim Calcs'!$C$20</f>
        <v>29.053734754561201</v>
      </c>
      <c r="LS100" s="36">
        <f t="shared" si="177"/>
        <v>0</v>
      </c>
      <c r="LT100" s="43">
        <f>LR99*'DEPRECATED - DT-Prelim Calcs'!$C$11+LT99</f>
        <v>-429.74173814876025</v>
      </c>
      <c r="LU100" s="43">
        <f>LU99+0.5*LR100*'DEPRECATED - DT-Prelim Calcs'!$C$11^2+LT100*'DEPRECATED - DT-Prelim Calcs'!$C$11</f>
        <v>-175895.72585909252</v>
      </c>
      <c r="LV100" s="43">
        <f>MIN('Drive Train'!$F$35-LP99*'DEPRECATED - DT-Prelim Calcs'!$C$21*'Drive Train'!$F$39,LV99+LP$2)</f>
        <v>9.0400000000000009</v>
      </c>
      <c r="LW100" s="43">
        <f>'Drive Train'!$F$35-LP100*'DEPRECATED - DT-Prelim Calcs'!$C$21*'Drive Train'!$F$39</f>
        <v>9.0400000000000009</v>
      </c>
      <c r="LX100" s="1">
        <f>IF(LU100&gt;='Drive Train'!$F$29,1,0)</f>
        <v>0</v>
      </c>
      <c r="LY100" s="43">
        <f>MIN(LO100,'DEPRECATED - DT-Prelim Calcs'!$C$10)*'DEPRECATED - DT-Prelim Calcs'!$C$11*1000/60/60</f>
        <v>103.33333333333333</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3"/>
        <v>0</v>
      </c>
      <c r="X101" s="2">
        <f>MAX(MIN(IF(AND(AI100=1,AG101&lt;0),-1,1)*(W101-$C$9)/($C$8-$C$9)*$C$7-$C$29*AE101/T$2 -  AI100*$C$29/2,X$2),MAX(X$4:X100)*-1)</f>
        <v>-0.27672021620693066</v>
      </c>
      <c r="Y101" s="43">
        <f t="shared" si="94"/>
        <v>0</v>
      </c>
      <c r="Z101" s="43">
        <f t="shared" si="95"/>
        <v>0</v>
      </c>
      <c r="AA101" s="43">
        <f t="shared" si="96"/>
        <v>0</v>
      </c>
      <c r="AB101" s="43" t="e">
        <f t="shared" si="97"/>
        <v>#N/A</v>
      </c>
      <c r="AC101" s="36">
        <f t="shared" si="121"/>
        <v>1</v>
      </c>
      <c r="AD101" s="1">
        <f t="shared" si="98"/>
        <v>1</v>
      </c>
      <c r="AE101" s="43">
        <f t="shared" si="99"/>
        <v>0</v>
      </c>
      <c r="AF101" s="43" t="e">
        <f t="shared" si="100"/>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889.49632897085212</v>
      </c>
      <c r="AK101" s="43">
        <f t="shared" si="178"/>
        <v>0</v>
      </c>
      <c r="AL101" s="49">
        <f>AL100+'DEPRECATED - DT-Prelim Calcs'!$C$11</f>
        <v>388</v>
      </c>
      <c r="AM101" s="2">
        <f>AW101/'Drive Train'!$F$35</f>
        <v>1.1551119722513323</v>
      </c>
      <c r="AN101" s="36">
        <f>AU101*12*60/(PI() * 'Drive Train'!$F$15)/AM$2*AM101</f>
        <v>-1033.8855773283969</v>
      </c>
      <c r="AO101" s="2">
        <f>('DEPRECATED - DT-Prelim Calcs'!$C$6*AM101-AN101)/('DEPRECATED - DT-Prelim Calcs'!$C$6*AM101)*'DEPRECATED - DT-Prelim Calcs'!$C$7*AM101</f>
        <v>6.177494484916771</v>
      </c>
      <c r="AP101" s="43">
        <f>AO101/'DEPRECATED - DT-Prelim Calcs'!$C$7*('DEPRECATED - DT-Prelim Calcs'!$C$8-'DEPRECATED - DT-Prelim Calcs'!$C$9)+'DEPRECATED - DT-Prelim Calcs'!$C$9</f>
        <v>338.03514731263004</v>
      </c>
      <c r="AQ101" s="43">
        <f t="shared" si="102"/>
        <v>93</v>
      </c>
      <c r="AR101" s="2">
        <f t="shared" si="122"/>
        <v>1.749505801101749</v>
      </c>
      <c r="AS101" s="43">
        <f>AR101*'DEPRECATED - DT-Prelim Calcs'!$C$21/AM$2/'DEPRECATED - DT-Prelim Calcs'!$C$19/'DEPRECATED - DT-Prelim Calcs'!$C$18*3.39*'DEPRECATED - DT-Prelim Calcs'!$C$20</f>
        <v>17.572476010403722</v>
      </c>
      <c r="AT101" s="36">
        <f t="shared" si="123"/>
        <v>0</v>
      </c>
      <c r="AU101" s="43">
        <f>AS100*'DEPRECATED - DT-Prelim Calcs'!$C$11+AU100</f>
        <v>-5.2072029513853195</v>
      </c>
      <c r="AV101" s="43">
        <f>AV100+0.5*AS101*'DEPRECATED - DT-Prelim Calcs'!$C$11^2+AU101*'DEPRECATED - DT-Prelim Calcs'!$C$11</f>
        <v>5758.7198122725995</v>
      </c>
      <c r="AW101" s="43">
        <f>MIN('Drive Train'!$F$35-AQ100*'DEPRECATED - DT-Prelim Calcs'!$C$21*'Drive Train'!$F$39,AW100+AQ$2)</f>
        <v>14.32338845591652</v>
      </c>
      <c r="AX101" s="43">
        <f>'Drive Train'!$F$35-AQ101*'DEPRECATED - DT-Prelim Calcs'!$C$21*'Drive Train'!$F$39</f>
        <v>7.1920000000000002</v>
      </c>
      <c r="AY101" s="1">
        <f>IF(AV101&gt;='Drive Train'!$F$29,1,0)</f>
        <v>1</v>
      </c>
      <c r="AZ101" s="43">
        <f t="shared" si="124"/>
        <v>103.33333333333333</v>
      </c>
      <c r="BA101" s="49">
        <f>BA100+'DEPRECATED - DT-Prelim Calcs'!$C$11</f>
        <v>388</v>
      </c>
      <c r="BB101" s="2">
        <f>BL101/'Drive Train'!$F$35</f>
        <v>0.57999999999999996</v>
      </c>
      <c r="BC101" s="36">
        <f>BJ101*12*60/(PI() * 'Drive Train'!$F$15)/BB$2*BB101</f>
        <v>14127.76523056597</v>
      </c>
      <c r="BD101" s="2">
        <f>('DEPRECATED - DT-Prelim Calcs'!$C$6*BB101-BC101)/('DEPRECATED - DT-Prelim Calcs'!$C$6*BB101)*'DEPRECATED - DT-Prelim Calcs'!$C$7*BB101</f>
        <v>-7.6652575127514746</v>
      </c>
      <c r="BE101" s="43">
        <f>BD101/'DEPRECATED - DT-Prelim Calcs'!$C$7*('DEPRECATED - DT-Prelim Calcs'!$C$8-'DEPRECATED - DT-Prelim Calcs'!$C$9)+'DEPRECATED - DT-Prelim Calcs'!$C$9</f>
        <v>-416.08492420213253</v>
      </c>
      <c r="BF101" s="43">
        <f t="shared" si="103"/>
        <v>-416.08492420213253</v>
      </c>
      <c r="BG101" s="2">
        <f t="shared" si="125"/>
        <v>-9.5679928266126897</v>
      </c>
      <c r="BH101" s="43">
        <f>BG101*'DEPRECATED - DT-Prelim Calcs'!$C$21/BB$2/'DEPRECATED - DT-Prelim Calcs'!$C$19/'DEPRECATED - DT-Prelim Calcs'!$C$18*3.39*'DEPRECATED - DT-Prelim Calcs'!$C$20</f>
        <v>-138.81591374085309</v>
      </c>
      <c r="BI101" s="36">
        <f t="shared" si="126"/>
        <v>1</v>
      </c>
      <c r="BJ101" s="43">
        <f>BH100*'DEPRECATED - DT-Prelim Calcs'!$C$11+BJ100</f>
        <v>98.107169451784628</v>
      </c>
      <c r="BK101" s="43">
        <f>BK100+0.5*BH101*'DEPRECATED - DT-Prelim Calcs'!$C$11^2+BJ101*'DEPRECATED - DT-Prelim Calcs'!$C$11</f>
        <v>-51741.867356559065</v>
      </c>
      <c r="BL101" s="43">
        <f>MIN('Drive Train'!$F$35-BF100*'DEPRECATED - DT-Prelim Calcs'!$C$21*'Drive Train'!$F$39,BL100+BF$2)</f>
        <v>7.1920000000000002</v>
      </c>
      <c r="BM101" s="43">
        <f>'Drive Train'!$F$35-BF101*'DEPRECATED - DT-Prelim Calcs'!$C$21*'Drive Train'!$F$39</f>
        <v>35.70075575531942</v>
      </c>
      <c r="BN101" s="1">
        <f>IF(BK101&gt;='Drive Train'!$F$29,1,0)</f>
        <v>0</v>
      </c>
      <c r="BO101" s="43">
        <f t="shared" si="127"/>
        <v>-462.31658244681392</v>
      </c>
      <c r="BP101" s="49">
        <f>BP100+'DEPRECATED - DT-Prelim Calcs'!$C$11</f>
        <v>388</v>
      </c>
      <c r="BQ101" s="2">
        <f>CA101/'Drive Train'!$F$35</f>
        <v>0.57999999999999996</v>
      </c>
      <c r="BR101" s="36">
        <f>BY101*12*60/(PI() * 'Drive Train'!$F$15)/BQ$2*BQ101</f>
        <v>-123222.40759213451</v>
      </c>
      <c r="BS101" s="2">
        <f>('DEPRECATED - DT-Prelim Calcs'!$C$6*BQ101-BR101)/('DEPRECATED - DT-Prelim Calcs'!$C$6*BQ101)*'DEPRECATED - DT-Prelim Calcs'!$C$7*BQ101</f>
        <v>93.302189280111406</v>
      </c>
      <c r="BT101" s="43">
        <f>BS101/'DEPRECATED - DT-Prelim Calcs'!$C$7*('DEPRECATED - DT-Prelim Calcs'!$C$8-'DEPRECATED - DT-Prelim Calcs'!$C$9)+'DEPRECATED - DT-Prelim Calcs'!$C$9</f>
        <v>5084.3804607821876</v>
      </c>
      <c r="BU101" s="43">
        <f t="shared" si="104"/>
        <v>93</v>
      </c>
      <c r="BV101" s="2">
        <f t="shared" si="128"/>
        <v>1.5313624128476471</v>
      </c>
      <c r="BW101" s="43">
        <f>BV101*'DEPRECATED - DT-Prelim Calcs'!$C$21/BQ$2/'DEPRECATED - DT-Prelim Calcs'!$C$19/'DEPRECATED - DT-Prelim Calcs'!$C$18*3.39*'DEPRECATED - DT-Prelim Calcs'!$C$20</f>
        <v>29.053734754561201</v>
      </c>
      <c r="BX101" s="36">
        <f t="shared" si="129"/>
        <v>0</v>
      </c>
      <c r="BY101" s="43">
        <f>BW100*'DEPRECATED - DT-Prelim Calcs'!$C$11+BY100</f>
        <v>-654.35194464012329</v>
      </c>
      <c r="BZ101" s="43">
        <f>BZ100+0.5*BW101*'DEPRECATED - DT-Prelim Calcs'!$C$11^2+BY101*'DEPRECATED - DT-Prelim Calcs'!$C$11</f>
        <v>-131972.79163847046</v>
      </c>
      <c r="CA101" s="43">
        <f>MIN('Drive Train'!$F$35-BU100*'DEPRECATED - DT-Prelim Calcs'!$C$21*'Drive Train'!$F$39,CA100+BU$2)</f>
        <v>7.1920000000000002</v>
      </c>
      <c r="CB101" s="43">
        <f>'Drive Train'!$F$35-BU101*'DEPRECATED - DT-Prelim Calcs'!$C$21*'Drive Train'!$F$39</f>
        <v>7.1920000000000002</v>
      </c>
      <c r="CC101" s="1">
        <f>IF(BZ101&gt;='Drive Train'!$F$29,1,0)</f>
        <v>0</v>
      </c>
      <c r="CD101" s="43">
        <f t="shared" si="130"/>
        <v>103.33333333333333</v>
      </c>
      <c r="CE101" s="49">
        <f>CE100+'DEPRECATED - DT-Prelim Calcs'!$C$11</f>
        <v>388</v>
      </c>
      <c r="CF101" s="2">
        <f>CP101/'Drive Train'!$F$35</f>
        <v>3.947872242061977</v>
      </c>
      <c r="CG101" s="36">
        <f>CN101*12*60/(PI() * 'Drive Train'!$F$15)/CF$2*CF101</f>
        <v>-2046807.598444737</v>
      </c>
      <c r="CH101" s="2">
        <f>('DEPRECATED - DT-Prelim Calcs'!$C$6*CF101-CG101)/('DEPRECATED - DT-Prelim Calcs'!$C$6*CF101)*'DEPRECATED - DT-Prelim Calcs'!$C$7*CF101</f>
        <v>1523.1436770387529</v>
      </c>
      <c r="CI101" s="43">
        <f>CH101/'DEPRECATED - DT-Prelim Calcs'!$C$7*('DEPRECATED - DT-Prelim Calcs'!$C$8-'DEPRECATED - DT-Prelim Calcs'!$C$9)+'DEPRECATED - DT-Prelim Calcs'!$C$9</f>
        <v>82978.730167036527</v>
      </c>
      <c r="CJ101" s="43">
        <f t="shared" si="105"/>
        <v>93</v>
      </c>
      <c r="CK101" s="2">
        <f t="shared" si="131"/>
        <v>1.2396743342100003</v>
      </c>
      <c r="CL101" s="43">
        <f>CK101*'DEPRECATED - DT-Prelim Calcs'!$C$21/CF$2/'DEPRECATED - DT-Prelim Calcs'!$C$19/'DEPRECATED - DT-Prelim Calcs'!$C$18*3.39*'DEPRECATED - DT-Prelim Calcs'!$C$20</f>
        <v>29.053734754561205</v>
      </c>
      <c r="CM101" s="36">
        <f t="shared" si="132"/>
        <v>0</v>
      </c>
      <c r="CN101" s="43">
        <f>CL100*'DEPRECATED - DT-Prelim Calcs'!$C$11+CN100</f>
        <v>-1292.6866335414065</v>
      </c>
      <c r="CO101" s="43">
        <f>CO100+0.5*CL101*'DEPRECATED - DT-Prelim Calcs'!$C$11^2+CN101*'DEPRECATED - DT-Prelim Calcs'!$C$11</f>
        <v>-259871.55370154037</v>
      </c>
      <c r="CP101" s="43">
        <f>MIN('Drive Train'!$F$35-CJ100*'DEPRECATED - DT-Prelim Calcs'!$C$21*'Drive Train'!$F$39,CP100+CJ$2)</f>
        <v>48.953615801568517</v>
      </c>
      <c r="CQ101" s="43">
        <f>'Drive Train'!$F$35-CJ101*'DEPRECATED - DT-Prelim Calcs'!$C$21*'Drive Train'!$F$39</f>
        <v>7.1920000000000002</v>
      </c>
      <c r="CR101" s="1">
        <f>IF(CO101&gt;='Drive Train'!$F$29,1,0)</f>
        <v>0</v>
      </c>
      <c r="CS101" s="43">
        <f t="shared" si="133"/>
        <v>103.33333333333333</v>
      </c>
      <c r="CT101" s="49">
        <f>CT100+'DEPRECATED - DT-Prelim Calcs'!$C$11</f>
        <v>388</v>
      </c>
      <c r="CU101" s="2">
        <f>DE101/'Drive Train'!$F$35</f>
        <v>0.57999999999999996</v>
      </c>
      <c r="CV101" s="36">
        <f>DC101*12*60/(PI() * 'Drive Train'!$F$15)/CU$2*CU101</f>
        <v>-49098.013790484976</v>
      </c>
      <c r="CW101" s="2">
        <f>('DEPRECATED - DT-Prelim Calcs'!$C$6*CU101-CV101)/('DEPRECATED - DT-Prelim Calcs'!$C$6*CU101)*'DEPRECATED - DT-Prelim Calcs'!$C$7*CU101</f>
        <v>38.812627065419207</v>
      </c>
      <c r="CX101" s="43">
        <f>CW101/'DEPRECATED - DT-Prelim Calcs'!$C$7*('DEPRECATED - DT-Prelim Calcs'!$C$8-'DEPRECATED - DT-Prelim Calcs'!$C$9)+'DEPRECATED - DT-Prelim Calcs'!$C$9</f>
        <v>2115.919235653434</v>
      </c>
      <c r="CY101" s="43">
        <f t="shared" si="106"/>
        <v>93</v>
      </c>
      <c r="CZ101" s="2">
        <f t="shared" si="134"/>
        <v>1.0413264407364002</v>
      </c>
      <c r="DA101" s="43">
        <f>CZ101*'DEPRECATED - DT-Prelim Calcs'!$C$21/CU$2/'DEPRECATED - DT-Prelim Calcs'!$C$19/'DEPRECATED - DT-Prelim Calcs'!$C$18*3.39*'DEPRECATED - DT-Prelim Calcs'!$C$20</f>
        <v>29.053734754561201</v>
      </c>
      <c r="DB101" s="36">
        <f t="shared" si="135"/>
        <v>0</v>
      </c>
      <c r="DC101" s="43">
        <f>DA100*'DEPRECATED - DT-Prelim Calcs'!$C$11+DC100</f>
        <v>-177.29420624142296</v>
      </c>
      <c r="DD101" s="43">
        <f>DD100+0.5*DA101*'DEPRECATED - DT-Prelim Calcs'!$C$11^2+DC101*'DEPRECATED - DT-Prelim Calcs'!$C$11</f>
        <v>-379356.78714403952</v>
      </c>
      <c r="DE101" s="43">
        <f>MIN('Drive Train'!$F$35-CY100*'DEPRECATED - DT-Prelim Calcs'!$C$21*'Drive Train'!$F$39,DE100+CY$2)</f>
        <v>7.1920000000000002</v>
      </c>
      <c r="DF101" s="43">
        <f>'Drive Train'!$F$35-CY101*'DEPRECATED - DT-Prelim Calcs'!$C$21*'Drive Train'!$F$39</f>
        <v>7.1920000000000002</v>
      </c>
      <c r="DG101" s="1">
        <f>IF(DD101&gt;='Drive Train'!$F$29,1,0)</f>
        <v>0</v>
      </c>
      <c r="DH101" s="43">
        <f t="shared" si="136"/>
        <v>103.33333333333333</v>
      </c>
      <c r="DI101" s="49">
        <f>DI100+'DEPRECATED - DT-Prelim Calcs'!$C$11</f>
        <v>388</v>
      </c>
      <c r="DJ101" s="2">
        <f>DT101/'Drive Train'!$F$35</f>
        <v>0.57999999999999996</v>
      </c>
      <c r="DK101" s="36">
        <f>DR101*12*60/(PI() * 'Drive Train'!$F$15)/DJ$2*DJ101</f>
        <v>-1319299.2287847418</v>
      </c>
      <c r="DL101" s="2">
        <f>('DEPRECATED - DT-Prelim Calcs'!$C$6*DJ101-DK101)/('DEPRECATED - DT-Prelim Calcs'!$C$6*DJ101)*'DEPRECATED - DT-Prelim Calcs'!$C$7*DJ101</f>
        <v>972.54988385586819</v>
      </c>
      <c r="DM101" s="43">
        <f>DL101/'DEPRECATED - DT-Prelim Calcs'!$C$7*('DEPRECATED - DT-Prelim Calcs'!$C$8-'DEPRECATED - DT-Prelim Calcs'!$C$9)+'DEPRECATED - DT-Prelim Calcs'!$C$9</f>
        <v>52983.69516528237</v>
      </c>
      <c r="DN101" s="43">
        <f t="shared" si="107"/>
        <v>93</v>
      </c>
      <c r="DO101" s="2">
        <f t="shared" si="137"/>
        <v>0.89769520753137932</v>
      </c>
      <c r="DP101" s="43">
        <f>DO101*'DEPRECATED - DT-Prelim Calcs'!$C$21/DJ$2/'DEPRECATED - DT-Prelim Calcs'!$C$19/'DEPRECATED - DT-Prelim Calcs'!$C$18*3.39*'DEPRECATED - DT-Prelim Calcs'!$C$20</f>
        <v>29.053734754561201</v>
      </c>
      <c r="DQ101" s="36">
        <f t="shared" si="138"/>
        <v>0</v>
      </c>
      <c r="DR101" s="43">
        <f>DP100*'DEPRECATED - DT-Prelim Calcs'!$C$11+DR100</f>
        <v>-4106.9171274641549</v>
      </c>
      <c r="DS101" s="43">
        <f>DS100+0.5*DP101*'DEPRECATED - DT-Prelim Calcs'!$C$11^2+DR101*'DEPRECATED - DT-Prelim Calcs'!$C$11</f>
        <v>-657262.34566506639</v>
      </c>
      <c r="DT101" s="43">
        <f>MIN('Drive Train'!$F$35-DN100*'DEPRECATED - DT-Prelim Calcs'!$C$21*'Drive Train'!$F$39,DT100+DN$2)</f>
        <v>7.1920000000000002</v>
      </c>
      <c r="DU101" s="43">
        <f>'Drive Train'!$F$35-DN101*'DEPRECATED - DT-Prelim Calcs'!$C$21*'Drive Train'!$F$39</f>
        <v>7.1920000000000002</v>
      </c>
      <c r="DV101" s="1">
        <f>IF(DS101&gt;='Drive Train'!$F$29,1,0)</f>
        <v>0</v>
      </c>
      <c r="DW101" s="43">
        <f t="shared" si="139"/>
        <v>103.33333333333333</v>
      </c>
      <c r="DX101" s="49">
        <f>DX100+'DEPRECATED - DT-Prelim Calcs'!$C$11</f>
        <v>388</v>
      </c>
      <c r="DY101" s="2">
        <f>EI101/'Drive Train'!$F$35</f>
        <v>0.57999999999999996</v>
      </c>
      <c r="DZ101" s="36">
        <f>EG101*12*60/(PI() * 'Drive Train'!$F$15)/DY$2*DY101</f>
        <v>-871072.50344862824</v>
      </c>
      <c r="EA101" s="2">
        <f>('DEPRECATED - DT-Prelim Calcs'!$C$6*DY101-DZ101)/('DEPRECATED - DT-Prelim Calcs'!$C$6*DY101)*'DEPRECATED - DT-Prelim Calcs'!$C$7*DY101</f>
        <v>643.05406225298862</v>
      </c>
      <c r="EB101" s="43">
        <f>EA101/'DEPRECATED - DT-Prelim Calcs'!$C$7*('DEPRECATED - DT-Prelim Calcs'!$C$8-'DEPRECATED - DT-Prelim Calcs'!$C$9)+'DEPRECATED - DT-Prelim Calcs'!$C$9</f>
        <v>35033.549660050863</v>
      </c>
      <c r="EC101" s="43">
        <f t="shared" si="108"/>
        <v>93</v>
      </c>
      <c r="ED101" s="2">
        <f t="shared" si="140"/>
        <v>0.78888366722454539</v>
      </c>
      <c r="EE101" s="43">
        <f>ED101*'DEPRECATED - DT-Prelim Calcs'!$C$21/DY$2/'DEPRECATED - DT-Prelim Calcs'!$C$19/'DEPRECATED - DT-Prelim Calcs'!$C$18*3.39*'DEPRECATED - DT-Prelim Calcs'!$C$20</f>
        <v>29.053734754561201</v>
      </c>
      <c r="EF101" s="36">
        <f t="shared" si="141"/>
        <v>0</v>
      </c>
      <c r="EG101" s="43">
        <f>EE100*'DEPRECATED - DT-Prelim Calcs'!$C$11+EG100</f>
        <v>-2382.9284026282489</v>
      </c>
      <c r="EH101" s="43">
        <f>EH100+0.5*EE101*'DEPRECATED - DT-Prelim Calcs'!$C$11^2+EG101*'DEPRECATED - DT-Prelim Calcs'!$C$11</f>
        <v>-707729.08386409678</v>
      </c>
      <c r="EI101" s="43">
        <f>MIN('Drive Train'!$F$35-EC100*'DEPRECATED - DT-Prelim Calcs'!$C$21*'Drive Train'!$F$39,EI100+EC$2)</f>
        <v>7.1920000000000002</v>
      </c>
      <c r="EJ101" s="43">
        <f>'Drive Train'!$F$35-EC101*'DEPRECATED - DT-Prelim Calcs'!$C$21*'Drive Train'!$F$39</f>
        <v>7.1920000000000002</v>
      </c>
      <c r="EK101" s="1">
        <f>IF(EH101&gt;='Drive Train'!$F$29,1,0)</f>
        <v>0</v>
      </c>
      <c r="EL101" s="43">
        <f t="shared" si="142"/>
        <v>103.33333333333333</v>
      </c>
      <c r="EM101" s="49">
        <f>EM100+'DEPRECATED - DT-Prelim Calcs'!$C$11</f>
        <v>388</v>
      </c>
      <c r="EN101" s="2">
        <f>EX101/'Drive Train'!$F$35</f>
        <v>0.57999999999999996</v>
      </c>
      <c r="EO101" s="36">
        <f>EV101*12*60/(PI() * 'Drive Train'!$F$15)/EN$2*EN101</f>
        <v>-719133.16171654814</v>
      </c>
      <c r="EP101" s="2">
        <f>('DEPRECATED - DT-Prelim Calcs'!$C$6*EN101-EO101)/('DEPRECATED - DT-Prelim Calcs'!$C$6*EN101)*'DEPRECATED - DT-Prelim Calcs'!$C$7*EN101</f>
        <v>531.36197561921813</v>
      </c>
      <c r="EQ101" s="43">
        <f>EP101/'DEPRECATED - DT-Prelim Calcs'!$C$7*('DEPRECATED - DT-Prelim Calcs'!$C$8-'DEPRECATED - DT-Prelim Calcs'!$C$9)+'DEPRECATED - DT-Prelim Calcs'!$C$9</f>
        <v>28948.831507614119</v>
      </c>
      <c r="ER101" s="43">
        <f t="shared" si="109"/>
        <v>93</v>
      </c>
      <c r="ES101" s="2">
        <f t="shared" si="143"/>
        <v>0.7035989464435134</v>
      </c>
      <c r="ET101" s="43">
        <f>ES101*'DEPRECATED - DT-Prelim Calcs'!$C$21/EN$2/'DEPRECATED - DT-Prelim Calcs'!$C$19/'DEPRECATED - DT-Prelim Calcs'!$C$18*3.39*'DEPRECATED - DT-Prelim Calcs'!$C$20</f>
        <v>29.053734754561201</v>
      </c>
      <c r="EU101" s="36">
        <f t="shared" si="144"/>
        <v>0</v>
      </c>
      <c r="EV101" s="43">
        <f>ET100*'DEPRECATED - DT-Prelim Calcs'!$C$11+EV100</f>
        <v>-1754.6003866119199</v>
      </c>
      <c r="EW101" s="43">
        <f>EW100+0.5*ET101*'DEPRECATED - DT-Prelim Calcs'!$C$11^2+EV101*'DEPRECATED - DT-Prelim Calcs'!$C$11</f>
        <v>-1311255.3809716369</v>
      </c>
      <c r="EX101" s="43">
        <f>MIN('Drive Train'!$F$35-ER100*'DEPRECATED - DT-Prelim Calcs'!$C$21*'Drive Train'!$F$39,EX100+ER$2)</f>
        <v>7.1920000000000002</v>
      </c>
      <c r="EY101" s="43">
        <f>'Drive Train'!$F$35-ER101*'DEPRECATED - DT-Prelim Calcs'!$C$21*'Drive Train'!$F$39</f>
        <v>7.1920000000000002</v>
      </c>
      <c r="EZ101" s="1">
        <f>IF(EW101&gt;='Drive Train'!$F$29,1,0)</f>
        <v>0</v>
      </c>
      <c r="FA101" s="43">
        <f t="shared" si="145"/>
        <v>103.33333333333333</v>
      </c>
      <c r="FB101" s="49">
        <f>FB100+'DEPRECATED - DT-Prelim Calcs'!$C$11</f>
        <v>388</v>
      </c>
      <c r="FC101" s="2">
        <f>FM101/'Drive Train'!$F$35</f>
        <v>0.57999999999999996</v>
      </c>
      <c r="FD101" s="36">
        <f>FK101*12*60/(PI() * 'Drive Train'!$F$15)/FC$2*FC101</f>
        <v>-2152542.8126782943</v>
      </c>
      <c r="FE101" s="2">
        <f>('DEPRECATED - DT-Prelim Calcs'!$C$6*FC101-FD101)/('DEPRECATED - DT-Prelim Calcs'!$C$6*FC101)*'DEPRECATED - DT-Prelim Calcs'!$C$7*FC101</f>
        <v>1585.0753397274611</v>
      </c>
      <c r="FF101" s="43">
        <f>FE101/'DEPRECATED - DT-Prelim Calcs'!$C$7*('DEPRECATED - DT-Prelim Calcs'!$C$8-'DEPRECATED - DT-Prelim Calcs'!$C$9)+'DEPRECATED - DT-Prelim Calcs'!$C$9</f>
        <v>86352.619253809447</v>
      </c>
      <c r="FG101" s="43">
        <f t="shared" si="110"/>
        <v>93</v>
      </c>
      <c r="FH101" s="2">
        <f t="shared" si="146"/>
        <v>0.63495514679048781</v>
      </c>
      <c r="FI101" s="43">
        <f>FH101*'DEPRECATED - DT-Prelim Calcs'!$C$21/FC$2/'DEPRECATED - DT-Prelim Calcs'!$C$19/'DEPRECATED - DT-Prelim Calcs'!$C$18*3.39*'DEPRECATED - DT-Prelim Calcs'!$C$20</f>
        <v>29.053734754561205</v>
      </c>
      <c r="FJ101" s="36">
        <f t="shared" si="147"/>
        <v>0</v>
      </c>
      <c r="FK101" s="43">
        <f>FI100*'DEPRECATED - DT-Prelim Calcs'!$C$11+FK100</f>
        <v>-4739.5659425621252</v>
      </c>
      <c r="FL101" s="43">
        <f>FL100+0.5*FI101*'DEPRECATED - DT-Prelim Calcs'!$C$11^2+FK101*'DEPRECATED - DT-Prelim Calcs'!$C$11</f>
        <v>-1711817.1568062482</v>
      </c>
      <c r="FM101" s="43">
        <f>MIN('Drive Train'!$F$35-FG100*'DEPRECATED - DT-Prelim Calcs'!$C$21*'Drive Train'!$F$39,FM100+FG$2)</f>
        <v>7.1920000000000002</v>
      </c>
      <c r="FN101" s="43">
        <f>'Drive Train'!$F$35-FG101*'DEPRECATED - DT-Prelim Calcs'!$C$21*'Drive Train'!$F$39</f>
        <v>7.1920000000000002</v>
      </c>
      <c r="FO101" s="1">
        <f>IF(FL101&gt;='Drive Train'!$F$29,1,0)</f>
        <v>0</v>
      </c>
      <c r="FP101" s="43">
        <f t="shared" si="148"/>
        <v>103.33333333333333</v>
      </c>
      <c r="FQ101" s="49">
        <f>FQ100+'DEPRECATED - DT-Prelim Calcs'!$C$11</f>
        <v>388</v>
      </c>
      <c r="FR101" s="2">
        <f>GB101/'Drive Train'!$F$35</f>
        <v>0.57999999999999996</v>
      </c>
      <c r="FS101" s="36">
        <f>FZ101*12*60/(PI() * 'Drive Train'!$F$15)/FR$2*FR101</f>
        <v>-2107286.5877798684</v>
      </c>
      <c r="FT101" s="2">
        <f>('DEPRECATED - DT-Prelim Calcs'!$C$6*FR101-FS101)/('DEPRECATED - DT-Prelim Calcs'!$C$6*FR101)*'DEPRECATED - DT-Prelim Calcs'!$C$7*FR101</f>
        <v>1551.8070490105931</v>
      </c>
      <c r="FU101" s="43">
        <f>FT101/'DEPRECATED - DT-Prelim Calcs'!$C$7*('DEPRECATED - DT-Prelim Calcs'!$C$8-'DEPRECATED - DT-Prelim Calcs'!$C$9)+'DEPRECATED - DT-Prelim Calcs'!$C$9</f>
        <v>84540.242222218876</v>
      </c>
      <c r="FV101" s="43">
        <f t="shared" si="111"/>
        <v>93</v>
      </c>
      <c r="FW101" s="2">
        <f t="shared" si="149"/>
        <v>0.57851468929799987</v>
      </c>
      <c r="FX101" s="43">
        <f>FW101*'DEPRECATED - DT-Prelim Calcs'!$C$21/FR$2/'DEPRECATED - DT-Prelim Calcs'!$C$19/'DEPRECATED - DT-Prelim Calcs'!$C$18*3.39*'DEPRECATED - DT-Prelim Calcs'!$C$20</f>
        <v>29.053734754561201</v>
      </c>
      <c r="FY101" s="36">
        <f t="shared" si="150"/>
        <v>0</v>
      </c>
      <c r="FZ101" s="43">
        <f>FX100*'DEPRECATED - DT-Prelim Calcs'!$C$11+FZ100</f>
        <v>-4227.4815218247359</v>
      </c>
      <c r="GA101" s="43">
        <f>GA100+0.5*FX101*'DEPRECATED - DT-Prelim Calcs'!$C$11^2+FZ101*'DEPRECATED - DT-Prelim Calcs'!$C$11</f>
        <v>-1799936.9803510774</v>
      </c>
      <c r="GB101" s="43">
        <f>MIN('Drive Train'!$F$35-FV100*'DEPRECATED - DT-Prelim Calcs'!$C$21*'Drive Train'!$F$39,GB100+FV$2)</f>
        <v>7.1920000000000002</v>
      </c>
      <c r="GC101" s="43">
        <f>'Drive Train'!$F$35-FV101*'DEPRECATED - DT-Prelim Calcs'!$C$21*'Drive Train'!$F$39</f>
        <v>7.1920000000000002</v>
      </c>
      <c r="GD101" s="1">
        <f>IF(GA101&gt;='Drive Train'!$F$29,1,0)</f>
        <v>0</v>
      </c>
      <c r="GE101" s="43">
        <f t="shared" si="151"/>
        <v>103.33333333333333</v>
      </c>
      <c r="GF101" s="49">
        <f>GF100+'DEPRECATED - DT-Prelim Calcs'!$C$11</f>
        <v>388</v>
      </c>
      <c r="GG101" s="2">
        <f>GQ101/'Drive Train'!$F$35</f>
        <v>0.86451612903225805</v>
      </c>
      <c r="GH101" s="36">
        <f>GO101*12*60/(PI() * 'Drive Train'!$F$15)/GG$2*GG101</f>
        <v>-19183.404501173871</v>
      </c>
      <c r="GI101" s="2">
        <f>('DEPRECATED - DT-Prelim Calcs'!$C$6*GG101-GH101)/('DEPRECATED - DT-Prelim Calcs'!$C$6*GG101)*'DEPRECATED - DT-Prelim Calcs'!$C$7*GG101</f>
        <v>18.156487715773427</v>
      </c>
      <c r="GJ101" s="43">
        <f>GI101/'DEPRECATED - DT-Prelim Calcs'!$C$7*('DEPRECATED - DT-Prelim Calcs'!$C$8-'DEPRECATED - DT-Prelim Calcs'!$C$9)+'DEPRECATED - DT-Prelim Calcs'!$C$9</f>
        <v>990.62209197870152</v>
      </c>
      <c r="GK101" s="43">
        <f t="shared" si="152"/>
        <v>29.999999999999982</v>
      </c>
      <c r="GL101" s="2">
        <f t="shared" si="153"/>
        <v>1.4462867232450001</v>
      </c>
      <c r="GM101" s="43">
        <f>GL101*'DEPRECATED - DT-Prelim Calcs'!$C$21/GG$2/'DEPRECATED - DT-Prelim Calcs'!$C$19/'DEPRECATED - DT-Prelim Calcs'!$C$18*3.39*'DEPRECATED - DT-Prelim Calcs'!$C$20</f>
        <v>29.053734754561201</v>
      </c>
      <c r="GN101" s="36">
        <f t="shared" si="154"/>
        <v>0</v>
      </c>
      <c r="GO101" s="43">
        <f>GM100*'DEPRECATED - DT-Prelim Calcs'!$C$11+GO100</f>
        <v>-64.547392281771877</v>
      </c>
      <c r="GP101" s="43">
        <f>GP100+0.5*GM101*'DEPRECATED - DT-Prelim Calcs'!$C$11^2+GO101*'DEPRECATED - DT-Prelim Calcs'!$C$11</f>
        <v>-113063.73015266737</v>
      </c>
      <c r="GQ101" s="43">
        <f>MIN('Drive Train'!$F$35-GK100*'DEPRECATED - DT-Prelim Calcs'!$C$21*'Drive Train'!$F$39,GQ100+GK$2)</f>
        <v>10.72</v>
      </c>
      <c r="GR101" s="43">
        <f>'Drive Train'!$F$35-GK101*'DEPRECATED - DT-Prelim Calcs'!$C$21*'Drive Train'!$F$39</f>
        <v>10.72</v>
      </c>
      <c r="GS101" s="1">
        <f>IF(GP101&gt;='Drive Train'!$F$29,1,0)</f>
        <v>0</v>
      </c>
      <c r="GT101" s="43">
        <f t="shared" si="155"/>
        <v>33.333333333333314</v>
      </c>
      <c r="GU101" s="49">
        <f>GU100+'DEPRECATED - DT-Prelim Calcs'!$C$11</f>
        <v>388</v>
      </c>
      <c r="GV101" s="2">
        <f>HF101/'Drive Train'!$F$35</f>
        <v>0.84946236559139798</v>
      </c>
      <c r="GW101" s="36">
        <f>HD101*12*60/(PI() * 'Drive Train'!$F$15)/GV$2*GV101</f>
        <v>8812.3205166729658</v>
      </c>
      <c r="GX101" s="2">
        <f>('DEPRECATED - DT-Prelim Calcs'!$C$6*GV101-GW101)/('DEPRECATED - DT-Prelim Calcs'!$C$6*GV101)*'DEPRECATED - DT-Prelim Calcs'!$C$7*GV101</f>
        <v>-2.4940439541531787</v>
      </c>
      <c r="GY101" s="43">
        <f>GX101/'DEPRECATED - DT-Prelim Calcs'!$C$7*('DEPRECATED - DT-Prelim Calcs'!$C$8-'DEPRECATED - DT-Prelim Calcs'!$C$9)+'DEPRECATED - DT-Prelim Calcs'!$C$9</f>
        <v>-134.36955869640448</v>
      </c>
      <c r="GZ101" s="43">
        <f t="shared" si="112"/>
        <v>-134.36955869640448</v>
      </c>
      <c r="HA101" s="2">
        <f t="shared" si="156"/>
        <v>-3.3044059113635615</v>
      </c>
      <c r="HB101" s="43">
        <f>HA101*'DEPRECATED - DT-Prelim Calcs'!$C$21/GV$2/'DEPRECATED - DT-Prelim Calcs'!$C$19/'DEPRECATED - DT-Prelim Calcs'!$C$18*3.39*'DEPRECATED - DT-Prelim Calcs'!$C$20</f>
        <v>-66.380567094438945</v>
      </c>
      <c r="HC101" s="36">
        <f t="shared" si="157"/>
        <v>1</v>
      </c>
      <c r="HD101" s="43">
        <f>HB100*'DEPRECATED - DT-Prelim Calcs'!$C$11+HD100</f>
        <v>30.176735699156481</v>
      </c>
      <c r="HE101" s="43">
        <f>HE100+0.5*HB101*'DEPRECATED - DT-Prelim Calcs'!$C$11^2+HD101*'DEPRECATED - DT-Prelim Calcs'!$C$11</f>
        <v>-121493.14643632057</v>
      </c>
      <c r="HF101" s="43">
        <f>MIN('Drive Train'!$F$35-GZ100*'DEPRECATED - DT-Prelim Calcs'!$C$21*'Drive Train'!$F$39,HF100+GZ$2)</f>
        <v>10.533333333333335</v>
      </c>
      <c r="HG101" s="43">
        <f>'Drive Train'!$F$35-GZ101*'DEPRECATED - DT-Prelim Calcs'!$C$21*'Drive Train'!$F$39</f>
        <v>19.924695286998652</v>
      </c>
      <c r="HH101" s="1">
        <f>IF(HE101&gt;='Drive Train'!$F$29,1,0)</f>
        <v>0</v>
      </c>
      <c r="HI101" s="43">
        <f t="shared" si="158"/>
        <v>-149.29950966267162</v>
      </c>
      <c r="HJ101" s="49">
        <f>HJ100+'DEPRECATED - DT-Prelim Calcs'!$C$11</f>
        <v>388</v>
      </c>
      <c r="HK101" s="2">
        <f>HU101/'Drive Train'!$F$35</f>
        <v>0.83440860215053769</v>
      </c>
      <c r="HL101" s="36">
        <f>HS101*12*60/(PI() * 'Drive Train'!$F$15)/HK$2*HK101</f>
        <v>-262118.36196873774</v>
      </c>
      <c r="HM101" s="2">
        <f>('DEPRECATED - DT-Prelim Calcs'!$C$6*HK101-HL101)/('DEPRECATED - DT-Prelim Calcs'!$C$6*HK101)*'DEPRECATED - DT-Prelim Calcs'!$C$7*HK101</f>
        <v>196.59913145903585</v>
      </c>
      <c r="HN101" s="43">
        <f>HM101/'DEPRECATED - DT-Prelim Calcs'!$C$7*('DEPRECATED - DT-Prelim Calcs'!$C$8-'DEPRECATED - DT-Prelim Calcs'!$C$9)+'DEPRECATED - DT-Prelim Calcs'!$C$9</f>
        <v>10711.751191425086</v>
      </c>
      <c r="HO101" s="43">
        <f t="shared" si="113"/>
        <v>36.66666666666665</v>
      </c>
      <c r="HP101" s="2">
        <f t="shared" si="159"/>
        <v>1.4462867232450001</v>
      </c>
      <c r="HQ101" s="43">
        <f>HP101*'DEPRECATED - DT-Prelim Calcs'!$C$21/HK$2/'DEPRECATED - DT-Prelim Calcs'!$C$19/'DEPRECATED - DT-Prelim Calcs'!$C$18*3.39*'DEPRECATED - DT-Prelim Calcs'!$C$20</f>
        <v>29.053734754561201</v>
      </c>
      <c r="HR101" s="36">
        <f t="shared" si="160"/>
        <v>0</v>
      </c>
      <c r="HS101" s="43">
        <f>HQ100*'DEPRECATED - DT-Prelim Calcs'!$C$11+HS100</f>
        <v>-913.78660976128583</v>
      </c>
      <c r="HT101" s="43">
        <f>HT100+0.5*HQ101*'DEPRECATED - DT-Prelim Calcs'!$C$11^2+HS101*'DEPRECATED - DT-Prelim Calcs'!$C$11</f>
        <v>-145380.97542526759</v>
      </c>
      <c r="HU101" s="43">
        <f>MIN('Drive Train'!$F$35-HO100*'DEPRECATED - DT-Prelim Calcs'!$C$21*'Drive Train'!$F$39,HU100+HO$2)</f>
        <v>10.346666666666668</v>
      </c>
      <c r="HV101" s="43">
        <f>'Drive Train'!$F$35-HO101*'DEPRECATED - DT-Prelim Calcs'!$C$21*'Drive Train'!$F$39</f>
        <v>10.346666666666668</v>
      </c>
      <c r="HW101" s="1">
        <f>IF(HT101&gt;='Drive Train'!$F$29,1,0)</f>
        <v>0</v>
      </c>
      <c r="HX101" s="43">
        <f t="shared" si="161"/>
        <v>40.740740740740726</v>
      </c>
      <c r="HY101" s="49">
        <f>HY100+'DEPRECATED - DT-Prelim Calcs'!$C$11</f>
        <v>388</v>
      </c>
      <c r="HZ101" s="2">
        <f>IJ101/'Drive Train'!$F$35</f>
        <v>0.8193548387096774</v>
      </c>
      <c r="IA101" s="36">
        <f>IH101*12*60/(PI() * 'Drive Train'!$F$15)/HZ$2*HZ101</f>
        <v>-262959.21732932265</v>
      </c>
      <c r="IB101" s="2">
        <f>('DEPRECATED - DT-Prelim Calcs'!$C$6*HZ101-IA101)/('DEPRECATED - DT-Prelim Calcs'!$C$6*HZ101)*'DEPRECATED - DT-Prelim Calcs'!$C$7*HZ101</f>
        <v>197.14665025538594</v>
      </c>
      <c r="IC101" s="43">
        <f>IB101/'DEPRECATED - DT-Prelim Calcs'!$C$7*('DEPRECATED - DT-Prelim Calcs'!$C$8-'DEPRECATED - DT-Prelim Calcs'!$C$9)+'DEPRECATED - DT-Prelim Calcs'!$C$9</f>
        <v>10741.578707942665</v>
      </c>
      <c r="ID101" s="43">
        <f t="shared" si="114"/>
        <v>39.999999999999986</v>
      </c>
      <c r="IE101" s="2">
        <f t="shared" si="162"/>
        <v>1.4462867232450001</v>
      </c>
      <c r="IF101" s="43">
        <f>IE101*'DEPRECATED - DT-Prelim Calcs'!$C$21/HZ$2/'DEPRECATED - DT-Prelim Calcs'!$C$19/'DEPRECATED - DT-Prelim Calcs'!$C$18*3.39*'DEPRECATED - DT-Prelim Calcs'!$C$20</f>
        <v>29.053734754561201</v>
      </c>
      <c r="IG101" s="36">
        <f t="shared" si="163"/>
        <v>0</v>
      </c>
      <c r="IH101" s="43">
        <f>IF100*'DEPRECATED - DT-Prelim Calcs'!$C$11+IH100</f>
        <v>-933.56055358782385</v>
      </c>
      <c r="II101" s="43">
        <f>II100+0.5*IF101*'DEPRECATED - DT-Prelim Calcs'!$C$11^2+IH101*'DEPRECATED - DT-Prelim Calcs'!$C$11</f>
        <v>-120600.93332694456</v>
      </c>
      <c r="IJ101" s="43">
        <f>MIN('Drive Train'!$F$35-ID100*'DEPRECATED - DT-Prelim Calcs'!$C$21*'Drive Train'!$F$39,IJ100+ID$2)</f>
        <v>10.16</v>
      </c>
      <c r="IK101" s="43">
        <f>'Drive Train'!$F$35-ID101*'DEPRECATED - DT-Prelim Calcs'!$C$21*'Drive Train'!$F$39</f>
        <v>10.16</v>
      </c>
      <c r="IL101" s="1">
        <f>IF(II101&gt;='Drive Train'!$F$29,1,0)</f>
        <v>0</v>
      </c>
      <c r="IM101" s="43">
        <f t="shared" si="164"/>
        <v>44.444444444444429</v>
      </c>
      <c r="IN101" s="49">
        <f>IN100+'DEPRECATED - DT-Prelim Calcs'!$C$11</f>
        <v>388</v>
      </c>
      <c r="IO101" s="2">
        <f>IY101/'Drive Train'!$F$35</f>
        <v>0.80430107526881722</v>
      </c>
      <c r="IP101" s="36">
        <f>IW101*12*60/(PI() * 'Drive Train'!$F$15)/IO$2*IO101</f>
        <v>-199127.81698413534</v>
      </c>
      <c r="IQ101" s="2">
        <f>('DEPRECATED - DT-Prelim Calcs'!$C$6*IO101-IP101)/('DEPRECATED - DT-Prelim Calcs'!$C$6*IO101)*'DEPRECATED - DT-Prelim Calcs'!$C$7*IO101</f>
        <v>150.15296540595665</v>
      </c>
      <c r="IR101" s="43">
        <f>IQ101/'DEPRECATED - DT-Prelim Calcs'!$C$7*('DEPRECATED - DT-Prelim Calcs'!$C$8-'DEPRECATED - DT-Prelim Calcs'!$C$9)+'DEPRECATED - DT-Prelim Calcs'!$C$9</f>
        <v>8181.4749810707726</v>
      </c>
      <c r="IS101" s="43">
        <f t="shared" si="115"/>
        <v>43.333333333333321</v>
      </c>
      <c r="IT101" s="2">
        <f t="shared" si="165"/>
        <v>1.4462867232450001</v>
      </c>
      <c r="IU101" s="43">
        <f>IT101*'DEPRECATED - DT-Prelim Calcs'!$C$21/IO$2/'DEPRECATED - DT-Prelim Calcs'!$C$19/'DEPRECATED - DT-Prelim Calcs'!$C$18*3.39*'DEPRECATED - DT-Prelim Calcs'!$C$20</f>
        <v>29.053734754561201</v>
      </c>
      <c r="IV101" s="36">
        <f t="shared" si="166"/>
        <v>0</v>
      </c>
      <c r="IW101" s="43">
        <f>IU100*'DEPRECATED - DT-Prelim Calcs'!$C$11+IW100</f>
        <v>-720.17725400492816</v>
      </c>
      <c r="IX101" s="43">
        <f>IX100+0.5*IU101*'DEPRECATED - DT-Prelim Calcs'!$C$11^2+IW101*'DEPRECATED - DT-Prelim Calcs'!$C$11</f>
        <v>-158975.24807472649</v>
      </c>
      <c r="IY101" s="43">
        <f>MIN('Drive Train'!$F$35-IS100*'DEPRECATED - DT-Prelim Calcs'!$C$21*'Drive Train'!$F$39,IY100+IS$2)</f>
        <v>9.9733333333333345</v>
      </c>
      <c r="IZ101" s="43">
        <f>'Drive Train'!$F$35-IS101*'DEPRECATED - DT-Prelim Calcs'!$C$21*'Drive Train'!$F$39</f>
        <v>9.9733333333333345</v>
      </c>
      <c r="JA101" s="1">
        <f>IF(IX101&gt;='Drive Train'!$F$29,1,0)</f>
        <v>0</v>
      </c>
      <c r="JB101" s="43">
        <f t="shared" si="167"/>
        <v>48.148148148148138</v>
      </c>
      <c r="JC101" s="49">
        <f>JC100+'DEPRECATED - DT-Prelim Calcs'!$C$11</f>
        <v>388</v>
      </c>
      <c r="JD101" s="2">
        <f>JN101/'Drive Train'!$F$35</f>
        <v>0.78924731182795704</v>
      </c>
      <c r="JE101" s="36">
        <f>JL101*12*60/(PI() * 'Drive Train'!$F$15)/JD$2*JD101</f>
        <v>-30951.356701819099</v>
      </c>
      <c r="JF101" s="2">
        <f>('DEPRECATED - DT-Prelim Calcs'!$C$6*JD101-JE101)/('DEPRECATED - DT-Prelim Calcs'!$C$6*JD101)*'DEPRECATED - DT-Prelim Calcs'!$C$7*JD101</f>
        <v>26.454212985189674</v>
      </c>
      <c r="JG101" s="43">
        <f>JF101/'DEPRECATED - DT-Prelim Calcs'!$C$7*('DEPRECATED - DT-Prelim Calcs'!$C$8-'DEPRECATED - DT-Prelim Calcs'!$C$9)+'DEPRECATED - DT-Prelim Calcs'!$C$9</f>
        <v>1442.6623491931687</v>
      </c>
      <c r="JH101" s="43">
        <f t="shared" si="116"/>
        <v>46.666666666666657</v>
      </c>
      <c r="JI101" s="2">
        <f t="shared" si="168"/>
        <v>1.4462867232450001</v>
      </c>
      <c r="JJ101" s="43">
        <f>JI101*'DEPRECATED - DT-Prelim Calcs'!$C$21/JD$2/'DEPRECATED - DT-Prelim Calcs'!$C$19/'DEPRECATED - DT-Prelim Calcs'!$C$18*3.39*'DEPRECATED - DT-Prelim Calcs'!$C$20</f>
        <v>29.053734754561201</v>
      </c>
      <c r="JK101" s="36">
        <f t="shared" si="169"/>
        <v>0</v>
      </c>
      <c r="JL101" s="43">
        <f>JJ100*'DEPRECATED - DT-Prelim Calcs'!$C$11+JL100</f>
        <v>-114.07558279689808</v>
      </c>
      <c r="JM101" s="43">
        <f>JM100+0.5*JJ101*'DEPRECATED - DT-Prelim Calcs'!$C$11^2+JL101*'DEPRECATED - DT-Prelim Calcs'!$C$11</f>
        <v>-144859.29723745587</v>
      </c>
      <c r="JN101" s="43">
        <f>MIN('Drive Train'!$F$35-JH100*'DEPRECATED - DT-Prelim Calcs'!$C$21*'Drive Train'!$F$39,JN100+JH$2)</f>
        <v>9.7866666666666671</v>
      </c>
      <c r="JO101" s="43">
        <f>'Drive Train'!$F$35-JH101*'DEPRECATED - DT-Prelim Calcs'!$C$21*'Drive Train'!$F$39</f>
        <v>9.7866666666666671</v>
      </c>
      <c r="JP101" s="1">
        <f>IF(JM101&gt;='Drive Train'!$F$29,1,0)</f>
        <v>0</v>
      </c>
      <c r="JQ101" s="43">
        <f>MIN(JG101,'DEPRECATED - DT-Prelim Calcs'!$C$10)*'DEPRECATED - DT-Prelim Calcs'!$C$11*1000/60/60</f>
        <v>103.33333333333333</v>
      </c>
      <c r="JR101" s="49">
        <f>JR100+'DEPRECATED - DT-Prelim Calcs'!$C$11</f>
        <v>388</v>
      </c>
      <c r="JS101" s="2">
        <f>KC101/'Drive Train'!$F$35</f>
        <v>0.77419354838709686</v>
      </c>
      <c r="JT101" s="36">
        <f>KA101*12*60/(PI() * 'Drive Train'!$F$15)/JS$2*JS101</f>
        <v>1237.6166734152282</v>
      </c>
      <c r="JU101" s="2">
        <f>('DEPRECATED - DT-Prelim Calcs'!$C$6*JS101-JT101)/('DEPRECATED - DT-Prelim Calcs'!$C$6*JS101)*'DEPRECATED - DT-Prelim Calcs'!$C$7*JS101</f>
        <v>2.7211836983120641</v>
      </c>
      <c r="JV101" s="43">
        <f>JU101/'DEPRECATED - DT-Prelim Calcs'!$C$7*('DEPRECATED - DT-Prelim Calcs'!$C$8-'DEPRECATED - DT-Prelim Calcs'!$C$9)+'DEPRECATED - DT-Prelim Calcs'!$C$9</f>
        <v>149.74358953491094</v>
      </c>
      <c r="JW101" s="43">
        <f t="shared" si="117"/>
        <v>49.999999999999993</v>
      </c>
      <c r="JX101" s="2">
        <f t="shared" si="170"/>
        <v>0.76540069628726137</v>
      </c>
      <c r="JY101" s="43">
        <f>JX101*'DEPRECATED - DT-Prelim Calcs'!$C$21/JS$2/'DEPRECATED - DT-Prelim Calcs'!$C$19/'DEPRECATED - DT-Prelim Calcs'!$C$18*3.39*'DEPRECATED - DT-Prelim Calcs'!$C$20</f>
        <v>15.375753959071286</v>
      </c>
      <c r="JZ101" s="36">
        <f t="shared" si="171"/>
        <v>0</v>
      </c>
      <c r="KA101" s="43">
        <f>JY100*'DEPRECATED - DT-Prelim Calcs'!$C$11+KA100</f>
        <v>4.6501045881175571</v>
      </c>
      <c r="KB101" s="43">
        <f>KB100+0.5*JY101*'DEPRECATED - DT-Prelim Calcs'!$C$11^2+KA101*'DEPRECATED - DT-Prelim Calcs'!$C$11</f>
        <v>-148470.56414581122</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103.33333333333333</v>
      </c>
      <c r="KG101" s="49">
        <f>KG100+'DEPRECATED - DT-Prelim Calcs'!$C$11</f>
        <v>388</v>
      </c>
      <c r="KH101" s="2">
        <f>KR101/'Drive Train'!$F$35</f>
        <v>0.75913978494623657</v>
      </c>
      <c r="KI101" s="36">
        <f>KP101*12*60/(PI() * 'Drive Train'!$F$15)/KH$2*KH101</f>
        <v>-174726.39439715023</v>
      </c>
      <c r="KJ101" s="2">
        <f>('DEPRECATED - DT-Prelim Calcs'!$C$6*KH101-KI101)/('DEPRECATED - DT-Prelim Calcs'!$C$6*KH101)*'DEPRECATED - DT-Prelim Calcs'!$C$7*KH101</f>
        <v>132.00343608083904</v>
      </c>
      <c r="KK101" s="43">
        <f>KJ101/'DEPRECATED - DT-Prelim Calcs'!$C$7*('DEPRECATED - DT-Prelim Calcs'!$C$8-'DEPRECATED - DT-Prelim Calcs'!$C$9)+'DEPRECATED - DT-Prelim Calcs'!$C$9</f>
        <v>7192.7319655979472</v>
      </c>
      <c r="KL101" s="43">
        <f t="shared" si="118"/>
        <v>53.333333333333329</v>
      </c>
      <c r="KM101" s="2">
        <f t="shared" si="172"/>
        <v>1.4462867232450001</v>
      </c>
      <c r="KN101" s="43">
        <f>KM101*'DEPRECATED - DT-Prelim Calcs'!$C$21/KH$2/'DEPRECATED - DT-Prelim Calcs'!$C$19/'DEPRECATED - DT-Prelim Calcs'!$C$18*3.39*'DEPRECATED - DT-Prelim Calcs'!$C$20</f>
        <v>29.053734754561201</v>
      </c>
      <c r="KO101" s="36">
        <f t="shared" si="173"/>
        <v>0</v>
      </c>
      <c r="KP101" s="43">
        <f>KN100*'DEPRECATED - DT-Prelim Calcs'!$C$11+KP100</f>
        <v>-669.51895923103234</v>
      </c>
      <c r="KQ101" s="43">
        <f>KQ100+0.5*KN101*'DEPRECATED - DT-Prelim Calcs'!$C$11^2+KP101*'DEPRECATED - DT-Prelim Calcs'!$C$11</f>
        <v>-157429.20197616972</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103.33333333333333</v>
      </c>
      <c r="KV101" s="49">
        <f>KV100+'DEPRECATED - DT-Prelim Calcs'!$C$11</f>
        <v>388</v>
      </c>
      <c r="KW101" s="2">
        <f>LG101/'Drive Train'!$F$35</f>
        <v>0.74408602150537628</v>
      </c>
      <c r="KX101" s="36">
        <f>LE101*12*60/(PI() * 'Drive Train'!$F$15)/KW$2*KW101</f>
        <v>-157378.86587257829</v>
      </c>
      <c r="KY101" s="2">
        <f>('DEPRECATED - DT-Prelim Calcs'!$C$6*KW101-KX101)/('DEPRECATED - DT-Prelim Calcs'!$C$6*KW101)*'DEPRECATED - DT-Prelim Calcs'!$C$7*KW101</f>
        <v>119.18049713089036</v>
      </c>
      <c r="KZ101" s="43">
        <f>KY101/'DEPRECATED - DT-Prelim Calcs'!$C$7*('DEPRECATED - DT-Prelim Calcs'!$C$8-'DEPRECATED - DT-Prelim Calcs'!$C$9)+'DEPRECATED - DT-Prelim Calcs'!$C$9</f>
        <v>6494.1688735485041</v>
      </c>
      <c r="LA101" s="43">
        <f t="shared" si="119"/>
        <v>56.666666666666664</v>
      </c>
      <c r="LB101" s="2">
        <f t="shared" si="174"/>
        <v>1.4462867232450001</v>
      </c>
      <c r="LC101" s="43">
        <f>LB101*'DEPRECATED - DT-Prelim Calcs'!$C$21/KW$2/'DEPRECATED - DT-Prelim Calcs'!$C$19/'DEPRECATED - DT-Prelim Calcs'!$C$18*3.39*'DEPRECATED - DT-Prelim Calcs'!$C$20</f>
        <v>29.053734754561201</v>
      </c>
      <c r="LD101" s="36">
        <f t="shared" si="175"/>
        <v>0</v>
      </c>
      <c r="LE101" s="43">
        <f>LC100*'DEPRECATED - DT-Prelim Calcs'!$C$11+LE100</f>
        <v>-615.24682701200823</v>
      </c>
      <c r="LF101" s="43">
        <f>LF100+0.5*LC101*'DEPRECATED - DT-Prelim Calcs'!$C$11^2+LE101*'DEPRECATED - DT-Prelim Calcs'!$C$11</f>
        <v>-170979.35593650211</v>
      </c>
      <c r="LG101" s="43">
        <f>MIN('Drive Train'!$F$35-LA100*'DEPRECATED - DT-Prelim Calcs'!$C$21*'Drive Train'!$F$39,LG100+LA$2)</f>
        <v>9.2266666666666666</v>
      </c>
      <c r="LH101" s="43">
        <f>'Drive Train'!$F$35-LA101*'DEPRECATED - DT-Prelim Calcs'!$C$21*'Drive Train'!$F$39</f>
        <v>9.2266666666666666</v>
      </c>
      <c r="LI101" s="1">
        <f>IF(LF101&gt;='Drive Train'!$F$29,1,0)</f>
        <v>0</v>
      </c>
      <c r="LJ101" s="43">
        <f>MIN(KZ101,'DEPRECATED - DT-Prelim Calcs'!$C$10)*'DEPRECATED - DT-Prelim Calcs'!$C$11*1000/60/60</f>
        <v>103.33333333333333</v>
      </c>
      <c r="LK101" s="49">
        <f>LK100+'DEPRECATED - DT-Prelim Calcs'!$C$11</f>
        <v>388</v>
      </c>
      <c r="LL101" s="2">
        <f>LV101/'Drive Train'!$F$35</f>
        <v>0.72903225806451621</v>
      </c>
      <c r="LM101" s="36">
        <f>LT101*12*60/(PI() * 'Drive Train'!$F$15)/LL$2*LL101</f>
        <v>-78576.973395482491</v>
      </c>
      <c r="LN101" s="2">
        <f>('DEPRECATED - DT-Prelim Calcs'!$C$6*LL101-LM101)/('DEPRECATED - DT-Prelim Calcs'!$C$6*LL101)*'DEPRECATED - DT-Prelim Calcs'!$C$7*LL101</f>
        <v>61.181858034023655</v>
      </c>
      <c r="LO101" s="43">
        <f>LN101/'DEPRECATED - DT-Prelim Calcs'!$C$7*('DEPRECATED - DT-Prelim Calcs'!$C$8-'DEPRECATED - DT-Prelim Calcs'!$C$9)+'DEPRECATED - DT-Prelim Calcs'!$C$9</f>
        <v>3334.541519763975</v>
      </c>
      <c r="LP101" s="43">
        <f t="shared" si="120"/>
        <v>60</v>
      </c>
      <c r="LQ101" s="2">
        <f t="shared" si="176"/>
        <v>1.4462867232450001</v>
      </c>
      <c r="LR101" s="43">
        <f>LQ101*'DEPRECATED - DT-Prelim Calcs'!$C$21/LL$2/'DEPRECATED - DT-Prelim Calcs'!$C$19/'DEPRECATED - DT-Prelim Calcs'!$C$18*3.39*'DEPRECATED - DT-Prelim Calcs'!$C$20</f>
        <v>29.053734754561201</v>
      </c>
      <c r="LS101" s="36">
        <f t="shared" si="177"/>
        <v>0</v>
      </c>
      <c r="LT101" s="43">
        <f>LR100*'DEPRECATED - DT-Prelim Calcs'!$C$11+LT100</f>
        <v>-313.52679913051543</v>
      </c>
      <c r="LU101" s="43">
        <f>LU100+0.5*LR101*'DEPRECATED - DT-Prelim Calcs'!$C$11^2+LT101*'DEPRECATED - DT-Prelim Calcs'!$C$11</f>
        <v>-176917.40317757809</v>
      </c>
      <c r="LV101" s="43">
        <f>MIN('Drive Train'!$F$35-LP100*'DEPRECATED - DT-Prelim Calcs'!$C$21*'Drive Train'!$F$39,LV100+LP$2)</f>
        <v>9.0400000000000009</v>
      </c>
      <c r="LW101" s="43">
        <f>'Drive Train'!$F$35-LP101*'DEPRECATED - DT-Prelim Calcs'!$C$21*'Drive Train'!$F$39</f>
        <v>9.0400000000000009</v>
      </c>
      <c r="LX101" s="1">
        <f>IF(LU101&gt;='Drive Train'!$F$29,1,0)</f>
        <v>0</v>
      </c>
      <c r="LY101" s="43">
        <f>MIN(LO101,'DEPRECATED - DT-Prelim Calcs'!$C$10)*'DEPRECATED - DT-Prelim Calcs'!$C$11*1000/60/60</f>
        <v>103.33333333333333</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3"/>
        <v>0</v>
      </c>
      <c r="X102" s="2">
        <f>MAX(MIN(IF(AND(AI101=1,AG102&lt;0),-1,1)*(W102-$C$9)/($C$8-$C$9)*$C$7-$C$29*AE102/T$2 -  AI101*$C$29/2,X$2),MAX(X$4:X101)*-1)</f>
        <v>-0.27672021620693066</v>
      </c>
      <c r="Y102" s="43">
        <f t="shared" si="94"/>
        <v>0</v>
      </c>
      <c r="Z102" s="43">
        <f t="shared" si="95"/>
        <v>0</v>
      </c>
      <c r="AA102" s="43">
        <f t="shared" si="96"/>
        <v>0</v>
      </c>
      <c r="AB102" s="43" t="e">
        <f t="shared" si="97"/>
        <v>#N/A</v>
      </c>
      <c r="AC102" s="36">
        <f t="shared" si="121"/>
        <v>1</v>
      </c>
      <c r="AD102" s="1">
        <f t="shared" si="98"/>
        <v>1</v>
      </c>
      <c r="AE102" s="43">
        <f t="shared" si="99"/>
        <v>0</v>
      </c>
      <c r="AF102" s="43" t="e">
        <f t="shared" si="100"/>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889.49632897085212</v>
      </c>
      <c r="AK102" s="43">
        <f t="shared" si="178"/>
        <v>0</v>
      </c>
      <c r="AL102" s="49">
        <f>AL101+'DEPRECATED - DT-Prelim Calcs'!$C$11</f>
        <v>392</v>
      </c>
      <c r="AM102" s="2">
        <f>AW102/'Drive Train'!$F$35</f>
        <v>0.57999999999999996</v>
      </c>
      <c r="AN102" s="36">
        <f>AU102*12*60/(PI() * 'Drive Train'!$F$15)/AM$2*AM102</f>
        <v>6488.3975197000464</v>
      </c>
      <c r="AO102" s="2">
        <f>('DEPRECATED - DT-Prelim Calcs'!$C$6*AM102-AN102)/('DEPRECATED - DT-Prelim Calcs'!$C$6*AM102)*'DEPRECATED - DT-Prelim Calcs'!$C$7*AM102</f>
        <v>-2.0494840701243291</v>
      </c>
      <c r="AP102" s="43">
        <f>AO102/'DEPRECATED - DT-Prelim Calcs'!$C$7*('DEPRECATED - DT-Prelim Calcs'!$C$8-'DEPRECATED - DT-Prelim Calcs'!$C$9)+'DEPRECATED - DT-Prelim Calcs'!$C$9</f>
        <v>-110.15099785005673</v>
      </c>
      <c r="AQ102" s="43">
        <f t="shared" si="102"/>
        <v>-110.15099785005673</v>
      </c>
      <c r="AR102" s="2">
        <f t="shared" si="122"/>
        <v>-2.9233450728816783</v>
      </c>
      <c r="AS102" s="43">
        <f>AR102*'DEPRECATED - DT-Prelim Calcs'!$C$21/AM$2/'DEPRECATED - DT-Prelim Calcs'!$C$19/'DEPRECATED - DT-Prelim Calcs'!$C$18*3.39*'DEPRECATED - DT-Prelim Calcs'!$C$20</f>
        <v>-29.362812704590493</v>
      </c>
      <c r="AT102" s="36">
        <f t="shared" si="123"/>
        <v>1</v>
      </c>
      <c r="AU102" s="43">
        <f>AS101*'DEPRECATED - DT-Prelim Calcs'!$C$11+AU101</f>
        <v>65.082701090229563</v>
      </c>
      <c r="AV102" s="43">
        <f>AV101+0.5*AS102*'DEPRECATED - DT-Prelim Calcs'!$C$11^2+AU102*'DEPRECATED - DT-Prelim Calcs'!$C$11</f>
        <v>5784.148114996794</v>
      </c>
      <c r="AW102" s="43">
        <f>MIN('Drive Train'!$F$35-AQ101*'DEPRECATED - DT-Prelim Calcs'!$C$21*'Drive Train'!$F$39,AW101+AQ$2)</f>
        <v>7.1920000000000002</v>
      </c>
      <c r="AX102" s="43">
        <f>'Drive Train'!$F$35-AQ102*'DEPRECATED - DT-Prelim Calcs'!$C$21*'Drive Train'!$F$39</f>
        <v>18.568455879603178</v>
      </c>
      <c r="AY102" s="1">
        <f>IF(AV102&gt;='Drive Train'!$F$29,1,0)</f>
        <v>1</v>
      </c>
      <c r="AZ102" s="43">
        <f t="shared" si="124"/>
        <v>-122.38999761117414</v>
      </c>
      <c r="BA102" s="49">
        <f>BA101+'DEPRECATED - DT-Prelim Calcs'!$C$11</f>
        <v>392</v>
      </c>
      <c r="BB102" s="2">
        <f>BL102/'Drive Train'!$F$35</f>
        <v>2.8790932060741468</v>
      </c>
      <c r="BC102" s="36">
        <f>BJ102*12*60/(PI() * 'Drive Train'!$F$15)/BB$2*BB102</f>
        <v>-326787.42784661293</v>
      </c>
      <c r="BD102" s="2">
        <f>('DEPRECATED - DT-Prelim Calcs'!$C$6*BB102-BC102)/('DEPRECATED - DT-Prelim Calcs'!$C$6*BB102)*'DEPRECATED - DT-Prelim Calcs'!$C$7*BB102</f>
        <v>253.72756102373145</v>
      </c>
      <c r="BE102" s="43">
        <f>BD102/'DEPRECATED - DT-Prelim Calcs'!$C$7*('DEPRECATED - DT-Prelim Calcs'!$C$8-'DEPRECATED - DT-Prelim Calcs'!$C$9)+'DEPRECATED - DT-Prelim Calcs'!$C$9</f>
        <v>13823.971608009249</v>
      </c>
      <c r="BF102" s="43">
        <f t="shared" si="103"/>
        <v>93</v>
      </c>
      <c r="BG102" s="2">
        <f t="shared" si="125"/>
        <v>2.0025508475699998</v>
      </c>
      <c r="BH102" s="43">
        <f>BG102*'DEPRECATED - DT-Prelim Calcs'!$C$21/BB$2/'DEPRECATED - DT-Prelim Calcs'!$C$19/'DEPRECATED - DT-Prelim Calcs'!$C$18*3.39*'DEPRECATED - DT-Prelim Calcs'!$C$20</f>
        <v>29.053734754561201</v>
      </c>
      <c r="BI102" s="36">
        <f t="shared" si="126"/>
        <v>0</v>
      </c>
      <c r="BJ102" s="43">
        <f>BH101*'DEPRECATED - DT-Prelim Calcs'!$C$11+BJ101</f>
        <v>-457.15648551162775</v>
      </c>
      <c r="BK102" s="43">
        <f>BK101+0.5*BH102*'DEPRECATED - DT-Prelim Calcs'!$C$11^2+BJ102*'DEPRECATED - DT-Prelim Calcs'!$C$11</f>
        <v>-53338.063420569088</v>
      </c>
      <c r="BL102" s="43">
        <f>MIN('Drive Train'!$F$35-BF101*'DEPRECATED - DT-Prelim Calcs'!$C$21*'Drive Train'!$F$39,BL101+BF$2)</f>
        <v>35.70075575531942</v>
      </c>
      <c r="BM102" s="43">
        <f>'Drive Train'!$F$35-BF102*'DEPRECATED - DT-Prelim Calcs'!$C$21*'Drive Train'!$F$39</f>
        <v>7.1920000000000002</v>
      </c>
      <c r="BN102" s="1">
        <f>IF(BK102&gt;='Drive Train'!$F$29,1,0)</f>
        <v>0</v>
      </c>
      <c r="BO102" s="43">
        <f t="shared" si="127"/>
        <v>103.33333333333333</v>
      </c>
      <c r="BP102" s="49">
        <f>BP101+'DEPRECATED - DT-Prelim Calcs'!$C$11</f>
        <v>392</v>
      </c>
      <c r="BQ102" s="2">
        <f>CA102/'Drive Train'!$F$35</f>
        <v>0.57999999999999996</v>
      </c>
      <c r="BR102" s="36">
        <f>BY102*12*60/(PI() * 'Drive Train'!$F$15)/BQ$2*BQ102</f>
        <v>-101337.72504278104</v>
      </c>
      <c r="BS102" s="2">
        <f>('DEPRECATED - DT-Prelim Calcs'!$C$6*BQ102-BR102)/('DEPRECATED - DT-Prelim Calcs'!$C$6*BQ102)*'DEPRECATED - DT-Prelim Calcs'!$C$7*BQ102</f>
        <v>77.214546465618028</v>
      </c>
      <c r="BT102" s="43">
        <f>BS102/'DEPRECATED - DT-Prelim Calcs'!$C$7*('DEPRECATED - DT-Prelim Calcs'!$C$8-'DEPRECATED - DT-Prelim Calcs'!$C$9)+'DEPRECATED - DT-Prelim Calcs'!$C$9</f>
        <v>4207.964098500086</v>
      </c>
      <c r="BU102" s="43">
        <f t="shared" si="104"/>
        <v>93</v>
      </c>
      <c r="BV102" s="2">
        <f t="shared" si="128"/>
        <v>1.5313624128476471</v>
      </c>
      <c r="BW102" s="43">
        <f>BV102*'DEPRECATED - DT-Prelim Calcs'!$C$21/BQ$2/'DEPRECATED - DT-Prelim Calcs'!$C$19/'DEPRECATED - DT-Prelim Calcs'!$C$18*3.39*'DEPRECATED - DT-Prelim Calcs'!$C$20</f>
        <v>29.053734754561201</v>
      </c>
      <c r="BX102" s="36">
        <f t="shared" si="129"/>
        <v>0</v>
      </c>
      <c r="BY102" s="43">
        <f>BW101*'DEPRECATED - DT-Prelim Calcs'!$C$11+BY101</f>
        <v>-538.13700562187853</v>
      </c>
      <c r="BZ102" s="43">
        <f>BZ101+0.5*BW102*'DEPRECATED - DT-Prelim Calcs'!$C$11^2+BY102*'DEPRECATED - DT-Prelim Calcs'!$C$11</f>
        <v>-133892.90978292149</v>
      </c>
      <c r="CA102" s="43">
        <f>MIN('Drive Train'!$F$35-BU101*'DEPRECATED - DT-Prelim Calcs'!$C$21*'Drive Train'!$F$39,CA101+BU$2)</f>
        <v>7.1920000000000002</v>
      </c>
      <c r="CB102" s="43">
        <f>'Drive Train'!$F$35-BU102*'DEPRECATED - DT-Prelim Calcs'!$C$21*'Drive Train'!$F$39</f>
        <v>7.1920000000000002</v>
      </c>
      <c r="CC102" s="1">
        <f>IF(BZ102&gt;='Drive Train'!$F$29,1,0)</f>
        <v>0</v>
      </c>
      <c r="CD102" s="43">
        <f t="shared" si="130"/>
        <v>103.33333333333333</v>
      </c>
      <c r="CE102" s="49">
        <f>CE101+'DEPRECATED - DT-Prelim Calcs'!$C$11</f>
        <v>392</v>
      </c>
      <c r="CF102" s="2">
        <f>CP102/'Drive Train'!$F$35</f>
        <v>0.57999999999999996</v>
      </c>
      <c r="CG102" s="36">
        <f>CN102*12*60/(PI() * 'Drive Train'!$F$15)/CF$2*CF102</f>
        <v>-273671.86301989248</v>
      </c>
      <c r="CH102" s="2">
        <f>('DEPRECATED - DT-Prelim Calcs'!$C$6*CF102-CG102)/('DEPRECATED - DT-Prelim Calcs'!$C$6*CF102)*'DEPRECATED - DT-Prelim Calcs'!$C$7*CF102</f>
        <v>203.89904601305579</v>
      </c>
      <c r="CI102" s="43">
        <f>CH102/'DEPRECATED - DT-Prelim Calcs'!$C$7*('DEPRECATED - DT-Prelim Calcs'!$C$8-'DEPRECATED - DT-Prelim Calcs'!$C$9)+'DEPRECATED - DT-Prelim Calcs'!$C$9</f>
        <v>11109.433103696321</v>
      </c>
      <c r="CJ102" s="43">
        <f t="shared" si="105"/>
        <v>93</v>
      </c>
      <c r="CK102" s="2">
        <f t="shared" si="131"/>
        <v>1.2396743342100003</v>
      </c>
      <c r="CL102" s="43">
        <f>CK102*'DEPRECATED - DT-Prelim Calcs'!$C$21/CF$2/'DEPRECATED - DT-Prelim Calcs'!$C$19/'DEPRECATED - DT-Prelim Calcs'!$C$18*3.39*'DEPRECATED - DT-Prelim Calcs'!$C$20</f>
        <v>29.053734754561205</v>
      </c>
      <c r="CM102" s="36">
        <f t="shared" si="132"/>
        <v>0</v>
      </c>
      <c r="CN102" s="43">
        <f>CL101*'DEPRECATED - DT-Prelim Calcs'!$C$11+CN101</f>
        <v>-1176.4716945231617</v>
      </c>
      <c r="CO102" s="43">
        <f>CO101+0.5*CL102*'DEPRECATED - DT-Prelim Calcs'!$C$11^2+CN102*'DEPRECATED - DT-Prelim Calcs'!$C$11</f>
        <v>-264345.0106015965</v>
      </c>
      <c r="CP102" s="43">
        <f>MIN('Drive Train'!$F$35-CJ101*'DEPRECATED - DT-Prelim Calcs'!$C$21*'Drive Train'!$F$39,CP101+CJ$2)</f>
        <v>7.1920000000000002</v>
      </c>
      <c r="CQ102" s="43">
        <f>'Drive Train'!$F$35-CJ102*'DEPRECATED - DT-Prelim Calcs'!$C$21*'Drive Train'!$F$39</f>
        <v>7.1920000000000002</v>
      </c>
      <c r="CR102" s="1">
        <f>IF(CO102&gt;='Drive Train'!$F$29,1,0)</f>
        <v>0</v>
      </c>
      <c r="CS102" s="43">
        <f t="shared" si="133"/>
        <v>103.33333333333333</v>
      </c>
      <c r="CT102" s="49">
        <f>CT101+'DEPRECATED - DT-Prelim Calcs'!$C$11</f>
        <v>392</v>
      </c>
      <c r="CU102" s="2">
        <f>DE102/'Drive Train'!$F$35</f>
        <v>0.57999999999999996</v>
      </c>
      <c r="CV102" s="36">
        <f>DC102*12*60/(PI() * 'Drive Train'!$F$15)/CU$2*CU102</f>
        <v>-16914.657100259279</v>
      </c>
      <c r="CW102" s="2">
        <f>('DEPRECATED - DT-Prelim Calcs'!$C$6*CU102-CV102)/('DEPRECATED - DT-Prelim Calcs'!$C$6*CU102)*'DEPRECATED - DT-Prelim Calcs'!$C$7*CU102</f>
        <v>15.154328808811288</v>
      </c>
      <c r="CX102" s="43">
        <f>CW102/'DEPRECATED - DT-Prelim Calcs'!$C$7*('DEPRECATED - DT-Prelim Calcs'!$C$8-'DEPRECATED - DT-Prelim Calcs'!$C$9)+'DEPRECATED - DT-Prelim Calcs'!$C$9</f>
        <v>827.07164406210734</v>
      </c>
      <c r="CY102" s="43">
        <f t="shared" si="106"/>
        <v>93</v>
      </c>
      <c r="CZ102" s="2">
        <f t="shared" si="134"/>
        <v>1.0413264407364002</v>
      </c>
      <c r="DA102" s="43">
        <f>CZ102*'DEPRECATED - DT-Prelim Calcs'!$C$21/CU$2/'DEPRECATED - DT-Prelim Calcs'!$C$19/'DEPRECATED - DT-Prelim Calcs'!$C$18*3.39*'DEPRECATED - DT-Prelim Calcs'!$C$20</f>
        <v>29.053734754561201</v>
      </c>
      <c r="DB102" s="36">
        <f t="shared" si="135"/>
        <v>0</v>
      </c>
      <c r="DC102" s="43">
        <f>DA101*'DEPRECATED - DT-Prelim Calcs'!$C$11+DC101</f>
        <v>-61.079267223178149</v>
      </c>
      <c r="DD102" s="43">
        <f>DD101+0.5*DA102*'DEPRECATED - DT-Prelim Calcs'!$C$11^2+DC102*'DEPRECATED - DT-Prelim Calcs'!$C$11</f>
        <v>-379368.67433489574</v>
      </c>
      <c r="DE102" s="43">
        <f>MIN('Drive Train'!$F$35-CY101*'DEPRECATED - DT-Prelim Calcs'!$C$21*'Drive Train'!$F$39,DE101+CY$2)</f>
        <v>7.1920000000000002</v>
      </c>
      <c r="DF102" s="43">
        <f>'Drive Train'!$F$35-CY102*'DEPRECATED - DT-Prelim Calcs'!$C$21*'Drive Train'!$F$39</f>
        <v>7.1920000000000002</v>
      </c>
      <c r="DG102" s="1">
        <f>IF(DD102&gt;='Drive Train'!$F$29,1,0)</f>
        <v>0</v>
      </c>
      <c r="DH102" s="43">
        <f t="shared" si="136"/>
        <v>103.33333333333333</v>
      </c>
      <c r="DI102" s="49">
        <f>DI101+'DEPRECATED - DT-Prelim Calcs'!$C$11</f>
        <v>392</v>
      </c>
      <c r="DJ102" s="2">
        <f>DT102/'Drive Train'!$F$35</f>
        <v>0.57999999999999996</v>
      </c>
      <c r="DK102" s="36">
        <f>DR102*12*60/(PI() * 'Drive Train'!$F$15)/DJ$2*DJ102</f>
        <v>-1281966.5350240797</v>
      </c>
      <c r="DL102" s="2">
        <f>('DEPRECATED - DT-Prelim Calcs'!$C$6*DJ102-DK102)/('DEPRECATED - DT-Prelim Calcs'!$C$6*DJ102)*'DEPRECATED - DT-Prelim Calcs'!$C$7*DJ102</f>
        <v>945.10625787820288</v>
      </c>
      <c r="DM102" s="43">
        <f>DL102/'DEPRECATED - DT-Prelim Calcs'!$C$7*('DEPRECATED - DT-Prelim Calcs'!$C$8-'DEPRECATED - DT-Prelim Calcs'!$C$9)+'DEPRECATED - DT-Prelim Calcs'!$C$9</f>
        <v>51488.631959036415</v>
      </c>
      <c r="DN102" s="43">
        <f t="shared" si="107"/>
        <v>93</v>
      </c>
      <c r="DO102" s="2">
        <f t="shared" si="137"/>
        <v>0.89769520753137932</v>
      </c>
      <c r="DP102" s="43">
        <f>DO102*'DEPRECATED - DT-Prelim Calcs'!$C$21/DJ$2/'DEPRECATED - DT-Prelim Calcs'!$C$19/'DEPRECATED - DT-Prelim Calcs'!$C$18*3.39*'DEPRECATED - DT-Prelim Calcs'!$C$20</f>
        <v>29.053734754561201</v>
      </c>
      <c r="DQ102" s="36">
        <f t="shared" si="138"/>
        <v>0</v>
      </c>
      <c r="DR102" s="43">
        <f>DP101*'DEPRECATED - DT-Prelim Calcs'!$C$11+DR101</f>
        <v>-3990.70218844591</v>
      </c>
      <c r="DS102" s="43">
        <f>DS101+0.5*DP102*'DEPRECATED - DT-Prelim Calcs'!$C$11^2+DR102*'DEPRECATED - DT-Prelim Calcs'!$C$11</f>
        <v>-672992.72454081359</v>
      </c>
      <c r="DT102" s="43">
        <f>MIN('Drive Train'!$F$35-DN101*'DEPRECATED - DT-Prelim Calcs'!$C$21*'Drive Train'!$F$39,DT101+DN$2)</f>
        <v>7.1920000000000002</v>
      </c>
      <c r="DU102" s="43">
        <f>'Drive Train'!$F$35-DN102*'DEPRECATED - DT-Prelim Calcs'!$C$21*'Drive Train'!$F$39</f>
        <v>7.1920000000000002</v>
      </c>
      <c r="DV102" s="1">
        <f>IF(DS102&gt;='Drive Train'!$F$29,1,0)</f>
        <v>0</v>
      </c>
      <c r="DW102" s="43">
        <f t="shared" si="139"/>
        <v>103.33333333333333</v>
      </c>
      <c r="DX102" s="49">
        <f>DX101+'DEPRECATED - DT-Prelim Calcs'!$C$11</f>
        <v>392</v>
      </c>
      <c r="DY102" s="2">
        <f>EI102/'Drive Train'!$F$35</f>
        <v>0.57999999999999996</v>
      </c>
      <c r="DZ102" s="36">
        <f>EG102*12*60/(PI() * 'Drive Train'!$F$15)/DY$2*DY102</f>
        <v>-828590.4726175305</v>
      </c>
      <c r="EA102" s="2">
        <f>('DEPRECATED - DT-Prelim Calcs'!$C$6*DY102-DZ102)/('DEPRECATED - DT-Prelim Calcs'!$C$6*DY102)*'DEPRECATED - DT-Prelim Calcs'!$C$7*DY102</f>
        <v>611.82510855426619</v>
      </c>
      <c r="EB102" s="43">
        <f>EA102/'DEPRECATED - DT-Prelim Calcs'!$C$7*('DEPRECATED - DT-Prelim Calcs'!$C$8-'DEPRECATED - DT-Prelim Calcs'!$C$9)+'DEPRECATED - DT-Prelim Calcs'!$C$9</f>
        <v>33332.270839150318</v>
      </c>
      <c r="EC102" s="43">
        <f t="shared" si="108"/>
        <v>93</v>
      </c>
      <c r="ED102" s="2">
        <f t="shared" si="140"/>
        <v>0.78888366722454539</v>
      </c>
      <c r="EE102" s="43">
        <f>ED102*'DEPRECATED - DT-Prelim Calcs'!$C$21/DY$2/'DEPRECATED - DT-Prelim Calcs'!$C$19/'DEPRECATED - DT-Prelim Calcs'!$C$18*3.39*'DEPRECATED - DT-Prelim Calcs'!$C$20</f>
        <v>29.053734754561201</v>
      </c>
      <c r="EF102" s="36">
        <f t="shared" si="141"/>
        <v>0</v>
      </c>
      <c r="EG102" s="43">
        <f>EE101*'DEPRECATED - DT-Prelim Calcs'!$C$11+EG101</f>
        <v>-2266.7134636100041</v>
      </c>
      <c r="EH102" s="43">
        <f>EH101+0.5*EE102*'DEPRECATED - DT-Prelim Calcs'!$C$11^2+EG102*'DEPRECATED - DT-Prelim Calcs'!$C$11</f>
        <v>-716563.50784050033</v>
      </c>
      <c r="EI102" s="43">
        <f>MIN('Drive Train'!$F$35-EC101*'DEPRECATED - DT-Prelim Calcs'!$C$21*'Drive Train'!$F$39,EI101+EC$2)</f>
        <v>7.1920000000000002</v>
      </c>
      <c r="EJ102" s="43">
        <f>'Drive Train'!$F$35-EC102*'DEPRECATED - DT-Prelim Calcs'!$C$21*'Drive Train'!$F$39</f>
        <v>7.1920000000000002</v>
      </c>
      <c r="EK102" s="1">
        <f>IF(EH102&gt;='Drive Train'!$F$29,1,0)</f>
        <v>0</v>
      </c>
      <c r="EL102" s="43">
        <f t="shared" si="142"/>
        <v>103.33333333333333</v>
      </c>
      <c r="EM102" s="49">
        <f>EM101+'DEPRECATED - DT-Prelim Calcs'!$C$11</f>
        <v>392</v>
      </c>
      <c r="EN102" s="2">
        <f>EX102/'Drive Train'!$F$35</f>
        <v>0.57999999999999996</v>
      </c>
      <c r="EO102" s="36">
        <f>EV102*12*60/(PI() * 'Drive Train'!$F$15)/EN$2*EN102</f>
        <v>-671501.79381501395</v>
      </c>
      <c r="EP102" s="2">
        <f>('DEPRECATED - DT-Prelim Calcs'!$C$6*EN102-EO102)/('DEPRECATED - DT-Prelim Calcs'!$C$6*EN102)*'DEPRECATED - DT-Prelim Calcs'!$C$7*EN102</f>
        <v>496.34769419943819</v>
      </c>
      <c r="EQ102" s="43">
        <f>EP102/'DEPRECATED - DT-Prelim Calcs'!$C$7*('DEPRECATED - DT-Prelim Calcs'!$C$8-'DEPRECATED - DT-Prelim Calcs'!$C$9)+'DEPRECATED - DT-Prelim Calcs'!$C$9</f>
        <v>27041.337072058945</v>
      </c>
      <c r="ER102" s="43">
        <f t="shared" si="109"/>
        <v>93</v>
      </c>
      <c r="ES102" s="2">
        <f t="shared" si="143"/>
        <v>0.7035989464435134</v>
      </c>
      <c r="ET102" s="43">
        <f>ES102*'DEPRECATED - DT-Prelim Calcs'!$C$21/EN$2/'DEPRECATED - DT-Prelim Calcs'!$C$19/'DEPRECATED - DT-Prelim Calcs'!$C$18*3.39*'DEPRECATED - DT-Prelim Calcs'!$C$20</f>
        <v>29.053734754561201</v>
      </c>
      <c r="EU102" s="36">
        <f t="shared" si="144"/>
        <v>0</v>
      </c>
      <c r="EV102" s="43">
        <f>ET101*'DEPRECATED - DT-Prelim Calcs'!$C$11+EV101</f>
        <v>-1638.3854475936751</v>
      </c>
      <c r="EW102" s="43">
        <f>EW101+0.5*ET102*'DEPRECATED - DT-Prelim Calcs'!$C$11^2+EV102*'DEPRECATED - DT-Prelim Calcs'!$C$11</f>
        <v>-1317576.4928839752</v>
      </c>
      <c r="EX102" s="43">
        <f>MIN('Drive Train'!$F$35-ER101*'DEPRECATED - DT-Prelim Calcs'!$C$21*'Drive Train'!$F$39,EX101+ER$2)</f>
        <v>7.1920000000000002</v>
      </c>
      <c r="EY102" s="43">
        <f>'Drive Train'!$F$35-ER102*'DEPRECATED - DT-Prelim Calcs'!$C$21*'Drive Train'!$F$39</f>
        <v>7.1920000000000002</v>
      </c>
      <c r="EZ102" s="1">
        <f>IF(EW102&gt;='Drive Train'!$F$29,1,0)</f>
        <v>0</v>
      </c>
      <c r="FA102" s="43">
        <f t="shared" si="145"/>
        <v>103.33333333333333</v>
      </c>
      <c r="FB102" s="49">
        <f>FB101+'DEPRECATED - DT-Prelim Calcs'!$C$11</f>
        <v>392</v>
      </c>
      <c r="FC102" s="2">
        <f>FM102/'Drive Train'!$F$35</f>
        <v>0.57999999999999996</v>
      </c>
      <c r="FD102" s="36">
        <f>FK102*12*60/(PI() * 'Drive Train'!$F$15)/FC$2*FC102</f>
        <v>-2099762.1077063242</v>
      </c>
      <c r="FE102" s="2">
        <f>('DEPRECATED - DT-Prelim Calcs'!$C$6*FC102-FD102)/('DEPRECATED - DT-Prelim Calcs'!$C$6*FC102)*'DEPRECATED - DT-Prelim Calcs'!$C$7*FC102</f>
        <v>1546.2757305866237</v>
      </c>
      <c r="FF102" s="43">
        <f>FE102/'DEPRECATED - DT-Prelim Calcs'!$C$7*('DEPRECATED - DT-Prelim Calcs'!$C$8-'DEPRECATED - DT-Prelim Calcs'!$C$9)+'DEPRECATED - DT-Prelim Calcs'!$C$9</f>
        <v>84238.909203599644</v>
      </c>
      <c r="FG102" s="43">
        <f t="shared" si="110"/>
        <v>93</v>
      </c>
      <c r="FH102" s="2">
        <f t="shared" si="146"/>
        <v>0.63495514679048781</v>
      </c>
      <c r="FI102" s="43">
        <f>FH102*'DEPRECATED - DT-Prelim Calcs'!$C$21/FC$2/'DEPRECATED - DT-Prelim Calcs'!$C$19/'DEPRECATED - DT-Prelim Calcs'!$C$18*3.39*'DEPRECATED - DT-Prelim Calcs'!$C$20</f>
        <v>29.053734754561205</v>
      </c>
      <c r="FJ102" s="36">
        <f t="shared" si="147"/>
        <v>0</v>
      </c>
      <c r="FK102" s="43">
        <f>FI101*'DEPRECATED - DT-Prelim Calcs'!$C$11+FK101</f>
        <v>-4623.3510035438803</v>
      </c>
      <c r="FL102" s="43">
        <f>FL101+0.5*FI102*'DEPRECATED - DT-Prelim Calcs'!$C$11^2+FK102*'DEPRECATED - DT-Prelim Calcs'!$C$11</f>
        <v>-1730078.1309423873</v>
      </c>
      <c r="FM102" s="43">
        <f>MIN('Drive Train'!$F$35-FG101*'DEPRECATED - DT-Prelim Calcs'!$C$21*'Drive Train'!$F$39,FM101+FG$2)</f>
        <v>7.1920000000000002</v>
      </c>
      <c r="FN102" s="43">
        <f>'Drive Train'!$F$35-FG102*'DEPRECATED - DT-Prelim Calcs'!$C$21*'Drive Train'!$F$39</f>
        <v>7.1920000000000002</v>
      </c>
      <c r="FO102" s="1">
        <f>IF(FL102&gt;='Drive Train'!$F$29,1,0)</f>
        <v>0</v>
      </c>
      <c r="FP102" s="43">
        <f t="shared" si="148"/>
        <v>103.33333333333333</v>
      </c>
      <c r="FQ102" s="49">
        <f>FQ101+'DEPRECATED - DT-Prelim Calcs'!$C$11</f>
        <v>392</v>
      </c>
      <c r="FR102" s="2">
        <f>GB102/'Drive Train'!$F$35</f>
        <v>0.57999999999999996</v>
      </c>
      <c r="FS102" s="36">
        <f>FZ102*12*60/(PI() * 'Drive Train'!$F$15)/FR$2*FR102</f>
        <v>-2049356.5457374621</v>
      </c>
      <c r="FT102" s="2">
        <f>('DEPRECATED - DT-Prelim Calcs'!$C$6*FR102-FS102)/('DEPRECATED - DT-Prelim Calcs'!$C$6*FR102)*'DEPRECATED - DT-Prelim Calcs'!$C$7*FR102</f>
        <v>1509.2221121486987</v>
      </c>
      <c r="FU102" s="43">
        <f>FT102/'DEPRECATED - DT-Prelim Calcs'!$C$7*('DEPRECATED - DT-Prelim Calcs'!$C$8-'DEPRECATED - DT-Prelim Calcs'!$C$9)+'DEPRECATED - DT-Prelim Calcs'!$C$9</f>
        <v>82220.316557354483</v>
      </c>
      <c r="FV102" s="43">
        <f t="shared" si="111"/>
        <v>93</v>
      </c>
      <c r="FW102" s="2">
        <f t="shared" si="149"/>
        <v>0.57851468929799987</v>
      </c>
      <c r="FX102" s="43">
        <f>FW102*'DEPRECATED - DT-Prelim Calcs'!$C$21/FR$2/'DEPRECATED - DT-Prelim Calcs'!$C$19/'DEPRECATED - DT-Prelim Calcs'!$C$18*3.39*'DEPRECATED - DT-Prelim Calcs'!$C$20</f>
        <v>29.053734754561201</v>
      </c>
      <c r="FY102" s="36">
        <f t="shared" si="150"/>
        <v>0</v>
      </c>
      <c r="FZ102" s="43">
        <f>FX101*'DEPRECATED - DT-Prelim Calcs'!$C$11+FZ101</f>
        <v>-4111.266582806491</v>
      </c>
      <c r="GA102" s="43">
        <f>GA101+0.5*FX102*'DEPRECATED - DT-Prelim Calcs'!$C$11^2+FZ102*'DEPRECATED - DT-Prelim Calcs'!$C$11</f>
        <v>-1816149.6168042668</v>
      </c>
      <c r="GB102" s="43">
        <f>MIN('Drive Train'!$F$35-FV101*'DEPRECATED - DT-Prelim Calcs'!$C$21*'Drive Train'!$F$39,GB101+FV$2)</f>
        <v>7.1920000000000002</v>
      </c>
      <c r="GC102" s="43">
        <f>'Drive Train'!$F$35-FV102*'DEPRECATED - DT-Prelim Calcs'!$C$21*'Drive Train'!$F$39</f>
        <v>7.1920000000000002</v>
      </c>
      <c r="GD102" s="1">
        <f>IF(GA102&gt;='Drive Train'!$F$29,1,0)</f>
        <v>0</v>
      </c>
      <c r="GE102" s="43">
        <f t="shared" si="151"/>
        <v>103.33333333333333</v>
      </c>
      <c r="GF102" s="49">
        <f>GF101+'DEPRECATED - DT-Prelim Calcs'!$C$11</f>
        <v>392</v>
      </c>
      <c r="GG102" s="2">
        <f>GQ102/'Drive Train'!$F$35</f>
        <v>0.86451612903225805</v>
      </c>
      <c r="GH102" s="36">
        <f>GO102*12*60/(PI() * 'Drive Train'!$F$15)/GG$2*GG102</f>
        <v>15355.530465155112</v>
      </c>
      <c r="GI102" s="2">
        <f>('DEPRECATED - DT-Prelim Calcs'!$C$6*GG102-GH102)/('DEPRECATED - DT-Prelim Calcs'!$C$6*GG102)*'DEPRECATED - DT-Prelim Calcs'!$C$7*GG102</f>
        <v>-7.2334190227975617</v>
      </c>
      <c r="GJ102" s="43">
        <f>GI102/'DEPRECATED - DT-Prelim Calcs'!$C$7*('DEPRECATED - DT-Prelim Calcs'!$C$8-'DEPRECATED - DT-Prelim Calcs'!$C$9)+'DEPRECATED - DT-Prelim Calcs'!$C$9</f>
        <v>-392.55939452553878</v>
      </c>
      <c r="GK102" s="43">
        <f t="shared" si="152"/>
        <v>-392.55939452553878</v>
      </c>
      <c r="GL102" s="2">
        <f t="shared" si="153"/>
        <v>-8.6208922974101476</v>
      </c>
      <c r="GM102" s="43">
        <f>GL102*'DEPRECATED - DT-Prelim Calcs'!$C$21/GG$2/'DEPRECATED - DT-Prelim Calcs'!$C$19/'DEPRECATED - DT-Prelim Calcs'!$C$18*3.39*'DEPRECATED - DT-Prelim Calcs'!$C$20</f>
        <v>-173.1808182506318</v>
      </c>
      <c r="GN102" s="36">
        <f t="shared" si="154"/>
        <v>1</v>
      </c>
      <c r="GO102" s="43">
        <f>GM101*'DEPRECATED - DT-Prelim Calcs'!$C$11+GO101</f>
        <v>51.667546736472929</v>
      </c>
      <c r="GP102" s="43">
        <f>GP101+0.5*GM102*'DEPRECATED - DT-Prelim Calcs'!$C$11^2+GO102*'DEPRECATED - DT-Prelim Calcs'!$C$11</f>
        <v>-114242.50651172653</v>
      </c>
      <c r="GQ102" s="43">
        <f>MIN('Drive Train'!$F$35-GK101*'DEPRECATED - DT-Prelim Calcs'!$C$21*'Drive Train'!$F$39,GQ101+GK$2)</f>
        <v>10.72</v>
      </c>
      <c r="GR102" s="43">
        <f>'Drive Train'!$F$35-GK102*'DEPRECATED - DT-Prelim Calcs'!$C$21*'Drive Train'!$F$39</f>
        <v>34.383326093430171</v>
      </c>
      <c r="GS102" s="1">
        <f>IF(GP102&gt;='Drive Train'!$F$29,1,0)</f>
        <v>0</v>
      </c>
      <c r="GT102" s="43">
        <f t="shared" si="155"/>
        <v>-436.17710502837639</v>
      </c>
      <c r="GU102" s="49">
        <f>GU101+'DEPRECATED - DT-Prelim Calcs'!$C$11</f>
        <v>392</v>
      </c>
      <c r="GV102" s="2">
        <f>HF102/'Drive Train'!$F$35</f>
        <v>1.6068302650805364</v>
      </c>
      <c r="GW102" s="36">
        <f>HD102*12*60/(PI() * 'Drive Train'!$F$15)/GV$2*GV102</f>
        <v>-130001.943493709</v>
      </c>
      <c r="GX102" s="2">
        <f>('DEPRECATED - DT-Prelim Calcs'!$C$6*GV102-GW102)/('DEPRECATED - DT-Prelim Calcs'!$C$6*GV102)*'DEPRECATED - DT-Prelim Calcs'!$C$7*GV102</f>
        <v>103.10172594722384</v>
      </c>
      <c r="GY102" s="43">
        <f>GX102/'DEPRECATED - DT-Prelim Calcs'!$C$7*('DEPRECATED - DT-Prelim Calcs'!$C$8-'DEPRECATED - DT-Prelim Calcs'!$C$9)+'DEPRECATED - DT-Prelim Calcs'!$C$9</f>
        <v>5618.2358165278656</v>
      </c>
      <c r="GZ102" s="43">
        <f t="shared" si="112"/>
        <v>33.333333333333314</v>
      </c>
      <c r="HA102" s="2">
        <f t="shared" si="156"/>
        <v>1.4462867232450001</v>
      </c>
      <c r="HB102" s="43">
        <f>HA102*'DEPRECATED - DT-Prelim Calcs'!$C$21/GV$2/'DEPRECATED - DT-Prelim Calcs'!$C$19/'DEPRECATED - DT-Prelim Calcs'!$C$18*3.39*'DEPRECATED - DT-Prelim Calcs'!$C$20</f>
        <v>29.053734754561201</v>
      </c>
      <c r="HC102" s="36">
        <f t="shared" si="157"/>
        <v>0</v>
      </c>
      <c r="HD102" s="43">
        <f>HB101*'DEPRECATED - DT-Prelim Calcs'!$C$11+HD101</f>
        <v>-235.34553267859928</v>
      </c>
      <c r="HE102" s="43">
        <f>HE101+0.5*HB102*'DEPRECATED - DT-Prelim Calcs'!$C$11^2+HD102*'DEPRECATED - DT-Prelim Calcs'!$C$11</f>
        <v>-122202.09868899848</v>
      </c>
      <c r="HF102" s="43">
        <f>MIN('Drive Train'!$F$35-GZ101*'DEPRECATED - DT-Prelim Calcs'!$C$21*'Drive Train'!$F$39,HF101+GZ$2)</f>
        <v>19.924695286998652</v>
      </c>
      <c r="HG102" s="43">
        <f>'Drive Train'!$F$35-GZ102*'DEPRECATED - DT-Prelim Calcs'!$C$21*'Drive Train'!$F$39</f>
        <v>10.533333333333335</v>
      </c>
      <c r="HH102" s="1">
        <f>IF(HE102&gt;='Drive Train'!$F$29,1,0)</f>
        <v>0</v>
      </c>
      <c r="HI102" s="43">
        <f t="shared" si="158"/>
        <v>37.037037037037017</v>
      </c>
      <c r="HJ102" s="49">
        <f>HJ101+'DEPRECATED - DT-Prelim Calcs'!$C$11</f>
        <v>392</v>
      </c>
      <c r="HK102" s="2">
        <f>HU102/'Drive Train'!$F$35</f>
        <v>0.83440860215053769</v>
      </c>
      <c r="HL102" s="36">
        <f>HS102*12*60/(PI() * 'Drive Train'!$F$15)/HK$2*HK102</f>
        <v>-228782.27548382321</v>
      </c>
      <c r="HM102" s="2">
        <f>('DEPRECATED - DT-Prelim Calcs'!$C$6*HK102-HL102)/('DEPRECATED - DT-Prelim Calcs'!$C$6*HK102)*'DEPRECATED - DT-Prelim Calcs'!$C$7*HK102</f>
        <v>172.09345032827582</v>
      </c>
      <c r="HN102" s="43">
        <f>HM102/'DEPRECATED - DT-Prelim Calcs'!$C$7*('DEPRECATED - DT-Prelim Calcs'!$C$8-'DEPRECATED - DT-Prelim Calcs'!$C$9)+'DEPRECATED - DT-Prelim Calcs'!$C$9</f>
        <v>9376.7402044508453</v>
      </c>
      <c r="HO102" s="43">
        <f t="shared" si="113"/>
        <v>36.66666666666665</v>
      </c>
      <c r="HP102" s="2">
        <f t="shared" si="159"/>
        <v>1.4462867232450001</v>
      </c>
      <c r="HQ102" s="43">
        <f>HP102*'DEPRECATED - DT-Prelim Calcs'!$C$21/HK$2/'DEPRECATED - DT-Prelim Calcs'!$C$19/'DEPRECATED - DT-Prelim Calcs'!$C$18*3.39*'DEPRECATED - DT-Prelim Calcs'!$C$20</f>
        <v>29.053734754561201</v>
      </c>
      <c r="HR102" s="36">
        <f t="shared" si="160"/>
        <v>0</v>
      </c>
      <c r="HS102" s="43">
        <f>HQ101*'DEPRECATED - DT-Prelim Calcs'!$C$11+HS101</f>
        <v>-797.57167074304107</v>
      </c>
      <c r="HT102" s="43">
        <f>HT101+0.5*HQ102*'DEPRECATED - DT-Prelim Calcs'!$C$11^2+HS102*'DEPRECATED - DT-Prelim Calcs'!$C$11</f>
        <v>-148338.83223020326</v>
      </c>
      <c r="HU102" s="43">
        <f>MIN('Drive Train'!$F$35-HO101*'DEPRECATED - DT-Prelim Calcs'!$C$21*'Drive Train'!$F$39,HU101+HO$2)</f>
        <v>10.346666666666668</v>
      </c>
      <c r="HV102" s="43">
        <f>'Drive Train'!$F$35-HO102*'DEPRECATED - DT-Prelim Calcs'!$C$21*'Drive Train'!$F$39</f>
        <v>10.346666666666668</v>
      </c>
      <c r="HW102" s="1">
        <f>IF(HT102&gt;='Drive Train'!$F$29,1,0)</f>
        <v>0</v>
      </c>
      <c r="HX102" s="43">
        <f t="shared" si="161"/>
        <v>40.740740740740726</v>
      </c>
      <c r="HY102" s="49">
        <f>HY101+'DEPRECATED - DT-Prelim Calcs'!$C$11</f>
        <v>392</v>
      </c>
      <c r="HZ102" s="2">
        <f>IJ102/'Drive Train'!$F$35</f>
        <v>0.8193548387096774</v>
      </c>
      <c r="IA102" s="36">
        <f>IH102*12*60/(PI() * 'Drive Train'!$F$15)/HZ$2*HZ102</f>
        <v>-230224.55508511537</v>
      </c>
      <c r="IB102" s="2">
        <f>('DEPRECATED - DT-Prelim Calcs'!$C$6*HZ102-IA102)/('DEPRECATED - DT-Prelim Calcs'!$C$6*HZ102)*'DEPRECATED - DT-Prelim Calcs'!$C$7*HZ102</f>
        <v>173.08308192853133</v>
      </c>
      <c r="IC102" s="43">
        <f>IB102/'DEPRECATED - DT-Prelim Calcs'!$C$7*('DEPRECATED - DT-Prelim Calcs'!$C$8-'DEPRECATED - DT-Prelim Calcs'!$C$9)+'DEPRECATED - DT-Prelim Calcs'!$C$9</f>
        <v>9430.6529707334212</v>
      </c>
      <c r="ID102" s="43">
        <f t="shared" si="114"/>
        <v>39.999999999999986</v>
      </c>
      <c r="IE102" s="2">
        <f t="shared" si="162"/>
        <v>1.4462867232450001</v>
      </c>
      <c r="IF102" s="43">
        <f>IE102*'DEPRECATED - DT-Prelim Calcs'!$C$21/HZ$2/'DEPRECATED - DT-Prelim Calcs'!$C$19/'DEPRECATED - DT-Prelim Calcs'!$C$18*3.39*'DEPRECATED - DT-Prelim Calcs'!$C$20</f>
        <v>29.053734754561201</v>
      </c>
      <c r="IG102" s="36">
        <f t="shared" si="163"/>
        <v>0</v>
      </c>
      <c r="IH102" s="43">
        <f>IF101*'DEPRECATED - DT-Prelim Calcs'!$C$11+IH101</f>
        <v>-817.34561456957908</v>
      </c>
      <c r="II102" s="43">
        <f>II101+0.5*IF102*'DEPRECATED - DT-Prelim Calcs'!$C$11^2+IH102*'DEPRECATED - DT-Prelim Calcs'!$C$11</f>
        <v>-123637.88590718638</v>
      </c>
      <c r="IJ102" s="43">
        <f>MIN('Drive Train'!$F$35-ID101*'DEPRECATED - DT-Prelim Calcs'!$C$21*'Drive Train'!$F$39,IJ101+ID$2)</f>
        <v>10.16</v>
      </c>
      <c r="IK102" s="43">
        <f>'Drive Train'!$F$35-ID102*'DEPRECATED - DT-Prelim Calcs'!$C$21*'Drive Train'!$F$39</f>
        <v>10.16</v>
      </c>
      <c r="IL102" s="1">
        <f>IF(II102&gt;='Drive Train'!$F$29,1,0)</f>
        <v>0</v>
      </c>
      <c r="IM102" s="43">
        <f t="shared" si="164"/>
        <v>44.444444444444429</v>
      </c>
      <c r="IN102" s="49">
        <f>IN101+'DEPRECATED - DT-Prelim Calcs'!$C$11</f>
        <v>392</v>
      </c>
      <c r="IO102" s="2">
        <f>IY102/'Drive Train'!$F$35</f>
        <v>0.80430107526881722</v>
      </c>
      <c r="IP102" s="36">
        <f>IW102*12*60/(PI() * 'Drive Train'!$F$15)/IO$2*IO102</f>
        <v>-166994.57898063524</v>
      </c>
      <c r="IQ102" s="2">
        <f>('DEPRECATED - DT-Prelim Calcs'!$C$6*IO102-IP102)/('DEPRECATED - DT-Prelim Calcs'!$C$6*IO102)*'DEPRECATED - DT-Prelim Calcs'!$C$7*IO102</f>
        <v>126.53150988300752</v>
      </c>
      <c r="IR102" s="43">
        <f>IQ102/'DEPRECATED - DT-Prelim Calcs'!$C$7*('DEPRECATED - DT-Prelim Calcs'!$C$8-'DEPRECATED - DT-Prelim Calcs'!$C$9)+'DEPRECATED - DT-Prelim Calcs'!$C$9</f>
        <v>6894.6344936265277</v>
      </c>
      <c r="IS102" s="43">
        <f t="shared" si="115"/>
        <v>43.333333333333321</v>
      </c>
      <c r="IT102" s="2">
        <f t="shared" si="165"/>
        <v>1.4462867232450001</v>
      </c>
      <c r="IU102" s="43">
        <f>IT102*'DEPRECATED - DT-Prelim Calcs'!$C$21/IO$2/'DEPRECATED - DT-Prelim Calcs'!$C$19/'DEPRECATED - DT-Prelim Calcs'!$C$18*3.39*'DEPRECATED - DT-Prelim Calcs'!$C$20</f>
        <v>29.053734754561201</v>
      </c>
      <c r="IV102" s="36">
        <f t="shared" si="166"/>
        <v>0</v>
      </c>
      <c r="IW102" s="43">
        <f>IU101*'DEPRECATED - DT-Prelim Calcs'!$C$11+IW101</f>
        <v>-603.9623149866834</v>
      </c>
      <c r="IX102" s="43">
        <f>IX101+0.5*IU102*'DEPRECATED - DT-Prelim Calcs'!$C$11^2+IW102*'DEPRECATED - DT-Prelim Calcs'!$C$11</f>
        <v>-161158.66745663673</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67"/>
        <v>48.148148148148138</v>
      </c>
      <c r="JC102" s="49">
        <f>JC101+'DEPRECATED - DT-Prelim Calcs'!$C$11</f>
        <v>392</v>
      </c>
      <c r="JD102" s="2">
        <f>JN102/'Drive Train'!$F$35</f>
        <v>0.78924731182795704</v>
      </c>
      <c r="JE102" s="36">
        <f>JL102*12*60/(PI() * 'Drive Train'!$F$15)/JD$2*JD102</f>
        <v>580.45706097377968</v>
      </c>
      <c r="JF102" s="2">
        <f>('DEPRECATED - DT-Prelim Calcs'!$C$6*JD102-JE102)/('DEPRECATED - DT-Prelim Calcs'!$C$6*JD102)*'DEPRECATED - DT-Prelim Calcs'!$C$7*JD102</f>
        <v>3.274870266145999</v>
      </c>
      <c r="JG102" s="43">
        <f>JF102/'DEPRECATED - DT-Prelim Calcs'!$C$7*('DEPRECATED - DT-Prelim Calcs'!$C$8-'DEPRECATED - DT-Prelim Calcs'!$C$9)+'DEPRECATED - DT-Prelim Calcs'!$C$9</f>
        <v>179.90711151392381</v>
      </c>
      <c r="JH102" s="43">
        <f t="shared" si="116"/>
        <v>46.666666666666657</v>
      </c>
      <c r="JI102" s="2">
        <f t="shared" si="168"/>
        <v>0.77163677691987953</v>
      </c>
      <c r="JJ102" s="43">
        <f>JI102*'DEPRECATED - DT-Prelim Calcs'!$C$21/JD$2/'DEPRECATED - DT-Prelim Calcs'!$C$19/'DEPRECATED - DT-Prelim Calcs'!$C$18*3.39*'DEPRECATED - DT-Prelim Calcs'!$C$20</f>
        <v>15.50102748173879</v>
      </c>
      <c r="JK102" s="36">
        <f t="shared" si="169"/>
        <v>0</v>
      </c>
      <c r="JL102" s="43">
        <f>JJ101*'DEPRECATED - DT-Prelim Calcs'!$C$11+JL101</f>
        <v>2.1393562213467305</v>
      </c>
      <c r="JM102" s="43">
        <f>JM101+0.5*JJ102*'DEPRECATED - DT-Prelim Calcs'!$C$11^2+JL102*'DEPRECATED - DT-Prelim Calcs'!$C$11</f>
        <v>-144726.73159271656</v>
      </c>
      <c r="JN102" s="43">
        <f>MIN('Drive Train'!$F$35-JH101*'DEPRECATED - DT-Prelim Calcs'!$C$21*'Drive Train'!$F$39,JN101+JH$2)</f>
        <v>9.7866666666666671</v>
      </c>
      <c r="JO102" s="43">
        <f>'Drive Train'!$F$35-JH102*'DEPRECATED - DT-Prelim Calcs'!$C$21*'Drive Train'!$F$39</f>
        <v>9.7866666666666671</v>
      </c>
      <c r="JP102" s="1">
        <f>IF(JM102&gt;='Drive Train'!$F$29,1,0)</f>
        <v>0</v>
      </c>
      <c r="JQ102" s="43">
        <f>MIN(JG102,'DEPRECATED - DT-Prelim Calcs'!$C$10)*'DEPRECATED - DT-Prelim Calcs'!$C$11*1000/60/60</f>
        <v>103.33333333333333</v>
      </c>
      <c r="JR102" s="49">
        <f>JR101+'DEPRECATED - DT-Prelim Calcs'!$C$11</f>
        <v>392</v>
      </c>
      <c r="JS102" s="2">
        <f>KC102/'Drive Train'!$F$35</f>
        <v>0.77419354838709686</v>
      </c>
      <c r="JT102" s="36">
        <f>KA102*12*60/(PI() * 'Drive Train'!$F$15)/JS$2*JS102</f>
        <v>17606.52976384549</v>
      </c>
      <c r="JU102" s="2">
        <f>('DEPRECATED - DT-Prelim Calcs'!$C$6*JS102-JT102)/('DEPRECATED - DT-Prelim Calcs'!$C$6*JS102)*'DEPRECATED - DT-Prelim Calcs'!$C$7*JS102</f>
        <v>-9.3117633854054809</v>
      </c>
      <c r="JV102" s="43">
        <f>JU102/'DEPRECATED - DT-Prelim Calcs'!$C$7*('DEPRECATED - DT-Prelim Calcs'!$C$8-'DEPRECATED - DT-Prelim Calcs'!$C$9)+'DEPRECATED - DT-Prelim Calcs'!$C$9</f>
        <v>-505.78263219000002</v>
      </c>
      <c r="JW102" s="43">
        <f t="shared" si="117"/>
        <v>-505.78263219000002</v>
      </c>
      <c r="JX102" s="2">
        <f t="shared" si="170"/>
        <v>-11.088230286170749</v>
      </c>
      <c r="JY102" s="43">
        <f>JX102*'DEPRECATED - DT-Prelim Calcs'!$C$21/JS$2/'DEPRECATED - DT-Prelim Calcs'!$C$19/'DEPRECATED - DT-Prelim Calcs'!$C$18*3.39*'DEPRECATED - DT-Prelim Calcs'!$C$20</f>
        <v>-222.74594411617537</v>
      </c>
      <c r="JZ102" s="36">
        <f t="shared" si="171"/>
        <v>1</v>
      </c>
      <c r="KA102" s="43">
        <f>JY101*'DEPRECATED - DT-Prelim Calcs'!$C$11+KA101</f>
        <v>66.153120424402701</v>
      </c>
      <c r="KB102" s="43">
        <f>KB101+0.5*JY102*'DEPRECATED - DT-Prelim Calcs'!$C$11^2+KA102*'DEPRECATED - DT-Prelim Calcs'!$C$11</f>
        <v>-149987.919217043</v>
      </c>
      <c r="KC102" s="43">
        <f>MIN('Drive Train'!$F$35-JW101*'DEPRECATED - DT-Prelim Calcs'!$C$21*'Drive Train'!$F$39,KC101+JW$2)</f>
        <v>9.6000000000000014</v>
      </c>
      <c r="KD102" s="43">
        <f>'Drive Train'!$F$35-JW102*'DEPRECATED - DT-Prelim Calcs'!$C$21*'Drive Train'!$F$39</f>
        <v>40.723827402640005</v>
      </c>
      <c r="KE102" s="1">
        <f>IF(KB102&gt;='Drive Train'!$F$29,1,0)</f>
        <v>0</v>
      </c>
      <c r="KF102" s="43">
        <f>MIN(JV102,'DEPRECATED - DT-Prelim Calcs'!$C$10)*'DEPRECATED - DT-Prelim Calcs'!$C$11*1000/60/60</f>
        <v>-561.98070243333336</v>
      </c>
      <c r="KG102" s="49">
        <f>KG101+'DEPRECATED - DT-Prelim Calcs'!$C$11</f>
        <v>392</v>
      </c>
      <c r="KH102" s="2">
        <f>KR102/'Drive Train'!$F$35</f>
        <v>0.75913978494623657</v>
      </c>
      <c r="KI102" s="36">
        <f>KP102*12*60/(PI() * 'Drive Train'!$F$15)/KH$2*KH102</f>
        <v>-144397.42911577178</v>
      </c>
      <c r="KJ102" s="2">
        <f>('DEPRECATED - DT-Prelim Calcs'!$C$6*KH102-KI102)/('DEPRECATED - DT-Prelim Calcs'!$C$6*KH102)*'DEPRECATED - DT-Prelim Calcs'!$C$7*KH102</f>
        <v>109.70831896960628</v>
      </c>
      <c r="KK102" s="43">
        <f>KJ102/'DEPRECATED - DT-Prelim Calcs'!$C$7*('DEPRECATED - DT-Prelim Calcs'!$C$8-'DEPRECATED - DT-Prelim Calcs'!$C$9)+'DEPRECATED - DT-Prelim Calcs'!$C$9</f>
        <v>5978.1472274486996</v>
      </c>
      <c r="KL102" s="43">
        <f t="shared" si="118"/>
        <v>53.333333333333329</v>
      </c>
      <c r="KM102" s="2">
        <f t="shared" si="172"/>
        <v>1.4462867232450001</v>
      </c>
      <c r="KN102" s="43">
        <f>KM102*'DEPRECATED - DT-Prelim Calcs'!$C$21/KH$2/'DEPRECATED - DT-Prelim Calcs'!$C$19/'DEPRECATED - DT-Prelim Calcs'!$C$18*3.39*'DEPRECATED - DT-Prelim Calcs'!$C$20</f>
        <v>29.053734754561201</v>
      </c>
      <c r="KO102" s="36">
        <f t="shared" si="173"/>
        <v>0</v>
      </c>
      <c r="KP102" s="43">
        <f>KN101*'DEPRECATED - DT-Prelim Calcs'!$C$11+KP101</f>
        <v>-553.30402021278758</v>
      </c>
      <c r="KQ102" s="43">
        <f>KQ101+0.5*KN102*'DEPRECATED - DT-Prelim Calcs'!$C$11^2+KP102*'DEPRECATED - DT-Prelim Calcs'!$C$11</f>
        <v>-159409.98817898438</v>
      </c>
      <c r="KR102" s="43">
        <f>MIN('Drive Train'!$F$35-KL101*'DEPRECATED - DT-Prelim Calcs'!$C$21*'Drive Train'!$F$39,KR101+KL$2)</f>
        <v>9.413333333333334</v>
      </c>
      <c r="KS102" s="43">
        <f>'Drive Train'!$F$35-KL102*'DEPRECATED - DT-Prelim Calcs'!$C$21*'Drive Train'!$F$39</f>
        <v>9.413333333333334</v>
      </c>
      <c r="KT102" s="1">
        <f>IF(KQ102&gt;='Drive Train'!$F$29,1,0)</f>
        <v>0</v>
      </c>
      <c r="KU102" s="43">
        <f>MIN(KK102,'DEPRECATED - DT-Prelim Calcs'!$C$10)*'DEPRECATED - DT-Prelim Calcs'!$C$11*1000/60/60</f>
        <v>103.33333333333333</v>
      </c>
      <c r="KV102" s="49">
        <f>KV101+'DEPRECATED - DT-Prelim Calcs'!$C$11</f>
        <v>392</v>
      </c>
      <c r="KW102" s="2">
        <f>LG102/'Drive Train'!$F$35</f>
        <v>0.74408602150537628</v>
      </c>
      <c r="KX102" s="36">
        <f>LE102*12*60/(PI() * 'Drive Train'!$F$15)/KW$2*KW102</f>
        <v>-127651.32483190707</v>
      </c>
      <c r="KY102" s="2">
        <f>('DEPRECATED - DT-Prelim Calcs'!$C$6*KW102-KX102)/('DEPRECATED - DT-Prelim Calcs'!$C$6*KW102)*'DEPRECATED - DT-Prelim Calcs'!$C$7*KW102</f>
        <v>97.327492823563063</v>
      </c>
      <c r="KZ102" s="43">
        <f>KY102/'DEPRECATED - DT-Prelim Calcs'!$C$7*('DEPRECATED - DT-Prelim Calcs'!$C$8-'DEPRECATED - DT-Prelim Calcs'!$C$9)+'DEPRECATED - DT-Prelim Calcs'!$C$9</f>
        <v>5303.6693851642558</v>
      </c>
      <c r="LA102" s="43">
        <f t="shared" si="119"/>
        <v>56.666666666666664</v>
      </c>
      <c r="LB102" s="2">
        <f t="shared" si="174"/>
        <v>1.4462867232450001</v>
      </c>
      <c r="LC102" s="43">
        <f>LB102*'DEPRECATED - DT-Prelim Calcs'!$C$21/KW$2/'DEPRECATED - DT-Prelim Calcs'!$C$19/'DEPRECATED - DT-Prelim Calcs'!$C$18*3.39*'DEPRECATED - DT-Prelim Calcs'!$C$20</f>
        <v>29.053734754561201</v>
      </c>
      <c r="LD102" s="36">
        <f t="shared" si="175"/>
        <v>0</v>
      </c>
      <c r="LE102" s="43">
        <f>LC101*'DEPRECATED - DT-Prelim Calcs'!$C$11+LE101</f>
        <v>-499.03188799376341</v>
      </c>
      <c r="LF102" s="43">
        <f>LF101+0.5*LC102*'DEPRECATED - DT-Prelim Calcs'!$C$11^2+LE102*'DEPRECATED - DT-Prelim Calcs'!$C$11</f>
        <v>-172743.05361044066</v>
      </c>
      <c r="LG102" s="43">
        <f>MIN('Drive Train'!$F$35-LA101*'DEPRECATED - DT-Prelim Calcs'!$C$21*'Drive Train'!$F$39,LG101+LA$2)</f>
        <v>9.2266666666666666</v>
      </c>
      <c r="LH102" s="43">
        <f>'Drive Train'!$F$35-LA102*'DEPRECATED - DT-Prelim Calcs'!$C$21*'Drive Train'!$F$39</f>
        <v>9.2266666666666666</v>
      </c>
      <c r="LI102" s="1">
        <f>IF(LF102&gt;='Drive Train'!$F$29,1,0)</f>
        <v>0</v>
      </c>
      <c r="LJ102" s="43">
        <f>MIN(KZ102,'DEPRECATED - DT-Prelim Calcs'!$C$10)*'DEPRECATED - DT-Prelim Calcs'!$C$11*1000/60/60</f>
        <v>103.33333333333333</v>
      </c>
      <c r="LK102" s="49">
        <f>LK101+'DEPRECATED - DT-Prelim Calcs'!$C$11</f>
        <v>392</v>
      </c>
      <c r="LL102" s="2">
        <f>LV102/'Drive Train'!$F$35</f>
        <v>0.72903225806451621</v>
      </c>
      <c r="LM102" s="36">
        <f>LT102*12*60/(PI() * 'Drive Train'!$F$15)/LL$2*LL102</f>
        <v>-49450.856595518489</v>
      </c>
      <c r="LN102" s="2">
        <f>('DEPRECATED - DT-Prelim Calcs'!$C$6*LL102-LM102)/('DEPRECATED - DT-Prelim Calcs'!$C$6*LL102)*'DEPRECATED - DT-Prelim Calcs'!$C$7*LL102</f>
        <v>39.770966530601854</v>
      </c>
      <c r="LO102" s="43">
        <f>LN102/'DEPRECATED - DT-Prelim Calcs'!$C$7*('DEPRECATED - DT-Prelim Calcs'!$C$8-'DEPRECATED - DT-Prelim Calcs'!$C$9)+'DEPRECATED - DT-Prelim Calcs'!$C$9</f>
        <v>2168.1272811447275</v>
      </c>
      <c r="LP102" s="43">
        <f t="shared" si="120"/>
        <v>60</v>
      </c>
      <c r="LQ102" s="2">
        <f t="shared" si="176"/>
        <v>1.4462867232450001</v>
      </c>
      <c r="LR102" s="43">
        <f>LQ102*'DEPRECATED - DT-Prelim Calcs'!$C$21/LL$2/'DEPRECATED - DT-Prelim Calcs'!$C$19/'DEPRECATED - DT-Prelim Calcs'!$C$18*3.39*'DEPRECATED - DT-Prelim Calcs'!$C$20</f>
        <v>29.053734754561201</v>
      </c>
      <c r="LS102" s="36">
        <f t="shared" si="177"/>
        <v>0</v>
      </c>
      <c r="LT102" s="43">
        <f>LR101*'DEPRECATED - DT-Prelim Calcs'!$C$11+LT101</f>
        <v>-197.31186011227061</v>
      </c>
      <c r="LU102" s="43">
        <f>LU101+0.5*LR102*'DEPRECATED - DT-Prelim Calcs'!$C$11^2+LT102*'DEPRECATED - DT-Prelim Calcs'!$C$11</f>
        <v>-177474.22073999068</v>
      </c>
      <c r="LV102" s="43">
        <f>MIN('Drive Train'!$F$35-LP101*'DEPRECATED - DT-Prelim Calcs'!$C$21*'Drive Train'!$F$39,LV101+LP$2)</f>
        <v>9.0400000000000009</v>
      </c>
      <c r="LW102" s="43">
        <f>'Drive Train'!$F$35-LP102*'DEPRECATED - DT-Prelim Calcs'!$C$21*'Drive Train'!$F$39</f>
        <v>9.0400000000000009</v>
      </c>
      <c r="LX102" s="1">
        <f>IF(LU102&gt;='Drive Train'!$F$29,1,0)</f>
        <v>0</v>
      </c>
      <c r="LY102" s="43">
        <f>MIN(LO102,'DEPRECATED - DT-Prelim Calcs'!$C$10)*'DEPRECATED - DT-Prelim Calcs'!$C$11*1000/60/60</f>
        <v>103.33333333333333</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3"/>
        <v>0</v>
      </c>
      <c r="X103" s="2">
        <f>MAX(MIN(IF(AND(AI102=1,AG103&lt;0),-1,1)*(W103-$C$9)/($C$8-$C$9)*$C$7-$C$29*AE103/T$2 -  AI102*$C$29/2,X$2),MAX(X$4:X102)*-1)</f>
        <v>-0.27672021620693066</v>
      </c>
      <c r="Y103" s="43">
        <f t="shared" si="94"/>
        <v>0</v>
      </c>
      <c r="Z103" s="43">
        <f t="shared" si="95"/>
        <v>0</v>
      </c>
      <c r="AA103" s="43">
        <f t="shared" si="96"/>
        <v>0</v>
      </c>
      <c r="AB103" s="43" t="e">
        <f t="shared" si="97"/>
        <v>#N/A</v>
      </c>
      <c r="AC103" s="36">
        <f t="shared" si="121"/>
        <v>1</v>
      </c>
      <c r="AD103" s="1">
        <f t="shared" si="98"/>
        <v>1</v>
      </c>
      <c r="AE103" s="43">
        <f t="shared" si="99"/>
        <v>0</v>
      </c>
      <c r="AF103" s="43" t="e">
        <f t="shared" si="100"/>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889.49632897085212</v>
      </c>
      <c r="AK103" s="43">
        <f t="shared" si="178"/>
        <v>0</v>
      </c>
      <c r="AL103" s="49">
        <f>AL102+'DEPRECATED - DT-Prelim Calcs'!$C$11</f>
        <v>396</v>
      </c>
      <c r="AM103" s="2">
        <f>AW103/'Drive Train'!$F$35</f>
        <v>1.4974561193228368</v>
      </c>
      <c r="AN103" s="36">
        <f>AU103*12*60/(PI() * 'Drive Train'!$F$15)/AM$2*AM103</f>
        <v>-13479.337235798923</v>
      </c>
      <c r="AO103" s="2">
        <f>('DEPRECATED - DT-Prelim Calcs'!$C$6*AM103-AN103)/('DEPRECATED - DT-Prelim Calcs'!$C$6*AM103)*'DEPRECATED - DT-Prelim Calcs'!$C$7*AM103</f>
        <v>16.931860992084442</v>
      </c>
      <c r="AP103" s="43">
        <f>AO103/'DEPRECATED - DT-Prelim Calcs'!$C$7*('DEPRECATED - DT-Prelim Calcs'!$C$8-'DEPRECATED - DT-Prelim Calcs'!$C$9)+'DEPRECATED - DT-Prelim Calcs'!$C$9</f>
        <v>923.9073525538538</v>
      </c>
      <c r="AQ103" s="43">
        <f t="shared" si="102"/>
        <v>93</v>
      </c>
      <c r="AR103" s="2">
        <f t="shared" si="122"/>
        <v>2.382737997912066</v>
      </c>
      <c r="AS103" s="43">
        <f>AR103*'DEPRECATED - DT-Prelim Calcs'!$C$21/AM$2/'DEPRECATED - DT-Prelim Calcs'!$C$19/'DEPRECATED - DT-Prelim Calcs'!$C$18*3.39*'DEPRECATED - DT-Prelim Calcs'!$C$20</f>
        <v>23.932819360198291</v>
      </c>
      <c r="AT103" s="36">
        <f t="shared" si="123"/>
        <v>0</v>
      </c>
      <c r="AU103" s="43">
        <f>AS102*'DEPRECATED - DT-Prelim Calcs'!$C$11+AU102</f>
        <v>-52.368549728132407</v>
      </c>
      <c r="AV103" s="43">
        <f>AV102+0.5*AS103*'DEPRECATED - DT-Prelim Calcs'!$C$11^2+AU103*'DEPRECATED - DT-Prelim Calcs'!$C$11</f>
        <v>5766.136470965851</v>
      </c>
      <c r="AW103" s="43">
        <f>MIN('Drive Train'!$F$35-AQ102*'DEPRECATED - DT-Prelim Calcs'!$C$21*'Drive Train'!$F$39,AW102+AQ$2)</f>
        <v>18.568455879603178</v>
      </c>
      <c r="AX103" s="43">
        <f>'Drive Train'!$F$35-AQ103*'DEPRECATED - DT-Prelim Calcs'!$C$21*'Drive Train'!$F$39</f>
        <v>7.1920000000000002</v>
      </c>
      <c r="AY103" s="1">
        <f>IF(AV103&gt;='Drive Train'!$F$29,1,0)</f>
        <v>1</v>
      </c>
      <c r="AZ103" s="43">
        <f t="shared" si="124"/>
        <v>103.33333333333333</v>
      </c>
      <c r="BA103" s="49">
        <f>BA102+'DEPRECATED - DT-Prelim Calcs'!$C$11</f>
        <v>396</v>
      </c>
      <c r="BB103" s="2">
        <f>BL103/'Drive Train'!$F$35</f>
        <v>0.57999999999999996</v>
      </c>
      <c r="BC103" s="36">
        <f>BJ103*12*60/(PI() * 'Drive Train'!$F$15)/BB$2*BB103</f>
        <v>-49096.739342498557</v>
      </c>
      <c r="BD103" s="2">
        <f>('DEPRECATED - DT-Prelim Calcs'!$C$6*BB103-BC103)/('DEPRECATED - DT-Prelim Calcs'!$C$6*BB103)*'DEPRECATED - DT-Prelim Calcs'!$C$7*BB103</f>
        <v>38.811690206319476</v>
      </c>
      <c r="BE103" s="43">
        <f>BD103/'DEPRECATED - DT-Prelim Calcs'!$C$7*('DEPRECATED - DT-Prelim Calcs'!$C$8-'DEPRECATED - DT-Prelim Calcs'!$C$9)+'DEPRECATED - DT-Prelim Calcs'!$C$9</f>
        <v>2115.8681978069562</v>
      </c>
      <c r="BF103" s="43">
        <f t="shared" si="103"/>
        <v>93</v>
      </c>
      <c r="BG103" s="2">
        <f t="shared" si="125"/>
        <v>2.0025508475699998</v>
      </c>
      <c r="BH103" s="43">
        <f>BG103*'DEPRECATED - DT-Prelim Calcs'!$C$21/BB$2/'DEPRECATED - DT-Prelim Calcs'!$C$19/'DEPRECATED - DT-Prelim Calcs'!$C$18*3.39*'DEPRECATED - DT-Prelim Calcs'!$C$20</f>
        <v>29.053734754561201</v>
      </c>
      <c r="BI103" s="36">
        <f t="shared" si="126"/>
        <v>0</v>
      </c>
      <c r="BJ103" s="43">
        <f>BH102*'DEPRECATED - DT-Prelim Calcs'!$C$11+BJ102</f>
        <v>-340.94154649338293</v>
      </c>
      <c r="BK103" s="43">
        <f>BK102+0.5*BH103*'DEPRECATED - DT-Prelim Calcs'!$C$11^2+BJ103*'DEPRECATED - DT-Prelim Calcs'!$C$11</f>
        <v>-54469.399728506127</v>
      </c>
      <c r="BL103" s="43">
        <f>MIN('Drive Train'!$F$35-BF102*'DEPRECATED - DT-Prelim Calcs'!$C$21*'Drive Train'!$F$39,BL102+BF$2)</f>
        <v>7.1920000000000002</v>
      </c>
      <c r="BM103" s="43">
        <f>'Drive Train'!$F$35-BF103*'DEPRECATED - DT-Prelim Calcs'!$C$21*'Drive Train'!$F$39</f>
        <v>7.1920000000000002</v>
      </c>
      <c r="BN103" s="1">
        <f>IF(BK103&gt;='Drive Train'!$F$29,1,0)</f>
        <v>0</v>
      </c>
      <c r="BO103" s="43">
        <f t="shared" si="127"/>
        <v>103.33333333333333</v>
      </c>
      <c r="BP103" s="49">
        <f>BP102+'DEPRECATED - DT-Prelim Calcs'!$C$11</f>
        <v>396</v>
      </c>
      <c r="BQ103" s="2">
        <f>CA103/'Drive Train'!$F$35</f>
        <v>0.57999999999999996</v>
      </c>
      <c r="BR103" s="36">
        <f>BY103*12*60/(PI() * 'Drive Train'!$F$15)/BQ$2*BQ103</f>
        <v>-79453.042493427551</v>
      </c>
      <c r="BS103" s="2">
        <f>('DEPRECATED - DT-Prelim Calcs'!$C$6*BQ103-BR103)/('DEPRECATED - DT-Prelim Calcs'!$C$6*BQ103)*'DEPRECATED - DT-Prelim Calcs'!$C$7*BQ103</f>
        <v>61.126903651124643</v>
      </c>
      <c r="BT103" s="43">
        <f>BS103/'DEPRECATED - DT-Prelim Calcs'!$C$7*('DEPRECATED - DT-Prelim Calcs'!$C$8-'DEPRECATED - DT-Prelim Calcs'!$C$9)+'DEPRECATED - DT-Prelim Calcs'!$C$9</f>
        <v>3331.547736217984</v>
      </c>
      <c r="BU103" s="43">
        <f t="shared" si="104"/>
        <v>93</v>
      </c>
      <c r="BV103" s="2">
        <f t="shared" si="128"/>
        <v>1.5313624128476471</v>
      </c>
      <c r="BW103" s="43">
        <f>BV103*'DEPRECATED - DT-Prelim Calcs'!$C$21/BQ$2/'DEPRECATED - DT-Prelim Calcs'!$C$19/'DEPRECATED - DT-Prelim Calcs'!$C$18*3.39*'DEPRECATED - DT-Prelim Calcs'!$C$20</f>
        <v>29.053734754561201</v>
      </c>
      <c r="BX103" s="36">
        <f t="shared" si="129"/>
        <v>0</v>
      </c>
      <c r="BY103" s="43">
        <f>BW102*'DEPRECATED - DT-Prelim Calcs'!$C$11+BY102</f>
        <v>-421.92206660363371</v>
      </c>
      <c r="BZ103" s="43">
        <f>BZ102+0.5*BW103*'DEPRECATED - DT-Prelim Calcs'!$C$11^2+BY103*'DEPRECATED - DT-Prelim Calcs'!$C$11</f>
        <v>-135348.16817129953</v>
      </c>
      <c r="CA103" s="43">
        <f>MIN('Drive Train'!$F$35-BU102*'DEPRECATED - DT-Prelim Calcs'!$C$21*'Drive Train'!$F$39,CA102+BU$2)</f>
        <v>7.1920000000000002</v>
      </c>
      <c r="CB103" s="43">
        <f>'Drive Train'!$F$35-BU103*'DEPRECATED - DT-Prelim Calcs'!$C$21*'Drive Train'!$F$39</f>
        <v>7.1920000000000002</v>
      </c>
      <c r="CC103" s="1">
        <f>IF(BZ103&gt;='Drive Train'!$F$29,1,0)</f>
        <v>0</v>
      </c>
      <c r="CD103" s="43">
        <f t="shared" si="130"/>
        <v>103.33333333333333</v>
      </c>
      <c r="CE103" s="49">
        <f>CE102+'DEPRECATED - DT-Prelim Calcs'!$C$11</f>
        <v>396</v>
      </c>
      <c r="CF103" s="2">
        <f>CP103/'Drive Train'!$F$35</f>
        <v>0.57999999999999996</v>
      </c>
      <c r="CG103" s="36">
        <f>CN103*12*60/(PI() * 'Drive Train'!$F$15)/CF$2*CF103</f>
        <v>-246637.84340010287</v>
      </c>
      <c r="CH103" s="2">
        <f>('DEPRECATED - DT-Prelim Calcs'!$C$6*CF103-CG103)/('DEPRECATED - DT-Prelim Calcs'!$C$6*CF103)*'DEPRECATED - DT-Prelim Calcs'!$C$7*CF103</f>
        <v>184.02607547750512</v>
      </c>
      <c r="CI103" s="43">
        <f>CH103/'DEPRECATED - DT-Prelim Calcs'!$C$7*('DEPRECATED - DT-Prelim Calcs'!$C$8-'DEPRECATED - DT-Prelim Calcs'!$C$9)+'DEPRECATED - DT-Prelim Calcs'!$C$9</f>
        <v>10026.801126759607</v>
      </c>
      <c r="CJ103" s="43">
        <f t="shared" si="105"/>
        <v>93</v>
      </c>
      <c r="CK103" s="2">
        <f t="shared" si="131"/>
        <v>1.2396743342100003</v>
      </c>
      <c r="CL103" s="43">
        <f>CK103*'DEPRECATED - DT-Prelim Calcs'!$C$21/CF$2/'DEPRECATED - DT-Prelim Calcs'!$C$19/'DEPRECATED - DT-Prelim Calcs'!$C$18*3.39*'DEPRECATED - DT-Prelim Calcs'!$C$20</f>
        <v>29.053734754561205</v>
      </c>
      <c r="CM103" s="36">
        <f t="shared" si="132"/>
        <v>0</v>
      </c>
      <c r="CN103" s="43">
        <f>CL102*'DEPRECATED - DT-Prelim Calcs'!$C$11+CN102</f>
        <v>-1060.2567555049168</v>
      </c>
      <c r="CO103" s="43">
        <f>CO102+0.5*CL103*'DEPRECATED - DT-Prelim Calcs'!$C$11^2+CN103*'DEPRECATED - DT-Prelim Calcs'!$C$11</f>
        <v>-268353.60774557968</v>
      </c>
      <c r="CP103" s="43">
        <f>MIN('Drive Train'!$F$35-CJ102*'DEPRECATED - DT-Prelim Calcs'!$C$21*'Drive Train'!$F$39,CP102+CJ$2)</f>
        <v>7.1920000000000002</v>
      </c>
      <c r="CQ103" s="43">
        <f>'Drive Train'!$F$35-CJ103*'DEPRECATED - DT-Prelim Calcs'!$C$21*'Drive Train'!$F$39</f>
        <v>7.1920000000000002</v>
      </c>
      <c r="CR103" s="1">
        <f>IF(CO103&gt;='Drive Train'!$F$29,1,0)</f>
        <v>0</v>
      </c>
      <c r="CS103" s="43">
        <f t="shared" si="133"/>
        <v>103.33333333333333</v>
      </c>
      <c r="CT103" s="49">
        <f>CT102+'DEPRECATED - DT-Prelim Calcs'!$C$11</f>
        <v>396</v>
      </c>
      <c r="CU103" s="2">
        <f>DE103/'Drive Train'!$F$35</f>
        <v>0.57999999999999996</v>
      </c>
      <c r="CV103" s="36">
        <f>DC103*12*60/(PI() * 'Drive Train'!$F$15)/CU$2*CU103</f>
        <v>15268.699589966414</v>
      </c>
      <c r="CW103" s="2">
        <f>('DEPRECATED - DT-Prelim Calcs'!$C$6*CU103-CV103)/('DEPRECATED - DT-Prelim Calcs'!$C$6*CU103)*'DEPRECATED - DT-Prelim Calcs'!$C$7*CU103</f>
        <v>-8.5039694477966279</v>
      </c>
      <c r="CX103" s="43">
        <f>CW103/'DEPRECATED - DT-Prelim Calcs'!$C$7*('DEPRECATED - DT-Prelim Calcs'!$C$8-'DEPRECATED - DT-Prelim Calcs'!$C$9)+'DEPRECATED - DT-Prelim Calcs'!$C$9</f>
        <v>-461.77594752921925</v>
      </c>
      <c r="CY103" s="43">
        <f t="shared" si="106"/>
        <v>-461.77594752921925</v>
      </c>
      <c r="CZ103" s="2">
        <f t="shared" si="134"/>
        <v>-10.560366438575578</v>
      </c>
      <c r="DA103" s="43">
        <f>CZ103*'DEPRECATED - DT-Prelim Calcs'!$C$21/CU$2/'DEPRECATED - DT-Prelim Calcs'!$C$19/'DEPRECATED - DT-Prelim Calcs'!$C$18*3.39*'DEPRECATED - DT-Prelim Calcs'!$C$20</f>
        <v>-294.64159692360334</v>
      </c>
      <c r="DB103" s="36">
        <f t="shared" si="135"/>
        <v>1</v>
      </c>
      <c r="DC103" s="43">
        <f>DA102*'DEPRECATED - DT-Prelim Calcs'!$C$11+DC102</f>
        <v>55.135671795066656</v>
      </c>
      <c r="DD103" s="43">
        <f>DD102+0.5*DA103*'DEPRECATED - DT-Prelim Calcs'!$C$11^2+DC103*'DEPRECATED - DT-Prelim Calcs'!$C$11</f>
        <v>-381505.26442310429</v>
      </c>
      <c r="DE103" s="43">
        <f>MIN('Drive Train'!$F$35-CY102*'DEPRECATED - DT-Prelim Calcs'!$C$21*'Drive Train'!$F$39,DE102+CY$2)</f>
        <v>7.1920000000000002</v>
      </c>
      <c r="DF103" s="43">
        <f>'Drive Train'!$F$35-CY103*'DEPRECATED - DT-Prelim Calcs'!$C$21*'Drive Train'!$F$39</f>
        <v>38.259453061636279</v>
      </c>
      <c r="DG103" s="1">
        <f>IF(DD103&gt;='Drive Train'!$F$29,1,0)</f>
        <v>0</v>
      </c>
      <c r="DH103" s="43">
        <f t="shared" si="136"/>
        <v>-513.08438614357703</v>
      </c>
      <c r="DI103" s="49">
        <f>DI102+'DEPRECATED - DT-Prelim Calcs'!$C$11</f>
        <v>396</v>
      </c>
      <c r="DJ103" s="2">
        <f>DT103/'Drive Train'!$F$35</f>
        <v>0.57999999999999996</v>
      </c>
      <c r="DK103" s="36">
        <f>DR103*12*60/(PI() * 'Drive Train'!$F$15)/DJ$2*DJ103</f>
        <v>-1244633.8412634181</v>
      </c>
      <c r="DL103" s="2">
        <f>('DEPRECATED - DT-Prelim Calcs'!$C$6*DJ103-DK103)/('DEPRECATED - DT-Prelim Calcs'!$C$6*DJ103)*'DEPRECATED - DT-Prelim Calcs'!$C$7*DJ103</f>
        <v>917.6626319005378</v>
      </c>
      <c r="DM103" s="43">
        <f>DL103/'DEPRECATED - DT-Prelim Calcs'!$C$7*('DEPRECATED - DT-Prelim Calcs'!$C$8-'DEPRECATED - DT-Prelim Calcs'!$C$9)+'DEPRECATED - DT-Prelim Calcs'!$C$9</f>
        <v>49993.568752790488</v>
      </c>
      <c r="DN103" s="43">
        <f t="shared" si="107"/>
        <v>93</v>
      </c>
      <c r="DO103" s="2">
        <f t="shared" si="137"/>
        <v>0.89769520753137932</v>
      </c>
      <c r="DP103" s="43">
        <f>DO103*'DEPRECATED - DT-Prelim Calcs'!$C$21/DJ$2/'DEPRECATED - DT-Prelim Calcs'!$C$19/'DEPRECATED - DT-Prelim Calcs'!$C$18*3.39*'DEPRECATED - DT-Prelim Calcs'!$C$20</f>
        <v>29.053734754561201</v>
      </c>
      <c r="DQ103" s="36">
        <f t="shared" si="138"/>
        <v>0</v>
      </c>
      <c r="DR103" s="43">
        <f>DP102*'DEPRECATED - DT-Prelim Calcs'!$C$11+DR102</f>
        <v>-3874.4872494276651</v>
      </c>
      <c r="DS103" s="43">
        <f>DS102+0.5*DP103*'DEPRECATED - DT-Prelim Calcs'!$C$11^2+DR103*'DEPRECATED - DT-Prelim Calcs'!$C$11</f>
        <v>-688258.24366048782</v>
      </c>
      <c r="DT103" s="43">
        <f>MIN('Drive Train'!$F$35-DN102*'DEPRECATED - DT-Prelim Calcs'!$C$21*'Drive Train'!$F$39,DT102+DN$2)</f>
        <v>7.1920000000000002</v>
      </c>
      <c r="DU103" s="43">
        <f>'Drive Train'!$F$35-DN103*'DEPRECATED - DT-Prelim Calcs'!$C$21*'Drive Train'!$F$39</f>
        <v>7.1920000000000002</v>
      </c>
      <c r="DV103" s="1">
        <f>IF(DS103&gt;='Drive Train'!$F$29,1,0)</f>
        <v>0</v>
      </c>
      <c r="DW103" s="43">
        <f t="shared" si="139"/>
        <v>103.33333333333333</v>
      </c>
      <c r="DX103" s="49">
        <f>DX102+'DEPRECATED - DT-Prelim Calcs'!$C$11</f>
        <v>396</v>
      </c>
      <c r="DY103" s="2">
        <f>EI103/'Drive Train'!$F$35</f>
        <v>0.57999999999999996</v>
      </c>
      <c r="DZ103" s="36">
        <f>EG103*12*60/(PI() * 'Drive Train'!$F$15)/DY$2*DY103</f>
        <v>-786108.44178643241</v>
      </c>
      <c r="EA103" s="2">
        <f>('DEPRECATED - DT-Prelim Calcs'!$C$6*DY103-DZ103)/('DEPRECATED - DT-Prelim Calcs'!$C$6*DY103)*'DEPRECATED - DT-Prelim Calcs'!$C$7*DY103</f>
        <v>580.59615485554366</v>
      </c>
      <c r="EB103" s="43">
        <f>EA103/'DEPRECATED - DT-Prelim Calcs'!$C$7*('DEPRECATED - DT-Prelim Calcs'!$C$8-'DEPRECATED - DT-Prelim Calcs'!$C$9)+'DEPRECATED - DT-Prelim Calcs'!$C$9</f>
        <v>31630.992018249766</v>
      </c>
      <c r="EC103" s="43">
        <f t="shared" si="108"/>
        <v>93</v>
      </c>
      <c r="ED103" s="2">
        <f t="shared" si="140"/>
        <v>0.78888366722454539</v>
      </c>
      <c r="EE103" s="43">
        <f>ED103*'DEPRECATED - DT-Prelim Calcs'!$C$21/DY$2/'DEPRECATED - DT-Prelim Calcs'!$C$19/'DEPRECATED - DT-Prelim Calcs'!$C$18*3.39*'DEPRECATED - DT-Prelim Calcs'!$C$20</f>
        <v>29.053734754561201</v>
      </c>
      <c r="EF103" s="36">
        <f t="shared" si="141"/>
        <v>0</v>
      </c>
      <c r="EG103" s="43">
        <f>EE102*'DEPRECATED - DT-Prelim Calcs'!$C$11+EG102</f>
        <v>-2150.4985245917592</v>
      </c>
      <c r="EH103" s="43">
        <f>EH102+0.5*EE103*'DEPRECATED - DT-Prelim Calcs'!$C$11^2+EG103*'DEPRECATED - DT-Prelim Calcs'!$C$11</f>
        <v>-724933.07206083089</v>
      </c>
      <c r="EI103" s="43">
        <f>MIN('Drive Train'!$F$35-EC102*'DEPRECATED - DT-Prelim Calcs'!$C$21*'Drive Train'!$F$39,EI102+EC$2)</f>
        <v>7.1920000000000002</v>
      </c>
      <c r="EJ103" s="43">
        <f>'Drive Train'!$F$35-EC103*'DEPRECATED - DT-Prelim Calcs'!$C$21*'Drive Train'!$F$39</f>
        <v>7.1920000000000002</v>
      </c>
      <c r="EK103" s="1">
        <f>IF(EH103&gt;='Drive Train'!$F$29,1,0)</f>
        <v>0</v>
      </c>
      <c r="EL103" s="43">
        <f t="shared" si="142"/>
        <v>103.33333333333333</v>
      </c>
      <c r="EM103" s="49">
        <f>EM102+'DEPRECATED - DT-Prelim Calcs'!$C$11</f>
        <v>396</v>
      </c>
      <c r="EN103" s="2">
        <f>EX103/'Drive Train'!$F$35</f>
        <v>0.57999999999999996</v>
      </c>
      <c r="EO103" s="36">
        <f>EV103*12*60/(PI() * 'Drive Train'!$F$15)/EN$2*EN103</f>
        <v>-623870.42591347999</v>
      </c>
      <c r="EP103" s="2">
        <f>('DEPRECATED - DT-Prelim Calcs'!$C$6*EN103-EO103)/('DEPRECATED - DT-Prelim Calcs'!$C$6*EN103)*'DEPRECATED - DT-Prelim Calcs'!$C$7*EN103</f>
        <v>461.33341277965854</v>
      </c>
      <c r="EQ103" s="43">
        <f>EP103/'DEPRECATED - DT-Prelim Calcs'!$C$7*('DEPRECATED - DT-Prelim Calcs'!$C$8-'DEPRECATED - DT-Prelim Calcs'!$C$9)+'DEPRECATED - DT-Prelim Calcs'!$C$9</f>
        <v>25133.842636503781</v>
      </c>
      <c r="ER103" s="43">
        <f t="shared" si="109"/>
        <v>93</v>
      </c>
      <c r="ES103" s="2">
        <f t="shared" si="143"/>
        <v>0.7035989464435134</v>
      </c>
      <c r="ET103" s="43">
        <f>ES103*'DEPRECATED - DT-Prelim Calcs'!$C$21/EN$2/'DEPRECATED - DT-Prelim Calcs'!$C$19/'DEPRECATED - DT-Prelim Calcs'!$C$18*3.39*'DEPRECATED - DT-Prelim Calcs'!$C$20</f>
        <v>29.053734754561201</v>
      </c>
      <c r="EU103" s="36">
        <f t="shared" si="144"/>
        <v>0</v>
      </c>
      <c r="EV103" s="43">
        <f>ET102*'DEPRECATED - DT-Prelim Calcs'!$C$11+EV102</f>
        <v>-1522.1705085754302</v>
      </c>
      <c r="EW103" s="43">
        <f>EW102+0.5*ET103*'DEPRECATED - DT-Prelim Calcs'!$C$11^2+EV103*'DEPRECATED - DT-Prelim Calcs'!$C$11</f>
        <v>-1323432.7450402405</v>
      </c>
      <c r="EX103" s="43">
        <f>MIN('Drive Train'!$F$35-ER102*'DEPRECATED - DT-Prelim Calcs'!$C$21*'Drive Train'!$F$39,EX102+ER$2)</f>
        <v>7.1920000000000002</v>
      </c>
      <c r="EY103" s="43">
        <f>'Drive Train'!$F$35-ER103*'DEPRECATED - DT-Prelim Calcs'!$C$21*'Drive Train'!$F$39</f>
        <v>7.1920000000000002</v>
      </c>
      <c r="EZ103" s="1">
        <f>IF(EW103&gt;='Drive Train'!$F$29,1,0)</f>
        <v>0</v>
      </c>
      <c r="FA103" s="43">
        <f t="shared" si="145"/>
        <v>103.33333333333333</v>
      </c>
      <c r="FB103" s="49">
        <f>FB102+'DEPRECATED - DT-Prelim Calcs'!$C$11</f>
        <v>396</v>
      </c>
      <c r="FC103" s="2">
        <f>FM103/'Drive Train'!$F$35</f>
        <v>0.57999999999999996</v>
      </c>
      <c r="FD103" s="36">
        <f>FK103*12*60/(PI() * 'Drive Train'!$F$15)/FC$2*FC103</f>
        <v>-2046981.4027343544</v>
      </c>
      <c r="FE103" s="2">
        <f>('DEPRECATED - DT-Prelim Calcs'!$C$6*FC103-FD103)/('DEPRECATED - DT-Prelim Calcs'!$C$6*FC103)*'DEPRECATED - DT-Prelim Calcs'!$C$7*FC103</f>
        <v>1507.4761214457869</v>
      </c>
      <c r="FF103" s="43">
        <f>FE103/'DEPRECATED - DT-Prelim Calcs'!$C$7*('DEPRECATED - DT-Prelim Calcs'!$C$8-'DEPRECATED - DT-Prelim Calcs'!$C$9)+'DEPRECATED - DT-Prelim Calcs'!$C$9</f>
        <v>82125.199153389869</v>
      </c>
      <c r="FG103" s="43">
        <f t="shared" si="110"/>
        <v>93</v>
      </c>
      <c r="FH103" s="2">
        <f t="shared" si="146"/>
        <v>0.63495514679048781</v>
      </c>
      <c r="FI103" s="43">
        <f>FH103*'DEPRECATED - DT-Prelim Calcs'!$C$21/FC$2/'DEPRECATED - DT-Prelim Calcs'!$C$19/'DEPRECATED - DT-Prelim Calcs'!$C$18*3.39*'DEPRECATED - DT-Prelim Calcs'!$C$20</f>
        <v>29.053734754561205</v>
      </c>
      <c r="FJ103" s="36">
        <f t="shared" si="147"/>
        <v>0</v>
      </c>
      <c r="FK103" s="43">
        <f>FI102*'DEPRECATED - DT-Prelim Calcs'!$C$11+FK102</f>
        <v>-4507.1360645256354</v>
      </c>
      <c r="FL103" s="43">
        <f>FL102+0.5*FI103*'DEPRECATED - DT-Prelim Calcs'!$C$11^2+FK103*'DEPRECATED - DT-Prelim Calcs'!$C$11</f>
        <v>-1747874.2453224533</v>
      </c>
      <c r="FM103" s="43">
        <f>MIN('Drive Train'!$F$35-FG102*'DEPRECATED - DT-Prelim Calcs'!$C$21*'Drive Train'!$F$39,FM102+FG$2)</f>
        <v>7.1920000000000002</v>
      </c>
      <c r="FN103" s="43">
        <f>'Drive Train'!$F$35-FG103*'DEPRECATED - DT-Prelim Calcs'!$C$21*'Drive Train'!$F$39</f>
        <v>7.1920000000000002</v>
      </c>
      <c r="FO103" s="1">
        <f>IF(FL103&gt;='Drive Train'!$F$29,1,0)</f>
        <v>0</v>
      </c>
      <c r="FP103" s="43">
        <f t="shared" si="148"/>
        <v>103.33333333333333</v>
      </c>
      <c r="FQ103" s="49">
        <f>FQ102+'DEPRECATED - DT-Prelim Calcs'!$C$11</f>
        <v>396</v>
      </c>
      <c r="FR103" s="2">
        <f>GB103/'Drive Train'!$F$35</f>
        <v>0.57999999999999996</v>
      </c>
      <c r="FS103" s="36">
        <f>FZ103*12*60/(PI() * 'Drive Train'!$F$15)/FR$2*FR103</f>
        <v>-1991426.5036950558</v>
      </c>
      <c r="FT103" s="2">
        <f>('DEPRECATED - DT-Prelim Calcs'!$C$6*FR103-FS103)/('DEPRECATED - DT-Prelim Calcs'!$C$6*FR103)*'DEPRECATED - DT-Prelim Calcs'!$C$7*FR103</f>
        <v>1466.6371752868044</v>
      </c>
      <c r="FU103" s="43">
        <f>FT103/'DEPRECATED - DT-Prelim Calcs'!$C$7*('DEPRECATED - DT-Prelim Calcs'!$C$8-'DEPRECATED - DT-Prelim Calcs'!$C$9)+'DEPRECATED - DT-Prelim Calcs'!$C$9</f>
        <v>79900.39089249009</v>
      </c>
      <c r="FV103" s="43">
        <f t="shared" si="111"/>
        <v>93</v>
      </c>
      <c r="FW103" s="2">
        <f t="shared" si="149"/>
        <v>0.57851468929799987</v>
      </c>
      <c r="FX103" s="43">
        <f>FW103*'DEPRECATED - DT-Prelim Calcs'!$C$21/FR$2/'DEPRECATED - DT-Prelim Calcs'!$C$19/'DEPRECATED - DT-Prelim Calcs'!$C$18*3.39*'DEPRECATED - DT-Prelim Calcs'!$C$20</f>
        <v>29.053734754561201</v>
      </c>
      <c r="FY103" s="36">
        <f t="shared" si="150"/>
        <v>0</v>
      </c>
      <c r="FZ103" s="43">
        <f>FX102*'DEPRECATED - DT-Prelim Calcs'!$C$11+FZ102</f>
        <v>-3995.0516437882461</v>
      </c>
      <c r="GA103" s="43">
        <f>GA102+0.5*FX103*'DEPRECATED - DT-Prelim Calcs'!$C$11^2+FZ103*'DEPRECATED - DT-Prelim Calcs'!$C$11</f>
        <v>-1831897.3935013833</v>
      </c>
      <c r="GB103" s="43">
        <f>MIN('Drive Train'!$F$35-FV102*'DEPRECATED - DT-Prelim Calcs'!$C$21*'Drive Train'!$F$39,GB102+FV$2)</f>
        <v>7.1920000000000002</v>
      </c>
      <c r="GC103" s="43">
        <f>'Drive Train'!$F$35-FV103*'DEPRECATED - DT-Prelim Calcs'!$C$21*'Drive Train'!$F$39</f>
        <v>7.1920000000000002</v>
      </c>
      <c r="GD103" s="1">
        <f>IF(GA103&gt;='Drive Train'!$F$29,1,0)</f>
        <v>0</v>
      </c>
      <c r="GE103" s="43">
        <f t="shared" si="151"/>
        <v>103.33333333333333</v>
      </c>
      <c r="GF103" s="49">
        <f>GF102+'DEPRECATED - DT-Prelim Calcs'!$C$11</f>
        <v>396</v>
      </c>
      <c r="GG103" s="2">
        <f>GQ103/'Drive Train'!$F$35</f>
        <v>2.7728488785024332</v>
      </c>
      <c r="GH103" s="36">
        <f>GO103*12*60/(PI() * 'Drive Train'!$F$15)/GG$2*GG103</f>
        <v>-611076.90125627944</v>
      </c>
      <c r="GI103" s="2">
        <f>('DEPRECATED - DT-Prelim Calcs'!$C$6*GG103-GH103)/('DEPRECATED - DT-Prelim Calcs'!$C$6*GG103)*'DEPRECATED - DT-Prelim Calcs'!$C$7*GG103</f>
        <v>462.21322971853868</v>
      </c>
      <c r="GJ103" s="43">
        <f>GI103/'DEPRECATED - DT-Prelim Calcs'!$C$7*('DEPRECATED - DT-Prelim Calcs'!$C$8-'DEPRECATED - DT-Prelim Calcs'!$C$9)+'DEPRECATED - DT-Prelim Calcs'!$C$9</f>
        <v>25181.772962278599</v>
      </c>
      <c r="GK103" s="43">
        <f t="shared" si="152"/>
        <v>29.999999999999982</v>
      </c>
      <c r="GL103" s="2">
        <f t="shared" si="153"/>
        <v>1.4462867232450001</v>
      </c>
      <c r="GM103" s="43">
        <f>GL103*'DEPRECATED - DT-Prelim Calcs'!$C$21/GG$2/'DEPRECATED - DT-Prelim Calcs'!$C$19/'DEPRECATED - DT-Prelim Calcs'!$C$18*3.39*'DEPRECATED - DT-Prelim Calcs'!$C$20</f>
        <v>29.053734754561201</v>
      </c>
      <c r="GN103" s="36">
        <f t="shared" si="154"/>
        <v>0</v>
      </c>
      <c r="GO103" s="43">
        <f>GM102*'DEPRECATED - DT-Prelim Calcs'!$C$11+GO102</f>
        <v>-641.05572626605431</v>
      </c>
      <c r="GP103" s="43">
        <f>GP102+0.5*GM103*'DEPRECATED - DT-Prelim Calcs'!$C$11^2+GO103*'DEPRECATED - DT-Prelim Calcs'!$C$11</f>
        <v>-116574.29953875426</v>
      </c>
      <c r="GQ103" s="43">
        <f>MIN('Drive Train'!$F$35-GK102*'DEPRECATED - DT-Prelim Calcs'!$C$21*'Drive Train'!$F$39,GQ102+GK$2)</f>
        <v>34.383326093430171</v>
      </c>
      <c r="GR103" s="43">
        <f>'Drive Train'!$F$35-GK103*'DEPRECATED - DT-Prelim Calcs'!$C$21*'Drive Train'!$F$39</f>
        <v>10.72</v>
      </c>
      <c r="GS103" s="1">
        <f>IF(GP103&gt;='Drive Train'!$F$29,1,0)</f>
        <v>0</v>
      </c>
      <c r="GT103" s="43">
        <f t="shared" si="155"/>
        <v>33.333333333333314</v>
      </c>
      <c r="GU103" s="49">
        <f>GU102+'DEPRECATED - DT-Prelim Calcs'!$C$11</f>
        <v>396</v>
      </c>
      <c r="GV103" s="2">
        <f>HF103/'Drive Train'!$F$35</f>
        <v>0.84946236559139798</v>
      </c>
      <c r="GW103" s="36">
        <f>HD103*12*60/(PI() * 'Drive Train'!$F$15)/GV$2*GV103</f>
        <v>-34788.950837579076</v>
      </c>
      <c r="GX103" s="2">
        <f>('DEPRECATED - DT-Prelim Calcs'!$C$6*GV103-GW103)/('DEPRECATED - DT-Prelim Calcs'!$C$6*GV103)*'DEPRECATED - DT-Prelim Calcs'!$C$7*GV103</f>
        <v>29.557674329771913</v>
      </c>
      <c r="GY103" s="43">
        <f>GX103/'DEPRECATED - DT-Prelim Calcs'!$C$7*('DEPRECATED - DT-Prelim Calcs'!$C$8-'DEPRECATED - DT-Prelim Calcs'!$C$9)+'DEPRECATED - DT-Prelim Calcs'!$C$9</f>
        <v>1611.731511995037</v>
      </c>
      <c r="GZ103" s="43">
        <f t="shared" si="112"/>
        <v>33.333333333333314</v>
      </c>
      <c r="HA103" s="2">
        <f t="shared" si="156"/>
        <v>1.4462867232450001</v>
      </c>
      <c r="HB103" s="43">
        <f>HA103*'DEPRECATED - DT-Prelim Calcs'!$C$21/GV$2/'DEPRECATED - DT-Prelim Calcs'!$C$19/'DEPRECATED - DT-Prelim Calcs'!$C$18*3.39*'DEPRECATED - DT-Prelim Calcs'!$C$20</f>
        <v>29.053734754561201</v>
      </c>
      <c r="HC103" s="36">
        <f t="shared" si="157"/>
        <v>0</v>
      </c>
      <c r="HD103" s="43">
        <f>HB102*'DEPRECATED - DT-Prelim Calcs'!$C$11+HD102</f>
        <v>-119.13059366035448</v>
      </c>
      <c r="HE103" s="43">
        <f>HE102+0.5*HB103*'DEPRECATED - DT-Prelim Calcs'!$C$11^2+HD103*'DEPRECATED - DT-Prelim Calcs'!$C$11</f>
        <v>-122446.1911856034</v>
      </c>
      <c r="HF103" s="43">
        <f>MIN('Drive Train'!$F$35-GZ102*'DEPRECATED - DT-Prelim Calcs'!$C$21*'Drive Train'!$F$39,HF102+GZ$2)</f>
        <v>10.533333333333335</v>
      </c>
      <c r="HG103" s="43">
        <f>'Drive Train'!$F$35-GZ103*'DEPRECATED - DT-Prelim Calcs'!$C$21*'Drive Train'!$F$39</f>
        <v>10.533333333333335</v>
      </c>
      <c r="HH103" s="1">
        <f>IF(HE103&gt;='Drive Train'!$F$29,1,0)</f>
        <v>0</v>
      </c>
      <c r="HI103" s="43">
        <f t="shared" si="158"/>
        <v>37.037037037037017</v>
      </c>
      <c r="HJ103" s="49">
        <f>HJ102+'DEPRECATED - DT-Prelim Calcs'!$C$11</f>
        <v>396</v>
      </c>
      <c r="HK103" s="2">
        <f>HU103/'Drive Train'!$F$35</f>
        <v>0.83440860215053769</v>
      </c>
      <c r="HL103" s="36">
        <f>HS103*12*60/(PI() * 'Drive Train'!$F$15)/HK$2*HK103</f>
        <v>-195446.18899890871</v>
      </c>
      <c r="HM103" s="2">
        <f>('DEPRECATED - DT-Prelim Calcs'!$C$6*HK103-HL103)/('DEPRECATED - DT-Prelim Calcs'!$C$6*HK103)*'DEPRECATED - DT-Prelim Calcs'!$C$7*HK103</f>
        <v>147.58776919751577</v>
      </c>
      <c r="HN103" s="43">
        <f>HM103/'DEPRECATED - DT-Prelim Calcs'!$C$7*('DEPRECATED - DT-Prelim Calcs'!$C$8-'DEPRECATED - DT-Prelim Calcs'!$C$9)+'DEPRECATED - DT-Prelim Calcs'!$C$9</f>
        <v>8041.7292174766044</v>
      </c>
      <c r="HO103" s="43">
        <f t="shared" si="113"/>
        <v>36.66666666666665</v>
      </c>
      <c r="HP103" s="2">
        <f t="shared" si="159"/>
        <v>1.4462867232450001</v>
      </c>
      <c r="HQ103" s="43">
        <f>HP103*'DEPRECATED - DT-Prelim Calcs'!$C$21/HK$2/'DEPRECATED - DT-Prelim Calcs'!$C$19/'DEPRECATED - DT-Prelim Calcs'!$C$18*3.39*'DEPRECATED - DT-Prelim Calcs'!$C$20</f>
        <v>29.053734754561201</v>
      </c>
      <c r="HR103" s="36">
        <f t="shared" si="160"/>
        <v>0</v>
      </c>
      <c r="HS103" s="43">
        <f>HQ102*'DEPRECATED - DT-Prelim Calcs'!$C$11+HS102</f>
        <v>-681.3567317247963</v>
      </c>
      <c r="HT103" s="43">
        <f>HT102+0.5*HQ103*'DEPRECATED - DT-Prelim Calcs'!$C$11^2+HS103*'DEPRECATED - DT-Prelim Calcs'!$C$11</f>
        <v>-150831.82927906595</v>
      </c>
      <c r="HU103" s="43">
        <f>MIN('Drive Train'!$F$35-HO102*'DEPRECATED - DT-Prelim Calcs'!$C$21*'Drive Train'!$F$39,HU102+HO$2)</f>
        <v>10.346666666666668</v>
      </c>
      <c r="HV103" s="43">
        <f>'Drive Train'!$F$35-HO103*'DEPRECATED - DT-Prelim Calcs'!$C$21*'Drive Train'!$F$39</f>
        <v>10.346666666666668</v>
      </c>
      <c r="HW103" s="1">
        <f>IF(HT103&gt;='Drive Train'!$F$29,1,0)</f>
        <v>0</v>
      </c>
      <c r="HX103" s="43">
        <f t="shared" si="161"/>
        <v>40.740740740740726</v>
      </c>
      <c r="HY103" s="49">
        <f>HY102+'DEPRECATED - DT-Prelim Calcs'!$C$11</f>
        <v>396</v>
      </c>
      <c r="HZ103" s="2">
        <f>IJ103/'Drive Train'!$F$35</f>
        <v>0.8193548387096774</v>
      </c>
      <c r="IA103" s="36">
        <f>IH103*12*60/(PI() * 'Drive Train'!$F$15)/HZ$2*HZ103</f>
        <v>-197489.89284090805</v>
      </c>
      <c r="IB103" s="2">
        <f>('DEPRECATED - DT-Prelim Calcs'!$C$6*HZ103-IA103)/('DEPRECATED - DT-Prelim Calcs'!$C$6*HZ103)*'DEPRECATED - DT-Prelim Calcs'!$C$7*HZ103</f>
        <v>149.01951360167675</v>
      </c>
      <c r="IC103" s="43">
        <f>IB103/'DEPRECATED - DT-Prelim Calcs'!$C$7*('DEPRECATED - DT-Prelim Calcs'!$C$8-'DEPRECATED - DT-Prelim Calcs'!$C$9)+'DEPRECATED - DT-Prelim Calcs'!$C$9</f>
        <v>8119.7272335241805</v>
      </c>
      <c r="ID103" s="43">
        <f t="shared" si="114"/>
        <v>39.999999999999986</v>
      </c>
      <c r="IE103" s="2">
        <f t="shared" si="162"/>
        <v>1.4462867232450001</v>
      </c>
      <c r="IF103" s="43">
        <f>IE103*'DEPRECATED - DT-Prelim Calcs'!$C$21/HZ$2/'DEPRECATED - DT-Prelim Calcs'!$C$19/'DEPRECATED - DT-Prelim Calcs'!$C$18*3.39*'DEPRECATED - DT-Prelim Calcs'!$C$20</f>
        <v>29.053734754561201</v>
      </c>
      <c r="IG103" s="36">
        <f t="shared" si="163"/>
        <v>0</v>
      </c>
      <c r="IH103" s="43">
        <f>IF102*'DEPRECATED - DT-Prelim Calcs'!$C$11+IH102</f>
        <v>-701.13067555133432</v>
      </c>
      <c r="II103" s="43">
        <f>II102+0.5*IF103*'DEPRECATED - DT-Prelim Calcs'!$C$11^2+IH103*'DEPRECATED - DT-Prelim Calcs'!$C$11</f>
        <v>-126209.97873135524</v>
      </c>
      <c r="IJ103" s="43">
        <f>MIN('Drive Train'!$F$35-ID102*'DEPRECATED - DT-Prelim Calcs'!$C$21*'Drive Train'!$F$39,IJ102+ID$2)</f>
        <v>10.16</v>
      </c>
      <c r="IK103" s="43">
        <f>'Drive Train'!$F$35-ID103*'DEPRECATED - DT-Prelim Calcs'!$C$21*'Drive Train'!$F$39</f>
        <v>10.16</v>
      </c>
      <c r="IL103" s="1">
        <f>IF(II103&gt;='Drive Train'!$F$29,1,0)</f>
        <v>0</v>
      </c>
      <c r="IM103" s="43">
        <f t="shared" si="164"/>
        <v>44.444444444444429</v>
      </c>
      <c r="IN103" s="49">
        <f>IN102+'DEPRECATED - DT-Prelim Calcs'!$C$11</f>
        <v>396</v>
      </c>
      <c r="IO103" s="2">
        <f>IY103/'Drive Train'!$F$35</f>
        <v>0.80430107526881722</v>
      </c>
      <c r="IP103" s="36">
        <f>IW103*12*60/(PI() * 'Drive Train'!$F$15)/IO$2*IO103</f>
        <v>-134861.34097713514</v>
      </c>
      <c r="IQ103" s="2">
        <f>('DEPRECATED - DT-Prelim Calcs'!$C$6*IO103-IP103)/('DEPRECATED - DT-Prelim Calcs'!$C$6*IO103)*'DEPRECATED - DT-Prelim Calcs'!$C$7*IO103</f>
        <v>102.91005436005838</v>
      </c>
      <c r="IR103" s="43">
        <f>IQ103/'DEPRECATED - DT-Prelim Calcs'!$C$7*('DEPRECATED - DT-Prelim Calcs'!$C$8-'DEPRECATED - DT-Prelim Calcs'!$C$9)+'DEPRECATED - DT-Prelim Calcs'!$C$9</f>
        <v>5607.7940061822846</v>
      </c>
      <c r="IS103" s="43">
        <f t="shared" si="115"/>
        <v>43.333333333333321</v>
      </c>
      <c r="IT103" s="2">
        <f t="shared" si="165"/>
        <v>1.4462867232450001</v>
      </c>
      <c r="IU103" s="43">
        <f>IT103*'DEPRECATED - DT-Prelim Calcs'!$C$21/IO$2/'DEPRECATED - DT-Prelim Calcs'!$C$19/'DEPRECATED - DT-Prelim Calcs'!$C$18*3.39*'DEPRECATED - DT-Prelim Calcs'!$C$20</f>
        <v>29.053734754561201</v>
      </c>
      <c r="IV103" s="36">
        <f t="shared" si="166"/>
        <v>0</v>
      </c>
      <c r="IW103" s="43">
        <f>IU102*'DEPRECATED - DT-Prelim Calcs'!$C$11+IW102</f>
        <v>-487.74737596843858</v>
      </c>
      <c r="IX103" s="43">
        <f>IX102+0.5*IU103*'DEPRECATED - DT-Prelim Calcs'!$C$11^2+IW103*'DEPRECATED - DT-Prelim Calcs'!$C$11</f>
        <v>-162877.22708247398</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67"/>
        <v>48.148148148148138</v>
      </c>
      <c r="JC103" s="49">
        <f>JC102+'DEPRECATED - DT-Prelim Calcs'!$C$11</f>
        <v>396</v>
      </c>
      <c r="JD103" s="2">
        <f>JN103/'Drive Train'!$F$35</f>
        <v>0.78924731182795704</v>
      </c>
      <c r="JE103" s="36">
        <f>JL103*12*60/(PI() * 'Drive Train'!$F$15)/JD$2*JD103</f>
        <v>17403.613044711394</v>
      </c>
      <c r="JF103" s="2">
        <f>('DEPRECATED - DT-Prelim Calcs'!$C$6*JD103-JE103)/('DEPRECATED - DT-Prelim Calcs'!$C$6*JD103)*'DEPRECATED - DT-Prelim Calcs'!$C$7*JD103</f>
        <v>-9.0919951827144097</v>
      </c>
      <c r="JG103" s="43">
        <f>JF103/'DEPRECATED - DT-Prelim Calcs'!$C$7*('DEPRECATED - DT-Prelim Calcs'!$C$8-'DEPRECATED - DT-Prelim Calcs'!$C$9)+'DEPRECATED - DT-Prelim Calcs'!$C$9</f>
        <v>-493.81018532697897</v>
      </c>
      <c r="JH103" s="43">
        <f t="shared" si="116"/>
        <v>-493.81018532697897</v>
      </c>
      <c r="JI103" s="2">
        <f t="shared" si="168"/>
        <v>-10.814495100810216</v>
      </c>
      <c r="JJ103" s="43">
        <f>JI103*'DEPRECATED - DT-Prelim Calcs'!$C$21/JD$2/'DEPRECATED - DT-Prelim Calcs'!$C$19/'DEPRECATED - DT-Prelim Calcs'!$C$18*3.39*'DEPRECATED - DT-Prelim Calcs'!$C$20</f>
        <v>-217.24701410414323</v>
      </c>
      <c r="JK103" s="36">
        <f t="shared" si="169"/>
        <v>1</v>
      </c>
      <c r="JL103" s="43">
        <f>JJ102*'DEPRECATED - DT-Prelim Calcs'!$C$11+JL102</f>
        <v>64.143466148301883</v>
      </c>
      <c r="JM103" s="43">
        <f>JM102+0.5*JJ103*'DEPRECATED - DT-Prelim Calcs'!$C$11^2+JL103*'DEPRECATED - DT-Prelim Calcs'!$C$11</f>
        <v>-146208.13384095652</v>
      </c>
      <c r="JN103" s="43">
        <f>MIN('Drive Train'!$F$35-JH102*'DEPRECATED - DT-Prelim Calcs'!$C$21*'Drive Train'!$F$39,JN102+JH$2)</f>
        <v>9.7866666666666671</v>
      </c>
      <c r="JO103" s="43">
        <f>'Drive Train'!$F$35-JH103*'DEPRECATED - DT-Prelim Calcs'!$C$21*'Drive Train'!$F$39</f>
        <v>40.053370378310824</v>
      </c>
      <c r="JP103" s="1">
        <f>IF(JM103&gt;='Drive Train'!$F$29,1,0)</f>
        <v>0</v>
      </c>
      <c r="JQ103" s="43">
        <f>MIN(JG103,'DEPRECATED - DT-Prelim Calcs'!$C$10)*'DEPRECATED - DT-Prelim Calcs'!$C$11*1000/60/60</f>
        <v>-548.67798369664331</v>
      </c>
      <c r="JR103" s="49">
        <f>JR102+'DEPRECATED - DT-Prelim Calcs'!$C$11</f>
        <v>396</v>
      </c>
      <c r="JS103" s="2">
        <f>KC103/'Drive Train'!$F$35</f>
        <v>3.2841796292451617</v>
      </c>
      <c r="JT103" s="36">
        <f>KA103*12*60/(PI() * 'Drive Train'!$F$15)/JS$2*JS103</f>
        <v>-931248.48565361893</v>
      </c>
      <c r="JU103" s="2">
        <f>('DEPRECATED - DT-Prelim Calcs'!$C$6*JS103-JT103)/('DEPRECATED - DT-Prelim Calcs'!$C$6*JS103)*'DEPRECATED - DT-Prelim Calcs'!$C$7*JS103</f>
        <v>699.9726140153092</v>
      </c>
      <c r="JV103" s="43">
        <f>JU103/'DEPRECATED - DT-Prelim Calcs'!$C$7*('DEPRECATED - DT-Prelim Calcs'!$C$8-'DEPRECATED - DT-Prelim Calcs'!$C$9)+'DEPRECATED - DT-Prelim Calcs'!$C$9</f>
        <v>38134.33643516236</v>
      </c>
      <c r="JW103" s="43">
        <f t="shared" si="117"/>
        <v>49.999999999999993</v>
      </c>
      <c r="JX103" s="2">
        <f t="shared" si="170"/>
        <v>1.4462867232450001</v>
      </c>
      <c r="JY103" s="43">
        <f>JX103*'DEPRECATED - DT-Prelim Calcs'!$C$21/JS$2/'DEPRECATED - DT-Prelim Calcs'!$C$19/'DEPRECATED - DT-Prelim Calcs'!$C$18*3.39*'DEPRECATED - DT-Prelim Calcs'!$C$20</f>
        <v>29.053734754561201</v>
      </c>
      <c r="JZ103" s="36">
        <f t="shared" si="171"/>
        <v>0</v>
      </c>
      <c r="KA103" s="43">
        <f>JY102*'DEPRECATED - DT-Prelim Calcs'!$C$11+KA102</f>
        <v>-824.83065604029878</v>
      </c>
      <c r="KB103" s="43">
        <f>KB102+0.5*JY103*'DEPRECATED - DT-Prelim Calcs'!$C$11^2+KA103*'DEPRECATED - DT-Prelim Calcs'!$C$11</f>
        <v>-153054.81196316771</v>
      </c>
      <c r="KC103" s="43">
        <f>MIN('Drive Train'!$F$35-JW102*'DEPRECATED - DT-Prelim Calcs'!$C$21*'Drive Train'!$F$39,KC102+JW$2)</f>
        <v>40.723827402640005</v>
      </c>
      <c r="KD103" s="43">
        <f>'Drive Train'!$F$35-JW103*'DEPRECATED - DT-Prelim Calcs'!$C$21*'Drive Train'!$F$39</f>
        <v>9.6000000000000014</v>
      </c>
      <c r="KE103" s="1">
        <f>IF(KB103&gt;='Drive Train'!$F$29,1,0)</f>
        <v>0</v>
      </c>
      <c r="KF103" s="43">
        <f>MIN(JV103,'DEPRECATED - DT-Prelim Calcs'!$C$10)*'DEPRECATED - DT-Prelim Calcs'!$C$11*1000/60/60</f>
        <v>103.33333333333333</v>
      </c>
      <c r="KG103" s="49">
        <f>KG102+'DEPRECATED - DT-Prelim Calcs'!$C$11</f>
        <v>396</v>
      </c>
      <c r="KH103" s="2">
        <f>KR103/'Drive Train'!$F$35</f>
        <v>0.75913978494623657</v>
      </c>
      <c r="KI103" s="36">
        <f>KP103*12*60/(PI() * 'Drive Train'!$F$15)/KH$2*KH103</f>
        <v>-114068.46383439335</v>
      </c>
      <c r="KJ103" s="2">
        <f>('DEPRECATED - DT-Prelim Calcs'!$C$6*KH103-KI103)/('DEPRECATED - DT-Prelim Calcs'!$C$6*KH103)*'DEPRECATED - DT-Prelim Calcs'!$C$7*KH103</f>
        <v>87.41320185837354</v>
      </c>
      <c r="KK103" s="43">
        <f>KJ103/'DEPRECATED - DT-Prelim Calcs'!$C$7*('DEPRECATED - DT-Prelim Calcs'!$C$8-'DEPRECATED - DT-Prelim Calcs'!$C$9)+'DEPRECATED - DT-Prelim Calcs'!$C$9</f>
        <v>4763.5624892994538</v>
      </c>
      <c r="KL103" s="43">
        <f t="shared" si="118"/>
        <v>53.333333333333329</v>
      </c>
      <c r="KM103" s="2">
        <f t="shared" si="172"/>
        <v>1.4462867232450001</v>
      </c>
      <c r="KN103" s="43">
        <f>KM103*'DEPRECATED - DT-Prelim Calcs'!$C$21/KH$2/'DEPRECATED - DT-Prelim Calcs'!$C$19/'DEPRECATED - DT-Prelim Calcs'!$C$18*3.39*'DEPRECATED - DT-Prelim Calcs'!$C$20</f>
        <v>29.053734754561201</v>
      </c>
      <c r="KO103" s="36">
        <f t="shared" si="173"/>
        <v>0</v>
      </c>
      <c r="KP103" s="43">
        <f>KN102*'DEPRECATED - DT-Prelim Calcs'!$C$11+KP102</f>
        <v>-437.08908119454276</v>
      </c>
      <c r="KQ103" s="43">
        <f>KQ102+0.5*KN103*'DEPRECATED - DT-Prelim Calcs'!$C$11^2+KP103*'DEPRECATED - DT-Prelim Calcs'!$C$11</f>
        <v>-160925.91462572606</v>
      </c>
      <c r="KR103" s="43">
        <f>MIN('Drive Train'!$F$35-KL102*'DEPRECATED - DT-Prelim Calcs'!$C$21*'Drive Train'!$F$39,KR102+KL$2)</f>
        <v>9.413333333333334</v>
      </c>
      <c r="KS103" s="43">
        <f>'Drive Train'!$F$35-KL103*'DEPRECATED - DT-Prelim Calcs'!$C$21*'Drive Train'!$F$39</f>
        <v>9.413333333333334</v>
      </c>
      <c r="KT103" s="1">
        <f>IF(KQ103&gt;='Drive Train'!$F$29,1,0)</f>
        <v>0</v>
      </c>
      <c r="KU103" s="43">
        <f>MIN(KK103,'DEPRECATED - DT-Prelim Calcs'!$C$10)*'DEPRECATED - DT-Prelim Calcs'!$C$11*1000/60/60</f>
        <v>103.33333333333333</v>
      </c>
      <c r="KV103" s="49">
        <f>KV102+'DEPRECATED - DT-Prelim Calcs'!$C$11</f>
        <v>396</v>
      </c>
      <c r="KW103" s="2">
        <f>LG103/'Drive Train'!$F$35</f>
        <v>0.74408602150537628</v>
      </c>
      <c r="KX103" s="36">
        <f>LE103*12*60/(PI() * 'Drive Train'!$F$15)/KW$2*KW103</f>
        <v>-97923.783791235852</v>
      </c>
      <c r="KY103" s="2">
        <f>('DEPRECATED - DT-Prelim Calcs'!$C$6*KW103-KX103)/('DEPRECATED - DT-Prelim Calcs'!$C$6*KW103)*'DEPRECATED - DT-Prelim Calcs'!$C$7*KW103</f>
        <v>75.47448851623578</v>
      </c>
      <c r="KZ103" s="43">
        <f>KY103/'DEPRECATED - DT-Prelim Calcs'!$C$7*('DEPRECATED - DT-Prelim Calcs'!$C$8-'DEPRECATED - DT-Prelim Calcs'!$C$9)+'DEPRECATED - DT-Prelim Calcs'!$C$9</f>
        <v>4113.1698967800085</v>
      </c>
      <c r="LA103" s="43">
        <f t="shared" si="119"/>
        <v>56.666666666666664</v>
      </c>
      <c r="LB103" s="2">
        <f t="shared" si="174"/>
        <v>1.4462867232450001</v>
      </c>
      <c r="LC103" s="43">
        <f>LB103*'DEPRECATED - DT-Prelim Calcs'!$C$21/KW$2/'DEPRECATED - DT-Prelim Calcs'!$C$19/'DEPRECATED - DT-Prelim Calcs'!$C$18*3.39*'DEPRECATED - DT-Prelim Calcs'!$C$20</f>
        <v>29.053734754561201</v>
      </c>
      <c r="LD103" s="36">
        <f t="shared" si="175"/>
        <v>0</v>
      </c>
      <c r="LE103" s="43">
        <f>LC102*'DEPRECATED - DT-Prelim Calcs'!$C$11+LE102</f>
        <v>-382.81694897551859</v>
      </c>
      <c r="LF103" s="43">
        <f>LF102+0.5*LC103*'DEPRECATED - DT-Prelim Calcs'!$C$11^2+LE103*'DEPRECATED - DT-Prelim Calcs'!$C$11</f>
        <v>-174041.89152830624</v>
      </c>
      <c r="LG103" s="43">
        <f>MIN('Drive Train'!$F$35-LA102*'DEPRECATED - DT-Prelim Calcs'!$C$21*'Drive Train'!$F$39,LG102+LA$2)</f>
        <v>9.2266666666666666</v>
      </c>
      <c r="LH103" s="43">
        <f>'Drive Train'!$F$35-LA103*'DEPRECATED - DT-Prelim Calcs'!$C$21*'Drive Train'!$F$39</f>
        <v>9.2266666666666666</v>
      </c>
      <c r="LI103" s="1">
        <f>IF(LF103&gt;='Drive Train'!$F$29,1,0)</f>
        <v>0</v>
      </c>
      <c r="LJ103" s="43">
        <f>MIN(KZ103,'DEPRECATED - DT-Prelim Calcs'!$C$10)*'DEPRECATED - DT-Prelim Calcs'!$C$11*1000/60/60</f>
        <v>103.33333333333333</v>
      </c>
      <c r="LK103" s="49">
        <f>LK102+'DEPRECATED - DT-Prelim Calcs'!$C$11</f>
        <v>396</v>
      </c>
      <c r="LL103" s="2">
        <f>LV103/'Drive Train'!$F$35</f>
        <v>0.72903225806451621</v>
      </c>
      <c r="LM103" s="36">
        <f>LT103*12*60/(PI() * 'Drive Train'!$F$15)/LL$2*LL103</f>
        <v>-20324.739795554498</v>
      </c>
      <c r="LN103" s="2">
        <f>('DEPRECATED - DT-Prelim Calcs'!$C$6*LL103-LM103)/('DEPRECATED - DT-Prelim Calcs'!$C$6*LL103)*'DEPRECATED - DT-Prelim Calcs'!$C$7*LL103</f>
        <v>18.360075027180041</v>
      </c>
      <c r="LO103" s="43">
        <f>LN103/'DEPRECATED - DT-Prelim Calcs'!$C$7*('DEPRECATED - DT-Prelim Calcs'!$C$8-'DEPRECATED - DT-Prelim Calcs'!$C$9)+'DEPRECATED - DT-Prelim Calcs'!$C$9</f>
        <v>1001.7130425254798</v>
      </c>
      <c r="LP103" s="43">
        <f t="shared" si="120"/>
        <v>60</v>
      </c>
      <c r="LQ103" s="2">
        <f t="shared" si="176"/>
        <v>1.4462867232450001</v>
      </c>
      <c r="LR103" s="43">
        <f>LQ103*'DEPRECATED - DT-Prelim Calcs'!$C$21/LL$2/'DEPRECATED - DT-Prelim Calcs'!$C$19/'DEPRECATED - DT-Prelim Calcs'!$C$18*3.39*'DEPRECATED - DT-Prelim Calcs'!$C$20</f>
        <v>29.053734754561201</v>
      </c>
      <c r="LS103" s="36">
        <f t="shared" si="177"/>
        <v>0</v>
      </c>
      <c r="LT103" s="43">
        <f>LR102*'DEPRECATED - DT-Prelim Calcs'!$C$11+LT102</f>
        <v>-81.096921094025802</v>
      </c>
      <c r="LU103" s="43">
        <f>LU102+0.5*LR103*'DEPRECATED - DT-Prelim Calcs'!$C$11^2+LT103*'DEPRECATED - DT-Prelim Calcs'!$C$11</f>
        <v>-177566.17854633028</v>
      </c>
      <c r="LV103" s="43">
        <f>MIN('Drive Train'!$F$35-LP102*'DEPRECATED - DT-Prelim Calcs'!$C$21*'Drive Train'!$F$39,LV102+LP$2)</f>
        <v>9.0400000000000009</v>
      </c>
      <c r="LW103" s="43">
        <f>'Drive Train'!$F$35-LP103*'DEPRECATED - DT-Prelim Calcs'!$C$21*'Drive Train'!$F$39</f>
        <v>9.0400000000000009</v>
      </c>
      <c r="LX103" s="1">
        <f>IF(LU103&gt;='Drive Train'!$F$29,1,0)</f>
        <v>0</v>
      </c>
      <c r="LY103" s="43">
        <f>MIN(LO103,'DEPRECATED - DT-Prelim Calcs'!$C$10)*'DEPRECATED - DT-Prelim Calcs'!$C$11*1000/60/60</f>
        <v>103.33333333333333</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3"/>
        <v>0</v>
      </c>
      <c r="X104" s="2">
        <f>MAX(MIN(IF(AND(AI103=1,AG104&lt;0),-1,1)*(W104-$C$9)/($C$8-$C$9)*$C$7-$C$29*AE104/T$2 -  AI103*$C$29/2,X$2),MAX(X$4:X103)*-1)</f>
        <v>-0.27672021620693066</v>
      </c>
      <c r="Y104" s="43">
        <f t="shared" si="94"/>
        <v>0</v>
      </c>
      <c r="Z104" s="43">
        <f t="shared" si="95"/>
        <v>0</v>
      </c>
      <c r="AA104" s="43">
        <f t="shared" si="96"/>
        <v>0</v>
      </c>
      <c r="AB104" s="43" t="e">
        <f t="shared" si="97"/>
        <v>#N/A</v>
      </c>
      <c r="AC104" s="36">
        <f t="shared" si="121"/>
        <v>1</v>
      </c>
      <c r="AD104" s="1">
        <f t="shared" si="98"/>
        <v>1</v>
      </c>
      <c r="AE104" s="43">
        <f t="shared" si="99"/>
        <v>0</v>
      </c>
      <c r="AF104" s="43" t="e">
        <f t="shared" si="100"/>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889.49632897085212</v>
      </c>
      <c r="AK104" s="43">
        <f t="shared" si="178"/>
        <v>0</v>
      </c>
      <c r="AL104" s="49">
        <f>AL103+'DEPRECATED - DT-Prelim Calcs'!$C$11</f>
        <v>400</v>
      </c>
      <c r="AM104" s="2">
        <f>AW104/'Drive Train'!$F$35</f>
        <v>0.57999999999999996</v>
      </c>
      <c r="AN104" s="36">
        <f>AU104*12*60/(PI() * 'Drive Train'!$F$15)/AM$2*AM104</f>
        <v>4323.0322378321571</v>
      </c>
      <c r="AO104" s="2">
        <f>('DEPRECATED - DT-Prelim Calcs'!$C$6*AM104-AN104)/('DEPRECATED - DT-Prelim Calcs'!$C$6*AM104)*'DEPRECATED - DT-Prelim Calcs'!$C$7*AM104</f>
        <v>-0.45770300868852953</v>
      </c>
      <c r="AP104" s="43">
        <f>AO104/'DEPRECATED - DT-Prelim Calcs'!$C$7*('DEPRECATED - DT-Prelim Calcs'!$C$8-'DEPRECATED - DT-Prelim Calcs'!$C$9)+'DEPRECATED - DT-Prelim Calcs'!$C$9</f>
        <v>-23.434566891240785</v>
      </c>
      <c r="AQ104" s="43">
        <f t="shared" si="102"/>
        <v>-23.434566891240785</v>
      </c>
      <c r="AR104" s="2">
        <f t="shared" si="122"/>
        <v>-1.0399314055822817</v>
      </c>
      <c r="AS104" s="43">
        <f>AR104*'DEPRECATED - DT-Prelim Calcs'!$C$21/AM$2/'DEPRECATED - DT-Prelim Calcs'!$C$19/'DEPRECATED - DT-Prelim Calcs'!$C$18*3.39*'DEPRECATED - DT-Prelim Calcs'!$C$20</f>
        <v>-10.445332427907314</v>
      </c>
      <c r="AT104" s="36">
        <f t="shared" si="123"/>
        <v>1</v>
      </c>
      <c r="AU104" s="43">
        <f>AS103*'DEPRECATED - DT-Prelim Calcs'!$C$11+AU103</f>
        <v>43.362727712660757</v>
      </c>
      <c r="AV104" s="43">
        <f>AV103+0.5*AS104*'DEPRECATED - DT-Prelim Calcs'!$C$11^2+AU104*'DEPRECATED - DT-Prelim Calcs'!$C$11</f>
        <v>5856.0247223932356</v>
      </c>
      <c r="AW104" s="43">
        <f>MIN('Drive Train'!$F$35-AQ103*'DEPRECATED - DT-Prelim Calcs'!$C$21*'Drive Train'!$F$39,AW103+AQ$2)</f>
        <v>7.1920000000000002</v>
      </c>
      <c r="AX104" s="43">
        <f>'Drive Train'!$F$35-AQ104*'DEPRECATED - DT-Prelim Calcs'!$C$21*'Drive Train'!$F$39</f>
        <v>13.712335745909485</v>
      </c>
      <c r="AY104" s="1">
        <f>IF(AV104&gt;='Drive Train'!$F$29,1,0)</f>
        <v>1</v>
      </c>
      <c r="AZ104" s="43">
        <f t="shared" si="124"/>
        <v>-26.038407656934208</v>
      </c>
      <c r="BA104" s="49">
        <f>BA103+'DEPRECATED - DT-Prelim Calcs'!$C$11</f>
        <v>400</v>
      </c>
      <c r="BB104" s="2">
        <f>BL104/'Drive Train'!$F$35</f>
        <v>0.57999999999999996</v>
      </c>
      <c r="BC104" s="36">
        <f>BJ104*12*60/(PI() * 'Drive Train'!$F$15)/BB$2*BB104</f>
        <v>-32361.39386358119</v>
      </c>
      <c r="BD104" s="2">
        <f>('DEPRECATED - DT-Prelim Calcs'!$C$6*BB104-BC104)/('DEPRECATED - DT-Prelim Calcs'!$C$6*BB104)*'DEPRECATED - DT-Prelim Calcs'!$C$7*BB104</f>
        <v>26.509375112883351</v>
      </c>
      <c r="BE104" s="43">
        <f>BD104/'DEPRECATED - DT-Prelim Calcs'!$C$7*('DEPRECATED - DT-Prelim Calcs'!$C$8-'DEPRECATED - DT-Prelim Calcs'!$C$9)+'DEPRECATED - DT-Prelim Calcs'!$C$9</f>
        <v>1445.6674501794662</v>
      </c>
      <c r="BF104" s="43">
        <f t="shared" si="103"/>
        <v>93</v>
      </c>
      <c r="BG104" s="2">
        <f t="shared" si="125"/>
        <v>2.0025508475699998</v>
      </c>
      <c r="BH104" s="43">
        <f>BG104*'DEPRECATED - DT-Prelim Calcs'!$C$21/BB$2/'DEPRECATED - DT-Prelim Calcs'!$C$19/'DEPRECATED - DT-Prelim Calcs'!$C$18*3.39*'DEPRECATED - DT-Prelim Calcs'!$C$20</f>
        <v>29.053734754561201</v>
      </c>
      <c r="BI104" s="36">
        <f t="shared" si="126"/>
        <v>0</v>
      </c>
      <c r="BJ104" s="43">
        <f>BH103*'DEPRECATED - DT-Prelim Calcs'!$C$11+BJ103</f>
        <v>-224.72660747513811</v>
      </c>
      <c r="BK104" s="43">
        <f>BK103+0.5*BH104*'DEPRECATED - DT-Prelim Calcs'!$C$11^2+BJ104*'DEPRECATED - DT-Prelim Calcs'!$C$11</f>
        <v>-55135.87628037019</v>
      </c>
      <c r="BL104" s="43">
        <f>MIN('Drive Train'!$F$35-BF103*'DEPRECATED - DT-Prelim Calcs'!$C$21*'Drive Train'!$F$39,BL103+BF$2)</f>
        <v>7.1920000000000002</v>
      </c>
      <c r="BM104" s="43">
        <f>'Drive Train'!$F$35-BF104*'DEPRECATED - DT-Prelim Calcs'!$C$21*'Drive Train'!$F$39</f>
        <v>7.1920000000000002</v>
      </c>
      <c r="BN104" s="1">
        <f>IF(BK104&gt;='Drive Train'!$F$29,1,0)</f>
        <v>0</v>
      </c>
      <c r="BO104" s="43">
        <f t="shared" si="127"/>
        <v>103.33333333333333</v>
      </c>
      <c r="BP104" s="49">
        <f>BP103+'DEPRECATED - DT-Prelim Calcs'!$C$11</f>
        <v>400</v>
      </c>
      <c r="BQ104" s="2">
        <f>CA104/'Drive Train'!$F$35</f>
        <v>0.57999999999999996</v>
      </c>
      <c r="BR104" s="36">
        <f>BY104*12*60/(PI() * 'Drive Train'!$F$15)/BQ$2*BQ104</f>
        <v>-57568.35994407408</v>
      </c>
      <c r="BS104" s="2">
        <f>('DEPRECATED - DT-Prelim Calcs'!$C$6*BQ104-BR104)/('DEPRECATED - DT-Prelim Calcs'!$C$6*BQ104)*'DEPRECATED - DT-Prelim Calcs'!$C$7*BQ104</f>
        <v>45.039260836631264</v>
      </c>
      <c r="BT104" s="43">
        <f>BS104/'DEPRECATED - DT-Prelim Calcs'!$C$7*('DEPRECATED - DT-Prelim Calcs'!$C$8-'DEPRECATED - DT-Prelim Calcs'!$C$9)+'DEPRECATED - DT-Prelim Calcs'!$C$9</f>
        <v>2455.131373935882</v>
      </c>
      <c r="BU104" s="43">
        <f t="shared" si="104"/>
        <v>93</v>
      </c>
      <c r="BV104" s="2">
        <f t="shared" si="128"/>
        <v>1.5313624128476471</v>
      </c>
      <c r="BW104" s="43">
        <f>BV104*'DEPRECATED - DT-Prelim Calcs'!$C$21/BQ$2/'DEPRECATED - DT-Prelim Calcs'!$C$19/'DEPRECATED - DT-Prelim Calcs'!$C$18*3.39*'DEPRECATED - DT-Prelim Calcs'!$C$20</f>
        <v>29.053734754561201</v>
      </c>
      <c r="BX104" s="36">
        <f t="shared" si="129"/>
        <v>0</v>
      </c>
      <c r="BY104" s="43">
        <f>BW103*'DEPRECATED - DT-Prelim Calcs'!$C$11+BY103</f>
        <v>-305.70712758538889</v>
      </c>
      <c r="BZ104" s="43">
        <f>BZ103+0.5*BW104*'DEPRECATED - DT-Prelim Calcs'!$C$11^2+BY104*'DEPRECATED - DT-Prelim Calcs'!$C$11</f>
        <v>-136338.5668036046</v>
      </c>
      <c r="CA104" s="43">
        <f>MIN('Drive Train'!$F$35-BU103*'DEPRECATED - DT-Prelim Calcs'!$C$21*'Drive Train'!$F$39,CA103+BU$2)</f>
        <v>7.1920000000000002</v>
      </c>
      <c r="CB104" s="43">
        <f>'Drive Train'!$F$35-BU104*'DEPRECATED - DT-Prelim Calcs'!$C$21*'Drive Train'!$F$39</f>
        <v>7.1920000000000002</v>
      </c>
      <c r="CC104" s="1">
        <f>IF(BZ104&gt;='Drive Train'!$F$29,1,0)</f>
        <v>0</v>
      </c>
      <c r="CD104" s="43">
        <f t="shared" si="130"/>
        <v>103.33333333333333</v>
      </c>
      <c r="CE104" s="49">
        <f>CE103+'DEPRECATED - DT-Prelim Calcs'!$C$11</f>
        <v>400</v>
      </c>
      <c r="CF104" s="2">
        <f>CP104/'Drive Train'!$F$35</f>
        <v>0.57999999999999996</v>
      </c>
      <c r="CG104" s="36">
        <f>CN104*12*60/(PI() * 'Drive Train'!$F$15)/CF$2*CF104</f>
        <v>-219603.82378031328</v>
      </c>
      <c r="CH104" s="2">
        <f>('DEPRECATED - DT-Prelim Calcs'!$C$6*CF104-CG104)/('DEPRECATED - DT-Prelim Calcs'!$C$6*CF104)*'DEPRECATED - DT-Prelim Calcs'!$C$7*CF104</f>
        <v>164.15310494195444</v>
      </c>
      <c r="CI104" s="43">
        <f>CH104/'DEPRECATED - DT-Prelim Calcs'!$C$7*('DEPRECATED - DT-Prelim Calcs'!$C$8-'DEPRECATED - DT-Prelim Calcs'!$C$9)+'DEPRECATED - DT-Prelim Calcs'!$C$9</f>
        <v>8944.169149822892</v>
      </c>
      <c r="CJ104" s="43">
        <f t="shared" si="105"/>
        <v>93</v>
      </c>
      <c r="CK104" s="2">
        <f t="shared" si="131"/>
        <v>1.2396743342100003</v>
      </c>
      <c r="CL104" s="43">
        <f>CK104*'DEPRECATED - DT-Prelim Calcs'!$C$21/CF$2/'DEPRECATED - DT-Prelim Calcs'!$C$19/'DEPRECATED - DT-Prelim Calcs'!$C$18*3.39*'DEPRECATED - DT-Prelim Calcs'!$C$20</f>
        <v>29.053734754561205</v>
      </c>
      <c r="CM104" s="36">
        <f t="shared" si="132"/>
        <v>0</v>
      </c>
      <c r="CN104" s="43">
        <f>CL103*'DEPRECATED - DT-Prelim Calcs'!$C$11+CN103</f>
        <v>-944.04181648667191</v>
      </c>
      <c r="CO104" s="43">
        <f>CO103+0.5*CL104*'DEPRECATED - DT-Prelim Calcs'!$C$11^2+CN104*'DEPRECATED - DT-Prelim Calcs'!$C$11</f>
        <v>-271897.34513348987</v>
      </c>
      <c r="CP104" s="43">
        <f>MIN('Drive Train'!$F$35-CJ103*'DEPRECATED - DT-Prelim Calcs'!$C$21*'Drive Train'!$F$39,CP103+CJ$2)</f>
        <v>7.1920000000000002</v>
      </c>
      <c r="CQ104" s="43">
        <f>'Drive Train'!$F$35-CJ104*'DEPRECATED - DT-Prelim Calcs'!$C$21*'Drive Train'!$F$39</f>
        <v>7.1920000000000002</v>
      </c>
      <c r="CR104" s="1">
        <f>IF(CO104&gt;='Drive Train'!$F$29,1,0)</f>
        <v>0</v>
      </c>
      <c r="CS104" s="43">
        <f t="shared" si="133"/>
        <v>103.33333333333333</v>
      </c>
      <c r="CT104" s="49">
        <f>CT103+'DEPRECATED - DT-Prelim Calcs'!$C$11</f>
        <v>400</v>
      </c>
      <c r="CU104" s="2">
        <f>DE104/'Drive Train'!$F$35</f>
        <v>3.0854397630351835</v>
      </c>
      <c r="CV104" s="36">
        <f>DC104*12*60/(PI() * 'Drive Train'!$F$15)/CU$2*CU104</f>
        <v>-1655025.7388828527</v>
      </c>
      <c r="CW104" s="2">
        <f>('DEPRECATED - DT-Prelim Calcs'!$C$6*CU104-CV104)/('DEPRECATED - DT-Prelim Calcs'!$C$6*CU104)*'DEPRECATED - DT-Prelim Calcs'!$C$7*CU104</f>
        <v>1231.0962164636474</v>
      </c>
      <c r="CX104" s="43">
        <f>CW104/'DEPRECATED - DT-Prelim Calcs'!$C$7*('DEPRECATED - DT-Prelim Calcs'!$C$8-'DEPRECATED - DT-Prelim Calcs'!$C$9)+'DEPRECATED - DT-Prelim Calcs'!$C$9</f>
        <v>67068.681941676303</v>
      </c>
      <c r="CY104" s="43">
        <f t="shared" si="106"/>
        <v>93</v>
      </c>
      <c r="CZ104" s="2">
        <f t="shared" si="134"/>
        <v>1.0413264407364002</v>
      </c>
      <c r="DA104" s="43">
        <f>CZ104*'DEPRECATED - DT-Prelim Calcs'!$C$21/CU$2/'DEPRECATED - DT-Prelim Calcs'!$C$19/'DEPRECATED - DT-Prelim Calcs'!$C$18*3.39*'DEPRECATED - DT-Prelim Calcs'!$C$20</f>
        <v>29.053734754561201</v>
      </c>
      <c r="DB104" s="36">
        <f t="shared" si="135"/>
        <v>0</v>
      </c>
      <c r="DC104" s="43">
        <f>DA103*'DEPRECATED - DT-Prelim Calcs'!$C$11+DC103</f>
        <v>-1123.4307158993468</v>
      </c>
      <c r="DD104" s="43">
        <f>DD103+0.5*DA104*'DEPRECATED - DT-Prelim Calcs'!$C$11^2+DC104*'DEPRECATED - DT-Prelim Calcs'!$C$11</f>
        <v>-385766.55740866519</v>
      </c>
      <c r="DE104" s="43">
        <f>MIN('Drive Train'!$F$35-CY103*'DEPRECATED - DT-Prelim Calcs'!$C$21*'Drive Train'!$F$39,DE103+CY$2)</f>
        <v>38.259453061636279</v>
      </c>
      <c r="DF104" s="43">
        <f>'Drive Train'!$F$35-CY104*'DEPRECATED - DT-Prelim Calcs'!$C$21*'Drive Train'!$F$39</f>
        <v>7.1920000000000002</v>
      </c>
      <c r="DG104" s="1">
        <f>IF(DD104&gt;='Drive Train'!$F$29,1,0)</f>
        <v>0</v>
      </c>
      <c r="DH104" s="43">
        <f t="shared" si="136"/>
        <v>103.33333333333333</v>
      </c>
      <c r="DI104" s="49">
        <f>DI103+'DEPRECATED - DT-Prelim Calcs'!$C$11</f>
        <v>400</v>
      </c>
      <c r="DJ104" s="2">
        <f>DT104/'Drive Train'!$F$35</f>
        <v>0.57999999999999996</v>
      </c>
      <c r="DK104" s="36">
        <f>DR104*12*60/(PI() * 'Drive Train'!$F$15)/DJ$2*DJ104</f>
        <v>-1207301.147502756</v>
      </c>
      <c r="DL104" s="2">
        <f>('DEPRECATED - DT-Prelim Calcs'!$C$6*DJ104-DK104)/('DEPRECATED - DT-Prelim Calcs'!$C$6*DJ104)*'DEPRECATED - DT-Prelim Calcs'!$C$7*DJ104</f>
        <v>890.21900592287238</v>
      </c>
      <c r="DM104" s="43">
        <f>DL104/'DEPRECATED - DT-Prelim Calcs'!$C$7*('DEPRECATED - DT-Prelim Calcs'!$C$8-'DEPRECATED - DT-Prelim Calcs'!$C$9)+'DEPRECATED - DT-Prelim Calcs'!$C$9</f>
        <v>48498.505546544533</v>
      </c>
      <c r="DN104" s="43">
        <f t="shared" si="107"/>
        <v>93</v>
      </c>
      <c r="DO104" s="2">
        <f t="shared" si="137"/>
        <v>0.89769520753137932</v>
      </c>
      <c r="DP104" s="43">
        <f>DO104*'DEPRECATED - DT-Prelim Calcs'!$C$21/DJ$2/'DEPRECATED - DT-Prelim Calcs'!$C$19/'DEPRECATED - DT-Prelim Calcs'!$C$18*3.39*'DEPRECATED - DT-Prelim Calcs'!$C$20</f>
        <v>29.053734754561201</v>
      </c>
      <c r="DQ104" s="36">
        <f t="shared" si="138"/>
        <v>0</v>
      </c>
      <c r="DR104" s="43">
        <f>DP103*'DEPRECATED - DT-Prelim Calcs'!$C$11+DR103</f>
        <v>-3758.2723104094202</v>
      </c>
      <c r="DS104" s="43">
        <f>DS103+0.5*DP104*'DEPRECATED - DT-Prelim Calcs'!$C$11^2+DR104*'DEPRECATED - DT-Prelim Calcs'!$C$11</f>
        <v>-703058.90302408906</v>
      </c>
      <c r="DT104" s="43">
        <f>MIN('Drive Train'!$F$35-DN103*'DEPRECATED - DT-Prelim Calcs'!$C$21*'Drive Train'!$F$39,DT103+DN$2)</f>
        <v>7.1920000000000002</v>
      </c>
      <c r="DU104" s="43">
        <f>'Drive Train'!$F$35-DN104*'DEPRECATED - DT-Prelim Calcs'!$C$21*'Drive Train'!$F$39</f>
        <v>7.1920000000000002</v>
      </c>
      <c r="DV104" s="1">
        <f>IF(DS104&gt;='Drive Train'!$F$29,1,0)</f>
        <v>0</v>
      </c>
      <c r="DW104" s="43">
        <f t="shared" si="139"/>
        <v>103.33333333333333</v>
      </c>
      <c r="DX104" s="49">
        <f>DX103+'DEPRECATED - DT-Prelim Calcs'!$C$11</f>
        <v>400</v>
      </c>
      <c r="DY104" s="2">
        <f>EI104/'Drive Train'!$F$35</f>
        <v>0.57999999999999996</v>
      </c>
      <c r="DZ104" s="36">
        <f>EG104*12*60/(PI() * 'Drive Train'!$F$15)/DY$2*DY104</f>
        <v>-743626.41095533466</v>
      </c>
      <c r="EA104" s="2">
        <f>('DEPRECATED - DT-Prelim Calcs'!$C$6*DY104-DZ104)/('DEPRECATED - DT-Prelim Calcs'!$C$6*DY104)*'DEPRECATED - DT-Prelim Calcs'!$C$7*DY104</f>
        <v>549.36720115682135</v>
      </c>
      <c r="EB104" s="43">
        <f>EA104/'DEPRECATED - DT-Prelim Calcs'!$C$7*('DEPRECATED - DT-Prelim Calcs'!$C$8-'DEPRECATED - DT-Prelim Calcs'!$C$9)+'DEPRECATED - DT-Prelim Calcs'!$C$9</f>
        <v>29929.713197349218</v>
      </c>
      <c r="EC104" s="43">
        <f t="shared" si="108"/>
        <v>93</v>
      </c>
      <c r="ED104" s="2">
        <f t="shared" si="140"/>
        <v>0.78888366722454539</v>
      </c>
      <c r="EE104" s="43">
        <f>ED104*'DEPRECATED - DT-Prelim Calcs'!$C$21/DY$2/'DEPRECATED - DT-Prelim Calcs'!$C$19/'DEPRECATED - DT-Prelim Calcs'!$C$18*3.39*'DEPRECATED - DT-Prelim Calcs'!$C$20</f>
        <v>29.053734754561201</v>
      </c>
      <c r="EF104" s="36">
        <f t="shared" si="141"/>
        <v>0</v>
      </c>
      <c r="EG104" s="43">
        <f>EE103*'DEPRECATED - DT-Prelim Calcs'!$C$11+EG103</f>
        <v>-2034.2835855735143</v>
      </c>
      <c r="EH104" s="43">
        <f>EH103+0.5*EE104*'DEPRECATED - DT-Prelim Calcs'!$C$11^2+EG104*'DEPRECATED - DT-Prelim Calcs'!$C$11</f>
        <v>-732837.77652508847</v>
      </c>
      <c r="EI104" s="43">
        <f>MIN('Drive Train'!$F$35-EC103*'DEPRECATED - DT-Prelim Calcs'!$C$21*'Drive Train'!$F$39,EI103+EC$2)</f>
        <v>7.1920000000000002</v>
      </c>
      <c r="EJ104" s="43">
        <f>'Drive Train'!$F$35-EC104*'DEPRECATED - DT-Prelim Calcs'!$C$21*'Drive Train'!$F$39</f>
        <v>7.1920000000000002</v>
      </c>
      <c r="EK104" s="1">
        <f>IF(EH104&gt;='Drive Train'!$F$29,1,0)</f>
        <v>0</v>
      </c>
      <c r="EL104" s="43">
        <f t="shared" si="142"/>
        <v>103.33333333333333</v>
      </c>
      <c r="EM104" s="49">
        <f>EM103+'DEPRECATED - DT-Prelim Calcs'!$C$11</f>
        <v>400</v>
      </c>
      <c r="EN104" s="2">
        <f>EX104/'Drive Train'!$F$35</f>
        <v>0.57999999999999996</v>
      </c>
      <c r="EO104" s="36">
        <f>EV104*12*60/(PI() * 'Drive Train'!$F$15)/EN$2*EN104</f>
        <v>-576239.05801194592</v>
      </c>
      <c r="EP104" s="2">
        <f>('DEPRECATED - DT-Prelim Calcs'!$C$6*EN104-EO104)/('DEPRECATED - DT-Prelim Calcs'!$C$6*EN104)*'DEPRECATED - DT-Prelim Calcs'!$C$7*EN104</f>
        <v>426.31913135987884</v>
      </c>
      <c r="EQ104" s="43">
        <f>EP104/'DEPRECATED - DT-Prelim Calcs'!$C$7*('DEPRECATED - DT-Prelim Calcs'!$C$8-'DEPRECATED - DT-Prelim Calcs'!$C$9)+'DEPRECATED - DT-Prelim Calcs'!$C$9</f>
        <v>23226.348200948622</v>
      </c>
      <c r="ER104" s="43">
        <f t="shared" si="109"/>
        <v>93</v>
      </c>
      <c r="ES104" s="2">
        <f t="shared" si="143"/>
        <v>0.7035989464435134</v>
      </c>
      <c r="ET104" s="43">
        <f>ES104*'DEPRECATED - DT-Prelim Calcs'!$C$21/EN$2/'DEPRECATED - DT-Prelim Calcs'!$C$19/'DEPRECATED - DT-Prelim Calcs'!$C$18*3.39*'DEPRECATED - DT-Prelim Calcs'!$C$20</f>
        <v>29.053734754561201</v>
      </c>
      <c r="EU104" s="36">
        <f t="shared" si="144"/>
        <v>0</v>
      </c>
      <c r="EV104" s="43">
        <f>ET103*'DEPRECATED - DT-Prelim Calcs'!$C$11+EV103</f>
        <v>-1405.9555695571853</v>
      </c>
      <c r="EW104" s="43">
        <f>EW103+0.5*ET104*'DEPRECATED - DT-Prelim Calcs'!$C$11^2+EV104*'DEPRECATED - DT-Prelim Calcs'!$C$11</f>
        <v>-1328824.1374404328</v>
      </c>
      <c r="EX104" s="43">
        <f>MIN('Drive Train'!$F$35-ER103*'DEPRECATED - DT-Prelim Calcs'!$C$21*'Drive Train'!$F$39,EX103+ER$2)</f>
        <v>7.1920000000000002</v>
      </c>
      <c r="EY104" s="43">
        <f>'Drive Train'!$F$35-ER104*'DEPRECATED - DT-Prelim Calcs'!$C$21*'Drive Train'!$F$39</f>
        <v>7.1920000000000002</v>
      </c>
      <c r="EZ104" s="1">
        <f>IF(EW104&gt;='Drive Train'!$F$29,1,0)</f>
        <v>0</v>
      </c>
      <c r="FA104" s="43">
        <f t="shared" si="145"/>
        <v>103.33333333333333</v>
      </c>
      <c r="FB104" s="49">
        <f>FB103+'DEPRECATED - DT-Prelim Calcs'!$C$11</f>
        <v>400</v>
      </c>
      <c r="FC104" s="2">
        <f>FM104/'Drive Train'!$F$35</f>
        <v>0.57999999999999996</v>
      </c>
      <c r="FD104" s="36">
        <f>FK104*12*60/(PI() * 'Drive Train'!$F$15)/FC$2*FC104</f>
        <v>-1994200.6977623843</v>
      </c>
      <c r="FE104" s="2">
        <f>('DEPRECATED - DT-Prelim Calcs'!$C$6*FC104-FD104)/('DEPRECATED - DT-Prelim Calcs'!$C$6*FC104)*'DEPRECATED - DT-Prelim Calcs'!$C$7*FC104</f>
        <v>1468.6765123049502</v>
      </c>
      <c r="FF104" s="43">
        <f>FE104/'DEPRECATED - DT-Prelim Calcs'!$C$7*('DEPRECATED - DT-Prelim Calcs'!$C$8-'DEPRECATED - DT-Prelim Calcs'!$C$9)+'DEPRECATED - DT-Prelim Calcs'!$C$9</f>
        <v>80011.489103180109</v>
      </c>
      <c r="FG104" s="43">
        <f t="shared" si="110"/>
        <v>93</v>
      </c>
      <c r="FH104" s="2">
        <f t="shared" si="146"/>
        <v>0.63495514679048781</v>
      </c>
      <c r="FI104" s="43">
        <f>FH104*'DEPRECATED - DT-Prelim Calcs'!$C$21/FC$2/'DEPRECATED - DT-Prelim Calcs'!$C$19/'DEPRECATED - DT-Prelim Calcs'!$C$18*3.39*'DEPRECATED - DT-Prelim Calcs'!$C$20</f>
        <v>29.053734754561205</v>
      </c>
      <c r="FJ104" s="36">
        <f t="shared" si="147"/>
        <v>0</v>
      </c>
      <c r="FK104" s="43">
        <f>FI103*'DEPRECATED - DT-Prelim Calcs'!$C$11+FK103</f>
        <v>-4390.9211255073906</v>
      </c>
      <c r="FL104" s="43">
        <f>FL103+0.5*FI104*'DEPRECATED - DT-Prelim Calcs'!$C$11^2+FK104*'DEPRECATED - DT-Prelim Calcs'!$C$11</f>
        <v>-1765205.4999464464</v>
      </c>
      <c r="FM104" s="43">
        <f>MIN('Drive Train'!$F$35-FG103*'DEPRECATED - DT-Prelim Calcs'!$C$21*'Drive Train'!$F$39,FM103+FG$2)</f>
        <v>7.1920000000000002</v>
      </c>
      <c r="FN104" s="43">
        <f>'Drive Train'!$F$35-FG104*'DEPRECATED - DT-Prelim Calcs'!$C$21*'Drive Train'!$F$39</f>
        <v>7.1920000000000002</v>
      </c>
      <c r="FO104" s="1">
        <f>IF(FL104&gt;='Drive Train'!$F$29,1,0)</f>
        <v>0</v>
      </c>
      <c r="FP104" s="43">
        <f t="shared" si="148"/>
        <v>103.33333333333333</v>
      </c>
      <c r="FQ104" s="49">
        <f>FQ103+'DEPRECATED - DT-Prelim Calcs'!$C$11</f>
        <v>400</v>
      </c>
      <c r="FR104" s="2">
        <f>GB104/'Drive Train'!$F$35</f>
        <v>0.57999999999999996</v>
      </c>
      <c r="FS104" s="36">
        <f>FZ104*12*60/(PI() * 'Drive Train'!$F$15)/FR$2*FR104</f>
        <v>-1933496.4616526496</v>
      </c>
      <c r="FT104" s="2">
        <f>('DEPRECATED - DT-Prelim Calcs'!$C$6*FR104-FS104)/('DEPRECATED - DT-Prelim Calcs'!$C$6*FR104)*'DEPRECATED - DT-Prelim Calcs'!$C$7*FR104</f>
        <v>1424.0522384249102</v>
      </c>
      <c r="FU104" s="43">
        <f>FT104/'DEPRECATED - DT-Prelim Calcs'!$C$7*('DEPRECATED - DT-Prelim Calcs'!$C$8-'DEPRECATED - DT-Prelim Calcs'!$C$9)+'DEPRECATED - DT-Prelim Calcs'!$C$9</f>
        <v>77580.465227625697</v>
      </c>
      <c r="FV104" s="43">
        <f t="shared" si="111"/>
        <v>93</v>
      </c>
      <c r="FW104" s="2">
        <f t="shared" si="149"/>
        <v>0.57851468929799987</v>
      </c>
      <c r="FX104" s="43">
        <f>FW104*'DEPRECATED - DT-Prelim Calcs'!$C$21/FR$2/'DEPRECATED - DT-Prelim Calcs'!$C$19/'DEPRECATED - DT-Prelim Calcs'!$C$18*3.39*'DEPRECATED - DT-Prelim Calcs'!$C$20</f>
        <v>29.053734754561201</v>
      </c>
      <c r="FY104" s="36">
        <f t="shared" si="150"/>
        <v>0</v>
      </c>
      <c r="FZ104" s="43">
        <f>FX103*'DEPRECATED - DT-Prelim Calcs'!$C$11+FZ103</f>
        <v>-3878.8367047700012</v>
      </c>
      <c r="GA104" s="43">
        <f>GA103+0.5*FX104*'DEPRECATED - DT-Prelim Calcs'!$C$11^2+FZ104*'DEPRECATED - DT-Prelim Calcs'!$C$11</f>
        <v>-1847180.3104424267</v>
      </c>
      <c r="GB104" s="43">
        <f>MIN('Drive Train'!$F$35-FV103*'DEPRECATED - DT-Prelim Calcs'!$C$21*'Drive Train'!$F$39,GB103+FV$2)</f>
        <v>7.1920000000000002</v>
      </c>
      <c r="GC104" s="43">
        <f>'Drive Train'!$F$35-FV104*'DEPRECATED - DT-Prelim Calcs'!$C$21*'Drive Train'!$F$39</f>
        <v>7.1920000000000002</v>
      </c>
      <c r="GD104" s="1">
        <f>IF(GA104&gt;='Drive Train'!$F$29,1,0)</f>
        <v>0</v>
      </c>
      <c r="GE104" s="43">
        <f t="shared" si="151"/>
        <v>103.33333333333333</v>
      </c>
      <c r="GF104" s="49">
        <f>GF103+'DEPRECATED - DT-Prelim Calcs'!$C$11</f>
        <v>400</v>
      </c>
      <c r="GG104" s="2">
        <f>GQ104/'Drive Train'!$F$35</f>
        <v>0.86451612903225805</v>
      </c>
      <c r="GH104" s="36">
        <f>GO104*12*60/(PI() * 'Drive Train'!$F$15)/GG$2*GG104</f>
        <v>-155982.0275393608</v>
      </c>
      <c r="GI104" s="2">
        <f>('DEPRECATED - DT-Prelim Calcs'!$C$6*GG104-GH104)/('DEPRECATED - DT-Prelim Calcs'!$C$6*GG104)*'DEPRECATED - DT-Prelim Calcs'!$C$7*GG104</f>
        <v>118.71848490215223</v>
      </c>
      <c r="GJ104" s="43">
        <f>GI104/'DEPRECATED - DT-Prelim Calcs'!$C$7*('DEPRECATED - DT-Prelim Calcs'!$C$8-'DEPRECATED - DT-Prelim Calcs'!$C$9)+'DEPRECATED - DT-Prelim Calcs'!$C$9</f>
        <v>6468.9995506396353</v>
      </c>
      <c r="GK104" s="43">
        <f t="shared" si="152"/>
        <v>29.999999999999982</v>
      </c>
      <c r="GL104" s="2">
        <f t="shared" si="153"/>
        <v>1.4462867232450001</v>
      </c>
      <c r="GM104" s="43">
        <f>GL104*'DEPRECATED - DT-Prelim Calcs'!$C$21/GG$2/'DEPRECATED - DT-Prelim Calcs'!$C$19/'DEPRECATED - DT-Prelim Calcs'!$C$18*3.39*'DEPRECATED - DT-Prelim Calcs'!$C$20</f>
        <v>29.053734754561201</v>
      </c>
      <c r="GN104" s="36">
        <f t="shared" si="154"/>
        <v>0</v>
      </c>
      <c r="GO104" s="43">
        <f>GM103*'DEPRECATED - DT-Prelim Calcs'!$C$11+GO103</f>
        <v>-524.84078724780954</v>
      </c>
      <c r="GP104" s="43">
        <f>GP103+0.5*GM104*'DEPRECATED - DT-Prelim Calcs'!$C$11^2+GO104*'DEPRECATED - DT-Prelim Calcs'!$C$11</f>
        <v>-118441.23280970901</v>
      </c>
      <c r="GQ104" s="43">
        <f>MIN('Drive Train'!$F$35-GK103*'DEPRECATED - DT-Prelim Calcs'!$C$21*'Drive Train'!$F$39,GQ103+GK$2)</f>
        <v>10.72</v>
      </c>
      <c r="GR104" s="43">
        <f>'Drive Train'!$F$35-GK104*'DEPRECATED - DT-Prelim Calcs'!$C$21*'Drive Train'!$F$39</f>
        <v>10.72</v>
      </c>
      <c r="GS104" s="1">
        <f>IF(GP104&gt;='Drive Train'!$F$29,1,0)</f>
        <v>0</v>
      </c>
      <c r="GT104" s="43">
        <f t="shared" si="155"/>
        <v>33.333333333333314</v>
      </c>
      <c r="GU104" s="49">
        <f>GU103+'DEPRECATED - DT-Prelim Calcs'!$C$11</f>
        <v>400</v>
      </c>
      <c r="GV104" s="2">
        <f>HF104/'Drive Train'!$F$35</f>
        <v>0.84946236559139798</v>
      </c>
      <c r="GW104" s="36">
        <f>HD104*12*60/(PI() * 'Drive Train'!$F$15)/GV$2*GV104</f>
        <v>-851.44011195730627</v>
      </c>
      <c r="GX104" s="2">
        <f>('DEPRECATED - DT-Prelim Calcs'!$C$6*GV104-GW104)/('DEPRECATED - DT-Prelim Calcs'!$C$6*GV104)*'DEPRECATED - DT-Prelim Calcs'!$C$7*GV104</f>
        <v>4.6098803951063791</v>
      </c>
      <c r="GY104" s="43">
        <f>GX104/'DEPRECATED - DT-Prelim Calcs'!$C$7*('DEPRECATED - DT-Prelim Calcs'!$C$8-'DEPRECATED - DT-Prelim Calcs'!$C$9)+'DEPRECATED - DT-Prelim Calcs'!$C$9</f>
        <v>252.63527525579525</v>
      </c>
      <c r="GZ104" s="43">
        <f t="shared" si="112"/>
        <v>33.333333333333314</v>
      </c>
      <c r="HA104" s="2">
        <f t="shared" si="156"/>
        <v>0.66263449284904818</v>
      </c>
      <c r="HB104" s="43">
        <f>HA104*'DEPRECATED - DT-Prelim Calcs'!$C$21/GV$2/'DEPRECATED - DT-Prelim Calcs'!$C$19/'DEPRECATED - DT-Prelim Calcs'!$C$18*3.39*'DEPRECATED - DT-Prelim Calcs'!$C$20</f>
        <v>13.311334803146186</v>
      </c>
      <c r="HC104" s="36">
        <f t="shared" si="157"/>
        <v>0</v>
      </c>
      <c r="HD104" s="43">
        <f>HB103*'DEPRECATED - DT-Prelim Calcs'!$C$11+HD103</f>
        <v>-2.9156546421096721</v>
      </c>
      <c r="HE104" s="43">
        <f>HE103+0.5*HB104*'DEPRECATED - DT-Prelim Calcs'!$C$11^2+HD104*'DEPRECATED - DT-Prelim Calcs'!$C$11</f>
        <v>-122351.36312574668</v>
      </c>
      <c r="HF104" s="43">
        <f>MIN('Drive Train'!$F$35-GZ103*'DEPRECATED - DT-Prelim Calcs'!$C$21*'Drive Train'!$F$39,HF103+GZ$2)</f>
        <v>10.533333333333335</v>
      </c>
      <c r="HG104" s="43">
        <f>'Drive Train'!$F$35-GZ104*'DEPRECATED - DT-Prelim Calcs'!$C$21*'Drive Train'!$F$39</f>
        <v>10.533333333333335</v>
      </c>
      <c r="HH104" s="1">
        <f>IF(HE104&gt;='Drive Train'!$F$29,1,0)</f>
        <v>0</v>
      </c>
      <c r="HI104" s="43">
        <f t="shared" si="158"/>
        <v>37.037037037037017</v>
      </c>
      <c r="HJ104" s="49">
        <f>HJ103+'DEPRECATED - DT-Prelim Calcs'!$C$11</f>
        <v>400</v>
      </c>
      <c r="HK104" s="2">
        <f>HU104/'Drive Train'!$F$35</f>
        <v>0.83440860215053769</v>
      </c>
      <c r="HL104" s="36">
        <f>HS104*12*60/(PI() * 'Drive Train'!$F$15)/HK$2*HK104</f>
        <v>-162110.10251399418</v>
      </c>
      <c r="HM104" s="2">
        <f>('DEPRECATED - DT-Prelim Calcs'!$C$6*HK104-HL104)/('DEPRECATED - DT-Prelim Calcs'!$C$6*HK104)*'DEPRECATED - DT-Prelim Calcs'!$C$7*HK104</f>
        <v>123.08208806675573</v>
      </c>
      <c r="HN104" s="43">
        <f>HM104/'DEPRECATED - DT-Prelim Calcs'!$C$7*('DEPRECATED - DT-Prelim Calcs'!$C$8-'DEPRECATED - DT-Prelim Calcs'!$C$9)+'DEPRECATED - DT-Prelim Calcs'!$C$9</f>
        <v>6706.7182305023634</v>
      </c>
      <c r="HO104" s="43">
        <f t="shared" si="113"/>
        <v>36.66666666666665</v>
      </c>
      <c r="HP104" s="2">
        <f t="shared" si="159"/>
        <v>1.4462867232450001</v>
      </c>
      <c r="HQ104" s="43">
        <f>HP104*'DEPRECATED - DT-Prelim Calcs'!$C$21/HK$2/'DEPRECATED - DT-Prelim Calcs'!$C$19/'DEPRECATED - DT-Prelim Calcs'!$C$18*3.39*'DEPRECATED - DT-Prelim Calcs'!$C$20</f>
        <v>29.053734754561201</v>
      </c>
      <c r="HR104" s="36">
        <f t="shared" si="160"/>
        <v>0</v>
      </c>
      <c r="HS104" s="43">
        <f>HQ103*'DEPRECATED - DT-Prelim Calcs'!$C$11+HS103</f>
        <v>-565.14179270655154</v>
      </c>
      <c r="HT104" s="43">
        <f>HT103+0.5*HQ104*'DEPRECATED - DT-Prelim Calcs'!$C$11^2+HS104*'DEPRECATED - DT-Prelim Calcs'!$C$11</f>
        <v>-152859.96657185565</v>
      </c>
      <c r="HU104" s="43">
        <f>MIN('Drive Train'!$F$35-HO103*'DEPRECATED - DT-Prelim Calcs'!$C$21*'Drive Train'!$F$39,HU103+HO$2)</f>
        <v>10.346666666666668</v>
      </c>
      <c r="HV104" s="43">
        <f>'Drive Train'!$F$35-HO104*'DEPRECATED - DT-Prelim Calcs'!$C$21*'Drive Train'!$F$39</f>
        <v>10.346666666666668</v>
      </c>
      <c r="HW104" s="1">
        <f>IF(HT104&gt;='Drive Train'!$F$29,1,0)</f>
        <v>0</v>
      </c>
      <c r="HX104" s="43">
        <f t="shared" si="161"/>
        <v>40.740740740740726</v>
      </c>
      <c r="HY104" s="49">
        <f>HY103+'DEPRECATED - DT-Prelim Calcs'!$C$11</f>
        <v>400</v>
      </c>
      <c r="HZ104" s="2">
        <f>IJ104/'Drive Train'!$F$35</f>
        <v>0.8193548387096774</v>
      </c>
      <c r="IA104" s="36">
        <f>IH104*12*60/(PI() * 'Drive Train'!$F$15)/HZ$2*HZ104</f>
        <v>-164755.2305967008</v>
      </c>
      <c r="IB104" s="2">
        <f>('DEPRECATED - DT-Prelim Calcs'!$C$6*HZ104-IA104)/('DEPRECATED - DT-Prelim Calcs'!$C$6*HZ104)*'DEPRECATED - DT-Prelim Calcs'!$C$7*HZ104</f>
        <v>124.95594527482218</v>
      </c>
      <c r="IC104" s="43">
        <f>IB104/'DEPRECATED - DT-Prelim Calcs'!$C$7*('DEPRECATED - DT-Prelim Calcs'!$C$8-'DEPRECATED - DT-Prelim Calcs'!$C$9)+'DEPRECATED - DT-Prelim Calcs'!$C$9</f>
        <v>6808.8014963149399</v>
      </c>
      <c r="ID104" s="43">
        <f t="shared" si="114"/>
        <v>39.999999999999986</v>
      </c>
      <c r="IE104" s="2">
        <f t="shared" si="162"/>
        <v>1.4462867232450001</v>
      </c>
      <c r="IF104" s="43">
        <f>IE104*'DEPRECATED - DT-Prelim Calcs'!$C$21/HZ$2/'DEPRECATED - DT-Prelim Calcs'!$C$19/'DEPRECATED - DT-Prelim Calcs'!$C$18*3.39*'DEPRECATED - DT-Prelim Calcs'!$C$20</f>
        <v>29.053734754561201</v>
      </c>
      <c r="IG104" s="36">
        <f t="shared" si="163"/>
        <v>0</v>
      </c>
      <c r="IH104" s="43">
        <f>IF103*'DEPRECATED - DT-Prelim Calcs'!$C$11+IH103</f>
        <v>-584.91573653308956</v>
      </c>
      <c r="II104" s="43">
        <f>II103+0.5*IF104*'DEPRECATED - DT-Prelim Calcs'!$C$11^2+IH104*'DEPRECATED - DT-Prelim Calcs'!$C$11</f>
        <v>-128317.21179945111</v>
      </c>
      <c r="IJ104" s="43">
        <f>MIN('Drive Train'!$F$35-ID103*'DEPRECATED - DT-Prelim Calcs'!$C$21*'Drive Train'!$F$39,IJ103+ID$2)</f>
        <v>10.16</v>
      </c>
      <c r="IK104" s="43">
        <f>'Drive Train'!$F$35-ID104*'DEPRECATED - DT-Prelim Calcs'!$C$21*'Drive Train'!$F$39</f>
        <v>10.16</v>
      </c>
      <c r="IL104" s="1">
        <f>IF(II104&gt;='Drive Train'!$F$29,1,0)</f>
        <v>0</v>
      </c>
      <c r="IM104" s="43">
        <f t="shared" si="164"/>
        <v>44.444444444444429</v>
      </c>
      <c r="IN104" s="49">
        <f>IN103+'DEPRECATED - DT-Prelim Calcs'!$C$11</f>
        <v>400</v>
      </c>
      <c r="IO104" s="2">
        <f>IY104/'Drive Train'!$F$35</f>
        <v>0.80430107526881722</v>
      </c>
      <c r="IP104" s="36">
        <f>IW104*12*60/(PI() * 'Drive Train'!$F$15)/IO$2*IO104</f>
        <v>-102728.10297363505</v>
      </c>
      <c r="IQ104" s="2">
        <f>('DEPRECATED - DT-Prelim Calcs'!$C$6*IO104-IP104)/('DEPRECATED - DT-Prelim Calcs'!$C$6*IO104)*'DEPRECATED - DT-Prelim Calcs'!$C$7*IO104</f>
        <v>79.288598837109248</v>
      </c>
      <c r="IR104" s="43">
        <f>IQ104/'DEPRECATED - DT-Prelim Calcs'!$C$7*('DEPRECATED - DT-Prelim Calcs'!$C$8-'DEPRECATED - DT-Prelim Calcs'!$C$9)+'DEPRECATED - DT-Prelim Calcs'!$C$9</f>
        <v>4320.9535187380407</v>
      </c>
      <c r="IS104" s="43">
        <f t="shared" si="115"/>
        <v>43.333333333333321</v>
      </c>
      <c r="IT104" s="2">
        <f t="shared" si="165"/>
        <v>1.4462867232450001</v>
      </c>
      <c r="IU104" s="43">
        <f>IT104*'DEPRECATED - DT-Prelim Calcs'!$C$21/IO$2/'DEPRECATED - DT-Prelim Calcs'!$C$19/'DEPRECATED - DT-Prelim Calcs'!$C$18*3.39*'DEPRECATED - DT-Prelim Calcs'!$C$20</f>
        <v>29.053734754561201</v>
      </c>
      <c r="IV104" s="36">
        <f t="shared" si="166"/>
        <v>0</v>
      </c>
      <c r="IW104" s="43">
        <f>IU103*'DEPRECATED - DT-Prelim Calcs'!$C$11+IW103</f>
        <v>-371.53243695019376</v>
      </c>
      <c r="IX104" s="43">
        <f>IX103+0.5*IU104*'DEPRECATED - DT-Prelim Calcs'!$C$11^2+IW104*'DEPRECATED - DT-Prelim Calcs'!$C$11</f>
        <v>-164130.92695223825</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67"/>
        <v>48.148148148148138</v>
      </c>
      <c r="JC104" s="49">
        <f>JC103+'DEPRECATED - DT-Prelim Calcs'!$C$11</f>
        <v>400</v>
      </c>
      <c r="JD104" s="2">
        <f>JN104/'Drive Train'!$F$35</f>
        <v>3.2301105143799052</v>
      </c>
      <c r="JE104" s="36">
        <f>JL104*12*60/(PI() * 'Drive Train'!$F$15)/JD$2*JD104</f>
        <v>-893723.73854275222</v>
      </c>
      <c r="JF104" s="2">
        <f>('DEPRECATED - DT-Prelim Calcs'!$C$6*JD104-JE104)/('DEPRECATED - DT-Prelim Calcs'!$C$6*JD104)*'DEPRECATED - DT-Prelim Calcs'!$C$7*JD104</f>
        <v>672.13422360484117</v>
      </c>
      <c r="JG104" s="43">
        <f>JF104/'DEPRECATED - DT-Prelim Calcs'!$C$7*('DEPRECATED - DT-Prelim Calcs'!$C$8-'DEPRECATED - DT-Prelim Calcs'!$C$9)+'DEPRECATED - DT-Prelim Calcs'!$C$9</f>
        <v>36617.76740533836</v>
      </c>
      <c r="JH104" s="43">
        <f t="shared" si="116"/>
        <v>46.666666666666657</v>
      </c>
      <c r="JI104" s="2">
        <f t="shared" si="168"/>
        <v>1.4462867232450001</v>
      </c>
      <c r="JJ104" s="43">
        <f>JI104*'DEPRECATED - DT-Prelim Calcs'!$C$21/JD$2/'DEPRECATED - DT-Prelim Calcs'!$C$19/'DEPRECATED - DT-Prelim Calcs'!$C$18*3.39*'DEPRECATED - DT-Prelim Calcs'!$C$20</f>
        <v>29.053734754561201</v>
      </c>
      <c r="JK104" s="36">
        <f t="shared" si="169"/>
        <v>0</v>
      </c>
      <c r="JL104" s="43">
        <f>JJ103*'DEPRECATED - DT-Prelim Calcs'!$C$11+JL103</f>
        <v>-804.84459026827108</v>
      </c>
      <c r="JM104" s="43">
        <f>JM103+0.5*JJ104*'DEPRECATED - DT-Prelim Calcs'!$C$11^2+JL104*'DEPRECATED - DT-Prelim Calcs'!$C$11</f>
        <v>-149195.08232399312</v>
      </c>
      <c r="JN104" s="43">
        <f>MIN('Drive Train'!$F$35-JH103*'DEPRECATED - DT-Prelim Calcs'!$C$21*'Drive Train'!$F$39,JN103+JH$2)</f>
        <v>40.053370378310824</v>
      </c>
      <c r="JO104" s="43">
        <f>'Drive Train'!$F$35-JH104*'DEPRECATED - DT-Prelim Calcs'!$C$21*'Drive Train'!$F$39</f>
        <v>9.7866666666666671</v>
      </c>
      <c r="JP104" s="1">
        <f>IF(JM104&gt;='Drive Train'!$F$29,1,0)</f>
        <v>0</v>
      </c>
      <c r="JQ104" s="43">
        <f>MIN(JG104,'DEPRECATED - DT-Prelim Calcs'!$C$10)*'DEPRECATED - DT-Prelim Calcs'!$C$11*1000/60/60</f>
        <v>103.33333333333333</v>
      </c>
      <c r="JR104" s="49">
        <f>JR103+'DEPRECATED - DT-Prelim Calcs'!$C$11</f>
        <v>400</v>
      </c>
      <c r="JS104" s="2">
        <f>KC104/'Drive Train'!$F$35</f>
        <v>0.77419354838709686</v>
      </c>
      <c r="JT104" s="36">
        <f>KA104*12*60/(PI() * 'Drive Train'!$F$15)/JS$2*JS104</f>
        <v>-188596.75300025963</v>
      </c>
      <c r="JU104" s="2">
        <f>('DEPRECATED - DT-Prelim Calcs'!$C$6*JS104-JT104)/('DEPRECATED - DT-Prelim Calcs'!$C$6*JS104)*'DEPRECATED - DT-Prelim Calcs'!$C$7*JS104</f>
        <v>142.27027363084107</v>
      </c>
      <c r="JV104" s="43">
        <f>JU104/'DEPRECATED - DT-Prelim Calcs'!$C$7*('DEPRECATED - DT-Prelim Calcs'!$C$8-'DEPRECATED - DT-Prelim Calcs'!$C$9)+'DEPRECATED - DT-Prelim Calcs'!$C$9</f>
        <v>7752.044757501043</v>
      </c>
      <c r="JW104" s="43">
        <f t="shared" si="117"/>
        <v>49.999999999999993</v>
      </c>
      <c r="JX104" s="2">
        <f t="shared" si="170"/>
        <v>1.4462867232450001</v>
      </c>
      <c r="JY104" s="43">
        <f>JX104*'DEPRECATED - DT-Prelim Calcs'!$C$21/JS$2/'DEPRECATED - DT-Prelim Calcs'!$C$19/'DEPRECATED - DT-Prelim Calcs'!$C$18*3.39*'DEPRECATED - DT-Prelim Calcs'!$C$20</f>
        <v>29.053734754561201</v>
      </c>
      <c r="JZ104" s="36">
        <f t="shared" si="171"/>
        <v>0</v>
      </c>
      <c r="KA104" s="43">
        <f>JY103*'DEPRECATED - DT-Prelim Calcs'!$C$11+KA103</f>
        <v>-708.61571702205401</v>
      </c>
      <c r="KB104" s="43">
        <f>KB103+0.5*JY104*'DEPRECATED - DT-Prelim Calcs'!$C$11^2+KA104*'DEPRECATED - DT-Prelim Calcs'!$C$11</f>
        <v>-155656.84495321944</v>
      </c>
      <c r="KC104" s="43">
        <f>MIN('Drive Train'!$F$35-JW103*'DEPRECATED - DT-Prelim Calcs'!$C$21*'Drive Train'!$F$39,KC103+JW$2)</f>
        <v>9.6000000000000014</v>
      </c>
      <c r="KD104" s="43">
        <f>'Drive Train'!$F$35-JW104*'DEPRECATED - DT-Prelim Calcs'!$C$21*'Drive Train'!$F$39</f>
        <v>9.6000000000000014</v>
      </c>
      <c r="KE104" s="1">
        <f>IF(KB104&gt;='Drive Train'!$F$29,1,0)</f>
        <v>0</v>
      </c>
      <c r="KF104" s="43">
        <f>MIN(JV104,'DEPRECATED - DT-Prelim Calcs'!$C$10)*'DEPRECATED - DT-Prelim Calcs'!$C$11*1000/60/60</f>
        <v>103.33333333333333</v>
      </c>
      <c r="KG104" s="49">
        <f>KG103+'DEPRECATED - DT-Prelim Calcs'!$C$11</f>
        <v>400</v>
      </c>
      <c r="KH104" s="2">
        <f>KR104/'Drive Train'!$F$35</f>
        <v>0.75913978494623657</v>
      </c>
      <c r="KI104" s="36">
        <f>KP104*12*60/(PI() * 'Drive Train'!$F$15)/KH$2*KH104</f>
        <v>-83739.498553014913</v>
      </c>
      <c r="KJ104" s="2">
        <f>('DEPRECATED - DT-Prelim Calcs'!$C$6*KH104-KI104)/('DEPRECATED - DT-Prelim Calcs'!$C$6*KH104)*'DEPRECATED - DT-Prelim Calcs'!$C$7*KH104</f>
        <v>65.118084747140799</v>
      </c>
      <c r="KK104" s="43">
        <f>KJ104/'DEPRECATED - DT-Prelim Calcs'!$C$7*('DEPRECATED - DT-Prelim Calcs'!$C$8-'DEPRECATED - DT-Prelim Calcs'!$C$9)+'DEPRECATED - DT-Prelim Calcs'!$C$9</f>
        <v>3548.9777511502075</v>
      </c>
      <c r="KL104" s="43">
        <f t="shared" si="118"/>
        <v>53.333333333333329</v>
      </c>
      <c r="KM104" s="2">
        <f t="shared" si="172"/>
        <v>1.4462867232450001</v>
      </c>
      <c r="KN104" s="43">
        <f>KM104*'DEPRECATED - DT-Prelim Calcs'!$C$21/KH$2/'DEPRECATED - DT-Prelim Calcs'!$C$19/'DEPRECATED - DT-Prelim Calcs'!$C$18*3.39*'DEPRECATED - DT-Prelim Calcs'!$C$20</f>
        <v>29.053734754561201</v>
      </c>
      <c r="KO104" s="36">
        <f t="shared" si="173"/>
        <v>0</v>
      </c>
      <c r="KP104" s="43">
        <f>KN103*'DEPRECATED - DT-Prelim Calcs'!$C$11+KP103</f>
        <v>-320.87414217629794</v>
      </c>
      <c r="KQ104" s="43">
        <f>KQ103+0.5*KN104*'DEPRECATED - DT-Prelim Calcs'!$C$11^2+KP104*'DEPRECATED - DT-Prelim Calcs'!$C$11</f>
        <v>-161976.98131639475</v>
      </c>
      <c r="KR104" s="43">
        <f>MIN('Drive Train'!$F$35-KL103*'DEPRECATED - DT-Prelim Calcs'!$C$21*'Drive Train'!$F$39,KR103+KL$2)</f>
        <v>9.413333333333334</v>
      </c>
      <c r="KS104" s="43">
        <f>'Drive Train'!$F$35-KL104*'DEPRECATED - DT-Prelim Calcs'!$C$21*'Drive Train'!$F$39</f>
        <v>9.413333333333334</v>
      </c>
      <c r="KT104" s="1">
        <f>IF(KQ104&gt;='Drive Train'!$F$29,1,0)</f>
        <v>0</v>
      </c>
      <c r="KU104" s="43">
        <f>MIN(KK104,'DEPRECATED - DT-Prelim Calcs'!$C$10)*'DEPRECATED - DT-Prelim Calcs'!$C$11*1000/60/60</f>
        <v>103.33333333333333</v>
      </c>
      <c r="KV104" s="49">
        <f>KV103+'DEPRECATED - DT-Prelim Calcs'!$C$11</f>
        <v>400</v>
      </c>
      <c r="KW104" s="2">
        <f>LG104/'Drive Train'!$F$35</f>
        <v>0.74408602150537628</v>
      </c>
      <c r="KX104" s="36">
        <f>LE104*12*60/(PI() * 'Drive Train'!$F$15)/KW$2*KW104</f>
        <v>-68196.242750564634</v>
      </c>
      <c r="KY104" s="2">
        <f>('DEPRECATED - DT-Prelim Calcs'!$C$6*KW104-KX104)/('DEPRECATED - DT-Prelim Calcs'!$C$6*KW104)*'DEPRECATED - DT-Prelim Calcs'!$C$7*KW104</f>
        <v>53.62148420890852</v>
      </c>
      <c r="KZ104" s="43">
        <f>KY104/'DEPRECATED - DT-Prelim Calcs'!$C$7*('DEPRECATED - DT-Prelim Calcs'!$C$8-'DEPRECATED - DT-Prelim Calcs'!$C$9)+'DEPRECATED - DT-Prelim Calcs'!$C$9</f>
        <v>2922.6704083957625</v>
      </c>
      <c r="LA104" s="43">
        <f t="shared" si="119"/>
        <v>56.666666666666664</v>
      </c>
      <c r="LB104" s="2">
        <f t="shared" si="174"/>
        <v>1.4462867232450001</v>
      </c>
      <c r="LC104" s="43">
        <f>LB104*'DEPRECATED - DT-Prelim Calcs'!$C$21/KW$2/'DEPRECATED - DT-Prelim Calcs'!$C$19/'DEPRECATED - DT-Prelim Calcs'!$C$18*3.39*'DEPRECATED - DT-Prelim Calcs'!$C$20</f>
        <v>29.053734754561201</v>
      </c>
      <c r="LD104" s="36">
        <f t="shared" si="175"/>
        <v>0</v>
      </c>
      <c r="LE104" s="43">
        <f>LC103*'DEPRECATED - DT-Prelim Calcs'!$C$11+LE103</f>
        <v>-266.60200995727376</v>
      </c>
      <c r="LF104" s="43">
        <f>LF103+0.5*LC104*'DEPRECATED - DT-Prelim Calcs'!$C$11^2+LE104*'DEPRECATED - DT-Prelim Calcs'!$C$11</f>
        <v>-174875.86969009883</v>
      </c>
      <c r="LG104" s="43">
        <f>MIN('Drive Train'!$F$35-LA103*'DEPRECATED - DT-Prelim Calcs'!$C$21*'Drive Train'!$F$39,LG103+LA$2)</f>
        <v>9.2266666666666666</v>
      </c>
      <c r="LH104" s="43">
        <f>'Drive Train'!$F$35-LA104*'DEPRECATED - DT-Prelim Calcs'!$C$21*'Drive Train'!$F$39</f>
        <v>9.2266666666666666</v>
      </c>
      <c r="LI104" s="1">
        <f>IF(LF104&gt;='Drive Train'!$F$29,1,0)</f>
        <v>0</v>
      </c>
      <c r="LJ104" s="43">
        <f>MIN(KZ104,'DEPRECATED - DT-Prelim Calcs'!$C$10)*'DEPRECATED - DT-Prelim Calcs'!$C$11*1000/60/60</f>
        <v>103.33333333333333</v>
      </c>
      <c r="LK104" s="49">
        <f>LK103+'DEPRECATED - DT-Prelim Calcs'!$C$11</f>
        <v>400</v>
      </c>
      <c r="LL104" s="2">
        <f>LV104/'Drive Train'!$F$35</f>
        <v>0.72903225806451621</v>
      </c>
      <c r="LM104" s="36">
        <f>LT104*12*60/(PI() * 'Drive Train'!$F$15)/LL$2*LL104</f>
        <v>8801.3770044094963</v>
      </c>
      <c r="LN104" s="2">
        <f>('DEPRECATED - DT-Prelim Calcs'!$C$6*LL104-LM104)/('DEPRECATED - DT-Prelim Calcs'!$C$6*LL104)*'DEPRECATED - DT-Prelim Calcs'!$C$7*LL104</f>
        <v>-3.0508164762417662</v>
      </c>
      <c r="LO104" s="43">
        <f>LN104/'DEPRECATED - DT-Prelim Calcs'!$C$7*('DEPRECATED - DT-Prelim Calcs'!$C$8-'DEPRECATED - DT-Prelim Calcs'!$C$9)+'DEPRECATED - DT-Prelim Calcs'!$C$9</f>
        <v>-164.70119609376783</v>
      </c>
      <c r="LP104" s="43">
        <f t="shared" si="120"/>
        <v>-164.70119609376783</v>
      </c>
      <c r="LQ104" s="2">
        <f t="shared" si="176"/>
        <v>-3.9938709544375279</v>
      </c>
      <c r="LR104" s="43">
        <f>LQ104*'DEPRECATED - DT-Prelim Calcs'!$C$21/LL$2/'DEPRECATED - DT-Prelim Calcs'!$C$19/'DEPRECATED - DT-Prelim Calcs'!$C$18*3.39*'DEPRECATED - DT-Prelim Calcs'!$C$20</f>
        <v>-80.230887478400462</v>
      </c>
      <c r="LS104" s="36">
        <f t="shared" si="177"/>
        <v>1</v>
      </c>
      <c r="LT104" s="43">
        <f>LR103*'DEPRECATED - DT-Prelim Calcs'!$C$11+LT103</f>
        <v>35.118017924219004</v>
      </c>
      <c r="LU104" s="43">
        <f>LU103+0.5*LR104*'DEPRECATED - DT-Prelim Calcs'!$C$11^2+LT104*'DEPRECATED - DT-Prelim Calcs'!$C$11</f>
        <v>-178067.55357446059</v>
      </c>
      <c r="LV104" s="43">
        <f>MIN('Drive Train'!$F$35-LP103*'DEPRECATED - DT-Prelim Calcs'!$C$21*'Drive Train'!$F$39,LV103+LP$2)</f>
        <v>9.0400000000000009</v>
      </c>
      <c r="LW104" s="43">
        <f>'Drive Train'!$F$35-LP104*'DEPRECATED - DT-Prelim Calcs'!$C$21*'Drive Train'!$F$39</f>
        <v>21.623266981251</v>
      </c>
      <c r="LX104" s="1">
        <f>IF(LU104&gt;='Drive Train'!$F$29,1,0)</f>
        <v>0</v>
      </c>
      <c r="LY104" s="43">
        <f>MIN(LO104,'DEPRECATED - DT-Prelim Calcs'!$C$10)*'DEPRECATED - DT-Prelim Calcs'!$C$11*1000/60/60</f>
        <v>-183.00132899307536</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3"/>
        <v>0</v>
      </c>
      <c r="X105" s="2">
        <f>MAX(MIN(IF(AND(AI104=1,AG105&lt;0),-1,1)*(W105-$C$9)/($C$8-$C$9)*$C$7-$C$29*AE105/T$2 -  AI104*$C$29/2,X$2),MAX(X$4:X104)*-1)</f>
        <v>-0.27672021620693066</v>
      </c>
      <c r="Y105" s="43">
        <f t="shared" si="94"/>
        <v>0</v>
      </c>
      <c r="Z105" s="43">
        <f t="shared" si="95"/>
        <v>0</v>
      </c>
      <c r="AA105" s="43">
        <f t="shared" si="96"/>
        <v>0</v>
      </c>
      <c r="AB105" s="43" t="e">
        <f t="shared" si="97"/>
        <v>#N/A</v>
      </c>
      <c r="AC105" s="36">
        <f t="shared" si="121"/>
        <v>1</v>
      </c>
      <c r="AD105" s="1">
        <f t="shared" si="98"/>
        <v>1</v>
      </c>
      <c r="AE105" s="43">
        <f t="shared" si="99"/>
        <v>0</v>
      </c>
      <c r="AF105" s="43" t="e">
        <f t="shared" si="100"/>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889.49632897085212</v>
      </c>
      <c r="AK105" s="43">
        <f t="shared" si="178"/>
        <v>0</v>
      </c>
      <c r="AL105" s="49">
        <f>AL104+'DEPRECATED - DT-Prelim Calcs'!$C$11</f>
        <v>404</v>
      </c>
      <c r="AM105" s="2">
        <f>AW105/'Drive Train'!$F$35</f>
        <v>1.1058335278959261</v>
      </c>
      <c r="AN105" s="36">
        <f>AU105*12*60/(PI() * 'Drive Train'!$F$15)/AM$2*AM105</f>
        <v>300.59020585771623</v>
      </c>
      <c r="AO105" s="2">
        <f>('DEPRECATED - DT-Prelim Calcs'!$C$6*AM105-AN105)/('DEPRECATED - DT-Prelim Calcs'!$C$6*AM105)*'DEPRECATED - DT-Prelim Calcs'!$C$7*AM105</f>
        <v>4.9653924644098417</v>
      </c>
      <c r="AP105" s="43">
        <f>AO105/'DEPRECATED - DT-Prelim Calcs'!$C$7*('DEPRECATED - DT-Prelim Calcs'!$C$8-'DEPRECATED - DT-Prelim Calcs'!$C$9)+'DEPRECATED - DT-Prelim Calcs'!$C$9</f>
        <v>272.00272380740176</v>
      </c>
      <c r="AQ105" s="43">
        <f t="shared" si="102"/>
        <v>93</v>
      </c>
      <c r="AR105" s="2">
        <f t="shared" si="122"/>
        <v>1.6583557176506329</v>
      </c>
      <c r="AS105" s="43">
        <f>AR105*'DEPRECATED - DT-Prelim Calcs'!$C$21/AM$2/'DEPRECATED - DT-Prelim Calcs'!$C$19/'DEPRECATED - DT-Prelim Calcs'!$C$18*3.39*'DEPRECATED - DT-Prelim Calcs'!$C$20</f>
        <v>16.656941661342202</v>
      </c>
      <c r="AT105" s="36">
        <f t="shared" si="123"/>
        <v>0</v>
      </c>
      <c r="AU105" s="43">
        <f>AS104*'DEPRECATED - DT-Prelim Calcs'!$C$11+AU104</f>
        <v>1.5813980010315021</v>
      </c>
      <c r="AV105" s="43">
        <f>AV104+0.5*AS105*'DEPRECATED - DT-Prelim Calcs'!$C$11^2+AU105*'DEPRECATED - DT-Prelim Calcs'!$C$11</f>
        <v>5995.6058476880989</v>
      </c>
      <c r="AW105" s="43">
        <f>MIN('Drive Train'!$F$35-AQ104*'DEPRECATED - DT-Prelim Calcs'!$C$21*'Drive Train'!$F$39,AW104+AQ$2)</f>
        <v>13.712335745909485</v>
      </c>
      <c r="AX105" s="43">
        <f>'Drive Train'!$F$35-AQ105*'DEPRECATED - DT-Prelim Calcs'!$C$21*'Drive Train'!$F$39</f>
        <v>7.1920000000000002</v>
      </c>
      <c r="AY105" s="1">
        <f>IF(AV105&gt;='Drive Train'!$F$29,1,0)</f>
        <v>1</v>
      </c>
      <c r="AZ105" s="43">
        <f t="shared" si="124"/>
        <v>103.33333333333333</v>
      </c>
      <c r="BA105" s="49">
        <f>BA104+'DEPRECATED - DT-Prelim Calcs'!$C$11</f>
        <v>404</v>
      </c>
      <c r="BB105" s="2">
        <f>BL105/'Drive Train'!$F$35</f>
        <v>0.57999999999999996</v>
      </c>
      <c r="BC105" s="36">
        <f>BJ105*12*60/(PI() * 'Drive Train'!$F$15)/BB$2*BB105</f>
        <v>-15626.048384663827</v>
      </c>
      <c r="BD105" s="2">
        <f>('DEPRECATED - DT-Prelim Calcs'!$C$6*BB105-BC105)/('DEPRECATED - DT-Prelim Calcs'!$C$6*BB105)*'DEPRECATED - DT-Prelim Calcs'!$C$7*BB105</f>
        <v>14.207060019447233</v>
      </c>
      <c r="BE105" s="43">
        <f>BD105/'DEPRECATED - DT-Prelim Calcs'!$C$7*('DEPRECATED - DT-Prelim Calcs'!$C$8-'DEPRECATED - DT-Prelim Calcs'!$C$9)+'DEPRECATED - DT-Prelim Calcs'!$C$9</f>
        <v>775.46670255197614</v>
      </c>
      <c r="BF105" s="43">
        <f t="shared" si="103"/>
        <v>93</v>
      </c>
      <c r="BG105" s="2">
        <f t="shared" si="125"/>
        <v>2.0025508475699998</v>
      </c>
      <c r="BH105" s="43">
        <f>BG105*'DEPRECATED - DT-Prelim Calcs'!$C$21/BB$2/'DEPRECATED - DT-Prelim Calcs'!$C$19/'DEPRECATED - DT-Prelim Calcs'!$C$18*3.39*'DEPRECATED - DT-Prelim Calcs'!$C$20</f>
        <v>29.053734754561201</v>
      </c>
      <c r="BI105" s="36">
        <f t="shared" si="126"/>
        <v>0</v>
      </c>
      <c r="BJ105" s="43">
        <f>BH104*'DEPRECATED - DT-Prelim Calcs'!$C$11+BJ104</f>
        <v>-108.5116684568933</v>
      </c>
      <c r="BK105" s="43">
        <f>BK104+0.5*BH105*'DEPRECATED - DT-Prelim Calcs'!$C$11^2+BJ105*'DEPRECATED - DT-Prelim Calcs'!$C$11</f>
        <v>-55337.49307616127</v>
      </c>
      <c r="BL105" s="43">
        <f>MIN('Drive Train'!$F$35-BF104*'DEPRECATED - DT-Prelim Calcs'!$C$21*'Drive Train'!$F$39,BL104+BF$2)</f>
        <v>7.1920000000000002</v>
      </c>
      <c r="BM105" s="43">
        <f>'Drive Train'!$F$35-BF105*'DEPRECATED - DT-Prelim Calcs'!$C$21*'Drive Train'!$F$39</f>
        <v>7.1920000000000002</v>
      </c>
      <c r="BN105" s="1">
        <f>IF(BK105&gt;='Drive Train'!$F$29,1,0)</f>
        <v>0</v>
      </c>
      <c r="BO105" s="43">
        <f t="shared" si="127"/>
        <v>103.33333333333333</v>
      </c>
      <c r="BP105" s="49">
        <f>BP104+'DEPRECATED - DT-Prelim Calcs'!$C$11</f>
        <v>404</v>
      </c>
      <c r="BQ105" s="2">
        <f>CA105/'Drive Train'!$F$35</f>
        <v>0.57999999999999996</v>
      </c>
      <c r="BR105" s="36">
        <f>BY105*12*60/(PI() * 'Drive Train'!$F$15)/BQ$2*BQ105</f>
        <v>-35683.677394720602</v>
      </c>
      <c r="BS105" s="2">
        <f>('DEPRECATED - DT-Prelim Calcs'!$C$6*BQ105-BR105)/('DEPRECATED - DT-Prelim Calcs'!$C$6*BQ105)*'DEPRECATED - DT-Prelim Calcs'!$C$7*BQ105</f>
        <v>28.951618022137875</v>
      </c>
      <c r="BT105" s="43">
        <f>BS105/'DEPRECATED - DT-Prelim Calcs'!$C$7*('DEPRECATED - DT-Prelim Calcs'!$C$8-'DEPRECATED - DT-Prelim Calcs'!$C$9)+'DEPRECATED - DT-Prelim Calcs'!$C$9</f>
        <v>1578.7150116537798</v>
      </c>
      <c r="BU105" s="43">
        <f t="shared" si="104"/>
        <v>93</v>
      </c>
      <c r="BV105" s="2">
        <f t="shared" si="128"/>
        <v>1.5313624128476471</v>
      </c>
      <c r="BW105" s="43">
        <f>BV105*'DEPRECATED - DT-Prelim Calcs'!$C$21/BQ$2/'DEPRECATED - DT-Prelim Calcs'!$C$19/'DEPRECATED - DT-Prelim Calcs'!$C$18*3.39*'DEPRECATED - DT-Prelim Calcs'!$C$20</f>
        <v>29.053734754561201</v>
      </c>
      <c r="BX105" s="36">
        <f t="shared" si="129"/>
        <v>0</v>
      </c>
      <c r="BY105" s="43">
        <f>BW104*'DEPRECATED - DT-Prelim Calcs'!$C$11+BY104</f>
        <v>-189.49218856714407</v>
      </c>
      <c r="BZ105" s="43">
        <f>BZ104+0.5*BW105*'DEPRECATED - DT-Prelim Calcs'!$C$11^2+BY105*'DEPRECATED - DT-Prelim Calcs'!$C$11</f>
        <v>-136864.10567983668</v>
      </c>
      <c r="CA105" s="43">
        <f>MIN('Drive Train'!$F$35-BU104*'DEPRECATED - DT-Prelim Calcs'!$C$21*'Drive Train'!$F$39,CA104+BU$2)</f>
        <v>7.1920000000000002</v>
      </c>
      <c r="CB105" s="43">
        <f>'Drive Train'!$F$35-BU105*'DEPRECATED - DT-Prelim Calcs'!$C$21*'Drive Train'!$F$39</f>
        <v>7.1920000000000002</v>
      </c>
      <c r="CC105" s="1">
        <f>IF(BZ105&gt;='Drive Train'!$F$29,1,0)</f>
        <v>0</v>
      </c>
      <c r="CD105" s="43">
        <f t="shared" si="130"/>
        <v>103.33333333333333</v>
      </c>
      <c r="CE105" s="49">
        <f>CE104+'DEPRECATED - DT-Prelim Calcs'!$C$11</f>
        <v>404</v>
      </c>
      <c r="CF105" s="2">
        <f>CP105/'Drive Train'!$F$35</f>
        <v>0.57999999999999996</v>
      </c>
      <c r="CG105" s="36">
        <f>CN105*12*60/(PI() * 'Drive Train'!$F$15)/CF$2*CF105</f>
        <v>-192569.80416052366</v>
      </c>
      <c r="CH105" s="2">
        <f>('DEPRECATED - DT-Prelim Calcs'!$C$6*CF105-CG105)/('DEPRECATED - DT-Prelim Calcs'!$C$6*CF105)*'DEPRECATED - DT-Prelim Calcs'!$C$7*CF105</f>
        <v>144.28013440640379</v>
      </c>
      <c r="CI105" s="43">
        <f>CH105/'DEPRECATED - DT-Prelim Calcs'!$C$7*('DEPRECATED - DT-Prelim Calcs'!$C$8-'DEPRECATED - DT-Prelim Calcs'!$C$9)+'DEPRECATED - DT-Prelim Calcs'!$C$9</f>
        <v>7861.5371728861755</v>
      </c>
      <c r="CJ105" s="43">
        <f t="shared" si="105"/>
        <v>93</v>
      </c>
      <c r="CK105" s="2">
        <f t="shared" si="131"/>
        <v>1.2396743342100003</v>
      </c>
      <c r="CL105" s="43">
        <f>CK105*'DEPRECATED - DT-Prelim Calcs'!$C$21/CF$2/'DEPRECATED - DT-Prelim Calcs'!$C$19/'DEPRECATED - DT-Prelim Calcs'!$C$18*3.39*'DEPRECATED - DT-Prelim Calcs'!$C$20</f>
        <v>29.053734754561205</v>
      </c>
      <c r="CM105" s="36">
        <f t="shared" si="132"/>
        <v>0</v>
      </c>
      <c r="CN105" s="43">
        <f>CL104*'DEPRECATED - DT-Prelim Calcs'!$C$11+CN104</f>
        <v>-827.82687746842703</v>
      </c>
      <c r="CO105" s="43">
        <f>CO104+0.5*CL105*'DEPRECATED - DT-Prelim Calcs'!$C$11^2+CN105*'DEPRECATED - DT-Prelim Calcs'!$C$11</f>
        <v>-274976.22276532708</v>
      </c>
      <c r="CP105" s="43">
        <f>MIN('Drive Train'!$F$35-CJ104*'DEPRECATED - DT-Prelim Calcs'!$C$21*'Drive Train'!$F$39,CP104+CJ$2)</f>
        <v>7.1920000000000002</v>
      </c>
      <c r="CQ105" s="43">
        <f>'Drive Train'!$F$35-CJ105*'DEPRECATED - DT-Prelim Calcs'!$C$21*'Drive Train'!$F$39</f>
        <v>7.1920000000000002</v>
      </c>
      <c r="CR105" s="1">
        <f>IF(CO105&gt;='Drive Train'!$F$29,1,0)</f>
        <v>0</v>
      </c>
      <c r="CS105" s="43">
        <f t="shared" si="133"/>
        <v>103.33333333333333</v>
      </c>
      <c r="CT105" s="49">
        <f>CT104+'DEPRECATED - DT-Prelim Calcs'!$C$11</f>
        <v>404</v>
      </c>
      <c r="CU105" s="2">
        <f>DE105/'Drive Train'!$F$35</f>
        <v>0.57999999999999996</v>
      </c>
      <c r="CV105" s="36">
        <f>DC105*12*60/(PI() * 'Drive Train'!$F$15)/CU$2*CU105</f>
        <v>-278927.86319234135</v>
      </c>
      <c r="CW105" s="2">
        <f>('DEPRECATED - DT-Prelim Calcs'!$C$6*CU105-CV105)/('DEPRECATED - DT-Prelim Calcs'!$C$6*CU105)*'DEPRECATED - DT-Prelim Calcs'!$C$7*CU105</f>
        <v>207.76278281694064</v>
      </c>
      <c r="CX105" s="43">
        <f>CW105/'DEPRECATED - DT-Prelim Calcs'!$C$7*('DEPRECATED - DT-Prelim Calcs'!$C$8-'DEPRECATED - DT-Prelim Calcs'!$C$9)+'DEPRECATED - DT-Prelim Calcs'!$C$9</f>
        <v>11319.920257937811</v>
      </c>
      <c r="CY105" s="43">
        <f t="shared" si="106"/>
        <v>93</v>
      </c>
      <c r="CZ105" s="2">
        <f t="shared" si="134"/>
        <v>1.0413264407364002</v>
      </c>
      <c r="DA105" s="43">
        <f>CZ105*'DEPRECATED - DT-Prelim Calcs'!$C$21/CU$2/'DEPRECATED - DT-Prelim Calcs'!$C$19/'DEPRECATED - DT-Prelim Calcs'!$C$18*3.39*'DEPRECATED - DT-Prelim Calcs'!$C$20</f>
        <v>29.053734754561201</v>
      </c>
      <c r="DB105" s="36">
        <f t="shared" si="135"/>
        <v>0</v>
      </c>
      <c r="DC105" s="43">
        <f>DA104*'DEPRECATED - DT-Prelim Calcs'!$C$11+DC104</f>
        <v>-1007.215776881102</v>
      </c>
      <c r="DD105" s="43">
        <f>DD104+0.5*DA105*'DEPRECATED - DT-Prelim Calcs'!$C$11^2+DC105*'DEPRECATED - DT-Prelim Calcs'!$C$11</f>
        <v>-389562.9906381531</v>
      </c>
      <c r="DE105" s="43">
        <f>MIN('Drive Train'!$F$35-CY104*'DEPRECATED - DT-Prelim Calcs'!$C$21*'Drive Train'!$F$39,DE104+CY$2)</f>
        <v>7.1920000000000002</v>
      </c>
      <c r="DF105" s="43">
        <f>'Drive Train'!$F$35-CY105*'DEPRECATED - DT-Prelim Calcs'!$C$21*'Drive Train'!$F$39</f>
        <v>7.1920000000000002</v>
      </c>
      <c r="DG105" s="1">
        <f>IF(DD105&gt;='Drive Train'!$F$29,1,0)</f>
        <v>0</v>
      </c>
      <c r="DH105" s="43">
        <f t="shared" si="136"/>
        <v>103.33333333333333</v>
      </c>
      <c r="DI105" s="49">
        <f>DI104+'DEPRECATED - DT-Prelim Calcs'!$C$11</f>
        <v>404</v>
      </c>
      <c r="DJ105" s="2">
        <f>DT105/'Drive Train'!$F$35</f>
        <v>0.57999999999999996</v>
      </c>
      <c r="DK105" s="36">
        <f>DR105*12*60/(PI() * 'Drive Train'!$F$15)/DJ$2*DJ105</f>
        <v>-1169968.4537420943</v>
      </c>
      <c r="DL105" s="2">
        <f>('DEPRECATED - DT-Prelim Calcs'!$C$6*DJ105-DK105)/('DEPRECATED - DT-Prelim Calcs'!$C$6*DJ105)*'DEPRECATED - DT-Prelim Calcs'!$C$7*DJ105</f>
        <v>862.77537994520731</v>
      </c>
      <c r="DM105" s="43">
        <f>DL105/'DEPRECATED - DT-Prelim Calcs'!$C$7*('DEPRECATED - DT-Prelim Calcs'!$C$8-'DEPRECATED - DT-Prelim Calcs'!$C$9)+'DEPRECATED - DT-Prelim Calcs'!$C$9</f>
        <v>47003.442340298607</v>
      </c>
      <c r="DN105" s="43">
        <f t="shared" si="107"/>
        <v>93</v>
      </c>
      <c r="DO105" s="2">
        <f t="shared" si="137"/>
        <v>0.89769520753137932</v>
      </c>
      <c r="DP105" s="43">
        <f>DO105*'DEPRECATED - DT-Prelim Calcs'!$C$21/DJ$2/'DEPRECATED - DT-Prelim Calcs'!$C$19/'DEPRECATED - DT-Prelim Calcs'!$C$18*3.39*'DEPRECATED - DT-Prelim Calcs'!$C$20</f>
        <v>29.053734754561201</v>
      </c>
      <c r="DQ105" s="36">
        <f t="shared" si="138"/>
        <v>0</v>
      </c>
      <c r="DR105" s="43">
        <f>DP104*'DEPRECATED - DT-Prelim Calcs'!$C$11+DR104</f>
        <v>-3642.0573713911754</v>
      </c>
      <c r="DS105" s="43">
        <f>DS104+0.5*DP105*'DEPRECATED - DT-Prelim Calcs'!$C$11^2+DR105*'DEPRECATED - DT-Prelim Calcs'!$C$11</f>
        <v>-717394.70263161731</v>
      </c>
      <c r="DT105" s="43">
        <f>MIN('Drive Train'!$F$35-DN104*'DEPRECATED - DT-Prelim Calcs'!$C$21*'Drive Train'!$F$39,DT104+DN$2)</f>
        <v>7.1920000000000002</v>
      </c>
      <c r="DU105" s="43">
        <f>'Drive Train'!$F$35-DN105*'DEPRECATED - DT-Prelim Calcs'!$C$21*'Drive Train'!$F$39</f>
        <v>7.1920000000000002</v>
      </c>
      <c r="DV105" s="1">
        <f>IF(DS105&gt;='Drive Train'!$F$29,1,0)</f>
        <v>0</v>
      </c>
      <c r="DW105" s="43">
        <f t="shared" si="139"/>
        <v>103.33333333333333</v>
      </c>
      <c r="DX105" s="49">
        <f>DX104+'DEPRECATED - DT-Prelim Calcs'!$C$11</f>
        <v>404</v>
      </c>
      <c r="DY105" s="2">
        <f>EI105/'Drive Train'!$F$35</f>
        <v>0.57999999999999996</v>
      </c>
      <c r="DZ105" s="36">
        <f>EG105*12*60/(PI() * 'Drive Train'!$F$15)/DY$2*DY105</f>
        <v>-701144.38012423646</v>
      </c>
      <c r="EA105" s="2">
        <f>('DEPRECATED - DT-Prelim Calcs'!$C$6*DY105-DZ105)/('DEPRECATED - DT-Prelim Calcs'!$C$6*DY105)*'DEPRECATED - DT-Prelim Calcs'!$C$7*DY105</f>
        <v>518.1382474580987</v>
      </c>
      <c r="EB105" s="43">
        <f>EA105/'DEPRECATED - DT-Prelim Calcs'!$C$7*('DEPRECATED - DT-Prelim Calcs'!$C$8-'DEPRECATED - DT-Prelim Calcs'!$C$9)+'DEPRECATED - DT-Prelim Calcs'!$C$9</f>
        <v>28228.434376448658</v>
      </c>
      <c r="EC105" s="43">
        <f t="shared" si="108"/>
        <v>93</v>
      </c>
      <c r="ED105" s="2">
        <f t="shared" si="140"/>
        <v>0.78888366722454539</v>
      </c>
      <c r="EE105" s="43">
        <f>ED105*'DEPRECATED - DT-Prelim Calcs'!$C$21/DY$2/'DEPRECATED - DT-Prelim Calcs'!$C$19/'DEPRECATED - DT-Prelim Calcs'!$C$18*3.39*'DEPRECATED - DT-Prelim Calcs'!$C$20</f>
        <v>29.053734754561201</v>
      </c>
      <c r="EF105" s="36">
        <f t="shared" si="141"/>
        <v>0</v>
      </c>
      <c r="EG105" s="43">
        <f>EE104*'DEPRECATED - DT-Prelim Calcs'!$C$11+EG104</f>
        <v>-1918.0686465552694</v>
      </c>
      <c r="EH105" s="43">
        <f>EH104+0.5*EE105*'DEPRECATED - DT-Prelim Calcs'!$C$11^2+EG105*'DEPRECATED - DT-Prelim Calcs'!$C$11</f>
        <v>-740277.62123327306</v>
      </c>
      <c r="EI105" s="43">
        <f>MIN('Drive Train'!$F$35-EC104*'DEPRECATED - DT-Prelim Calcs'!$C$21*'Drive Train'!$F$39,EI104+EC$2)</f>
        <v>7.1920000000000002</v>
      </c>
      <c r="EJ105" s="43">
        <f>'Drive Train'!$F$35-EC105*'DEPRECATED - DT-Prelim Calcs'!$C$21*'Drive Train'!$F$39</f>
        <v>7.1920000000000002</v>
      </c>
      <c r="EK105" s="1">
        <f>IF(EH105&gt;='Drive Train'!$F$29,1,0)</f>
        <v>0</v>
      </c>
      <c r="EL105" s="43">
        <f t="shared" si="142"/>
        <v>103.33333333333333</v>
      </c>
      <c r="EM105" s="49">
        <f>EM104+'DEPRECATED - DT-Prelim Calcs'!$C$11</f>
        <v>404</v>
      </c>
      <c r="EN105" s="2">
        <f>EX105/'Drive Train'!$F$35</f>
        <v>0.57999999999999996</v>
      </c>
      <c r="EO105" s="36">
        <f>EV105*12*60/(PI() * 'Drive Train'!$F$15)/EN$2*EN105</f>
        <v>-528607.69011041184</v>
      </c>
      <c r="EP105" s="2">
        <f>('DEPRECATED - DT-Prelim Calcs'!$C$6*EN105-EO105)/('DEPRECATED - DT-Prelim Calcs'!$C$6*EN105)*'DEPRECATED - DT-Prelim Calcs'!$C$7*EN105</f>
        <v>391.30484994009907</v>
      </c>
      <c r="EQ105" s="43">
        <f>EP105/'DEPRECATED - DT-Prelim Calcs'!$C$7*('DEPRECATED - DT-Prelim Calcs'!$C$8-'DEPRECATED - DT-Prelim Calcs'!$C$9)+'DEPRECATED - DT-Prelim Calcs'!$C$9</f>
        <v>21318.853765393455</v>
      </c>
      <c r="ER105" s="43">
        <f t="shared" si="109"/>
        <v>93</v>
      </c>
      <c r="ES105" s="2">
        <f t="shared" si="143"/>
        <v>0.7035989464435134</v>
      </c>
      <c r="ET105" s="43">
        <f>ES105*'DEPRECATED - DT-Prelim Calcs'!$C$21/EN$2/'DEPRECATED - DT-Prelim Calcs'!$C$19/'DEPRECATED - DT-Prelim Calcs'!$C$18*3.39*'DEPRECATED - DT-Prelim Calcs'!$C$20</f>
        <v>29.053734754561201</v>
      </c>
      <c r="EU105" s="36">
        <f t="shared" si="144"/>
        <v>0</v>
      </c>
      <c r="EV105" s="43">
        <f>ET104*'DEPRECATED - DT-Prelim Calcs'!$C$11+EV104</f>
        <v>-1289.7406305389404</v>
      </c>
      <c r="EW105" s="43">
        <f>EW104+0.5*ET105*'DEPRECATED - DT-Prelim Calcs'!$C$11^2+EV105*'DEPRECATED - DT-Prelim Calcs'!$C$11</f>
        <v>-1333750.6700845521</v>
      </c>
      <c r="EX105" s="43">
        <f>MIN('Drive Train'!$F$35-ER104*'DEPRECATED - DT-Prelim Calcs'!$C$21*'Drive Train'!$F$39,EX104+ER$2)</f>
        <v>7.1920000000000002</v>
      </c>
      <c r="EY105" s="43">
        <f>'Drive Train'!$F$35-ER105*'DEPRECATED - DT-Prelim Calcs'!$C$21*'Drive Train'!$F$39</f>
        <v>7.1920000000000002</v>
      </c>
      <c r="EZ105" s="1">
        <f>IF(EW105&gt;='Drive Train'!$F$29,1,0)</f>
        <v>0</v>
      </c>
      <c r="FA105" s="43">
        <f t="shared" si="145"/>
        <v>103.33333333333333</v>
      </c>
      <c r="FB105" s="49">
        <f>FB104+'DEPRECATED - DT-Prelim Calcs'!$C$11</f>
        <v>404</v>
      </c>
      <c r="FC105" s="2">
        <f>FM105/'Drive Train'!$F$35</f>
        <v>0.57999999999999996</v>
      </c>
      <c r="FD105" s="36">
        <f>FK105*12*60/(PI() * 'Drive Train'!$F$15)/FC$2*FC105</f>
        <v>-1941419.992790414</v>
      </c>
      <c r="FE105" s="2">
        <f>('DEPRECATED - DT-Prelim Calcs'!$C$6*FC105-FD105)/('DEPRECATED - DT-Prelim Calcs'!$C$6*FC105)*'DEPRECATED - DT-Prelim Calcs'!$C$7*FC105</f>
        <v>1429.8769031641132</v>
      </c>
      <c r="FF105" s="43">
        <f>FE105/'DEPRECATED - DT-Prelim Calcs'!$C$7*('DEPRECATED - DT-Prelim Calcs'!$C$8-'DEPRECATED - DT-Prelim Calcs'!$C$9)+'DEPRECATED - DT-Prelim Calcs'!$C$9</f>
        <v>77897.779052970349</v>
      </c>
      <c r="FG105" s="43">
        <f t="shared" si="110"/>
        <v>93</v>
      </c>
      <c r="FH105" s="2">
        <f t="shared" si="146"/>
        <v>0.63495514679048781</v>
      </c>
      <c r="FI105" s="43">
        <f>FH105*'DEPRECATED - DT-Prelim Calcs'!$C$21/FC$2/'DEPRECATED - DT-Prelim Calcs'!$C$19/'DEPRECATED - DT-Prelim Calcs'!$C$18*3.39*'DEPRECATED - DT-Prelim Calcs'!$C$20</f>
        <v>29.053734754561205</v>
      </c>
      <c r="FJ105" s="36">
        <f t="shared" si="147"/>
        <v>0</v>
      </c>
      <c r="FK105" s="43">
        <f>FI104*'DEPRECATED - DT-Prelim Calcs'!$C$11+FK104</f>
        <v>-4274.7061864891457</v>
      </c>
      <c r="FL105" s="43">
        <f>FL104+0.5*FI105*'DEPRECATED - DT-Prelim Calcs'!$C$11^2+FK105*'DEPRECATED - DT-Prelim Calcs'!$C$11</f>
        <v>-1782071.8948143665</v>
      </c>
      <c r="FM105" s="43">
        <f>MIN('Drive Train'!$F$35-FG104*'DEPRECATED - DT-Prelim Calcs'!$C$21*'Drive Train'!$F$39,FM104+FG$2)</f>
        <v>7.1920000000000002</v>
      </c>
      <c r="FN105" s="43">
        <f>'Drive Train'!$F$35-FG105*'DEPRECATED - DT-Prelim Calcs'!$C$21*'Drive Train'!$F$39</f>
        <v>7.1920000000000002</v>
      </c>
      <c r="FO105" s="1">
        <f>IF(FL105&gt;='Drive Train'!$F$29,1,0)</f>
        <v>0</v>
      </c>
      <c r="FP105" s="43">
        <f t="shared" si="148"/>
        <v>103.33333333333333</v>
      </c>
      <c r="FQ105" s="49">
        <f>FQ104+'DEPRECATED - DT-Prelim Calcs'!$C$11</f>
        <v>404</v>
      </c>
      <c r="FR105" s="2">
        <f>GB105/'Drive Train'!$F$35</f>
        <v>0.57999999999999996</v>
      </c>
      <c r="FS105" s="36">
        <f>FZ105*12*60/(PI() * 'Drive Train'!$F$15)/FR$2*FR105</f>
        <v>-1875566.4196102433</v>
      </c>
      <c r="FT105" s="2">
        <f>('DEPRECATED - DT-Prelim Calcs'!$C$6*FR105-FS105)/('DEPRECATED - DT-Prelim Calcs'!$C$6*FR105)*'DEPRECATED - DT-Prelim Calcs'!$C$7*FR105</f>
        <v>1381.467301563016</v>
      </c>
      <c r="FU105" s="43">
        <f>FT105/'DEPRECATED - DT-Prelim Calcs'!$C$7*('DEPRECATED - DT-Prelim Calcs'!$C$8-'DEPRECATED - DT-Prelim Calcs'!$C$9)+'DEPRECATED - DT-Prelim Calcs'!$C$9</f>
        <v>75260.539562761303</v>
      </c>
      <c r="FV105" s="43">
        <f t="shared" si="111"/>
        <v>93</v>
      </c>
      <c r="FW105" s="2">
        <f t="shared" si="149"/>
        <v>0.57851468929799987</v>
      </c>
      <c r="FX105" s="43">
        <f>FW105*'DEPRECATED - DT-Prelim Calcs'!$C$21/FR$2/'DEPRECATED - DT-Prelim Calcs'!$C$19/'DEPRECATED - DT-Prelim Calcs'!$C$18*3.39*'DEPRECATED - DT-Prelim Calcs'!$C$20</f>
        <v>29.053734754561201</v>
      </c>
      <c r="FY105" s="36">
        <f t="shared" si="150"/>
        <v>0</v>
      </c>
      <c r="FZ105" s="43">
        <f>FX104*'DEPRECATED - DT-Prelim Calcs'!$C$11+FZ104</f>
        <v>-3762.6217657517564</v>
      </c>
      <c r="GA105" s="43">
        <f>GA104+0.5*FX105*'DEPRECATED - DT-Prelim Calcs'!$C$11^2+FZ105*'DEPRECATED - DT-Prelim Calcs'!$C$11</f>
        <v>-1861998.3676273972</v>
      </c>
      <c r="GB105" s="43">
        <f>MIN('Drive Train'!$F$35-FV104*'DEPRECATED - DT-Prelim Calcs'!$C$21*'Drive Train'!$F$39,GB104+FV$2)</f>
        <v>7.1920000000000002</v>
      </c>
      <c r="GC105" s="43">
        <f>'Drive Train'!$F$35-FV105*'DEPRECATED - DT-Prelim Calcs'!$C$21*'Drive Train'!$F$39</f>
        <v>7.1920000000000002</v>
      </c>
      <c r="GD105" s="1">
        <f>IF(GA105&gt;='Drive Train'!$F$29,1,0)</f>
        <v>0</v>
      </c>
      <c r="GE105" s="43">
        <f t="shared" si="151"/>
        <v>103.33333333333333</v>
      </c>
      <c r="GF105" s="49">
        <f>GF104+'DEPRECATED - DT-Prelim Calcs'!$C$11</f>
        <v>404</v>
      </c>
      <c r="GG105" s="2">
        <f>GQ105/'Drive Train'!$F$35</f>
        <v>0.86451612903225805</v>
      </c>
      <c r="GH105" s="36">
        <f>GO105*12*60/(PI() * 'Drive Train'!$F$15)/GG$2*GG105</f>
        <v>-121443.09257303181</v>
      </c>
      <c r="GI105" s="2">
        <f>('DEPRECATED - DT-Prelim Calcs'!$C$6*GG105-GH105)/('DEPRECATED - DT-Prelim Calcs'!$C$6*GG105)*'DEPRECATED - DT-Prelim Calcs'!$C$7*GG105</f>
        <v>93.328578163581227</v>
      </c>
      <c r="GJ105" s="43">
        <f>GI105/'DEPRECATED - DT-Prelim Calcs'!$C$7*('DEPRECATED - DT-Prelim Calcs'!$C$8-'DEPRECATED - DT-Prelim Calcs'!$C$9)+'DEPRECATED - DT-Prelim Calcs'!$C$9</f>
        <v>5085.8180641353947</v>
      </c>
      <c r="GK105" s="43">
        <f t="shared" si="152"/>
        <v>29.999999999999982</v>
      </c>
      <c r="GL105" s="2">
        <f t="shared" si="153"/>
        <v>1.4462867232450001</v>
      </c>
      <c r="GM105" s="43">
        <f>GL105*'DEPRECATED - DT-Prelim Calcs'!$C$21/GG$2/'DEPRECATED - DT-Prelim Calcs'!$C$19/'DEPRECATED - DT-Prelim Calcs'!$C$18*3.39*'DEPRECATED - DT-Prelim Calcs'!$C$20</f>
        <v>29.053734754561201</v>
      </c>
      <c r="GN105" s="36">
        <f t="shared" si="154"/>
        <v>0</v>
      </c>
      <c r="GO105" s="43">
        <f>GM104*'DEPRECATED - DT-Prelim Calcs'!$C$11+GO104</f>
        <v>-408.62584822956472</v>
      </c>
      <c r="GP105" s="43">
        <f>GP104+0.5*GM105*'DEPRECATED - DT-Prelim Calcs'!$C$11^2+GO105*'DEPRECATED - DT-Prelim Calcs'!$C$11</f>
        <v>-119843.30632459077</v>
      </c>
      <c r="GQ105" s="43">
        <f>MIN('Drive Train'!$F$35-GK104*'DEPRECATED - DT-Prelim Calcs'!$C$21*'Drive Train'!$F$39,GQ104+GK$2)</f>
        <v>10.72</v>
      </c>
      <c r="GR105" s="43">
        <f>'Drive Train'!$F$35-GK105*'DEPRECATED - DT-Prelim Calcs'!$C$21*'Drive Train'!$F$39</f>
        <v>10.72</v>
      </c>
      <c r="GS105" s="1">
        <f>IF(GP105&gt;='Drive Train'!$F$29,1,0)</f>
        <v>0</v>
      </c>
      <c r="GT105" s="43">
        <f t="shared" si="155"/>
        <v>33.333333333333314</v>
      </c>
      <c r="GU105" s="49">
        <f>GU104+'DEPRECATED - DT-Prelim Calcs'!$C$11</f>
        <v>404</v>
      </c>
      <c r="GV105" s="2">
        <f>HF105/'Drive Train'!$F$35</f>
        <v>0.84946236559139798</v>
      </c>
      <c r="GW105" s="36">
        <f>HD105*12*60/(PI() * 'Drive Train'!$F$15)/GV$2*GV105</f>
        <v>14697.458212833599</v>
      </c>
      <c r="GX105" s="2">
        <f>('DEPRECATED - DT-Prelim Calcs'!$C$6*GV105-GW105)/('DEPRECATED - DT-Prelim Calcs'!$C$6*GV105)*'DEPRECATED - DT-Prelim Calcs'!$C$7*GV105</f>
        <v>-6.8202658655941439</v>
      </c>
      <c r="GY105" s="43">
        <f>GX105/'DEPRECATED - DT-Prelim Calcs'!$C$7*('DEPRECATED - DT-Prelim Calcs'!$C$8-'DEPRECATED - DT-Prelim Calcs'!$C$9)+'DEPRECATED - DT-Prelim Calcs'!$C$9</f>
        <v>-370.05179715550184</v>
      </c>
      <c r="GZ105" s="43">
        <f t="shared" si="112"/>
        <v>-370.05179715550184</v>
      </c>
      <c r="HA105" s="2">
        <f t="shared" si="156"/>
        <v>-8.1718123715156388</v>
      </c>
      <c r="HB105" s="43">
        <f>HA105*'DEPRECATED - DT-Prelim Calcs'!$C$21/GV$2/'DEPRECATED - DT-Prelim Calcs'!$C$19/'DEPRECATED - DT-Prelim Calcs'!$C$18*3.39*'DEPRECATED - DT-Prelim Calcs'!$C$20</f>
        <v>-164.15947494377852</v>
      </c>
      <c r="HC105" s="36">
        <f t="shared" si="157"/>
        <v>1</v>
      </c>
      <c r="HD105" s="43">
        <f>HB104*'DEPRECATED - DT-Prelim Calcs'!$C$11+HD104</f>
        <v>50.329684570475074</v>
      </c>
      <c r="HE105" s="43">
        <f>HE104+0.5*HB105*'DEPRECATED - DT-Prelim Calcs'!$C$11^2+HD105*'DEPRECATED - DT-Prelim Calcs'!$C$11</f>
        <v>-123463.32018701501</v>
      </c>
      <c r="HF105" s="43">
        <f>MIN('Drive Train'!$F$35-GZ104*'DEPRECATED - DT-Prelim Calcs'!$C$21*'Drive Train'!$F$39,HF104+GZ$2)</f>
        <v>10.533333333333335</v>
      </c>
      <c r="HG105" s="43">
        <f>'Drive Train'!$F$35-GZ105*'DEPRECATED - DT-Prelim Calcs'!$C$21*'Drive Train'!$F$39</f>
        <v>33.122900640708103</v>
      </c>
      <c r="HH105" s="1">
        <f>IF(HE105&gt;='Drive Train'!$F$29,1,0)</f>
        <v>0</v>
      </c>
      <c r="HI105" s="43">
        <f t="shared" si="158"/>
        <v>-411.16866350611315</v>
      </c>
      <c r="HJ105" s="49">
        <f>HJ104+'DEPRECATED - DT-Prelim Calcs'!$C$11</f>
        <v>404</v>
      </c>
      <c r="HK105" s="2">
        <f>HU105/'Drive Train'!$F$35</f>
        <v>0.83440860215053769</v>
      </c>
      <c r="HL105" s="36">
        <f>HS105*12*60/(PI() * 'Drive Train'!$F$15)/HK$2*HK105</f>
        <v>-128774.01602907963</v>
      </c>
      <c r="HM105" s="2">
        <f>('DEPRECATED - DT-Prelim Calcs'!$C$6*HK105-HL105)/('DEPRECATED - DT-Prelim Calcs'!$C$6*HK105)*'DEPRECATED - DT-Prelim Calcs'!$C$7*HK105</f>
        <v>98.576406935995649</v>
      </c>
      <c r="HN105" s="43">
        <f>HM105/'DEPRECATED - DT-Prelim Calcs'!$C$7*('DEPRECATED - DT-Prelim Calcs'!$C$8-'DEPRECATED - DT-Prelim Calcs'!$C$9)+'DEPRECATED - DT-Prelim Calcs'!$C$9</f>
        <v>5371.7072435281207</v>
      </c>
      <c r="HO105" s="43">
        <f t="shared" si="113"/>
        <v>36.66666666666665</v>
      </c>
      <c r="HP105" s="2">
        <f t="shared" si="159"/>
        <v>1.4462867232450001</v>
      </c>
      <c r="HQ105" s="43">
        <f>HP105*'DEPRECATED - DT-Prelim Calcs'!$C$21/HK$2/'DEPRECATED - DT-Prelim Calcs'!$C$19/'DEPRECATED - DT-Prelim Calcs'!$C$18*3.39*'DEPRECATED - DT-Prelim Calcs'!$C$20</f>
        <v>29.053734754561201</v>
      </c>
      <c r="HR105" s="36">
        <f t="shared" si="160"/>
        <v>0</v>
      </c>
      <c r="HS105" s="43">
        <f>HQ104*'DEPRECATED - DT-Prelim Calcs'!$C$11+HS104</f>
        <v>-448.92685368830672</v>
      </c>
      <c r="HT105" s="43">
        <f>HT104+0.5*HQ105*'DEPRECATED - DT-Prelim Calcs'!$C$11^2+HS105*'DEPRECATED - DT-Prelim Calcs'!$C$11</f>
        <v>-154423.2441085724</v>
      </c>
      <c r="HU105" s="43">
        <f>MIN('Drive Train'!$F$35-HO104*'DEPRECATED - DT-Prelim Calcs'!$C$21*'Drive Train'!$F$39,HU104+HO$2)</f>
        <v>10.346666666666668</v>
      </c>
      <c r="HV105" s="43">
        <f>'Drive Train'!$F$35-HO105*'DEPRECATED - DT-Prelim Calcs'!$C$21*'Drive Train'!$F$39</f>
        <v>10.346666666666668</v>
      </c>
      <c r="HW105" s="1">
        <f>IF(HT105&gt;='Drive Train'!$F$29,1,0)</f>
        <v>0</v>
      </c>
      <c r="HX105" s="43">
        <f t="shared" si="161"/>
        <v>40.740740740740726</v>
      </c>
      <c r="HY105" s="49">
        <f>HY104+'DEPRECATED - DT-Prelim Calcs'!$C$11</f>
        <v>404</v>
      </c>
      <c r="HZ105" s="2">
        <f>IJ105/'Drive Train'!$F$35</f>
        <v>0.8193548387096774</v>
      </c>
      <c r="IA105" s="36">
        <f>IH105*12*60/(PI() * 'Drive Train'!$F$15)/HZ$2*HZ105</f>
        <v>-132020.56835249343</v>
      </c>
      <c r="IB105" s="2">
        <f>('DEPRECATED - DT-Prelim Calcs'!$C$6*HZ105-IA105)/('DEPRECATED - DT-Prelim Calcs'!$C$6*HZ105)*'DEPRECATED - DT-Prelim Calcs'!$C$7*HZ105</f>
        <v>100.89237694796753</v>
      </c>
      <c r="IC105" s="43">
        <f>IB105/'DEPRECATED - DT-Prelim Calcs'!$C$7*('DEPRECATED - DT-Prelim Calcs'!$C$8-'DEPRECATED - DT-Prelim Calcs'!$C$9)+'DEPRECATED - DT-Prelim Calcs'!$C$9</f>
        <v>5497.8757591056938</v>
      </c>
      <c r="ID105" s="43">
        <f t="shared" si="114"/>
        <v>39.999999999999986</v>
      </c>
      <c r="IE105" s="2">
        <f t="shared" si="162"/>
        <v>1.4462867232450001</v>
      </c>
      <c r="IF105" s="43">
        <f>IE105*'DEPRECATED - DT-Prelim Calcs'!$C$21/HZ$2/'DEPRECATED - DT-Prelim Calcs'!$C$19/'DEPRECATED - DT-Prelim Calcs'!$C$18*3.39*'DEPRECATED - DT-Prelim Calcs'!$C$20</f>
        <v>29.053734754561201</v>
      </c>
      <c r="IG105" s="36">
        <f t="shared" si="163"/>
        <v>0</v>
      </c>
      <c r="IH105" s="43">
        <f>IF104*'DEPRECATED - DT-Prelim Calcs'!$C$11+IH104</f>
        <v>-468.70079751484474</v>
      </c>
      <c r="II105" s="43">
        <f>II104+0.5*IF105*'DEPRECATED - DT-Prelim Calcs'!$C$11^2+IH105*'DEPRECATED - DT-Prelim Calcs'!$C$11</f>
        <v>-129959.58511147399</v>
      </c>
      <c r="IJ105" s="43">
        <f>MIN('Drive Train'!$F$35-ID104*'DEPRECATED - DT-Prelim Calcs'!$C$21*'Drive Train'!$F$39,IJ104+ID$2)</f>
        <v>10.16</v>
      </c>
      <c r="IK105" s="43">
        <f>'Drive Train'!$F$35-ID105*'DEPRECATED - DT-Prelim Calcs'!$C$21*'Drive Train'!$F$39</f>
        <v>10.16</v>
      </c>
      <c r="IL105" s="1">
        <f>IF(II105&gt;='Drive Train'!$F$29,1,0)</f>
        <v>0</v>
      </c>
      <c r="IM105" s="43">
        <f t="shared" si="164"/>
        <v>44.444444444444429</v>
      </c>
      <c r="IN105" s="49">
        <f>IN104+'DEPRECATED - DT-Prelim Calcs'!$C$11</f>
        <v>404</v>
      </c>
      <c r="IO105" s="2">
        <f>IY105/'Drive Train'!$F$35</f>
        <v>0.80430107526881722</v>
      </c>
      <c r="IP105" s="36">
        <f>IW105*12*60/(PI() * 'Drive Train'!$F$15)/IO$2*IO105</f>
        <v>-70594.864970134935</v>
      </c>
      <c r="IQ105" s="2">
        <f>('DEPRECATED - DT-Prelim Calcs'!$C$6*IO105-IP105)/('DEPRECATED - DT-Prelim Calcs'!$C$6*IO105)*'DEPRECATED - DT-Prelim Calcs'!$C$7*IO105</f>
        <v>55.667143314160107</v>
      </c>
      <c r="IR105" s="43">
        <f>IQ105/'DEPRECATED - DT-Prelim Calcs'!$C$7*('DEPRECATED - DT-Prelim Calcs'!$C$8-'DEPRECATED - DT-Prelim Calcs'!$C$9)+'DEPRECATED - DT-Prelim Calcs'!$C$9</f>
        <v>3034.1130312937967</v>
      </c>
      <c r="IS105" s="43">
        <f t="shared" si="115"/>
        <v>43.333333333333321</v>
      </c>
      <c r="IT105" s="2">
        <f t="shared" si="165"/>
        <v>1.4462867232450001</v>
      </c>
      <c r="IU105" s="43">
        <f>IT105*'DEPRECATED - DT-Prelim Calcs'!$C$21/IO$2/'DEPRECATED - DT-Prelim Calcs'!$C$19/'DEPRECATED - DT-Prelim Calcs'!$C$18*3.39*'DEPRECATED - DT-Prelim Calcs'!$C$20</f>
        <v>29.053734754561201</v>
      </c>
      <c r="IV105" s="36">
        <f t="shared" si="166"/>
        <v>0</v>
      </c>
      <c r="IW105" s="43">
        <f>IU104*'DEPRECATED - DT-Prelim Calcs'!$C$11+IW104</f>
        <v>-255.31749793194894</v>
      </c>
      <c r="IX105" s="43">
        <f>IX104+0.5*IU105*'DEPRECATED - DT-Prelim Calcs'!$C$11^2+IW105*'DEPRECATED - DT-Prelim Calcs'!$C$11</f>
        <v>-164919.76706592957</v>
      </c>
      <c r="IY105" s="43">
        <f>MIN('Drive Train'!$F$35-IS104*'DEPRECATED - DT-Prelim Calcs'!$C$21*'Drive Train'!$F$39,IY104+IS$2)</f>
        <v>9.9733333333333345</v>
      </c>
      <c r="IZ105" s="43">
        <f>'Drive Train'!$F$35-IS105*'DEPRECATED - DT-Prelim Calcs'!$C$21*'Drive Train'!$F$39</f>
        <v>9.9733333333333345</v>
      </c>
      <c r="JA105" s="1">
        <f>IF(IX105&gt;='Drive Train'!$F$29,1,0)</f>
        <v>0</v>
      </c>
      <c r="JB105" s="43">
        <f t="shared" si="167"/>
        <v>48.148148148148138</v>
      </c>
      <c r="JC105" s="49">
        <f>JC104+'DEPRECATED - DT-Prelim Calcs'!$C$11</f>
        <v>404</v>
      </c>
      <c r="JD105" s="2">
        <f>JN105/'Drive Train'!$F$35</f>
        <v>0.78924731182795704</v>
      </c>
      <c r="JE105" s="36">
        <f>JL105*12*60/(PI() * 'Drive Train'!$F$15)/JD$2*JD105</f>
        <v>-186841.22797107828</v>
      </c>
      <c r="JF105" s="2">
        <f>('DEPRECATED - DT-Prelim Calcs'!$C$6*JD105-JE105)/('DEPRECATED - DT-Prelim Calcs'!$C$6*JD105)*'DEPRECATED - DT-Prelim Calcs'!$C$7*JD105</f>
        <v>141.0503722724664</v>
      </c>
      <c r="JG105" s="43">
        <f>JF105/'DEPRECATED - DT-Prelim Calcs'!$C$7*('DEPRECATED - DT-Prelim Calcs'!$C$8-'DEPRECATED - DT-Prelim Calcs'!$C$9)+'DEPRECATED - DT-Prelim Calcs'!$C$9</f>
        <v>7685.5874446940643</v>
      </c>
      <c r="JH105" s="43">
        <f t="shared" si="116"/>
        <v>46.666666666666657</v>
      </c>
      <c r="JI105" s="2">
        <f t="shared" si="168"/>
        <v>1.4462867232450001</v>
      </c>
      <c r="JJ105" s="43">
        <f>JI105*'DEPRECATED - DT-Prelim Calcs'!$C$21/JD$2/'DEPRECATED - DT-Prelim Calcs'!$C$19/'DEPRECATED - DT-Prelim Calcs'!$C$18*3.39*'DEPRECATED - DT-Prelim Calcs'!$C$20</f>
        <v>29.053734754561201</v>
      </c>
      <c r="JK105" s="36">
        <f t="shared" si="169"/>
        <v>0</v>
      </c>
      <c r="JL105" s="43">
        <f>JJ104*'DEPRECATED - DT-Prelim Calcs'!$C$11+JL104</f>
        <v>-688.62965125002631</v>
      </c>
      <c r="JM105" s="43">
        <f>JM104+0.5*JJ105*'DEPRECATED - DT-Prelim Calcs'!$C$11^2+JL105*'DEPRECATED - DT-Prelim Calcs'!$C$11</f>
        <v>-151717.17105095673</v>
      </c>
      <c r="JN105" s="43">
        <f>MIN('Drive Train'!$F$35-JH104*'DEPRECATED - DT-Prelim Calcs'!$C$21*'Drive Train'!$F$39,JN104+JH$2)</f>
        <v>9.7866666666666671</v>
      </c>
      <c r="JO105" s="43">
        <f>'Drive Train'!$F$35-JH105*'DEPRECATED - DT-Prelim Calcs'!$C$21*'Drive Train'!$F$39</f>
        <v>9.7866666666666671</v>
      </c>
      <c r="JP105" s="1">
        <f>IF(JM105&gt;='Drive Train'!$F$29,1,0)</f>
        <v>0</v>
      </c>
      <c r="JQ105" s="43">
        <f>MIN(JG105,'DEPRECATED - DT-Prelim Calcs'!$C$10)*'DEPRECATED - DT-Prelim Calcs'!$C$11*1000/60/60</f>
        <v>103.33333333333333</v>
      </c>
      <c r="JR105" s="49">
        <f>JR104+'DEPRECATED - DT-Prelim Calcs'!$C$11</f>
        <v>404</v>
      </c>
      <c r="JS105" s="2">
        <f>KC105/'Drive Train'!$F$35</f>
        <v>0.77419354838709686</v>
      </c>
      <c r="JT105" s="36">
        <f>KA105*12*60/(PI() * 'Drive Train'!$F$15)/JS$2*JS105</f>
        <v>-157666.36347817403</v>
      </c>
      <c r="JU105" s="2">
        <f>('DEPRECATED - DT-Prelim Calcs'!$C$6*JS105-JT105)/('DEPRECATED - DT-Prelim Calcs'!$C$6*JS105)*'DEPRECATED - DT-Prelim Calcs'!$C$7*JS105</f>
        <v>119.53304371570293</v>
      </c>
      <c r="JV105" s="43">
        <f>JU105/'DEPRECATED - DT-Prelim Calcs'!$C$7*('DEPRECATED - DT-Prelim Calcs'!$C$8-'DEPRECATED - DT-Prelim Calcs'!$C$9)+'DEPRECATED - DT-Prelim Calcs'!$C$9</f>
        <v>6513.3747695868005</v>
      </c>
      <c r="JW105" s="43">
        <f t="shared" si="117"/>
        <v>49.999999999999993</v>
      </c>
      <c r="JX105" s="2">
        <f t="shared" si="170"/>
        <v>1.4462867232450001</v>
      </c>
      <c r="JY105" s="43">
        <f>JX105*'DEPRECATED - DT-Prelim Calcs'!$C$21/JS$2/'DEPRECATED - DT-Prelim Calcs'!$C$19/'DEPRECATED - DT-Prelim Calcs'!$C$18*3.39*'DEPRECATED - DT-Prelim Calcs'!$C$20</f>
        <v>29.053734754561201</v>
      </c>
      <c r="JZ105" s="36">
        <f t="shared" si="171"/>
        <v>0</v>
      </c>
      <c r="KA105" s="43">
        <f>JY104*'DEPRECATED - DT-Prelim Calcs'!$C$11+KA104</f>
        <v>-592.40077800380925</v>
      </c>
      <c r="KB105" s="43">
        <f>KB104+0.5*JY105*'DEPRECATED - DT-Prelim Calcs'!$C$11^2+KA105*'DEPRECATED - DT-Prelim Calcs'!$C$11</f>
        <v>-157794.01818719818</v>
      </c>
      <c r="KC105" s="43">
        <f>MIN('Drive Train'!$F$35-JW104*'DEPRECATED - DT-Prelim Calcs'!$C$21*'Drive Train'!$F$39,KC104+JW$2)</f>
        <v>9.6000000000000014</v>
      </c>
      <c r="KD105" s="43">
        <f>'Drive Train'!$F$35-JW105*'DEPRECATED - DT-Prelim Calcs'!$C$21*'Drive Train'!$F$39</f>
        <v>9.6000000000000014</v>
      </c>
      <c r="KE105" s="1">
        <f>IF(KB105&gt;='Drive Train'!$F$29,1,0)</f>
        <v>0</v>
      </c>
      <c r="KF105" s="43">
        <f>MIN(JV105,'DEPRECATED - DT-Prelim Calcs'!$C$10)*'DEPRECATED - DT-Prelim Calcs'!$C$11*1000/60/60</f>
        <v>103.33333333333333</v>
      </c>
      <c r="KG105" s="49">
        <f>KG104+'DEPRECATED - DT-Prelim Calcs'!$C$11</f>
        <v>404</v>
      </c>
      <c r="KH105" s="2">
        <f>KR105/'Drive Train'!$F$35</f>
        <v>0.75913978494623657</v>
      </c>
      <c r="KI105" s="36">
        <f>KP105*12*60/(PI() * 'Drive Train'!$F$15)/KH$2*KH105</f>
        <v>-53410.533271636479</v>
      </c>
      <c r="KJ105" s="2">
        <f>('DEPRECATED - DT-Prelim Calcs'!$C$6*KH105-KI105)/('DEPRECATED - DT-Prelim Calcs'!$C$6*KH105)*'DEPRECATED - DT-Prelim Calcs'!$C$7*KH105</f>
        <v>42.822967635908057</v>
      </c>
      <c r="KK105" s="43">
        <f>KJ105/'DEPRECATED - DT-Prelim Calcs'!$C$7*('DEPRECATED - DT-Prelim Calcs'!$C$8-'DEPRECATED - DT-Prelim Calcs'!$C$9)+'DEPRECATED - DT-Prelim Calcs'!$C$9</f>
        <v>2334.3930130009612</v>
      </c>
      <c r="KL105" s="43">
        <f t="shared" si="118"/>
        <v>53.333333333333329</v>
      </c>
      <c r="KM105" s="2">
        <f t="shared" si="172"/>
        <v>1.4462867232450001</v>
      </c>
      <c r="KN105" s="43">
        <f>KM105*'DEPRECATED - DT-Prelim Calcs'!$C$21/KH$2/'DEPRECATED - DT-Prelim Calcs'!$C$19/'DEPRECATED - DT-Prelim Calcs'!$C$18*3.39*'DEPRECATED - DT-Prelim Calcs'!$C$20</f>
        <v>29.053734754561201</v>
      </c>
      <c r="KO105" s="36">
        <f t="shared" si="173"/>
        <v>0</v>
      </c>
      <c r="KP105" s="43">
        <f>KN104*'DEPRECATED - DT-Prelim Calcs'!$C$11+KP104</f>
        <v>-204.65920315805312</v>
      </c>
      <c r="KQ105" s="43">
        <f>KQ104+0.5*KN105*'DEPRECATED - DT-Prelim Calcs'!$C$11^2+KP105*'DEPRECATED - DT-Prelim Calcs'!$C$11</f>
        <v>-162563.18825099047</v>
      </c>
      <c r="KR105" s="43">
        <f>MIN('Drive Train'!$F$35-KL104*'DEPRECATED - DT-Prelim Calcs'!$C$21*'Drive Train'!$F$39,KR104+KL$2)</f>
        <v>9.413333333333334</v>
      </c>
      <c r="KS105" s="43">
        <f>'Drive Train'!$F$35-KL105*'DEPRECATED - DT-Prelim Calcs'!$C$21*'Drive Train'!$F$39</f>
        <v>9.413333333333334</v>
      </c>
      <c r="KT105" s="1">
        <f>IF(KQ105&gt;='Drive Train'!$F$29,1,0)</f>
        <v>0</v>
      </c>
      <c r="KU105" s="43">
        <f>MIN(KK105,'DEPRECATED - DT-Prelim Calcs'!$C$10)*'DEPRECATED - DT-Prelim Calcs'!$C$11*1000/60/60</f>
        <v>103.33333333333333</v>
      </c>
      <c r="KV105" s="49">
        <f>KV104+'DEPRECATED - DT-Prelim Calcs'!$C$11</f>
        <v>404</v>
      </c>
      <c r="KW105" s="2">
        <f>LG105/'Drive Train'!$F$35</f>
        <v>0.74408602150537628</v>
      </c>
      <c r="KX105" s="36">
        <f>LE105*12*60/(PI() * 'Drive Train'!$F$15)/KW$2*KW105</f>
        <v>-38468.701709893438</v>
      </c>
      <c r="KY105" s="2">
        <f>('DEPRECATED - DT-Prelim Calcs'!$C$6*KW105-KX105)/('DEPRECATED - DT-Prelim Calcs'!$C$6*KW105)*'DEPRECATED - DT-Prelim Calcs'!$C$7*KW105</f>
        <v>31.768479901581252</v>
      </c>
      <c r="KZ105" s="43">
        <f>KY105/'DEPRECATED - DT-Prelim Calcs'!$C$7*('DEPRECATED - DT-Prelim Calcs'!$C$8-'DEPRECATED - DT-Prelim Calcs'!$C$9)+'DEPRECATED - DT-Prelim Calcs'!$C$9</f>
        <v>1732.1709200115158</v>
      </c>
      <c r="LA105" s="43">
        <f t="shared" si="119"/>
        <v>56.666666666666664</v>
      </c>
      <c r="LB105" s="2">
        <f t="shared" si="174"/>
        <v>1.4462867232450001</v>
      </c>
      <c r="LC105" s="43">
        <f>LB105*'DEPRECATED - DT-Prelim Calcs'!$C$21/KW$2/'DEPRECATED - DT-Prelim Calcs'!$C$19/'DEPRECATED - DT-Prelim Calcs'!$C$18*3.39*'DEPRECATED - DT-Prelim Calcs'!$C$20</f>
        <v>29.053734754561201</v>
      </c>
      <c r="LD105" s="36">
        <f t="shared" si="175"/>
        <v>0</v>
      </c>
      <c r="LE105" s="43">
        <f>LC104*'DEPRECATED - DT-Prelim Calcs'!$C$11+LE104</f>
        <v>-150.38707093902894</v>
      </c>
      <c r="LF105" s="43">
        <f>LF104+0.5*LC105*'DEPRECATED - DT-Prelim Calcs'!$C$11^2+LE105*'DEPRECATED - DT-Prelim Calcs'!$C$11</f>
        <v>-175244.98809581847</v>
      </c>
      <c r="LG105" s="43">
        <f>MIN('Drive Train'!$F$35-LA104*'DEPRECATED - DT-Prelim Calcs'!$C$21*'Drive Train'!$F$39,LG104+LA$2)</f>
        <v>9.2266666666666666</v>
      </c>
      <c r="LH105" s="43">
        <f>'Drive Train'!$F$35-LA105*'DEPRECATED - DT-Prelim Calcs'!$C$21*'Drive Train'!$F$39</f>
        <v>9.2266666666666666</v>
      </c>
      <c r="LI105" s="1">
        <f>IF(LF105&gt;='Drive Train'!$F$29,1,0)</f>
        <v>0</v>
      </c>
      <c r="LJ105" s="43">
        <f>MIN(KZ105,'DEPRECATED - DT-Prelim Calcs'!$C$10)*'DEPRECATED - DT-Prelim Calcs'!$C$11*1000/60/60</f>
        <v>103.33333333333333</v>
      </c>
      <c r="LK105" s="49">
        <f>LK104+'DEPRECATED - DT-Prelim Calcs'!$C$11</f>
        <v>404</v>
      </c>
      <c r="LL105" s="2">
        <f>LV105/'Drive Train'!$F$35</f>
        <v>1.7438118533266935</v>
      </c>
      <c r="LM105" s="36">
        <f>LT105*12*60/(PI() * 'Drive Train'!$F$15)/LL$2*LL105</f>
        <v>-171334.23067078</v>
      </c>
      <c r="LN105" s="2">
        <f>('DEPRECATED - DT-Prelim Calcs'!$C$6*LL105-LM105)/('DEPRECATED - DT-Prelim Calcs'!$C$6*LL105)*'DEPRECATED - DT-Prelim Calcs'!$C$7*LL105</f>
        <v>134.12793556168813</v>
      </c>
      <c r="LO105" s="43">
        <f>LN105/'DEPRECATED - DT-Prelim Calcs'!$C$7*('DEPRECATED - DT-Prelim Calcs'!$C$8-'DEPRECATED - DT-Prelim Calcs'!$C$9)+'DEPRECATED - DT-Prelim Calcs'!$C$9</f>
        <v>7308.4696238830102</v>
      </c>
      <c r="LP105" s="43">
        <f t="shared" si="120"/>
        <v>60</v>
      </c>
      <c r="LQ105" s="2">
        <f t="shared" si="176"/>
        <v>1.4462867232450001</v>
      </c>
      <c r="LR105" s="43">
        <f>LQ105*'DEPRECATED - DT-Prelim Calcs'!$C$21/LL$2/'DEPRECATED - DT-Prelim Calcs'!$C$19/'DEPRECATED - DT-Prelim Calcs'!$C$18*3.39*'DEPRECATED - DT-Prelim Calcs'!$C$20</f>
        <v>29.053734754561201</v>
      </c>
      <c r="LS105" s="36">
        <f t="shared" si="177"/>
        <v>0</v>
      </c>
      <c r="LT105" s="43">
        <f>LR104*'DEPRECATED - DT-Prelim Calcs'!$C$11+LT104</f>
        <v>-285.80553198938287</v>
      </c>
      <c r="LU105" s="43">
        <f>LU104+0.5*LR105*'DEPRECATED - DT-Prelim Calcs'!$C$11^2+LT105*'DEPRECATED - DT-Prelim Calcs'!$C$11</f>
        <v>-178978.34582438163</v>
      </c>
      <c r="LV105" s="43">
        <f>MIN('Drive Train'!$F$35-LP104*'DEPRECATED - DT-Prelim Calcs'!$C$21*'Drive Train'!$F$39,LV104+LP$2)</f>
        <v>21.623266981251</v>
      </c>
      <c r="LW105" s="43">
        <f>'Drive Train'!$F$35-LP105*'DEPRECATED - DT-Prelim Calcs'!$C$21*'Drive Train'!$F$39</f>
        <v>9.0400000000000009</v>
      </c>
      <c r="LX105" s="1">
        <f>IF(LU105&gt;='Drive Train'!$F$29,1,0)</f>
        <v>0</v>
      </c>
      <c r="LY105" s="43">
        <f>MIN(LO105,'DEPRECATED - DT-Prelim Calcs'!$C$10)*'DEPRECATED - DT-Prelim Calcs'!$C$11*1000/60/60</f>
        <v>103.33333333333333</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3"/>
        <v>0</v>
      </c>
      <c r="X106" s="2">
        <f>MAX(MIN(IF(AND(AI105=1,AG106&lt;0),-1,1)*(W106-$C$9)/($C$8-$C$9)*$C$7-$C$29*AE106/T$2 -  AI105*$C$29/2,X$2),MAX(X$4:X105)*-1)</f>
        <v>-0.27672021620693066</v>
      </c>
      <c r="Y106" s="43">
        <f t="shared" si="94"/>
        <v>0</v>
      </c>
      <c r="Z106" s="43">
        <f t="shared" si="95"/>
        <v>0</v>
      </c>
      <c r="AA106" s="43">
        <f t="shared" si="96"/>
        <v>0</v>
      </c>
      <c r="AB106" s="43" t="e">
        <f t="shared" si="97"/>
        <v>#N/A</v>
      </c>
      <c r="AC106" s="36">
        <f t="shared" si="121"/>
        <v>1</v>
      </c>
      <c r="AD106" s="1">
        <f t="shared" si="98"/>
        <v>1</v>
      </c>
      <c r="AE106" s="43">
        <f t="shared" si="99"/>
        <v>0</v>
      </c>
      <c r="AF106" s="43" t="e">
        <f t="shared" si="100"/>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889.49632897085212</v>
      </c>
      <c r="AK106" s="43">
        <f t="shared" si="178"/>
        <v>0</v>
      </c>
      <c r="AL106" s="49">
        <f>AL105+'DEPRECATED - DT-Prelim Calcs'!$C$11</f>
        <v>408</v>
      </c>
      <c r="AM106" s="2">
        <f>AW106/'Drive Train'!$F$35</f>
        <v>0.57999999999999996</v>
      </c>
      <c r="AN106" s="36">
        <f>AU106*12*60/(PI() * 'Drive Train'!$F$15)/AM$2*AM106</f>
        <v>6800.0892295319254</v>
      </c>
      <c r="AO106" s="2">
        <f>('DEPRECATED - DT-Prelim Calcs'!$C$6*AM106-AN106)/('DEPRECATED - DT-Prelim Calcs'!$C$6*AM106)*'DEPRECATED - DT-Prelim Calcs'!$C$7*AM106</f>
        <v>-2.2786116750007421</v>
      </c>
      <c r="AP106" s="43">
        <f>AO106/'DEPRECATED - DT-Prelim Calcs'!$C$7*('DEPRECATED - DT-Prelim Calcs'!$C$8-'DEPRECATED - DT-Prelim Calcs'!$C$9)+'DEPRECATED - DT-Prelim Calcs'!$C$9</f>
        <v>-122.63332259332401</v>
      </c>
      <c r="AQ106" s="43">
        <f t="shared" si="102"/>
        <v>-122.63332259332401</v>
      </c>
      <c r="AR106" s="2">
        <f t="shared" si="122"/>
        <v>-3.1944514913677473</v>
      </c>
      <c r="AS106" s="43">
        <f>AR106*'DEPRECATED - DT-Prelim Calcs'!$C$21/AM$2/'DEPRECATED - DT-Prelim Calcs'!$C$19/'DEPRECATED - DT-Prelim Calcs'!$C$18*3.39*'DEPRECATED - DT-Prelim Calcs'!$C$20</f>
        <v>-32.085873715370106</v>
      </c>
      <c r="AT106" s="36">
        <f t="shared" si="123"/>
        <v>1</v>
      </c>
      <c r="AU106" s="43">
        <f>AS105*'DEPRECATED - DT-Prelim Calcs'!$C$11+AU105</f>
        <v>68.209164646400311</v>
      </c>
      <c r="AV106" s="43">
        <f>AV105+0.5*AS106*'DEPRECATED - DT-Prelim Calcs'!$C$11^2+AU106*'DEPRECATED - DT-Prelim Calcs'!$C$11</f>
        <v>6011.7555165507392</v>
      </c>
      <c r="AW106" s="43">
        <f>MIN('Drive Train'!$F$35-AQ105*'DEPRECATED - DT-Prelim Calcs'!$C$21*'Drive Train'!$F$39,AW105+AQ$2)</f>
        <v>7.1920000000000002</v>
      </c>
      <c r="AX106" s="43">
        <f>'Drive Train'!$F$35-AQ106*'DEPRECATED - DT-Prelim Calcs'!$C$21*'Drive Train'!$F$39</f>
        <v>19.267466065226145</v>
      </c>
      <c r="AY106" s="1">
        <f>IF(AV106&gt;='Drive Train'!$F$29,1,0)</f>
        <v>1</v>
      </c>
      <c r="AZ106" s="43">
        <f t="shared" si="124"/>
        <v>-136.25924732591554</v>
      </c>
      <c r="BA106" s="49">
        <f>BA105+'DEPRECATED - DT-Prelim Calcs'!$C$11</f>
        <v>408</v>
      </c>
      <c r="BB106" s="2">
        <f>BL106/'Drive Train'!$F$35</f>
        <v>0.57999999999999996</v>
      </c>
      <c r="BC106" s="36">
        <f>BJ106*12*60/(PI() * 'Drive Train'!$F$15)/BB$2*BB106</f>
        <v>1109.2970942535378</v>
      </c>
      <c r="BD106" s="2">
        <f>('DEPRECATED - DT-Prelim Calcs'!$C$6*BB106-BC106)/('DEPRECATED - DT-Prelim Calcs'!$C$6*BB106)*'DEPRECATED - DT-Prelim Calcs'!$C$7*BB106</f>
        <v>1.9047449260111142</v>
      </c>
      <c r="BE106" s="43">
        <f>BD106/'DEPRECATED - DT-Prelim Calcs'!$C$7*('DEPRECATED - DT-Prelim Calcs'!$C$8-'DEPRECATED - DT-Prelim Calcs'!$C$9)+'DEPRECATED - DT-Prelim Calcs'!$C$9</f>
        <v>105.26595492448607</v>
      </c>
      <c r="BF106" s="43">
        <f t="shared" si="103"/>
        <v>93</v>
      </c>
      <c r="BG106" s="2">
        <f t="shared" si="125"/>
        <v>1.530188288722595</v>
      </c>
      <c r="BH106" s="43">
        <f>BG106*'DEPRECATED - DT-Prelim Calcs'!$C$21/BB$2/'DEPRECATED - DT-Prelim Calcs'!$C$19/'DEPRECATED - DT-Prelim Calcs'!$C$18*3.39*'DEPRECATED - DT-Prelim Calcs'!$C$20</f>
        <v>22.200527252044296</v>
      </c>
      <c r="BI106" s="36">
        <f t="shared" si="126"/>
        <v>0</v>
      </c>
      <c r="BJ106" s="43">
        <f>BH105*'DEPRECATED - DT-Prelim Calcs'!$C$11+BJ105</f>
        <v>7.703270561351502</v>
      </c>
      <c r="BK106" s="43">
        <f>BK105+0.5*BH106*'DEPRECATED - DT-Prelim Calcs'!$C$11^2+BJ106*'DEPRECATED - DT-Prelim Calcs'!$C$11</f>
        <v>-55129.07577589951</v>
      </c>
      <c r="BL106" s="43">
        <f>MIN('Drive Train'!$F$35-BF105*'DEPRECATED - DT-Prelim Calcs'!$C$21*'Drive Train'!$F$39,BL105+BF$2)</f>
        <v>7.1920000000000002</v>
      </c>
      <c r="BM106" s="43">
        <f>'Drive Train'!$F$35-BF106*'DEPRECATED - DT-Prelim Calcs'!$C$21*'Drive Train'!$F$39</f>
        <v>7.1920000000000002</v>
      </c>
      <c r="BN106" s="1">
        <f>IF(BK106&gt;='Drive Train'!$F$29,1,0)</f>
        <v>0</v>
      </c>
      <c r="BO106" s="43">
        <f t="shared" si="127"/>
        <v>103.33333333333333</v>
      </c>
      <c r="BP106" s="49">
        <f>BP105+'DEPRECATED - DT-Prelim Calcs'!$C$11</f>
        <v>408</v>
      </c>
      <c r="BQ106" s="2">
        <f>CA106/'Drive Train'!$F$35</f>
        <v>0.57999999999999996</v>
      </c>
      <c r="BR106" s="36">
        <f>BY106*12*60/(PI() * 'Drive Train'!$F$15)/BQ$2*BQ106</f>
        <v>-13798.994845367131</v>
      </c>
      <c r="BS106" s="2">
        <f>('DEPRECATED - DT-Prelim Calcs'!$C$6*BQ106-BR106)/('DEPRECATED - DT-Prelim Calcs'!$C$6*BQ106)*'DEPRECATED - DT-Prelim Calcs'!$C$7*BQ106</f>
        <v>12.863975207644492</v>
      </c>
      <c r="BT106" s="43">
        <f>BS106/'DEPRECATED - DT-Prelim Calcs'!$C$7*('DEPRECATED - DT-Prelim Calcs'!$C$8-'DEPRECATED - DT-Prelim Calcs'!$C$9)+'DEPRECATED - DT-Prelim Calcs'!$C$9</f>
        <v>702.29864937167747</v>
      </c>
      <c r="BU106" s="43">
        <f t="shared" si="104"/>
        <v>93</v>
      </c>
      <c r="BV106" s="2">
        <f t="shared" si="128"/>
        <v>1.5313624128476471</v>
      </c>
      <c r="BW106" s="43">
        <f>BV106*'DEPRECATED - DT-Prelim Calcs'!$C$21/BQ$2/'DEPRECATED - DT-Prelim Calcs'!$C$19/'DEPRECATED - DT-Prelim Calcs'!$C$18*3.39*'DEPRECATED - DT-Prelim Calcs'!$C$20</f>
        <v>29.053734754561201</v>
      </c>
      <c r="BX106" s="36">
        <f t="shared" si="129"/>
        <v>0</v>
      </c>
      <c r="BY106" s="43">
        <f>BW105*'DEPRECATED - DT-Prelim Calcs'!$C$11+BY105</f>
        <v>-73.277249548899263</v>
      </c>
      <c r="BZ106" s="43">
        <f>BZ105+0.5*BW106*'DEPRECATED - DT-Prelim Calcs'!$C$11^2+BY106*'DEPRECATED - DT-Prelim Calcs'!$C$11</f>
        <v>-136924.78479999577</v>
      </c>
      <c r="CA106" s="43">
        <f>MIN('Drive Train'!$F$35-BU105*'DEPRECATED - DT-Prelim Calcs'!$C$21*'Drive Train'!$F$39,CA105+BU$2)</f>
        <v>7.1920000000000002</v>
      </c>
      <c r="CB106" s="43">
        <f>'Drive Train'!$F$35-BU106*'DEPRECATED - DT-Prelim Calcs'!$C$21*'Drive Train'!$F$39</f>
        <v>7.1920000000000002</v>
      </c>
      <c r="CC106" s="1">
        <f>IF(BZ106&gt;='Drive Train'!$F$29,1,0)</f>
        <v>0</v>
      </c>
      <c r="CD106" s="43">
        <f t="shared" si="130"/>
        <v>103.33333333333333</v>
      </c>
      <c r="CE106" s="49">
        <f>CE105+'DEPRECATED - DT-Prelim Calcs'!$C$11</f>
        <v>408</v>
      </c>
      <c r="CF106" s="2">
        <f>CP106/'Drive Train'!$F$35</f>
        <v>0.57999999999999996</v>
      </c>
      <c r="CG106" s="36">
        <f>CN106*12*60/(PI() * 'Drive Train'!$F$15)/CF$2*CF106</f>
        <v>-165535.78454073408</v>
      </c>
      <c r="CH106" s="2">
        <f>('DEPRECATED - DT-Prelim Calcs'!$C$6*CF106-CG106)/('DEPRECATED - DT-Prelim Calcs'!$C$6*CF106)*'DEPRECATED - DT-Prelim Calcs'!$C$7*CF106</f>
        <v>124.40716387085311</v>
      </c>
      <c r="CI106" s="43">
        <f>CH106/'DEPRECATED - DT-Prelim Calcs'!$C$7*('DEPRECATED - DT-Prelim Calcs'!$C$8-'DEPRECATED - DT-Prelim Calcs'!$C$9)+'DEPRECATED - DT-Prelim Calcs'!$C$9</f>
        <v>6778.90519594946</v>
      </c>
      <c r="CJ106" s="43">
        <f t="shared" si="105"/>
        <v>93</v>
      </c>
      <c r="CK106" s="2">
        <f t="shared" si="131"/>
        <v>1.2396743342100003</v>
      </c>
      <c r="CL106" s="43">
        <f>CK106*'DEPRECATED - DT-Prelim Calcs'!$C$21/CF$2/'DEPRECATED - DT-Prelim Calcs'!$C$19/'DEPRECATED - DT-Prelim Calcs'!$C$18*3.39*'DEPRECATED - DT-Prelim Calcs'!$C$20</f>
        <v>29.053734754561205</v>
      </c>
      <c r="CM106" s="36">
        <f t="shared" si="132"/>
        <v>0</v>
      </c>
      <c r="CN106" s="43">
        <f>CL105*'DEPRECATED - DT-Prelim Calcs'!$C$11+CN105</f>
        <v>-711.61193845018215</v>
      </c>
      <c r="CO106" s="43">
        <f>CO105+0.5*CL106*'DEPRECATED - DT-Prelim Calcs'!$C$11^2+CN106*'DEPRECATED - DT-Prelim Calcs'!$C$11</f>
        <v>-277590.24064109131</v>
      </c>
      <c r="CP106" s="43">
        <f>MIN('Drive Train'!$F$35-CJ105*'DEPRECATED - DT-Prelim Calcs'!$C$21*'Drive Train'!$F$39,CP105+CJ$2)</f>
        <v>7.1920000000000002</v>
      </c>
      <c r="CQ106" s="43">
        <f>'Drive Train'!$F$35-CJ106*'DEPRECATED - DT-Prelim Calcs'!$C$21*'Drive Train'!$F$39</f>
        <v>7.1920000000000002</v>
      </c>
      <c r="CR106" s="1">
        <f>IF(CO106&gt;='Drive Train'!$F$29,1,0)</f>
        <v>0</v>
      </c>
      <c r="CS106" s="43">
        <f t="shared" si="133"/>
        <v>103.33333333333333</v>
      </c>
      <c r="CT106" s="49">
        <f>CT105+'DEPRECATED - DT-Prelim Calcs'!$C$11</f>
        <v>408</v>
      </c>
      <c r="CU106" s="2">
        <f>DE106/'Drive Train'!$F$35</f>
        <v>0.57999999999999996</v>
      </c>
      <c r="CV106" s="36">
        <f>DC106*12*60/(PI() * 'Drive Train'!$F$15)/CU$2*CU106</f>
        <v>-246744.50650211569</v>
      </c>
      <c r="CW106" s="2">
        <f>('DEPRECATED - DT-Prelim Calcs'!$C$6*CU106-CV106)/('DEPRECATED - DT-Prelim Calcs'!$C$6*CU106)*'DEPRECATED - DT-Prelim Calcs'!$C$7*CU106</f>
        <v>184.10448456033268</v>
      </c>
      <c r="CX106" s="43">
        <f>CW106/'DEPRECATED - DT-Prelim Calcs'!$C$7*('DEPRECATED - DT-Prelim Calcs'!$C$8-'DEPRECATED - DT-Prelim Calcs'!$C$9)+'DEPRECATED - DT-Prelim Calcs'!$C$9</f>
        <v>10031.072666346481</v>
      </c>
      <c r="CY106" s="43">
        <f t="shared" si="106"/>
        <v>93</v>
      </c>
      <c r="CZ106" s="2">
        <f t="shared" si="134"/>
        <v>1.0413264407364002</v>
      </c>
      <c r="DA106" s="43">
        <f>CZ106*'DEPRECATED - DT-Prelim Calcs'!$C$21/CU$2/'DEPRECATED - DT-Prelim Calcs'!$C$19/'DEPRECATED - DT-Prelim Calcs'!$C$18*3.39*'DEPRECATED - DT-Prelim Calcs'!$C$20</f>
        <v>29.053734754561201</v>
      </c>
      <c r="DB106" s="36">
        <f t="shared" si="135"/>
        <v>0</v>
      </c>
      <c r="DC106" s="43">
        <f>DA105*'DEPRECATED - DT-Prelim Calcs'!$C$11+DC105</f>
        <v>-891.00083786285722</v>
      </c>
      <c r="DD106" s="43">
        <f>DD105+0.5*DA106*'DEPRECATED - DT-Prelim Calcs'!$C$11^2+DC106*'DEPRECATED - DT-Prelim Calcs'!$C$11</f>
        <v>-392894.56411156803</v>
      </c>
      <c r="DE106" s="43">
        <f>MIN('Drive Train'!$F$35-CY105*'DEPRECATED - DT-Prelim Calcs'!$C$21*'Drive Train'!$F$39,DE105+CY$2)</f>
        <v>7.1920000000000002</v>
      </c>
      <c r="DF106" s="43">
        <f>'Drive Train'!$F$35-CY106*'DEPRECATED - DT-Prelim Calcs'!$C$21*'Drive Train'!$F$39</f>
        <v>7.1920000000000002</v>
      </c>
      <c r="DG106" s="1">
        <f>IF(DD106&gt;='Drive Train'!$F$29,1,0)</f>
        <v>0</v>
      </c>
      <c r="DH106" s="43">
        <f t="shared" si="136"/>
        <v>103.33333333333333</v>
      </c>
      <c r="DI106" s="49">
        <f>DI105+'DEPRECATED - DT-Prelim Calcs'!$C$11</f>
        <v>408</v>
      </c>
      <c r="DJ106" s="2">
        <f>DT106/'Drive Train'!$F$35</f>
        <v>0.57999999999999996</v>
      </c>
      <c r="DK106" s="36">
        <f>DR106*12*60/(PI() * 'Drive Train'!$F$15)/DJ$2*DJ106</f>
        <v>-1132635.7599814325</v>
      </c>
      <c r="DL106" s="2">
        <f>('DEPRECATED - DT-Prelim Calcs'!$C$6*DJ106-DK106)/('DEPRECATED - DT-Prelim Calcs'!$C$6*DJ106)*'DEPRECATED - DT-Prelim Calcs'!$C$7*DJ106</f>
        <v>835.33175396754223</v>
      </c>
      <c r="DM106" s="43">
        <f>DL106/'DEPRECATED - DT-Prelim Calcs'!$C$7*('DEPRECATED - DT-Prelim Calcs'!$C$8-'DEPRECATED - DT-Prelim Calcs'!$C$9)+'DEPRECATED - DT-Prelim Calcs'!$C$9</f>
        <v>45508.379134052666</v>
      </c>
      <c r="DN106" s="43">
        <f t="shared" si="107"/>
        <v>93</v>
      </c>
      <c r="DO106" s="2">
        <f t="shared" si="137"/>
        <v>0.89769520753137932</v>
      </c>
      <c r="DP106" s="43">
        <f>DO106*'DEPRECATED - DT-Prelim Calcs'!$C$21/DJ$2/'DEPRECATED - DT-Prelim Calcs'!$C$19/'DEPRECATED - DT-Prelim Calcs'!$C$18*3.39*'DEPRECATED - DT-Prelim Calcs'!$C$20</f>
        <v>29.053734754561201</v>
      </c>
      <c r="DQ106" s="36">
        <f t="shared" si="138"/>
        <v>0</v>
      </c>
      <c r="DR106" s="43">
        <f>DP105*'DEPRECATED - DT-Prelim Calcs'!$C$11+DR105</f>
        <v>-3525.8424323729305</v>
      </c>
      <c r="DS106" s="43">
        <f>DS105+0.5*DP106*'DEPRECATED - DT-Prelim Calcs'!$C$11^2+DR106*'DEPRECATED - DT-Prelim Calcs'!$C$11</f>
        <v>-731265.64248307259</v>
      </c>
      <c r="DT106" s="43">
        <f>MIN('Drive Train'!$F$35-DN105*'DEPRECATED - DT-Prelim Calcs'!$C$21*'Drive Train'!$F$39,DT105+DN$2)</f>
        <v>7.1920000000000002</v>
      </c>
      <c r="DU106" s="43">
        <f>'Drive Train'!$F$35-DN106*'DEPRECATED - DT-Prelim Calcs'!$C$21*'Drive Train'!$F$39</f>
        <v>7.1920000000000002</v>
      </c>
      <c r="DV106" s="1">
        <f>IF(DS106&gt;='Drive Train'!$F$29,1,0)</f>
        <v>0</v>
      </c>
      <c r="DW106" s="43">
        <f t="shared" si="139"/>
        <v>103.33333333333333</v>
      </c>
      <c r="DX106" s="49">
        <f>DX105+'DEPRECATED - DT-Prelim Calcs'!$C$11</f>
        <v>408</v>
      </c>
      <c r="DY106" s="2">
        <f>EI106/'Drive Train'!$F$35</f>
        <v>0.57999999999999996</v>
      </c>
      <c r="DZ106" s="36">
        <f>EG106*12*60/(PI() * 'Drive Train'!$F$15)/DY$2*DY106</f>
        <v>-658662.34929313883</v>
      </c>
      <c r="EA106" s="2">
        <f>('DEPRECATED - DT-Prelim Calcs'!$C$6*DY106-DZ106)/('DEPRECATED - DT-Prelim Calcs'!$C$6*DY106)*'DEPRECATED - DT-Prelim Calcs'!$C$7*DY106</f>
        <v>486.9092937593764</v>
      </c>
      <c r="EB106" s="43">
        <f>EA106/'DEPRECATED - DT-Prelim Calcs'!$C$7*('DEPRECATED - DT-Prelim Calcs'!$C$8-'DEPRECATED - DT-Prelim Calcs'!$C$9)+'DEPRECATED - DT-Prelim Calcs'!$C$9</f>
        <v>26527.155555548114</v>
      </c>
      <c r="EC106" s="43">
        <f t="shared" si="108"/>
        <v>93</v>
      </c>
      <c r="ED106" s="2">
        <f t="shared" si="140"/>
        <v>0.78888366722454539</v>
      </c>
      <c r="EE106" s="43">
        <f>ED106*'DEPRECATED - DT-Prelim Calcs'!$C$21/DY$2/'DEPRECATED - DT-Prelim Calcs'!$C$19/'DEPRECATED - DT-Prelim Calcs'!$C$18*3.39*'DEPRECATED - DT-Prelim Calcs'!$C$20</f>
        <v>29.053734754561201</v>
      </c>
      <c r="EF106" s="36">
        <f t="shared" si="141"/>
        <v>0</v>
      </c>
      <c r="EG106" s="43">
        <f>EE105*'DEPRECATED - DT-Prelim Calcs'!$C$11+EG105</f>
        <v>-1801.8537075370245</v>
      </c>
      <c r="EH106" s="43">
        <f>EH105+0.5*EE106*'DEPRECATED - DT-Prelim Calcs'!$C$11^2+EG106*'DEPRECATED - DT-Prelim Calcs'!$C$11</f>
        <v>-747252.60618538468</v>
      </c>
      <c r="EI106" s="43">
        <f>MIN('Drive Train'!$F$35-EC105*'DEPRECATED - DT-Prelim Calcs'!$C$21*'Drive Train'!$F$39,EI105+EC$2)</f>
        <v>7.1920000000000002</v>
      </c>
      <c r="EJ106" s="43">
        <f>'Drive Train'!$F$35-EC106*'DEPRECATED - DT-Prelim Calcs'!$C$21*'Drive Train'!$F$39</f>
        <v>7.1920000000000002</v>
      </c>
      <c r="EK106" s="1">
        <f>IF(EH106&gt;='Drive Train'!$F$29,1,0)</f>
        <v>0</v>
      </c>
      <c r="EL106" s="43">
        <f t="shared" si="142"/>
        <v>103.33333333333333</v>
      </c>
      <c r="EM106" s="49">
        <f>EM105+'DEPRECATED - DT-Prelim Calcs'!$C$11</f>
        <v>408</v>
      </c>
      <c r="EN106" s="2">
        <f>EX106/'Drive Train'!$F$35</f>
        <v>0.57999999999999996</v>
      </c>
      <c r="EO106" s="36">
        <f>EV106*12*60/(PI() * 'Drive Train'!$F$15)/EN$2*EN106</f>
        <v>-480976.32220887783</v>
      </c>
      <c r="EP106" s="2">
        <f>('DEPRECATED - DT-Prelim Calcs'!$C$6*EN106-EO106)/('DEPRECATED - DT-Prelim Calcs'!$C$6*EN106)*'DEPRECATED - DT-Prelim Calcs'!$C$7*EN106</f>
        <v>356.29056852031937</v>
      </c>
      <c r="EQ106" s="43">
        <f>EP106/'DEPRECATED - DT-Prelim Calcs'!$C$7*('DEPRECATED - DT-Prelim Calcs'!$C$8-'DEPRECATED - DT-Prelim Calcs'!$C$9)+'DEPRECATED - DT-Prelim Calcs'!$C$9</f>
        <v>19411.359329838291</v>
      </c>
      <c r="ER106" s="43">
        <f t="shared" si="109"/>
        <v>93</v>
      </c>
      <c r="ES106" s="2">
        <f t="shared" si="143"/>
        <v>0.7035989464435134</v>
      </c>
      <c r="ET106" s="43">
        <f>ES106*'DEPRECATED - DT-Prelim Calcs'!$C$21/EN$2/'DEPRECATED - DT-Prelim Calcs'!$C$19/'DEPRECATED - DT-Prelim Calcs'!$C$18*3.39*'DEPRECATED - DT-Prelim Calcs'!$C$20</f>
        <v>29.053734754561201</v>
      </c>
      <c r="EU106" s="36">
        <f t="shared" si="144"/>
        <v>0</v>
      </c>
      <c r="EV106" s="43">
        <f>ET105*'DEPRECATED - DT-Prelim Calcs'!$C$11+EV105</f>
        <v>-1173.5256915206955</v>
      </c>
      <c r="EW106" s="43">
        <f>EW105+0.5*ET106*'DEPRECATED - DT-Prelim Calcs'!$C$11^2+EV106*'DEPRECATED - DT-Prelim Calcs'!$C$11</f>
        <v>-1338212.3429725985</v>
      </c>
      <c r="EX106" s="43">
        <f>MIN('Drive Train'!$F$35-ER105*'DEPRECATED - DT-Prelim Calcs'!$C$21*'Drive Train'!$F$39,EX105+ER$2)</f>
        <v>7.1920000000000002</v>
      </c>
      <c r="EY106" s="43">
        <f>'Drive Train'!$F$35-ER106*'DEPRECATED - DT-Prelim Calcs'!$C$21*'Drive Train'!$F$39</f>
        <v>7.1920000000000002</v>
      </c>
      <c r="EZ106" s="1">
        <f>IF(EW106&gt;='Drive Train'!$F$29,1,0)</f>
        <v>0</v>
      </c>
      <c r="FA106" s="43">
        <f t="shared" si="145"/>
        <v>103.33333333333333</v>
      </c>
      <c r="FB106" s="49">
        <f>FB105+'DEPRECATED - DT-Prelim Calcs'!$C$11</f>
        <v>408</v>
      </c>
      <c r="FC106" s="2">
        <f>FM106/'Drive Train'!$F$35</f>
        <v>0.57999999999999996</v>
      </c>
      <c r="FD106" s="36">
        <f>FK106*12*60/(PI() * 'Drive Train'!$F$15)/FC$2*FC106</f>
        <v>-1888639.2878184435</v>
      </c>
      <c r="FE106" s="2">
        <f>('DEPRECATED - DT-Prelim Calcs'!$C$6*FC106-FD106)/('DEPRECATED - DT-Prelim Calcs'!$C$6*FC106)*'DEPRECATED - DT-Prelim Calcs'!$C$7*FC106</f>
        <v>1391.077294023276</v>
      </c>
      <c r="FF106" s="43">
        <f>FE106/'DEPRECATED - DT-Prelim Calcs'!$C$7*('DEPRECATED - DT-Prelim Calcs'!$C$8-'DEPRECATED - DT-Prelim Calcs'!$C$9)+'DEPRECATED - DT-Prelim Calcs'!$C$9</f>
        <v>75784.069002760545</v>
      </c>
      <c r="FG106" s="43">
        <f t="shared" si="110"/>
        <v>93</v>
      </c>
      <c r="FH106" s="2">
        <f t="shared" si="146"/>
        <v>0.63495514679048781</v>
      </c>
      <c r="FI106" s="43">
        <f>FH106*'DEPRECATED - DT-Prelim Calcs'!$C$21/FC$2/'DEPRECATED - DT-Prelim Calcs'!$C$19/'DEPRECATED - DT-Prelim Calcs'!$C$18*3.39*'DEPRECATED - DT-Prelim Calcs'!$C$20</f>
        <v>29.053734754561205</v>
      </c>
      <c r="FJ106" s="36">
        <f t="shared" si="147"/>
        <v>0</v>
      </c>
      <c r="FK106" s="43">
        <f>FI105*'DEPRECATED - DT-Prelim Calcs'!$C$11+FK105</f>
        <v>-4158.4912474709008</v>
      </c>
      <c r="FL106" s="43">
        <f>FL105+0.5*FI106*'DEPRECATED - DT-Prelim Calcs'!$C$11^2+FK106*'DEPRECATED - DT-Prelim Calcs'!$C$11</f>
        <v>-1798473.4299262136</v>
      </c>
      <c r="FM106" s="43">
        <f>MIN('Drive Train'!$F$35-FG105*'DEPRECATED - DT-Prelim Calcs'!$C$21*'Drive Train'!$F$39,FM105+FG$2)</f>
        <v>7.1920000000000002</v>
      </c>
      <c r="FN106" s="43">
        <f>'Drive Train'!$F$35-FG106*'DEPRECATED - DT-Prelim Calcs'!$C$21*'Drive Train'!$F$39</f>
        <v>7.1920000000000002</v>
      </c>
      <c r="FO106" s="1">
        <f>IF(FL106&gt;='Drive Train'!$F$29,1,0)</f>
        <v>0</v>
      </c>
      <c r="FP106" s="43">
        <f t="shared" si="148"/>
        <v>103.33333333333333</v>
      </c>
      <c r="FQ106" s="49">
        <f>FQ105+'DEPRECATED - DT-Prelim Calcs'!$C$11</f>
        <v>408</v>
      </c>
      <c r="FR106" s="2">
        <f>GB106/'Drive Train'!$F$35</f>
        <v>0.57999999999999996</v>
      </c>
      <c r="FS106" s="36">
        <f>FZ106*12*60/(PI() * 'Drive Train'!$F$15)/FR$2*FR106</f>
        <v>-1817636.3775678368</v>
      </c>
      <c r="FT106" s="2">
        <f>('DEPRECATED - DT-Prelim Calcs'!$C$6*FR106-FS106)/('DEPRECATED - DT-Prelim Calcs'!$C$6*FR106)*'DEPRECATED - DT-Prelim Calcs'!$C$7*FR106</f>
        <v>1338.8823647011216</v>
      </c>
      <c r="FU106" s="43">
        <f>FT106/'DEPRECATED - DT-Prelim Calcs'!$C$7*('DEPRECATED - DT-Prelim Calcs'!$C$8-'DEPRECATED - DT-Prelim Calcs'!$C$9)+'DEPRECATED - DT-Prelim Calcs'!$C$9</f>
        <v>72940.61389789691</v>
      </c>
      <c r="FV106" s="43">
        <f t="shared" si="111"/>
        <v>93</v>
      </c>
      <c r="FW106" s="2">
        <f t="shared" si="149"/>
        <v>0.57851468929799987</v>
      </c>
      <c r="FX106" s="43">
        <f>FW106*'DEPRECATED - DT-Prelim Calcs'!$C$21/FR$2/'DEPRECATED - DT-Prelim Calcs'!$C$19/'DEPRECATED - DT-Prelim Calcs'!$C$18*3.39*'DEPRECATED - DT-Prelim Calcs'!$C$20</f>
        <v>29.053734754561201</v>
      </c>
      <c r="FY106" s="36">
        <f t="shared" si="150"/>
        <v>0</v>
      </c>
      <c r="FZ106" s="43">
        <f>FX105*'DEPRECATED - DT-Prelim Calcs'!$C$11+FZ105</f>
        <v>-3646.4068267335115</v>
      </c>
      <c r="GA106" s="43">
        <f>GA105+0.5*FX106*'DEPRECATED - DT-Prelim Calcs'!$C$11^2+FZ106*'DEPRECATED - DT-Prelim Calcs'!$C$11</f>
        <v>-1876351.5650562947</v>
      </c>
      <c r="GB106" s="43">
        <f>MIN('Drive Train'!$F$35-FV105*'DEPRECATED - DT-Prelim Calcs'!$C$21*'Drive Train'!$F$39,GB105+FV$2)</f>
        <v>7.1920000000000002</v>
      </c>
      <c r="GC106" s="43">
        <f>'Drive Train'!$F$35-FV106*'DEPRECATED - DT-Prelim Calcs'!$C$21*'Drive Train'!$F$39</f>
        <v>7.1920000000000002</v>
      </c>
      <c r="GD106" s="1">
        <f>IF(GA106&gt;='Drive Train'!$F$29,1,0)</f>
        <v>0</v>
      </c>
      <c r="GE106" s="43">
        <f t="shared" si="151"/>
        <v>103.33333333333333</v>
      </c>
      <c r="GF106" s="49">
        <f>GF105+'DEPRECATED - DT-Prelim Calcs'!$C$11</f>
        <v>408</v>
      </c>
      <c r="GG106" s="2">
        <f>GQ106/'Drive Train'!$F$35</f>
        <v>0.86451612903225805</v>
      </c>
      <c r="GH106" s="36">
        <f>GO106*12*60/(PI() * 'Drive Train'!$F$15)/GG$2*GG106</f>
        <v>-86904.157606702822</v>
      </c>
      <c r="GI106" s="2">
        <f>('DEPRECATED - DT-Prelim Calcs'!$C$6*GG106-GH106)/('DEPRECATED - DT-Prelim Calcs'!$C$6*GG106)*'DEPRECATED - DT-Prelim Calcs'!$C$7*GG106</f>
        <v>67.938671425010227</v>
      </c>
      <c r="GJ106" s="43">
        <f>GI106/'DEPRECATED - DT-Prelim Calcs'!$C$7*('DEPRECATED - DT-Prelim Calcs'!$C$8-'DEPRECATED - DT-Prelim Calcs'!$C$9)+'DEPRECATED - DT-Prelim Calcs'!$C$9</f>
        <v>3702.6365776311541</v>
      </c>
      <c r="GK106" s="43">
        <f t="shared" si="152"/>
        <v>29.999999999999982</v>
      </c>
      <c r="GL106" s="2">
        <f t="shared" si="153"/>
        <v>1.4462867232450001</v>
      </c>
      <c r="GM106" s="43">
        <f>GL106*'DEPRECATED - DT-Prelim Calcs'!$C$21/GG$2/'DEPRECATED - DT-Prelim Calcs'!$C$19/'DEPRECATED - DT-Prelim Calcs'!$C$18*3.39*'DEPRECATED - DT-Prelim Calcs'!$C$20</f>
        <v>29.053734754561201</v>
      </c>
      <c r="GN106" s="36">
        <f t="shared" si="154"/>
        <v>0</v>
      </c>
      <c r="GO106" s="43">
        <f>GM105*'DEPRECATED - DT-Prelim Calcs'!$C$11+GO105</f>
        <v>-292.4109092113199</v>
      </c>
      <c r="GP106" s="43">
        <f>GP105+0.5*GM106*'DEPRECATED - DT-Prelim Calcs'!$C$11^2+GO106*'DEPRECATED - DT-Prelim Calcs'!$C$11</f>
        <v>-120780.52008339956</v>
      </c>
      <c r="GQ106" s="43">
        <f>MIN('Drive Train'!$F$35-GK105*'DEPRECATED - DT-Prelim Calcs'!$C$21*'Drive Train'!$F$39,GQ105+GK$2)</f>
        <v>10.72</v>
      </c>
      <c r="GR106" s="43">
        <f>'Drive Train'!$F$35-GK106*'DEPRECATED - DT-Prelim Calcs'!$C$21*'Drive Train'!$F$39</f>
        <v>10.72</v>
      </c>
      <c r="GS106" s="1">
        <f>IF(GP106&gt;='Drive Train'!$F$29,1,0)</f>
        <v>0</v>
      </c>
      <c r="GT106" s="43">
        <f t="shared" si="155"/>
        <v>33.333333333333314</v>
      </c>
      <c r="GU106" s="49">
        <f>GU105+'DEPRECATED - DT-Prelim Calcs'!$C$11</f>
        <v>408</v>
      </c>
      <c r="GV106" s="2">
        <f>HF106/'Drive Train'!$F$35</f>
        <v>2.6712016645732342</v>
      </c>
      <c r="GW106" s="36">
        <f>HD106*12*60/(PI() * 'Drive Train'!$F$15)/GV$2*GV106</f>
        <v>-556767.67412742146</v>
      </c>
      <c r="GX106" s="2">
        <f>('DEPRECATED - DT-Prelim Calcs'!$C$6*GV106-GW106)/('DEPRECATED - DT-Prelim Calcs'!$C$6*GV106)*'DEPRECATED - DT-Prelim Calcs'!$C$7*GV106</f>
        <v>421.81326365286833</v>
      </c>
      <c r="GY106" s="43">
        <f>GX106/'DEPRECATED - DT-Prelim Calcs'!$C$7*('DEPRECATED - DT-Prelim Calcs'!$C$8-'DEPRECATED - DT-Prelim Calcs'!$C$9)+'DEPRECATED - DT-Prelim Calcs'!$C$9</f>
        <v>22980.87928855178</v>
      </c>
      <c r="GZ106" s="43">
        <f t="shared" si="112"/>
        <v>33.333333333333314</v>
      </c>
      <c r="HA106" s="2">
        <f t="shared" si="156"/>
        <v>1.4462867232450001</v>
      </c>
      <c r="HB106" s="43">
        <f>HA106*'DEPRECATED - DT-Prelim Calcs'!$C$21/GV$2/'DEPRECATED - DT-Prelim Calcs'!$C$19/'DEPRECATED - DT-Prelim Calcs'!$C$18*3.39*'DEPRECATED - DT-Prelim Calcs'!$C$20</f>
        <v>29.053734754561201</v>
      </c>
      <c r="HC106" s="36">
        <f t="shared" si="157"/>
        <v>0</v>
      </c>
      <c r="HD106" s="43">
        <f>HB105*'DEPRECATED - DT-Prelim Calcs'!$C$11+HD105</f>
        <v>-606.30821520463905</v>
      </c>
      <c r="HE106" s="43">
        <f>HE105+0.5*HB106*'DEPRECATED - DT-Prelim Calcs'!$C$11^2+HD106*'DEPRECATED - DT-Prelim Calcs'!$C$11</f>
        <v>-125656.12316979707</v>
      </c>
      <c r="HF106" s="43">
        <f>MIN('Drive Train'!$F$35-GZ105*'DEPRECATED - DT-Prelim Calcs'!$C$21*'Drive Train'!$F$39,HF105+GZ$2)</f>
        <v>33.122900640708103</v>
      </c>
      <c r="HG106" s="43">
        <f>'Drive Train'!$F$35-GZ106*'DEPRECATED - DT-Prelim Calcs'!$C$21*'Drive Train'!$F$39</f>
        <v>10.533333333333335</v>
      </c>
      <c r="HH106" s="1">
        <f>IF(HE106&gt;='Drive Train'!$F$29,1,0)</f>
        <v>0</v>
      </c>
      <c r="HI106" s="43">
        <f t="shared" si="158"/>
        <v>37.037037037037017</v>
      </c>
      <c r="HJ106" s="49">
        <f>HJ105+'DEPRECATED - DT-Prelim Calcs'!$C$11</f>
        <v>408</v>
      </c>
      <c r="HK106" s="2">
        <f>HU106/'Drive Train'!$F$35</f>
        <v>0.83440860215053769</v>
      </c>
      <c r="HL106" s="36">
        <f>HS106*12*60/(PI() * 'Drive Train'!$F$15)/HK$2*HK106</f>
        <v>-95437.929544165105</v>
      </c>
      <c r="HM106" s="2">
        <f>('DEPRECATED - DT-Prelim Calcs'!$C$6*HK106-HL106)/('DEPRECATED - DT-Prelim Calcs'!$C$6*HK106)*'DEPRECATED - DT-Prelim Calcs'!$C$7*HK106</f>
        <v>74.070725805235611</v>
      </c>
      <c r="HN106" s="43">
        <f>HM106/'DEPRECATED - DT-Prelim Calcs'!$C$7*('DEPRECATED - DT-Prelim Calcs'!$C$8-'DEPRECATED - DT-Prelim Calcs'!$C$9)+'DEPRECATED - DT-Prelim Calcs'!$C$9</f>
        <v>4036.6962565538802</v>
      </c>
      <c r="HO106" s="43">
        <f t="shared" si="113"/>
        <v>36.66666666666665</v>
      </c>
      <c r="HP106" s="2">
        <f t="shared" si="159"/>
        <v>1.4462867232450001</v>
      </c>
      <c r="HQ106" s="43">
        <f>HP106*'DEPRECATED - DT-Prelim Calcs'!$C$21/HK$2/'DEPRECATED - DT-Prelim Calcs'!$C$19/'DEPRECATED - DT-Prelim Calcs'!$C$18*3.39*'DEPRECATED - DT-Prelim Calcs'!$C$20</f>
        <v>29.053734754561201</v>
      </c>
      <c r="HR106" s="36">
        <f t="shared" si="160"/>
        <v>0</v>
      </c>
      <c r="HS106" s="43">
        <f>HQ105*'DEPRECATED - DT-Prelim Calcs'!$C$11+HS105</f>
        <v>-332.7119146700619</v>
      </c>
      <c r="HT106" s="43">
        <f>HT105+0.5*HQ106*'DEPRECATED - DT-Prelim Calcs'!$C$11^2+HS106*'DEPRECATED - DT-Prelim Calcs'!$C$11</f>
        <v>-155521.66188921616</v>
      </c>
      <c r="HU106" s="43">
        <f>MIN('Drive Train'!$F$35-HO105*'DEPRECATED - DT-Prelim Calcs'!$C$21*'Drive Train'!$F$39,HU105+HO$2)</f>
        <v>10.346666666666668</v>
      </c>
      <c r="HV106" s="43">
        <f>'Drive Train'!$F$35-HO106*'DEPRECATED - DT-Prelim Calcs'!$C$21*'Drive Train'!$F$39</f>
        <v>10.346666666666668</v>
      </c>
      <c r="HW106" s="1">
        <f>IF(HT106&gt;='Drive Train'!$F$29,1,0)</f>
        <v>0</v>
      </c>
      <c r="HX106" s="43">
        <f t="shared" si="161"/>
        <v>40.740740740740726</v>
      </c>
      <c r="HY106" s="49">
        <f>HY105+'DEPRECATED - DT-Prelim Calcs'!$C$11</f>
        <v>408</v>
      </c>
      <c r="HZ106" s="2">
        <f>IJ106/'Drive Train'!$F$35</f>
        <v>0.8193548387096774</v>
      </c>
      <c r="IA106" s="36">
        <f>IH106*12*60/(PI() * 'Drive Train'!$F$15)/HZ$2*HZ106</f>
        <v>-99285.90610828613</v>
      </c>
      <c r="IB106" s="2">
        <f>('DEPRECATED - DT-Prelim Calcs'!$C$6*HZ106-IA106)/('DEPRECATED - DT-Prelim Calcs'!$C$6*HZ106)*'DEPRECATED - DT-Prelim Calcs'!$C$7*HZ106</f>
        <v>76.828808621112969</v>
      </c>
      <c r="IC106" s="43">
        <f>IB106/'DEPRECATED - DT-Prelim Calcs'!$C$7*('DEPRECATED - DT-Prelim Calcs'!$C$8-'DEPRECATED - DT-Prelim Calcs'!$C$9)+'DEPRECATED - DT-Prelim Calcs'!$C$9</f>
        <v>4186.9500218964531</v>
      </c>
      <c r="ID106" s="43">
        <f t="shared" si="114"/>
        <v>39.999999999999986</v>
      </c>
      <c r="IE106" s="2">
        <f t="shared" si="162"/>
        <v>1.4462867232450001</v>
      </c>
      <c r="IF106" s="43">
        <f>IE106*'DEPRECATED - DT-Prelim Calcs'!$C$21/HZ$2/'DEPRECATED - DT-Prelim Calcs'!$C$19/'DEPRECATED - DT-Prelim Calcs'!$C$18*3.39*'DEPRECATED - DT-Prelim Calcs'!$C$20</f>
        <v>29.053734754561201</v>
      </c>
      <c r="IG106" s="36">
        <f t="shared" si="163"/>
        <v>0</v>
      </c>
      <c r="IH106" s="43">
        <f>IF105*'DEPRECATED - DT-Prelim Calcs'!$C$11+IH105</f>
        <v>-352.48585849659992</v>
      </c>
      <c r="II106" s="43">
        <f>II105+0.5*IF106*'DEPRECATED - DT-Prelim Calcs'!$C$11^2+IH106*'DEPRECATED - DT-Prelim Calcs'!$C$11</f>
        <v>-131137.09866742391</v>
      </c>
      <c r="IJ106" s="43">
        <f>MIN('Drive Train'!$F$35-ID105*'DEPRECATED - DT-Prelim Calcs'!$C$21*'Drive Train'!$F$39,IJ105+ID$2)</f>
        <v>10.16</v>
      </c>
      <c r="IK106" s="43">
        <f>'Drive Train'!$F$35-ID106*'DEPRECATED - DT-Prelim Calcs'!$C$21*'Drive Train'!$F$39</f>
        <v>10.16</v>
      </c>
      <c r="IL106" s="1">
        <f>IF(II106&gt;='Drive Train'!$F$29,1,0)</f>
        <v>0</v>
      </c>
      <c r="IM106" s="43">
        <f t="shared" si="164"/>
        <v>44.444444444444429</v>
      </c>
      <c r="IN106" s="49">
        <f>IN105+'DEPRECATED - DT-Prelim Calcs'!$C$11</f>
        <v>408</v>
      </c>
      <c r="IO106" s="2">
        <f>IY106/'Drive Train'!$F$35</f>
        <v>0.80430107526881722</v>
      </c>
      <c r="IP106" s="36">
        <f>IW106*12*60/(PI() * 'Drive Train'!$F$15)/IO$2*IO106</f>
        <v>-38461.626966634845</v>
      </c>
      <c r="IQ106" s="2">
        <f>('DEPRECATED - DT-Prelim Calcs'!$C$6*IO106-IP106)/('DEPRECATED - DT-Prelim Calcs'!$C$6*IO106)*'DEPRECATED - DT-Prelim Calcs'!$C$7*IO106</f>
        <v>32.04568779121098</v>
      </c>
      <c r="IR106" s="43">
        <f>IQ106/'DEPRECATED - DT-Prelim Calcs'!$C$7*('DEPRECATED - DT-Prelim Calcs'!$C$8-'DEPRECATED - DT-Prelim Calcs'!$C$9)+'DEPRECATED - DT-Prelim Calcs'!$C$9</f>
        <v>1747.2725438495534</v>
      </c>
      <c r="IS106" s="43">
        <f t="shared" si="115"/>
        <v>43.333333333333321</v>
      </c>
      <c r="IT106" s="2">
        <f t="shared" si="165"/>
        <v>1.4462867232450001</v>
      </c>
      <c r="IU106" s="43">
        <f>IT106*'DEPRECATED - DT-Prelim Calcs'!$C$21/IO$2/'DEPRECATED - DT-Prelim Calcs'!$C$19/'DEPRECATED - DT-Prelim Calcs'!$C$18*3.39*'DEPRECATED - DT-Prelim Calcs'!$C$20</f>
        <v>29.053734754561201</v>
      </c>
      <c r="IV106" s="36">
        <f t="shared" si="166"/>
        <v>0</v>
      </c>
      <c r="IW106" s="43">
        <f>IU105*'DEPRECATED - DT-Prelim Calcs'!$C$11+IW105</f>
        <v>-139.10255891370412</v>
      </c>
      <c r="IX106" s="43">
        <f>IX105+0.5*IU106*'DEPRECATED - DT-Prelim Calcs'!$C$11^2+IW106*'DEPRECATED - DT-Prelim Calcs'!$C$11</f>
        <v>-165243.7474235479</v>
      </c>
      <c r="IY106" s="43">
        <f>MIN('Drive Train'!$F$35-IS105*'DEPRECATED - DT-Prelim Calcs'!$C$21*'Drive Train'!$F$39,IY105+IS$2)</f>
        <v>9.9733333333333345</v>
      </c>
      <c r="IZ106" s="43">
        <f>'Drive Train'!$F$35-IS106*'DEPRECATED - DT-Prelim Calcs'!$C$21*'Drive Train'!$F$39</f>
        <v>9.9733333333333345</v>
      </c>
      <c r="JA106" s="1">
        <f>IF(IX106&gt;='Drive Train'!$F$29,1,0)</f>
        <v>0</v>
      </c>
      <c r="JB106" s="43">
        <f t="shared" si="167"/>
        <v>48.148148148148138</v>
      </c>
      <c r="JC106" s="49">
        <f>JC105+'DEPRECATED - DT-Prelim Calcs'!$C$11</f>
        <v>408</v>
      </c>
      <c r="JD106" s="2">
        <f>JN106/'Drive Train'!$F$35</f>
        <v>0.78924731182795704</v>
      </c>
      <c r="JE106" s="36">
        <f>JL106*12*60/(PI() * 'Drive Train'!$F$15)/JD$2*JD106</f>
        <v>-155309.41420828539</v>
      </c>
      <c r="JF106" s="2">
        <f>('DEPRECATED - DT-Prelim Calcs'!$C$6*JD106-JE106)/('DEPRECATED - DT-Prelim Calcs'!$C$6*JD106)*'DEPRECATED - DT-Prelim Calcs'!$C$7*JD106</f>
        <v>117.87102955342273</v>
      </c>
      <c r="JG106" s="43">
        <f>JF106/'DEPRECATED - DT-Prelim Calcs'!$C$7*('DEPRECATED - DT-Prelim Calcs'!$C$8-'DEPRECATED - DT-Prelim Calcs'!$C$9)+'DEPRECATED - DT-Prelim Calcs'!$C$9</f>
        <v>6422.8322070148197</v>
      </c>
      <c r="JH106" s="43">
        <f t="shared" si="116"/>
        <v>46.666666666666657</v>
      </c>
      <c r="JI106" s="2">
        <f t="shared" si="168"/>
        <v>1.4462867232450001</v>
      </c>
      <c r="JJ106" s="43">
        <f>JI106*'DEPRECATED - DT-Prelim Calcs'!$C$21/JD$2/'DEPRECATED - DT-Prelim Calcs'!$C$19/'DEPRECATED - DT-Prelim Calcs'!$C$18*3.39*'DEPRECATED - DT-Prelim Calcs'!$C$20</f>
        <v>29.053734754561201</v>
      </c>
      <c r="JK106" s="36">
        <f t="shared" si="169"/>
        <v>0</v>
      </c>
      <c r="JL106" s="43">
        <f>JJ105*'DEPRECATED - DT-Prelim Calcs'!$C$11+JL105</f>
        <v>-572.41471223178155</v>
      </c>
      <c r="JM106" s="43">
        <f>JM105+0.5*JJ106*'DEPRECATED - DT-Prelim Calcs'!$C$11^2+JL106*'DEPRECATED - DT-Prelim Calcs'!$C$11</f>
        <v>-153774.40002184737</v>
      </c>
      <c r="JN106" s="43">
        <f>MIN('Drive Train'!$F$35-JH105*'DEPRECATED - DT-Prelim Calcs'!$C$21*'Drive Train'!$F$39,JN105+JH$2)</f>
        <v>9.7866666666666671</v>
      </c>
      <c r="JO106" s="43">
        <f>'Drive Train'!$F$35-JH106*'DEPRECATED - DT-Prelim Calcs'!$C$21*'Drive Train'!$F$39</f>
        <v>9.7866666666666671</v>
      </c>
      <c r="JP106" s="1">
        <f>IF(JM106&gt;='Drive Train'!$F$29,1,0)</f>
        <v>0</v>
      </c>
      <c r="JQ106" s="43">
        <f>MIN(JG106,'DEPRECATED - DT-Prelim Calcs'!$C$10)*'DEPRECATED - DT-Prelim Calcs'!$C$11*1000/60/60</f>
        <v>103.33333333333333</v>
      </c>
      <c r="JR106" s="49">
        <f>JR105+'DEPRECATED - DT-Prelim Calcs'!$C$11</f>
        <v>408</v>
      </c>
      <c r="JS106" s="2">
        <f>KC106/'Drive Train'!$F$35</f>
        <v>0.77419354838709686</v>
      </c>
      <c r="JT106" s="36">
        <f>KA106*12*60/(PI() * 'Drive Train'!$F$15)/JS$2*JS106</f>
        <v>-126735.97395608835</v>
      </c>
      <c r="JU106" s="2">
        <f>('DEPRECATED - DT-Prelim Calcs'!$C$6*JS106-JT106)/('DEPRECATED - DT-Prelim Calcs'!$C$6*JS106)*'DEPRECATED - DT-Prelim Calcs'!$C$7*JS106</f>
        <v>96.795813800564702</v>
      </c>
      <c r="JV106" s="43">
        <f>JU106/'DEPRECATED - DT-Prelim Calcs'!$C$7*('DEPRECATED - DT-Prelim Calcs'!$C$8-'DEPRECATED - DT-Prelim Calcs'!$C$9)+'DEPRECATED - DT-Prelim Calcs'!$C$9</f>
        <v>5274.7047816725544</v>
      </c>
      <c r="JW106" s="43">
        <f t="shared" si="117"/>
        <v>49.999999999999993</v>
      </c>
      <c r="JX106" s="2">
        <f t="shared" si="170"/>
        <v>1.4462867232450001</v>
      </c>
      <c r="JY106" s="43">
        <f>JX106*'DEPRECATED - DT-Prelim Calcs'!$C$21/JS$2/'DEPRECATED - DT-Prelim Calcs'!$C$19/'DEPRECATED - DT-Prelim Calcs'!$C$18*3.39*'DEPRECATED - DT-Prelim Calcs'!$C$20</f>
        <v>29.053734754561201</v>
      </c>
      <c r="JZ106" s="36">
        <f t="shared" si="171"/>
        <v>0</v>
      </c>
      <c r="KA106" s="43">
        <f>JY105*'DEPRECATED - DT-Prelim Calcs'!$C$11+KA105</f>
        <v>-476.18583898556443</v>
      </c>
      <c r="KB106" s="43">
        <f>KB105+0.5*JY106*'DEPRECATED - DT-Prelim Calcs'!$C$11^2+KA106*'DEPRECATED - DT-Prelim Calcs'!$C$11</f>
        <v>-159466.33166510393</v>
      </c>
      <c r="KC106" s="43">
        <f>MIN('Drive Train'!$F$35-JW105*'DEPRECATED - DT-Prelim Calcs'!$C$21*'Drive Train'!$F$39,KC105+JW$2)</f>
        <v>9.6000000000000014</v>
      </c>
      <c r="KD106" s="43">
        <f>'Drive Train'!$F$35-JW106*'DEPRECATED - DT-Prelim Calcs'!$C$21*'Drive Train'!$F$39</f>
        <v>9.6000000000000014</v>
      </c>
      <c r="KE106" s="1">
        <f>IF(KB106&gt;='Drive Train'!$F$29,1,0)</f>
        <v>0</v>
      </c>
      <c r="KF106" s="43">
        <f>MIN(JV106,'DEPRECATED - DT-Prelim Calcs'!$C$10)*'DEPRECATED - DT-Prelim Calcs'!$C$11*1000/60/60</f>
        <v>103.33333333333333</v>
      </c>
      <c r="KG106" s="49">
        <f>KG105+'DEPRECATED - DT-Prelim Calcs'!$C$11</f>
        <v>408</v>
      </c>
      <c r="KH106" s="2">
        <f>KR106/'Drive Train'!$F$35</f>
        <v>0.75913978494623657</v>
      </c>
      <c r="KI106" s="36">
        <f>KP106*12*60/(PI() * 'Drive Train'!$F$15)/KH$2*KH106</f>
        <v>-23081.567990258045</v>
      </c>
      <c r="KJ106" s="2">
        <f>('DEPRECATED - DT-Prelim Calcs'!$C$6*KH106-KI106)/('DEPRECATED - DT-Prelim Calcs'!$C$6*KH106)*'DEPRECATED - DT-Prelim Calcs'!$C$7*KH106</f>
        <v>20.527850524675319</v>
      </c>
      <c r="KK106" s="43">
        <f>KJ106/'DEPRECATED - DT-Prelim Calcs'!$C$7*('DEPRECATED - DT-Prelim Calcs'!$C$8-'DEPRECATED - DT-Prelim Calcs'!$C$9)+'DEPRECATED - DT-Prelim Calcs'!$C$9</f>
        <v>1119.8082748517149</v>
      </c>
      <c r="KL106" s="43">
        <f t="shared" si="118"/>
        <v>53.333333333333329</v>
      </c>
      <c r="KM106" s="2">
        <f t="shared" si="172"/>
        <v>1.4462867232450001</v>
      </c>
      <c r="KN106" s="43">
        <f>KM106*'DEPRECATED - DT-Prelim Calcs'!$C$21/KH$2/'DEPRECATED - DT-Prelim Calcs'!$C$19/'DEPRECATED - DT-Prelim Calcs'!$C$18*3.39*'DEPRECATED - DT-Prelim Calcs'!$C$20</f>
        <v>29.053734754561201</v>
      </c>
      <c r="KO106" s="36">
        <f t="shared" si="173"/>
        <v>0</v>
      </c>
      <c r="KP106" s="43">
        <f>KN105*'DEPRECATED - DT-Prelim Calcs'!$C$11+KP105</f>
        <v>-88.444264139808311</v>
      </c>
      <c r="KQ106" s="43">
        <f>KQ105+0.5*KN106*'DEPRECATED - DT-Prelim Calcs'!$C$11^2+KP106*'DEPRECATED - DT-Prelim Calcs'!$C$11</f>
        <v>-162684.5354295132</v>
      </c>
      <c r="KR106" s="43">
        <f>MIN('Drive Train'!$F$35-KL105*'DEPRECATED - DT-Prelim Calcs'!$C$21*'Drive Train'!$F$39,KR105+KL$2)</f>
        <v>9.413333333333334</v>
      </c>
      <c r="KS106" s="43">
        <f>'Drive Train'!$F$35-KL106*'DEPRECATED - DT-Prelim Calcs'!$C$21*'Drive Train'!$F$39</f>
        <v>9.413333333333334</v>
      </c>
      <c r="KT106" s="1">
        <f>IF(KQ106&gt;='Drive Train'!$F$29,1,0)</f>
        <v>0</v>
      </c>
      <c r="KU106" s="43">
        <f>MIN(KK106,'DEPRECATED - DT-Prelim Calcs'!$C$10)*'DEPRECATED - DT-Prelim Calcs'!$C$11*1000/60/60</f>
        <v>103.33333333333333</v>
      </c>
      <c r="KV106" s="49">
        <f>KV105+'DEPRECATED - DT-Prelim Calcs'!$C$11</f>
        <v>408</v>
      </c>
      <c r="KW106" s="2">
        <f>LG106/'Drive Train'!$F$35</f>
        <v>0.74408602150537628</v>
      </c>
      <c r="KX106" s="36">
        <f>LE106*12*60/(PI() * 'Drive Train'!$F$15)/KW$2*KW106</f>
        <v>-8741.1606692222267</v>
      </c>
      <c r="KY106" s="2">
        <f>('DEPRECATED - DT-Prelim Calcs'!$C$6*KW106-KX106)/('DEPRECATED - DT-Prelim Calcs'!$C$6*KW106)*'DEPRECATED - DT-Prelim Calcs'!$C$7*KW106</f>
        <v>9.9154755942539836</v>
      </c>
      <c r="KZ106" s="43">
        <f>KY106/'DEPRECATED - DT-Prelim Calcs'!$C$7*('DEPRECATED - DT-Prelim Calcs'!$C$8-'DEPRECATED - DT-Prelim Calcs'!$C$9)+'DEPRECATED - DT-Prelim Calcs'!$C$9</f>
        <v>541.67143162726916</v>
      </c>
      <c r="LA106" s="43">
        <f t="shared" si="119"/>
        <v>56.666666666666664</v>
      </c>
      <c r="LB106" s="2">
        <f t="shared" si="174"/>
        <v>1.4462867232450001</v>
      </c>
      <c r="LC106" s="43">
        <f>LB106*'DEPRECATED - DT-Prelim Calcs'!$C$21/KW$2/'DEPRECATED - DT-Prelim Calcs'!$C$19/'DEPRECATED - DT-Prelim Calcs'!$C$18*3.39*'DEPRECATED - DT-Prelim Calcs'!$C$20</f>
        <v>29.053734754561201</v>
      </c>
      <c r="LD106" s="36">
        <f t="shared" si="175"/>
        <v>0</v>
      </c>
      <c r="LE106" s="43">
        <f>LC105*'DEPRECATED - DT-Prelim Calcs'!$C$11+LE105</f>
        <v>-34.172131920784139</v>
      </c>
      <c r="LF106" s="43">
        <f>LF105+0.5*LC106*'DEPRECATED - DT-Prelim Calcs'!$C$11^2+LE106*'DEPRECATED - DT-Prelim Calcs'!$C$11</f>
        <v>-175149.24674546512</v>
      </c>
      <c r="LG106" s="43">
        <f>MIN('Drive Train'!$F$35-LA105*'DEPRECATED - DT-Prelim Calcs'!$C$21*'Drive Train'!$F$39,LG105+LA$2)</f>
        <v>9.2266666666666666</v>
      </c>
      <c r="LH106" s="43">
        <f>'Drive Train'!$F$35-LA106*'DEPRECATED - DT-Prelim Calcs'!$C$21*'Drive Train'!$F$39</f>
        <v>9.2266666666666666</v>
      </c>
      <c r="LI106" s="1">
        <f>IF(LF106&gt;='Drive Train'!$F$29,1,0)</f>
        <v>0</v>
      </c>
      <c r="LJ106" s="43">
        <f>MIN(KZ106,'DEPRECATED - DT-Prelim Calcs'!$C$10)*'DEPRECATED - DT-Prelim Calcs'!$C$11*1000/60/60</f>
        <v>103.33333333333333</v>
      </c>
      <c r="LK106" s="49">
        <f>LK105+'DEPRECATED - DT-Prelim Calcs'!$C$11</f>
        <v>408</v>
      </c>
      <c r="LL106" s="2">
        <f>LV106/'Drive Train'!$F$35</f>
        <v>0.72903225806451621</v>
      </c>
      <c r="LM106" s="36">
        <f>LT106*12*60/(PI() * 'Drive Train'!$F$15)/LL$2*LL106</f>
        <v>-42503.27419848369</v>
      </c>
      <c r="LN106" s="2">
        <f>('DEPRECATED - DT-Prelim Calcs'!$C$6*LL106-LM106)/('DEPRECATED - DT-Prelim Calcs'!$C$6*LL106)*'DEPRECATED - DT-Prelim Calcs'!$C$7*LL106</f>
        <v>34.663731194850556</v>
      </c>
      <c r="LO106" s="43">
        <f>LN106/'DEPRECATED - DT-Prelim Calcs'!$C$7*('DEPRECATED - DT-Prelim Calcs'!$C$8-'DEPRECATED - DT-Prelim Calcs'!$C$9)+'DEPRECATED - DT-Prelim Calcs'!$C$9</f>
        <v>1889.8972964358882</v>
      </c>
      <c r="LP106" s="43">
        <f t="shared" si="120"/>
        <v>60</v>
      </c>
      <c r="LQ106" s="2">
        <f t="shared" si="176"/>
        <v>1.4462867232450001</v>
      </c>
      <c r="LR106" s="43">
        <f>LQ106*'DEPRECATED - DT-Prelim Calcs'!$C$21/LL$2/'DEPRECATED - DT-Prelim Calcs'!$C$19/'DEPRECATED - DT-Prelim Calcs'!$C$18*3.39*'DEPRECATED - DT-Prelim Calcs'!$C$20</f>
        <v>29.053734754561201</v>
      </c>
      <c r="LS106" s="36">
        <f t="shared" si="177"/>
        <v>0</v>
      </c>
      <c r="LT106" s="43">
        <f>LR105*'DEPRECATED - DT-Prelim Calcs'!$C$11+LT105</f>
        <v>-169.59059297113805</v>
      </c>
      <c r="LU106" s="43">
        <f>LU105+0.5*LR106*'DEPRECATED - DT-Prelim Calcs'!$C$11^2+LT106*'DEPRECATED - DT-Prelim Calcs'!$C$11</f>
        <v>-179424.27831822968</v>
      </c>
      <c r="LV106" s="43">
        <f>MIN('Drive Train'!$F$35-LP105*'DEPRECATED - DT-Prelim Calcs'!$C$21*'Drive Train'!$F$39,LV105+LP$2)</f>
        <v>9.0400000000000009</v>
      </c>
      <c r="LW106" s="43">
        <f>'Drive Train'!$F$35-LP106*'DEPRECATED - DT-Prelim Calcs'!$C$21*'Drive Train'!$F$39</f>
        <v>9.0400000000000009</v>
      </c>
      <c r="LX106" s="1">
        <f>IF(LU106&gt;='Drive Train'!$F$29,1,0)</f>
        <v>0</v>
      </c>
      <c r="LY106" s="43">
        <f>MIN(LO106,'DEPRECATED - DT-Prelim Calcs'!$C$10)*'DEPRECATED - DT-Prelim Calcs'!$C$11*1000/60/60</f>
        <v>103.33333333333333</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3"/>
        <v>0</v>
      </c>
      <c r="X107" s="2">
        <f>MAX(MIN(IF(AND(AI106=1,AG107&lt;0),-1,1)*(W107-$C$9)/($C$8-$C$9)*$C$7-$C$29*AE107/T$2 -  AI106*$C$29/2,X$2),MAX(X$4:X106)*-1)</f>
        <v>-0.27672021620693066</v>
      </c>
      <c r="Y107" s="43">
        <f t="shared" si="94"/>
        <v>0</v>
      </c>
      <c r="Z107" s="43">
        <f t="shared" si="95"/>
        <v>0</v>
      </c>
      <c r="AA107" s="43">
        <f t="shared" si="96"/>
        <v>0</v>
      </c>
      <c r="AB107" s="43" t="e">
        <f t="shared" si="97"/>
        <v>#N/A</v>
      </c>
      <c r="AC107" s="36">
        <f t="shared" si="121"/>
        <v>1</v>
      </c>
      <c r="AD107" s="1">
        <f t="shared" si="98"/>
        <v>1</v>
      </c>
      <c r="AE107" s="43">
        <f t="shared" si="99"/>
        <v>0</v>
      </c>
      <c r="AF107" s="43" t="e">
        <f t="shared" si="100"/>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889.49632897085212</v>
      </c>
      <c r="AK107" s="43">
        <f t="shared" si="178"/>
        <v>0</v>
      </c>
      <c r="AL107" s="49">
        <f>AL106+'DEPRECATED - DT-Prelim Calcs'!$C$11</f>
        <v>412</v>
      </c>
      <c r="AM107" s="2">
        <f>AW107/'Drive Train'!$F$35</f>
        <v>1.5538279084859794</v>
      </c>
      <c r="AN107" s="36">
        <f>AU107*12*60/(PI() * 'Drive Train'!$F$15)/AM$2*AM107</f>
        <v>-16060.877987268172</v>
      </c>
      <c r="AO107" s="2">
        <f>('DEPRECATED - DT-Prelim Calcs'!$C$6*AM107-AN107)/('DEPRECATED - DT-Prelim Calcs'!$C$6*AM107)*'DEPRECATED - DT-Prelim Calcs'!$C$7*AM107</f>
        <v>19.093960376737762</v>
      </c>
      <c r="AP107" s="43">
        <f>AO107/'DEPRECATED - DT-Prelim Calcs'!$C$7*('DEPRECATED - DT-Prelim Calcs'!$C$8-'DEPRECATED - DT-Prelim Calcs'!$C$9)+'DEPRECATED - DT-Prelim Calcs'!$C$9</f>
        <v>1041.6933638073556</v>
      </c>
      <c r="AQ107" s="43">
        <f t="shared" si="102"/>
        <v>93</v>
      </c>
      <c r="AR107" s="2">
        <f t="shared" si="122"/>
        <v>2.4870086045377695</v>
      </c>
      <c r="AS107" s="43">
        <f>AR107*'DEPRECATED - DT-Prelim Calcs'!$C$21/AM$2/'DEPRECATED - DT-Prelim Calcs'!$C$19/'DEPRECATED - DT-Prelim Calcs'!$C$18*3.39*'DEPRECATED - DT-Prelim Calcs'!$C$20</f>
        <v>24.980139541912767</v>
      </c>
      <c r="AT107" s="36">
        <f t="shared" si="123"/>
        <v>0</v>
      </c>
      <c r="AU107" s="43">
        <f>AS106*'DEPRECATED - DT-Prelim Calcs'!$C$11+AU106</f>
        <v>-60.134330215080112</v>
      </c>
      <c r="AV107" s="43">
        <f>AV106+0.5*AS107*'DEPRECATED - DT-Prelim Calcs'!$C$11^2+AU107*'DEPRECATED - DT-Prelim Calcs'!$C$11</f>
        <v>5971.0593120257208</v>
      </c>
      <c r="AW107" s="43">
        <f>MIN('Drive Train'!$F$35-AQ106*'DEPRECATED - DT-Prelim Calcs'!$C$21*'Drive Train'!$F$39,AW106+AQ$2)</f>
        <v>19.267466065226145</v>
      </c>
      <c r="AX107" s="43">
        <f>'Drive Train'!$F$35-AQ107*'DEPRECATED - DT-Prelim Calcs'!$C$21*'Drive Train'!$F$39</f>
        <v>7.1920000000000002</v>
      </c>
      <c r="AY107" s="1">
        <f>IF(AV107&gt;='Drive Train'!$F$29,1,0)</f>
        <v>1</v>
      </c>
      <c r="AZ107" s="43">
        <f t="shared" si="124"/>
        <v>103.33333333333333</v>
      </c>
      <c r="BA107" s="49">
        <f>BA106+'DEPRECATED - DT-Prelim Calcs'!$C$11</f>
        <v>412</v>
      </c>
      <c r="BB107" s="2">
        <f>BL107/'Drive Train'!$F$35</f>
        <v>0.57999999999999996</v>
      </c>
      <c r="BC107" s="36">
        <f>BJ107*12*60/(PI() * 'Drive Train'!$F$15)/BB$2*BB107</f>
        <v>13897.102053433644</v>
      </c>
      <c r="BD107" s="2">
        <f>('DEPRECATED - DT-Prelim Calcs'!$C$6*BB107-BC107)/('DEPRECATED - DT-Prelim Calcs'!$C$6*BB107)*'DEPRECATED - DT-Prelim Calcs'!$C$7*BB107</f>
        <v>-7.4956947696871161</v>
      </c>
      <c r="BE107" s="43">
        <f>BD107/'DEPRECATED - DT-Prelim Calcs'!$C$7*('DEPRECATED - DT-Prelim Calcs'!$C$8-'DEPRECATED - DT-Prelim Calcs'!$C$9)+'DEPRECATED - DT-Prelim Calcs'!$C$9</f>
        <v>-406.84755088593988</v>
      </c>
      <c r="BF107" s="43">
        <f t="shared" si="103"/>
        <v>-406.84755088593988</v>
      </c>
      <c r="BG107" s="2">
        <f t="shared" si="125"/>
        <v>-9.3673642379900013</v>
      </c>
      <c r="BH107" s="43">
        <f>BG107*'DEPRECATED - DT-Prelim Calcs'!$C$21/BB$2/'DEPRECATED - DT-Prelim Calcs'!$C$19/'DEPRECATED - DT-Prelim Calcs'!$C$18*3.39*'DEPRECATED - DT-Prelim Calcs'!$C$20</f>
        <v>-135.90512133570701</v>
      </c>
      <c r="BI107" s="36">
        <f t="shared" si="126"/>
        <v>1</v>
      </c>
      <c r="BJ107" s="43">
        <f>BH106*'DEPRECATED - DT-Prelim Calcs'!$C$11+BJ106</f>
        <v>96.505379569528685</v>
      </c>
      <c r="BK107" s="43">
        <f>BK106+0.5*BH107*'DEPRECATED - DT-Prelim Calcs'!$C$11^2+BJ107*'DEPRECATED - DT-Prelim Calcs'!$C$11</f>
        <v>-55830.295228307048</v>
      </c>
      <c r="BL107" s="43">
        <f>MIN('Drive Train'!$F$35-BF106*'DEPRECATED - DT-Prelim Calcs'!$C$21*'Drive Train'!$F$39,BL106+BF$2)</f>
        <v>7.1920000000000002</v>
      </c>
      <c r="BM107" s="43">
        <f>'Drive Train'!$F$35-BF107*'DEPRECATED - DT-Prelim Calcs'!$C$21*'Drive Train'!$F$39</f>
        <v>35.183462849612631</v>
      </c>
      <c r="BN107" s="1">
        <f>IF(BK107&gt;='Drive Train'!$F$29,1,0)</f>
        <v>0</v>
      </c>
      <c r="BO107" s="43">
        <f t="shared" si="127"/>
        <v>-452.05283431771096</v>
      </c>
      <c r="BP107" s="49">
        <f>BP106+'DEPRECATED - DT-Prelim Calcs'!$C$11</f>
        <v>412</v>
      </c>
      <c r="BQ107" s="2">
        <f>CA107/'Drive Train'!$F$35</f>
        <v>0.57999999999999996</v>
      </c>
      <c r="BR107" s="36">
        <f>BY107*12*60/(PI() * 'Drive Train'!$F$15)/BQ$2*BQ107</f>
        <v>8085.6877039863439</v>
      </c>
      <c r="BS107" s="2">
        <f>('DEPRECATED - DT-Prelim Calcs'!$C$6*BQ107-BR107)/('DEPRECATED - DT-Prelim Calcs'!$C$6*BQ107)*'DEPRECATED - DT-Prelim Calcs'!$C$7*BQ107</f>
        <v>-3.2236676068488963</v>
      </c>
      <c r="BT107" s="43">
        <f>BS107/'DEPRECATED - DT-Prelim Calcs'!$C$7*('DEPRECATED - DT-Prelim Calcs'!$C$8-'DEPRECATED - DT-Prelim Calcs'!$C$9)+'DEPRECATED - DT-Prelim Calcs'!$C$9</f>
        <v>-174.11771291042493</v>
      </c>
      <c r="BU107" s="43">
        <f t="shared" si="104"/>
        <v>-174.11771291042493</v>
      </c>
      <c r="BV107" s="2">
        <f t="shared" si="128"/>
        <v>-4.3126525439670713</v>
      </c>
      <c r="BW107" s="43">
        <f>BV107*'DEPRECATED - DT-Prelim Calcs'!$C$21/BQ$2/'DEPRECATED - DT-Prelim Calcs'!$C$19/'DEPRECATED - DT-Prelim Calcs'!$C$18*3.39*'DEPRECATED - DT-Prelim Calcs'!$C$20</f>
        <v>-81.821691619035889</v>
      </c>
      <c r="BX107" s="36">
        <f t="shared" si="129"/>
        <v>1</v>
      </c>
      <c r="BY107" s="43">
        <f>BW106*'DEPRECATED - DT-Prelim Calcs'!$C$11+BY106</f>
        <v>42.937689469345543</v>
      </c>
      <c r="BZ107" s="43">
        <f>BZ106+0.5*BW107*'DEPRECATED - DT-Prelim Calcs'!$C$11^2+BY107*'DEPRECATED - DT-Prelim Calcs'!$C$11</f>
        <v>-137407.60757507067</v>
      </c>
      <c r="CA107" s="43">
        <f>MIN('Drive Train'!$F$35-BU106*'DEPRECATED - DT-Prelim Calcs'!$C$21*'Drive Train'!$F$39,CA106+BU$2)</f>
        <v>7.1920000000000002</v>
      </c>
      <c r="CB107" s="43">
        <f>'Drive Train'!$F$35-BU107*'DEPRECATED - DT-Prelim Calcs'!$C$21*'Drive Train'!$F$39</f>
        <v>22.150591922983796</v>
      </c>
      <c r="CC107" s="1">
        <f>IF(BZ107&gt;='Drive Train'!$F$29,1,0)</f>
        <v>0</v>
      </c>
      <c r="CD107" s="43">
        <f t="shared" si="130"/>
        <v>-193.46412545602769</v>
      </c>
      <c r="CE107" s="49">
        <f>CE106+'DEPRECATED - DT-Prelim Calcs'!$C$11</f>
        <v>412</v>
      </c>
      <c r="CF107" s="2">
        <f>CP107/'Drive Train'!$F$35</f>
        <v>0.57999999999999996</v>
      </c>
      <c r="CG107" s="36">
        <f>CN107*12*60/(PI() * 'Drive Train'!$F$15)/CF$2*CF107</f>
        <v>-138501.76492094446</v>
      </c>
      <c r="CH107" s="2">
        <f>('DEPRECATED - DT-Prelim Calcs'!$C$6*CF107-CG107)/('DEPRECATED - DT-Prelim Calcs'!$C$6*CF107)*'DEPRECATED - DT-Prelim Calcs'!$C$7*CF107</f>
        <v>104.53419333530245</v>
      </c>
      <c r="CI107" s="43">
        <f>CH107/'DEPRECATED - DT-Prelim Calcs'!$C$7*('DEPRECATED - DT-Prelim Calcs'!$C$8-'DEPRECATED - DT-Prelim Calcs'!$C$9)+'DEPRECATED - DT-Prelim Calcs'!$C$9</f>
        <v>5696.2732190127444</v>
      </c>
      <c r="CJ107" s="43">
        <f t="shared" si="105"/>
        <v>93</v>
      </c>
      <c r="CK107" s="2">
        <f t="shared" si="131"/>
        <v>1.2396743342100003</v>
      </c>
      <c r="CL107" s="43">
        <f>CK107*'DEPRECATED - DT-Prelim Calcs'!$C$21/CF$2/'DEPRECATED - DT-Prelim Calcs'!$C$19/'DEPRECATED - DT-Prelim Calcs'!$C$18*3.39*'DEPRECATED - DT-Prelim Calcs'!$C$20</f>
        <v>29.053734754561205</v>
      </c>
      <c r="CM107" s="36">
        <f t="shared" si="132"/>
        <v>0</v>
      </c>
      <c r="CN107" s="43">
        <f>CL106*'DEPRECATED - DT-Prelim Calcs'!$C$11+CN106</f>
        <v>-595.39699943193727</v>
      </c>
      <c r="CO107" s="43">
        <f>CO106+0.5*CL107*'DEPRECATED - DT-Prelim Calcs'!$C$11^2+CN107*'DEPRECATED - DT-Prelim Calcs'!$C$11</f>
        <v>-279739.39876078255</v>
      </c>
      <c r="CP107" s="43">
        <f>MIN('Drive Train'!$F$35-CJ106*'DEPRECATED - DT-Prelim Calcs'!$C$21*'Drive Train'!$F$39,CP106+CJ$2)</f>
        <v>7.1920000000000002</v>
      </c>
      <c r="CQ107" s="43">
        <f>'Drive Train'!$F$35-CJ107*'DEPRECATED - DT-Prelim Calcs'!$C$21*'Drive Train'!$F$39</f>
        <v>7.1920000000000002</v>
      </c>
      <c r="CR107" s="1">
        <f>IF(CO107&gt;='Drive Train'!$F$29,1,0)</f>
        <v>0</v>
      </c>
      <c r="CS107" s="43">
        <f t="shared" si="133"/>
        <v>103.33333333333333</v>
      </c>
      <c r="CT107" s="49">
        <f>CT106+'DEPRECATED - DT-Prelim Calcs'!$C$11</f>
        <v>412</v>
      </c>
      <c r="CU107" s="2">
        <f>DE107/'Drive Train'!$F$35</f>
        <v>0.57999999999999996</v>
      </c>
      <c r="CV107" s="36">
        <f>DC107*12*60/(PI() * 'Drive Train'!$F$15)/CU$2*CU107</f>
        <v>-214561.14981189003</v>
      </c>
      <c r="CW107" s="2">
        <f>('DEPRECATED - DT-Prelim Calcs'!$C$6*CU107-CV107)/('DEPRECATED - DT-Prelim Calcs'!$C$6*CU107)*'DEPRECATED - DT-Prelim Calcs'!$C$7*CU107</f>
        <v>160.44618630372483</v>
      </c>
      <c r="CX107" s="43">
        <f>CW107/'DEPRECATED - DT-Prelim Calcs'!$C$7*('DEPRECATED - DT-Prelim Calcs'!$C$8-'DEPRECATED - DT-Prelim Calcs'!$C$9)+'DEPRECATED - DT-Prelim Calcs'!$C$9</f>
        <v>8742.225074755157</v>
      </c>
      <c r="CY107" s="43">
        <f t="shared" si="106"/>
        <v>93</v>
      </c>
      <c r="CZ107" s="2">
        <f t="shared" si="134"/>
        <v>1.0413264407364002</v>
      </c>
      <c r="DA107" s="43">
        <f>CZ107*'DEPRECATED - DT-Prelim Calcs'!$C$21/CU$2/'DEPRECATED - DT-Prelim Calcs'!$C$19/'DEPRECATED - DT-Prelim Calcs'!$C$18*3.39*'DEPRECATED - DT-Prelim Calcs'!$C$20</f>
        <v>29.053734754561201</v>
      </c>
      <c r="DB107" s="36">
        <f t="shared" si="135"/>
        <v>0</v>
      </c>
      <c r="DC107" s="43">
        <f>DA106*'DEPRECATED - DT-Prelim Calcs'!$C$11+DC106</f>
        <v>-774.78589884461246</v>
      </c>
      <c r="DD107" s="43">
        <f>DD106+0.5*DA107*'DEPRECATED - DT-Prelim Calcs'!$C$11^2+DC107*'DEPRECATED - DT-Prelim Calcs'!$C$11</f>
        <v>-395761.27782890998</v>
      </c>
      <c r="DE107" s="43">
        <f>MIN('Drive Train'!$F$35-CY106*'DEPRECATED - DT-Prelim Calcs'!$C$21*'Drive Train'!$F$39,DE106+CY$2)</f>
        <v>7.1920000000000002</v>
      </c>
      <c r="DF107" s="43">
        <f>'Drive Train'!$F$35-CY107*'DEPRECATED - DT-Prelim Calcs'!$C$21*'Drive Train'!$F$39</f>
        <v>7.1920000000000002</v>
      </c>
      <c r="DG107" s="1">
        <f>IF(DD107&gt;='Drive Train'!$F$29,1,0)</f>
        <v>0</v>
      </c>
      <c r="DH107" s="43">
        <f t="shared" si="136"/>
        <v>103.33333333333333</v>
      </c>
      <c r="DI107" s="49">
        <f>DI106+'DEPRECATED - DT-Prelim Calcs'!$C$11</f>
        <v>412</v>
      </c>
      <c r="DJ107" s="2">
        <f>DT107/'Drive Train'!$F$35</f>
        <v>0.57999999999999996</v>
      </c>
      <c r="DK107" s="36">
        <f>DR107*12*60/(PI() * 'Drive Train'!$F$15)/DJ$2*DJ107</f>
        <v>-1095303.0662207708</v>
      </c>
      <c r="DL107" s="2">
        <f>('DEPRECATED - DT-Prelim Calcs'!$C$6*DJ107-DK107)/('DEPRECATED - DT-Prelim Calcs'!$C$6*DJ107)*'DEPRECATED - DT-Prelim Calcs'!$C$7*DJ107</f>
        <v>807.88812798987703</v>
      </c>
      <c r="DM107" s="43">
        <f>DL107/'DEPRECATED - DT-Prelim Calcs'!$C$7*('DEPRECATED - DT-Prelim Calcs'!$C$8-'DEPRECATED - DT-Prelim Calcs'!$C$9)+'DEPRECATED - DT-Prelim Calcs'!$C$9</f>
        <v>44013.315927806732</v>
      </c>
      <c r="DN107" s="43">
        <f t="shared" si="107"/>
        <v>93</v>
      </c>
      <c r="DO107" s="2">
        <f t="shared" si="137"/>
        <v>0.89769520753137932</v>
      </c>
      <c r="DP107" s="43">
        <f>DO107*'DEPRECATED - DT-Prelim Calcs'!$C$21/DJ$2/'DEPRECATED - DT-Prelim Calcs'!$C$19/'DEPRECATED - DT-Prelim Calcs'!$C$18*3.39*'DEPRECATED - DT-Prelim Calcs'!$C$20</f>
        <v>29.053734754561201</v>
      </c>
      <c r="DQ107" s="36">
        <f t="shared" si="138"/>
        <v>0</v>
      </c>
      <c r="DR107" s="43">
        <f>DP106*'DEPRECATED - DT-Prelim Calcs'!$C$11+DR106</f>
        <v>-3409.6274933546856</v>
      </c>
      <c r="DS107" s="43">
        <f>DS106+0.5*DP107*'DEPRECATED - DT-Prelim Calcs'!$C$11^2+DR107*'DEPRECATED - DT-Prelim Calcs'!$C$11</f>
        <v>-744671.72257845488</v>
      </c>
      <c r="DT107" s="43">
        <f>MIN('Drive Train'!$F$35-DN106*'DEPRECATED - DT-Prelim Calcs'!$C$21*'Drive Train'!$F$39,DT106+DN$2)</f>
        <v>7.1920000000000002</v>
      </c>
      <c r="DU107" s="43">
        <f>'Drive Train'!$F$35-DN107*'DEPRECATED - DT-Prelim Calcs'!$C$21*'Drive Train'!$F$39</f>
        <v>7.1920000000000002</v>
      </c>
      <c r="DV107" s="1">
        <f>IF(DS107&gt;='Drive Train'!$F$29,1,0)</f>
        <v>0</v>
      </c>
      <c r="DW107" s="43">
        <f t="shared" si="139"/>
        <v>103.33333333333333</v>
      </c>
      <c r="DX107" s="49">
        <f>DX106+'DEPRECATED - DT-Prelim Calcs'!$C$11</f>
        <v>412</v>
      </c>
      <c r="DY107" s="2">
        <f>EI107/'Drive Train'!$F$35</f>
        <v>0.57999999999999996</v>
      </c>
      <c r="DZ107" s="36">
        <f>EG107*12*60/(PI() * 'Drive Train'!$F$15)/DY$2*DY107</f>
        <v>-616180.31846204074</v>
      </c>
      <c r="EA107" s="2">
        <f>('DEPRECATED - DT-Prelim Calcs'!$C$6*DY107-DZ107)/('DEPRECATED - DT-Prelim Calcs'!$C$6*DY107)*'DEPRECATED - DT-Prelim Calcs'!$C$7*DY107</f>
        <v>455.68034006065392</v>
      </c>
      <c r="EB107" s="43">
        <f>EA107/'DEPRECATED - DT-Prelim Calcs'!$C$7*('DEPRECATED - DT-Prelim Calcs'!$C$8-'DEPRECATED - DT-Prelim Calcs'!$C$9)+'DEPRECATED - DT-Prelim Calcs'!$C$9</f>
        <v>24825.876734647562</v>
      </c>
      <c r="EC107" s="43">
        <f t="shared" si="108"/>
        <v>93</v>
      </c>
      <c r="ED107" s="2">
        <f t="shared" si="140"/>
        <v>0.78888366722454539</v>
      </c>
      <c r="EE107" s="43">
        <f>ED107*'DEPRECATED - DT-Prelim Calcs'!$C$21/DY$2/'DEPRECATED - DT-Prelim Calcs'!$C$19/'DEPRECATED - DT-Prelim Calcs'!$C$18*3.39*'DEPRECATED - DT-Prelim Calcs'!$C$20</f>
        <v>29.053734754561201</v>
      </c>
      <c r="EF107" s="36">
        <f t="shared" si="141"/>
        <v>0</v>
      </c>
      <c r="EG107" s="43">
        <f>EE106*'DEPRECATED - DT-Prelim Calcs'!$C$11+EG106</f>
        <v>-1685.6387685187797</v>
      </c>
      <c r="EH107" s="43">
        <f>EH106+0.5*EE107*'DEPRECATED - DT-Prelim Calcs'!$C$11^2+EG107*'DEPRECATED - DT-Prelim Calcs'!$C$11</f>
        <v>-753762.73138142331</v>
      </c>
      <c r="EI107" s="43">
        <f>MIN('Drive Train'!$F$35-EC106*'DEPRECATED - DT-Prelim Calcs'!$C$21*'Drive Train'!$F$39,EI106+EC$2)</f>
        <v>7.1920000000000002</v>
      </c>
      <c r="EJ107" s="43">
        <f>'Drive Train'!$F$35-EC107*'DEPRECATED - DT-Prelim Calcs'!$C$21*'Drive Train'!$F$39</f>
        <v>7.1920000000000002</v>
      </c>
      <c r="EK107" s="1">
        <f>IF(EH107&gt;='Drive Train'!$F$29,1,0)</f>
        <v>0</v>
      </c>
      <c r="EL107" s="43">
        <f t="shared" si="142"/>
        <v>103.33333333333333</v>
      </c>
      <c r="EM107" s="49">
        <f>EM106+'DEPRECATED - DT-Prelim Calcs'!$C$11</f>
        <v>412</v>
      </c>
      <c r="EN107" s="2">
        <f>EX107/'Drive Train'!$F$35</f>
        <v>0.57999999999999996</v>
      </c>
      <c r="EO107" s="36">
        <f>EV107*12*60/(PI() * 'Drive Train'!$F$15)/EN$2*EN107</f>
        <v>-433344.95430734369</v>
      </c>
      <c r="EP107" s="2">
        <f>('DEPRECATED - DT-Prelim Calcs'!$C$6*EN107-EO107)/('DEPRECATED - DT-Prelim Calcs'!$C$6*EN107)*'DEPRECATED - DT-Prelim Calcs'!$C$7*EN107</f>
        <v>321.27628710053955</v>
      </c>
      <c r="EQ107" s="43">
        <f>EP107/'DEPRECATED - DT-Prelim Calcs'!$C$7*('DEPRECATED - DT-Prelim Calcs'!$C$8-'DEPRECATED - DT-Prelim Calcs'!$C$9)+'DEPRECATED - DT-Prelim Calcs'!$C$9</f>
        <v>17503.864894283121</v>
      </c>
      <c r="ER107" s="43">
        <f t="shared" si="109"/>
        <v>93</v>
      </c>
      <c r="ES107" s="2">
        <f t="shared" si="143"/>
        <v>0.7035989464435134</v>
      </c>
      <c r="ET107" s="43">
        <f>ES107*'DEPRECATED - DT-Prelim Calcs'!$C$21/EN$2/'DEPRECATED - DT-Prelim Calcs'!$C$19/'DEPRECATED - DT-Prelim Calcs'!$C$18*3.39*'DEPRECATED - DT-Prelim Calcs'!$C$20</f>
        <v>29.053734754561201</v>
      </c>
      <c r="EU107" s="36">
        <f t="shared" si="144"/>
        <v>0</v>
      </c>
      <c r="EV107" s="43">
        <f>ET106*'DEPRECATED - DT-Prelim Calcs'!$C$11+EV106</f>
        <v>-1057.3107525024507</v>
      </c>
      <c r="EW107" s="43">
        <f>EW106+0.5*ET107*'DEPRECATED - DT-Prelim Calcs'!$C$11^2+EV107*'DEPRECATED - DT-Prelim Calcs'!$C$11</f>
        <v>-1342209.1561045719</v>
      </c>
      <c r="EX107" s="43">
        <f>MIN('Drive Train'!$F$35-ER106*'DEPRECATED - DT-Prelim Calcs'!$C$21*'Drive Train'!$F$39,EX106+ER$2)</f>
        <v>7.1920000000000002</v>
      </c>
      <c r="EY107" s="43">
        <f>'Drive Train'!$F$35-ER107*'DEPRECATED - DT-Prelim Calcs'!$C$21*'Drive Train'!$F$39</f>
        <v>7.1920000000000002</v>
      </c>
      <c r="EZ107" s="1">
        <f>IF(EW107&gt;='Drive Train'!$F$29,1,0)</f>
        <v>0</v>
      </c>
      <c r="FA107" s="43">
        <f t="shared" si="145"/>
        <v>103.33333333333333</v>
      </c>
      <c r="FB107" s="49">
        <f>FB106+'DEPRECATED - DT-Prelim Calcs'!$C$11</f>
        <v>412</v>
      </c>
      <c r="FC107" s="2">
        <f>FM107/'Drive Train'!$F$35</f>
        <v>0.57999999999999996</v>
      </c>
      <c r="FD107" s="36">
        <f>FK107*12*60/(PI() * 'Drive Train'!$F$15)/FC$2*FC107</f>
        <v>-1835858.5828464734</v>
      </c>
      <c r="FE107" s="2">
        <f>('DEPRECATED - DT-Prelim Calcs'!$C$6*FC107-FD107)/('DEPRECATED - DT-Prelim Calcs'!$C$6*FC107)*'DEPRECATED - DT-Prelim Calcs'!$C$7*FC107</f>
        <v>1352.277684882439</v>
      </c>
      <c r="FF107" s="43">
        <f>FE107/'DEPRECATED - DT-Prelim Calcs'!$C$7*('DEPRECATED - DT-Prelim Calcs'!$C$8-'DEPRECATED - DT-Prelim Calcs'!$C$9)+'DEPRECATED - DT-Prelim Calcs'!$C$9</f>
        <v>73670.35895255077</v>
      </c>
      <c r="FG107" s="43">
        <f t="shared" si="110"/>
        <v>93</v>
      </c>
      <c r="FH107" s="2">
        <f t="shared" si="146"/>
        <v>0.63495514679048781</v>
      </c>
      <c r="FI107" s="43">
        <f>FH107*'DEPRECATED - DT-Prelim Calcs'!$C$21/FC$2/'DEPRECATED - DT-Prelim Calcs'!$C$19/'DEPRECATED - DT-Prelim Calcs'!$C$18*3.39*'DEPRECATED - DT-Prelim Calcs'!$C$20</f>
        <v>29.053734754561205</v>
      </c>
      <c r="FJ107" s="36">
        <f t="shared" si="147"/>
        <v>0</v>
      </c>
      <c r="FK107" s="43">
        <f>FI106*'DEPRECATED - DT-Prelim Calcs'!$C$11+FK106</f>
        <v>-4042.2763084526559</v>
      </c>
      <c r="FL107" s="43">
        <f>FL106+0.5*FI107*'DEPRECATED - DT-Prelim Calcs'!$C$11^2+FK107*'DEPRECATED - DT-Prelim Calcs'!$C$11</f>
        <v>-1814410.1052819877</v>
      </c>
      <c r="FM107" s="43">
        <f>MIN('Drive Train'!$F$35-FG106*'DEPRECATED - DT-Prelim Calcs'!$C$21*'Drive Train'!$F$39,FM106+FG$2)</f>
        <v>7.1920000000000002</v>
      </c>
      <c r="FN107" s="43">
        <f>'Drive Train'!$F$35-FG107*'DEPRECATED - DT-Prelim Calcs'!$C$21*'Drive Train'!$F$39</f>
        <v>7.1920000000000002</v>
      </c>
      <c r="FO107" s="1">
        <f>IF(FL107&gt;='Drive Train'!$F$29,1,0)</f>
        <v>0</v>
      </c>
      <c r="FP107" s="43">
        <f t="shared" si="148"/>
        <v>103.33333333333333</v>
      </c>
      <c r="FQ107" s="49">
        <f>FQ106+'DEPRECATED - DT-Prelim Calcs'!$C$11</f>
        <v>412</v>
      </c>
      <c r="FR107" s="2">
        <f>GB107/'Drive Train'!$F$35</f>
        <v>0.57999999999999996</v>
      </c>
      <c r="FS107" s="36">
        <f>FZ107*12*60/(PI() * 'Drive Train'!$F$15)/FR$2*FR107</f>
        <v>-1759706.3355254303</v>
      </c>
      <c r="FT107" s="2">
        <f>('DEPRECATED - DT-Prelim Calcs'!$C$6*FR107-FS107)/('DEPRECATED - DT-Prelim Calcs'!$C$6*FR107)*'DEPRECATED - DT-Prelim Calcs'!$C$7*FR107</f>
        <v>1296.2974278392271</v>
      </c>
      <c r="FU107" s="43">
        <f>FT107/'DEPRECATED - DT-Prelim Calcs'!$C$7*('DEPRECATED - DT-Prelim Calcs'!$C$8-'DEPRECATED - DT-Prelim Calcs'!$C$9)+'DEPRECATED - DT-Prelim Calcs'!$C$9</f>
        <v>70620.688233032517</v>
      </c>
      <c r="FV107" s="43">
        <f t="shared" si="111"/>
        <v>93</v>
      </c>
      <c r="FW107" s="2">
        <f t="shared" si="149"/>
        <v>0.57851468929799987</v>
      </c>
      <c r="FX107" s="43">
        <f>FW107*'DEPRECATED - DT-Prelim Calcs'!$C$21/FR$2/'DEPRECATED - DT-Prelim Calcs'!$C$19/'DEPRECATED - DT-Prelim Calcs'!$C$18*3.39*'DEPRECATED - DT-Prelim Calcs'!$C$20</f>
        <v>29.053734754561201</v>
      </c>
      <c r="FY107" s="36">
        <f t="shared" si="150"/>
        <v>0</v>
      </c>
      <c r="FZ107" s="43">
        <f>FX106*'DEPRECATED - DT-Prelim Calcs'!$C$11+FZ106</f>
        <v>-3530.1918877152666</v>
      </c>
      <c r="GA107" s="43">
        <f>GA106+0.5*FX107*'DEPRECATED - DT-Prelim Calcs'!$C$11^2+FZ107*'DEPRECATED - DT-Prelim Calcs'!$C$11</f>
        <v>-1890239.9027291192</v>
      </c>
      <c r="GB107" s="43">
        <f>MIN('Drive Train'!$F$35-FV106*'DEPRECATED - DT-Prelim Calcs'!$C$21*'Drive Train'!$F$39,GB106+FV$2)</f>
        <v>7.1920000000000002</v>
      </c>
      <c r="GC107" s="43">
        <f>'Drive Train'!$F$35-FV107*'DEPRECATED - DT-Prelim Calcs'!$C$21*'Drive Train'!$F$39</f>
        <v>7.1920000000000002</v>
      </c>
      <c r="GD107" s="1">
        <f>IF(GA107&gt;='Drive Train'!$F$29,1,0)</f>
        <v>0</v>
      </c>
      <c r="GE107" s="43">
        <f t="shared" si="151"/>
        <v>103.33333333333333</v>
      </c>
      <c r="GF107" s="49">
        <f>GF106+'DEPRECATED - DT-Prelim Calcs'!$C$11</f>
        <v>412</v>
      </c>
      <c r="GG107" s="2">
        <f>GQ107/'Drive Train'!$F$35</f>
        <v>0.86451612903225805</v>
      </c>
      <c r="GH107" s="36">
        <f>GO107*12*60/(PI() * 'Drive Train'!$F$15)/GG$2*GG107</f>
        <v>-52365.22264037386</v>
      </c>
      <c r="GI107" s="2">
        <f>('DEPRECATED - DT-Prelim Calcs'!$C$6*GG107-GH107)/('DEPRECATED - DT-Prelim Calcs'!$C$6*GG107)*'DEPRECATED - DT-Prelim Calcs'!$C$7*GG107</f>
        <v>42.548764686439256</v>
      </c>
      <c r="GJ107" s="43">
        <f>GI107/'DEPRECATED - DT-Prelim Calcs'!$C$7*('DEPRECATED - DT-Prelim Calcs'!$C$8-'DEPRECATED - DT-Prelim Calcs'!$C$9)+'DEPRECATED - DT-Prelim Calcs'!$C$9</f>
        <v>2319.4550911269143</v>
      </c>
      <c r="GK107" s="43">
        <f t="shared" si="152"/>
        <v>29.999999999999982</v>
      </c>
      <c r="GL107" s="2">
        <f t="shared" si="153"/>
        <v>1.4462867232450001</v>
      </c>
      <c r="GM107" s="43">
        <f>GL107*'DEPRECATED - DT-Prelim Calcs'!$C$21/GG$2/'DEPRECATED - DT-Prelim Calcs'!$C$19/'DEPRECATED - DT-Prelim Calcs'!$C$18*3.39*'DEPRECATED - DT-Prelim Calcs'!$C$20</f>
        <v>29.053734754561201</v>
      </c>
      <c r="GN107" s="36">
        <f t="shared" si="154"/>
        <v>0</v>
      </c>
      <c r="GO107" s="43">
        <f>GM106*'DEPRECATED - DT-Prelim Calcs'!$C$11+GO106</f>
        <v>-176.19597019307508</v>
      </c>
      <c r="GP107" s="43">
        <f>GP106+0.5*GM107*'DEPRECATED - DT-Prelim Calcs'!$C$11^2+GO107*'DEPRECATED - DT-Prelim Calcs'!$C$11</f>
        <v>-121252.87408613537</v>
      </c>
      <c r="GQ107" s="43">
        <f>MIN('Drive Train'!$F$35-GK106*'DEPRECATED - DT-Prelim Calcs'!$C$21*'Drive Train'!$F$39,GQ106+GK$2)</f>
        <v>10.72</v>
      </c>
      <c r="GR107" s="43">
        <f>'Drive Train'!$F$35-GK107*'DEPRECATED - DT-Prelim Calcs'!$C$21*'Drive Train'!$F$39</f>
        <v>10.72</v>
      </c>
      <c r="GS107" s="1">
        <f>IF(GP107&gt;='Drive Train'!$F$29,1,0)</f>
        <v>0</v>
      </c>
      <c r="GT107" s="43">
        <f t="shared" si="155"/>
        <v>33.333333333333314</v>
      </c>
      <c r="GU107" s="49">
        <f>GU106+'DEPRECATED - DT-Prelim Calcs'!$C$11</f>
        <v>412</v>
      </c>
      <c r="GV107" s="2">
        <f>HF107/'Drive Train'!$F$35</f>
        <v>0.84946236559139798</v>
      </c>
      <c r="GW107" s="36">
        <f>HD107*12*60/(PI() * 'Drive Train'!$F$15)/GV$2*GV107</f>
        <v>-143118.8275589913</v>
      </c>
      <c r="GX107" s="2">
        <f>('DEPRECATED - DT-Prelim Calcs'!$C$6*GV107-GW107)/('DEPRECATED - DT-Prelim Calcs'!$C$6*GV107)*'DEPRECATED - DT-Prelim Calcs'!$C$7*GV107</f>
        <v>109.19201944316114</v>
      </c>
      <c r="GY107" s="43">
        <f>GX107/'DEPRECATED - DT-Prelim Calcs'!$C$7*('DEPRECATED - DT-Prelim Calcs'!$C$8-'DEPRECATED - DT-Prelim Calcs'!$C$9)+'DEPRECATED - DT-Prelim Calcs'!$C$9</f>
        <v>5950.0204622020619</v>
      </c>
      <c r="GZ107" s="43">
        <f t="shared" si="112"/>
        <v>33.333333333333314</v>
      </c>
      <c r="HA107" s="2">
        <f t="shared" si="156"/>
        <v>1.4462867232450001</v>
      </c>
      <c r="HB107" s="43">
        <f>HA107*'DEPRECATED - DT-Prelim Calcs'!$C$21/GV$2/'DEPRECATED - DT-Prelim Calcs'!$C$19/'DEPRECATED - DT-Prelim Calcs'!$C$18*3.39*'DEPRECATED - DT-Prelim Calcs'!$C$20</f>
        <v>29.053734754561201</v>
      </c>
      <c r="HC107" s="36">
        <f t="shared" si="157"/>
        <v>0</v>
      </c>
      <c r="HD107" s="43">
        <f>HB106*'DEPRECATED - DT-Prelim Calcs'!$C$11+HD106</f>
        <v>-490.09327618639423</v>
      </c>
      <c r="HE107" s="43">
        <f>HE106+0.5*HB107*'DEPRECATED - DT-Prelim Calcs'!$C$11^2+HD107*'DEPRECATED - DT-Prelim Calcs'!$C$11</f>
        <v>-127384.06639650615</v>
      </c>
      <c r="HF107" s="43">
        <f>MIN('Drive Train'!$F$35-GZ106*'DEPRECATED - DT-Prelim Calcs'!$C$21*'Drive Train'!$F$39,HF106+GZ$2)</f>
        <v>10.533333333333335</v>
      </c>
      <c r="HG107" s="43">
        <f>'Drive Train'!$F$35-GZ107*'DEPRECATED - DT-Prelim Calcs'!$C$21*'Drive Train'!$F$39</f>
        <v>10.533333333333335</v>
      </c>
      <c r="HH107" s="1">
        <f>IF(HE107&gt;='Drive Train'!$F$29,1,0)</f>
        <v>0</v>
      </c>
      <c r="HI107" s="43">
        <f t="shared" si="158"/>
        <v>37.037037037037017</v>
      </c>
      <c r="HJ107" s="49">
        <f>HJ106+'DEPRECATED - DT-Prelim Calcs'!$C$11</f>
        <v>412</v>
      </c>
      <c r="HK107" s="2">
        <f>HU107/'Drive Train'!$F$35</f>
        <v>0.83440860215053769</v>
      </c>
      <c r="HL107" s="36">
        <f>HS107*12*60/(PI() * 'Drive Train'!$F$15)/HK$2*HK107</f>
        <v>-62101.843059250539</v>
      </c>
      <c r="HM107" s="2">
        <f>('DEPRECATED - DT-Prelim Calcs'!$C$6*HK107-HL107)/('DEPRECATED - DT-Prelim Calcs'!$C$6*HK107)*'DEPRECATED - DT-Prelim Calcs'!$C$7*HK107</f>
        <v>49.565044674475523</v>
      </c>
      <c r="HN107" s="43">
        <f>HM107/'DEPRECATED - DT-Prelim Calcs'!$C$7*('DEPRECATED - DT-Prelim Calcs'!$C$8-'DEPRECATED - DT-Prelim Calcs'!$C$9)+'DEPRECATED - DT-Prelim Calcs'!$C$9</f>
        <v>2701.6852695796365</v>
      </c>
      <c r="HO107" s="43">
        <f t="shared" si="113"/>
        <v>36.66666666666665</v>
      </c>
      <c r="HP107" s="2">
        <f t="shared" si="159"/>
        <v>1.4462867232450001</v>
      </c>
      <c r="HQ107" s="43">
        <f>HP107*'DEPRECATED - DT-Prelim Calcs'!$C$21/HK$2/'DEPRECATED - DT-Prelim Calcs'!$C$19/'DEPRECATED - DT-Prelim Calcs'!$C$18*3.39*'DEPRECATED - DT-Prelim Calcs'!$C$20</f>
        <v>29.053734754561201</v>
      </c>
      <c r="HR107" s="36">
        <f t="shared" si="160"/>
        <v>0</v>
      </c>
      <c r="HS107" s="43">
        <f>HQ106*'DEPRECATED - DT-Prelim Calcs'!$C$11+HS106</f>
        <v>-216.49697565181708</v>
      </c>
      <c r="HT107" s="43">
        <f>HT106+0.5*HQ107*'DEPRECATED - DT-Prelim Calcs'!$C$11^2+HS107*'DEPRECATED - DT-Prelim Calcs'!$C$11</f>
        <v>-156155.21991378695</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1"/>
        <v>40.740740740740726</v>
      </c>
      <c r="HY107" s="49">
        <f>HY106+'DEPRECATED - DT-Prelim Calcs'!$C$11</f>
        <v>412</v>
      </c>
      <c r="HZ107" s="2">
        <f>IJ107/'Drive Train'!$F$35</f>
        <v>0.8193548387096774</v>
      </c>
      <c r="IA107" s="36">
        <f>IH107*12*60/(PI() * 'Drive Train'!$F$15)/HZ$2*HZ107</f>
        <v>-66551.243864078788</v>
      </c>
      <c r="IB107" s="2">
        <f>('DEPRECATED - DT-Prelim Calcs'!$C$6*HZ107-IA107)/('DEPRECATED - DT-Prelim Calcs'!$C$6*HZ107)*'DEPRECATED - DT-Prelim Calcs'!$C$7*HZ107</f>
        <v>52.765240294258355</v>
      </c>
      <c r="IC107" s="43">
        <f>IB107/'DEPRECATED - DT-Prelim Calcs'!$C$7*('DEPRECATED - DT-Prelim Calcs'!$C$8-'DEPRECATED - DT-Prelim Calcs'!$C$9)+'DEPRECATED - DT-Prelim Calcs'!$C$9</f>
        <v>2876.0242846872084</v>
      </c>
      <c r="ID107" s="43">
        <f t="shared" si="114"/>
        <v>39.999999999999986</v>
      </c>
      <c r="IE107" s="2">
        <f t="shared" si="162"/>
        <v>1.4462867232450001</v>
      </c>
      <c r="IF107" s="43">
        <f>IE107*'DEPRECATED - DT-Prelim Calcs'!$C$21/HZ$2/'DEPRECATED - DT-Prelim Calcs'!$C$19/'DEPRECATED - DT-Prelim Calcs'!$C$18*3.39*'DEPRECATED - DT-Prelim Calcs'!$C$20</f>
        <v>29.053734754561201</v>
      </c>
      <c r="IG107" s="36">
        <f t="shared" si="163"/>
        <v>0</v>
      </c>
      <c r="IH107" s="43">
        <f>IF106*'DEPRECATED - DT-Prelim Calcs'!$C$11+IH106</f>
        <v>-236.2709194783551</v>
      </c>
      <c r="II107" s="43">
        <f>II106+0.5*IF107*'DEPRECATED - DT-Prelim Calcs'!$C$11^2+IH107*'DEPRECATED - DT-Prelim Calcs'!$C$11</f>
        <v>-131849.75246730083</v>
      </c>
      <c r="IJ107" s="43">
        <f>MIN('Drive Train'!$F$35-ID106*'DEPRECATED - DT-Prelim Calcs'!$C$21*'Drive Train'!$F$39,IJ106+ID$2)</f>
        <v>10.16</v>
      </c>
      <c r="IK107" s="43">
        <f>'Drive Train'!$F$35-ID107*'DEPRECATED - DT-Prelim Calcs'!$C$21*'Drive Train'!$F$39</f>
        <v>10.16</v>
      </c>
      <c r="IL107" s="1">
        <f>IF(II107&gt;='Drive Train'!$F$29,1,0)</f>
        <v>0</v>
      </c>
      <c r="IM107" s="43">
        <f t="shared" si="164"/>
        <v>44.444444444444429</v>
      </c>
      <c r="IN107" s="49">
        <f>IN106+'DEPRECATED - DT-Prelim Calcs'!$C$11</f>
        <v>412</v>
      </c>
      <c r="IO107" s="2">
        <f>IY107/'Drive Train'!$F$35</f>
        <v>0.80430107526881722</v>
      </c>
      <c r="IP107" s="36">
        <f>IW107*12*60/(PI() * 'Drive Train'!$F$15)/IO$2*IO107</f>
        <v>-6328.3889631347456</v>
      </c>
      <c r="IQ107" s="2">
        <f>('DEPRECATED - DT-Prelim Calcs'!$C$6*IO107-IP107)/('DEPRECATED - DT-Prelim Calcs'!$C$6*IO107)*'DEPRECATED - DT-Prelim Calcs'!$C$7*IO107</f>
        <v>8.4242322682618429</v>
      </c>
      <c r="IR107" s="43">
        <f>IQ107/'DEPRECATED - DT-Prelim Calcs'!$C$7*('DEPRECATED - DT-Prelim Calcs'!$C$8-'DEPRECATED - DT-Prelim Calcs'!$C$9)+'DEPRECATED - DT-Prelim Calcs'!$C$9</f>
        <v>460.43205640530931</v>
      </c>
      <c r="IS107" s="43">
        <f t="shared" si="115"/>
        <v>43.333333333333321</v>
      </c>
      <c r="IT107" s="2">
        <f t="shared" si="165"/>
        <v>1.3825205759279253</v>
      </c>
      <c r="IU107" s="43">
        <f>IT107*'DEPRECATED - DT-Prelim Calcs'!$C$21/IO$2/'DEPRECATED - DT-Prelim Calcs'!$C$19/'DEPRECATED - DT-Prelim Calcs'!$C$18*3.39*'DEPRECATED - DT-Prelim Calcs'!$C$20</f>
        <v>27.772768331586761</v>
      </c>
      <c r="IV107" s="36">
        <f t="shared" si="166"/>
        <v>0</v>
      </c>
      <c r="IW107" s="43">
        <f>IU106*'DEPRECATED - DT-Prelim Calcs'!$C$11+IW106</f>
        <v>-22.887619895459309</v>
      </c>
      <c r="IX107" s="43">
        <f>IX106+0.5*IU107*'DEPRECATED - DT-Prelim Calcs'!$C$11^2+IW107*'DEPRECATED - DT-Prelim Calcs'!$C$11</f>
        <v>-165113.11575647705</v>
      </c>
      <c r="IY107" s="43">
        <f>MIN('Drive Train'!$F$35-IS106*'DEPRECATED - DT-Prelim Calcs'!$C$21*'Drive Train'!$F$39,IY106+IS$2)</f>
        <v>9.9733333333333345</v>
      </c>
      <c r="IZ107" s="43">
        <f>'Drive Train'!$F$35-IS107*'DEPRECATED - DT-Prelim Calcs'!$C$21*'Drive Train'!$F$39</f>
        <v>9.9733333333333345</v>
      </c>
      <c r="JA107" s="1">
        <f>IF(IX107&gt;='Drive Train'!$F$29,1,0)</f>
        <v>0</v>
      </c>
      <c r="JB107" s="43">
        <f t="shared" si="167"/>
        <v>48.148148148148138</v>
      </c>
      <c r="JC107" s="49">
        <f>JC106+'DEPRECATED - DT-Prelim Calcs'!$C$11</f>
        <v>412</v>
      </c>
      <c r="JD107" s="2">
        <f>JN107/'Drive Train'!$F$35</f>
        <v>0.78924731182795704</v>
      </c>
      <c r="JE107" s="36">
        <f>JL107*12*60/(PI() * 'Drive Train'!$F$15)/JD$2*JD107</f>
        <v>-123777.60044549256</v>
      </c>
      <c r="JF107" s="2">
        <f>('DEPRECATED - DT-Prelim Calcs'!$C$6*JD107-JE107)/('DEPRECATED - DT-Prelim Calcs'!$C$6*JD107)*'DEPRECATED - DT-Prelim Calcs'!$C$7*JD107</f>
        <v>94.691686834379098</v>
      </c>
      <c r="JG107" s="43">
        <f>JF107/'DEPRECATED - DT-Prelim Calcs'!$C$7*('DEPRECATED - DT-Prelim Calcs'!$C$8-'DEPRECATED - DT-Prelim Calcs'!$C$9)+'DEPRECATED - DT-Prelim Calcs'!$C$9</f>
        <v>5160.0769693355769</v>
      </c>
      <c r="JH107" s="43">
        <f t="shared" si="116"/>
        <v>46.666666666666657</v>
      </c>
      <c r="JI107" s="2">
        <f t="shared" si="168"/>
        <v>1.4462867232450001</v>
      </c>
      <c r="JJ107" s="43">
        <f>JI107*'DEPRECATED - DT-Prelim Calcs'!$C$21/JD$2/'DEPRECATED - DT-Prelim Calcs'!$C$19/'DEPRECATED - DT-Prelim Calcs'!$C$18*3.39*'DEPRECATED - DT-Prelim Calcs'!$C$20</f>
        <v>29.053734754561201</v>
      </c>
      <c r="JK107" s="36">
        <f t="shared" si="169"/>
        <v>0</v>
      </c>
      <c r="JL107" s="43">
        <f>JJ106*'DEPRECATED - DT-Prelim Calcs'!$C$11+JL106</f>
        <v>-456.19977321353673</v>
      </c>
      <c r="JM107" s="43">
        <f>JM106+0.5*JJ107*'DEPRECATED - DT-Prelim Calcs'!$C$11^2+JL107*'DEPRECATED - DT-Prelim Calcs'!$C$11</f>
        <v>-155366.76923666502</v>
      </c>
      <c r="JN107" s="43">
        <f>MIN('Drive Train'!$F$35-JH106*'DEPRECATED - DT-Prelim Calcs'!$C$21*'Drive Train'!$F$39,JN106+JH$2)</f>
        <v>9.7866666666666671</v>
      </c>
      <c r="JO107" s="43">
        <f>'Drive Train'!$F$35-JH107*'DEPRECATED - DT-Prelim Calcs'!$C$21*'Drive Train'!$F$39</f>
        <v>9.7866666666666671</v>
      </c>
      <c r="JP107" s="1">
        <f>IF(JM107&gt;='Drive Train'!$F$29,1,0)</f>
        <v>0</v>
      </c>
      <c r="JQ107" s="43">
        <f>MIN(JG107,'DEPRECATED - DT-Prelim Calcs'!$C$10)*'DEPRECATED - DT-Prelim Calcs'!$C$11*1000/60/60</f>
        <v>103.33333333333333</v>
      </c>
      <c r="JR107" s="49">
        <f>JR106+'DEPRECATED - DT-Prelim Calcs'!$C$11</f>
        <v>412</v>
      </c>
      <c r="JS107" s="2">
        <f>KC107/'Drive Train'!$F$35</f>
        <v>0.77419354838709686</v>
      </c>
      <c r="JT107" s="36">
        <f>KA107*12*60/(PI() * 'Drive Train'!$F$15)/JS$2*JS107</f>
        <v>-95805.584434002696</v>
      </c>
      <c r="JU107" s="2">
        <f>('DEPRECATED - DT-Prelim Calcs'!$C$6*JS107-JT107)/('DEPRECATED - DT-Prelim Calcs'!$C$6*JS107)*'DEPRECATED - DT-Prelim Calcs'!$C$7*JS107</f>
        <v>74.058583885426501</v>
      </c>
      <c r="JV107" s="43">
        <f>JU107/'DEPRECATED - DT-Prelim Calcs'!$C$7*('DEPRECATED - DT-Prelim Calcs'!$C$8-'DEPRECATED - DT-Prelim Calcs'!$C$9)+'DEPRECATED - DT-Prelim Calcs'!$C$9</f>
        <v>4036.0347937583092</v>
      </c>
      <c r="JW107" s="43">
        <f t="shared" si="117"/>
        <v>49.999999999999993</v>
      </c>
      <c r="JX107" s="2">
        <f t="shared" si="170"/>
        <v>1.4462867232450001</v>
      </c>
      <c r="JY107" s="43">
        <f>JX107*'DEPRECATED - DT-Prelim Calcs'!$C$21/JS$2/'DEPRECATED - DT-Prelim Calcs'!$C$19/'DEPRECATED - DT-Prelim Calcs'!$C$18*3.39*'DEPRECATED - DT-Prelim Calcs'!$C$20</f>
        <v>29.053734754561201</v>
      </c>
      <c r="JZ107" s="36">
        <f t="shared" si="171"/>
        <v>0</v>
      </c>
      <c r="KA107" s="43">
        <f>JY106*'DEPRECATED - DT-Prelim Calcs'!$C$11+KA106</f>
        <v>-359.97089996731961</v>
      </c>
      <c r="KB107" s="43">
        <f>KB106+0.5*JY107*'DEPRECATED - DT-Prelim Calcs'!$C$11^2+KA107*'DEPRECATED - DT-Prelim Calcs'!$C$11</f>
        <v>-160673.78538693671</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103.33333333333333</v>
      </c>
      <c r="KG107" s="49">
        <f>KG106+'DEPRECATED - DT-Prelim Calcs'!$C$11</f>
        <v>412</v>
      </c>
      <c r="KH107" s="2">
        <f>KR107/'Drive Train'!$F$35</f>
        <v>0.75913978494623657</v>
      </c>
      <c r="KI107" s="36">
        <f>KP107*12*60/(PI() * 'Drive Train'!$F$15)/KH$2*KH107</f>
        <v>7247.3972911203891</v>
      </c>
      <c r="KJ107" s="2">
        <f>('DEPRECATED - DT-Prelim Calcs'!$C$6*KH107-KI107)/('DEPRECATED - DT-Prelim Calcs'!$C$6*KH107)*'DEPRECATED - DT-Prelim Calcs'!$C$7*KH107</f>
        <v>-1.7672665865574213</v>
      </c>
      <c r="KK107" s="43">
        <f>KJ107/'DEPRECATED - DT-Prelim Calcs'!$C$7*('DEPRECATED - DT-Prelim Calcs'!$C$8-'DEPRECATED - DT-Prelim Calcs'!$C$9)+'DEPRECATED - DT-Prelim Calcs'!$C$9</f>
        <v>-94.776463297531151</v>
      </c>
      <c r="KL107" s="43">
        <f t="shared" si="118"/>
        <v>-94.776463297531151</v>
      </c>
      <c r="KM107" s="2">
        <f t="shared" si="172"/>
        <v>-2.5130165136501672</v>
      </c>
      <c r="KN107" s="43">
        <f>KM107*'DEPRECATED - DT-Prelim Calcs'!$C$21/KH$2/'DEPRECATED - DT-Prelim Calcs'!$C$19/'DEPRECATED - DT-Prelim Calcs'!$C$18*3.39*'DEPRECATED - DT-Prelim Calcs'!$C$20</f>
        <v>-50.482739036425365</v>
      </c>
      <c r="KO107" s="36">
        <f t="shared" si="173"/>
        <v>1</v>
      </c>
      <c r="KP107" s="43">
        <f>KN106*'DEPRECATED - DT-Prelim Calcs'!$C$11+KP106</f>
        <v>27.770674878436495</v>
      </c>
      <c r="KQ107" s="43">
        <f>KQ106+0.5*KN107*'DEPRECATED - DT-Prelim Calcs'!$C$11^2+KP107*'DEPRECATED - DT-Prelim Calcs'!$C$11</f>
        <v>-162977.31464229088</v>
      </c>
      <c r="KR107" s="43">
        <f>MIN('Drive Train'!$F$35-KL106*'DEPRECATED - DT-Prelim Calcs'!$C$21*'Drive Train'!$F$39,KR106+KL$2)</f>
        <v>9.413333333333334</v>
      </c>
      <c r="KS107" s="43">
        <f>'Drive Train'!$F$35-KL107*'DEPRECATED - DT-Prelim Calcs'!$C$21*'Drive Train'!$F$39</f>
        <v>17.707481944661744</v>
      </c>
      <c r="KT107" s="1">
        <f>IF(KQ107&gt;='Drive Train'!$F$29,1,0)</f>
        <v>0</v>
      </c>
      <c r="KU107" s="43">
        <f>MIN(KK107,'DEPRECATED - DT-Prelim Calcs'!$C$10)*'DEPRECATED - DT-Prelim Calcs'!$C$11*1000/60/60</f>
        <v>-105.30718144170127</v>
      </c>
      <c r="KV107" s="49">
        <f>KV106+'DEPRECATED - DT-Prelim Calcs'!$C$11</f>
        <v>412</v>
      </c>
      <c r="KW107" s="2">
        <f>LG107/'Drive Train'!$F$35</f>
        <v>0.74408602150537628</v>
      </c>
      <c r="KX107" s="36">
        <f>LE107*12*60/(PI() * 'Drive Train'!$F$15)/KW$2*KW107</f>
        <v>20986.380371448984</v>
      </c>
      <c r="KY107" s="2">
        <f>('DEPRECATED - DT-Prelim Calcs'!$C$6*KW107-KX107)/('DEPRECATED - DT-Prelim Calcs'!$C$6*KW107)*'DEPRECATED - DT-Prelim Calcs'!$C$7*KW107</f>
        <v>-11.937528713073286</v>
      </c>
      <c r="KZ107" s="43">
        <f>KY107/'DEPRECATED - DT-Prelim Calcs'!$C$7*('DEPRECATED - DT-Prelim Calcs'!$C$8-'DEPRECATED - DT-Prelim Calcs'!$C$9)+'DEPRECATED - DT-Prelim Calcs'!$C$9</f>
        <v>-648.8280567569775</v>
      </c>
      <c r="LA107" s="43">
        <f t="shared" si="119"/>
        <v>-648.8280567569775</v>
      </c>
      <c r="LB107" s="2">
        <f t="shared" si="174"/>
        <v>-14.140695099170857</v>
      </c>
      <c r="LC107" s="43">
        <f>LB107*'DEPRECATED - DT-Prelim Calcs'!$C$21/KW$2/'DEPRECATED - DT-Prelim Calcs'!$C$19/'DEPRECATED - DT-Prelim Calcs'!$C$18*3.39*'DEPRECATED - DT-Prelim Calcs'!$C$20</f>
        <v>-284.06539177421291</v>
      </c>
      <c r="LD107" s="36">
        <f t="shared" si="175"/>
        <v>1</v>
      </c>
      <c r="LE107" s="43">
        <f>LC106*'DEPRECATED - DT-Prelim Calcs'!$C$11+LE106</f>
        <v>82.042807097460667</v>
      </c>
      <c r="LF107" s="43">
        <f>LF106+0.5*LC107*'DEPRECATED - DT-Prelim Calcs'!$C$11^2+LE107*'DEPRECATED - DT-Prelim Calcs'!$C$11</f>
        <v>-177093.59865126899</v>
      </c>
      <c r="LG107" s="43">
        <f>MIN('Drive Train'!$F$35-LA106*'DEPRECATED - DT-Prelim Calcs'!$C$21*'Drive Train'!$F$39,LG106+LA$2)</f>
        <v>9.2266666666666666</v>
      </c>
      <c r="LH107" s="43">
        <f>'Drive Train'!$F$35-LA107*'DEPRECATED - DT-Prelim Calcs'!$C$21*'Drive Train'!$F$39</f>
        <v>48.734371178390738</v>
      </c>
      <c r="LI107" s="1">
        <f>IF(LF107&gt;='Drive Train'!$F$29,1,0)</f>
        <v>0</v>
      </c>
      <c r="LJ107" s="43">
        <f>MIN(KZ107,'DEPRECATED - DT-Prelim Calcs'!$C$10)*'DEPRECATED - DT-Prelim Calcs'!$C$11*1000/60/60</f>
        <v>-720.92006306330825</v>
      </c>
      <c r="LK107" s="49">
        <f>LK106+'DEPRECATED - DT-Prelim Calcs'!$C$11</f>
        <v>412</v>
      </c>
      <c r="LL107" s="2">
        <f>LV107/'Drive Train'!$F$35</f>
        <v>0.72903225806451621</v>
      </c>
      <c r="LM107" s="36">
        <f>LT107*12*60/(PI() * 'Drive Train'!$F$15)/LL$2*LL107</f>
        <v>-13377.157398519694</v>
      </c>
      <c r="LN107" s="2">
        <f>('DEPRECATED - DT-Prelim Calcs'!$C$6*LL107-LM107)/('DEPRECATED - DT-Prelim Calcs'!$C$6*LL107)*'DEPRECATED - DT-Prelim Calcs'!$C$7*LL107</f>
        <v>13.252839691428754</v>
      </c>
      <c r="LO107" s="43">
        <f>LN107/'DEPRECATED - DT-Prelim Calcs'!$C$7*('DEPRECATED - DT-Prelim Calcs'!$C$8-'DEPRECATED - DT-Prelim Calcs'!$C$9)+'DEPRECATED - DT-Prelim Calcs'!$C$9</f>
        <v>723.48305781664101</v>
      </c>
      <c r="LP107" s="43">
        <f t="shared" si="120"/>
        <v>60</v>
      </c>
      <c r="LQ107" s="2">
        <f t="shared" si="176"/>
        <v>1.4462867232450001</v>
      </c>
      <c r="LR107" s="43">
        <f>LQ107*'DEPRECATED - DT-Prelim Calcs'!$C$21/LL$2/'DEPRECATED - DT-Prelim Calcs'!$C$19/'DEPRECATED - DT-Prelim Calcs'!$C$18*3.39*'DEPRECATED - DT-Prelim Calcs'!$C$20</f>
        <v>29.053734754561201</v>
      </c>
      <c r="LS107" s="36">
        <f t="shared" si="177"/>
        <v>0</v>
      </c>
      <c r="LT107" s="43">
        <f>LR106*'DEPRECATED - DT-Prelim Calcs'!$C$11+LT106</f>
        <v>-53.375653952893245</v>
      </c>
      <c r="LU107" s="43">
        <f>LU106+0.5*LR107*'DEPRECATED - DT-Prelim Calcs'!$C$11^2+LT107*'DEPRECATED - DT-Prelim Calcs'!$C$11</f>
        <v>-179405.35105600476</v>
      </c>
      <c r="LV107" s="43">
        <f>MIN('Drive Train'!$F$35-LP106*'DEPRECATED - DT-Prelim Calcs'!$C$21*'Drive Train'!$F$39,LV106+LP$2)</f>
        <v>9.0400000000000009</v>
      </c>
      <c r="LW107" s="43">
        <f>'Drive Train'!$F$35-LP107*'DEPRECATED - DT-Prelim Calcs'!$C$21*'Drive Train'!$F$39</f>
        <v>9.0400000000000009</v>
      </c>
      <c r="LX107" s="1">
        <f>IF(LU107&gt;='Drive Train'!$F$29,1,0)</f>
        <v>0</v>
      </c>
      <c r="LY107" s="43">
        <f>MIN(LO107,'DEPRECATED - DT-Prelim Calcs'!$C$10)*'DEPRECATED - DT-Prelim Calcs'!$C$11*1000/60/60</f>
        <v>103.33333333333333</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3"/>
        <v>0</v>
      </c>
      <c r="X108" s="2">
        <f>MAX(MIN(IF(AND(AI107=1,AG108&lt;0),-1,1)*(W108-$C$9)/($C$8-$C$9)*$C$7-$C$29*AE108/T$2 -  AI107*$C$29/2,X$2),MAX(X$4:X107)*-1)</f>
        <v>-0.27672021620693066</v>
      </c>
      <c r="Y108" s="43">
        <f t="shared" si="94"/>
        <v>0</v>
      </c>
      <c r="Z108" s="43">
        <f t="shared" si="95"/>
        <v>0</v>
      </c>
      <c r="AA108" s="43">
        <f t="shared" si="96"/>
        <v>0</v>
      </c>
      <c r="AB108" s="43" t="e">
        <f t="shared" si="97"/>
        <v>#N/A</v>
      </c>
      <c r="AC108" s="36">
        <f t="shared" si="121"/>
        <v>1</v>
      </c>
      <c r="AD108" s="1">
        <f t="shared" si="98"/>
        <v>1</v>
      </c>
      <c r="AE108" s="43">
        <f t="shared" si="99"/>
        <v>0</v>
      </c>
      <c r="AF108" s="43" t="e">
        <f t="shared" si="100"/>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889.49632897085212</v>
      </c>
      <c r="AK108" s="43">
        <f t="shared" si="178"/>
        <v>0</v>
      </c>
      <c r="AL108" s="49">
        <f>AL107+'DEPRECATED - DT-Prelim Calcs'!$C$11</f>
        <v>416</v>
      </c>
      <c r="AM108" s="2">
        <f>AW108/'Drive Train'!$F$35</f>
        <v>0.57999999999999996</v>
      </c>
      <c r="AN108" s="36">
        <f>AU108*12*60/(PI() * 'Drive Train'!$F$15)/AM$2*AM108</f>
        <v>3966.4743233042645</v>
      </c>
      <c r="AO108" s="2">
        <f>('DEPRECATED - DT-Prelim Calcs'!$C$6*AM108-AN108)/('DEPRECATED - DT-Prelim Calcs'!$C$6*AM108)*'DEPRECATED - DT-Prelim Calcs'!$C$7*AM108</f>
        <v>-0.19559382073620729</v>
      </c>
      <c r="AP108" s="43">
        <f>AO108/'DEPRECATED - DT-Prelim Calcs'!$C$7*('DEPRECATED - DT-Prelim Calcs'!$C$8-'DEPRECATED - DT-Prelim Calcs'!$C$9)+'DEPRECATED - DT-Prelim Calcs'!$C$9</f>
        <v>-9.155484263987411</v>
      </c>
      <c r="AQ108" s="43">
        <f t="shared" si="102"/>
        <v>-9.155484263987411</v>
      </c>
      <c r="AR108" s="2">
        <f t="shared" si="122"/>
        <v>-0.72980079850691881</v>
      </c>
      <c r="AS108" s="43">
        <f>AR108*'DEPRECATED - DT-Prelim Calcs'!$C$21/AM$2/'DEPRECATED - DT-Prelim Calcs'!$C$19/'DEPRECATED - DT-Prelim Calcs'!$C$18*3.39*'DEPRECATED - DT-Prelim Calcs'!$C$20</f>
        <v>-7.3303026580764419</v>
      </c>
      <c r="AT108" s="36">
        <f t="shared" si="123"/>
        <v>1</v>
      </c>
      <c r="AU108" s="43">
        <f>AS107*'DEPRECATED - DT-Prelim Calcs'!$C$11+AU107</f>
        <v>39.786227952570954</v>
      </c>
      <c r="AV108" s="43">
        <f>AV107+0.5*AS108*'DEPRECATED - DT-Prelim Calcs'!$C$11^2+AU108*'DEPRECATED - DT-Prelim Calcs'!$C$11</f>
        <v>6071.5618025713929</v>
      </c>
      <c r="AW108" s="43">
        <f>MIN('Drive Train'!$F$35-AQ107*'DEPRECATED - DT-Prelim Calcs'!$C$21*'Drive Train'!$F$39,AW107+AQ$2)</f>
        <v>7.1920000000000002</v>
      </c>
      <c r="AX108" s="43">
        <f>'Drive Train'!$F$35-AQ108*'DEPRECATED - DT-Prelim Calcs'!$C$21*'Drive Train'!$F$39</f>
        <v>12.912707118783295</v>
      </c>
      <c r="AY108" s="1">
        <f>IF(AV108&gt;='Drive Train'!$F$29,1,0)</f>
        <v>1</v>
      </c>
      <c r="AZ108" s="43">
        <f t="shared" si="124"/>
        <v>-10.172760293319346</v>
      </c>
      <c r="BA108" s="49">
        <f>BA107+'DEPRECATED - DT-Prelim Calcs'!$C$11</f>
        <v>416</v>
      </c>
      <c r="BB108" s="2">
        <f>BL108/'Drive Train'!$F$35</f>
        <v>2.8373760362590832</v>
      </c>
      <c r="BC108" s="36">
        <f>BJ108*12*60/(PI() * 'Drive Train'!$F$15)/BB$2*BB108</f>
        <v>-314978.54261734535</v>
      </c>
      <c r="BD108" s="2">
        <f>('DEPRECATED - DT-Prelim Calcs'!$C$6*BB108-BC108)/('DEPRECATED - DT-Prelim Calcs'!$C$6*BB108)*'DEPRECATED - DT-Prelim Calcs'!$C$7*BB108</f>
        <v>244.85108120807226</v>
      </c>
      <c r="BE108" s="43">
        <f>BD108/'DEPRECATED - DT-Prelim Calcs'!$C$7*('DEPRECATED - DT-Prelim Calcs'!$C$8-'DEPRECATED - DT-Prelim Calcs'!$C$9)+'DEPRECATED - DT-Prelim Calcs'!$C$9</f>
        <v>13340.402185215877</v>
      </c>
      <c r="BF108" s="43">
        <f t="shared" si="103"/>
        <v>93</v>
      </c>
      <c r="BG108" s="2">
        <f t="shared" si="125"/>
        <v>2.0025508475699998</v>
      </c>
      <c r="BH108" s="43">
        <f>BG108*'DEPRECATED - DT-Prelim Calcs'!$C$21/BB$2/'DEPRECATED - DT-Prelim Calcs'!$C$19/'DEPRECATED - DT-Prelim Calcs'!$C$18*3.39*'DEPRECATED - DT-Prelim Calcs'!$C$20</f>
        <v>29.053734754561201</v>
      </c>
      <c r="BI108" s="36">
        <f t="shared" si="126"/>
        <v>0</v>
      </c>
      <c r="BJ108" s="43">
        <f>BH107*'DEPRECATED - DT-Prelim Calcs'!$C$11+BJ107</f>
        <v>-447.11510577329932</v>
      </c>
      <c r="BK108" s="43">
        <f>BK107+0.5*BH108*'DEPRECATED - DT-Prelim Calcs'!$C$11^2+BJ108*'DEPRECATED - DT-Prelim Calcs'!$C$11</f>
        <v>-57386.325773363751</v>
      </c>
      <c r="BL108" s="43">
        <f>MIN('Drive Train'!$F$35-BF107*'DEPRECATED - DT-Prelim Calcs'!$C$21*'Drive Train'!$F$39,BL107+BF$2)</f>
        <v>35.183462849612631</v>
      </c>
      <c r="BM108" s="43">
        <f>'Drive Train'!$F$35-BF108*'DEPRECATED - DT-Prelim Calcs'!$C$21*'Drive Train'!$F$39</f>
        <v>7.1920000000000002</v>
      </c>
      <c r="BN108" s="1">
        <f>IF(BK108&gt;='Drive Train'!$F$29,1,0)</f>
        <v>0</v>
      </c>
      <c r="BO108" s="43">
        <f t="shared" si="127"/>
        <v>103.33333333333333</v>
      </c>
      <c r="BP108" s="49">
        <f>BP107+'DEPRECATED - DT-Prelim Calcs'!$C$11</f>
        <v>416</v>
      </c>
      <c r="BQ108" s="2">
        <f>CA108/'Drive Train'!$F$35</f>
        <v>1.7863380583051449</v>
      </c>
      <c r="BR108" s="36">
        <f>BY108*12*60/(PI() * 'Drive Train'!$F$15)/BQ$2*BQ108</f>
        <v>-164917.13178383867</v>
      </c>
      <c r="BS108" s="2">
        <f>('DEPRECATED - DT-Prelim Calcs'!$C$6*BQ108-BR108)/('DEPRECATED - DT-Prelim Calcs'!$C$6*BQ108)*'DEPRECATED - DT-Prelim Calcs'!$C$7*BQ108</f>
        <v>129.61011171072437</v>
      </c>
      <c r="BT108" s="43">
        <f>BS108/'DEPRECATED - DT-Prelim Calcs'!$C$7*('DEPRECATED - DT-Prelim Calcs'!$C$8-'DEPRECATED - DT-Prelim Calcs'!$C$9)+'DEPRECATED - DT-Prelim Calcs'!$C$9</f>
        <v>7062.3493693155806</v>
      </c>
      <c r="BU108" s="43">
        <f t="shared" si="104"/>
        <v>93</v>
      </c>
      <c r="BV108" s="2">
        <f t="shared" si="128"/>
        <v>1.5313624128476471</v>
      </c>
      <c r="BW108" s="43">
        <f>BV108*'DEPRECATED - DT-Prelim Calcs'!$C$21/BQ$2/'DEPRECATED - DT-Prelim Calcs'!$C$19/'DEPRECATED - DT-Prelim Calcs'!$C$18*3.39*'DEPRECATED - DT-Prelim Calcs'!$C$20</f>
        <v>29.053734754561201</v>
      </c>
      <c r="BX108" s="36">
        <f t="shared" si="129"/>
        <v>0</v>
      </c>
      <c r="BY108" s="43">
        <f>BW107*'DEPRECATED - DT-Prelim Calcs'!$C$11+BY107</f>
        <v>-284.34907700679798</v>
      </c>
      <c r="BZ108" s="43">
        <f>BZ107+0.5*BW108*'DEPRECATED - DT-Prelim Calcs'!$C$11^2+BY108*'DEPRECATED - DT-Prelim Calcs'!$C$11</f>
        <v>-138312.57400506135</v>
      </c>
      <c r="CA108" s="43">
        <f>MIN('Drive Train'!$F$35-BU107*'DEPRECATED - DT-Prelim Calcs'!$C$21*'Drive Train'!$F$39,CA107+BU$2)</f>
        <v>22.150591922983796</v>
      </c>
      <c r="CB108" s="43">
        <f>'Drive Train'!$F$35-BU108*'DEPRECATED - DT-Prelim Calcs'!$C$21*'Drive Train'!$F$39</f>
        <v>7.1920000000000002</v>
      </c>
      <c r="CC108" s="1">
        <f>IF(BZ108&gt;='Drive Train'!$F$29,1,0)</f>
        <v>0</v>
      </c>
      <c r="CD108" s="43">
        <f t="shared" si="130"/>
        <v>103.33333333333333</v>
      </c>
      <c r="CE108" s="49">
        <f>CE107+'DEPRECATED - DT-Prelim Calcs'!$C$11</f>
        <v>416</v>
      </c>
      <c r="CF108" s="2">
        <f>CP108/'Drive Train'!$F$35</f>
        <v>0.57999999999999996</v>
      </c>
      <c r="CG108" s="36">
        <f>CN108*12*60/(PI() * 'Drive Train'!$F$15)/CF$2*CF108</f>
        <v>-111467.74530115489</v>
      </c>
      <c r="CH108" s="2">
        <f>('DEPRECATED - DT-Prelim Calcs'!$C$6*CF108-CG108)/('DEPRECATED - DT-Prelim Calcs'!$C$6*CF108)*'DEPRECATED - DT-Prelim Calcs'!$C$7*CF108</f>
        <v>84.661222799751798</v>
      </c>
      <c r="CI108" s="43">
        <f>CH108/'DEPRECATED - DT-Prelim Calcs'!$C$7*('DEPRECATED - DT-Prelim Calcs'!$C$8-'DEPRECATED - DT-Prelim Calcs'!$C$9)+'DEPRECATED - DT-Prelim Calcs'!$C$9</f>
        <v>4613.6412420760298</v>
      </c>
      <c r="CJ108" s="43">
        <f t="shared" si="105"/>
        <v>93</v>
      </c>
      <c r="CK108" s="2">
        <f t="shared" si="131"/>
        <v>1.2396743342100003</v>
      </c>
      <c r="CL108" s="43">
        <f>CK108*'DEPRECATED - DT-Prelim Calcs'!$C$21/CF$2/'DEPRECATED - DT-Prelim Calcs'!$C$19/'DEPRECATED - DT-Prelim Calcs'!$C$18*3.39*'DEPRECATED - DT-Prelim Calcs'!$C$20</f>
        <v>29.053734754561205</v>
      </c>
      <c r="CM108" s="36">
        <f t="shared" si="132"/>
        <v>0</v>
      </c>
      <c r="CN108" s="43">
        <f>CL107*'DEPRECATED - DT-Prelim Calcs'!$C$11+CN107</f>
        <v>-479.18206041369245</v>
      </c>
      <c r="CO108" s="43">
        <f>CO107+0.5*CL108*'DEPRECATED - DT-Prelim Calcs'!$C$11^2+CN108*'DEPRECATED - DT-Prelim Calcs'!$C$11</f>
        <v>-281423.69712440082</v>
      </c>
      <c r="CP108" s="43">
        <f>MIN('Drive Train'!$F$35-CJ107*'DEPRECATED - DT-Prelim Calcs'!$C$21*'Drive Train'!$F$39,CP107+CJ$2)</f>
        <v>7.1920000000000002</v>
      </c>
      <c r="CQ108" s="43">
        <f>'Drive Train'!$F$35-CJ108*'DEPRECATED - DT-Prelim Calcs'!$C$21*'Drive Train'!$F$39</f>
        <v>7.1920000000000002</v>
      </c>
      <c r="CR108" s="1">
        <f>IF(CO108&gt;='Drive Train'!$F$29,1,0)</f>
        <v>0</v>
      </c>
      <c r="CS108" s="43">
        <f t="shared" si="133"/>
        <v>103.33333333333333</v>
      </c>
      <c r="CT108" s="49">
        <f>CT107+'DEPRECATED - DT-Prelim Calcs'!$C$11</f>
        <v>416</v>
      </c>
      <c r="CU108" s="2">
        <f>DE108/'Drive Train'!$F$35</f>
        <v>0.57999999999999996</v>
      </c>
      <c r="CV108" s="36">
        <f>DC108*12*60/(PI() * 'Drive Train'!$F$15)/CU$2*CU108</f>
        <v>-182377.79312166432</v>
      </c>
      <c r="CW108" s="2">
        <f>('DEPRECATED - DT-Prelim Calcs'!$C$6*CU108-CV108)/('DEPRECATED - DT-Prelim Calcs'!$C$6*CU108)*'DEPRECATED - DT-Prelim Calcs'!$C$7*CU108</f>
        <v>136.78788804711689</v>
      </c>
      <c r="CX108" s="43">
        <f>CW108/'DEPRECATED - DT-Prelim Calcs'!$C$7*('DEPRECATED - DT-Prelim Calcs'!$C$8-'DEPRECATED - DT-Prelim Calcs'!$C$9)+'DEPRECATED - DT-Prelim Calcs'!$C$9</f>
        <v>7453.3774831638302</v>
      </c>
      <c r="CY108" s="43">
        <f t="shared" si="106"/>
        <v>93</v>
      </c>
      <c r="CZ108" s="2">
        <f t="shared" si="134"/>
        <v>1.0413264407364002</v>
      </c>
      <c r="DA108" s="43">
        <f>CZ108*'DEPRECATED - DT-Prelim Calcs'!$C$21/CU$2/'DEPRECATED - DT-Prelim Calcs'!$C$19/'DEPRECATED - DT-Prelim Calcs'!$C$18*3.39*'DEPRECATED - DT-Prelim Calcs'!$C$20</f>
        <v>29.053734754561201</v>
      </c>
      <c r="DB108" s="36">
        <f t="shared" si="135"/>
        <v>0</v>
      </c>
      <c r="DC108" s="43">
        <f>DA107*'DEPRECATED - DT-Prelim Calcs'!$C$11+DC107</f>
        <v>-658.5709598263677</v>
      </c>
      <c r="DD108" s="43">
        <f>DD107+0.5*DA108*'DEPRECATED - DT-Prelim Calcs'!$C$11^2+DC108*'DEPRECATED - DT-Prelim Calcs'!$C$11</f>
        <v>-398163.13179017894</v>
      </c>
      <c r="DE108" s="43">
        <f>MIN('Drive Train'!$F$35-CY107*'DEPRECATED - DT-Prelim Calcs'!$C$21*'Drive Train'!$F$39,DE107+CY$2)</f>
        <v>7.1920000000000002</v>
      </c>
      <c r="DF108" s="43">
        <f>'Drive Train'!$F$35-CY108*'DEPRECATED - DT-Prelim Calcs'!$C$21*'Drive Train'!$F$39</f>
        <v>7.1920000000000002</v>
      </c>
      <c r="DG108" s="1">
        <f>IF(DD108&gt;='Drive Train'!$F$29,1,0)</f>
        <v>0</v>
      </c>
      <c r="DH108" s="43">
        <f t="shared" si="136"/>
        <v>103.33333333333333</v>
      </c>
      <c r="DI108" s="49">
        <f>DI107+'DEPRECATED - DT-Prelim Calcs'!$C$11</f>
        <v>416</v>
      </c>
      <c r="DJ108" s="2">
        <f>DT108/'Drive Train'!$F$35</f>
        <v>0.57999999999999996</v>
      </c>
      <c r="DK108" s="36">
        <f>DR108*12*60/(PI() * 'Drive Train'!$F$15)/DJ$2*DJ108</f>
        <v>-1057970.3724601089</v>
      </c>
      <c r="DL108" s="2">
        <f>('DEPRECATED - DT-Prelim Calcs'!$C$6*DJ108-DK108)/('DEPRECATED - DT-Prelim Calcs'!$C$6*DJ108)*'DEPRECATED - DT-Prelim Calcs'!$C$7*DJ108</f>
        <v>780.44450201221184</v>
      </c>
      <c r="DM108" s="43">
        <f>DL108/'DEPRECATED - DT-Prelim Calcs'!$C$7*('DEPRECATED - DT-Prelim Calcs'!$C$8-'DEPRECATED - DT-Prelim Calcs'!$C$9)+'DEPRECATED - DT-Prelim Calcs'!$C$9</f>
        <v>42518.252721560792</v>
      </c>
      <c r="DN108" s="43">
        <f t="shared" si="107"/>
        <v>93</v>
      </c>
      <c r="DO108" s="2">
        <f t="shared" si="137"/>
        <v>0.89769520753137932</v>
      </c>
      <c r="DP108" s="43">
        <f>DO108*'DEPRECATED - DT-Prelim Calcs'!$C$21/DJ$2/'DEPRECATED - DT-Prelim Calcs'!$C$19/'DEPRECATED - DT-Prelim Calcs'!$C$18*3.39*'DEPRECATED - DT-Prelim Calcs'!$C$20</f>
        <v>29.053734754561201</v>
      </c>
      <c r="DQ108" s="36">
        <f t="shared" si="138"/>
        <v>0</v>
      </c>
      <c r="DR108" s="43">
        <f>DP107*'DEPRECATED - DT-Prelim Calcs'!$C$11+DR107</f>
        <v>-3293.4125543364407</v>
      </c>
      <c r="DS108" s="43">
        <f>DS107+0.5*DP108*'DEPRECATED - DT-Prelim Calcs'!$C$11^2+DR108*'DEPRECATED - DT-Prelim Calcs'!$C$11</f>
        <v>-757612.94291776419</v>
      </c>
      <c r="DT108" s="43">
        <f>MIN('Drive Train'!$F$35-DN107*'DEPRECATED - DT-Prelim Calcs'!$C$21*'Drive Train'!$F$39,DT107+DN$2)</f>
        <v>7.1920000000000002</v>
      </c>
      <c r="DU108" s="43">
        <f>'Drive Train'!$F$35-DN108*'DEPRECATED - DT-Prelim Calcs'!$C$21*'Drive Train'!$F$39</f>
        <v>7.1920000000000002</v>
      </c>
      <c r="DV108" s="1">
        <f>IF(DS108&gt;='Drive Train'!$F$29,1,0)</f>
        <v>0</v>
      </c>
      <c r="DW108" s="43">
        <f t="shared" si="139"/>
        <v>103.33333333333333</v>
      </c>
      <c r="DX108" s="49">
        <f>DX107+'DEPRECATED - DT-Prelim Calcs'!$C$11</f>
        <v>416</v>
      </c>
      <c r="DY108" s="2">
        <f>EI108/'Drive Train'!$F$35</f>
        <v>0.57999999999999996</v>
      </c>
      <c r="DZ108" s="36">
        <f>EG108*12*60/(PI() * 'Drive Train'!$F$15)/DY$2*DY108</f>
        <v>-573698.28763094288</v>
      </c>
      <c r="EA108" s="2">
        <f>('DEPRECATED - DT-Prelim Calcs'!$C$6*DY108-DZ108)/('DEPRECATED - DT-Prelim Calcs'!$C$6*DY108)*'DEPRECATED - DT-Prelim Calcs'!$C$7*DY108</f>
        <v>424.45138636193144</v>
      </c>
      <c r="EB108" s="43">
        <f>EA108/'DEPRECATED - DT-Prelim Calcs'!$C$7*('DEPRECATED - DT-Prelim Calcs'!$C$8-'DEPRECATED - DT-Prelim Calcs'!$C$9)+'DEPRECATED - DT-Prelim Calcs'!$C$9</f>
        <v>23124.597913747009</v>
      </c>
      <c r="EC108" s="43">
        <f t="shared" si="108"/>
        <v>93</v>
      </c>
      <c r="ED108" s="2">
        <f t="shared" si="140"/>
        <v>0.78888366722454539</v>
      </c>
      <c r="EE108" s="43">
        <f>ED108*'DEPRECATED - DT-Prelim Calcs'!$C$21/DY$2/'DEPRECATED - DT-Prelim Calcs'!$C$19/'DEPRECATED - DT-Prelim Calcs'!$C$18*3.39*'DEPRECATED - DT-Prelim Calcs'!$C$20</f>
        <v>29.053734754561201</v>
      </c>
      <c r="EF108" s="36">
        <f t="shared" si="141"/>
        <v>0</v>
      </c>
      <c r="EG108" s="43">
        <f>EE107*'DEPRECATED - DT-Prelim Calcs'!$C$11+EG107</f>
        <v>-1569.4238295005348</v>
      </c>
      <c r="EH108" s="43">
        <f>EH107+0.5*EE108*'DEPRECATED - DT-Prelim Calcs'!$C$11^2+EG108*'DEPRECATED - DT-Prelim Calcs'!$C$11</f>
        <v>-759807.99682138895</v>
      </c>
      <c r="EI108" s="43">
        <f>MIN('Drive Train'!$F$35-EC107*'DEPRECATED - DT-Prelim Calcs'!$C$21*'Drive Train'!$F$39,EI107+EC$2)</f>
        <v>7.1920000000000002</v>
      </c>
      <c r="EJ108" s="43">
        <f>'Drive Train'!$F$35-EC108*'DEPRECATED - DT-Prelim Calcs'!$C$21*'Drive Train'!$F$39</f>
        <v>7.1920000000000002</v>
      </c>
      <c r="EK108" s="1">
        <f>IF(EH108&gt;='Drive Train'!$F$29,1,0)</f>
        <v>0</v>
      </c>
      <c r="EL108" s="43">
        <f t="shared" si="142"/>
        <v>103.33333333333333</v>
      </c>
      <c r="EM108" s="49">
        <f>EM107+'DEPRECATED - DT-Prelim Calcs'!$C$11</f>
        <v>416</v>
      </c>
      <c r="EN108" s="2">
        <f>EX108/'Drive Train'!$F$35</f>
        <v>0.57999999999999996</v>
      </c>
      <c r="EO108" s="36">
        <f>EV108*12*60/(PI() * 'Drive Train'!$F$15)/EN$2*EN108</f>
        <v>-385713.58640580974</v>
      </c>
      <c r="EP108" s="2">
        <f>('DEPRECATED - DT-Prelim Calcs'!$C$6*EN108-EO108)/('DEPRECATED - DT-Prelim Calcs'!$C$6*EN108)*'DEPRECATED - DT-Prelim Calcs'!$C$7*EN108</f>
        <v>286.26200568075984</v>
      </c>
      <c r="EQ108" s="43">
        <f>EP108/'DEPRECATED - DT-Prelim Calcs'!$C$7*('DEPRECATED - DT-Prelim Calcs'!$C$8-'DEPRECATED - DT-Prelim Calcs'!$C$9)+'DEPRECATED - DT-Prelim Calcs'!$C$9</f>
        <v>15596.370458727961</v>
      </c>
      <c r="ER108" s="43">
        <f t="shared" si="109"/>
        <v>93</v>
      </c>
      <c r="ES108" s="2">
        <f t="shared" si="143"/>
        <v>0.7035989464435134</v>
      </c>
      <c r="ET108" s="43">
        <f>ES108*'DEPRECATED - DT-Prelim Calcs'!$C$21/EN$2/'DEPRECATED - DT-Prelim Calcs'!$C$19/'DEPRECATED - DT-Prelim Calcs'!$C$18*3.39*'DEPRECATED - DT-Prelim Calcs'!$C$20</f>
        <v>29.053734754561201</v>
      </c>
      <c r="EU108" s="36">
        <f t="shared" si="144"/>
        <v>0</v>
      </c>
      <c r="EV108" s="43">
        <f>ET107*'DEPRECATED - DT-Prelim Calcs'!$C$11+EV107</f>
        <v>-941.09581348420591</v>
      </c>
      <c r="EW108" s="43">
        <f>EW107+0.5*ET108*'DEPRECATED - DT-Prelim Calcs'!$C$11^2+EV108*'DEPRECATED - DT-Prelim Calcs'!$C$11</f>
        <v>-1345741.1094804723</v>
      </c>
      <c r="EX108" s="43">
        <f>MIN('Drive Train'!$F$35-ER107*'DEPRECATED - DT-Prelim Calcs'!$C$21*'Drive Train'!$F$39,EX107+ER$2)</f>
        <v>7.1920000000000002</v>
      </c>
      <c r="EY108" s="43">
        <f>'Drive Train'!$F$35-ER108*'DEPRECATED - DT-Prelim Calcs'!$C$21*'Drive Train'!$F$39</f>
        <v>7.1920000000000002</v>
      </c>
      <c r="EZ108" s="1">
        <f>IF(EW108&gt;='Drive Train'!$F$29,1,0)</f>
        <v>0</v>
      </c>
      <c r="FA108" s="43">
        <f t="shared" si="145"/>
        <v>103.33333333333333</v>
      </c>
      <c r="FB108" s="49">
        <f>FB107+'DEPRECATED - DT-Prelim Calcs'!$C$11</f>
        <v>416</v>
      </c>
      <c r="FC108" s="2">
        <f>FM108/'Drive Train'!$F$35</f>
        <v>0.57999999999999996</v>
      </c>
      <c r="FD108" s="36">
        <f>FK108*12*60/(PI() * 'Drive Train'!$F$15)/FC$2*FC108</f>
        <v>-1783077.8778745036</v>
      </c>
      <c r="FE108" s="2">
        <f>('DEPRECATED - DT-Prelim Calcs'!$C$6*FC108-FD108)/('DEPRECATED - DT-Prelim Calcs'!$C$6*FC108)*'DEPRECATED - DT-Prelim Calcs'!$C$7*FC108</f>
        <v>1313.4780757416022</v>
      </c>
      <c r="FF108" s="43">
        <f>FE108/'DEPRECATED - DT-Prelim Calcs'!$C$7*('DEPRECATED - DT-Prelim Calcs'!$C$8-'DEPRECATED - DT-Prelim Calcs'!$C$9)+'DEPRECATED - DT-Prelim Calcs'!$C$9</f>
        <v>71556.64890234101</v>
      </c>
      <c r="FG108" s="43">
        <f t="shared" si="110"/>
        <v>93</v>
      </c>
      <c r="FH108" s="2">
        <f t="shared" si="146"/>
        <v>0.63495514679048781</v>
      </c>
      <c r="FI108" s="43">
        <f>FH108*'DEPRECATED - DT-Prelim Calcs'!$C$21/FC$2/'DEPRECATED - DT-Prelim Calcs'!$C$19/'DEPRECATED - DT-Prelim Calcs'!$C$18*3.39*'DEPRECATED - DT-Prelim Calcs'!$C$20</f>
        <v>29.053734754561205</v>
      </c>
      <c r="FJ108" s="36">
        <f t="shared" si="147"/>
        <v>0</v>
      </c>
      <c r="FK108" s="43">
        <f>FI107*'DEPRECATED - DT-Prelim Calcs'!$C$11+FK107</f>
        <v>-3926.0613694344111</v>
      </c>
      <c r="FL108" s="43">
        <f>FL107+0.5*FI108*'DEPRECATED - DT-Prelim Calcs'!$C$11^2+FK108*'DEPRECATED - DT-Prelim Calcs'!$C$11</f>
        <v>-1829881.9208816888</v>
      </c>
      <c r="FM108" s="43">
        <f>MIN('Drive Train'!$F$35-FG107*'DEPRECATED - DT-Prelim Calcs'!$C$21*'Drive Train'!$F$39,FM107+FG$2)</f>
        <v>7.1920000000000002</v>
      </c>
      <c r="FN108" s="43">
        <f>'Drive Train'!$F$35-FG108*'DEPRECATED - DT-Prelim Calcs'!$C$21*'Drive Train'!$F$39</f>
        <v>7.1920000000000002</v>
      </c>
      <c r="FO108" s="1">
        <f>IF(FL108&gt;='Drive Train'!$F$29,1,0)</f>
        <v>0</v>
      </c>
      <c r="FP108" s="43">
        <f t="shared" si="148"/>
        <v>103.33333333333333</v>
      </c>
      <c r="FQ108" s="49">
        <f>FQ107+'DEPRECATED - DT-Prelim Calcs'!$C$11</f>
        <v>416</v>
      </c>
      <c r="FR108" s="2">
        <f>GB108/'Drive Train'!$F$35</f>
        <v>0.57999999999999996</v>
      </c>
      <c r="FS108" s="36">
        <f>FZ108*12*60/(PI() * 'Drive Train'!$F$15)/FR$2*FR108</f>
        <v>-1701776.2934830242</v>
      </c>
      <c r="FT108" s="2">
        <f>('DEPRECATED - DT-Prelim Calcs'!$C$6*FR108-FS108)/('DEPRECATED - DT-Prelim Calcs'!$C$6*FR108)*'DEPRECATED - DT-Prelim Calcs'!$C$7*FR108</f>
        <v>1253.7124909773329</v>
      </c>
      <c r="FU108" s="43">
        <f>FT108/'DEPRECATED - DT-Prelim Calcs'!$C$7*('DEPRECATED - DT-Prelim Calcs'!$C$8-'DEPRECATED - DT-Prelim Calcs'!$C$9)+'DEPRECATED - DT-Prelim Calcs'!$C$9</f>
        <v>68300.762568168124</v>
      </c>
      <c r="FV108" s="43">
        <f t="shared" si="111"/>
        <v>93</v>
      </c>
      <c r="FW108" s="2">
        <f t="shared" si="149"/>
        <v>0.57851468929799987</v>
      </c>
      <c r="FX108" s="43">
        <f>FW108*'DEPRECATED - DT-Prelim Calcs'!$C$21/FR$2/'DEPRECATED - DT-Prelim Calcs'!$C$19/'DEPRECATED - DT-Prelim Calcs'!$C$18*3.39*'DEPRECATED - DT-Prelim Calcs'!$C$20</f>
        <v>29.053734754561201</v>
      </c>
      <c r="FY108" s="36">
        <f t="shared" si="150"/>
        <v>0</v>
      </c>
      <c r="FZ108" s="43">
        <f>FX107*'DEPRECATED - DT-Prelim Calcs'!$C$11+FZ107</f>
        <v>-3413.9769486970217</v>
      </c>
      <c r="GA108" s="43">
        <f>GA107+0.5*FX108*'DEPRECATED - DT-Prelim Calcs'!$C$11^2+FZ108*'DEPRECATED - DT-Prelim Calcs'!$C$11</f>
        <v>-1903663.3806458707</v>
      </c>
      <c r="GB108" s="43">
        <f>MIN('Drive Train'!$F$35-FV107*'DEPRECATED - DT-Prelim Calcs'!$C$21*'Drive Train'!$F$39,GB107+FV$2)</f>
        <v>7.1920000000000002</v>
      </c>
      <c r="GC108" s="43">
        <f>'Drive Train'!$F$35-FV108*'DEPRECATED - DT-Prelim Calcs'!$C$21*'Drive Train'!$F$39</f>
        <v>7.1920000000000002</v>
      </c>
      <c r="GD108" s="1">
        <f>IF(GA108&gt;='Drive Train'!$F$29,1,0)</f>
        <v>0</v>
      </c>
      <c r="GE108" s="43">
        <f t="shared" si="151"/>
        <v>103.33333333333333</v>
      </c>
      <c r="GF108" s="49">
        <f>GF107+'DEPRECATED - DT-Prelim Calcs'!$C$11</f>
        <v>416</v>
      </c>
      <c r="GG108" s="2">
        <f>GQ108/'Drive Train'!$F$35</f>
        <v>0.86451612903225805</v>
      </c>
      <c r="GH108" s="36">
        <f>GO108*12*60/(PI() * 'Drive Train'!$F$15)/GG$2*GG108</f>
        <v>-17826.287674044877</v>
      </c>
      <c r="GI108" s="2">
        <f>('DEPRECATED - DT-Prelim Calcs'!$C$6*GG108-GH108)/('DEPRECATED - DT-Prelim Calcs'!$C$6*GG108)*'DEPRECATED - DT-Prelim Calcs'!$C$7*GG108</f>
        <v>17.158857947868263</v>
      </c>
      <c r="GJ108" s="43">
        <f>GI108/'DEPRECATED - DT-Prelim Calcs'!$C$7*('DEPRECATED - DT-Prelim Calcs'!$C$8-'DEPRECATED - DT-Prelim Calcs'!$C$9)+'DEPRECATED - DT-Prelim Calcs'!$C$9</f>
        <v>936.27360462267393</v>
      </c>
      <c r="GK108" s="43">
        <f t="shared" si="152"/>
        <v>29.999999999999982</v>
      </c>
      <c r="GL108" s="2">
        <f t="shared" si="153"/>
        <v>1.4462867232450001</v>
      </c>
      <c r="GM108" s="43">
        <f>GL108*'DEPRECATED - DT-Prelim Calcs'!$C$21/GG$2/'DEPRECATED - DT-Prelim Calcs'!$C$19/'DEPRECATED - DT-Prelim Calcs'!$C$18*3.39*'DEPRECATED - DT-Prelim Calcs'!$C$20</f>
        <v>29.053734754561201</v>
      </c>
      <c r="GN108" s="36">
        <f t="shared" si="154"/>
        <v>0</v>
      </c>
      <c r="GO108" s="43">
        <f>GM107*'DEPRECATED - DT-Prelim Calcs'!$C$11+GO107</f>
        <v>-59.981031174830278</v>
      </c>
      <c r="GP108" s="43">
        <f>GP107+0.5*GM108*'DEPRECATED - DT-Prelim Calcs'!$C$11^2+GO108*'DEPRECATED - DT-Prelim Calcs'!$C$11</f>
        <v>-121260.3683327982</v>
      </c>
      <c r="GQ108" s="43">
        <f>MIN('Drive Train'!$F$35-GK107*'DEPRECATED - DT-Prelim Calcs'!$C$21*'Drive Train'!$F$39,GQ107+GK$2)</f>
        <v>10.72</v>
      </c>
      <c r="GR108" s="43">
        <f>'Drive Train'!$F$35-GK108*'DEPRECATED - DT-Prelim Calcs'!$C$21*'Drive Train'!$F$39</f>
        <v>10.72</v>
      </c>
      <c r="GS108" s="1">
        <f>IF(GP108&gt;='Drive Train'!$F$29,1,0)</f>
        <v>0</v>
      </c>
      <c r="GT108" s="43">
        <f t="shared" si="155"/>
        <v>33.333333333333314</v>
      </c>
      <c r="GU108" s="49">
        <f>GU107+'DEPRECATED - DT-Prelim Calcs'!$C$11</f>
        <v>416</v>
      </c>
      <c r="GV108" s="2">
        <f>HF108/'Drive Train'!$F$35</f>
        <v>0.84946236559139798</v>
      </c>
      <c r="GW108" s="36">
        <f>HD108*12*60/(PI() * 'Drive Train'!$F$15)/GV$2*GV108</f>
        <v>-109181.31683336952</v>
      </c>
      <c r="GX108" s="2">
        <f>('DEPRECATED - DT-Prelim Calcs'!$C$6*GV108-GW108)/('DEPRECATED - DT-Prelim Calcs'!$C$6*GV108)*'DEPRECATED - DT-Prelim Calcs'!$C$7*GV108</f>
        <v>84.244225508495617</v>
      </c>
      <c r="GY108" s="43">
        <f>GX108/'DEPRECATED - DT-Prelim Calcs'!$C$7*('DEPRECATED - DT-Prelim Calcs'!$C$8-'DEPRECATED - DT-Prelim Calcs'!$C$9)+'DEPRECATED - DT-Prelim Calcs'!$C$9</f>
        <v>4590.9242254628207</v>
      </c>
      <c r="GZ108" s="43">
        <f t="shared" si="112"/>
        <v>33.333333333333314</v>
      </c>
      <c r="HA108" s="2">
        <f t="shared" si="156"/>
        <v>1.4462867232450001</v>
      </c>
      <c r="HB108" s="43">
        <f>HA108*'DEPRECATED - DT-Prelim Calcs'!$C$21/GV$2/'DEPRECATED - DT-Prelim Calcs'!$C$19/'DEPRECATED - DT-Prelim Calcs'!$C$18*3.39*'DEPRECATED - DT-Prelim Calcs'!$C$20</f>
        <v>29.053734754561201</v>
      </c>
      <c r="HC108" s="36">
        <f t="shared" si="157"/>
        <v>0</v>
      </c>
      <c r="HD108" s="43">
        <f>HB107*'DEPRECATED - DT-Prelim Calcs'!$C$11+HD107</f>
        <v>-373.87833716814941</v>
      </c>
      <c r="HE108" s="43">
        <f>HE107+0.5*HB108*'DEPRECATED - DT-Prelim Calcs'!$C$11^2+HD108*'DEPRECATED - DT-Prelim Calcs'!$C$11</f>
        <v>-128647.14986714226</v>
      </c>
      <c r="HF108" s="43">
        <f>MIN('Drive Train'!$F$35-GZ107*'DEPRECATED - DT-Prelim Calcs'!$C$21*'Drive Train'!$F$39,HF107+GZ$2)</f>
        <v>10.533333333333335</v>
      </c>
      <c r="HG108" s="43">
        <f>'Drive Train'!$F$35-GZ108*'DEPRECATED - DT-Prelim Calcs'!$C$21*'Drive Train'!$F$39</f>
        <v>10.533333333333335</v>
      </c>
      <c r="HH108" s="1">
        <f>IF(HE108&gt;='Drive Train'!$F$29,1,0)</f>
        <v>0</v>
      </c>
      <c r="HI108" s="43">
        <f t="shared" si="158"/>
        <v>37.037037037037017</v>
      </c>
      <c r="HJ108" s="49">
        <f>HJ107+'DEPRECATED - DT-Prelim Calcs'!$C$11</f>
        <v>416</v>
      </c>
      <c r="HK108" s="2">
        <f>HU108/'Drive Train'!$F$35</f>
        <v>0.83440860215053769</v>
      </c>
      <c r="HL108" s="36">
        <f>HS108*12*60/(PI() * 'Drive Train'!$F$15)/HK$2*HK108</f>
        <v>-28765.756574336006</v>
      </c>
      <c r="HM108" s="2">
        <f>('DEPRECATED - DT-Prelim Calcs'!$C$6*HK108-HL108)/('DEPRECATED - DT-Prelim Calcs'!$C$6*HK108)*'DEPRECATED - DT-Prelim Calcs'!$C$7*HK108</f>
        <v>25.05936354371547</v>
      </c>
      <c r="HN108" s="43">
        <f>HM108/'DEPRECATED - DT-Prelim Calcs'!$C$7*('DEPRECATED - DT-Prelim Calcs'!$C$8-'DEPRECATED - DT-Prelim Calcs'!$C$9)+'DEPRECATED - DT-Prelim Calcs'!$C$9</f>
        <v>1366.6742826053949</v>
      </c>
      <c r="HO108" s="43">
        <f t="shared" si="113"/>
        <v>36.66666666666665</v>
      </c>
      <c r="HP108" s="2">
        <f t="shared" si="159"/>
        <v>1.4462867232450001</v>
      </c>
      <c r="HQ108" s="43">
        <f>HP108*'DEPRECATED - DT-Prelim Calcs'!$C$21/HK$2/'DEPRECATED - DT-Prelim Calcs'!$C$19/'DEPRECATED - DT-Prelim Calcs'!$C$18*3.39*'DEPRECATED - DT-Prelim Calcs'!$C$20</f>
        <v>29.053734754561201</v>
      </c>
      <c r="HR108" s="36">
        <f t="shared" si="160"/>
        <v>0</v>
      </c>
      <c r="HS108" s="43">
        <f>HQ107*'DEPRECATED - DT-Prelim Calcs'!$C$11+HS107</f>
        <v>-100.28203663357228</v>
      </c>
      <c r="HT108" s="43">
        <f>HT107+0.5*HQ108*'DEPRECATED - DT-Prelim Calcs'!$C$11^2+HS108*'DEPRECATED - DT-Prelim Calcs'!$C$11</f>
        <v>-156323.91818228475</v>
      </c>
      <c r="HU108" s="43">
        <f>MIN('Drive Train'!$F$35-HO107*'DEPRECATED - DT-Prelim Calcs'!$C$21*'Drive Train'!$F$39,HU107+HO$2)</f>
        <v>10.346666666666668</v>
      </c>
      <c r="HV108" s="43">
        <f>'Drive Train'!$F$35-HO108*'DEPRECATED - DT-Prelim Calcs'!$C$21*'Drive Train'!$F$39</f>
        <v>10.346666666666668</v>
      </c>
      <c r="HW108" s="1">
        <f>IF(HT108&gt;='Drive Train'!$F$29,1,0)</f>
        <v>0</v>
      </c>
      <c r="HX108" s="43">
        <f t="shared" si="161"/>
        <v>40.740740740740726</v>
      </c>
      <c r="HY108" s="49">
        <f>HY107+'DEPRECATED - DT-Prelim Calcs'!$C$11</f>
        <v>416</v>
      </c>
      <c r="HZ108" s="2">
        <f>IJ108/'Drive Train'!$F$35</f>
        <v>0.8193548387096774</v>
      </c>
      <c r="IA108" s="36">
        <f>IH108*12*60/(PI() * 'Drive Train'!$F$15)/HZ$2*HZ108</f>
        <v>-33816.581619871489</v>
      </c>
      <c r="IB108" s="2">
        <f>('DEPRECATED - DT-Prelim Calcs'!$C$6*HZ108-IA108)/('DEPRECATED - DT-Prelim Calcs'!$C$6*HZ108)*'DEPRECATED - DT-Prelim Calcs'!$C$7*HZ108</f>
        <v>28.701671967403769</v>
      </c>
      <c r="IC108" s="43">
        <f>IB108/'DEPRECATED - DT-Prelim Calcs'!$C$7*('DEPRECATED - DT-Prelim Calcs'!$C$8-'DEPRECATED - DT-Prelim Calcs'!$C$9)+'DEPRECATED - DT-Prelim Calcs'!$C$9</f>
        <v>1565.0985474779663</v>
      </c>
      <c r="ID108" s="43">
        <f t="shared" si="114"/>
        <v>39.999999999999986</v>
      </c>
      <c r="IE108" s="2">
        <f t="shared" si="162"/>
        <v>1.4462867232450001</v>
      </c>
      <c r="IF108" s="43">
        <f>IE108*'DEPRECATED - DT-Prelim Calcs'!$C$21/HZ$2/'DEPRECATED - DT-Prelim Calcs'!$C$19/'DEPRECATED - DT-Prelim Calcs'!$C$18*3.39*'DEPRECATED - DT-Prelim Calcs'!$C$20</f>
        <v>29.053734754561201</v>
      </c>
      <c r="IG108" s="36">
        <f t="shared" si="163"/>
        <v>0</v>
      </c>
      <c r="IH108" s="43">
        <f>IF107*'DEPRECATED - DT-Prelim Calcs'!$C$11+IH107</f>
        <v>-120.05598046011029</v>
      </c>
      <c r="II108" s="43">
        <f>II107+0.5*IF108*'DEPRECATED - DT-Prelim Calcs'!$C$11^2+IH108*'DEPRECATED - DT-Prelim Calcs'!$C$11</f>
        <v>-132097.54651110477</v>
      </c>
      <c r="IJ108" s="43">
        <f>MIN('Drive Train'!$F$35-ID107*'DEPRECATED - DT-Prelim Calcs'!$C$21*'Drive Train'!$F$39,IJ107+ID$2)</f>
        <v>10.16</v>
      </c>
      <c r="IK108" s="43">
        <f>'Drive Train'!$F$35-ID108*'DEPRECATED - DT-Prelim Calcs'!$C$21*'Drive Train'!$F$39</f>
        <v>10.16</v>
      </c>
      <c r="IL108" s="1">
        <f>IF(II108&gt;='Drive Train'!$F$29,1,0)</f>
        <v>0</v>
      </c>
      <c r="IM108" s="43">
        <f t="shared" si="164"/>
        <v>44.444444444444429</v>
      </c>
      <c r="IN108" s="49">
        <f>IN107+'DEPRECATED - DT-Prelim Calcs'!$C$11</f>
        <v>416</v>
      </c>
      <c r="IO108" s="2">
        <f>IY108/'Drive Train'!$F$35</f>
        <v>0.80430107526881722</v>
      </c>
      <c r="IP108" s="36">
        <f>IW108*12*60/(PI() * 'Drive Train'!$F$15)/IO$2*IO108</f>
        <v>24388.108669750251</v>
      </c>
      <c r="IQ108" s="2">
        <f>('DEPRECATED - DT-Prelim Calcs'!$C$6*IO108-IP108)/('DEPRECATED - DT-Prelim Calcs'!$C$6*IO108)*'DEPRECATED - DT-Prelim Calcs'!$C$7*IO108</f>
        <v>-14.155763640551735</v>
      </c>
      <c r="IR108" s="43">
        <f>IQ108/'DEPRECATED - DT-Prelim Calcs'!$C$7*('DEPRECATED - DT-Prelim Calcs'!$C$8-'DEPRECATED - DT-Prelim Calcs'!$C$9)+'DEPRECATED - DT-Prelim Calcs'!$C$9</f>
        <v>-769.6721983285646</v>
      </c>
      <c r="IS108" s="43">
        <f t="shared" si="115"/>
        <v>-769.6721983285646</v>
      </c>
      <c r="IT108" s="2">
        <f t="shared" si="165"/>
        <v>-16.524367185598756</v>
      </c>
      <c r="IU108" s="43">
        <f>IT108*'DEPRECATED - DT-Prelim Calcs'!$C$21/IO$2/'DEPRECATED - DT-Prelim Calcs'!$C$19/'DEPRECATED - DT-Prelim Calcs'!$C$18*3.39*'DEPRECATED - DT-Prelim Calcs'!$C$20</f>
        <v>-331.94979493428804</v>
      </c>
      <c r="IV108" s="36">
        <f t="shared" si="166"/>
        <v>1</v>
      </c>
      <c r="IW108" s="43">
        <f>IU107*'DEPRECATED - DT-Prelim Calcs'!$C$11+IW107</f>
        <v>88.203453430887734</v>
      </c>
      <c r="IX108" s="43">
        <f>IX107+0.5*IU108*'DEPRECATED - DT-Prelim Calcs'!$C$11^2+IW108*'DEPRECATED - DT-Prelim Calcs'!$C$11</f>
        <v>-167415.90030222782</v>
      </c>
      <c r="IY108" s="43">
        <f>MIN('Drive Train'!$F$35-IS107*'DEPRECATED - DT-Prelim Calcs'!$C$21*'Drive Train'!$F$39,IY107+IS$2)</f>
        <v>9.9733333333333345</v>
      </c>
      <c r="IZ108" s="43">
        <f>'Drive Train'!$F$35-IS108*'DEPRECATED - DT-Prelim Calcs'!$C$21*'Drive Train'!$F$39</f>
        <v>55.501643106399619</v>
      </c>
      <c r="JA108" s="1">
        <f>IF(IX108&gt;='Drive Train'!$F$29,1,0)</f>
        <v>0</v>
      </c>
      <c r="JB108" s="43">
        <f t="shared" si="167"/>
        <v>-855.19133147618288</v>
      </c>
      <c r="JC108" s="49">
        <f>JC107+'DEPRECATED - DT-Prelim Calcs'!$C$11</f>
        <v>416</v>
      </c>
      <c r="JD108" s="2">
        <f>JN108/'Drive Train'!$F$35</f>
        <v>0.78924731182795704</v>
      </c>
      <c r="JE108" s="36">
        <f>JL108*12*60/(PI() * 'Drive Train'!$F$15)/JD$2*JD108</f>
        <v>-92245.786682699661</v>
      </c>
      <c r="JF108" s="2">
        <f>('DEPRECATED - DT-Prelim Calcs'!$C$6*JD108-JE108)/('DEPRECATED - DT-Prelim Calcs'!$C$6*JD108)*'DEPRECATED - DT-Prelim Calcs'!$C$7*JD108</f>
        <v>71.512344115335409</v>
      </c>
      <c r="JG108" s="43">
        <f>JF108/'DEPRECATED - DT-Prelim Calcs'!$C$7*('DEPRECATED - DT-Prelim Calcs'!$C$8-'DEPRECATED - DT-Prelim Calcs'!$C$9)+'DEPRECATED - DT-Prelim Calcs'!$C$9</f>
        <v>3897.3217316563318</v>
      </c>
      <c r="JH108" s="43">
        <f t="shared" si="116"/>
        <v>46.666666666666657</v>
      </c>
      <c r="JI108" s="2">
        <f t="shared" si="168"/>
        <v>1.4462867232450001</v>
      </c>
      <c r="JJ108" s="43">
        <f>JI108*'DEPRECATED - DT-Prelim Calcs'!$C$21/JD$2/'DEPRECATED - DT-Prelim Calcs'!$C$19/'DEPRECATED - DT-Prelim Calcs'!$C$18*3.39*'DEPRECATED - DT-Prelim Calcs'!$C$20</f>
        <v>29.053734754561201</v>
      </c>
      <c r="JK108" s="36">
        <f t="shared" si="169"/>
        <v>0</v>
      </c>
      <c r="JL108" s="43">
        <f>JJ107*'DEPRECATED - DT-Prelim Calcs'!$C$11+JL107</f>
        <v>-339.98483419529191</v>
      </c>
      <c r="JM108" s="43">
        <f>JM107+0.5*JJ108*'DEPRECATED - DT-Prelim Calcs'!$C$11^2+JL108*'DEPRECATED - DT-Prelim Calcs'!$C$11</f>
        <v>-156494.27869540968</v>
      </c>
      <c r="JN108" s="43">
        <f>MIN('Drive Train'!$F$35-JH107*'DEPRECATED - DT-Prelim Calcs'!$C$21*'Drive Train'!$F$39,JN107+JH$2)</f>
        <v>9.7866666666666671</v>
      </c>
      <c r="JO108" s="43">
        <f>'Drive Train'!$F$35-JH108*'DEPRECATED - DT-Prelim Calcs'!$C$21*'Drive Train'!$F$39</f>
        <v>9.7866666666666671</v>
      </c>
      <c r="JP108" s="1">
        <f>IF(JM108&gt;='Drive Train'!$F$29,1,0)</f>
        <v>0</v>
      </c>
      <c r="JQ108" s="43">
        <f>MIN(JG108,'DEPRECATED - DT-Prelim Calcs'!$C$10)*'DEPRECATED - DT-Prelim Calcs'!$C$11*1000/60/60</f>
        <v>103.33333333333333</v>
      </c>
      <c r="JR108" s="49">
        <f>JR107+'DEPRECATED - DT-Prelim Calcs'!$C$11</f>
        <v>416</v>
      </c>
      <c r="JS108" s="2">
        <f>KC108/'Drive Train'!$F$35</f>
        <v>0.77419354838709686</v>
      </c>
      <c r="JT108" s="36">
        <f>KA108*12*60/(PI() * 'Drive Train'!$F$15)/JS$2*JS108</f>
        <v>-64875.194911917046</v>
      </c>
      <c r="JU108" s="2">
        <f>('DEPRECATED - DT-Prelim Calcs'!$C$6*JS108-JT108)/('DEPRECATED - DT-Prelim Calcs'!$C$6*JS108)*'DEPRECATED - DT-Prelim Calcs'!$C$7*JS108</f>
        <v>51.3213539702883</v>
      </c>
      <c r="JV108" s="43">
        <f>JU108/'DEPRECATED - DT-Prelim Calcs'!$C$7*('DEPRECATED - DT-Prelim Calcs'!$C$8-'DEPRECATED - DT-Prelim Calcs'!$C$9)+'DEPRECATED - DT-Prelim Calcs'!$C$9</f>
        <v>2797.3648058440635</v>
      </c>
      <c r="JW108" s="43">
        <f t="shared" si="117"/>
        <v>49.999999999999993</v>
      </c>
      <c r="JX108" s="2">
        <f t="shared" si="170"/>
        <v>1.4462867232450001</v>
      </c>
      <c r="JY108" s="43">
        <f>JX108*'DEPRECATED - DT-Prelim Calcs'!$C$21/JS$2/'DEPRECATED - DT-Prelim Calcs'!$C$19/'DEPRECATED - DT-Prelim Calcs'!$C$18*3.39*'DEPRECATED - DT-Prelim Calcs'!$C$20</f>
        <v>29.053734754561201</v>
      </c>
      <c r="JZ108" s="36">
        <f t="shared" si="171"/>
        <v>0</v>
      </c>
      <c r="KA108" s="43">
        <f>JY107*'DEPRECATED - DT-Prelim Calcs'!$C$11+KA107</f>
        <v>-243.75596094907479</v>
      </c>
      <c r="KB108" s="43">
        <f>KB107+0.5*JY108*'DEPRECATED - DT-Prelim Calcs'!$C$11^2+KA108*'DEPRECATED - DT-Prelim Calcs'!$C$11</f>
        <v>-161416.37935269653</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103.33333333333333</v>
      </c>
      <c r="KG108" s="49">
        <f>KG107+'DEPRECATED - DT-Prelim Calcs'!$C$11</f>
        <v>416</v>
      </c>
      <c r="KH108" s="2">
        <f>KR108/'Drive Train'!$F$35</f>
        <v>1.4280227374727212</v>
      </c>
      <c r="KI108" s="36">
        <f>KP108*12*60/(PI() * 'Drive Train'!$F$15)/KH$2*KH108</f>
        <v>-85498.426613813543</v>
      </c>
      <c r="KJ108" s="2">
        <f>('DEPRECATED - DT-Prelim Calcs'!$C$6*KH108-KI108)/('DEPRECATED - DT-Prelim Calcs'!$C$6*KH108)*'DEPRECATED - DT-Prelim Calcs'!$C$7*KH108</f>
        <v>69.548150905014381</v>
      </c>
      <c r="KK108" s="43">
        <f>KJ108/'DEPRECATED - DT-Prelim Calcs'!$C$7*('DEPRECATED - DT-Prelim Calcs'!$C$8-'DEPRECATED - DT-Prelim Calcs'!$C$9)+'DEPRECATED - DT-Prelim Calcs'!$C$9</f>
        <v>3790.3171761686935</v>
      </c>
      <c r="KL108" s="43">
        <f t="shared" si="118"/>
        <v>53.333333333333329</v>
      </c>
      <c r="KM108" s="2">
        <f t="shared" si="172"/>
        <v>1.4462867232450001</v>
      </c>
      <c r="KN108" s="43">
        <f>KM108*'DEPRECATED - DT-Prelim Calcs'!$C$21/KH$2/'DEPRECATED - DT-Prelim Calcs'!$C$19/'DEPRECATED - DT-Prelim Calcs'!$C$18*3.39*'DEPRECATED - DT-Prelim Calcs'!$C$20</f>
        <v>29.053734754561201</v>
      </c>
      <c r="KO108" s="36">
        <f t="shared" si="173"/>
        <v>0</v>
      </c>
      <c r="KP108" s="43">
        <f>KN107*'DEPRECATED - DT-Prelim Calcs'!$C$11+KP107</f>
        <v>-174.16028126726496</v>
      </c>
      <c r="KQ108" s="43">
        <f>KQ107+0.5*KN108*'DEPRECATED - DT-Prelim Calcs'!$C$11^2+KP108*'DEPRECATED - DT-Prelim Calcs'!$C$11</f>
        <v>-163441.52588932344</v>
      </c>
      <c r="KR108" s="43">
        <f>MIN('Drive Train'!$F$35-KL107*'DEPRECATED - DT-Prelim Calcs'!$C$21*'Drive Train'!$F$39,KR107+KL$2)</f>
        <v>17.707481944661744</v>
      </c>
      <c r="KS108" s="43">
        <f>'Drive Train'!$F$35-KL108*'DEPRECATED - DT-Prelim Calcs'!$C$21*'Drive Train'!$F$39</f>
        <v>9.413333333333334</v>
      </c>
      <c r="KT108" s="1">
        <f>IF(KQ108&gt;='Drive Train'!$F$29,1,0)</f>
        <v>0</v>
      </c>
      <c r="KU108" s="43">
        <f>MIN(KK108,'DEPRECATED - DT-Prelim Calcs'!$C$10)*'DEPRECATED - DT-Prelim Calcs'!$C$11*1000/60/60</f>
        <v>103.33333333333333</v>
      </c>
      <c r="KV108" s="49">
        <f>KV107+'DEPRECATED - DT-Prelim Calcs'!$C$11</f>
        <v>416</v>
      </c>
      <c r="KW108" s="2">
        <f>LG108/'Drive Train'!$F$35</f>
        <v>3.9301912240637691</v>
      </c>
      <c r="KX108" s="36">
        <f>LE108*12*60/(PI() * 'Drive Train'!$F$15)/KW$2*KW108</f>
        <v>-1424355.1974134184</v>
      </c>
      <c r="KY108" s="2">
        <f>('DEPRECATED - DT-Prelim Calcs'!$C$6*KW108-KX108)/('DEPRECATED - DT-Prelim Calcs'!$C$6*KW108)*'DEPRECATED - DT-Prelim Calcs'!$C$7*KW108</f>
        <v>1065.4899441557388</v>
      </c>
      <c r="KZ108" s="43">
        <f>KY108/'DEPRECATED - DT-Prelim Calcs'!$C$7*('DEPRECATED - DT-Prelim Calcs'!$C$8-'DEPRECATED - DT-Prelim Calcs'!$C$9)+'DEPRECATED - DT-Prelim Calcs'!$C$9</f>
        <v>58046.847704006657</v>
      </c>
      <c r="LA108" s="43">
        <f t="shared" si="119"/>
        <v>56.666666666666664</v>
      </c>
      <c r="LB108" s="2">
        <f t="shared" si="174"/>
        <v>1.4462867232450001</v>
      </c>
      <c r="LC108" s="43">
        <f>LB108*'DEPRECATED - DT-Prelim Calcs'!$C$21/KW$2/'DEPRECATED - DT-Prelim Calcs'!$C$19/'DEPRECATED - DT-Prelim Calcs'!$C$18*3.39*'DEPRECATED - DT-Prelim Calcs'!$C$20</f>
        <v>29.053734754561201</v>
      </c>
      <c r="LD108" s="36">
        <f t="shared" si="175"/>
        <v>0</v>
      </c>
      <c r="LE108" s="43">
        <f>LC107*'DEPRECATED - DT-Prelim Calcs'!$C$11+LE107</f>
        <v>-1054.2187599993911</v>
      </c>
      <c r="LF108" s="43">
        <f>LF107+0.5*LC108*'DEPRECATED - DT-Prelim Calcs'!$C$11^2+LE108*'DEPRECATED - DT-Prelim Calcs'!$C$11</f>
        <v>-181078.04381323006</v>
      </c>
      <c r="LG108" s="43">
        <f>MIN('Drive Train'!$F$35-LA107*'DEPRECATED - DT-Prelim Calcs'!$C$21*'Drive Train'!$F$39,LG107+LA$2)</f>
        <v>48.734371178390738</v>
      </c>
      <c r="LH108" s="43">
        <f>'Drive Train'!$F$35-LA108*'DEPRECATED - DT-Prelim Calcs'!$C$21*'Drive Train'!$F$39</f>
        <v>9.2266666666666666</v>
      </c>
      <c r="LI108" s="1">
        <f>IF(LF108&gt;='Drive Train'!$F$29,1,0)</f>
        <v>0</v>
      </c>
      <c r="LJ108" s="43">
        <f>MIN(KZ108,'DEPRECATED - DT-Prelim Calcs'!$C$10)*'DEPRECATED - DT-Prelim Calcs'!$C$11*1000/60/60</f>
        <v>103.33333333333333</v>
      </c>
      <c r="LK108" s="49">
        <f>LK107+'DEPRECATED - DT-Prelim Calcs'!$C$11</f>
        <v>416</v>
      </c>
      <c r="LL108" s="2">
        <f>LV108/'Drive Train'!$F$35</f>
        <v>0.72903225806451621</v>
      </c>
      <c r="LM108" s="36">
        <f>LT108*12*60/(PI() * 'Drive Train'!$F$15)/LL$2*LL108</f>
        <v>15748.959401444299</v>
      </c>
      <c r="LN108" s="2">
        <f>('DEPRECATED - DT-Prelim Calcs'!$C$6*LL108-LM108)/('DEPRECATED - DT-Prelim Calcs'!$C$6*LL108)*'DEPRECATED - DT-Prelim Calcs'!$C$7*LL108</f>
        <v>-8.1580518119930563</v>
      </c>
      <c r="LO108" s="43">
        <f>LN108/'DEPRECATED - DT-Prelim Calcs'!$C$7*('DEPRECATED - DT-Prelim Calcs'!$C$8-'DEPRECATED - DT-Prelim Calcs'!$C$9)+'DEPRECATED - DT-Prelim Calcs'!$C$9</f>
        <v>-442.93118080260678</v>
      </c>
      <c r="LP108" s="43">
        <f t="shared" si="120"/>
        <v>-442.93118080260678</v>
      </c>
      <c r="LQ108" s="2">
        <f t="shared" si="176"/>
        <v>-9.8455294286221768</v>
      </c>
      <c r="LR108" s="43">
        <f>LQ108*'DEPRECATED - DT-Prelim Calcs'!$C$21/LL$2/'DEPRECATED - DT-Prelim Calcs'!$C$19/'DEPRECATED - DT-Prelim Calcs'!$C$18*3.39*'DEPRECATED - DT-Prelim Calcs'!$C$20</f>
        <v>-197.78194457570126</v>
      </c>
      <c r="LS108" s="36">
        <f t="shared" si="177"/>
        <v>1</v>
      </c>
      <c r="LT108" s="43">
        <f>LR107*'DEPRECATED - DT-Prelim Calcs'!$C$11+LT107</f>
        <v>62.839285065351561</v>
      </c>
      <c r="LU108" s="43">
        <f>LU107+0.5*LR108*'DEPRECATED - DT-Prelim Calcs'!$C$11^2+LT108*'DEPRECATED - DT-Prelim Calcs'!$C$11</f>
        <v>-180736.24947234895</v>
      </c>
      <c r="LV108" s="43">
        <f>MIN('Drive Train'!$F$35-LP107*'DEPRECATED - DT-Prelim Calcs'!$C$21*'Drive Train'!$F$39,LV107+LP$2)</f>
        <v>9.0400000000000009</v>
      </c>
      <c r="LW108" s="43">
        <f>'Drive Train'!$F$35-LP108*'DEPRECATED - DT-Prelim Calcs'!$C$21*'Drive Train'!$F$39</f>
        <v>37.204146124945979</v>
      </c>
      <c r="LX108" s="1">
        <f>IF(LU108&gt;='Drive Train'!$F$29,1,0)</f>
        <v>0</v>
      </c>
      <c r="LY108" s="43">
        <f>MIN(LO108,'DEPRECATED - DT-Prelim Calcs'!$C$10)*'DEPRECATED - DT-Prelim Calcs'!$C$11*1000/60/60</f>
        <v>-492.14575644734089</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79">MIN(ABS(V109),U$2) * SIGN(V109)</f>
        <v>0</v>
      </c>
      <c r="X109" s="2">
        <f>MAX(MIN(IF(AND(AI108=1,AG109&lt;0),-1,1)*(W109-$C$9)/($C$8-$C$9)*$C$7-$C$29*AE109/T$2 -  AI108*$C$29/2,X$2),MAX(X$4:X108)*-1)</f>
        <v>-0.27672021620693066</v>
      </c>
      <c r="Y109" s="43">
        <f t="shared" si="94"/>
        <v>0</v>
      </c>
      <c r="Z109" s="43">
        <f t="shared" si="95"/>
        <v>0</v>
      </c>
      <c r="AA109" s="43">
        <f t="shared" si="96"/>
        <v>0</v>
      </c>
      <c r="AB109" s="43" t="e">
        <f t="shared" si="97"/>
        <v>#N/A</v>
      </c>
      <c r="AC109" s="36">
        <f t="shared" si="121"/>
        <v>1</v>
      </c>
      <c r="AD109" s="1">
        <f t="shared" si="98"/>
        <v>1</v>
      </c>
      <c r="AE109" s="43">
        <f t="shared" si="99"/>
        <v>0</v>
      </c>
      <c r="AF109" s="43" t="e">
        <f t="shared" si="100"/>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889.49632897085212</v>
      </c>
      <c r="AK109" s="43">
        <f t="shared" si="178"/>
        <v>0</v>
      </c>
      <c r="AL109" s="49">
        <f>AL108+'DEPRECATED - DT-Prelim Calcs'!$C$11</f>
        <v>420</v>
      </c>
      <c r="AM109" s="2">
        <f>AW109/'Drive Train'!$F$35</f>
        <v>1.0413473482889755</v>
      </c>
      <c r="AN109" s="36">
        <f>AU109*12*60/(PI() * 'Drive Train'!$F$15)/AM$2*AM109</f>
        <v>1873.1797494032533</v>
      </c>
      <c r="AO109" s="2">
        <f>('DEPRECATED - DT-Prelim Calcs'!$C$6*AM109-AN109)/('DEPRECATED - DT-Prelim Calcs'!$C$6*AM109)*'DEPRECATED - DT-Prelim Calcs'!$C$7*AM109</f>
        <v>3.5069264263747844</v>
      </c>
      <c r="AP109" s="43">
        <f>AO109/'DEPRECATED - DT-Prelim Calcs'!$C$7*('DEPRECATED - DT-Prelim Calcs'!$C$8-'DEPRECATED - DT-Prelim Calcs'!$C$9)+'DEPRECATED - DT-Prelim Calcs'!$C$9</f>
        <v>192.5489769592233</v>
      </c>
      <c r="AQ109" s="43">
        <f t="shared" si="102"/>
        <v>93</v>
      </c>
      <c r="AR109" s="2">
        <f t="shared" si="122"/>
        <v>1.5390759650223955</v>
      </c>
      <c r="AS109" s="43">
        <f>AR109*'DEPRECATED - DT-Prelim Calcs'!$C$21/AM$2/'DEPRECATED - DT-Prelim Calcs'!$C$19/'DEPRECATED - DT-Prelim Calcs'!$C$18*3.39*'DEPRECATED - DT-Prelim Calcs'!$C$20</f>
        <v>15.458865844579199</v>
      </c>
      <c r="AT109" s="36">
        <f t="shared" si="123"/>
        <v>0</v>
      </c>
      <c r="AU109" s="43">
        <f>AS108*'DEPRECATED - DT-Prelim Calcs'!$C$11+AU108</f>
        <v>10.465017320265186</v>
      </c>
      <c r="AV109" s="43">
        <f>AV108+0.5*AS109*'DEPRECATED - DT-Prelim Calcs'!$C$11^2+AU109*'DEPRECATED - DT-Prelim Calcs'!$C$11</f>
        <v>6237.0927986090874</v>
      </c>
      <c r="AW109" s="43">
        <f>MIN('Drive Train'!$F$35-AQ108*'DEPRECATED - DT-Prelim Calcs'!$C$21*'Drive Train'!$F$39,AW108+AQ$2)</f>
        <v>12.912707118783295</v>
      </c>
      <c r="AX109" s="43">
        <f>'Drive Train'!$F$35-AQ109*'DEPRECATED - DT-Prelim Calcs'!$C$21*'Drive Train'!$F$39</f>
        <v>7.1920000000000002</v>
      </c>
      <c r="AY109" s="1">
        <f>IF(AV109&gt;='Drive Train'!$F$29,1,0)</f>
        <v>1</v>
      </c>
      <c r="AZ109" s="43">
        <f t="shared" si="124"/>
        <v>103.33333333333333</v>
      </c>
      <c r="BA109" s="49">
        <f>BA108+'DEPRECATED - DT-Prelim Calcs'!$C$11</f>
        <v>420</v>
      </c>
      <c r="BB109" s="2">
        <f>BL109/'Drive Train'!$F$35</f>
        <v>0.57999999999999996</v>
      </c>
      <c r="BC109" s="36">
        <f>BJ109*12*60/(PI() * 'Drive Train'!$F$15)/BB$2*BB109</f>
        <v>-47650.746594702628</v>
      </c>
      <c r="BD109" s="2">
        <f>('DEPRECATED - DT-Prelim Calcs'!$C$6*BB109-BC109)/('DEPRECATED - DT-Prelim Calcs'!$C$6*BB109)*'DEPRECATED - DT-Prelim Calcs'!$C$7*BB109</f>
        <v>37.748726885447553</v>
      </c>
      <c r="BE109" s="43">
        <f>BD109/'DEPRECATED - DT-Prelim Calcs'!$C$7*('DEPRECATED - DT-Prelim Calcs'!$C$8-'DEPRECATED - DT-Prelim Calcs'!$C$9)+'DEPRECATED - DT-Prelim Calcs'!$C$9</f>
        <v>2057.9604945057249</v>
      </c>
      <c r="BF109" s="43">
        <f t="shared" si="103"/>
        <v>93</v>
      </c>
      <c r="BG109" s="2">
        <f t="shared" si="125"/>
        <v>2.0025508475699998</v>
      </c>
      <c r="BH109" s="43">
        <f>BG109*'DEPRECATED - DT-Prelim Calcs'!$C$21/BB$2/'DEPRECATED - DT-Prelim Calcs'!$C$19/'DEPRECATED - DT-Prelim Calcs'!$C$18*3.39*'DEPRECATED - DT-Prelim Calcs'!$C$20</f>
        <v>29.053734754561201</v>
      </c>
      <c r="BI109" s="36">
        <f t="shared" si="126"/>
        <v>0</v>
      </c>
      <c r="BJ109" s="43">
        <f>BH108*'DEPRECATED - DT-Prelim Calcs'!$C$11+BJ108</f>
        <v>-330.9001667550545</v>
      </c>
      <c r="BK109" s="43">
        <f>BK108+0.5*BH109*'DEPRECATED - DT-Prelim Calcs'!$C$11^2+BJ109*'DEPRECATED - DT-Prelim Calcs'!$C$11</f>
        <v>-58477.496562347478</v>
      </c>
      <c r="BL109" s="43">
        <f>MIN('Drive Train'!$F$35-BF108*'DEPRECATED - DT-Prelim Calcs'!$C$21*'Drive Train'!$F$39,BL108+BF$2)</f>
        <v>7.1920000000000002</v>
      </c>
      <c r="BM109" s="43">
        <f>'Drive Train'!$F$35-BF109*'DEPRECATED - DT-Prelim Calcs'!$C$21*'Drive Train'!$F$39</f>
        <v>7.1920000000000002</v>
      </c>
      <c r="BN109" s="1">
        <f>IF(BK109&gt;='Drive Train'!$F$29,1,0)</f>
        <v>0</v>
      </c>
      <c r="BO109" s="43">
        <f t="shared" si="127"/>
        <v>103.33333333333333</v>
      </c>
      <c r="BP109" s="49">
        <f>BP108+'DEPRECATED - DT-Prelim Calcs'!$C$11</f>
        <v>420</v>
      </c>
      <c r="BQ109" s="2">
        <f>CA109/'Drive Train'!$F$35</f>
        <v>0.57999999999999996</v>
      </c>
      <c r="BR109" s="36">
        <f>BY109*12*60/(PI() * 'Drive Train'!$F$15)/BQ$2*BQ109</f>
        <v>-31661.697426102997</v>
      </c>
      <c r="BS109" s="2">
        <f>('DEPRECATED - DT-Prelim Calcs'!$C$6*BQ109-BR109)/('DEPRECATED - DT-Prelim Calcs'!$C$6*BQ109)*'DEPRECATED - DT-Prelim Calcs'!$C$7*BQ109</f>
        <v>25.995021462135277</v>
      </c>
      <c r="BT109" s="43">
        <f>BS109/'DEPRECATED - DT-Prelim Calcs'!$C$7*('DEPRECATED - DT-Prelim Calcs'!$C$8-'DEPRECATED - DT-Prelim Calcs'!$C$9)+'DEPRECATED - DT-Prelim Calcs'!$C$9</f>
        <v>1417.6466915939366</v>
      </c>
      <c r="BU109" s="43">
        <f t="shared" si="104"/>
        <v>93</v>
      </c>
      <c r="BV109" s="2">
        <f t="shared" si="128"/>
        <v>1.5313624128476471</v>
      </c>
      <c r="BW109" s="43">
        <f>BV109*'DEPRECATED - DT-Prelim Calcs'!$C$21/BQ$2/'DEPRECATED - DT-Prelim Calcs'!$C$19/'DEPRECATED - DT-Prelim Calcs'!$C$18*3.39*'DEPRECATED - DT-Prelim Calcs'!$C$20</f>
        <v>29.053734754561201</v>
      </c>
      <c r="BX109" s="36">
        <f t="shared" si="129"/>
        <v>0</v>
      </c>
      <c r="BY109" s="43">
        <f>BW108*'DEPRECATED - DT-Prelim Calcs'!$C$11+BY108</f>
        <v>-168.13413798855316</v>
      </c>
      <c r="BZ109" s="43">
        <f>BZ108+0.5*BW109*'DEPRECATED - DT-Prelim Calcs'!$C$11^2+BY109*'DEPRECATED - DT-Prelim Calcs'!$C$11</f>
        <v>-138752.68067897909</v>
      </c>
      <c r="CA109" s="43">
        <f>MIN('Drive Train'!$F$35-BU108*'DEPRECATED - DT-Prelim Calcs'!$C$21*'Drive Train'!$F$39,CA108+BU$2)</f>
        <v>7.1920000000000002</v>
      </c>
      <c r="CB109" s="43">
        <f>'Drive Train'!$F$35-BU109*'DEPRECATED - DT-Prelim Calcs'!$C$21*'Drive Train'!$F$39</f>
        <v>7.1920000000000002</v>
      </c>
      <c r="CC109" s="1">
        <f>IF(BZ109&gt;='Drive Train'!$F$29,1,0)</f>
        <v>0</v>
      </c>
      <c r="CD109" s="43">
        <f t="shared" si="130"/>
        <v>103.33333333333333</v>
      </c>
      <c r="CE109" s="49">
        <f>CE108+'DEPRECATED - DT-Prelim Calcs'!$C$11</f>
        <v>420</v>
      </c>
      <c r="CF109" s="2">
        <f>CP109/'Drive Train'!$F$35</f>
        <v>0.57999999999999996</v>
      </c>
      <c r="CG109" s="36">
        <f>CN109*12*60/(PI() * 'Drive Train'!$F$15)/CF$2*CF109</f>
        <v>-84433.725681365322</v>
      </c>
      <c r="CH109" s="2">
        <f>('DEPRECATED - DT-Prelim Calcs'!$C$6*CF109-CG109)/('DEPRECATED - DT-Prelim Calcs'!$C$6*CF109)*'DEPRECATED - DT-Prelim Calcs'!$C$7*CF109</f>
        <v>64.788252264201162</v>
      </c>
      <c r="CI109" s="43">
        <f>CH109/'DEPRECATED - DT-Prelim Calcs'!$C$7*('DEPRECATED - DT-Prelim Calcs'!$C$8-'DEPRECATED - DT-Prelim Calcs'!$C$9)+'DEPRECATED - DT-Prelim Calcs'!$C$9</f>
        <v>3531.009265139317</v>
      </c>
      <c r="CJ109" s="43">
        <f t="shared" si="105"/>
        <v>93</v>
      </c>
      <c r="CK109" s="2">
        <f t="shared" si="131"/>
        <v>1.2396743342100003</v>
      </c>
      <c r="CL109" s="43">
        <f>CK109*'DEPRECATED - DT-Prelim Calcs'!$C$21/CF$2/'DEPRECATED - DT-Prelim Calcs'!$C$19/'DEPRECATED - DT-Prelim Calcs'!$C$18*3.39*'DEPRECATED - DT-Prelim Calcs'!$C$20</f>
        <v>29.053734754561205</v>
      </c>
      <c r="CM109" s="36">
        <f t="shared" si="132"/>
        <v>0</v>
      </c>
      <c r="CN109" s="43">
        <f>CL108*'DEPRECATED - DT-Prelim Calcs'!$C$11+CN108</f>
        <v>-362.96712139544763</v>
      </c>
      <c r="CO109" s="43">
        <f>CO108+0.5*CL109*'DEPRECATED - DT-Prelim Calcs'!$C$11^2+CN109*'DEPRECATED - DT-Prelim Calcs'!$C$11</f>
        <v>-282643.13573194609</v>
      </c>
      <c r="CP109" s="43">
        <f>MIN('Drive Train'!$F$35-CJ108*'DEPRECATED - DT-Prelim Calcs'!$C$21*'Drive Train'!$F$39,CP108+CJ$2)</f>
        <v>7.1920000000000002</v>
      </c>
      <c r="CQ109" s="43">
        <f>'Drive Train'!$F$35-CJ109*'DEPRECATED - DT-Prelim Calcs'!$C$21*'Drive Train'!$F$39</f>
        <v>7.1920000000000002</v>
      </c>
      <c r="CR109" s="1">
        <f>IF(CO109&gt;='Drive Train'!$F$29,1,0)</f>
        <v>0</v>
      </c>
      <c r="CS109" s="43">
        <f t="shared" si="133"/>
        <v>103.33333333333333</v>
      </c>
      <c r="CT109" s="49">
        <f>CT108+'DEPRECATED - DT-Prelim Calcs'!$C$11</f>
        <v>420</v>
      </c>
      <c r="CU109" s="2">
        <f>DE109/'Drive Train'!$F$35</f>
        <v>0.57999999999999996</v>
      </c>
      <c r="CV109" s="36">
        <f>DC109*12*60/(PI() * 'Drive Train'!$F$15)/CU$2*CU109</f>
        <v>-150194.43643143863</v>
      </c>
      <c r="CW109" s="2">
        <f>('DEPRECATED - DT-Prelim Calcs'!$C$6*CU109-CV109)/('DEPRECATED - DT-Prelim Calcs'!$C$6*CU109)*'DEPRECATED - DT-Prelim Calcs'!$C$7*CU109</f>
        <v>113.12958979050897</v>
      </c>
      <c r="CX109" s="43">
        <f>CW109/'DEPRECATED - DT-Prelim Calcs'!$C$7*('DEPRECATED - DT-Prelim Calcs'!$C$8-'DEPRECATED - DT-Prelim Calcs'!$C$9)+'DEPRECATED - DT-Prelim Calcs'!$C$9</f>
        <v>6164.5298915725034</v>
      </c>
      <c r="CY109" s="43">
        <f t="shared" si="106"/>
        <v>93</v>
      </c>
      <c r="CZ109" s="2">
        <f t="shared" si="134"/>
        <v>1.0413264407364002</v>
      </c>
      <c r="DA109" s="43">
        <f>CZ109*'DEPRECATED - DT-Prelim Calcs'!$C$21/CU$2/'DEPRECATED - DT-Prelim Calcs'!$C$19/'DEPRECATED - DT-Prelim Calcs'!$C$18*3.39*'DEPRECATED - DT-Prelim Calcs'!$C$20</f>
        <v>29.053734754561201</v>
      </c>
      <c r="DB109" s="36">
        <f t="shared" si="135"/>
        <v>0</v>
      </c>
      <c r="DC109" s="43">
        <f>DA108*'DEPRECATED - DT-Prelim Calcs'!$C$11+DC108</f>
        <v>-542.35602080812293</v>
      </c>
      <c r="DD109" s="43">
        <f>DD108+0.5*DA109*'DEPRECATED - DT-Prelim Calcs'!$C$11^2+DC109*'DEPRECATED - DT-Prelim Calcs'!$C$11</f>
        <v>-400100.12599537492</v>
      </c>
      <c r="DE109" s="43">
        <f>MIN('Drive Train'!$F$35-CY108*'DEPRECATED - DT-Prelim Calcs'!$C$21*'Drive Train'!$F$39,DE108+CY$2)</f>
        <v>7.1920000000000002</v>
      </c>
      <c r="DF109" s="43">
        <f>'Drive Train'!$F$35-CY109*'DEPRECATED - DT-Prelim Calcs'!$C$21*'Drive Train'!$F$39</f>
        <v>7.1920000000000002</v>
      </c>
      <c r="DG109" s="1">
        <f>IF(DD109&gt;='Drive Train'!$F$29,1,0)</f>
        <v>0</v>
      </c>
      <c r="DH109" s="43">
        <f t="shared" si="136"/>
        <v>103.33333333333333</v>
      </c>
      <c r="DI109" s="49">
        <f>DI108+'DEPRECATED - DT-Prelim Calcs'!$C$11</f>
        <v>420</v>
      </c>
      <c r="DJ109" s="2">
        <f>DT109/'Drive Train'!$F$35</f>
        <v>0.57999999999999996</v>
      </c>
      <c r="DK109" s="36">
        <f>DR109*12*60/(PI() * 'Drive Train'!$F$15)/DJ$2*DJ109</f>
        <v>-1020637.6786994471</v>
      </c>
      <c r="DL109" s="2">
        <f>('DEPRECATED - DT-Prelim Calcs'!$C$6*DJ109-DK109)/('DEPRECATED - DT-Prelim Calcs'!$C$6*DJ109)*'DEPRECATED - DT-Prelim Calcs'!$C$7*DJ109</f>
        <v>753.00087603454665</v>
      </c>
      <c r="DM109" s="43">
        <f>DL109/'DEPRECATED - DT-Prelim Calcs'!$C$7*('DEPRECATED - DT-Prelim Calcs'!$C$8-'DEPRECATED - DT-Prelim Calcs'!$C$9)+'DEPRECATED - DT-Prelim Calcs'!$C$9</f>
        <v>41023.189515314851</v>
      </c>
      <c r="DN109" s="43">
        <f t="shared" si="107"/>
        <v>93</v>
      </c>
      <c r="DO109" s="2">
        <f t="shared" si="137"/>
        <v>0.89769520753137932</v>
      </c>
      <c r="DP109" s="43">
        <f>DO109*'DEPRECATED - DT-Prelim Calcs'!$C$21/DJ$2/'DEPRECATED - DT-Prelim Calcs'!$C$19/'DEPRECATED - DT-Prelim Calcs'!$C$18*3.39*'DEPRECATED - DT-Prelim Calcs'!$C$20</f>
        <v>29.053734754561201</v>
      </c>
      <c r="DQ109" s="36">
        <f t="shared" si="138"/>
        <v>0</v>
      </c>
      <c r="DR109" s="43">
        <f>DP108*'DEPRECATED - DT-Prelim Calcs'!$C$11+DR108</f>
        <v>-3177.1976153181959</v>
      </c>
      <c r="DS109" s="43">
        <f>DS108+0.5*DP109*'DEPRECATED - DT-Prelim Calcs'!$C$11^2+DR109*'DEPRECATED - DT-Prelim Calcs'!$C$11</f>
        <v>-770089.30350100051</v>
      </c>
      <c r="DT109" s="43">
        <f>MIN('Drive Train'!$F$35-DN108*'DEPRECATED - DT-Prelim Calcs'!$C$21*'Drive Train'!$F$39,DT108+DN$2)</f>
        <v>7.1920000000000002</v>
      </c>
      <c r="DU109" s="43">
        <f>'Drive Train'!$F$35-DN109*'DEPRECATED - DT-Prelim Calcs'!$C$21*'Drive Train'!$F$39</f>
        <v>7.1920000000000002</v>
      </c>
      <c r="DV109" s="1">
        <f>IF(DS109&gt;='Drive Train'!$F$29,1,0)</f>
        <v>0</v>
      </c>
      <c r="DW109" s="43">
        <f t="shared" si="139"/>
        <v>103.33333333333333</v>
      </c>
      <c r="DX109" s="49">
        <f>DX108+'DEPRECATED - DT-Prelim Calcs'!$C$11</f>
        <v>420</v>
      </c>
      <c r="DY109" s="2">
        <f>EI109/'Drive Train'!$F$35</f>
        <v>0.57999999999999996</v>
      </c>
      <c r="DZ109" s="36">
        <f>EG109*12*60/(PI() * 'Drive Train'!$F$15)/DY$2*DY109</f>
        <v>-531216.25679984479</v>
      </c>
      <c r="EA109" s="2">
        <f>('DEPRECATED - DT-Prelim Calcs'!$C$6*DY109-DZ109)/('DEPRECATED - DT-Prelim Calcs'!$C$6*DY109)*'DEPRECATED - DT-Prelim Calcs'!$C$7*DY109</f>
        <v>393.22243266320885</v>
      </c>
      <c r="EB109" s="43">
        <f>EA109/'DEPRECATED - DT-Prelim Calcs'!$C$7*('DEPRECATED - DT-Prelim Calcs'!$C$8-'DEPRECATED - DT-Prelim Calcs'!$C$9)+'DEPRECATED - DT-Prelim Calcs'!$C$9</f>
        <v>21423.31909284645</v>
      </c>
      <c r="EC109" s="43">
        <f t="shared" si="108"/>
        <v>93</v>
      </c>
      <c r="ED109" s="2">
        <f t="shared" si="140"/>
        <v>0.78888366722454539</v>
      </c>
      <c r="EE109" s="43">
        <f>ED109*'DEPRECATED - DT-Prelim Calcs'!$C$21/DY$2/'DEPRECATED - DT-Prelim Calcs'!$C$19/'DEPRECATED - DT-Prelim Calcs'!$C$18*3.39*'DEPRECATED - DT-Prelim Calcs'!$C$20</f>
        <v>29.053734754561201</v>
      </c>
      <c r="EF109" s="36">
        <f t="shared" si="141"/>
        <v>0</v>
      </c>
      <c r="EG109" s="43">
        <f>EE108*'DEPRECATED - DT-Prelim Calcs'!$C$11+EG108</f>
        <v>-1453.2088904822899</v>
      </c>
      <c r="EH109" s="43">
        <f>EH108+0.5*EE109*'DEPRECATED - DT-Prelim Calcs'!$C$11^2+EG109*'DEPRECATED - DT-Prelim Calcs'!$C$11</f>
        <v>-765388.40250528161</v>
      </c>
      <c r="EI109" s="43">
        <f>MIN('Drive Train'!$F$35-EC108*'DEPRECATED - DT-Prelim Calcs'!$C$21*'Drive Train'!$F$39,EI108+EC$2)</f>
        <v>7.1920000000000002</v>
      </c>
      <c r="EJ109" s="43">
        <f>'Drive Train'!$F$35-EC109*'DEPRECATED - DT-Prelim Calcs'!$C$21*'Drive Train'!$F$39</f>
        <v>7.1920000000000002</v>
      </c>
      <c r="EK109" s="1">
        <f>IF(EH109&gt;='Drive Train'!$F$29,1,0)</f>
        <v>0</v>
      </c>
      <c r="EL109" s="43">
        <f t="shared" si="142"/>
        <v>103.33333333333333</v>
      </c>
      <c r="EM109" s="49">
        <f>EM108+'DEPRECATED - DT-Prelim Calcs'!$C$11</f>
        <v>420</v>
      </c>
      <c r="EN109" s="2">
        <f>EX109/'Drive Train'!$F$35</f>
        <v>0.57999999999999996</v>
      </c>
      <c r="EO109" s="36">
        <f>EV109*12*60/(PI() * 'Drive Train'!$F$15)/EN$2*EN109</f>
        <v>-338082.21850427566</v>
      </c>
      <c r="EP109" s="2">
        <f>('DEPRECATED - DT-Prelim Calcs'!$C$6*EN109-EO109)/('DEPRECATED - DT-Prelim Calcs'!$C$6*EN109)*'DEPRECATED - DT-Prelim Calcs'!$C$7*EN109</f>
        <v>251.24772426098014</v>
      </c>
      <c r="EQ109" s="43">
        <f>EP109/'DEPRECATED - DT-Prelim Calcs'!$C$7*('DEPRECATED - DT-Prelim Calcs'!$C$8-'DEPRECATED - DT-Prelim Calcs'!$C$9)+'DEPRECATED - DT-Prelim Calcs'!$C$9</f>
        <v>13688.876023172797</v>
      </c>
      <c r="ER109" s="43">
        <f t="shared" si="109"/>
        <v>93</v>
      </c>
      <c r="ES109" s="2">
        <f t="shared" si="143"/>
        <v>0.7035989464435134</v>
      </c>
      <c r="ET109" s="43">
        <f>ES109*'DEPRECATED - DT-Prelim Calcs'!$C$21/EN$2/'DEPRECATED - DT-Prelim Calcs'!$C$19/'DEPRECATED - DT-Prelim Calcs'!$C$18*3.39*'DEPRECATED - DT-Prelim Calcs'!$C$20</f>
        <v>29.053734754561201</v>
      </c>
      <c r="EU109" s="36">
        <f t="shared" si="144"/>
        <v>0</v>
      </c>
      <c r="EV109" s="43">
        <f>ET108*'DEPRECATED - DT-Prelim Calcs'!$C$11+EV108</f>
        <v>-824.88087446596114</v>
      </c>
      <c r="EW109" s="43">
        <f>EW108+0.5*ET109*'DEPRECATED - DT-Prelim Calcs'!$C$11^2+EV109*'DEPRECATED - DT-Prelim Calcs'!$C$11</f>
        <v>-1348808.2031002997</v>
      </c>
      <c r="EX109" s="43">
        <f>MIN('Drive Train'!$F$35-ER108*'DEPRECATED - DT-Prelim Calcs'!$C$21*'Drive Train'!$F$39,EX108+ER$2)</f>
        <v>7.1920000000000002</v>
      </c>
      <c r="EY109" s="43">
        <f>'Drive Train'!$F$35-ER109*'DEPRECATED - DT-Prelim Calcs'!$C$21*'Drive Train'!$F$39</f>
        <v>7.1920000000000002</v>
      </c>
      <c r="EZ109" s="1">
        <f>IF(EW109&gt;='Drive Train'!$F$29,1,0)</f>
        <v>0</v>
      </c>
      <c r="FA109" s="43">
        <f t="shared" si="145"/>
        <v>103.33333333333333</v>
      </c>
      <c r="FB109" s="49">
        <f>FB108+'DEPRECATED - DT-Prelim Calcs'!$C$11</f>
        <v>420</v>
      </c>
      <c r="FC109" s="2">
        <f>FM109/'Drive Train'!$F$35</f>
        <v>0.57999999999999996</v>
      </c>
      <c r="FD109" s="36">
        <f>FK109*12*60/(PI() * 'Drive Train'!$F$15)/FC$2*FC109</f>
        <v>-1730297.1729025329</v>
      </c>
      <c r="FE109" s="2">
        <f>('DEPRECATED - DT-Prelim Calcs'!$C$6*FC109-FD109)/('DEPRECATED - DT-Prelim Calcs'!$C$6*FC109)*'DEPRECATED - DT-Prelim Calcs'!$C$7*FC109</f>
        <v>1274.6784666007648</v>
      </c>
      <c r="FF109" s="43">
        <f>FE109/'DEPRECATED - DT-Prelim Calcs'!$C$7*('DEPRECATED - DT-Prelim Calcs'!$C$8-'DEPRECATED - DT-Prelim Calcs'!$C$9)+'DEPRECATED - DT-Prelim Calcs'!$C$9</f>
        <v>69442.938852131221</v>
      </c>
      <c r="FG109" s="43">
        <f t="shared" si="110"/>
        <v>93</v>
      </c>
      <c r="FH109" s="2">
        <f t="shared" si="146"/>
        <v>0.63495514679048781</v>
      </c>
      <c r="FI109" s="43">
        <f>FH109*'DEPRECATED - DT-Prelim Calcs'!$C$21/FC$2/'DEPRECATED - DT-Prelim Calcs'!$C$19/'DEPRECATED - DT-Prelim Calcs'!$C$18*3.39*'DEPRECATED - DT-Prelim Calcs'!$C$20</f>
        <v>29.053734754561205</v>
      </c>
      <c r="FJ109" s="36">
        <f t="shared" si="147"/>
        <v>0</v>
      </c>
      <c r="FK109" s="43">
        <f>FI108*'DEPRECATED - DT-Prelim Calcs'!$C$11+FK108</f>
        <v>-3809.8464304161662</v>
      </c>
      <c r="FL109" s="43">
        <f>FL108+0.5*FI109*'DEPRECATED - DT-Prelim Calcs'!$C$11^2+FK109*'DEPRECATED - DT-Prelim Calcs'!$C$11</f>
        <v>-1844888.876725317</v>
      </c>
      <c r="FM109" s="43">
        <f>MIN('Drive Train'!$F$35-FG108*'DEPRECATED - DT-Prelim Calcs'!$C$21*'Drive Train'!$F$39,FM108+FG$2)</f>
        <v>7.1920000000000002</v>
      </c>
      <c r="FN109" s="43">
        <f>'Drive Train'!$F$35-FG109*'DEPRECATED - DT-Prelim Calcs'!$C$21*'Drive Train'!$F$39</f>
        <v>7.1920000000000002</v>
      </c>
      <c r="FO109" s="1">
        <f>IF(FL109&gt;='Drive Train'!$F$29,1,0)</f>
        <v>0</v>
      </c>
      <c r="FP109" s="43">
        <f t="shared" si="148"/>
        <v>103.33333333333333</v>
      </c>
      <c r="FQ109" s="49">
        <f>FQ108+'DEPRECATED - DT-Prelim Calcs'!$C$11</f>
        <v>420</v>
      </c>
      <c r="FR109" s="2">
        <f>GB109/'Drive Train'!$F$35</f>
        <v>0.57999999999999996</v>
      </c>
      <c r="FS109" s="36">
        <f>FZ109*12*60/(PI() * 'Drive Train'!$F$15)/FR$2*FR109</f>
        <v>-1643846.2514406182</v>
      </c>
      <c r="FT109" s="2">
        <f>('DEPRECATED - DT-Prelim Calcs'!$C$6*FR109-FS109)/('DEPRECATED - DT-Prelim Calcs'!$C$6*FR109)*'DEPRECATED - DT-Prelim Calcs'!$C$7*FR109</f>
        <v>1211.1275541154389</v>
      </c>
      <c r="FU109" s="43">
        <f>FT109/'DEPRECATED - DT-Prelim Calcs'!$C$7*('DEPRECATED - DT-Prelim Calcs'!$C$8-'DEPRECATED - DT-Prelim Calcs'!$C$9)+'DEPRECATED - DT-Prelim Calcs'!$C$9</f>
        <v>65980.83690330376</v>
      </c>
      <c r="FV109" s="43">
        <f t="shared" si="111"/>
        <v>93</v>
      </c>
      <c r="FW109" s="2">
        <f t="shared" si="149"/>
        <v>0.57851468929799987</v>
      </c>
      <c r="FX109" s="43">
        <f>FW109*'DEPRECATED - DT-Prelim Calcs'!$C$21/FR$2/'DEPRECATED - DT-Prelim Calcs'!$C$19/'DEPRECATED - DT-Prelim Calcs'!$C$18*3.39*'DEPRECATED - DT-Prelim Calcs'!$C$20</f>
        <v>29.053734754561201</v>
      </c>
      <c r="FY109" s="36">
        <f t="shared" si="150"/>
        <v>0</v>
      </c>
      <c r="FZ109" s="43">
        <f>FX108*'DEPRECATED - DT-Prelim Calcs'!$C$11+FZ108</f>
        <v>-3297.7620096787768</v>
      </c>
      <c r="GA109" s="43">
        <f>GA108+0.5*FX109*'DEPRECATED - DT-Prelim Calcs'!$C$11^2+FZ109*'DEPRECATED - DT-Prelim Calcs'!$C$11</f>
        <v>-1916621.9988065492</v>
      </c>
      <c r="GB109" s="43">
        <f>MIN('Drive Train'!$F$35-FV108*'DEPRECATED - DT-Prelim Calcs'!$C$21*'Drive Train'!$F$39,GB108+FV$2)</f>
        <v>7.1920000000000002</v>
      </c>
      <c r="GC109" s="43">
        <f>'Drive Train'!$F$35-FV109*'DEPRECATED - DT-Prelim Calcs'!$C$21*'Drive Train'!$F$39</f>
        <v>7.1920000000000002</v>
      </c>
      <c r="GD109" s="1">
        <f>IF(GA109&gt;='Drive Train'!$F$29,1,0)</f>
        <v>0</v>
      </c>
      <c r="GE109" s="43">
        <f t="shared" si="151"/>
        <v>103.33333333333333</v>
      </c>
      <c r="GF109" s="49">
        <f>GF108+'DEPRECATED - DT-Prelim Calcs'!$C$11</f>
        <v>420</v>
      </c>
      <c r="GG109" s="2">
        <f>GQ109/'Drive Train'!$F$35</f>
        <v>0.86451612903225805</v>
      </c>
      <c r="GH109" s="36">
        <f>GO109*12*60/(PI() * 'Drive Train'!$F$15)/GG$2*GG109</f>
        <v>16712.647292284102</v>
      </c>
      <c r="GI109" s="2">
        <f>('DEPRECATED - DT-Prelim Calcs'!$C$6*GG109-GH109)/('DEPRECATED - DT-Prelim Calcs'!$C$6*GG109)*'DEPRECATED - DT-Prelim Calcs'!$C$7*GG109</f>
        <v>-8.2310487907027294</v>
      </c>
      <c r="GJ109" s="43">
        <f>GI109/'DEPRECATED - DT-Prelim Calcs'!$C$7*('DEPRECATED - DT-Prelim Calcs'!$C$8-'DEPRECATED - DT-Prelim Calcs'!$C$9)+'DEPRECATED - DT-Prelim Calcs'!$C$9</f>
        <v>-446.9078818815666</v>
      </c>
      <c r="GK109" s="43">
        <f t="shared" si="152"/>
        <v>-446.9078818815666</v>
      </c>
      <c r="GL109" s="2">
        <f t="shared" si="153"/>
        <v>-9.741146505574239</v>
      </c>
      <c r="GM109" s="43">
        <f>GL109*'DEPRECATED - DT-Prelim Calcs'!$C$21/GG$2/'DEPRECATED - DT-Prelim Calcs'!$C$19/'DEPRECATED - DT-Prelim Calcs'!$C$18*3.39*'DEPRECATED - DT-Prelim Calcs'!$C$20</f>
        <v>-195.68504794352029</v>
      </c>
      <c r="GN109" s="36">
        <f t="shared" si="154"/>
        <v>1</v>
      </c>
      <c r="GO109" s="43">
        <f>GM108*'DEPRECATED - DT-Prelim Calcs'!$C$11+GO108</f>
        <v>56.233907843414528</v>
      </c>
      <c r="GP109" s="43">
        <f>GP108+0.5*GM109*'DEPRECATED - DT-Prelim Calcs'!$C$11^2+GO109*'DEPRECATED - DT-Prelim Calcs'!$C$11</f>
        <v>-122600.91308497269</v>
      </c>
      <c r="GQ109" s="43">
        <f>MIN('Drive Train'!$F$35-GK108*'DEPRECATED - DT-Prelim Calcs'!$C$21*'Drive Train'!$F$39,GQ108+GK$2)</f>
        <v>10.72</v>
      </c>
      <c r="GR109" s="43">
        <f>'Drive Train'!$F$35-GK109*'DEPRECATED - DT-Prelim Calcs'!$C$21*'Drive Train'!$F$39</f>
        <v>37.42684138536773</v>
      </c>
      <c r="GS109" s="1">
        <f>IF(GP109&gt;='Drive Train'!$F$29,1,0)</f>
        <v>0</v>
      </c>
      <c r="GT109" s="43">
        <f t="shared" si="155"/>
        <v>-496.56431320174067</v>
      </c>
      <c r="GU109" s="49">
        <f>GU108+'DEPRECATED - DT-Prelim Calcs'!$C$11</f>
        <v>420</v>
      </c>
      <c r="GV109" s="2">
        <f>HF109/'Drive Train'!$F$35</f>
        <v>0.84946236559139798</v>
      </c>
      <c r="GW109" s="36">
        <f>HD109*12*60/(PI() * 'Drive Train'!$F$15)/GV$2*GV109</f>
        <v>-75243.806107747718</v>
      </c>
      <c r="GX109" s="2">
        <f>('DEPRECATED - DT-Prelim Calcs'!$C$6*GV109-GW109)/('DEPRECATED - DT-Prelim Calcs'!$C$6*GV109)*'DEPRECATED - DT-Prelim Calcs'!$C$7*GV109</f>
        <v>59.296431573830056</v>
      </c>
      <c r="GY109" s="43">
        <f>GX109/'DEPRECATED - DT-Prelim Calcs'!$C$7*('DEPRECATED - DT-Prelim Calcs'!$C$8-'DEPRECATED - DT-Prelim Calcs'!$C$9)+'DEPRECATED - DT-Prelim Calcs'!$C$9</f>
        <v>3231.8279887235772</v>
      </c>
      <c r="GZ109" s="43">
        <f t="shared" si="112"/>
        <v>33.333333333333314</v>
      </c>
      <c r="HA109" s="2">
        <f t="shared" si="156"/>
        <v>1.4462867232450001</v>
      </c>
      <c r="HB109" s="43">
        <f>HA109*'DEPRECATED - DT-Prelim Calcs'!$C$21/GV$2/'DEPRECATED - DT-Prelim Calcs'!$C$19/'DEPRECATED - DT-Prelim Calcs'!$C$18*3.39*'DEPRECATED - DT-Prelim Calcs'!$C$20</f>
        <v>29.053734754561201</v>
      </c>
      <c r="HC109" s="36">
        <f t="shared" si="157"/>
        <v>0</v>
      </c>
      <c r="HD109" s="43">
        <f>HB108*'DEPRECATED - DT-Prelim Calcs'!$C$11+HD108</f>
        <v>-257.66339814990459</v>
      </c>
      <c r="HE109" s="43">
        <f>HE108+0.5*HB109*'DEPRECATED - DT-Prelim Calcs'!$C$11^2+HD109*'DEPRECATED - DT-Prelim Calcs'!$C$11</f>
        <v>-129445.37358170538</v>
      </c>
      <c r="HF109" s="43">
        <f>MIN('Drive Train'!$F$35-GZ108*'DEPRECATED - DT-Prelim Calcs'!$C$21*'Drive Train'!$F$39,HF108+GZ$2)</f>
        <v>10.533333333333335</v>
      </c>
      <c r="HG109" s="43">
        <f>'Drive Train'!$F$35-GZ109*'DEPRECATED - DT-Prelim Calcs'!$C$21*'Drive Train'!$F$39</f>
        <v>10.533333333333335</v>
      </c>
      <c r="HH109" s="1">
        <f>IF(HE109&gt;='Drive Train'!$F$29,1,0)</f>
        <v>0</v>
      </c>
      <c r="HI109" s="43">
        <f t="shared" si="158"/>
        <v>37.037037037037017</v>
      </c>
      <c r="HJ109" s="49">
        <f>HJ108+'DEPRECATED - DT-Prelim Calcs'!$C$11</f>
        <v>420</v>
      </c>
      <c r="HK109" s="2">
        <f>HU109/'Drive Train'!$F$35</f>
        <v>0.83440860215053769</v>
      </c>
      <c r="HL109" s="36">
        <f>HS109*12*60/(PI() * 'Drive Train'!$F$15)/HK$2*HK109</f>
        <v>4570.3299105785336</v>
      </c>
      <c r="HM109" s="2">
        <f>('DEPRECATED - DT-Prelim Calcs'!$C$6*HK109-HL109)/('DEPRECATED - DT-Prelim Calcs'!$C$6*HK109)*'DEPRECATED - DT-Prelim Calcs'!$C$7*HK109</f>
        <v>0.55368241295540699</v>
      </c>
      <c r="HN109" s="43">
        <f>HM109/'DEPRECATED - DT-Prelim Calcs'!$C$7*('DEPRECATED - DT-Prelim Calcs'!$C$8-'DEPRECATED - DT-Prelim Calcs'!$C$9)+'DEPRECATED - DT-Prelim Calcs'!$C$9</f>
        <v>31.663295631152767</v>
      </c>
      <c r="HO109" s="43">
        <f t="shared" si="113"/>
        <v>31.663295631152767</v>
      </c>
      <c r="HP109" s="2">
        <f t="shared" si="159"/>
        <v>0.12582241877962475</v>
      </c>
      <c r="HQ109" s="43">
        <f>HP109*'DEPRECATED - DT-Prelim Calcs'!$C$21/HK$2/'DEPRECATED - DT-Prelim Calcs'!$C$19/'DEPRECATED - DT-Prelim Calcs'!$C$18*3.39*'DEPRECATED - DT-Prelim Calcs'!$C$20</f>
        <v>2.5275840002171406</v>
      </c>
      <c r="HR109" s="36">
        <f t="shared" si="160"/>
        <v>0</v>
      </c>
      <c r="HS109" s="43">
        <f>HQ108*'DEPRECATED - DT-Prelim Calcs'!$C$11+HS108</f>
        <v>15.932902384672531</v>
      </c>
      <c r="HT109" s="43">
        <f>HT108+0.5*HQ109*'DEPRECATED - DT-Prelim Calcs'!$C$11^2+HS109*'DEPRECATED - DT-Prelim Calcs'!$C$11</f>
        <v>-156239.96590074431</v>
      </c>
      <c r="HU109" s="43">
        <f>MIN('Drive Train'!$F$35-HO108*'DEPRECATED - DT-Prelim Calcs'!$C$21*'Drive Train'!$F$39,HU108+HO$2)</f>
        <v>10.346666666666668</v>
      </c>
      <c r="HV109" s="43">
        <f>'Drive Train'!$F$35-HO109*'DEPRECATED - DT-Prelim Calcs'!$C$21*'Drive Train'!$F$39</f>
        <v>10.626855444655446</v>
      </c>
      <c r="HW109" s="1">
        <f>IF(HT109&gt;='Drive Train'!$F$29,1,0)</f>
        <v>0</v>
      </c>
      <c r="HX109" s="43">
        <f t="shared" si="161"/>
        <v>35.181439590169738</v>
      </c>
      <c r="HY109" s="49">
        <f>HY108+'DEPRECATED - DT-Prelim Calcs'!$C$11</f>
        <v>420</v>
      </c>
      <c r="HZ109" s="2">
        <f>IJ109/'Drive Train'!$F$35</f>
        <v>0.8193548387096774</v>
      </c>
      <c r="IA109" s="36">
        <f>IH109*12*60/(PI() * 'Drive Train'!$F$15)/HZ$2*HZ109</f>
        <v>-1081.9193756641762</v>
      </c>
      <c r="IB109" s="2">
        <f>('DEPRECATED - DT-Prelim Calcs'!$C$6*HZ109-IA109)/('DEPRECATED - DT-Prelim Calcs'!$C$6*HZ109)*'DEPRECATED - DT-Prelim Calcs'!$C$7*HZ109</f>
        <v>4.6381036405491685</v>
      </c>
      <c r="IC109" s="43">
        <f>IB109/'DEPRECATED - DT-Prelim Calcs'!$C$7*('DEPRECATED - DT-Prelim Calcs'!$C$8-'DEPRECATED - DT-Prelim Calcs'!$C$9)+'DEPRECATED - DT-Prelim Calcs'!$C$9</f>
        <v>254.17281026872334</v>
      </c>
      <c r="ID109" s="43">
        <f t="shared" si="114"/>
        <v>39.999999999999986</v>
      </c>
      <c r="IE109" s="2">
        <f t="shared" si="162"/>
        <v>0.8098591333647891</v>
      </c>
      <c r="IF109" s="43">
        <f>IE109*'DEPRECATED - DT-Prelim Calcs'!$C$21/HZ$2/'DEPRECATED - DT-Prelim Calcs'!$C$19/'DEPRECATED - DT-Prelim Calcs'!$C$18*3.39*'DEPRECATED - DT-Prelim Calcs'!$C$20</f>
        <v>16.268857392638541</v>
      </c>
      <c r="IG109" s="36">
        <f t="shared" si="163"/>
        <v>0</v>
      </c>
      <c r="IH109" s="43">
        <f>IF108*'DEPRECATED - DT-Prelim Calcs'!$C$11+IH108</f>
        <v>-3.8410414418654852</v>
      </c>
      <c r="II109" s="43">
        <f>II108+0.5*IF109*'DEPRECATED - DT-Prelim Calcs'!$C$11^2+IH109*'DEPRECATED - DT-Prelim Calcs'!$C$11</f>
        <v>-131982.75981773113</v>
      </c>
      <c r="IJ109" s="43">
        <f>MIN('Drive Train'!$F$35-ID108*'DEPRECATED - DT-Prelim Calcs'!$C$21*'Drive Train'!$F$39,IJ108+ID$2)</f>
        <v>10.16</v>
      </c>
      <c r="IK109" s="43">
        <f>'Drive Train'!$F$35-ID109*'DEPRECATED - DT-Prelim Calcs'!$C$21*'Drive Train'!$F$39</f>
        <v>10.16</v>
      </c>
      <c r="IL109" s="1">
        <f>IF(II109&gt;='Drive Train'!$F$29,1,0)</f>
        <v>0</v>
      </c>
      <c r="IM109" s="43">
        <f t="shared" si="164"/>
        <v>44.444444444444429</v>
      </c>
      <c r="IN109" s="49">
        <f>IN108+'DEPRECATED - DT-Prelim Calcs'!$C$11</f>
        <v>420</v>
      </c>
      <c r="IO109" s="2">
        <f>IY109/'Drive Train'!$F$35</f>
        <v>4.4759389601935178</v>
      </c>
      <c r="IP109" s="36">
        <f>IW109*12*60/(PI() * 'Drive Train'!$F$15)/IO$2*IO109</f>
        <v>-1907383.881840175</v>
      </c>
      <c r="IQ109" s="2">
        <f>('DEPRECATED - DT-Prelim Calcs'!$C$6*IO109-IP109)/('DEPRECATED - DT-Prelim Calcs'!$C$6*IO109)*'DEPRECATED - DT-Prelim Calcs'!$C$7*IO109</f>
        <v>1423.1285809694552</v>
      </c>
      <c r="IR109" s="43">
        <f>IQ109/'DEPRECATED - DT-Prelim Calcs'!$C$7*('DEPRECATED - DT-Prelim Calcs'!$C$8-'DEPRECATED - DT-Prelim Calcs'!$C$9)+'DEPRECATED - DT-Prelim Calcs'!$C$9</f>
        <v>77530.146575201652</v>
      </c>
      <c r="IS109" s="43">
        <f t="shared" si="115"/>
        <v>43.333333333333321</v>
      </c>
      <c r="IT109" s="2">
        <f t="shared" si="165"/>
        <v>1.4462867232450001</v>
      </c>
      <c r="IU109" s="43">
        <f>IT109*'DEPRECATED - DT-Prelim Calcs'!$C$21/IO$2/'DEPRECATED - DT-Prelim Calcs'!$C$19/'DEPRECATED - DT-Prelim Calcs'!$C$18*3.39*'DEPRECATED - DT-Prelim Calcs'!$C$20</f>
        <v>29.053734754561201</v>
      </c>
      <c r="IV109" s="36">
        <f t="shared" si="166"/>
        <v>0</v>
      </c>
      <c r="IW109" s="43">
        <f>IU108*'DEPRECATED - DT-Prelim Calcs'!$C$11+IW108</f>
        <v>-1239.5957263062644</v>
      </c>
      <c r="IX109" s="43">
        <f>IX108+0.5*IU109*'DEPRECATED - DT-Prelim Calcs'!$C$11^2+IW109*'DEPRECATED - DT-Prelim Calcs'!$C$11</f>
        <v>-172141.85332941639</v>
      </c>
      <c r="IY109" s="43">
        <f>MIN('Drive Train'!$F$35-IS108*'DEPRECATED - DT-Prelim Calcs'!$C$21*'Drive Train'!$F$39,IY108+IS$2)</f>
        <v>55.501643106399619</v>
      </c>
      <c r="IZ109" s="43">
        <f>'Drive Train'!$F$35-IS109*'DEPRECATED - DT-Prelim Calcs'!$C$21*'Drive Train'!$F$39</f>
        <v>9.9733333333333345</v>
      </c>
      <c r="JA109" s="1">
        <f>IF(IX109&gt;='Drive Train'!$F$29,1,0)</f>
        <v>0</v>
      </c>
      <c r="JB109" s="43">
        <f t="shared" si="167"/>
        <v>48.148148148148138</v>
      </c>
      <c r="JC109" s="49">
        <f>JC108+'DEPRECATED - DT-Prelim Calcs'!$C$11</f>
        <v>420</v>
      </c>
      <c r="JD109" s="2">
        <f>JN109/'Drive Train'!$F$35</f>
        <v>0.78924731182795704</v>
      </c>
      <c r="JE109" s="36">
        <f>JL109*12*60/(PI() * 'Drive Train'!$F$15)/JD$2*JD109</f>
        <v>-60713.972919906773</v>
      </c>
      <c r="JF109" s="2">
        <f>('DEPRECATED - DT-Prelim Calcs'!$C$6*JD109-JE109)/('DEPRECATED - DT-Prelim Calcs'!$C$6*JD109)*'DEPRECATED - DT-Prelim Calcs'!$C$7*JD109</f>
        <v>48.333001396291742</v>
      </c>
      <c r="JG109" s="43">
        <f>JF109/'DEPRECATED - DT-Prelim Calcs'!$C$7*('DEPRECATED - DT-Prelim Calcs'!$C$8-'DEPRECATED - DT-Prelim Calcs'!$C$9)+'DEPRECATED - DT-Prelim Calcs'!$C$9</f>
        <v>2634.5664939770872</v>
      </c>
      <c r="JH109" s="43">
        <f t="shared" si="116"/>
        <v>46.666666666666657</v>
      </c>
      <c r="JI109" s="2">
        <f t="shared" si="168"/>
        <v>1.4462867232450001</v>
      </c>
      <c r="JJ109" s="43">
        <f>JI109*'DEPRECATED - DT-Prelim Calcs'!$C$21/JD$2/'DEPRECATED - DT-Prelim Calcs'!$C$19/'DEPRECATED - DT-Prelim Calcs'!$C$18*3.39*'DEPRECATED - DT-Prelim Calcs'!$C$20</f>
        <v>29.053734754561201</v>
      </c>
      <c r="JK109" s="36">
        <f t="shared" si="169"/>
        <v>0</v>
      </c>
      <c r="JL109" s="43">
        <f>JJ108*'DEPRECATED - DT-Prelim Calcs'!$C$11+JL108</f>
        <v>-223.76989517704709</v>
      </c>
      <c r="JM109" s="43">
        <f>JM108+0.5*JJ109*'DEPRECATED - DT-Prelim Calcs'!$C$11^2+JL109*'DEPRECATED - DT-Prelim Calcs'!$C$11</f>
        <v>-157156.92839808136</v>
      </c>
      <c r="JN109" s="43">
        <f>MIN('Drive Train'!$F$35-JH108*'DEPRECATED - DT-Prelim Calcs'!$C$21*'Drive Train'!$F$39,JN108+JH$2)</f>
        <v>9.7866666666666671</v>
      </c>
      <c r="JO109" s="43">
        <f>'Drive Train'!$F$35-JH109*'DEPRECATED - DT-Prelim Calcs'!$C$21*'Drive Train'!$F$39</f>
        <v>9.7866666666666671</v>
      </c>
      <c r="JP109" s="1">
        <f>IF(JM109&gt;='Drive Train'!$F$29,1,0)</f>
        <v>0</v>
      </c>
      <c r="JQ109" s="43">
        <f>MIN(JG109,'DEPRECATED - DT-Prelim Calcs'!$C$10)*'DEPRECATED - DT-Prelim Calcs'!$C$11*1000/60/60</f>
        <v>103.33333333333333</v>
      </c>
      <c r="JR109" s="49">
        <f>JR108+'DEPRECATED - DT-Prelim Calcs'!$C$11</f>
        <v>420</v>
      </c>
      <c r="JS109" s="2">
        <f>KC109/'Drive Train'!$F$35</f>
        <v>0.77419354838709686</v>
      </c>
      <c r="JT109" s="36">
        <f>KA109*12*60/(PI() * 'Drive Train'!$F$15)/JS$2*JS109</f>
        <v>-33944.805389831381</v>
      </c>
      <c r="JU109" s="2">
        <f>('DEPRECATED - DT-Prelim Calcs'!$C$6*JS109-JT109)/('DEPRECATED - DT-Prelim Calcs'!$C$6*JS109)*'DEPRECATED - DT-Prelim Calcs'!$C$7*JS109</f>
        <v>28.584124055150092</v>
      </c>
      <c r="JV109" s="43">
        <f>JU109/'DEPRECATED - DT-Prelim Calcs'!$C$7*('DEPRECATED - DT-Prelim Calcs'!$C$8-'DEPRECATED - DT-Prelim Calcs'!$C$9)+'DEPRECATED - DT-Prelim Calcs'!$C$9</f>
        <v>1558.6948179298183</v>
      </c>
      <c r="JW109" s="43">
        <f t="shared" si="117"/>
        <v>49.999999999999993</v>
      </c>
      <c r="JX109" s="2">
        <f t="shared" si="170"/>
        <v>1.4462867232450001</v>
      </c>
      <c r="JY109" s="43">
        <f>JX109*'DEPRECATED - DT-Prelim Calcs'!$C$21/JS$2/'DEPRECATED - DT-Prelim Calcs'!$C$19/'DEPRECATED - DT-Prelim Calcs'!$C$18*3.39*'DEPRECATED - DT-Prelim Calcs'!$C$20</f>
        <v>29.053734754561201</v>
      </c>
      <c r="JZ109" s="36">
        <f t="shared" si="171"/>
        <v>0</v>
      </c>
      <c r="KA109" s="43">
        <f>JY108*'DEPRECATED - DT-Prelim Calcs'!$C$11+KA108</f>
        <v>-127.54102193082998</v>
      </c>
      <c r="KB109" s="43">
        <f>KB108+0.5*JY109*'DEPRECATED - DT-Prelim Calcs'!$C$11^2+KA109*'DEPRECATED - DT-Prelim Calcs'!$C$11</f>
        <v>-161694.11356238337</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103.33333333333333</v>
      </c>
      <c r="KG109" s="49">
        <f>KG108+'DEPRECATED - DT-Prelim Calcs'!$C$11</f>
        <v>420</v>
      </c>
      <c r="KH109" s="2">
        <f>KR109/'Drive Train'!$F$35</f>
        <v>0.75913978494623657</v>
      </c>
      <c r="KI109" s="36">
        <f>KP109*12*60/(PI() * 'Drive Train'!$F$15)/KH$2*KH109</f>
        <v>-15122.171797656945</v>
      </c>
      <c r="KJ109" s="2">
        <f>('DEPRECATED - DT-Prelim Calcs'!$C$6*KH109-KI109)/('DEPRECATED - DT-Prelim Calcs'!$C$6*KH109)*'DEPRECATED - DT-Prelim Calcs'!$C$7*KH109</f>
        <v>14.676821035129997</v>
      </c>
      <c r="KK109" s="43">
        <f>KJ109/'DEPRECATED - DT-Prelim Calcs'!$C$7*('DEPRECATED - DT-Prelim Calcs'!$C$8-'DEPRECATED - DT-Prelim Calcs'!$C$9)+'DEPRECATED - DT-Prelim Calcs'!$C$9</f>
        <v>801.05816086902212</v>
      </c>
      <c r="KL109" s="43">
        <f t="shared" si="118"/>
        <v>53.333333333333329</v>
      </c>
      <c r="KM109" s="2">
        <f t="shared" si="172"/>
        <v>1.4462867232450001</v>
      </c>
      <c r="KN109" s="43">
        <f>KM109*'DEPRECATED - DT-Prelim Calcs'!$C$21/KH$2/'DEPRECATED - DT-Prelim Calcs'!$C$19/'DEPRECATED - DT-Prelim Calcs'!$C$18*3.39*'DEPRECATED - DT-Prelim Calcs'!$C$20</f>
        <v>29.053734754561201</v>
      </c>
      <c r="KO109" s="36">
        <f t="shared" si="173"/>
        <v>0</v>
      </c>
      <c r="KP109" s="43">
        <f>KN108*'DEPRECATED - DT-Prelim Calcs'!$C$11+KP108</f>
        <v>-57.945342249020158</v>
      </c>
      <c r="KQ109" s="43">
        <f>KQ108+0.5*KN109*'DEPRECATED - DT-Prelim Calcs'!$C$11^2+KP109*'DEPRECATED - DT-Prelim Calcs'!$C$11</f>
        <v>-163440.87738028303</v>
      </c>
      <c r="KR109" s="43">
        <f>MIN('Drive Train'!$F$35-KL108*'DEPRECATED - DT-Prelim Calcs'!$C$21*'Drive Train'!$F$39,KR108+KL$2)</f>
        <v>9.413333333333334</v>
      </c>
      <c r="KS109" s="43">
        <f>'Drive Train'!$F$35-KL109*'DEPRECATED - DT-Prelim Calcs'!$C$21*'Drive Train'!$F$39</f>
        <v>9.413333333333334</v>
      </c>
      <c r="KT109" s="1">
        <f>IF(KQ109&gt;='Drive Train'!$F$29,1,0)</f>
        <v>0</v>
      </c>
      <c r="KU109" s="43">
        <f>MIN(KK109,'DEPRECATED - DT-Prelim Calcs'!$C$10)*'DEPRECATED - DT-Prelim Calcs'!$C$11*1000/60/60</f>
        <v>103.33333333333333</v>
      </c>
      <c r="KV109" s="49">
        <f>KV108+'DEPRECATED - DT-Prelim Calcs'!$C$11</f>
        <v>420</v>
      </c>
      <c r="KW109" s="2">
        <f>LG109/'Drive Train'!$F$35</f>
        <v>0.74408602150537628</v>
      </c>
      <c r="KX109" s="36">
        <f>LE109*12*60/(PI() * 'Drive Train'!$F$15)/KW$2*KW109</f>
        <v>-239939.43739148535</v>
      </c>
      <c r="KY109" s="2">
        <f>('DEPRECATED - DT-Prelim Calcs'!$C$6*KW109-KX109)/('DEPRECATED - DT-Prelim Calcs'!$C$6*KW109)*'DEPRECATED - DT-Prelim Calcs'!$C$7*KW109</f>
        <v>179.87157556720291</v>
      </c>
      <c r="KZ109" s="43">
        <f>KY109/'DEPRECATED - DT-Prelim Calcs'!$C$7*('DEPRECATED - DT-Prelim Calcs'!$C$8-'DEPRECATED - DT-Prelim Calcs'!$C$9)+'DEPRECATED - DT-Prelim Calcs'!$C$9</f>
        <v>9800.4738928401584</v>
      </c>
      <c r="LA109" s="43">
        <f t="shared" si="119"/>
        <v>56.666666666666664</v>
      </c>
      <c r="LB109" s="2">
        <f t="shared" si="174"/>
        <v>1.4462867232450001</v>
      </c>
      <c r="LC109" s="43">
        <f>LB109*'DEPRECATED - DT-Prelim Calcs'!$C$21/KW$2/'DEPRECATED - DT-Prelim Calcs'!$C$19/'DEPRECATED - DT-Prelim Calcs'!$C$18*3.39*'DEPRECATED - DT-Prelim Calcs'!$C$20</f>
        <v>29.053734754561201</v>
      </c>
      <c r="LD109" s="36">
        <f t="shared" si="175"/>
        <v>0</v>
      </c>
      <c r="LE109" s="43">
        <f>LC108*'DEPRECATED - DT-Prelim Calcs'!$C$11+LE108</f>
        <v>-938.0038209811463</v>
      </c>
      <c r="LF109" s="43">
        <f>LF108+0.5*LC109*'DEPRECATED - DT-Prelim Calcs'!$C$11^2+LE109*'DEPRECATED - DT-Prelim Calcs'!$C$11</f>
        <v>-184597.62921911816</v>
      </c>
      <c r="LG109" s="43">
        <f>MIN('Drive Train'!$F$35-LA108*'DEPRECATED - DT-Prelim Calcs'!$C$21*'Drive Train'!$F$39,LG108+LA$2)</f>
        <v>9.2266666666666666</v>
      </c>
      <c r="LH109" s="43">
        <f>'Drive Train'!$F$35-LA109*'DEPRECATED - DT-Prelim Calcs'!$C$21*'Drive Train'!$F$39</f>
        <v>9.2266666666666666</v>
      </c>
      <c r="LI109" s="1">
        <f>IF(LF109&gt;='Drive Train'!$F$29,1,0)</f>
        <v>0</v>
      </c>
      <c r="LJ109" s="43">
        <f>MIN(KZ109,'DEPRECATED - DT-Prelim Calcs'!$C$10)*'DEPRECATED - DT-Prelim Calcs'!$C$11*1000/60/60</f>
        <v>103.33333333333333</v>
      </c>
      <c r="LK109" s="49">
        <f>LK108+'DEPRECATED - DT-Prelim Calcs'!$C$11</f>
        <v>420</v>
      </c>
      <c r="LL109" s="2">
        <f>LV109/'Drive Train'!$F$35</f>
        <v>3.0003343649149983</v>
      </c>
      <c r="LM109" s="36">
        <f>LT109*12*60/(PI() * 'Drive Train'!$F$15)/LL$2*LL109</f>
        <v>-751185.1387360791</v>
      </c>
      <c r="LN109" s="2">
        <f>('DEPRECATED - DT-Prelim Calcs'!$C$6*LL109-LM109)/('DEPRECATED - DT-Prelim Calcs'!$C$6*LL109)*'DEPRECATED - DT-Prelim Calcs'!$C$7*LL109</f>
        <v>566.27506357461914</v>
      </c>
      <c r="LO109" s="43">
        <f>LN109/'DEPRECATED - DT-Prelim Calcs'!$C$7*('DEPRECATED - DT-Prelim Calcs'!$C$8-'DEPRECATED - DT-Prelim Calcs'!$C$9)+'DEPRECATED - DT-Prelim Calcs'!$C$9</f>
        <v>30850.813164885967</v>
      </c>
      <c r="LP109" s="43">
        <f t="shared" si="120"/>
        <v>60</v>
      </c>
      <c r="LQ109" s="2">
        <f t="shared" si="176"/>
        <v>1.4462867232450001</v>
      </c>
      <c r="LR109" s="43">
        <f>LQ109*'DEPRECATED - DT-Prelim Calcs'!$C$21/LL$2/'DEPRECATED - DT-Prelim Calcs'!$C$19/'DEPRECATED - DT-Prelim Calcs'!$C$18*3.39*'DEPRECATED - DT-Prelim Calcs'!$C$20</f>
        <v>29.053734754561201</v>
      </c>
      <c r="LS109" s="36">
        <f t="shared" si="177"/>
        <v>0</v>
      </c>
      <c r="LT109" s="43">
        <f>LR108*'DEPRECATED - DT-Prelim Calcs'!$C$11+LT108</f>
        <v>-728.28849323745351</v>
      </c>
      <c r="LU109" s="43">
        <f>LU108+0.5*LR109*'DEPRECATED - DT-Prelim Calcs'!$C$11^2+LT109*'DEPRECATED - DT-Prelim Calcs'!$C$11</f>
        <v>-183416.97356726226</v>
      </c>
      <c r="LV109" s="43">
        <f>MIN('Drive Train'!$F$35-LP108*'DEPRECATED - DT-Prelim Calcs'!$C$21*'Drive Train'!$F$39,LV108+LP$2)</f>
        <v>37.204146124945979</v>
      </c>
      <c r="LW109" s="43">
        <f>'Drive Train'!$F$35-LP109*'DEPRECATED - DT-Prelim Calcs'!$C$21*'Drive Train'!$F$39</f>
        <v>9.0400000000000009</v>
      </c>
      <c r="LX109" s="1">
        <f>IF(LU109&gt;='Drive Train'!$F$29,1,0)</f>
        <v>0</v>
      </c>
      <c r="LY109" s="43">
        <f>MIN(LO109,'DEPRECATED - DT-Prelim Calcs'!$C$10)*'DEPRECATED - DT-Prelim Calcs'!$C$11*1000/60/60</f>
        <v>103.33333333333333</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79"/>
        <v>0</v>
      </c>
      <c r="X110" s="2">
        <f>MAX(MIN(IF(AND(AI109=1,AG110&lt;0),-1,1)*(W110-$C$9)/($C$8-$C$9)*$C$7-$C$29*AE110/T$2 -  AI109*$C$29/2,X$2),MAX(X$4:X109)*-1)</f>
        <v>-0.27672021620693066</v>
      </c>
      <c r="Y110" s="43">
        <f t="shared" si="94"/>
        <v>0</v>
      </c>
      <c r="Z110" s="43">
        <f t="shared" si="95"/>
        <v>0</v>
      </c>
      <c r="AA110" s="43">
        <f t="shared" si="96"/>
        <v>0</v>
      </c>
      <c r="AB110" s="43" t="e">
        <f t="shared" si="97"/>
        <v>#N/A</v>
      </c>
      <c r="AC110" s="36">
        <f t="shared" si="121"/>
        <v>1</v>
      </c>
      <c r="AD110" s="1">
        <f t="shared" si="98"/>
        <v>1</v>
      </c>
      <c r="AE110" s="43">
        <f t="shared" si="99"/>
        <v>0</v>
      </c>
      <c r="AF110" s="43" t="e">
        <f t="shared" si="100"/>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889.49632897085212</v>
      </c>
      <c r="AK110" s="43">
        <f t="shared" si="178"/>
        <v>0</v>
      </c>
      <c r="AL110" s="49">
        <f>AL109+'DEPRECATED - DT-Prelim Calcs'!$C$11</f>
        <v>424</v>
      </c>
      <c r="AM110" s="2">
        <f>AW110/'Drive Train'!$F$35</f>
        <v>0.57999999999999996</v>
      </c>
      <c r="AN110" s="36">
        <f>AU110*12*60/(PI() * 'Drive Train'!$F$15)/AM$2*AM110</f>
        <v>7207.9715773847229</v>
      </c>
      <c r="AO110" s="2">
        <f>('DEPRECATED - DT-Prelim Calcs'!$C$6*AM110-AN110)/('DEPRECATED - DT-Prelim Calcs'!$C$6*AM110)*'DEPRECATED - DT-Prelim Calcs'!$C$7*AM110</f>
        <v>-2.5784499526542874</v>
      </c>
      <c r="AP110" s="43">
        <f>AO110/'DEPRECATED - DT-Prelim Calcs'!$C$7*('DEPRECATED - DT-Prelim Calcs'!$C$8-'DEPRECATED - DT-Prelim Calcs'!$C$9)+'DEPRECATED - DT-Prelim Calcs'!$C$9</f>
        <v>-138.96779592818132</v>
      </c>
      <c r="AQ110" s="43">
        <f t="shared" si="102"/>
        <v>-138.96779592818132</v>
      </c>
      <c r="AR110" s="2">
        <f t="shared" si="122"/>
        <v>-3.5492235914974071</v>
      </c>
      <c r="AS110" s="43">
        <f>AR110*'DEPRECATED - DT-Prelim Calcs'!$C$21/AM$2/'DEPRECATED - DT-Prelim Calcs'!$C$19/'DEPRECATED - DT-Prelim Calcs'!$C$18*3.39*'DEPRECATED - DT-Prelim Calcs'!$C$20</f>
        <v>-35.649293862226997</v>
      </c>
      <c r="AT110" s="36">
        <f t="shared" si="123"/>
        <v>1</v>
      </c>
      <c r="AU110" s="43">
        <f>AS109*'DEPRECATED - DT-Prelim Calcs'!$C$11+AU109</f>
        <v>72.300480698581978</v>
      </c>
      <c r="AV110" s="43">
        <f>AV109+0.5*AS110*'DEPRECATED - DT-Prelim Calcs'!$C$11^2+AU110*'DEPRECATED - DT-Prelim Calcs'!$C$11</f>
        <v>6241.1003705056</v>
      </c>
      <c r="AW110" s="43">
        <f>MIN('Drive Train'!$F$35-AQ109*'DEPRECATED - DT-Prelim Calcs'!$C$21*'Drive Train'!$F$39,AW109+AQ$2)</f>
        <v>7.1920000000000002</v>
      </c>
      <c r="AX110" s="43">
        <f>'Drive Train'!$F$35-AQ110*'DEPRECATED - DT-Prelim Calcs'!$C$21*'Drive Train'!$F$39</f>
        <v>20.182196571978153</v>
      </c>
      <c r="AY110" s="1">
        <f>IF(AV110&gt;='Drive Train'!$F$29,1,0)</f>
        <v>1</v>
      </c>
      <c r="AZ110" s="43">
        <f t="shared" si="124"/>
        <v>-154.40866214242368</v>
      </c>
      <c r="BA110" s="49">
        <f>BA109+'DEPRECATED - DT-Prelim Calcs'!$C$11</f>
        <v>424</v>
      </c>
      <c r="BB110" s="2">
        <f>BL110/'Drive Train'!$F$35</f>
        <v>0.57999999999999996</v>
      </c>
      <c r="BC110" s="36">
        <f>BJ110*12*60/(PI() * 'Drive Train'!$F$15)/BB$2*BB110</f>
        <v>-30915.401115785273</v>
      </c>
      <c r="BD110" s="2">
        <f>('DEPRECATED - DT-Prelim Calcs'!$C$6*BB110-BC110)/('DEPRECATED - DT-Prelim Calcs'!$C$6*BB110)*'DEPRECATED - DT-Prelim Calcs'!$C$7*BB110</f>
        <v>25.446411792011432</v>
      </c>
      <c r="BE110" s="43">
        <f>BD110/'DEPRECATED - DT-Prelim Calcs'!$C$7*('DEPRECATED - DT-Prelim Calcs'!$C$8-'DEPRECATED - DT-Prelim Calcs'!$C$9)+'DEPRECATED - DT-Prelim Calcs'!$C$9</f>
        <v>1387.7597468782344</v>
      </c>
      <c r="BF110" s="43">
        <f t="shared" si="103"/>
        <v>93</v>
      </c>
      <c r="BG110" s="2">
        <f t="shared" si="125"/>
        <v>2.0025508475699998</v>
      </c>
      <c r="BH110" s="43">
        <f>BG110*'DEPRECATED - DT-Prelim Calcs'!$C$21/BB$2/'DEPRECATED - DT-Prelim Calcs'!$C$19/'DEPRECATED - DT-Prelim Calcs'!$C$18*3.39*'DEPRECATED - DT-Prelim Calcs'!$C$20</f>
        <v>29.053734754561201</v>
      </c>
      <c r="BI110" s="36">
        <f t="shared" si="126"/>
        <v>0</v>
      </c>
      <c r="BJ110" s="43">
        <f>BH109*'DEPRECATED - DT-Prelim Calcs'!$C$11+BJ109</f>
        <v>-214.68522773680968</v>
      </c>
      <c r="BK110" s="43">
        <f>BK109+0.5*BH110*'DEPRECATED - DT-Prelim Calcs'!$C$11^2+BJ110*'DEPRECATED - DT-Prelim Calcs'!$C$11</f>
        <v>-59103.807595258222</v>
      </c>
      <c r="BL110" s="43">
        <f>MIN('Drive Train'!$F$35-BF109*'DEPRECATED - DT-Prelim Calcs'!$C$21*'Drive Train'!$F$39,BL109+BF$2)</f>
        <v>7.1920000000000002</v>
      </c>
      <c r="BM110" s="43">
        <f>'Drive Train'!$F$35-BF110*'DEPRECATED - DT-Prelim Calcs'!$C$21*'Drive Train'!$F$39</f>
        <v>7.1920000000000002</v>
      </c>
      <c r="BN110" s="1">
        <f>IF(BK110&gt;='Drive Train'!$F$29,1,0)</f>
        <v>0</v>
      </c>
      <c r="BO110" s="43">
        <f t="shared" si="127"/>
        <v>103.33333333333333</v>
      </c>
      <c r="BP110" s="49">
        <f>BP109+'DEPRECATED - DT-Prelim Calcs'!$C$11</f>
        <v>424</v>
      </c>
      <c r="BQ110" s="2">
        <f>CA110/'Drive Train'!$F$35</f>
        <v>0.57999999999999996</v>
      </c>
      <c r="BR110" s="36">
        <f>BY110*12*60/(PI() * 'Drive Train'!$F$15)/BQ$2*BQ110</f>
        <v>-9777.0148767495248</v>
      </c>
      <c r="BS110" s="2">
        <f>('DEPRECATED - DT-Prelim Calcs'!$C$6*BQ110-BR110)/('DEPRECATED - DT-Prelim Calcs'!$C$6*BQ110)*'DEPRECATED - DT-Prelim Calcs'!$C$7*BQ110</f>
        <v>9.9073786476418917</v>
      </c>
      <c r="BT110" s="43">
        <f>BS110/'DEPRECATED - DT-Prelim Calcs'!$C$7*('DEPRECATED - DT-Prelim Calcs'!$C$8-'DEPRECATED - DT-Prelim Calcs'!$C$9)+'DEPRECATED - DT-Prelim Calcs'!$C$9</f>
        <v>541.23032931183434</v>
      </c>
      <c r="BU110" s="43">
        <f t="shared" si="104"/>
        <v>93</v>
      </c>
      <c r="BV110" s="2">
        <f t="shared" si="128"/>
        <v>1.5313624128476471</v>
      </c>
      <c r="BW110" s="43">
        <f>BV110*'DEPRECATED - DT-Prelim Calcs'!$C$21/BQ$2/'DEPRECATED - DT-Prelim Calcs'!$C$19/'DEPRECATED - DT-Prelim Calcs'!$C$18*3.39*'DEPRECATED - DT-Prelim Calcs'!$C$20</f>
        <v>29.053734754561201</v>
      </c>
      <c r="BX110" s="36">
        <f t="shared" si="129"/>
        <v>0</v>
      </c>
      <c r="BY110" s="43">
        <f>BW109*'DEPRECATED - DT-Prelim Calcs'!$C$11+BY109</f>
        <v>-51.919198970308358</v>
      </c>
      <c r="BZ110" s="43">
        <f>BZ109+0.5*BW110*'DEPRECATED - DT-Prelim Calcs'!$C$11^2+BY110*'DEPRECATED - DT-Prelim Calcs'!$C$11</f>
        <v>-138727.92759682384</v>
      </c>
      <c r="CA110" s="43">
        <f>MIN('Drive Train'!$F$35-BU109*'DEPRECATED - DT-Prelim Calcs'!$C$21*'Drive Train'!$F$39,CA109+BU$2)</f>
        <v>7.1920000000000002</v>
      </c>
      <c r="CB110" s="43">
        <f>'Drive Train'!$F$35-BU110*'DEPRECATED - DT-Prelim Calcs'!$C$21*'Drive Train'!$F$39</f>
        <v>7.1920000000000002</v>
      </c>
      <c r="CC110" s="1">
        <f>IF(BZ110&gt;='Drive Train'!$F$29,1,0)</f>
        <v>0</v>
      </c>
      <c r="CD110" s="43">
        <f t="shared" si="130"/>
        <v>103.33333333333333</v>
      </c>
      <c r="CE110" s="49">
        <f>CE109+'DEPRECATED - DT-Prelim Calcs'!$C$11</f>
        <v>424</v>
      </c>
      <c r="CF110" s="2">
        <f>CP110/'Drive Train'!$F$35</f>
        <v>0.57999999999999996</v>
      </c>
      <c r="CG110" s="36">
        <f>CN110*12*60/(PI() * 'Drive Train'!$F$15)/CF$2*CF110</f>
        <v>-57399.706061575715</v>
      </c>
      <c r="CH110" s="2">
        <f>('DEPRECATED - DT-Prelim Calcs'!$C$6*CF110-CG110)/('DEPRECATED - DT-Prelim Calcs'!$C$6*CF110)*'DEPRECATED - DT-Prelim Calcs'!$C$7*CF110</f>
        <v>44.915281728650491</v>
      </c>
      <c r="CI110" s="43">
        <f>CH110/'DEPRECATED - DT-Prelim Calcs'!$C$7*('DEPRECATED - DT-Prelim Calcs'!$C$8-'DEPRECATED - DT-Prelim Calcs'!$C$9)+'DEPRECATED - DT-Prelim Calcs'!$C$9</f>
        <v>2448.377288202601</v>
      </c>
      <c r="CJ110" s="43">
        <f t="shared" si="105"/>
        <v>93</v>
      </c>
      <c r="CK110" s="2">
        <f t="shared" si="131"/>
        <v>1.2396743342100003</v>
      </c>
      <c r="CL110" s="43">
        <f>CK110*'DEPRECATED - DT-Prelim Calcs'!$C$21/CF$2/'DEPRECATED - DT-Prelim Calcs'!$C$19/'DEPRECATED - DT-Prelim Calcs'!$C$18*3.39*'DEPRECATED - DT-Prelim Calcs'!$C$20</f>
        <v>29.053734754561205</v>
      </c>
      <c r="CM110" s="36">
        <f t="shared" si="132"/>
        <v>0</v>
      </c>
      <c r="CN110" s="43">
        <f>CL109*'DEPRECATED - DT-Prelim Calcs'!$C$11+CN109</f>
        <v>-246.75218237720281</v>
      </c>
      <c r="CO110" s="43">
        <f>CO109+0.5*CL110*'DEPRECATED - DT-Prelim Calcs'!$C$11^2+CN110*'DEPRECATED - DT-Prelim Calcs'!$C$11</f>
        <v>-283397.71458341839</v>
      </c>
      <c r="CP110" s="43">
        <f>MIN('Drive Train'!$F$35-CJ109*'DEPRECATED - DT-Prelim Calcs'!$C$21*'Drive Train'!$F$39,CP109+CJ$2)</f>
        <v>7.1920000000000002</v>
      </c>
      <c r="CQ110" s="43">
        <f>'Drive Train'!$F$35-CJ110*'DEPRECATED - DT-Prelim Calcs'!$C$21*'Drive Train'!$F$39</f>
        <v>7.1920000000000002</v>
      </c>
      <c r="CR110" s="1">
        <f>IF(CO110&gt;='Drive Train'!$F$29,1,0)</f>
        <v>0</v>
      </c>
      <c r="CS110" s="43">
        <f t="shared" si="133"/>
        <v>103.33333333333333</v>
      </c>
      <c r="CT110" s="49">
        <f>CT109+'DEPRECATED - DT-Prelim Calcs'!$C$11</f>
        <v>424</v>
      </c>
      <c r="CU110" s="2">
        <f>DE110/'Drive Train'!$F$35</f>
        <v>0.57999999999999996</v>
      </c>
      <c r="CV110" s="36">
        <f>DC110*12*60/(PI() * 'Drive Train'!$F$15)/CU$2*CU110</f>
        <v>-118011.07974121293</v>
      </c>
      <c r="CW110" s="2">
        <f>('DEPRECATED - DT-Prelim Calcs'!$C$6*CU110-CV110)/('DEPRECATED - DT-Prelim Calcs'!$C$6*CU110)*'DEPRECATED - DT-Prelim Calcs'!$C$7*CU110</f>
        <v>89.471291533901038</v>
      </c>
      <c r="CX110" s="43">
        <f>CW110/'DEPRECATED - DT-Prelim Calcs'!$C$7*('DEPRECATED - DT-Prelim Calcs'!$C$8-'DEPRECATED - DT-Prelim Calcs'!$C$9)+'DEPRECATED - DT-Prelim Calcs'!$C$9</f>
        <v>4875.6822999811757</v>
      </c>
      <c r="CY110" s="43">
        <f t="shared" si="106"/>
        <v>93</v>
      </c>
      <c r="CZ110" s="2">
        <f t="shared" si="134"/>
        <v>1.0413264407364002</v>
      </c>
      <c r="DA110" s="43">
        <f>CZ110*'DEPRECATED - DT-Prelim Calcs'!$C$21/CU$2/'DEPRECATED - DT-Prelim Calcs'!$C$19/'DEPRECATED - DT-Prelim Calcs'!$C$18*3.39*'DEPRECATED - DT-Prelim Calcs'!$C$20</f>
        <v>29.053734754561201</v>
      </c>
      <c r="DB110" s="36">
        <f t="shared" si="135"/>
        <v>0</v>
      </c>
      <c r="DC110" s="43">
        <f>DA109*'DEPRECATED - DT-Prelim Calcs'!$C$11+DC109</f>
        <v>-426.14108178987811</v>
      </c>
      <c r="DD110" s="43">
        <f>DD109+0.5*DA110*'DEPRECATED - DT-Prelim Calcs'!$C$11^2+DC110*'DEPRECATED - DT-Prelim Calcs'!$C$11</f>
        <v>-401572.26044449792</v>
      </c>
      <c r="DE110" s="43">
        <f>MIN('Drive Train'!$F$35-CY109*'DEPRECATED - DT-Prelim Calcs'!$C$21*'Drive Train'!$F$39,DE109+CY$2)</f>
        <v>7.1920000000000002</v>
      </c>
      <c r="DF110" s="43">
        <f>'Drive Train'!$F$35-CY110*'DEPRECATED - DT-Prelim Calcs'!$C$21*'Drive Train'!$F$39</f>
        <v>7.1920000000000002</v>
      </c>
      <c r="DG110" s="1">
        <f>IF(DD110&gt;='Drive Train'!$F$29,1,0)</f>
        <v>0</v>
      </c>
      <c r="DH110" s="43">
        <f t="shared" si="136"/>
        <v>103.33333333333333</v>
      </c>
      <c r="DI110" s="49">
        <f>DI109+'DEPRECATED - DT-Prelim Calcs'!$C$11</f>
        <v>424</v>
      </c>
      <c r="DJ110" s="2">
        <f>DT110/'Drive Train'!$F$35</f>
        <v>0.57999999999999996</v>
      </c>
      <c r="DK110" s="36">
        <f>DR110*12*60/(PI() * 'Drive Train'!$F$15)/DJ$2*DJ110</f>
        <v>-983304.98493878543</v>
      </c>
      <c r="DL110" s="2">
        <f>('DEPRECATED - DT-Prelim Calcs'!$C$6*DJ110-DK110)/('DEPRECATED - DT-Prelim Calcs'!$C$6*DJ110)*'DEPRECATED - DT-Prelim Calcs'!$C$7*DJ110</f>
        <v>725.55725005688146</v>
      </c>
      <c r="DM110" s="43">
        <f>DL110/'DEPRECATED - DT-Prelim Calcs'!$C$7*('DEPRECATED - DT-Prelim Calcs'!$C$8-'DEPRECATED - DT-Prelim Calcs'!$C$9)+'DEPRECATED - DT-Prelim Calcs'!$C$9</f>
        <v>39528.12630906891</v>
      </c>
      <c r="DN110" s="43">
        <f t="shared" si="107"/>
        <v>93</v>
      </c>
      <c r="DO110" s="2">
        <f t="shared" si="137"/>
        <v>0.89769520753137932</v>
      </c>
      <c r="DP110" s="43">
        <f>DO110*'DEPRECATED - DT-Prelim Calcs'!$C$21/DJ$2/'DEPRECATED - DT-Prelim Calcs'!$C$19/'DEPRECATED - DT-Prelim Calcs'!$C$18*3.39*'DEPRECATED - DT-Prelim Calcs'!$C$20</f>
        <v>29.053734754561201</v>
      </c>
      <c r="DQ110" s="36">
        <f t="shared" si="138"/>
        <v>0</v>
      </c>
      <c r="DR110" s="43">
        <f>DP109*'DEPRECATED - DT-Prelim Calcs'!$C$11+DR109</f>
        <v>-3060.982676299951</v>
      </c>
      <c r="DS110" s="43">
        <f>DS109+0.5*DP110*'DEPRECATED - DT-Prelim Calcs'!$C$11^2+DR110*'DEPRECATED - DT-Prelim Calcs'!$C$11</f>
        <v>-782100.80432816385</v>
      </c>
      <c r="DT110" s="43">
        <f>MIN('Drive Train'!$F$35-DN109*'DEPRECATED - DT-Prelim Calcs'!$C$21*'Drive Train'!$F$39,DT109+DN$2)</f>
        <v>7.1920000000000002</v>
      </c>
      <c r="DU110" s="43">
        <f>'Drive Train'!$F$35-DN110*'DEPRECATED - DT-Prelim Calcs'!$C$21*'Drive Train'!$F$39</f>
        <v>7.1920000000000002</v>
      </c>
      <c r="DV110" s="1">
        <f>IF(DS110&gt;='Drive Train'!$F$29,1,0)</f>
        <v>0</v>
      </c>
      <c r="DW110" s="43">
        <f t="shared" si="139"/>
        <v>103.33333333333333</v>
      </c>
      <c r="DX110" s="49">
        <f>DX109+'DEPRECATED - DT-Prelim Calcs'!$C$11</f>
        <v>424</v>
      </c>
      <c r="DY110" s="2">
        <f>EI110/'Drive Train'!$F$35</f>
        <v>0.57999999999999996</v>
      </c>
      <c r="DZ110" s="36">
        <f>EG110*12*60/(PI() * 'Drive Train'!$F$15)/DY$2*DY110</f>
        <v>-488734.22596874693</v>
      </c>
      <c r="EA110" s="2">
        <f>('DEPRECATED - DT-Prelim Calcs'!$C$6*DY110-DZ110)/('DEPRECATED - DT-Prelim Calcs'!$C$6*DY110)*'DEPRECATED - DT-Prelim Calcs'!$C$7*DY110</f>
        <v>361.99347896448643</v>
      </c>
      <c r="EB110" s="43">
        <f>EA110/'DEPRECATED - DT-Prelim Calcs'!$C$7*('DEPRECATED - DT-Prelim Calcs'!$C$8-'DEPRECATED - DT-Prelim Calcs'!$C$9)+'DEPRECATED - DT-Prelim Calcs'!$C$9</f>
        <v>19722.040271945898</v>
      </c>
      <c r="EC110" s="43">
        <f t="shared" si="108"/>
        <v>93</v>
      </c>
      <c r="ED110" s="2">
        <f t="shared" si="140"/>
        <v>0.78888366722454539</v>
      </c>
      <c r="EE110" s="43">
        <f>ED110*'DEPRECATED - DT-Prelim Calcs'!$C$21/DY$2/'DEPRECATED - DT-Prelim Calcs'!$C$19/'DEPRECATED - DT-Prelim Calcs'!$C$18*3.39*'DEPRECATED - DT-Prelim Calcs'!$C$20</f>
        <v>29.053734754561201</v>
      </c>
      <c r="EF110" s="36">
        <f t="shared" si="141"/>
        <v>0</v>
      </c>
      <c r="EG110" s="43">
        <f>EE109*'DEPRECATED - DT-Prelim Calcs'!$C$11+EG109</f>
        <v>-1336.993951464045</v>
      </c>
      <c r="EH110" s="43">
        <f>EH109+0.5*EE110*'DEPRECATED - DT-Prelim Calcs'!$C$11^2+EG110*'DEPRECATED - DT-Prelim Calcs'!$C$11</f>
        <v>-770503.94843310129</v>
      </c>
      <c r="EI110" s="43">
        <f>MIN('Drive Train'!$F$35-EC109*'DEPRECATED - DT-Prelim Calcs'!$C$21*'Drive Train'!$F$39,EI109+EC$2)</f>
        <v>7.1920000000000002</v>
      </c>
      <c r="EJ110" s="43">
        <f>'Drive Train'!$F$35-EC110*'DEPRECATED - DT-Prelim Calcs'!$C$21*'Drive Train'!$F$39</f>
        <v>7.1920000000000002</v>
      </c>
      <c r="EK110" s="1">
        <f>IF(EH110&gt;='Drive Train'!$F$29,1,0)</f>
        <v>0</v>
      </c>
      <c r="EL110" s="43">
        <f t="shared" si="142"/>
        <v>103.33333333333333</v>
      </c>
      <c r="EM110" s="49">
        <f>EM109+'DEPRECATED - DT-Prelim Calcs'!$C$11</f>
        <v>424</v>
      </c>
      <c r="EN110" s="2">
        <f>EX110/'Drive Train'!$F$35</f>
        <v>0.57999999999999996</v>
      </c>
      <c r="EO110" s="36">
        <f>EV110*12*60/(PI() * 'Drive Train'!$F$15)/EN$2*EN110</f>
        <v>-290450.85060274164</v>
      </c>
      <c r="EP110" s="2">
        <f>('DEPRECATED - DT-Prelim Calcs'!$C$6*EN110-EO110)/('DEPRECATED - DT-Prelim Calcs'!$C$6*EN110)*'DEPRECATED - DT-Prelim Calcs'!$C$7*EN110</f>
        <v>216.2334428412004</v>
      </c>
      <c r="EQ110" s="43">
        <f>EP110/'DEPRECATED - DT-Prelim Calcs'!$C$7*('DEPRECATED - DT-Prelim Calcs'!$C$8-'DEPRECATED - DT-Prelim Calcs'!$C$9)+'DEPRECATED - DT-Prelim Calcs'!$C$9</f>
        <v>11781.381587617634</v>
      </c>
      <c r="ER110" s="43">
        <f t="shared" si="109"/>
        <v>93</v>
      </c>
      <c r="ES110" s="2">
        <f t="shared" si="143"/>
        <v>0.7035989464435134</v>
      </c>
      <c r="ET110" s="43">
        <f>ES110*'DEPRECATED - DT-Prelim Calcs'!$C$21/EN$2/'DEPRECATED - DT-Prelim Calcs'!$C$19/'DEPRECATED - DT-Prelim Calcs'!$C$18*3.39*'DEPRECATED - DT-Prelim Calcs'!$C$20</f>
        <v>29.053734754561201</v>
      </c>
      <c r="EU110" s="36">
        <f t="shared" si="144"/>
        <v>0</v>
      </c>
      <c r="EV110" s="43">
        <f>ET109*'DEPRECATED - DT-Prelim Calcs'!$C$11+EV109</f>
        <v>-708.66593544771638</v>
      </c>
      <c r="EW110" s="43">
        <f>EW109+0.5*ET110*'DEPRECATED - DT-Prelim Calcs'!$C$11^2+EV110*'DEPRECATED - DT-Prelim Calcs'!$C$11</f>
        <v>-1351410.4369640541</v>
      </c>
      <c r="EX110" s="43">
        <f>MIN('Drive Train'!$F$35-ER109*'DEPRECATED - DT-Prelim Calcs'!$C$21*'Drive Train'!$F$39,EX109+ER$2)</f>
        <v>7.1920000000000002</v>
      </c>
      <c r="EY110" s="43">
        <f>'Drive Train'!$F$35-ER110*'DEPRECATED - DT-Prelim Calcs'!$C$21*'Drive Train'!$F$39</f>
        <v>7.1920000000000002</v>
      </c>
      <c r="EZ110" s="1">
        <f>IF(EW110&gt;='Drive Train'!$F$29,1,0)</f>
        <v>0</v>
      </c>
      <c r="FA110" s="43">
        <f t="shared" si="145"/>
        <v>103.33333333333333</v>
      </c>
      <c r="FB110" s="49">
        <f>FB109+'DEPRECATED - DT-Prelim Calcs'!$C$11</f>
        <v>424</v>
      </c>
      <c r="FC110" s="2">
        <f>FM110/'Drive Train'!$F$35</f>
        <v>0.57999999999999996</v>
      </c>
      <c r="FD110" s="36">
        <f>FK110*12*60/(PI() * 'Drive Train'!$F$15)/FC$2*FC110</f>
        <v>-1677516.4679305628</v>
      </c>
      <c r="FE110" s="2">
        <f>('DEPRECATED - DT-Prelim Calcs'!$C$6*FC110-FD110)/('DEPRECATED - DT-Prelim Calcs'!$C$6*FC110)*'DEPRECATED - DT-Prelim Calcs'!$C$7*FC110</f>
        <v>1235.878857459928</v>
      </c>
      <c r="FF110" s="43">
        <f>FE110/'DEPRECATED - DT-Prelim Calcs'!$C$7*('DEPRECATED - DT-Prelim Calcs'!$C$8-'DEPRECATED - DT-Prelim Calcs'!$C$9)+'DEPRECATED - DT-Prelim Calcs'!$C$9</f>
        <v>67329.228801921447</v>
      </c>
      <c r="FG110" s="43">
        <f t="shared" si="110"/>
        <v>93</v>
      </c>
      <c r="FH110" s="2">
        <f t="shared" si="146"/>
        <v>0.63495514679048781</v>
      </c>
      <c r="FI110" s="43">
        <f>FH110*'DEPRECATED - DT-Prelim Calcs'!$C$21/FC$2/'DEPRECATED - DT-Prelim Calcs'!$C$19/'DEPRECATED - DT-Prelim Calcs'!$C$18*3.39*'DEPRECATED - DT-Prelim Calcs'!$C$20</f>
        <v>29.053734754561205</v>
      </c>
      <c r="FJ110" s="36">
        <f t="shared" si="147"/>
        <v>0</v>
      </c>
      <c r="FK110" s="43">
        <f>FI109*'DEPRECATED - DT-Prelim Calcs'!$C$11+FK109</f>
        <v>-3693.6314913979213</v>
      </c>
      <c r="FL110" s="43">
        <f>FL109+0.5*FI110*'DEPRECATED - DT-Prelim Calcs'!$C$11^2+FK110*'DEPRECATED - DT-Prelim Calcs'!$C$11</f>
        <v>-1859430.9728128721</v>
      </c>
      <c r="FM110" s="43">
        <f>MIN('Drive Train'!$F$35-FG109*'DEPRECATED - DT-Prelim Calcs'!$C$21*'Drive Train'!$F$39,FM109+FG$2)</f>
        <v>7.1920000000000002</v>
      </c>
      <c r="FN110" s="43">
        <f>'Drive Train'!$F$35-FG110*'DEPRECATED - DT-Prelim Calcs'!$C$21*'Drive Train'!$F$39</f>
        <v>7.1920000000000002</v>
      </c>
      <c r="FO110" s="1">
        <f>IF(FL110&gt;='Drive Train'!$F$29,1,0)</f>
        <v>0</v>
      </c>
      <c r="FP110" s="43">
        <f t="shared" si="148"/>
        <v>103.33333333333333</v>
      </c>
      <c r="FQ110" s="49">
        <f>FQ109+'DEPRECATED - DT-Prelim Calcs'!$C$11</f>
        <v>424</v>
      </c>
      <c r="FR110" s="2">
        <f>GB110/'Drive Train'!$F$35</f>
        <v>0.57999999999999996</v>
      </c>
      <c r="FS110" s="36">
        <f>FZ110*12*60/(PI() * 'Drive Train'!$F$15)/FR$2*FR110</f>
        <v>-1585916.2093982114</v>
      </c>
      <c r="FT110" s="2">
        <f>('DEPRECATED - DT-Prelim Calcs'!$C$6*FR110-FS110)/('DEPRECATED - DT-Prelim Calcs'!$C$6*FR110)*'DEPRECATED - DT-Prelim Calcs'!$C$7*FR110</f>
        <v>1168.5426172535442</v>
      </c>
      <c r="FU110" s="43">
        <f>FT110/'DEPRECATED - DT-Prelim Calcs'!$C$7*('DEPRECATED - DT-Prelim Calcs'!$C$8-'DEPRECATED - DT-Prelim Calcs'!$C$9)+'DEPRECATED - DT-Prelim Calcs'!$C$9</f>
        <v>63660.911238439345</v>
      </c>
      <c r="FV110" s="43">
        <f t="shared" si="111"/>
        <v>93</v>
      </c>
      <c r="FW110" s="2">
        <f t="shared" si="149"/>
        <v>0.57851468929799987</v>
      </c>
      <c r="FX110" s="43">
        <f>FW110*'DEPRECATED - DT-Prelim Calcs'!$C$21/FR$2/'DEPRECATED - DT-Prelim Calcs'!$C$19/'DEPRECATED - DT-Prelim Calcs'!$C$18*3.39*'DEPRECATED - DT-Prelim Calcs'!$C$20</f>
        <v>29.053734754561201</v>
      </c>
      <c r="FY110" s="36">
        <f t="shared" si="150"/>
        <v>0</v>
      </c>
      <c r="FZ110" s="43">
        <f>FX109*'DEPRECATED - DT-Prelim Calcs'!$C$11+FZ109</f>
        <v>-3181.547070660532</v>
      </c>
      <c r="GA110" s="43">
        <f>GA109+0.5*FX110*'DEPRECATED - DT-Prelim Calcs'!$C$11^2+FZ110*'DEPRECATED - DT-Prelim Calcs'!$C$11</f>
        <v>-1929115.7572111548</v>
      </c>
      <c r="GB110" s="43">
        <f>MIN('Drive Train'!$F$35-FV109*'DEPRECATED - DT-Prelim Calcs'!$C$21*'Drive Train'!$F$39,GB109+FV$2)</f>
        <v>7.1920000000000002</v>
      </c>
      <c r="GC110" s="43">
        <f>'Drive Train'!$F$35-FV110*'DEPRECATED - DT-Prelim Calcs'!$C$21*'Drive Train'!$F$39</f>
        <v>7.1920000000000002</v>
      </c>
      <c r="GD110" s="1">
        <f>IF(GA110&gt;='Drive Train'!$F$29,1,0)</f>
        <v>0</v>
      </c>
      <c r="GE110" s="43">
        <f t="shared" si="151"/>
        <v>103.33333333333333</v>
      </c>
      <c r="GF110" s="49">
        <f>GF109+'DEPRECATED - DT-Prelim Calcs'!$C$11</f>
        <v>424</v>
      </c>
      <c r="GG110" s="2">
        <f>GQ110/'Drive Train'!$F$35</f>
        <v>3.0182936601103005</v>
      </c>
      <c r="GH110" s="36">
        <f>GO110*12*60/(PI() * 'Drive Train'!$F$15)/GG$2*GG110</f>
        <v>-753832.31272125011</v>
      </c>
      <c r="GI110" s="2">
        <f>('DEPRECATED - DT-Prelim Calcs'!$C$6*GG110-GH110)/('DEPRECATED - DT-Prelim Calcs'!$C$6*GG110)*'DEPRECATED - DT-Prelim Calcs'!$C$7*GG110</f>
        <v>568.30525599047269</v>
      </c>
      <c r="GJ110" s="43">
        <f>GI110/'DEPRECATED - DT-Prelim Calcs'!$C$7*('DEPRECATED - DT-Prelim Calcs'!$C$8-'DEPRECATED - DT-Prelim Calcs'!$C$9)+'DEPRECATED - DT-Prelim Calcs'!$C$9</f>
        <v>30961.413199480972</v>
      </c>
      <c r="GK110" s="43">
        <f t="shared" si="152"/>
        <v>29.999999999999982</v>
      </c>
      <c r="GL110" s="2">
        <f t="shared" si="153"/>
        <v>1.4462867232450001</v>
      </c>
      <c r="GM110" s="43">
        <f>GL110*'DEPRECATED - DT-Prelim Calcs'!$C$21/GG$2/'DEPRECATED - DT-Prelim Calcs'!$C$19/'DEPRECATED - DT-Prelim Calcs'!$C$18*3.39*'DEPRECATED - DT-Prelim Calcs'!$C$20</f>
        <v>29.053734754561201</v>
      </c>
      <c r="GN110" s="36">
        <f t="shared" si="154"/>
        <v>0</v>
      </c>
      <c r="GO110" s="43">
        <f>GM109*'DEPRECATED - DT-Prelim Calcs'!$C$11+GO109</f>
        <v>-726.50628393066665</v>
      </c>
      <c r="GP110" s="43">
        <f>GP109+0.5*GM110*'DEPRECATED - DT-Prelim Calcs'!$C$11^2+GO110*'DEPRECATED - DT-Prelim Calcs'!$C$11</f>
        <v>-125274.50834265887</v>
      </c>
      <c r="GQ110" s="43">
        <f>MIN('Drive Train'!$F$35-GK109*'DEPRECATED - DT-Prelim Calcs'!$C$21*'Drive Train'!$F$39,GQ109+GK$2)</f>
        <v>37.42684138536773</v>
      </c>
      <c r="GR110" s="43">
        <f>'Drive Train'!$F$35-GK110*'DEPRECATED - DT-Prelim Calcs'!$C$21*'Drive Train'!$F$39</f>
        <v>10.72</v>
      </c>
      <c r="GS110" s="1">
        <f>IF(GP110&gt;='Drive Train'!$F$29,1,0)</f>
        <v>0</v>
      </c>
      <c r="GT110" s="43">
        <f t="shared" si="155"/>
        <v>33.333333333333314</v>
      </c>
      <c r="GU110" s="49">
        <f>GU109+'DEPRECATED - DT-Prelim Calcs'!$C$11</f>
        <v>424</v>
      </c>
      <c r="GV110" s="2">
        <f>HF110/'Drive Train'!$F$35</f>
        <v>0.84946236559139798</v>
      </c>
      <c r="GW110" s="36">
        <f>HD110*12*60/(PI() * 'Drive Train'!$F$15)/GV$2*GV110</f>
        <v>-41306.295382125958</v>
      </c>
      <c r="GX110" s="2">
        <f>('DEPRECATED - DT-Prelim Calcs'!$C$6*GV110-GW110)/('DEPRECATED - DT-Prelim Calcs'!$C$6*GV110)*'DEPRECATED - DT-Prelim Calcs'!$C$7*GV110</f>
        <v>34.348637639164522</v>
      </c>
      <c r="GY110" s="43">
        <f>GX110/'DEPRECATED - DT-Prelim Calcs'!$C$7*('DEPRECATED - DT-Prelim Calcs'!$C$8-'DEPRECATED - DT-Prelim Calcs'!$C$9)+'DEPRECATED - DT-Prelim Calcs'!$C$9</f>
        <v>1872.7317519843359</v>
      </c>
      <c r="GZ110" s="43">
        <f t="shared" si="112"/>
        <v>33.333333333333314</v>
      </c>
      <c r="HA110" s="2">
        <f t="shared" si="156"/>
        <v>1.4462867232450001</v>
      </c>
      <c r="HB110" s="43">
        <f>HA110*'DEPRECATED - DT-Prelim Calcs'!$C$21/GV$2/'DEPRECATED - DT-Prelim Calcs'!$C$19/'DEPRECATED - DT-Prelim Calcs'!$C$18*3.39*'DEPRECATED - DT-Prelim Calcs'!$C$20</f>
        <v>29.053734754561201</v>
      </c>
      <c r="HC110" s="36">
        <f t="shared" si="157"/>
        <v>0</v>
      </c>
      <c r="HD110" s="43">
        <f>HB109*'DEPRECATED - DT-Prelim Calcs'!$C$11+HD109</f>
        <v>-141.44845913165977</v>
      </c>
      <c r="HE110" s="43">
        <f>HE109+0.5*HB110*'DEPRECATED - DT-Prelim Calcs'!$C$11^2+HD110*'DEPRECATED - DT-Prelim Calcs'!$C$11</f>
        <v>-129778.73754019554</v>
      </c>
      <c r="HF110" s="43">
        <f>MIN('Drive Train'!$F$35-GZ109*'DEPRECATED - DT-Prelim Calcs'!$C$21*'Drive Train'!$F$39,HF109+GZ$2)</f>
        <v>10.533333333333335</v>
      </c>
      <c r="HG110" s="43">
        <f>'Drive Train'!$F$35-GZ110*'DEPRECATED - DT-Prelim Calcs'!$C$21*'Drive Train'!$F$39</f>
        <v>10.533333333333335</v>
      </c>
      <c r="HH110" s="1">
        <f>IF(HE110&gt;='Drive Train'!$F$29,1,0)</f>
        <v>0</v>
      </c>
      <c r="HI110" s="43">
        <f t="shared" si="158"/>
        <v>37.037037037037017</v>
      </c>
      <c r="HJ110" s="49">
        <f>HJ109+'DEPRECATED - DT-Prelim Calcs'!$C$11</f>
        <v>424</v>
      </c>
      <c r="HK110" s="2">
        <f>HU110/'Drive Train'!$F$35</f>
        <v>0.85700447134318103</v>
      </c>
      <c r="HL110" s="36">
        <f>HS110*12*60/(PI() * 'Drive Train'!$F$15)/HK$2*HK110</f>
        <v>7672.7660591816857</v>
      </c>
      <c r="HM110" s="2">
        <f>('DEPRECATED - DT-Prelim Calcs'!$C$6*HK110-HL110)/('DEPRECATED - DT-Prelim Calcs'!$C$6*HK110)*'DEPRECATED - DT-Prelim Calcs'!$C$7*HK110</f>
        <v>-1.6209739224352944</v>
      </c>
      <c r="HN110" s="43">
        <f>HM110/'DEPRECATED - DT-Prelim Calcs'!$C$7*('DEPRECATED - DT-Prelim Calcs'!$C$8-'DEPRECATED - DT-Prelim Calcs'!$C$9)+'DEPRECATED - DT-Prelim Calcs'!$C$9</f>
        <v>-86.806788311773502</v>
      </c>
      <c r="HO110" s="43">
        <f t="shared" si="113"/>
        <v>-86.806788311773502</v>
      </c>
      <c r="HP110" s="2">
        <f t="shared" si="159"/>
        <v>-2.3203355048344663</v>
      </c>
      <c r="HQ110" s="43">
        <f>HP110*'DEPRECATED - DT-Prelim Calcs'!$C$21/HK$2/'DEPRECATED - DT-Prelim Calcs'!$C$19/'DEPRECATED - DT-Prelim Calcs'!$C$18*3.39*'DEPRECATED - DT-Prelim Calcs'!$C$20</f>
        <v>-46.612066069302834</v>
      </c>
      <c r="HR110" s="36">
        <f t="shared" si="160"/>
        <v>1</v>
      </c>
      <c r="HS110" s="43">
        <f>HQ109*'DEPRECATED - DT-Prelim Calcs'!$C$11+HS109</f>
        <v>26.043238385541095</v>
      </c>
      <c r="HT110" s="43">
        <f>HT109+0.5*HQ110*'DEPRECATED - DT-Prelim Calcs'!$C$11^2+HS110*'DEPRECATED - DT-Prelim Calcs'!$C$11</f>
        <v>-156508.68947575655</v>
      </c>
      <c r="HU110" s="43">
        <f>MIN('Drive Train'!$F$35-HO109*'DEPRECATED - DT-Prelim Calcs'!$C$21*'Drive Train'!$F$39,HU109+HO$2)</f>
        <v>10.626855444655446</v>
      </c>
      <c r="HV110" s="43">
        <f>'Drive Train'!$F$35-HO110*'DEPRECATED - DT-Prelim Calcs'!$C$21*'Drive Train'!$F$39</f>
        <v>17.261180145459317</v>
      </c>
      <c r="HW110" s="1">
        <f>IF(HT110&gt;='Drive Train'!$F$29,1,0)</f>
        <v>0</v>
      </c>
      <c r="HX110" s="43">
        <f t="shared" si="161"/>
        <v>-96.451987013081663</v>
      </c>
      <c r="HY110" s="49">
        <f>HY109+'DEPRECATED - DT-Prelim Calcs'!$C$11</f>
        <v>424</v>
      </c>
      <c r="HZ110" s="2">
        <f>IJ110/'Drive Train'!$F$35</f>
        <v>0.8193548387096774</v>
      </c>
      <c r="IA110" s="36">
        <f>IH110*12*60/(PI() * 'Drive Train'!$F$15)/HZ$2*HZ110</f>
        <v>17248.101062193338</v>
      </c>
      <c r="IB110" s="2">
        <f>('DEPRECATED - DT-Prelim Calcs'!$C$6*HZ110-IA110)/('DEPRECATED - DT-Prelim Calcs'!$C$6*HZ110)*'DEPRECATED - DT-Prelim Calcs'!$C$7*HZ110</f>
        <v>-8.8364725120451499</v>
      </c>
      <c r="IC110" s="43">
        <f>IB110/'DEPRECATED - DT-Prelim Calcs'!$C$7*('DEPRECATED - DT-Prelim Calcs'!$C$8-'DEPRECATED - DT-Prelim Calcs'!$C$9)+'DEPRECATED - DT-Prelim Calcs'!$C$9</f>
        <v>-479.88992043231042</v>
      </c>
      <c r="ID110" s="43">
        <f t="shared" si="114"/>
        <v>-479.88992043231042</v>
      </c>
      <c r="IE110" s="2">
        <f t="shared" si="162"/>
        <v>-10.480852444561558</v>
      </c>
      <c r="IF110" s="43">
        <f>IE110*'DEPRECATED - DT-Prelim Calcs'!$C$21/HZ$2/'DEPRECATED - DT-Prelim Calcs'!$C$19/'DEPRECATED - DT-Prelim Calcs'!$C$18*3.39*'DEPRECATED - DT-Prelim Calcs'!$C$20</f>
        <v>-210.54463270102386</v>
      </c>
      <c r="IG110" s="36">
        <f t="shared" si="163"/>
        <v>1</v>
      </c>
      <c r="IH110" s="43">
        <f>IF109*'DEPRECATED - DT-Prelim Calcs'!$C$11+IH109</f>
        <v>61.234388128688678</v>
      </c>
      <c r="II110" s="43">
        <f>II109+0.5*IF110*'DEPRECATED - DT-Prelim Calcs'!$C$11^2+IH110*'DEPRECATED - DT-Prelim Calcs'!$C$11</f>
        <v>-133422.17932682458</v>
      </c>
      <c r="IJ110" s="43">
        <f>MIN('Drive Train'!$F$35-ID109*'DEPRECATED - DT-Prelim Calcs'!$C$21*'Drive Train'!$F$39,IJ109+ID$2)</f>
        <v>10.16</v>
      </c>
      <c r="IK110" s="43">
        <f>'Drive Train'!$F$35-ID110*'DEPRECATED - DT-Prelim Calcs'!$C$21*'Drive Train'!$F$39</f>
        <v>39.273835544209383</v>
      </c>
      <c r="IL110" s="1">
        <f>IF(II110&gt;='Drive Train'!$F$29,1,0)</f>
        <v>0</v>
      </c>
      <c r="IM110" s="43">
        <f t="shared" si="164"/>
        <v>-533.21102270256711</v>
      </c>
      <c r="IN110" s="49">
        <f>IN109+'DEPRECATED - DT-Prelim Calcs'!$C$11</f>
        <v>424</v>
      </c>
      <c r="IO110" s="2">
        <f>IY110/'Drive Train'!$F$35</f>
        <v>0.80430107526881722</v>
      </c>
      <c r="IP110" s="36">
        <f>IW110*12*60/(PI() * 'Drive Train'!$F$15)/IO$2*IO110</f>
        <v>-310612.92559658078</v>
      </c>
      <c r="IQ110" s="2">
        <f>('DEPRECATED - DT-Prelim Calcs'!$C$6*IO110-IP110)/('DEPRECATED - DT-Prelim Calcs'!$C$6*IO110)*'DEPRECATED - DT-Prelim Calcs'!$C$7*IO110</f>
        <v>232.10675214457248</v>
      </c>
      <c r="IR110" s="43">
        <f>IQ110/'DEPRECATED - DT-Prelim Calcs'!$C$7*('DEPRECATED - DT-Prelim Calcs'!$C$8-'DEPRECATED - DT-Prelim Calcs'!$C$9)+'DEPRECATED - DT-Prelim Calcs'!$C$9</f>
        <v>12646.121572055068</v>
      </c>
      <c r="IS110" s="43">
        <f t="shared" si="115"/>
        <v>43.333333333333321</v>
      </c>
      <c r="IT110" s="2">
        <f t="shared" si="165"/>
        <v>1.4462867232450001</v>
      </c>
      <c r="IU110" s="43">
        <f>IT110*'DEPRECATED - DT-Prelim Calcs'!$C$21/IO$2/'DEPRECATED - DT-Prelim Calcs'!$C$19/'DEPRECATED - DT-Prelim Calcs'!$C$18*3.39*'DEPRECATED - DT-Prelim Calcs'!$C$20</f>
        <v>29.053734754561201</v>
      </c>
      <c r="IV110" s="36">
        <f t="shared" si="166"/>
        <v>0</v>
      </c>
      <c r="IW110" s="43">
        <f>IU109*'DEPRECATED - DT-Prelim Calcs'!$C$11+IW109</f>
        <v>-1123.3807872880195</v>
      </c>
      <c r="IX110" s="43">
        <f>IX109+0.5*IU110*'DEPRECATED - DT-Prelim Calcs'!$C$11^2+IW110*'DEPRECATED - DT-Prelim Calcs'!$C$11</f>
        <v>-176402.94660053198</v>
      </c>
      <c r="IY110" s="43">
        <f>MIN('Drive Train'!$F$35-IS109*'DEPRECATED - DT-Prelim Calcs'!$C$21*'Drive Train'!$F$39,IY109+IS$2)</f>
        <v>9.9733333333333345</v>
      </c>
      <c r="IZ110" s="43">
        <f>'Drive Train'!$F$35-IS110*'DEPRECATED - DT-Prelim Calcs'!$C$21*'Drive Train'!$F$39</f>
        <v>9.9733333333333345</v>
      </c>
      <c r="JA110" s="1">
        <f>IF(IX110&gt;='Drive Train'!$F$29,1,0)</f>
        <v>0</v>
      </c>
      <c r="JB110" s="43">
        <f t="shared" si="167"/>
        <v>48.148148148148138</v>
      </c>
      <c r="JC110" s="49">
        <f>JC109+'DEPRECATED - DT-Prelim Calcs'!$C$11</f>
        <v>424</v>
      </c>
      <c r="JD110" s="2">
        <f>JN110/'Drive Train'!$F$35</f>
        <v>0.78924731182795704</v>
      </c>
      <c r="JE110" s="36">
        <f>JL110*12*60/(PI() * 'Drive Train'!$F$15)/JD$2*JD110</f>
        <v>-29182.159157113907</v>
      </c>
      <c r="JF110" s="2">
        <f>('DEPRECATED - DT-Prelim Calcs'!$C$6*JD110-JE110)/('DEPRECATED - DT-Prelim Calcs'!$C$6*JD110)*'DEPRECATED - DT-Prelim Calcs'!$C$7*JD110</f>
        <v>25.153658677248075</v>
      </c>
      <c r="JG110" s="43">
        <f>JF110/'DEPRECATED - DT-Prelim Calcs'!$C$7*('DEPRECATED - DT-Prelim Calcs'!$C$8-'DEPRECATED - DT-Prelim Calcs'!$C$9)+'DEPRECATED - DT-Prelim Calcs'!$C$9</f>
        <v>1371.8112562978426</v>
      </c>
      <c r="JH110" s="43">
        <f t="shared" si="116"/>
        <v>46.666666666666657</v>
      </c>
      <c r="JI110" s="2">
        <f t="shared" si="168"/>
        <v>1.4462867232450001</v>
      </c>
      <c r="JJ110" s="43">
        <f>JI110*'DEPRECATED - DT-Prelim Calcs'!$C$21/JD$2/'DEPRECATED - DT-Prelim Calcs'!$C$19/'DEPRECATED - DT-Prelim Calcs'!$C$18*3.39*'DEPRECATED - DT-Prelim Calcs'!$C$20</f>
        <v>29.053734754561201</v>
      </c>
      <c r="JK110" s="36">
        <f t="shared" si="169"/>
        <v>0</v>
      </c>
      <c r="JL110" s="43">
        <f>JJ109*'DEPRECATED - DT-Prelim Calcs'!$C$11+JL109</f>
        <v>-107.55495615880228</v>
      </c>
      <c r="JM110" s="43">
        <f>JM109+0.5*JJ110*'DEPRECATED - DT-Prelim Calcs'!$C$11^2+JL110*'DEPRECATED - DT-Prelim Calcs'!$C$11</f>
        <v>-157354.71834468009</v>
      </c>
      <c r="JN110" s="43">
        <f>MIN('Drive Train'!$F$35-JH109*'DEPRECATED - DT-Prelim Calcs'!$C$21*'Drive Train'!$F$39,JN109+JH$2)</f>
        <v>9.7866666666666671</v>
      </c>
      <c r="JO110" s="43">
        <f>'Drive Train'!$F$35-JH110*'DEPRECATED - DT-Prelim Calcs'!$C$21*'Drive Train'!$F$39</f>
        <v>9.7866666666666671</v>
      </c>
      <c r="JP110" s="1">
        <f>IF(JM110&gt;='Drive Train'!$F$29,1,0)</f>
        <v>0</v>
      </c>
      <c r="JQ110" s="43">
        <f>MIN(JG110,'DEPRECATED - DT-Prelim Calcs'!$C$10)*'DEPRECATED - DT-Prelim Calcs'!$C$11*1000/60/60</f>
        <v>103.33333333333333</v>
      </c>
      <c r="JR110" s="49">
        <f>JR109+'DEPRECATED - DT-Prelim Calcs'!$C$11</f>
        <v>424</v>
      </c>
      <c r="JS110" s="2">
        <f>KC110/'Drive Train'!$F$35</f>
        <v>0.77419354838709686</v>
      </c>
      <c r="JT110" s="36">
        <f>KA110*12*60/(PI() * 'Drive Train'!$F$15)/JS$2*JS110</f>
        <v>-3014.4158677457172</v>
      </c>
      <c r="JU110" s="2">
        <f>('DEPRECATED - DT-Prelim Calcs'!$C$6*JS110-JT110)/('DEPRECATED - DT-Prelim Calcs'!$C$6*JS110)*'DEPRECATED - DT-Prelim Calcs'!$C$7*JS110</f>
        <v>5.8468941400118819</v>
      </c>
      <c r="JV110" s="43">
        <f>JU110/'DEPRECATED - DT-Prelim Calcs'!$C$7*('DEPRECATED - DT-Prelim Calcs'!$C$8-'DEPRECATED - DT-Prelim Calcs'!$C$9)+'DEPRECATED - DT-Prelim Calcs'!$C$9</f>
        <v>320.02483001557266</v>
      </c>
      <c r="JW110" s="43">
        <f t="shared" si="117"/>
        <v>49.999999999999993</v>
      </c>
      <c r="JX110" s="2">
        <f t="shared" si="170"/>
        <v>1.1944230630832635</v>
      </c>
      <c r="JY110" s="43">
        <f>JX110*'DEPRECATED - DT-Prelim Calcs'!$C$21/JS$2/'DEPRECATED - DT-Prelim Calcs'!$C$19/'DEPRECATED - DT-Prelim Calcs'!$C$18*3.39*'DEPRECATED - DT-Prelim Calcs'!$C$20</f>
        <v>23.994170935684572</v>
      </c>
      <c r="JZ110" s="36">
        <f t="shared" si="171"/>
        <v>0</v>
      </c>
      <c r="KA110" s="43">
        <f>JY109*'DEPRECATED - DT-Prelim Calcs'!$C$11+KA109</f>
        <v>-11.326082912585179</v>
      </c>
      <c r="KB110" s="43">
        <f>KB109+0.5*JY110*'DEPRECATED - DT-Prelim Calcs'!$C$11^2+KA110*'DEPRECATED - DT-Prelim Calcs'!$C$11</f>
        <v>-161547.46452654822</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103.33333333333333</v>
      </c>
      <c r="KG110" s="49">
        <f>KG109+'DEPRECATED - DT-Prelim Calcs'!$C$11</f>
        <v>424</v>
      </c>
      <c r="KH110" s="2">
        <f>KR110/'Drive Train'!$F$35</f>
        <v>0.75913978494623657</v>
      </c>
      <c r="KI110" s="36">
        <f>KP110*12*60/(PI() * 'Drive Train'!$F$15)/KH$2*KH110</f>
        <v>15206.793483721487</v>
      </c>
      <c r="KJ110" s="2">
        <f>('DEPRECATED - DT-Prelim Calcs'!$C$6*KH110-KI110)/('DEPRECATED - DT-Prelim Calcs'!$C$6*KH110)*'DEPRECATED - DT-Prelim Calcs'!$C$7*KH110</f>
        <v>-7.6182960761027436</v>
      </c>
      <c r="KK110" s="43">
        <f>KJ110/'DEPRECATED - DT-Prelim Calcs'!$C$7*('DEPRECATED - DT-Prelim Calcs'!$C$8-'DEPRECATED - DT-Prelim Calcs'!$C$9)+'DEPRECATED - DT-Prelim Calcs'!$C$9</f>
        <v>-413.5265772802241</v>
      </c>
      <c r="KL110" s="43">
        <f t="shared" si="118"/>
        <v>-413.5265772802241</v>
      </c>
      <c r="KM110" s="2">
        <f t="shared" si="172"/>
        <v>-9.183059904586969</v>
      </c>
      <c r="KN110" s="43">
        <f>KM110*'DEPRECATED - DT-Prelim Calcs'!$C$21/KH$2/'DEPRECATED - DT-Prelim Calcs'!$C$19/'DEPRECATED - DT-Prelim Calcs'!$C$18*3.39*'DEPRECATED - DT-Prelim Calcs'!$C$20</f>
        <v>-184.47392374901844</v>
      </c>
      <c r="KO110" s="36">
        <f t="shared" si="173"/>
        <v>1</v>
      </c>
      <c r="KP110" s="43">
        <f>KN109*'DEPRECATED - DT-Prelim Calcs'!$C$11+KP109</f>
        <v>58.269596769224648</v>
      </c>
      <c r="KQ110" s="43">
        <f>KQ109+0.5*KN110*'DEPRECATED - DT-Prelim Calcs'!$C$11^2+KP110*'DEPRECATED - DT-Prelim Calcs'!$C$11</f>
        <v>-164683.59038319826</v>
      </c>
      <c r="KR110" s="43">
        <f>MIN('Drive Train'!$F$35-KL109*'DEPRECATED - DT-Prelim Calcs'!$C$21*'Drive Train'!$F$39,KR109+KL$2)</f>
        <v>9.413333333333334</v>
      </c>
      <c r="KS110" s="43">
        <f>'Drive Train'!$F$35-KL110*'DEPRECATED - DT-Prelim Calcs'!$C$21*'Drive Train'!$F$39</f>
        <v>35.557488327692553</v>
      </c>
      <c r="KT110" s="1">
        <f>IF(KQ110&gt;='Drive Train'!$F$29,1,0)</f>
        <v>0</v>
      </c>
      <c r="KU110" s="43">
        <f>MIN(KK110,'DEPRECATED - DT-Prelim Calcs'!$C$10)*'DEPRECATED - DT-Prelim Calcs'!$C$11*1000/60/60</f>
        <v>-459.47397475580453</v>
      </c>
      <c r="KV110" s="49">
        <f>KV109+'DEPRECATED - DT-Prelim Calcs'!$C$11</f>
        <v>424</v>
      </c>
      <c r="KW110" s="2">
        <f>LG110/'Drive Train'!$F$35</f>
        <v>0.74408602150537628</v>
      </c>
      <c r="KX110" s="36">
        <f>LE110*12*60/(PI() * 'Drive Train'!$F$15)/KW$2*KW110</f>
        <v>-210211.89635081415</v>
      </c>
      <c r="KY110" s="2">
        <f>('DEPRECATED - DT-Prelim Calcs'!$C$6*KW110-KX110)/('DEPRECATED - DT-Prelim Calcs'!$C$6*KW110)*'DEPRECATED - DT-Prelim Calcs'!$C$7*KW110</f>
        <v>158.01857125987564</v>
      </c>
      <c r="KZ110" s="43">
        <f>KY110/'DEPRECATED - DT-Prelim Calcs'!$C$7*('DEPRECATED - DT-Prelim Calcs'!$C$8-'DEPRECATED - DT-Prelim Calcs'!$C$9)+'DEPRECATED - DT-Prelim Calcs'!$C$9</f>
        <v>8609.9744044559102</v>
      </c>
      <c r="LA110" s="43">
        <f t="shared" si="119"/>
        <v>56.666666666666664</v>
      </c>
      <c r="LB110" s="2">
        <f t="shared" si="174"/>
        <v>1.4462867232450001</v>
      </c>
      <c r="LC110" s="43">
        <f>LB110*'DEPRECATED - DT-Prelim Calcs'!$C$21/KW$2/'DEPRECATED - DT-Prelim Calcs'!$C$19/'DEPRECATED - DT-Prelim Calcs'!$C$18*3.39*'DEPRECATED - DT-Prelim Calcs'!$C$20</f>
        <v>29.053734754561201</v>
      </c>
      <c r="LD110" s="36">
        <f t="shared" si="175"/>
        <v>0</v>
      </c>
      <c r="LE110" s="43">
        <f>LC109*'DEPRECATED - DT-Prelim Calcs'!$C$11+LE109</f>
        <v>-821.78888196290154</v>
      </c>
      <c r="LF110" s="43">
        <f>LF109+0.5*LC110*'DEPRECATED - DT-Prelim Calcs'!$C$11^2+LE110*'DEPRECATED - DT-Prelim Calcs'!$C$11</f>
        <v>-187652.35486893327</v>
      </c>
      <c r="LG110" s="43">
        <f>MIN('Drive Train'!$F$35-LA109*'DEPRECATED - DT-Prelim Calcs'!$C$21*'Drive Train'!$F$39,LG109+LA$2)</f>
        <v>9.2266666666666666</v>
      </c>
      <c r="LH110" s="43">
        <f>'Drive Train'!$F$35-LA110*'DEPRECATED - DT-Prelim Calcs'!$C$21*'Drive Train'!$F$39</f>
        <v>9.2266666666666666</v>
      </c>
      <c r="LI110" s="1">
        <f>IF(LF110&gt;='Drive Train'!$F$29,1,0)</f>
        <v>0</v>
      </c>
      <c r="LJ110" s="43">
        <f>MIN(KZ110,'DEPRECATED - DT-Prelim Calcs'!$C$10)*'DEPRECATED - DT-Prelim Calcs'!$C$11*1000/60/60</f>
        <v>103.33333333333333</v>
      </c>
      <c r="LK110" s="49">
        <f>LK109+'DEPRECATED - DT-Prelim Calcs'!$C$11</f>
        <v>424</v>
      </c>
      <c r="LL110" s="2">
        <f>LV110/'Drive Train'!$F$35</f>
        <v>0.72903225806451621</v>
      </c>
      <c r="LM110" s="36">
        <f>LT110*12*60/(PI() * 'Drive Train'!$F$15)/LL$2*LL110</f>
        <v>-153399.60577322185</v>
      </c>
      <c r="LN110" s="2">
        <f>('DEPRECATED - DT-Prelim Calcs'!$C$6*LL110-LM110)/('DEPRECATED - DT-Prelim Calcs'!$C$6*LL110)*'DEPRECATED - DT-Prelim Calcs'!$C$7*LL110</f>
        <v>116.18470221139005</v>
      </c>
      <c r="LO110" s="43">
        <f>LN110/'DEPRECATED - DT-Prelim Calcs'!$C$7*('DEPRECATED - DT-Prelim Calcs'!$C$8-'DEPRECATED - DT-Prelim Calcs'!$C$9)+'DEPRECATED - DT-Prelim Calcs'!$C$9</f>
        <v>6330.9651204712482</v>
      </c>
      <c r="LP110" s="43">
        <f t="shared" si="120"/>
        <v>60</v>
      </c>
      <c r="LQ110" s="2">
        <f t="shared" si="176"/>
        <v>1.4462867232450001</v>
      </c>
      <c r="LR110" s="43">
        <f>LQ110*'DEPRECATED - DT-Prelim Calcs'!$C$21/LL$2/'DEPRECATED - DT-Prelim Calcs'!$C$19/'DEPRECATED - DT-Prelim Calcs'!$C$18*3.39*'DEPRECATED - DT-Prelim Calcs'!$C$20</f>
        <v>29.053734754561201</v>
      </c>
      <c r="LS110" s="36">
        <f t="shared" si="177"/>
        <v>0</v>
      </c>
      <c r="LT110" s="43">
        <f>LR109*'DEPRECATED - DT-Prelim Calcs'!$C$11+LT109</f>
        <v>-612.07355421920875</v>
      </c>
      <c r="LU110" s="43">
        <f>LU109+0.5*LR110*'DEPRECATED - DT-Prelim Calcs'!$C$11^2+LT110*'DEPRECATED - DT-Prelim Calcs'!$C$11</f>
        <v>-185632.83790610259</v>
      </c>
      <c r="LV110" s="43">
        <f>MIN('Drive Train'!$F$35-LP109*'DEPRECATED - DT-Prelim Calcs'!$C$21*'Drive Train'!$F$39,LV109+LP$2)</f>
        <v>9.0400000000000009</v>
      </c>
      <c r="LW110" s="43">
        <f>'Drive Train'!$F$35-LP110*'DEPRECATED - DT-Prelim Calcs'!$C$21*'Drive Train'!$F$39</f>
        <v>9.0400000000000009</v>
      </c>
      <c r="LX110" s="1">
        <f>IF(LU110&gt;='Drive Train'!$F$29,1,0)</f>
        <v>0</v>
      </c>
      <c r="LY110" s="43">
        <f>MIN(LO110,'DEPRECATED - DT-Prelim Calcs'!$C$10)*'DEPRECATED - DT-Prelim Calcs'!$C$11*1000/60/60</f>
        <v>103.33333333333333</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79"/>
        <v>0</v>
      </c>
      <c r="X111" s="2">
        <f>MAX(MIN(IF(AND(AI110=1,AG111&lt;0),-1,1)*(W111-$C$9)/($C$8-$C$9)*$C$7-$C$29*AE111/T$2 -  AI110*$C$29/2,X$2),MAX(X$4:X110)*-1)</f>
        <v>-0.27672021620693066</v>
      </c>
      <c r="Y111" s="43">
        <f t="shared" si="94"/>
        <v>0</v>
      </c>
      <c r="Z111" s="43">
        <f t="shared" si="95"/>
        <v>0</v>
      </c>
      <c r="AA111" s="43">
        <f t="shared" si="96"/>
        <v>0</v>
      </c>
      <c r="AB111" s="43" t="e">
        <f t="shared" si="97"/>
        <v>#N/A</v>
      </c>
      <c r="AC111" s="36">
        <f t="shared" si="121"/>
        <v>1</v>
      </c>
      <c r="AD111" s="1">
        <f t="shared" si="98"/>
        <v>1</v>
      </c>
      <c r="AE111" s="43">
        <f t="shared" si="99"/>
        <v>0</v>
      </c>
      <c r="AF111" s="43" t="e">
        <f t="shared" si="100"/>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889.49632897085212</v>
      </c>
      <c r="AK111" s="43">
        <f t="shared" si="178"/>
        <v>0</v>
      </c>
      <c r="AL111" s="49">
        <f>AL110+'DEPRECATED - DT-Prelim Calcs'!$C$11</f>
        <v>428</v>
      </c>
      <c r="AM111" s="2">
        <f>AW111/'Drive Train'!$F$35</f>
        <v>1.6275964977401736</v>
      </c>
      <c r="AN111" s="36">
        <f>AU111*12*60/(PI() * 'Drive Train'!$F$15)/AM$2*AM111</f>
        <v>-19666.430396603308</v>
      </c>
      <c r="AO111" s="2">
        <f>('DEPRECATED - DT-Prelim Calcs'!$C$6*AM111-AN111)/('DEPRECATED - DT-Prelim Calcs'!$C$6*AM111)*'DEPRECATED - DT-Prelim Calcs'!$C$7*AM111</f>
        <v>22.090411674725789</v>
      </c>
      <c r="AP111" s="43">
        <f>AO111/'DEPRECATED - DT-Prelim Calcs'!$C$7*('DEPRECATED - DT-Prelim Calcs'!$C$8-'DEPRECATED - DT-Prelim Calcs'!$C$9)+'DEPRECATED - DT-Prelim Calcs'!$C$9</f>
        <v>1204.9328748171511</v>
      </c>
      <c r="AQ111" s="43">
        <f t="shared" si="102"/>
        <v>93</v>
      </c>
      <c r="AR111" s="2">
        <f t="shared" si="122"/>
        <v>2.6234579822432824</v>
      </c>
      <c r="AS111" s="43">
        <f>AR111*'DEPRECATED - DT-Prelim Calcs'!$C$21/AM$2/'DEPRECATED - DT-Prelim Calcs'!$C$19/'DEPRECATED - DT-Prelim Calcs'!$C$18*3.39*'DEPRECATED - DT-Prelim Calcs'!$C$20</f>
        <v>26.350671388594648</v>
      </c>
      <c r="AT111" s="36">
        <f t="shared" si="123"/>
        <v>0</v>
      </c>
      <c r="AU111" s="43">
        <f>AS110*'DEPRECATED - DT-Prelim Calcs'!$C$11+AU110</f>
        <v>-70.296694750326012</v>
      </c>
      <c r="AV111" s="43">
        <f>AV110+0.5*AS111*'DEPRECATED - DT-Prelim Calcs'!$C$11^2+AU111*'DEPRECATED - DT-Prelim Calcs'!$C$11</f>
        <v>6170.718962613053</v>
      </c>
      <c r="AW111" s="43">
        <f>MIN('Drive Train'!$F$35-AQ110*'DEPRECATED - DT-Prelim Calcs'!$C$21*'Drive Train'!$F$39,AW110+AQ$2)</f>
        <v>20.182196571978153</v>
      </c>
      <c r="AX111" s="43">
        <f>'Drive Train'!$F$35-AQ111*'DEPRECATED - DT-Prelim Calcs'!$C$21*'Drive Train'!$F$39</f>
        <v>7.1920000000000002</v>
      </c>
      <c r="AY111" s="1">
        <f>IF(AV111&gt;='Drive Train'!$F$29,1,0)</f>
        <v>1</v>
      </c>
      <c r="AZ111" s="43">
        <f t="shared" si="124"/>
        <v>103.33333333333333</v>
      </c>
      <c r="BA111" s="49">
        <f>BA110+'DEPRECATED - DT-Prelim Calcs'!$C$11</f>
        <v>428</v>
      </c>
      <c r="BB111" s="2">
        <f>BL111/'Drive Train'!$F$35</f>
        <v>0.57999999999999996</v>
      </c>
      <c r="BC111" s="36">
        <f>BJ111*12*60/(PI() * 'Drive Train'!$F$15)/BB$2*BB111</f>
        <v>-14180.055636867903</v>
      </c>
      <c r="BD111" s="2">
        <f>('DEPRECATED - DT-Prelim Calcs'!$C$6*BB111-BC111)/('DEPRECATED - DT-Prelim Calcs'!$C$6*BB111)*'DEPRECATED - DT-Prelim Calcs'!$C$7*BB111</f>
        <v>13.144096698575311</v>
      </c>
      <c r="BE111" s="43">
        <f>BD111/'DEPRECATED - DT-Prelim Calcs'!$C$7*('DEPRECATED - DT-Prelim Calcs'!$C$8-'DEPRECATED - DT-Prelim Calcs'!$C$9)+'DEPRECATED - DT-Prelim Calcs'!$C$9</f>
        <v>717.55899925074448</v>
      </c>
      <c r="BF111" s="43">
        <f t="shared" si="103"/>
        <v>93</v>
      </c>
      <c r="BG111" s="2">
        <f t="shared" si="125"/>
        <v>2.0025508475699998</v>
      </c>
      <c r="BH111" s="43">
        <f>BG111*'DEPRECATED - DT-Prelim Calcs'!$C$21/BB$2/'DEPRECATED - DT-Prelim Calcs'!$C$19/'DEPRECATED - DT-Prelim Calcs'!$C$18*3.39*'DEPRECATED - DT-Prelim Calcs'!$C$20</f>
        <v>29.053734754561201</v>
      </c>
      <c r="BI111" s="36">
        <f t="shared" si="126"/>
        <v>0</v>
      </c>
      <c r="BJ111" s="43">
        <f>BH110*'DEPRECATED - DT-Prelim Calcs'!$C$11+BJ110</f>
        <v>-98.470288718564873</v>
      </c>
      <c r="BK111" s="43">
        <f>BK110+0.5*BH111*'DEPRECATED - DT-Prelim Calcs'!$C$11^2+BJ111*'DEPRECATED - DT-Prelim Calcs'!$C$11</f>
        <v>-59265.25887209599</v>
      </c>
      <c r="BL111" s="43">
        <f>MIN('Drive Train'!$F$35-BF110*'DEPRECATED - DT-Prelim Calcs'!$C$21*'Drive Train'!$F$39,BL110+BF$2)</f>
        <v>7.1920000000000002</v>
      </c>
      <c r="BM111" s="43">
        <f>'Drive Train'!$F$35-BF111*'DEPRECATED - DT-Prelim Calcs'!$C$21*'Drive Train'!$F$39</f>
        <v>7.1920000000000002</v>
      </c>
      <c r="BN111" s="1">
        <f>IF(BK111&gt;='Drive Train'!$F$29,1,0)</f>
        <v>0</v>
      </c>
      <c r="BO111" s="43">
        <f t="shared" si="127"/>
        <v>103.33333333333333</v>
      </c>
      <c r="BP111" s="49">
        <f>BP110+'DEPRECATED - DT-Prelim Calcs'!$C$11</f>
        <v>428</v>
      </c>
      <c r="BQ111" s="2">
        <f>CA111/'Drive Train'!$F$35</f>
        <v>0.57999999999999996</v>
      </c>
      <c r="BR111" s="36">
        <f>BY111*12*60/(PI() * 'Drive Train'!$F$15)/BQ$2*BQ111</f>
        <v>12107.66767260395</v>
      </c>
      <c r="BS111" s="2">
        <f>('DEPRECATED - DT-Prelim Calcs'!$C$6*BQ111-BR111)/('DEPRECATED - DT-Prelim Calcs'!$C$6*BQ111)*'DEPRECATED - DT-Prelim Calcs'!$C$7*BQ111</f>
        <v>-6.1802641668514937</v>
      </c>
      <c r="BT111" s="43">
        <f>BS111/'DEPRECATED - DT-Prelim Calcs'!$C$7*('DEPRECATED - DT-Prelim Calcs'!$C$8-'DEPRECATED - DT-Prelim Calcs'!$C$9)+'DEPRECATED - DT-Prelim Calcs'!$C$9</f>
        <v>-335.18603297026789</v>
      </c>
      <c r="BU111" s="43">
        <f t="shared" si="104"/>
        <v>-335.18603297026789</v>
      </c>
      <c r="BV111" s="2">
        <f t="shared" si="128"/>
        <v>-7.8109316130599309</v>
      </c>
      <c r="BW111" s="43">
        <f>BV111*'DEPRECATED - DT-Prelim Calcs'!$C$21/BQ$2/'DEPRECATED - DT-Prelim Calcs'!$C$19/'DEPRECATED - DT-Prelim Calcs'!$C$18*3.39*'DEPRECATED - DT-Prelim Calcs'!$C$20</f>
        <v>-148.19270302570612</v>
      </c>
      <c r="BX111" s="36">
        <f t="shared" si="129"/>
        <v>1</v>
      </c>
      <c r="BY111" s="43">
        <f>BW110*'DEPRECATED - DT-Prelim Calcs'!$C$11+BY110</f>
        <v>64.295740047936448</v>
      </c>
      <c r="BZ111" s="43">
        <f>BZ110+0.5*BW111*'DEPRECATED - DT-Prelim Calcs'!$C$11^2+BY111*'DEPRECATED - DT-Prelim Calcs'!$C$11</f>
        <v>-139656.28626083775</v>
      </c>
      <c r="CA111" s="43">
        <f>MIN('Drive Train'!$F$35-BU110*'DEPRECATED - DT-Prelim Calcs'!$C$21*'Drive Train'!$F$39,CA110+BU$2)</f>
        <v>7.1920000000000002</v>
      </c>
      <c r="CB111" s="43">
        <f>'Drive Train'!$F$35-BU111*'DEPRECATED - DT-Prelim Calcs'!$C$21*'Drive Train'!$F$39</f>
        <v>31.170417846334999</v>
      </c>
      <c r="CC111" s="1">
        <f>IF(BZ111&gt;='Drive Train'!$F$29,1,0)</f>
        <v>0</v>
      </c>
      <c r="CD111" s="43">
        <f t="shared" si="130"/>
        <v>-372.42892552251982</v>
      </c>
      <c r="CE111" s="49">
        <f>CE110+'DEPRECATED - DT-Prelim Calcs'!$C$11</f>
        <v>428</v>
      </c>
      <c r="CF111" s="2">
        <f>CP111/'Drive Train'!$F$35</f>
        <v>0.57999999999999996</v>
      </c>
      <c r="CG111" s="36">
        <f>CN111*12*60/(PI() * 'Drive Train'!$F$15)/CF$2*CF111</f>
        <v>-30365.686441786129</v>
      </c>
      <c r="CH111" s="2">
        <f>('DEPRECATED - DT-Prelim Calcs'!$C$6*CF111-CG111)/('DEPRECATED - DT-Prelim Calcs'!$C$6*CF111)*'DEPRECATED - DT-Prelim Calcs'!$C$7*CF111</f>
        <v>25.042311193099838</v>
      </c>
      <c r="CI111" s="43">
        <f>CH111/'DEPRECATED - DT-Prelim Calcs'!$C$7*('DEPRECATED - DT-Prelim Calcs'!$C$8-'DEPRECATED - DT-Prelim Calcs'!$C$9)+'DEPRECATED - DT-Prelim Calcs'!$C$9</f>
        <v>1365.7453112658866</v>
      </c>
      <c r="CJ111" s="43">
        <f t="shared" si="105"/>
        <v>93</v>
      </c>
      <c r="CK111" s="2">
        <f t="shared" si="131"/>
        <v>1.2396743342100003</v>
      </c>
      <c r="CL111" s="43">
        <f>CK111*'DEPRECATED - DT-Prelim Calcs'!$C$21/CF$2/'DEPRECATED - DT-Prelim Calcs'!$C$19/'DEPRECATED - DT-Prelim Calcs'!$C$18*3.39*'DEPRECATED - DT-Prelim Calcs'!$C$20</f>
        <v>29.053734754561205</v>
      </c>
      <c r="CM111" s="36">
        <f t="shared" si="132"/>
        <v>0</v>
      </c>
      <c r="CN111" s="43">
        <f>CL110*'DEPRECATED - DT-Prelim Calcs'!$C$11+CN110</f>
        <v>-130.53724335895799</v>
      </c>
      <c r="CO111" s="43">
        <f>CO110+0.5*CL111*'DEPRECATED - DT-Prelim Calcs'!$C$11^2+CN111*'DEPRECATED - DT-Prelim Calcs'!$C$11</f>
        <v>-283687.4336788177</v>
      </c>
      <c r="CP111" s="43">
        <f>MIN('Drive Train'!$F$35-CJ110*'DEPRECATED - DT-Prelim Calcs'!$C$21*'Drive Train'!$F$39,CP110+CJ$2)</f>
        <v>7.1920000000000002</v>
      </c>
      <c r="CQ111" s="43">
        <f>'Drive Train'!$F$35-CJ111*'DEPRECATED - DT-Prelim Calcs'!$C$21*'Drive Train'!$F$39</f>
        <v>7.1920000000000002</v>
      </c>
      <c r="CR111" s="1">
        <f>IF(CO111&gt;='Drive Train'!$F$29,1,0)</f>
        <v>0</v>
      </c>
      <c r="CS111" s="43">
        <f t="shared" si="133"/>
        <v>103.33333333333333</v>
      </c>
      <c r="CT111" s="49">
        <f>CT110+'DEPRECATED - DT-Prelim Calcs'!$C$11</f>
        <v>428</v>
      </c>
      <c r="CU111" s="2">
        <f>DE111/'Drive Train'!$F$35</f>
        <v>0.57999999999999996</v>
      </c>
      <c r="CV111" s="36">
        <f>DC111*12*60/(PI() * 'Drive Train'!$F$15)/CU$2*CU111</f>
        <v>-85827.723050987261</v>
      </c>
      <c r="CW111" s="2">
        <f>('DEPRECATED - DT-Prelim Calcs'!$C$6*CU111-CV111)/('DEPRECATED - DT-Prelim Calcs'!$C$6*CU111)*'DEPRECATED - DT-Prelim Calcs'!$C$7*CU111</f>
        <v>65.812993277293145</v>
      </c>
      <c r="CX111" s="43">
        <f>CW111/'DEPRECATED - DT-Prelim Calcs'!$C$7*('DEPRECATED - DT-Prelim Calcs'!$C$8-'DEPRECATED - DT-Prelim Calcs'!$C$9)+'DEPRECATED - DT-Prelim Calcs'!$C$9</f>
        <v>3586.8347083898502</v>
      </c>
      <c r="CY111" s="43">
        <f t="shared" si="106"/>
        <v>93</v>
      </c>
      <c r="CZ111" s="2">
        <f t="shared" si="134"/>
        <v>1.0413264407364002</v>
      </c>
      <c r="DA111" s="43">
        <f>CZ111*'DEPRECATED - DT-Prelim Calcs'!$C$21/CU$2/'DEPRECATED - DT-Prelim Calcs'!$C$19/'DEPRECATED - DT-Prelim Calcs'!$C$18*3.39*'DEPRECATED - DT-Prelim Calcs'!$C$20</f>
        <v>29.053734754561201</v>
      </c>
      <c r="DB111" s="36">
        <f t="shared" si="135"/>
        <v>0</v>
      </c>
      <c r="DC111" s="43">
        <f>DA110*'DEPRECATED - DT-Prelim Calcs'!$C$11+DC110</f>
        <v>-309.92614277163329</v>
      </c>
      <c r="DD111" s="43">
        <f>DD110+0.5*DA111*'DEPRECATED - DT-Prelim Calcs'!$C$11^2+DC111*'DEPRECATED - DT-Prelim Calcs'!$C$11</f>
        <v>-402579.53513754794</v>
      </c>
      <c r="DE111" s="43">
        <f>MIN('Drive Train'!$F$35-CY110*'DEPRECATED - DT-Prelim Calcs'!$C$21*'Drive Train'!$F$39,DE110+CY$2)</f>
        <v>7.1920000000000002</v>
      </c>
      <c r="DF111" s="43">
        <f>'Drive Train'!$F$35-CY111*'DEPRECATED - DT-Prelim Calcs'!$C$21*'Drive Train'!$F$39</f>
        <v>7.1920000000000002</v>
      </c>
      <c r="DG111" s="1">
        <f>IF(DD111&gt;='Drive Train'!$F$29,1,0)</f>
        <v>0</v>
      </c>
      <c r="DH111" s="43">
        <f t="shared" si="136"/>
        <v>103.33333333333333</v>
      </c>
      <c r="DI111" s="49">
        <f>DI110+'DEPRECATED - DT-Prelim Calcs'!$C$11</f>
        <v>428</v>
      </c>
      <c r="DJ111" s="2">
        <f>DT111/'Drive Train'!$F$35</f>
        <v>0.57999999999999996</v>
      </c>
      <c r="DK111" s="36">
        <f>DR111*12*60/(PI() * 'Drive Train'!$F$15)/DJ$2*DJ111</f>
        <v>-945972.29117812368</v>
      </c>
      <c r="DL111" s="2">
        <f>('DEPRECATED - DT-Prelim Calcs'!$C$6*DJ111-DK111)/('DEPRECATED - DT-Prelim Calcs'!$C$6*DJ111)*'DEPRECATED - DT-Prelim Calcs'!$C$7*DJ111</f>
        <v>698.11362407921638</v>
      </c>
      <c r="DM111" s="43">
        <f>DL111/'DEPRECATED - DT-Prelim Calcs'!$C$7*('DEPRECATED - DT-Prelim Calcs'!$C$8-'DEPRECATED - DT-Prelim Calcs'!$C$9)+'DEPRECATED - DT-Prelim Calcs'!$C$9</f>
        <v>38033.063102822976</v>
      </c>
      <c r="DN111" s="43">
        <f t="shared" si="107"/>
        <v>93</v>
      </c>
      <c r="DO111" s="2">
        <f t="shared" si="137"/>
        <v>0.89769520753137932</v>
      </c>
      <c r="DP111" s="43">
        <f>DO111*'DEPRECATED - DT-Prelim Calcs'!$C$21/DJ$2/'DEPRECATED - DT-Prelim Calcs'!$C$19/'DEPRECATED - DT-Prelim Calcs'!$C$18*3.39*'DEPRECATED - DT-Prelim Calcs'!$C$20</f>
        <v>29.053734754561201</v>
      </c>
      <c r="DQ111" s="36">
        <f t="shared" si="138"/>
        <v>0</v>
      </c>
      <c r="DR111" s="43">
        <f>DP110*'DEPRECATED - DT-Prelim Calcs'!$C$11+DR110</f>
        <v>-2944.7677372817061</v>
      </c>
      <c r="DS111" s="43">
        <f>DS110+0.5*DP111*'DEPRECATED - DT-Prelim Calcs'!$C$11^2+DR111*'DEPRECATED - DT-Prelim Calcs'!$C$11</f>
        <v>-793647.44539925421</v>
      </c>
      <c r="DT111" s="43">
        <f>MIN('Drive Train'!$F$35-DN110*'DEPRECATED - DT-Prelim Calcs'!$C$21*'Drive Train'!$F$39,DT110+DN$2)</f>
        <v>7.1920000000000002</v>
      </c>
      <c r="DU111" s="43">
        <f>'Drive Train'!$F$35-DN111*'DEPRECATED - DT-Prelim Calcs'!$C$21*'Drive Train'!$F$39</f>
        <v>7.1920000000000002</v>
      </c>
      <c r="DV111" s="1">
        <f>IF(DS111&gt;='Drive Train'!$F$29,1,0)</f>
        <v>0</v>
      </c>
      <c r="DW111" s="43">
        <f t="shared" si="139"/>
        <v>103.33333333333333</v>
      </c>
      <c r="DX111" s="49">
        <f>DX110+'DEPRECATED - DT-Prelim Calcs'!$C$11</f>
        <v>428</v>
      </c>
      <c r="DY111" s="2">
        <f>EI111/'Drive Train'!$F$35</f>
        <v>0.57999999999999996</v>
      </c>
      <c r="DZ111" s="36">
        <f>EG111*12*60/(PI() * 'Drive Train'!$F$15)/DY$2*DY111</f>
        <v>-446252.19513764902</v>
      </c>
      <c r="EA111" s="2">
        <f>('DEPRECATED - DT-Prelim Calcs'!$C$6*DY111-DZ111)/('DEPRECATED - DT-Prelim Calcs'!$C$6*DY111)*'DEPRECATED - DT-Prelim Calcs'!$C$7*DY111</f>
        <v>330.76452526576395</v>
      </c>
      <c r="EB111" s="43">
        <f>EA111/'DEPRECATED - DT-Prelim Calcs'!$C$7*('DEPRECATED - DT-Prelim Calcs'!$C$8-'DEPRECATED - DT-Prelim Calcs'!$C$9)+'DEPRECATED - DT-Prelim Calcs'!$C$9</f>
        <v>18020.76145104535</v>
      </c>
      <c r="EC111" s="43">
        <f t="shared" si="108"/>
        <v>93</v>
      </c>
      <c r="ED111" s="2">
        <f t="shared" si="140"/>
        <v>0.78888366722454539</v>
      </c>
      <c r="EE111" s="43">
        <f>ED111*'DEPRECATED - DT-Prelim Calcs'!$C$21/DY$2/'DEPRECATED - DT-Prelim Calcs'!$C$19/'DEPRECATED - DT-Prelim Calcs'!$C$18*3.39*'DEPRECATED - DT-Prelim Calcs'!$C$20</f>
        <v>29.053734754561201</v>
      </c>
      <c r="EF111" s="36">
        <f t="shared" si="141"/>
        <v>0</v>
      </c>
      <c r="EG111" s="43">
        <f>EE110*'DEPRECATED - DT-Prelim Calcs'!$C$11+EG110</f>
        <v>-1220.7790124458002</v>
      </c>
      <c r="EH111" s="43">
        <f>EH110+0.5*EE111*'DEPRECATED - DT-Prelim Calcs'!$C$11^2+EG111*'DEPRECATED - DT-Prelim Calcs'!$C$11</f>
        <v>-775154.63460484799</v>
      </c>
      <c r="EI111" s="43">
        <f>MIN('Drive Train'!$F$35-EC110*'DEPRECATED - DT-Prelim Calcs'!$C$21*'Drive Train'!$F$39,EI110+EC$2)</f>
        <v>7.1920000000000002</v>
      </c>
      <c r="EJ111" s="43">
        <f>'Drive Train'!$F$35-EC111*'DEPRECATED - DT-Prelim Calcs'!$C$21*'Drive Train'!$F$39</f>
        <v>7.1920000000000002</v>
      </c>
      <c r="EK111" s="1">
        <f>IF(EH111&gt;='Drive Train'!$F$29,1,0)</f>
        <v>0</v>
      </c>
      <c r="EL111" s="43">
        <f t="shared" si="142"/>
        <v>103.33333333333333</v>
      </c>
      <c r="EM111" s="49">
        <f>EM110+'DEPRECATED - DT-Prelim Calcs'!$C$11</f>
        <v>428</v>
      </c>
      <c r="EN111" s="2">
        <f>EX111/'Drive Train'!$F$35</f>
        <v>0.57999999999999996</v>
      </c>
      <c r="EO111" s="36">
        <f>EV111*12*60/(PI() * 'Drive Train'!$F$15)/EN$2*EN111</f>
        <v>-242819.48270120763</v>
      </c>
      <c r="EP111" s="2">
        <f>('DEPRECATED - DT-Prelim Calcs'!$C$6*EN111-EO111)/('DEPRECATED - DT-Prelim Calcs'!$C$6*EN111)*'DEPRECATED - DT-Prelim Calcs'!$C$7*EN111</f>
        <v>181.21916142142064</v>
      </c>
      <c r="EQ111" s="43">
        <f>EP111/'DEPRECATED - DT-Prelim Calcs'!$C$7*('DEPRECATED - DT-Prelim Calcs'!$C$8-'DEPRECATED - DT-Prelim Calcs'!$C$9)+'DEPRECATED - DT-Prelim Calcs'!$C$9</f>
        <v>9873.8871520624671</v>
      </c>
      <c r="ER111" s="43">
        <f t="shared" si="109"/>
        <v>93</v>
      </c>
      <c r="ES111" s="2">
        <f t="shared" si="143"/>
        <v>0.7035989464435134</v>
      </c>
      <c r="ET111" s="43">
        <f>ES111*'DEPRECATED - DT-Prelim Calcs'!$C$21/EN$2/'DEPRECATED - DT-Prelim Calcs'!$C$19/'DEPRECATED - DT-Prelim Calcs'!$C$18*3.39*'DEPRECATED - DT-Prelim Calcs'!$C$20</f>
        <v>29.053734754561201</v>
      </c>
      <c r="EU111" s="36">
        <f t="shared" si="144"/>
        <v>0</v>
      </c>
      <c r="EV111" s="43">
        <f>ET110*'DEPRECATED - DT-Prelim Calcs'!$C$11+EV110</f>
        <v>-592.45099642947162</v>
      </c>
      <c r="EW111" s="43">
        <f>EW110+0.5*ET111*'DEPRECATED - DT-Prelim Calcs'!$C$11^2+EV111*'DEPRECATED - DT-Prelim Calcs'!$C$11</f>
        <v>-1353547.8110717356</v>
      </c>
      <c r="EX111" s="43">
        <f>MIN('Drive Train'!$F$35-ER110*'DEPRECATED - DT-Prelim Calcs'!$C$21*'Drive Train'!$F$39,EX110+ER$2)</f>
        <v>7.1920000000000002</v>
      </c>
      <c r="EY111" s="43">
        <f>'Drive Train'!$F$35-ER111*'DEPRECATED - DT-Prelim Calcs'!$C$21*'Drive Train'!$F$39</f>
        <v>7.1920000000000002</v>
      </c>
      <c r="EZ111" s="1">
        <f>IF(EW111&gt;='Drive Train'!$F$29,1,0)</f>
        <v>0</v>
      </c>
      <c r="FA111" s="43">
        <f t="shared" si="145"/>
        <v>103.33333333333333</v>
      </c>
      <c r="FB111" s="49">
        <f>FB110+'DEPRECATED - DT-Prelim Calcs'!$C$11</f>
        <v>428</v>
      </c>
      <c r="FC111" s="2">
        <f>FM111/'Drive Train'!$F$35</f>
        <v>0.57999999999999996</v>
      </c>
      <c r="FD111" s="36">
        <f>FK111*12*60/(PI() * 'Drive Train'!$F$15)/FC$2*FC111</f>
        <v>-1624735.7629585927</v>
      </c>
      <c r="FE111" s="2">
        <f>('DEPRECATED - DT-Prelim Calcs'!$C$6*FC111-FD111)/('DEPRECATED - DT-Prelim Calcs'!$C$6*FC111)*'DEPRECATED - DT-Prelim Calcs'!$C$7*FC111</f>
        <v>1197.0792483190908</v>
      </c>
      <c r="FF111" s="43">
        <f>FE111/'DEPRECATED - DT-Prelim Calcs'!$C$7*('DEPRECATED - DT-Prelim Calcs'!$C$8-'DEPRECATED - DT-Prelim Calcs'!$C$9)+'DEPRECATED - DT-Prelim Calcs'!$C$9</f>
        <v>65215.518751711657</v>
      </c>
      <c r="FG111" s="43">
        <f t="shared" si="110"/>
        <v>93</v>
      </c>
      <c r="FH111" s="2">
        <f t="shared" si="146"/>
        <v>0.63495514679048781</v>
      </c>
      <c r="FI111" s="43">
        <f>FH111*'DEPRECATED - DT-Prelim Calcs'!$C$21/FC$2/'DEPRECATED - DT-Prelim Calcs'!$C$19/'DEPRECATED - DT-Prelim Calcs'!$C$18*3.39*'DEPRECATED - DT-Prelim Calcs'!$C$20</f>
        <v>29.053734754561205</v>
      </c>
      <c r="FJ111" s="36">
        <f t="shared" si="147"/>
        <v>0</v>
      </c>
      <c r="FK111" s="43">
        <f>FI110*'DEPRECATED - DT-Prelim Calcs'!$C$11+FK110</f>
        <v>-3577.4165523796764</v>
      </c>
      <c r="FL111" s="43">
        <f>FL110+0.5*FI111*'DEPRECATED - DT-Prelim Calcs'!$C$11^2+FK111*'DEPRECATED - DT-Prelim Calcs'!$C$11</f>
        <v>-1873508.2091443543</v>
      </c>
      <c r="FM111" s="43">
        <f>MIN('Drive Train'!$F$35-FG110*'DEPRECATED - DT-Prelim Calcs'!$C$21*'Drive Train'!$F$39,FM110+FG$2)</f>
        <v>7.1920000000000002</v>
      </c>
      <c r="FN111" s="43">
        <f>'Drive Train'!$F$35-FG111*'DEPRECATED - DT-Prelim Calcs'!$C$21*'Drive Train'!$F$39</f>
        <v>7.1920000000000002</v>
      </c>
      <c r="FO111" s="1">
        <f>IF(FL111&gt;='Drive Train'!$F$29,1,0)</f>
        <v>0</v>
      </c>
      <c r="FP111" s="43">
        <f t="shared" si="148"/>
        <v>103.33333333333333</v>
      </c>
      <c r="FQ111" s="49">
        <f>FQ110+'DEPRECATED - DT-Prelim Calcs'!$C$11</f>
        <v>428</v>
      </c>
      <c r="FR111" s="2">
        <f>GB111/'Drive Train'!$F$35</f>
        <v>0.57999999999999996</v>
      </c>
      <c r="FS111" s="36">
        <f>FZ111*12*60/(PI() * 'Drive Train'!$F$15)/FR$2*FR111</f>
        <v>-1527986.1673558052</v>
      </c>
      <c r="FT111" s="2">
        <f>('DEPRECATED - DT-Prelim Calcs'!$C$6*FR111-FS111)/('DEPRECATED - DT-Prelim Calcs'!$C$6*FR111)*'DEPRECATED - DT-Prelim Calcs'!$C$7*FR111</f>
        <v>1125.95768039165</v>
      </c>
      <c r="FU111" s="43">
        <f>FT111/'DEPRECATED - DT-Prelim Calcs'!$C$7*('DEPRECATED - DT-Prelim Calcs'!$C$8-'DEPRECATED - DT-Prelim Calcs'!$C$9)+'DEPRECATED - DT-Prelim Calcs'!$C$9</f>
        <v>61340.985573574959</v>
      </c>
      <c r="FV111" s="43">
        <f t="shared" si="111"/>
        <v>93</v>
      </c>
      <c r="FW111" s="2">
        <f t="shared" si="149"/>
        <v>0.57851468929799987</v>
      </c>
      <c r="FX111" s="43">
        <f>FW111*'DEPRECATED - DT-Prelim Calcs'!$C$21/FR$2/'DEPRECATED - DT-Prelim Calcs'!$C$19/'DEPRECATED - DT-Prelim Calcs'!$C$18*3.39*'DEPRECATED - DT-Prelim Calcs'!$C$20</f>
        <v>29.053734754561201</v>
      </c>
      <c r="FY111" s="36">
        <f t="shared" si="150"/>
        <v>0</v>
      </c>
      <c r="FZ111" s="43">
        <f>FX110*'DEPRECATED - DT-Prelim Calcs'!$C$11+FZ110</f>
        <v>-3065.3321316422871</v>
      </c>
      <c r="GA111" s="43">
        <f>GA110+0.5*FX111*'DEPRECATED - DT-Prelim Calcs'!$C$11^2+FZ111*'DEPRECATED - DT-Prelim Calcs'!$C$11</f>
        <v>-1941144.6558596874</v>
      </c>
      <c r="GB111" s="43">
        <f>MIN('Drive Train'!$F$35-FV110*'DEPRECATED - DT-Prelim Calcs'!$C$21*'Drive Train'!$F$39,GB110+FV$2)</f>
        <v>7.1920000000000002</v>
      </c>
      <c r="GC111" s="43">
        <f>'Drive Train'!$F$35-FV111*'DEPRECATED - DT-Prelim Calcs'!$C$21*'Drive Train'!$F$39</f>
        <v>7.1920000000000002</v>
      </c>
      <c r="GD111" s="1">
        <f>IF(GA111&gt;='Drive Train'!$F$29,1,0)</f>
        <v>0</v>
      </c>
      <c r="GE111" s="43">
        <f t="shared" si="151"/>
        <v>103.33333333333333</v>
      </c>
      <c r="GF111" s="49">
        <f>GF110+'DEPRECATED - DT-Prelim Calcs'!$C$11</f>
        <v>428</v>
      </c>
      <c r="GG111" s="2">
        <f>GQ111/'Drive Train'!$F$35</f>
        <v>0.86451612903225805</v>
      </c>
      <c r="GH111" s="36">
        <f>GO111*12*60/(PI() * 'Drive Train'!$F$15)/GG$2*GG111</f>
        <v>-181377.82672789067</v>
      </c>
      <c r="GI111" s="2">
        <f>('DEPRECATED - DT-Prelim Calcs'!$C$6*GG111-GH111)/('DEPRECATED - DT-Prelim Calcs'!$C$6*GG111)*'DEPRECATED - DT-Prelim Calcs'!$C$7*GG111</f>
        <v>137.38718367867341</v>
      </c>
      <c r="GJ111" s="43">
        <f>GI111/'DEPRECATED - DT-Prelim Calcs'!$C$7*('DEPRECATED - DT-Prelim Calcs'!$C$8-'DEPRECATED - DT-Prelim Calcs'!$C$9)+'DEPRECATED - DT-Prelim Calcs'!$C$9</f>
        <v>7486.0256780172822</v>
      </c>
      <c r="GK111" s="43">
        <f t="shared" si="152"/>
        <v>29.999999999999982</v>
      </c>
      <c r="GL111" s="2">
        <f t="shared" si="153"/>
        <v>1.4462867232450001</v>
      </c>
      <c r="GM111" s="43">
        <f>GL111*'DEPRECATED - DT-Prelim Calcs'!$C$21/GG$2/'DEPRECATED - DT-Prelim Calcs'!$C$19/'DEPRECATED - DT-Prelim Calcs'!$C$18*3.39*'DEPRECATED - DT-Prelim Calcs'!$C$20</f>
        <v>29.053734754561201</v>
      </c>
      <c r="GN111" s="36">
        <f t="shared" si="154"/>
        <v>0</v>
      </c>
      <c r="GO111" s="43">
        <f>GM110*'DEPRECATED - DT-Prelim Calcs'!$C$11+GO110</f>
        <v>-610.29134491242189</v>
      </c>
      <c r="GP111" s="43">
        <f>GP110+0.5*GM111*'DEPRECATED - DT-Prelim Calcs'!$C$11^2+GO111*'DEPRECATED - DT-Prelim Calcs'!$C$11</f>
        <v>-127483.24384427206</v>
      </c>
      <c r="GQ111" s="43">
        <f>MIN('Drive Train'!$F$35-GK110*'DEPRECATED - DT-Prelim Calcs'!$C$21*'Drive Train'!$F$39,GQ110+GK$2)</f>
        <v>10.72</v>
      </c>
      <c r="GR111" s="43">
        <f>'Drive Train'!$F$35-GK111*'DEPRECATED - DT-Prelim Calcs'!$C$21*'Drive Train'!$F$39</f>
        <v>10.72</v>
      </c>
      <c r="GS111" s="1">
        <f>IF(GP111&gt;='Drive Train'!$F$29,1,0)</f>
        <v>0</v>
      </c>
      <c r="GT111" s="43">
        <f t="shared" si="155"/>
        <v>33.333333333333314</v>
      </c>
      <c r="GU111" s="49">
        <f>GU110+'DEPRECATED - DT-Prelim Calcs'!$C$11</f>
        <v>428</v>
      </c>
      <c r="GV111" s="2">
        <f>HF111/'Drive Train'!$F$35</f>
        <v>0.84946236559139798</v>
      </c>
      <c r="GW111" s="36">
        <f>HD111*12*60/(PI() * 'Drive Train'!$F$15)/GV$2*GV111</f>
        <v>-7368.7846565041946</v>
      </c>
      <c r="GX111" s="2">
        <f>('DEPRECATED - DT-Prelim Calcs'!$C$6*GV111-GW111)/('DEPRECATED - DT-Prelim Calcs'!$C$6*GV111)*'DEPRECATED - DT-Prelim Calcs'!$C$7*GV111</f>
        <v>9.4008437044989961</v>
      </c>
      <c r="GY111" s="43">
        <f>GX111/'DEPRECATED - DT-Prelim Calcs'!$C$7*('DEPRECATED - DT-Prelim Calcs'!$C$8-'DEPRECATED - DT-Prelim Calcs'!$C$9)+'DEPRECATED - DT-Prelim Calcs'!$C$9</f>
        <v>513.63551524509455</v>
      </c>
      <c r="GZ111" s="43">
        <f t="shared" si="112"/>
        <v>33.333333333333314</v>
      </c>
      <c r="HA111" s="2">
        <f t="shared" si="156"/>
        <v>1.2619554175635965</v>
      </c>
      <c r="HB111" s="43">
        <f>HA111*'DEPRECATED - DT-Prelim Calcs'!$C$21/GV$2/'DEPRECATED - DT-Prelim Calcs'!$C$19/'DEPRECATED - DT-Prelim Calcs'!$C$18*3.39*'DEPRECATED - DT-Prelim Calcs'!$C$20</f>
        <v>25.350794821452091</v>
      </c>
      <c r="HC111" s="36">
        <f t="shared" si="157"/>
        <v>0</v>
      </c>
      <c r="HD111" s="43">
        <f>HB110*'DEPRECATED - DT-Prelim Calcs'!$C$11+HD110</f>
        <v>-25.233520113414968</v>
      </c>
      <c r="HE111" s="43">
        <f>HE110+0.5*HB111*'DEPRECATED - DT-Prelim Calcs'!$C$11^2+HD111*'DEPRECATED - DT-Prelim Calcs'!$C$11</f>
        <v>-129676.86526207758</v>
      </c>
      <c r="HF111" s="43">
        <f>MIN('Drive Train'!$F$35-GZ110*'DEPRECATED - DT-Prelim Calcs'!$C$21*'Drive Train'!$F$39,HF110+GZ$2)</f>
        <v>10.533333333333335</v>
      </c>
      <c r="HG111" s="43">
        <f>'Drive Train'!$F$35-GZ111*'DEPRECATED - DT-Prelim Calcs'!$C$21*'Drive Train'!$F$39</f>
        <v>10.533333333333335</v>
      </c>
      <c r="HH111" s="1">
        <f>IF(HE111&gt;='Drive Train'!$F$29,1,0)</f>
        <v>0</v>
      </c>
      <c r="HI111" s="43">
        <f t="shared" si="158"/>
        <v>37.037037037037017</v>
      </c>
      <c r="HJ111" s="49">
        <f>HJ110+'DEPRECATED - DT-Prelim Calcs'!$C$11</f>
        <v>428</v>
      </c>
      <c r="HK111" s="2">
        <f>HU111/'Drive Train'!$F$35</f>
        <v>1.3920306568918803</v>
      </c>
      <c r="HL111" s="36">
        <f>HS111*12*60/(PI() * 'Drive Train'!$F$15)/HK$2*HK111</f>
        <v>-76761.005399616013</v>
      </c>
      <c r="HM111" s="2">
        <f>('DEPRECATED - DT-Prelim Calcs'!$C$6*HK111-HL111)/('DEPRECATED - DT-Prelim Calcs'!$C$6*HK111)*'DEPRECATED - DT-Prelim Calcs'!$C$7*HK111</f>
        <v>62.956384803424669</v>
      </c>
      <c r="HN111" s="43">
        <f>HM111/'DEPRECATED - DT-Prelim Calcs'!$C$7*('DEPRECATED - DT-Prelim Calcs'!$C$8-'DEPRECATED - DT-Prelim Calcs'!$C$9)+'DEPRECATED - DT-Prelim Calcs'!$C$9</f>
        <v>3431.2135004850747</v>
      </c>
      <c r="HO111" s="43">
        <f t="shared" si="113"/>
        <v>36.66666666666665</v>
      </c>
      <c r="HP111" s="2">
        <f t="shared" si="159"/>
        <v>1.4462867232450001</v>
      </c>
      <c r="HQ111" s="43">
        <f>HP111*'DEPRECATED - DT-Prelim Calcs'!$C$21/HK$2/'DEPRECATED - DT-Prelim Calcs'!$C$19/'DEPRECATED - DT-Prelim Calcs'!$C$18*3.39*'DEPRECATED - DT-Prelim Calcs'!$C$20</f>
        <v>29.053734754561201</v>
      </c>
      <c r="HR111" s="36">
        <f t="shared" si="160"/>
        <v>0</v>
      </c>
      <c r="HS111" s="43">
        <f>HQ110*'DEPRECATED - DT-Prelim Calcs'!$C$11+HS110</f>
        <v>-160.40502589167025</v>
      </c>
      <c r="HT111" s="43">
        <f>HT110+0.5*HQ111*'DEPRECATED - DT-Prelim Calcs'!$C$11^2+HS111*'DEPRECATED - DT-Prelim Calcs'!$C$11</f>
        <v>-156917.87970128673</v>
      </c>
      <c r="HU111" s="43">
        <f>MIN('Drive Train'!$F$35-HO110*'DEPRECATED - DT-Prelim Calcs'!$C$21*'Drive Train'!$F$39,HU110+HO$2)</f>
        <v>17.261180145459317</v>
      </c>
      <c r="HV111" s="43">
        <f>'Drive Train'!$F$35-HO111*'DEPRECATED - DT-Prelim Calcs'!$C$21*'Drive Train'!$F$39</f>
        <v>10.346666666666668</v>
      </c>
      <c r="HW111" s="1">
        <f>IF(HT111&gt;='Drive Train'!$F$29,1,0)</f>
        <v>0</v>
      </c>
      <c r="HX111" s="43">
        <f t="shared" si="161"/>
        <v>40.740740740740726</v>
      </c>
      <c r="HY111" s="49">
        <f>HY110+'DEPRECATED - DT-Prelim Calcs'!$C$11</f>
        <v>428</v>
      </c>
      <c r="HZ111" s="2">
        <f>IJ111/'Drive Train'!$F$35</f>
        <v>3.1672448019523696</v>
      </c>
      <c r="IA111" s="36">
        <f>IH111*12*60/(PI() * 'Drive Train'!$F$15)/HZ$2*HZ111</f>
        <v>-850306.47610272269</v>
      </c>
      <c r="IB111" s="2">
        <f>('DEPRECATED - DT-Prelim Calcs'!$C$6*HZ111-IA111)/('DEPRECATED - DT-Prelim Calcs'!$C$6*HZ111)*'DEPRECATED - DT-Prelim Calcs'!$C$7*HZ111</f>
        <v>639.92293187065025</v>
      </c>
      <c r="IC111" s="43">
        <f>IB111/'DEPRECATED - DT-Prelim Calcs'!$C$7*('DEPRECATED - DT-Prelim Calcs'!$C$8-'DEPRECATED - DT-Prelim Calcs'!$C$9)+'DEPRECATED - DT-Prelim Calcs'!$C$9</f>
        <v>34862.973154147367</v>
      </c>
      <c r="ID111" s="43">
        <f t="shared" si="114"/>
        <v>39.999999999999986</v>
      </c>
      <c r="IE111" s="2">
        <f t="shared" si="162"/>
        <v>1.4462867232450001</v>
      </c>
      <c r="IF111" s="43">
        <f>IE111*'DEPRECATED - DT-Prelim Calcs'!$C$21/HZ$2/'DEPRECATED - DT-Prelim Calcs'!$C$19/'DEPRECATED - DT-Prelim Calcs'!$C$18*3.39*'DEPRECATED - DT-Prelim Calcs'!$C$20</f>
        <v>29.053734754561201</v>
      </c>
      <c r="IG111" s="36">
        <f t="shared" si="163"/>
        <v>0</v>
      </c>
      <c r="IH111" s="43">
        <f>IF110*'DEPRECATED - DT-Prelim Calcs'!$C$11+IH110</f>
        <v>-780.94414267540674</v>
      </c>
      <c r="II111" s="43">
        <f>II110+0.5*IF111*'DEPRECATED - DT-Prelim Calcs'!$C$11^2+IH111*'DEPRECATED - DT-Prelim Calcs'!$C$11</f>
        <v>-136313.52601948971</v>
      </c>
      <c r="IJ111" s="43">
        <f>MIN('Drive Train'!$F$35-ID110*'DEPRECATED - DT-Prelim Calcs'!$C$21*'Drive Train'!$F$39,IJ110+ID$2)</f>
        <v>39.273835544209383</v>
      </c>
      <c r="IK111" s="43">
        <f>'Drive Train'!$F$35-ID111*'DEPRECATED - DT-Prelim Calcs'!$C$21*'Drive Train'!$F$39</f>
        <v>10.16</v>
      </c>
      <c r="IL111" s="1">
        <f>IF(II111&gt;='Drive Train'!$F$29,1,0)</f>
        <v>0</v>
      </c>
      <c r="IM111" s="43">
        <f t="shared" si="164"/>
        <v>44.444444444444429</v>
      </c>
      <c r="IN111" s="49">
        <f>IN110+'DEPRECATED - DT-Prelim Calcs'!$C$11</f>
        <v>428</v>
      </c>
      <c r="IO111" s="2">
        <f>IY111/'Drive Train'!$F$35</f>
        <v>0.80430107526881722</v>
      </c>
      <c r="IP111" s="36">
        <f>IW111*12*60/(PI() * 'Drive Train'!$F$15)/IO$2*IO111</f>
        <v>-278479.68759308069</v>
      </c>
      <c r="IQ111" s="2">
        <f>('DEPRECATED - DT-Prelim Calcs'!$C$6*IO111-IP111)/('DEPRECATED - DT-Prelim Calcs'!$C$6*IO111)*'DEPRECATED - DT-Prelim Calcs'!$C$7*IO111</f>
        <v>208.48529662162338</v>
      </c>
      <c r="IR111" s="43">
        <f>IQ111/'DEPRECATED - DT-Prelim Calcs'!$C$7*('DEPRECATED - DT-Prelim Calcs'!$C$8-'DEPRECATED - DT-Prelim Calcs'!$C$9)+'DEPRECATED - DT-Prelim Calcs'!$C$9</f>
        <v>11359.281084610826</v>
      </c>
      <c r="IS111" s="43">
        <f t="shared" si="115"/>
        <v>43.333333333333321</v>
      </c>
      <c r="IT111" s="2">
        <f t="shared" si="165"/>
        <v>1.4462867232450001</v>
      </c>
      <c r="IU111" s="43">
        <f>IT111*'DEPRECATED - DT-Prelim Calcs'!$C$21/IO$2/'DEPRECATED - DT-Prelim Calcs'!$C$19/'DEPRECATED - DT-Prelim Calcs'!$C$18*3.39*'DEPRECATED - DT-Prelim Calcs'!$C$20</f>
        <v>29.053734754561201</v>
      </c>
      <c r="IV111" s="36">
        <f t="shared" si="166"/>
        <v>0</v>
      </c>
      <c r="IW111" s="43">
        <f>IU110*'DEPRECATED - DT-Prelim Calcs'!$C$11+IW110</f>
        <v>-1007.1658482697748</v>
      </c>
      <c r="IX111" s="43">
        <f>IX110+0.5*IU111*'DEPRECATED - DT-Prelim Calcs'!$C$11^2+IW111*'DEPRECATED - DT-Prelim Calcs'!$C$11</f>
        <v>-180199.18011557459</v>
      </c>
      <c r="IY111" s="43">
        <f>MIN('Drive Train'!$F$35-IS110*'DEPRECATED - DT-Prelim Calcs'!$C$21*'Drive Train'!$F$39,IY110+IS$2)</f>
        <v>9.9733333333333345</v>
      </c>
      <c r="IZ111" s="43">
        <f>'Drive Train'!$F$35-IS111*'DEPRECATED - DT-Prelim Calcs'!$C$21*'Drive Train'!$F$39</f>
        <v>9.9733333333333345</v>
      </c>
      <c r="JA111" s="1">
        <f>IF(IX111&gt;='Drive Train'!$F$29,1,0)</f>
        <v>0</v>
      </c>
      <c r="JB111" s="43">
        <f t="shared" si="167"/>
        <v>48.148148148148138</v>
      </c>
      <c r="JC111" s="49">
        <f>JC110+'DEPRECATED - DT-Prelim Calcs'!$C$11</f>
        <v>428</v>
      </c>
      <c r="JD111" s="2">
        <f>JN111/'Drive Train'!$F$35</f>
        <v>0.78924731182795704</v>
      </c>
      <c r="JE111" s="36">
        <f>JL111*12*60/(PI() * 'Drive Train'!$F$15)/JD$2*JD111</f>
        <v>2349.6546056789748</v>
      </c>
      <c r="JF111" s="2">
        <f>('DEPRECATED - DT-Prelim Calcs'!$C$6*JD111-JE111)/('DEPRECATED - DT-Prelim Calcs'!$C$6*JD111)*'DEPRECATED - DT-Prelim Calcs'!$C$7*JD111</f>
        <v>1.9743159582044054</v>
      </c>
      <c r="JG111" s="43">
        <f>JF111/'DEPRECATED - DT-Prelim Calcs'!$C$7*('DEPRECATED - DT-Prelim Calcs'!$C$8-'DEPRECATED - DT-Prelim Calcs'!$C$9)+'DEPRECATED - DT-Prelim Calcs'!$C$9</f>
        <v>109.0560186185982</v>
      </c>
      <c r="JH111" s="43">
        <f t="shared" si="116"/>
        <v>46.666666666666657</v>
      </c>
      <c r="JI111" s="2">
        <f t="shared" si="168"/>
        <v>0.59653275581685583</v>
      </c>
      <c r="JJ111" s="43">
        <f>JI111*'DEPRECATED - DT-Prelim Calcs'!$C$21/JD$2/'DEPRECATED - DT-Prelim Calcs'!$C$19/'DEPRECATED - DT-Prelim Calcs'!$C$18*3.39*'DEPRECATED - DT-Prelim Calcs'!$C$20</f>
        <v>11.983449879857888</v>
      </c>
      <c r="JK111" s="36">
        <f t="shared" si="169"/>
        <v>0</v>
      </c>
      <c r="JL111" s="43">
        <f>JJ110*'DEPRECATED - DT-Prelim Calcs'!$C$11+JL110</f>
        <v>8.6599828594425219</v>
      </c>
      <c r="JM111" s="43">
        <f>JM110+0.5*JJ111*'DEPRECATED - DT-Prelim Calcs'!$C$11^2+JL111*'DEPRECATED - DT-Prelim Calcs'!$C$11</f>
        <v>-157224.21081420346</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103.33333333333333</v>
      </c>
      <c r="JR111" s="49">
        <f>JR110+'DEPRECATED - DT-Prelim Calcs'!$C$11</f>
        <v>428</v>
      </c>
      <c r="JS111" s="2">
        <f>KC111/'Drive Train'!$F$35</f>
        <v>0.77419354838709686</v>
      </c>
      <c r="JT111" s="36">
        <f>KA111*12*60/(PI() * 'Drive Train'!$F$15)/JS$2*JS111</f>
        <v>22529.599714750744</v>
      </c>
      <c r="JU111" s="2">
        <f>('DEPRECATED - DT-Prelim Calcs'!$C$6*JS111-JT111)/('DEPRECATED - DT-Prelim Calcs'!$C$6*JS111)*'DEPRECATED - DT-Prelim Calcs'!$C$7*JS111</f>
        <v>-12.930759948061537</v>
      </c>
      <c r="JV111" s="43">
        <f>JU111/'DEPRECATED - DT-Prelim Calcs'!$C$7*('DEPRECATED - DT-Prelim Calcs'!$C$8-'DEPRECATED - DT-Prelim Calcs'!$C$9)+'DEPRECATED - DT-Prelim Calcs'!$C$9</f>
        <v>-702.93692254365078</v>
      </c>
      <c r="JW111" s="43">
        <f t="shared" si="117"/>
        <v>-702.93692254365078</v>
      </c>
      <c r="JX111" s="2">
        <f t="shared" si="170"/>
        <v>-15.203955672464399</v>
      </c>
      <c r="JY111" s="43">
        <f>JX111*'DEPRECATED - DT-Prelim Calcs'!$C$21/JS$2/'DEPRECATED - DT-Prelim Calcs'!$C$19/'DEPRECATED - DT-Prelim Calcs'!$C$18*3.39*'DEPRECATED - DT-Prelim Calcs'!$C$20</f>
        <v>-305.42470467874011</v>
      </c>
      <c r="JZ111" s="36">
        <f t="shared" si="171"/>
        <v>1</v>
      </c>
      <c r="KA111" s="43">
        <f>JY110*'DEPRECATED - DT-Prelim Calcs'!$C$11+KA110</f>
        <v>84.65060083015311</v>
      </c>
      <c r="KB111" s="43">
        <f>KB110+0.5*JY111*'DEPRECATED - DT-Prelim Calcs'!$C$11^2+KA111*'DEPRECATED - DT-Prelim Calcs'!$C$11</f>
        <v>-163652.25976065753</v>
      </c>
      <c r="KC111" s="43">
        <f>MIN('Drive Train'!$F$35-JW110*'DEPRECATED - DT-Prelim Calcs'!$C$21*'Drive Train'!$F$39,KC110+JW$2)</f>
        <v>9.6000000000000014</v>
      </c>
      <c r="KD111" s="43">
        <f>'Drive Train'!$F$35-JW111*'DEPRECATED - DT-Prelim Calcs'!$C$21*'Drive Train'!$F$39</f>
        <v>51.764467662444446</v>
      </c>
      <c r="KE111" s="1">
        <f>IF(KB111&gt;='Drive Train'!$F$29,1,0)</f>
        <v>0</v>
      </c>
      <c r="KF111" s="43">
        <f>MIN(JV111,'DEPRECATED - DT-Prelim Calcs'!$C$10)*'DEPRECATED - DT-Prelim Calcs'!$C$11*1000/60/60</f>
        <v>-781.04102504850073</v>
      </c>
      <c r="KG111" s="49">
        <f>KG110+'DEPRECATED - DT-Prelim Calcs'!$C$11</f>
        <v>428</v>
      </c>
      <c r="KH111" s="2">
        <f>KR111/'Drive Train'!$F$35</f>
        <v>2.8675393812655283</v>
      </c>
      <c r="KI111" s="36">
        <f>KP111*12*60/(PI() * 'Drive Train'!$F$15)/KH$2*KH111</f>
        <v>-669966.86120092217</v>
      </c>
      <c r="KJ111" s="2">
        <f>('DEPRECATED - DT-Prelim Calcs'!$C$6*KH111-KI111)/('DEPRECATED - DT-Prelim Calcs'!$C$6*KH111)*'DEPRECATED - DT-Prelim Calcs'!$C$7*KH111</f>
        <v>505.94791001668153</v>
      </c>
      <c r="KK111" s="43">
        <f>KJ111/'DEPRECATED - DT-Prelim Calcs'!$C$7*('DEPRECATED - DT-Prelim Calcs'!$C$8-'DEPRECATED - DT-Prelim Calcs'!$C$9)+'DEPRECATED - DT-Prelim Calcs'!$C$9</f>
        <v>27564.333903893839</v>
      </c>
      <c r="KL111" s="43">
        <f t="shared" si="118"/>
        <v>53.333333333333329</v>
      </c>
      <c r="KM111" s="2">
        <f t="shared" si="172"/>
        <v>1.4462867232450001</v>
      </c>
      <c r="KN111" s="43">
        <f>KM111*'DEPRECATED - DT-Prelim Calcs'!$C$21/KH$2/'DEPRECATED - DT-Prelim Calcs'!$C$19/'DEPRECATED - DT-Prelim Calcs'!$C$18*3.39*'DEPRECATED - DT-Prelim Calcs'!$C$20</f>
        <v>29.053734754561201</v>
      </c>
      <c r="KO111" s="36">
        <f t="shared" si="173"/>
        <v>0</v>
      </c>
      <c r="KP111" s="43">
        <f>KN110*'DEPRECATED - DT-Prelim Calcs'!$C$11+KP110</f>
        <v>-679.62609822684908</v>
      </c>
      <c r="KQ111" s="43">
        <f>KQ110+0.5*KN111*'DEPRECATED - DT-Prelim Calcs'!$C$11^2+KP111*'DEPRECATED - DT-Prelim Calcs'!$C$11</f>
        <v>-167169.66489806917</v>
      </c>
      <c r="KR111" s="43">
        <f>MIN('Drive Train'!$F$35-KL110*'DEPRECATED - DT-Prelim Calcs'!$C$21*'Drive Train'!$F$39,KR110+KL$2)</f>
        <v>35.557488327692553</v>
      </c>
      <c r="KS111" s="43">
        <f>'Drive Train'!$F$35-KL111*'DEPRECATED - DT-Prelim Calcs'!$C$21*'Drive Train'!$F$39</f>
        <v>9.413333333333334</v>
      </c>
      <c r="KT111" s="1">
        <f>IF(KQ111&gt;='Drive Train'!$F$29,1,0)</f>
        <v>0</v>
      </c>
      <c r="KU111" s="43">
        <f>MIN(KK111,'DEPRECATED - DT-Prelim Calcs'!$C$10)*'DEPRECATED - DT-Prelim Calcs'!$C$11*1000/60/60</f>
        <v>103.33333333333333</v>
      </c>
      <c r="KV111" s="49">
        <f>KV110+'DEPRECATED - DT-Prelim Calcs'!$C$11</f>
        <v>428</v>
      </c>
      <c r="KW111" s="2">
        <f>LG111/'Drive Train'!$F$35</f>
        <v>0.74408602150537628</v>
      </c>
      <c r="KX111" s="36">
        <f>LE111*12*60/(PI() * 'Drive Train'!$F$15)/KW$2*KW111</f>
        <v>-180484.35531014294</v>
      </c>
      <c r="KY111" s="2">
        <f>('DEPRECATED - DT-Prelim Calcs'!$C$6*KW111-KX111)/('DEPRECATED - DT-Prelim Calcs'!$C$6*KW111)*'DEPRECATED - DT-Prelim Calcs'!$C$7*KW111</f>
        <v>136.16556695254837</v>
      </c>
      <c r="KZ111" s="43">
        <f>KY111/'DEPRECATED - DT-Prelim Calcs'!$C$7*('DEPRECATED - DT-Prelim Calcs'!$C$8-'DEPRECATED - DT-Prelim Calcs'!$C$9)+'DEPRECATED - DT-Prelim Calcs'!$C$9</f>
        <v>7419.4749160716647</v>
      </c>
      <c r="LA111" s="43">
        <f t="shared" si="119"/>
        <v>56.666666666666664</v>
      </c>
      <c r="LB111" s="2">
        <f t="shared" si="174"/>
        <v>1.4462867232450001</v>
      </c>
      <c r="LC111" s="43">
        <f>LB111*'DEPRECATED - DT-Prelim Calcs'!$C$21/KW$2/'DEPRECATED - DT-Prelim Calcs'!$C$19/'DEPRECATED - DT-Prelim Calcs'!$C$18*3.39*'DEPRECATED - DT-Prelim Calcs'!$C$20</f>
        <v>29.053734754561201</v>
      </c>
      <c r="LD111" s="36">
        <f t="shared" si="175"/>
        <v>0</v>
      </c>
      <c r="LE111" s="43">
        <f>LC110*'DEPRECATED - DT-Prelim Calcs'!$C$11+LE110</f>
        <v>-705.57394294465678</v>
      </c>
      <c r="LF111" s="43">
        <f>LF110+0.5*LC111*'DEPRECATED - DT-Prelim Calcs'!$C$11^2+LE111*'DEPRECATED - DT-Prelim Calcs'!$C$11</f>
        <v>-190242.2207626754</v>
      </c>
      <c r="LG111" s="43">
        <f>MIN('Drive Train'!$F$35-LA110*'DEPRECATED - DT-Prelim Calcs'!$C$21*'Drive Train'!$F$39,LG110+LA$2)</f>
        <v>9.2266666666666666</v>
      </c>
      <c r="LH111" s="43">
        <f>'Drive Train'!$F$35-LA111*'DEPRECATED - DT-Prelim Calcs'!$C$21*'Drive Train'!$F$39</f>
        <v>9.2266666666666666</v>
      </c>
      <c r="LI111" s="1">
        <f>IF(LF111&gt;='Drive Train'!$F$29,1,0)</f>
        <v>0</v>
      </c>
      <c r="LJ111" s="43">
        <f>MIN(KZ111,'DEPRECATED - DT-Prelim Calcs'!$C$10)*'DEPRECATED - DT-Prelim Calcs'!$C$11*1000/60/60</f>
        <v>103.33333333333333</v>
      </c>
      <c r="LK111" s="49">
        <f>LK110+'DEPRECATED - DT-Prelim Calcs'!$C$11</f>
        <v>428</v>
      </c>
      <c r="LL111" s="2">
        <f>LV111/'Drive Train'!$F$35</f>
        <v>0.72903225806451621</v>
      </c>
      <c r="LM111" s="36">
        <f>LT111*12*60/(PI() * 'Drive Train'!$F$15)/LL$2*LL111</f>
        <v>-124273.48897325782</v>
      </c>
      <c r="LN111" s="2">
        <f>('DEPRECATED - DT-Prelim Calcs'!$C$6*LL111-LM111)/('DEPRECATED - DT-Prelim Calcs'!$C$6*LL111)*'DEPRECATED - DT-Prelim Calcs'!$C$7*LL111</f>
        <v>94.773810707968224</v>
      </c>
      <c r="LO111" s="43">
        <f>LN111/'DEPRECATED - DT-Prelim Calcs'!$C$7*('DEPRECATED - DT-Prelim Calcs'!$C$8-'DEPRECATED - DT-Prelim Calcs'!$C$9)+'DEPRECATED - DT-Prelim Calcs'!$C$9</f>
        <v>5164.5508818520002</v>
      </c>
      <c r="LP111" s="43">
        <f t="shared" si="120"/>
        <v>60</v>
      </c>
      <c r="LQ111" s="2">
        <f t="shared" si="176"/>
        <v>1.4462867232450001</v>
      </c>
      <c r="LR111" s="43">
        <f>LQ111*'DEPRECATED - DT-Prelim Calcs'!$C$21/LL$2/'DEPRECATED - DT-Prelim Calcs'!$C$19/'DEPRECATED - DT-Prelim Calcs'!$C$18*3.39*'DEPRECATED - DT-Prelim Calcs'!$C$20</f>
        <v>29.053734754561201</v>
      </c>
      <c r="LS111" s="36">
        <f t="shared" si="177"/>
        <v>0</v>
      </c>
      <c r="LT111" s="43">
        <f>LR110*'DEPRECATED - DT-Prelim Calcs'!$C$11+LT110</f>
        <v>-495.85861520096392</v>
      </c>
      <c r="LU111" s="43">
        <f>LU110+0.5*LR111*'DEPRECATED - DT-Prelim Calcs'!$C$11^2+LT111*'DEPRECATED - DT-Prelim Calcs'!$C$11</f>
        <v>-187383.84248886997</v>
      </c>
      <c r="LV111" s="43">
        <f>MIN('Drive Train'!$F$35-LP110*'DEPRECATED - DT-Prelim Calcs'!$C$21*'Drive Train'!$F$39,LV110+LP$2)</f>
        <v>9.0400000000000009</v>
      </c>
      <c r="LW111" s="43">
        <f>'Drive Train'!$F$35-LP111*'DEPRECATED - DT-Prelim Calcs'!$C$21*'Drive Train'!$F$39</f>
        <v>9.0400000000000009</v>
      </c>
      <c r="LX111" s="1">
        <f>IF(LU111&gt;='Drive Train'!$F$29,1,0)</f>
        <v>0</v>
      </c>
      <c r="LY111" s="43">
        <f>MIN(LO111,'DEPRECATED - DT-Prelim Calcs'!$C$10)*'DEPRECATED - DT-Prelim Calcs'!$C$11*1000/60/60</f>
        <v>103.33333333333333</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79"/>
        <v>0</v>
      </c>
      <c r="X112" s="2">
        <f>MAX(MIN(IF(AND(AI111=1,AG112&lt;0),-1,1)*(W112-$C$9)/($C$8-$C$9)*$C$7-$C$29*AE112/T$2 -  AI111*$C$29/2,X$2),MAX(X$4:X111)*-1)</f>
        <v>-0.27672021620693066</v>
      </c>
      <c r="Y112" s="43">
        <f t="shared" si="94"/>
        <v>0</v>
      </c>
      <c r="Z112" s="43">
        <f t="shared" si="95"/>
        <v>0</v>
      </c>
      <c r="AA112" s="43">
        <f t="shared" si="96"/>
        <v>0</v>
      </c>
      <c r="AB112" s="43" t="e">
        <f t="shared" si="97"/>
        <v>#N/A</v>
      </c>
      <c r="AC112" s="36">
        <f t="shared" si="121"/>
        <v>1</v>
      </c>
      <c r="AD112" s="1">
        <f t="shared" si="98"/>
        <v>1</v>
      </c>
      <c r="AE112" s="43">
        <f t="shared" si="99"/>
        <v>0</v>
      </c>
      <c r="AF112" s="43" t="e">
        <f t="shared" si="100"/>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889.49632897085212</v>
      </c>
      <c r="AK112" s="43">
        <f t="shared" si="178"/>
        <v>0</v>
      </c>
      <c r="AL112" s="49">
        <f>AL111+'DEPRECATED - DT-Prelim Calcs'!$C$11</f>
        <v>432</v>
      </c>
      <c r="AM112" s="2">
        <f>AW112/'Drive Train'!$F$35</f>
        <v>0.57999999999999996</v>
      </c>
      <c r="AN112" s="36">
        <f>AU112*12*60/(PI() * 'Drive Train'!$F$15)/AM$2*AM112</f>
        <v>3499.8796891332886</v>
      </c>
      <c r="AO112" s="2">
        <f>('DEPRECATED - DT-Prelim Calcs'!$C$6*AM112-AN112)/('DEPRECATED - DT-Prelim Calcs'!$C$6*AM112)*'DEPRECATED - DT-Prelim Calcs'!$C$7*AM112</f>
        <v>0.14740442914809954</v>
      </c>
      <c r="AP112" s="43">
        <f>AO112/'DEPRECATED - DT-Prelim Calcs'!$C$7*('DEPRECATED - DT-Prelim Calcs'!$C$8-'DEPRECATED - DT-Prelim Calcs'!$C$9)+'DEPRECATED - DT-Prelim Calcs'!$C$9</f>
        <v>9.530241289411391</v>
      </c>
      <c r="AQ112" s="43">
        <f t="shared" si="102"/>
        <v>9.530241289411391</v>
      </c>
      <c r="AR112" s="2">
        <f t="shared" si="122"/>
        <v>-0.32396132262499522</v>
      </c>
      <c r="AS112" s="43">
        <f>AR112*'DEPRECATED - DT-Prelim Calcs'!$C$21/AM$2/'DEPRECATED - DT-Prelim Calcs'!$C$19/'DEPRECATED - DT-Prelim Calcs'!$C$18*3.39*'DEPRECATED - DT-Prelim Calcs'!$C$20</f>
        <v>-3.2539489532080164</v>
      </c>
      <c r="AT112" s="36">
        <f t="shared" si="123"/>
        <v>0</v>
      </c>
      <c r="AU112" s="43">
        <f>AS111*'DEPRECATED - DT-Prelim Calcs'!$C$11+AU111</f>
        <v>35.105990804052581</v>
      </c>
      <c r="AV112" s="43">
        <f>AV111+0.5*AS112*'DEPRECATED - DT-Prelim Calcs'!$C$11^2+AU112*'DEPRECATED - DT-Prelim Calcs'!$C$11</f>
        <v>6285.1113342035997</v>
      </c>
      <c r="AW112" s="43">
        <f>MIN('Drive Train'!$F$35-AQ111*'DEPRECATED - DT-Prelim Calcs'!$C$21*'Drive Train'!$F$39,AW111+AQ$2)</f>
        <v>7.1920000000000002</v>
      </c>
      <c r="AX112" s="43">
        <f>'Drive Train'!$F$35-AQ112*'DEPRECATED - DT-Prelim Calcs'!$C$21*'Drive Train'!$F$39</f>
        <v>11.866306487792963</v>
      </c>
      <c r="AY112" s="1">
        <f>IF(AV112&gt;='Drive Train'!$F$29,1,0)</f>
        <v>1</v>
      </c>
      <c r="AZ112" s="43">
        <f t="shared" si="124"/>
        <v>10.58915698823488</v>
      </c>
      <c r="BA112" s="49">
        <f>BA111+'DEPRECATED - DT-Prelim Calcs'!$C$11</f>
        <v>432</v>
      </c>
      <c r="BB112" s="2">
        <f>BL112/'Drive Train'!$F$35</f>
        <v>0.57999999999999996</v>
      </c>
      <c r="BC112" s="36">
        <f>BJ112*12*60/(PI() * 'Drive Train'!$F$15)/BB$2*BB112</f>
        <v>2555.2898420494585</v>
      </c>
      <c r="BD112" s="2">
        <f>('DEPRECATED - DT-Prelim Calcs'!$C$6*BB112-BC112)/('DEPRECATED - DT-Prelim Calcs'!$C$6*BB112)*'DEPRECATED - DT-Prelim Calcs'!$C$7*BB112</f>
        <v>0.84178160513919098</v>
      </c>
      <c r="BE112" s="43">
        <f>BD112/'DEPRECATED - DT-Prelim Calcs'!$C$7*('DEPRECATED - DT-Prelim Calcs'!$C$8-'DEPRECATED - DT-Prelim Calcs'!$C$9)+'DEPRECATED - DT-Prelim Calcs'!$C$9</f>
        <v>47.358251623254425</v>
      </c>
      <c r="BF112" s="43">
        <f t="shared" si="103"/>
        <v>47.358251623254425</v>
      </c>
      <c r="BG112" s="2">
        <f t="shared" si="125"/>
        <v>0.49763374167532642</v>
      </c>
      <c r="BH112" s="43">
        <f>BG112*'DEPRECATED - DT-Prelim Calcs'!$C$21/BB$2/'DEPRECATED - DT-Prelim Calcs'!$C$19/'DEPRECATED - DT-Prelim Calcs'!$C$18*3.39*'DEPRECATED - DT-Prelim Calcs'!$C$20</f>
        <v>7.2198509980902612</v>
      </c>
      <c r="BI112" s="36">
        <f t="shared" si="126"/>
        <v>0</v>
      </c>
      <c r="BJ112" s="43">
        <f>BH111*'DEPRECATED - DT-Prelim Calcs'!$C$11+BJ111</f>
        <v>17.744650299679932</v>
      </c>
      <c r="BK112" s="43">
        <f>BK111+0.5*BH112*'DEPRECATED - DT-Prelim Calcs'!$C$11^2+BJ112*'DEPRECATED - DT-Prelim Calcs'!$C$11</f>
        <v>-59136.521462912555</v>
      </c>
      <c r="BL112" s="43">
        <f>MIN('Drive Train'!$F$35-BF111*'DEPRECATED - DT-Prelim Calcs'!$C$21*'Drive Train'!$F$39,BL111+BF$2)</f>
        <v>7.1920000000000002</v>
      </c>
      <c r="BM112" s="43">
        <f>'Drive Train'!$F$35-BF112*'DEPRECATED - DT-Prelim Calcs'!$C$21*'Drive Train'!$F$39</f>
        <v>9.747937909097752</v>
      </c>
      <c r="BN112" s="1">
        <f>IF(BK112&gt;='Drive Train'!$F$29,1,0)</f>
        <v>0</v>
      </c>
      <c r="BO112" s="43">
        <f t="shared" si="127"/>
        <v>52.620279581393802</v>
      </c>
      <c r="BP112" s="49">
        <f>BP111+'DEPRECATED - DT-Prelim Calcs'!$C$11</f>
        <v>432</v>
      </c>
      <c r="BQ112" s="2">
        <f>CA112/'Drive Train'!$F$35</f>
        <v>2.5137433747044353</v>
      </c>
      <c r="BR112" s="36">
        <f>BY112*12*60/(PI() * 'Drive Train'!$F$15)/BQ$2*BQ112</f>
        <v>-431316.17453573318</v>
      </c>
      <c r="BS112" s="2">
        <f>('DEPRECATED - DT-Prelim Calcs'!$C$6*BQ112-BR112)/('DEPRECATED - DT-Prelim Calcs'!$C$6*BQ112)*'DEPRECATED - DT-Prelim Calcs'!$C$7*BQ112</f>
        <v>328.85416780237773</v>
      </c>
      <c r="BT112" s="43">
        <f>BS112/'DEPRECATED - DT-Prelim Calcs'!$C$7*('DEPRECATED - DT-Prelim Calcs'!$C$8-'DEPRECATED - DT-Prelim Calcs'!$C$9)+'DEPRECATED - DT-Prelim Calcs'!$C$9</f>
        <v>17916.689738487741</v>
      </c>
      <c r="BU112" s="43">
        <f t="shared" si="104"/>
        <v>93</v>
      </c>
      <c r="BV112" s="2">
        <f t="shared" si="128"/>
        <v>1.5313624128476471</v>
      </c>
      <c r="BW112" s="43">
        <f>BV112*'DEPRECATED - DT-Prelim Calcs'!$C$21/BQ$2/'DEPRECATED - DT-Prelim Calcs'!$C$19/'DEPRECATED - DT-Prelim Calcs'!$C$18*3.39*'DEPRECATED - DT-Prelim Calcs'!$C$20</f>
        <v>29.053734754561201</v>
      </c>
      <c r="BX112" s="36">
        <f t="shared" si="129"/>
        <v>0</v>
      </c>
      <c r="BY112" s="43">
        <f>BW111*'DEPRECATED - DT-Prelim Calcs'!$C$11+BY111</f>
        <v>-528.47507205488807</v>
      </c>
      <c r="BZ112" s="43">
        <f>BZ111+0.5*BW112*'DEPRECATED - DT-Prelim Calcs'!$C$11^2+BY112*'DEPRECATED - DT-Prelim Calcs'!$C$11</f>
        <v>-141537.75667102082</v>
      </c>
      <c r="CA112" s="43">
        <f>MIN('Drive Train'!$F$35-BU111*'DEPRECATED - DT-Prelim Calcs'!$C$21*'Drive Train'!$F$39,CA111+BU$2)</f>
        <v>31.170417846334999</v>
      </c>
      <c r="CB112" s="43">
        <f>'Drive Train'!$F$35-BU112*'DEPRECATED - DT-Prelim Calcs'!$C$21*'Drive Train'!$F$39</f>
        <v>7.1920000000000002</v>
      </c>
      <c r="CC112" s="1">
        <f>IF(BZ112&gt;='Drive Train'!$F$29,1,0)</f>
        <v>0</v>
      </c>
      <c r="CD112" s="43">
        <f t="shared" si="130"/>
        <v>103.33333333333333</v>
      </c>
      <c r="CE112" s="49">
        <f>CE111+'DEPRECATED - DT-Prelim Calcs'!$C$11</f>
        <v>432</v>
      </c>
      <c r="CF112" s="2">
        <f>CP112/'Drive Train'!$F$35</f>
        <v>0.57999999999999996</v>
      </c>
      <c r="CG112" s="36">
        <f>CN112*12*60/(PI() * 'Drive Train'!$F$15)/CF$2*CF112</f>
        <v>-3331.6668219965404</v>
      </c>
      <c r="CH112" s="2">
        <f>('DEPRECATED - DT-Prelim Calcs'!$C$6*CF112-CG112)/('DEPRECATED - DT-Prelim Calcs'!$C$6*CF112)*'DEPRECATED - DT-Prelim Calcs'!$C$7*CF112</f>
        <v>5.1693406575491814</v>
      </c>
      <c r="CI112" s="43">
        <f>CH112/'DEPRECATED - DT-Prelim Calcs'!$C$7*('DEPRECATED - DT-Prelim Calcs'!$C$8-'DEPRECATED - DT-Prelim Calcs'!$C$9)+'DEPRECATED - DT-Prelim Calcs'!$C$9</f>
        <v>283.11333432917178</v>
      </c>
      <c r="CJ112" s="43">
        <f t="shared" si="105"/>
        <v>93</v>
      </c>
      <c r="CK112" s="2">
        <f t="shared" si="131"/>
        <v>1.2396743342100003</v>
      </c>
      <c r="CL112" s="43">
        <f>CK112*'DEPRECATED - DT-Prelim Calcs'!$C$21/CF$2/'DEPRECATED - DT-Prelim Calcs'!$C$19/'DEPRECATED - DT-Prelim Calcs'!$C$18*3.39*'DEPRECATED - DT-Prelim Calcs'!$C$20</f>
        <v>29.053734754561205</v>
      </c>
      <c r="CM112" s="36">
        <f t="shared" si="132"/>
        <v>0</v>
      </c>
      <c r="CN112" s="43">
        <f>CL111*'DEPRECATED - DT-Prelim Calcs'!$C$11+CN111</f>
        <v>-14.322304340713174</v>
      </c>
      <c r="CO112" s="43">
        <f>CO111+0.5*CL112*'DEPRECATED - DT-Prelim Calcs'!$C$11^2+CN112*'DEPRECATED - DT-Prelim Calcs'!$C$11</f>
        <v>-283512.29301814409</v>
      </c>
      <c r="CP112" s="43">
        <f>MIN('Drive Train'!$F$35-CJ111*'DEPRECATED - DT-Prelim Calcs'!$C$21*'Drive Train'!$F$39,CP111+CJ$2)</f>
        <v>7.1920000000000002</v>
      </c>
      <c r="CQ112" s="43">
        <f>'Drive Train'!$F$35-CJ112*'DEPRECATED - DT-Prelim Calcs'!$C$21*'Drive Train'!$F$39</f>
        <v>7.1920000000000002</v>
      </c>
      <c r="CR112" s="1">
        <f>IF(CO112&gt;='Drive Train'!$F$29,1,0)</f>
        <v>0</v>
      </c>
      <c r="CS112" s="43">
        <f t="shared" si="133"/>
        <v>103.33333333333333</v>
      </c>
      <c r="CT112" s="49">
        <f>CT111+'DEPRECATED - DT-Prelim Calcs'!$C$11</f>
        <v>432</v>
      </c>
      <c r="CU112" s="2">
        <f>DE112/'Drive Train'!$F$35</f>
        <v>0.57999999999999996</v>
      </c>
      <c r="CV112" s="36">
        <f>DC112*12*60/(PI() * 'Drive Train'!$F$15)/CU$2*CU112</f>
        <v>-53644.36636076156</v>
      </c>
      <c r="CW112" s="2">
        <f>('DEPRECATED - DT-Prelim Calcs'!$C$6*CU112-CV112)/('DEPRECATED - DT-Prelim Calcs'!$C$6*CU112)*'DEPRECATED - DT-Prelim Calcs'!$C$7*CU112</f>
        <v>42.154695020685232</v>
      </c>
      <c r="CX112" s="43">
        <f>CW112/'DEPRECATED - DT-Prelim Calcs'!$C$7*('DEPRECATED - DT-Prelim Calcs'!$C$8-'DEPRECATED - DT-Prelim Calcs'!$C$9)+'DEPRECATED - DT-Prelim Calcs'!$C$9</f>
        <v>2297.9871167985239</v>
      </c>
      <c r="CY112" s="43">
        <f t="shared" si="106"/>
        <v>93</v>
      </c>
      <c r="CZ112" s="2">
        <f t="shared" si="134"/>
        <v>1.0413264407364002</v>
      </c>
      <c r="DA112" s="43">
        <f>CZ112*'DEPRECATED - DT-Prelim Calcs'!$C$21/CU$2/'DEPRECATED - DT-Prelim Calcs'!$C$19/'DEPRECATED - DT-Prelim Calcs'!$C$18*3.39*'DEPRECATED - DT-Prelim Calcs'!$C$20</f>
        <v>29.053734754561201</v>
      </c>
      <c r="DB112" s="36">
        <f t="shared" si="135"/>
        <v>0</v>
      </c>
      <c r="DC112" s="43">
        <f>DA111*'DEPRECATED - DT-Prelim Calcs'!$C$11+DC111</f>
        <v>-193.71120375338847</v>
      </c>
      <c r="DD112" s="43">
        <f>DD111+0.5*DA112*'DEPRECATED - DT-Prelim Calcs'!$C$11^2+DC112*'DEPRECATED - DT-Prelim Calcs'!$C$11</f>
        <v>-403121.95007452503</v>
      </c>
      <c r="DE112" s="43">
        <f>MIN('Drive Train'!$F$35-CY111*'DEPRECATED - DT-Prelim Calcs'!$C$21*'Drive Train'!$F$39,DE111+CY$2)</f>
        <v>7.1920000000000002</v>
      </c>
      <c r="DF112" s="43">
        <f>'Drive Train'!$F$35-CY112*'DEPRECATED - DT-Prelim Calcs'!$C$21*'Drive Train'!$F$39</f>
        <v>7.1920000000000002</v>
      </c>
      <c r="DG112" s="1">
        <f>IF(DD112&gt;='Drive Train'!$F$29,1,0)</f>
        <v>0</v>
      </c>
      <c r="DH112" s="43">
        <f t="shared" si="136"/>
        <v>103.33333333333333</v>
      </c>
      <c r="DI112" s="49">
        <f>DI111+'DEPRECATED - DT-Prelim Calcs'!$C$11</f>
        <v>432</v>
      </c>
      <c r="DJ112" s="2">
        <f>DT112/'Drive Train'!$F$35</f>
        <v>0.57999999999999996</v>
      </c>
      <c r="DK112" s="36">
        <f>DR112*12*60/(PI() * 'Drive Train'!$F$15)/DJ$2*DJ112</f>
        <v>-908639.59741746157</v>
      </c>
      <c r="DL112" s="2">
        <f>('DEPRECATED - DT-Prelim Calcs'!$C$6*DJ112-DK112)/('DEPRECATED - DT-Prelim Calcs'!$C$6*DJ112)*'DEPRECATED - DT-Prelim Calcs'!$C$7*DJ112</f>
        <v>670.66999810155107</v>
      </c>
      <c r="DM112" s="43">
        <f>DL112/'DEPRECATED - DT-Prelim Calcs'!$C$7*('DEPRECATED - DT-Prelim Calcs'!$C$8-'DEPRECATED - DT-Prelim Calcs'!$C$9)+'DEPRECATED - DT-Prelim Calcs'!$C$9</f>
        <v>36537.999896577036</v>
      </c>
      <c r="DN112" s="43">
        <f t="shared" si="107"/>
        <v>93</v>
      </c>
      <c r="DO112" s="2">
        <f t="shared" si="137"/>
        <v>0.89769520753137932</v>
      </c>
      <c r="DP112" s="43">
        <f>DO112*'DEPRECATED - DT-Prelim Calcs'!$C$21/DJ$2/'DEPRECATED - DT-Prelim Calcs'!$C$19/'DEPRECATED - DT-Prelim Calcs'!$C$18*3.39*'DEPRECATED - DT-Prelim Calcs'!$C$20</f>
        <v>29.053734754561201</v>
      </c>
      <c r="DQ112" s="36">
        <f t="shared" si="138"/>
        <v>0</v>
      </c>
      <c r="DR112" s="43">
        <f>DP111*'DEPRECATED - DT-Prelim Calcs'!$C$11+DR111</f>
        <v>-2828.5527982634612</v>
      </c>
      <c r="DS112" s="43">
        <f>DS111+0.5*DP112*'DEPRECATED - DT-Prelim Calcs'!$C$11^2+DR112*'DEPRECATED - DT-Prelim Calcs'!$C$11</f>
        <v>-804729.22671427159</v>
      </c>
      <c r="DT112" s="43">
        <f>MIN('Drive Train'!$F$35-DN111*'DEPRECATED - DT-Prelim Calcs'!$C$21*'Drive Train'!$F$39,DT111+DN$2)</f>
        <v>7.1920000000000002</v>
      </c>
      <c r="DU112" s="43">
        <f>'Drive Train'!$F$35-DN112*'DEPRECATED - DT-Prelim Calcs'!$C$21*'Drive Train'!$F$39</f>
        <v>7.1920000000000002</v>
      </c>
      <c r="DV112" s="1">
        <f>IF(DS112&gt;='Drive Train'!$F$29,1,0)</f>
        <v>0</v>
      </c>
      <c r="DW112" s="43">
        <f t="shared" si="139"/>
        <v>103.33333333333333</v>
      </c>
      <c r="DX112" s="49">
        <f>DX111+'DEPRECATED - DT-Prelim Calcs'!$C$11</f>
        <v>432</v>
      </c>
      <c r="DY112" s="2">
        <f>EI112/'Drive Train'!$F$35</f>
        <v>0.57999999999999996</v>
      </c>
      <c r="DZ112" s="36">
        <f>EG112*12*60/(PI() * 'Drive Train'!$F$15)/DY$2*DY112</f>
        <v>-403770.16430655099</v>
      </c>
      <c r="EA112" s="2">
        <f>('DEPRECATED - DT-Prelim Calcs'!$C$6*DY112-DZ112)/('DEPRECATED - DT-Prelim Calcs'!$C$6*DY112)*'DEPRECATED - DT-Prelim Calcs'!$C$7*DY112</f>
        <v>299.53557156704147</v>
      </c>
      <c r="EB112" s="43">
        <f>EA112/'DEPRECATED - DT-Prelim Calcs'!$C$7*('DEPRECATED - DT-Prelim Calcs'!$C$8-'DEPRECATED - DT-Prelim Calcs'!$C$9)+'DEPRECATED - DT-Prelim Calcs'!$C$9</f>
        <v>16319.482630144796</v>
      </c>
      <c r="EC112" s="43">
        <f t="shared" si="108"/>
        <v>93</v>
      </c>
      <c r="ED112" s="2">
        <f t="shared" si="140"/>
        <v>0.78888366722454539</v>
      </c>
      <c r="EE112" s="43">
        <f>ED112*'DEPRECATED - DT-Prelim Calcs'!$C$21/DY$2/'DEPRECATED - DT-Prelim Calcs'!$C$19/'DEPRECATED - DT-Prelim Calcs'!$C$18*3.39*'DEPRECATED - DT-Prelim Calcs'!$C$20</f>
        <v>29.053734754561201</v>
      </c>
      <c r="EF112" s="36">
        <f t="shared" si="141"/>
        <v>0</v>
      </c>
      <c r="EG112" s="43">
        <f>EE111*'DEPRECATED - DT-Prelim Calcs'!$C$11+EG111</f>
        <v>-1104.5640734275553</v>
      </c>
      <c r="EH112" s="43">
        <f>EH111+0.5*EE112*'DEPRECATED - DT-Prelim Calcs'!$C$11^2+EG112*'DEPRECATED - DT-Prelim Calcs'!$C$11</f>
        <v>-779340.4610205217</v>
      </c>
      <c r="EI112" s="43">
        <f>MIN('Drive Train'!$F$35-EC111*'DEPRECATED - DT-Prelim Calcs'!$C$21*'Drive Train'!$F$39,EI111+EC$2)</f>
        <v>7.1920000000000002</v>
      </c>
      <c r="EJ112" s="43">
        <f>'Drive Train'!$F$35-EC112*'DEPRECATED - DT-Prelim Calcs'!$C$21*'Drive Train'!$F$39</f>
        <v>7.1920000000000002</v>
      </c>
      <c r="EK112" s="1">
        <f>IF(EH112&gt;='Drive Train'!$F$29,1,0)</f>
        <v>0</v>
      </c>
      <c r="EL112" s="43">
        <f t="shared" si="142"/>
        <v>103.33333333333333</v>
      </c>
      <c r="EM112" s="49">
        <f>EM111+'DEPRECATED - DT-Prelim Calcs'!$C$11</f>
        <v>432</v>
      </c>
      <c r="EN112" s="2">
        <f>EX112/'Drive Train'!$F$35</f>
        <v>0.57999999999999996</v>
      </c>
      <c r="EO112" s="36">
        <f>EV112*12*60/(PI() * 'Drive Train'!$F$15)/EN$2*EN112</f>
        <v>-195188.11479967355</v>
      </c>
      <c r="EP112" s="2">
        <f>('DEPRECATED - DT-Prelim Calcs'!$C$6*EN112-EO112)/('DEPRECATED - DT-Prelim Calcs'!$C$6*EN112)*'DEPRECATED - DT-Prelim Calcs'!$C$7*EN112</f>
        <v>146.20488000164093</v>
      </c>
      <c r="EQ112" s="43">
        <f>EP112/'DEPRECATED - DT-Prelim Calcs'!$C$7*('DEPRECATED - DT-Prelim Calcs'!$C$8-'DEPRECATED - DT-Prelim Calcs'!$C$9)+'DEPRECATED - DT-Prelim Calcs'!$C$9</f>
        <v>7966.3927165073037</v>
      </c>
      <c r="ER112" s="43">
        <f t="shared" si="109"/>
        <v>93</v>
      </c>
      <c r="ES112" s="2">
        <f t="shared" si="143"/>
        <v>0.7035989464435134</v>
      </c>
      <c r="ET112" s="43">
        <f>ES112*'DEPRECATED - DT-Prelim Calcs'!$C$21/EN$2/'DEPRECATED - DT-Prelim Calcs'!$C$19/'DEPRECATED - DT-Prelim Calcs'!$C$18*3.39*'DEPRECATED - DT-Prelim Calcs'!$C$20</f>
        <v>29.053734754561201</v>
      </c>
      <c r="EU112" s="36">
        <f t="shared" si="144"/>
        <v>0</v>
      </c>
      <c r="EV112" s="43">
        <f>ET111*'DEPRECATED - DT-Prelim Calcs'!$C$11+EV111</f>
        <v>-476.2360574112268</v>
      </c>
      <c r="EW112" s="43">
        <f>EW111+0.5*ET112*'DEPRECATED - DT-Prelim Calcs'!$C$11^2+EV112*'DEPRECATED - DT-Prelim Calcs'!$C$11</f>
        <v>-1355220.325423344</v>
      </c>
      <c r="EX112" s="43">
        <f>MIN('Drive Train'!$F$35-ER111*'DEPRECATED - DT-Prelim Calcs'!$C$21*'Drive Train'!$F$39,EX111+ER$2)</f>
        <v>7.1920000000000002</v>
      </c>
      <c r="EY112" s="43">
        <f>'Drive Train'!$F$35-ER112*'DEPRECATED - DT-Prelim Calcs'!$C$21*'Drive Train'!$F$39</f>
        <v>7.1920000000000002</v>
      </c>
      <c r="EZ112" s="1">
        <f>IF(EW112&gt;='Drive Train'!$F$29,1,0)</f>
        <v>0</v>
      </c>
      <c r="FA112" s="43">
        <f t="shared" si="145"/>
        <v>103.33333333333333</v>
      </c>
      <c r="FB112" s="49">
        <f>FB111+'DEPRECATED - DT-Prelim Calcs'!$C$11</f>
        <v>432</v>
      </c>
      <c r="FC112" s="2">
        <f>FM112/'Drive Train'!$F$35</f>
        <v>0.57999999999999996</v>
      </c>
      <c r="FD112" s="36">
        <f>FK112*12*60/(PI() * 'Drive Train'!$F$15)/FC$2*FC112</f>
        <v>-1571955.0579866227</v>
      </c>
      <c r="FE112" s="2">
        <f>('DEPRECATED - DT-Prelim Calcs'!$C$6*FC112-FD112)/('DEPRECATED - DT-Prelim Calcs'!$C$6*FC112)*'DEPRECATED - DT-Prelim Calcs'!$C$7*FC112</f>
        <v>1158.279639178254</v>
      </c>
      <c r="FF112" s="43">
        <f>FE112/'DEPRECATED - DT-Prelim Calcs'!$C$7*('DEPRECATED - DT-Prelim Calcs'!$C$8-'DEPRECATED - DT-Prelim Calcs'!$C$9)+'DEPRECATED - DT-Prelim Calcs'!$C$9</f>
        <v>63101.80870150189</v>
      </c>
      <c r="FG112" s="43">
        <f t="shared" si="110"/>
        <v>93</v>
      </c>
      <c r="FH112" s="2">
        <f t="shared" si="146"/>
        <v>0.63495514679048781</v>
      </c>
      <c r="FI112" s="43">
        <f>FH112*'DEPRECATED - DT-Prelim Calcs'!$C$21/FC$2/'DEPRECATED - DT-Prelim Calcs'!$C$19/'DEPRECATED - DT-Prelim Calcs'!$C$18*3.39*'DEPRECATED - DT-Prelim Calcs'!$C$20</f>
        <v>29.053734754561205</v>
      </c>
      <c r="FJ112" s="36">
        <f t="shared" si="147"/>
        <v>0</v>
      </c>
      <c r="FK112" s="43">
        <f>FI111*'DEPRECATED - DT-Prelim Calcs'!$C$11+FK111</f>
        <v>-3461.2016133614316</v>
      </c>
      <c r="FL112" s="43">
        <f>FL111+0.5*FI112*'DEPRECATED - DT-Prelim Calcs'!$C$11^2+FK112*'DEPRECATED - DT-Prelim Calcs'!$C$11</f>
        <v>-1887120.5857197635</v>
      </c>
      <c r="FM112" s="43">
        <f>MIN('Drive Train'!$F$35-FG111*'DEPRECATED - DT-Prelim Calcs'!$C$21*'Drive Train'!$F$39,FM111+FG$2)</f>
        <v>7.1920000000000002</v>
      </c>
      <c r="FN112" s="43">
        <f>'Drive Train'!$F$35-FG112*'DEPRECATED - DT-Prelim Calcs'!$C$21*'Drive Train'!$F$39</f>
        <v>7.1920000000000002</v>
      </c>
      <c r="FO112" s="1">
        <f>IF(FL112&gt;='Drive Train'!$F$29,1,0)</f>
        <v>0</v>
      </c>
      <c r="FP112" s="43">
        <f t="shared" si="148"/>
        <v>103.33333333333333</v>
      </c>
      <c r="FQ112" s="49">
        <f>FQ111+'DEPRECATED - DT-Prelim Calcs'!$C$11</f>
        <v>432</v>
      </c>
      <c r="FR112" s="2">
        <f>GB112/'Drive Train'!$F$35</f>
        <v>0.57999999999999996</v>
      </c>
      <c r="FS112" s="36">
        <f>FZ112*12*60/(PI() * 'Drive Train'!$F$15)/FR$2*FR112</f>
        <v>-1470056.1253133991</v>
      </c>
      <c r="FT112" s="2">
        <f>('DEPRECATED - DT-Prelim Calcs'!$C$6*FR112-FS112)/('DEPRECATED - DT-Prelim Calcs'!$C$6*FR112)*'DEPRECATED - DT-Prelim Calcs'!$C$7*FR112</f>
        <v>1083.3727435297558</v>
      </c>
      <c r="FU112" s="43">
        <f>FT112/'DEPRECATED - DT-Prelim Calcs'!$C$7*('DEPRECATED - DT-Prelim Calcs'!$C$8-'DEPRECATED - DT-Prelim Calcs'!$C$9)+'DEPRECATED - DT-Prelim Calcs'!$C$9</f>
        <v>59021.059908710573</v>
      </c>
      <c r="FV112" s="43">
        <f t="shared" si="111"/>
        <v>93</v>
      </c>
      <c r="FW112" s="2">
        <f t="shared" si="149"/>
        <v>0.57851468929799987</v>
      </c>
      <c r="FX112" s="43">
        <f>FW112*'DEPRECATED - DT-Prelim Calcs'!$C$21/FR$2/'DEPRECATED - DT-Prelim Calcs'!$C$19/'DEPRECATED - DT-Prelim Calcs'!$C$18*3.39*'DEPRECATED - DT-Prelim Calcs'!$C$20</f>
        <v>29.053734754561201</v>
      </c>
      <c r="FY112" s="36">
        <f t="shared" si="150"/>
        <v>0</v>
      </c>
      <c r="FZ112" s="43">
        <f>FX111*'DEPRECATED - DT-Prelim Calcs'!$C$11+FZ111</f>
        <v>-2949.1171926240422</v>
      </c>
      <c r="GA112" s="43">
        <f>GA111+0.5*FX112*'DEPRECATED - DT-Prelim Calcs'!$C$11^2+FZ112*'DEPRECATED - DT-Prelim Calcs'!$C$11</f>
        <v>-1952708.694752147</v>
      </c>
      <c r="GB112" s="43">
        <f>MIN('Drive Train'!$F$35-FV111*'DEPRECATED - DT-Prelim Calcs'!$C$21*'Drive Train'!$F$39,GB111+FV$2)</f>
        <v>7.1920000000000002</v>
      </c>
      <c r="GC112" s="43">
        <f>'Drive Train'!$F$35-FV112*'DEPRECATED - DT-Prelim Calcs'!$C$21*'Drive Train'!$F$39</f>
        <v>7.1920000000000002</v>
      </c>
      <c r="GD112" s="1">
        <f>IF(GA112&gt;='Drive Train'!$F$29,1,0)</f>
        <v>0</v>
      </c>
      <c r="GE112" s="43">
        <f t="shared" si="151"/>
        <v>103.33333333333333</v>
      </c>
      <c r="GF112" s="49">
        <f>GF111+'DEPRECATED - DT-Prelim Calcs'!$C$11</f>
        <v>432</v>
      </c>
      <c r="GG112" s="2">
        <f>GQ112/'Drive Train'!$F$35</f>
        <v>0.86451612903225805</v>
      </c>
      <c r="GH112" s="36">
        <f>GO112*12*60/(PI() * 'Drive Train'!$F$15)/GG$2*GG112</f>
        <v>-146838.89176156168</v>
      </c>
      <c r="GI112" s="2">
        <f>('DEPRECATED - DT-Prelim Calcs'!$C$6*GG112-GH112)/('DEPRECATED - DT-Prelim Calcs'!$C$6*GG112)*'DEPRECATED - DT-Prelim Calcs'!$C$7*GG112</f>
        <v>111.99727694010242</v>
      </c>
      <c r="GJ112" s="43">
        <f>GI112/'DEPRECATED - DT-Prelim Calcs'!$C$7*('DEPRECATED - DT-Prelim Calcs'!$C$8-'DEPRECATED - DT-Prelim Calcs'!$C$9)+'DEPRECATED - DT-Prelim Calcs'!$C$9</f>
        <v>6102.8441915130425</v>
      </c>
      <c r="GK112" s="43">
        <f t="shared" si="152"/>
        <v>29.999999999999982</v>
      </c>
      <c r="GL112" s="2">
        <f t="shared" si="153"/>
        <v>1.4462867232450001</v>
      </c>
      <c r="GM112" s="43">
        <f>GL112*'DEPRECATED - DT-Prelim Calcs'!$C$21/GG$2/'DEPRECATED - DT-Prelim Calcs'!$C$19/'DEPRECATED - DT-Prelim Calcs'!$C$18*3.39*'DEPRECATED - DT-Prelim Calcs'!$C$20</f>
        <v>29.053734754561201</v>
      </c>
      <c r="GN112" s="36">
        <f t="shared" si="154"/>
        <v>0</v>
      </c>
      <c r="GO112" s="43">
        <f>GM111*'DEPRECATED - DT-Prelim Calcs'!$C$11+GO111</f>
        <v>-494.07640589417707</v>
      </c>
      <c r="GP112" s="43">
        <f>GP111+0.5*GM112*'DEPRECATED - DT-Prelim Calcs'!$C$11^2+GO112*'DEPRECATED - DT-Prelim Calcs'!$C$11</f>
        <v>-129227.11958981228</v>
      </c>
      <c r="GQ112" s="43">
        <f>MIN('Drive Train'!$F$35-GK111*'DEPRECATED - DT-Prelim Calcs'!$C$21*'Drive Train'!$F$39,GQ111+GK$2)</f>
        <v>10.72</v>
      </c>
      <c r="GR112" s="43">
        <f>'Drive Train'!$F$35-GK112*'DEPRECATED - DT-Prelim Calcs'!$C$21*'Drive Train'!$F$39</f>
        <v>10.72</v>
      </c>
      <c r="GS112" s="1">
        <f>IF(GP112&gt;='Drive Train'!$F$29,1,0)</f>
        <v>0</v>
      </c>
      <c r="GT112" s="43">
        <f t="shared" si="155"/>
        <v>33.333333333333314</v>
      </c>
      <c r="GU112" s="49">
        <f>GU111+'DEPRECATED - DT-Prelim Calcs'!$C$11</f>
        <v>432</v>
      </c>
      <c r="GV112" s="2">
        <f>HF112/'Drive Train'!$F$35</f>
        <v>0.84946236559139798</v>
      </c>
      <c r="GW112" s="36">
        <f>HD112*12*60/(PI() * 'Drive Train'!$F$15)/GV$2*GV112</f>
        <v>22243.341922885062</v>
      </c>
      <c r="GX112" s="2">
        <f>('DEPRECATED - DT-Prelim Calcs'!$C$6*GV112-GW112)/('DEPRECATED - DT-Prelim Calcs'!$C$6*GV112)*'DEPRECATED - DT-Prelim Calcs'!$C$7*GV112</f>
        <v>-12.367318310757367</v>
      </c>
      <c r="GY112" s="43">
        <f>GX112/'DEPRECATED - DT-Prelim Calcs'!$C$7*('DEPRECATED - DT-Prelim Calcs'!$C$8-'DEPRECATED - DT-Prelim Calcs'!$C$9)+'DEPRECATED - DT-Prelim Calcs'!$C$9</f>
        <v>-672.24196767558783</v>
      </c>
      <c r="GZ112" s="43">
        <f t="shared" si="112"/>
        <v>-672.24196767558783</v>
      </c>
      <c r="HA112" s="2">
        <f t="shared" si="156"/>
        <v>-14.412767981071241</v>
      </c>
      <c r="HB112" s="43">
        <f>HA112*'DEPRECATED - DT-Prelim Calcs'!$C$21/GV$2/'DEPRECATED - DT-Prelim Calcs'!$C$19/'DEPRECATED - DT-Prelim Calcs'!$C$18*3.39*'DEPRECATED - DT-Prelim Calcs'!$C$20</f>
        <v>-289.5309285986865</v>
      </c>
      <c r="HC112" s="36">
        <f t="shared" si="157"/>
        <v>1</v>
      </c>
      <c r="HD112" s="43">
        <f>HB111*'DEPRECATED - DT-Prelim Calcs'!$C$11+HD111</f>
        <v>76.169659172393395</v>
      </c>
      <c r="HE112" s="43">
        <f>HE111+0.5*HB112*'DEPRECATED - DT-Prelim Calcs'!$C$11^2+HD112*'DEPRECATED - DT-Prelim Calcs'!$C$11</f>
        <v>-131688.43405417749</v>
      </c>
      <c r="HF112" s="43">
        <f>MIN('Drive Train'!$F$35-GZ111*'DEPRECATED - DT-Prelim Calcs'!$C$21*'Drive Train'!$F$39,HF111+GZ$2)</f>
        <v>10.533333333333335</v>
      </c>
      <c r="HG112" s="43">
        <f>'Drive Train'!$F$35-GZ112*'DEPRECATED - DT-Prelim Calcs'!$C$21*'Drive Train'!$F$39</f>
        <v>50.045550189832916</v>
      </c>
      <c r="HH112" s="1">
        <f>IF(HE112&gt;='Drive Train'!$F$29,1,0)</f>
        <v>0</v>
      </c>
      <c r="HI112" s="43">
        <f t="shared" si="158"/>
        <v>-746.93551963954212</v>
      </c>
      <c r="HJ112" s="49">
        <f>HJ111+'DEPRECATED - DT-Prelim Calcs'!$C$11</f>
        <v>432</v>
      </c>
      <c r="HK112" s="2">
        <f>HU112/'Drive Train'!$F$35</f>
        <v>0.83440860215053769</v>
      </c>
      <c r="HL112" s="36">
        <f>HS112*12*60/(PI() * 'Drive Train'!$F$15)/HK$2*HK112</f>
        <v>-12675.86224484555</v>
      </c>
      <c r="HM112" s="2">
        <f>('DEPRECATED - DT-Prelim Calcs'!$C$6*HK112-HL112)/('DEPRECATED - DT-Prelim Calcs'!$C$6*HK112)*'DEPRECATED - DT-Prelim Calcs'!$C$7*HK112</f>
        <v>13.23152586263236</v>
      </c>
      <c r="HN112" s="43">
        <f>HM112/'DEPRECATED - DT-Prelim Calcs'!$C$7*('DEPRECATED - DT-Prelim Calcs'!$C$8-'DEPRECATED - DT-Prelim Calcs'!$C$9)+'DEPRECATED - DT-Prelim Calcs'!$C$9</f>
        <v>722.32193132250916</v>
      </c>
      <c r="HO112" s="43">
        <f t="shared" si="113"/>
        <v>36.66666666666665</v>
      </c>
      <c r="HP112" s="2">
        <f t="shared" si="159"/>
        <v>1.4462867232450001</v>
      </c>
      <c r="HQ112" s="43">
        <f>HP112*'DEPRECATED - DT-Prelim Calcs'!$C$21/HK$2/'DEPRECATED - DT-Prelim Calcs'!$C$19/'DEPRECATED - DT-Prelim Calcs'!$C$18*3.39*'DEPRECATED - DT-Prelim Calcs'!$C$20</f>
        <v>29.053734754561201</v>
      </c>
      <c r="HR112" s="36">
        <f t="shared" si="160"/>
        <v>0</v>
      </c>
      <c r="HS112" s="43">
        <f>HQ111*'DEPRECATED - DT-Prelim Calcs'!$C$11+HS111</f>
        <v>-44.190086873425443</v>
      </c>
      <c r="HT112" s="43">
        <f>HT111+0.5*HQ112*'DEPRECATED - DT-Prelim Calcs'!$C$11^2+HS112*'DEPRECATED - DT-Prelim Calcs'!$C$11</f>
        <v>-156862.21017074393</v>
      </c>
      <c r="HU112" s="43">
        <f>MIN('Drive Train'!$F$35-HO111*'DEPRECATED - DT-Prelim Calcs'!$C$21*'Drive Train'!$F$39,HU111+HO$2)</f>
        <v>10.346666666666668</v>
      </c>
      <c r="HV112" s="43">
        <f>'Drive Train'!$F$35-HO112*'DEPRECATED - DT-Prelim Calcs'!$C$21*'Drive Train'!$F$39</f>
        <v>10.346666666666668</v>
      </c>
      <c r="HW112" s="1">
        <f>IF(HT112&gt;='Drive Train'!$F$29,1,0)</f>
        <v>0</v>
      </c>
      <c r="HX112" s="43">
        <f t="shared" si="161"/>
        <v>40.740740740740726</v>
      </c>
      <c r="HY112" s="49">
        <f>HY111+'DEPRECATED - DT-Prelim Calcs'!$C$11</f>
        <v>432</v>
      </c>
      <c r="HZ112" s="2">
        <f>IJ112/'Drive Train'!$F$35</f>
        <v>0.8193548387096774</v>
      </c>
      <c r="IA112" s="36">
        <f>IH112*12*60/(PI() * 'Drive Train'!$F$15)/HZ$2*HZ112</f>
        <v>-187236.56484612534</v>
      </c>
      <c r="IB112" s="2">
        <f>('DEPRECATED - DT-Prelim Calcs'!$C$6*HZ112-IA112)/('DEPRECATED - DT-Prelim Calcs'!$C$6*HZ112)*'DEPRECATED - DT-Prelim Calcs'!$C$7*HZ112</f>
        <v>141.48219255222048</v>
      </c>
      <c r="IC112" s="43">
        <f>IB112/'DEPRECATED - DT-Prelim Calcs'!$C$7*('DEPRECATED - DT-Prelim Calcs'!$C$8-'DEPRECATED - DT-Prelim Calcs'!$C$9)+'DEPRECATED - DT-Prelim Calcs'!$C$9</f>
        <v>7709.1119823224581</v>
      </c>
      <c r="ID112" s="43">
        <f t="shared" si="114"/>
        <v>39.999999999999986</v>
      </c>
      <c r="IE112" s="2">
        <f t="shared" si="162"/>
        <v>1.4462867232450001</v>
      </c>
      <c r="IF112" s="43">
        <f>IE112*'DEPRECATED - DT-Prelim Calcs'!$C$21/HZ$2/'DEPRECATED - DT-Prelim Calcs'!$C$19/'DEPRECATED - DT-Prelim Calcs'!$C$18*3.39*'DEPRECATED - DT-Prelim Calcs'!$C$20</f>
        <v>29.053734754561201</v>
      </c>
      <c r="IG112" s="36">
        <f t="shared" si="163"/>
        <v>0</v>
      </c>
      <c r="IH112" s="43">
        <f>IF111*'DEPRECATED - DT-Prelim Calcs'!$C$11+IH111</f>
        <v>-664.72920365716197</v>
      </c>
      <c r="II112" s="43">
        <f>II111+0.5*IF112*'DEPRECATED - DT-Prelim Calcs'!$C$11^2+IH112*'DEPRECATED - DT-Prelim Calcs'!$C$11</f>
        <v>-138740.01295608186</v>
      </c>
      <c r="IJ112" s="43">
        <f>MIN('Drive Train'!$F$35-ID111*'DEPRECATED - DT-Prelim Calcs'!$C$21*'Drive Train'!$F$39,IJ111+ID$2)</f>
        <v>10.16</v>
      </c>
      <c r="IK112" s="43">
        <f>'Drive Train'!$F$35-ID112*'DEPRECATED - DT-Prelim Calcs'!$C$21*'Drive Train'!$F$39</f>
        <v>10.16</v>
      </c>
      <c r="IL112" s="1">
        <f>IF(II112&gt;='Drive Train'!$F$29,1,0)</f>
        <v>0</v>
      </c>
      <c r="IM112" s="43">
        <f t="shared" si="164"/>
        <v>44.444444444444429</v>
      </c>
      <c r="IN112" s="49">
        <f>IN111+'DEPRECATED - DT-Prelim Calcs'!$C$11</f>
        <v>432</v>
      </c>
      <c r="IO112" s="2">
        <f>IY112/'Drive Train'!$F$35</f>
        <v>0.80430107526881722</v>
      </c>
      <c r="IP112" s="36">
        <f>IW112*12*60/(PI() * 'Drive Train'!$F$15)/IO$2*IO112</f>
        <v>-246346.44958958062</v>
      </c>
      <c r="IQ112" s="2">
        <f>('DEPRECATED - DT-Prelim Calcs'!$C$6*IO112-IP112)/('DEPRECATED - DT-Prelim Calcs'!$C$6*IO112)*'DEPRECATED - DT-Prelim Calcs'!$C$7*IO112</f>
        <v>184.86384109867424</v>
      </c>
      <c r="IR112" s="43">
        <f>IQ112/'DEPRECATED - DT-Prelim Calcs'!$C$7*('DEPRECATED - DT-Prelim Calcs'!$C$8-'DEPRECATED - DT-Prelim Calcs'!$C$9)+'DEPRECATED - DT-Prelim Calcs'!$C$9</f>
        <v>10072.440597166582</v>
      </c>
      <c r="IS112" s="43">
        <f t="shared" si="115"/>
        <v>43.333333333333321</v>
      </c>
      <c r="IT112" s="2">
        <f t="shared" si="165"/>
        <v>1.4462867232450001</v>
      </c>
      <c r="IU112" s="43">
        <f>IT112*'DEPRECATED - DT-Prelim Calcs'!$C$21/IO$2/'DEPRECATED - DT-Prelim Calcs'!$C$19/'DEPRECATED - DT-Prelim Calcs'!$C$18*3.39*'DEPRECATED - DT-Prelim Calcs'!$C$20</f>
        <v>29.053734754561201</v>
      </c>
      <c r="IV112" s="36">
        <f t="shared" si="166"/>
        <v>0</v>
      </c>
      <c r="IW112" s="43">
        <f>IU111*'DEPRECATED - DT-Prelim Calcs'!$C$11+IW111</f>
        <v>-890.95090925152999</v>
      </c>
      <c r="IX112" s="43">
        <f>IX111+0.5*IU112*'DEPRECATED - DT-Prelim Calcs'!$C$11^2+IW112*'DEPRECATED - DT-Prelim Calcs'!$C$11</f>
        <v>-183530.55387454422</v>
      </c>
      <c r="IY112" s="43">
        <f>MIN('Drive Train'!$F$35-IS111*'DEPRECATED - DT-Prelim Calcs'!$C$21*'Drive Train'!$F$39,IY111+IS$2)</f>
        <v>9.9733333333333345</v>
      </c>
      <c r="IZ112" s="43">
        <f>'Drive Train'!$F$35-IS112*'DEPRECATED - DT-Prelim Calcs'!$C$21*'Drive Train'!$F$39</f>
        <v>9.9733333333333345</v>
      </c>
      <c r="JA112" s="1">
        <f>IF(IX112&gt;='Drive Train'!$F$29,1,0)</f>
        <v>0</v>
      </c>
      <c r="JB112" s="43">
        <f t="shared" si="167"/>
        <v>48.148148148148138</v>
      </c>
      <c r="JC112" s="49">
        <f>JC111+'DEPRECATED - DT-Prelim Calcs'!$C$11</f>
        <v>432</v>
      </c>
      <c r="JD112" s="2">
        <f>JN112/'Drive Train'!$F$35</f>
        <v>0.78924731182795704</v>
      </c>
      <c r="JE112" s="36">
        <f>JL112*12*60/(PI() * 'Drive Train'!$F$15)/JD$2*JD112</f>
        <v>15355.208385236376</v>
      </c>
      <c r="JF112" s="2">
        <f>('DEPRECATED - DT-Prelim Calcs'!$C$6*JD112-JE112)/('DEPRECATED - DT-Prelim Calcs'!$C$6*JD112)*'DEPRECATED - DT-Prelim Calcs'!$C$7*JD112</f>
        <v>-7.5861930114075404</v>
      </c>
      <c r="JG112" s="43">
        <f>JF112/'DEPRECATED - DT-Prelim Calcs'!$C$7*('DEPRECATED - DT-Prelim Calcs'!$C$8-'DEPRECATED - DT-Prelim Calcs'!$C$9)+'DEPRECATED - DT-Prelim Calcs'!$C$9</f>
        <v>-411.77767897966447</v>
      </c>
      <c r="JH112" s="43">
        <f t="shared" si="116"/>
        <v>-411.77767897966447</v>
      </c>
      <c r="JI112" s="2">
        <f t="shared" si="168"/>
        <v>-9.1059547481206611</v>
      </c>
      <c r="JJ112" s="43">
        <f>JI112*'DEPRECATED - DT-Prelim Calcs'!$C$21/JD$2/'DEPRECATED - DT-Prelim Calcs'!$C$19/'DEPRECATED - DT-Prelim Calcs'!$C$18*3.39*'DEPRECATED - DT-Prelim Calcs'!$C$20</f>
        <v>-182.92499660464506</v>
      </c>
      <c r="JK112" s="36">
        <f t="shared" si="169"/>
        <v>1</v>
      </c>
      <c r="JL112" s="43">
        <f>JJ111*'DEPRECATED - DT-Prelim Calcs'!$C$11+JL111</f>
        <v>56.593782378874074</v>
      </c>
      <c r="JM112" s="43">
        <f>JM111+0.5*JJ112*'DEPRECATED - DT-Prelim Calcs'!$C$11^2+JL112*'DEPRECATED - DT-Prelim Calcs'!$C$11</f>
        <v>-158461.2356575251</v>
      </c>
      <c r="JN112" s="43">
        <f>MIN('Drive Train'!$F$35-JH111*'DEPRECATED - DT-Prelim Calcs'!$C$21*'Drive Train'!$F$39,JN111+JH$2)</f>
        <v>9.7866666666666671</v>
      </c>
      <c r="JO112" s="43">
        <f>'Drive Train'!$F$35-JH112*'DEPRECATED - DT-Prelim Calcs'!$C$21*'Drive Train'!$F$39</f>
        <v>35.459550022861208</v>
      </c>
      <c r="JP112" s="1">
        <f>IF(JM112&gt;='Drive Train'!$F$29,1,0)</f>
        <v>0</v>
      </c>
      <c r="JQ112" s="43">
        <f>MIN(JG112,'DEPRECATED - DT-Prelim Calcs'!$C$10)*'DEPRECATED - DT-Prelim Calcs'!$C$11*1000/60/60</f>
        <v>-457.53075442184939</v>
      </c>
      <c r="JR112" s="49">
        <f>JR111+'DEPRECATED - DT-Prelim Calcs'!$C$11</f>
        <v>432</v>
      </c>
      <c r="JS112" s="2">
        <f>KC112/'Drive Train'!$F$35</f>
        <v>4.1745538437455201</v>
      </c>
      <c r="JT112" s="36">
        <f>KA112*12*60/(PI() * 'Drive Train'!$F$15)/JS$2*JS112</f>
        <v>-1631784.605593869</v>
      </c>
      <c r="JU112" s="2">
        <f>('DEPRECATED - DT-Prelim Calcs'!$C$6*JS112-JT112)/('DEPRECATED - DT-Prelim Calcs'!$C$6*JS112)*'DEPRECATED - DT-Prelim Calcs'!$C$7*JS112</f>
        <v>1219.1193785671737</v>
      </c>
      <c r="JV112" s="43">
        <f>JU112/'DEPRECATED - DT-Prelim Calcs'!$C$7*('DEPRECATED - DT-Prelim Calcs'!$C$8-'DEPRECATED - DT-Prelim Calcs'!$C$9)+'DEPRECATED - DT-Prelim Calcs'!$C$9</f>
        <v>66416.212414480353</v>
      </c>
      <c r="JW112" s="43">
        <f t="shared" si="117"/>
        <v>49.999999999999993</v>
      </c>
      <c r="JX112" s="2">
        <f t="shared" si="170"/>
        <v>1.4462867232450001</v>
      </c>
      <c r="JY112" s="43">
        <f>JX112*'DEPRECATED - DT-Prelim Calcs'!$C$21/JS$2/'DEPRECATED - DT-Prelim Calcs'!$C$19/'DEPRECATED - DT-Prelim Calcs'!$C$18*3.39*'DEPRECATED - DT-Prelim Calcs'!$C$20</f>
        <v>29.053734754561201</v>
      </c>
      <c r="JZ112" s="36">
        <f t="shared" si="171"/>
        <v>0</v>
      </c>
      <c r="KA112" s="43">
        <f>JY111*'DEPRECATED - DT-Prelim Calcs'!$C$11+KA111</f>
        <v>-1137.0482178848074</v>
      </c>
      <c r="KB112" s="43">
        <f>KB111+0.5*JY112*'DEPRECATED - DT-Prelim Calcs'!$C$11^2+KA112*'DEPRECATED - DT-Prelim Calcs'!$C$11</f>
        <v>-167968.02275416028</v>
      </c>
      <c r="KC112" s="43">
        <f>MIN('Drive Train'!$F$35-JW111*'DEPRECATED - DT-Prelim Calcs'!$C$21*'Drive Train'!$F$39,KC111+JW$2)</f>
        <v>51.764467662444446</v>
      </c>
      <c r="KD112" s="43">
        <f>'Drive Train'!$F$35-JW112*'DEPRECATED - DT-Prelim Calcs'!$C$21*'Drive Train'!$F$39</f>
        <v>9.6000000000000014</v>
      </c>
      <c r="KE112" s="1">
        <f>IF(KB112&gt;='Drive Train'!$F$29,1,0)</f>
        <v>0</v>
      </c>
      <c r="KF112" s="43">
        <f>MIN(JV112,'DEPRECATED - DT-Prelim Calcs'!$C$10)*'DEPRECATED - DT-Prelim Calcs'!$C$11*1000/60/60</f>
        <v>103.33333333333333</v>
      </c>
      <c r="KG112" s="49">
        <f>KG111+'DEPRECATED - DT-Prelim Calcs'!$C$11</f>
        <v>432</v>
      </c>
      <c r="KH112" s="2">
        <f>KR112/'Drive Train'!$F$35</f>
        <v>0.75913978494623657</v>
      </c>
      <c r="KI112" s="36">
        <f>KP112*12*60/(PI() * 'Drive Train'!$F$15)/KH$2*KH112</f>
        <v>-147035.11984888889</v>
      </c>
      <c r="KJ112" s="2">
        <f>('DEPRECATED - DT-Prelim Calcs'!$C$6*KH112-KI112)/('DEPRECATED - DT-Prelim Calcs'!$C$6*KH112)*'DEPRECATED - DT-Prelim Calcs'!$C$7*KH112</f>
        <v>111.64731106025192</v>
      </c>
      <c r="KK112" s="43">
        <f>KJ112/'DEPRECATED - DT-Prelim Calcs'!$C$7*('DEPRECATED - DT-Prelim Calcs'!$C$8-'DEPRECATED - DT-Prelim Calcs'!$C$9)+'DEPRECATED - DT-Prelim Calcs'!$C$9</f>
        <v>6083.7788861182016</v>
      </c>
      <c r="KL112" s="43">
        <f t="shared" si="118"/>
        <v>53.333333333333329</v>
      </c>
      <c r="KM112" s="2">
        <f t="shared" si="172"/>
        <v>1.4462867232450001</v>
      </c>
      <c r="KN112" s="43">
        <f>KM112*'DEPRECATED - DT-Prelim Calcs'!$C$21/KH$2/'DEPRECATED - DT-Prelim Calcs'!$C$19/'DEPRECATED - DT-Prelim Calcs'!$C$18*3.39*'DEPRECATED - DT-Prelim Calcs'!$C$20</f>
        <v>29.053734754561201</v>
      </c>
      <c r="KO112" s="36">
        <f t="shared" si="173"/>
        <v>0</v>
      </c>
      <c r="KP112" s="43">
        <f>KN111*'DEPRECATED - DT-Prelim Calcs'!$C$11+KP111</f>
        <v>-563.41115920860432</v>
      </c>
      <c r="KQ112" s="43">
        <f>KQ111+0.5*KN112*'DEPRECATED - DT-Prelim Calcs'!$C$11^2+KP112*'DEPRECATED - DT-Prelim Calcs'!$C$11</f>
        <v>-169190.8796568671</v>
      </c>
      <c r="KR112" s="43">
        <f>MIN('Drive Train'!$F$35-KL111*'DEPRECATED - DT-Prelim Calcs'!$C$21*'Drive Train'!$F$39,KR111+KL$2)</f>
        <v>9.413333333333334</v>
      </c>
      <c r="KS112" s="43">
        <f>'Drive Train'!$F$35-KL112*'DEPRECATED - DT-Prelim Calcs'!$C$21*'Drive Train'!$F$39</f>
        <v>9.413333333333334</v>
      </c>
      <c r="KT112" s="1">
        <f>IF(KQ112&gt;='Drive Train'!$F$29,1,0)</f>
        <v>0</v>
      </c>
      <c r="KU112" s="43">
        <f>MIN(KK112,'DEPRECATED - DT-Prelim Calcs'!$C$10)*'DEPRECATED - DT-Prelim Calcs'!$C$11*1000/60/60</f>
        <v>103.33333333333333</v>
      </c>
      <c r="KV112" s="49">
        <f>KV111+'DEPRECATED - DT-Prelim Calcs'!$C$11</f>
        <v>432</v>
      </c>
      <c r="KW112" s="2">
        <f>LG112/'Drive Train'!$F$35</f>
        <v>0.74408602150537628</v>
      </c>
      <c r="KX112" s="36">
        <f>LE112*12*60/(PI() * 'Drive Train'!$F$15)/KW$2*KW112</f>
        <v>-150756.81426947177</v>
      </c>
      <c r="KY112" s="2">
        <f>('DEPRECATED - DT-Prelim Calcs'!$C$6*KW112-KX112)/('DEPRECATED - DT-Prelim Calcs'!$C$6*KW112)*'DEPRECATED - DT-Prelim Calcs'!$C$7*KW112</f>
        <v>114.31256264522112</v>
      </c>
      <c r="KZ112" s="43">
        <f>KY112/'DEPRECATED - DT-Prelim Calcs'!$C$7*('DEPRECATED - DT-Prelim Calcs'!$C$8-'DEPRECATED - DT-Prelim Calcs'!$C$9)+'DEPRECATED - DT-Prelim Calcs'!$C$9</f>
        <v>6228.9754276874191</v>
      </c>
      <c r="LA112" s="43">
        <f t="shared" si="119"/>
        <v>56.666666666666664</v>
      </c>
      <c r="LB112" s="2">
        <f t="shared" si="174"/>
        <v>1.4462867232450001</v>
      </c>
      <c r="LC112" s="43">
        <f>LB112*'DEPRECATED - DT-Prelim Calcs'!$C$21/KW$2/'DEPRECATED - DT-Prelim Calcs'!$C$19/'DEPRECATED - DT-Prelim Calcs'!$C$18*3.39*'DEPRECATED - DT-Prelim Calcs'!$C$20</f>
        <v>29.053734754561201</v>
      </c>
      <c r="LD112" s="36">
        <f t="shared" si="175"/>
        <v>0</v>
      </c>
      <c r="LE112" s="43">
        <f>LC111*'DEPRECATED - DT-Prelim Calcs'!$C$11+LE111</f>
        <v>-589.35900392641202</v>
      </c>
      <c r="LF112" s="43">
        <f>LF111+0.5*LC112*'DEPRECATED - DT-Prelim Calcs'!$C$11^2+LE112*'DEPRECATED - DT-Prelim Calcs'!$C$11</f>
        <v>-192367.22690034454</v>
      </c>
      <c r="LG112" s="43">
        <f>MIN('Drive Train'!$F$35-LA111*'DEPRECATED - DT-Prelim Calcs'!$C$21*'Drive Train'!$F$39,LG111+LA$2)</f>
        <v>9.2266666666666666</v>
      </c>
      <c r="LH112" s="43">
        <f>'Drive Train'!$F$35-LA112*'DEPRECATED - DT-Prelim Calcs'!$C$21*'Drive Train'!$F$39</f>
        <v>9.2266666666666666</v>
      </c>
      <c r="LI112" s="1">
        <f>IF(LF112&gt;='Drive Train'!$F$29,1,0)</f>
        <v>0</v>
      </c>
      <c r="LJ112" s="43">
        <f>MIN(KZ112,'DEPRECATED - DT-Prelim Calcs'!$C$10)*'DEPRECATED - DT-Prelim Calcs'!$C$11*1000/60/60</f>
        <v>103.33333333333333</v>
      </c>
      <c r="LK112" s="49">
        <f>LK111+'DEPRECATED - DT-Prelim Calcs'!$C$11</f>
        <v>432</v>
      </c>
      <c r="LL112" s="2">
        <f>LV112/'Drive Train'!$F$35</f>
        <v>0.72903225806451621</v>
      </c>
      <c r="LM112" s="36">
        <f>LT112*12*60/(PI() * 'Drive Train'!$F$15)/LL$2*LL112</f>
        <v>-95147.372173293843</v>
      </c>
      <c r="LN112" s="2">
        <f>('DEPRECATED - DT-Prelim Calcs'!$C$6*LL112-LM112)/('DEPRECATED - DT-Prelim Calcs'!$C$6*LL112)*'DEPRECATED - DT-Prelim Calcs'!$C$7*LL112</f>
        <v>73.362919204546415</v>
      </c>
      <c r="LO112" s="43">
        <f>LN112/'DEPRECATED - DT-Prelim Calcs'!$C$7*('DEPRECATED - DT-Prelim Calcs'!$C$8-'DEPRECATED - DT-Prelim Calcs'!$C$9)+'DEPRECATED - DT-Prelim Calcs'!$C$9</f>
        <v>3998.1366432327522</v>
      </c>
      <c r="LP112" s="43">
        <f t="shared" si="120"/>
        <v>60</v>
      </c>
      <c r="LQ112" s="2">
        <f t="shared" si="176"/>
        <v>1.4462867232450001</v>
      </c>
      <c r="LR112" s="43">
        <f>LQ112*'DEPRECATED - DT-Prelim Calcs'!$C$21/LL$2/'DEPRECATED - DT-Prelim Calcs'!$C$19/'DEPRECATED - DT-Prelim Calcs'!$C$18*3.39*'DEPRECATED - DT-Prelim Calcs'!$C$20</f>
        <v>29.053734754561201</v>
      </c>
      <c r="LS112" s="36">
        <f t="shared" si="177"/>
        <v>0</v>
      </c>
      <c r="LT112" s="43">
        <f>LR111*'DEPRECATED - DT-Prelim Calcs'!$C$11+LT111</f>
        <v>-379.6436761827191</v>
      </c>
      <c r="LU112" s="43">
        <f>LU111+0.5*LR112*'DEPRECATED - DT-Prelim Calcs'!$C$11^2+LT112*'DEPRECATED - DT-Prelim Calcs'!$C$11</f>
        <v>-188669.98731556436</v>
      </c>
      <c r="LV112" s="43">
        <f>MIN('Drive Train'!$F$35-LP111*'DEPRECATED - DT-Prelim Calcs'!$C$21*'Drive Train'!$F$39,LV111+LP$2)</f>
        <v>9.0400000000000009</v>
      </c>
      <c r="LW112" s="43">
        <f>'Drive Train'!$F$35-LP112*'DEPRECATED - DT-Prelim Calcs'!$C$21*'Drive Train'!$F$39</f>
        <v>9.0400000000000009</v>
      </c>
      <c r="LX112" s="1">
        <f>IF(LU112&gt;='Drive Train'!$F$29,1,0)</f>
        <v>0</v>
      </c>
      <c r="LY112" s="43">
        <f>MIN(LO112,'DEPRECATED - DT-Prelim Calcs'!$C$10)*'DEPRECATED - DT-Prelim Calcs'!$C$11*1000/60/60</f>
        <v>103.33333333333333</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79"/>
        <v>0</v>
      </c>
      <c r="X113" s="2">
        <f>MAX(MIN(IF(AND(AI112=1,AG113&lt;0),-1,1)*(W113-$C$9)/($C$8-$C$9)*$C$7-$C$29*AE113/T$2 -  AI112*$C$29/2,X$2),MAX(X$4:X112)*-1)</f>
        <v>-0.27672021620693066</v>
      </c>
      <c r="Y113" s="43">
        <f t="shared" si="94"/>
        <v>0</v>
      </c>
      <c r="Z113" s="43">
        <f t="shared" si="95"/>
        <v>0</v>
      </c>
      <c r="AA113" s="43">
        <f t="shared" si="96"/>
        <v>0</v>
      </c>
      <c r="AB113" s="43" t="e">
        <f t="shared" si="97"/>
        <v>#N/A</v>
      </c>
      <c r="AC113" s="36">
        <f t="shared" si="121"/>
        <v>1</v>
      </c>
      <c r="AD113" s="1">
        <f t="shared" si="98"/>
        <v>1</v>
      </c>
      <c r="AE113" s="43">
        <f t="shared" si="99"/>
        <v>0</v>
      </c>
      <c r="AF113" s="43" t="e">
        <f t="shared" si="100"/>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889.49632897085212</v>
      </c>
      <c r="AK113" s="43">
        <f t="shared" si="178"/>
        <v>0</v>
      </c>
      <c r="AL113" s="49">
        <f>AL112+'DEPRECATED - DT-Prelim Calcs'!$C$11</f>
        <v>436</v>
      </c>
      <c r="AM113" s="2">
        <f>AW113/'Drive Train'!$F$35</f>
        <v>0.95696020062846476</v>
      </c>
      <c r="AN113" s="36">
        <f>AU113*12*60/(PI() * 'Drive Train'!$F$15)/AM$2*AM113</f>
        <v>3633.6016381834474</v>
      </c>
      <c r="AO113" s="2">
        <f>('DEPRECATED - DT-Prelim Calcs'!$C$6*AM113-AN113)/('DEPRECATED - DT-Prelim Calcs'!$C$6*AM113)*'DEPRECATED - DT-Prelim Calcs'!$C$7*AM113</f>
        <v>1.8170474658565328</v>
      </c>
      <c r="AP113" s="43">
        <f>AO113/'DEPRECATED - DT-Prelim Calcs'!$C$7*('DEPRECATED - DT-Prelim Calcs'!$C$8-'DEPRECATED - DT-Prelim Calcs'!$C$9)+'DEPRECATED - DT-Prelim Calcs'!$C$9</f>
        <v>100.48840672203498</v>
      </c>
      <c r="AQ113" s="43">
        <f t="shared" si="102"/>
        <v>93</v>
      </c>
      <c r="AR113" s="2">
        <f t="shared" si="122"/>
        <v>1.3829854947960691</v>
      </c>
      <c r="AS113" s="43">
        <f>AR113*'DEPRECATED - DT-Prelim Calcs'!$C$21/AM$2/'DEPRECATED - DT-Prelim Calcs'!$C$19/'DEPRECATED - DT-Prelim Calcs'!$C$18*3.39*'DEPRECATED - DT-Prelim Calcs'!$C$20</f>
        <v>13.891053927763934</v>
      </c>
      <c r="AT113" s="36">
        <f t="shared" si="123"/>
        <v>0</v>
      </c>
      <c r="AU113" s="43">
        <f>AS112*'DEPRECATED - DT-Prelim Calcs'!$C$11+AU112</f>
        <v>22.090194991220514</v>
      </c>
      <c r="AV113" s="43">
        <f>AV112+0.5*AS113*'DEPRECATED - DT-Prelim Calcs'!$C$11^2+AU113*'DEPRECATED - DT-Prelim Calcs'!$C$11</f>
        <v>6484.6005455905924</v>
      </c>
      <c r="AW113" s="43">
        <f>MIN('Drive Train'!$F$35-AQ112*'DEPRECATED - DT-Prelim Calcs'!$C$21*'Drive Train'!$F$39,AW112+AQ$2)</f>
        <v>11.866306487792963</v>
      </c>
      <c r="AX113" s="43">
        <f>'Drive Train'!$F$35-AQ113*'DEPRECATED - DT-Prelim Calcs'!$C$21*'Drive Train'!$F$39</f>
        <v>7.1920000000000002</v>
      </c>
      <c r="AY113" s="1">
        <f>IF(AV113&gt;='Drive Train'!$F$29,1,0)</f>
        <v>1</v>
      </c>
      <c r="AZ113" s="43">
        <f t="shared" si="124"/>
        <v>103.33333333333333</v>
      </c>
      <c r="BA113" s="49">
        <f>BA112+'DEPRECATED - DT-Prelim Calcs'!$C$11</f>
        <v>436</v>
      </c>
      <c r="BB113" s="2">
        <f>BL113/'Drive Train'!$F$35</f>
        <v>0.7861240249272381</v>
      </c>
      <c r="BC113" s="36">
        <f>BJ113*12*60/(PI() * 'Drive Train'!$F$15)/BB$2*BB113</f>
        <v>9100.0930874189253</v>
      </c>
      <c r="BD113" s="2">
        <f>('DEPRECATED - DT-Prelim Calcs'!$C$6*BB113-BC113)/('DEPRECATED - DT-Prelim Calcs'!$C$6*BB113)*'DEPRECATED - DT-Prelim Calcs'!$C$7*BB113</f>
        <v>-3.0026451851593978</v>
      </c>
      <c r="BE113" s="43">
        <f>BD113/'DEPRECATED - DT-Prelim Calcs'!$C$7*('DEPRECATED - DT-Prelim Calcs'!$C$8-'DEPRECATED - DT-Prelim Calcs'!$C$9)+'DEPRECATED - DT-Prelim Calcs'!$C$9</f>
        <v>-162.07693919151941</v>
      </c>
      <c r="BF113" s="43">
        <f t="shared" si="103"/>
        <v>-162.07693919151941</v>
      </c>
      <c r="BG113" s="2">
        <f t="shared" si="125"/>
        <v>-3.9068934177052115</v>
      </c>
      <c r="BH113" s="43">
        <f>BG113*'DEPRECATED - DT-Prelim Calcs'!$C$21/BB$2/'DEPRECATED - DT-Prelim Calcs'!$C$19/'DEPRECATED - DT-Prelim Calcs'!$C$18*3.39*'DEPRECATED - DT-Prelim Calcs'!$C$20</f>
        <v>-56.682628164017444</v>
      </c>
      <c r="BI113" s="36">
        <f t="shared" si="126"/>
        <v>1</v>
      </c>
      <c r="BJ113" s="43">
        <f>BH112*'DEPRECATED - DT-Prelim Calcs'!$C$11+BJ112</f>
        <v>46.624054292040981</v>
      </c>
      <c r="BK113" s="43">
        <f>BK112+0.5*BH113*'DEPRECATED - DT-Prelim Calcs'!$C$11^2+BJ113*'DEPRECATED - DT-Prelim Calcs'!$C$11</f>
        <v>-59403.486271056536</v>
      </c>
      <c r="BL113" s="43">
        <f>MIN('Drive Train'!$F$35-BF112*'DEPRECATED - DT-Prelim Calcs'!$C$21*'Drive Train'!$F$39,BL112+BF$2)</f>
        <v>9.747937909097752</v>
      </c>
      <c r="BM113" s="43">
        <f>'Drive Train'!$F$35-BF113*'DEPRECATED - DT-Prelim Calcs'!$C$21*'Drive Train'!$F$39</f>
        <v>21.47630859472509</v>
      </c>
      <c r="BN113" s="1">
        <f>IF(BK113&gt;='Drive Train'!$F$29,1,0)</f>
        <v>0</v>
      </c>
      <c r="BO113" s="43">
        <f t="shared" si="127"/>
        <v>-180.08548799057715</v>
      </c>
      <c r="BP113" s="49">
        <f>BP112+'DEPRECATED - DT-Prelim Calcs'!$C$11</f>
        <v>436</v>
      </c>
      <c r="BQ113" s="2">
        <f>CA113/'Drive Train'!$F$35</f>
        <v>0.57999999999999996</v>
      </c>
      <c r="BR113" s="36">
        <f>BY113*12*60/(PI() * 'Drive Train'!$F$15)/BQ$2*BQ113</f>
        <v>-77633.583216394909</v>
      </c>
      <c r="BS113" s="2">
        <f>('DEPRECATED - DT-Prelim Calcs'!$C$6*BQ113-BR113)/('DEPRECATED - DT-Prelim Calcs'!$C$6*BQ113)*'DEPRECATED - DT-Prelim Calcs'!$C$7*BQ113</f>
        <v>59.789401455312252</v>
      </c>
      <c r="BT113" s="43">
        <f>BS113/'DEPRECATED - DT-Prelim Calcs'!$C$7*('DEPRECATED - DT-Prelim Calcs'!$C$8-'DEPRECATED - DT-Prelim Calcs'!$C$9)+'DEPRECATED - DT-Prelim Calcs'!$C$9</f>
        <v>3258.6838106252194</v>
      </c>
      <c r="BU113" s="43">
        <f t="shared" si="104"/>
        <v>93</v>
      </c>
      <c r="BV113" s="2">
        <f t="shared" si="128"/>
        <v>1.5313624128476471</v>
      </c>
      <c r="BW113" s="43">
        <f>BV113*'DEPRECATED - DT-Prelim Calcs'!$C$21/BQ$2/'DEPRECATED - DT-Prelim Calcs'!$C$19/'DEPRECATED - DT-Prelim Calcs'!$C$18*3.39*'DEPRECATED - DT-Prelim Calcs'!$C$20</f>
        <v>29.053734754561201</v>
      </c>
      <c r="BX113" s="36">
        <f t="shared" si="129"/>
        <v>0</v>
      </c>
      <c r="BY113" s="43">
        <f>BW112*'DEPRECATED - DT-Prelim Calcs'!$C$11+BY112</f>
        <v>-412.26013303664325</v>
      </c>
      <c r="BZ113" s="43">
        <f>BZ112+0.5*BW113*'DEPRECATED - DT-Prelim Calcs'!$C$11^2+BY113*'DEPRECATED - DT-Prelim Calcs'!$C$11</f>
        <v>-142954.36732513091</v>
      </c>
      <c r="CA113" s="43">
        <f>MIN('Drive Train'!$F$35-BU112*'DEPRECATED - DT-Prelim Calcs'!$C$21*'Drive Train'!$F$39,CA112+BU$2)</f>
        <v>7.1920000000000002</v>
      </c>
      <c r="CB113" s="43">
        <f>'Drive Train'!$F$35-BU113*'DEPRECATED - DT-Prelim Calcs'!$C$21*'Drive Train'!$F$39</f>
        <v>7.1920000000000002</v>
      </c>
      <c r="CC113" s="1">
        <f>IF(BZ113&gt;='Drive Train'!$F$29,1,0)</f>
        <v>0</v>
      </c>
      <c r="CD113" s="43">
        <f t="shared" si="130"/>
        <v>103.33333333333333</v>
      </c>
      <c r="CE113" s="49">
        <f>CE112+'DEPRECATED - DT-Prelim Calcs'!$C$11</f>
        <v>436</v>
      </c>
      <c r="CF113" s="2">
        <f>CP113/'Drive Train'!$F$35</f>
        <v>0.57999999999999996</v>
      </c>
      <c r="CG113" s="36">
        <f>CN113*12*60/(PI() * 'Drive Train'!$F$15)/CF$2*CF113</f>
        <v>23702.35279779305</v>
      </c>
      <c r="CH113" s="2">
        <f>('DEPRECATED - DT-Prelim Calcs'!$C$6*CF113-CG113)/('DEPRECATED - DT-Prelim Calcs'!$C$6*CF113)*'DEPRECATED - DT-Prelim Calcs'!$C$7*CF113</f>
        <v>-14.703629878001474</v>
      </c>
      <c r="CI113" s="43">
        <f>CH113/'DEPRECATED - DT-Prelim Calcs'!$C$7*('DEPRECATED - DT-Prelim Calcs'!$C$8-'DEPRECATED - DT-Prelim Calcs'!$C$9)+'DEPRECATED - DT-Prelim Calcs'!$C$9</f>
        <v>-799.51864260754292</v>
      </c>
      <c r="CJ113" s="43">
        <f t="shared" si="105"/>
        <v>-799.51864260754292</v>
      </c>
      <c r="CK113" s="2">
        <f t="shared" si="131"/>
        <v>-17.895875994350003</v>
      </c>
      <c r="CL113" s="43">
        <f>CK113*'DEPRECATED - DT-Prelim Calcs'!$C$21/CF$2/'DEPRECATED - DT-Prelim Calcs'!$C$19/'DEPRECATED - DT-Prelim Calcs'!$C$18*3.39*'DEPRECATED - DT-Prelim Calcs'!$C$20</f>
        <v>-419.41824557633078</v>
      </c>
      <c r="CM113" s="36">
        <f t="shared" si="132"/>
        <v>1</v>
      </c>
      <c r="CN113" s="43">
        <f>CL112*'DEPRECATED - DT-Prelim Calcs'!$C$11+CN112</f>
        <v>101.89263467753165</v>
      </c>
      <c r="CO113" s="43">
        <f>CO112+0.5*CL113*'DEPRECATED - DT-Prelim Calcs'!$C$11^2+CN113*'DEPRECATED - DT-Prelim Calcs'!$C$11</f>
        <v>-286460.06844404462</v>
      </c>
      <c r="CP113" s="43">
        <f>MIN('Drive Train'!$F$35-CJ112*'DEPRECATED - DT-Prelim Calcs'!$C$21*'Drive Train'!$F$39,CP112+CJ$2)</f>
        <v>7.1920000000000002</v>
      </c>
      <c r="CQ113" s="43">
        <f>'Drive Train'!$F$35-CJ113*'DEPRECATED - DT-Prelim Calcs'!$C$21*'Drive Train'!$F$39</f>
        <v>57.1730439860224</v>
      </c>
      <c r="CR113" s="1">
        <f>IF(CO113&gt;='Drive Train'!$F$29,1,0)</f>
        <v>0</v>
      </c>
      <c r="CS113" s="43">
        <f t="shared" si="133"/>
        <v>-888.35404734171436</v>
      </c>
      <c r="CT113" s="49">
        <f>CT112+'DEPRECATED - DT-Prelim Calcs'!$C$11</f>
        <v>436</v>
      </c>
      <c r="CU113" s="2">
        <f>DE113/'Drive Train'!$F$35</f>
        <v>0.57999999999999996</v>
      </c>
      <c r="CV113" s="36">
        <f>DC113*12*60/(PI() * 'Drive Train'!$F$15)/CU$2*CU113</f>
        <v>-21461.009670535863</v>
      </c>
      <c r="CW113" s="2">
        <f>('DEPRECATED - DT-Prelim Calcs'!$C$6*CU113-CV113)/('DEPRECATED - DT-Prelim Calcs'!$C$6*CU113)*'DEPRECATED - DT-Prelim Calcs'!$C$7*CU113</f>
        <v>18.496396764077303</v>
      </c>
      <c r="CX113" s="43">
        <f>CW113/'DEPRECATED - DT-Prelim Calcs'!$C$7*('DEPRECATED - DT-Prelim Calcs'!$C$8-'DEPRECATED - DT-Prelim Calcs'!$C$9)+'DEPRECATED - DT-Prelim Calcs'!$C$9</f>
        <v>1009.1395252071962</v>
      </c>
      <c r="CY113" s="43">
        <f t="shared" si="106"/>
        <v>93</v>
      </c>
      <c r="CZ113" s="2">
        <f t="shared" si="134"/>
        <v>1.0413264407364002</v>
      </c>
      <c r="DA113" s="43">
        <f>CZ113*'DEPRECATED - DT-Prelim Calcs'!$C$21/CU$2/'DEPRECATED - DT-Prelim Calcs'!$C$19/'DEPRECATED - DT-Prelim Calcs'!$C$18*3.39*'DEPRECATED - DT-Prelim Calcs'!$C$20</f>
        <v>29.053734754561201</v>
      </c>
      <c r="DB113" s="36">
        <f t="shared" si="135"/>
        <v>0</v>
      </c>
      <c r="DC113" s="43">
        <f>DA112*'DEPRECATED - DT-Prelim Calcs'!$C$11+DC112</f>
        <v>-77.496264735143669</v>
      </c>
      <c r="DD113" s="43">
        <f>DD112+0.5*DA113*'DEPRECATED - DT-Prelim Calcs'!$C$11^2+DC113*'DEPRECATED - DT-Prelim Calcs'!$C$11</f>
        <v>-403199.50525542913</v>
      </c>
      <c r="DE113" s="43">
        <f>MIN('Drive Train'!$F$35-CY112*'DEPRECATED - DT-Prelim Calcs'!$C$21*'Drive Train'!$F$39,DE112+CY$2)</f>
        <v>7.1920000000000002</v>
      </c>
      <c r="DF113" s="43">
        <f>'Drive Train'!$F$35-CY113*'DEPRECATED - DT-Prelim Calcs'!$C$21*'Drive Train'!$F$39</f>
        <v>7.1920000000000002</v>
      </c>
      <c r="DG113" s="1">
        <f>IF(DD113&gt;='Drive Train'!$F$29,1,0)</f>
        <v>0</v>
      </c>
      <c r="DH113" s="43">
        <f t="shared" si="136"/>
        <v>103.33333333333333</v>
      </c>
      <c r="DI113" s="49">
        <f>DI112+'DEPRECATED - DT-Prelim Calcs'!$C$11</f>
        <v>436</v>
      </c>
      <c r="DJ113" s="2">
        <f>DT113/'Drive Train'!$F$35</f>
        <v>0.57999999999999996</v>
      </c>
      <c r="DK113" s="36">
        <f>DR113*12*60/(PI() * 'Drive Train'!$F$15)/DJ$2*DJ113</f>
        <v>-871306.9036567997</v>
      </c>
      <c r="DL113" s="2">
        <f>('DEPRECATED - DT-Prelim Calcs'!$C$6*DJ113-DK113)/('DEPRECATED - DT-Prelim Calcs'!$C$6*DJ113)*'DEPRECATED - DT-Prelim Calcs'!$C$7*DJ113</f>
        <v>643.22637212388577</v>
      </c>
      <c r="DM113" s="43">
        <f>DL113/'DEPRECATED - DT-Prelim Calcs'!$C$7*('DEPRECATED - DT-Prelim Calcs'!$C$8-'DEPRECATED - DT-Prelim Calcs'!$C$9)+'DEPRECATED - DT-Prelim Calcs'!$C$9</f>
        <v>35042.936690331087</v>
      </c>
      <c r="DN113" s="43">
        <f t="shared" si="107"/>
        <v>93</v>
      </c>
      <c r="DO113" s="2">
        <f t="shared" si="137"/>
        <v>0.89769520753137932</v>
      </c>
      <c r="DP113" s="43">
        <f>DO113*'DEPRECATED - DT-Prelim Calcs'!$C$21/DJ$2/'DEPRECATED - DT-Prelim Calcs'!$C$19/'DEPRECATED - DT-Prelim Calcs'!$C$18*3.39*'DEPRECATED - DT-Prelim Calcs'!$C$20</f>
        <v>29.053734754561201</v>
      </c>
      <c r="DQ113" s="36">
        <f t="shared" si="138"/>
        <v>0</v>
      </c>
      <c r="DR113" s="43">
        <f>DP112*'DEPRECATED - DT-Prelim Calcs'!$C$11+DR112</f>
        <v>-2712.3378592452164</v>
      </c>
      <c r="DS113" s="43">
        <f>DS112+0.5*DP113*'DEPRECATED - DT-Prelim Calcs'!$C$11^2+DR113*'DEPRECATED - DT-Prelim Calcs'!$C$11</f>
        <v>-815346.14827321598</v>
      </c>
      <c r="DT113" s="43">
        <f>MIN('Drive Train'!$F$35-DN112*'DEPRECATED - DT-Prelim Calcs'!$C$21*'Drive Train'!$F$39,DT112+DN$2)</f>
        <v>7.1920000000000002</v>
      </c>
      <c r="DU113" s="43">
        <f>'Drive Train'!$F$35-DN113*'DEPRECATED - DT-Prelim Calcs'!$C$21*'Drive Train'!$F$39</f>
        <v>7.1920000000000002</v>
      </c>
      <c r="DV113" s="1">
        <f>IF(DS113&gt;='Drive Train'!$F$29,1,0)</f>
        <v>0</v>
      </c>
      <c r="DW113" s="43">
        <f t="shared" si="139"/>
        <v>103.33333333333333</v>
      </c>
      <c r="DX113" s="49">
        <f>DX112+'DEPRECATED - DT-Prelim Calcs'!$C$11</f>
        <v>436</v>
      </c>
      <c r="DY113" s="2">
        <f>EI113/'Drive Train'!$F$35</f>
        <v>0.57999999999999996</v>
      </c>
      <c r="DZ113" s="36">
        <f>EG113*12*60/(PI() * 'Drive Train'!$F$15)/DY$2*DY113</f>
        <v>-361288.13347545313</v>
      </c>
      <c r="EA113" s="2">
        <f>('DEPRECATED - DT-Prelim Calcs'!$C$6*DY113-DZ113)/('DEPRECATED - DT-Prelim Calcs'!$C$6*DY113)*'DEPRECATED - DT-Prelim Calcs'!$C$7*DY113</f>
        <v>268.30661786831905</v>
      </c>
      <c r="EB113" s="43">
        <f>EA113/'DEPRECATED - DT-Prelim Calcs'!$C$7*('DEPRECATED - DT-Prelim Calcs'!$C$8-'DEPRECATED - DT-Prelim Calcs'!$C$9)+'DEPRECATED - DT-Prelim Calcs'!$C$9</f>
        <v>14618.203809244245</v>
      </c>
      <c r="EC113" s="43">
        <f t="shared" si="108"/>
        <v>93</v>
      </c>
      <c r="ED113" s="2">
        <f t="shared" si="140"/>
        <v>0.78888366722454539</v>
      </c>
      <c r="EE113" s="43">
        <f>ED113*'DEPRECATED - DT-Prelim Calcs'!$C$21/DY$2/'DEPRECATED - DT-Prelim Calcs'!$C$19/'DEPRECATED - DT-Prelim Calcs'!$C$18*3.39*'DEPRECATED - DT-Prelim Calcs'!$C$20</f>
        <v>29.053734754561201</v>
      </c>
      <c r="EF113" s="36">
        <f t="shared" si="141"/>
        <v>0</v>
      </c>
      <c r="EG113" s="43">
        <f>EE112*'DEPRECATED - DT-Prelim Calcs'!$C$11+EG112</f>
        <v>-988.34913440931052</v>
      </c>
      <c r="EH113" s="43">
        <f>EH112+0.5*EE113*'DEPRECATED - DT-Prelim Calcs'!$C$11^2+EG113*'DEPRECATED - DT-Prelim Calcs'!$C$11</f>
        <v>-783061.42768012243</v>
      </c>
      <c r="EI113" s="43">
        <f>MIN('Drive Train'!$F$35-EC112*'DEPRECATED - DT-Prelim Calcs'!$C$21*'Drive Train'!$F$39,EI112+EC$2)</f>
        <v>7.1920000000000002</v>
      </c>
      <c r="EJ113" s="43">
        <f>'Drive Train'!$F$35-EC113*'DEPRECATED - DT-Prelim Calcs'!$C$21*'Drive Train'!$F$39</f>
        <v>7.1920000000000002</v>
      </c>
      <c r="EK113" s="1">
        <f>IF(EH113&gt;='Drive Train'!$F$29,1,0)</f>
        <v>0</v>
      </c>
      <c r="EL113" s="43">
        <f t="shared" si="142"/>
        <v>103.33333333333333</v>
      </c>
      <c r="EM113" s="49">
        <f>EM112+'DEPRECATED - DT-Prelim Calcs'!$C$11</f>
        <v>436</v>
      </c>
      <c r="EN113" s="2">
        <f>EX113/'Drive Train'!$F$35</f>
        <v>0.57999999999999996</v>
      </c>
      <c r="EO113" s="36">
        <f>EV113*12*60/(PI() * 'Drive Train'!$F$15)/EN$2*EN113</f>
        <v>-147556.74689813954</v>
      </c>
      <c r="EP113" s="2">
        <f>('DEPRECATED - DT-Prelim Calcs'!$C$6*EN113-EO113)/('DEPRECATED - DT-Prelim Calcs'!$C$6*EN113)*'DEPRECATED - DT-Prelim Calcs'!$C$7*EN113</f>
        <v>111.1905985818612</v>
      </c>
      <c r="EQ113" s="43">
        <f>EP113/'DEPRECATED - DT-Prelim Calcs'!$C$7*('DEPRECATED - DT-Prelim Calcs'!$C$8-'DEPRECATED - DT-Prelim Calcs'!$C$9)+'DEPRECATED - DT-Prelim Calcs'!$C$9</f>
        <v>6058.8982809521394</v>
      </c>
      <c r="ER113" s="43">
        <f t="shared" si="109"/>
        <v>93</v>
      </c>
      <c r="ES113" s="2">
        <f t="shared" si="143"/>
        <v>0.7035989464435134</v>
      </c>
      <c r="ET113" s="43">
        <f>ES113*'DEPRECATED - DT-Prelim Calcs'!$C$21/EN$2/'DEPRECATED - DT-Prelim Calcs'!$C$19/'DEPRECATED - DT-Prelim Calcs'!$C$18*3.39*'DEPRECATED - DT-Prelim Calcs'!$C$20</f>
        <v>29.053734754561201</v>
      </c>
      <c r="EU113" s="36">
        <f t="shared" si="144"/>
        <v>0</v>
      </c>
      <c r="EV113" s="43">
        <f>ET112*'DEPRECATED - DT-Prelim Calcs'!$C$11+EV112</f>
        <v>-360.02111839298198</v>
      </c>
      <c r="EW113" s="43">
        <f>EW112+0.5*ET113*'DEPRECATED - DT-Prelim Calcs'!$C$11^2+EV113*'DEPRECATED - DT-Prelim Calcs'!$C$11</f>
        <v>-1356427.9800188795</v>
      </c>
      <c r="EX113" s="43">
        <f>MIN('Drive Train'!$F$35-ER112*'DEPRECATED - DT-Prelim Calcs'!$C$21*'Drive Train'!$F$39,EX112+ER$2)</f>
        <v>7.1920000000000002</v>
      </c>
      <c r="EY113" s="43">
        <f>'Drive Train'!$F$35-ER113*'DEPRECATED - DT-Prelim Calcs'!$C$21*'Drive Train'!$F$39</f>
        <v>7.1920000000000002</v>
      </c>
      <c r="EZ113" s="1">
        <f>IF(EW113&gt;='Drive Train'!$F$29,1,0)</f>
        <v>0</v>
      </c>
      <c r="FA113" s="43">
        <f t="shared" si="145"/>
        <v>103.33333333333333</v>
      </c>
      <c r="FB113" s="49">
        <f>FB112+'DEPRECATED - DT-Prelim Calcs'!$C$11</f>
        <v>436</v>
      </c>
      <c r="FC113" s="2">
        <f>FM113/'Drive Train'!$F$35</f>
        <v>0.57999999999999996</v>
      </c>
      <c r="FD113" s="36">
        <f>FK113*12*60/(PI() * 'Drive Train'!$F$15)/FC$2*FC113</f>
        <v>-1519174.3530146524</v>
      </c>
      <c r="FE113" s="2">
        <f>('DEPRECATED - DT-Prelim Calcs'!$C$6*FC113-FD113)/('DEPRECATED - DT-Prelim Calcs'!$C$6*FC113)*'DEPRECATED - DT-Prelim Calcs'!$C$7*FC113</f>
        <v>1119.4800300374168</v>
      </c>
      <c r="FF113" s="43">
        <f>FE113/'DEPRECATED - DT-Prelim Calcs'!$C$7*('DEPRECATED - DT-Prelim Calcs'!$C$8-'DEPRECATED - DT-Prelim Calcs'!$C$9)+'DEPRECATED - DT-Prelim Calcs'!$C$9</f>
        <v>60988.098651292108</v>
      </c>
      <c r="FG113" s="43">
        <f t="shared" si="110"/>
        <v>93</v>
      </c>
      <c r="FH113" s="2">
        <f t="shared" si="146"/>
        <v>0.63495514679048781</v>
      </c>
      <c r="FI113" s="43">
        <f>FH113*'DEPRECATED - DT-Prelim Calcs'!$C$21/FC$2/'DEPRECATED - DT-Prelim Calcs'!$C$19/'DEPRECATED - DT-Prelim Calcs'!$C$18*3.39*'DEPRECATED - DT-Prelim Calcs'!$C$20</f>
        <v>29.053734754561205</v>
      </c>
      <c r="FJ113" s="36">
        <f t="shared" si="147"/>
        <v>0</v>
      </c>
      <c r="FK113" s="43">
        <f>FI112*'DEPRECATED - DT-Prelim Calcs'!$C$11+FK112</f>
        <v>-3344.9866743431867</v>
      </c>
      <c r="FL113" s="43">
        <f>FL112+0.5*FI113*'DEPRECATED - DT-Prelim Calcs'!$C$11^2+FK113*'DEPRECATED - DT-Prelim Calcs'!$C$11</f>
        <v>-1900268.1025390998</v>
      </c>
      <c r="FM113" s="43">
        <f>MIN('Drive Train'!$F$35-FG112*'DEPRECATED - DT-Prelim Calcs'!$C$21*'Drive Train'!$F$39,FM112+FG$2)</f>
        <v>7.1920000000000002</v>
      </c>
      <c r="FN113" s="43">
        <f>'Drive Train'!$F$35-FG113*'DEPRECATED - DT-Prelim Calcs'!$C$21*'Drive Train'!$F$39</f>
        <v>7.1920000000000002</v>
      </c>
      <c r="FO113" s="1">
        <f>IF(FL113&gt;='Drive Train'!$F$29,1,0)</f>
        <v>0</v>
      </c>
      <c r="FP113" s="43">
        <f t="shared" si="148"/>
        <v>103.33333333333333</v>
      </c>
      <c r="FQ113" s="49">
        <f>FQ112+'DEPRECATED - DT-Prelim Calcs'!$C$11</f>
        <v>436</v>
      </c>
      <c r="FR113" s="2">
        <f>GB113/'Drive Train'!$F$35</f>
        <v>0.57999999999999996</v>
      </c>
      <c r="FS113" s="36">
        <f>FZ113*12*60/(PI() * 'Drive Train'!$F$15)/FR$2*FR113</f>
        <v>-1412126.0832709931</v>
      </c>
      <c r="FT113" s="2">
        <f>('DEPRECATED - DT-Prelim Calcs'!$C$6*FR113-FS113)/('DEPRECATED - DT-Prelim Calcs'!$C$6*FR113)*'DEPRECATED - DT-Prelim Calcs'!$C$7*FR113</f>
        <v>1040.7878066678618</v>
      </c>
      <c r="FU113" s="43">
        <f>FT113/'DEPRECATED - DT-Prelim Calcs'!$C$7*('DEPRECATED - DT-Prelim Calcs'!$C$8-'DEPRECATED - DT-Prelim Calcs'!$C$9)+'DEPRECATED - DT-Prelim Calcs'!$C$9</f>
        <v>56701.134243846202</v>
      </c>
      <c r="FV113" s="43">
        <f t="shared" si="111"/>
        <v>93</v>
      </c>
      <c r="FW113" s="2">
        <f t="shared" si="149"/>
        <v>0.57851468929799987</v>
      </c>
      <c r="FX113" s="43">
        <f>FW113*'DEPRECATED - DT-Prelim Calcs'!$C$21/FR$2/'DEPRECATED - DT-Prelim Calcs'!$C$19/'DEPRECATED - DT-Prelim Calcs'!$C$18*3.39*'DEPRECATED - DT-Prelim Calcs'!$C$20</f>
        <v>29.053734754561201</v>
      </c>
      <c r="FY113" s="36">
        <f t="shared" si="150"/>
        <v>0</v>
      </c>
      <c r="FZ113" s="43">
        <f>FX112*'DEPRECATED - DT-Prelim Calcs'!$C$11+FZ112</f>
        <v>-2832.9022536057973</v>
      </c>
      <c r="GA113" s="43">
        <f>GA112+0.5*FX113*'DEPRECATED - DT-Prelim Calcs'!$C$11^2+FZ113*'DEPRECATED - DT-Prelim Calcs'!$C$11</f>
        <v>-1963807.8738885336</v>
      </c>
      <c r="GB113" s="43">
        <f>MIN('Drive Train'!$F$35-FV112*'DEPRECATED - DT-Prelim Calcs'!$C$21*'Drive Train'!$F$39,GB112+FV$2)</f>
        <v>7.1920000000000002</v>
      </c>
      <c r="GC113" s="43">
        <f>'Drive Train'!$F$35-FV113*'DEPRECATED - DT-Prelim Calcs'!$C$21*'Drive Train'!$F$39</f>
        <v>7.1920000000000002</v>
      </c>
      <c r="GD113" s="1">
        <f>IF(GA113&gt;='Drive Train'!$F$29,1,0)</f>
        <v>0</v>
      </c>
      <c r="GE113" s="43">
        <f t="shared" si="151"/>
        <v>103.33333333333333</v>
      </c>
      <c r="GF113" s="49">
        <f>GF112+'DEPRECATED - DT-Prelim Calcs'!$C$11</f>
        <v>436</v>
      </c>
      <c r="GG113" s="2">
        <f>GQ113/'Drive Train'!$F$35</f>
        <v>0.86451612903225805</v>
      </c>
      <c r="GH113" s="36">
        <f>GO113*12*60/(PI() * 'Drive Train'!$F$15)/GG$2*GG113</f>
        <v>-112299.95679523269</v>
      </c>
      <c r="GI113" s="2">
        <f>('DEPRECATED - DT-Prelim Calcs'!$C$6*GG113-GH113)/('DEPRECATED - DT-Prelim Calcs'!$C$6*GG113)*'DEPRECATED - DT-Prelim Calcs'!$C$7*GG113</f>
        <v>86.607370201531396</v>
      </c>
      <c r="GJ113" s="43">
        <f>GI113/'DEPRECATED - DT-Prelim Calcs'!$C$7*('DEPRECATED - DT-Prelim Calcs'!$C$8-'DEPRECATED - DT-Prelim Calcs'!$C$9)+'DEPRECATED - DT-Prelim Calcs'!$C$9</f>
        <v>4719.6627050088</v>
      </c>
      <c r="GK113" s="43">
        <f t="shared" si="152"/>
        <v>29.999999999999982</v>
      </c>
      <c r="GL113" s="2">
        <f t="shared" si="153"/>
        <v>1.4462867232450001</v>
      </c>
      <c r="GM113" s="43">
        <f>GL113*'DEPRECATED - DT-Prelim Calcs'!$C$21/GG$2/'DEPRECATED - DT-Prelim Calcs'!$C$19/'DEPRECATED - DT-Prelim Calcs'!$C$18*3.39*'DEPRECATED - DT-Prelim Calcs'!$C$20</f>
        <v>29.053734754561201</v>
      </c>
      <c r="GN113" s="36">
        <f t="shared" si="154"/>
        <v>0</v>
      </c>
      <c r="GO113" s="43">
        <f>GM112*'DEPRECATED - DT-Prelim Calcs'!$C$11+GO112</f>
        <v>-377.86146687593225</v>
      </c>
      <c r="GP113" s="43">
        <f>GP112+0.5*GM113*'DEPRECATED - DT-Prelim Calcs'!$C$11^2+GO113*'DEPRECATED - DT-Prelim Calcs'!$C$11</f>
        <v>-130506.13557927952</v>
      </c>
      <c r="GQ113" s="43">
        <f>MIN('Drive Train'!$F$35-GK112*'DEPRECATED - DT-Prelim Calcs'!$C$21*'Drive Train'!$F$39,GQ112+GK$2)</f>
        <v>10.72</v>
      </c>
      <c r="GR113" s="43">
        <f>'Drive Train'!$F$35-GK113*'DEPRECATED - DT-Prelim Calcs'!$C$21*'Drive Train'!$F$39</f>
        <v>10.72</v>
      </c>
      <c r="GS113" s="1">
        <f>IF(GP113&gt;='Drive Train'!$F$29,1,0)</f>
        <v>0</v>
      </c>
      <c r="GT113" s="43">
        <f t="shared" si="155"/>
        <v>33.333333333333314</v>
      </c>
      <c r="GU113" s="49">
        <f>GU112+'DEPRECATED - DT-Prelim Calcs'!$C$11</f>
        <v>436</v>
      </c>
      <c r="GV113" s="2">
        <f>HF113/'Drive Train'!$F$35</f>
        <v>4.0359314669220092</v>
      </c>
      <c r="GW113" s="36">
        <f>HD113*12*60/(PI() * 'Drive Train'!$F$15)/GV$2*GV113</f>
        <v>-1501158.2756363335</v>
      </c>
      <c r="GX113" s="2">
        <f>('DEPRECATED - DT-Prelim Calcs'!$C$6*GV113-GW113)/('DEPRECATED - DT-Prelim Calcs'!$C$6*GV113)*'DEPRECATED - DT-Prelim Calcs'!$C$7*GV113</f>
        <v>1122.4445550586108</v>
      </c>
      <c r="GY113" s="43">
        <f>GX113/'DEPRECATED - DT-Prelim Calcs'!$C$7*('DEPRECATED - DT-Prelim Calcs'!$C$8-'DEPRECATED - DT-Prelim Calcs'!$C$9)+'DEPRECATED - DT-Prelim Calcs'!$C$9</f>
        <v>61149.598894984018</v>
      </c>
      <c r="GZ113" s="43">
        <f t="shared" si="112"/>
        <v>33.333333333333314</v>
      </c>
      <c r="HA113" s="2">
        <f t="shared" si="156"/>
        <v>1.4462867232450001</v>
      </c>
      <c r="HB113" s="43">
        <f>HA113*'DEPRECATED - DT-Prelim Calcs'!$C$21/GV$2/'DEPRECATED - DT-Prelim Calcs'!$C$19/'DEPRECATED - DT-Prelim Calcs'!$C$18*3.39*'DEPRECATED - DT-Prelim Calcs'!$C$20</f>
        <v>29.053734754561201</v>
      </c>
      <c r="HC113" s="36">
        <f t="shared" si="157"/>
        <v>0</v>
      </c>
      <c r="HD113" s="43">
        <f>HB112*'DEPRECATED - DT-Prelim Calcs'!$C$11+HD112</f>
        <v>-1081.9540552223525</v>
      </c>
      <c r="HE113" s="43">
        <f>HE112+0.5*HB113*'DEPRECATED - DT-Prelim Calcs'!$C$11^2+HD113*'DEPRECATED - DT-Prelim Calcs'!$C$11</f>
        <v>-135783.82039703042</v>
      </c>
      <c r="HF113" s="43">
        <f>MIN('Drive Train'!$F$35-GZ112*'DEPRECATED - DT-Prelim Calcs'!$C$21*'Drive Train'!$F$39,HF112+GZ$2)</f>
        <v>50.045550189832916</v>
      </c>
      <c r="HG113" s="43">
        <f>'Drive Train'!$F$35-GZ113*'DEPRECATED - DT-Prelim Calcs'!$C$21*'Drive Train'!$F$39</f>
        <v>10.533333333333335</v>
      </c>
      <c r="HH113" s="1">
        <f>IF(HE113&gt;='Drive Train'!$F$29,1,0)</f>
        <v>0</v>
      </c>
      <c r="HI113" s="43">
        <f t="shared" si="158"/>
        <v>37.037037037037017</v>
      </c>
      <c r="HJ113" s="49">
        <f>HJ112+'DEPRECATED - DT-Prelim Calcs'!$C$11</f>
        <v>436</v>
      </c>
      <c r="HK113" s="2">
        <f>HU113/'Drive Train'!$F$35</f>
        <v>0.83440860215053769</v>
      </c>
      <c r="HL113" s="36">
        <f>HS113*12*60/(PI() * 'Drive Train'!$F$15)/HK$2*HK113</f>
        <v>20660.22424006899</v>
      </c>
      <c r="HM113" s="2">
        <f>('DEPRECATED - DT-Prelim Calcs'!$C$6*HK113-HL113)/('DEPRECATED - DT-Prelim Calcs'!$C$6*HK113)*'DEPRECATED - DT-Prelim Calcs'!$C$7*HK113</f>
        <v>-11.274155268127704</v>
      </c>
      <c r="HN113" s="43">
        <f>HM113/'DEPRECATED - DT-Prelim Calcs'!$C$7*('DEPRECATED - DT-Prelim Calcs'!$C$8-'DEPRECATED - DT-Prelim Calcs'!$C$9)+'DEPRECATED - DT-Prelim Calcs'!$C$9</f>
        <v>-612.68905565173304</v>
      </c>
      <c r="HO113" s="43">
        <f t="shared" si="113"/>
        <v>-612.68905565173304</v>
      </c>
      <c r="HP113" s="2">
        <f t="shared" si="159"/>
        <v>-13.208300854109549</v>
      </c>
      <c r="HQ113" s="43">
        <f>HP113*'DEPRECATED - DT-Prelim Calcs'!$C$21/HK$2/'DEPRECATED - DT-Prelim Calcs'!$C$19/'DEPRECATED - DT-Prelim Calcs'!$C$18*3.39*'DEPRECATED - DT-Prelim Calcs'!$C$20</f>
        <v>-265.3349874585939</v>
      </c>
      <c r="HR113" s="36">
        <f t="shared" si="160"/>
        <v>1</v>
      </c>
      <c r="HS113" s="43">
        <f>HQ112*'DEPRECATED - DT-Prelim Calcs'!$C$11+HS112</f>
        <v>72.024852144819363</v>
      </c>
      <c r="HT113" s="43">
        <f>HT112+0.5*HQ113*'DEPRECATED - DT-Prelim Calcs'!$C$11^2+HS113*'DEPRECATED - DT-Prelim Calcs'!$C$11</f>
        <v>-158696.79066183339</v>
      </c>
      <c r="HU113" s="43">
        <f>MIN('Drive Train'!$F$35-HO112*'DEPRECATED - DT-Prelim Calcs'!$C$21*'Drive Train'!$F$39,HU112+HO$2)</f>
        <v>10.346666666666668</v>
      </c>
      <c r="HV113" s="43">
        <f>'Drive Train'!$F$35-HO113*'DEPRECATED - DT-Prelim Calcs'!$C$21*'Drive Train'!$F$39</f>
        <v>46.710587116497052</v>
      </c>
      <c r="HW113" s="1">
        <f>IF(HT113&gt;='Drive Train'!$F$29,1,0)</f>
        <v>0</v>
      </c>
      <c r="HX113" s="43">
        <f t="shared" si="161"/>
        <v>-680.76561739081455</v>
      </c>
      <c r="HY113" s="49">
        <f>HY112+'DEPRECATED - DT-Prelim Calcs'!$C$11</f>
        <v>436</v>
      </c>
      <c r="HZ113" s="2">
        <f>IJ113/'Drive Train'!$F$35</f>
        <v>0.8193548387096774</v>
      </c>
      <c r="IA113" s="36">
        <f>IH113*12*60/(PI() * 'Drive Train'!$F$15)/HZ$2*HZ113</f>
        <v>-154501.90260191803</v>
      </c>
      <c r="IB113" s="2">
        <f>('DEPRECATED - DT-Prelim Calcs'!$C$6*HZ113-IA113)/('DEPRECATED - DT-Prelim Calcs'!$C$6*HZ113)*'DEPRECATED - DT-Prelim Calcs'!$C$7*HZ113</f>
        <v>117.41862422536587</v>
      </c>
      <c r="IC113" s="43">
        <f>IB113/'DEPRECATED - DT-Prelim Calcs'!$C$7*('DEPRECATED - DT-Prelim Calcs'!$C$8-'DEPRECATED - DT-Prelim Calcs'!$C$9)+'DEPRECATED - DT-Prelim Calcs'!$C$9</f>
        <v>6398.1862451132147</v>
      </c>
      <c r="ID113" s="43">
        <f t="shared" si="114"/>
        <v>39.999999999999986</v>
      </c>
      <c r="IE113" s="2">
        <f t="shared" si="162"/>
        <v>1.4462867232450001</v>
      </c>
      <c r="IF113" s="43">
        <f>IE113*'DEPRECATED - DT-Prelim Calcs'!$C$21/HZ$2/'DEPRECATED - DT-Prelim Calcs'!$C$19/'DEPRECATED - DT-Prelim Calcs'!$C$18*3.39*'DEPRECATED - DT-Prelim Calcs'!$C$20</f>
        <v>29.053734754561201</v>
      </c>
      <c r="IG113" s="36">
        <f t="shared" si="163"/>
        <v>0</v>
      </c>
      <c r="IH113" s="43">
        <f>IF112*'DEPRECATED - DT-Prelim Calcs'!$C$11+IH112</f>
        <v>-548.51426463891721</v>
      </c>
      <c r="II113" s="43">
        <f>II112+0.5*IF113*'DEPRECATED - DT-Prelim Calcs'!$C$11^2+IH113*'DEPRECATED - DT-Prelim Calcs'!$C$11</f>
        <v>-140701.64013660103</v>
      </c>
      <c r="IJ113" s="43">
        <f>MIN('Drive Train'!$F$35-ID112*'DEPRECATED - DT-Prelim Calcs'!$C$21*'Drive Train'!$F$39,IJ112+ID$2)</f>
        <v>10.16</v>
      </c>
      <c r="IK113" s="43">
        <f>'Drive Train'!$F$35-ID113*'DEPRECATED - DT-Prelim Calcs'!$C$21*'Drive Train'!$F$39</f>
        <v>10.16</v>
      </c>
      <c r="IL113" s="1">
        <f>IF(II113&gt;='Drive Train'!$F$29,1,0)</f>
        <v>0</v>
      </c>
      <c r="IM113" s="43">
        <f t="shared" si="164"/>
        <v>44.444444444444429</v>
      </c>
      <c r="IN113" s="49">
        <f>IN112+'DEPRECATED - DT-Prelim Calcs'!$C$11</f>
        <v>436</v>
      </c>
      <c r="IO113" s="2">
        <f>IY113/'Drive Train'!$F$35</f>
        <v>0.80430107526881722</v>
      </c>
      <c r="IP113" s="36">
        <f>IW113*12*60/(PI() * 'Drive Train'!$F$15)/IO$2*IO113</f>
        <v>-214213.21158608055</v>
      </c>
      <c r="IQ113" s="2">
        <f>('DEPRECATED - DT-Prelim Calcs'!$C$6*IO113-IP113)/('DEPRECATED - DT-Prelim Calcs'!$C$6*IO113)*'DEPRECATED - DT-Prelim Calcs'!$C$7*IO113</f>
        <v>161.24238557572517</v>
      </c>
      <c r="IR113" s="43">
        <f>IQ113/'DEPRECATED - DT-Prelim Calcs'!$C$7*('DEPRECATED - DT-Prelim Calcs'!$C$8-'DEPRECATED - DT-Prelim Calcs'!$C$9)+'DEPRECATED - DT-Prelim Calcs'!$C$9</f>
        <v>8785.6001097223398</v>
      </c>
      <c r="IS113" s="43">
        <f t="shared" si="115"/>
        <v>43.333333333333321</v>
      </c>
      <c r="IT113" s="2">
        <f t="shared" si="165"/>
        <v>1.4462867232450001</v>
      </c>
      <c r="IU113" s="43">
        <f>IT113*'DEPRECATED - DT-Prelim Calcs'!$C$21/IO$2/'DEPRECATED - DT-Prelim Calcs'!$C$19/'DEPRECATED - DT-Prelim Calcs'!$C$18*3.39*'DEPRECATED - DT-Prelim Calcs'!$C$20</f>
        <v>29.053734754561201</v>
      </c>
      <c r="IV113" s="36">
        <f t="shared" si="166"/>
        <v>0</v>
      </c>
      <c r="IW113" s="43">
        <f>IU112*'DEPRECATED - DT-Prelim Calcs'!$C$11+IW112</f>
        <v>-774.73597023328523</v>
      </c>
      <c r="IX113" s="43">
        <f>IX112+0.5*IU113*'DEPRECATED - DT-Prelim Calcs'!$C$11^2+IW113*'DEPRECATED - DT-Prelim Calcs'!$C$11</f>
        <v>-186397.06787744086</v>
      </c>
      <c r="IY113" s="43">
        <f>MIN('Drive Train'!$F$35-IS112*'DEPRECATED - DT-Prelim Calcs'!$C$21*'Drive Train'!$F$39,IY112+IS$2)</f>
        <v>9.9733333333333345</v>
      </c>
      <c r="IZ113" s="43">
        <f>'Drive Train'!$F$35-IS113*'DEPRECATED - DT-Prelim Calcs'!$C$21*'Drive Train'!$F$39</f>
        <v>9.9733333333333345</v>
      </c>
      <c r="JA113" s="1">
        <f>IF(IX113&gt;='Drive Train'!$F$29,1,0)</f>
        <v>0</v>
      </c>
      <c r="JB113" s="43">
        <f t="shared" si="167"/>
        <v>48.148148148148138</v>
      </c>
      <c r="JC113" s="49">
        <f>JC112+'DEPRECATED - DT-Prelim Calcs'!$C$11</f>
        <v>436</v>
      </c>
      <c r="JD113" s="2">
        <f>JN113/'Drive Train'!$F$35</f>
        <v>2.8596411308759038</v>
      </c>
      <c r="JE113" s="36">
        <f>JL113*12*60/(PI() * 'Drive Train'!$F$15)/JD$2*JD113</f>
        <v>-663678.14551052381</v>
      </c>
      <c r="JF113" s="2">
        <f>('DEPRECATED - DT-Prelim Calcs'!$C$6*JD113-JE113)/('DEPRECATED - DT-Prelim Calcs'!$C$6*JD113)*'DEPRECATED - DT-Prelim Calcs'!$C$7*JD113</f>
        <v>501.28797120543129</v>
      </c>
      <c r="JG113" s="43">
        <f>JF113/'DEPRECATED - DT-Prelim Calcs'!$C$7*('DEPRECATED - DT-Prelim Calcs'!$C$8-'DEPRECATED - DT-Prelim Calcs'!$C$9)+'DEPRECATED - DT-Prelim Calcs'!$C$9</f>
        <v>27310.471565669013</v>
      </c>
      <c r="JH113" s="43">
        <f t="shared" si="116"/>
        <v>46.666666666666657</v>
      </c>
      <c r="JI113" s="2">
        <f t="shared" si="168"/>
        <v>1.4462867232450001</v>
      </c>
      <c r="JJ113" s="43">
        <f>JI113*'DEPRECATED - DT-Prelim Calcs'!$C$21/JD$2/'DEPRECATED - DT-Prelim Calcs'!$C$19/'DEPRECATED - DT-Prelim Calcs'!$C$18*3.39*'DEPRECATED - DT-Prelim Calcs'!$C$20</f>
        <v>29.053734754561201</v>
      </c>
      <c r="JK113" s="36">
        <f t="shared" si="169"/>
        <v>0</v>
      </c>
      <c r="JL113" s="43">
        <f>JJ112*'DEPRECATED - DT-Prelim Calcs'!$C$11+JL112</f>
        <v>-675.1062040397062</v>
      </c>
      <c r="JM113" s="43">
        <f>JM112+0.5*JJ113*'DEPRECATED - DT-Prelim Calcs'!$C$11^2+JL113*'DEPRECATED - DT-Prelim Calcs'!$C$11</f>
        <v>-160929.23059564744</v>
      </c>
      <c r="JN113" s="43">
        <f>MIN('Drive Train'!$F$35-JH112*'DEPRECATED - DT-Prelim Calcs'!$C$21*'Drive Train'!$F$39,JN112+JH$2)</f>
        <v>35.459550022861208</v>
      </c>
      <c r="JO113" s="43">
        <f>'Drive Train'!$F$35-JH113*'DEPRECATED - DT-Prelim Calcs'!$C$21*'Drive Train'!$F$39</f>
        <v>9.7866666666666671</v>
      </c>
      <c r="JP113" s="1">
        <f>IF(JM113&gt;='Drive Train'!$F$29,1,0)</f>
        <v>0</v>
      </c>
      <c r="JQ113" s="43">
        <f>MIN(JG113,'DEPRECATED - DT-Prelim Calcs'!$C$10)*'DEPRECATED - DT-Prelim Calcs'!$C$11*1000/60/60</f>
        <v>103.33333333333333</v>
      </c>
      <c r="JR113" s="49">
        <f>JR112+'DEPRECATED - DT-Prelim Calcs'!$C$11</f>
        <v>436</v>
      </c>
      <c r="JS113" s="2">
        <f>KC113/'Drive Train'!$F$35</f>
        <v>0.77419354838709686</v>
      </c>
      <c r="JT113" s="36">
        <f>KA113*12*60/(PI() * 'Drive Train'!$F$15)/JS$2*JS113</f>
        <v>-271692.87545290275</v>
      </c>
      <c r="JU113" s="2">
        <f>('DEPRECATED - DT-Prelim Calcs'!$C$6*JS113-JT113)/('DEPRECATED - DT-Prelim Calcs'!$C$6*JS113)*'DEPRECATED - DT-Prelim Calcs'!$C$7*JS113</f>
        <v>203.35504076295652</v>
      </c>
      <c r="JV113" s="43">
        <f>JU113/'DEPRECATED - DT-Prelim Calcs'!$C$7*('DEPRECATED - DT-Prelim Calcs'!$C$8-'DEPRECATED - DT-Prelim Calcs'!$C$9)+'DEPRECATED - DT-Prelim Calcs'!$C$9</f>
        <v>11079.796996787927</v>
      </c>
      <c r="JW113" s="43">
        <f t="shared" si="117"/>
        <v>49.999999999999993</v>
      </c>
      <c r="JX113" s="2">
        <f t="shared" si="170"/>
        <v>1.4462867232450001</v>
      </c>
      <c r="JY113" s="43">
        <f>JX113*'DEPRECATED - DT-Prelim Calcs'!$C$21/JS$2/'DEPRECATED - DT-Prelim Calcs'!$C$19/'DEPRECATED - DT-Prelim Calcs'!$C$18*3.39*'DEPRECATED - DT-Prelim Calcs'!$C$20</f>
        <v>29.053734754561201</v>
      </c>
      <c r="JZ113" s="36">
        <f t="shared" si="171"/>
        <v>0</v>
      </c>
      <c r="KA113" s="43">
        <f>JY112*'DEPRECATED - DT-Prelim Calcs'!$C$11+KA112</f>
        <v>-1020.8332788665626</v>
      </c>
      <c r="KB113" s="43">
        <f>KB112+0.5*JY113*'DEPRECATED - DT-Prelim Calcs'!$C$11^2+KA113*'DEPRECATED - DT-Prelim Calcs'!$C$11</f>
        <v>-171818.92599159005</v>
      </c>
      <c r="KC113" s="43">
        <f>MIN('Drive Train'!$F$35-JW112*'DEPRECATED - DT-Prelim Calcs'!$C$21*'Drive Train'!$F$39,KC112+JW$2)</f>
        <v>9.6000000000000014</v>
      </c>
      <c r="KD113" s="43">
        <f>'Drive Train'!$F$35-JW113*'DEPRECATED - DT-Prelim Calcs'!$C$21*'Drive Train'!$F$39</f>
        <v>9.6000000000000014</v>
      </c>
      <c r="KE113" s="1">
        <f>IF(KB113&gt;='Drive Train'!$F$29,1,0)</f>
        <v>0</v>
      </c>
      <c r="KF113" s="43">
        <f>MIN(JV113,'DEPRECATED - DT-Prelim Calcs'!$C$10)*'DEPRECATED - DT-Prelim Calcs'!$C$11*1000/60/60</f>
        <v>103.33333333333333</v>
      </c>
      <c r="KG113" s="49">
        <f>KG112+'DEPRECATED - DT-Prelim Calcs'!$C$11</f>
        <v>436</v>
      </c>
      <c r="KH113" s="2">
        <f>KR113/'Drive Train'!$F$35</f>
        <v>0.75913978494623657</v>
      </c>
      <c r="KI113" s="36">
        <f>KP113*12*60/(PI() * 'Drive Train'!$F$15)/KH$2*KH113</f>
        <v>-116706.15456751043</v>
      </c>
      <c r="KJ113" s="2">
        <f>('DEPRECATED - DT-Prelim Calcs'!$C$6*KH113-KI113)/('DEPRECATED - DT-Prelim Calcs'!$C$6*KH113)*'DEPRECATED - DT-Prelim Calcs'!$C$7*KH113</f>
        <v>89.352193949019167</v>
      </c>
      <c r="KK113" s="43">
        <f>KJ113/'DEPRECATED - DT-Prelim Calcs'!$C$7*('DEPRECATED - DT-Prelim Calcs'!$C$8-'DEPRECATED - DT-Prelim Calcs'!$C$9)+'DEPRECATED - DT-Prelim Calcs'!$C$9</f>
        <v>4869.194147968954</v>
      </c>
      <c r="KL113" s="43">
        <f t="shared" si="118"/>
        <v>53.333333333333329</v>
      </c>
      <c r="KM113" s="2">
        <f t="shared" si="172"/>
        <v>1.4462867232450001</v>
      </c>
      <c r="KN113" s="43">
        <f>KM113*'DEPRECATED - DT-Prelim Calcs'!$C$21/KH$2/'DEPRECATED - DT-Prelim Calcs'!$C$19/'DEPRECATED - DT-Prelim Calcs'!$C$18*3.39*'DEPRECATED - DT-Prelim Calcs'!$C$20</f>
        <v>29.053734754561201</v>
      </c>
      <c r="KO113" s="36">
        <f t="shared" si="173"/>
        <v>0</v>
      </c>
      <c r="KP113" s="43">
        <f>KN112*'DEPRECATED - DT-Prelim Calcs'!$C$11+KP112</f>
        <v>-447.1962201903595</v>
      </c>
      <c r="KQ113" s="43">
        <f>KQ112+0.5*KN113*'DEPRECATED - DT-Prelim Calcs'!$C$11^2+KP113*'DEPRECATED - DT-Prelim Calcs'!$C$11</f>
        <v>-170747.23465959204</v>
      </c>
      <c r="KR113" s="43">
        <f>MIN('Drive Train'!$F$35-KL112*'DEPRECATED - DT-Prelim Calcs'!$C$21*'Drive Train'!$F$39,KR112+KL$2)</f>
        <v>9.413333333333334</v>
      </c>
      <c r="KS113" s="43">
        <f>'Drive Train'!$F$35-KL113*'DEPRECATED - DT-Prelim Calcs'!$C$21*'Drive Train'!$F$39</f>
        <v>9.413333333333334</v>
      </c>
      <c r="KT113" s="1">
        <f>IF(KQ113&gt;='Drive Train'!$F$29,1,0)</f>
        <v>0</v>
      </c>
      <c r="KU113" s="43">
        <f>MIN(KK113,'DEPRECATED - DT-Prelim Calcs'!$C$10)*'DEPRECATED - DT-Prelim Calcs'!$C$11*1000/60/60</f>
        <v>103.33333333333333</v>
      </c>
      <c r="KV113" s="49">
        <f>KV112+'DEPRECATED - DT-Prelim Calcs'!$C$11</f>
        <v>436</v>
      </c>
      <c r="KW113" s="2">
        <f>LG113/'Drive Train'!$F$35</f>
        <v>0.74408602150537628</v>
      </c>
      <c r="KX113" s="36">
        <f>LE113*12*60/(PI() * 'Drive Train'!$F$15)/KW$2*KW113</f>
        <v>-121029.27322880054</v>
      </c>
      <c r="KY113" s="2">
        <f>('DEPRECATED - DT-Prelim Calcs'!$C$6*KW113-KX113)/('DEPRECATED - DT-Prelim Calcs'!$C$6*KW113)*'DEPRECATED - DT-Prelim Calcs'!$C$7*KW113</f>
        <v>92.459558337893839</v>
      </c>
      <c r="KZ113" s="43">
        <f>KY113/'DEPRECATED - DT-Prelim Calcs'!$C$7*('DEPRECATED - DT-Prelim Calcs'!$C$8-'DEPRECATED - DT-Prelim Calcs'!$C$9)+'DEPRECATED - DT-Prelim Calcs'!$C$9</f>
        <v>5038.4759393031718</v>
      </c>
      <c r="LA113" s="43">
        <f t="shared" si="119"/>
        <v>56.666666666666664</v>
      </c>
      <c r="LB113" s="2">
        <f t="shared" si="174"/>
        <v>1.4462867232450001</v>
      </c>
      <c r="LC113" s="43">
        <f>LB113*'DEPRECATED - DT-Prelim Calcs'!$C$21/KW$2/'DEPRECATED - DT-Prelim Calcs'!$C$19/'DEPRECATED - DT-Prelim Calcs'!$C$18*3.39*'DEPRECATED - DT-Prelim Calcs'!$C$20</f>
        <v>29.053734754561201</v>
      </c>
      <c r="LD113" s="36">
        <f t="shared" si="175"/>
        <v>0</v>
      </c>
      <c r="LE113" s="43">
        <f>LC112*'DEPRECATED - DT-Prelim Calcs'!$C$11+LE112</f>
        <v>-473.14406490816719</v>
      </c>
      <c r="LF113" s="43">
        <f>LF112+0.5*LC113*'DEPRECATED - DT-Prelim Calcs'!$C$11^2+LE113*'DEPRECATED - DT-Prelim Calcs'!$C$11</f>
        <v>-194027.37328194073</v>
      </c>
      <c r="LG113" s="43">
        <f>MIN('Drive Train'!$F$35-LA112*'DEPRECATED - DT-Prelim Calcs'!$C$21*'Drive Train'!$F$39,LG112+LA$2)</f>
        <v>9.2266666666666666</v>
      </c>
      <c r="LH113" s="43">
        <f>'Drive Train'!$F$35-LA113*'DEPRECATED - DT-Prelim Calcs'!$C$21*'Drive Train'!$F$39</f>
        <v>9.2266666666666666</v>
      </c>
      <c r="LI113" s="1">
        <f>IF(LF113&gt;='Drive Train'!$F$29,1,0)</f>
        <v>0</v>
      </c>
      <c r="LJ113" s="43">
        <f>MIN(KZ113,'DEPRECATED - DT-Prelim Calcs'!$C$10)*'DEPRECATED - DT-Prelim Calcs'!$C$11*1000/60/60</f>
        <v>103.33333333333333</v>
      </c>
      <c r="LK113" s="49">
        <f>LK112+'DEPRECATED - DT-Prelim Calcs'!$C$11</f>
        <v>436</v>
      </c>
      <c r="LL113" s="2">
        <f>LV113/'Drive Train'!$F$35</f>
        <v>0.72903225806451621</v>
      </c>
      <c r="LM113" s="36">
        <f>LT113*12*60/(PI() * 'Drive Train'!$F$15)/LL$2*LL113</f>
        <v>-66021.255373329826</v>
      </c>
      <c r="LN113" s="2">
        <f>('DEPRECATED - DT-Prelim Calcs'!$C$6*LL113-LM113)/('DEPRECATED - DT-Prelim Calcs'!$C$6*LL113)*'DEPRECATED - DT-Prelim Calcs'!$C$7*LL113</f>
        <v>51.952027701124599</v>
      </c>
      <c r="LO113" s="43">
        <f>LN113/'DEPRECATED - DT-Prelim Calcs'!$C$7*('DEPRECATED - DT-Prelim Calcs'!$C$8-'DEPRECATED - DT-Prelim Calcs'!$C$9)+'DEPRECATED - DT-Prelim Calcs'!$C$9</f>
        <v>2831.7224046135038</v>
      </c>
      <c r="LP113" s="43">
        <f t="shared" si="120"/>
        <v>60</v>
      </c>
      <c r="LQ113" s="2">
        <f t="shared" si="176"/>
        <v>1.4462867232450001</v>
      </c>
      <c r="LR113" s="43">
        <f>LQ113*'DEPRECATED - DT-Prelim Calcs'!$C$21/LL$2/'DEPRECATED - DT-Prelim Calcs'!$C$19/'DEPRECATED - DT-Prelim Calcs'!$C$18*3.39*'DEPRECATED - DT-Prelim Calcs'!$C$20</f>
        <v>29.053734754561201</v>
      </c>
      <c r="LS113" s="36">
        <f t="shared" si="177"/>
        <v>0</v>
      </c>
      <c r="LT113" s="43">
        <f>LR112*'DEPRECATED - DT-Prelim Calcs'!$C$11+LT112</f>
        <v>-263.42873716447428</v>
      </c>
      <c r="LU113" s="43">
        <f>LU112+0.5*LR113*'DEPRECATED - DT-Prelim Calcs'!$C$11^2+LT113*'DEPRECATED - DT-Prelim Calcs'!$C$11</f>
        <v>-189491.27238618577</v>
      </c>
      <c r="LV113" s="43">
        <f>MIN('Drive Train'!$F$35-LP112*'DEPRECATED - DT-Prelim Calcs'!$C$21*'Drive Train'!$F$39,LV112+LP$2)</f>
        <v>9.0400000000000009</v>
      </c>
      <c r="LW113" s="43">
        <f>'Drive Train'!$F$35-LP113*'DEPRECATED - DT-Prelim Calcs'!$C$21*'Drive Train'!$F$39</f>
        <v>9.0400000000000009</v>
      </c>
      <c r="LX113" s="1">
        <f>IF(LU113&gt;='Drive Train'!$F$29,1,0)</f>
        <v>0</v>
      </c>
      <c r="LY113" s="43">
        <f>MIN(LO113,'DEPRECATED - DT-Prelim Calcs'!$C$10)*'DEPRECATED - DT-Prelim Calcs'!$C$11*1000/60/60</f>
        <v>103.33333333333333</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79"/>
        <v>0</v>
      </c>
      <c r="X114" s="2">
        <f>MAX(MIN(IF(AND(AI113=1,AG114&lt;0),-1,1)*(W114-$C$9)/($C$8-$C$9)*$C$7-$C$29*AE114/T$2 -  AI113*$C$29/2,X$2),MAX(X$4:X113)*-1)</f>
        <v>-0.27672021620693066</v>
      </c>
      <c r="Y114" s="43">
        <f t="shared" si="94"/>
        <v>0</v>
      </c>
      <c r="Z114" s="43">
        <f t="shared" si="95"/>
        <v>0</v>
      </c>
      <c r="AA114" s="43">
        <f t="shared" si="96"/>
        <v>0</v>
      </c>
      <c r="AB114" s="43" t="e">
        <f t="shared" si="97"/>
        <v>#N/A</v>
      </c>
      <c r="AC114" s="36">
        <f t="shared" si="121"/>
        <v>1</v>
      </c>
      <c r="AD114" s="1">
        <f t="shared" si="98"/>
        <v>1</v>
      </c>
      <c r="AE114" s="43">
        <f t="shared" si="99"/>
        <v>0</v>
      </c>
      <c r="AF114" s="43" t="e">
        <f t="shared" si="100"/>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889.49632897085212</v>
      </c>
      <c r="AK114" s="43">
        <f t="shared" si="178"/>
        <v>0</v>
      </c>
      <c r="AL114" s="49">
        <f>AL113+'DEPRECATED - DT-Prelim Calcs'!$C$11</f>
        <v>440</v>
      </c>
      <c r="AM114" s="2">
        <f>AW114/'Drive Train'!$F$35</f>
        <v>0.57999999999999996</v>
      </c>
      <c r="AN114" s="36">
        <f>AU114*12*60/(PI() * 'Drive Train'!$F$15)/AM$2*AM114</f>
        <v>7741.7297892397701</v>
      </c>
      <c r="AO114" s="2">
        <f>('DEPRECATED - DT-Prelim Calcs'!$C$6*AM114-AN114)/('DEPRECATED - DT-Prelim Calcs'!$C$6*AM114)*'DEPRECATED - DT-Prelim Calcs'!$C$7*AM114</f>
        <v>-2.9708208011809605</v>
      </c>
      <c r="AP114" s="43">
        <f>AO114/'DEPRECATED - DT-Prelim Calcs'!$C$7*('DEPRECATED - DT-Prelim Calcs'!$C$8-'DEPRECATED - DT-Prelim Calcs'!$C$9)+'DEPRECATED - DT-Prelim Calcs'!$C$9</f>
        <v>-160.34322275090307</v>
      </c>
      <c r="AQ114" s="43">
        <f t="shared" si="102"/>
        <v>-160.34322275090307</v>
      </c>
      <c r="AR114" s="2">
        <f t="shared" si="122"/>
        <v>-4.0134812941857509</v>
      </c>
      <c r="AS114" s="43">
        <f>AR114*'DEPRECATED - DT-Prelim Calcs'!$C$21/AM$2/'DEPRECATED - DT-Prelim Calcs'!$C$19/'DEPRECATED - DT-Prelim Calcs'!$C$18*3.39*'DEPRECATED - DT-Prelim Calcs'!$C$20</f>
        <v>-40.312414920755913</v>
      </c>
      <c r="AT114" s="36">
        <f t="shared" si="123"/>
        <v>1</v>
      </c>
      <c r="AU114" s="43">
        <f>AS113*'DEPRECATED - DT-Prelim Calcs'!$C$11+AU113</f>
        <v>77.654410702276252</v>
      </c>
      <c r="AV114" s="43">
        <f>AV113+0.5*AS114*'DEPRECATED - DT-Prelim Calcs'!$C$11^2+AU114*'DEPRECATED - DT-Prelim Calcs'!$C$11</f>
        <v>6472.7188690336498</v>
      </c>
      <c r="AW114" s="43">
        <f>MIN('Drive Train'!$F$35-AQ113*'DEPRECATED - DT-Prelim Calcs'!$C$21*'Drive Train'!$F$39,AW113+AQ$2)</f>
        <v>7.1920000000000002</v>
      </c>
      <c r="AX114" s="43">
        <f>'Drive Train'!$F$35-AQ114*'DEPRECATED - DT-Prelim Calcs'!$C$21*'Drive Train'!$F$39</f>
        <v>21.379220474050573</v>
      </c>
      <c r="AY114" s="1">
        <f>IF(AV114&gt;='Drive Train'!$F$29,1,0)</f>
        <v>1</v>
      </c>
      <c r="AZ114" s="43">
        <f t="shared" si="124"/>
        <v>-178.15913638989232</v>
      </c>
      <c r="BA114" s="49">
        <f>BA113+'DEPRECATED - DT-Prelim Calcs'!$C$11</f>
        <v>440</v>
      </c>
      <c r="BB114" s="2">
        <f>BL114/'Drive Train'!$F$35</f>
        <v>1.7319603705423459</v>
      </c>
      <c r="BC114" s="36">
        <f>BJ114*12*60/(PI() * 'Drive Train'!$F$15)/BB$2*BB114</f>
        <v>-77448.31381842526</v>
      </c>
      <c r="BD114" s="2">
        <f>('DEPRECATED - DT-Prelim Calcs'!$C$6*BB114-BC114)/('DEPRECATED - DT-Prelim Calcs'!$C$6*BB114)*'DEPRECATED - DT-Prelim Calcs'!$C$7*BB114</f>
        <v>65.055902258284746</v>
      </c>
      <c r="BE114" s="43">
        <f>BD114/'DEPRECATED - DT-Prelim Calcs'!$C$7*('DEPRECATED - DT-Prelim Calcs'!$C$8-'DEPRECATED - DT-Prelim Calcs'!$C$9)+'DEPRECATED - DT-Prelim Calcs'!$C$9</f>
        <v>3545.5901976528257</v>
      </c>
      <c r="BF114" s="43">
        <f t="shared" si="103"/>
        <v>93</v>
      </c>
      <c r="BG114" s="2">
        <f t="shared" si="125"/>
        <v>2.0025508475699998</v>
      </c>
      <c r="BH114" s="43">
        <f>BG114*'DEPRECATED - DT-Prelim Calcs'!$C$21/BB$2/'DEPRECATED - DT-Prelim Calcs'!$C$19/'DEPRECATED - DT-Prelim Calcs'!$C$18*3.39*'DEPRECATED - DT-Prelim Calcs'!$C$20</f>
        <v>29.053734754561201</v>
      </c>
      <c r="BI114" s="36">
        <f t="shared" si="126"/>
        <v>0</v>
      </c>
      <c r="BJ114" s="43">
        <f>BH113*'DEPRECATED - DT-Prelim Calcs'!$C$11+BJ113</f>
        <v>-180.10645836402881</v>
      </c>
      <c r="BK114" s="43">
        <f>BK113+0.5*BH114*'DEPRECATED - DT-Prelim Calcs'!$C$11^2+BJ114*'DEPRECATED - DT-Prelim Calcs'!$C$11</f>
        <v>-59891.482226476161</v>
      </c>
      <c r="BL114" s="43">
        <f>MIN('Drive Train'!$F$35-BF113*'DEPRECATED - DT-Prelim Calcs'!$C$21*'Drive Train'!$F$39,BL113+BF$2)</f>
        <v>21.47630859472509</v>
      </c>
      <c r="BM114" s="43">
        <f>'Drive Train'!$F$35-BF114*'DEPRECATED - DT-Prelim Calcs'!$C$21*'Drive Train'!$F$39</f>
        <v>7.1920000000000002</v>
      </c>
      <c r="BN114" s="1">
        <f>IF(BK114&gt;='Drive Train'!$F$29,1,0)</f>
        <v>0</v>
      </c>
      <c r="BO114" s="43">
        <f t="shared" si="127"/>
        <v>103.33333333333333</v>
      </c>
      <c r="BP114" s="49">
        <f>BP113+'DEPRECATED - DT-Prelim Calcs'!$C$11</f>
        <v>440</v>
      </c>
      <c r="BQ114" s="2">
        <f>CA114/'Drive Train'!$F$35</f>
        <v>0.57999999999999996</v>
      </c>
      <c r="BR114" s="36">
        <f>BY114*12*60/(PI() * 'Drive Train'!$F$15)/BQ$2*BQ114</f>
        <v>-55748.900667041446</v>
      </c>
      <c r="BS114" s="2">
        <f>('DEPRECATED - DT-Prelim Calcs'!$C$6*BQ114-BR114)/('DEPRECATED - DT-Prelim Calcs'!$C$6*BQ114)*'DEPRECATED - DT-Prelim Calcs'!$C$7*BQ114</f>
        <v>43.701758640818881</v>
      </c>
      <c r="BT114" s="43">
        <f>BS114/'DEPRECATED - DT-Prelim Calcs'!$C$7*('DEPRECATED - DT-Prelim Calcs'!$C$8-'DEPRECATED - DT-Prelim Calcs'!$C$9)+'DEPRECATED - DT-Prelim Calcs'!$C$9</f>
        <v>2382.2674483431178</v>
      </c>
      <c r="BU114" s="43">
        <f t="shared" si="104"/>
        <v>93</v>
      </c>
      <c r="BV114" s="2">
        <f t="shared" si="128"/>
        <v>1.5313624128476471</v>
      </c>
      <c r="BW114" s="43">
        <f>BV114*'DEPRECATED - DT-Prelim Calcs'!$C$21/BQ$2/'DEPRECATED - DT-Prelim Calcs'!$C$19/'DEPRECATED - DT-Prelim Calcs'!$C$18*3.39*'DEPRECATED - DT-Prelim Calcs'!$C$20</f>
        <v>29.053734754561201</v>
      </c>
      <c r="BX114" s="36">
        <f t="shared" si="129"/>
        <v>0</v>
      </c>
      <c r="BY114" s="43">
        <f>BW113*'DEPRECATED - DT-Prelim Calcs'!$C$11+BY113</f>
        <v>-296.04519401839843</v>
      </c>
      <c r="BZ114" s="43">
        <f>BZ113+0.5*BW114*'DEPRECATED - DT-Prelim Calcs'!$C$11^2+BY114*'DEPRECATED - DT-Prelim Calcs'!$C$11</f>
        <v>-143906.11822316801</v>
      </c>
      <c r="CA114" s="43">
        <f>MIN('Drive Train'!$F$35-BU113*'DEPRECATED - DT-Prelim Calcs'!$C$21*'Drive Train'!$F$39,CA113+BU$2)</f>
        <v>7.1920000000000002</v>
      </c>
      <c r="CB114" s="43">
        <f>'Drive Train'!$F$35-BU114*'DEPRECATED - DT-Prelim Calcs'!$C$21*'Drive Train'!$F$39</f>
        <v>7.1920000000000002</v>
      </c>
      <c r="CC114" s="1">
        <f>IF(BZ114&gt;='Drive Train'!$F$29,1,0)</f>
        <v>0</v>
      </c>
      <c r="CD114" s="43">
        <f t="shared" si="130"/>
        <v>103.33333333333333</v>
      </c>
      <c r="CE114" s="49">
        <f>CE113+'DEPRECATED - DT-Prelim Calcs'!$C$11</f>
        <v>440</v>
      </c>
      <c r="CF114" s="2">
        <f>CP114/'Drive Train'!$F$35</f>
        <v>4.6107293537114833</v>
      </c>
      <c r="CG114" s="36">
        <f>CN114*12*60/(PI() * 'Drive Train'!$F$15)/CF$2*CF114</f>
        <v>-2913976.0803613244</v>
      </c>
      <c r="CH114" s="2">
        <f>('DEPRECATED - DT-Prelim Calcs'!$C$6*CF114-CG114)/('DEPRECATED - DT-Prelim Calcs'!$C$6*CF114)*'DEPRECATED - DT-Prelim Calcs'!$C$7*CF114</f>
        <v>2163.7164549784075</v>
      </c>
      <c r="CI114" s="43">
        <f>CH114/'DEPRECATED - DT-Prelim Calcs'!$C$7*('DEPRECATED - DT-Prelim Calcs'!$C$8-'DEPRECATED - DT-Prelim Calcs'!$C$9)+'DEPRECATED - DT-Prelim Calcs'!$C$9</f>
        <v>117875.60538315203</v>
      </c>
      <c r="CJ114" s="43">
        <f t="shared" si="105"/>
        <v>93</v>
      </c>
      <c r="CK114" s="2">
        <f t="shared" si="131"/>
        <v>1.2396743342100003</v>
      </c>
      <c r="CL114" s="43">
        <f>CK114*'DEPRECATED - DT-Prelim Calcs'!$C$21/CF$2/'DEPRECATED - DT-Prelim Calcs'!$C$19/'DEPRECATED - DT-Prelim Calcs'!$C$18*3.39*'DEPRECATED - DT-Prelim Calcs'!$C$20</f>
        <v>29.053734754561205</v>
      </c>
      <c r="CM114" s="36">
        <f t="shared" si="132"/>
        <v>0</v>
      </c>
      <c r="CN114" s="43">
        <f>CL113*'DEPRECATED - DT-Prelim Calcs'!$C$11+CN113</f>
        <v>-1575.7803476277913</v>
      </c>
      <c r="CO114" s="43">
        <f>CO113+0.5*CL114*'DEPRECATED - DT-Prelim Calcs'!$C$11^2+CN114*'DEPRECATED - DT-Prelim Calcs'!$C$11</f>
        <v>-292530.75995651929</v>
      </c>
      <c r="CP114" s="43">
        <f>MIN('Drive Train'!$F$35-CJ113*'DEPRECATED - DT-Prelim Calcs'!$C$21*'Drive Train'!$F$39,CP113+CJ$2)</f>
        <v>57.1730439860224</v>
      </c>
      <c r="CQ114" s="43">
        <f>'Drive Train'!$F$35-CJ114*'DEPRECATED - DT-Prelim Calcs'!$C$21*'Drive Train'!$F$39</f>
        <v>7.1920000000000002</v>
      </c>
      <c r="CR114" s="1">
        <f>IF(CO114&gt;='Drive Train'!$F$29,1,0)</f>
        <v>0</v>
      </c>
      <c r="CS114" s="43">
        <f t="shared" si="133"/>
        <v>103.33333333333333</v>
      </c>
      <c r="CT114" s="49">
        <f>CT113+'DEPRECATED - DT-Prelim Calcs'!$C$11</f>
        <v>440</v>
      </c>
      <c r="CU114" s="2">
        <f>DE114/'Drive Train'!$F$35</f>
        <v>0.57999999999999996</v>
      </c>
      <c r="CV114" s="36">
        <f>DC114*12*60/(PI() * 'Drive Train'!$F$15)/CU$2*CU114</f>
        <v>10722.347019689829</v>
      </c>
      <c r="CW114" s="2">
        <f>('DEPRECATED - DT-Prelim Calcs'!$C$6*CU114-CV114)/('DEPRECATED - DT-Prelim Calcs'!$C$6*CU114)*'DEPRECATED - DT-Prelim Calcs'!$C$7*CU114</f>
        <v>-5.1619014925306121</v>
      </c>
      <c r="CX114" s="43">
        <f>CW114/'DEPRECATED - DT-Prelim Calcs'!$C$7*('DEPRECATED - DT-Prelim Calcs'!$C$8-'DEPRECATED - DT-Prelim Calcs'!$C$9)+'DEPRECATED - DT-Prelim Calcs'!$C$9</f>
        <v>-279.70806638413035</v>
      </c>
      <c r="CY114" s="43">
        <f t="shared" si="106"/>
        <v>-279.70806638413035</v>
      </c>
      <c r="CZ114" s="2">
        <f t="shared" si="134"/>
        <v>-6.605993179282196</v>
      </c>
      <c r="DA114" s="43">
        <f>CZ114*'DEPRECATED - DT-Prelim Calcs'!$C$21/CU$2/'DEPRECATED - DT-Prelim Calcs'!$C$19/'DEPRECATED - DT-Prelim Calcs'!$C$18*3.39*'DEPRECATED - DT-Prelim Calcs'!$C$20</f>
        <v>-184.31182203111842</v>
      </c>
      <c r="DB114" s="36">
        <f t="shared" si="135"/>
        <v>1</v>
      </c>
      <c r="DC114" s="43">
        <f>DA113*'DEPRECATED - DT-Prelim Calcs'!$C$11+DC113</f>
        <v>38.718674283101137</v>
      </c>
      <c r="DD114" s="43">
        <f>DD113+0.5*DA114*'DEPRECATED - DT-Prelim Calcs'!$C$11^2+DC114*'DEPRECATED - DT-Prelim Calcs'!$C$11</f>
        <v>-404519.12513454567</v>
      </c>
      <c r="DE114" s="43">
        <f>MIN('Drive Train'!$F$35-CY113*'DEPRECATED - DT-Prelim Calcs'!$C$21*'Drive Train'!$F$39,DE113+CY$2)</f>
        <v>7.1920000000000002</v>
      </c>
      <c r="DF114" s="43">
        <f>'Drive Train'!$F$35-CY114*'DEPRECATED - DT-Prelim Calcs'!$C$21*'Drive Train'!$F$39</f>
        <v>28.063651717511299</v>
      </c>
      <c r="DG114" s="1">
        <f>IF(DD114&gt;='Drive Train'!$F$29,1,0)</f>
        <v>0</v>
      </c>
      <c r="DH114" s="43">
        <f t="shared" si="136"/>
        <v>-310.78674042681149</v>
      </c>
      <c r="DI114" s="49">
        <f>DI113+'DEPRECATED - DT-Prelim Calcs'!$C$11</f>
        <v>440</v>
      </c>
      <c r="DJ114" s="2">
        <f>DT114/'Drive Train'!$F$35</f>
        <v>0.57999999999999996</v>
      </c>
      <c r="DK114" s="36">
        <f>DR114*12*60/(PI() * 'Drive Train'!$F$15)/DJ$2*DJ114</f>
        <v>-833974.20989613794</v>
      </c>
      <c r="DL114" s="2">
        <f>('DEPRECATED - DT-Prelim Calcs'!$C$6*DJ114-DK114)/('DEPRECATED - DT-Prelim Calcs'!$C$6*DJ114)*'DEPRECATED - DT-Prelim Calcs'!$C$7*DJ114</f>
        <v>615.78274614622057</v>
      </c>
      <c r="DM114" s="43">
        <f>DL114/'DEPRECATED - DT-Prelim Calcs'!$C$7*('DEPRECATED - DT-Prelim Calcs'!$C$8-'DEPRECATED - DT-Prelim Calcs'!$C$9)+'DEPRECATED - DT-Prelim Calcs'!$C$9</f>
        <v>33547.873484085154</v>
      </c>
      <c r="DN114" s="43">
        <f t="shared" si="107"/>
        <v>93</v>
      </c>
      <c r="DO114" s="2">
        <f t="shared" si="137"/>
        <v>0.89769520753137932</v>
      </c>
      <c r="DP114" s="43">
        <f>DO114*'DEPRECATED - DT-Prelim Calcs'!$C$21/DJ$2/'DEPRECATED - DT-Prelim Calcs'!$C$19/'DEPRECATED - DT-Prelim Calcs'!$C$18*3.39*'DEPRECATED - DT-Prelim Calcs'!$C$20</f>
        <v>29.053734754561201</v>
      </c>
      <c r="DQ114" s="36">
        <f t="shared" si="138"/>
        <v>0</v>
      </c>
      <c r="DR114" s="43">
        <f>DP113*'DEPRECATED - DT-Prelim Calcs'!$C$11+DR113</f>
        <v>-2596.1229202269715</v>
      </c>
      <c r="DS114" s="43">
        <f>DS113+0.5*DP114*'DEPRECATED - DT-Prelim Calcs'!$C$11^2+DR114*'DEPRECATED - DT-Prelim Calcs'!$C$11</f>
        <v>-825498.21007608739</v>
      </c>
      <c r="DT114" s="43">
        <f>MIN('Drive Train'!$F$35-DN113*'DEPRECATED - DT-Prelim Calcs'!$C$21*'Drive Train'!$F$39,DT113+DN$2)</f>
        <v>7.1920000000000002</v>
      </c>
      <c r="DU114" s="43">
        <f>'Drive Train'!$F$35-DN114*'DEPRECATED - DT-Prelim Calcs'!$C$21*'Drive Train'!$F$39</f>
        <v>7.1920000000000002</v>
      </c>
      <c r="DV114" s="1">
        <f>IF(DS114&gt;='Drive Train'!$F$29,1,0)</f>
        <v>0</v>
      </c>
      <c r="DW114" s="43">
        <f t="shared" si="139"/>
        <v>103.33333333333333</v>
      </c>
      <c r="DX114" s="49">
        <f>DX113+'DEPRECATED - DT-Prelim Calcs'!$C$11</f>
        <v>440</v>
      </c>
      <c r="DY114" s="2">
        <f>EI114/'Drive Train'!$F$35</f>
        <v>0.57999999999999996</v>
      </c>
      <c r="DZ114" s="36">
        <f>EG114*12*60/(PI() * 'Drive Train'!$F$15)/DY$2*DY114</f>
        <v>-318806.10264435521</v>
      </c>
      <c r="EA114" s="2">
        <f>('DEPRECATED - DT-Prelim Calcs'!$C$6*DY114-DZ114)/('DEPRECATED - DT-Prelim Calcs'!$C$6*DY114)*'DEPRECATED - DT-Prelim Calcs'!$C$7*DY114</f>
        <v>237.07766416959657</v>
      </c>
      <c r="EB114" s="43">
        <f>EA114/'DEPRECATED - DT-Prelim Calcs'!$C$7*('DEPRECATED - DT-Prelim Calcs'!$C$8-'DEPRECATED - DT-Prelim Calcs'!$C$9)+'DEPRECATED - DT-Prelim Calcs'!$C$9</f>
        <v>12916.924988343693</v>
      </c>
      <c r="EC114" s="43">
        <f t="shared" si="108"/>
        <v>93</v>
      </c>
      <c r="ED114" s="2">
        <f t="shared" si="140"/>
        <v>0.78888366722454539</v>
      </c>
      <c r="EE114" s="43">
        <f>ED114*'DEPRECATED - DT-Prelim Calcs'!$C$21/DY$2/'DEPRECATED - DT-Prelim Calcs'!$C$19/'DEPRECATED - DT-Prelim Calcs'!$C$18*3.39*'DEPRECATED - DT-Prelim Calcs'!$C$20</f>
        <v>29.053734754561201</v>
      </c>
      <c r="EF114" s="36">
        <f t="shared" si="141"/>
        <v>0</v>
      </c>
      <c r="EG114" s="43">
        <f>EE113*'DEPRECATED - DT-Prelim Calcs'!$C$11+EG113</f>
        <v>-872.13419539106576</v>
      </c>
      <c r="EH114" s="43">
        <f>EH113+0.5*EE114*'DEPRECATED - DT-Prelim Calcs'!$C$11^2+EG114*'DEPRECATED - DT-Prelim Calcs'!$C$11</f>
        <v>-786317.53458365018</v>
      </c>
      <c r="EI114" s="43">
        <f>MIN('Drive Train'!$F$35-EC113*'DEPRECATED - DT-Prelim Calcs'!$C$21*'Drive Train'!$F$39,EI113+EC$2)</f>
        <v>7.1920000000000002</v>
      </c>
      <c r="EJ114" s="43">
        <f>'Drive Train'!$F$35-EC114*'DEPRECATED - DT-Prelim Calcs'!$C$21*'Drive Train'!$F$39</f>
        <v>7.1920000000000002</v>
      </c>
      <c r="EK114" s="1">
        <f>IF(EH114&gt;='Drive Train'!$F$29,1,0)</f>
        <v>0</v>
      </c>
      <c r="EL114" s="43">
        <f t="shared" si="142"/>
        <v>103.33333333333333</v>
      </c>
      <c r="EM114" s="49">
        <f>EM113+'DEPRECATED - DT-Prelim Calcs'!$C$11</f>
        <v>440</v>
      </c>
      <c r="EN114" s="2">
        <f>EX114/'Drive Train'!$F$35</f>
        <v>0.57999999999999996</v>
      </c>
      <c r="EO114" s="36">
        <f>EV114*12*60/(PI() * 'Drive Train'!$F$15)/EN$2*EN114</f>
        <v>-99925.378996605461</v>
      </c>
      <c r="EP114" s="2">
        <f>('DEPRECATED - DT-Prelim Calcs'!$C$6*EN114-EO114)/('DEPRECATED - DT-Prelim Calcs'!$C$6*EN114)*'DEPRECATED - DT-Prelim Calcs'!$C$7*EN114</f>
        <v>76.176317162081446</v>
      </c>
      <c r="EQ114" s="43">
        <f>EP114/'DEPRECATED - DT-Prelim Calcs'!$C$7*('DEPRECATED - DT-Prelim Calcs'!$C$8-'DEPRECATED - DT-Prelim Calcs'!$C$9)+'DEPRECATED - DT-Prelim Calcs'!$C$9</f>
        <v>4151.4038453969742</v>
      </c>
      <c r="ER114" s="43">
        <f t="shared" si="109"/>
        <v>93</v>
      </c>
      <c r="ES114" s="2">
        <f t="shared" si="143"/>
        <v>0.7035989464435134</v>
      </c>
      <c r="ET114" s="43">
        <f>ES114*'DEPRECATED - DT-Prelim Calcs'!$C$21/EN$2/'DEPRECATED - DT-Prelim Calcs'!$C$19/'DEPRECATED - DT-Prelim Calcs'!$C$18*3.39*'DEPRECATED - DT-Prelim Calcs'!$C$20</f>
        <v>29.053734754561201</v>
      </c>
      <c r="EU114" s="36">
        <f t="shared" si="144"/>
        <v>0</v>
      </c>
      <c r="EV114" s="43">
        <f>ET113*'DEPRECATED - DT-Prelim Calcs'!$C$11+EV113</f>
        <v>-243.80617937473716</v>
      </c>
      <c r="EW114" s="43">
        <f>EW113+0.5*ET114*'DEPRECATED - DT-Prelim Calcs'!$C$11^2+EV114*'DEPRECATED - DT-Prelim Calcs'!$C$11</f>
        <v>-1357170.774858342</v>
      </c>
      <c r="EX114" s="43">
        <f>MIN('Drive Train'!$F$35-ER113*'DEPRECATED - DT-Prelim Calcs'!$C$21*'Drive Train'!$F$39,EX113+ER$2)</f>
        <v>7.1920000000000002</v>
      </c>
      <c r="EY114" s="43">
        <f>'Drive Train'!$F$35-ER114*'DEPRECATED - DT-Prelim Calcs'!$C$21*'Drive Train'!$F$39</f>
        <v>7.1920000000000002</v>
      </c>
      <c r="EZ114" s="1">
        <f>IF(EW114&gt;='Drive Train'!$F$29,1,0)</f>
        <v>0</v>
      </c>
      <c r="FA114" s="43">
        <f t="shared" si="145"/>
        <v>103.33333333333333</v>
      </c>
      <c r="FB114" s="49">
        <f>FB113+'DEPRECATED - DT-Prelim Calcs'!$C$11</f>
        <v>440</v>
      </c>
      <c r="FC114" s="2">
        <f>FM114/'Drive Train'!$F$35</f>
        <v>0.57999999999999996</v>
      </c>
      <c r="FD114" s="36">
        <f>FK114*12*60/(PI() * 'Drive Train'!$F$15)/FC$2*FC114</f>
        <v>-1466393.6480426819</v>
      </c>
      <c r="FE114" s="2">
        <f>('DEPRECATED - DT-Prelim Calcs'!$C$6*FC114-FD114)/('DEPRECATED - DT-Prelim Calcs'!$C$6*FC114)*'DEPRECATED - DT-Prelim Calcs'!$C$7*FC114</f>
        <v>1080.6804208965798</v>
      </c>
      <c r="FF114" s="43">
        <f>FE114/'DEPRECATED - DT-Prelim Calcs'!$C$7*('DEPRECATED - DT-Prelim Calcs'!$C$8-'DEPRECATED - DT-Prelim Calcs'!$C$9)+'DEPRECATED - DT-Prelim Calcs'!$C$9</f>
        <v>58874.388601082326</v>
      </c>
      <c r="FG114" s="43">
        <f t="shared" si="110"/>
        <v>93</v>
      </c>
      <c r="FH114" s="2">
        <f t="shared" si="146"/>
        <v>0.63495514679048781</v>
      </c>
      <c r="FI114" s="43">
        <f>FH114*'DEPRECATED - DT-Prelim Calcs'!$C$21/FC$2/'DEPRECATED - DT-Prelim Calcs'!$C$19/'DEPRECATED - DT-Prelim Calcs'!$C$18*3.39*'DEPRECATED - DT-Prelim Calcs'!$C$20</f>
        <v>29.053734754561205</v>
      </c>
      <c r="FJ114" s="36">
        <f t="shared" si="147"/>
        <v>0</v>
      </c>
      <c r="FK114" s="43">
        <f>FI113*'DEPRECATED - DT-Prelim Calcs'!$C$11+FK113</f>
        <v>-3228.7717353249418</v>
      </c>
      <c r="FL114" s="43">
        <f>FL113+0.5*FI114*'DEPRECATED - DT-Prelim Calcs'!$C$11^2+FK114*'DEPRECATED - DT-Prelim Calcs'!$C$11</f>
        <v>-1912950.759602363</v>
      </c>
      <c r="FM114" s="43">
        <f>MIN('Drive Train'!$F$35-FG113*'DEPRECATED - DT-Prelim Calcs'!$C$21*'Drive Train'!$F$39,FM113+FG$2)</f>
        <v>7.1920000000000002</v>
      </c>
      <c r="FN114" s="43">
        <f>'Drive Train'!$F$35-FG114*'DEPRECATED - DT-Prelim Calcs'!$C$21*'Drive Train'!$F$39</f>
        <v>7.1920000000000002</v>
      </c>
      <c r="FO114" s="1">
        <f>IF(FL114&gt;='Drive Train'!$F$29,1,0)</f>
        <v>0</v>
      </c>
      <c r="FP114" s="43">
        <f t="shared" si="148"/>
        <v>103.33333333333333</v>
      </c>
      <c r="FQ114" s="49">
        <f>FQ113+'DEPRECATED - DT-Prelim Calcs'!$C$11</f>
        <v>440</v>
      </c>
      <c r="FR114" s="2">
        <f>GB114/'Drive Train'!$F$35</f>
        <v>0.57999999999999996</v>
      </c>
      <c r="FS114" s="36">
        <f>FZ114*12*60/(PI() * 'Drive Train'!$F$15)/FR$2*FR114</f>
        <v>-1354196.0412285863</v>
      </c>
      <c r="FT114" s="2">
        <f>('DEPRECATED - DT-Prelim Calcs'!$C$6*FR114-FS114)/('DEPRECATED - DT-Prelim Calcs'!$C$6*FR114)*'DEPRECATED - DT-Prelim Calcs'!$C$7*FR114</f>
        <v>998.20286980596723</v>
      </c>
      <c r="FU114" s="43">
        <f>FT114/'DEPRECATED - DT-Prelim Calcs'!$C$7*('DEPRECATED - DT-Prelim Calcs'!$C$8-'DEPRECATED - DT-Prelim Calcs'!$C$9)+'DEPRECATED - DT-Prelim Calcs'!$C$9</f>
        <v>54381.208578981794</v>
      </c>
      <c r="FV114" s="43">
        <f t="shared" si="111"/>
        <v>93</v>
      </c>
      <c r="FW114" s="2">
        <f t="shared" si="149"/>
        <v>0.57851468929799987</v>
      </c>
      <c r="FX114" s="43">
        <f>FW114*'DEPRECATED - DT-Prelim Calcs'!$C$21/FR$2/'DEPRECATED - DT-Prelim Calcs'!$C$19/'DEPRECATED - DT-Prelim Calcs'!$C$18*3.39*'DEPRECATED - DT-Prelim Calcs'!$C$20</f>
        <v>29.053734754561201</v>
      </c>
      <c r="FY114" s="36">
        <f t="shared" si="150"/>
        <v>0</v>
      </c>
      <c r="FZ114" s="43">
        <f>FX113*'DEPRECATED - DT-Prelim Calcs'!$C$11+FZ113</f>
        <v>-2716.6873145875525</v>
      </c>
      <c r="GA114" s="43">
        <f>GA113+0.5*FX114*'DEPRECATED - DT-Prelim Calcs'!$C$11^2+FZ114*'DEPRECATED - DT-Prelim Calcs'!$C$11</f>
        <v>-1974442.1932688472</v>
      </c>
      <c r="GB114" s="43">
        <f>MIN('Drive Train'!$F$35-FV113*'DEPRECATED - DT-Prelim Calcs'!$C$21*'Drive Train'!$F$39,GB113+FV$2)</f>
        <v>7.1920000000000002</v>
      </c>
      <c r="GC114" s="43">
        <f>'Drive Train'!$F$35-FV114*'DEPRECATED - DT-Prelim Calcs'!$C$21*'Drive Train'!$F$39</f>
        <v>7.1920000000000002</v>
      </c>
      <c r="GD114" s="1">
        <f>IF(GA114&gt;='Drive Train'!$F$29,1,0)</f>
        <v>0</v>
      </c>
      <c r="GE114" s="43">
        <f t="shared" si="151"/>
        <v>103.33333333333333</v>
      </c>
      <c r="GF114" s="49">
        <f>GF113+'DEPRECATED - DT-Prelim Calcs'!$C$11</f>
        <v>440</v>
      </c>
      <c r="GG114" s="2">
        <f>GQ114/'Drive Train'!$F$35</f>
        <v>0.86451612903225805</v>
      </c>
      <c r="GH114" s="36">
        <f>GO114*12*60/(PI() * 'Drive Train'!$F$15)/GG$2*GG114</f>
        <v>-77761.021828903715</v>
      </c>
      <c r="GI114" s="2">
        <f>('DEPRECATED - DT-Prelim Calcs'!$C$6*GG114-GH114)/('DEPRECATED - DT-Prelim Calcs'!$C$6*GG114)*'DEPRECATED - DT-Prelim Calcs'!$C$7*GG114</f>
        <v>61.21746346296041</v>
      </c>
      <c r="GJ114" s="43">
        <f>GI114/'DEPRECATED - DT-Prelim Calcs'!$C$7*('DEPRECATED - DT-Prelim Calcs'!$C$8-'DEPRECATED - DT-Prelim Calcs'!$C$9)+'DEPRECATED - DT-Prelim Calcs'!$C$9</f>
        <v>3336.4812185045594</v>
      </c>
      <c r="GK114" s="43">
        <f t="shared" si="152"/>
        <v>29.999999999999982</v>
      </c>
      <c r="GL114" s="2">
        <f t="shared" si="153"/>
        <v>1.4462867232450001</v>
      </c>
      <c r="GM114" s="43">
        <f>GL114*'DEPRECATED - DT-Prelim Calcs'!$C$21/GG$2/'DEPRECATED - DT-Prelim Calcs'!$C$19/'DEPRECATED - DT-Prelim Calcs'!$C$18*3.39*'DEPRECATED - DT-Prelim Calcs'!$C$20</f>
        <v>29.053734754561201</v>
      </c>
      <c r="GN114" s="36">
        <f t="shared" si="154"/>
        <v>0</v>
      </c>
      <c r="GO114" s="43">
        <f>GM113*'DEPRECATED - DT-Prelim Calcs'!$C$11+GO113</f>
        <v>-261.64652785768743</v>
      </c>
      <c r="GP114" s="43">
        <f>GP113+0.5*GM114*'DEPRECATED - DT-Prelim Calcs'!$C$11^2+GO114*'DEPRECATED - DT-Prelim Calcs'!$C$11</f>
        <v>-131320.29181267379</v>
      </c>
      <c r="GQ114" s="43">
        <f>MIN('Drive Train'!$F$35-GK113*'DEPRECATED - DT-Prelim Calcs'!$C$21*'Drive Train'!$F$39,GQ113+GK$2)</f>
        <v>10.72</v>
      </c>
      <c r="GR114" s="43">
        <f>'Drive Train'!$F$35-GK114*'DEPRECATED - DT-Prelim Calcs'!$C$21*'Drive Train'!$F$39</f>
        <v>10.72</v>
      </c>
      <c r="GS114" s="1">
        <f>IF(GP114&gt;='Drive Train'!$F$29,1,0)</f>
        <v>0</v>
      </c>
      <c r="GT114" s="43">
        <f t="shared" si="155"/>
        <v>33.333333333333314</v>
      </c>
      <c r="GU114" s="49">
        <f>GU113+'DEPRECATED - DT-Prelim Calcs'!$C$11</f>
        <v>440</v>
      </c>
      <c r="GV114" s="2">
        <f>HF114/'Drive Train'!$F$35</f>
        <v>0.84946236559139798</v>
      </c>
      <c r="GW114" s="36">
        <f>HD114*12*60/(PI() * 'Drive Train'!$F$15)/GV$2*GV114</f>
        <v>-282018.6620687726</v>
      </c>
      <c r="GX114" s="2">
        <f>('DEPRECATED - DT-Prelim Calcs'!$C$6*GV114-GW114)/('DEPRECATED - DT-Prelim Calcs'!$C$6*GV114)*'DEPRECATED - DT-Prelim Calcs'!$C$7*GV114</f>
        <v>211.29863760160538</v>
      </c>
      <c r="GY114" s="43">
        <f>GX114/'DEPRECATED - DT-Prelim Calcs'!$C$7*('DEPRECATED - DT-Prelim Calcs'!$C$8-'DEPRECATED - DT-Prelim Calcs'!$C$9)+'DEPRECATED - DT-Prelim Calcs'!$C$9</f>
        <v>11512.545182774023</v>
      </c>
      <c r="GZ114" s="43">
        <f t="shared" si="112"/>
        <v>33.333333333333314</v>
      </c>
      <c r="HA114" s="2">
        <f t="shared" si="156"/>
        <v>1.4462867232450001</v>
      </c>
      <c r="HB114" s="43">
        <f>HA114*'DEPRECATED - DT-Prelim Calcs'!$C$21/GV$2/'DEPRECATED - DT-Prelim Calcs'!$C$19/'DEPRECATED - DT-Prelim Calcs'!$C$18*3.39*'DEPRECATED - DT-Prelim Calcs'!$C$20</f>
        <v>29.053734754561201</v>
      </c>
      <c r="HC114" s="36">
        <f t="shared" si="157"/>
        <v>0</v>
      </c>
      <c r="HD114" s="43">
        <f>HB113*'DEPRECATED - DT-Prelim Calcs'!$C$11+HD113</f>
        <v>-965.73911620410775</v>
      </c>
      <c r="HE114" s="43">
        <f>HE113+0.5*HB114*'DEPRECATED - DT-Prelim Calcs'!$C$11^2+HD114*'DEPRECATED - DT-Prelim Calcs'!$C$11</f>
        <v>-139414.34698381036</v>
      </c>
      <c r="HF114" s="43">
        <f>MIN('Drive Train'!$F$35-GZ113*'DEPRECATED - DT-Prelim Calcs'!$C$21*'Drive Train'!$F$39,HF113+GZ$2)</f>
        <v>10.533333333333335</v>
      </c>
      <c r="HG114" s="43">
        <f>'Drive Train'!$F$35-GZ114*'DEPRECATED - DT-Prelim Calcs'!$C$21*'Drive Train'!$F$39</f>
        <v>10.533333333333335</v>
      </c>
      <c r="HH114" s="1">
        <f>IF(HE114&gt;='Drive Train'!$F$29,1,0)</f>
        <v>0</v>
      </c>
      <c r="HI114" s="43">
        <f t="shared" si="158"/>
        <v>37.037037037037017</v>
      </c>
      <c r="HJ114" s="49">
        <f>HJ113+'DEPRECATED - DT-Prelim Calcs'!$C$11</f>
        <v>440</v>
      </c>
      <c r="HK114" s="2">
        <f>HU114/'Drive Train'!$F$35</f>
        <v>3.7669828319755685</v>
      </c>
      <c r="HL114" s="36">
        <f>HS114*12*60/(PI() * 'Drive Train'!$F$15)/HK$2*HK114</f>
        <v>-1281156.4296486904</v>
      </c>
      <c r="HM114" s="2">
        <f>('DEPRECATED - DT-Prelim Calcs'!$C$6*HK114-HL114)/('DEPRECATED - DT-Prelim Calcs'!$C$6*HK114)*'DEPRECATED - DT-Prelim Calcs'!$C$7*HK114</f>
        <v>959.45769102622228</v>
      </c>
      <c r="HN114" s="43">
        <f>HM114/'DEPRECATED - DT-Prelim Calcs'!$C$7*('DEPRECATED - DT-Prelim Calcs'!$C$8-'DEPRECATED - DT-Prelim Calcs'!$C$9)+'DEPRECATED - DT-Prelim Calcs'!$C$9</f>
        <v>52270.463764861357</v>
      </c>
      <c r="HO114" s="43">
        <f t="shared" si="113"/>
        <v>36.66666666666665</v>
      </c>
      <c r="HP114" s="2">
        <f t="shared" si="159"/>
        <v>1.4462867232450001</v>
      </c>
      <c r="HQ114" s="43">
        <f>HP114*'DEPRECATED - DT-Prelim Calcs'!$C$21/HK$2/'DEPRECATED - DT-Prelim Calcs'!$C$19/'DEPRECATED - DT-Prelim Calcs'!$C$18*3.39*'DEPRECATED - DT-Prelim Calcs'!$C$20</f>
        <v>29.053734754561201</v>
      </c>
      <c r="HR114" s="36">
        <f t="shared" si="160"/>
        <v>0</v>
      </c>
      <c r="HS114" s="43">
        <f>HQ113*'DEPRECATED - DT-Prelim Calcs'!$C$11+HS113</f>
        <v>-989.3150976895563</v>
      </c>
      <c r="HT114" s="43">
        <f>HT113+0.5*HQ114*'DEPRECATED - DT-Prelim Calcs'!$C$11^2+HS114*'DEPRECATED - DT-Prelim Calcs'!$C$11</f>
        <v>-162421.62117455513</v>
      </c>
      <c r="HU114" s="43">
        <f>MIN('Drive Train'!$F$35-HO113*'DEPRECATED - DT-Prelim Calcs'!$C$21*'Drive Train'!$F$39,HU113+HO$2)</f>
        <v>46.710587116497052</v>
      </c>
      <c r="HV114" s="43">
        <f>'Drive Train'!$F$35-HO114*'DEPRECATED - DT-Prelim Calcs'!$C$21*'Drive Train'!$F$39</f>
        <v>10.346666666666668</v>
      </c>
      <c r="HW114" s="1">
        <f>IF(HT114&gt;='Drive Train'!$F$29,1,0)</f>
        <v>0</v>
      </c>
      <c r="HX114" s="43">
        <f t="shared" si="161"/>
        <v>40.740740740740726</v>
      </c>
      <c r="HY114" s="49">
        <f>HY113+'DEPRECATED - DT-Prelim Calcs'!$C$11</f>
        <v>440</v>
      </c>
      <c r="HZ114" s="2">
        <f>IJ114/'Drive Train'!$F$35</f>
        <v>0.8193548387096774</v>
      </c>
      <c r="IA114" s="36">
        <f>IH114*12*60/(PI() * 'Drive Train'!$F$15)/HZ$2*HZ114</f>
        <v>-121767.24035771073</v>
      </c>
      <c r="IB114" s="2">
        <f>('DEPRECATED - DT-Prelim Calcs'!$C$6*HZ114-IA114)/('DEPRECATED - DT-Prelim Calcs'!$C$6*HZ114)*'DEPRECATED - DT-Prelim Calcs'!$C$7*HZ114</f>
        <v>93.35505589851131</v>
      </c>
      <c r="IC114" s="43">
        <f>IB114/'DEPRECATED - DT-Prelim Calcs'!$C$7*('DEPRECATED - DT-Prelim Calcs'!$C$8-'DEPRECATED - DT-Prelim Calcs'!$C$9)+'DEPRECATED - DT-Prelim Calcs'!$C$9</f>
        <v>5087.260507903974</v>
      </c>
      <c r="ID114" s="43">
        <f t="shared" si="114"/>
        <v>39.999999999999986</v>
      </c>
      <c r="IE114" s="2">
        <f t="shared" si="162"/>
        <v>1.4462867232450001</v>
      </c>
      <c r="IF114" s="43">
        <f>IE114*'DEPRECATED - DT-Prelim Calcs'!$C$21/HZ$2/'DEPRECATED - DT-Prelim Calcs'!$C$19/'DEPRECATED - DT-Prelim Calcs'!$C$18*3.39*'DEPRECATED - DT-Prelim Calcs'!$C$20</f>
        <v>29.053734754561201</v>
      </c>
      <c r="IG114" s="36">
        <f t="shared" si="163"/>
        <v>0</v>
      </c>
      <c r="IH114" s="43">
        <f>IF113*'DEPRECATED - DT-Prelim Calcs'!$C$11+IH113</f>
        <v>-432.29932562067239</v>
      </c>
      <c r="II114" s="43">
        <f>II113+0.5*IF114*'DEPRECATED - DT-Prelim Calcs'!$C$11^2+IH114*'DEPRECATED - DT-Prelim Calcs'!$C$11</f>
        <v>-142198.40756104724</v>
      </c>
      <c r="IJ114" s="43">
        <f>MIN('Drive Train'!$F$35-ID113*'DEPRECATED - DT-Prelim Calcs'!$C$21*'Drive Train'!$F$39,IJ113+ID$2)</f>
        <v>10.16</v>
      </c>
      <c r="IK114" s="43">
        <f>'Drive Train'!$F$35-ID114*'DEPRECATED - DT-Prelim Calcs'!$C$21*'Drive Train'!$F$39</f>
        <v>10.16</v>
      </c>
      <c r="IL114" s="1">
        <f>IF(II114&gt;='Drive Train'!$F$29,1,0)</f>
        <v>0</v>
      </c>
      <c r="IM114" s="43">
        <f t="shared" si="164"/>
        <v>44.444444444444429</v>
      </c>
      <c r="IN114" s="49">
        <f>IN113+'DEPRECATED - DT-Prelim Calcs'!$C$11</f>
        <v>440</v>
      </c>
      <c r="IO114" s="2">
        <f>IY114/'Drive Train'!$F$35</f>
        <v>0.80430107526881722</v>
      </c>
      <c r="IP114" s="36">
        <f>IW114*12*60/(PI() * 'Drive Train'!$F$15)/IO$2*IO114</f>
        <v>-182079.97358258045</v>
      </c>
      <c r="IQ114" s="2">
        <f>('DEPRECATED - DT-Prelim Calcs'!$C$6*IO114-IP114)/('DEPRECATED - DT-Prelim Calcs'!$C$6*IO114)*'DEPRECATED - DT-Prelim Calcs'!$C$7*IO114</f>
        <v>137.62093005277603</v>
      </c>
      <c r="IR114" s="43">
        <f>IQ114/'DEPRECATED - DT-Prelim Calcs'!$C$7*('DEPRECATED - DT-Prelim Calcs'!$C$8-'DEPRECATED - DT-Prelim Calcs'!$C$9)+'DEPRECATED - DT-Prelim Calcs'!$C$9</f>
        <v>7498.7596222780967</v>
      </c>
      <c r="IS114" s="43">
        <f t="shared" si="115"/>
        <v>43.333333333333321</v>
      </c>
      <c r="IT114" s="2">
        <f t="shared" si="165"/>
        <v>1.4462867232450001</v>
      </c>
      <c r="IU114" s="43">
        <f>IT114*'DEPRECATED - DT-Prelim Calcs'!$C$21/IO$2/'DEPRECATED - DT-Prelim Calcs'!$C$19/'DEPRECATED - DT-Prelim Calcs'!$C$18*3.39*'DEPRECATED - DT-Prelim Calcs'!$C$20</f>
        <v>29.053734754561201</v>
      </c>
      <c r="IV114" s="36">
        <f t="shared" si="166"/>
        <v>0</v>
      </c>
      <c r="IW114" s="43">
        <f>IU113*'DEPRECATED - DT-Prelim Calcs'!$C$11+IW113</f>
        <v>-658.52103121504047</v>
      </c>
      <c r="IX114" s="43">
        <f>IX113+0.5*IU114*'DEPRECATED - DT-Prelim Calcs'!$C$11^2+IW114*'DEPRECATED - DT-Prelim Calcs'!$C$11</f>
        <v>-188798.72212426452</v>
      </c>
      <c r="IY114" s="43">
        <f>MIN('Drive Train'!$F$35-IS113*'DEPRECATED - DT-Prelim Calcs'!$C$21*'Drive Train'!$F$39,IY113+IS$2)</f>
        <v>9.9733333333333345</v>
      </c>
      <c r="IZ114" s="43">
        <f>'Drive Train'!$F$35-IS114*'DEPRECATED - DT-Prelim Calcs'!$C$21*'Drive Train'!$F$39</f>
        <v>9.9733333333333345</v>
      </c>
      <c r="JA114" s="1">
        <f>IF(IX114&gt;='Drive Train'!$F$29,1,0)</f>
        <v>0</v>
      </c>
      <c r="JB114" s="43">
        <f t="shared" si="167"/>
        <v>48.148148148148138</v>
      </c>
      <c r="JC114" s="49">
        <f>JC113+'DEPRECATED - DT-Prelim Calcs'!$C$11</f>
        <v>440</v>
      </c>
      <c r="JD114" s="2">
        <f>JN114/'Drive Train'!$F$35</f>
        <v>0.78924731182795704</v>
      </c>
      <c r="JE114" s="36">
        <f>JL114*12*60/(PI() * 'Drive Train'!$F$15)/JD$2*JD114</f>
        <v>-151640.18869847525</v>
      </c>
      <c r="JF114" s="2">
        <f>('DEPRECATED - DT-Prelim Calcs'!$C$6*JD114-JE114)/('DEPRECATED - DT-Prelim Calcs'!$C$6*JD114)*'DEPRECATED - DT-Prelim Calcs'!$C$7*JD114</f>
        <v>115.17374622411089</v>
      </c>
      <c r="JG114" s="43">
        <f>JF114/'DEPRECATED - DT-Prelim Calcs'!$C$7*('DEPRECATED - DT-Prelim Calcs'!$C$8-'DEPRECATED - DT-Prelim Calcs'!$C$9)+'DEPRECATED - DT-Prelim Calcs'!$C$9</f>
        <v>6275.8906525075326</v>
      </c>
      <c r="JH114" s="43">
        <f t="shared" si="116"/>
        <v>46.666666666666657</v>
      </c>
      <c r="JI114" s="2">
        <f t="shared" si="168"/>
        <v>1.4462867232450001</v>
      </c>
      <c r="JJ114" s="43">
        <f>JI114*'DEPRECATED - DT-Prelim Calcs'!$C$21/JD$2/'DEPRECATED - DT-Prelim Calcs'!$C$19/'DEPRECATED - DT-Prelim Calcs'!$C$18*3.39*'DEPRECATED - DT-Prelim Calcs'!$C$20</f>
        <v>29.053734754561201</v>
      </c>
      <c r="JK114" s="36">
        <f t="shared" si="169"/>
        <v>0</v>
      </c>
      <c r="JL114" s="43">
        <f>JJ113*'DEPRECATED - DT-Prelim Calcs'!$C$11+JL113</f>
        <v>-558.89126502146144</v>
      </c>
      <c r="JM114" s="43">
        <f>JM113+0.5*JJ114*'DEPRECATED - DT-Prelim Calcs'!$C$11^2+JL114*'DEPRECATED - DT-Prelim Calcs'!$C$11</f>
        <v>-162932.3657776968</v>
      </c>
      <c r="JN114" s="43">
        <f>MIN('Drive Train'!$F$35-JH113*'DEPRECATED - DT-Prelim Calcs'!$C$21*'Drive Train'!$F$39,JN113+JH$2)</f>
        <v>9.7866666666666671</v>
      </c>
      <c r="JO114" s="43">
        <f>'Drive Train'!$F$35-JH114*'DEPRECATED - DT-Prelim Calcs'!$C$21*'Drive Train'!$F$39</f>
        <v>9.7866666666666671</v>
      </c>
      <c r="JP114" s="1">
        <f>IF(JM114&gt;='Drive Train'!$F$29,1,0)</f>
        <v>0</v>
      </c>
      <c r="JQ114" s="43">
        <f>MIN(JG114,'DEPRECATED - DT-Prelim Calcs'!$C$10)*'DEPRECATED - DT-Prelim Calcs'!$C$11*1000/60/60</f>
        <v>103.33333333333333</v>
      </c>
      <c r="JR114" s="49">
        <f>JR113+'DEPRECATED - DT-Prelim Calcs'!$C$11</f>
        <v>440</v>
      </c>
      <c r="JS114" s="2">
        <f>KC114/'Drive Train'!$F$35</f>
        <v>0.77419354838709686</v>
      </c>
      <c r="JT114" s="36">
        <f>KA114*12*60/(PI() * 'Drive Train'!$F$15)/JS$2*JS114</f>
        <v>-240762.48593081709</v>
      </c>
      <c r="JU114" s="2">
        <f>('DEPRECATED - DT-Prelim Calcs'!$C$6*JS114-JT114)/('DEPRECATED - DT-Prelim Calcs'!$C$6*JS114)*'DEPRECATED - DT-Prelim Calcs'!$C$7*JS114</f>
        <v>180.61781084781828</v>
      </c>
      <c r="JV114" s="43">
        <f>JU114/'DEPRECATED - DT-Prelim Calcs'!$C$7*('DEPRECATED - DT-Prelim Calcs'!$C$8-'DEPRECATED - DT-Prelim Calcs'!$C$9)+'DEPRECATED - DT-Prelim Calcs'!$C$9</f>
        <v>9841.1270088736819</v>
      </c>
      <c r="JW114" s="43">
        <f t="shared" si="117"/>
        <v>49.999999999999993</v>
      </c>
      <c r="JX114" s="2">
        <f t="shared" si="170"/>
        <v>1.4462867232450001</v>
      </c>
      <c r="JY114" s="43">
        <f>JX114*'DEPRECATED - DT-Prelim Calcs'!$C$21/JS$2/'DEPRECATED - DT-Prelim Calcs'!$C$19/'DEPRECATED - DT-Prelim Calcs'!$C$18*3.39*'DEPRECATED - DT-Prelim Calcs'!$C$20</f>
        <v>29.053734754561201</v>
      </c>
      <c r="JZ114" s="36">
        <f t="shared" si="171"/>
        <v>0</v>
      </c>
      <c r="KA114" s="43">
        <f>JY113*'DEPRECATED - DT-Prelim Calcs'!$C$11+KA113</f>
        <v>-904.61833984831787</v>
      </c>
      <c r="KB114" s="43">
        <f>KB113+0.5*JY114*'DEPRECATED - DT-Prelim Calcs'!$C$11^2+KA114*'DEPRECATED - DT-Prelim Calcs'!$C$11</f>
        <v>-175204.96947294683</v>
      </c>
      <c r="KC114" s="43">
        <f>MIN('Drive Train'!$F$35-JW113*'DEPRECATED - DT-Prelim Calcs'!$C$21*'Drive Train'!$F$39,KC113+JW$2)</f>
        <v>9.6000000000000014</v>
      </c>
      <c r="KD114" s="43">
        <f>'Drive Train'!$F$35-JW114*'DEPRECATED - DT-Prelim Calcs'!$C$21*'Drive Train'!$F$39</f>
        <v>9.6000000000000014</v>
      </c>
      <c r="KE114" s="1">
        <f>IF(KB114&gt;='Drive Train'!$F$29,1,0)</f>
        <v>0</v>
      </c>
      <c r="KF114" s="43">
        <f>MIN(JV114,'DEPRECATED - DT-Prelim Calcs'!$C$10)*'DEPRECATED - DT-Prelim Calcs'!$C$11*1000/60/60</f>
        <v>103.33333333333333</v>
      </c>
      <c r="KG114" s="49">
        <f>KG113+'DEPRECATED - DT-Prelim Calcs'!$C$11</f>
        <v>440</v>
      </c>
      <c r="KH114" s="2">
        <f>KR114/'Drive Train'!$F$35</f>
        <v>0.75913978494623657</v>
      </c>
      <c r="KI114" s="36">
        <f>KP114*12*60/(PI() * 'Drive Train'!$F$15)/KH$2*KH114</f>
        <v>-86377.189286131994</v>
      </c>
      <c r="KJ114" s="2">
        <f>('DEPRECATED - DT-Prelim Calcs'!$C$6*KH114-KI114)/('DEPRECATED - DT-Prelim Calcs'!$C$6*KH114)*'DEPRECATED - DT-Prelim Calcs'!$C$7*KH114</f>
        <v>67.057076837786425</v>
      </c>
      <c r="KK114" s="43">
        <f>KJ114/'DEPRECATED - DT-Prelim Calcs'!$C$7*('DEPRECATED - DT-Prelim Calcs'!$C$8-'DEPRECATED - DT-Prelim Calcs'!$C$9)+'DEPRECATED - DT-Prelim Calcs'!$C$9</f>
        <v>3654.6094098197082</v>
      </c>
      <c r="KL114" s="43">
        <f t="shared" si="118"/>
        <v>53.333333333333329</v>
      </c>
      <c r="KM114" s="2">
        <f t="shared" si="172"/>
        <v>1.4462867232450001</v>
      </c>
      <c r="KN114" s="43">
        <f>KM114*'DEPRECATED - DT-Prelim Calcs'!$C$21/KH$2/'DEPRECATED - DT-Prelim Calcs'!$C$19/'DEPRECATED - DT-Prelim Calcs'!$C$18*3.39*'DEPRECATED - DT-Prelim Calcs'!$C$20</f>
        <v>29.053734754561201</v>
      </c>
      <c r="KO114" s="36">
        <f t="shared" si="173"/>
        <v>0</v>
      </c>
      <c r="KP114" s="43">
        <f>KN113*'DEPRECATED - DT-Prelim Calcs'!$C$11+KP113</f>
        <v>-330.98128117211468</v>
      </c>
      <c r="KQ114" s="43">
        <f>KQ113+0.5*KN114*'DEPRECATED - DT-Prelim Calcs'!$C$11^2+KP114*'DEPRECATED - DT-Prelim Calcs'!$C$11</f>
        <v>-171838.729906244</v>
      </c>
      <c r="KR114" s="43">
        <f>MIN('Drive Train'!$F$35-KL113*'DEPRECATED - DT-Prelim Calcs'!$C$21*'Drive Train'!$F$39,KR113+KL$2)</f>
        <v>9.413333333333334</v>
      </c>
      <c r="KS114" s="43">
        <f>'Drive Train'!$F$35-KL114*'DEPRECATED - DT-Prelim Calcs'!$C$21*'Drive Train'!$F$39</f>
        <v>9.413333333333334</v>
      </c>
      <c r="KT114" s="1">
        <f>IF(KQ114&gt;='Drive Train'!$F$29,1,0)</f>
        <v>0</v>
      </c>
      <c r="KU114" s="43">
        <f>MIN(KK114,'DEPRECATED - DT-Prelim Calcs'!$C$10)*'DEPRECATED - DT-Prelim Calcs'!$C$11*1000/60/60</f>
        <v>103.33333333333333</v>
      </c>
      <c r="KV114" s="49">
        <f>KV113+'DEPRECATED - DT-Prelim Calcs'!$C$11</f>
        <v>440</v>
      </c>
      <c r="KW114" s="2">
        <f>LG114/'Drive Train'!$F$35</f>
        <v>0.74408602150537628</v>
      </c>
      <c r="KX114" s="36">
        <f>LE114*12*60/(PI() * 'Drive Train'!$F$15)/KW$2*KW114</f>
        <v>-91301.732188129317</v>
      </c>
      <c r="KY114" s="2">
        <f>('DEPRECATED - DT-Prelim Calcs'!$C$6*KW114-KX114)/('DEPRECATED - DT-Prelim Calcs'!$C$6*KW114)*'DEPRECATED - DT-Prelim Calcs'!$C$7*KW114</f>
        <v>70.606554030566571</v>
      </c>
      <c r="KZ114" s="43">
        <f>KY114/'DEPRECATED - DT-Prelim Calcs'!$C$7*('DEPRECATED - DT-Prelim Calcs'!$C$8-'DEPRECATED - DT-Prelim Calcs'!$C$9)+'DEPRECATED - DT-Prelim Calcs'!$C$9</f>
        <v>3847.9764509189249</v>
      </c>
      <c r="LA114" s="43">
        <f t="shared" si="119"/>
        <v>56.666666666666664</v>
      </c>
      <c r="LB114" s="2">
        <f t="shared" si="174"/>
        <v>1.4462867232450001</v>
      </c>
      <c r="LC114" s="43">
        <f>LB114*'DEPRECATED - DT-Prelim Calcs'!$C$21/KW$2/'DEPRECATED - DT-Prelim Calcs'!$C$19/'DEPRECATED - DT-Prelim Calcs'!$C$18*3.39*'DEPRECATED - DT-Prelim Calcs'!$C$20</f>
        <v>29.053734754561201</v>
      </c>
      <c r="LD114" s="36">
        <f t="shared" si="175"/>
        <v>0</v>
      </c>
      <c r="LE114" s="43">
        <f>LC113*'DEPRECATED - DT-Prelim Calcs'!$C$11+LE113</f>
        <v>-356.92912588992237</v>
      </c>
      <c r="LF114" s="43">
        <f>LF113+0.5*LC114*'DEPRECATED - DT-Prelim Calcs'!$C$11^2+LE114*'DEPRECATED - DT-Prelim Calcs'!$C$11</f>
        <v>-195222.65990746394</v>
      </c>
      <c r="LG114" s="43">
        <f>MIN('Drive Train'!$F$35-LA113*'DEPRECATED - DT-Prelim Calcs'!$C$21*'Drive Train'!$F$39,LG113+LA$2)</f>
        <v>9.2266666666666666</v>
      </c>
      <c r="LH114" s="43">
        <f>'Drive Train'!$F$35-LA114*'DEPRECATED - DT-Prelim Calcs'!$C$21*'Drive Train'!$F$39</f>
        <v>9.2266666666666666</v>
      </c>
      <c r="LI114" s="1">
        <f>IF(LF114&gt;='Drive Train'!$F$29,1,0)</f>
        <v>0</v>
      </c>
      <c r="LJ114" s="43">
        <f>MIN(KZ114,'DEPRECATED - DT-Prelim Calcs'!$C$10)*'DEPRECATED - DT-Prelim Calcs'!$C$11*1000/60/60</f>
        <v>103.33333333333333</v>
      </c>
      <c r="LK114" s="49">
        <f>LK113+'DEPRECATED - DT-Prelim Calcs'!$C$11</f>
        <v>440</v>
      </c>
      <c r="LL114" s="2">
        <f>LV114/'Drive Train'!$F$35</f>
        <v>0.72903225806451621</v>
      </c>
      <c r="LM114" s="36">
        <f>LT114*12*60/(PI() * 'Drive Train'!$F$15)/LL$2*LL114</f>
        <v>-36895.138573365832</v>
      </c>
      <c r="LN114" s="2">
        <f>('DEPRECATED - DT-Prelim Calcs'!$C$6*LL114-LM114)/('DEPRECATED - DT-Prelim Calcs'!$C$6*LL114)*'DEPRECATED - DT-Prelim Calcs'!$C$7*LL114</f>
        <v>30.541136197702798</v>
      </c>
      <c r="LO114" s="43">
        <f>LN114/'DEPRECATED - DT-Prelim Calcs'!$C$7*('DEPRECATED - DT-Prelim Calcs'!$C$8-'DEPRECATED - DT-Prelim Calcs'!$C$9)+'DEPRECATED - DT-Prelim Calcs'!$C$9</f>
        <v>1665.3081659942568</v>
      </c>
      <c r="LP114" s="43">
        <f t="shared" si="120"/>
        <v>60</v>
      </c>
      <c r="LQ114" s="2">
        <f t="shared" si="176"/>
        <v>1.4462867232450001</v>
      </c>
      <c r="LR114" s="43">
        <f>LQ114*'DEPRECATED - DT-Prelim Calcs'!$C$21/LL$2/'DEPRECATED - DT-Prelim Calcs'!$C$19/'DEPRECATED - DT-Prelim Calcs'!$C$18*3.39*'DEPRECATED - DT-Prelim Calcs'!$C$20</f>
        <v>29.053734754561201</v>
      </c>
      <c r="LS114" s="36">
        <f t="shared" si="177"/>
        <v>0</v>
      </c>
      <c r="LT114" s="43">
        <f>LR113*'DEPRECATED - DT-Prelim Calcs'!$C$11+LT113</f>
        <v>-147.21379814622946</v>
      </c>
      <c r="LU114" s="43">
        <f>LU113+0.5*LR114*'DEPRECATED - DT-Prelim Calcs'!$C$11^2+LT114*'DEPRECATED - DT-Prelim Calcs'!$C$11</f>
        <v>-189847.69770073419</v>
      </c>
      <c r="LV114" s="43">
        <f>MIN('Drive Train'!$F$35-LP113*'DEPRECATED - DT-Prelim Calcs'!$C$21*'Drive Train'!$F$39,LV113+LP$2)</f>
        <v>9.0400000000000009</v>
      </c>
      <c r="LW114" s="43">
        <f>'Drive Train'!$F$35-LP114*'DEPRECATED - DT-Prelim Calcs'!$C$21*'Drive Train'!$F$39</f>
        <v>9.0400000000000009</v>
      </c>
      <c r="LX114" s="1">
        <f>IF(LU114&gt;='Drive Train'!$F$29,1,0)</f>
        <v>0</v>
      </c>
      <c r="LY114" s="43">
        <f>MIN(LO114,'DEPRECATED - DT-Prelim Calcs'!$C$10)*'DEPRECATED - DT-Prelim Calcs'!$C$11*1000/60/60</f>
        <v>103.33333333333333</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79"/>
        <v>0</v>
      </c>
      <c r="X115" s="2">
        <f>MAX(MIN(IF(AND(AI114=1,AG115&lt;0),-1,1)*(W115-$C$9)/($C$8-$C$9)*$C$7-$C$29*AE115/T$2 -  AI114*$C$29/2,X$2),MAX(X$4:X114)*-1)</f>
        <v>-0.27672021620693066</v>
      </c>
      <c r="Y115" s="43">
        <f t="shared" si="94"/>
        <v>0</v>
      </c>
      <c r="Z115" s="43">
        <f t="shared" si="95"/>
        <v>0</v>
      </c>
      <c r="AA115" s="43">
        <f t="shared" si="96"/>
        <v>0</v>
      </c>
      <c r="AB115" s="43" t="e">
        <f t="shared" si="97"/>
        <v>#N/A</v>
      </c>
      <c r="AC115" s="36">
        <f t="shared" si="121"/>
        <v>1</v>
      </c>
      <c r="AD115" s="1">
        <f t="shared" si="98"/>
        <v>1</v>
      </c>
      <c r="AE115" s="43">
        <f t="shared" si="99"/>
        <v>0</v>
      </c>
      <c r="AF115" s="43" t="e">
        <f t="shared" si="100"/>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889.49632897085212</v>
      </c>
      <c r="AK115" s="43">
        <f t="shared" si="178"/>
        <v>0</v>
      </c>
      <c r="AL115" s="49">
        <f>AL114+'DEPRECATED - DT-Prelim Calcs'!$C$11</f>
        <v>444</v>
      </c>
      <c r="AM115" s="2">
        <f>AW115/'Drive Train'!$F$35</f>
        <v>1.7241306833911751</v>
      </c>
      <c r="AN115" s="36">
        <f>AU115*12*60/(PI() * 'Drive Train'!$F$15)/AM$2*AM115</f>
        <v>-24773.973206844479</v>
      </c>
      <c r="AO115" s="2">
        <f>('DEPRECATED - DT-Prelim Calcs'!$C$6*AM115-AN115)/('DEPRECATED - DT-Prelim Calcs'!$C$6*AM115)*'DEPRECATED - DT-Prelim Calcs'!$C$7*AM115</f>
        <v>26.297761359665838</v>
      </c>
      <c r="AP115" s="43">
        <f>AO115/'DEPRECATED - DT-Prelim Calcs'!$C$7*('DEPRECATED - DT-Prelim Calcs'!$C$8-'DEPRECATED - DT-Prelim Calcs'!$C$9)+'DEPRECATED - DT-Prelim Calcs'!$C$9</f>
        <v>1434.1392382504523</v>
      </c>
      <c r="AQ115" s="43">
        <f t="shared" si="102"/>
        <v>93</v>
      </c>
      <c r="AR115" s="2">
        <f t="shared" si="122"/>
        <v>2.8020167657656154</v>
      </c>
      <c r="AS115" s="43">
        <f>AR115*'DEPRECATED - DT-Prelim Calcs'!$C$21/AM$2/'DEPRECATED - DT-Prelim Calcs'!$C$19/'DEPRECATED - DT-Prelim Calcs'!$C$18*3.39*'DEPRECATED - DT-Prelim Calcs'!$C$20</f>
        <v>28.144160691640739</v>
      </c>
      <c r="AT115" s="36">
        <f t="shared" si="123"/>
        <v>0</v>
      </c>
      <c r="AU115" s="43">
        <f>AS114*'DEPRECATED - DT-Prelim Calcs'!$C$11+AU114</f>
        <v>-83.5952489807474</v>
      </c>
      <c r="AV115" s="43">
        <f>AV114+0.5*AS115*'DEPRECATED - DT-Prelim Calcs'!$C$11^2+AU115*'DEPRECATED - DT-Prelim Calcs'!$C$11</f>
        <v>6363.4911586437865</v>
      </c>
      <c r="AW115" s="43">
        <f>MIN('Drive Train'!$F$35-AQ114*'DEPRECATED - DT-Prelim Calcs'!$C$21*'Drive Train'!$F$39,AW114+AQ$2)</f>
        <v>21.379220474050573</v>
      </c>
      <c r="AX115" s="43">
        <f>'Drive Train'!$F$35-AQ115*'DEPRECATED - DT-Prelim Calcs'!$C$21*'Drive Train'!$F$39</f>
        <v>7.1920000000000002</v>
      </c>
      <c r="AY115" s="1">
        <f>IF(AV115&gt;='Drive Train'!$F$29,1,0)</f>
        <v>1</v>
      </c>
      <c r="AZ115" s="43">
        <f t="shared" si="124"/>
        <v>103.33333333333333</v>
      </c>
      <c r="BA115" s="49">
        <f>BA114+'DEPRECATED - DT-Prelim Calcs'!$C$11</f>
        <v>444</v>
      </c>
      <c r="BB115" s="2">
        <f>BL115/'Drive Train'!$F$35</f>
        <v>0.57999999999999996</v>
      </c>
      <c r="BC115" s="36">
        <f>BJ115*12*60/(PI() * 'Drive Train'!$F$15)/BB$2*BB115</f>
        <v>-9200.595538382242</v>
      </c>
      <c r="BD115" s="2">
        <f>('DEPRECATED - DT-Prelim Calcs'!$C$6*BB115-BC115)/('DEPRECATED - DT-Prelim Calcs'!$C$6*BB115)*'DEPRECATED - DT-Prelim Calcs'!$C$7*BB115</f>
        <v>9.4836471904408643</v>
      </c>
      <c r="BE115" s="43">
        <f>BD115/'DEPRECATED - DT-Prelim Calcs'!$C$7*('DEPRECATED - DT-Prelim Calcs'!$C$8-'DEPRECATED - DT-Prelim Calcs'!$C$9)+'DEPRECATED - DT-Prelim Calcs'!$C$9</f>
        <v>518.14645141953952</v>
      </c>
      <c r="BF115" s="43">
        <f t="shared" si="103"/>
        <v>93</v>
      </c>
      <c r="BG115" s="2">
        <f t="shared" si="125"/>
        <v>2.0025508475699998</v>
      </c>
      <c r="BH115" s="43">
        <f>BG115*'DEPRECATED - DT-Prelim Calcs'!$C$21/BB$2/'DEPRECATED - DT-Prelim Calcs'!$C$19/'DEPRECATED - DT-Prelim Calcs'!$C$18*3.39*'DEPRECATED - DT-Prelim Calcs'!$C$20</f>
        <v>29.053734754561201</v>
      </c>
      <c r="BI115" s="36">
        <f t="shared" si="126"/>
        <v>0</v>
      </c>
      <c r="BJ115" s="43">
        <f>BH114*'DEPRECATED - DT-Prelim Calcs'!$C$11+BJ114</f>
        <v>-63.891519345784005</v>
      </c>
      <c r="BK115" s="43">
        <f>BK114+0.5*BH115*'DEPRECATED - DT-Prelim Calcs'!$C$11^2+BJ115*'DEPRECATED - DT-Prelim Calcs'!$C$11</f>
        <v>-59914.618425822802</v>
      </c>
      <c r="BL115" s="43">
        <f>MIN('Drive Train'!$F$35-BF114*'DEPRECATED - DT-Prelim Calcs'!$C$21*'Drive Train'!$F$39,BL114+BF$2)</f>
        <v>7.1920000000000002</v>
      </c>
      <c r="BM115" s="43">
        <f>'Drive Train'!$F$35-BF115*'DEPRECATED - DT-Prelim Calcs'!$C$21*'Drive Train'!$F$39</f>
        <v>7.1920000000000002</v>
      </c>
      <c r="BN115" s="1">
        <f>IF(BK115&gt;='Drive Train'!$F$29,1,0)</f>
        <v>0</v>
      </c>
      <c r="BO115" s="43">
        <f t="shared" si="127"/>
        <v>103.33333333333333</v>
      </c>
      <c r="BP115" s="49">
        <f>BP114+'DEPRECATED - DT-Prelim Calcs'!$C$11</f>
        <v>444</v>
      </c>
      <c r="BQ115" s="2">
        <f>CA115/'Drive Train'!$F$35</f>
        <v>0.57999999999999996</v>
      </c>
      <c r="BR115" s="36">
        <f>BY115*12*60/(PI() * 'Drive Train'!$F$15)/BQ$2*BQ115</f>
        <v>-33864.21811768796</v>
      </c>
      <c r="BS115" s="2">
        <f>('DEPRECATED - DT-Prelim Calcs'!$C$6*BQ115-BR115)/('DEPRECATED - DT-Prelim Calcs'!$C$6*BQ115)*'DEPRECATED - DT-Prelim Calcs'!$C$7*BQ115</f>
        <v>27.614115826325481</v>
      </c>
      <c r="BT115" s="43">
        <f>BS115/'DEPRECATED - DT-Prelim Calcs'!$C$7*('DEPRECATED - DT-Prelim Calcs'!$C$8-'DEPRECATED - DT-Prelim Calcs'!$C$9)+'DEPRECATED - DT-Prelim Calcs'!$C$9</f>
        <v>1505.8510860610149</v>
      </c>
      <c r="BU115" s="43">
        <f t="shared" si="104"/>
        <v>93</v>
      </c>
      <c r="BV115" s="2">
        <f t="shared" si="128"/>
        <v>1.5313624128476471</v>
      </c>
      <c r="BW115" s="43">
        <f>BV115*'DEPRECATED - DT-Prelim Calcs'!$C$21/BQ$2/'DEPRECATED - DT-Prelim Calcs'!$C$19/'DEPRECATED - DT-Prelim Calcs'!$C$18*3.39*'DEPRECATED - DT-Prelim Calcs'!$C$20</f>
        <v>29.053734754561201</v>
      </c>
      <c r="BX115" s="36">
        <f t="shared" si="129"/>
        <v>0</v>
      </c>
      <c r="BY115" s="43">
        <f>BW114*'DEPRECATED - DT-Prelim Calcs'!$C$11+BY114</f>
        <v>-179.83025500015361</v>
      </c>
      <c r="BZ115" s="43">
        <f>BZ114+0.5*BW115*'DEPRECATED - DT-Prelim Calcs'!$C$11^2+BY115*'DEPRECATED - DT-Prelim Calcs'!$C$11</f>
        <v>-144393.00936513214</v>
      </c>
      <c r="CA115" s="43">
        <f>MIN('Drive Train'!$F$35-BU114*'DEPRECATED - DT-Prelim Calcs'!$C$21*'Drive Train'!$F$39,CA114+BU$2)</f>
        <v>7.1920000000000002</v>
      </c>
      <c r="CB115" s="43">
        <f>'Drive Train'!$F$35-BU115*'DEPRECATED - DT-Prelim Calcs'!$C$21*'Drive Train'!$F$39</f>
        <v>7.1920000000000002</v>
      </c>
      <c r="CC115" s="1">
        <f>IF(BZ115&gt;='Drive Train'!$F$29,1,0)</f>
        <v>0</v>
      </c>
      <c r="CD115" s="43">
        <f t="shared" si="130"/>
        <v>103.33333333333333</v>
      </c>
      <c r="CE115" s="49">
        <f>CE114+'DEPRECATED - DT-Prelim Calcs'!$C$11</f>
        <v>444</v>
      </c>
      <c r="CF115" s="2">
        <f>CP115/'Drive Train'!$F$35</f>
        <v>0.57999999999999996</v>
      </c>
      <c r="CG115" s="36">
        <f>CN115*12*60/(PI() * 'Drive Train'!$F$15)/CF$2*CF115</f>
        <v>-339525.36761665472</v>
      </c>
      <c r="CH115" s="2">
        <f>('DEPRECATED - DT-Prelim Calcs'!$C$6*CF115-CG115)/('DEPRECATED - DT-Prelim Calcs'!$C$6*CF115)*'DEPRECATED - DT-Prelim Calcs'!$C$7*CF115</f>
        <v>252.30859719782305</v>
      </c>
      <c r="CI115" s="43">
        <f>CH115/'DEPRECATED - DT-Prelim Calcs'!$C$7*('DEPRECATED - DT-Prelim Calcs'!$C$8-'DEPRECATED - DT-Prelim Calcs'!$C$9)+'DEPRECATED - DT-Prelim Calcs'!$C$9</f>
        <v>13746.66984734409</v>
      </c>
      <c r="CJ115" s="43">
        <f t="shared" si="105"/>
        <v>93</v>
      </c>
      <c r="CK115" s="2">
        <f t="shared" si="131"/>
        <v>1.2396743342100003</v>
      </c>
      <c r="CL115" s="43">
        <f>CK115*'DEPRECATED - DT-Prelim Calcs'!$C$21/CF$2/'DEPRECATED - DT-Prelim Calcs'!$C$19/'DEPRECATED - DT-Prelim Calcs'!$C$18*3.39*'DEPRECATED - DT-Prelim Calcs'!$C$20</f>
        <v>29.053734754561205</v>
      </c>
      <c r="CM115" s="36">
        <f t="shared" si="132"/>
        <v>0</v>
      </c>
      <c r="CN115" s="43">
        <f>CL114*'DEPRECATED - DT-Prelim Calcs'!$C$11+CN114</f>
        <v>-1459.5654086095465</v>
      </c>
      <c r="CO115" s="43">
        <f>CO114+0.5*CL115*'DEPRECATED - DT-Prelim Calcs'!$C$11^2+CN115*'DEPRECATED - DT-Prelim Calcs'!$C$11</f>
        <v>-298136.59171292098</v>
      </c>
      <c r="CP115" s="43">
        <f>MIN('Drive Train'!$F$35-CJ114*'DEPRECATED - DT-Prelim Calcs'!$C$21*'Drive Train'!$F$39,CP114+CJ$2)</f>
        <v>7.1920000000000002</v>
      </c>
      <c r="CQ115" s="43">
        <f>'Drive Train'!$F$35-CJ115*'DEPRECATED - DT-Prelim Calcs'!$C$21*'Drive Train'!$F$39</f>
        <v>7.1920000000000002</v>
      </c>
      <c r="CR115" s="1">
        <f>IF(CO115&gt;='Drive Train'!$F$29,1,0)</f>
        <v>0</v>
      </c>
      <c r="CS115" s="43">
        <f t="shared" si="133"/>
        <v>103.33333333333333</v>
      </c>
      <c r="CT115" s="49">
        <f>CT114+'DEPRECATED - DT-Prelim Calcs'!$C$11</f>
        <v>444</v>
      </c>
      <c r="CU115" s="2">
        <f>DE115/'Drive Train'!$F$35</f>
        <v>2.263197719154137</v>
      </c>
      <c r="CV115" s="36">
        <f>DC115*12*60/(PI() * 'Drive Train'!$F$15)/CU$2*CU115</f>
        <v>-754828.14288633701</v>
      </c>
      <c r="CW115" s="2">
        <f>('DEPRECATED - DT-Prelim Calcs'!$C$6*CU115-CV115)/('DEPRECATED - DT-Prelim Calcs'!$C$6*CU115)*'DEPRECATED - DT-Prelim Calcs'!$C$7*CU115</f>
        <v>565.49590045909008</v>
      </c>
      <c r="CX115" s="43">
        <f>CW115/'DEPRECATED - DT-Prelim Calcs'!$C$7*('DEPRECATED - DT-Prelim Calcs'!$C$8-'DEPRECATED - DT-Prelim Calcs'!$C$9)+'DEPRECATED - DT-Prelim Calcs'!$C$9</f>
        <v>30808.366219039981</v>
      </c>
      <c r="CY115" s="43">
        <f t="shared" si="106"/>
        <v>93</v>
      </c>
      <c r="CZ115" s="2">
        <f t="shared" si="134"/>
        <v>1.0413264407364002</v>
      </c>
      <c r="DA115" s="43">
        <f>CZ115*'DEPRECATED - DT-Prelim Calcs'!$C$21/CU$2/'DEPRECATED - DT-Prelim Calcs'!$C$19/'DEPRECATED - DT-Prelim Calcs'!$C$18*3.39*'DEPRECATED - DT-Prelim Calcs'!$C$20</f>
        <v>29.053734754561201</v>
      </c>
      <c r="DB115" s="36">
        <f t="shared" si="135"/>
        <v>0</v>
      </c>
      <c r="DC115" s="43">
        <f>DA114*'DEPRECATED - DT-Prelim Calcs'!$C$11+DC114</f>
        <v>-698.52861384137259</v>
      </c>
      <c r="DD115" s="43">
        <f>DD114+0.5*DA115*'DEPRECATED - DT-Prelim Calcs'!$C$11^2+DC115*'DEPRECATED - DT-Prelim Calcs'!$C$11</f>
        <v>-407080.8097118747</v>
      </c>
      <c r="DE115" s="43">
        <f>MIN('Drive Train'!$F$35-CY114*'DEPRECATED - DT-Prelim Calcs'!$C$21*'Drive Train'!$F$39,DE114+CY$2)</f>
        <v>28.063651717511299</v>
      </c>
      <c r="DF115" s="43">
        <f>'Drive Train'!$F$35-CY115*'DEPRECATED - DT-Prelim Calcs'!$C$21*'Drive Train'!$F$39</f>
        <v>7.1920000000000002</v>
      </c>
      <c r="DG115" s="1">
        <f>IF(DD115&gt;='Drive Train'!$F$29,1,0)</f>
        <v>0</v>
      </c>
      <c r="DH115" s="43">
        <f t="shared" si="136"/>
        <v>103.33333333333333</v>
      </c>
      <c r="DI115" s="49">
        <f>DI114+'DEPRECATED - DT-Prelim Calcs'!$C$11</f>
        <v>444</v>
      </c>
      <c r="DJ115" s="2">
        <f>DT115/'Drive Train'!$F$35</f>
        <v>0.57999999999999996</v>
      </c>
      <c r="DK115" s="36">
        <f>DR115*12*60/(PI() * 'Drive Train'!$F$15)/DJ$2*DJ115</f>
        <v>-796641.51613547618</v>
      </c>
      <c r="DL115" s="2">
        <f>('DEPRECATED - DT-Prelim Calcs'!$C$6*DJ115-DK115)/('DEPRECATED - DT-Prelim Calcs'!$C$6*DJ115)*'DEPRECATED - DT-Prelim Calcs'!$C$7*DJ115</f>
        <v>588.3391201685555</v>
      </c>
      <c r="DM115" s="43">
        <f>DL115/'DEPRECATED - DT-Prelim Calcs'!$C$7*('DEPRECATED - DT-Prelim Calcs'!$C$8-'DEPRECATED - DT-Prelim Calcs'!$C$9)+'DEPRECATED - DT-Prelim Calcs'!$C$9</f>
        <v>32052.810277839213</v>
      </c>
      <c r="DN115" s="43">
        <f t="shared" si="107"/>
        <v>93</v>
      </c>
      <c r="DO115" s="2">
        <f t="shared" si="137"/>
        <v>0.89769520753137932</v>
      </c>
      <c r="DP115" s="43">
        <f>DO115*'DEPRECATED - DT-Prelim Calcs'!$C$21/DJ$2/'DEPRECATED - DT-Prelim Calcs'!$C$19/'DEPRECATED - DT-Prelim Calcs'!$C$18*3.39*'DEPRECATED - DT-Prelim Calcs'!$C$20</f>
        <v>29.053734754561201</v>
      </c>
      <c r="DQ115" s="36">
        <f t="shared" si="138"/>
        <v>0</v>
      </c>
      <c r="DR115" s="43">
        <f>DP114*'DEPRECATED - DT-Prelim Calcs'!$C$11+DR114</f>
        <v>-2479.9079812087266</v>
      </c>
      <c r="DS115" s="43">
        <f>DS114+0.5*DP115*'DEPRECATED - DT-Prelim Calcs'!$C$11^2+DR115*'DEPRECATED - DT-Prelim Calcs'!$C$11</f>
        <v>-835185.41212288581</v>
      </c>
      <c r="DT115" s="43">
        <f>MIN('Drive Train'!$F$35-DN114*'DEPRECATED - DT-Prelim Calcs'!$C$21*'Drive Train'!$F$39,DT114+DN$2)</f>
        <v>7.1920000000000002</v>
      </c>
      <c r="DU115" s="43">
        <f>'Drive Train'!$F$35-DN115*'DEPRECATED - DT-Prelim Calcs'!$C$21*'Drive Train'!$F$39</f>
        <v>7.1920000000000002</v>
      </c>
      <c r="DV115" s="1">
        <f>IF(DS115&gt;='Drive Train'!$F$29,1,0)</f>
        <v>0</v>
      </c>
      <c r="DW115" s="43">
        <f t="shared" si="139"/>
        <v>103.33333333333333</v>
      </c>
      <c r="DX115" s="49">
        <f>DX114+'DEPRECATED - DT-Prelim Calcs'!$C$11</f>
        <v>444</v>
      </c>
      <c r="DY115" s="2">
        <f>EI115/'Drive Train'!$F$35</f>
        <v>0.57999999999999996</v>
      </c>
      <c r="DZ115" s="36">
        <f>EG115*12*60/(PI() * 'Drive Train'!$F$15)/DY$2*DY115</f>
        <v>-276324.07181325724</v>
      </c>
      <c r="EA115" s="2">
        <f>('DEPRECATED - DT-Prelim Calcs'!$C$6*DY115-DZ115)/('DEPRECATED - DT-Prelim Calcs'!$C$6*DY115)*'DEPRECATED - DT-Prelim Calcs'!$C$7*DY115</f>
        <v>205.8487104708741</v>
      </c>
      <c r="EB115" s="43">
        <f>EA115/'DEPRECATED - DT-Prelim Calcs'!$C$7*('DEPRECATED - DT-Prelim Calcs'!$C$8-'DEPRECATED - DT-Prelim Calcs'!$C$9)+'DEPRECATED - DT-Prelim Calcs'!$C$9</f>
        <v>11215.646167443139</v>
      </c>
      <c r="EC115" s="43">
        <f t="shared" si="108"/>
        <v>93</v>
      </c>
      <c r="ED115" s="2">
        <f t="shared" si="140"/>
        <v>0.78888366722454539</v>
      </c>
      <c r="EE115" s="43">
        <f>ED115*'DEPRECATED - DT-Prelim Calcs'!$C$21/DY$2/'DEPRECATED - DT-Prelim Calcs'!$C$19/'DEPRECATED - DT-Prelim Calcs'!$C$18*3.39*'DEPRECATED - DT-Prelim Calcs'!$C$20</f>
        <v>29.053734754561201</v>
      </c>
      <c r="EF115" s="36">
        <f t="shared" si="141"/>
        <v>0</v>
      </c>
      <c r="EG115" s="43">
        <f>EE114*'DEPRECATED - DT-Prelim Calcs'!$C$11+EG114</f>
        <v>-755.919256372821</v>
      </c>
      <c r="EH115" s="43">
        <f>EH114+0.5*EE115*'DEPRECATED - DT-Prelim Calcs'!$C$11^2+EG115*'DEPRECATED - DT-Prelim Calcs'!$C$11</f>
        <v>-789108.78173110494</v>
      </c>
      <c r="EI115" s="43">
        <f>MIN('Drive Train'!$F$35-EC114*'DEPRECATED - DT-Prelim Calcs'!$C$21*'Drive Train'!$F$39,EI114+EC$2)</f>
        <v>7.1920000000000002</v>
      </c>
      <c r="EJ115" s="43">
        <f>'Drive Train'!$F$35-EC115*'DEPRECATED - DT-Prelim Calcs'!$C$21*'Drive Train'!$F$39</f>
        <v>7.1920000000000002</v>
      </c>
      <c r="EK115" s="1">
        <f>IF(EH115&gt;='Drive Train'!$F$29,1,0)</f>
        <v>0</v>
      </c>
      <c r="EL115" s="43">
        <f t="shared" si="142"/>
        <v>103.33333333333333</v>
      </c>
      <c r="EM115" s="49">
        <f>EM114+'DEPRECATED - DT-Prelim Calcs'!$C$11</f>
        <v>444</v>
      </c>
      <c r="EN115" s="2">
        <f>EX115/'Drive Train'!$F$35</f>
        <v>0.57999999999999996</v>
      </c>
      <c r="EO115" s="36">
        <f>EV115*12*60/(PI() * 'Drive Train'!$F$15)/EN$2*EN115</f>
        <v>-52294.011095071444</v>
      </c>
      <c r="EP115" s="2">
        <f>('DEPRECATED - DT-Prelim Calcs'!$C$6*EN115-EO115)/('DEPRECATED - DT-Prelim Calcs'!$C$6*EN115)*'DEPRECATED - DT-Prelim Calcs'!$C$7*EN115</f>
        <v>41.16203574230174</v>
      </c>
      <c r="EQ115" s="43">
        <f>EP115/'DEPRECATED - DT-Prelim Calcs'!$C$7*('DEPRECATED - DT-Prelim Calcs'!$C$8-'DEPRECATED - DT-Prelim Calcs'!$C$9)+'DEPRECATED - DT-Prelim Calcs'!$C$9</f>
        <v>2243.9094098418109</v>
      </c>
      <c r="ER115" s="43">
        <f t="shared" si="109"/>
        <v>93</v>
      </c>
      <c r="ES115" s="2">
        <f t="shared" si="143"/>
        <v>0.7035989464435134</v>
      </c>
      <c r="ET115" s="43">
        <f>ES115*'DEPRECATED - DT-Prelim Calcs'!$C$21/EN$2/'DEPRECATED - DT-Prelim Calcs'!$C$19/'DEPRECATED - DT-Prelim Calcs'!$C$18*3.39*'DEPRECATED - DT-Prelim Calcs'!$C$20</f>
        <v>29.053734754561201</v>
      </c>
      <c r="EU115" s="36">
        <f t="shared" si="144"/>
        <v>0</v>
      </c>
      <c r="EV115" s="43">
        <f>ET114*'DEPRECATED - DT-Prelim Calcs'!$C$11+EV114</f>
        <v>-127.59124035649235</v>
      </c>
      <c r="EW115" s="43">
        <f>EW114+0.5*ET115*'DEPRECATED - DT-Prelim Calcs'!$C$11^2+EV115*'DEPRECATED - DT-Prelim Calcs'!$C$11</f>
        <v>-1357448.7099417315</v>
      </c>
      <c r="EX115" s="43">
        <f>MIN('Drive Train'!$F$35-ER114*'DEPRECATED - DT-Prelim Calcs'!$C$21*'Drive Train'!$F$39,EX114+ER$2)</f>
        <v>7.1920000000000002</v>
      </c>
      <c r="EY115" s="43">
        <f>'Drive Train'!$F$35-ER115*'DEPRECATED - DT-Prelim Calcs'!$C$21*'Drive Train'!$F$39</f>
        <v>7.1920000000000002</v>
      </c>
      <c r="EZ115" s="1">
        <f>IF(EW115&gt;='Drive Train'!$F$29,1,0)</f>
        <v>0</v>
      </c>
      <c r="FA115" s="43">
        <f t="shared" si="145"/>
        <v>103.33333333333333</v>
      </c>
      <c r="FB115" s="49">
        <f>FB114+'DEPRECATED - DT-Prelim Calcs'!$C$11</f>
        <v>444</v>
      </c>
      <c r="FC115" s="2">
        <f>FM115/'Drive Train'!$F$35</f>
        <v>0.57999999999999996</v>
      </c>
      <c r="FD115" s="36">
        <f>FK115*12*60/(PI() * 'Drive Train'!$F$15)/FC$2*FC115</f>
        <v>-1413612.9430707123</v>
      </c>
      <c r="FE115" s="2">
        <f>('DEPRECATED - DT-Prelim Calcs'!$C$6*FC115-FD115)/('DEPRECATED - DT-Prelim Calcs'!$C$6*FC115)*'DEPRECATED - DT-Prelim Calcs'!$C$7*FC115</f>
        <v>1041.880811755743</v>
      </c>
      <c r="FF115" s="43">
        <f>FE115/'DEPRECATED - DT-Prelim Calcs'!$C$7*('DEPRECATED - DT-Prelim Calcs'!$C$8-'DEPRECATED - DT-Prelim Calcs'!$C$9)+'DEPRECATED - DT-Prelim Calcs'!$C$9</f>
        <v>56760.678550872566</v>
      </c>
      <c r="FG115" s="43">
        <f t="shared" si="110"/>
        <v>93</v>
      </c>
      <c r="FH115" s="2">
        <f t="shared" si="146"/>
        <v>0.63495514679048781</v>
      </c>
      <c r="FI115" s="43">
        <f>FH115*'DEPRECATED - DT-Prelim Calcs'!$C$21/FC$2/'DEPRECATED - DT-Prelim Calcs'!$C$19/'DEPRECATED - DT-Prelim Calcs'!$C$18*3.39*'DEPRECATED - DT-Prelim Calcs'!$C$20</f>
        <v>29.053734754561205</v>
      </c>
      <c r="FJ115" s="36">
        <f t="shared" si="147"/>
        <v>0</v>
      </c>
      <c r="FK115" s="43">
        <f>FI114*'DEPRECATED - DT-Prelim Calcs'!$C$11+FK114</f>
        <v>-3112.5567963066969</v>
      </c>
      <c r="FL115" s="43">
        <f>FL114+0.5*FI115*'DEPRECATED - DT-Prelim Calcs'!$C$11^2+FK115*'DEPRECATED - DT-Prelim Calcs'!$C$11</f>
        <v>-1925168.5569095532</v>
      </c>
      <c r="FM115" s="43">
        <f>MIN('Drive Train'!$F$35-FG114*'DEPRECATED - DT-Prelim Calcs'!$C$21*'Drive Train'!$F$39,FM114+FG$2)</f>
        <v>7.1920000000000002</v>
      </c>
      <c r="FN115" s="43">
        <f>'Drive Train'!$F$35-FG115*'DEPRECATED - DT-Prelim Calcs'!$C$21*'Drive Train'!$F$39</f>
        <v>7.1920000000000002</v>
      </c>
      <c r="FO115" s="1">
        <f>IF(FL115&gt;='Drive Train'!$F$29,1,0)</f>
        <v>0</v>
      </c>
      <c r="FP115" s="43">
        <f t="shared" si="148"/>
        <v>103.33333333333333</v>
      </c>
      <c r="FQ115" s="49">
        <f>FQ114+'DEPRECATED - DT-Prelim Calcs'!$C$11</f>
        <v>444</v>
      </c>
      <c r="FR115" s="2">
        <f>GB115/'Drive Train'!$F$35</f>
        <v>0.57999999999999996</v>
      </c>
      <c r="FS115" s="36">
        <f>FZ115*12*60/(PI() * 'Drive Train'!$F$15)/FR$2*FR115</f>
        <v>-1296265.9991861801</v>
      </c>
      <c r="FT115" s="2">
        <f>('DEPRECATED - DT-Prelim Calcs'!$C$6*FR115-FS115)/('DEPRECATED - DT-Prelim Calcs'!$C$6*FR115)*'DEPRECATED - DT-Prelim Calcs'!$C$7*FR115</f>
        <v>955.61793294407289</v>
      </c>
      <c r="FU115" s="43">
        <f>FT115/'DEPRECATED - DT-Prelim Calcs'!$C$7*('DEPRECATED - DT-Prelim Calcs'!$C$8-'DEPRECATED - DT-Prelim Calcs'!$C$9)+'DEPRECATED - DT-Prelim Calcs'!$C$9</f>
        <v>52061.282914117393</v>
      </c>
      <c r="FV115" s="43">
        <f t="shared" si="111"/>
        <v>93</v>
      </c>
      <c r="FW115" s="2">
        <f t="shared" si="149"/>
        <v>0.57851468929799987</v>
      </c>
      <c r="FX115" s="43">
        <f>FW115*'DEPRECATED - DT-Prelim Calcs'!$C$21/FR$2/'DEPRECATED - DT-Prelim Calcs'!$C$19/'DEPRECATED - DT-Prelim Calcs'!$C$18*3.39*'DEPRECATED - DT-Prelim Calcs'!$C$20</f>
        <v>29.053734754561201</v>
      </c>
      <c r="FY115" s="36">
        <f t="shared" si="150"/>
        <v>0</v>
      </c>
      <c r="FZ115" s="43">
        <f>FX114*'DEPRECATED - DT-Prelim Calcs'!$C$11+FZ114</f>
        <v>-2600.4723755693076</v>
      </c>
      <c r="GA115" s="43">
        <f>GA114+0.5*FX115*'DEPRECATED - DT-Prelim Calcs'!$C$11^2+FZ115*'DEPRECATED - DT-Prelim Calcs'!$C$11</f>
        <v>-1984611.6528930878</v>
      </c>
      <c r="GB115" s="43">
        <f>MIN('Drive Train'!$F$35-FV114*'DEPRECATED - DT-Prelim Calcs'!$C$21*'Drive Train'!$F$39,GB114+FV$2)</f>
        <v>7.1920000000000002</v>
      </c>
      <c r="GC115" s="43">
        <f>'Drive Train'!$F$35-FV115*'DEPRECATED - DT-Prelim Calcs'!$C$21*'Drive Train'!$F$39</f>
        <v>7.1920000000000002</v>
      </c>
      <c r="GD115" s="1">
        <f>IF(GA115&gt;='Drive Train'!$F$29,1,0)</f>
        <v>0</v>
      </c>
      <c r="GE115" s="43">
        <f t="shared" si="151"/>
        <v>103.33333333333333</v>
      </c>
      <c r="GF115" s="49">
        <f>GF114+'DEPRECATED - DT-Prelim Calcs'!$C$11</f>
        <v>444</v>
      </c>
      <c r="GG115" s="2">
        <f>GQ115/'Drive Train'!$F$35</f>
        <v>0.86451612903225805</v>
      </c>
      <c r="GH115" s="36">
        <f>GO115*12*60/(PI() * 'Drive Train'!$F$15)/GG$2*GG115</f>
        <v>-43222.086862574746</v>
      </c>
      <c r="GI115" s="2">
        <f>('DEPRECATED - DT-Prelim Calcs'!$C$6*GG115-GH115)/('DEPRECATED - DT-Prelim Calcs'!$C$6*GG115)*'DEPRECATED - DT-Prelim Calcs'!$C$7*GG115</f>
        <v>35.827556724389439</v>
      </c>
      <c r="GJ115" s="43">
        <f>GI115/'DEPRECATED - DT-Prelim Calcs'!$C$7*('DEPRECATED - DT-Prelim Calcs'!$C$8-'DEPRECATED - DT-Prelim Calcs'!$C$9)+'DEPRECATED - DT-Prelim Calcs'!$C$9</f>
        <v>1953.2997320003199</v>
      </c>
      <c r="GK115" s="43">
        <f t="shared" si="152"/>
        <v>29.999999999999982</v>
      </c>
      <c r="GL115" s="2">
        <f t="shared" si="153"/>
        <v>1.4462867232450001</v>
      </c>
      <c r="GM115" s="43">
        <f>GL115*'DEPRECATED - DT-Prelim Calcs'!$C$21/GG$2/'DEPRECATED - DT-Prelim Calcs'!$C$19/'DEPRECATED - DT-Prelim Calcs'!$C$18*3.39*'DEPRECATED - DT-Prelim Calcs'!$C$20</f>
        <v>29.053734754561201</v>
      </c>
      <c r="GN115" s="36">
        <f t="shared" si="154"/>
        <v>0</v>
      </c>
      <c r="GO115" s="43">
        <f>GM114*'DEPRECATED - DT-Prelim Calcs'!$C$11+GO114</f>
        <v>-145.43158883944261</v>
      </c>
      <c r="GP115" s="43">
        <f>GP114+0.5*GM115*'DEPRECATED - DT-Prelim Calcs'!$C$11^2+GO115*'DEPRECATED - DT-Prelim Calcs'!$C$11</f>
        <v>-131669.58828999507</v>
      </c>
      <c r="GQ115" s="43">
        <f>MIN('Drive Train'!$F$35-GK114*'DEPRECATED - DT-Prelim Calcs'!$C$21*'Drive Train'!$F$39,GQ114+GK$2)</f>
        <v>10.72</v>
      </c>
      <c r="GR115" s="43">
        <f>'Drive Train'!$F$35-GK115*'DEPRECATED - DT-Prelim Calcs'!$C$21*'Drive Train'!$F$39</f>
        <v>10.72</v>
      </c>
      <c r="GS115" s="1">
        <f>IF(GP115&gt;='Drive Train'!$F$29,1,0)</f>
        <v>0</v>
      </c>
      <c r="GT115" s="43">
        <f t="shared" si="155"/>
        <v>33.333333333333314</v>
      </c>
      <c r="GU115" s="49">
        <f>GU114+'DEPRECATED - DT-Prelim Calcs'!$C$11</f>
        <v>444</v>
      </c>
      <c r="GV115" s="2">
        <f>HF115/'Drive Train'!$F$35</f>
        <v>0.84946236559139798</v>
      </c>
      <c r="GW115" s="36">
        <f>HD115*12*60/(PI() * 'Drive Train'!$F$15)/GV$2*GV115</f>
        <v>-248081.15134315079</v>
      </c>
      <c r="GX115" s="2">
        <f>('DEPRECATED - DT-Prelim Calcs'!$C$6*GV115-GW115)/('DEPRECATED - DT-Prelim Calcs'!$C$6*GV115)*'DEPRECATED - DT-Prelim Calcs'!$C$7*GV115</f>
        <v>186.35084366693982</v>
      </c>
      <c r="GY115" s="43">
        <f>GX115/'DEPRECATED - DT-Prelim Calcs'!$C$7*('DEPRECATED - DT-Prelim Calcs'!$C$8-'DEPRECATED - DT-Prelim Calcs'!$C$9)+'DEPRECATED - DT-Prelim Calcs'!$C$9</f>
        <v>10153.44894603478</v>
      </c>
      <c r="GZ115" s="43">
        <f t="shared" si="112"/>
        <v>33.333333333333314</v>
      </c>
      <c r="HA115" s="2">
        <f t="shared" si="156"/>
        <v>1.4462867232450001</v>
      </c>
      <c r="HB115" s="43">
        <f>HA115*'DEPRECATED - DT-Prelim Calcs'!$C$21/GV$2/'DEPRECATED - DT-Prelim Calcs'!$C$19/'DEPRECATED - DT-Prelim Calcs'!$C$18*3.39*'DEPRECATED - DT-Prelim Calcs'!$C$20</f>
        <v>29.053734754561201</v>
      </c>
      <c r="HC115" s="36">
        <f t="shared" si="157"/>
        <v>0</v>
      </c>
      <c r="HD115" s="43">
        <f>HB114*'DEPRECATED - DT-Prelim Calcs'!$C$11+HD114</f>
        <v>-849.52417718586298</v>
      </c>
      <c r="HE115" s="43">
        <f>HE114+0.5*HB115*'DEPRECATED - DT-Prelim Calcs'!$C$11^2+HD115*'DEPRECATED - DT-Prelim Calcs'!$C$11</f>
        <v>-142580.01381451733</v>
      </c>
      <c r="HF115" s="43">
        <f>MIN('Drive Train'!$F$35-GZ114*'DEPRECATED - DT-Prelim Calcs'!$C$21*'Drive Train'!$F$39,HF114+GZ$2)</f>
        <v>10.533333333333335</v>
      </c>
      <c r="HG115" s="43">
        <f>'Drive Train'!$F$35-GZ115*'DEPRECATED - DT-Prelim Calcs'!$C$21*'Drive Train'!$F$39</f>
        <v>10.533333333333335</v>
      </c>
      <c r="HH115" s="1">
        <f>IF(HE115&gt;='Drive Train'!$F$29,1,0)</f>
        <v>0</v>
      </c>
      <c r="HI115" s="43">
        <f t="shared" si="158"/>
        <v>37.037037037037017</v>
      </c>
      <c r="HJ115" s="49">
        <f>HJ114+'DEPRECATED - DT-Prelim Calcs'!$C$11</f>
        <v>444</v>
      </c>
      <c r="HK115" s="2">
        <f>HU115/'Drive Train'!$F$35</f>
        <v>0.83440860215053769</v>
      </c>
      <c r="HL115" s="36">
        <f>HS115*12*60/(PI() * 'Drive Train'!$F$15)/HK$2*HK115</f>
        <v>-250447.51256024049</v>
      </c>
      <c r="HM115" s="2">
        <f>('DEPRECATED - DT-Prelim Calcs'!$C$6*HK115-HL115)/('DEPRECATED - DT-Prelim Calcs'!$C$6*HK115)*'DEPRECATED - DT-Prelim Calcs'!$C$7*HK115</f>
        <v>188.01977664307159</v>
      </c>
      <c r="HN115" s="43">
        <f>HM115/'DEPRECATED - DT-Prelim Calcs'!$C$7*('DEPRECATED - DT-Prelim Calcs'!$C$8-'DEPRECATED - DT-Prelim Calcs'!$C$9)+'DEPRECATED - DT-Prelim Calcs'!$C$9</f>
        <v>10244.368429062855</v>
      </c>
      <c r="HO115" s="43">
        <f t="shared" si="113"/>
        <v>36.66666666666665</v>
      </c>
      <c r="HP115" s="2">
        <f t="shared" si="159"/>
        <v>1.4462867232450001</v>
      </c>
      <c r="HQ115" s="43">
        <f>HP115*'DEPRECATED - DT-Prelim Calcs'!$C$21/HK$2/'DEPRECATED - DT-Prelim Calcs'!$C$19/'DEPRECATED - DT-Prelim Calcs'!$C$18*3.39*'DEPRECATED - DT-Prelim Calcs'!$C$20</f>
        <v>29.053734754561201</v>
      </c>
      <c r="HR115" s="36">
        <f t="shared" si="160"/>
        <v>0</v>
      </c>
      <c r="HS115" s="43">
        <f>HQ114*'DEPRECATED - DT-Prelim Calcs'!$C$11+HS114</f>
        <v>-873.10015867131153</v>
      </c>
      <c r="HT115" s="43">
        <f>HT114+0.5*HQ115*'DEPRECATED - DT-Prelim Calcs'!$C$11^2+HS115*'DEPRECATED - DT-Prelim Calcs'!$C$11</f>
        <v>-165681.59193120387</v>
      </c>
      <c r="HU115" s="43">
        <f>MIN('Drive Train'!$F$35-HO114*'DEPRECATED - DT-Prelim Calcs'!$C$21*'Drive Train'!$F$39,HU114+HO$2)</f>
        <v>10.346666666666668</v>
      </c>
      <c r="HV115" s="43">
        <f>'Drive Train'!$F$35-HO115*'DEPRECATED - DT-Prelim Calcs'!$C$21*'Drive Train'!$F$39</f>
        <v>10.346666666666668</v>
      </c>
      <c r="HW115" s="1">
        <f>IF(HT115&gt;='Drive Train'!$F$29,1,0)</f>
        <v>0</v>
      </c>
      <c r="HX115" s="43">
        <f t="shared" si="161"/>
        <v>40.740740740740726</v>
      </c>
      <c r="HY115" s="49">
        <f>HY114+'DEPRECATED - DT-Prelim Calcs'!$C$11</f>
        <v>444</v>
      </c>
      <c r="HZ115" s="2">
        <f>IJ115/'Drive Train'!$F$35</f>
        <v>0.8193548387096774</v>
      </c>
      <c r="IA115" s="36">
        <f>IH115*12*60/(PI() * 'Drive Train'!$F$15)/HZ$2*HZ115</f>
        <v>-89032.57811350339</v>
      </c>
      <c r="IB115" s="2">
        <f>('DEPRECATED - DT-Prelim Calcs'!$C$6*HZ115-IA115)/('DEPRECATED - DT-Prelim Calcs'!$C$6*HZ115)*'DEPRECATED - DT-Prelim Calcs'!$C$7*HZ115</f>
        <v>69.291487571656688</v>
      </c>
      <c r="IC115" s="43">
        <f>IB115/'DEPRECATED - DT-Prelim Calcs'!$C$7*('DEPRECATED - DT-Prelim Calcs'!$C$8-'DEPRECATED - DT-Prelim Calcs'!$C$9)+'DEPRECATED - DT-Prelim Calcs'!$C$9</f>
        <v>3776.3347706947297</v>
      </c>
      <c r="ID115" s="43">
        <f t="shared" si="114"/>
        <v>39.999999999999986</v>
      </c>
      <c r="IE115" s="2">
        <f t="shared" si="162"/>
        <v>1.4462867232450001</v>
      </c>
      <c r="IF115" s="43">
        <f>IE115*'DEPRECATED - DT-Prelim Calcs'!$C$21/HZ$2/'DEPRECATED - DT-Prelim Calcs'!$C$19/'DEPRECATED - DT-Prelim Calcs'!$C$18*3.39*'DEPRECATED - DT-Prelim Calcs'!$C$20</f>
        <v>29.053734754561201</v>
      </c>
      <c r="IG115" s="36">
        <f t="shared" si="163"/>
        <v>0</v>
      </c>
      <c r="IH115" s="43">
        <f>IF114*'DEPRECATED - DT-Prelim Calcs'!$C$11+IH114</f>
        <v>-316.08438660242757</v>
      </c>
      <c r="II115" s="43">
        <f>II114+0.5*IF115*'DEPRECATED - DT-Prelim Calcs'!$C$11^2+IH115*'DEPRECATED - DT-Prelim Calcs'!$C$11</f>
        <v>-143230.31522942046</v>
      </c>
      <c r="IJ115" s="43">
        <f>MIN('Drive Train'!$F$35-ID114*'DEPRECATED - DT-Prelim Calcs'!$C$21*'Drive Train'!$F$39,IJ114+ID$2)</f>
        <v>10.16</v>
      </c>
      <c r="IK115" s="43">
        <f>'Drive Train'!$F$35-ID115*'DEPRECATED - DT-Prelim Calcs'!$C$21*'Drive Train'!$F$39</f>
        <v>10.16</v>
      </c>
      <c r="IL115" s="1">
        <f>IF(II115&gt;='Drive Train'!$F$29,1,0)</f>
        <v>0</v>
      </c>
      <c r="IM115" s="43">
        <f t="shared" si="164"/>
        <v>44.444444444444429</v>
      </c>
      <c r="IN115" s="49">
        <f>IN114+'DEPRECATED - DT-Prelim Calcs'!$C$11</f>
        <v>444</v>
      </c>
      <c r="IO115" s="2">
        <f>IY115/'Drive Train'!$F$35</f>
        <v>0.80430107526881722</v>
      </c>
      <c r="IP115" s="36">
        <f>IW115*12*60/(PI() * 'Drive Train'!$F$15)/IO$2*IO115</f>
        <v>-149946.73557908036</v>
      </c>
      <c r="IQ115" s="2">
        <f>('DEPRECATED - DT-Prelim Calcs'!$C$6*IO115-IP115)/('DEPRECATED - DT-Prelim Calcs'!$C$6*IO115)*'DEPRECATED - DT-Prelim Calcs'!$C$7*IO115</f>
        <v>113.99947452982687</v>
      </c>
      <c r="IR115" s="43">
        <f>IQ115/'DEPRECATED - DT-Prelim Calcs'!$C$7*('DEPRECATED - DT-Prelim Calcs'!$C$8-'DEPRECATED - DT-Prelim Calcs'!$C$9)+'DEPRECATED - DT-Prelim Calcs'!$C$9</f>
        <v>6211.9191348338509</v>
      </c>
      <c r="IS115" s="43">
        <f t="shared" si="115"/>
        <v>43.333333333333321</v>
      </c>
      <c r="IT115" s="2">
        <f t="shared" si="165"/>
        <v>1.4462867232450001</v>
      </c>
      <c r="IU115" s="43">
        <f>IT115*'DEPRECATED - DT-Prelim Calcs'!$C$21/IO$2/'DEPRECATED - DT-Prelim Calcs'!$C$19/'DEPRECATED - DT-Prelim Calcs'!$C$18*3.39*'DEPRECATED - DT-Prelim Calcs'!$C$20</f>
        <v>29.053734754561201</v>
      </c>
      <c r="IV115" s="36">
        <f t="shared" si="166"/>
        <v>0</v>
      </c>
      <c r="IW115" s="43">
        <f>IU114*'DEPRECATED - DT-Prelim Calcs'!$C$11+IW114</f>
        <v>-542.3060921967957</v>
      </c>
      <c r="IX115" s="43">
        <f>IX114+0.5*IU115*'DEPRECATED - DT-Prelim Calcs'!$C$11^2+IW115*'DEPRECATED - DT-Prelim Calcs'!$C$11</f>
        <v>-190735.51661501522</v>
      </c>
      <c r="IY115" s="43">
        <f>MIN('Drive Train'!$F$35-IS114*'DEPRECATED - DT-Prelim Calcs'!$C$21*'Drive Train'!$F$39,IY114+IS$2)</f>
        <v>9.9733333333333345</v>
      </c>
      <c r="IZ115" s="43">
        <f>'Drive Train'!$F$35-IS115*'DEPRECATED - DT-Prelim Calcs'!$C$21*'Drive Train'!$F$39</f>
        <v>9.9733333333333345</v>
      </c>
      <c r="JA115" s="1">
        <f>IF(IX115&gt;='Drive Train'!$F$29,1,0)</f>
        <v>0</v>
      </c>
      <c r="JB115" s="43">
        <f t="shared" si="167"/>
        <v>48.148148148148138</v>
      </c>
      <c r="JC115" s="49">
        <f>JC114+'DEPRECATED - DT-Prelim Calcs'!$C$11</f>
        <v>444</v>
      </c>
      <c r="JD115" s="2">
        <f>JN115/'Drive Train'!$F$35</f>
        <v>0.78924731182795704</v>
      </c>
      <c r="JE115" s="36">
        <f>JL115*12*60/(PI() * 'Drive Train'!$F$15)/JD$2*JD115</f>
        <v>-120108.37493568238</v>
      </c>
      <c r="JF115" s="2">
        <f>('DEPRECATED - DT-Prelim Calcs'!$C$6*JD115-JE115)/('DEPRECATED - DT-Prelim Calcs'!$C$6*JD115)*'DEPRECATED - DT-Prelim Calcs'!$C$7*JD115</f>
        <v>91.994403505067211</v>
      </c>
      <c r="JG115" s="43">
        <f>JF115/'DEPRECATED - DT-Prelim Calcs'!$C$7*('DEPRECATED - DT-Prelim Calcs'!$C$8-'DEPRECATED - DT-Prelim Calcs'!$C$9)+'DEPRECATED - DT-Prelim Calcs'!$C$9</f>
        <v>5013.135414828288</v>
      </c>
      <c r="JH115" s="43">
        <f t="shared" si="116"/>
        <v>46.666666666666657</v>
      </c>
      <c r="JI115" s="2">
        <f t="shared" si="168"/>
        <v>1.4462867232450001</v>
      </c>
      <c r="JJ115" s="43">
        <f>JI115*'DEPRECATED - DT-Prelim Calcs'!$C$21/JD$2/'DEPRECATED - DT-Prelim Calcs'!$C$19/'DEPRECATED - DT-Prelim Calcs'!$C$18*3.39*'DEPRECATED - DT-Prelim Calcs'!$C$20</f>
        <v>29.053734754561201</v>
      </c>
      <c r="JK115" s="36">
        <f t="shared" si="169"/>
        <v>0</v>
      </c>
      <c r="JL115" s="43">
        <f>JJ114*'DEPRECATED - DT-Prelim Calcs'!$C$11+JL114</f>
        <v>-442.67632600321662</v>
      </c>
      <c r="JM115" s="43">
        <f>JM114+0.5*JJ115*'DEPRECATED - DT-Prelim Calcs'!$C$11^2+JL115*'DEPRECATED - DT-Prelim Calcs'!$C$11</f>
        <v>-164470.64120367318</v>
      </c>
      <c r="JN115" s="43">
        <f>MIN('Drive Train'!$F$35-JH114*'DEPRECATED - DT-Prelim Calcs'!$C$21*'Drive Train'!$F$39,JN114+JH$2)</f>
        <v>9.7866666666666671</v>
      </c>
      <c r="JO115" s="43">
        <f>'Drive Train'!$F$35-JH115*'DEPRECATED - DT-Prelim Calcs'!$C$21*'Drive Train'!$F$39</f>
        <v>9.7866666666666671</v>
      </c>
      <c r="JP115" s="1">
        <f>IF(JM115&gt;='Drive Train'!$F$29,1,0)</f>
        <v>0</v>
      </c>
      <c r="JQ115" s="43">
        <f>MIN(JG115,'DEPRECATED - DT-Prelim Calcs'!$C$10)*'DEPRECATED - DT-Prelim Calcs'!$C$11*1000/60/60</f>
        <v>103.33333333333333</v>
      </c>
      <c r="JR115" s="49">
        <f>JR114+'DEPRECATED - DT-Prelim Calcs'!$C$11</f>
        <v>444</v>
      </c>
      <c r="JS115" s="2">
        <f>KC115/'Drive Train'!$F$35</f>
        <v>0.77419354838709686</v>
      </c>
      <c r="JT115" s="36">
        <f>KA115*12*60/(PI() * 'Drive Train'!$F$15)/JS$2*JS115</f>
        <v>-209832.09640873145</v>
      </c>
      <c r="JU115" s="2">
        <f>('DEPRECATED - DT-Prelim Calcs'!$C$6*JS115-JT115)/('DEPRECATED - DT-Prelim Calcs'!$C$6*JS115)*'DEPRECATED - DT-Prelim Calcs'!$C$7*JS115</f>
        <v>157.88058093268009</v>
      </c>
      <c r="JV115" s="43">
        <f>JU115/'DEPRECATED - DT-Prelim Calcs'!$C$7*('DEPRECATED - DT-Prelim Calcs'!$C$8-'DEPRECATED - DT-Prelim Calcs'!$C$9)+'DEPRECATED - DT-Prelim Calcs'!$C$9</f>
        <v>8602.4570209594367</v>
      </c>
      <c r="JW115" s="43">
        <f t="shared" si="117"/>
        <v>49.999999999999993</v>
      </c>
      <c r="JX115" s="2">
        <f t="shared" si="170"/>
        <v>1.4462867232450001</v>
      </c>
      <c r="JY115" s="43">
        <f>JX115*'DEPRECATED - DT-Prelim Calcs'!$C$21/JS$2/'DEPRECATED - DT-Prelim Calcs'!$C$19/'DEPRECATED - DT-Prelim Calcs'!$C$18*3.39*'DEPRECATED - DT-Prelim Calcs'!$C$20</f>
        <v>29.053734754561201</v>
      </c>
      <c r="JZ115" s="36">
        <f t="shared" si="171"/>
        <v>0</v>
      </c>
      <c r="KA115" s="43">
        <f>JY114*'DEPRECATED - DT-Prelim Calcs'!$C$11+KA114</f>
        <v>-788.40340083007311</v>
      </c>
      <c r="KB115" s="43">
        <f>KB114+0.5*JY115*'DEPRECATED - DT-Prelim Calcs'!$C$11^2+KA115*'DEPRECATED - DT-Prelim Calcs'!$C$11</f>
        <v>-178126.15319823063</v>
      </c>
      <c r="KC115" s="43">
        <f>MIN('Drive Train'!$F$35-JW114*'DEPRECATED - DT-Prelim Calcs'!$C$21*'Drive Train'!$F$39,KC114+JW$2)</f>
        <v>9.6000000000000014</v>
      </c>
      <c r="KD115" s="43">
        <f>'Drive Train'!$F$35-JW115*'DEPRECATED - DT-Prelim Calcs'!$C$21*'Drive Train'!$F$39</f>
        <v>9.6000000000000014</v>
      </c>
      <c r="KE115" s="1">
        <f>IF(KB115&gt;='Drive Train'!$F$29,1,0)</f>
        <v>0</v>
      </c>
      <c r="KF115" s="43">
        <f>MIN(JV115,'DEPRECATED - DT-Prelim Calcs'!$C$10)*'DEPRECATED - DT-Prelim Calcs'!$C$11*1000/60/60</f>
        <v>103.33333333333333</v>
      </c>
      <c r="KG115" s="49">
        <f>KG114+'DEPRECATED - DT-Prelim Calcs'!$C$11</f>
        <v>444</v>
      </c>
      <c r="KH115" s="2">
        <f>KR115/'Drive Train'!$F$35</f>
        <v>0.75913978494623657</v>
      </c>
      <c r="KI115" s="36">
        <f>KP115*12*60/(PI() * 'Drive Train'!$F$15)/KH$2*KH115</f>
        <v>-56048.224004753574</v>
      </c>
      <c r="KJ115" s="2">
        <f>('DEPRECATED - DT-Prelim Calcs'!$C$6*KH115-KI115)/('DEPRECATED - DT-Prelim Calcs'!$C$6*KH115)*'DEPRECATED - DT-Prelim Calcs'!$C$7*KH115</f>
        <v>44.761959726553698</v>
      </c>
      <c r="KK115" s="43">
        <f>KJ115/'DEPRECATED - DT-Prelim Calcs'!$C$7*('DEPRECATED - DT-Prelim Calcs'!$C$8-'DEPRECATED - DT-Prelim Calcs'!$C$9)+'DEPRECATED - DT-Prelim Calcs'!$C$9</f>
        <v>2440.0246716704628</v>
      </c>
      <c r="KL115" s="43">
        <f t="shared" si="118"/>
        <v>53.333333333333329</v>
      </c>
      <c r="KM115" s="2">
        <f t="shared" si="172"/>
        <v>1.4462867232450001</v>
      </c>
      <c r="KN115" s="43">
        <f>KM115*'DEPRECATED - DT-Prelim Calcs'!$C$21/KH$2/'DEPRECATED - DT-Prelim Calcs'!$C$19/'DEPRECATED - DT-Prelim Calcs'!$C$18*3.39*'DEPRECATED - DT-Prelim Calcs'!$C$20</f>
        <v>29.053734754561201</v>
      </c>
      <c r="KO115" s="36">
        <f t="shared" si="173"/>
        <v>0</v>
      </c>
      <c r="KP115" s="43">
        <f>KN114*'DEPRECATED - DT-Prelim Calcs'!$C$11+KP114</f>
        <v>-214.76634215386986</v>
      </c>
      <c r="KQ115" s="43">
        <f>KQ114+0.5*KN115*'DEPRECATED - DT-Prelim Calcs'!$C$11^2+KP115*'DEPRECATED - DT-Prelim Calcs'!$C$11</f>
        <v>-172465.36539682298</v>
      </c>
      <c r="KR115" s="43">
        <f>MIN('Drive Train'!$F$35-KL114*'DEPRECATED - DT-Prelim Calcs'!$C$21*'Drive Train'!$F$39,KR114+KL$2)</f>
        <v>9.413333333333334</v>
      </c>
      <c r="KS115" s="43">
        <f>'Drive Train'!$F$35-KL115*'DEPRECATED - DT-Prelim Calcs'!$C$21*'Drive Train'!$F$39</f>
        <v>9.413333333333334</v>
      </c>
      <c r="KT115" s="1">
        <f>IF(KQ115&gt;='Drive Train'!$F$29,1,0)</f>
        <v>0</v>
      </c>
      <c r="KU115" s="43">
        <f>MIN(KK115,'DEPRECATED - DT-Prelim Calcs'!$C$10)*'DEPRECATED - DT-Prelim Calcs'!$C$11*1000/60/60</f>
        <v>103.33333333333333</v>
      </c>
      <c r="KV115" s="49">
        <f>KV114+'DEPRECATED - DT-Prelim Calcs'!$C$11</f>
        <v>444</v>
      </c>
      <c r="KW115" s="2">
        <f>LG115/'Drive Train'!$F$35</f>
        <v>0.74408602150537628</v>
      </c>
      <c r="KX115" s="36">
        <f>LE115*12*60/(PI() * 'Drive Train'!$F$15)/KW$2*KW115</f>
        <v>-61574.191147458099</v>
      </c>
      <c r="KY115" s="2">
        <f>('DEPRECATED - DT-Prelim Calcs'!$C$6*KW115-KX115)/('DEPRECATED - DT-Prelim Calcs'!$C$6*KW115)*'DEPRECATED - DT-Prelim Calcs'!$C$7*KW115</f>
        <v>48.753549723239281</v>
      </c>
      <c r="KZ115" s="43">
        <f>KY115/'DEPRECATED - DT-Prelim Calcs'!$C$7*('DEPRECATED - DT-Prelim Calcs'!$C$8-'DEPRECATED - DT-Prelim Calcs'!$C$9)+'DEPRECATED - DT-Prelim Calcs'!$C$9</f>
        <v>2657.4769625346771</v>
      </c>
      <c r="LA115" s="43">
        <f t="shared" si="119"/>
        <v>56.666666666666664</v>
      </c>
      <c r="LB115" s="2">
        <f t="shared" si="174"/>
        <v>1.4462867232450001</v>
      </c>
      <c r="LC115" s="43">
        <f>LB115*'DEPRECATED - DT-Prelim Calcs'!$C$21/KW$2/'DEPRECATED - DT-Prelim Calcs'!$C$19/'DEPRECATED - DT-Prelim Calcs'!$C$18*3.39*'DEPRECATED - DT-Prelim Calcs'!$C$20</f>
        <v>29.053734754561201</v>
      </c>
      <c r="LD115" s="36">
        <f t="shared" si="175"/>
        <v>0</v>
      </c>
      <c r="LE115" s="43">
        <f>LC114*'DEPRECATED - DT-Prelim Calcs'!$C$11+LE114</f>
        <v>-240.71418687167755</v>
      </c>
      <c r="LF115" s="43">
        <f>LF114+0.5*LC115*'DEPRECATED - DT-Prelim Calcs'!$C$11^2+LE115*'DEPRECATED - DT-Prelim Calcs'!$C$11</f>
        <v>-195953.08677691416</v>
      </c>
      <c r="LG115" s="43">
        <f>MIN('Drive Train'!$F$35-LA114*'DEPRECATED - DT-Prelim Calcs'!$C$21*'Drive Train'!$F$39,LG114+LA$2)</f>
        <v>9.2266666666666666</v>
      </c>
      <c r="LH115" s="43">
        <f>'Drive Train'!$F$35-LA115*'DEPRECATED - DT-Prelim Calcs'!$C$21*'Drive Train'!$F$39</f>
        <v>9.2266666666666666</v>
      </c>
      <c r="LI115" s="1">
        <f>IF(LF115&gt;='Drive Train'!$F$29,1,0)</f>
        <v>0</v>
      </c>
      <c r="LJ115" s="43">
        <f>MIN(KZ115,'DEPRECATED - DT-Prelim Calcs'!$C$10)*'DEPRECATED - DT-Prelim Calcs'!$C$11*1000/60/60</f>
        <v>103.33333333333333</v>
      </c>
      <c r="LK115" s="49">
        <f>LK114+'DEPRECATED - DT-Prelim Calcs'!$C$11</f>
        <v>444</v>
      </c>
      <c r="LL115" s="2">
        <f>LV115/'Drive Train'!$F$35</f>
        <v>0.72903225806451621</v>
      </c>
      <c r="LM115" s="36">
        <f>LT115*12*60/(PI() * 'Drive Train'!$F$15)/LL$2*LL115</f>
        <v>-7769.0217734018415</v>
      </c>
      <c r="LN115" s="2">
        <f>('DEPRECATED - DT-Prelim Calcs'!$C$6*LL115-LM115)/('DEPRECATED - DT-Prelim Calcs'!$C$6*LL115)*'DEPRECATED - DT-Prelim Calcs'!$C$7*LL115</f>
        <v>9.1302446942809876</v>
      </c>
      <c r="LO115" s="43">
        <f>LN115/'DEPRECATED - DT-Prelim Calcs'!$C$7*('DEPRECATED - DT-Prelim Calcs'!$C$8-'DEPRECATED - DT-Prelim Calcs'!$C$9)+'DEPRECATED - DT-Prelim Calcs'!$C$9</f>
        <v>498.89392737500896</v>
      </c>
      <c r="LP115" s="43">
        <f t="shared" si="120"/>
        <v>60</v>
      </c>
      <c r="LQ115" s="2">
        <f t="shared" si="176"/>
        <v>1.4462867232450001</v>
      </c>
      <c r="LR115" s="43">
        <f>LQ115*'DEPRECATED - DT-Prelim Calcs'!$C$21/LL$2/'DEPRECATED - DT-Prelim Calcs'!$C$19/'DEPRECATED - DT-Prelim Calcs'!$C$18*3.39*'DEPRECATED - DT-Prelim Calcs'!$C$20</f>
        <v>29.053734754561201</v>
      </c>
      <c r="LS115" s="36">
        <f t="shared" si="177"/>
        <v>0</v>
      </c>
      <c r="LT115" s="43">
        <f>LR114*'DEPRECATED - DT-Prelim Calcs'!$C$11+LT114</f>
        <v>-30.998859127984659</v>
      </c>
      <c r="LU115" s="43">
        <f>LU114+0.5*LR115*'DEPRECATED - DT-Prelim Calcs'!$C$11^2+LT115*'DEPRECATED - DT-Prelim Calcs'!$C$11</f>
        <v>-189739.26325920963</v>
      </c>
      <c r="LV115" s="43">
        <f>MIN('Drive Train'!$F$35-LP114*'DEPRECATED - DT-Prelim Calcs'!$C$21*'Drive Train'!$F$39,LV114+LP$2)</f>
        <v>9.0400000000000009</v>
      </c>
      <c r="LW115" s="43">
        <f>'Drive Train'!$F$35-LP115*'DEPRECATED - DT-Prelim Calcs'!$C$21*'Drive Train'!$F$39</f>
        <v>9.0400000000000009</v>
      </c>
      <c r="LX115" s="1">
        <f>IF(LU115&gt;='Drive Train'!$F$29,1,0)</f>
        <v>0</v>
      </c>
      <c r="LY115" s="43">
        <f>MIN(LO115,'DEPRECATED - DT-Prelim Calcs'!$C$10)*'DEPRECATED - DT-Prelim Calcs'!$C$11*1000/60/60</f>
        <v>103.33333333333333</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79"/>
        <v>0</v>
      </c>
      <c r="X116" s="2">
        <f>MAX(MIN(IF(AND(AI115=1,AG116&lt;0),-1,1)*(W116-$C$9)/($C$8-$C$9)*$C$7-$C$29*AE116/T$2 -  AI115*$C$29/2,X$2),MAX(X$4:X115)*-1)</f>
        <v>-0.27672021620693066</v>
      </c>
      <c r="Y116" s="43">
        <f t="shared" si="94"/>
        <v>0</v>
      </c>
      <c r="Z116" s="43">
        <f t="shared" si="95"/>
        <v>0</v>
      </c>
      <c r="AA116" s="43">
        <f t="shared" si="96"/>
        <v>0</v>
      </c>
      <c r="AB116" s="43" t="e">
        <f t="shared" si="97"/>
        <v>#N/A</v>
      </c>
      <c r="AC116" s="36">
        <f t="shared" si="121"/>
        <v>1</v>
      </c>
      <c r="AD116" s="1">
        <f t="shared" si="98"/>
        <v>1</v>
      </c>
      <c r="AE116" s="43">
        <f t="shared" si="99"/>
        <v>0</v>
      </c>
      <c r="AF116" s="43" t="e">
        <f t="shared" si="100"/>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889.49632897085212</v>
      </c>
      <c r="AK116" s="43">
        <f t="shared" si="178"/>
        <v>0</v>
      </c>
      <c r="AL116" s="49">
        <f>AL115+'DEPRECATED - DT-Prelim Calcs'!$C$11</f>
        <v>448</v>
      </c>
      <c r="AM116" s="2">
        <f>AW116/'Drive Train'!$F$35</f>
        <v>0.57999999999999996</v>
      </c>
      <c r="AN116" s="36">
        <f>AU116*12*60/(PI() * 'Drive Train'!$F$15)/AM$2*AM116</f>
        <v>2889.2900941009898</v>
      </c>
      <c r="AO116" s="2">
        <f>('DEPRECATED - DT-Prelim Calcs'!$C$6*AM116-AN116)/('DEPRECATED - DT-Prelim Calcs'!$C$6*AM116)*'DEPRECATED - DT-Prelim Calcs'!$C$7*AM116</f>
        <v>0.59625477408563587</v>
      </c>
      <c r="AP116" s="43">
        <f>AO116/'DEPRECATED - DT-Prelim Calcs'!$C$7*('DEPRECATED - DT-Prelim Calcs'!$C$8-'DEPRECATED - DT-Prelim Calcs'!$C$9)+'DEPRECATED - DT-Prelim Calcs'!$C$9</f>
        <v>33.982536200187624</v>
      </c>
      <c r="AQ116" s="43">
        <f t="shared" si="102"/>
        <v>33.982536200187624</v>
      </c>
      <c r="AR116" s="2">
        <f t="shared" si="122"/>
        <v>0.20712357008309679</v>
      </c>
      <c r="AS116" s="43">
        <f>AR116*'DEPRECATED - DT-Prelim Calcs'!$C$21/AM$2/'DEPRECATED - DT-Prelim Calcs'!$C$19/'DEPRECATED - DT-Prelim Calcs'!$C$18*3.39*'DEPRECATED - DT-Prelim Calcs'!$C$20</f>
        <v>2.0804011991170941</v>
      </c>
      <c r="AT116" s="36">
        <f t="shared" si="123"/>
        <v>0</v>
      </c>
      <c r="AU116" s="43">
        <f>AS115*'DEPRECATED - DT-Prelim Calcs'!$C$11+AU115</f>
        <v>28.981393785815555</v>
      </c>
      <c r="AV116" s="43">
        <f>AV115+0.5*AS116*'DEPRECATED - DT-Prelim Calcs'!$C$11^2+AU116*'DEPRECATED - DT-Prelim Calcs'!$C$11</f>
        <v>6496.0599433799853</v>
      </c>
      <c r="AW116" s="43">
        <f>MIN('Drive Train'!$F$35-AQ115*'DEPRECATED - DT-Prelim Calcs'!$C$21*'Drive Train'!$F$39,AW115+AQ$2)</f>
        <v>7.1920000000000002</v>
      </c>
      <c r="AX116" s="43">
        <f>'Drive Train'!$F$35-AQ116*'DEPRECATED - DT-Prelim Calcs'!$C$21*'Drive Train'!$F$39</f>
        <v>10.496977972789493</v>
      </c>
      <c r="AY116" s="1">
        <f>IF(AV116&gt;='Drive Train'!$F$29,1,0)</f>
        <v>1</v>
      </c>
      <c r="AZ116" s="43">
        <f t="shared" si="124"/>
        <v>37.758373555764031</v>
      </c>
      <c r="BA116" s="49">
        <f>BA115+'DEPRECATED - DT-Prelim Calcs'!$C$11</f>
        <v>448</v>
      </c>
      <c r="BB116" s="2">
        <f>BL116/'Drive Train'!$F$35</f>
        <v>0.57999999999999996</v>
      </c>
      <c r="BC116" s="36">
        <f>BJ116*12*60/(PI() * 'Drive Train'!$F$15)/BB$2*BB116</f>
        <v>7534.7499405351191</v>
      </c>
      <c r="BD116" s="2">
        <f>('DEPRECATED - DT-Prelim Calcs'!$C$6*BB116-BC116)/('DEPRECATED - DT-Prelim Calcs'!$C$6*BB116)*'DEPRECATED - DT-Prelim Calcs'!$C$7*BB116</f>
        <v>-2.8186679029952528</v>
      </c>
      <c r="BE116" s="43">
        <f>BD116/'DEPRECATED - DT-Prelim Calcs'!$C$7*('DEPRECATED - DT-Prelim Calcs'!$C$8-'DEPRECATED - DT-Prelim Calcs'!$C$9)+'DEPRECATED - DT-Prelim Calcs'!$C$9</f>
        <v>-152.05429620795033</v>
      </c>
      <c r="BF116" s="43">
        <f t="shared" si="103"/>
        <v>-152.05429620795033</v>
      </c>
      <c r="BG116" s="2">
        <f t="shared" si="125"/>
        <v>-3.8334522343452662</v>
      </c>
      <c r="BH116" s="43">
        <f>BG116*'DEPRECATED - DT-Prelim Calcs'!$C$21/BB$2/'DEPRECATED - DT-Prelim Calcs'!$C$19/'DEPRECATED - DT-Prelim Calcs'!$C$18*3.39*'DEPRECATED - DT-Prelim Calcs'!$C$20</f>
        <v>-55.617116811838734</v>
      </c>
      <c r="BI116" s="36">
        <f t="shared" si="126"/>
        <v>1</v>
      </c>
      <c r="BJ116" s="43">
        <f>BH115*'DEPRECATED - DT-Prelim Calcs'!$C$11+BJ115</f>
        <v>52.323419672460801</v>
      </c>
      <c r="BK116" s="43">
        <f>BK115+0.5*BH116*'DEPRECATED - DT-Prelim Calcs'!$C$11^2+BJ116*'DEPRECATED - DT-Prelim Calcs'!$C$11</f>
        <v>-60150.261681627671</v>
      </c>
      <c r="BL116" s="43">
        <f>MIN('Drive Train'!$F$35-BF115*'DEPRECATED - DT-Prelim Calcs'!$C$21*'Drive Train'!$F$39,BL115+BF$2)</f>
        <v>7.1920000000000002</v>
      </c>
      <c r="BM116" s="43">
        <f>'Drive Train'!$F$35-BF116*'DEPRECATED - DT-Prelim Calcs'!$C$21*'Drive Train'!$F$39</f>
        <v>20.915040587645219</v>
      </c>
      <c r="BN116" s="1">
        <f>IF(BK116&gt;='Drive Train'!$F$29,1,0)</f>
        <v>0</v>
      </c>
      <c r="BO116" s="43">
        <f t="shared" si="127"/>
        <v>-168.9492180088337</v>
      </c>
      <c r="BP116" s="49">
        <f>BP115+'DEPRECATED - DT-Prelim Calcs'!$C$11</f>
        <v>448</v>
      </c>
      <c r="BQ116" s="2">
        <f>CA116/'Drive Train'!$F$35</f>
        <v>0.57999999999999996</v>
      </c>
      <c r="BR116" s="36">
        <f>BY116*12*60/(PI() * 'Drive Train'!$F$15)/BQ$2*BQ116</f>
        <v>-11979.535568334486</v>
      </c>
      <c r="BS116" s="2">
        <f>('DEPRECATED - DT-Prelim Calcs'!$C$6*BQ116-BR116)/('DEPRECATED - DT-Prelim Calcs'!$C$6*BQ116)*'DEPRECATED - DT-Prelim Calcs'!$C$7*BQ116</f>
        <v>11.526473011832092</v>
      </c>
      <c r="BT116" s="43">
        <f>BS116/'DEPRECATED - DT-Prelim Calcs'!$C$7*('DEPRECATED - DT-Prelim Calcs'!$C$8-'DEPRECATED - DT-Prelim Calcs'!$C$9)+'DEPRECATED - DT-Prelim Calcs'!$C$9</f>
        <v>629.43472377891248</v>
      </c>
      <c r="BU116" s="43">
        <f t="shared" si="104"/>
        <v>93</v>
      </c>
      <c r="BV116" s="2">
        <f t="shared" si="128"/>
        <v>1.5313624128476471</v>
      </c>
      <c r="BW116" s="43">
        <f>BV116*'DEPRECATED - DT-Prelim Calcs'!$C$21/BQ$2/'DEPRECATED - DT-Prelim Calcs'!$C$19/'DEPRECATED - DT-Prelim Calcs'!$C$18*3.39*'DEPRECATED - DT-Prelim Calcs'!$C$20</f>
        <v>29.053734754561201</v>
      </c>
      <c r="BX116" s="36">
        <f t="shared" si="129"/>
        <v>0</v>
      </c>
      <c r="BY116" s="43">
        <f>BW115*'DEPRECATED - DT-Prelim Calcs'!$C$11+BY115</f>
        <v>-63.615315981908807</v>
      </c>
      <c r="BZ116" s="43">
        <f>BZ115+0.5*BW116*'DEPRECATED - DT-Prelim Calcs'!$C$11^2+BY116*'DEPRECATED - DT-Prelim Calcs'!$C$11</f>
        <v>-144415.04075102328</v>
      </c>
      <c r="CA116" s="43">
        <f>MIN('Drive Train'!$F$35-BU115*'DEPRECATED - DT-Prelim Calcs'!$C$21*'Drive Train'!$F$39,CA115+BU$2)</f>
        <v>7.1920000000000002</v>
      </c>
      <c r="CB116" s="43">
        <f>'Drive Train'!$F$35-BU116*'DEPRECATED - DT-Prelim Calcs'!$C$21*'Drive Train'!$F$39</f>
        <v>7.1920000000000002</v>
      </c>
      <c r="CC116" s="1">
        <f>IF(BZ116&gt;='Drive Train'!$F$29,1,0)</f>
        <v>0</v>
      </c>
      <c r="CD116" s="43">
        <f t="shared" si="130"/>
        <v>103.33333333333333</v>
      </c>
      <c r="CE116" s="49">
        <f>CE115+'DEPRECATED - DT-Prelim Calcs'!$C$11</f>
        <v>448</v>
      </c>
      <c r="CF116" s="2">
        <f>CP116/'Drive Train'!$F$35</f>
        <v>0.57999999999999996</v>
      </c>
      <c r="CG116" s="36">
        <f>CN116*12*60/(PI() * 'Drive Train'!$F$15)/CF$2*CF116</f>
        <v>-312491.34799686511</v>
      </c>
      <c r="CH116" s="2">
        <f>('DEPRECATED - DT-Prelim Calcs'!$C$6*CF116-CG116)/('DEPRECATED - DT-Prelim Calcs'!$C$6*CF116)*'DEPRECATED - DT-Prelim Calcs'!$C$7*CF116</f>
        <v>232.43562666227234</v>
      </c>
      <c r="CI116" s="43">
        <f>CH116/'DEPRECATED - DT-Prelim Calcs'!$C$7*('DEPRECATED - DT-Prelim Calcs'!$C$8-'DEPRECATED - DT-Prelim Calcs'!$C$9)+'DEPRECATED - DT-Prelim Calcs'!$C$9</f>
        <v>12664.037870407372</v>
      </c>
      <c r="CJ116" s="43">
        <f t="shared" si="105"/>
        <v>93</v>
      </c>
      <c r="CK116" s="2">
        <f t="shared" si="131"/>
        <v>1.2396743342100003</v>
      </c>
      <c r="CL116" s="43">
        <f>CK116*'DEPRECATED - DT-Prelim Calcs'!$C$21/CF$2/'DEPRECATED - DT-Prelim Calcs'!$C$19/'DEPRECATED - DT-Prelim Calcs'!$C$18*3.39*'DEPRECATED - DT-Prelim Calcs'!$C$20</f>
        <v>29.053734754561205</v>
      </c>
      <c r="CM116" s="36">
        <f t="shared" si="132"/>
        <v>0</v>
      </c>
      <c r="CN116" s="43">
        <f>CL115*'DEPRECATED - DT-Prelim Calcs'!$C$11+CN115</f>
        <v>-1343.3504695913016</v>
      </c>
      <c r="CO116" s="43">
        <f>CO115+0.5*CL116*'DEPRECATED - DT-Prelim Calcs'!$C$11^2+CN116*'DEPRECATED - DT-Prelim Calcs'!$C$11</f>
        <v>-303277.56371324969</v>
      </c>
      <c r="CP116" s="43">
        <f>MIN('Drive Train'!$F$35-CJ115*'DEPRECATED - DT-Prelim Calcs'!$C$21*'Drive Train'!$F$39,CP115+CJ$2)</f>
        <v>7.1920000000000002</v>
      </c>
      <c r="CQ116" s="43">
        <f>'Drive Train'!$F$35-CJ116*'DEPRECATED - DT-Prelim Calcs'!$C$21*'Drive Train'!$F$39</f>
        <v>7.1920000000000002</v>
      </c>
      <c r="CR116" s="1">
        <f>IF(CO116&gt;='Drive Train'!$F$29,1,0)</f>
        <v>0</v>
      </c>
      <c r="CS116" s="43">
        <f t="shared" si="133"/>
        <v>103.33333333333333</v>
      </c>
      <c r="CT116" s="49">
        <f>CT115+'DEPRECATED - DT-Prelim Calcs'!$C$11</f>
        <v>448</v>
      </c>
      <c r="CU116" s="2">
        <f>DE116/'Drive Train'!$F$35</f>
        <v>0.57999999999999996</v>
      </c>
      <c r="CV116" s="36">
        <f>DC116*12*60/(PI() * 'Drive Train'!$F$15)/CU$2*CU116</f>
        <v>-161259.89361390678</v>
      </c>
      <c r="CW116" s="2">
        <f>('DEPRECATED - DT-Prelim Calcs'!$C$6*CU116-CV116)/('DEPRECATED - DT-Prelim Calcs'!$C$6*CU116)*'DEPRECATED - DT-Prelim Calcs'!$C$7*CU116</f>
        <v>121.26391489799732</v>
      </c>
      <c r="CX116" s="43">
        <f>CW116/'DEPRECATED - DT-Prelim Calcs'!$C$7*('DEPRECATED - DT-Prelim Calcs'!$C$8-'DEPRECATED - DT-Prelim Calcs'!$C$9)+'DEPRECATED - DT-Prelim Calcs'!$C$9</f>
        <v>6607.6684981744802</v>
      </c>
      <c r="CY116" s="43">
        <f t="shared" si="106"/>
        <v>93</v>
      </c>
      <c r="CZ116" s="2">
        <f t="shared" si="134"/>
        <v>1.0413264407364002</v>
      </c>
      <c r="DA116" s="43">
        <f>CZ116*'DEPRECATED - DT-Prelim Calcs'!$C$21/CU$2/'DEPRECATED - DT-Prelim Calcs'!$C$19/'DEPRECATED - DT-Prelim Calcs'!$C$18*3.39*'DEPRECATED - DT-Prelim Calcs'!$C$20</f>
        <v>29.053734754561201</v>
      </c>
      <c r="DB116" s="36">
        <f t="shared" si="135"/>
        <v>0</v>
      </c>
      <c r="DC116" s="43">
        <f>DA115*'DEPRECATED - DT-Prelim Calcs'!$C$11+DC115</f>
        <v>-582.31367482312783</v>
      </c>
      <c r="DD116" s="43">
        <f>DD115+0.5*DA116*'DEPRECATED - DT-Prelim Calcs'!$C$11^2+DC116*'DEPRECATED - DT-Prelim Calcs'!$C$11</f>
        <v>-409177.63453313074</v>
      </c>
      <c r="DE116" s="43">
        <f>MIN('Drive Train'!$F$35-CY115*'DEPRECATED - DT-Prelim Calcs'!$C$21*'Drive Train'!$F$39,DE115+CY$2)</f>
        <v>7.1920000000000002</v>
      </c>
      <c r="DF116" s="43">
        <f>'Drive Train'!$F$35-CY116*'DEPRECATED - DT-Prelim Calcs'!$C$21*'Drive Train'!$F$39</f>
        <v>7.1920000000000002</v>
      </c>
      <c r="DG116" s="1">
        <f>IF(DD116&gt;='Drive Train'!$F$29,1,0)</f>
        <v>0</v>
      </c>
      <c r="DH116" s="43">
        <f t="shared" si="136"/>
        <v>103.33333333333333</v>
      </c>
      <c r="DI116" s="49">
        <f>DI115+'DEPRECATED - DT-Prelim Calcs'!$C$11</f>
        <v>448</v>
      </c>
      <c r="DJ116" s="2">
        <f>DT116/'Drive Train'!$F$35</f>
        <v>0.57999999999999996</v>
      </c>
      <c r="DK116" s="36">
        <f>DR116*12*60/(PI() * 'Drive Train'!$F$15)/DJ$2*DJ116</f>
        <v>-759308.82237481431</v>
      </c>
      <c r="DL116" s="2">
        <f>('DEPRECATED - DT-Prelim Calcs'!$C$6*DJ116-DK116)/('DEPRECATED - DT-Prelim Calcs'!$C$6*DJ116)*'DEPRECATED - DT-Prelim Calcs'!$C$7*DJ116</f>
        <v>560.89549419089019</v>
      </c>
      <c r="DM116" s="43">
        <f>DL116/'DEPRECATED - DT-Prelim Calcs'!$C$7*('DEPRECATED - DT-Prelim Calcs'!$C$8-'DEPRECATED - DT-Prelim Calcs'!$C$9)+'DEPRECATED - DT-Prelim Calcs'!$C$9</f>
        <v>30557.747071593269</v>
      </c>
      <c r="DN116" s="43">
        <f t="shared" si="107"/>
        <v>93</v>
      </c>
      <c r="DO116" s="2">
        <f t="shared" si="137"/>
        <v>0.89769520753137932</v>
      </c>
      <c r="DP116" s="43">
        <f>DO116*'DEPRECATED - DT-Prelim Calcs'!$C$21/DJ$2/'DEPRECATED - DT-Prelim Calcs'!$C$19/'DEPRECATED - DT-Prelim Calcs'!$C$18*3.39*'DEPRECATED - DT-Prelim Calcs'!$C$20</f>
        <v>29.053734754561201</v>
      </c>
      <c r="DQ116" s="36">
        <f t="shared" si="138"/>
        <v>0</v>
      </c>
      <c r="DR116" s="43">
        <f>DP115*'DEPRECATED - DT-Prelim Calcs'!$C$11+DR115</f>
        <v>-2363.6930421904817</v>
      </c>
      <c r="DS116" s="43">
        <f>DS115+0.5*DP116*'DEPRECATED - DT-Prelim Calcs'!$C$11^2+DR116*'DEPRECATED - DT-Prelim Calcs'!$C$11</f>
        <v>-844407.75441361126</v>
      </c>
      <c r="DT116" s="43">
        <f>MIN('Drive Train'!$F$35-DN115*'DEPRECATED - DT-Prelim Calcs'!$C$21*'Drive Train'!$F$39,DT115+DN$2)</f>
        <v>7.1920000000000002</v>
      </c>
      <c r="DU116" s="43">
        <f>'Drive Train'!$F$35-DN116*'DEPRECATED - DT-Prelim Calcs'!$C$21*'Drive Train'!$F$39</f>
        <v>7.1920000000000002</v>
      </c>
      <c r="DV116" s="1">
        <f>IF(DS116&gt;='Drive Train'!$F$29,1,0)</f>
        <v>0</v>
      </c>
      <c r="DW116" s="43">
        <f t="shared" si="139"/>
        <v>103.33333333333333</v>
      </c>
      <c r="DX116" s="49">
        <f>DX115+'DEPRECATED - DT-Prelim Calcs'!$C$11</f>
        <v>448</v>
      </c>
      <c r="DY116" s="2">
        <f>EI116/'Drive Train'!$F$35</f>
        <v>0.57999999999999996</v>
      </c>
      <c r="DZ116" s="36">
        <f>EG116*12*60/(PI() * 'Drive Train'!$F$15)/DY$2*DY116</f>
        <v>-233842.04098215938</v>
      </c>
      <c r="EA116" s="2">
        <f>('DEPRECATED - DT-Prelim Calcs'!$C$6*DY116-DZ116)/('DEPRECATED - DT-Prelim Calcs'!$C$6*DY116)*'DEPRECATED - DT-Prelim Calcs'!$C$7*DY116</f>
        <v>174.61975677215165</v>
      </c>
      <c r="EB116" s="43">
        <f>EA116/'DEPRECATED - DT-Prelim Calcs'!$C$7*('DEPRECATED - DT-Prelim Calcs'!$C$8-'DEPRECATED - DT-Prelim Calcs'!$C$9)+'DEPRECATED - DT-Prelim Calcs'!$C$9</f>
        <v>9514.3673465425891</v>
      </c>
      <c r="EC116" s="43">
        <f t="shared" si="108"/>
        <v>93</v>
      </c>
      <c r="ED116" s="2">
        <f t="shared" si="140"/>
        <v>0.78888366722454539</v>
      </c>
      <c r="EE116" s="43">
        <f>ED116*'DEPRECATED - DT-Prelim Calcs'!$C$21/DY$2/'DEPRECATED - DT-Prelim Calcs'!$C$19/'DEPRECATED - DT-Prelim Calcs'!$C$18*3.39*'DEPRECATED - DT-Prelim Calcs'!$C$20</f>
        <v>29.053734754561201</v>
      </c>
      <c r="EF116" s="36">
        <f t="shared" si="141"/>
        <v>0</v>
      </c>
      <c r="EG116" s="43">
        <f>EE115*'DEPRECATED - DT-Prelim Calcs'!$C$11+EG115</f>
        <v>-639.70431735457623</v>
      </c>
      <c r="EH116" s="43">
        <f>EH115+0.5*EE116*'DEPRECATED - DT-Prelim Calcs'!$C$11^2+EG116*'DEPRECATED - DT-Prelim Calcs'!$C$11</f>
        <v>-791435.16912248672</v>
      </c>
      <c r="EI116" s="43">
        <f>MIN('Drive Train'!$F$35-EC115*'DEPRECATED - DT-Prelim Calcs'!$C$21*'Drive Train'!$F$39,EI115+EC$2)</f>
        <v>7.1920000000000002</v>
      </c>
      <c r="EJ116" s="43">
        <f>'Drive Train'!$F$35-EC116*'DEPRECATED - DT-Prelim Calcs'!$C$21*'Drive Train'!$F$39</f>
        <v>7.1920000000000002</v>
      </c>
      <c r="EK116" s="1">
        <f>IF(EH116&gt;='Drive Train'!$F$29,1,0)</f>
        <v>0</v>
      </c>
      <c r="EL116" s="43">
        <f t="shared" si="142"/>
        <v>103.33333333333333</v>
      </c>
      <c r="EM116" s="49">
        <f>EM115+'DEPRECATED - DT-Prelim Calcs'!$C$11</f>
        <v>448</v>
      </c>
      <c r="EN116" s="2">
        <f>EX116/'Drive Train'!$F$35</f>
        <v>0.57999999999999996</v>
      </c>
      <c r="EO116" s="36">
        <f>EV116*12*60/(PI() * 'Drive Train'!$F$15)/EN$2*EN116</f>
        <v>-4662.6431935373976</v>
      </c>
      <c r="EP116" s="2">
        <f>('DEPRECATED - DT-Prelim Calcs'!$C$6*EN116-EO116)/('DEPRECATED - DT-Prelim Calcs'!$C$6*EN116)*'DEPRECATED - DT-Prelim Calcs'!$C$7*EN116</f>
        <v>6.1477543225220055</v>
      </c>
      <c r="EQ116" s="43">
        <f>EP116/'DEPRECATED - DT-Prelim Calcs'!$C$7*('DEPRECATED - DT-Prelim Calcs'!$C$8-'DEPRECATED - DT-Prelim Calcs'!$C$9)+'DEPRECATED - DT-Prelim Calcs'!$C$9</f>
        <v>336.41497428664655</v>
      </c>
      <c r="ER116" s="43">
        <f t="shared" si="109"/>
        <v>93</v>
      </c>
      <c r="ES116" s="2">
        <f t="shared" si="143"/>
        <v>0.7035989464435134</v>
      </c>
      <c r="ET116" s="43">
        <f>ES116*'DEPRECATED - DT-Prelim Calcs'!$C$21/EN$2/'DEPRECATED - DT-Prelim Calcs'!$C$19/'DEPRECATED - DT-Prelim Calcs'!$C$18*3.39*'DEPRECATED - DT-Prelim Calcs'!$C$20</f>
        <v>29.053734754561201</v>
      </c>
      <c r="EU116" s="36">
        <f t="shared" si="144"/>
        <v>0</v>
      </c>
      <c r="EV116" s="43">
        <f>ET115*'DEPRECATED - DT-Prelim Calcs'!$C$11+EV115</f>
        <v>-11.376301338247544</v>
      </c>
      <c r="EW116" s="43">
        <f>EW115+0.5*ET116*'DEPRECATED - DT-Prelim Calcs'!$C$11^2+EV116*'DEPRECATED - DT-Prelim Calcs'!$C$11</f>
        <v>-1357261.7852690481</v>
      </c>
      <c r="EX116" s="43">
        <f>MIN('Drive Train'!$F$35-ER115*'DEPRECATED - DT-Prelim Calcs'!$C$21*'Drive Train'!$F$39,EX115+ER$2)</f>
        <v>7.1920000000000002</v>
      </c>
      <c r="EY116" s="43">
        <f>'Drive Train'!$F$35-ER116*'DEPRECATED - DT-Prelim Calcs'!$C$21*'Drive Train'!$F$39</f>
        <v>7.1920000000000002</v>
      </c>
      <c r="EZ116" s="1">
        <f>IF(EW116&gt;='Drive Train'!$F$29,1,0)</f>
        <v>0</v>
      </c>
      <c r="FA116" s="43">
        <f t="shared" si="145"/>
        <v>103.33333333333333</v>
      </c>
      <c r="FB116" s="49">
        <f>FB115+'DEPRECATED - DT-Prelim Calcs'!$C$11</f>
        <v>448</v>
      </c>
      <c r="FC116" s="2">
        <f>FM116/'Drive Train'!$F$35</f>
        <v>0.57999999999999996</v>
      </c>
      <c r="FD116" s="36">
        <f>FK116*12*60/(PI() * 'Drive Train'!$F$15)/FC$2*FC116</f>
        <v>-1360832.238098742</v>
      </c>
      <c r="FE116" s="2">
        <f>('DEPRECATED - DT-Prelim Calcs'!$C$6*FC116-FD116)/('DEPRECATED - DT-Prelim Calcs'!$C$6*FC116)*'DEPRECATED - DT-Prelim Calcs'!$C$7*FC116</f>
        <v>1003.081202614906</v>
      </c>
      <c r="FF116" s="43">
        <f>FE116/'DEPRECATED - DT-Prelim Calcs'!$C$7*('DEPRECATED - DT-Prelim Calcs'!$C$8-'DEPRECATED - DT-Prelim Calcs'!$C$9)+'DEPRECATED - DT-Prelim Calcs'!$C$9</f>
        <v>54646.968500662784</v>
      </c>
      <c r="FG116" s="43">
        <f t="shared" si="110"/>
        <v>93</v>
      </c>
      <c r="FH116" s="2">
        <f t="shared" si="146"/>
        <v>0.63495514679048781</v>
      </c>
      <c r="FI116" s="43">
        <f>FH116*'DEPRECATED - DT-Prelim Calcs'!$C$21/FC$2/'DEPRECATED - DT-Prelim Calcs'!$C$19/'DEPRECATED - DT-Prelim Calcs'!$C$18*3.39*'DEPRECATED - DT-Prelim Calcs'!$C$20</f>
        <v>29.053734754561205</v>
      </c>
      <c r="FJ116" s="36">
        <f t="shared" si="147"/>
        <v>0</v>
      </c>
      <c r="FK116" s="43">
        <f>FI115*'DEPRECATED - DT-Prelim Calcs'!$C$11+FK115</f>
        <v>-2996.341857288452</v>
      </c>
      <c r="FL116" s="43">
        <f>FL115+0.5*FI116*'DEPRECATED - DT-Prelim Calcs'!$C$11^2+FK116*'DEPRECATED - DT-Prelim Calcs'!$C$11</f>
        <v>-1936921.4944606705</v>
      </c>
      <c r="FM116" s="43">
        <f>MIN('Drive Train'!$F$35-FG115*'DEPRECATED - DT-Prelim Calcs'!$C$21*'Drive Train'!$F$39,FM115+FG$2)</f>
        <v>7.1920000000000002</v>
      </c>
      <c r="FN116" s="43">
        <f>'Drive Train'!$F$35-FG116*'DEPRECATED - DT-Prelim Calcs'!$C$21*'Drive Train'!$F$39</f>
        <v>7.1920000000000002</v>
      </c>
      <c r="FO116" s="1">
        <f>IF(FL116&gt;='Drive Train'!$F$29,1,0)</f>
        <v>0</v>
      </c>
      <c r="FP116" s="43">
        <f t="shared" si="148"/>
        <v>103.33333333333333</v>
      </c>
      <c r="FQ116" s="49">
        <f>FQ115+'DEPRECATED - DT-Prelim Calcs'!$C$11</f>
        <v>448</v>
      </c>
      <c r="FR116" s="2">
        <f>GB116/'Drive Train'!$F$35</f>
        <v>0.57999999999999996</v>
      </c>
      <c r="FS116" s="36">
        <f>FZ116*12*60/(PI() * 'Drive Train'!$F$15)/FR$2*FR116</f>
        <v>-1238335.9571437738</v>
      </c>
      <c r="FT116" s="2">
        <f>('DEPRECATED - DT-Prelim Calcs'!$C$6*FR116-FS116)/('DEPRECATED - DT-Prelim Calcs'!$C$6*FR116)*'DEPRECATED - DT-Prelim Calcs'!$C$7*FR116</f>
        <v>913.03299608217867</v>
      </c>
      <c r="FU116" s="43">
        <f>FT116/'DEPRECATED - DT-Prelim Calcs'!$C$7*('DEPRECATED - DT-Prelim Calcs'!$C$8-'DEPRECATED - DT-Prelim Calcs'!$C$9)+'DEPRECATED - DT-Prelim Calcs'!$C$9</f>
        <v>49741.357249253015</v>
      </c>
      <c r="FV116" s="43">
        <f t="shared" si="111"/>
        <v>93</v>
      </c>
      <c r="FW116" s="2">
        <f t="shared" si="149"/>
        <v>0.57851468929799987</v>
      </c>
      <c r="FX116" s="43">
        <f>FW116*'DEPRECATED - DT-Prelim Calcs'!$C$21/FR$2/'DEPRECATED - DT-Prelim Calcs'!$C$19/'DEPRECATED - DT-Prelim Calcs'!$C$18*3.39*'DEPRECATED - DT-Prelim Calcs'!$C$20</f>
        <v>29.053734754561201</v>
      </c>
      <c r="FY116" s="36">
        <f t="shared" si="150"/>
        <v>0</v>
      </c>
      <c r="FZ116" s="43">
        <f>FX115*'DEPRECATED - DT-Prelim Calcs'!$C$11+FZ115</f>
        <v>-2484.2574365510627</v>
      </c>
      <c r="GA116" s="43">
        <f>GA115+0.5*FX116*'DEPRECATED - DT-Prelim Calcs'!$C$11^2+FZ116*'DEPRECATED - DT-Prelim Calcs'!$C$11</f>
        <v>-1994316.2527612555</v>
      </c>
      <c r="GB116" s="43">
        <f>MIN('Drive Train'!$F$35-FV115*'DEPRECATED - DT-Prelim Calcs'!$C$21*'Drive Train'!$F$39,GB115+FV$2)</f>
        <v>7.1920000000000002</v>
      </c>
      <c r="GC116" s="43">
        <f>'Drive Train'!$F$35-FV116*'DEPRECATED - DT-Prelim Calcs'!$C$21*'Drive Train'!$F$39</f>
        <v>7.1920000000000002</v>
      </c>
      <c r="GD116" s="1">
        <f>IF(GA116&gt;='Drive Train'!$F$29,1,0)</f>
        <v>0</v>
      </c>
      <c r="GE116" s="43">
        <f t="shared" si="151"/>
        <v>103.33333333333333</v>
      </c>
      <c r="GF116" s="49">
        <f>GF115+'DEPRECATED - DT-Prelim Calcs'!$C$11</f>
        <v>448</v>
      </c>
      <c r="GG116" s="2">
        <f>GQ116/'Drive Train'!$F$35</f>
        <v>0.86451612903225805</v>
      </c>
      <c r="GH116" s="36">
        <f>GO116*12*60/(PI() * 'Drive Train'!$F$15)/GG$2*GG116</f>
        <v>-8683.1518962457631</v>
      </c>
      <c r="GI116" s="2">
        <f>('DEPRECATED - DT-Prelim Calcs'!$C$6*GG116-GH116)/('DEPRECATED - DT-Prelim Calcs'!$C$6*GG116)*'DEPRECATED - DT-Prelim Calcs'!$C$7*GG116</f>
        <v>10.437649985818442</v>
      </c>
      <c r="GJ116" s="43">
        <f>GI116/'DEPRECATED - DT-Prelim Calcs'!$C$7*('DEPRECATED - DT-Prelim Calcs'!$C$8-'DEPRECATED - DT-Prelim Calcs'!$C$9)+'DEPRECATED - DT-Prelim Calcs'!$C$9</f>
        <v>570.11824549607923</v>
      </c>
      <c r="GK116" s="43">
        <f t="shared" si="152"/>
        <v>29.999999999999982</v>
      </c>
      <c r="GL116" s="2">
        <f t="shared" si="153"/>
        <v>1.3077306265220097</v>
      </c>
      <c r="GM116" s="43">
        <f>GL116*'DEPRECATED - DT-Prelim Calcs'!$C$21/GG$2/'DEPRECATED - DT-Prelim Calcs'!$C$19/'DEPRECATED - DT-Prelim Calcs'!$C$18*3.39*'DEPRECATED - DT-Prelim Calcs'!$C$20</f>
        <v>26.270350230512602</v>
      </c>
      <c r="GN116" s="36">
        <f t="shared" si="154"/>
        <v>0</v>
      </c>
      <c r="GO116" s="43">
        <f>GM115*'DEPRECATED - DT-Prelim Calcs'!$C$11+GO115</f>
        <v>-29.216649821197805</v>
      </c>
      <c r="GP116" s="43">
        <f>GP115+0.5*GM116*'DEPRECATED - DT-Prelim Calcs'!$C$11^2+GO116*'DEPRECATED - DT-Prelim Calcs'!$C$11</f>
        <v>-131576.29208743575</v>
      </c>
      <c r="GQ116" s="43">
        <f>MIN('Drive Train'!$F$35-GK115*'DEPRECATED - DT-Prelim Calcs'!$C$21*'Drive Train'!$F$39,GQ115+GK$2)</f>
        <v>10.72</v>
      </c>
      <c r="GR116" s="43">
        <f>'Drive Train'!$F$35-GK116*'DEPRECATED - DT-Prelim Calcs'!$C$21*'Drive Train'!$F$39</f>
        <v>10.72</v>
      </c>
      <c r="GS116" s="1">
        <f>IF(GP116&gt;='Drive Train'!$F$29,1,0)</f>
        <v>0</v>
      </c>
      <c r="GT116" s="43">
        <f t="shared" si="155"/>
        <v>33.333333333333314</v>
      </c>
      <c r="GU116" s="49">
        <f>GU115+'DEPRECATED - DT-Prelim Calcs'!$C$11</f>
        <v>448</v>
      </c>
      <c r="GV116" s="2">
        <f>HF116/'Drive Train'!$F$35</f>
        <v>0.84946236559139798</v>
      </c>
      <c r="GW116" s="36">
        <f>HD116*12*60/(PI() * 'Drive Train'!$F$15)/GV$2*GV116</f>
        <v>-214143.64061752905</v>
      </c>
      <c r="GX116" s="2">
        <f>('DEPRECATED - DT-Prelim Calcs'!$C$6*GV116-GW116)/('DEPRECATED - DT-Prelim Calcs'!$C$6*GV116)*'DEPRECATED - DT-Prelim Calcs'!$C$7*GV116</f>
        <v>161.40304973227433</v>
      </c>
      <c r="GY116" s="43">
        <f>GX116/'DEPRECATED - DT-Prelim Calcs'!$C$7*('DEPRECATED - DT-Prelim Calcs'!$C$8-'DEPRECATED - DT-Prelim Calcs'!$C$9)+'DEPRECATED - DT-Prelim Calcs'!$C$9</f>
        <v>8794.3527092955392</v>
      </c>
      <c r="GZ116" s="43">
        <f t="shared" si="112"/>
        <v>33.333333333333314</v>
      </c>
      <c r="HA116" s="2">
        <f t="shared" si="156"/>
        <v>1.4462867232450001</v>
      </c>
      <c r="HB116" s="43">
        <f>HA116*'DEPRECATED - DT-Prelim Calcs'!$C$21/GV$2/'DEPRECATED - DT-Prelim Calcs'!$C$19/'DEPRECATED - DT-Prelim Calcs'!$C$18*3.39*'DEPRECATED - DT-Prelim Calcs'!$C$20</f>
        <v>29.053734754561201</v>
      </c>
      <c r="HC116" s="36">
        <f t="shared" si="157"/>
        <v>0</v>
      </c>
      <c r="HD116" s="43">
        <f>HB115*'DEPRECATED - DT-Prelim Calcs'!$C$11+HD115</f>
        <v>-733.30923816761822</v>
      </c>
      <c r="HE116" s="43">
        <f>HE115+0.5*HB116*'DEPRECATED - DT-Prelim Calcs'!$C$11^2+HD116*'DEPRECATED - DT-Prelim Calcs'!$C$11</f>
        <v>-145280.82088915131</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58"/>
        <v>37.037037037037017</v>
      </c>
      <c r="HJ116" s="49">
        <f>HJ115+'DEPRECATED - DT-Prelim Calcs'!$C$11</f>
        <v>448</v>
      </c>
      <c r="HK116" s="2">
        <f>HU116/'Drive Train'!$F$35</f>
        <v>0.83440860215053769</v>
      </c>
      <c r="HL116" s="36">
        <f>HS116*12*60/(PI() * 'Drive Train'!$F$15)/HK$2*HK116</f>
        <v>-217111.42607532593</v>
      </c>
      <c r="HM116" s="2">
        <f>('DEPRECATED - DT-Prelim Calcs'!$C$6*HK116-HL116)/('DEPRECATED - DT-Prelim Calcs'!$C$6*HK116)*'DEPRECATED - DT-Prelim Calcs'!$C$7*HK116</f>
        <v>163.51409551231151</v>
      </c>
      <c r="HN116" s="43">
        <f>HM116/'DEPRECATED - DT-Prelim Calcs'!$C$7*('DEPRECATED - DT-Prelim Calcs'!$C$8-'DEPRECATED - DT-Prelim Calcs'!$C$9)+'DEPRECATED - DT-Prelim Calcs'!$C$9</f>
        <v>8909.3574420886107</v>
      </c>
      <c r="HO116" s="43">
        <f t="shared" si="113"/>
        <v>36.66666666666665</v>
      </c>
      <c r="HP116" s="2">
        <f t="shared" si="159"/>
        <v>1.4462867232450001</v>
      </c>
      <c r="HQ116" s="43">
        <f>HP116*'DEPRECATED - DT-Prelim Calcs'!$C$21/HK$2/'DEPRECATED - DT-Prelim Calcs'!$C$19/'DEPRECATED - DT-Prelim Calcs'!$C$18*3.39*'DEPRECATED - DT-Prelim Calcs'!$C$20</f>
        <v>29.053734754561201</v>
      </c>
      <c r="HR116" s="36">
        <f t="shared" si="160"/>
        <v>0</v>
      </c>
      <c r="HS116" s="43">
        <f>HQ115*'DEPRECATED - DT-Prelim Calcs'!$C$11+HS115</f>
        <v>-756.88521965306677</v>
      </c>
      <c r="HT116" s="43">
        <f>HT115+0.5*HQ116*'DEPRECATED - DT-Prelim Calcs'!$C$11^2+HS116*'DEPRECATED - DT-Prelim Calcs'!$C$11</f>
        <v>-168476.70293177964</v>
      </c>
      <c r="HU116" s="43">
        <f>MIN('Drive Train'!$F$35-HO115*'DEPRECATED - DT-Prelim Calcs'!$C$21*'Drive Train'!$F$39,HU115+HO$2)</f>
        <v>10.346666666666668</v>
      </c>
      <c r="HV116" s="43">
        <f>'Drive Train'!$F$35-HO116*'DEPRECATED - DT-Prelim Calcs'!$C$21*'Drive Train'!$F$39</f>
        <v>10.346666666666668</v>
      </c>
      <c r="HW116" s="1">
        <f>IF(HT116&gt;='Drive Train'!$F$29,1,0)</f>
        <v>0</v>
      </c>
      <c r="HX116" s="43">
        <f t="shared" si="161"/>
        <v>40.740740740740726</v>
      </c>
      <c r="HY116" s="49">
        <f>HY115+'DEPRECATED - DT-Prelim Calcs'!$C$11</f>
        <v>448</v>
      </c>
      <c r="HZ116" s="2">
        <f>IJ116/'Drive Train'!$F$35</f>
        <v>0.8193548387096774</v>
      </c>
      <c r="IA116" s="36">
        <f>IH116*12*60/(PI() * 'Drive Train'!$F$15)/HZ$2*HZ116</f>
        <v>-56297.91586929607</v>
      </c>
      <c r="IB116" s="2">
        <f>('DEPRECATED - DT-Prelim Calcs'!$C$6*HZ116-IA116)/('DEPRECATED - DT-Prelim Calcs'!$C$6*HZ116)*'DEPRECATED - DT-Prelim Calcs'!$C$7*HZ116</f>
        <v>45.227919244802088</v>
      </c>
      <c r="IC116" s="43">
        <f>IB116/'DEPRECATED - DT-Prelim Calcs'!$C$7*('DEPRECATED - DT-Prelim Calcs'!$C$8-'DEPRECATED - DT-Prelim Calcs'!$C$9)+'DEPRECATED - DT-Prelim Calcs'!$C$9</f>
        <v>2465.4090334854864</v>
      </c>
      <c r="ID116" s="43">
        <f t="shared" si="114"/>
        <v>39.999999999999986</v>
      </c>
      <c r="IE116" s="2">
        <f t="shared" si="162"/>
        <v>1.4462867232450001</v>
      </c>
      <c r="IF116" s="43">
        <f>IE116*'DEPRECATED - DT-Prelim Calcs'!$C$21/HZ$2/'DEPRECATED - DT-Prelim Calcs'!$C$19/'DEPRECATED - DT-Prelim Calcs'!$C$18*3.39*'DEPRECATED - DT-Prelim Calcs'!$C$20</f>
        <v>29.053734754561201</v>
      </c>
      <c r="IG116" s="36">
        <f t="shared" si="163"/>
        <v>0</v>
      </c>
      <c r="IH116" s="43">
        <f>IF115*'DEPRECATED - DT-Prelim Calcs'!$C$11+IH115</f>
        <v>-199.86944758418275</v>
      </c>
      <c r="II116" s="43">
        <f>II115+0.5*IF116*'DEPRECATED - DT-Prelim Calcs'!$C$11^2+IH116*'DEPRECATED - DT-Prelim Calcs'!$C$11</f>
        <v>-143797.36314172071</v>
      </c>
      <c r="IJ116" s="43">
        <f>MIN('Drive Train'!$F$35-ID115*'DEPRECATED - DT-Prelim Calcs'!$C$21*'Drive Train'!$F$39,IJ115+ID$2)</f>
        <v>10.16</v>
      </c>
      <c r="IK116" s="43">
        <f>'Drive Train'!$F$35-ID116*'DEPRECATED - DT-Prelim Calcs'!$C$21*'Drive Train'!$F$39</f>
        <v>10.16</v>
      </c>
      <c r="IL116" s="1">
        <f>IF(II116&gt;='Drive Train'!$F$29,1,0)</f>
        <v>0</v>
      </c>
      <c r="IM116" s="43">
        <f t="shared" si="164"/>
        <v>44.444444444444429</v>
      </c>
      <c r="IN116" s="49">
        <f>IN115+'DEPRECATED - DT-Prelim Calcs'!$C$11</f>
        <v>448</v>
      </c>
      <c r="IO116" s="2">
        <f>IY116/'Drive Train'!$F$35</f>
        <v>0.80430107526881722</v>
      </c>
      <c r="IP116" s="36">
        <f>IW116*12*60/(PI() * 'Drive Train'!$F$15)/IO$2*IO116</f>
        <v>-117813.49757558026</v>
      </c>
      <c r="IQ116" s="2">
        <f>('DEPRECATED - DT-Prelim Calcs'!$C$6*IO116-IP116)/('DEPRECATED - DT-Prelim Calcs'!$C$6*IO116)*'DEPRECATED - DT-Prelim Calcs'!$C$7*IO116</f>
        <v>90.378019006877736</v>
      </c>
      <c r="IR116" s="43">
        <f>IQ116/'DEPRECATED - DT-Prelim Calcs'!$C$7*('DEPRECATED - DT-Prelim Calcs'!$C$8-'DEPRECATED - DT-Prelim Calcs'!$C$9)+'DEPRECATED - DT-Prelim Calcs'!$C$9</f>
        <v>4925.0786473896078</v>
      </c>
      <c r="IS116" s="43">
        <f t="shared" si="115"/>
        <v>43.333333333333321</v>
      </c>
      <c r="IT116" s="2">
        <f t="shared" si="165"/>
        <v>1.4462867232450001</v>
      </c>
      <c r="IU116" s="43">
        <f>IT116*'DEPRECATED - DT-Prelim Calcs'!$C$21/IO$2/'DEPRECATED - DT-Prelim Calcs'!$C$19/'DEPRECATED - DT-Prelim Calcs'!$C$18*3.39*'DEPRECATED - DT-Prelim Calcs'!$C$20</f>
        <v>29.053734754561201</v>
      </c>
      <c r="IV116" s="36">
        <f t="shared" si="166"/>
        <v>0</v>
      </c>
      <c r="IW116" s="43">
        <f>IU115*'DEPRECATED - DT-Prelim Calcs'!$C$11+IW115</f>
        <v>-426.09115317855088</v>
      </c>
      <c r="IX116" s="43">
        <f>IX115+0.5*IU116*'DEPRECATED - DT-Prelim Calcs'!$C$11^2+IW116*'DEPRECATED - DT-Prelim Calcs'!$C$11</f>
        <v>-192207.45134969294</v>
      </c>
      <c r="IY116" s="43">
        <f>MIN('Drive Train'!$F$35-IS115*'DEPRECATED - DT-Prelim Calcs'!$C$21*'Drive Train'!$F$39,IY115+IS$2)</f>
        <v>9.9733333333333345</v>
      </c>
      <c r="IZ116" s="43">
        <f>'Drive Train'!$F$35-IS116*'DEPRECATED - DT-Prelim Calcs'!$C$21*'Drive Train'!$F$39</f>
        <v>9.9733333333333345</v>
      </c>
      <c r="JA116" s="1">
        <f>IF(IX116&gt;='Drive Train'!$F$29,1,0)</f>
        <v>0</v>
      </c>
      <c r="JB116" s="43">
        <f t="shared" si="167"/>
        <v>48.148148148148138</v>
      </c>
      <c r="JC116" s="49">
        <f>JC115+'DEPRECATED - DT-Prelim Calcs'!$C$11</f>
        <v>448</v>
      </c>
      <c r="JD116" s="2">
        <f>JN116/'Drive Train'!$F$35</f>
        <v>0.78924731182795704</v>
      </c>
      <c r="JE116" s="36">
        <f>JL116*12*60/(PI() * 'Drive Train'!$F$15)/JD$2*JD116</f>
        <v>-88576.561172889502</v>
      </c>
      <c r="JF116" s="2">
        <f>('DEPRECATED - DT-Prelim Calcs'!$C$6*JD116-JE116)/('DEPRECATED - DT-Prelim Calcs'!$C$6*JD116)*'DEPRECATED - DT-Prelim Calcs'!$C$7*JD116</f>
        <v>68.815060786023551</v>
      </c>
      <c r="JG116" s="43">
        <f>JF116/'DEPRECATED - DT-Prelim Calcs'!$C$7*('DEPRECATED - DT-Prelim Calcs'!$C$8-'DEPRECATED - DT-Prelim Calcs'!$C$9)+'DEPRECATED - DT-Prelim Calcs'!$C$9</f>
        <v>3750.3801771490439</v>
      </c>
      <c r="JH116" s="43">
        <f t="shared" si="116"/>
        <v>46.666666666666657</v>
      </c>
      <c r="JI116" s="2">
        <f t="shared" si="168"/>
        <v>1.4462867232450001</v>
      </c>
      <c r="JJ116" s="43">
        <f>JI116*'DEPRECATED - DT-Prelim Calcs'!$C$21/JD$2/'DEPRECATED - DT-Prelim Calcs'!$C$19/'DEPRECATED - DT-Prelim Calcs'!$C$18*3.39*'DEPRECATED - DT-Prelim Calcs'!$C$20</f>
        <v>29.053734754561201</v>
      </c>
      <c r="JK116" s="36">
        <f t="shared" si="169"/>
        <v>0</v>
      </c>
      <c r="JL116" s="43">
        <f>JJ115*'DEPRECATED - DT-Prelim Calcs'!$C$11+JL115</f>
        <v>-326.4613869849718</v>
      </c>
      <c r="JM116" s="43">
        <f>JM115+0.5*JJ116*'DEPRECATED - DT-Prelim Calcs'!$C$11^2+JL116*'DEPRECATED - DT-Prelim Calcs'!$C$11</f>
        <v>-165544.05687357657</v>
      </c>
      <c r="JN116" s="43">
        <f>MIN('Drive Train'!$F$35-JH115*'DEPRECATED - DT-Prelim Calcs'!$C$21*'Drive Train'!$F$39,JN115+JH$2)</f>
        <v>9.7866666666666671</v>
      </c>
      <c r="JO116" s="43">
        <f>'Drive Train'!$F$35-JH116*'DEPRECATED - DT-Prelim Calcs'!$C$21*'Drive Train'!$F$39</f>
        <v>9.7866666666666671</v>
      </c>
      <c r="JP116" s="1">
        <f>IF(JM116&gt;='Drive Train'!$F$29,1,0)</f>
        <v>0</v>
      </c>
      <c r="JQ116" s="43">
        <f>MIN(JG116,'DEPRECATED - DT-Prelim Calcs'!$C$10)*'DEPRECATED - DT-Prelim Calcs'!$C$11*1000/60/60</f>
        <v>103.33333333333333</v>
      </c>
      <c r="JR116" s="49">
        <f>JR115+'DEPRECATED - DT-Prelim Calcs'!$C$11</f>
        <v>448</v>
      </c>
      <c r="JS116" s="2">
        <f>KC116/'Drive Train'!$F$35</f>
        <v>0.77419354838709686</v>
      </c>
      <c r="JT116" s="36">
        <f>KA116*12*60/(PI() * 'Drive Train'!$F$15)/JS$2*JS116</f>
        <v>-178901.70688664581</v>
      </c>
      <c r="JU116" s="2">
        <f>('DEPRECATED - DT-Prelim Calcs'!$C$6*JS116-JT116)/('DEPRECATED - DT-Prelim Calcs'!$C$6*JS116)*'DEPRECATED - DT-Prelim Calcs'!$C$7*JS116</f>
        <v>135.14335101754187</v>
      </c>
      <c r="JV116" s="43">
        <f>JU116/'DEPRECATED - DT-Prelim Calcs'!$C$7*('DEPRECATED - DT-Prelim Calcs'!$C$8-'DEPRECATED - DT-Prelim Calcs'!$C$9)+'DEPRECATED - DT-Prelim Calcs'!$C$9</f>
        <v>7363.7870330451915</v>
      </c>
      <c r="JW116" s="43">
        <f t="shared" si="117"/>
        <v>49.999999999999993</v>
      </c>
      <c r="JX116" s="2">
        <f t="shared" si="170"/>
        <v>1.4462867232450001</v>
      </c>
      <c r="JY116" s="43">
        <f>JX116*'DEPRECATED - DT-Prelim Calcs'!$C$21/JS$2/'DEPRECATED - DT-Prelim Calcs'!$C$19/'DEPRECATED - DT-Prelim Calcs'!$C$18*3.39*'DEPRECATED - DT-Prelim Calcs'!$C$20</f>
        <v>29.053734754561201</v>
      </c>
      <c r="JZ116" s="36">
        <f t="shared" si="171"/>
        <v>0</v>
      </c>
      <c r="KA116" s="43">
        <f>JY115*'DEPRECATED - DT-Prelim Calcs'!$C$11+KA115</f>
        <v>-672.18846181182835</v>
      </c>
      <c r="KB116" s="43">
        <f>KB115+0.5*JY116*'DEPRECATED - DT-Prelim Calcs'!$C$11^2+KA116*'DEPRECATED - DT-Prelim Calcs'!$C$11</f>
        <v>-180582.47716744145</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103.33333333333333</v>
      </c>
      <c r="KG116" s="49">
        <f>KG115+'DEPRECATED - DT-Prelim Calcs'!$C$11</f>
        <v>448</v>
      </c>
      <c r="KH116" s="2">
        <f>KR116/'Drive Train'!$F$35</f>
        <v>0.75913978494623657</v>
      </c>
      <c r="KI116" s="36">
        <f>KP116*12*60/(PI() * 'Drive Train'!$F$15)/KH$2*KH116</f>
        <v>-25719.258723375133</v>
      </c>
      <c r="KJ116" s="2">
        <f>('DEPRECATED - DT-Prelim Calcs'!$C$6*KH116-KI116)/('DEPRECATED - DT-Prelim Calcs'!$C$6*KH116)*'DEPRECATED - DT-Prelim Calcs'!$C$7*KH116</f>
        <v>22.466842615320953</v>
      </c>
      <c r="KK116" s="43">
        <f>KJ116/'DEPRECATED - DT-Prelim Calcs'!$C$7*('DEPRECATED - DT-Prelim Calcs'!$C$8-'DEPRECATED - DT-Prelim Calcs'!$C$9)+'DEPRECATED - DT-Prelim Calcs'!$C$9</f>
        <v>1225.4399335212161</v>
      </c>
      <c r="KL116" s="43">
        <f t="shared" si="118"/>
        <v>53.333333333333329</v>
      </c>
      <c r="KM116" s="2">
        <f t="shared" si="172"/>
        <v>1.4462867232450001</v>
      </c>
      <c r="KN116" s="43">
        <f>KM116*'DEPRECATED - DT-Prelim Calcs'!$C$21/KH$2/'DEPRECATED - DT-Prelim Calcs'!$C$19/'DEPRECATED - DT-Prelim Calcs'!$C$18*3.39*'DEPRECATED - DT-Prelim Calcs'!$C$20</f>
        <v>29.053734754561201</v>
      </c>
      <c r="KO116" s="36">
        <f t="shared" si="173"/>
        <v>0</v>
      </c>
      <c r="KP116" s="43">
        <f>KN115*'DEPRECATED - DT-Prelim Calcs'!$C$11+KP115</f>
        <v>-98.551403135625051</v>
      </c>
      <c r="KQ116" s="43">
        <f>KQ115+0.5*KN116*'DEPRECATED - DT-Prelim Calcs'!$C$11^2+KP116*'DEPRECATED - DT-Prelim Calcs'!$C$11</f>
        <v>-172627.14113132897</v>
      </c>
      <c r="KR116" s="43">
        <f>MIN('Drive Train'!$F$35-KL115*'DEPRECATED - DT-Prelim Calcs'!$C$21*'Drive Train'!$F$39,KR115+KL$2)</f>
        <v>9.413333333333334</v>
      </c>
      <c r="KS116" s="43">
        <f>'Drive Train'!$F$35-KL116*'DEPRECATED - DT-Prelim Calcs'!$C$21*'Drive Train'!$F$39</f>
        <v>9.413333333333334</v>
      </c>
      <c r="KT116" s="1">
        <f>IF(KQ116&gt;='Drive Train'!$F$29,1,0)</f>
        <v>0</v>
      </c>
      <c r="KU116" s="43">
        <f>MIN(KK116,'DEPRECATED - DT-Prelim Calcs'!$C$10)*'DEPRECATED - DT-Prelim Calcs'!$C$11*1000/60/60</f>
        <v>103.33333333333333</v>
      </c>
      <c r="KV116" s="49">
        <f>KV115+'DEPRECATED - DT-Prelim Calcs'!$C$11</f>
        <v>448</v>
      </c>
      <c r="KW116" s="2">
        <f>LG116/'Drive Train'!$F$35</f>
        <v>0.74408602150537628</v>
      </c>
      <c r="KX116" s="36">
        <f>LE116*12*60/(PI() * 'Drive Train'!$F$15)/KW$2*KW116</f>
        <v>-31846.650106786899</v>
      </c>
      <c r="KY116" s="2">
        <f>('DEPRECATED - DT-Prelim Calcs'!$C$6*KW116-KX116)/('DEPRECATED - DT-Prelim Calcs'!$C$6*KW116)*'DEPRECATED - DT-Prelim Calcs'!$C$7*KW116</f>
        <v>26.900545415912024</v>
      </c>
      <c r="KZ116" s="43">
        <f>KY116/'DEPRECATED - DT-Prelim Calcs'!$C$7*('DEPRECATED - DT-Prelim Calcs'!$C$8-'DEPRECATED - DT-Prelim Calcs'!$C$9)+'DEPRECATED - DT-Prelim Calcs'!$C$9</f>
        <v>1466.9774741504309</v>
      </c>
      <c r="LA116" s="43">
        <f t="shared" si="119"/>
        <v>56.666666666666664</v>
      </c>
      <c r="LB116" s="2">
        <f t="shared" si="174"/>
        <v>1.4462867232450001</v>
      </c>
      <c r="LC116" s="43">
        <f>LB116*'DEPRECATED - DT-Prelim Calcs'!$C$21/KW$2/'DEPRECATED - DT-Prelim Calcs'!$C$19/'DEPRECATED - DT-Prelim Calcs'!$C$18*3.39*'DEPRECATED - DT-Prelim Calcs'!$C$20</f>
        <v>29.053734754561201</v>
      </c>
      <c r="LD116" s="36">
        <f t="shared" si="175"/>
        <v>0</v>
      </c>
      <c r="LE116" s="43">
        <f>LC115*'DEPRECATED - DT-Prelim Calcs'!$C$11+LE115</f>
        <v>-124.49924785343275</v>
      </c>
      <c r="LF116" s="43">
        <f>LF115+0.5*LC116*'DEPRECATED - DT-Prelim Calcs'!$C$11^2+LE116*'DEPRECATED - DT-Prelim Calcs'!$C$11</f>
        <v>-196218.6538902914</v>
      </c>
      <c r="LG116" s="43">
        <f>MIN('Drive Train'!$F$35-LA115*'DEPRECATED - DT-Prelim Calcs'!$C$21*'Drive Train'!$F$39,LG115+LA$2)</f>
        <v>9.2266666666666666</v>
      </c>
      <c r="LH116" s="43">
        <f>'Drive Train'!$F$35-LA116*'DEPRECATED - DT-Prelim Calcs'!$C$21*'Drive Train'!$F$39</f>
        <v>9.2266666666666666</v>
      </c>
      <c r="LI116" s="1">
        <f>IF(LF116&gt;='Drive Train'!$F$29,1,0)</f>
        <v>0</v>
      </c>
      <c r="LJ116" s="43">
        <f>MIN(KZ116,'DEPRECATED - DT-Prelim Calcs'!$C$10)*'DEPRECATED - DT-Prelim Calcs'!$C$11*1000/60/60</f>
        <v>103.33333333333333</v>
      </c>
      <c r="LK116" s="49">
        <f>LK115+'DEPRECATED - DT-Prelim Calcs'!$C$11</f>
        <v>448</v>
      </c>
      <c r="LL116" s="2">
        <f>LV116/'Drive Train'!$F$35</f>
        <v>0.72903225806451621</v>
      </c>
      <c r="LM116" s="36">
        <f>LT116*12*60/(PI() * 'Drive Train'!$F$15)/LL$2*LL116</f>
        <v>21357.09502656215</v>
      </c>
      <c r="LN116" s="2">
        <f>('DEPRECATED - DT-Prelim Calcs'!$C$6*LL116-LM116)/('DEPRECATED - DT-Prelim Calcs'!$C$6*LL116)*'DEPRECATED - DT-Prelim Calcs'!$C$7*LL116</f>
        <v>-12.280646809140819</v>
      </c>
      <c r="LO116" s="43">
        <f>LN116/'DEPRECATED - DT-Prelim Calcs'!$C$7*('DEPRECATED - DT-Prelim Calcs'!$C$8-'DEPRECATED - DT-Prelim Calcs'!$C$9)+'DEPRECATED - DT-Prelim Calcs'!$C$9</f>
        <v>-667.52031124423854</v>
      </c>
      <c r="LP116" s="43">
        <f t="shared" si="120"/>
        <v>-667.52031124423854</v>
      </c>
      <c r="LQ116" s="2">
        <f t="shared" si="176"/>
        <v>-14.569027831333285</v>
      </c>
      <c r="LR116" s="43">
        <f>LQ116*'DEPRECATED - DT-Prelim Calcs'!$C$21/LL$2/'DEPRECATED - DT-Prelim Calcs'!$C$19/'DEPRECATED - DT-Prelim Calcs'!$C$18*3.39*'DEPRECATED - DT-Prelim Calcs'!$C$20</f>
        <v>-292.66995502362306</v>
      </c>
      <c r="LS116" s="36">
        <f t="shared" si="177"/>
        <v>1</v>
      </c>
      <c r="LT116" s="43">
        <f>LR115*'DEPRECATED - DT-Prelim Calcs'!$C$11+LT115</f>
        <v>85.216079890260147</v>
      </c>
      <c r="LU116" s="43">
        <f>LU115+0.5*LR116*'DEPRECATED - DT-Prelim Calcs'!$C$11^2+LT116*'DEPRECATED - DT-Prelim Calcs'!$C$11</f>
        <v>-191739.75857983757</v>
      </c>
      <c r="LV116" s="43">
        <f>MIN('Drive Train'!$F$35-LP115*'DEPRECATED - DT-Prelim Calcs'!$C$21*'Drive Train'!$F$39,LV115+LP$2)</f>
        <v>9.0400000000000009</v>
      </c>
      <c r="LW116" s="43">
        <f>'Drive Train'!$F$35-LP116*'DEPRECATED - DT-Prelim Calcs'!$C$21*'Drive Train'!$F$39</f>
        <v>49.781137429677358</v>
      </c>
      <c r="LX116" s="1">
        <f>IF(LU116&gt;='Drive Train'!$F$29,1,0)</f>
        <v>0</v>
      </c>
      <c r="LY116" s="43">
        <f>MIN(LO116,'DEPRECATED - DT-Prelim Calcs'!$C$10)*'DEPRECATED - DT-Prelim Calcs'!$C$11*1000/60/60</f>
        <v>-741.68923471582059</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79"/>
        <v>0</v>
      </c>
      <c r="X117" s="2">
        <f>MAX(MIN(IF(AND(AI116=1,AG117&lt;0),-1,1)*(W117-$C$9)/($C$8-$C$9)*$C$7-$C$29*AE117/T$2 -  AI116*$C$29/2,X$2),MAX(X$4:X116)*-1)</f>
        <v>-0.27672021620693066</v>
      </c>
      <c r="Y117" s="43">
        <f t="shared" si="94"/>
        <v>0</v>
      </c>
      <c r="Z117" s="43">
        <f t="shared" si="95"/>
        <v>0</v>
      </c>
      <c r="AA117" s="43">
        <f t="shared" si="96"/>
        <v>0</v>
      </c>
      <c r="AB117" s="43" t="e">
        <f t="shared" si="97"/>
        <v>#N/A</v>
      </c>
      <c r="AC117" s="36">
        <f t="shared" si="121"/>
        <v>1</v>
      </c>
      <c r="AD117" s="1">
        <f t="shared" si="98"/>
        <v>1</v>
      </c>
      <c r="AE117" s="43">
        <f t="shared" si="99"/>
        <v>0</v>
      </c>
      <c r="AF117" s="43" t="e">
        <f t="shared" si="100"/>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889.49632897085212</v>
      </c>
      <c r="AK117" s="43">
        <f t="shared" si="178"/>
        <v>0</v>
      </c>
      <c r="AL117" s="49">
        <f>AL116+'DEPRECATED - DT-Prelim Calcs'!$C$11</f>
        <v>452</v>
      </c>
      <c r="AM117" s="2">
        <f>AW117/'Drive Train'!$F$35</f>
        <v>0.84653048167657197</v>
      </c>
      <c r="AN117" s="36">
        <f>AU117*12*60/(PI() * 'Drive Train'!$F$15)/AM$2*AM117</f>
        <v>5427.8799238180472</v>
      </c>
      <c r="AO117" s="2">
        <f>('DEPRECATED - DT-Prelim Calcs'!$C$6*AM117-AN117)/('DEPRECATED - DT-Prelim Calcs'!$C$6*AM117)*'DEPRECATED - DT-Prelim Calcs'!$C$7*AM117</f>
        <v>-1.9859320357981391E-2</v>
      </c>
      <c r="AP117" s="43">
        <f>AO117/'DEPRECATED - DT-Prelim Calcs'!$C$7*('DEPRECATED - DT-Prelim Calcs'!$C$8-'DEPRECATED - DT-Prelim Calcs'!$C$9)+'DEPRECATED - DT-Prelim Calcs'!$C$9</f>
        <v>0.41811165213981982</v>
      </c>
      <c r="AQ117" s="43">
        <f t="shared" si="102"/>
        <v>0.41811165213981982</v>
      </c>
      <c r="AR117" s="2">
        <f t="shared" si="122"/>
        <v>-0.52072414620130036</v>
      </c>
      <c r="AS117" s="43">
        <f>AR117*'DEPRECATED - DT-Prelim Calcs'!$C$21/AM$2/'DEPRECATED - DT-Prelim Calcs'!$C$19/'DEPRECATED - DT-Prelim Calcs'!$C$18*3.39*'DEPRECATED - DT-Prelim Calcs'!$C$20</f>
        <v>-5.2302842102025879</v>
      </c>
      <c r="AT117" s="36">
        <f t="shared" si="123"/>
        <v>0</v>
      </c>
      <c r="AU117" s="43">
        <f>AS116*'DEPRECATED - DT-Prelim Calcs'!$C$11+AU116</f>
        <v>37.302998582283934</v>
      </c>
      <c r="AV117" s="43">
        <f>AV116+0.5*AS117*'DEPRECATED - DT-Prelim Calcs'!$C$11^2+AU117*'DEPRECATED - DT-Prelim Calcs'!$C$11</f>
        <v>6603.4296640274997</v>
      </c>
      <c r="AW117" s="43">
        <f>MIN('Drive Train'!$F$35-AQ116*'DEPRECATED - DT-Prelim Calcs'!$C$21*'Drive Train'!$F$39,AW116+AQ$2)</f>
        <v>10.496977972789493</v>
      </c>
      <c r="AX117" s="43">
        <f>'Drive Train'!$F$35-AQ117*'DEPRECATED - DT-Prelim Calcs'!$C$21*'Drive Train'!$F$39</f>
        <v>12.376585747480171</v>
      </c>
      <c r="AY117" s="1">
        <f>IF(AV117&gt;='Drive Train'!$F$29,1,0)</f>
        <v>1</v>
      </c>
      <c r="AZ117" s="43">
        <f t="shared" si="124"/>
        <v>0.46456850237757757</v>
      </c>
      <c r="BA117" s="49">
        <f>BA116+'DEPRECATED - DT-Prelim Calcs'!$C$11</f>
        <v>452</v>
      </c>
      <c r="BB117" s="2">
        <f>BL117/'Drive Train'!$F$35</f>
        <v>1.6866968215842919</v>
      </c>
      <c r="BC117" s="36">
        <f>BJ117*12*60/(PI() * 'Drive Train'!$F$15)/BB$2*BB117</f>
        <v>-71252.657879584003</v>
      </c>
      <c r="BD117" s="2">
        <f>('DEPRECATED - DT-Prelim Calcs'!$C$6*BB117-BC117)/('DEPRECATED - DT-Prelim Calcs'!$C$6*BB117)*'DEPRECATED - DT-Prelim Calcs'!$C$7*BB117</f>
        <v>60.289129324460582</v>
      </c>
      <c r="BE117" s="43">
        <f>BD117/'DEPRECATED - DT-Prelim Calcs'!$C$7*('DEPRECATED - DT-Prelim Calcs'!$C$8-'DEPRECATED - DT-Prelim Calcs'!$C$9)+'DEPRECATED - DT-Prelim Calcs'!$C$9</f>
        <v>3285.9077915564344</v>
      </c>
      <c r="BF117" s="43">
        <f t="shared" si="103"/>
        <v>93</v>
      </c>
      <c r="BG117" s="2">
        <f t="shared" si="125"/>
        <v>2.0025508475699998</v>
      </c>
      <c r="BH117" s="43">
        <f>BG117*'DEPRECATED - DT-Prelim Calcs'!$C$21/BB$2/'DEPRECATED - DT-Prelim Calcs'!$C$19/'DEPRECATED - DT-Prelim Calcs'!$C$18*3.39*'DEPRECATED - DT-Prelim Calcs'!$C$20</f>
        <v>29.053734754561201</v>
      </c>
      <c r="BI117" s="36">
        <f t="shared" si="126"/>
        <v>0</v>
      </c>
      <c r="BJ117" s="43">
        <f>BH116*'DEPRECATED - DT-Prelim Calcs'!$C$11+BJ116</f>
        <v>-170.14504757489414</v>
      </c>
      <c r="BK117" s="43">
        <f>BK116+0.5*BH117*'DEPRECATED - DT-Prelim Calcs'!$C$11^2+BJ117*'DEPRECATED - DT-Prelim Calcs'!$C$11</f>
        <v>-60598.411993890753</v>
      </c>
      <c r="BL117" s="43">
        <f>MIN('Drive Train'!$F$35-BF116*'DEPRECATED - DT-Prelim Calcs'!$C$21*'Drive Train'!$F$39,BL116+BF$2)</f>
        <v>20.915040587645219</v>
      </c>
      <c r="BM117" s="43">
        <f>'Drive Train'!$F$35-BF117*'DEPRECATED - DT-Prelim Calcs'!$C$21*'Drive Train'!$F$39</f>
        <v>7.1920000000000002</v>
      </c>
      <c r="BN117" s="1">
        <f>IF(BK117&gt;='Drive Train'!$F$29,1,0)</f>
        <v>0</v>
      </c>
      <c r="BO117" s="43">
        <f t="shared" si="127"/>
        <v>103.33333333333333</v>
      </c>
      <c r="BP117" s="49">
        <f>BP116+'DEPRECATED - DT-Prelim Calcs'!$C$11</f>
        <v>452</v>
      </c>
      <c r="BQ117" s="2">
        <f>CA117/'Drive Train'!$F$35</f>
        <v>0.57999999999999996</v>
      </c>
      <c r="BR117" s="36">
        <f>BY117*12*60/(PI() * 'Drive Train'!$F$15)/BQ$2*BQ117</f>
        <v>9905.1469810189883</v>
      </c>
      <c r="BS117" s="2">
        <f>('DEPRECATED - DT-Prelim Calcs'!$C$6*BQ117-BR117)/('DEPRECATED - DT-Prelim Calcs'!$C$6*BQ117)*'DEPRECATED - DT-Prelim Calcs'!$C$7*BQ117</f>
        <v>-4.5611698026612952</v>
      </c>
      <c r="BT117" s="43">
        <f>BS117/'DEPRECATED - DT-Prelim Calcs'!$C$7*('DEPRECATED - DT-Prelim Calcs'!$C$8-'DEPRECATED - DT-Prelim Calcs'!$C$9)+'DEPRECATED - DT-Prelim Calcs'!$C$9</f>
        <v>-246.98163850318994</v>
      </c>
      <c r="BU117" s="43">
        <f t="shared" si="104"/>
        <v>-246.98163850318994</v>
      </c>
      <c r="BV117" s="2">
        <f t="shared" si="128"/>
        <v>-5.8952005316682214</v>
      </c>
      <c r="BW117" s="43">
        <f>BV117*'DEPRECATED - DT-Prelim Calcs'!$C$21/BQ$2/'DEPRECATED - DT-Prelim Calcs'!$C$19/'DEPRECATED - DT-Prelim Calcs'!$C$18*3.39*'DEPRECATED - DT-Prelim Calcs'!$C$20</f>
        <v>-111.8465434015304</v>
      </c>
      <c r="BX117" s="36">
        <f t="shared" si="129"/>
        <v>1</v>
      </c>
      <c r="BY117" s="43">
        <f>BW116*'DEPRECATED - DT-Prelim Calcs'!$C$11+BY116</f>
        <v>52.599623036335998</v>
      </c>
      <c r="BZ117" s="43">
        <f>BZ116+0.5*BW117*'DEPRECATED - DT-Prelim Calcs'!$C$11^2+BY117*'DEPRECATED - DT-Prelim Calcs'!$C$11</f>
        <v>-145099.41460609017</v>
      </c>
      <c r="CA117" s="43">
        <f>MIN('Drive Train'!$F$35-BU116*'DEPRECATED - DT-Prelim Calcs'!$C$21*'Drive Train'!$F$39,CA116+BU$2)</f>
        <v>7.1920000000000002</v>
      </c>
      <c r="CB117" s="43">
        <f>'Drive Train'!$F$35-BU117*'DEPRECATED - DT-Prelim Calcs'!$C$21*'Drive Train'!$F$39</f>
        <v>26.23097175617864</v>
      </c>
      <c r="CC117" s="1">
        <f>IF(BZ117&gt;='Drive Train'!$F$29,1,0)</f>
        <v>0</v>
      </c>
      <c r="CD117" s="43">
        <f t="shared" si="130"/>
        <v>-274.42404278132216</v>
      </c>
      <c r="CE117" s="49">
        <f>CE116+'DEPRECATED - DT-Prelim Calcs'!$C$11</f>
        <v>452</v>
      </c>
      <c r="CF117" s="2">
        <f>CP117/'Drive Train'!$F$35</f>
        <v>0.57999999999999996</v>
      </c>
      <c r="CG117" s="36">
        <f>CN117*12*60/(PI() * 'Drive Train'!$F$15)/CF$2*CF117</f>
        <v>-285457.32837707549</v>
      </c>
      <c r="CH117" s="2">
        <f>('DEPRECATED - DT-Prelim Calcs'!$C$6*CF117-CG117)/('DEPRECATED - DT-Prelim Calcs'!$C$6*CF117)*'DEPRECATED - DT-Prelim Calcs'!$C$7*CF117</f>
        <v>212.56265612672166</v>
      </c>
      <c r="CI117" s="43">
        <f>CH117/'DEPRECATED - DT-Prelim Calcs'!$C$7*('DEPRECATED - DT-Prelim Calcs'!$C$8-'DEPRECATED - DT-Prelim Calcs'!$C$9)+'DEPRECATED - DT-Prelim Calcs'!$C$9</f>
        <v>11581.405893470657</v>
      </c>
      <c r="CJ117" s="43">
        <f t="shared" si="105"/>
        <v>93</v>
      </c>
      <c r="CK117" s="2">
        <f t="shared" si="131"/>
        <v>1.2396743342100003</v>
      </c>
      <c r="CL117" s="43">
        <f>CK117*'DEPRECATED - DT-Prelim Calcs'!$C$21/CF$2/'DEPRECATED - DT-Prelim Calcs'!$C$19/'DEPRECATED - DT-Prelim Calcs'!$C$18*3.39*'DEPRECATED - DT-Prelim Calcs'!$C$20</f>
        <v>29.053734754561205</v>
      </c>
      <c r="CM117" s="36">
        <f t="shared" si="132"/>
        <v>0</v>
      </c>
      <c r="CN117" s="43">
        <f>CL116*'DEPRECATED - DT-Prelim Calcs'!$C$11+CN116</f>
        <v>-1227.1355305730567</v>
      </c>
      <c r="CO117" s="43">
        <f>CO116+0.5*CL117*'DEPRECATED - DT-Prelim Calcs'!$C$11^2+CN117*'DEPRECATED - DT-Prelim Calcs'!$C$11</f>
        <v>-307953.67595750542</v>
      </c>
      <c r="CP117" s="43">
        <f>MIN('Drive Train'!$F$35-CJ116*'DEPRECATED - DT-Prelim Calcs'!$C$21*'Drive Train'!$F$39,CP116+CJ$2)</f>
        <v>7.1920000000000002</v>
      </c>
      <c r="CQ117" s="43">
        <f>'Drive Train'!$F$35-CJ117*'DEPRECATED - DT-Prelim Calcs'!$C$21*'Drive Train'!$F$39</f>
        <v>7.1920000000000002</v>
      </c>
      <c r="CR117" s="1">
        <f>IF(CO117&gt;='Drive Train'!$F$29,1,0)</f>
        <v>0</v>
      </c>
      <c r="CS117" s="43">
        <f t="shared" si="133"/>
        <v>103.33333333333333</v>
      </c>
      <c r="CT117" s="49">
        <f>CT116+'DEPRECATED - DT-Prelim Calcs'!$C$11</f>
        <v>452</v>
      </c>
      <c r="CU117" s="2">
        <f>DE117/'Drive Train'!$F$35</f>
        <v>0.57999999999999996</v>
      </c>
      <c r="CV117" s="36">
        <f>DC117*12*60/(PI() * 'Drive Train'!$F$15)/CU$2*CU117</f>
        <v>-129076.53692368105</v>
      </c>
      <c r="CW117" s="2">
        <f>('DEPRECATED - DT-Prelim Calcs'!$C$6*CU117-CV117)/('DEPRECATED - DT-Prelim Calcs'!$C$6*CU117)*'DEPRECATED - DT-Prelim Calcs'!$C$7*CU117</f>
        <v>97.605616641389375</v>
      </c>
      <c r="CX117" s="43">
        <f>CW117/'DEPRECATED - DT-Prelim Calcs'!$C$7*('DEPRECATED - DT-Prelim Calcs'!$C$8-'DEPRECATED - DT-Prelim Calcs'!$C$9)+'DEPRECATED - DT-Prelim Calcs'!$C$9</f>
        <v>5318.8209065831525</v>
      </c>
      <c r="CY117" s="43">
        <f t="shared" si="106"/>
        <v>93</v>
      </c>
      <c r="CZ117" s="2">
        <f t="shared" si="134"/>
        <v>1.0413264407364002</v>
      </c>
      <c r="DA117" s="43">
        <f>CZ117*'DEPRECATED - DT-Prelim Calcs'!$C$21/CU$2/'DEPRECATED - DT-Prelim Calcs'!$C$19/'DEPRECATED - DT-Prelim Calcs'!$C$18*3.39*'DEPRECATED - DT-Prelim Calcs'!$C$20</f>
        <v>29.053734754561201</v>
      </c>
      <c r="DB117" s="36">
        <f t="shared" si="135"/>
        <v>0</v>
      </c>
      <c r="DC117" s="43">
        <f>DA116*'DEPRECATED - DT-Prelim Calcs'!$C$11+DC116</f>
        <v>-466.09873580488301</v>
      </c>
      <c r="DD117" s="43">
        <f>DD116+0.5*DA117*'DEPRECATED - DT-Prelim Calcs'!$C$11^2+DC117*'DEPRECATED - DT-Prelim Calcs'!$C$11</f>
        <v>-410809.5995983138</v>
      </c>
      <c r="DE117" s="43">
        <f>MIN('Drive Train'!$F$35-CY116*'DEPRECATED - DT-Prelim Calcs'!$C$21*'Drive Train'!$F$39,DE116+CY$2)</f>
        <v>7.1920000000000002</v>
      </c>
      <c r="DF117" s="43">
        <f>'Drive Train'!$F$35-CY117*'DEPRECATED - DT-Prelim Calcs'!$C$21*'Drive Train'!$F$39</f>
        <v>7.1920000000000002</v>
      </c>
      <c r="DG117" s="1">
        <f>IF(DD117&gt;='Drive Train'!$F$29,1,0)</f>
        <v>0</v>
      </c>
      <c r="DH117" s="43">
        <f t="shared" si="136"/>
        <v>103.33333333333333</v>
      </c>
      <c r="DI117" s="49">
        <f>DI116+'DEPRECATED - DT-Prelim Calcs'!$C$11</f>
        <v>452</v>
      </c>
      <c r="DJ117" s="2">
        <f>DT117/'Drive Train'!$F$35</f>
        <v>0.57999999999999996</v>
      </c>
      <c r="DK117" s="36">
        <f>DR117*12*60/(PI() * 'Drive Train'!$F$15)/DJ$2*DJ117</f>
        <v>-721976.12861415243</v>
      </c>
      <c r="DL117" s="2">
        <f>('DEPRECATED - DT-Prelim Calcs'!$C$6*DJ117-DK117)/('DEPRECATED - DT-Prelim Calcs'!$C$6*DJ117)*'DEPRECATED - DT-Prelim Calcs'!$C$7*DJ117</f>
        <v>533.451868213225</v>
      </c>
      <c r="DM117" s="43">
        <f>DL117/'DEPRECATED - DT-Prelim Calcs'!$C$7*('DEPRECATED - DT-Prelim Calcs'!$C$8-'DEPRECATED - DT-Prelim Calcs'!$C$9)+'DEPRECATED - DT-Prelim Calcs'!$C$9</f>
        <v>29062.683865347331</v>
      </c>
      <c r="DN117" s="43">
        <f t="shared" si="107"/>
        <v>93</v>
      </c>
      <c r="DO117" s="2">
        <f t="shared" si="137"/>
        <v>0.89769520753137932</v>
      </c>
      <c r="DP117" s="43">
        <f>DO117*'DEPRECATED - DT-Prelim Calcs'!$C$21/DJ$2/'DEPRECATED - DT-Prelim Calcs'!$C$19/'DEPRECATED - DT-Prelim Calcs'!$C$18*3.39*'DEPRECATED - DT-Prelim Calcs'!$C$20</f>
        <v>29.053734754561201</v>
      </c>
      <c r="DQ117" s="36">
        <f t="shared" si="138"/>
        <v>0</v>
      </c>
      <c r="DR117" s="43">
        <f>DP116*'DEPRECATED - DT-Prelim Calcs'!$C$11+DR116</f>
        <v>-2247.4781031722368</v>
      </c>
      <c r="DS117" s="43">
        <f>DS116+0.5*DP117*'DEPRECATED - DT-Prelim Calcs'!$C$11^2+DR117*'DEPRECATED - DT-Prelim Calcs'!$C$11</f>
        <v>-853165.23694826372</v>
      </c>
      <c r="DT117" s="43">
        <f>MIN('Drive Train'!$F$35-DN116*'DEPRECATED - DT-Prelim Calcs'!$C$21*'Drive Train'!$F$39,DT116+DN$2)</f>
        <v>7.1920000000000002</v>
      </c>
      <c r="DU117" s="43">
        <f>'Drive Train'!$F$35-DN117*'DEPRECATED - DT-Prelim Calcs'!$C$21*'Drive Train'!$F$39</f>
        <v>7.1920000000000002</v>
      </c>
      <c r="DV117" s="1">
        <f>IF(DS117&gt;='Drive Train'!$F$29,1,0)</f>
        <v>0</v>
      </c>
      <c r="DW117" s="43">
        <f t="shared" si="139"/>
        <v>103.33333333333333</v>
      </c>
      <c r="DX117" s="49">
        <f>DX116+'DEPRECATED - DT-Prelim Calcs'!$C$11</f>
        <v>452</v>
      </c>
      <c r="DY117" s="2">
        <f>EI117/'Drive Train'!$F$35</f>
        <v>0.57999999999999996</v>
      </c>
      <c r="DZ117" s="36">
        <f>EG117*12*60/(PI() * 'Drive Train'!$F$15)/DY$2*DY117</f>
        <v>-191360.01015106149</v>
      </c>
      <c r="EA117" s="2">
        <f>('DEPRECATED - DT-Prelim Calcs'!$C$6*DY117-DZ117)/('DEPRECATED - DT-Prelim Calcs'!$C$6*DY117)*'DEPRECATED - DT-Prelim Calcs'!$C$7*DY117</f>
        <v>143.39080307342923</v>
      </c>
      <c r="EB117" s="43">
        <f>EA117/'DEPRECATED - DT-Prelim Calcs'!$C$7*('DEPRECATED - DT-Prelim Calcs'!$C$8-'DEPRECATED - DT-Prelim Calcs'!$C$9)+'DEPRECATED - DT-Prelim Calcs'!$C$9</f>
        <v>7813.0885256420397</v>
      </c>
      <c r="EC117" s="43">
        <f t="shared" si="108"/>
        <v>93</v>
      </c>
      <c r="ED117" s="2">
        <f t="shared" si="140"/>
        <v>0.78888366722454539</v>
      </c>
      <c r="EE117" s="43">
        <f>ED117*'DEPRECATED - DT-Prelim Calcs'!$C$21/DY$2/'DEPRECATED - DT-Prelim Calcs'!$C$19/'DEPRECATED - DT-Prelim Calcs'!$C$18*3.39*'DEPRECATED - DT-Prelim Calcs'!$C$20</f>
        <v>29.053734754561201</v>
      </c>
      <c r="EF117" s="36">
        <f t="shared" si="141"/>
        <v>0</v>
      </c>
      <c r="EG117" s="43">
        <f>EE116*'DEPRECATED - DT-Prelim Calcs'!$C$11+EG116</f>
        <v>-523.48937833633147</v>
      </c>
      <c r="EH117" s="43">
        <f>EH116+0.5*EE117*'DEPRECATED - DT-Prelim Calcs'!$C$11^2+EG117*'DEPRECATED - DT-Prelim Calcs'!$C$11</f>
        <v>-793296.69675779552</v>
      </c>
      <c r="EI117" s="43">
        <f>MIN('Drive Train'!$F$35-EC116*'DEPRECATED - DT-Prelim Calcs'!$C$21*'Drive Train'!$F$39,EI116+EC$2)</f>
        <v>7.1920000000000002</v>
      </c>
      <c r="EJ117" s="43">
        <f>'Drive Train'!$F$35-EC117*'DEPRECATED - DT-Prelim Calcs'!$C$21*'Drive Train'!$F$39</f>
        <v>7.1920000000000002</v>
      </c>
      <c r="EK117" s="1">
        <f>IF(EH117&gt;='Drive Train'!$F$29,1,0)</f>
        <v>0</v>
      </c>
      <c r="EL117" s="43">
        <f t="shared" si="142"/>
        <v>103.33333333333333</v>
      </c>
      <c r="EM117" s="49">
        <f>EM116+'DEPRECATED - DT-Prelim Calcs'!$C$11</f>
        <v>452</v>
      </c>
      <c r="EN117" s="2">
        <f>EX117/'Drive Train'!$F$35</f>
        <v>0.57999999999999996</v>
      </c>
      <c r="EO117" s="36">
        <f>EV117*12*60/(PI() * 'Drive Train'!$F$15)/EN$2*EN117</f>
        <v>42968.724707996647</v>
      </c>
      <c r="EP117" s="2">
        <f>('DEPRECATED - DT-Prelim Calcs'!$C$6*EN117-EO117)/('DEPRECATED - DT-Prelim Calcs'!$C$6*EN117)*'DEPRECATED - DT-Prelim Calcs'!$C$7*EN117</f>
        <v>-28.866527097257727</v>
      </c>
      <c r="EQ117" s="43">
        <f>EP117/'DEPRECATED - DT-Prelim Calcs'!$C$7*('DEPRECATED - DT-Prelim Calcs'!$C$8-'DEPRECATED - DT-Prelim Calcs'!$C$9)+'DEPRECATED - DT-Prelim Calcs'!$C$9</f>
        <v>-1571.0794612685179</v>
      </c>
      <c r="ER117" s="43">
        <f t="shared" si="109"/>
        <v>-1571.0794612685179</v>
      </c>
      <c r="ES117" s="2">
        <f t="shared" si="143"/>
        <v>-34.653578945811901</v>
      </c>
      <c r="ET117" s="43">
        <f>ES117*'DEPRECATED - DT-Prelim Calcs'!$C$21/EN$2/'DEPRECATED - DT-Prelim Calcs'!$C$19/'DEPRECATED - DT-Prelim Calcs'!$C$18*3.39*'DEPRECATED - DT-Prelim Calcs'!$C$20</f>
        <v>-1430.9513908129411</v>
      </c>
      <c r="EU117" s="36">
        <f t="shared" si="144"/>
        <v>1</v>
      </c>
      <c r="EV117" s="43">
        <f>ET116*'DEPRECATED - DT-Prelim Calcs'!$C$11+EV116</f>
        <v>104.83863767999726</v>
      </c>
      <c r="EW117" s="43">
        <f>EW116+0.5*ET117*'DEPRECATED - DT-Prelim Calcs'!$C$11^2+EV117*'DEPRECATED - DT-Prelim Calcs'!$C$11</f>
        <v>-1368290.0418448315</v>
      </c>
      <c r="EX117" s="43">
        <f>MIN('Drive Train'!$F$35-ER116*'DEPRECATED - DT-Prelim Calcs'!$C$21*'Drive Train'!$F$39,EX116+ER$2)</f>
        <v>7.1920000000000002</v>
      </c>
      <c r="EY117" s="43">
        <f>'Drive Train'!$F$35-ER117*'DEPRECATED - DT-Prelim Calcs'!$C$21*'Drive Train'!$F$39</f>
        <v>100.38044983103701</v>
      </c>
      <c r="EZ117" s="1">
        <f>IF(EW117&gt;='Drive Train'!$F$29,1,0)</f>
        <v>0</v>
      </c>
      <c r="FA117" s="43">
        <f t="shared" si="145"/>
        <v>-1745.6438458539087</v>
      </c>
      <c r="FB117" s="49">
        <f>FB116+'DEPRECATED - DT-Prelim Calcs'!$C$11</f>
        <v>452</v>
      </c>
      <c r="FC117" s="2">
        <f>FM117/'Drive Train'!$F$35</f>
        <v>0.57999999999999996</v>
      </c>
      <c r="FD117" s="36">
        <f>FK117*12*60/(PI() * 'Drive Train'!$F$15)/FC$2*FC117</f>
        <v>-1308051.5331267717</v>
      </c>
      <c r="FE117" s="2">
        <f>('DEPRECATED - DT-Prelim Calcs'!$C$6*FC117-FD117)/('DEPRECATED - DT-Prelim Calcs'!$C$6*FC117)*'DEPRECATED - DT-Prelim Calcs'!$C$7*FC117</f>
        <v>964.28159347406881</v>
      </c>
      <c r="FF117" s="43">
        <f>FE117/'DEPRECATED - DT-Prelim Calcs'!$C$7*('DEPRECATED - DT-Prelim Calcs'!$C$8-'DEPRECATED - DT-Prelim Calcs'!$C$9)+'DEPRECATED - DT-Prelim Calcs'!$C$9</f>
        <v>52533.258450453002</v>
      </c>
      <c r="FG117" s="43">
        <f t="shared" si="110"/>
        <v>93</v>
      </c>
      <c r="FH117" s="2">
        <f t="shared" si="146"/>
        <v>0.63495514679048781</v>
      </c>
      <c r="FI117" s="43">
        <f>FH117*'DEPRECATED - DT-Prelim Calcs'!$C$21/FC$2/'DEPRECATED - DT-Prelim Calcs'!$C$19/'DEPRECATED - DT-Prelim Calcs'!$C$18*3.39*'DEPRECATED - DT-Prelim Calcs'!$C$20</f>
        <v>29.053734754561205</v>
      </c>
      <c r="FJ117" s="36">
        <f t="shared" si="147"/>
        <v>0</v>
      </c>
      <c r="FK117" s="43">
        <f>FI116*'DEPRECATED - DT-Prelim Calcs'!$C$11+FK116</f>
        <v>-2880.1269182702072</v>
      </c>
      <c r="FL117" s="43">
        <f>FL116+0.5*FI117*'DEPRECATED - DT-Prelim Calcs'!$C$11^2+FK117*'DEPRECATED - DT-Prelim Calcs'!$C$11</f>
        <v>-1948209.5722557148</v>
      </c>
      <c r="FM117" s="43">
        <f>MIN('Drive Train'!$F$35-FG116*'DEPRECATED - DT-Prelim Calcs'!$C$21*'Drive Train'!$F$39,FM116+FG$2)</f>
        <v>7.1920000000000002</v>
      </c>
      <c r="FN117" s="43">
        <f>'Drive Train'!$F$35-FG117*'DEPRECATED - DT-Prelim Calcs'!$C$21*'Drive Train'!$F$39</f>
        <v>7.1920000000000002</v>
      </c>
      <c r="FO117" s="1">
        <f>IF(FL117&gt;='Drive Train'!$F$29,1,0)</f>
        <v>0</v>
      </c>
      <c r="FP117" s="43">
        <f t="shared" si="148"/>
        <v>103.33333333333333</v>
      </c>
      <c r="FQ117" s="49">
        <f>FQ116+'DEPRECATED - DT-Prelim Calcs'!$C$11</f>
        <v>452</v>
      </c>
      <c r="FR117" s="2">
        <f>GB117/'Drive Train'!$F$35</f>
        <v>0.57999999999999996</v>
      </c>
      <c r="FS117" s="36">
        <f>FZ117*12*60/(PI() * 'Drive Train'!$F$15)/FR$2*FR117</f>
        <v>-1180405.9151013677</v>
      </c>
      <c r="FT117" s="2">
        <f>('DEPRECATED - DT-Prelim Calcs'!$C$6*FR117-FS117)/('DEPRECATED - DT-Prelim Calcs'!$C$6*FR117)*'DEPRECATED - DT-Prelim Calcs'!$C$7*FR117</f>
        <v>870.44805922028445</v>
      </c>
      <c r="FU117" s="43">
        <f>FT117/'DEPRECATED - DT-Prelim Calcs'!$C$7*('DEPRECATED - DT-Prelim Calcs'!$C$8-'DEPRECATED - DT-Prelim Calcs'!$C$9)+'DEPRECATED - DT-Prelim Calcs'!$C$9</f>
        <v>47421.431584388629</v>
      </c>
      <c r="FV117" s="43">
        <f t="shared" si="111"/>
        <v>93</v>
      </c>
      <c r="FW117" s="2">
        <f t="shared" si="149"/>
        <v>0.57851468929799987</v>
      </c>
      <c r="FX117" s="43">
        <f>FW117*'DEPRECATED - DT-Prelim Calcs'!$C$21/FR$2/'DEPRECATED - DT-Prelim Calcs'!$C$19/'DEPRECATED - DT-Prelim Calcs'!$C$18*3.39*'DEPRECATED - DT-Prelim Calcs'!$C$20</f>
        <v>29.053734754561201</v>
      </c>
      <c r="FY117" s="36">
        <f t="shared" si="150"/>
        <v>0</v>
      </c>
      <c r="FZ117" s="43">
        <f>FX116*'DEPRECATED - DT-Prelim Calcs'!$C$11+FZ116</f>
        <v>-2368.0424975328178</v>
      </c>
      <c r="GA117" s="43">
        <f>GA116+0.5*FX117*'DEPRECATED - DT-Prelim Calcs'!$C$11^2+FZ117*'DEPRECATED - DT-Prelim Calcs'!$C$11</f>
        <v>-2003555.9928733502</v>
      </c>
      <c r="GB117" s="43">
        <f>MIN('Drive Train'!$F$35-FV116*'DEPRECATED - DT-Prelim Calcs'!$C$21*'Drive Train'!$F$39,GB116+FV$2)</f>
        <v>7.1920000000000002</v>
      </c>
      <c r="GC117" s="43">
        <f>'Drive Train'!$F$35-FV117*'DEPRECATED - DT-Prelim Calcs'!$C$21*'Drive Train'!$F$39</f>
        <v>7.1920000000000002</v>
      </c>
      <c r="GD117" s="1">
        <f>IF(GA117&gt;='Drive Train'!$F$29,1,0)</f>
        <v>0</v>
      </c>
      <c r="GE117" s="43">
        <f t="shared" si="151"/>
        <v>103.33333333333333</v>
      </c>
      <c r="GF117" s="49">
        <f>GF116+'DEPRECATED - DT-Prelim Calcs'!$C$11</f>
        <v>452</v>
      </c>
      <c r="GG117" s="2">
        <f>GQ117/'Drive Train'!$F$35</f>
        <v>0.86451612903225805</v>
      </c>
      <c r="GH117" s="36">
        <f>GO117*12*60/(PI() * 'Drive Train'!$F$15)/GG$2*GG117</f>
        <v>22546.909430445245</v>
      </c>
      <c r="GI117" s="2">
        <f>('DEPRECATED - DT-Prelim Calcs'!$C$6*GG117-GH117)/('DEPRECATED - DT-Prelim Calcs'!$C$6*GG117)*'DEPRECATED - DT-Prelim Calcs'!$C$7*GG117</f>
        <v>-12.519871585056295</v>
      </c>
      <c r="GJ117" s="43">
        <f>GI117/'DEPRECATED - DT-Prelim Calcs'!$C$7*('DEPRECATED - DT-Prelim Calcs'!$C$8-'DEPRECATED - DT-Prelim Calcs'!$C$9)+'DEPRECATED - DT-Prelim Calcs'!$C$9</f>
        <v>-680.55270575306679</v>
      </c>
      <c r="GK117" s="43">
        <f t="shared" si="152"/>
        <v>-680.55270575306679</v>
      </c>
      <c r="GL117" s="2">
        <f t="shared" si="153"/>
        <v>-14.557133295476616</v>
      </c>
      <c r="GM117" s="43">
        <f>GL117*'DEPRECATED - DT-Prelim Calcs'!$C$21/GG$2/'DEPRECATED - DT-Prelim Calcs'!$C$19/'DEPRECATED - DT-Prelim Calcs'!$C$18*3.39*'DEPRECATED - DT-Prelim Calcs'!$C$20</f>
        <v>-292.43101160787148</v>
      </c>
      <c r="GN117" s="36">
        <f t="shared" si="154"/>
        <v>1</v>
      </c>
      <c r="GO117" s="43">
        <f>GM116*'DEPRECATED - DT-Prelim Calcs'!$C$11+GO116</f>
        <v>75.864751100852601</v>
      </c>
      <c r="GP117" s="43">
        <f>GP116+0.5*GM117*'DEPRECATED - DT-Prelim Calcs'!$C$11^2+GO117*'DEPRECATED - DT-Prelim Calcs'!$C$11</f>
        <v>-133612.2811758953</v>
      </c>
      <c r="GQ117" s="43">
        <f>MIN('Drive Train'!$F$35-GK116*'DEPRECATED - DT-Prelim Calcs'!$C$21*'Drive Train'!$F$39,GQ116+GK$2)</f>
        <v>10.72</v>
      </c>
      <c r="GR117" s="43">
        <f>'Drive Train'!$F$35-GK117*'DEPRECATED - DT-Prelim Calcs'!$C$21*'Drive Train'!$F$39</f>
        <v>50.510951522171737</v>
      </c>
      <c r="GS117" s="1">
        <f>IF(GP117&gt;='Drive Train'!$F$29,1,0)</f>
        <v>0</v>
      </c>
      <c r="GT117" s="43">
        <f t="shared" si="155"/>
        <v>-756.1696730589631</v>
      </c>
      <c r="GU117" s="49">
        <f>GU116+'DEPRECATED - DT-Prelim Calcs'!$C$11</f>
        <v>452</v>
      </c>
      <c r="GV117" s="2">
        <f>HF117/'Drive Train'!$F$35</f>
        <v>0.84946236559139798</v>
      </c>
      <c r="GW117" s="36">
        <f>HD117*12*60/(PI() * 'Drive Train'!$F$15)/GV$2*GV117</f>
        <v>-180206.12989190727</v>
      </c>
      <c r="GX117" s="2">
        <f>('DEPRECATED - DT-Prelim Calcs'!$C$6*GV117-GW117)/('DEPRECATED - DT-Prelim Calcs'!$C$6*GV117)*'DEPRECATED - DT-Prelim Calcs'!$C$7*GV117</f>
        <v>136.4552557976088</v>
      </c>
      <c r="GY117" s="43">
        <f>GX117/'DEPRECATED - DT-Prelim Calcs'!$C$7*('DEPRECATED - DT-Prelim Calcs'!$C$8-'DEPRECATED - DT-Prelim Calcs'!$C$9)+'DEPRECATED - DT-Prelim Calcs'!$C$9</f>
        <v>7435.2564725562988</v>
      </c>
      <c r="GZ117" s="43">
        <f t="shared" si="112"/>
        <v>33.333333333333314</v>
      </c>
      <c r="HA117" s="2">
        <f t="shared" si="156"/>
        <v>1.4462867232450001</v>
      </c>
      <c r="HB117" s="43">
        <f>HA117*'DEPRECATED - DT-Prelim Calcs'!$C$21/GV$2/'DEPRECATED - DT-Prelim Calcs'!$C$19/'DEPRECATED - DT-Prelim Calcs'!$C$18*3.39*'DEPRECATED - DT-Prelim Calcs'!$C$20</f>
        <v>29.053734754561201</v>
      </c>
      <c r="HC117" s="36">
        <f t="shared" si="157"/>
        <v>0</v>
      </c>
      <c r="HD117" s="43">
        <f>HB116*'DEPRECATED - DT-Prelim Calcs'!$C$11+HD116</f>
        <v>-617.09429914937346</v>
      </c>
      <c r="HE117" s="43">
        <f>HE116+0.5*HB117*'DEPRECATED - DT-Prelim Calcs'!$C$11^2+HD117*'DEPRECATED - DT-Prelim Calcs'!$C$11</f>
        <v>-147516.7682077123</v>
      </c>
      <c r="HF117" s="43">
        <f>MIN('Drive Train'!$F$35-GZ116*'DEPRECATED - DT-Prelim Calcs'!$C$21*'Drive Train'!$F$39,HF116+GZ$2)</f>
        <v>10.533333333333335</v>
      </c>
      <c r="HG117" s="43">
        <f>'Drive Train'!$F$35-GZ117*'DEPRECATED - DT-Prelim Calcs'!$C$21*'Drive Train'!$F$39</f>
        <v>10.533333333333335</v>
      </c>
      <c r="HH117" s="1">
        <f>IF(HE117&gt;='Drive Train'!$F$29,1,0)</f>
        <v>0</v>
      </c>
      <c r="HI117" s="43">
        <f t="shared" si="158"/>
        <v>37.037037037037017</v>
      </c>
      <c r="HJ117" s="49">
        <f>HJ116+'DEPRECATED - DT-Prelim Calcs'!$C$11</f>
        <v>452</v>
      </c>
      <c r="HK117" s="2">
        <f>HU117/'Drive Train'!$F$35</f>
        <v>0.83440860215053769</v>
      </c>
      <c r="HL117" s="36">
        <f>HS117*12*60/(PI() * 'Drive Train'!$F$15)/HK$2*HK117</f>
        <v>-183775.33959041143</v>
      </c>
      <c r="HM117" s="2">
        <f>('DEPRECATED - DT-Prelim Calcs'!$C$6*HK117-HL117)/('DEPRECATED - DT-Prelim Calcs'!$C$6*HK117)*'DEPRECATED - DT-Prelim Calcs'!$C$7*HK117</f>
        <v>139.00841438155146</v>
      </c>
      <c r="HN117" s="43">
        <f>HM117/'DEPRECATED - DT-Prelim Calcs'!$C$7*('DEPRECATED - DT-Prelim Calcs'!$C$8-'DEPRECATED - DT-Prelim Calcs'!$C$9)+'DEPRECATED - DT-Prelim Calcs'!$C$9</f>
        <v>7574.3464551143697</v>
      </c>
      <c r="HO117" s="43">
        <f t="shared" si="113"/>
        <v>36.66666666666665</v>
      </c>
      <c r="HP117" s="2">
        <f t="shared" si="159"/>
        <v>1.4462867232450001</v>
      </c>
      <c r="HQ117" s="43">
        <f>HP117*'DEPRECATED - DT-Prelim Calcs'!$C$21/HK$2/'DEPRECATED - DT-Prelim Calcs'!$C$19/'DEPRECATED - DT-Prelim Calcs'!$C$18*3.39*'DEPRECATED - DT-Prelim Calcs'!$C$20</f>
        <v>29.053734754561201</v>
      </c>
      <c r="HR117" s="36">
        <f t="shared" si="160"/>
        <v>0</v>
      </c>
      <c r="HS117" s="43">
        <f>HQ116*'DEPRECATED - DT-Prelim Calcs'!$C$11+HS116</f>
        <v>-640.67028063482201</v>
      </c>
      <c r="HT117" s="43">
        <f>HT116+0.5*HQ117*'DEPRECATED - DT-Prelim Calcs'!$C$11^2+HS117*'DEPRECATED - DT-Prelim Calcs'!$C$11</f>
        <v>-170806.95417628242</v>
      </c>
      <c r="HU117" s="43">
        <f>MIN('Drive Train'!$F$35-HO116*'DEPRECATED - DT-Prelim Calcs'!$C$21*'Drive Train'!$F$39,HU116+HO$2)</f>
        <v>10.346666666666668</v>
      </c>
      <c r="HV117" s="43">
        <f>'Drive Train'!$F$35-HO117*'DEPRECATED - DT-Prelim Calcs'!$C$21*'Drive Train'!$F$39</f>
        <v>10.346666666666668</v>
      </c>
      <c r="HW117" s="1">
        <f>IF(HT117&gt;='Drive Train'!$F$29,1,0)</f>
        <v>0</v>
      </c>
      <c r="HX117" s="43">
        <f t="shared" si="161"/>
        <v>40.740740740740726</v>
      </c>
      <c r="HY117" s="49">
        <f>HY116+'DEPRECATED - DT-Prelim Calcs'!$C$11</f>
        <v>452</v>
      </c>
      <c r="HZ117" s="2">
        <f>IJ117/'Drive Train'!$F$35</f>
        <v>0.8193548387096774</v>
      </c>
      <c r="IA117" s="36">
        <f>IH117*12*60/(PI() * 'Drive Train'!$F$15)/HZ$2*HZ117</f>
        <v>-23563.253625088761</v>
      </c>
      <c r="IB117" s="2">
        <f>('DEPRECATED - DT-Prelim Calcs'!$C$6*HZ117-IA117)/('DEPRECATED - DT-Prelim Calcs'!$C$6*HZ117)*'DEPRECATED - DT-Prelim Calcs'!$C$7*HZ117</f>
        <v>21.164350917947495</v>
      </c>
      <c r="IC117" s="43">
        <f>IB117/'DEPRECATED - DT-Prelim Calcs'!$C$7*('DEPRECATED - DT-Prelim Calcs'!$C$8-'DEPRECATED - DT-Prelim Calcs'!$C$9)+'DEPRECATED - DT-Prelim Calcs'!$C$9</f>
        <v>1154.4832962762439</v>
      </c>
      <c r="ID117" s="43">
        <f t="shared" si="114"/>
        <v>39.999999999999986</v>
      </c>
      <c r="IE117" s="2">
        <f t="shared" si="162"/>
        <v>1.4462867232450001</v>
      </c>
      <c r="IF117" s="43">
        <f>IE117*'DEPRECATED - DT-Prelim Calcs'!$C$21/HZ$2/'DEPRECATED - DT-Prelim Calcs'!$C$19/'DEPRECATED - DT-Prelim Calcs'!$C$18*3.39*'DEPRECATED - DT-Prelim Calcs'!$C$20</f>
        <v>29.053734754561201</v>
      </c>
      <c r="IG117" s="36">
        <f t="shared" si="163"/>
        <v>0</v>
      </c>
      <c r="IH117" s="43">
        <f>IF116*'DEPRECATED - DT-Prelim Calcs'!$C$11+IH116</f>
        <v>-83.654508565937945</v>
      </c>
      <c r="II117" s="43">
        <f>II116+0.5*IF117*'DEPRECATED - DT-Prelim Calcs'!$C$11^2+IH117*'DEPRECATED - DT-Prelim Calcs'!$C$11</f>
        <v>-143899.55129794797</v>
      </c>
      <c r="IJ117" s="43">
        <f>MIN('Drive Train'!$F$35-ID116*'DEPRECATED - DT-Prelim Calcs'!$C$21*'Drive Train'!$F$39,IJ116+ID$2)</f>
        <v>10.16</v>
      </c>
      <c r="IK117" s="43">
        <f>'Drive Train'!$F$35-ID117*'DEPRECATED - DT-Prelim Calcs'!$C$21*'Drive Train'!$F$39</f>
        <v>10.16</v>
      </c>
      <c r="IL117" s="1">
        <f>IF(II117&gt;='Drive Train'!$F$29,1,0)</f>
        <v>0</v>
      </c>
      <c r="IM117" s="43">
        <f t="shared" si="164"/>
        <v>44.444444444444429</v>
      </c>
      <c r="IN117" s="49">
        <f>IN116+'DEPRECATED - DT-Prelim Calcs'!$C$11</f>
        <v>452</v>
      </c>
      <c r="IO117" s="2">
        <f>IY117/'Drive Train'!$F$35</f>
        <v>0.80430107526881722</v>
      </c>
      <c r="IP117" s="36">
        <f>IW117*12*60/(PI() * 'Drive Train'!$F$15)/IO$2*IO117</f>
        <v>-85680.259572080162</v>
      </c>
      <c r="IQ117" s="2">
        <f>('DEPRECATED - DT-Prelim Calcs'!$C$6*IO117-IP117)/('DEPRECATED - DT-Prelim Calcs'!$C$6*IO117)*'DEPRECATED - DT-Prelim Calcs'!$C$7*IO117</f>
        <v>66.756563483928616</v>
      </c>
      <c r="IR117" s="43">
        <f>IQ117/'DEPRECATED - DT-Prelim Calcs'!$C$7*('DEPRECATED - DT-Prelim Calcs'!$C$8-'DEPRECATED - DT-Prelim Calcs'!$C$9)+'DEPRECATED - DT-Prelim Calcs'!$C$9</f>
        <v>3638.2381599453647</v>
      </c>
      <c r="IS117" s="43">
        <f t="shared" si="115"/>
        <v>43.333333333333321</v>
      </c>
      <c r="IT117" s="2">
        <f t="shared" si="165"/>
        <v>1.4462867232450001</v>
      </c>
      <c r="IU117" s="43">
        <f>IT117*'DEPRECATED - DT-Prelim Calcs'!$C$21/IO$2/'DEPRECATED - DT-Prelim Calcs'!$C$19/'DEPRECATED - DT-Prelim Calcs'!$C$18*3.39*'DEPRECATED - DT-Prelim Calcs'!$C$20</f>
        <v>29.053734754561201</v>
      </c>
      <c r="IV117" s="36">
        <f t="shared" si="166"/>
        <v>0</v>
      </c>
      <c r="IW117" s="43">
        <f>IU116*'DEPRECATED - DT-Prelim Calcs'!$C$11+IW116</f>
        <v>-309.87621416030606</v>
      </c>
      <c r="IX117" s="43">
        <f>IX116+0.5*IU117*'DEPRECATED - DT-Prelim Calcs'!$C$11^2+IW117*'DEPRECATED - DT-Prelim Calcs'!$C$11</f>
        <v>-193214.52632829768</v>
      </c>
      <c r="IY117" s="43">
        <f>MIN('Drive Train'!$F$35-IS116*'DEPRECATED - DT-Prelim Calcs'!$C$21*'Drive Train'!$F$39,IY116+IS$2)</f>
        <v>9.9733333333333345</v>
      </c>
      <c r="IZ117" s="43">
        <f>'Drive Train'!$F$35-IS117*'DEPRECATED - DT-Prelim Calcs'!$C$21*'Drive Train'!$F$39</f>
        <v>9.9733333333333345</v>
      </c>
      <c r="JA117" s="1">
        <f>IF(IX117&gt;='Drive Train'!$F$29,1,0)</f>
        <v>0</v>
      </c>
      <c r="JB117" s="43">
        <f t="shared" si="167"/>
        <v>48.148148148148138</v>
      </c>
      <c r="JC117" s="49">
        <f>JC116+'DEPRECATED - DT-Prelim Calcs'!$C$11</f>
        <v>452</v>
      </c>
      <c r="JD117" s="2">
        <f>JN117/'Drive Train'!$F$35</f>
        <v>0.78924731182795704</v>
      </c>
      <c r="JE117" s="36">
        <f>JL117*12*60/(PI() * 'Drive Train'!$F$15)/JD$2*JD117</f>
        <v>-57044.747410096636</v>
      </c>
      <c r="JF117" s="2">
        <f>('DEPRECATED - DT-Prelim Calcs'!$C$6*JD117-JE117)/('DEPRECATED - DT-Prelim Calcs'!$C$6*JD117)*'DEPRECATED - DT-Prelim Calcs'!$C$7*JD117</f>
        <v>45.635718066979891</v>
      </c>
      <c r="JG117" s="43">
        <f>JF117/'DEPRECATED - DT-Prelim Calcs'!$C$7*('DEPRECATED - DT-Prelim Calcs'!$C$8-'DEPRECATED - DT-Prelim Calcs'!$C$9)+'DEPRECATED - DT-Prelim Calcs'!$C$9</f>
        <v>2487.6249394697998</v>
      </c>
      <c r="JH117" s="43">
        <f t="shared" si="116"/>
        <v>46.666666666666657</v>
      </c>
      <c r="JI117" s="2">
        <f t="shared" si="168"/>
        <v>1.4462867232450001</v>
      </c>
      <c r="JJ117" s="43">
        <f>JI117*'DEPRECATED - DT-Prelim Calcs'!$C$21/JD$2/'DEPRECATED - DT-Prelim Calcs'!$C$19/'DEPRECATED - DT-Prelim Calcs'!$C$18*3.39*'DEPRECATED - DT-Prelim Calcs'!$C$20</f>
        <v>29.053734754561201</v>
      </c>
      <c r="JK117" s="36">
        <f t="shared" si="169"/>
        <v>0</v>
      </c>
      <c r="JL117" s="43">
        <f>JJ116*'DEPRECATED - DT-Prelim Calcs'!$C$11+JL116</f>
        <v>-210.24644796672698</v>
      </c>
      <c r="JM117" s="43">
        <f>JM116+0.5*JJ117*'DEPRECATED - DT-Prelim Calcs'!$C$11^2+JL117*'DEPRECATED - DT-Prelim Calcs'!$C$11</f>
        <v>-166152.61278740698</v>
      </c>
      <c r="JN117" s="43">
        <f>MIN('Drive Train'!$F$35-JH116*'DEPRECATED - DT-Prelim Calcs'!$C$21*'Drive Train'!$F$39,JN116+JH$2)</f>
        <v>9.7866666666666671</v>
      </c>
      <c r="JO117" s="43">
        <f>'Drive Train'!$F$35-JH117*'DEPRECATED - DT-Prelim Calcs'!$C$21*'Drive Train'!$F$39</f>
        <v>9.7866666666666671</v>
      </c>
      <c r="JP117" s="1">
        <f>IF(JM117&gt;='Drive Train'!$F$29,1,0)</f>
        <v>0</v>
      </c>
      <c r="JQ117" s="43">
        <f>MIN(JG117,'DEPRECATED - DT-Prelim Calcs'!$C$10)*'DEPRECATED - DT-Prelim Calcs'!$C$11*1000/60/60</f>
        <v>103.33333333333333</v>
      </c>
      <c r="JR117" s="49">
        <f>JR116+'DEPRECATED - DT-Prelim Calcs'!$C$11</f>
        <v>452</v>
      </c>
      <c r="JS117" s="2">
        <f>KC117/'Drive Train'!$F$35</f>
        <v>0.77419354838709686</v>
      </c>
      <c r="JT117" s="36">
        <f>KA117*12*60/(PI() * 'Drive Train'!$F$15)/JS$2*JS117</f>
        <v>-147971.31736456018</v>
      </c>
      <c r="JU117" s="2">
        <f>('DEPRECATED - DT-Prelim Calcs'!$C$6*JS117-JT117)/('DEPRECATED - DT-Prelim Calcs'!$C$6*JS117)*'DEPRECATED - DT-Prelim Calcs'!$C$7*JS117</f>
        <v>112.4061211024037</v>
      </c>
      <c r="JV117" s="43">
        <f>JU117/'DEPRECATED - DT-Prelim Calcs'!$C$7*('DEPRECATED - DT-Prelim Calcs'!$C$8-'DEPRECATED - DT-Prelim Calcs'!$C$9)+'DEPRECATED - DT-Prelim Calcs'!$C$9</f>
        <v>6125.1170451309472</v>
      </c>
      <c r="JW117" s="43">
        <f t="shared" si="117"/>
        <v>49.999999999999993</v>
      </c>
      <c r="JX117" s="2">
        <f t="shared" si="170"/>
        <v>1.4462867232450001</v>
      </c>
      <c r="JY117" s="43">
        <f>JX117*'DEPRECATED - DT-Prelim Calcs'!$C$21/JS$2/'DEPRECATED - DT-Prelim Calcs'!$C$19/'DEPRECATED - DT-Prelim Calcs'!$C$18*3.39*'DEPRECATED - DT-Prelim Calcs'!$C$20</f>
        <v>29.053734754561201</v>
      </c>
      <c r="JZ117" s="36">
        <f t="shared" si="171"/>
        <v>0</v>
      </c>
      <c r="KA117" s="43">
        <f>JY116*'DEPRECATED - DT-Prelim Calcs'!$C$11+KA116</f>
        <v>-555.97352279358358</v>
      </c>
      <c r="KB117" s="43">
        <f>KB116+0.5*JY117*'DEPRECATED - DT-Prelim Calcs'!$C$11^2+KA117*'DEPRECATED - DT-Prelim Calcs'!$C$11</f>
        <v>-182573.94138057929</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103.33333333333333</v>
      </c>
      <c r="KG117" s="49">
        <f>KG116+'DEPRECATED - DT-Prelim Calcs'!$C$11</f>
        <v>452</v>
      </c>
      <c r="KH117" s="2">
        <f>KR117/'Drive Train'!$F$35</f>
        <v>0.75913978494623657</v>
      </c>
      <c r="KI117" s="36">
        <f>KP117*12*60/(PI() * 'Drive Train'!$F$15)/KH$2*KH117</f>
        <v>4609.7065580033004</v>
      </c>
      <c r="KJ117" s="2">
        <f>('DEPRECATED - DT-Prelim Calcs'!$C$6*KH117-KI117)/('DEPRECATED - DT-Prelim Calcs'!$C$6*KH117)*'DEPRECATED - DT-Prelim Calcs'!$C$7*KH117</f>
        <v>0.17172550408821308</v>
      </c>
      <c r="KK117" s="43">
        <f>KJ117/'DEPRECATED - DT-Prelim Calcs'!$C$7*('DEPRECATED - DT-Prelim Calcs'!$C$8-'DEPRECATED - DT-Prelim Calcs'!$C$9)+'DEPRECATED - DT-Prelim Calcs'!$C$9</f>
        <v>10.855195371969817</v>
      </c>
      <c r="KL117" s="43">
        <f t="shared" si="118"/>
        <v>10.855195371969817</v>
      </c>
      <c r="KM117" s="2">
        <f t="shared" si="172"/>
        <v>-0.30260868672009505</v>
      </c>
      <c r="KN117" s="43">
        <f>KM117*'DEPRECATED - DT-Prelim Calcs'!$C$21/KH$2/'DEPRECATED - DT-Prelim Calcs'!$C$19/'DEPRECATED - DT-Prelim Calcs'!$C$18*3.39*'DEPRECATED - DT-Prelim Calcs'!$C$20</f>
        <v>-6.0789554222454161</v>
      </c>
      <c r="KO117" s="36">
        <f t="shared" si="173"/>
        <v>1</v>
      </c>
      <c r="KP117" s="43">
        <f>KN116*'DEPRECATED - DT-Prelim Calcs'!$C$11+KP116</f>
        <v>17.663535882619755</v>
      </c>
      <c r="KQ117" s="43">
        <f>KQ116+0.5*KN117*'DEPRECATED - DT-Prelim Calcs'!$C$11^2+KP117*'DEPRECATED - DT-Prelim Calcs'!$C$11</f>
        <v>-172605.11863117648</v>
      </c>
      <c r="KR117" s="43">
        <f>MIN('Drive Train'!$F$35-KL116*'DEPRECATED - DT-Prelim Calcs'!$C$21*'Drive Train'!$F$39,KR116+KL$2)</f>
        <v>9.413333333333334</v>
      </c>
      <c r="KS117" s="43">
        <f>'Drive Train'!$F$35-KL117*'DEPRECATED - DT-Prelim Calcs'!$C$21*'Drive Train'!$F$39</f>
        <v>11.792109059169691</v>
      </c>
      <c r="KT117" s="1">
        <f>IF(KQ117&gt;='Drive Train'!$F$29,1,0)</f>
        <v>0</v>
      </c>
      <c r="KU117" s="43">
        <f>MIN(KK117,'DEPRECATED - DT-Prelim Calcs'!$C$10)*'DEPRECATED - DT-Prelim Calcs'!$C$11*1000/60/60</f>
        <v>12.061328191077575</v>
      </c>
      <c r="KV117" s="49">
        <f>KV116+'DEPRECATED - DT-Prelim Calcs'!$C$11</f>
        <v>452</v>
      </c>
      <c r="KW117" s="2">
        <f>LG117/'Drive Train'!$F$35</f>
        <v>0.74408602150537628</v>
      </c>
      <c r="KX117" s="36">
        <f>LE117*12*60/(PI() * 'Drive Train'!$F$15)/KW$2*KW117</f>
        <v>-2119.1090661156909</v>
      </c>
      <c r="KY117" s="2">
        <f>('DEPRECATED - DT-Prelim Calcs'!$C$6*KW117-KX117)/('DEPRECATED - DT-Prelim Calcs'!$C$6*KW117)*'DEPRECATED - DT-Prelim Calcs'!$C$7*KW117</f>
        <v>5.0475411085847597</v>
      </c>
      <c r="KZ117" s="43">
        <f>KY117/'DEPRECATED - DT-Prelim Calcs'!$C$7*('DEPRECATED - DT-Prelim Calcs'!$C$8-'DEPRECATED - DT-Prelim Calcs'!$C$9)+'DEPRECATED - DT-Prelim Calcs'!$C$9</f>
        <v>276.47798576618464</v>
      </c>
      <c r="LA117" s="43">
        <f t="shared" si="119"/>
        <v>56.666666666666664</v>
      </c>
      <c r="LB117" s="2">
        <f t="shared" si="174"/>
        <v>1.2351141048351042</v>
      </c>
      <c r="LC117" s="43">
        <f>LB117*'DEPRECATED - DT-Prelim Calcs'!$C$21/KW$2/'DEPRECATED - DT-Prelim Calcs'!$C$19/'DEPRECATED - DT-Prelim Calcs'!$C$18*3.39*'DEPRECATED - DT-Prelim Calcs'!$C$20</f>
        <v>24.811593038054575</v>
      </c>
      <c r="LD117" s="36">
        <f t="shared" si="175"/>
        <v>0</v>
      </c>
      <c r="LE117" s="43">
        <f>LC116*'DEPRECATED - DT-Prelim Calcs'!$C$11+LE116</f>
        <v>-8.284308835187943</v>
      </c>
      <c r="LF117" s="43">
        <f>LF116+0.5*LC117*'DEPRECATED - DT-Prelim Calcs'!$C$11^2+LE117*'DEPRECATED - DT-Prelim Calcs'!$C$11</f>
        <v>-196053.29838132771</v>
      </c>
      <c r="LG117" s="43">
        <f>MIN('Drive Train'!$F$35-LA116*'DEPRECATED - DT-Prelim Calcs'!$C$21*'Drive Train'!$F$39,LG116+LA$2)</f>
        <v>9.2266666666666666</v>
      </c>
      <c r="LH117" s="43">
        <f>'Drive Train'!$F$35-LA117*'DEPRECATED - DT-Prelim Calcs'!$C$21*'Drive Train'!$F$39</f>
        <v>9.2266666666666666</v>
      </c>
      <c r="LI117" s="1">
        <f>IF(LF117&gt;='Drive Train'!$F$29,1,0)</f>
        <v>0</v>
      </c>
      <c r="LJ117" s="43">
        <f>MIN(KZ117,'DEPRECATED - DT-Prelim Calcs'!$C$10)*'DEPRECATED - DT-Prelim Calcs'!$C$11*1000/60/60</f>
        <v>103.33333333333333</v>
      </c>
      <c r="LK117" s="49">
        <f>LK116+'DEPRECATED - DT-Prelim Calcs'!$C$11</f>
        <v>452</v>
      </c>
      <c r="LL117" s="2">
        <f>LV117/'Drive Train'!$F$35</f>
        <v>4.0146078572320452</v>
      </c>
      <c r="LM117" s="36">
        <f>LT117*12*60/(PI() * 'Drive Train'!$F$15)/LL$2*LL117</f>
        <v>-1498070.7812643312</v>
      </c>
      <c r="LN117" s="2">
        <f>('DEPRECATED - DT-Prelim Calcs'!$C$6*LL117-LM117)/('DEPRECATED - DT-Prelim Calcs'!$C$6*LL117)*'DEPRECATED - DT-Prelim Calcs'!$C$7*LL117</f>
        <v>1120.0749002124426</v>
      </c>
      <c r="LO117" s="43">
        <f>LN117/'DEPRECATED - DT-Prelim Calcs'!$C$7*('DEPRECATED - DT-Prelim Calcs'!$C$8-'DEPRECATED - DT-Prelim Calcs'!$C$9)+'DEPRECATED - DT-Prelim Calcs'!$C$9</f>
        <v>61020.505757842016</v>
      </c>
      <c r="LP117" s="43">
        <f t="shared" si="120"/>
        <v>60</v>
      </c>
      <c r="LQ117" s="2">
        <f t="shared" si="176"/>
        <v>1.4462867232450001</v>
      </c>
      <c r="LR117" s="43">
        <f>LQ117*'DEPRECATED - DT-Prelim Calcs'!$C$21/LL$2/'DEPRECATED - DT-Prelim Calcs'!$C$19/'DEPRECATED - DT-Prelim Calcs'!$C$18*3.39*'DEPRECATED - DT-Prelim Calcs'!$C$20</f>
        <v>29.053734754561201</v>
      </c>
      <c r="LS117" s="36">
        <f t="shared" si="177"/>
        <v>0</v>
      </c>
      <c r="LT117" s="43">
        <f>LR116*'DEPRECATED - DT-Prelim Calcs'!$C$11+LT116</f>
        <v>-1085.4637402042322</v>
      </c>
      <c r="LU117" s="43">
        <f>LU116+0.5*LR117*'DEPRECATED - DT-Prelim Calcs'!$C$11^2+LT117*'DEPRECATED - DT-Prelim Calcs'!$C$11</f>
        <v>-195849.18366261802</v>
      </c>
      <c r="LV117" s="43">
        <f>MIN('Drive Train'!$F$35-LP116*'DEPRECATED - DT-Prelim Calcs'!$C$21*'Drive Train'!$F$39,LV116+LP$2)</f>
        <v>49.781137429677358</v>
      </c>
      <c r="LW117" s="43">
        <f>'Drive Train'!$F$35-LP117*'DEPRECATED - DT-Prelim Calcs'!$C$21*'Drive Train'!$F$39</f>
        <v>9.0400000000000009</v>
      </c>
      <c r="LX117" s="1">
        <f>IF(LU117&gt;='Drive Train'!$F$29,1,0)</f>
        <v>0</v>
      </c>
      <c r="LY117" s="43">
        <f>MIN(LO117,'DEPRECATED - DT-Prelim Calcs'!$C$10)*'DEPRECATED - DT-Prelim Calcs'!$C$11*1000/60/60</f>
        <v>103.33333333333333</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79"/>
        <v>0</v>
      </c>
      <c r="X118" s="2">
        <f>MAX(MIN(IF(AND(AI117=1,AG118&lt;0),-1,1)*(W118-$C$9)/($C$8-$C$9)*$C$7-$C$29*AE118/T$2 -  AI117*$C$29/2,X$2),MAX(X$4:X117)*-1)</f>
        <v>-0.27672021620693066</v>
      </c>
      <c r="Y118" s="43">
        <f t="shared" si="94"/>
        <v>0</v>
      </c>
      <c r="Z118" s="43">
        <f t="shared" si="95"/>
        <v>0</v>
      </c>
      <c r="AA118" s="43">
        <f t="shared" si="96"/>
        <v>0</v>
      </c>
      <c r="AB118" s="43" t="e">
        <f t="shared" si="97"/>
        <v>#N/A</v>
      </c>
      <c r="AC118" s="36">
        <f t="shared" si="121"/>
        <v>1</v>
      </c>
      <c r="AD118" s="1">
        <f t="shared" si="98"/>
        <v>1</v>
      </c>
      <c r="AE118" s="43">
        <f t="shared" si="99"/>
        <v>0</v>
      </c>
      <c r="AF118" s="43" t="e">
        <f t="shared" si="100"/>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889.49632897085212</v>
      </c>
      <c r="AK118" s="43">
        <f t="shared" si="178"/>
        <v>0</v>
      </c>
      <c r="AL118" s="49">
        <f>AL117+'DEPRECATED - DT-Prelim Calcs'!$C$11</f>
        <v>456</v>
      </c>
      <c r="AM118" s="2">
        <f>AW118/'Drive Train'!$F$35</f>
        <v>0.99811175382904593</v>
      </c>
      <c r="AN118" s="36">
        <f>AU118*12*60/(PI() * 'Drive Train'!$F$15)/AM$2*AM118</f>
        <v>2810.5176261298811</v>
      </c>
      <c r="AO118" s="2">
        <f>('DEPRECATED - DT-Prelim Calcs'!$C$6*AM118-AN118)/('DEPRECATED - DT-Prelim Calcs'!$C$6*AM118)*'DEPRECATED - DT-Prelim Calcs'!$C$7*AM118</f>
        <v>2.6151053062498955</v>
      </c>
      <c r="AP118" s="43">
        <f>AO118/'DEPRECATED - DT-Prelim Calcs'!$C$7*('DEPRECATED - DT-Prelim Calcs'!$C$8-'DEPRECATED - DT-Prelim Calcs'!$C$9)+'DEPRECATED - DT-Prelim Calcs'!$C$9</f>
        <v>143.96469205689729</v>
      </c>
      <c r="AQ118" s="43">
        <f t="shared" si="102"/>
        <v>93</v>
      </c>
      <c r="AR118" s="2">
        <f t="shared" si="122"/>
        <v>1.4596308972476559</v>
      </c>
      <c r="AS118" s="43">
        <f>AR118*'DEPRECATED - DT-Prelim Calcs'!$C$21/AM$2/'DEPRECATED - DT-Prelim Calcs'!$C$19/'DEPRECATED - DT-Prelim Calcs'!$C$18*3.39*'DEPRECATED - DT-Prelim Calcs'!$C$20</f>
        <v>14.660899615066068</v>
      </c>
      <c r="AT118" s="36">
        <f t="shared" si="123"/>
        <v>0</v>
      </c>
      <c r="AU118" s="43">
        <f>AS117*'DEPRECATED - DT-Prelim Calcs'!$C$11+AU117</f>
        <v>16.381861741473582</v>
      </c>
      <c r="AV118" s="43">
        <f>AV117+0.5*AS118*'DEPRECATED - DT-Prelim Calcs'!$C$11^2+AU118*'DEPRECATED - DT-Prelim Calcs'!$C$11</f>
        <v>6786.244307913923</v>
      </c>
      <c r="AW118" s="43">
        <f>MIN('Drive Train'!$F$35-AQ117*'DEPRECATED - DT-Prelim Calcs'!$C$21*'Drive Train'!$F$39,AW117+AQ$2)</f>
        <v>12.376585747480171</v>
      </c>
      <c r="AX118" s="43">
        <f>'Drive Train'!$F$35-AQ118*'DEPRECATED - DT-Prelim Calcs'!$C$21*'Drive Train'!$F$39</f>
        <v>7.1920000000000002</v>
      </c>
      <c r="AY118" s="1">
        <f>IF(AV118&gt;='Drive Train'!$F$29,1,0)</f>
        <v>1</v>
      </c>
      <c r="AZ118" s="43">
        <f t="shared" si="124"/>
        <v>103.33333333333333</v>
      </c>
      <c r="BA118" s="49">
        <f>BA117+'DEPRECATED - DT-Prelim Calcs'!$C$11</f>
        <v>456</v>
      </c>
      <c r="BB118" s="2">
        <f>BL118/'Drive Train'!$F$35</f>
        <v>0.57999999999999996</v>
      </c>
      <c r="BC118" s="36">
        <f>BJ118*12*60/(PI() * 'Drive Train'!$F$15)/BB$2*BB118</f>
        <v>-7766.1185905656475</v>
      </c>
      <c r="BD118" s="2">
        <f>('DEPRECATED - DT-Prelim Calcs'!$C$6*BB118-BC118)/('DEPRECATED - DT-Prelim Calcs'!$C$6*BB118)*'DEPRECATED - DT-Prelim Calcs'!$C$7*BB118</f>
        <v>8.4291492460427726</v>
      </c>
      <c r="BE118" s="43">
        <f>BD118/'DEPRECATED - DT-Prelim Calcs'!$C$7*('DEPRECATED - DT-Prelim Calcs'!$C$8-'DEPRECATED - DT-Prelim Calcs'!$C$9)+'DEPRECATED - DT-Prelim Calcs'!$C$9</f>
        <v>460.69992161277787</v>
      </c>
      <c r="BF118" s="43">
        <f t="shared" si="103"/>
        <v>93</v>
      </c>
      <c r="BG118" s="2">
        <f t="shared" si="125"/>
        <v>2.0025508475699998</v>
      </c>
      <c r="BH118" s="43">
        <f>BG118*'DEPRECATED - DT-Prelim Calcs'!$C$21/BB$2/'DEPRECATED - DT-Prelim Calcs'!$C$19/'DEPRECATED - DT-Prelim Calcs'!$C$18*3.39*'DEPRECATED - DT-Prelim Calcs'!$C$20</f>
        <v>29.053734754561201</v>
      </c>
      <c r="BI118" s="36">
        <f t="shared" si="126"/>
        <v>0</v>
      </c>
      <c r="BJ118" s="43">
        <f>BH117*'DEPRECATED - DT-Prelim Calcs'!$C$11+BJ117</f>
        <v>-53.93010855664933</v>
      </c>
      <c r="BK118" s="43">
        <f>BK117+0.5*BH118*'DEPRECATED - DT-Prelim Calcs'!$C$11^2+BJ118*'DEPRECATED - DT-Prelim Calcs'!$C$11</f>
        <v>-60581.70255008086</v>
      </c>
      <c r="BL118" s="43">
        <f>MIN('Drive Train'!$F$35-BF117*'DEPRECATED - DT-Prelim Calcs'!$C$21*'Drive Train'!$F$39,BL117+BF$2)</f>
        <v>7.1920000000000002</v>
      </c>
      <c r="BM118" s="43">
        <f>'Drive Train'!$F$35-BF118*'DEPRECATED - DT-Prelim Calcs'!$C$21*'Drive Train'!$F$39</f>
        <v>7.1920000000000002</v>
      </c>
      <c r="BN118" s="1">
        <f>IF(BK118&gt;='Drive Train'!$F$29,1,0)</f>
        <v>0</v>
      </c>
      <c r="BO118" s="43">
        <f t="shared" si="127"/>
        <v>103.33333333333333</v>
      </c>
      <c r="BP118" s="49">
        <f>BP117+'DEPRECATED - DT-Prelim Calcs'!$C$11</f>
        <v>456</v>
      </c>
      <c r="BQ118" s="2">
        <f>CA118/'Drive Train'!$F$35</f>
        <v>2.1154009480789226</v>
      </c>
      <c r="BR118" s="36">
        <f>BY118*12*60/(PI() * 'Drive Train'!$F$15)/BQ$2*BQ118</f>
        <v>-271147.33644989011</v>
      </c>
      <c r="BS118" s="2">
        <f>('DEPRECATED - DT-Prelim Calcs'!$C$6*BQ118-BR118)/('DEPRECATED - DT-Prelim Calcs'!$C$6*BQ118)*'DEPRECATED - DT-Prelim Calcs'!$C$7*BQ118</f>
        <v>209.24427244492034</v>
      </c>
      <c r="BT118" s="43">
        <f>BS118/'DEPRECATED - DT-Prelim Calcs'!$C$7*('DEPRECATED - DT-Prelim Calcs'!$C$8-'DEPRECATED - DT-Prelim Calcs'!$C$9)+'DEPRECATED - DT-Prelim Calcs'!$C$9</f>
        <v>11400.628274984465</v>
      </c>
      <c r="BU118" s="43">
        <f t="shared" si="104"/>
        <v>93</v>
      </c>
      <c r="BV118" s="2">
        <f t="shared" si="128"/>
        <v>1.5313624128476471</v>
      </c>
      <c r="BW118" s="43">
        <f>BV118*'DEPRECATED - DT-Prelim Calcs'!$C$21/BQ$2/'DEPRECATED - DT-Prelim Calcs'!$C$19/'DEPRECATED - DT-Prelim Calcs'!$C$18*3.39*'DEPRECATED - DT-Prelim Calcs'!$C$20</f>
        <v>29.053734754561201</v>
      </c>
      <c r="BX118" s="36">
        <f t="shared" si="129"/>
        <v>0</v>
      </c>
      <c r="BY118" s="43">
        <f>BW117*'DEPRECATED - DT-Prelim Calcs'!$C$11+BY117</f>
        <v>-394.78655056978562</v>
      </c>
      <c r="BZ118" s="43">
        <f>BZ117+0.5*BW118*'DEPRECATED - DT-Prelim Calcs'!$C$11^2+BY118*'DEPRECATED - DT-Prelim Calcs'!$C$11</f>
        <v>-146446.13093033282</v>
      </c>
      <c r="CA118" s="43">
        <f>MIN('Drive Train'!$F$35-BU117*'DEPRECATED - DT-Prelim Calcs'!$C$21*'Drive Train'!$F$39,CA117+BU$2)</f>
        <v>26.23097175617864</v>
      </c>
      <c r="CB118" s="43">
        <f>'Drive Train'!$F$35-BU118*'DEPRECATED - DT-Prelim Calcs'!$C$21*'Drive Train'!$F$39</f>
        <v>7.1920000000000002</v>
      </c>
      <c r="CC118" s="1">
        <f>IF(BZ118&gt;='Drive Train'!$F$29,1,0)</f>
        <v>0</v>
      </c>
      <c r="CD118" s="43">
        <f t="shared" si="130"/>
        <v>103.33333333333333</v>
      </c>
      <c r="CE118" s="49">
        <f>CE117+'DEPRECATED - DT-Prelim Calcs'!$C$11</f>
        <v>456</v>
      </c>
      <c r="CF118" s="2">
        <f>CP118/'Drive Train'!$F$35</f>
        <v>0.57999999999999996</v>
      </c>
      <c r="CG118" s="36">
        <f>CN118*12*60/(PI() * 'Drive Train'!$F$15)/CF$2*CF118</f>
        <v>-258423.30875728591</v>
      </c>
      <c r="CH118" s="2">
        <f>('DEPRECATED - DT-Prelim Calcs'!$C$6*CF118-CG118)/('DEPRECATED - DT-Prelim Calcs'!$C$6*CF118)*'DEPRECATED - DT-Prelim Calcs'!$C$7*CF118</f>
        <v>192.68968559117101</v>
      </c>
      <c r="CI118" s="43">
        <f>CH118/'DEPRECATED - DT-Prelim Calcs'!$C$7*('DEPRECATED - DT-Prelim Calcs'!$C$8-'DEPRECATED - DT-Prelim Calcs'!$C$9)+'DEPRECATED - DT-Prelim Calcs'!$C$9</f>
        <v>10498.773916533943</v>
      </c>
      <c r="CJ118" s="43">
        <f t="shared" si="105"/>
        <v>93</v>
      </c>
      <c r="CK118" s="2">
        <f t="shared" si="131"/>
        <v>1.2396743342100003</v>
      </c>
      <c r="CL118" s="43">
        <f>CK118*'DEPRECATED - DT-Prelim Calcs'!$C$21/CF$2/'DEPRECATED - DT-Prelim Calcs'!$C$19/'DEPRECATED - DT-Prelim Calcs'!$C$18*3.39*'DEPRECATED - DT-Prelim Calcs'!$C$20</f>
        <v>29.053734754561205</v>
      </c>
      <c r="CM118" s="36">
        <f t="shared" si="132"/>
        <v>0</v>
      </c>
      <c r="CN118" s="43">
        <f>CL117*'DEPRECATED - DT-Prelim Calcs'!$C$11+CN117</f>
        <v>-1110.9205915548118</v>
      </c>
      <c r="CO118" s="43">
        <f>CO117+0.5*CL118*'DEPRECATED - DT-Prelim Calcs'!$C$11^2+CN118*'DEPRECATED - DT-Prelim Calcs'!$C$11</f>
        <v>-312164.92844568816</v>
      </c>
      <c r="CP118" s="43">
        <f>MIN('Drive Train'!$F$35-CJ117*'DEPRECATED - DT-Prelim Calcs'!$C$21*'Drive Train'!$F$39,CP117+CJ$2)</f>
        <v>7.1920000000000002</v>
      </c>
      <c r="CQ118" s="43">
        <f>'Drive Train'!$F$35-CJ118*'DEPRECATED - DT-Prelim Calcs'!$C$21*'Drive Train'!$F$39</f>
        <v>7.1920000000000002</v>
      </c>
      <c r="CR118" s="1">
        <f>IF(CO118&gt;='Drive Train'!$F$29,1,0)</f>
        <v>0</v>
      </c>
      <c r="CS118" s="43">
        <f t="shared" si="133"/>
        <v>103.33333333333333</v>
      </c>
      <c r="CT118" s="49">
        <f>CT117+'DEPRECATED - DT-Prelim Calcs'!$C$11</f>
        <v>456</v>
      </c>
      <c r="CU118" s="2">
        <f>DE118/'Drive Train'!$F$35</f>
        <v>0.57999999999999996</v>
      </c>
      <c r="CV118" s="36">
        <f>DC118*12*60/(PI() * 'Drive Train'!$F$15)/CU$2*CU118</f>
        <v>-96893.180233455365</v>
      </c>
      <c r="CW118" s="2">
        <f>('DEPRECATED - DT-Prelim Calcs'!$C$6*CU118-CV118)/('DEPRECATED - DT-Prelim Calcs'!$C$6*CU118)*'DEPRECATED - DT-Prelim Calcs'!$C$7*CU118</f>
        <v>73.947318384781454</v>
      </c>
      <c r="CX118" s="43">
        <f>CW118/'DEPRECATED - DT-Prelim Calcs'!$C$7*('DEPRECATED - DT-Prelim Calcs'!$C$8-'DEPRECATED - DT-Prelim Calcs'!$C$9)+'DEPRECATED - DT-Prelim Calcs'!$C$9</f>
        <v>4029.9733149918252</v>
      </c>
      <c r="CY118" s="43">
        <f t="shared" si="106"/>
        <v>93</v>
      </c>
      <c r="CZ118" s="2">
        <f t="shared" si="134"/>
        <v>1.0413264407364002</v>
      </c>
      <c r="DA118" s="43">
        <f>CZ118*'DEPRECATED - DT-Prelim Calcs'!$C$21/CU$2/'DEPRECATED - DT-Prelim Calcs'!$C$19/'DEPRECATED - DT-Prelim Calcs'!$C$18*3.39*'DEPRECATED - DT-Prelim Calcs'!$C$20</f>
        <v>29.053734754561201</v>
      </c>
      <c r="DB118" s="36">
        <f t="shared" si="135"/>
        <v>0</v>
      </c>
      <c r="DC118" s="43">
        <f>DA117*'DEPRECATED - DT-Prelim Calcs'!$C$11+DC117</f>
        <v>-349.88379678663819</v>
      </c>
      <c r="DD118" s="43">
        <f>DD117+0.5*DA118*'DEPRECATED - DT-Prelim Calcs'!$C$11^2+DC118*'DEPRECATED - DT-Prelim Calcs'!$C$11</f>
        <v>-411976.70490742387</v>
      </c>
      <c r="DE118" s="43">
        <f>MIN('Drive Train'!$F$35-CY117*'DEPRECATED - DT-Prelim Calcs'!$C$21*'Drive Train'!$F$39,DE117+CY$2)</f>
        <v>7.1920000000000002</v>
      </c>
      <c r="DF118" s="43">
        <f>'Drive Train'!$F$35-CY118*'DEPRECATED - DT-Prelim Calcs'!$C$21*'Drive Train'!$F$39</f>
        <v>7.1920000000000002</v>
      </c>
      <c r="DG118" s="1">
        <f>IF(DD118&gt;='Drive Train'!$F$29,1,0)</f>
        <v>0</v>
      </c>
      <c r="DH118" s="43">
        <f t="shared" si="136"/>
        <v>103.33333333333333</v>
      </c>
      <c r="DI118" s="49">
        <f>DI117+'DEPRECATED - DT-Prelim Calcs'!$C$11</f>
        <v>456</v>
      </c>
      <c r="DJ118" s="2">
        <f>DT118/'Drive Train'!$F$35</f>
        <v>0.57999999999999996</v>
      </c>
      <c r="DK118" s="36">
        <f>DR118*12*60/(PI() * 'Drive Train'!$F$15)/DJ$2*DJ118</f>
        <v>-684643.43485349067</v>
      </c>
      <c r="DL118" s="2">
        <f>('DEPRECATED - DT-Prelim Calcs'!$C$6*DJ118-DK118)/('DEPRECATED - DT-Prelim Calcs'!$C$6*DJ118)*'DEPRECATED - DT-Prelim Calcs'!$C$7*DJ118</f>
        <v>506.00824223555986</v>
      </c>
      <c r="DM118" s="43">
        <f>DL118/'DEPRECATED - DT-Prelim Calcs'!$C$7*('DEPRECATED - DT-Prelim Calcs'!$C$8-'DEPRECATED - DT-Prelim Calcs'!$C$9)+'DEPRECATED - DT-Prelim Calcs'!$C$9</f>
        <v>27567.620659101394</v>
      </c>
      <c r="DN118" s="43">
        <f t="shared" si="107"/>
        <v>93</v>
      </c>
      <c r="DO118" s="2">
        <f t="shared" si="137"/>
        <v>0.89769520753137932</v>
      </c>
      <c r="DP118" s="43">
        <f>DO118*'DEPRECATED - DT-Prelim Calcs'!$C$21/DJ$2/'DEPRECATED - DT-Prelim Calcs'!$C$19/'DEPRECATED - DT-Prelim Calcs'!$C$18*3.39*'DEPRECATED - DT-Prelim Calcs'!$C$20</f>
        <v>29.053734754561201</v>
      </c>
      <c r="DQ118" s="36">
        <f t="shared" si="138"/>
        <v>0</v>
      </c>
      <c r="DR118" s="43">
        <f>DP117*'DEPRECATED - DT-Prelim Calcs'!$C$11+DR117</f>
        <v>-2131.263164153992</v>
      </c>
      <c r="DS118" s="43">
        <f>DS117+0.5*DP118*'DEPRECATED - DT-Prelim Calcs'!$C$11^2+DR118*'DEPRECATED - DT-Prelim Calcs'!$C$11</f>
        <v>-861457.85972684319</v>
      </c>
      <c r="DT118" s="43">
        <f>MIN('Drive Train'!$F$35-DN117*'DEPRECATED - DT-Prelim Calcs'!$C$21*'Drive Train'!$F$39,DT117+DN$2)</f>
        <v>7.1920000000000002</v>
      </c>
      <c r="DU118" s="43">
        <f>'Drive Train'!$F$35-DN118*'DEPRECATED - DT-Prelim Calcs'!$C$21*'Drive Train'!$F$39</f>
        <v>7.1920000000000002</v>
      </c>
      <c r="DV118" s="1">
        <f>IF(DS118&gt;='Drive Train'!$F$29,1,0)</f>
        <v>0</v>
      </c>
      <c r="DW118" s="43">
        <f t="shared" si="139"/>
        <v>103.33333333333333</v>
      </c>
      <c r="DX118" s="49">
        <f>DX117+'DEPRECATED - DT-Prelim Calcs'!$C$11</f>
        <v>456</v>
      </c>
      <c r="DY118" s="2">
        <f>EI118/'Drive Train'!$F$35</f>
        <v>0.57999999999999996</v>
      </c>
      <c r="DZ118" s="36">
        <f>EG118*12*60/(PI() * 'Drive Train'!$F$15)/DY$2*DY118</f>
        <v>-148877.97931996358</v>
      </c>
      <c r="EA118" s="2">
        <f>('DEPRECATED - DT-Prelim Calcs'!$C$6*DY118-DZ118)/('DEPRECATED - DT-Prelim Calcs'!$C$6*DY118)*'DEPRECATED - DT-Prelim Calcs'!$C$7*DY118</f>
        <v>112.16184937470678</v>
      </c>
      <c r="EB118" s="43">
        <f>EA118/'DEPRECATED - DT-Prelim Calcs'!$C$7*('DEPRECATED - DT-Prelim Calcs'!$C$8-'DEPRECATED - DT-Prelim Calcs'!$C$9)+'DEPRECATED - DT-Prelim Calcs'!$C$9</f>
        <v>6111.8097047414885</v>
      </c>
      <c r="EC118" s="43">
        <f t="shared" si="108"/>
        <v>93</v>
      </c>
      <c r="ED118" s="2">
        <f t="shared" si="140"/>
        <v>0.78888366722454539</v>
      </c>
      <c r="EE118" s="43">
        <f>ED118*'DEPRECATED - DT-Prelim Calcs'!$C$21/DY$2/'DEPRECATED - DT-Prelim Calcs'!$C$19/'DEPRECATED - DT-Prelim Calcs'!$C$18*3.39*'DEPRECATED - DT-Prelim Calcs'!$C$20</f>
        <v>29.053734754561201</v>
      </c>
      <c r="EF118" s="36">
        <f t="shared" si="141"/>
        <v>0</v>
      </c>
      <c r="EG118" s="43">
        <f>EE117*'DEPRECATED - DT-Prelim Calcs'!$C$11+EG117</f>
        <v>-407.27443931808665</v>
      </c>
      <c r="EH118" s="43">
        <f>EH117+0.5*EE118*'DEPRECATED - DT-Prelim Calcs'!$C$11^2+EG118*'DEPRECATED - DT-Prelim Calcs'!$C$11</f>
        <v>-794693.36463703134</v>
      </c>
      <c r="EI118" s="43">
        <f>MIN('Drive Train'!$F$35-EC117*'DEPRECATED - DT-Prelim Calcs'!$C$21*'Drive Train'!$F$39,EI117+EC$2)</f>
        <v>7.1920000000000002</v>
      </c>
      <c r="EJ118" s="43">
        <f>'Drive Train'!$F$35-EC118*'DEPRECATED - DT-Prelim Calcs'!$C$21*'Drive Train'!$F$39</f>
        <v>7.1920000000000002</v>
      </c>
      <c r="EK118" s="1">
        <f>IF(EH118&gt;='Drive Train'!$F$29,1,0)</f>
        <v>0</v>
      </c>
      <c r="EL118" s="43">
        <f t="shared" si="142"/>
        <v>103.33333333333333</v>
      </c>
      <c r="EM118" s="49">
        <f>EM117+'DEPRECATED - DT-Prelim Calcs'!$C$11</f>
        <v>456</v>
      </c>
      <c r="EN118" s="2">
        <f>EX118/'Drive Train'!$F$35</f>
        <v>8.0951975670191132</v>
      </c>
      <c r="EO118" s="36">
        <f>EV118*12*60/(PI() * 'Drive Train'!$F$15)/EN$2*EN118</f>
        <v>-32143046.005478419</v>
      </c>
      <c r="EP118" s="2">
        <f>('DEPRECATED - DT-Prelim Calcs'!$C$6*EN118-EO118)/('DEPRECATED - DT-Prelim Calcs'!$C$6*EN118)*'DEPRECATED - DT-Prelim Calcs'!$C$7*EN118</f>
        <v>23666.63195710559</v>
      </c>
      <c r="EQ118" s="43">
        <f>EP118/'DEPRECATED - DT-Prelim Calcs'!$C$7*('DEPRECATED - DT-Prelim Calcs'!$C$8-'DEPRECATED - DT-Prelim Calcs'!$C$9)+'DEPRECATED - DT-Prelim Calcs'!$C$9</f>
        <v>1289303.0916930658</v>
      </c>
      <c r="ER118" s="43">
        <f t="shared" si="109"/>
        <v>93</v>
      </c>
      <c r="ES118" s="2">
        <f t="shared" si="143"/>
        <v>0.7035989464435134</v>
      </c>
      <c r="ET118" s="43">
        <f>ES118*'DEPRECATED - DT-Prelim Calcs'!$C$21/EN$2/'DEPRECATED - DT-Prelim Calcs'!$C$19/'DEPRECATED - DT-Prelim Calcs'!$C$18*3.39*'DEPRECATED - DT-Prelim Calcs'!$C$20</f>
        <v>29.053734754561201</v>
      </c>
      <c r="EU118" s="36">
        <f t="shared" si="144"/>
        <v>0</v>
      </c>
      <c r="EV118" s="43">
        <f>ET117*'DEPRECATED - DT-Prelim Calcs'!$C$11+EV117</f>
        <v>-5618.9669255717672</v>
      </c>
      <c r="EW118" s="43">
        <f>EW117+0.5*ET118*'DEPRECATED - DT-Prelim Calcs'!$C$11^2+EV118*'DEPRECATED - DT-Prelim Calcs'!$C$11</f>
        <v>-1390533.4796690822</v>
      </c>
      <c r="EX118" s="43">
        <f>MIN('Drive Train'!$F$35-ER117*'DEPRECATED - DT-Prelim Calcs'!$C$21*'Drive Train'!$F$39,EX117+ER$2)</f>
        <v>100.38044983103701</v>
      </c>
      <c r="EY118" s="43">
        <f>'Drive Train'!$F$35-ER118*'DEPRECATED - DT-Prelim Calcs'!$C$21*'Drive Train'!$F$39</f>
        <v>7.1920000000000002</v>
      </c>
      <c r="EZ118" s="1">
        <f>IF(EW118&gt;='Drive Train'!$F$29,1,0)</f>
        <v>0</v>
      </c>
      <c r="FA118" s="43">
        <f t="shared" si="145"/>
        <v>103.33333333333333</v>
      </c>
      <c r="FB118" s="49">
        <f>FB117+'DEPRECATED - DT-Prelim Calcs'!$C$11</f>
        <v>456</v>
      </c>
      <c r="FC118" s="2">
        <f>FM118/'Drive Train'!$F$35</f>
        <v>0.57999999999999996</v>
      </c>
      <c r="FD118" s="36">
        <f>FK118*12*60/(PI() * 'Drive Train'!$F$15)/FC$2*FC118</f>
        <v>-1255270.8281548014</v>
      </c>
      <c r="FE118" s="2">
        <f>('DEPRECATED - DT-Prelim Calcs'!$C$6*FC118-FD118)/('DEPRECATED - DT-Prelim Calcs'!$C$6*FC118)*'DEPRECATED - DT-Prelim Calcs'!$C$7*FC118</f>
        <v>925.48198433323171</v>
      </c>
      <c r="FF118" s="43">
        <f>FE118/'DEPRECATED - DT-Prelim Calcs'!$C$7*('DEPRECATED - DT-Prelim Calcs'!$C$8-'DEPRECATED - DT-Prelim Calcs'!$C$9)+'DEPRECATED - DT-Prelim Calcs'!$C$9</f>
        <v>50419.548400243213</v>
      </c>
      <c r="FG118" s="43">
        <f t="shared" si="110"/>
        <v>93</v>
      </c>
      <c r="FH118" s="2">
        <f t="shared" si="146"/>
        <v>0.63495514679048781</v>
      </c>
      <c r="FI118" s="43">
        <f>FH118*'DEPRECATED - DT-Prelim Calcs'!$C$21/FC$2/'DEPRECATED - DT-Prelim Calcs'!$C$19/'DEPRECATED - DT-Prelim Calcs'!$C$18*3.39*'DEPRECATED - DT-Prelim Calcs'!$C$20</f>
        <v>29.053734754561205</v>
      </c>
      <c r="FJ118" s="36">
        <f t="shared" si="147"/>
        <v>0</v>
      </c>
      <c r="FK118" s="43">
        <f>FI117*'DEPRECATED - DT-Prelim Calcs'!$C$11+FK117</f>
        <v>-2763.9119792519623</v>
      </c>
      <c r="FL118" s="43">
        <f>FL117+0.5*FI118*'DEPRECATED - DT-Prelim Calcs'!$C$11^2+FK118*'DEPRECATED - DT-Prelim Calcs'!$C$11</f>
        <v>-1959032.7902946861</v>
      </c>
      <c r="FM118" s="43">
        <f>MIN('Drive Train'!$F$35-FG117*'DEPRECATED - DT-Prelim Calcs'!$C$21*'Drive Train'!$F$39,FM117+FG$2)</f>
        <v>7.1920000000000002</v>
      </c>
      <c r="FN118" s="43">
        <f>'Drive Train'!$F$35-FG118*'DEPRECATED - DT-Prelim Calcs'!$C$21*'Drive Train'!$F$39</f>
        <v>7.1920000000000002</v>
      </c>
      <c r="FO118" s="1">
        <f>IF(FL118&gt;='Drive Train'!$F$29,1,0)</f>
        <v>0</v>
      </c>
      <c r="FP118" s="43">
        <f t="shared" si="148"/>
        <v>103.33333333333333</v>
      </c>
      <c r="FQ118" s="49">
        <f>FQ117+'DEPRECATED - DT-Prelim Calcs'!$C$11</f>
        <v>456</v>
      </c>
      <c r="FR118" s="2">
        <f>GB118/'Drive Train'!$F$35</f>
        <v>0.57999999999999996</v>
      </c>
      <c r="FS118" s="36">
        <f>FZ118*12*60/(PI() * 'Drive Train'!$F$15)/FR$2*FR118</f>
        <v>-1122475.8730589612</v>
      </c>
      <c r="FT118" s="2">
        <f>('DEPRECATED - DT-Prelim Calcs'!$C$6*FR118-FS118)/('DEPRECATED - DT-Prelim Calcs'!$C$6*FR118)*'DEPRECATED - DT-Prelim Calcs'!$C$7*FR118</f>
        <v>827.86312235838989</v>
      </c>
      <c r="FU118" s="43">
        <f>FT118/'DEPRECATED - DT-Prelim Calcs'!$C$7*('DEPRECATED - DT-Prelim Calcs'!$C$8-'DEPRECATED - DT-Prelim Calcs'!$C$9)+'DEPRECATED - DT-Prelim Calcs'!$C$9</f>
        <v>45101.505919524221</v>
      </c>
      <c r="FV118" s="43">
        <f t="shared" si="111"/>
        <v>93</v>
      </c>
      <c r="FW118" s="2">
        <f t="shared" si="149"/>
        <v>0.57851468929799987</v>
      </c>
      <c r="FX118" s="43">
        <f>FW118*'DEPRECATED - DT-Prelim Calcs'!$C$21/FR$2/'DEPRECATED - DT-Prelim Calcs'!$C$19/'DEPRECATED - DT-Prelim Calcs'!$C$18*3.39*'DEPRECATED - DT-Prelim Calcs'!$C$20</f>
        <v>29.053734754561201</v>
      </c>
      <c r="FY118" s="36">
        <f t="shared" si="150"/>
        <v>0</v>
      </c>
      <c r="FZ118" s="43">
        <f>FX117*'DEPRECATED - DT-Prelim Calcs'!$C$11+FZ117</f>
        <v>-2251.827558514573</v>
      </c>
      <c r="GA118" s="43">
        <f>GA117+0.5*FX118*'DEPRECATED - DT-Prelim Calcs'!$C$11^2+FZ118*'DEPRECATED - DT-Prelim Calcs'!$C$11</f>
        <v>-2012330.8732293718</v>
      </c>
      <c r="GB118" s="43">
        <f>MIN('Drive Train'!$F$35-FV117*'DEPRECATED - DT-Prelim Calcs'!$C$21*'Drive Train'!$F$39,GB117+FV$2)</f>
        <v>7.1920000000000002</v>
      </c>
      <c r="GC118" s="43">
        <f>'Drive Train'!$F$35-FV118*'DEPRECATED - DT-Prelim Calcs'!$C$21*'Drive Train'!$F$39</f>
        <v>7.1920000000000002</v>
      </c>
      <c r="GD118" s="1">
        <f>IF(GA118&gt;='Drive Train'!$F$29,1,0)</f>
        <v>0</v>
      </c>
      <c r="GE118" s="43">
        <f t="shared" si="151"/>
        <v>103.33333333333333</v>
      </c>
      <c r="GF118" s="49">
        <f>GF117+'DEPRECATED - DT-Prelim Calcs'!$C$11</f>
        <v>456</v>
      </c>
      <c r="GG118" s="2">
        <f>GQ118/'Drive Train'!$F$35</f>
        <v>4.0734638324332044</v>
      </c>
      <c r="GH118" s="36">
        <f>GO118*12*60/(PI() * 'Drive Train'!$F$15)/GG$2*GG118</f>
        <v>-1531789.9263564337</v>
      </c>
      <c r="GI118" s="2">
        <f>('DEPRECATED - DT-Prelim Calcs'!$C$6*GG118-GH118)/('DEPRECATED - DT-Prelim Calcs'!$C$6*GG118)*'DEPRECATED - DT-Prelim Calcs'!$C$7*GG118</f>
        <v>1145.1382059715529</v>
      </c>
      <c r="GJ118" s="43">
        <f>GI118/'DEPRECATED - DT-Prelim Calcs'!$C$7*('DEPRECATED - DT-Prelim Calcs'!$C$8-'DEPRECATED - DT-Prelim Calcs'!$C$9)+'DEPRECATED - DT-Prelim Calcs'!$C$9</f>
        <v>62385.894802927876</v>
      </c>
      <c r="GK118" s="43">
        <f t="shared" si="152"/>
        <v>29.999999999999982</v>
      </c>
      <c r="GL118" s="2">
        <f t="shared" si="153"/>
        <v>1.4462867232450001</v>
      </c>
      <c r="GM118" s="43">
        <f>GL118*'DEPRECATED - DT-Prelim Calcs'!$C$21/GG$2/'DEPRECATED - DT-Prelim Calcs'!$C$19/'DEPRECATED - DT-Prelim Calcs'!$C$18*3.39*'DEPRECATED - DT-Prelim Calcs'!$C$20</f>
        <v>29.053734754561201</v>
      </c>
      <c r="GN118" s="36">
        <f t="shared" si="154"/>
        <v>0</v>
      </c>
      <c r="GO118" s="43">
        <f>GM117*'DEPRECATED - DT-Prelim Calcs'!$C$11+GO117</f>
        <v>-1093.8592953306334</v>
      </c>
      <c r="GP118" s="43">
        <f>GP117+0.5*GM118*'DEPRECATED - DT-Prelim Calcs'!$C$11^2+GO118*'DEPRECATED - DT-Prelim Calcs'!$C$11</f>
        <v>-137755.28847918136</v>
      </c>
      <c r="GQ118" s="43">
        <f>MIN('Drive Train'!$F$35-GK117*'DEPRECATED - DT-Prelim Calcs'!$C$21*'Drive Train'!$F$39,GQ117+GK$2)</f>
        <v>50.510951522171737</v>
      </c>
      <c r="GR118" s="43">
        <f>'Drive Train'!$F$35-GK118*'DEPRECATED - DT-Prelim Calcs'!$C$21*'Drive Train'!$F$39</f>
        <v>10.72</v>
      </c>
      <c r="GS118" s="1">
        <f>IF(GP118&gt;='Drive Train'!$F$29,1,0)</f>
        <v>0</v>
      </c>
      <c r="GT118" s="43">
        <f t="shared" si="155"/>
        <v>33.333333333333314</v>
      </c>
      <c r="GU118" s="49">
        <f>GU117+'DEPRECATED - DT-Prelim Calcs'!$C$11</f>
        <v>456</v>
      </c>
      <c r="GV118" s="2">
        <f>HF118/'Drive Train'!$F$35</f>
        <v>0.84946236559139798</v>
      </c>
      <c r="GW118" s="36">
        <f>HD118*12*60/(PI() * 'Drive Train'!$F$15)/GV$2*GV118</f>
        <v>-146268.61916628553</v>
      </c>
      <c r="GX118" s="2">
        <f>('DEPRECATED - DT-Prelim Calcs'!$C$6*GV118-GW118)/('DEPRECATED - DT-Prelim Calcs'!$C$6*GV118)*'DEPRECATED - DT-Prelim Calcs'!$C$7*GV118</f>
        <v>111.50746186294326</v>
      </c>
      <c r="GY118" s="43">
        <f>GX118/'DEPRECATED - DT-Prelim Calcs'!$C$7*('DEPRECATED - DT-Prelim Calcs'!$C$8-'DEPRECATED - DT-Prelim Calcs'!$C$9)+'DEPRECATED - DT-Prelim Calcs'!$C$9</f>
        <v>6076.1602358170576</v>
      </c>
      <c r="GZ118" s="43">
        <f t="shared" si="112"/>
        <v>33.333333333333314</v>
      </c>
      <c r="HA118" s="2">
        <f t="shared" si="156"/>
        <v>1.4462867232450001</v>
      </c>
      <c r="HB118" s="43">
        <f>HA118*'DEPRECATED - DT-Prelim Calcs'!$C$21/GV$2/'DEPRECATED - DT-Prelim Calcs'!$C$19/'DEPRECATED - DT-Prelim Calcs'!$C$18*3.39*'DEPRECATED - DT-Prelim Calcs'!$C$20</f>
        <v>29.053734754561201</v>
      </c>
      <c r="HC118" s="36">
        <f t="shared" si="157"/>
        <v>0</v>
      </c>
      <c r="HD118" s="43">
        <f>HB117*'DEPRECATED - DT-Prelim Calcs'!$C$11+HD117</f>
        <v>-500.87936013112864</v>
      </c>
      <c r="HE118" s="43">
        <f>HE117+0.5*HB118*'DEPRECATED - DT-Prelim Calcs'!$C$11^2+HD118*'DEPRECATED - DT-Prelim Calcs'!$C$11</f>
        <v>-149287.85577020032</v>
      </c>
      <c r="HF118" s="43">
        <f>MIN('Drive Train'!$F$35-GZ117*'DEPRECATED - DT-Prelim Calcs'!$C$21*'Drive Train'!$F$39,HF117+GZ$2)</f>
        <v>10.533333333333335</v>
      </c>
      <c r="HG118" s="43">
        <f>'Drive Train'!$F$35-GZ118*'DEPRECATED - DT-Prelim Calcs'!$C$21*'Drive Train'!$F$39</f>
        <v>10.533333333333335</v>
      </c>
      <c r="HH118" s="1">
        <f>IF(HE118&gt;='Drive Train'!$F$29,1,0)</f>
        <v>0</v>
      </c>
      <c r="HI118" s="43">
        <f t="shared" si="158"/>
        <v>37.037037037037017</v>
      </c>
      <c r="HJ118" s="49">
        <f>HJ117+'DEPRECATED - DT-Prelim Calcs'!$C$11</f>
        <v>456</v>
      </c>
      <c r="HK118" s="2">
        <f>HU118/'Drive Train'!$F$35</f>
        <v>0.83440860215053769</v>
      </c>
      <c r="HL118" s="36">
        <f>HS118*12*60/(PI() * 'Drive Train'!$F$15)/HK$2*HK118</f>
        <v>-150439.2531054969</v>
      </c>
      <c r="HM118" s="2">
        <f>('DEPRECATED - DT-Prelim Calcs'!$C$6*HK118-HL118)/('DEPRECATED - DT-Prelim Calcs'!$C$6*HK118)*'DEPRECATED - DT-Prelim Calcs'!$C$7*HK118</f>
        <v>114.50273325079144</v>
      </c>
      <c r="HN118" s="43">
        <f>HM118/'DEPRECATED - DT-Prelim Calcs'!$C$7*('DEPRECATED - DT-Prelim Calcs'!$C$8-'DEPRECATED - DT-Prelim Calcs'!$C$9)+'DEPRECATED - DT-Prelim Calcs'!$C$9</f>
        <v>6239.3354681401297</v>
      </c>
      <c r="HO118" s="43">
        <f t="shared" si="113"/>
        <v>36.66666666666665</v>
      </c>
      <c r="HP118" s="2">
        <f t="shared" si="159"/>
        <v>1.4462867232450001</v>
      </c>
      <c r="HQ118" s="43">
        <f>HP118*'DEPRECATED - DT-Prelim Calcs'!$C$21/HK$2/'DEPRECATED - DT-Prelim Calcs'!$C$19/'DEPRECATED - DT-Prelim Calcs'!$C$18*3.39*'DEPRECATED - DT-Prelim Calcs'!$C$20</f>
        <v>29.053734754561201</v>
      </c>
      <c r="HR118" s="36">
        <f t="shared" si="160"/>
        <v>0</v>
      </c>
      <c r="HS118" s="43">
        <f>HQ117*'DEPRECATED - DT-Prelim Calcs'!$C$11+HS117</f>
        <v>-524.45534161657724</v>
      </c>
      <c r="HT118" s="43">
        <f>HT117+0.5*HQ118*'DEPRECATED - DT-Prelim Calcs'!$C$11^2+HS118*'DEPRECATED - DT-Prelim Calcs'!$C$11</f>
        <v>-172672.34566471225</v>
      </c>
      <c r="HU118" s="43">
        <f>MIN('Drive Train'!$F$35-HO117*'DEPRECATED - DT-Prelim Calcs'!$C$21*'Drive Train'!$F$39,HU117+HO$2)</f>
        <v>10.346666666666668</v>
      </c>
      <c r="HV118" s="43">
        <f>'Drive Train'!$F$35-HO118*'DEPRECATED - DT-Prelim Calcs'!$C$21*'Drive Train'!$F$39</f>
        <v>10.346666666666668</v>
      </c>
      <c r="HW118" s="1">
        <f>IF(HT118&gt;='Drive Train'!$F$29,1,0)</f>
        <v>0</v>
      </c>
      <c r="HX118" s="43">
        <f t="shared" si="161"/>
        <v>40.740740740740726</v>
      </c>
      <c r="HY118" s="49">
        <f>HY117+'DEPRECATED - DT-Prelim Calcs'!$C$11</f>
        <v>456</v>
      </c>
      <c r="HZ118" s="2">
        <f>IJ118/'Drive Train'!$F$35</f>
        <v>0.8193548387096774</v>
      </c>
      <c r="IA118" s="36">
        <f>IH118*12*60/(PI() * 'Drive Train'!$F$15)/HZ$2*HZ118</f>
        <v>9171.4086191185543</v>
      </c>
      <c r="IB118" s="2">
        <f>('DEPRECATED - DT-Prelim Calcs'!$C$6*HZ118-IA118)/('DEPRECATED - DT-Prelim Calcs'!$C$6*HZ118)*'DEPRECATED - DT-Prelim Calcs'!$C$7*HZ118</f>
        <v>-2.8992174089071026</v>
      </c>
      <c r="IC118" s="43">
        <f>IB118/'DEPRECATED - DT-Prelim Calcs'!$C$7*('DEPRECATED - DT-Prelim Calcs'!$C$8-'DEPRECATED - DT-Prelim Calcs'!$C$9)+'DEPRECATED - DT-Prelim Calcs'!$C$9</f>
        <v>-156.44244093299886</v>
      </c>
      <c r="ID118" s="43">
        <f t="shared" si="114"/>
        <v>-156.44244093299886</v>
      </c>
      <c r="IE118" s="2">
        <f t="shared" si="162"/>
        <v>-3.7735907808978144</v>
      </c>
      <c r="IF118" s="43">
        <f>IE118*'DEPRECATED - DT-Prelim Calcs'!$C$21/HZ$2/'DEPRECATED - DT-Prelim Calcs'!$C$19/'DEPRECATED - DT-Prelim Calcs'!$C$18*3.39*'DEPRECATED - DT-Prelim Calcs'!$C$20</f>
        <v>-75.805788616017139</v>
      </c>
      <c r="IG118" s="36">
        <f t="shared" si="163"/>
        <v>1</v>
      </c>
      <c r="IH118" s="43">
        <f>IF117*'DEPRECATED - DT-Prelim Calcs'!$C$11+IH117</f>
        <v>32.560430452306861</v>
      </c>
      <c r="II118" s="43">
        <f>II117+0.5*IF118*'DEPRECATED - DT-Prelim Calcs'!$C$11^2+IH118*'DEPRECATED - DT-Prelim Calcs'!$C$11</f>
        <v>-144375.75588506687</v>
      </c>
      <c r="IJ118" s="43">
        <f>MIN('Drive Train'!$F$35-ID117*'DEPRECATED - DT-Prelim Calcs'!$C$21*'Drive Train'!$F$39,IJ117+ID$2)</f>
        <v>10.16</v>
      </c>
      <c r="IK118" s="43">
        <f>'Drive Train'!$F$35-ID118*'DEPRECATED - DT-Prelim Calcs'!$C$21*'Drive Train'!$F$39</f>
        <v>21.160776692247936</v>
      </c>
      <c r="IL118" s="1">
        <f>IF(II118&gt;='Drive Train'!$F$29,1,0)</f>
        <v>0</v>
      </c>
      <c r="IM118" s="43">
        <f t="shared" si="164"/>
        <v>-173.82493436999874</v>
      </c>
      <c r="IN118" s="49">
        <f>IN117+'DEPRECATED - DT-Prelim Calcs'!$C$11</f>
        <v>456</v>
      </c>
      <c r="IO118" s="2">
        <f>IY118/'Drive Train'!$F$35</f>
        <v>0.80430107526881722</v>
      </c>
      <c r="IP118" s="36">
        <f>IW118*12*60/(PI() * 'Drive Train'!$F$15)/IO$2*IO118</f>
        <v>-53547.021568580065</v>
      </c>
      <c r="IQ118" s="2">
        <f>('DEPRECATED - DT-Prelim Calcs'!$C$6*IO118-IP118)/('DEPRECATED - DT-Prelim Calcs'!$C$6*IO118)*'DEPRECATED - DT-Prelim Calcs'!$C$7*IO118</f>
        <v>43.135107960979482</v>
      </c>
      <c r="IR118" s="43">
        <f>IQ118/'DEPRECATED - DT-Prelim Calcs'!$C$7*('DEPRECATED - DT-Prelim Calcs'!$C$8-'DEPRECATED - DT-Prelim Calcs'!$C$9)+'DEPRECATED - DT-Prelim Calcs'!$C$9</f>
        <v>2351.3976725011207</v>
      </c>
      <c r="IS118" s="43">
        <f t="shared" si="115"/>
        <v>43.333333333333321</v>
      </c>
      <c r="IT118" s="2">
        <f t="shared" si="165"/>
        <v>1.4462867232450001</v>
      </c>
      <c r="IU118" s="43">
        <f>IT118*'DEPRECATED - DT-Prelim Calcs'!$C$21/IO$2/'DEPRECATED - DT-Prelim Calcs'!$C$19/'DEPRECATED - DT-Prelim Calcs'!$C$18*3.39*'DEPRECATED - DT-Prelim Calcs'!$C$20</f>
        <v>29.053734754561201</v>
      </c>
      <c r="IV118" s="36">
        <f t="shared" si="166"/>
        <v>0</v>
      </c>
      <c r="IW118" s="43">
        <f>IU117*'DEPRECATED - DT-Prelim Calcs'!$C$11+IW117</f>
        <v>-193.66127514206124</v>
      </c>
      <c r="IX118" s="43">
        <f>IX117+0.5*IU118*'DEPRECATED - DT-Prelim Calcs'!$C$11^2+IW118*'DEPRECATED - DT-Prelim Calcs'!$C$11</f>
        <v>-193756.74155082944</v>
      </c>
      <c r="IY118" s="43">
        <f>MIN('Drive Train'!$F$35-IS117*'DEPRECATED - DT-Prelim Calcs'!$C$21*'Drive Train'!$F$39,IY117+IS$2)</f>
        <v>9.9733333333333345</v>
      </c>
      <c r="IZ118" s="43">
        <f>'Drive Train'!$F$35-IS118*'DEPRECATED - DT-Prelim Calcs'!$C$21*'Drive Train'!$F$39</f>
        <v>9.9733333333333345</v>
      </c>
      <c r="JA118" s="1">
        <f>IF(IX118&gt;='Drive Train'!$F$29,1,0)</f>
        <v>0</v>
      </c>
      <c r="JB118" s="43">
        <f t="shared" si="167"/>
        <v>48.148148148148138</v>
      </c>
      <c r="JC118" s="49">
        <f>JC117+'DEPRECATED - DT-Prelim Calcs'!$C$11</f>
        <v>456</v>
      </c>
      <c r="JD118" s="2">
        <f>JN118/'Drive Train'!$F$35</f>
        <v>0.78924731182795704</v>
      </c>
      <c r="JE118" s="36">
        <f>JL118*12*60/(PI() * 'Drive Train'!$F$15)/JD$2*JD118</f>
        <v>-25512.933647303755</v>
      </c>
      <c r="JF118" s="2">
        <f>('DEPRECATED - DT-Prelim Calcs'!$C$6*JD118-JE118)/('DEPRECATED - DT-Prelim Calcs'!$C$6*JD118)*'DEPRECATED - DT-Prelim Calcs'!$C$7*JD118</f>
        <v>22.456375347936223</v>
      </c>
      <c r="JG118" s="43">
        <f>JF118/'DEPRECATED - DT-Prelim Calcs'!$C$7*('DEPRECATED - DT-Prelim Calcs'!$C$8-'DEPRECATED - DT-Prelim Calcs'!$C$9)+'DEPRECATED - DT-Prelim Calcs'!$C$9</f>
        <v>1224.8697017905554</v>
      </c>
      <c r="JH118" s="43">
        <f t="shared" si="116"/>
        <v>46.666666666666657</v>
      </c>
      <c r="JI118" s="2">
        <f t="shared" si="168"/>
        <v>1.4462867232450001</v>
      </c>
      <c r="JJ118" s="43">
        <f>JI118*'DEPRECATED - DT-Prelim Calcs'!$C$21/JD$2/'DEPRECATED - DT-Prelim Calcs'!$C$19/'DEPRECATED - DT-Prelim Calcs'!$C$18*3.39*'DEPRECATED - DT-Prelim Calcs'!$C$20</f>
        <v>29.053734754561201</v>
      </c>
      <c r="JK118" s="36">
        <f t="shared" si="169"/>
        <v>0</v>
      </c>
      <c r="JL118" s="43">
        <f>JJ117*'DEPRECATED - DT-Prelim Calcs'!$C$11+JL117</f>
        <v>-94.03150894848217</v>
      </c>
      <c r="JM118" s="43">
        <f>JM117+0.5*JJ118*'DEPRECATED - DT-Prelim Calcs'!$C$11^2+JL118*'DEPRECATED - DT-Prelim Calcs'!$C$11</f>
        <v>-166296.3089451644</v>
      </c>
      <c r="JN118" s="43">
        <f>MIN('Drive Train'!$F$35-JH117*'DEPRECATED - DT-Prelim Calcs'!$C$21*'Drive Train'!$F$39,JN117+JH$2)</f>
        <v>9.7866666666666671</v>
      </c>
      <c r="JO118" s="43">
        <f>'Drive Train'!$F$35-JH118*'DEPRECATED - DT-Prelim Calcs'!$C$21*'Drive Train'!$F$39</f>
        <v>9.7866666666666671</v>
      </c>
      <c r="JP118" s="1">
        <f>IF(JM118&gt;='Drive Train'!$F$29,1,0)</f>
        <v>0</v>
      </c>
      <c r="JQ118" s="43">
        <f>MIN(JG118,'DEPRECATED - DT-Prelim Calcs'!$C$10)*'DEPRECATED - DT-Prelim Calcs'!$C$11*1000/60/60</f>
        <v>103.33333333333333</v>
      </c>
      <c r="JR118" s="49">
        <f>JR117+'DEPRECATED - DT-Prelim Calcs'!$C$11</f>
        <v>456</v>
      </c>
      <c r="JS118" s="2">
        <f>KC118/'Drive Train'!$F$35</f>
        <v>0.77419354838709686</v>
      </c>
      <c r="JT118" s="36">
        <f>KA118*12*60/(PI() * 'Drive Train'!$F$15)/JS$2*JS118</f>
        <v>-117040.92784247453</v>
      </c>
      <c r="JU118" s="2">
        <f>('DEPRECATED - DT-Prelim Calcs'!$C$6*JS118-JT118)/('DEPRECATED - DT-Prelim Calcs'!$C$6*JS118)*'DEPRECATED - DT-Prelim Calcs'!$C$7*JS118</f>
        <v>89.668891187265515</v>
      </c>
      <c r="JV118" s="43">
        <f>JU118/'DEPRECATED - DT-Prelim Calcs'!$C$7*('DEPRECATED - DT-Prelim Calcs'!$C$8-'DEPRECATED - DT-Prelim Calcs'!$C$9)+'DEPRECATED - DT-Prelim Calcs'!$C$9</f>
        <v>4886.4470572167029</v>
      </c>
      <c r="JW118" s="43">
        <f t="shared" si="117"/>
        <v>49.999999999999993</v>
      </c>
      <c r="JX118" s="2">
        <f t="shared" si="170"/>
        <v>1.4462867232450001</v>
      </c>
      <c r="JY118" s="43">
        <f>JX118*'DEPRECATED - DT-Prelim Calcs'!$C$21/JS$2/'DEPRECATED - DT-Prelim Calcs'!$C$19/'DEPRECATED - DT-Prelim Calcs'!$C$18*3.39*'DEPRECATED - DT-Prelim Calcs'!$C$20</f>
        <v>29.053734754561201</v>
      </c>
      <c r="JZ118" s="36">
        <f t="shared" si="171"/>
        <v>0</v>
      </c>
      <c r="KA118" s="43">
        <f>JY117*'DEPRECATED - DT-Prelim Calcs'!$C$11+KA117</f>
        <v>-439.75858377533876</v>
      </c>
      <c r="KB118" s="43">
        <f>KB117+0.5*JY118*'DEPRECATED - DT-Prelim Calcs'!$C$11^2+KA118*'DEPRECATED - DT-Prelim Calcs'!$C$11</f>
        <v>-184100.54583764414</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103.33333333333333</v>
      </c>
      <c r="KG118" s="49">
        <f>KG117+'DEPRECATED - DT-Prelim Calcs'!$C$11</f>
        <v>456</v>
      </c>
      <c r="KH118" s="2">
        <f>KR118/'Drive Train'!$F$35</f>
        <v>0.95097653702981377</v>
      </c>
      <c r="KI118" s="36">
        <f>KP118*12*60/(PI() * 'Drive Train'!$F$15)/KH$2*KH118</f>
        <v>-2174.7762649040333</v>
      </c>
      <c r="KJ118" s="2">
        <f>('DEPRECATED - DT-Prelim Calcs'!$C$6*KH118-KI118)/('DEPRECATED - DT-Prelim Calcs'!$C$6*KH118)*'DEPRECATED - DT-Prelim Calcs'!$C$7*KH118</f>
        <v>6.0587791251901901</v>
      </c>
      <c r="KK118" s="43">
        <f>KJ118/'DEPRECATED - DT-Prelim Calcs'!$C$7*('DEPRECATED - DT-Prelim Calcs'!$C$8-'DEPRECATED - DT-Prelim Calcs'!$C$9)+'DEPRECATED - DT-Prelim Calcs'!$C$9</f>
        <v>331.56781801409244</v>
      </c>
      <c r="KL118" s="43">
        <f t="shared" si="118"/>
        <v>53.333333333333329</v>
      </c>
      <c r="KM118" s="2">
        <f t="shared" si="172"/>
        <v>1.1301007657200159</v>
      </c>
      <c r="KN118" s="43">
        <f>KM118*'DEPRECATED - DT-Prelim Calcs'!$C$21/KH$2/'DEPRECATED - DT-Prelim Calcs'!$C$19/'DEPRECATED - DT-Prelim Calcs'!$C$18*3.39*'DEPRECATED - DT-Prelim Calcs'!$C$20</f>
        <v>22.702032291002268</v>
      </c>
      <c r="KO118" s="36">
        <f t="shared" si="173"/>
        <v>0</v>
      </c>
      <c r="KP118" s="43">
        <f>KN117*'DEPRECATED - DT-Prelim Calcs'!$C$11+KP117</f>
        <v>-6.6522858063619097</v>
      </c>
      <c r="KQ118" s="43">
        <f>KQ117+0.5*KN118*'DEPRECATED - DT-Prelim Calcs'!$C$11^2+KP118*'DEPRECATED - DT-Prelim Calcs'!$C$11</f>
        <v>-172450.1115160739</v>
      </c>
      <c r="KR118" s="43">
        <f>MIN('Drive Train'!$F$35-KL117*'DEPRECATED - DT-Prelim Calcs'!$C$21*'Drive Train'!$F$39,KR117+KL$2)</f>
        <v>11.792109059169691</v>
      </c>
      <c r="KS118" s="43">
        <f>'Drive Train'!$F$35-KL118*'DEPRECATED - DT-Prelim Calcs'!$C$21*'Drive Train'!$F$39</f>
        <v>9.413333333333334</v>
      </c>
      <c r="KT118" s="1">
        <f>IF(KQ118&gt;='Drive Train'!$F$29,1,0)</f>
        <v>0</v>
      </c>
      <c r="KU118" s="43">
        <f>MIN(KK118,'DEPRECATED - DT-Prelim Calcs'!$C$10)*'DEPRECATED - DT-Prelim Calcs'!$C$11*1000/60/60</f>
        <v>103.33333333333333</v>
      </c>
      <c r="KV118" s="49">
        <f>KV117+'DEPRECATED - DT-Prelim Calcs'!$C$11</f>
        <v>456</v>
      </c>
      <c r="KW118" s="2">
        <f>LG118/'Drive Train'!$F$35</f>
        <v>0.74408602150537628</v>
      </c>
      <c r="KX118" s="36">
        <f>LE118*12*60/(PI() * 'Drive Train'!$F$15)/KW$2*KW118</f>
        <v>23267.907665266979</v>
      </c>
      <c r="KY118" s="2">
        <f>('DEPRECATED - DT-Prelim Calcs'!$C$6*KW118-KX118)/('DEPRECATED - DT-Prelim Calcs'!$C$6*KW118)*'DEPRECATED - DT-Prelim Calcs'!$C$7*KW118</f>
        <v>-13.614701598340746</v>
      </c>
      <c r="KZ118" s="43">
        <f>KY118/'DEPRECATED - DT-Prelim Calcs'!$C$7*('DEPRECATED - DT-Prelim Calcs'!$C$8-'DEPRECATED - DT-Prelim Calcs'!$C$9)+'DEPRECATED - DT-Prelim Calcs'!$C$9</f>
        <v>-740.19643035736885</v>
      </c>
      <c r="LA118" s="43">
        <f t="shared" si="119"/>
        <v>-740.19643035736885</v>
      </c>
      <c r="LB118" s="2">
        <f t="shared" si="174"/>
        <v>-16.057384478170718</v>
      </c>
      <c r="LC118" s="43">
        <f>LB118*'DEPRECATED - DT-Prelim Calcs'!$C$21/KW$2/'DEPRECATED - DT-Prelim Calcs'!$C$19/'DEPRECATED - DT-Prelim Calcs'!$C$18*3.39*'DEPRECATED - DT-Prelim Calcs'!$C$20</f>
        <v>-322.56881155214114</v>
      </c>
      <c r="LD118" s="36">
        <f t="shared" si="175"/>
        <v>1</v>
      </c>
      <c r="LE118" s="43">
        <f>LC117*'DEPRECATED - DT-Prelim Calcs'!$C$11+LE117</f>
        <v>90.962063317030356</v>
      </c>
      <c r="LF118" s="43">
        <f>LF117+0.5*LC118*'DEPRECATED - DT-Prelim Calcs'!$C$11^2+LE118*'DEPRECATED - DT-Prelim Calcs'!$C$11</f>
        <v>-198270.00062047673</v>
      </c>
      <c r="LG118" s="43">
        <f>MIN('Drive Train'!$F$35-LA117*'DEPRECATED - DT-Prelim Calcs'!$C$21*'Drive Train'!$F$39,LG117+LA$2)</f>
        <v>9.2266666666666666</v>
      </c>
      <c r="LH118" s="43">
        <f>'Drive Train'!$F$35-LA118*'DEPRECATED - DT-Prelim Calcs'!$C$21*'Drive Train'!$F$39</f>
        <v>53.851000100012655</v>
      </c>
      <c r="LI118" s="1">
        <f>IF(LF118&gt;='Drive Train'!$F$29,1,0)</f>
        <v>0</v>
      </c>
      <c r="LJ118" s="43">
        <f>MIN(KZ118,'DEPRECATED - DT-Prelim Calcs'!$C$10)*'DEPRECATED - DT-Prelim Calcs'!$C$11*1000/60/60</f>
        <v>-822.44047817485432</v>
      </c>
      <c r="LK118" s="49">
        <f>LK117+'DEPRECATED - DT-Prelim Calcs'!$C$11</f>
        <v>456</v>
      </c>
      <c r="LL118" s="2">
        <f>LV118/'Drive Train'!$F$35</f>
        <v>0.72903225806451621</v>
      </c>
      <c r="LM118" s="36">
        <f>LT118*12*60/(PI() * 'Drive Train'!$F$15)/LL$2*LL118</f>
        <v>-242915.87665107494</v>
      </c>
      <c r="LN118" s="2">
        <f>('DEPRECATED - DT-Prelim Calcs'!$C$6*LL118-LM118)/('DEPRECATED - DT-Prelim Calcs'!$C$6*LL118)*'DEPRECATED - DT-Prelim Calcs'!$C$7*LL118</f>
        <v>181.98898284103441</v>
      </c>
      <c r="LO118" s="43">
        <f>LN118/'DEPRECATED - DT-Prelim Calcs'!$C$7*('DEPRECATED - DT-Prelim Calcs'!$C$8-'DEPRECATED - DT-Prelim Calcs'!$C$9)+'DEPRECATED - DT-Prelim Calcs'!$C$9</f>
        <v>9915.8251846235162</v>
      </c>
      <c r="LP118" s="43">
        <f t="shared" si="120"/>
        <v>60</v>
      </c>
      <c r="LQ118" s="2">
        <f t="shared" si="176"/>
        <v>1.4462867232450001</v>
      </c>
      <c r="LR118" s="43">
        <f>LQ118*'DEPRECATED - DT-Prelim Calcs'!$C$21/LL$2/'DEPRECATED - DT-Prelim Calcs'!$C$19/'DEPRECATED - DT-Prelim Calcs'!$C$18*3.39*'DEPRECATED - DT-Prelim Calcs'!$C$20</f>
        <v>29.053734754561201</v>
      </c>
      <c r="LS118" s="36">
        <f t="shared" si="177"/>
        <v>0</v>
      </c>
      <c r="LT118" s="43">
        <f>LR117*'DEPRECATED - DT-Prelim Calcs'!$C$11+LT117</f>
        <v>-969.24880118598742</v>
      </c>
      <c r="LU118" s="43">
        <f>LU117+0.5*LR118*'DEPRECATED - DT-Prelim Calcs'!$C$11^2+LT118*'DEPRECATED - DT-Prelim Calcs'!$C$11</f>
        <v>-199493.74898932548</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103.33333333333333</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79"/>
        <v>0</v>
      </c>
      <c r="X119" s="2">
        <f>MAX(MIN(IF(AND(AI118=1,AG119&lt;0),-1,1)*(W119-$C$9)/($C$8-$C$9)*$C$7-$C$29*AE119/T$2 -  AI118*$C$29/2,X$2),MAX(X$4:X118)*-1)</f>
        <v>-0.27672021620693066</v>
      </c>
      <c r="Y119" s="43">
        <f t="shared" si="94"/>
        <v>0</v>
      </c>
      <c r="Z119" s="43">
        <f t="shared" si="95"/>
        <v>0</v>
      </c>
      <c r="AA119" s="43">
        <f t="shared" si="96"/>
        <v>0</v>
      </c>
      <c r="AB119" s="43" t="e">
        <f t="shared" si="97"/>
        <v>#N/A</v>
      </c>
      <c r="AC119" s="36">
        <f t="shared" si="121"/>
        <v>1</v>
      </c>
      <c r="AD119" s="1">
        <f t="shared" si="98"/>
        <v>1</v>
      </c>
      <c r="AE119" s="43">
        <f t="shared" si="99"/>
        <v>0</v>
      </c>
      <c r="AF119" s="43" t="e">
        <f t="shared" si="100"/>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889.49632897085212</v>
      </c>
      <c r="AK119" s="43">
        <f t="shared" si="178"/>
        <v>0</v>
      </c>
      <c r="AL119" s="49">
        <f>AL118+'DEPRECATED - DT-Prelim Calcs'!$C$11</f>
        <v>460</v>
      </c>
      <c r="AM119" s="2">
        <f>AW119/'Drive Train'!$F$35</f>
        <v>0.57999999999999996</v>
      </c>
      <c r="AN119" s="36">
        <f>AU119*12*60/(PI() * 'Drive Train'!$F$15)/AM$2*AM119</f>
        <v>7479.6374725201695</v>
      </c>
      <c r="AO119" s="2">
        <f>('DEPRECATED - DT-Prelim Calcs'!$C$6*AM119-AN119)/('DEPRECATED - DT-Prelim Calcs'!$C$6*AM119)*'DEPRECATED - DT-Prelim Calcs'!$C$7*AM119</f>
        <v>-2.7781541921817552</v>
      </c>
      <c r="AP119" s="43">
        <f>AO119/'DEPRECATED - DT-Prelim Calcs'!$C$7*('DEPRECATED - DT-Prelim Calcs'!$C$8-'DEPRECATED - DT-Prelim Calcs'!$C$9)+'DEPRECATED - DT-Prelim Calcs'!$C$9</f>
        <v>-149.84720599199113</v>
      </c>
      <c r="AQ119" s="43">
        <f t="shared" si="102"/>
        <v>-149.84720599199113</v>
      </c>
      <c r="AR119" s="2">
        <f t="shared" si="122"/>
        <v>-3.7855159455504181</v>
      </c>
      <c r="AS119" s="43">
        <f>AR119*'DEPRECATED - DT-Prelim Calcs'!$C$21/AM$2/'DEPRECATED - DT-Prelim Calcs'!$C$19/'DEPRECATED - DT-Prelim Calcs'!$C$18*3.39*'DEPRECATED - DT-Prelim Calcs'!$C$20</f>
        <v>-38.022673659209374</v>
      </c>
      <c r="AT119" s="36">
        <f t="shared" si="123"/>
        <v>1</v>
      </c>
      <c r="AU119" s="43">
        <f>AS118*'DEPRECATED - DT-Prelim Calcs'!$C$11+AU118</f>
        <v>75.025460201737857</v>
      </c>
      <c r="AV119" s="43">
        <f>AV118+0.5*AS119*'DEPRECATED - DT-Prelim Calcs'!$C$11^2+AU119*'DEPRECATED - DT-Prelim Calcs'!$C$11</f>
        <v>6782.1647594471988</v>
      </c>
      <c r="AW119" s="43">
        <f>MIN('Drive Train'!$F$35-AQ118*'DEPRECATED - DT-Prelim Calcs'!$C$21*'Drive Train'!$F$39,AW118+AQ$2)</f>
        <v>7.1920000000000002</v>
      </c>
      <c r="AX119" s="43">
        <f>'Drive Train'!$F$35-AQ119*'DEPRECATED - DT-Prelim Calcs'!$C$21*'Drive Train'!$F$39</f>
        <v>20.791443535551505</v>
      </c>
      <c r="AY119" s="1">
        <f>IF(AV119&gt;='Drive Train'!$F$29,1,0)</f>
        <v>1</v>
      </c>
      <c r="AZ119" s="43">
        <f t="shared" si="124"/>
        <v>-166.49689554665682</v>
      </c>
      <c r="BA119" s="49">
        <f>BA118+'DEPRECATED - DT-Prelim Calcs'!$C$11</f>
        <v>460</v>
      </c>
      <c r="BB119" s="2">
        <f>BL119/'Drive Train'!$F$35</f>
        <v>0.57999999999999996</v>
      </c>
      <c r="BC119" s="36">
        <f>BJ119*12*60/(PI() * 'Drive Train'!$F$15)/BB$2*BB119</f>
        <v>8969.2268883517154</v>
      </c>
      <c r="BD119" s="2">
        <f>('DEPRECATED - DT-Prelim Calcs'!$C$6*BB119-BC119)/('DEPRECATED - DT-Prelim Calcs'!$C$6*BB119)*'DEPRECATED - DT-Prelim Calcs'!$C$7*BB119</f>
        <v>-3.8731658473933464</v>
      </c>
      <c r="BE119" s="43">
        <f>BD119/'DEPRECATED - DT-Prelim Calcs'!$C$7*('DEPRECATED - DT-Prelim Calcs'!$C$8-'DEPRECATED - DT-Prelim Calcs'!$C$9)+'DEPRECATED - DT-Prelim Calcs'!$C$9</f>
        <v>-209.50082601471215</v>
      </c>
      <c r="BF119" s="43">
        <f t="shared" si="103"/>
        <v>-209.50082601471215</v>
      </c>
      <c r="BG119" s="2">
        <f t="shared" si="125"/>
        <v>-5.0811463354593043</v>
      </c>
      <c r="BH119" s="43">
        <f>BG119*'DEPRECATED - DT-Prelim Calcs'!$C$21/BB$2/'DEPRECATED - DT-Prelim Calcs'!$C$19/'DEPRECATED - DT-Prelim Calcs'!$C$18*3.39*'DEPRECATED - DT-Prelim Calcs'!$C$20</f>
        <v>-73.71911582603893</v>
      </c>
      <c r="BI119" s="36">
        <f t="shared" si="126"/>
        <v>1</v>
      </c>
      <c r="BJ119" s="43">
        <f>BH118*'DEPRECATED - DT-Prelim Calcs'!$C$11+BJ118</f>
        <v>62.284830461595476</v>
      </c>
      <c r="BK119" s="43">
        <f>BK118+0.5*BH119*'DEPRECATED - DT-Prelim Calcs'!$C$11^2+BJ119*'DEPRECATED - DT-Prelim Calcs'!$C$11</f>
        <v>-60922.316154842789</v>
      </c>
      <c r="BL119" s="43">
        <f>MIN('Drive Train'!$F$35-BF118*'DEPRECATED - DT-Prelim Calcs'!$C$21*'Drive Train'!$F$39,BL118+BF$2)</f>
        <v>7.1920000000000002</v>
      </c>
      <c r="BM119" s="43">
        <f>'Drive Train'!$F$35-BF119*'DEPRECATED - DT-Prelim Calcs'!$C$21*'Drive Train'!$F$39</f>
        <v>24.13204625682388</v>
      </c>
      <c r="BN119" s="1">
        <f>IF(BK119&gt;='Drive Train'!$F$29,1,0)</f>
        <v>0</v>
      </c>
      <c r="BO119" s="43">
        <f t="shared" si="127"/>
        <v>-232.77869557190238</v>
      </c>
      <c r="BP119" s="49">
        <f>BP118+'DEPRECATED - DT-Prelim Calcs'!$C$11</f>
        <v>460</v>
      </c>
      <c r="BQ119" s="2">
        <f>CA119/'Drive Train'!$F$35</f>
        <v>0.57999999999999996</v>
      </c>
      <c r="BR119" s="36">
        <f>BY119*12*60/(PI() * 'Drive Train'!$F$15)/BQ$2*BQ119</f>
        <v>-52458.413157280804</v>
      </c>
      <c r="BS119" s="2">
        <f>('DEPRECATED - DT-Prelim Calcs'!$C$6*BQ119-BR119)/('DEPRECATED - DT-Prelim Calcs'!$C$6*BQ119)*'DEPRECATED - DT-Prelim Calcs'!$C$7*BQ119</f>
        <v>41.282889295869438</v>
      </c>
      <c r="BT119" s="43">
        <f>BS119/'DEPRECATED - DT-Prelim Calcs'!$C$7*('DEPRECATED - DT-Prelim Calcs'!$C$8-'DEPRECATED - DT-Prelim Calcs'!$C$9)+'DEPRECATED - DT-Prelim Calcs'!$C$9</f>
        <v>2250.4932228346784</v>
      </c>
      <c r="BU119" s="43">
        <f t="shared" si="104"/>
        <v>93</v>
      </c>
      <c r="BV119" s="2">
        <f t="shared" si="128"/>
        <v>1.5313624128476471</v>
      </c>
      <c r="BW119" s="43">
        <f>BV119*'DEPRECATED - DT-Prelim Calcs'!$C$21/BQ$2/'DEPRECATED - DT-Prelim Calcs'!$C$19/'DEPRECATED - DT-Prelim Calcs'!$C$18*3.39*'DEPRECATED - DT-Prelim Calcs'!$C$20</f>
        <v>29.053734754561201</v>
      </c>
      <c r="BX119" s="36">
        <f t="shared" si="129"/>
        <v>0</v>
      </c>
      <c r="BY119" s="43">
        <f>BW118*'DEPRECATED - DT-Prelim Calcs'!$C$11+BY118</f>
        <v>-278.5716115515408</v>
      </c>
      <c r="BZ119" s="43">
        <f>BZ118+0.5*BW119*'DEPRECATED - DT-Prelim Calcs'!$C$11^2+BY119*'DEPRECATED - DT-Prelim Calcs'!$C$11</f>
        <v>-147327.98749850248</v>
      </c>
      <c r="CA119" s="43">
        <f>MIN('Drive Train'!$F$35-BU118*'DEPRECATED - DT-Prelim Calcs'!$C$21*'Drive Train'!$F$39,CA118+BU$2)</f>
        <v>7.1920000000000002</v>
      </c>
      <c r="CB119" s="43">
        <f>'Drive Train'!$F$35-BU119*'DEPRECATED - DT-Prelim Calcs'!$C$21*'Drive Train'!$F$39</f>
        <v>7.1920000000000002</v>
      </c>
      <c r="CC119" s="1">
        <f>IF(BZ119&gt;='Drive Train'!$F$29,1,0)</f>
        <v>0</v>
      </c>
      <c r="CD119" s="43">
        <f t="shared" si="130"/>
        <v>103.33333333333333</v>
      </c>
      <c r="CE119" s="49">
        <f>CE118+'DEPRECATED - DT-Prelim Calcs'!$C$11</f>
        <v>460</v>
      </c>
      <c r="CF119" s="2">
        <f>CP119/'Drive Train'!$F$35</f>
        <v>0.57999999999999996</v>
      </c>
      <c r="CG119" s="36">
        <f>CN119*12*60/(PI() * 'Drive Train'!$F$15)/CF$2*CF119</f>
        <v>-231389.28913749635</v>
      </c>
      <c r="CH119" s="2">
        <f>('DEPRECATED - DT-Prelim Calcs'!$C$6*CF119-CG119)/('DEPRECATED - DT-Prelim Calcs'!$C$6*CF119)*'DEPRECATED - DT-Prelim Calcs'!$C$7*CF119</f>
        <v>172.81671505562039</v>
      </c>
      <c r="CI119" s="43">
        <f>CH119/'DEPRECATED - DT-Prelim Calcs'!$C$7*('DEPRECATED - DT-Prelim Calcs'!$C$8-'DEPRECATED - DT-Prelim Calcs'!$C$9)+'DEPRECATED - DT-Prelim Calcs'!$C$9</f>
        <v>9416.1419395972298</v>
      </c>
      <c r="CJ119" s="43">
        <f t="shared" si="105"/>
        <v>93</v>
      </c>
      <c r="CK119" s="2">
        <f t="shared" si="131"/>
        <v>1.2396743342100003</v>
      </c>
      <c r="CL119" s="43">
        <f>CK119*'DEPRECATED - DT-Prelim Calcs'!$C$21/CF$2/'DEPRECATED - DT-Prelim Calcs'!$C$19/'DEPRECATED - DT-Prelim Calcs'!$C$18*3.39*'DEPRECATED - DT-Prelim Calcs'!$C$20</f>
        <v>29.053734754561205</v>
      </c>
      <c r="CM119" s="36">
        <f t="shared" si="132"/>
        <v>0</v>
      </c>
      <c r="CN119" s="43">
        <f>CL118*'DEPRECATED - DT-Prelim Calcs'!$C$11+CN118</f>
        <v>-994.70565253656696</v>
      </c>
      <c r="CO119" s="43">
        <f>CO118+0.5*CL119*'DEPRECATED - DT-Prelim Calcs'!$C$11^2+CN119*'DEPRECATED - DT-Prelim Calcs'!$C$11</f>
        <v>-315911.32117779792</v>
      </c>
      <c r="CP119" s="43">
        <f>MIN('Drive Train'!$F$35-CJ118*'DEPRECATED - DT-Prelim Calcs'!$C$21*'Drive Train'!$F$39,CP118+CJ$2)</f>
        <v>7.1920000000000002</v>
      </c>
      <c r="CQ119" s="43">
        <f>'Drive Train'!$F$35-CJ119*'DEPRECATED - DT-Prelim Calcs'!$C$21*'Drive Train'!$F$39</f>
        <v>7.1920000000000002</v>
      </c>
      <c r="CR119" s="1">
        <f>IF(CO119&gt;='Drive Train'!$F$29,1,0)</f>
        <v>0</v>
      </c>
      <c r="CS119" s="43">
        <f t="shared" si="133"/>
        <v>103.33333333333333</v>
      </c>
      <c r="CT119" s="49">
        <f>CT118+'DEPRECATED - DT-Prelim Calcs'!$C$11</f>
        <v>460</v>
      </c>
      <c r="CU119" s="2">
        <f>DE119/'Drive Train'!$F$35</f>
        <v>0.57999999999999996</v>
      </c>
      <c r="CV119" s="36">
        <f>DC119*12*60/(PI() * 'Drive Train'!$F$15)/CU$2*CU119</f>
        <v>-64709.823543229686</v>
      </c>
      <c r="CW119" s="2">
        <f>('DEPRECATED - DT-Prelim Calcs'!$C$6*CU119-CV119)/('DEPRECATED - DT-Prelim Calcs'!$C$6*CU119)*'DEPRECATED - DT-Prelim Calcs'!$C$7*CU119</f>
        <v>50.289020128173547</v>
      </c>
      <c r="CX119" s="43">
        <f>CW119/'DEPRECATED - DT-Prelim Calcs'!$C$7*('DEPRECATED - DT-Prelim Calcs'!$C$8-'DEPRECATED - DT-Prelim Calcs'!$C$9)+'DEPRECATED - DT-Prelim Calcs'!$C$9</f>
        <v>2741.1257234004993</v>
      </c>
      <c r="CY119" s="43">
        <f t="shared" si="106"/>
        <v>93</v>
      </c>
      <c r="CZ119" s="2">
        <f t="shared" si="134"/>
        <v>1.0413264407364002</v>
      </c>
      <c r="DA119" s="43">
        <f>CZ119*'DEPRECATED - DT-Prelim Calcs'!$C$21/CU$2/'DEPRECATED - DT-Prelim Calcs'!$C$19/'DEPRECATED - DT-Prelim Calcs'!$C$18*3.39*'DEPRECATED - DT-Prelim Calcs'!$C$20</f>
        <v>29.053734754561201</v>
      </c>
      <c r="DB119" s="36">
        <f t="shared" si="135"/>
        <v>0</v>
      </c>
      <c r="DC119" s="43">
        <f>DA118*'DEPRECATED - DT-Prelim Calcs'!$C$11+DC118</f>
        <v>-233.66885776839337</v>
      </c>
      <c r="DD119" s="43">
        <f>DD118+0.5*DA119*'DEPRECATED - DT-Prelim Calcs'!$C$11^2+DC119*'DEPRECATED - DT-Prelim Calcs'!$C$11</f>
        <v>-412678.95046046097</v>
      </c>
      <c r="DE119" s="43">
        <f>MIN('Drive Train'!$F$35-CY118*'DEPRECATED - DT-Prelim Calcs'!$C$21*'Drive Train'!$F$39,DE118+CY$2)</f>
        <v>7.1920000000000002</v>
      </c>
      <c r="DF119" s="43">
        <f>'Drive Train'!$F$35-CY119*'DEPRECATED - DT-Prelim Calcs'!$C$21*'Drive Train'!$F$39</f>
        <v>7.1920000000000002</v>
      </c>
      <c r="DG119" s="1">
        <f>IF(DD119&gt;='Drive Train'!$F$29,1,0)</f>
        <v>0</v>
      </c>
      <c r="DH119" s="43">
        <f t="shared" si="136"/>
        <v>103.33333333333333</v>
      </c>
      <c r="DI119" s="49">
        <f>DI118+'DEPRECATED - DT-Prelim Calcs'!$C$11</f>
        <v>460</v>
      </c>
      <c r="DJ119" s="2">
        <f>DT119/'Drive Train'!$F$35</f>
        <v>0.57999999999999996</v>
      </c>
      <c r="DK119" s="36">
        <f>DR119*12*60/(PI() * 'Drive Train'!$F$15)/DJ$2*DJ119</f>
        <v>-647310.74109282892</v>
      </c>
      <c r="DL119" s="2">
        <f>('DEPRECATED - DT-Prelim Calcs'!$C$6*DJ119-DK119)/('DEPRECATED - DT-Prelim Calcs'!$C$6*DJ119)*'DEPRECATED - DT-Prelim Calcs'!$C$7*DJ119</f>
        <v>478.56461625789473</v>
      </c>
      <c r="DM119" s="43">
        <f>DL119/'DEPRECATED - DT-Prelim Calcs'!$C$7*('DEPRECATED - DT-Prelim Calcs'!$C$8-'DEPRECATED - DT-Prelim Calcs'!$C$9)+'DEPRECATED - DT-Prelim Calcs'!$C$9</f>
        <v>26072.557452855453</v>
      </c>
      <c r="DN119" s="43">
        <f t="shared" si="107"/>
        <v>93</v>
      </c>
      <c r="DO119" s="2">
        <f t="shared" si="137"/>
        <v>0.89769520753137932</v>
      </c>
      <c r="DP119" s="43">
        <f>DO119*'DEPRECATED - DT-Prelim Calcs'!$C$21/DJ$2/'DEPRECATED - DT-Prelim Calcs'!$C$19/'DEPRECATED - DT-Prelim Calcs'!$C$18*3.39*'DEPRECATED - DT-Prelim Calcs'!$C$20</f>
        <v>29.053734754561201</v>
      </c>
      <c r="DQ119" s="36">
        <f t="shared" si="138"/>
        <v>0</v>
      </c>
      <c r="DR119" s="43">
        <f>DP118*'DEPRECATED - DT-Prelim Calcs'!$C$11+DR118</f>
        <v>-2015.0482251357471</v>
      </c>
      <c r="DS119" s="43">
        <f>DS118+0.5*DP119*'DEPRECATED - DT-Prelim Calcs'!$C$11^2+DR119*'DEPRECATED - DT-Prelim Calcs'!$C$11</f>
        <v>-869285.62274934968</v>
      </c>
      <c r="DT119" s="43">
        <f>MIN('Drive Train'!$F$35-DN118*'DEPRECATED - DT-Prelim Calcs'!$C$21*'Drive Train'!$F$39,DT118+DN$2)</f>
        <v>7.1920000000000002</v>
      </c>
      <c r="DU119" s="43">
        <f>'Drive Train'!$F$35-DN119*'DEPRECATED - DT-Prelim Calcs'!$C$21*'Drive Train'!$F$39</f>
        <v>7.1920000000000002</v>
      </c>
      <c r="DV119" s="1">
        <f>IF(DS119&gt;='Drive Train'!$F$29,1,0)</f>
        <v>0</v>
      </c>
      <c r="DW119" s="43">
        <f t="shared" si="139"/>
        <v>103.33333333333333</v>
      </c>
      <c r="DX119" s="49">
        <f>DX118+'DEPRECATED - DT-Prelim Calcs'!$C$11</f>
        <v>460</v>
      </c>
      <c r="DY119" s="2">
        <f>EI119/'Drive Train'!$F$35</f>
        <v>0.57999999999999996</v>
      </c>
      <c r="DZ119" s="36">
        <f>EG119*12*60/(PI() * 'Drive Train'!$F$15)/DY$2*DY119</f>
        <v>-106395.94848886564</v>
      </c>
      <c r="EA119" s="2">
        <f>('DEPRECATED - DT-Prelim Calcs'!$C$6*DY119-DZ119)/('DEPRECATED - DT-Prelim Calcs'!$C$6*DY119)*'DEPRECATED - DT-Prelim Calcs'!$C$7*DY119</f>
        <v>80.932895675984312</v>
      </c>
      <c r="EB119" s="43">
        <f>EA119/'DEPRECATED - DT-Prelim Calcs'!$C$7*('DEPRECATED - DT-Prelim Calcs'!$C$8-'DEPRECATED - DT-Prelim Calcs'!$C$9)+'DEPRECATED - DT-Prelim Calcs'!$C$9</f>
        <v>4410.5308838409364</v>
      </c>
      <c r="EC119" s="43">
        <f t="shared" si="108"/>
        <v>93</v>
      </c>
      <c r="ED119" s="2">
        <f t="shared" si="140"/>
        <v>0.78888366722454539</v>
      </c>
      <c r="EE119" s="43">
        <f>ED119*'DEPRECATED - DT-Prelim Calcs'!$C$21/DY$2/'DEPRECATED - DT-Prelim Calcs'!$C$19/'DEPRECATED - DT-Prelim Calcs'!$C$18*3.39*'DEPRECATED - DT-Prelim Calcs'!$C$20</f>
        <v>29.053734754561201</v>
      </c>
      <c r="EF119" s="36">
        <f t="shared" si="141"/>
        <v>0</v>
      </c>
      <c r="EG119" s="43">
        <f>EE118*'DEPRECATED - DT-Prelim Calcs'!$C$11+EG118</f>
        <v>-291.05950029984183</v>
      </c>
      <c r="EH119" s="43">
        <f>EH118+0.5*EE119*'DEPRECATED - DT-Prelim Calcs'!$C$11^2+EG119*'DEPRECATED - DT-Prelim Calcs'!$C$11</f>
        <v>-795625.17276019417</v>
      </c>
      <c r="EI119" s="43">
        <f>MIN('Drive Train'!$F$35-EC118*'DEPRECATED - DT-Prelim Calcs'!$C$21*'Drive Train'!$F$39,EI118+EC$2)</f>
        <v>7.1920000000000002</v>
      </c>
      <c r="EJ119" s="43">
        <f>'Drive Train'!$F$35-EC119*'DEPRECATED - DT-Prelim Calcs'!$C$21*'Drive Train'!$F$39</f>
        <v>7.1920000000000002</v>
      </c>
      <c r="EK119" s="1">
        <f>IF(EH119&gt;='Drive Train'!$F$29,1,0)</f>
        <v>0</v>
      </c>
      <c r="EL119" s="43">
        <f t="shared" si="142"/>
        <v>103.33333333333333</v>
      </c>
      <c r="EM119" s="49">
        <f>EM118+'DEPRECATED - DT-Prelim Calcs'!$C$11</f>
        <v>460</v>
      </c>
      <c r="EN119" s="2">
        <f>EX119/'Drive Train'!$F$35</f>
        <v>0.57999999999999996</v>
      </c>
      <c r="EO119" s="36">
        <f>EV119*12*60/(PI() * 'Drive Train'!$F$15)/EN$2*EN119</f>
        <v>-2255334.8696528594</v>
      </c>
      <c r="EP119" s="2">
        <f>('DEPRECATED - DT-Prelim Calcs'!$C$6*EN119-EO119)/('DEPRECATED - DT-Prelim Calcs'!$C$6*EN119)*'DEPRECATED - DT-Prelim Calcs'!$C$7*EN119</f>
        <v>1660.63877972914</v>
      </c>
      <c r="EQ119" s="43">
        <f>EP119/'DEPRECATED - DT-Prelim Calcs'!$C$7*('DEPRECATED - DT-Prelim Calcs'!$C$8-'DEPRECATED - DT-Prelim Calcs'!$C$9)+'DEPRECATED - DT-Prelim Calcs'!$C$9</f>
        <v>90469.135015094944</v>
      </c>
      <c r="ER119" s="43">
        <f t="shared" si="109"/>
        <v>93</v>
      </c>
      <c r="ES119" s="2">
        <f t="shared" si="143"/>
        <v>0.7035989464435134</v>
      </c>
      <c r="ET119" s="43">
        <f>ES119*'DEPRECATED - DT-Prelim Calcs'!$C$21/EN$2/'DEPRECATED - DT-Prelim Calcs'!$C$19/'DEPRECATED - DT-Prelim Calcs'!$C$18*3.39*'DEPRECATED - DT-Prelim Calcs'!$C$20</f>
        <v>29.053734754561201</v>
      </c>
      <c r="EU119" s="36">
        <f t="shared" si="144"/>
        <v>0</v>
      </c>
      <c r="EV119" s="43">
        <f>ET118*'DEPRECATED - DT-Prelim Calcs'!$C$11+EV118</f>
        <v>-5502.7519865535223</v>
      </c>
      <c r="EW119" s="43">
        <f>EW118+0.5*ET119*'DEPRECATED - DT-Prelim Calcs'!$C$11^2+EV119*'DEPRECATED - DT-Prelim Calcs'!$C$11</f>
        <v>-1412312.0577372599</v>
      </c>
      <c r="EX119" s="43">
        <f>MIN('Drive Train'!$F$35-ER118*'DEPRECATED - DT-Prelim Calcs'!$C$21*'Drive Train'!$F$39,EX118+ER$2)</f>
        <v>7.1920000000000002</v>
      </c>
      <c r="EY119" s="43">
        <f>'Drive Train'!$F$35-ER119*'DEPRECATED - DT-Prelim Calcs'!$C$21*'Drive Train'!$F$39</f>
        <v>7.1920000000000002</v>
      </c>
      <c r="EZ119" s="1">
        <f>IF(EW119&gt;='Drive Train'!$F$29,1,0)</f>
        <v>0</v>
      </c>
      <c r="FA119" s="43">
        <f t="shared" si="145"/>
        <v>103.33333333333333</v>
      </c>
      <c r="FB119" s="49">
        <f>FB118+'DEPRECATED - DT-Prelim Calcs'!$C$11</f>
        <v>460</v>
      </c>
      <c r="FC119" s="2">
        <f>FM119/'Drive Train'!$F$35</f>
        <v>0.57999999999999996</v>
      </c>
      <c r="FD119" s="36">
        <f>FK119*12*60/(PI() * 'Drive Train'!$F$15)/FC$2*FC119</f>
        <v>-1202490.1231828313</v>
      </c>
      <c r="FE119" s="2">
        <f>('DEPRECATED - DT-Prelim Calcs'!$C$6*FC119-FD119)/('DEPRECATED - DT-Prelim Calcs'!$C$6*FC119)*'DEPRECATED - DT-Prelim Calcs'!$C$7*FC119</f>
        <v>886.68237519239483</v>
      </c>
      <c r="FF119" s="43">
        <f>FE119/'DEPRECATED - DT-Prelim Calcs'!$C$7*('DEPRECATED - DT-Prelim Calcs'!$C$8-'DEPRECATED - DT-Prelim Calcs'!$C$9)+'DEPRECATED - DT-Prelim Calcs'!$C$9</f>
        <v>48305.838350033446</v>
      </c>
      <c r="FG119" s="43">
        <f t="shared" si="110"/>
        <v>93</v>
      </c>
      <c r="FH119" s="2">
        <f t="shared" si="146"/>
        <v>0.63495514679048781</v>
      </c>
      <c r="FI119" s="43">
        <f>FH119*'DEPRECATED - DT-Prelim Calcs'!$C$21/FC$2/'DEPRECATED - DT-Prelim Calcs'!$C$19/'DEPRECATED - DT-Prelim Calcs'!$C$18*3.39*'DEPRECATED - DT-Prelim Calcs'!$C$20</f>
        <v>29.053734754561205</v>
      </c>
      <c r="FJ119" s="36">
        <f t="shared" si="147"/>
        <v>0</v>
      </c>
      <c r="FK119" s="43">
        <f>FI118*'DEPRECATED - DT-Prelim Calcs'!$C$11+FK118</f>
        <v>-2647.6970402337174</v>
      </c>
      <c r="FL119" s="43">
        <f>FL118+0.5*FI119*'DEPRECATED - DT-Prelim Calcs'!$C$11^2+FK119*'DEPRECATED - DT-Prelim Calcs'!$C$11</f>
        <v>-1969391.1485775844</v>
      </c>
      <c r="FM119" s="43">
        <f>MIN('Drive Train'!$F$35-FG118*'DEPRECATED - DT-Prelim Calcs'!$C$21*'Drive Train'!$F$39,FM118+FG$2)</f>
        <v>7.1920000000000002</v>
      </c>
      <c r="FN119" s="43">
        <f>'Drive Train'!$F$35-FG119*'DEPRECATED - DT-Prelim Calcs'!$C$21*'Drive Train'!$F$39</f>
        <v>7.1920000000000002</v>
      </c>
      <c r="FO119" s="1">
        <f>IF(FL119&gt;='Drive Train'!$F$29,1,0)</f>
        <v>0</v>
      </c>
      <c r="FP119" s="43">
        <f t="shared" si="148"/>
        <v>103.33333333333333</v>
      </c>
      <c r="FQ119" s="49">
        <f>FQ118+'DEPRECATED - DT-Prelim Calcs'!$C$11</f>
        <v>460</v>
      </c>
      <c r="FR119" s="2">
        <f>GB119/'Drive Train'!$F$35</f>
        <v>0.57999999999999996</v>
      </c>
      <c r="FS119" s="36">
        <f>FZ119*12*60/(PI() * 'Drive Train'!$F$15)/FR$2*FR119</f>
        <v>-1064545.831016555</v>
      </c>
      <c r="FT119" s="2">
        <f>('DEPRECATED - DT-Prelim Calcs'!$C$6*FR119-FS119)/('DEPRECATED - DT-Prelim Calcs'!$C$6*FR119)*'DEPRECATED - DT-Prelim Calcs'!$C$7*FR119</f>
        <v>785.27818549649578</v>
      </c>
      <c r="FU119" s="43">
        <f>FT119/'DEPRECATED - DT-Prelim Calcs'!$C$7*('DEPRECATED - DT-Prelim Calcs'!$C$8-'DEPRECATED - DT-Prelim Calcs'!$C$9)+'DEPRECATED - DT-Prelim Calcs'!$C$9</f>
        <v>42781.580254659835</v>
      </c>
      <c r="FV119" s="43">
        <f t="shared" si="111"/>
        <v>93</v>
      </c>
      <c r="FW119" s="2">
        <f t="shared" si="149"/>
        <v>0.57851468929799987</v>
      </c>
      <c r="FX119" s="43">
        <f>FW119*'DEPRECATED - DT-Prelim Calcs'!$C$21/FR$2/'DEPRECATED - DT-Prelim Calcs'!$C$19/'DEPRECATED - DT-Prelim Calcs'!$C$18*3.39*'DEPRECATED - DT-Prelim Calcs'!$C$20</f>
        <v>29.053734754561201</v>
      </c>
      <c r="FY119" s="36">
        <f t="shared" si="150"/>
        <v>0</v>
      </c>
      <c r="FZ119" s="43">
        <f>FX118*'DEPRECATED - DT-Prelim Calcs'!$C$11+FZ118</f>
        <v>-2135.6126194963281</v>
      </c>
      <c r="GA119" s="43">
        <f>GA118+0.5*FX119*'DEPRECATED - DT-Prelim Calcs'!$C$11^2+FZ119*'DEPRECATED - DT-Prelim Calcs'!$C$11</f>
        <v>-2020640.8938293206</v>
      </c>
      <c r="GB119" s="43">
        <f>MIN('Drive Train'!$F$35-FV118*'DEPRECATED - DT-Prelim Calcs'!$C$21*'Drive Train'!$F$39,GB118+FV$2)</f>
        <v>7.1920000000000002</v>
      </c>
      <c r="GC119" s="43">
        <f>'Drive Train'!$F$35-FV119*'DEPRECATED - DT-Prelim Calcs'!$C$21*'Drive Train'!$F$39</f>
        <v>7.1920000000000002</v>
      </c>
      <c r="GD119" s="1">
        <f>IF(GA119&gt;='Drive Train'!$F$29,1,0)</f>
        <v>0</v>
      </c>
      <c r="GE119" s="43">
        <f t="shared" si="151"/>
        <v>103.33333333333333</v>
      </c>
      <c r="GF119" s="49">
        <f>GF118+'DEPRECATED - DT-Prelim Calcs'!$C$11</f>
        <v>460</v>
      </c>
      <c r="GG119" s="2">
        <f>GQ119/'Drive Train'!$F$35</f>
        <v>0.86451612903225805</v>
      </c>
      <c r="GH119" s="36">
        <f>GO119*12*60/(PI() * 'Drive Train'!$F$15)/GG$2*GG119</f>
        <v>-290554.68365879398</v>
      </c>
      <c r="GI119" s="2">
        <f>('DEPRECATED - DT-Prelim Calcs'!$C$6*GG119-GH119)/('DEPRECATED - DT-Prelim Calcs'!$C$6*GG119)*'DEPRECATED - DT-Prelim Calcs'!$C$7*GG119</f>
        <v>217.64415217490171</v>
      </c>
      <c r="GJ119" s="43">
        <f>GI119/'DEPRECATED - DT-Prelim Calcs'!$C$7*('DEPRECATED - DT-Prelim Calcs'!$C$8-'DEPRECATED - DT-Prelim Calcs'!$C$9)+'DEPRECATED - DT-Prelim Calcs'!$C$9</f>
        <v>11858.233663259571</v>
      </c>
      <c r="GK119" s="43">
        <f t="shared" si="152"/>
        <v>29.999999999999982</v>
      </c>
      <c r="GL119" s="2">
        <f t="shared" si="153"/>
        <v>1.4462867232450001</v>
      </c>
      <c r="GM119" s="43">
        <f>GL119*'DEPRECATED - DT-Prelim Calcs'!$C$21/GG$2/'DEPRECATED - DT-Prelim Calcs'!$C$19/'DEPRECATED - DT-Prelim Calcs'!$C$18*3.39*'DEPRECATED - DT-Prelim Calcs'!$C$20</f>
        <v>29.053734754561201</v>
      </c>
      <c r="GN119" s="36">
        <f t="shared" si="154"/>
        <v>0</v>
      </c>
      <c r="GO119" s="43">
        <f>GM118*'DEPRECATED - DT-Prelim Calcs'!$C$11+GO118</f>
        <v>-977.6443563123886</v>
      </c>
      <c r="GP119" s="43">
        <f>GP118+0.5*GM119*'DEPRECATED - DT-Prelim Calcs'!$C$11^2+GO119*'DEPRECATED - DT-Prelim Calcs'!$C$11</f>
        <v>-141433.43602639443</v>
      </c>
      <c r="GQ119" s="43">
        <f>MIN('Drive Train'!$F$35-GK118*'DEPRECATED - DT-Prelim Calcs'!$C$21*'Drive Train'!$F$39,GQ118+GK$2)</f>
        <v>10.72</v>
      </c>
      <c r="GR119" s="43">
        <f>'Drive Train'!$F$35-GK119*'DEPRECATED - DT-Prelim Calcs'!$C$21*'Drive Train'!$F$39</f>
        <v>10.72</v>
      </c>
      <c r="GS119" s="1">
        <f>IF(GP119&gt;='Drive Train'!$F$29,1,0)</f>
        <v>0</v>
      </c>
      <c r="GT119" s="43">
        <f t="shared" si="155"/>
        <v>33.333333333333314</v>
      </c>
      <c r="GU119" s="49">
        <f>GU118+'DEPRECATED - DT-Prelim Calcs'!$C$11</f>
        <v>460</v>
      </c>
      <c r="GV119" s="2">
        <f>HF119/'Drive Train'!$F$35</f>
        <v>0.84946236559139798</v>
      </c>
      <c r="GW119" s="36">
        <f>HD119*12*60/(PI() * 'Drive Train'!$F$15)/GV$2*GV119</f>
        <v>-112331.10844066375</v>
      </c>
      <c r="GX119" s="2">
        <f>('DEPRECATED - DT-Prelim Calcs'!$C$6*GV119-GW119)/('DEPRECATED - DT-Prelim Calcs'!$C$6*GV119)*'DEPRECATED - DT-Prelim Calcs'!$C$7*GV119</f>
        <v>86.559667928277747</v>
      </c>
      <c r="GY119" s="43">
        <f>GX119/'DEPRECATED - DT-Prelim Calcs'!$C$7*('DEPRECATED - DT-Prelim Calcs'!$C$8-'DEPRECATED - DT-Prelim Calcs'!$C$9)+'DEPRECATED - DT-Prelim Calcs'!$C$9</f>
        <v>4717.0639990778172</v>
      </c>
      <c r="GZ119" s="43">
        <f t="shared" si="112"/>
        <v>33.333333333333314</v>
      </c>
      <c r="HA119" s="2">
        <f t="shared" si="156"/>
        <v>1.4462867232450001</v>
      </c>
      <c r="HB119" s="43">
        <f>HA119*'DEPRECATED - DT-Prelim Calcs'!$C$21/GV$2/'DEPRECATED - DT-Prelim Calcs'!$C$19/'DEPRECATED - DT-Prelim Calcs'!$C$18*3.39*'DEPRECATED - DT-Prelim Calcs'!$C$20</f>
        <v>29.053734754561201</v>
      </c>
      <c r="HC119" s="36">
        <f t="shared" si="157"/>
        <v>0</v>
      </c>
      <c r="HD119" s="43">
        <f>HB118*'DEPRECATED - DT-Prelim Calcs'!$C$11+HD118</f>
        <v>-384.66442111288382</v>
      </c>
      <c r="HE119" s="43">
        <f>HE118+0.5*HB119*'DEPRECATED - DT-Prelim Calcs'!$C$11^2+HD119*'DEPRECATED - DT-Prelim Calcs'!$C$11</f>
        <v>-150594.08357661535</v>
      </c>
      <c r="HF119" s="43">
        <f>MIN('Drive Train'!$F$35-GZ118*'DEPRECATED - DT-Prelim Calcs'!$C$21*'Drive Train'!$F$39,HF118+GZ$2)</f>
        <v>10.533333333333335</v>
      </c>
      <c r="HG119" s="43">
        <f>'Drive Train'!$F$35-GZ119*'DEPRECATED - DT-Prelim Calcs'!$C$21*'Drive Train'!$F$39</f>
        <v>10.533333333333335</v>
      </c>
      <c r="HH119" s="1">
        <f>IF(HE119&gt;='Drive Train'!$F$29,1,0)</f>
        <v>0</v>
      </c>
      <c r="HI119" s="43">
        <f t="shared" si="158"/>
        <v>37.037037037037017</v>
      </c>
      <c r="HJ119" s="49">
        <f>HJ118+'DEPRECATED - DT-Prelim Calcs'!$C$11</f>
        <v>460</v>
      </c>
      <c r="HK119" s="2">
        <f>HU119/'Drive Train'!$F$35</f>
        <v>0.83440860215053769</v>
      </c>
      <c r="HL119" s="36">
        <f>HS119*12*60/(PI() * 'Drive Train'!$F$15)/HK$2*HK119</f>
        <v>-117103.16662058236</v>
      </c>
      <c r="HM119" s="2">
        <f>('DEPRECATED - DT-Prelim Calcs'!$C$6*HK119-HL119)/('DEPRECATED - DT-Prelim Calcs'!$C$6*HK119)*'DEPRECATED - DT-Prelim Calcs'!$C$7*HK119</f>
        <v>89.99705212003137</v>
      </c>
      <c r="HN119" s="43">
        <f>HM119/'DEPRECATED - DT-Prelim Calcs'!$C$7*('DEPRECATED - DT-Prelim Calcs'!$C$8-'DEPRECATED - DT-Prelim Calcs'!$C$9)+'DEPRECATED - DT-Prelim Calcs'!$C$9</f>
        <v>4904.3244811658878</v>
      </c>
      <c r="HO119" s="43">
        <f t="shared" si="113"/>
        <v>36.66666666666665</v>
      </c>
      <c r="HP119" s="2">
        <f t="shared" si="159"/>
        <v>1.4462867232450001</v>
      </c>
      <c r="HQ119" s="43">
        <f>HP119*'DEPRECATED - DT-Prelim Calcs'!$C$21/HK$2/'DEPRECATED - DT-Prelim Calcs'!$C$19/'DEPRECATED - DT-Prelim Calcs'!$C$18*3.39*'DEPRECATED - DT-Prelim Calcs'!$C$20</f>
        <v>29.053734754561201</v>
      </c>
      <c r="HR119" s="36">
        <f t="shared" si="160"/>
        <v>0</v>
      </c>
      <c r="HS119" s="43">
        <f>HQ118*'DEPRECATED - DT-Prelim Calcs'!$C$11+HS118</f>
        <v>-408.24040259833242</v>
      </c>
      <c r="HT119" s="43">
        <f>HT118+0.5*HQ119*'DEPRECATED - DT-Prelim Calcs'!$C$11^2+HS119*'DEPRECATED - DT-Prelim Calcs'!$C$11</f>
        <v>-174072.8773970691</v>
      </c>
      <c r="HU119" s="43">
        <f>MIN('Drive Train'!$F$35-HO118*'DEPRECATED - DT-Prelim Calcs'!$C$21*'Drive Train'!$F$39,HU118+HO$2)</f>
        <v>10.346666666666668</v>
      </c>
      <c r="HV119" s="43">
        <f>'Drive Train'!$F$35-HO119*'DEPRECATED - DT-Prelim Calcs'!$C$21*'Drive Train'!$F$39</f>
        <v>10.346666666666668</v>
      </c>
      <c r="HW119" s="1">
        <f>IF(HT119&gt;='Drive Train'!$F$29,1,0)</f>
        <v>0</v>
      </c>
      <c r="HX119" s="43">
        <f t="shared" si="161"/>
        <v>40.740740740740726</v>
      </c>
      <c r="HY119" s="49">
        <f>HY118+'DEPRECATED - DT-Prelim Calcs'!$C$11</f>
        <v>460</v>
      </c>
      <c r="HZ119" s="2">
        <f>IJ119/'Drive Train'!$F$35</f>
        <v>1.7065142493748335</v>
      </c>
      <c r="IA119" s="36">
        <f>IH119*12*60/(PI() * 'Drive Train'!$F$15)/HZ$2*HZ119</f>
        <v>-158786.01522534268</v>
      </c>
      <c r="IB119" s="2">
        <f>('DEPRECATED - DT-Prelim Calcs'!$C$6*HZ119-IA119)/('DEPRECATED - DT-Prelim Calcs'!$C$6*HZ119)*'DEPRECATED - DT-Prelim Calcs'!$C$7*HZ119</f>
        <v>124.72869468330735</v>
      </c>
      <c r="IC119" s="43">
        <f>IB119/'DEPRECATED - DT-Prelim Calcs'!$C$7*('DEPRECATED - DT-Prelim Calcs'!$C$8-'DEPRECATED - DT-Prelim Calcs'!$C$9)+'DEPRECATED - DT-Prelim Calcs'!$C$9</f>
        <v>6796.4214267771904</v>
      </c>
      <c r="ID119" s="43">
        <f t="shared" si="114"/>
        <v>39.999999999999986</v>
      </c>
      <c r="IE119" s="2">
        <f t="shared" si="162"/>
        <v>1.4462867232450001</v>
      </c>
      <c r="IF119" s="43">
        <f>IE119*'DEPRECATED - DT-Prelim Calcs'!$C$21/HZ$2/'DEPRECATED - DT-Prelim Calcs'!$C$19/'DEPRECATED - DT-Prelim Calcs'!$C$18*3.39*'DEPRECATED - DT-Prelim Calcs'!$C$20</f>
        <v>29.053734754561201</v>
      </c>
      <c r="IG119" s="36">
        <f t="shared" si="163"/>
        <v>0</v>
      </c>
      <c r="IH119" s="43">
        <f>IF118*'DEPRECATED - DT-Prelim Calcs'!$C$11+IH118</f>
        <v>-270.66272401176172</v>
      </c>
      <c r="II119" s="43">
        <f>II118+0.5*IF119*'DEPRECATED - DT-Prelim Calcs'!$C$11^2+IH119*'DEPRECATED - DT-Prelim Calcs'!$C$11</f>
        <v>-145225.97690307742</v>
      </c>
      <c r="IJ119" s="43">
        <f>MIN('Drive Train'!$F$35-ID118*'DEPRECATED - DT-Prelim Calcs'!$C$21*'Drive Train'!$F$39,IJ118+ID$2)</f>
        <v>21.160776692247936</v>
      </c>
      <c r="IK119" s="43">
        <f>'Drive Train'!$F$35-ID119*'DEPRECATED - DT-Prelim Calcs'!$C$21*'Drive Train'!$F$39</f>
        <v>10.16</v>
      </c>
      <c r="IL119" s="1">
        <f>IF(II119&gt;='Drive Train'!$F$29,1,0)</f>
        <v>0</v>
      </c>
      <c r="IM119" s="43">
        <f t="shared" si="164"/>
        <v>44.444444444444429</v>
      </c>
      <c r="IN119" s="49">
        <f>IN118+'DEPRECATED - DT-Prelim Calcs'!$C$11</f>
        <v>460</v>
      </c>
      <c r="IO119" s="2">
        <f>IY119/'Drive Train'!$F$35</f>
        <v>0.80430107526881722</v>
      </c>
      <c r="IP119" s="36">
        <f>IW119*12*60/(PI() * 'Drive Train'!$F$15)/IO$2*IO119</f>
        <v>-21413.783565079964</v>
      </c>
      <c r="IQ119" s="2">
        <f>('DEPRECATED - DT-Prelim Calcs'!$C$6*IO119-IP119)/('DEPRECATED - DT-Prelim Calcs'!$C$6*IO119)*'DEPRECATED - DT-Prelim Calcs'!$C$7*IO119</f>
        <v>19.513652438030352</v>
      </c>
      <c r="IR119" s="43">
        <f>IQ119/'DEPRECATED - DT-Prelim Calcs'!$C$7*('DEPRECATED - DT-Prelim Calcs'!$C$8-'DEPRECATED - DT-Prelim Calcs'!$C$9)+'DEPRECATED - DT-Prelim Calcs'!$C$9</f>
        <v>1064.5571850568772</v>
      </c>
      <c r="IS119" s="43">
        <f t="shared" si="115"/>
        <v>43.333333333333321</v>
      </c>
      <c r="IT119" s="2">
        <f t="shared" si="165"/>
        <v>1.4462867232450001</v>
      </c>
      <c r="IU119" s="43">
        <f>IT119*'DEPRECATED - DT-Prelim Calcs'!$C$21/IO$2/'DEPRECATED - DT-Prelim Calcs'!$C$19/'DEPRECATED - DT-Prelim Calcs'!$C$18*3.39*'DEPRECATED - DT-Prelim Calcs'!$C$20</f>
        <v>29.053734754561201</v>
      </c>
      <c r="IV119" s="36">
        <f t="shared" si="166"/>
        <v>0</v>
      </c>
      <c r="IW119" s="43">
        <f>IU118*'DEPRECATED - DT-Prelim Calcs'!$C$11+IW118</f>
        <v>-77.446336123816437</v>
      </c>
      <c r="IX119" s="43">
        <f>IX118+0.5*IU119*'DEPRECATED - DT-Prelim Calcs'!$C$11^2+IW119*'DEPRECATED - DT-Prelim Calcs'!$C$11</f>
        <v>-193834.09701728821</v>
      </c>
      <c r="IY119" s="43">
        <f>MIN('Drive Train'!$F$35-IS118*'DEPRECATED - DT-Prelim Calcs'!$C$21*'Drive Train'!$F$39,IY118+IS$2)</f>
        <v>9.9733333333333345</v>
      </c>
      <c r="IZ119" s="43">
        <f>'Drive Train'!$F$35-IS119*'DEPRECATED - DT-Prelim Calcs'!$C$21*'Drive Train'!$F$39</f>
        <v>9.9733333333333345</v>
      </c>
      <c r="JA119" s="1">
        <f>IF(IX119&gt;='Drive Train'!$F$29,1,0)</f>
        <v>0</v>
      </c>
      <c r="JB119" s="43">
        <f t="shared" si="167"/>
        <v>48.148148148148138</v>
      </c>
      <c r="JC119" s="49">
        <f>JC118+'DEPRECATED - DT-Prelim Calcs'!$C$11</f>
        <v>460</v>
      </c>
      <c r="JD119" s="2">
        <f>JN119/'Drive Train'!$F$35</f>
        <v>0.78924731182795704</v>
      </c>
      <c r="JE119" s="36">
        <f>JL119*12*60/(PI() * 'Drive Train'!$F$15)/JD$2*JD119</f>
        <v>6018.8801154891235</v>
      </c>
      <c r="JF119" s="2">
        <f>('DEPRECATED - DT-Prelim Calcs'!$C$6*JD119-JE119)/('DEPRECATED - DT-Prelim Calcs'!$C$6*JD119)*'DEPRECATED - DT-Prelim Calcs'!$C$7*JD119</f>
        <v>-0.72296737110744402</v>
      </c>
      <c r="JG119" s="43">
        <f>JF119/'DEPRECATED - DT-Prelim Calcs'!$C$7*('DEPRECATED - DT-Prelim Calcs'!$C$8-'DEPRECATED - DT-Prelim Calcs'!$C$9)+'DEPRECATED - DT-Prelim Calcs'!$C$9</f>
        <v>-37.885535888689112</v>
      </c>
      <c r="JH119" s="43">
        <f t="shared" si="116"/>
        <v>-37.885535888689112</v>
      </c>
      <c r="JI119" s="2">
        <f t="shared" si="168"/>
        <v>-1.3186781858286998</v>
      </c>
      <c r="JJ119" s="43">
        <f>JI119*'DEPRECATED - DT-Prelim Calcs'!$C$21/JD$2/'DEPRECATED - DT-Prelim Calcs'!$C$19/'DEPRECATED - DT-Prelim Calcs'!$C$18*3.39*'DEPRECATED - DT-Prelim Calcs'!$C$20</f>
        <v>-26.490270305276727</v>
      </c>
      <c r="JK119" s="36">
        <f t="shared" si="169"/>
        <v>1</v>
      </c>
      <c r="JL119" s="43">
        <f>JJ118*'DEPRECATED - DT-Prelim Calcs'!$C$11+JL118</f>
        <v>22.183430069762636</v>
      </c>
      <c r="JM119" s="43">
        <f>JM118+0.5*JJ119*'DEPRECATED - DT-Prelim Calcs'!$C$11^2+JL119*'DEPRECATED - DT-Prelim Calcs'!$C$11</f>
        <v>-166419.49738732757</v>
      </c>
      <c r="JN119" s="43">
        <f>MIN('Drive Train'!$F$35-JH118*'DEPRECATED - DT-Prelim Calcs'!$C$21*'Drive Train'!$F$39,JN118+JH$2)</f>
        <v>9.7866666666666671</v>
      </c>
      <c r="JO119" s="43">
        <f>'Drive Train'!$F$35-JH119*'DEPRECATED - DT-Prelim Calcs'!$C$21*'Drive Train'!$F$39</f>
        <v>14.521590009766591</v>
      </c>
      <c r="JP119" s="1">
        <f>IF(JM119&gt;='Drive Train'!$F$29,1,0)</f>
        <v>0</v>
      </c>
      <c r="JQ119" s="43">
        <f>MIN(JG119,'DEPRECATED - DT-Prelim Calcs'!$C$10)*'DEPRECATED - DT-Prelim Calcs'!$C$11*1000/60/60</f>
        <v>-42.095039876321238</v>
      </c>
      <c r="JR119" s="49">
        <f>JR118+'DEPRECATED - DT-Prelim Calcs'!$C$11</f>
        <v>460</v>
      </c>
      <c r="JS119" s="2">
        <f>KC119/'Drive Train'!$F$35</f>
        <v>0.77419354838709686</v>
      </c>
      <c r="JT119" s="36">
        <f>KA119*12*60/(PI() * 'Drive Train'!$F$15)/JS$2*JS119</f>
        <v>-86110.538320388849</v>
      </c>
      <c r="JU119" s="2">
        <f>('DEPRECATED - DT-Prelim Calcs'!$C$6*JS119-JT119)/('DEPRECATED - DT-Prelim Calcs'!$C$6*JS119)*'DEPRECATED - DT-Prelim Calcs'!$C$7*JS119</f>
        <v>66.9316612721273</v>
      </c>
      <c r="JV119" s="43">
        <f>JU119/'DEPRECATED - DT-Prelim Calcs'!$C$7*('DEPRECATED - DT-Prelim Calcs'!$C$8-'DEPRECATED - DT-Prelim Calcs'!$C$9)+'DEPRECATED - DT-Prelim Calcs'!$C$9</f>
        <v>3647.7770693024572</v>
      </c>
      <c r="JW119" s="43">
        <f t="shared" si="117"/>
        <v>49.999999999999993</v>
      </c>
      <c r="JX119" s="2">
        <f t="shared" si="170"/>
        <v>1.4462867232450001</v>
      </c>
      <c r="JY119" s="43">
        <f>JX119*'DEPRECATED - DT-Prelim Calcs'!$C$21/JS$2/'DEPRECATED - DT-Prelim Calcs'!$C$19/'DEPRECATED - DT-Prelim Calcs'!$C$18*3.39*'DEPRECATED - DT-Prelim Calcs'!$C$20</f>
        <v>29.053734754561201</v>
      </c>
      <c r="JZ119" s="36">
        <f t="shared" si="171"/>
        <v>0</v>
      </c>
      <c r="KA119" s="43">
        <f>JY118*'DEPRECATED - DT-Prelim Calcs'!$C$11+KA118</f>
        <v>-323.54364475709394</v>
      </c>
      <c r="KB119" s="43">
        <f>KB118+0.5*JY119*'DEPRECATED - DT-Prelim Calcs'!$C$11^2+KA119*'DEPRECATED - DT-Prelim Calcs'!$C$11</f>
        <v>-185162.29053863604</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103.33333333333333</v>
      </c>
      <c r="KG119" s="49">
        <f>KG118+'DEPRECATED - DT-Prelim Calcs'!$C$11</f>
        <v>460</v>
      </c>
      <c r="KH119" s="2">
        <f>KR119/'Drive Train'!$F$35</f>
        <v>0.75913978494623657</v>
      </c>
      <c r="KI119" s="36">
        <f>KP119*12*60/(PI() * 'Drive Train'!$F$15)/KH$2*KH119</f>
        <v>21962.405805836228</v>
      </c>
      <c r="KJ119" s="2">
        <f>('DEPRECATED - DT-Prelim Calcs'!$C$6*KH119-KI119)/('DEPRECATED - DT-Prelim Calcs'!$C$6*KH119)*'DEPRECATED - DT-Prelim Calcs'!$C$7*KH119</f>
        <v>-12.584412344240382</v>
      </c>
      <c r="KK119" s="43">
        <f>KJ119/'DEPRECATED - DT-Prelim Calcs'!$C$7*('DEPRECATED - DT-Prelim Calcs'!$C$8-'DEPRECATED - DT-Prelim Calcs'!$C$9)+'DEPRECATED - DT-Prelim Calcs'!$C$9</f>
        <v>-684.06873218622968</v>
      </c>
      <c r="KL119" s="43">
        <f t="shared" si="118"/>
        <v>-684.06873218622968</v>
      </c>
      <c r="KM119" s="2">
        <f t="shared" si="172"/>
        <v>-14.844321918750778</v>
      </c>
      <c r="KN119" s="43">
        <f>KM119*'DEPRECATED - DT-Prelim Calcs'!$C$21/KH$2/'DEPRECATED - DT-Prelim Calcs'!$C$19/'DEPRECATED - DT-Prelim Calcs'!$C$18*3.39*'DEPRECATED - DT-Prelim Calcs'!$C$20</f>
        <v>-298.20020104384582</v>
      </c>
      <c r="KO119" s="36">
        <f t="shared" si="173"/>
        <v>1</v>
      </c>
      <c r="KP119" s="43">
        <f>KN118*'DEPRECATED - DT-Prelim Calcs'!$C$11+KP118</f>
        <v>84.155843357647171</v>
      </c>
      <c r="KQ119" s="43">
        <f>KQ118+0.5*KN119*'DEPRECATED - DT-Prelim Calcs'!$C$11^2+KP119*'DEPRECATED - DT-Prelim Calcs'!$C$11</f>
        <v>-174499.08975099406</v>
      </c>
      <c r="KR119" s="43">
        <f>MIN('Drive Train'!$F$35-KL118*'DEPRECATED - DT-Prelim Calcs'!$C$21*'Drive Train'!$F$39,KR118+KL$2)</f>
        <v>9.413333333333334</v>
      </c>
      <c r="KS119" s="43">
        <f>'Drive Train'!$F$35-KL119*'DEPRECATED - DT-Prelim Calcs'!$C$21*'Drive Train'!$F$39</f>
        <v>50.707849002428858</v>
      </c>
      <c r="KT119" s="1">
        <f>IF(KQ119&gt;='Drive Train'!$F$29,1,0)</f>
        <v>0</v>
      </c>
      <c r="KU119" s="43">
        <f>MIN(KK119,'DEPRECATED - DT-Prelim Calcs'!$C$10)*'DEPRECATED - DT-Prelim Calcs'!$C$11*1000/60/60</f>
        <v>-760.07636909581072</v>
      </c>
      <c r="KV119" s="49">
        <f>KV118+'DEPRECATED - DT-Prelim Calcs'!$C$11</f>
        <v>460</v>
      </c>
      <c r="KW119" s="2">
        <f>LG119/'Drive Train'!$F$35</f>
        <v>4.3428225887106979</v>
      </c>
      <c r="KX119" s="36">
        <f>LE119*12*60/(PI() * 'Drive Train'!$F$15)/KW$2*KW119</f>
        <v>-1790517.5343787114</v>
      </c>
      <c r="KY119" s="2">
        <f>('DEPRECATED - DT-Prelim Calcs'!$C$6*KW119-KX119)/('DEPRECATED - DT-Prelim Calcs'!$C$6*KW119)*'DEPRECATED - DT-Prelim Calcs'!$C$7*KW119</f>
        <v>1336.5946774765011</v>
      </c>
      <c r="KZ119" s="43">
        <f>KY119/'DEPRECATED - DT-Prelim Calcs'!$C$7*('DEPRECATED - DT-Prelim Calcs'!$C$8-'DEPRECATED - DT-Prelim Calcs'!$C$9)+'DEPRECATED - DT-Prelim Calcs'!$C$9</f>
        <v>72815.986161033274</v>
      </c>
      <c r="LA119" s="43">
        <f t="shared" si="119"/>
        <v>56.666666666666664</v>
      </c>
      <c r="LB119" s="2">
        <f t="shared" si="174"/>
        <v>1.4462867232450001</v>
      </c>
      <c r="LC119" s="43">
        <f>LB119*'DEPRECATED - DT-Prelim Calcs'!$C$21/KW$2/'DEPRECATED - DT-Prelim Calcs'!$C$19/'DEPRECATED - DT-Prelim Calcs'!$C$18*3.39*'DEPRECATED - DT-Prelim Calcs'!$C$20</f>
        <v>29.053734754561201</v>
      </c>
      <c r="LD119" s="36">
        <f t="shared" si="175"/>
        <v>0</v>
      </c>
      <c r="LE119" s="43">
        <f>LC118*'DEPRECATED - DT-Prelim Calcs'!$C$11+LE118</f>
        <v>-1199.3131828915343</v>
      </c>
      <c r="LF119" s="43">
        <f>LF118+0.5*LC119*'DEPRECATED - DT-Prelim Calcs'!$C$11^2+LE119*'DEPRECATED - DT-Prelim Calcs'!$C$11</f>
        <v>-202834.82347400638</v>
      </c>
      <c r="LG119" s="43">
        <f>MIN('Drive Train'!$F$35-LA118*'DEPRECATED - DT-Prelim Calcs'!$C$21*'Drive Train'!$F$39,LG118+LA$2)</f>
        <v>53.851000100012655</v>
      </c>
      <c r="LH119" s="43">
        <f>'Drive Train'!$F$35-LA119*'DEPRECATED - DT-Prelim Calcs'!$C$21*'Drive Train'!$F$39</f>
        <v>9.2266666666666666</v>
      </c>
      <c r="LI119" s="1">
        <f>IF(LF119&gt;='Drive Train'!$F$29,1,0)</f>
        <v>0</v>
      </c>
      <c r="LJ119" s="43">
        <f>MIN(KZ119,'DEPRECATED - DT-Prelim Calcs'!$C$10)*'DEPRECATED - DT-Prelim Calcs'!$C$11*1000/60/60</f>
        <v>103.33333333333333</v>
      </c>
      <c r="LK119" s="49">
        <f>LK118+'DEPRECATED - DT-Prelim Calcs'!$C$11</f>
        <v>460</v>
      </c>
      <c r="LL119" s="2">
        <f>LV119/'Drive Train'!$F$35</f>
        <v>0.72903225806451621</v>
      </c>
      <c r="LM119" s="36">
        <f>LT119*12*60/(PI() * 'Drive Train'!$F$15)/LL$2*LL119</f>
        <v>-213789.75985111092</v>
      </c>
      <c r="LN119" s="2">
        <f>('DEPRECATED - DT-Prelim Calcs'!$C$6*LL119-LM119)/('DEPRECATED - DT-Prelim Calcs'!$C$6*LL119)*'DEPRECATED - DT-Prelim Calcs'!$C$7*LL119</f>
        <v>160.57809133761259</v>
      </c>
      <c r="LO119" s="43">
        <f>LN119/'DEPRECATED - DT-Prelim Calcs'!$C$7*('DEPRECATED - DT-Prelim Calcs'!$C$8-'DEPRECATED - DT-Prelim Calcs'!$C$9)+'DEPRECATED - DT-Prelim Calcs'!$C$9</f>
        <v>8749.4109460042673</v>
      </c>
      <c r="LP119" s="43">
        <f t="shared" si="120"/>
        <v>60</v>
      </c>
      <c r="LQ119" s="2">
        <f t="shared" si="176"/>
        <v>1.4462867232450001</v>
      </c>
      <c r="LR119" s="43">
        <f>LQ119*'DEPRECATED - DT-Prelim Calcs'!$C$21/LL$2/'DEPRECATED - DT-Prelim Calcs'!$C$19/'DEPRECATED - DT-Prelim Calcs'!$C$18*3.39*'DEPRECATED - DT-Prelim Calcs'!$C$20</f>
        <v>29.053734754561201</v>
      </c>
      <c r="LS119" s="36">
        <f t="shared" si="177"/>
        <v>0</v>
      </c>
      <c r="LT119" s="43">
        <f>LR118*'DEPRECATED - DT-Prelim Calcs'!$C$11+LT118</f>
        <v>-853.03386216774265</v>
      </c>
      <c r="LU119" s="43">
        <f>LU118+0.5*LR119*'DEPRECATED - DT-Prelim Calcs'!$C$11^2+LT119*'DEPRECATED - DT-Prelim Calcs'!$C$11</f>
        <v>-202673.45455995997</v>
      </c>
      <c r="LV119" s="43">
        <f>MIN('Drive Train'!$F$35-LP118*'DEPRECATED - DT-Prelim Calcs'!$C$21*'Drive Train'!$F$39,LV118+LP$2)</f>
        <v>9.0400000000000009</v>
      </c>
      <c r="LW119" s="43">
        <f>'Drive Train'!$F$35-LP119*'DEPRECATED - DT-Prelim Calcs'!$C$21*'Drive Train'!$F$39</f>
        <v>9.0400000000000009</v>
      </c>
      <c r="LX119" s="1">
        <f>IF(LU119&gt;='Drive Train'!$F$29,1,0)</f>
        <v>0</v>
      </c>
      <c r="LY119" s="43">
        <f>MIN(LO119,'DEPRECATED - DT-Prelim Calcs'!$C$10)*'DEPRECATED - DT-Prelim Calcs'!$C$11*1000/60/60</f>
        <v>103.33333333333333</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0">MIN(ABS(V120),U$2) * SIGN(V120)</f>
        <v>0</v>
      </c>
      <c r="X120" s="2">
        <f>MAX(MIN(IF(AND(AI119=1,AG120&lt;0),-1,1)*(W120-$C$9)/($C$8-$C$9)*$C$7-$C$29*AE120/T$2 -  AI119*$C$29/2,X$2),MAX(X$4:X119)*-1)</f>
        <v>-0.27672021620693066</v>
      </c>
      <c r="Y120" s="43">
        <f t="shared" si="94"/>
        <v>0</v>
      </c>
      <c r="Z120" s="43">
        <f t="shared" si="95"/>
        <v>0</v>
      </c>
      <c r="AA120" s="43">
        <f t="shared" si="96"/>
        <v>0</v>
      </c>
      <c r="AB120" s="43" t="e">
        <f t="shared" si="97"/>
        <v>#N/A</v>
      </c>
      <c r="AC120" s="36">
        <f t="shared" si="121"/>
        <v>1</v>
      </c>
      <c r="AD120" s="1">
        <f t="shared" si="98"/>
        <v>1</v>
      </c>
      <c r="AE120" s="43">
        <f t="shared" si="99"/>
        <v>0</v>
      </c>
      <c r="AF120" s="43" t="e">
        <f t="shared" si="100"/>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889.49632897085212</v>
      </c>
      <c r="AK120" s="43">
        <f t="shared" si="178"/>
        <v>0</v>
      </c>
      <c r="AL120" s="49">
        <f>AL119+'DEPRECATED - DT-Prelim Calcs'!$C$11</f>
        <v>464</v>
      </c>
      <c r="AM120" s="2">
        <f>AW120/'Drive Train'!$F$35</f>
        <v>1.6767293173831859</v>
      </c>
      <c r="AN120" s="36">
        <f>AU120*12*60/(PI() * 'Drive Train'!$F$15)/AM$2*AM120</f>
        <v>-22210.85868709653</v>
      </c>
      <c r="AO120" s="2">
        <f>('DEPRECATED - DT-Prelim Calcs'!$C$6*AM120-AN120)/('DEPRECATED - DT-Prelim Calcs'!$C$6*AM120)*'DEPRECATED - DT-Prelim Calcs'!$C$7*AM120</f>
        <v>24.191278561612211</v>
      </c>
      <c r="AP120" s="43">
        <f>AO120/'DEPRECATED - DT-Prelim Calcs'!$C$7*('DEPRECATED - DT-Prelim Calcs'!$C$8-'DEPRECATED - DT-Prelim Calcs'!$C$9)+'DEPRECATED - DT-Prelim Calcs'!$C$9</f>
        <v>1319.3830858191725</v>
      </c>
      <c r="AQ120" s="43">
        <f t="shared" si="102"/>
        <v>93</v>
      </c>
      <c r="AR120" s="2">
        <f t="shared" si="122"/>
        <v>2.7143387044176595</v>
      </c>
      <c r="AS120" s="43">
        <f>AR120*'DEPRECATED - DT-Prelim Calcs'!$C$21/AM$2/'DEPRECATED - DT-Prelim Calcs'!$C$19/'DEPRECATED - DT-Prelim Calcs'!$C$18*3.39*'DEPRECATED - DT-Prelim Calcs'!$C$20</f>
        <v>27.263500205287741</v>
      </c>
      <c r="AT120" s="36">
        <f t="shared" si="123"/>
        <v>0</v>
      </c>
      <c r="AU120" s="43">
        <f>AS119*'DEPRECATED - DT-Prelim Calcs'!$C$11+AU119</f>
        <v>-77.06523443509964</v>
      </c>
      <c r="AV120" s="43">
        <f>AV119+0.5*AS120*'DEPRECATED - DT-Prelim Calcs'!$C$11^2+AU120*'DEPRECATED - DT-Prelim Calcs'!$C$11</f>
        <v>6692.0118233491021</v>
      </c>
      <c r="AW120" s="43">
        <f>MIN('Drive Train'!$F$35-AQ119*'DEPRECATED - DT-Prelim Calcs'!$C$21*'Drive Train'!$F$39,AW119+AQ$2)</f>
        <v>20.791443535551505</v>
      </c>
      <c r="AX120" s="43">
        <f>'Drive Train'!$F$35-AQ120*'DEPRECATED - DT-Prelim Calcs'!$C$21*'Drive Train'!$F$39</f>
        <v>7.1920000000000002</v>
      </c>
      <c r="AY120" s="1">
        <f>IF(AV120&gt;='Drive Train'!$F$29,1,0)</f>
        <v>1</v>
      </c>
      <c r="AZ120" s="43">
        <f t="shared" si="124"/>
        <v>103.33333333333333</v>
      </c>
      <c r="BA120" s="49">
        <f>BA119+'DEPRECATED - DT-Prelim Calcs'!$C$11</f>
        <v>464</v>
      </c>
      <c r="BB120" s="2">
        <f>BL120/'Drive Train'!$F$35</f>
        <v>1.946132762647087</v>
      </c>
      <c r="BC120" s="36">
        <f>BJ120*12*60/(PI() * 'Drive Train'!$F$15)/BB$2*BB120</f>
        <v>-112385.75862172952</v>
      </c>
      <c r="BD120" s="2">
        <f>('DEPRECATED - DT-Prelim Calcs'!$C$6*BB120-BC120)/('DEPRECATED - DT-Prelim Calcs'!$C$6*BB120)*'DEPRECATED - DT-Prelim Calcs'!$C$7*BB120</f>
        <v>91.743225969653622</v>
      </c>
      <c r="BE120" s="43">
        <f>BD120/'DEPRECATED - DT-Prelim Calcs'!$C$7*('DEPRECATED - DT-Prelim Calcs'!$C$8-'DEPRECATED - DT-Prelim Calcs'!$C$9)+'DEPRECATED - DT-Prelim Calcs'!$C$9</f>
        <v>4999.4518625259052</v>
      </c>
      <c r="BF120" s="43">
        <f t="shared" si="103"/>
        <v>93</v>
      </c>
      <c r="BG120" s="2">
        <f t="shared" si="125"/>
        <v>2.0025508475699998</v>
      </c>
      <c r="BH120" s="43">
        <f>BG120*'DEPRECATED - DT-Prelim Calcs'!$C$21/BB$2/'DEPRECATED - DT-Prelim Calcs'!$C$19/'DEPRECATED - DT-Prelim Calcs'!$C$18*3.39*'DEPRECATED - DT-Prelim Calcs'!$C$20</f>
        <v>29.053734754561201</v>
      </c>
      <c r="BI120" s="36">
        <f t="shared" si="126"/>
        <v>0</v>
      </c>
      <c r="BJ120" s="43">
        <f>BH119*'DEPRECATED - DT-Prelim Calcs'!$C$11+BJ119</f>
        <v>-232.59163284256024</v>
      </c>
      <c r="BK120" s="43">
        <f>BK119+0.5*BH120*'DEPRECATED - DT-Prelim Calcs'!$C$11^2+BJ120*'DEPRECATED - DT-Prelim Calcs'!$C$11</f>
        <v>-61620.252808176541</v>
      </c>
      <c r="BL120" s="43">
        <f>MIN('Drive Train'!$F$35-BF119*'DEPRECATED - DT-Prelim Calcs'!$C$21*'Drive Train'!$F$39,BL119+BF$2)</f>
        <v>24.13204625682388</v>
      </c>
      <c r="BM120" s="43">
        <f>'Drive Train'!$F$35-BF120*'DEPRECATED - DT-Prelim Calcs'!$C$21*'Drive Train'!$F$39</f>
        <v>7.1920000000000002</v>
      </c>
      <c r="BN120" s="1">
        <f>IF(BK120&gt;='Drive Train'!$F$29,1,0)</f>
        <v>0</v>
      </c>
      <c r="BO120" s="43">
        <f t="shared" si="127"/>
        <v>103.33333333333333</v>
      </c>
      <c r="BP120" s="49">
        <f>BP119+'DEPRECATED - DT-Prelim Calcs'!$C$11</f>
        <v>464</v>
      </c>
      <c r="BQ120" s="2">
        <f>CA120/'Drive Train'!$F$35</f>
        <v>0.57999999999999996</v>
      </c>
      <c r="BR120" s="36">
        <f>BY120*12*60/(PI() * 'Drive Train'!$F$15)/BQ$2*BQ120</f>
        <v>-30573.730607927322</v>
      </c>
      <c r="BS120" s="2">
        <f>('DEPRECATED - DT-Prelim Calcs'!$C$6*BQ120-BR120)/('DEPRECATED - DT-Prelim Calcs'!$C$6*BQ120)*'DEPRECATED - DT-Prelim Calcs'!$C$7*BQ120</f>
        <v>25.195246481376042</v>
      </c>
      <c r="BT120" s="43">
        <f>BS120/'DEPRECATED - DT-Prelim Calcs'!$C$7*('DEPRECATED - DT-Prelim Calcs'!$C$8-'DEPRECATED - DT-Prelim Calcs'!$C$9)+'DEPRECATED - DT-Prelim Calcs'!$C$9</f>
        <v>1374.0768605525752</v>
      </c>
      <c r="BU120" s="43">
        <f t="shared" si="104"/>
        <v>93</v>
      </c>
      <c r="BV120" s="2">
        <f t="shared" si="128"/>
        <v>1.5313624128476471</v>
      </c>
      <c r="BW120" s="43">
        <f>BV120*'DEPRECATED - DT-Prelim Calcs'!$C$21/BQ$2/'DEPRECATED - DT-Prelim Calcs'!$C$19/'DEPRECATED - DT-Prelim Calcs'!$C$18*3.39*'DEPRECATED - DT-Prelim Calcs'!$C$20</f>
        <v>29.053734754561201</v>
      </c>
      <c r="BX120" s="36">
        <f t="shared" si="129"/>
        <v>0</v>
      </c>
      <c r="BY120" s="43">
        <f>BW119*'DEPRECATED - DT-Prelim Calcs'!$C$11+BY119</f>
        <v>-162.35667253329598</v>
      </c>
      <c r="BZ120" s="43">
        <f>BZ119+0.5*BW120*'DEPRECATED - DT-Prelim Calcs'!$C$11^2+BY120*'DEPRECATED - DT-Prelim Calcs'!$C$11</f>
        <v>-147744.98431059916</v>
      </c>
      <c r="CA120" s="43">
        <f>MIN('Drive Train'!$F$35-BU119*'DEPRECATED - DT-Prelim Calcs'!$C$21*'Drive Train'!$F$39,CA119+BU$2)</f>
        <v>7.1920000000000002</v>
      </c>
      <c r="CB120" s="43">
        <f>'Drive Train'!$F$35-BU120*'DEPRECATED - DT-Prelim Calcs'!$C$21*'Drive Train'!$F$39</f>
        <v>7.1920000000000002</v>
      </c>
      <c r="CC120" s="1">
        <f>IF(BZ120&gt;='Drive Train'!$F$29,1,0)</f>
        <v>0</v>
      </c>
      <c r="CD120" s="43">
        <f t="shared" si="130"/>
        <v>103.33333333333333</v>
      </c>
      <c r="CE120" s="49">
        <f>CE119+'DEPRECATED - DT-Prelim Calcs'!$C$11</f>
        <v>464</v>
      </c>
      <c r="CF120" s="2">
        <f>CP120/'Drive Train'!$F$35</f>
        <v>0.57999999999999996</v>
      </c>
      <c r="CG120" s="36">
        <f>CN120*12*60/(PI() * 'Drive Train'!$F$15)/CF$2*CF120</f>
        <v>-204355.26951770677</v>
      </c>
      <c r="CH120" s="2">
        <f>('DEPRECATED - DT-Prelim Calcs'!$C$6*CF120-CG120)/('DEPRECATED - DT-Prelim Calcs'!$C$6*CF120)*'DEPRECATED - DT-Prelim Calcs'!$C$7*CF120</f>
        <v>152.94374452006971</v>
      </c>
      <c r="CI120" s="43">
        <f>CH120/'DEPRECATED - DT-Prelim Calcs'!$C$7*('DEPRECATED - DT-Prelim Calcs'!$C$8-'DEPRECATED - DT-Prelim Calcs'!$C$9)+'DEPRECATED - DT-Prelim Calcs'!$C$9</f>
        <v>8333.5099626605133</v>
      </c>
      <c r="CJ120" s="43">
        <f t="shared" si="105"/>
        <v>93</v>
      </c>
      <c r="CK120" s="2">
        <f t="shared" si="131"/>
        <v>1.2396743342100003</v>
      </c>
      <c r="CL120" s="43">
        <f>CK120*'DEPRECATED - DT-Prelim Calcs'!$C$21/CF$2/'DEPRECATED - DT-Prelim Calcs'!$C$19/'DEPRECATED - DT-Prelim Calcs'!$C$18*3.39*'DEPRECATED - DT-Prelim Calcs'!$C$20</f>
        <v>29.053734754561205</v>
      </c>
      <c r="CM120" s="36">
        <f t="shared" si="132"/>
        <v>0</v>
      </c>
      <c r="CN120" s="43">
        <f>CL119*'DEPRECATED - DT-Prelim Calcs'!$C$11+CN119</f>
        <v>-878.49071351832208</v>
      </c>
      <c r="CO120" s="43">
        <f>CO119+0.5*CL120*'DEPRECATED - DT-Prelim Calcs'!$C$11^2+CN120*'DEPRECATED - DT-Prelim Calcs'!$C$11</f>
        <v>-319192.85415383469</v>
      </c>
      <c r="CP120" s="43">
        <f>MIN('Drive Train'!$F$35-CJ119*'DEPRECATED - DT-Prelim Calcs'!$C$21*'Drive Train'!$F$39,CP119+CJ$2)</f>
        <v>7.1920000000000002</v>
      </c>
      <c r="CQ120" s="43">
        <f>'Drive Train'!$F$35-CJ120*'DEPRECATED - DT-Prelim Calcs'!$C$21*'Drive Train'!$F$39</f>
        <v>7.1920000000000002</v>
      </c>
      <c r="CR120" s="1">
        <f>IF(CO120&gt;='Drive Train'!$F$29,1,0)</f>
        <v>0</v>
      </c>
      <c r="CS120" s="43">
        <f t="shared" si="133"/>
        <v>103.33333333333333</v>
      </c>
      <c r="CT120" s="49">
        <f>CT119+'DEPRECATED - DT-Prelim Calcs'!$C$11</f>
        <v>464</v>
      </c>
      <c r="CU120" s="2">
        <f>DE120/'Drive Train'!$F$35</f>
        <v>0.57999999999999996</v>
      </c>
      <c r="CV120" s="36">
        <f>DC120*12*60/(PI() * 'Drive Train'!$F$15)/CU$2*CU120</f>
        <v>-32526.466853003982</v>
      </c>
      <c r="CW120" s="2">
        <f>('DEPRECATED - DT-Prelim Calcs'!$C$6*CU120-CV120)/('DEPRECATED - DT-Prelim Calcs'!$C$6*CU120)*'DEPRECATED - DT-Prelim Calcs'!$C$7*CU120</f>
        <v>26.630721871565623</v>
      </c>
      <c r="CX120" s="43">
        <f>CW120/'DEPRECATED - DT-Prelim Calcs'!$C$7*('DEPRECATED - DT-Prelim Calcs'!$C$8-'DEPRECATED - DT-Prelim Calcs'!$C$9)+'DEPRECATED - DT-Prelim Calcs'!$C$9</f>
        <v>1452.2781318091718</v>
      </c>
      <c r="CY120" s="43">
        <f t="shared" si="106"/>
        <v>93</v>
      </c>
      <c r="CZ120" s="2">
        <f t="shared" si="134"/>
        <v>1.0413264407364002</v>
      </c>
      <c r="DA120" s="43">
        <f>CZ120*'DEPRECATED - DT-Prelim Calcs'!$C$21/CU$2/'DEPRECATED - DT-Prelim Calcs'!$C$19/'DEPRECATED - DT-Prelim Calcs'!$C$18*3.39*'DEPRECATED - DT-Prelim Calcs'!$C$20</f>
        <v>29.053734754561201</v>
      </c>
      <c r="DB120" s="36">
        <f t="shared" si="135"/>
        <v>0</v>
      </c>
      <c r="DC120" s="43">
        <f>DA119*'DEPRECATED - DT-Prelim Calcs'!$C$11+DC119</f>
        <v>-117.45391875014856</v>
      </c>
      <c r="DD120" s="43">
        <f>DD119+0.5*DA120*'DEPRECATED - DT-Prelim Calcs'!$C$11^2+DC120*'DEPRECATED - DT-Prelim Calcs'!$C$11</f>
        <v>-412916.33625742508</v>
      </c>
      <c r="DE120" s="43">
        <f>MIN('Drive Train'!$F$35-CY119*'DEPRECATED - DT-Prelim Calcs'!$C$21*'Drive Train'!$F$39,DE119+CY$2)</f>
        <v>7.1920000000000002</v>
      </c>
      <c r="DF120" s="43">
        <f>'Drive Train'!$F$35-CY120*'DEPRECATED - DT-Prelim Calcs'!$C$21*'Drive Train'!$F$39</f>
        <v>7.1920000000000002</v>
      </c>
      <c r="DG120" s="1">
        <f>IF(DD120&gt;='Drive Train'!$F$29,1,0)</f>
        <v>0</v>
      </c>
      <c r="DH120" s="43">
        <f t="shared" si="136"/>
        <v>103.33333333333333</v>
      </c>
      <c r="DI120" s="49">
        <f>DI119+'DEPRECATED - DT-Prelim Calcs'!$C$11</f>
        <v>464</v>
      </c>
      <c r="DJ120" s="2">
        <f>DT120/'Drive Train'!$F$35</f>
        <v>0.57999999999999996</v>
      </c>
      <c r="DK120" s="36">
        <f>DR120*12*60/(PI() * 'Drive Train'!$F$15)/DJ$2*DJ120</f>
        <v>-609978.04733216704</v>
      </c>
      <c r="DL120" s="2">
        <f>('DEPRECATED - DT-Prelim Calcs'!$C$6*DJ120-DK120)/('DEPRECATED - DT-Prelim Calcs'!$C$6*DJ120)*'DEPRECATED - DT-Prelim Calcs'!$C$7*DJ120</f>
        <v>451.12099028022948</v>
      </c>
      <c r="DM120" s="43">
        <f>DL120/'DEPRECATED - DT-Prelim Calcs'!$C$7*('DEPRECATED - DT-Prelim Calcs'!$C$8-'DEPRECATED - DT-Prelim Calcs'!$C$9)+'DEPRECATED - DT-Prelim Calcs'!$C$9</f>
        <v>24577.494246609513</v>
      </c>
      <c r="DN120" s="43">
        <f t="shared" si="107"/>
        <v>93</v>
      </c>
      <c r="DO120" s="2">
        <f t="shared" si="137"/>
        <v>0.89769520753137932</v>
      </c>
      <c r="DP120" s="43">
        <f>DO120*'DEPRECATED - DT-Prelim Calcs'!$C$21/DJ$2/'DEPRECATED - DT-Prelim Calcs'!$C$19/'DEPRECATED - DT-Prelim Calcs'!$C$18*3.39*'DEPRECATED - DT-Prelim Calcs'!$C$20</f>
        <v>29.053734754561201</v>
      </c>
      <c r="DQ120" s="36">
        <f t="shared" si="138"/>
        <v>0</v>
      </c>
      <c r="DR120" s="43">
        <f>DP119*'DEPRECATED - DT-Prelim Calcs'!$C$11+DR119</f>
        <v>-1898.8332861175022</v>
      </c>
      <c r="DS120" s="43">
        <f>DS119+0.5*DP120*'DEPRECATED - DT-Prelim Calcs'!$C$11^2+DR120*'DEPRECATED - DT-Prelim Calcs'!$C$11</f>
        <v>-876648.52601578319</v>
      </c>
      <c r="DT120" s="43">
        <f>MIN('Drive Train'!$F$35-DN119*'DEPRECATED - DT-Prelim Calcs'!$C$21*'Drive Train'!$F$39,DT119+DN$2)</f>
        <v>7.1920000000000002</v>
      </c>
      <c r="DU120" s="43">
        <f>'Drive Train'!$F$35-DN120*'DEPRECATED - DT-Prelim Calcs'!$C$21*'Drive Train'!$F$39</f>
        <v>7.1920000000000002</v>
      </c>
      <c r="DV120" s="1">
        <f>IF(DS120&gt;='Drive Train'!$F$29,1,0)</f>
        <v>0</v>
      </c>
      <c r="DW120" s="43">
        <f t="shared" si="139"/>
        <v>103.33333333333333</v>
      </c>
      <c r="DX120" s="49">
        <f>DX119+'DEPRECATED - DT-Prelim Calcs'!$C$11</f>
        <v>464</v>
      </c>
      <c r="DY120" s="2">
        <f>EI120/'Drive Train'!$F$35</f>
        <v>0.57999999999999996</v>
      </c>
      <c r="DZ120" s="36">
        <f>EG120*12*60/(PI() * 'Drive Train'!$F$15)/DY$2*DY120</f>
        <v>-63913.917657767714</v>
      </c>
      <c r="EA120" s="2">
        <f>('DEPRECATED - DT-Prelim Calcs'!$C$6*DY120-DZ120)/('DEPRECATED - DT-Prelim Calcs'!$C$6*DY120)*'DEPRECATED - DT-Prelim Calcs'!$C$7*DY120</f>
        <v>49.703941977261849</v>
      </c>
      <c r="EB120" s="43">
        <f>EA120/'DEPRECATED - DT-Prelim Calcs'!$C$7*('DEPRECATED - DT-Prelim Calcs'!$C$8-'DEPRECATED - DT-Prelim Calcs'!$C$9)+'DEPRECATED - DT-Prelim Calcs'!$C$9</f>
        <v>2709.2520629403839</v>
      </c>
      <c r="EC120" s="43">
        <f t="shared" si="108"/>
        <v>93</v>
      </c>
      <c r="ED120" s="2">
        <f t="shared" si="140"/>
        <v>0.78888366722454539</v>
      </c>
      <c r="EE120" s="43">
        <f>ED120*'DEPRECATED - DT-Prelim Calcs'!$C$21/DY$2/'DEPRECATED - DT-Prelim Calcs'!$C$19/'DEPRECATED - DT-Prelim Calcs'!$C$18*3.39*'DEPRECATED - DT-Prelim Calcs'!$C$20</f>
        <v>29.053734754561201</v>
      </c>
      <c r="EF120" s="36">
        <f t="shared" si="141"/>
        <v>0</v>
      </c>
      <c r="EG120" s="43">
        <f>EE119*'DEPRECATED - DT-Prelim Calcs'!$C$11+EG119</f>
        <v>-174.84456128159701</v>
      </c>
      <c r="EH120" s="43">
        <f>EH119+0.5*EE120*'DEPRECATED - DT-Prelim Calcs'!$C$11^2+EG120*'DEPRECATED - DT-Prelim Calcs'!$C$11</f>
        <v>-796092.12112728402</v>
      </c>
      <c r="EI120" s="43">
        <f>MIN('Drive Train'!$F$35-EC119*'DEPRECATED - DT-Prelim Calcs'!$C$21*'Drive Train'!$F$39,EI119+EC$2)</f>
        <v>7.1920000000000002</v>
      </c>
      <c r="EJ120" s="43">
        <f>'Drive Train'!$F$35-EC120*'DEPRECATED - DT-Prelim Calcs'!$C$21*'Drive Train'!$F$39</f>
        <v>7.1920000000000002</v>
      </c>
      <c r="EK120" s="1">
        <f>IF(EH120&gt;='Drive Train'!$F$29,1,0)</f>
        <v>0</v>
      </c>
      <c r="EL120" s="43">
        <f t="shared" si="142"/>
        <v>103.33333333333333</v>
      </c>
      <c r="EM120" s="49">
        <f>EM119+'DEPRECATED - DT-Prelim Calcs'!$C$11</f>
        <v>464</v>
      </c>
      <c r="EN120" s="2">
        <f>EX120/'Drive Train'!$F$35</f>
        <v>0.57999999999999996</v>
      </c>
      <c r="EO120" s="36">
        <f>EV120*12*60/(PI() * 'Drive Train'!$F$15)/EN$2*EN120</f>
        <v>-2207703.5017513251</v>
      </c>
      <c r="EP120" s="2">
        <f>('DEPRECATED - DT-Prelim Calcs'!$C$6*EN120-EO120)/('DEPRECATED - DT-Prelim Calcs'!$C$6*EN120)*'DEPRECATED - DT-Prelim Calcs'!$C$7*EN120</f>
        <v>1625.6244983093598</v>
      </c>
      <c r="EQ120" s="43">
        <f>EP120/'DEPRECATED - DT-Prelim Calcs'!$C$7*('DEPRECATED - DT-Prelim Calcs'!$C$8-'DEPRECATED - DT-Prelim Calcs'!$C$9)+'DEPRECATED - DT-Prelim Calcs'!$C$9</f>
        <v>88561.640579539744</v>
      </c>
      <c r="ER120" s="43">
        <f t="shared" si="109"/>
        <v>93</v>
      </c>
      <c r="ES120" s="2">
        <f t="shared" si="143"/>
        <v>0.7035989464435134</v>
      </c>
      <c r="ET120" s="43">
        <f>ES120*'DEPRECATED - DT-Prelim Calcs'!$C$21/EN$2/'DEPRECATED - DT-Prelim Calcs'!$C$19/'DEPRECATED - DT-Prelim Calcs'!$C$18*3.39*'DEPRECATED - DT-Prelim Calcs'!$C$20</f>
        <v>29.053734754561201</v>
      </c>
      <c r="EU120" s="36">
        <f t="shared" si="144"/>
        <v>0</v>
      </c>
      <c r="EV120" s="43">
        <f>ET119*'DEPRECATED - DT-Prelim Calcs'!$C$11+EV119</f>
        <v>-5386.5370475352775</v>
      </c>
      <c r="EW120" s="43">
        <f>EW119+0.5*ET120*'DEPRECATED - DT-Prelim Calcs'!$C$11^2+EV120*'DEPRECATED - DT-Prelim Calcs'!$C$11</f>
        <v>-1433625.7760493646</v>
      </c>
      <c r="EX120" s="43">
        <f>MIN('Drive Train'!$F$35-ER119*'DEPRECATED - DT-Prelim Calcs'!$C$21*'Drive Train'!$F$39,EX119+ER$2)</f>
        <v>7.1920000000000002</v>
      </c>
      <c r="EY120" s="43">
        <f>'Drive Train'!$F$35-ER120*'DEPRECATED - DT-Prelim Calcs'!$C$21*'Drive Train'!$F$39</f>
        <v>7.1920000000000002</v>
      </c>
      <c r="EZ120" s="1">
        <f>IF(EW120&gt;='Drive Train'!$F$29,1,0)</f>
        <v>0</v>
      </c>
      <c r="FA120" s="43">
        <f t="shared" si="145"/>
        <v>103.33333333333333</v>
      </c>
      <c r="FB120" s="49">
        <f>FB119+'DEPRECATED - DT-Prelim Calcs'!$C$11</f>
        <v>464</v>
      </c>
      <c r="FC120" s="2">
        <f>FM120/'Drive Train'!$F$35</f>
        <v>0.57999999999999996</v>
      </c>
      <c r="FD120" s="36">
        <f>FK120*12*60/(PI() * 'Drive Train'!$F$15)/FC$2*FC120</f>
        <v>-1149709.418210861</v>
      </c>
      <c r="FE120" s="2">
        <f>('DEPRECATED - DT-Prelim Calcs'!$C$6*FC120-FD120)/('DEPRECATED - DT-Prelim Calcs'!$C$6*FC120)*'DEPRECATED - DT-Prelim Calcs'!$C$7*FC120</f>
        <v>847.88276605155772</v>
      </c>
      <c r="FF120" s="43">
        <f>FE120/'DEPRECATED - DT-Prelim Calcs'!$C$7*('DEPRECATED - DT-Prelim Calcs'!$C$8-'DEPRECATED - DT-Prelim Calcs'!$C$9)+'DEPRECATED - DT-Prelim Calcs'!$C$9</f>
        <v>46192.128299823664</v>
      </c>
      <c r="FG120" s="43">
        <f t="shared" si="110"/>
        <v>93</v>
      </c>
      <c r="FH120" s="2">
        <f t="shared" si="146"/>
        <v>0.63495514679048781</v>
      </c>
      <c r="FI120" s="43">
        <f>FH120*'DEPRECATED - DT-Prelim Calcs'!$C$21/FC$2/'DEPRECATED - DT-Prelim Calcs'!$C$19/'DEPRECATED - DT-Prelim Calcs'!$C$18*3.39*'DEPRECATED - DT-Prelim Calcs'!$C$20</f>
        <v>29.053734754561205</v>
      </c>
      <c r="FJ120" s="36">
        <f t="shared" si="147"/>
        <v>0</v>
      </c>
      <c r="FK120" s="43">
        <f>FI119*'DEPRECATED - DT-Prelim Calcs'!$C$11+FK119</f>
        <v>-2531.4821012154725</v>
      </c>
      <c r="FL120" s="43">
        <f>FL119+0.5*FI120*'DEPRECATED - DT-Prelim Calcs'!$C$11^2+FK120*'DEPRECATED - DT-Prelim Calcs'!$C$11</f>
        <v>-1979284.6471044098</v>
      </c>
      <c r="FM120" s="43">
        <f>MIN('Drive Train'!$F$35-FG119*'DEPRECATED - DT-Prelim Calcs'!$C$21*'Drive Train'!$F$39,FM119+FG$2)</f>
        <v>7.1920000000000002</v>
      </c>
      <c r="FN120" s="43">
        <f>'Drive Train'!$F$35-FG120*'DEPRECATED - DT-Prelim Calcs'!$C$21*'Drive Train'!$F$39</f>
        <v>7.1920000000000002</v>
      </c>
      <c r="FO120" s="1">
        <f>IF(FL120&gt;='Drive Train'!$F$29,1,0)</f>
        <v>0</v>
      </c>
      <c r="FP120" s="43">
        <f t="shared" si="148"/>
        <v>103.33333333333333</v>
      </c>
      <c r="FQ120" s="49">
        <f>FQ119+'DEPRECATED - DT-Prelim Calcs'!$C$11</f>
        <v>464</v>
      </c>
      <c r="FR120" s="2">
        <f>GB120/'Drive Train'!$F$35</f>
        <v>0.57999999999999996</v>
      </c>
      <c r="FS120" s="36">
        <f>FZ120*12*60/(PI() * 'Drive Train'!$F$15)/FR$2*FR120</f>
        <v>-1006615.7889741487</v>
      </c>
      <c r="FT120" s="2">
        <f>('DEPRECATED - DT-Prelim Calcs'!$C$6*FR120-FS120)/('DEPRECATED - DT-Prelim Calcs'!$C$6*FR120)*'DEPRECATED - DT-Prelim Calcs'!$C$7*FR120</f>
        <v>742.69324863460156</v>
      </c>
      <c r="FU120" s="43">
        <f>FT120/'DEPRECATED - DT-Prelim Calcs'!$C$7*('DEPRECATED - DT-Prelim Calcs'!$C$8-'DEPRECATED - DT-Prelim Calcs'!$C$9)+'DEPRECATED - DT-Prelim Calcs'!$C$9</f>
        <v>40461.654589795457</v>
      </c>
      <c r="FV120" s="43">
        <f t="shared" si="111"/>
        <v>93</v>
      </c>
      <c r="FW120" s="2">
        <f t="shared" si="149"/>
        <v>0.57851468929799987</v>
      </c>
      <c r="FX120" s="43">
        <f>FW120*'DEPRECATED - DT-Prelim Calcs'!$C$21/FR$2/'DEPRECATED - DT-Prelim Calcs'!$C$19/'DEPRECATED - DT-Prelim Calcs'!$C$18*3.39*'DEPRECATED - DT-Prelim Calcs'!$C$20</f>
        <v>29.053734754561201</v>
      </c>
      <c r="FY120" s="36">
        <f t="shared" si="150"/>
        <v>0</v>
      </c>
      <c r="FZ120" s="43">
        <f>FX119*'DEPRECATED - DT-Prelim Calcs'!$C$11+FZ119</f>
        <v>-2019.3976804780832</v>
      </c>
      <c r="GA120" s="43">
        <f>GA119+0.5*FX120*'DEPRECATED - DT-Prelim Calcs'!$C$11^2+FZ120*'DEPRECATED - DT-Prelim Calcs'!$C$11</f>
        <v>-2028486.0546731963</v>
      </c>
      <c r="GB120" s="43">
        <f>MIN('Drive Train'!$F$35-FV119*'DEPRECATED - DT-Prelim Calcs'!$C$21*'Drive Train'!$F$39,GB119+FV$2)</f>
        <v>7.1920000000000002</v>
      </c>
      <c r="GC120" s="43">
        <f>'Drive Train'!$F$35-FV120*'DEPRECATED - DT-Prelim Calcs'!$C$21*'Drive Train'!$F$39</f>
        <v>7.1920000000000002</v>
      </c>
      <c r="GD120" s="1">
        <f>IF(GA120&gt;='Drive Train'!$F$29,1,0)</f>
        <v>0</v>
      </c>
      <c r="GE120" s="43">
        <f t="shared" si="151"/>
        <v>103.33333333333333</v>
      </c>
      <c r="GF120" s="49">
        <f>GF119+'DEPRECATED - DT-Prelim Calcs'!$C$11</f>
        <v>464</v>
      </c>
      <c r="GG120" s="2">
        <f>GQ120/'Drive Train'!$F$35</f>
        <v>0.86451612903225805</v>
      </c>
      <c r="GH120" s="36">
        <f>GO120*12*60/(PI() * 'Drive Train'!$F$15)/GG$2*GG120</f>
        <v>-256015.74869246493</v>
      </c>
      <c r="GI120" s="2">
        <f>('DEPRECATED - DT-Prelim Calcs'!$C$6*GG120-GH120)/('DEPRECATED - DT-Prelim Calcs'!$C$6*GG120)*'DEPRECATED - DT-Prelim Calcs'!$C$7*GG120</f>
        <v>192.25424543633068</v>
      </c>
      <c r="GJ120" s="43">
        <f>GI120/'DEPRECATED - DT-Prelim Calcs'!$C$7*('DEPRECATED - DT-Prelim Calcs'!$C$8-'DEPRECATED - DT-Prelim Calcs'!$C$9)+'DEPRECATED - DT-Prelim Calcs'!$C$9</f>
        <v>10475.052176755327</v>
      </c>
      <c r="GK120" s="43">
        <f t="shared" si="152"/>
        <v>29.999999999999982</v>
      </c>
      <c r="GL120" s="2">
        <f t="shared" si="153"/>
        <v>1.4462867232450001</v>
      </c>
      <c r="GM120" s="43">
        <f>GL120*'DEPRECATED - DT-Prelim Calcs'!$C$21/GG$2/'DEPRECATED - DT-Prelim Calcs'!$C$19/'DEPRECATED - DT-Prelim Calcs'!$C$18*3.39*'DEPRECATED - DT-Prelim Calcs'!$C$20</f>
        <v>29.053734754561201</v>
      </c>
      <c r="GN120" s="36">
        <f t="shared" si="154"/>
        <v>0</v>
      </c>
      <c r="GO120" s="43">
        <f>GM119*'DEPRECATED - DT-Prelim Calcs'!$C$11+GO119</f>
        <v>-861.42941729414383</v>
      </c>
      <c r="GP120" s="43">
        <f>GP119+0.5*GM120*'DEPRECATED - DT-Prelim Calcs'!$C$11^2+GO120*'DEPRECATED - DT-Prelim Calcs'!$C$11</f>
        <v>-144646.72381753451</v>
      </c>
      <c r="GQ120" s="43">
        <f>MIN('Drive Train'!$F$35-GK119*'DEPRECATED - DT-Prelim Calcs'!$C$21*'Drive Train'!$F$39,GQ119+GK$2)</f>
        <v>10.72</v>
      </c>
      <c r="GR120" s="43">
        <f>'Drive Train'!$F$35-GK120*'DEPRECATED - DT-Prelim Calcs'!$C$21*'Drive Train'!$F$39</f>
        <v>10.72</v>
      </c>
      <c r="GS120" s="1">
        <f>IF(GP120&gt;='Drive Train'!$F$29,1,0)</f>
        <v>0</v>
      </c>
      <c r="GT120" s="43">
        <f t="shared" si="155"/>
        <v>33.333333333333314</v>
      </c>
      <c r="GU120" s="49">
        <f>GU119+'DEPRECATED - DT-Prelim Calcs'!$C$11</f>
        <v>464</v>
      </c>
      <c r="GV120" s="2">
        <f>HF120/'Drive Train'!$F$35</f>
        <v>0.84946236559139798</v>
      </c>
      <c r="GW120" s="36">
        <f>HD120*12*60/(PI() * 'Drive Train'!$F$15)/GV$2*GV120</f>
        <v>-78393.597715041979</v>
      </c>
      <c r="GX120" s="2">
        <f>('DEPRECATED - DT-Prelim Calcs'!$C$6*GV120-GW120)/('DEPRECATED - DT-Prelim Calcs'!$C$6*GV120)*'DEPRECATED - DT-Prelim Calcs'!$C$7*GV120</f>
        <v>61.6118739936122</v>
      </c>
      <c r="GY120" s="43">
        <f>GX120/'DEPRECATED - DT-Prelim Calcs'!$C$7*('DEPRECATED - DT-Prelim Calcs'!$C$8-'DEPRECATED - DT-Prelim Calcs'!$C$9)+'DEPRECATED - DT-Prelim Calcs'!$C$9</f>
        <v>3357.9677623385751</v>
      </c>
      <c r="GZ120" s="43">
        <f t="shared" si="112"/>
        <v>33.333333333333314</v>
      </c>
      <c r="HA120" s="2">
        <f t="shared" si="156"/>
        <v>1.4462867232450001</v>
      </c>
      <c r="HB120" s="43">
        <f>HA120*'DEPRECATED - DT-Prelim Calcs'!$C$21/GV$2/'DEPRECATED - DT-Prelim Calcs'!$C$19/'DEPRECATED - DT-Prelim Calcs'!$C$18*3.39*'DEPRECATED - DT-Prelim Calcs'!$C$20</f>
        <v>29.053734754561201</v>
      </c>
      <c r="HC120" s="36">
        <f t="shared" si="157"/>
        <v>0</v>
      </c>
      <c r="HD120" s="43">
        <f>HB119*'DEPRECATED - DT-Prelim Calcs'!$C$11+HD119</f>
        <v>-268.449482094639</v>
      </c>
      <c r="HE120" s="43">
        <f>HE119+0.5*HB120*'DEPRECATED - DT-Prelim Calcs'!$C$11^2+HD120*'DEPRECATED - DT-Prelim Calcs'!$C$11</f>
        <v>-151435.45162695742</v>
      </c>
      <c r="HF120" s="43">
        <f>MIN('Drive Train'!$F$35-GZ119*'DEPRECATED - DT-Prelim Calcs'!$C$21*'Drive Train'!$F$39,HF119+GZ$2)</f>
        <v>10.533333333333335</v>
      </c>
      <c r="HG120" s="43">
        <f>'Drive Train'!$F$35-GZ120*'DEPRECATED - DT-Prelim Calcs'!$C$21*'Drive Train'!$F$39</f>
        <v>10.533333333333335</v>
      </c>
      <c r="HH120" s="1">
        <f>IF(HE120&gt;='Drive Train'!$F$29,1,0)</f>
        <v>0</v>
      </c>
      <c r="HI120" s="43">
        <f t="shared" si="158"/>
        <v>37.037037037037017</v>
      </c>
      <c r="HJ120" s="49">
        <f>HJ119+'DEPRECATED - DT-Prelim Calcs'!$C$11</f>
        <v>464</v>
      </c>
      <c r="HK120" s="2">
        <f>HU120/'Drive Train'!$F$35</f>
        <v>0.83440860215053769</v>
      </c>
      <c r="HL120" s="36">
        <f>HS120*12*60/(PI() * 'Drive Train'!$F$15)/HK$2*HK120</f>
        <v>-83767.080135667813</v>
      </c>
      <c r="HM120" s="2">
        <f>('DEPRECATED - DT-Prelim Calcs'!$C$6*HK120-HL120)/('DEPRECATED - DT-Prelim Calcs'!$C$6*HK120)*'DEPRECATED - DT-Prelim Calcs'!$C$7*HK120</f>
        <v>65.491370989271303</v>
      </c>
      <c r="HN120" s="43">
        <f>HM120/'DEPRECATED - DT-Prelim Calcs'!$C$7*('DEPRECATED - DT-Prelim Calcs'!$C$8-'DEPRECATED - DT-Prelim Calcs'!$C$9)+'DEPRECATED - DT-Prelim Calcs'!$C$9</f>
        <v>3569.3134941916455</v>
      </c>
      <c r="HO120" s="43">
        <f t="shared" si="113"/>
        <v>36.66666666666665</v>
      </c>
      <c r="HP120" s="2">
        <f t="shared" si="159"/>
        <v>1.4462867232450001</v>
      </c>
      <c r="HQ120" s="43">
        <f>HP120*'DEPRECATED - DT-Prelim Calcs'!$C$21/HK$2/'DEPRECATED - DT-Prelim Calcs'!$C$19/'DEPRECATED - DT-Prelim Calcs'!$C$18*3.39*'DEPRECATED - DT-Prelim Calcs'!$C$20</f>
        <v>29.053734754561201</v>
      </c>
      <c r="HR120" s="36">
        <f t="shared" si="160"/>
        <v>0</v>
      </c>
      <c r="HS120" s="43">
        <f>HQ119*'DEPRECATED - DT-Prelim Calcs'!$C$11+HS119</f>
        <v>-292.0254635800876</v>
      </c>
      <c r="HT120" s="43">
        <f>HT119+0.5*HQ120*'DEPRECATED - DT-Prelim Calcs'!$C$11^2+HS120*'DEPRECATED - DT-Prelim Calcs'!$C$11</f>
        <v>-175008.54937335296</v>
      </c>
      <c r="HU120" s="43">
        <f>MIN('Drive Train'!$F$35-HO119*'DEPRECATED - DT-Prelim Calcs'!$C$21*'Drive Train'!$F$39,HU119+HO$2)</f>
        <v>10.346666666666668</v>
      </c>
      <c r="HV120" s="43">
        <f>'Drive Train'!$F$35-HO120*'DEPRECATED - DT-Prelim Calcs'!$C$21*'Drive Train'!$F$39</f>
        <v>10.346666666666668</v>
      </c>
      <c r="HW120" s="1">
        <f>IF(HT120&gt;='Drive Train'!$F$29,1,0)</f>
        <v>0</v>
      </c>
      <c r="HX120" s="43">
        <f t="shared" si="161"/>
        <v>40.740740740740726</v>
      </c>
      <c r="HY120" s="49">
        <f>HY119+'DEPRECATED - DT-Prelim Calcs'!$C$11</f>
        <v>464</v>
      </c>
      <c r="HZ120" s="2">
        <f>IJ120/'Drive Train'!$F$35</f>
        <v>0.8193548387096774</v>
      </c>
      <c r="IA120" s="36">
        <f>IH120*12*60/(PI() * 'Drive Train'!$F$15)/HZ$2*HZ120</f>
        <v>-43503.839685662169</v>
      </c>
      <c r="IB120" s="2">
        <f>('DEPRECATED - DT-Prelim Calcs'!$C$6*HZ120-IA120)/('DEPRECATED - DT-Prelim Calcs'!$C$6*HZ120)*'DEPRECATED - DT-Prelim Calcs'!$C$7*HZ120</f>
        <v>35.822869511064937</v>
      </c>
      <c r="IC120" s="43">
        <f>IB120/'DEPRECATED - DT-Prelim Calcs'!$C$7*('DEPRECATED - DT-Prelim Calcs'!$C$8-'DEPRECATED - DT-Prelim Calcs'!$C$9)+'DEPRECATED - DT-Prelim Calcs'!$C$9</f>
        <v>1953.0443838117465</v>
      </c>
      <c r="ID120" s="43">
        <f t="shared" si="114"/>
        <v>39.999999999999986</v>
      </c>
      <c r="IE120" s="2">
        <f t="shared" si="162"/>
        <v>1.4462867232450001</v>
      </c>
      <c r="IF120" s="43">
        <f>IE120*'DEPRECATED - DT-Prelim Calcs'!$C$21/HZ$2/'DEPRECATED - DT-Prelim Calcs'!$C$19/'DEPRECATED - DT-Prelim Calcs'!$C$18*3.39*'DEPRECATED - DT-Prelim Calcs'!$C$20</f>
        <v>29.053734754561201</v>
      </c>
      <c r="IG120" s="36">
        <f t="shared" si="163"/>
        <v>0</v>
      </c>
      <c r="IH120" s="43">
        <f>IF119*'DEPRECATED - DT-Prelim Calcs'!$C$11+IH119</f>
        <v>-154.4477849935169</v>
      </c>
      <c r="II120" s="43">
        <f>II119+0.5*IF120*'DEPRECATED - DT-Prelim Calcs'!$C$11^2+IH120*'DEPRECATED - DT-Prelim Calcs'!$C$11</f>
        <v>-145611.33816501498</v>
      </c>
      <c r="IJ120" s="43">
        <f>MIN('Drive Train'!$F$35-ID119*'DEPRECATED - DT-Prelim Calcs'!$C$21*'Drive Train'!$F$39,IJ119+ID$2)</f>
        <v>10.16</v>
      </c>
      <c r="IK120" s="43">
        <f>'Drive Train'!$F$35-ID120*'DEPRECATED - DT-Prelim Calcs'!$C$21*'Drive Train'!$F$39</f>
        <v>10.16</v>
      </c>
      <c r="IL120" s="1">
        <f>IF(II120&gt;='Drive Train'!$F$29,1,0)</f>
        <v>0</v>
      </c>
      <c r="IM120" s="43">
        <f t="shared" si="164"/>
        <v>44.444444444444429</v>
      </c>
      <c r="IN120" s="49">
        <f>IN119+'DEPRECATED - DT-Prelim Calcs'!$C$11</f>
        <v>464</v>
      </c>
      <c r="IO120" s="2">
        <f>IY120/'Drive Train'!$F$35</f>
        <v>0.80430107526881722</v>
      </c>
      <c r="IP120" s="36">
        <f>IW120*12*60/(PI() * 'Drive Train'!$F$15)/IO$2*IO120</f>
        <v>10719.454438420134</v>
      </c>
      <c r="IQ120" s="2">
        <f>('DEPRECATED - DT-Prelim Calcs'!$C$6*IO120-IP120)/('DEPRECATED - DT-Prelim Calcs'!$C$6*IO120)*'DEPRECATED - DT-Prelim Calcs'!$C$7*IO120</f>
        <v>-4.107803084918781</v>
      </c>
      <c r="IR120" s="43">
        <f>IQ120/'DEPRECATED - DT-Prelim Calcs'!$C$7*('DEPRECATED - DT-Prelim Calcs'!$C$8-'DEPRECATED - DT-Prelim Calcs'!$C$9)+'DEPRECATED - DT-Prelim Calcs'!$C$9</f>
        <v>-222.2833023873664</v>
      </c>
      <c r="IS120" s="43">
        <f t="shared" si="115"/>
        <v>-222.2833023873664</v>
      </c>
      <c r="IT120" s="2">
        <f t="shared" si="165"/>
        <v>-5.1488898755195045</v>
      </c>
      <c r="IU120" s="43">
        <f>IT120*'DEPRECATED - DT-Prelim Calcs'!$C$21/IO$2/'DEPRECATED - DT-Prelim Calcs'!$C$19/'DEPRECATED - DT-Prelim Calcs'!$C$18*3.39*'DEPRECATED - DT-Prelim Calcs'!$C$20</f>
        <v>-103.43348820083727</v>
      </c>
      <c r="IV120" s="36">
        <f t="shared" si="166"/>
        <v>1</v>
      </c>
      <c r="IW120" s="43">
        <f>IU119*'DEPRECATED - DT-Prelim Calcs'!$C$11+IW119</f>
        <v>38.768602894428369</v>
      </c>
      <c r="IX120" s="43">
        <f>IX119+0.5*IU120*'DEPRECATED - DT-Prelim Calcs'!$C$11^2+IW120*'DEPRECATED - DT-Prelim Calcs'!$C$11</f>
        <v>-194506.49051131718</v>
      </c>
      <c r="IY120" s="43">
        <f>MIN('Drive Train'!$F$35-IS119*'DEPRECATED - DT-Prelim Calcs'!$C$21*'Drive Train'!$F$39,IY119+IS$2)</f>
        <v>9.9733333333333345</v>
      </c>
      <c r="IZ120" s="43">
        <f>'Drive Train'!$F$35-IS120*'DEPRECATED - DT-Prelim Calcs'!$C$21*'Drive Train'!$F$39</f>
        <v>24.84786493369252</v>
      </c>
      <c r="JA120" s="1">
        <f>IF(IX120&gt;='Drive Train'!$F$29,1,0)</f>
        <v>0</v>
      </c>
      <c r="JB120" s="43">
        <f t="shared" si="167"/>
        <v>-246.98144709707375</v>
      </c>
      <c r="JC120" s="49">
        <f>JC119+'DEPRECATED - DT-Prelim Calcs'!$C$11</f>
        <v>464</v>
      </c>
      <c r="JD120" s="2">
        <f>JN120/'Drive Train'!$F$35</f>
        <v>1.1710959685295637</v>
      </c>
      <c r="JE120" s="36">
        <f>JL120*12*60/(PI() * 'Drive Train'!$F$15)/JD$2*JD120</f>
        <v>-33728.307505568875</v>
      </c>
      <c r="JF120" s="2">
        <f>('DEPRECATED - DT-Prelim Calcs'!$C$6*JD120-JE120)/('DEPRECATED - DT-Prelim Calcs'!$C$6*JD120)*'DEPRECATED - DT-Prelim Calcs'!$C$7*JD120</f>
        <v>30.286446706998955</v>
      </c>
      <c r="JG120" s="43">
        <f>JF120/'DEPRECATED - DT-Prelim Calcs'!$C$7*('DEPRECATED - DT-Prelim Calcs'!$C$8-'DEPRECATED - DT-Prelim Calcs'!$C$9)+'DEPRECATED - DT-Prelim Calcs'!$C$9</f>
        <v>1651.4332907544206</v>
      </c>
      <c r="JH120" s="43">
        <f t="shared" si="116"/>
        <v>46.666666666666657</v>
      </c>
      <c r="JI120" s="2">
        <f t="shared" si="168"/>
        <v>1.4462867232450001</v>
      </c>
      <c r="JJ120" s="43">
        <f>JI120*'DEPRECATED - DT-Prelim Calcs'!$C$21/JD$2/'DEPRECATED - DT-Prelim Calcs'!$C$19/'DEPRECATED - DT-Prelim Calcs'!$C$18*3.39*'DEPRECATED - DT-Prelim Calcs'!$C$20</f>
        <v>29.053734754561201</v>
      </c>
      <c r="JK120" s="36">
        <f t="shared" si="169"/>
        <v>0</v>
      </c>
      <c r="JL120" s="43">
        <f>JJ119*'DEPRECATED - DT-Prelim Calcs'!$C$11+JL119</f>
        <v>-83.777651151344273</v>
      </c>
      <c r="JM120" s="43">
        <f>JM119+0.5*JJ120*'DEPRECATED - DT-Prelim Calcs'!$C$11^2+JL120*'DEPRECATED - DT-Prelim Calcs'!$C$11</f>
        <v>-166522.17811389646</v>
      </c>
      <c r="JN120" s="43">
        <f>MIN('Drive Train'!$F$35-JH119*'DEPRECATED - DT-Prelim Calcs'!$C$21*'Drive Train'!$F$39,JN119+JH$2)</f>
        <v>14.521590009766591</v>
      </c>
      <c r="JO120" s="43">
        <f>'Drive Train'!$F$35-JH120*'DEPRECATED - DT-Prelim Calcs'!$C$21*'Drive Train'!$F$39</f>
        <v>9.7866666666666671</v>
      </c>
      <c r="JP120" s="1">
        <f>IF(JM120&gt;='Drive Train'!$F$29,1,0)</f>
        <v>0</v>
      </c>
      <c r="JQ120" s="43">
        <f>MIN(JG120,'DEPRECATED - DT-Prelim Calcs'!$C$10)*'DEPRECATED - DT-Prelim Calcs'!$C$11*1000/60/60</f>
        <v>103.33333333333333</v>
      </c>
      <c r="JR120" s="49">
        <f>JR119+'DEPRECATED - DT-Prelim Calcs'!$C$11</f>
        <v>464</v>
      </c>
      <c r="JS120" s="2">
        <f>KC120/'Drive Train'!$F$35</f>
        <v>0.77419354838709686</v>
      </c>
      <c r="JT120" s="36">
        <f>KA120*12*60/(PI() * 'Drive Train'!$F$15)/JS$2*JS120</f>
        <v>-55180.148798303198</v>
      </c>
      <c r="JU120" s="2">
        <f>('DEPRECATED - DT-Prelim Calcs'!$C$6*JS120-JT120)/('DEPRECATED - DT-Prelim Calcs'!$C$6*JS120)*'DEPRECATED - DT-Prelim Calcs'!$C$7*JS120</f>
        <v>44.194431356989099</v>
      </c>
      <c r="JV120" s="43">
        <f>JU120/'DEPRECATED - DT-Prelim Calcs'!$C$7*('DEPRECATED - DT-Prelim Calcs'!$C$8-'DEPRECATED - DT-Prelim Calcs'!$C$9)+'DEPRECATED - DT-Prelim Calcs'!$C$9</f>
        <v>2409.107081388212</v>
      </c>
      <c r="JW120" s="43">
        <f t="shared" si="117"/>
        <v>49.999999999999993</v>
      </c>
      <c r="JX120" s="2">
        <f t="shared" si="170"/>
        <v>1.4462867232450001</v>
      </c>
      <c r="JY120" s="43">
        <f>JX120*'DEPRECATED - DT-Prelim Calcs'!$C$21/JS$2/'DEPRECATED - DT-Prelim Calcs'!$C$19/'DEPRECATED - DT-Prelim Calcs'!$C$18*3.39*'DEPRECATED - DT-Prelim Calcs'!$C$20</f>
        <v>29.053734754561201</v>
      </c>
      <c r="JZ120" s="36">
        <f t="shared" si="171"/>
        <v>0</v>
      </c>
      <c r="KA120" s="43">
        <f>JY119*'DEPRECATED - DT-Prelim Calcs'!$C$11+KA119</f>
        <v>-207.32870573884912</v>
      </c>
      <c r="KB120" s="43">
        <f>KB119+0.5*JY120*'DEPRECATED - DT-Prelim Calcs'!$C$11^2+KA120*'DEPRECATED - DT-Prelim Calcs'!$C$11</f>
        <v>-185759.17548355495</v>
      </c>
      <c r="KC120" s="43">
        <f>MIN('Drive Train'!$F$35-JW119*'DEPRECATED - DT-Prelim Calcs'!$C$21*'Drive Train'!$F$39,KC119+JW$2)</f>
        <v>9.6000000000000014</v>
      </c>
      <c r="KD120" s="43">
        <f>'Drive Train'!$F$35-JW120*'DEPRECATED - DT-Prelim Calcs'!$C$21*'Drive Train'!$F$39</f>
        <v>9.6000000000000014</v>
      </c>
      <c r="KE120" s="1">
        <f>IF(KB120&gt;='Drive Train'!$F$29,1,0)</f>
        <v>0</v>
      </c>
      <c r="KF120" s="43">
        <f>MIN(JV120,'DEPRECATED - DT-Prelim Calcs'!$C$10)*'DEPRECATED - DT-Prelim Calcs'!$C$11*1000/60/60</f>
        <v>103.33333333333333</v>
      </c>
      <c r="KG120" s="49">
        <f>KG119+'DEPRECATED - DT-Prelim Calcs'!$C$11</f>
        <v>464</v>
      </c>
      <c r="KH120" s="2">
        <f>KR120/'Drive Train'!$F$35</f>
        <v>4.0893426614861985</v>
      </c>
      <c r="KI120" s="36">
        <f>KP120*12*60/(PI() * 'Drive Train'!$F$15)/KH$2*KH120</f>
        <v>-1558546.8917798414</v>
      </c>
      <c r="KJ120" s="2">
        <f>('DEPRECATED - DT-Prelim Calcs'!$C$6*KH120-KI120)/('DEPRECATED - DT-Prelim Calcs'!$C$6*KH120)*'DEPRECATED - DT-Prelim Calcs'!$C$7*KH120</f>
        <v>1164.8819829832257</v>
      </c>
      <c r="KK120" s="43">
        <f>KJ120/'DEPRECATED - DT-Prelim Calcs'!$C$7*('DEPRECATED - DT-Prelim Calcs'!$C$8-'DEPRECATED - DT-Prelim Calcs'!$C$9)+'DEPRECATED - DT-Prelim Calcs'!$C$9</f>
        <v>63461.488625205573</v>
      </c>
      <c r="KL120" s="43">
        <f t="shared" si="118"/>
        <v>53.333333333333329</v>
      </c>
      <c r="KM120" s="2">
        <f t="shared" si="172"/>
        <v>1.4462867232450001</v>
      </c>
      <c r="KN120" s="43">
        <f>KM120*'DEPRECATED - DT-Prelim Calcs'!$C$21/KH$2/'DEPRECATED - DT-Prelim Calcs'!$C$19/'DEPRECATED - DT-Prelim Calcs'!$C$18*3.39*'DEPRECATED - DT-Prelim Calcs'!$C$20</f>
        <v>29.053734754561201</v>
      </c>
      <c r="KO120" s="36">
        <f t="shared" si="173"/>
        <v>0</v>
      </c>
      <c r="KP120" s="43">
        <f>KN119*'DEPRECATED - DT-Prelim Calcs'!$C$11+KP119</f>
        <v>-1108.6449608177361</v>
      </c>
      <c r="KQ120" s="43">
        <f>KQ119+0.5*KN120*'DEPRECATED - DT-Prelim Calcs'!$C$11^2+KP120*'DEPRECATED - DT-Prelim Calcs'!$C$11</f>
        <v>-178701.23971622851</v>
      </c>
      <c r="KR120" s="43">
        <f>MIN('Drive Train'!$F$35-KL119*'DEPRECATED - DT-Prelim Calcs'!$C$21*'Drive Train'!$F$39,KR119+KL$2)</f>
        <v>50.707849002428858</v>
      </c>
      <c r="KS120" s="43">
        <f>'Drive Train'!$F$35-KL120*'DEPRECATED - DT-Prelim Calcs'!$C$21*'Drive Train'!$F$39</f>
        <v>9.413333333333334</v>
      </c>
      <c r="KT120" s="1">
        <f>IF(KQ120&gt;='Drive Train'!$F$29,1,0)</f>
        <v>0</v>
      </c>
      <c r="KU120" s="43">
        <f>MIN(KK120,'DEPRECATED - DT-Prelim Calcs'!$C$10)*'DEPRECATED - DT-Prelim Calcs'!$C$11*1000/60/60</f>
        <v>103.33333333333333</v>
      </c>
      <c r="KV120" s="49">
        <f>KV119+'DEPRECATED - DT-Prelim Calcs'!$C$11</f>
        <v>464</v>
      </c>
      <c r="KW120" s="2">
        <f>LG120/'Drive Train'!$F$35</f>
        <v>0.74408602150537628</v>
      </c>
      <c r="KX120" s="36">
        <f>LE120*12*60/(PI() * 'Drive Train'!$F$15)/KW$2*KW120</f>
        <v>-277054.29067744315</v>
      </c>
      <c r="KY120" s="2">
        <f>('DEPRECATED - DT-Prelim Calcs'!$C$6*KW120-KX120)/('DEPRECATED - DT-Prelim Calcs'!$C$6*KW120)*'DEPRECATED - DT-Prelim Calcs'!$C$7*KW120</f>
        <v>207.15506489496809</v>
      </c>
      <c r="KZ120" s="43">
        <f>KY120/'DEPRECATED - DT-Prelim Calcs'!$C$7*('DEPRECATED - DT-Prelim Calcs'!$C$8-'DEPRECATED - DT-Prelim Calcs'!$C$9)+'DEPRECATED - DT-Prelim Calcs'!$C$9</f>
        <v>11286.813236815426</v>
      </c>
      <c r="LA120" s="43">
        <f t="shared" si="119"/>
        <v>56.666666666666664</v>
      </c>
      <c r="LB120" s="2">
        <f t="shared" si="174"/>
        <v>1.4462867232450001</v>
      </c>
      <c r="LC120" s="43">
        <f>LB120*'DEPRECATED - DT-Prelim Calcs'!$C$21/KW$2/'DEPRECATED - DT-Prelim Calcs'!$C$19/'DEPRECATED - DT-Prelim Calcs'!$C$18*3.39*'DEPRECATED - DT-Prelim Calcs'!$C$20</f>
        <v>29.053734754561201</v>
      </c>
      <c r="LD120" s="36">
        <f t="shared" si="175"/>
        <v>0</v>
      </c>
      <c r="LE120" s="43">
        <f>LC119*'DEPRECATED - DT-Prelim Calcs'!$C$11+LE119</f>
        <v>-1083.0982438732894</v>
      </c>
      <c r="LF120" s="43">
        <f>LF119+0.5*LC120*'DEPRECATED - DT-Prelim Calcs'!$C$11^2+LE120*'DEPRECATED - DT-Prelim Calcs'!$C$11</f>
        <v>-206934.78657146305</v>
      </c>
      <c r="LG120" s="43">
        <f>MIN('Drive Train'!$F$35-LA119*'DEPRECATED - DT-Prelim Calcs'!$C$21*'Drive Train'!$F$39,LG119+LA$2)</f>
        <v>9.2266666666666666</v>
      </c>
      <c r="LH120" s="43">
        <f>'Drive Train'!$F$35-LA120*'DEPRECATED - DT-Prelim Calcs'!$C$21*'Drive Train'!$F$39</f>
        <v>9.2266666666666666</v>
      </c>
      <c r="LI120" s="1">
        <f>IF(LF120&gt;='Drive Train'!$F$29,1,0)</f>
        <v>0</v>
      </c>
      <c r="LJ120" s="43">
        <f>MIN(KZ120,'DEPRECATED - DT-Prelim Calcs'!$C$10)*'DEPRECATED - DT-Prelim Calcs'!$C$11*1000/60/60</f>
        <v>103.33333333333333</v>
      </c>
      <c r="LK120" s="49">
        <f>LK119+'DEPRECATED - DT-Prelim Calcs'!$C$11</f>
        <v>464</v>
      </c>
      <c r="LL120" s="2">
        <f>LV120/'Drive Train'!$F$35</f>
        <v>0.72903225806451621</v>
      </c>
      <c r="LM120" s="36">
        <f>LT120*12*60/(PI() * 'Drive Train'!$F$15)/LL$2*LL120</f>
        <v>-184663.64305114694</v>
      </c>
      <c r="LN120" s="2">
        <f>('DEPRECATED - DT-Prelim Calcs'!$C$6*LL120-LM120)/('DEPRECATED - DT-Prelim Calcs'!$C$6*LL120)*'DEPRECATED - DT-Prelim Calcs'!$C$7*LL120</f>
        <v>139.16719983419077</v>
      </c>
      <c r="LO120" s="43">
        <f>LN120/'DEPRECATED - DT-Prelim Calcs'!$C$7*('DEPRECATED - DT-Prelim Calcs'!$C$8-'DEPRECATED - DT-Prelim Calcs'!$C$9)+'DEPRECATED - DT-Prelim Calcs'!$C$9</f>
        <v>7582.9967073850194</v>
      </c>
      <c r="LP120" s="43">
        <f t="shared" si="120"/>
        <v>60</v>
      </c>
      <c r="LQ120" s="2">
        <f t="shared" si="176"/>
        <v>1.4462867232450001</v>
      </c>
      <c r="LR120" s="43">
        <f>LQ120*'DEPRECATED - DT-Prelim Calcs'!$C$21/LL$2/'DEPRECATED - DT-Prelim Calcs'!$C$19/'DEPRECATED - DT-Prelim Calcs'!$C$18*3.39*'DEPRECATED - DT-Prelim Calcs'!$C$20</f>
        <v>29.053734754561201</v>
      </c>
      <c r="LS120" s="36">
        <f t="shared" si="177"/>
        <v>0</v>
      </c>
      <c r="LT120" s="43">
        <f>LR119*'DEPRECATED - DT-Prelim Calcs'!$C$11+LT119</f>
        <v>-736.81892314949789</v>
      </c>
      <c r="LU120" s="43">
        <f>LU119+0.5*LR120*'DEPRECATED - DT-Prelim Calcs'!$C$11^2+LT120*'DEPRECATED - DT-Prelim Calcs'!$C$11</f>
        <v>-205388.30037452147</v>
      </c>
      <c r="LV120" s="43">
        <f>MIN('Drive Train'!$F$35-LP119*'DEPRECATED - DT-Prelim Calcs'!$C$21*'Drive Train'!$F$39,LV119+LP$2)</f>
        <v>9.0400000000000009</v>
      </c>
      <c r="LW120" s="43">
        <f>'Drive Train'!$F$35-LP120*'DEPRECATED - DT-Prelim Calcs'!$C$21*'Drive Train'!$F$39</f>
        <v>9.0400000000000009</v>
      </c>
      <c r="LX120" s="1">
        <f>IF(LU120&gt;='Drive Train'!$F$29,1,0)</f>
        <v>0</v>
      </c>
      <c r="LY120" s="43">
        <f>MIN(LO120,'DEPRECATED - DT-Prelim Calcs'!$C$10)*'DEPRECATED - DT-Prelim Calcs'!$C$11*1000/60/60</f>
        <v>103.33333333333333</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0"/>
        <v>0</v>
      </c>
      <c r="X121" s="2">
        <f>MAX(MIN(IF(AND(AI120=1,AG121&lt;0),-1,1)*(W121-$C$9)/($C$8-$C$9)*$C$7-$C$29*AE121/T$2 -  AI120*$C$29/2,X$2),MAX(X$4:X120)*-1)</f>
        <v>-0.27672021620693066</v>
      </c>
      <c r="Y121" s="43">
        <f t="shared" si="94"/>
        <v>0</v>
      </c>
      <c r="Z121" s="43">
        <f t="shared" si="95"/>
        <v>0</v>
      </c>
      <c r="AA121" s="43">
        <f t="shared" si="96"/>
        <v>0</v>
      </c>
      <c r="AB121" s="43" t="e">
        <f t="shared" si="97"/>
        <v>#N/A</v>
      </c>
      <c r="AC121" s="36">
        <f t="shared" si="121"/>
        <v>1</v>
      </c>
      <c r="AD121" s="1">
        <f t="shared" si="98"/>
        <v>1</v>
      </c>
      <c r="AE121" s="43">
        <f t="shared" si="99"/>
        <v>0</v>
      </c>
      <c r="AF121" s="43" t="e">
        <f t="shared" si="100"/>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889.49632897085212</v>
      </c>
      <c r="AK121" s="43">
        <f t="shared" si="178"/>
        <v>0</v>
      </c>
      <c r="AL121" s="49">
        <f>AL120+'DEPRECATED - DT-Prelim Calcs'!$C$11</f>
        <v>468</v>
      </c>
      <c r="AM121" s="2">
        <f>AW121/'Drive Train'!$F$35</f>
        <v>0.57999999999999996</v>
      </c>
      <c r="AN121" s="36">
        <f>AU121*12*60/(PI() * 'Drive Train'!$F$15)/AM$2*AM121</f>
        <v>3189.1090720062111</v>
      </c>
      <c r="AO121" s="2">
        <f>('DEPRECATED - DT-Prelim Calcs'!$C$6*AM121-AN121)/('DEPRECATED - DT-Prelim Calcs'!$C$6*AM121)*'DEPRECATED - DT-Prelim Calcs'!$C$7*AM121</f>
        <v>0.37585492982615498</v>
      </c>
      <c r="AP121" s="43">
        <f>AO121/'DEPRECATED - DT-Prelim Calcs'!$C$7*('DEPRECATED - DT-Prelim Calcs'!$C$8-'DEPRECATED - DT-Prelim Calcs'!$C$9)+'DEPRECATED - DT-Prelim Calcs'!$C$9</f>
        <v>21.975679012917396</v>
      </c>
      <c r="AQ121" s="43">
        <f t="shared" si="102"/>
        <v>21.975679012917396</v>
      </c>
      <c r="AR121" s="2">
        <f t="shared" si="122"/>
        <v>-5.3656061617344042E-2</v>
      </c>
      <c r="AS121" s="43">
        <f>AR121*'DEPRECATED - DT-Prelim Calcs'!$C$21/AM$2/'DEPRECATED - DT-Prelim Calcs'!$C$19/'DEPRECATED - DT-Prelim Calcs'!$C$18*3.39*'DEPRECATED - DT-Prelim Calcs'!$C$20</f>
        <v>-0.53893496951524866</v>
      </c>
      <c r="AT121" s="36">
        <f t="shared" si="123"/>
        <v>0</v>
      </c>
      <c r="AU121" s="43">
        <f>AS120*'DEPRECATED - DT-Prelim Calcs'!$C$11+AU120</f>
        <v>31.988766386051324</v>
      </c>
      <c r="AV121" s="43">
        <f>AV120+0.5*AS121*'DEPRECATED - DT-Prelim Calcs'!$C$11^2+AU121*'DEPRECATED - DT-Prelim Calcs'!$C$11</f>
        <v>6815.6554091371854</v>
      </c>
      <c r="AW121" s="43">
        <f>MIN('Drive Train'!$F$35-AQ120*'DEPRECATED - DT-Prelim Calcs'!$C$21*'Drive Train'!$F$39,AW120+AQ$2)</f>
        <v>7.1920000000000002</v>
      </c>
      <c r="AX121" s="43">
        <f>'Drive Train'!$F$35-AQ121*'DEPRECATED - DT-Prelim Calcs'!$C$21*'Drive Train'!$F$39</f>
        <v>11.169361975276626</v>
      </c>
      <c r="AY121" s="1">
        <f>IF(AV121&gt;='Drive Train'!$F$29,1,0)</f>
        <v>1</v>
      </c>
      <c r="AZ121" s="43">
        <f t="shared" si="124"/>
        <v>24.417421125463772</v>
      </c>
      <c r="BA121" s="49">
        <f>BA120+'DEPRECATED - DT-Prelim Calcs'!$C$11</f>
        <v>468</v>
      </c>
      <c r="BB121" s="2">
        <f>BL121/'Drive Train'!$F$35</f>
        <v>0.57999999999999996</v>
      </c>
      <c r="BC121" s="36">
        <f>BJ121*12*60/(PI() * 'Drive Train'!$F$15)/BB$2*BB121</f>
        <v>-16758.638719746257</v>
      </c>
      <c r="BD121" s="2">
        <f>('DEPRECATED - DT-Prelim Calcs'!$C$6*BB121-BC121)/('DEPRECATED - DT-Prelim Calcs'!$C$6*BB121)*'DEPRECATED - DT-Prelim Calcs'!$C$7*BB121</f>
        <v>15.039638181130085</v>
      </c>
      <c r="BE121" s="43">
        <f>BD121/'DEPRECATED - DT-Prelim Calcs'!$C$7*('DEPRECATED - DT-Prelim Calcs'!$C$8-'DEPRECATED - DT-Prelim Calcs'!$C$9)+'DEPRECATED - DT-Prelim Calcs'!$C$9</f>
        <v>820.82357255410159</v>
      </c>
      <c r="BF121" s="43">
        <f t="shared" si="103"/>
        <v>93</v>
      </c>
      <c r="BG121" s="2">
        <f t="shared" si="125"/>
        <v>2.0025508475699998</v>
      </c>
      <c r="BH121" s="43">
        <f>BG121*'DEPRECATED - DT-Prelim Calcs'!$C$21/BB$2/'DEPRECATED - DT-Prelim Calcs'!$C$19/'DEPRECATED - DT-Prelim Calcs'!$C$18*3.39*'DEPRECATED - DT-Prelim Calcs'!$C$20</f>
        <v>29.053734754561201</v>
      </c>
      <c r="BI121" s="36">
        <f t="shared" si="126"/>
        <v>0</v>
      </c>
      <c r="BJ121" s="43">
        <f>BH120*'DEPRECATED - DT-Prelim Calcs'!$C$11+BJ120</f>
        <v>-116.37669382431544</v>
      </c>
      <c r="BK121" s="43">
        <f>BK120+0.5*BH121*'DEPRECATED - DT-Prelim Calcs'!$C$11^2+BJ121*'DEPRECATED - DT-Prelim Calcs'!$C$11</f>
        <v>-61853.329705437311</v>
      </c>
      <c r="BL121" s="43">
        <f>MIN('Drive Train'!$F$35-BF120*'DEPRECATED - DT-Prelim Calcs'!$C$21*'Drive Train'!$F$39,BL120+BF$2)</f>
        <v>7.1920000000000002</v>
      </c>
      <c r="BM121" s="43">
        <f>'Drive Train'!$F$35-BF121*'DEPRECATED - DT-Prelim Calcs'!$C$21*'Drive Train'!$F$39</f>
        <v>7.1920000000000002</v>
      </c>
      <c r="BN121" s="1">
        <f>IF(BK121&gt;='Drive Train'!$F$29,1,0)</f>
        <v>0</v>
      </c>
      <c r="BO121" s="43">
        <f t="shared" si="127"/>
        <v>103.33333333333333</v>
      </c>
      <c r="BP121" s="49">
        <f>BP120+'DEPRECATED - DT-Prelim Calcs'!$C$11</f>
        <v>468</v>
      </c>
      <c r="BQ121" s="2">
        <f>CA121/'Drive Train'!$F$35</f>
        <v>0.57999999999999996</v>
      </c>
      <c r="BR121" s="36">
        <f>BY121*12*60/(PI() * 'Drive Train'!$F$15)/BQ$2*BQ121</f>
        <v>-8689.0480585738533</v>
      </c>
      <c r="BS121" s="2">
        <f>('DEPRECATED - DT-Prelim Calcs'!$C$6*BQ121-BR121)/('DEPRECATED - DT-Prelim Calcs'!$C$6*BQ121)*'DEPRECATED - DT-Prelim Calcs'!$C$7*BQ121</f>
        <v>9.1076036668826603</v>
      </c>
      <c r="BT121" s="43">
        <f>BS121/'DEPRECATED - DT-Prelim Calcs'!$C$7*('DEPRECATED - DT-Prelim Calcs'!$C$8-'DEPRECATED - DT-Prelim Calcs'!$C$9)+'DEPRECATED - DT-Prelim Calcs'!$C$9</f>
        <v>497.66049827047323</v>
      </c>
      <c r="BU121" s="43">
        <f t="shared" si="104"/>
        <v>93</v>
      </c>
      <c r="BV121" s="2">
        <f t="shared" si="128"/>
        <v>1.5313624128476471</v>
      </c>
      <c r="BW121" s="43">
        <f>BV121*'DEPRECATED - DT-Prelim Calcs'!$C$21/BQ$2/'DEPRECATED - DT-Prelim Calcs'!$C$19/'DEPRECATED - DT-Prelim Calcs'!$C$18*3.39*'DEPRECATED - DT-Prelim Calcs'!$C$20</f>
        <v>29.053734754561201</v>
      </c>
      <c r="BX121" s="36">
        <f t="shared" si="129"/>
        <v>0</v>
      </c>
      <c r="BY121" s="43">
        <f>BW120*'DEPRECATED - DT-Prelim Calcs'!$C$11+BY120</f>
        <v>-46.141733515051172</v>
      </c>
      <c r="BZ121" s="43">
        <f>BZ120+0.5*BW121*'DEPRECATED - DT-Prelim Calcs'!$C$11^2+BY121*'DEPRECATED - DT-Prelim Calcs'!$C$11</f>
        <v>-147697.12136662289</v>
      </c>
      <c r="CA121" s="43">
        <f>MIN('Drive Train'!$F$35-BU120*'DEPRECATED - DT-Prelim Calcs'!$C$21*'Drive Train'!$F$39,CA120+BU$2)</f>
        <v>7.1920000000000002</v>
      </c>
      <c r="CB121" s="43">
        <f>'Drive Train'!$F$35-BU121*'DEPRECATED - DT-Prelim Calcs'!$C$21*'Drive Train'!$F$39</f>
        <v>7.1920000000000002</v>
      </c>
      <c r="CC121" s="1">
        <f>IF(BZ121&gt;='Drive Train'!$F$29,1,0)</f>
        <v>0</v>
      </c>
      <c r="CD121" s="43">
        <f t="shared" si="130"/>
        <v>103.33333333333333</v>
      </c>
      <c r="CE121" s="49">
        <f>CE120+'DEPRECATED - DT-Prelim Calcs'!$C$11</f>
        <v>468</v>
      </c>
      <c r="CF121" s="2">
        <f>CP121/'Drive Train'!$F$35</f>
        <v>0.57999999999999996</v>
      </c>
      <c r="CG121" s="36">
        <f>CN121*12*60/(PI() * 'Drive Train'!$F$15)/CF$2*CF121</f>
        <v>-177321.24989791712</v>
      </c>
      <c r="CH121" s="2">
        <f>('DEPRECATED - DT-Prelim Calcs'!$C$6*CF121-CG121)/('DEPRECATED - DT-Prelim Calcs'!$C$6*CF121)*'DEPRECATED - DT-Prelim Calcs'!$C$7*CF121</f>
        <v>133.07077398451901</v>
      </c>
      <c r="CI121" s="43">
        <f>CH121/'DEPRECATED - DT-Prelim Calcs'!$C$7*('DEPRECATED - DT-Prelim Calcs'!$C$8-'DEPRECATED - DT-Prelim Calcs'!$C$9)+'DEPRECATED - DT-Prelim Calcs'!$C$9</f>
        <v>7250.877985723796</v>
      </c>
      <c r="CJ121" s="43">
        <f t="shared" si="105"/>
        <v>93</v>
      </c>
      <c r="CK121" s="2">
        <f t="shared" si="131"/>
        <v>1.2396743342100003</v>
      </c>
      <c r="CL121" s="43">
        <f>CK121*'DEPRECATED - DT-Prelim Calcs'!$C$21/CF$2/'DEPRECATED - DT-Prelim Calcs'!$C$19/'DEPRECATED - DT-Prelim Calcs'!$C$18*3.39*'DEPRECATED - DT-Prelim Calcs'!$C$20</f>
        <v>29.053734754561205</v>
      </c>
      <c r="CM121" s="36">
        <f t="shared" si="132"/>
        <v>0</v>
      </c>
      <c r="CN121" s="43">
        <f>CL120*'DEPRECATED - DT-Prelim Calcs'!$C$11+CN120</f>
        <v>-762.2757745000772</v>
      </c>
      <c r="CO121" s="43">
        <f>CO120+0.5*CL121*'DEPRECATED - DT-Prelim Calcs'!$C$11^2+CN121*'DEPRECATED - DT-Prelim Calcs'!$C$11</f>
        <v>-322009.52737379848</v>
      </c>
      <c r="CP121" s="43">
        <f>MIN('Drive Train'!$F$35-CJ120*'DEPRECATED - DT-Prelim Calcs'!$C$21*'Drive Train'!$F$39,CP120+CJ$2)</f>
        <v>7.1920000000000002</v>
      </c>
      <c r="CQ121" s="43">
        <f>'Drive Train'!$F$35-CJ121*'DEPRECATED - DT-Prelim Calcs'!$C$21*'Drive Train'!$F$39</f>
        <v>7.1920000000000002</v>
      </c>
      <c r="CR121" s="1">
        <f>IF(CO121&gt;='Drive Train'!$F$29,1,0)</f>
        <v>0</v>
      </c>
      <c r="CS121" s="43">
        <f t="shared" si="133"/>
        <v>103.33333333333333</v>
      </c>
      <c r="CT121" s="49">
        <f>CT120+'DEPRECATED - DT-Prelim Calcs'!$C$11</f>
        <v>468</v>
      </c>
      <c r="CU121" s="2">
        <f>DE121/'Drive Train'!$F$35</f>
        <v>0.57999999999999996</v>
      </c>
      <c r="CV121" s="36">
        <f>DC121*12*60/(PI() * 'Drive Train'!$F$15)/CU$2*CU121</f>
        <v>-343.11016277828736</v>
      </c>
      <c r="CW121" s="2">
        <f>('DEPRECATED - DT-Prelim Calcs'!$C$6*CU121-CV121)/('DEPRECATED - DT-Prelim Calcs'!$C$6*CU121)*'DEPRECATED - DT-Prelim Calcs'!$C$7*CU121</f>
        <v>2.9724236149577061</v>
      </c>
      <c r="CX121" s="43">
        <f>CW121/'DEPRECATED - DT-Prelim Calcs'!$C$7*('DEPRECATED - DT-Prelim Calcs'!$C$8-'DEPRECATED - DT-Prelim Calcs'!$C$9)+'DEPRECATED - DT-Prelim Calcs'!$C$9</f>
        <v>163.43054021784516</v>
      </c>
      <c r="CY121" s="43">
        <f t="shared" si="106"/>
        <v>93</v>
      </c>
      <c r="CZ121" s="2">
        <f t="shared" si="134"/>
        <v>1.0413264407364002</v>
      </c>
      <c r="DA121" s="43">
        <f>CZ121*'DEPRECATED - DT-Prelim Calcs'!$C$21/CU$2/'DEPRECATED - DT-Prelim Calcs'!$C$19/'DEPRECATED - DT-Prelim Calcs'!$C$18*3.39*'DEPRECATED - DT-Prelim Calcs'!$C$20</f>
        <v>29.053734754561201</v>
      </c>
      <c r="DB121" s="36">
        <f t="shared" si="135"/>
        <v>0</v>
      </c>
      <c r="DC121" s="43">
        <f>DA120*'DEPRECATED - DT-Prelim Calcs'!$C$11+DC120</f>
        <v>-1.2389797319037541</v>
      </c>
      <c r="DD121" s="43">
        <f>DD120+0.5*DA121*'DEPRECATED - DT-Prelim Calcs'!$C$11^2+DC121*'DEPRECATED - DT-Prelim Calcs'!$C$11</f>
        <v>-412688.86229831621</v>
      </c>
      <c r="DE121" s="43">
        <f>MIN('Drive Train'!$F$35-CY120*'DEPRECATED - DT-Prelim Calcs'!$C$21*'Drive Train'!$F$39,DE120+CY$2)</f>
        <v>7.1920000000000002</v>
      </c>
      <c r="DF121" s="43">
        <f>'Drive Train'!$F$35-CY121*'DEPRECATED - DT-Prelim Calcs'!$C$21*'Drive Train'!$F$39</f>
        <v>7.1920000000000002</v>
      </c>
      <c r="DG121" s="1">
        <f>IF(DD121&gt;='Drive Train'!$F$29,1,0)</f>
        <v>0</v>
      </c>
      <c r="DH121" s="43">
        <f t="shared" si="136"/>
        <v>103.33333333333333</v>
      </c>
      <c r="DI121" s="49">
        <f>DI120+'DEPRECATED - DT-Prelim Calcs'!$C$11</f>
        <v>468</v>
      </c>
      <c r="DJ121" s="2">
        <f>DT121/'Drive Train'!$F$35</f>
        <v>0.57999999999999996</v>
      </c>
      <c r="DK121" s="36">
        <f>DR121*12*60/(PI() * 'Drive Train'!$F$15)/DJ$2*DJ121</f>
        <v>-572645.35357150505</v>
      </c>
      <c r="DL121" s="2">
        <f>('DEPRECATED - DT-Prelim Calcs'!$C$6*DJ121-DK121)/('DEPRECATED - DT-Prelim Calcs'!$C$6*DJ121)*'DEPRECATED - DT-Prelim Calcs'!$C$7*DJ121</f>
        <v>423.67736430256411</v>
      </c>
      <c r="DM121" s="43">
        <f>DL121/'DEPRECATED - DT-Prelim Calcs'!$C$7*('DEPRECATED - DT-Prelim Calcs'!$C$8-'DEPRECATED - DT-Prelim Calcs'!$C$9)+'DEPRECATED - DT-Prelim Calcs'!$C$9</f>
        <v>23082.431040363565</v>
      </c>
      <c r="DN121" s="43">
        <f t="shared" si="107"/>
        <v>93</v>
      </c>
      <c r="DO121" s="2">
        <f t="shared" si="137"/>
        <v>0.89769520753137932</v>
      </c>
      <c r="DP121" s="43">
        <f>DO121*'DEPRECATED - DT-Prelim Calcs'!$C$21/DJ$2/'DEPRECATED - DT-Prelim Calcs'!$C$19/'DEPRECATED - DT-Prelim Calcs'!$C$18*3.39*'DEPRECATED - DT-Prelim Calcs'!$C$20</f>
        <v>29.053734754561201</v>
      </c>
      <c r="DQ121" s="36">
        <f t="shared" si="138"/>
        <v>0</v>
      </c>
      <c r="DR121" s="43">
        <f>DP120*'DEPRECATED - DT-Prelim Calcs'!$C$11+DR120</f>
        <v>-1782.6183470992573</v>
      </c>
      <c r="DS121" s="43">
        <f>DS120+0.5*DP121*'DEPRECATED - DT-Prelim Calcs'!$C$11^2+DR121*'DEPRECATED - DT-Prelim Calcs'!$C$11</f>
        <v>-883546.56952614372</v>
      </c>
      <c r="DT121" s="43">
        <f>MIN('Drive Train'!$F$35-DN120*'DEPRECATED - DT-Prelim Calcs'!$C$21*'Drive Train'!$F$39,DT120+DN$2)</f>
        <v>7.1920000000000002</v>
      </c>
      <c r="DU121" s="43">
        <f>'Drive Train'!$F$35-DN121*'DEPRECATED - DT-Prelim Calcs'!$C$21*'Drive Train'!$F$39</f>
        <v>7.1920000000000002</v>
      </c>
      <c r="DV121" s="1">
        <f>IF(DS121&gt;='Drive Train'!$F$29,1,0)</f>
        <v>0</v>
      </c>
      <c r="DW121" s="43">
        <f t="shared" si="139"/>
        <v>103.33333333333333</v>
      </c>
      <c r="DX121" s="49">
        <f>DX120+'DEPRECATED - DT-Prelim Calcs'!$C$11</f>
        <v>468</v>
      </c>
      <c r="DY121" s="2">
        <f>EI121/'Drive Train'!$F$35</f>
        <v>0.57999999999999996</v>
      </c>
      <c r="DZ121" s="36">
        <f>EG121*12*60/(PI() * 'Drive Train'!$F$15)/DY$2*DY121</f>
        <v>-21431.88682666979</v>
      </c>
      <c r="EA121" s="2">
        <f>('DEPRECATED - DT-Prelim Calcs'!$C$6*DY121-DZ121)/('DEPRECATED - DT-Prelim Calcs'!$C$6*DY121)*'DEPRECATED - DT-Prelim Calcs'!$C$7*DY121</f>
        <v>18.474988278539396</v>
      </c>
      <c r="EB121" s="43">
        <f>EA121/'DEPRECATED - DT-Prelim Calcs'!$C$7*('DEPRECATED - DT-Prelim Calcs'!$C$8-'DEPRECATED - DT-Prelim Calcs'!$C$9)+'DEPRECATED - DT-Prelim Calcs'!$C$9</f>
        <v>1007.9732420398326</v>
      </c>
      <c r="EC121" s="43">
        <f t="shared" si="108"/>
        <v>93</v>
      </c>
      <c r="ED121" s="2">
        <f t="shared" si="140"/>
        <v>0.78888366722454539</v>
      </c>
      <c r="EE121" s="43">
        <f>ED121*'DEPRECATED - DT-Prelim Calcs'!$C$21/DY$2/'DEPRECATED - DT-Prelim Calcs'!$C$19/'DEPRECATED - DT-Prelim Calcs'!$C$18*3.39*'DEPRECATED - DT-Prelim Calcs'!$C$20</f>
        <v>29.053734754561201</v>
      </c>
      <c r="EF121" s="36">
        <f t="shared" si="141"/>
        <v>0</v>
      </c>
      <c r="EG121" s="43">
        <f>EE120*'DEPRECATED - DT-Prelim Calcs'!$C$11+EG120</f>
        <v>-58.629622263352204</v>
      </c>
      <c r="EH121" s="43">
        <f>EH120+0.5*EE121*'DEPRECATED - DT-Prelim Calcs'!$C$11^2+EG121*'DEPRECATED - DT-Prelim Calcs'!$C$11</f>
        <v>-796094.20973830088</v>
      </c>
      <c r="EI121" s="43">
        <f>MIN('Drive Train'!$F$35-EC120*'DEPRECATED - DT-Prelim Calcs'!$C$21*'Drive Train'!$F$39,EI120+EC$2)</f>
        <v>7.1920000000000002</v>
      </c>
      <c r="EJ121" s="43">
        <f>'Drive Train'!$F$35-EC121*'DEPRECATED - DT-Prelim Calcs'!$C$21*'Drive Train'!$F$39</f>
        <v>7.1920000000000002</v>
      </c>
      <c r="EK121" s="1">
        <f>IF(EH121&gt;='Drive Train'!$F$29,1,0)</f>
        <v>0</v>
      </c>
      <c r="EL121" s="43">
        <f t="shared" si="142"/>
        <v>103.33333333333333</v>
      </c>
      <c r="EM121" s="49">
        <f>EM120+'DEPRECATED - DT-Prelim Calcs'!$C$11</f>
        <v>468</v>
      </c>
      <c r="EN121" s="2">
        <f>EX121/'Drive Train'!$F$35</f>
        <v>0.57999999999999996</v>
      </c>
      <c r="EO121" s="36">
        <f>EV121*12*60/(PI() * 'Drive Train'!$F$15)/EN$2*EN121</f>
        <v>-2160072.1338497908</v>
      </c>
      <c r="EP121" s="2">
        <f>('DEPRECATED - DT-Prelim Calcs'!$C$6*EN121-EO121)/('DEPRECATED - DT-Prelim Calcs'!$C$6*EN121)*'DEPRECATED - DT-Prelim Calcs'!$C$7*EN121</f>
        <v>1590.61021688958</v>
      </c>
      <c r="EQ121" s="43">
        <f>EP121/'DEPRECATED - DT-Prelim Calcs'!$C$7*('DEPRECATED - DT-Prelim Calcs'!$C$8-'DEPRECATED - DT-Prelim Calcs'!$C$9)+'DEPRECATED - DT-Prelim Calcs'!$C$9</f>
        <v>86654.146143984573</v>
      </c>
      <c r="ER121" s="43">
        <f t="shared" si="109"/>
        <v>93</v>
      </c>
      <c r="ES121" s="2">
        <f t="shared" si="143"/>
        <v>0.7035989464435134</v>
      </c>
      <c r="ET121" s="43">
        <f>ES121*'DEPRECATED - DT-Prelim Calcs'!$C$21/EN$2/'DEPRECATED - DT-Prelim Calcs'!$C$19/'DEPRECATED - DT-Prelim Calcs'!$C$18*3.39*'DEPRECATED - DT-Prelim Calcs'!$C$20</f>
        <v>29.053734754561201</v>
      </c>
      <c r="EU121" s="36">
        <f t="shared" si="144"/>
        <v>0</v>
      </c>
      <c r="EV121" s="43">
        <f>ET120*'DEPRECATED - DT-Prelim Calcs'!$C$11+EV120</f>
        <v>-5270.3221085170326</v>
      </c>
      <c r="EW121" s="43">
        <f>EW120+0.5*ET121*'DEPRECATED - DT-Prelim Calcs'!$C$11^2+EV121*'DEPRECATED - DT-Prelim Calcs'!$C$11</f>
        <v>-1454474.6346053963</v>
      </c>
      <c r="EX121" s="43">
        <f>MIN('Drive Train'!$F$35-ER120*'DEPRECATED - DT-Prelim Calcs'!$C$21*'Drive Train'!$F$39,EX120+ER$2)</f>
        <v>7.1920000000000002</v>
      </c>
      <c r="EY121" s="43">
        <f>'Drive Train'!$F$35-ER121*'DEPRECATED - DT-Prelim Calcs'!$C$21*'Drive Train'!$F$39</f>
        <v>7.1920000000000002</v>
      </c>
      <c r="EZ121" s="1">
        <f>IF(EW121&gt;='Drive Train'!$F$29,1,0)</f>
        <v>0</v>
      </c>
      <c r="FA121" s="43">
        <f t="shared" si="145"/>
        <v>103.33333333333333</v>
      </c>
      <c r="FB121" s="49">
        <f>FB120+'DEPRECATED - DT-Prelim Calcs'!$C$11</f>
        <v>468</v>
      </c>
      <c r="FC121" s="2">
        <f>FM121/'Drive Train'!$F$35</f>
        <v>0.57999999999999996</v>
      </c>
      <c r="FD121" s="36">
        <f>FK121*12*60/(PI() * 'Drive Train'!$F$15)/FC$2*FC121</f>
        <v>-1096928.7132388907</v>
      </c>
      <c r="FE121" s="2">
        <f>('DEPRECATED - DT-Prelim Calcs'!$C$6*FC121-FD121)/('DEPRECATED - DT-Prelim Calcs'!$C$6*FC121)*'DEPRECATED - DT-Prelim Calcs'!$C$7*FC121</f>
        <v>809.08315691072073</v>
      </c>
      <c r="FF121" s="43">
        <f>FE121/'DEPRECATED - DT-Prelim Calcs'!$C$7*('DEPRECATED - DT-Prelim Calcs'!$C$8-'DEPRECATED - DT-Prelim Calcs'!$C$9)+'DEPRECATED - DT-Prelim Calcs'!$C$9</f>
        <v>44078.418249613882</v>
      </c>
      <c r="FG121" s="43">
        <f t="shared" si="110"/>
        <v>93</v>
      </c>
      <c r="FH121" s="2">
        <f t="shared" si="146"/>
        <v>0.63495514679048781</v>
      </c>
      <c r="FI121" s="43">
        <f>FH121*'DEPRECATED - DT-Prelim Calcs'!$C$21/FC$2/'DEPRECATED - DT-Prelim Calcs'!$C$19/'DEPRECATED - DT-Prelim Calcs'!$C$18*3.39*'DEPRECATED - DT-Prelim Calcs'!$C$20</f>
        <v>29.053734754561205</v>
      </c>
      <c r="FJ121" s="36">
        <f t="shared" si="147"/>
        <v>0</v>
      </c>
      <c r="FK121" s="43">
        <f>FI120*'DEPRECATED - DT-Prelim Calcs'!$C$11+FK120</f>
        <v>-2415.2671621972277</v>
      </c>
      <c r="FL121" s="43">
        <f>FL120+0.5*FI121*'DEPRECATED - DT-Prelim Calcs'!$C$11^2+FK121*'DEPRECATED - DT-Prelim Calcs'!$C$11</f>
        <v>-1988713.2858751621</v>
      </c>
      <c r="FM121" s="43">
        <f>MIN('Drive Train'!$F$35-FG120*'DEPRECATED - DT-Prelim Calcs'!$C$21*'Drive Train'!$F$39,FM120+FG$2)</f>
        <v>7.1920000000000002</v>
      </c>
      <c r="FN121" s="43">
        <f>'Drive Train'!$F$35-FG121*'DEPRECATED - DT-Prelim Calcs'!$C$21*'Drive Train'!$F$39</f>
        <v>7.1920000000000002</v>
      </c>
      <c r="FO121" s="1">
        <f>IF(FL121&gt;='Drive Train'!$F$29,1,0)</f>
        <v>0</v>
      </c>
      <c r="FP121" s="43">
        <f t="shared" si="148"/>
        <v>103.33333333333333</v>
      </c>
      <c r="FQ121" s="49">
        <f>FQ120+'DEPRECATED - DT-Prelim Calcs'!$C$11</f>
        <v>468</v>
      </c>
      <c r="FR121" s="2">
        <f>GB121/'Drive Train'!$F$35</f>
        <v>0.57999999999999996</v>
      </c>
      <c r="FS121" s="36">
        <f>FZ121*12*60/(PI() * 'Drive Train'!$F$15)/FR$2*FR121</f>
        <v>-948685.74693174218</v>
      </c>
      <c r="FT121" s="2">
        <f>('DEPRECATED - DT-Prelim Calcs'!$C$6*FR121-FS121)/('DEPRECATED - DT-Prelim Calcs'!$C$6*FR121)*'DEPRECATED - DT-Prelim Calcs'!$C$7*FR121</f>
        <v>700.10831177270711</v>
      </c>
      <c r="FU121" s="43">
        <f>FT121/'DEPRECATED - DT-Prelim Calcs'!$C$7*('DEPRECATED - DT-Prelim Calcs'!$C$8-'DEPRECATED - DT-Prelim Calcs'!$C$9)+'DEPRECATED - DT-Prelim Calcs'!$C$9</f>
        <v>38141.728924931056</v>
      </c>
      <c r="FV121" s="43">
        <f t="shared" si="111"/>
        <v>93</v>
      </c>
      <c r="FW121" s="2">
        <f t="shared" si="149"/>
        <v>0.57851468929799987</v>
      </c>
      <c r="FX121" s="43">
        <f>FW121*'DEPRECATED - DT-Prelim Calcs'!$C$21/FR$2/'DEPRECATED - DT-Prelim Calcs'!$C$19/'DEPRECATED - DT-Prelim Calcs'!$C$18*3.39*'DEPRECATED - DT-Prelim Calcs'!$C$20</f>
        <v>29.053734754561201</v>
      </c>
      <c r="FY121" s="36">
        <f t="shared" si="150"/>
        <v>0</v>
      </c>
      <c r="FZ121" s="43">
        <f>FX120*'DEPRECATED - DT-Prelim Calcs'!$C$11+FZ120</f>
        <v>-1903.1827414598383</v>
      </c>
      <c r="GA121" s="43">
        <f>GA120+0.5*FX121*'DEPRECATED - DT-Prelim Calcs'!$C$11^2+FZ121*'DEPRECATED - DT-Prelim Calcs'!$C$11</f>
        <v>-2035866.3557609993</v>
      </c>
      <c r="GB121" s="43">
        <f>MIN('Drive Train'!$F$35-FV120*'DEPRECATED - DT-Prelim Calcs'!$C$21*'Drive Train'!$F$39,GB120+FV$2)</f>
        <v>7.1920000000000002</v>
      </c>
      <c r="GC121" s="43">
        <f>'Drive Train'!$F$35-FV121*'DEPRECATED - DT-Prelim Calcs'!$C$21*'Drive Train'!$F$39</f>
        <v>7.1920000000000002</v>
      </c>
      <c r="GD121" s="1">
        <f>IF(GA121&gt;='Drive Train'!$F$29,1,0)</f>
        <v>0</v>
      </c>
      <c r="GE121" s="43">
        <f t="shared" si="151"/>
        <v>103.33333333333333</v>
      </c>
      <c r="GF121" s="49">
        <f>GF120+'DEPRECATED - DT-Prelim Calcs'!$C$11</f>
        <v>468</v>
      </c>
      <c r="GG121" s="2">
        <f>GQ121/'Drive Train'!$F$35</f>
        <v>0.86451612903225805</v>
      </c>
      <c r="GH121" s="36">
        <f>GO121*12*60/(PI() * 'Drive Train'!$F$15)/GG$2*GG121</f>
        <v>-221476.81372613597</v>
      </c>
      <c r="GI121" s="2">
        <f>('DEPRECATED - DT-Prelim Calcs'!$C$6*GG121-GH121)/('DEPRECATED - DT-Prelim Calcs'!$C$6*GG121)*'DEPRECATED - DT-Prelim Calcs'!$C$7*GG121</f>
        <v>166.86433869775968</v>
      </c>
      <c r="GJ121" s="43">
        <f>GI121/'DEPRECATED - DT-Prelim Calcs'!$C$7*('DEPRECATED - DT-Prelim Calcs'!$C$8-'DEPRECATED - DT-Prelim Calcs'!$C$9)+'DEPRECATED - DT-Prelim Calcs'!$C$9</f>
        <v>9091.8706902510858</v>
      </c>
      <c r="GK121" s="43">
        <f t="shared" si="152"/>
        <v>29.999999999999982</v>
      </c>
      <c r="GL121" s="2">
        <f t="shared" si="153"/>
        <v>1.4462867232450001</v>
      </c>
      <c r="GM121" s="43">
        <f>GL121*'DEPRECATED - DT-Prelim Calcs'!$C$21/GG$2/'DEPRECATED - DT-Prelim Calcs'!$C$19/'DEPRECATED - DT-Prelim Calcs'!$C$18*3.39*'DEPRECATED - DT-Prelim Calcs'!$C$20</f>
        <v>29.053734754561201</v>
      </c>
      <c r="GN121" s="36">
        <f t="shared" si="154"/>
        <v>0</v>
      </c>
      <c r="GO121" s="43">
        <f>GM120*'DEPRECATED - DT-Prelim Calcs'!$C$11+GO120</f>
        <v>-745.21447827589907</v>
      </c>
      <c r="GP121" s="43">
        <f>GP120+0.5*GM121*'DEPRECATED - DT-Prelim Calcs'!$C$11^2+GO121*'DEPRECATED - DT-Prelim Calcs'!$C$11</f>
        <v>-147395.15185260162</v>
      </c>
      <c r="GQ121" s="43">
        <f>MIN('Drive Train'!$F$35-GK120*'DEPRECATED - DT-Prelim Calcs'!$C$21*'Drive Train'!$F$39,GQ120+GK$2)</f>
        <v>10.72</v>
      </c>
      <c r="GR121" s="43">
        <f>'Drive Train'!$F$35-GK121*'DEPRECATED - DT-Prelim Calcs'!$C$21*'Drive Train'!$F$39</f>
        <v>10.72</v>
      </c>
      <c r="GS121" s="1">
        <f>IF(GP121&gt;='Drive Train'!$F$29,1,0)</f>
        <v>0</v>
      </c>
      <c r="GT121" s="43">
        <f t="shared" si="155"/>
        <v>33.333333333333314</v>
      </c>
      <c r="GU121" s="49">
        <f>GU120+'DEPRECATED - DT-Prelim Calcs'!$C$11</f>
        <v>468</v>
      </c>
      <c r="GV121" s="2">
        <f>HF121/'Drive Train'!$F$35</f>
        <v>0.84946236559139798</v>
      </c>
      <c r="GW121" s="36">
        <f>HD121*12*60/(PI() * 'Drive Train'!$F$15)/GV$2*GV121</f>
        <v>-44456.086989420204</v>
      </c>
      <c r="GX121" s="2">
        <f>('DEPRECATED - DT-Prelim Calcs'!$C$6*GV121-GW121)/('DEPRECATED - DT-Prelim Calcs'!$C$6*GV121)*'DEPRECATED - DT-Prelim Calcs'!$C$7*GV121</f>
        <v>36.664080058946652</v>
      </c>
      <c r="GY121" s="43">
        <f>GX121/'DEPRECATED - DT-Prelim Calcs'!$C$7*('DEPRECATED - DT-Prelim Calcs'!$C$8-'DEPRECATED - DT-Prelim Calcs'!$C$9)+'DEPRECATED - DT-Prelim Calcs'!$C$9</f>
        <v>1998.8715255993322</v>
      </c>
      <c r="GZ121" s="43">
        <f t="shared" si="112"/>
        <v>33.333333333333314</v>
      </c>
      <c r="HA121" s="2">
        <f t="shared" si="156"/>
        <v>1.4462867232450001</v>
      </c>
      <c r="HB121" s="43">
        <f>HA121*'DEPRECATED - DT-Prelim Calcs'!$C$21/GV$2/'DEPRECATED - DT-Prelim Calcs'!$C$19/'DEPRECATED - DT-Prelim Calcs'!$C$18*3.39*'DEPRECATED - DT-Prelim Calcs'!$C$20</f>
        <v>29.053734754561201</v>
      </c>
      <c r="HC121" s="36">
        <f t="shared" si="157"/>
        <v>0</v>
      </c>
      <c r="HD121" s="43">
        <f>HB120*'DEPRECATED - DT-Prelim Calcs'!$C$11+HD120</f>
        <v>-152.23454307639417</v>
      </c>
      <c r="HE121" s="43">
        <f>HE120+0.5*HB121*'DEPRECATED - DT-Prelim Calcs'!$C$11^2+HD121*'DEPRECATED - DT-Prelim Calcs'!$C$11</f>
        <v>-151811.95992122652</v>
      </c>
      <c r="HF121" s="43">
        <f>MIN('Drive Train'!$F$35-GZ120*'DEPRECATED - DT-Prelim Calcs'!$C$21*'Drive Train'!$F$39,HF120+GZ$2)</f>
        <v>10.533333333333335</v>
      </c>
      <c r="HG121" s="43">
        <f>'Drive Train'!$F$35-GZ121*'DEPRECATED - DT-Prelim Calcs'!$C$21*'Drive Train'!$F$39</f>
        <v>10.533333333333335</v>
      </c>
      <c r="HH121" s="1">
        <f>IF(HE121&gt;='Drive Train'!$F$29,1,0)</f>
        <v>0</v>
      </c>
      <c r="HI121" s="43">
        <f t="shared" si="158"/>
        <v>37.037037037037017</v>
      </c>
      <c r="HJ121" s="49">
        <f>HJ120+'DEPRECATED - DT-Prelim Calcs'!$C$11</f>
        <v>468</v>
      </c>
      <c r="HK121" s="2">
        <f>HU121/'Drive Train'!$F$35</f>
        <v>0.83440860215053769</v>
      </c>
      <c r="HL121" s="36">
        <f>HS121*12*60/(PI() * 'Drive Train'!$F$15)/HK$2*HK121</f>
        <v>-50430.993650753277</v>
      </c>
      <c r="HM121" s="2">
        <f>('DEPRECATED - DT-Prelim Calcs'!$C$6*HK121-HL121)/('DEPRECATED - DT-Prelim Calcs'!$C$6*HK121)*'DEPRECATED - DT-Prelim Calcs'!$C$7*HK121</f>
        <v>40.985689858511236</v>
      </c>
      <c r="HN121" s="43">
        <f>HM121/'DEPRECATED - DT-Prelim Calcs'!$C$7*('DEPRECATED - DT-Prelim Calcs'!$C$8-'DEPRECATED - DT-Prelim Calcs'!$C$9)+'DEPRECATED - DT-Prelim Calcs'!$C$9</f>
        <v>2234.3025072174028</v>
      </c>
      <c r="HO121" s="43">
        <f t="shared" si="113"/>
        <v>36.66666666666665</v>
      </c>
      <c r="HP121" s="2">
        <f t="shared" si="159"/>
        <v>1.4462867232450001</v>
      </c>
      <c r="HQ121" s="43">
        <f>HP121*'DEPRECATED - DT-Prelim Calcs'!$C$21/HK$2/'DEPRECATED - DT-Prelim Calcs'!$C$19/'DEPRECATED - DT-Prelim Calcs'!$C$18*3.39*'DEPRECATED - DT-Prelim Calcs'!$C$20</f>
        <v>29.053734754561201</v>
      </c>
      <c r="HR121" s="36">
        <f t="shared" si="160"/>
        <v>0</v>
      </c>
      <c r="HS121" s="43">
        <f>HQ120*'DEPRECATED - DT-Prelim Calcs'!$C$11+HS120</f>
        <v>-175.81052456184278</v>
      </c>
      <c r="HT121" s="43">
        <f>HT120+0.5*HQ121*'DEPRECATED - DT-Prelim Calcs'!$C$11^2+HS121*'DEPRECATED - DT-Prelim Calcs'!$C$11</f>
        <v>-175479.36159356384</v>
      </c>
      <c r="HU121" s="43">
        <f>MIN('Drive Train'!$F$35-HO120*'DEPRECATED - DT-Prelim Calcs'!$C$21*'Drive Train'!$F$39,HU120+HO$2)</f>
        <v>10.346666666666668</v>
      </c>
      <c r="HV121" s="43">
        <f>'Drive Train'!$F$35-HO121*'DEPRECATED - DT-Prelim Calcs'!$C$21*'Drive Train'!$F$39</f>
        <v>10.346666666666668</v>
      </c>
      <c r="HW121" s="1">
        <f>IF(HT121&gt;='Drive Train'!$F$29,1,0)</f>
        <v>0</v>
      </c>
      <c r="HX121" s="43">
        <f t="shared" si="161"/>
        <v>40.740740740740726</v>
      </c>
      <c r="HY121" s="49">
        <f>HY120+'DEPRECATED - DT-Prelim Calcs'!$C$11</f>
        <v>468</v>
      </c>
      <c r="HZ121" s="2">
        <f>IJ121/'Drive Train'!$F$35</f>
        <v>0.8193548387096774</v>
      </c>
      <c r="IA121" s="36">
        <f>IH121*12*60/(PI() * 'Drive Train'!$F$15)/HZ$2*HZ121</f>
        <v>-10769.177441454853</v>
      </c>
      <c r="IB121" s="2">
        <f>('DEPRECATED - DT-Prelim Calcs'!$C$6*HZ121-IA121)/('DEPRECATED - DT-Prelim Calcs'!$C$6*HZ121)*'DEPRECATED - DT-Prelim Calcs'!$C$7*HZ121</f>
        <v>11.759301184210342</v>
      </c>
      <c r="IC121" s="43">
        <f>IB121/'DEPRECATED - DT-Prelim Calcs'!$C$7*('DEPRECATED - DT-Prelim Calcs'!$C$8-'DEPRECATED - DT-Prelim Calcs'!$C$9)+'DEPRECATED - DT-Prelim Calcs'!$C$9</f>
        <v>642.11864660250365</v>
      </c>
      <c r="ID121" s="43">
        <f t="shared" si="114"/>
        <v>39.999999999999986</v>
      </c>
      <c r="IE121" s="2">
        <f t="shared" si="162"/>
        <v>1.4462867232450001</v>
      </c>
      <c r="IF121" s="43">
        <f>IE121*'DEPRECATED - DT-Prelim Calcs'!$C$21/HZ$2/'DEPRECATED - DT-Prelim Calcs'!$C$19/'DEPRECATED - DT-Prelim Calcs'!$C$18*3.39*'DEPRECATED - DT-Prelim Calcs'!$C$20</f>
        <v>29.053734754561201</v>
      </c>
      <c r="IG121" s="36">
        <f t="shared" si="163"/>
        <v>0</v>
      </c>
      <c r="IH121" s="43">
        <f>IF120*'DEPRECATED - DT-Prelim Calcs'!$C$11+IH120</f>
        <v>-38.232845975272099</v>
      </c>
      <c r="II121" s="43">
        <f>II120+0.5*IF121*'DEPRECATED - DT-Prelim Calcs'!$C$11^2+IH121*'DEPRECATED - DT-Prelim Calcs'!$C$11</f>
        <v>-145531.83967087959</v>
      </c>
      <c r="IJ121" s="43">
        <f>MIN('Drive Train'!$F$35-ID120*'DEPRECATED - DT-Prelim Calcs'!$C$21*'Drive Train'!$F$39,IJ120+ID$2)</f>
        <v>10.16</v>
      </c>
      <c r="IK121" s="43">
        <f>'Drive Train'!$F$35-ID121*'DEPRECATED - DT-Prelim Calcs'!$C$21*'Drive Train'!$F$39</f>
        <v>10.16</v>
      </c>
      <c r="IL121" s="1">
        <f>IF(II121&gt;='Drive Train'!$F$29,1,0)</f>
        <v>0</v>
      </c>
      <c r="IM121" s="43">
        <f t="shared" si="164"/>
        <v>44.444444444444429</v>
      </c>
      <c r="IN121" s="49">
        <f>IN120+'DEPRECATED - DT-Prelim Calcs'!$C$11</f>
        <v>468</v>
      </c>
      <c r="IO121" s="2">
        <f>IY121/'Drive Train'!$F$35</f>
        <v>2.003860075297784</v>
      </c>
      <c r="IP121" s="36">
        <f>IW121*12*60/(PI() * 'Drive Train'!$F$15)/IO$2*IO121</f>
        <v>-258304.7617327132</v>
      </c>
      <c r="IQ121" s="2">
        <f>('DEPRECATED - DT-Prelim Calcs'!$C$6*IO121-IP121)/('DEPRECATED - DT-Prelim Calcs'!$C$6*IO121)*'DEPRECATED - DT-Prelim Calcs'!$C$7*IO121</f>
        <v>199.2804442745298</v>
      </c>
      <c r="IR121" s="43">
        <f>IQ121/'DEPRECATED - DT-Prelim Calcs'!$C$7*('DEPRECATED - DT-Prelim Calcs'!$C$8-'DEPRECATED - DT-Prelim Calcs'!$C$9)+'DEPRECATED - DT-Prelim Calcs'!$C$9</f>
        <v>10857.822710478114</v>
      </c>
      <c r="IS121" s="43">
        <f t="shared" si="115"/>
        <v>43.333333333333321</v>
      </c>
      <c r="IT121" s="2">
        <f t="shared" si="165"/>
        <v>1.4462867232450001</v>
      </c>
      <c r="IU121" s="43">
        <f>IT121*'DEPRECATED - DT-Prelim Calcs'!$C$21/IO$2/'DEPRECATED - DT-Prelim Calcs'!$C$19/'DEPRECATED - DT-Prelim Calcs'!$C$18*3.39*'DEPRECATED - DT-Prelim Calcs'!$C$20</f>
        <v>29.053734754561201</v>
      </c>
      <c r="IV121" s="36">
        <f t="shared" si="166"/>
        <v>0</v>
      </c>
      <c r="IW121" s="43">
        <f>IU120*'DEPRECATED - DT-Prelim Calcs'!$C$11+IW120</f>
        <v>-374.96534990892076</v>
      </c>
      <c r="IX121" s="43">
        <f>IX120+0.5*IU121*'DEPRECATED - DT-Prelim Calcs'!$C$11^2+IW121*'DEPRECATED - DT-Prelim Calcs'!$C$11</f>
        <v>-195773.92203291637</v>
      </c>
      <c r="IY121" s="43">
        <f>MIN('Drive Train'!$F$35-IS120*'DEPRECATED - DT-Prelim Calcs'!$C$21*'Drive Train'!$F$39,IY120+IS$2)</f>
        <v>24.84786493369252</v>
      </c>
      <c r="IZ121" s="43">
        <f>'Drive Train'!$F$35-IS121*'DEPRECATED - DT-Prelim Calcs'!$C$21*'Drive Train'!$F$39</f>
        <v>9.9733333333333345</v>
      </c>
      <c r="JA121" s="1">
        <f>IF(IX121&gt;='Drive Train'!$F$29,1,0)</f>
        <v>0</v>
      </c>
      <c r="JB121" s="43">
        <f t="shared" si="167"/>
        <v>48.148148148148138</v>
      </c>
      <c r="JC121" s="49">
        <f>JC120+'DEPRECATED - DT-Prelim Calcs'!$C$11</f>
        <v>468</v>
      </c>
      <c r="JD121" s="2">
        <f>JN121/'Drive Train'!$F$35</f>
        <v>0.78924731182795704</v>
      </c>
      <c r="JE121" s="36">
        <f>JL121*12*60/(PI() * 'Drive Train'!$F$15)/JD$2*JD121</f>
        <v>8800.9900330338442</v>
      </c>
      <c r="JF121" s="2">
        <f>('DEPRECATED - DT-Prelim Calcs'!$C$6*JD121-JE121)/('DEPRECATED - DT-Prelim Calcs'!$C$6*JD121)*'DEPRECATED - DT-Prelim Calcs'!$C$7*JD121</f>
        <v>-2.7681234076724501</v>
      </c>
      <c r="JG121" s="43">
        <f>JF121/'DEPRECATED - DT-Prelim Calcs'!$C$7*('DEPRECATED - DT-Prelim Calcs'!$C$8-'DEPRECATED - DT-Prelim Calcs'!$C$9)+'DEPRECATED - DT-Prelim Calcs'!$C$9</f>
        <v>-149.30075280603643</v>
      </c>
      <c r="JH121" s="43">
        <f t="shared" si="116"/>
        <v>-149.30075280603643</v>
      </c>
      <c r="JI121" s="2">
        <f t="shared" si="168"/>
        <v>-3.6391899254188638</v>
      </c>
      <c r="JJ121" s="43">
        <f>JI121*'DEPRECATED - DT-Prelim Calcs'!$C$21/JD$2/'DEPRECATED - DT-Prelim Calcs'!$C$19/'DEPRECATED - DT-Prelim Calcs'!$C$18*3.39*'DEPRECATED - DT-Prelim Calcs'!$C$20</f>
        <v>-73.105876666946401</v>
      </c>
      <c r="JK121" s="36">
        <f t="shared" si="169"/>
        <v>1</v>
      </c>
      <c r="JL121" s="43">
        <f>JJ120*'DEPRECATED - DT-Prelim Calcs'!$C$11+JL120</f>
        <v>32.437287866900533</v>
      </c>
      <c r="JM121" s="43">
        <f>JM120+0.5*JJ121*'DEPRECATED - DT-Prelim Calcs'!$C$11^2+JL121*'DEPRECATED - DT-Prelim Calcs'!$C$11</f>
        <v>-166977.27597576441</v>
      </c>
      <c r="JN121" s="43">
        <f>MIN('Drive Train'!$F$35-JH120*'DEPRECATED - DT-Prelim Calcs'!$C$21*'Drive Train'!$F$39,JN120+JH$2)</f>
        <v>9.7866666666666671</v>
      </c>
      <c r="JO121" s="43">
        <f>'Drive Train'!$F$35-JH121*'DEPRECATED - DT-Prelim Calcs'!$C$21*'Drive Train'!$F$39</f>
        <v>20.76084215713804</v>
      </c>
      <c r="JP121" s="1">
        <f>IF(JM121&gt;='Drive Train'!$F$29,1,0)</f>
        <v>0</v>
      </c>
      <c r="JQ121" s="43">
        <f>MIN(JG121,'DEPRECATED - DT-Prelim Calcs'!$C$10)*'DEPRECATED - DT-Prelim Calcs'!$C$11*1000/60/60</f>
        <v>-165.88972534004048</v>
      </c>
      <c r="JR121" s="49">
        <f>JR120+'DEPRECATED - DT-Prelim Calcs'!$C$11</f>
        <v>468</v>
      </c>
      <c r="JS121" s="2">
        <f>KC121/'Drive Train'!$F$35</f>
        <v>0.77419354838709686</v>
      </c>
      <c r="JT121" s="36">
        <f>KA121*12*60/(PI() * 'Drive Train'!$F$15)/JS$2*JS121</f>
        <v>-24249.759276217534</v>
      </c>
      <c r="JU121" s="2">
        <f>('DEPRECATED - DT-Prelim Calcs'!$C$6*JS121-JT121)/('DEPRECATED - DT-Prelim Calcs'!$C$6*JS121)*'DEPRECATED - DT-Prelim Calcs'!$C$7*JS121</f>
        <v>21.457201441850881</v>
      </c>
      <c r="JV121" s="43">
        <f>JU121/'DEPRECATED - DT-Prelim Calcs'!$C$7*('DEPRECATED - DT-Prelim Calcs'!$C$8-'DEPRECATED - DT-Prelim Calcs'!$C$9)+'DEPRECATED - DT-Prelim Calcs'!$C$9</f>
        <v>1170.4370934739657</v>
      </c>
      <c r="JW121" s="43">
        <f t="shared" si="117"/>
        <v>49.999999999999993</v>
      </c>
      <c r="JX121" s="2">
        <f t="shared" si="170"/>
        <v>1.4462867232450001</v>
      </c>
      <c r="JY121" s="43">
        <f>JX121*'DEPRECATED - DT-Prelim Calcs'!$C$21/JS$2/'DEPRECATED - DT-Prelim Calcs'!$C$19/'DEPRECATED - DT-Prelim Calcs'!$C$18*3.39*'DEPRECATED - DT-Prelim Calcs'!$C$20</f>
        <v>29.053734754561201</v>
      </c>
      <c r="JZ121" s="36">
        <f t="shared" si="171"/>
        <v>0</v>
      </c>
      <c r="KA121" s="43">
        <f>JY120*'DEPRECATED - DT-Prelim Calcs'!$C$11+KA120</f>
        <v>-91.113766720604318</v>
      </c>
      <c r="KB121" s="43">
        <f>KB120+0.5*JY121*'DEPRECATED - DT-Prelim Calcs'!$C$11^2+KA121*'DEPRECATED - DT-Prelim Calcs'!$C$11</f>
        <v>-185891.20067240088</v>
      </c>
      <c r="KC121" s="43">
        <f>MIN('Drive Train'!$F$35-JW120*'DEPRECATED - DT-Prelim Calcs'!$C$21*'Drive Train'!$F$39,KC120+JW$2)</f>
        <v>9.6000000000000014</v>
      </c>
      <c r="KD121" s="43">
        <f>'Drive Train'!$F$35-JW121*'DEPRECATED - DT-Prelim Calcs'!$C$21*'Drive Train'!$F$39</f>
        <v>9.6000000000000014</v>
      </c>
      <c r="KE121" s="1">
        <f>IF(KB121&gt;='Drive Train'!$F$29,1,0)</f>
        <v>0</v>
      </c>
      <c r="KF121" s="43">
        <f>MIN(JV121,'DEPRECATED - DT-Prelim Calcs'!$C$10)*'DEPRECATED - DT-Prelim Calcs'!$C$11*1000/60/60</f>
        <v>103.33333333333333</v>
      </c>
      <c r="KG121" s="49">
        <f>KG120+'DEPRECATED - DT-Prelim Calcs'!$C$11</f>
        <v>468</v>
      </c>
      <c r="KH121" s="2">
        <f>KR121/'Drive Train'!$F$35</f>
        <v>0.75913978494623657</v>
      </c>
      <c r="KI121" s="36">
        <f>KP121*12*60/(PI() * 'Drive Train'!$F$15)/KH$2*KH121</f>
        <v>-258997.47424579426</v>
      </c>
      <c r="KJ121" s="2">
        <f>('DEPRECATED - DT-Prelim Calcs'!$C$6*KH121-KI121)/('DEPRECATED - DT-Prelim Calcs'!$C$6*KH121)*'DEPRECATED - DT-Prelim Calcs'!$C$7*KH121</f>
        <v>193.95192581283595</v>
      </c>
      <c r="KK121" s="43">
        <f>KJ121/'DEPRECATED - DT-Prelim Calcs'!$C$7*('DEPRECATED - DT-Prelim Calcs'!$C$8-'DEPRECATED - DT-Prelim Calcs'!$C$9)+'DEPRECATED - DT-Prelim Calcs'!$C$9</f>
        <v>10567.537749505242</v>
      </c>
      <c r="KL121" s="43">
        <f t="shared" si="118"/>
        <v>53.333333333333329</v>
      </c>
      <c r="KM121" s="2">
        <f t="shared" si="172"/>
        <v>1.4462867232450001</v>
      </c>
      <c r="KN121" s="43">
        <f>KM121*'DEPRECATED - DT-Prelim Calcs'!$C$21/KH$2/'DEPRECATED - DT-Prelim Calcs'!$C$19/'DEPRECATED - DT-Prelim Calcs'!$C$18*3.39*'DEPRECATED - DT-Prelim Calcs'!$C$20</f>
        <v>29.053734754561201</v>
      </c>
      <c r="KO121" s="36">
        <f t="shared" si="173"/>
        <v>0</v>
      </c>
      <c r="KP121" s="43">
        <f>KN120*'DEPRECATED - DT-Prelim Calcs'!$C$11+KP120</f>
        <v>-992.43002179949133</v>
      </c>
      <c r="KQ121" s="43">
        <f>KQ120+0.5*KN121*'DEPRECATED - DT-Prelim Calcs'!$C$11^2+KP121*'DEPRECATED - DT-Prelim Calcs'!$C$11</f>
        <v>-182438.52992538997</v>
      </c>
      <c r="KR121" s="43">
        <f>MIN('Drive Train'!$F$35-KL120*'DEPRECATED - DT-Prelim Calcs'!$C$21*'Drive Train'!$F$39,KR120+KL$2)</f>
        <v>9.413333333333334</v>
      </c>
      <c r="KS121" s="43">
        <f>'Drive Train'!$F$35-KL121*'DEPRECATED - DT-Prelim Calcs'!$C$21*'Drive Train'!$F$39</f>
        <v>9.413333333333334</v>
      </c>
      <c r="KT121" s="1">
        <f>IF(KQ121&gt;='Drive Train'!$F$29,1,0)</f>
        <v>0</v>
      </c>
      <c r="KU121" s="43">
        <f>MIN(KK121,'DEPRECATED - DT-Prelim Calcs'!$C$10)*'DEPRECATED - DT-Prelim Calcs'!$C$11*1000/60/60</f>
        <v>103.33333333333333</v>
      </c>
      <c r="KV121" s="49">
        <f>KV120+'DEPRECATED - DT-Prelim Calcs'!$C$11</f>
        <v>468</v>
      </c>
      <c r="KW121" s="2">
        <f>LG121/'Drive Train'!$F$35</f>
        <v>0.74408602150537628</v>
      </c>
      <c r="KX121" s="36">
        <f>LE121*12*60/(PI() * 'Drive Train'!$F$15)/KW$2*KW121</f>
        <v>-247326.74963677194</v>
      </c>
      <c r="KY121" s="2">
        <f>('DEPRECATED - DT-Prelim Calcs'!$C$6*KW121-KX121)/('DEPRECATED - DT-Prelim Calcs'!$C$6*KW121)*'DEPRECATED - DT-Prelim Calcs'!$C$7*KW121</f>
        <v>185.30206058764085</v>
      </c>
      <c r="KZ121" s="43">
        <f>KY121/'DEPRECATED - DT-Prelim Calcs'!$C$7*('DEPRECATED - DT-Prelim Calcs'!$C$8-'DEPRECATED - DT-Prelim Calcs'!$C$9)+'DEPRECATED - DT-Prelim Calcs'!$C$9</f>
        <v>10096.313748431179</v>
      </c>
      <c r="LA121" s="43">
        <f t="shared" si="119"/>
        <v>56.666666666666664</v>
      </c>
      <c r="LB121" s="2">
        <f t="shared" si="174"/>
        <v>1.4462867232450001</v>
      </c>
      <c r="LC121" s="43">
        <f>LB121*'DEPRECATED - DT-Prelim Calcs'!$C$21/KW$2/'DEPRECATED - DT-Prelim Calcs'!$C$19/'DEPRECATED - DT-Prelim Calcs'!$C$18*3.39*'DEPRECATED - DT-Prelim Calcs'!$C$20</f>
        <v>29.053734754561201</v>
      </c>
      <c r="LD121" s="36">
        <f t="shared" si="175"/>
        <v>0</v>
      </c>
      <c r="LE121" s="43">
        <f>LC120*'DEPRECATED - DT-Prelim Calcs'!$C$11+LE120</f>
        <v>-966.88330485504468</v>
      </c>
      <c r="LF121" s="43">
        <f>LF120+0.5*LC121*'DEPRECATED - DT-Prelim Calcs'!$C$11^2+LE121*'DEPRECATED - DT-Prelim Calcs'!$C$11</f>
        <v>-210569.88991284673</v>
      </c>
      <c r="LG121" s="43">
        <f>MIN('Drive Train'!$F$35-LA120*'DEPRECATED - DT-Prelim Calcs'!$C$21*'Drive Train'!$F$39,LG120+LA$2)</f>
        <v>9.2266666666666666</v>
      </c>
      <c r="LH121" s="43">
        <f>'Drive Train'!$F$35-LA121*'DEPRECATED - DT-Prelim Calcs'!$C$21*'Drive Train'!$F$39</f>
        <v>9.2266666666666666</v>
      </c>
      <c r="LI121" s="1">
        <f>IF(LF121&gt;='Drive Train'!$F$29,1,0)</f>
        <v>0</v>
      </c>
      <c r="LJ121" s="43">
        <f>MIN(KZ121,'DEPRECATED - DT-Prelim Calcs'!$C$10)*'DEPRECATED - DT-Prelim Calcs'!$C$11*1000/60/60</f>
        <v>103.33333333333333</v>
      </c>
      <c r="LK121" s="49">
        <f>LK120+'DEPRECATED - DT-Prelim Calcs'!$C$11</f>
        <v>468</v>
      </c>
      <c r="LL121" s="2">
        <f>LV121/'Drive Train'!$F$35</f>
        <v>0.72903225806451621</v>
      </c>
      <c r="LM121" s="36">
        <f>LT121*12*60/(PI() * 'Drive Train'!$F$15)/LL$2*LL121</f>
        <v>-155537.52625118298</v>
      </c>
      <c r="LN121" s="2">
        <f>('DEPRECATED - DT-Prelim Calcs'!$C$6*LL121-LM121)/('DEPRECATED - DT-Prelim Calcs'!$C$6*LL121)*'DEPRECATED - DT-Prelim Calcs'!$C$7*LL121</f>
        <v>117.75630833076899</v>
      </c>
      <c r="LO121" s="43">
        <f>LN121/'DEPRECATED - DT-Prelim Calcs'!$C$7*('DEPRECATED - DT-Prelim Calcs'!$C$8-'DEPRECATED - DT-Prelim Calcs'!$C$9)+'DEPRECATED - DT-Prelim Calcs'!$C$9</f>
        <v>6416.5824687657723</v>
      </c>
      <c r="LP121" s="43">
        <f t="shared" si="120"/>
        <v>60</v>
      </c>
      <c r="LQ121" s="2">
        <f t="shared" si="176"/>
        <v>1.4462867232450001</v>
      </c>
      <c r="LR121" s="43">
        <f>LQ121*'DEPRECATED - DT-Prelim Calcs'!$C$21/LL$2/'DEPRECATED - DT-Prelim Calcs'!$C$19/'DEPRECATED - DT-Prelim Calcs'!$C$18*3.39*'DEPRECATED - DT-Prelim Calcs'!$C$20</f>
        <v>29.053734754561201</v>
      </c>
      <c r="LS121" s="36">
        <f t="shared" si="177"/>
        <v>0</v>
      </c>
      <c r="LT121" s="43">
        <f>LR120*'DEPRECATED - DT-Prelim Calcs'!$C$11+LT120</f>
        <v>-620.60398413125313</v>
      </c>
      <c r="LU121" s="43">
        <f>LU120+0.5*LR121*'DEPRECATED - DT-Prelim Calcs'!$C$11^2+LT121*'DEPRECATED - DT-Prelim Calcs'!$C$11</f>
        <v>-207638.28643300998</v>
      </c>
      <c r="LV121" s="43">
        <f>MIN('Drive Train'!$F$35-LP120*'DEPRECATED - DT-Prelim Calcs'!$C$21*'Drive Train'!$F$39,LV120+LP$2)</f>
        <v>9.0400000000000009</v>
      </c>
      <c r="LW121" s="43">
        <f>'Drive Train'!$F$35-LP121*'DEPRECATED - DT-Prelim Calcs'!$C$21*'Drive Train'!$F$39</f>
        <v>9.0400000000000009</v>
      </c>
      <c r="LX121" s="1">
        <f>IF(LU121&gt;='Drive Train'!$F$29,1,0)</f>
        <v>0</v>
      </c>
      <c r="LY121" s="43">
        <f>MIN(LO121,'DEPRECATED - DT-Prelim Calcs'!$C$10)*'DEPRECATED - DT-Prelim Calcs'!$C$11*1000/60/60</f>
        <v>103.33333333333333</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0"/>
        <v>0</v>
      </c>
      <c r="X122" s="2">
        <f>MAX(MIN(IF(AND(AI121=1,AG122&lt;0),-1,1)*(W122-$C$9)/($C$8-$C$9)*$C$7-$C$29*AE122/T$2 -  AI121*$C$29/2,X$2),MAX(X$4:X121)*-1)</f>
        <v>-0.27672021620693066</v>
      </c>
      <c r="Y122" s="43">
        <f t="shared" si="94"/>
        <v>0</v>
      </c>
      <c r="Z122" s="43">
        <f t="shared" si="95"/>
        <v>0</v>
      </c>
      <c r="AA122" s="43">
        <f t="shared" si="96"/>
        <v>0</v>
      </c>
      <c r="AB122" s="43" t="e">
        <f t="shared" si="97"/>
        <v>#N/A</v>
      </c>
      <c r="AC122" s="36">
        <f t="shared" si="121"/>
        <v>1</v>
      </c>
      <c r="AD122" s="1">
        <f t="shared" si="98"/>
        <v>1</v>
      </c>
      <c r="AE122" s="43">
        <f t="shared" si="99"/>
        <v>0</v>
      </c>
      <c r="AF122" s="43" t="e">
        <f t="shared" si="100"/>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889.49632897085212</v>
      </c>
      <c r="AK122" s="43">
        <f t="shared" si="178"/>
        <v>0</v>
      </c>
      <c r="AL122" s="49">
        <f>AL121+'DEPRECATED - DT-Prelim Calcs'!$C$11</f>
        <v>472</v>
      </c>
      <c r="AM122" s="2">
        <f>AW122/'Drive Train'!$F$35</f>
        <v>0.90075499800617953</v>
      </c>
      <c r="AN122" s="36">
        <f>AU122*12*60/(PI() * 'Drive Train'!$F$15)/AM$2*AM122</f>
        <v>4618.9991433450932</v>
      </c>
      <c r="AO122" s="2">
        <f>('DEPRECATED - DT-Prelim Calcs'!$C$6*AM122-AN122)/('DEPRECATED - DT-Prelim Calcs'!$C$6*AM122)*'DEPRECATED - DT-Prelim Calcs'!$C$7*AM122</f>
        <v>0.82906978355047334</v>
      </c>
      <c r="AP122" s="43">
        <f>AO122/'DEPRECATED - DT-Prelim Calcs'!$C$7*('DEPRECATED - DT-Prelim Calcs'!$C$8-'DEPRECATED - DT-Prelim Calcs'!$C$9)+'DEPRECATED - DT-Prelim Calcs'!$C$9</f>
        <v>46.665741939689958</v>
      </c>
      <c r="AQ122" s="43">
        <f t="shared" si="102"/>
        <v>46.665741939689958</v>
      </c>
      <c r="AR122" s="2">
        <f t="shared" si="122"/>
        <v>0.42850376488729414</v>
      </c>
      <c r="AS122" s="43">
        <f>AR122*'DEPRECATED - DT-Prelim Calcs'!$C$21/AM$2/'DEPRECATED - DT-Prelim Calcs'!$C$19/'DEPRECATED - DT-Prelim Calcs'!$C$18*3.39*'DEPRECATED - DT-Prelim Calcs'!$C$20</f>
        <v>4.3039995203832557</v>
      </c>
      <c r="AT122" s="36">
        <f t="shared" si="123"/>
        <v>0</v>
      </c>
      <c r="AU122" s="43">
        <f>AS121*'DEPRECATED - DT-Prelim Calcs'!$C$11+AU121</f>
        <v>29.833026507990329</v>
      </c>
      <c r="AV122" s="43">
        <f>AV121+0.5*AS122*'DEPRECATED - DT-Prelim Calcs'!$C$11^2+AU122*'DEPRECATED - DT-Prelim Calcs'!$C$11</f>
        <v>6969.419511332213</v>
      </c>
      <c r="AW122" s="43">
        <f>MIN('Drive Train'!$F$35-AQ121*'DEPRECATED - DT-Prelim Calcs'!$C$21*'Drive Train'!$F$39,AW121+AQ$2)</f>
        <v>11.169361975276626</v>
      </c>
      <c r="AX122" s="43">
        <f>'Drive Train'!$F$35-AQ122*'DEPRECATED - DT-Prelim Calcs'!$C$21*'Drive Train'!$F$39</f>
        <v>9.7867184513773626</v>
      </c>
      <c r="AY122" s="1">
        <f>IF(AV122&gt;='Drive Train'!$F$29,1,0)</f>
        <v>1</v>
      </c>
      <c r="AZ122" s="43">
        <f t="shared" si="124"/>
        <v>51.850824377433284</v>
      </c>
      <c r="BA122" s="49">
        <f>BA121+'DEPRECATED - DT-Prelim Calcs'!$C$11</f>
        <v>472</v>
      </c>
      <c r="BB122" s="2">
        <f>BL122/'Drive Train'!$F$35</f>
        <v>0.57999999999999996</v>
      </c>
      <c r="BC122" s="36">
        <f>BJ122*12*60/(PI() * 'Drive Train'!$F$15)/BB$2*BB122</f>
        <v>-23.293240828894952</v>
      </c>
      <c r="BD122" s="2">
        <f>('DEPRECATED - DT-Prelim Calcs'!$C$6*BB122-BC122)/('DEPRECATED - DT-Prelim Calcs'!$C$6*BB122)*'DEPRECATED - DT-Prelim Calcs'!$C$7*BB122</f>
        <v>2.737323087693968</v>
      </c>
      <c r="BE122" s="43">
        <f>BD122/'DEPRECATED - DT-Prelim Calcs'!$C$7*('DEPRECATED - DT-Prelim Calcs'!$C$8-'DEPRECATED - DT-Prelim Calcs'!$C$9)+'DEPRECATED - DT-Prelim Calcs'!$C$9</f>
        <v>150.62282492661166</v>
      </c>
      <c r="BF122" s="43">
        <f t="shared" si="103"/>
        <v>93</v>
      </c>
      <c r="BG122" s="2">
        <f t="shared" si="125"/>
        <v>1.6827261877837136</v>
      </c>
      <c r="BH122" s="43">
        <f>BG122*'DEPRECATED - DT-Prelim Calcs'!$C$21/BB$2/'DEPRECATED - DT-Prelim Calcs'!$C$19/'DEPRECATED - DT-Prelim Calcs'!$C$18*3.39*'DEPRECATED - DT-Prelim Calcs'!$C$20</f>
        <v>24.413602472939456</v>
      </c>
      <c r="BI122" s="36">
        <f t="shared" si="126"/>
        <v>0</v>
      </c>
      <c r="BJ122" s="43">
        <f>BH121*'DEPRECATED - DT-Prelim Calcs'!$C$11+BJ121</f>
        <v>-0.16175480607063264</v>
      </c>
      <c r="BK122" s="43">
        <f>BK121+0.5*BH122*'DEPRECATED - DT-Prelim Calcs'!$C$11^2+BJ122*'DEPRECATED - DT-Prelim Calcs'!$C$11</f>
        <v>-61658.667904878079</v>
      </c>
      <c r="BL122" s="43">
        <f>MIN('Drive Train'!$F$35-BF121*'DEPRECATED - DT-Prelim Calcs'!$C$21*'Drive Train'!$F$39,BL121+BF$2)</f>
        <v>7.1920000000000002</v>
      </c>
      <c r="BM122" s="43">
        <f>'Drive Train'!$F$35-BF122*'DEPRECATED - DT-Prelim Calcs'!$C$21*'Drive Train'!$F$39</f>
        <v>7.1920000000000002</v>
      </c>
      <c r="BN122" s="1">
        <f>IF(BK122&gt;='Drive Train'!$F$29,1,0)</f>
        <v>0</v>
      </c>
      <c r="BO122" s="43">
        <f t="shared" si="127"/>
        <v>103.33333333333333</v>
      </c>
      <c r="BP122" s="49">
        <f>BP121+'DEPRECATED - DT-Prelim Calcs'!$C$11</f>
        <v>472</v>
      </c>
      <c r="BQ122" s="2">
        <f>CA122/'Drive Train'!$F$35</f>
        <v>0.57999999999999996</v>
      </c>
      <c r="BR122" s="36">
        <f>BY122*12*60/(PI() * 'Drive Train'!$F$15)/BQ$2*BQ122</f>
        <v>13195.634490779621</v>
      </c>
      <c r="BS122" s="2">
        <f>('DEPRECATED - DT-Prelim Calcs'!$C$6*BQ122-BR122)/('DEPRECATED - DT-Prelim Calcs'!$C$6*BQ122)*'DEPRECATED - DT-Prelim Calcs'!$C$7*BQ122</f>
        <v>-6.9800391476107251</v>
      </c>
      <c r="BT122" s="43">
        <f>BS122/'DEPRECATED - DT-Prelim Calcs'!$C$7*('DEPRECATED - DT-Prelim Calcs'!$C$8-'DEPRECATED - DT-Prelim Calcs'!$C$9)+'DEPRECATED - DT-Prelim Calcs'!$C$9</f>
        <v>-378.755864011629</v>
      </c>
      <c r="BU122" s="43">
        <f t="shared" si="104"/>
        <v>-378.755864011629</v>
      </c>
      <c r="BV122" s="2">
        <f t="shared" si="128"/>
        <v>-8.7572345726939318</v>
      </c>
      <c r="BW122" s="43">
        <f>BV122*'DEPRECATED - DT-Prelim Calcs'!$C$21/BQ$2/'DEPRECATED - DT-Prelim Calcs'!$C$19/'DEPRECATED - DT-Prelim Calcs'!$C$18*3.39*'DEPRECATED - DT-Prelim Calcs'!$C$20</f>
        <v>-166.14641206022307</v>
      </c>
      <c r="BX122" s="36">
        <f t="shared" si="129"/>
        <v>1</v>
      </c>
      <c r="BY122" s="43">
        <f>BW121*'DEPRECATED - DT-Prelim Calcs'!$C$11+BY121</f>
        <v>70.073205503193634</v>
      </c>
      <c r="BZ122" s="43">
        <f>BZ121+0.5*BW122*'DEPRECATED - DT-Prelim Calcs'!$C$11^2+BY122*'DEPRECATED - DT-Prelim Calcs'!$C$11</f>
        <v>-148745.99984109189</v>
      </c>
      <c r="CA122" s="43">
        <f>MIN('Drive Train'!$F$35-BU121*'DEPRECATED - DT-Prelim Calcs'!$C$21*'Drive Train'!$F$39,CA121+BU$2)</f>
        <v>7.1920000000000002</v>
      </c>
      <c r="CB122" s="43">
        <f>'Drive Train'!$F$35-BU122*'DEPRECATED - DT-Prelim Calcs'!$C$21*'Drive Train'!$F$39</f>
        <v>33.610328384651226</v>
      </c>
      <c r="CC122" s="1">
        <f>IF(BZ122&gt;='Drive Train'!$F$29,1,0)</f>
        <v>0</v>
      </c>
      <c r="CD122" s="43">
        <f t="shared" si="130"/>
        <v>-420.83984890181</v>
      </c>
      <c r="CE122" s="49">
        <f>CE121+'DEPRECATED - DT-Prelim Calcs'!$C$11</f>
        <v>472</v>
      </c>
      <c r="CF122" s="2">
        <f>CP122/'Drive Train'!$F$35</f>
        <v>0.57999999999999996</v>
      </c>
      <c r="CG122" s="36">
        <f>CN122*12*60/(PI() * 'Drive Train'!$F$15)/CF$2*CF122</f>
        <v>-150287.23027812754</v>
      </c>
      <c r="CH122" s="2">
        <f>('DEPRECATED - DT-Prelim Calcs'!$C$6*CF122-CG122)/('DEPRECATED - DT-Prelim Calcs'!$C$6*CF122)*'DEPRECATED - DT-Prelim Calcs'!$C$7*CF122</f>
        <v>113.19780344896839</v>
      </c>
      <c r="CI122" s="43">
        <f>CH122/'DEPRECATED - DT-Prelim Calcs'!$C$7*('DEPRECATED - DT-Prelim Calcs'!$C$8-'DEPRECATED - DT-Prelim Calcs'!$C$9)+'DEPRECATED - DT-Prelim Calcs'!$C$9</f>
        <v>6168.2460087870841</v>
      </c>
      <c r="CJ122" s="43">
        <f t="shared" si="105"/>
        <v>93</v>
      </c>
      <c r="CK122" s="2">
        <f t="shared" si="131"/>
        <v>1.2396743342100003</v>
      </c>
      <c r="CL122" s="43">
        <f>CK122*'DEPRECATED - DT-Prelim Calcs'!$C$21/CF$2/'DEPRECATED - DT-Prelim Calcs'!$C$19/'DEPRECATED - DT-Prelim Calcs'!$C$18*3.39*'DEPRECATED - DT-Prelim Calcs'!$C$20</f>
        <v>29.053734754561205</v>
      </c>
      <c r="CM122" s="36">
        <f t="shared" si="132"/>
        <v>0</v>
      </c>
      <c r="CN122" s="43">
        <f>CL121*'DEPRECATED - DT-Prelim Calcs'!$C$11+CN121</f>
        <v>-646.06083548183233</v>
      </c>
      <c r="CO122" s="43">
        <f>CO121+0.5*CL122*'DEPRECATED - DT-Prelim Calcs'!$C$11^2+CN122*'DEPRECATED - DT-Prelim Calcs'!$C$11</f>
        <v>-324361.34083768935</v>
      </c>
      <c r="CP122" s="43">
        <f>MIN('Drive Train'!$F$35-CJ121*'DEPRECATED - DT-Prelim Calcs'!$C$21*'Drive Train'!$F$39,CP121+CJ$2)</f>
        <v>7.1920000000000002</v>
      </c>
      <c r="CQ122" s="43">
        <f>'Drive Train'!$F$35-CJ122*'DEPRECATED - DT-Prelim Calcs'!$C$21*'Drive Train'!$F$39</f>
        <v>7.1920000000000002</v>
      </c>
      <c r="CR122" s="1">
        <f>IF(CO122&gt;='Drive Train'!$F$29,1,0)</f>
        <v>0</v>
      </c>
      <c r="CS122" s="43">
        <f t="shared" si="133"/>
        <v>103.33333333333333</v>
      </c>
      <c r="CT122" s="49">
        <f>CT121+'DEPRECATED - DT-Prelim Calcs'!$C$11</f>
        <v>472</v>
      </c>
      <c r="CU122" s="2">
        <f>DE122/'Drive Train'!$F$35</f>
        <v>0.57999999999999996</v>
      </c>
      <c r="CV122" s="36">
        <f>DC122*12*60/(PI() * 'Drive Train'!$F$15)/CU$2*CU122</f>
        <v>31840.246527447405</v>
      </c>
      <c r="CW122" s="2">
        <f>('DEPRECATED - DT-Prelim Calcs'!$C$6*CU122-CV122)/('DEPRECATED - DT-Prelim Calcs'!$C$6*CU122)*'DEPRECATED - DT-Prelim Calcs'!$C$7*CU122</f>
        <v>-20.685874641650212</v>
      </c>
      <c r="CX122" s="43">
        <f>CW122/'DEPRECATED - DT-Prelim Calcs'!$C$7*('DEPRECATED - DT-Prelim Calcs'!$C$8-'DEPRECATED - DT-Prelim Calcs'!$C$9)+'DEPRECATED - DT-Prelim Calcs'!$C$9</f>
        <v>-1125.4170513734816</v>
      </c>
      <c r="CY122" s="43">
        <f t="shared" si="106"/>
        <v>-1125.4170513734816</v>
      </c>
      <c r="CZ122" s="2">
        <f t="shared" si="134"/>
        <v>-24.974136831819269</v>
      </c>
      <c r="DA122" s="43">
        <f>CZ122*'DEPRECATED - DT-Prelim Calcs'!$C$21/CU$2/'DEPRECATED - DT-Prelim Calcs'!$C$19/'DEPRECATED - DT-Prelim Calcs'!$C$18*3.39*'DEPRECATED - DT-Prelim Calcs'!$C$20</f>
        <v>-696.79585464350066</v>
      </c>
      <c r="DB122" s="36">
        <f t="shared" si="135"/>
        <v>1</v>
      </c>
      <c r="DC122" s="43">
        <f>DA121*'DEPRECATED - DT-Prelim Calcs'!$C$11+DC121</f>
        <v>114.97595928634105</v>
      </c>
      <c r="DD122" s="43">
        <f>DD121+0.5*DA122*'DEPRECATED - DT-Prelim Calcs'!$C$11^2+DC122*'DEPRECATED - DT-Prelim Calcs'!$C$11</f>
        <v>-417803.32529831887</v>
      </c>
      <c r="DE122" s="43">
        <f>MIN('Drive Train'!$F$35-CY121*'DEPRECATED - DT-Prelim Calcs'!$C$21*'Drive Train'!$F$39,DE121+CY$2)</f>
        <v>7.1920000000000002</v>
      </c>
      <c r="DF122" s="43">
        <f>'Drive Train'!$F$35-CY122*'DEPRECATED - DT-Prelim Calcs'!$C$21*'Drive Train'!$F$39</f>
        <v>75.423354876914971</v>
      </c>
      <c r="DG122" s="1">
        <f>IF(DD122&gt;='Drive Train'!$F$29,1,0)</f>
        <v>0</v>
      </c>
      <c r="DH122" s="43">
        <f t="shared" si="136"/>
        <v>-1250.4633904149794</v>
      </c>
      <c r="DI122" s="49">
        <f>DI121+'DEPRECATED - DT-Prelim Calcs'!$C$11</f>
        <v>472</v>
      </c>
      <c r="DJ122" s="2">
        <f>DT122/'Drive Train'!$F$35</f>
        <v>0.57999999999999996</v>
      </c>
      <c r="DK122" s="36">
        <f>DR122*12*60/(PI() * 'Drive Train'!$F$15)/DJ$2*DJ122</f>
        <v>-535312.6598108433</v>
      </c>
      <c r="DL122" s="2">
        <f>('DEPRECATED - DT-Prelim Calcs'!$C$6*DJ122-DK122)/('DEPRECATED - DT-Prelim Calcs'!$C$6*DJ122)*'DEPRECATED - DT-Prelim Calcs'!$C$7*DJ122</f>
        <v>396.23373832489892</v>
      </c>
      <c r="DM122" s="43">
        <f>DL122/'DEPRECATED - DT-Prelim Calcs'!$C$7*('DEPRECATED - DT-Prelim Calcs'!$C$8-'DEPRECATED - DT-Prelim Calcs'!$C$9)+'DEPRECATED - DT-Prelim Calcs'!$C$9</f>
        <v>21587.367834117627</v>
      </c>
      <c r="DN122" s="43">
        <f t="shared" si="107"/>
        <v>93</v>
      </c>
      <c r="DO122" s="2">
        <f t="shared" si="137"/>
        <v>0.89769520753137932</v>
      </c>
      <c r="DP122" s="43">
        <f>DO122*'DEPRECATED - DT-Prelim Calcs'!$C$21/DJ$2/'DEPRECATED - DT-Prelim Calcs'!$C$19/'DEPRECATED - DT-Prelim Calcs'!$C$18*3.39*'DEPRECATED - DT-Prelim Calcs'!$C$20</f>
        <v>29.053734754561201</v>
      </c>
      <c r="DQ122" s="36">
        <f t="shared" si="138"/>
        <v>0</v>
      </c>
      <c r="DR122" s="43">
        <f>DP121*'DEPRECATED - DT-Prelim Calcs'!$C$11+DR121</f>
        <v>-1666.4034080810125</v>
      </c>
      <c r="DS122" s="43">
        <f>DS121+0.5*DP122*'DEPRECATED - DT-Prelim Calcs'!$C$11^2+DR122*'DEPRECATED - DT-Prelim Calcs'!$C$11</f>
        <v>-889979.75328043127</v>
      </c>
      <c r="DT122" s="43">
        <f>MIN('Drive Train'!$F$35-DN121*'DEPRECATED - DT-Prelim Calcs'!$C$21*'Drive Train'!$F$39,DT121+DN$2)</f>
        <v>7.1920000000000002</v>
      </c>
      <c r="DU122" s="43">
        <f>'Drive Train'!$F$35-DN122*'DEPRECATED - DT-Prelim Calcs'!$C$21*'Drive Train'!$F$39</f>
        <v>7.1920000000000002</v>
      </c>
      <c r="DV122" s="1">
        <f>IF(DS122&gt;='Drive Train'!$F$29,1,0)</f>
        <v>0</v>
      </c>
      <c r="DW122" s="43">
        <f t="shared" si="139"/>
        <v>103.33333333333333</v>
      </c>
      <c r="DX122" s="49">
        <f>DX121+'DEPRECATED - DT-Prelim Calcs'!$C$11</f>
        <v>472</v>
      </c>
      <c r="DY122" s="2">
        <f>EI122/'Drive Train'!$F$35</f>
        <v>0.57999999999999996</v>
      </c>
      <c r="DZ122" s="36">
        <f>EG122*12*60/(PI() * 'Drive Train'!$F$15)/DY$2*DY122</f>
        <v>21050.144004428137</v>
      </c>
      <c r="EA122" s="2">
        <f>('DEPRECATED - DT-Prelim Calcs'!$C$6*DY122-DZ122)/('DEPRECATED - DT-Prelim Calcs'!$C$6*DY122)*'DEPRECATED - DT-Prelim Calcs'!$C$7*DY122</f>
        <v>-12.75396542018307</v>
      </c>
      <c r="EB122" s="43">
        <f>EA122/'DEPRECATED - DT-Prelim Calcs'!$C$7*('DEPRECATED - DT-Prelim Calcs'!$C$8-'DEPRECATED - DT-Prelim Calcs'!$C$9)+'DEPRECATED - DT-Prelim Calcs'!$C$9</f>
        <v>-693.30557886071938</v>
      </c>
      <c r="EC122" s="43">
        <f t="shared" si="108"/>
        <v>-693.30557886071938</v>
      </c>
      <c r="ED122" s="2">
        <f t="shared" si="140"/>
        <v>-15.589010574559886</v>
      </c>
      <c r="EE122" s="43">
        <f>ED122*'DEPRECATED - DT-Prelim Calcs'!$C$21/DY$2/'DEPRECATED - DT-Prelim Calcs'!$C$19/'DEPRECATED - DT-Prelim Calcs'!$C$18*3.39*'DEPRECATED - DT-Prelim Calcs'!$C$20</f>
        <v>-574.12644872313626</v>
      </c>
      <c r="EF122" s="36">
        <f t="shared" si="141"/>
        <v>1</v>
      </c>
      <c r="EG122" s="43">
        <f>EE121*'DEPRECATED - DT-Prelim Calcs'!$C$11+EG121</f>
        <v>57.585316754892602</v>
      </c>
      <c r="EH122" s="43">
        <f>EH121+0.5*EE122*'DEPRECATED - DT-Prelim Calcs'!$C$11^2+EG122*'DEPRECATED - DT-Prelim Calcs'!$C$11</f>
        <v>-800456.88006106636</v>
      </c>
      <c r="EI122" s="43">
        <f>MIN('Drive Train'!$F$35-EC121*'DEPRECATED - DT-Prelim Calcs'!$C$21*'Drive Train'!$F$39,EI121+EC$2)</f>
        <v>7.1920000000000002</v>
      </c>
      <c r="EJ122" s="43">
        <f>'Drive Train'!$F$35-EC122*'DEPRECATED - DT-Prelim Calcs'!$C$21*'Drive Train'!$F$39</f>
        <v>51.225112416200282</v>
      </c>
      <c r="EK122" s="1">
        <f>IF(EH122&gt;='Drive Train'!$F$29,1,0)</f>
        <v>0</v>
      </c>
      <c r="EL122" s="43">
        <f t="shared" si="142"/>
        <v>-770.33953206746594</v>
      </c>
      <c r="EM122" s="49">
        <f>EM121+'DEPRECATED - DT-Prelim Calcs'!$C$11</f>
        <v>472</v>
      </c>
      <c r="EN122" s="2">
        <f>EX122/'Drive Train'!$F$35</f>
        <v>0.57999999999999996</v>
      </c>
      <c r="EO122" s="36">
        <f>EV122*12*60/(PI() * 'Drive Train'!$F$15)/EN$2*EN122</f>
        <v>-2112440.7659482565</v>
      </c>
      <c r="EP122" s="2">
        <f>('DEPRECATED - DT-Prelim Calcs'!$C$6*EN122-EO122)/('DEPRECATED - DT-Prelim Calcs'!$C$6*EN122)*'DEPRECATED - DT-Prelim Calcs'!$C$7*EN122</f>
        <v>1555.5959354698</v>
      </c>
      <c r="EQ122" s="43">
        <f>EP122/'DEPRECATED - DT-Prelim Calcs'!$C$7*('DEPRECATED - DT-Prelim Calcs'!$C$8-'DEPRECATED - DT-Prelim Calcs'!$C$9)+'DEPRECATED - DT-Prelim Calcs'!$C$9</f>
        <v>84746.651708429388</v>
      </c>
      <c r="ER122" s="43">
        <f t="shared" si="109"/>
        <v>93</v>
      </c>
      <c r="ES122" s="2">
        <f t="shared" si="143"/>
        <v>0.7035989464435134</v>
      </c>
      <c r="ET122" s="43">
        <f>ES122*'DEPRECATED - DT-Prelim Calcs'!$C$21/EN$2/'DEPRECATED - DT-Prelim Calcs'!$C$19/'DEPRECATED - DT-Prelim Calcs'!$C$18*3.39*'DEPRECATED - DT-Prelim Calcs'!$C$20</f>
        <v>29.053734754561201</v>
      </c>
      <c r="EU122" s="36">
        <f t="shared" si="144"/>
        <v>0</v>
      </c>
      <c r="EV122" s="43">
        <f>ET121*'DEPRECATED - DT-Prelim Calcs'!$C$11+EV121</f>
        <v>-5154.1071694987877</v>
      </c>
      <c r="EW122" s="43">
        <f>EW121+0.5*ET122*'DEPRECATED - DT-Prelim Calcs'!$C$11^2+EV122*'DEPRECATED - DT-Prelim Calcs'!$C$11</f>
        <v>-1474858.633405355</v>
      </c>
      <c r="EX122" s="43">
        <f>MIN('Drive Train'!$F$35-ER121*'DEPRECATED - DT-Prelim Calcs'!$C$21*'Drive Train'!$F$39,EX121+ER$2)</f>
        <v>7.1920000000000002</v>
      </c>
      <c r="EY122" s="43">
        <f>'Drive Train'!$F$35-ER122*'DEPRECATED - DT-Prelim Calcs'!$C$21*'Drive Train'!$F$39</f>
        <v>7.1920000000000002</v>
      </c>
      <c r="EZ122" s="1">
        <f>IF(EW122&gt;='Drive Train'!$F$29,1,0)</f>
        <v>0</v>
      </c>
      <c r="FA122" s="43">
        <f t="shared" si="145"/>
        <v>103.33333333333333</v>
      </c>
      <c r="FB122" s="49">
        <f>FB121+'DEPRECATED - DT-Prelim Calcs'!$C$11</f>
        <v>472</v>
      </c>
      <c r="FC122" s="2">
        <f>FM122/'Drive Train'!$F$35</f>
        <v>0.57999999999999996</v>
      </c>
      <c r="FD122" s="36">
        <f>FK122*12*60/(PI() * 'Drive Train'!$F$15)/FC$2*FC122</f>
        <v>-1044148.0082669206</v>
      </c>
      <c r="FE122" s="2">
        <f>('DEPRECATED - DT-Prelim Calcs'!$C$6*FC122-FD122)/('DEPRECATED - DT-Prelim Calcs'!$C$6*FC122)*'DEPRECATED - DT-Prelim Calcs'!$C$7*FC122</f>
        <v>770.28354776988374</v>
      </c>
      <c r="FF122" s="43">
        <f>FE122/'DEPRECATED - DT-Prelim Calcs'!$C$7*('DEPRECATED - DT-Prelim Calcs'!$C$8-'DEPRECATED - DT-Prelim Calcs'!$C$9)+'DEPRECATED - DT-Prelim Calcs'!$C$9</f>
        <v>41964.708199404115</v>
      </c>
      <c r="FG122" s="43">
        <f t="shared" si="110"/>
        <v>93</v>
      </c>
      <c r="FH122" s="2">
        <f t="shared" si="146"/>
        <v>0.63495514679048781</v>
      </c>
      <c r="FI122" s="43">
        <f>FH122*'DEPRECATED - DT-Prelim Calcs'!$C$21/FC$2/'DEPRECATED - DT-Prelim Calcs'!$C$19/'DEPRECATED - DT-Prelim Calcs'!$C$18*3.39*'DEPRECATED - DT-Prelim Calcs'!$C$20</f>
        <v>29.053734754561205</v>
      </c>
      <c r="FJ122" s="36">
        <f t="shared" si="147"/>
        <v>0</v>
      </c>
      <c r="FK122" s="43">
        <f>FI121*'DEPRECATED - DT-Prelim Calcs'!$C$11+FK121</f>
        <v>-2299.0522231789828</v>
      </c>
      <c r="FL122" s="43">
        <f>FL121+0.5*FI122*'DEPRECATED - DT-Prelim Calcs'!$C$11^2+FK122*'DEPRECATED - DT-Prelim Calcs'!$C$11</f>
        <v>-1997677.0648898415</v>
      </c>
      <c r="FM122" s="43">
        <f>MIN('Drive Train'!$F$35-FG121*'DEPRECATED - DT-Prelim Calcs'!$C$21*'Drive Train'!$F$39,FM121+FG$2)</f>
        <v>7.1920000000000002</v>
      </c>
      <c r="FN122" s="43">
        <f>'Drive Train'!$F$35-FG122*'DEPRECATED - DT-Prelim Calcs'!$C$21*'Drive Train'!$F$39</f>
        <v>7.1920000000000002</v>
      </c>
      <c r="FO122" s="1">
        <f>IF(FL122&gt;='Drive Train'!$F$29,1,0)</f>
        <v>0</v>
      </c>
      <c r="FP122" s="43">
        <f t="shared" si="148"/>
        <v>103.33333333333333</v>
      </c>
      <c r="FQ122" s="49">
        <f>FQ121+'DEPRECATED - DT-Prelim Calcs'!$C$11</f>
        <v>472</v>
      </c>
      <c r="FR122" s="2">
        <f>GB122/'Drive Train'!$F$35</f>
        <v>0.57999999999999996</v>
      </c>
      <c r="FS122" s="36">
        <f>FZ122*12*60/(PI() * 'Drive Train'!$F$15)/FR$2*FR122</f>
        <v>-890755.70488933602</v>
      </c>
      <c r="FT122" s="2">
        <f>('DEPRECATED - DT-Prelim Calcs'!$C$6*FR122-FS122)/('DEPRECATED - DT-Prelim Calcs'!$C$6*FR122)*'DEPRECATED - DT-Prelim Calcs'!$C$7*FR122</f>
        <v>657.523374910813</v>
      </c>
      <c r="FU122" s="43">
        <f>FT122/'DEPRECATED - DT-Prelim Calcs'!$C$7*('DEPRECATED - DT-Prelim Calcs'!$C$8-'DEPRECATED - DT-Prelim Calcs'!$C$9)+'DEPRECATED - DT-Prelim Calcs'!$C$9</f>
        <v>35821.803260066677</v>
      </c>
      <c r="FV122" s="43">
        <f t="shared" si="111"/>
        <v>93</v>
      </c>
      <c r="FW122" s="2">
        <f t="shared" si="149"/>
        <v>0.57851468929799987</v>
      </c>
      <c r="FX122" s="43">
        <f>FW122*'DEPRECATED - DT-Prelim Calcs'!$C$21/FR$2/'DEPRECATED - DT-Prelim Calcs'!$C$19/'DEPRECATED - DT-Prelim Calcs'!$C$18*3.39*'DEPRECATED - DT-Prelim Calcs'!$C$20</f>
        <v>29.053734754561201</v>
      </c>
      <c r="FY122" s="36">
        <f t="shared" si="150"/>
        <v>0</v>
      </c>
      <c r="FZ122" s="43">
        <f>FX121*'DEPRECATED - DT-Prelim Calcs'!$C$11+FZ121</f>
        <v>-1786.9678024415934</v>
      </c>
      <c r="GA122" s="43">
        <f>GA121+0.5*FX122*'DEPRECATED - DT-Prelim Calcs'!$C$11^2+FZ122*'DEPRECATED - DT-Prelim Calcs'!$C$11</f>
        <v>-2042781.7970927292</v>
      </c>
      <c r="GB122" s="43">
        <f>MIN('Drive Train'!$F$35-FV121*'DEPRECATED - DT-Prelim Calcs'!$C$21*'Drive Train'!$F$39,GB121+FV$2)</f>
        <v>7.1920000000000002</v>
      </c>
      <c r="GC122" s="43">
        <f>'Drive Train'!$F$35-FV122*'DEPRECATED - DT-Prelim Calcs'!$C$21*'Drive Train'!$F$39</f>
        <v>7.1920000000000002</v>
      </c>
      <c r="GD122" s="1">
        <f>IF(GA122&gt;='Drive Train'!$F$29,1,0)</f>
        <v>0</v>
      </c>
      <c r="GE122" s="43">
        <f t="shared" si="151"/>
        <v>103.33333333333333</v>
      </c>
      <c r="GF122" s="49">
        <f>GF121+'DEPRECATED - DT-Prelim Calcs'!$C$11</f>
        <v>472</v>
      </c>
      <c r="GG122" s="2">
        <f>GQ122/'Drive Train'!$F$35</f>
        <v>0.86451612903225805</v>
      </c>
      <c r="GH122" s="36">
        <f>GO122*12*60/(PI() * 'Drive Train'!$F$15)/GG$2*GG122</f>
        <v>-186937.87875980706</v>
      </c>
      <c r="GI122" s="2">
        <f>('DEPRECATED - DT-Prelim Calcs'!$C$6*GG122-GH122)/('DEPRECATED - DT-Prelim Calcs'!$C$6*GG122)*'DEPRECATED - DT-Prelim Calcs'!$C$7*GG122</f>
        <v>141.47443195918873</v>
      </c>
      <c r="GJ122" s="43">
        <f>GI122/'DEPRECATED - DT-Prelim Calcs'!$C$7*('DEPRECATED - DT-Prelim Calcs'!$C$8-'DEPRECATED - DT-Prelim Calcs'!$C$9)+'DEPRECATED - DT-Prelim Calcs'!$C$9</f>
        <v>7708.6892037468479</v>
      </c>
      <c r="GK122" s="43">
        <f t="shared" si="152"/>
        <v>29.999999999999982</v>
      </c>
      <c r="GL122" s="2">
        <f t="shared" si="153"/>
        <v>1.4462867232450001</v>
      </c>
      <c r="GM122" s="43">
        <f>GL122*'DEPRECATED - DT-Prelim Calcs'!$C$21/GG$2/'DEPRECATED - DT-Prelim Calcs'!$C$19/'DEPRECATED - DT-Prelim Calcs'!$C$18*3.39*'DEPRECATED - DT-Prelim Calcs'!$C$20</f>
        <v>29.053734754561201</v>
      </c>
      <c r="GN122" s="36">
        <f t="shared" si="154"/>
        <v>0</v>
      </c>
      <c r="GO122" s="43">
        <f>GM121*'DEPRECATED - DT-Prelim Calcs'!$C$11+GO121</f>
        <v>-628.99953925765431</v>
      </c>
      <c r="GP122" s="43">
        <f>GP121+0.5*GM122*'DEPRECATED - DT-Prelim Calcs'!$C$11^2+GO122*'DEPRECATED - DT-Prelim Calcs'!$C$11</f>
        <v>-149678.72013159574</v>
      </c>
      <c r="GQ122" s="43">
        <f>MIN('Drive Train'!$F$35-GK121*'DEPRECATED - DT-Prelim Calcs'!$C$21*'Drive Train'!$F$39,GQ121+GK$2)</f>
        <v>10.72</v>
      </c>
      <c r="GR122" s="43">
        <f>'Drive Train'!$F$35-GK122*'DEPRECATED - DT-Prelim Calcs'!$C$21*'Drive Train'!$F$39</f>
        <v>10.72</v>
      </c>
      <c r="GS122" s="1">
        <f>IF(GP122&gt;='Drive Train'!$F$29,1,0)</f>
        <v>0</v>
      </c>
      <c r="GT122" s="43">
        <f t="shared" si="155"/>
        <v>33.333333333333314</v>
      </c>
      <c r="GU122" s="49">
        <f>GU121+'DEPRECATED - DT-Prelim Calcs'!$C$11</f>
        <v>472</v>
      </c>
      <c r="GV122" s="2">
        <f>HF122/'Drive Train'!$F$35</f>
        <v>0.84946236559139798</v>
      </c>
      <c r="GW122" s="36">
        <f>HD122*12*60/(PI() * 'Drive Train'!$F$15)/GV$2*GV122</f>
        <v>-10518.576263798443</v>
      </c>
      <c r="GX122" s="2">
        <f>('DEPRECATED - DT-Prelim Calcs'!$C$6*GV122-GW122)/('DEPRECATED - DT-Prelim Calcs'!$C$6*GV122)*'DEPRECATED - DT-Prelim Calcs'!$C$7*GV122</f>
        <v>11.716286124281135</v>
      </c>
      <c r="GY122" s="43">
        <f>GX122/'DEPRECATED - DT-Prelim Calcs'!$C$7*('DEPRECATED - DT-Prelim Calcs'!$C$8-'DEPRECATED - DT-Prelim Calcs'!$C$9)+'DEPRECATED - DT-Prelim Calcs'!$C$9</f>
        <v>639.77528886009168</v>
      </c>
      <c r="GZ122" s="43">
        <f t="shared" si="112"/>
        <v>33.333333333333314</v>
      </c>
      <c r="HA122" s="2">
        <f t="shared" si="156"/>
        <v>1.4462867232450001</v>
      </c>
      <c r="HB122" s="43">
        <f>HA122*'DEPRECATED - DT-Prelim Calcs'!$C$21/GV$2/'DEPRECATED - DT-Prelim Calcs'!$C$19/'DEPRECATED - DT-Prelim Calcs'!$C$18*3.39*'DEPRECATED - DT-Prelim Calcs'!$C$20</f>
        <v>29.053734754561201</v>
      </c>
      <c r="HC122" s="36">
        <f t="shared" si="157"/>
        <v>0</v>
      </c>
      <c r="HD122" s="43">
        <f>HB121*'DEPRECATED - DT-Prelim Calcs'!$C$11+HD121</f>
        <v>-36.019604058149369</v>
      </c>
      <c r="HE122" s="43">
        <f>HE121+0.5*HB122*'DEPRECATED - DT-Prelim Calcs'!$C$11^2+HD122*'DEPRECATED - DT-Prelim Calcs'!$C$11</f>
        <v>-151723.60845942263</v>
      </c>
      <c r="HF122" s="43">
        <f>MIN('Drive Train'!$F$35-GZ121*'DEPRECATED - DT-Prelim Calcs'!$C$21*'Drive Train'!$F$39,HF121+GZ$2)</f>
        <v>10.533333333333335</v>
      </c>
      <c r="HG122" s="43">
        <f>'Drive Train'!$F$35-GZ122*'DEPRECATED - DT-Prelim Calcs'!$C$21*'Drive Train'!$F$39</f>
        <v>10.533333333333335</v>
      </c>
      <c r="HH122" s="1">
        <f>IF(HE122&gt;='Drive Train'!$F$29,1,0)</f>
        <v>0</v>
      </c>
      <c r="HI122" s="43">
        <f t="shared" si="158"/>
        <v>37.037037037037017</v>
      </c>
      <c r="HJ122" s="49">
        <f>HJ121+'DEPRECATED - DT-Prelim Calcs'!$C$11</f>
        <v>472</v>
      </c>
      <c r="HK122" s="2">
        <f>HU122/'Drive Train'!$F$35</f>
        <v>0.83440860215053769</v>
      </c>
      <c r="HL122" s="36">
        <f>HS122*12*60/(PI() * 'Drive Train'!$F$15)/HK$2*HK122</f>
        <v>-17094.907165838737</v>
      </c>
      <c r="HM122" s="2">
        <f>('DEPRECATED - DT-Prelim Calcs'!$C$6*HK122-HL122)/('DEPRECATED - DT-Prelim Calcs'!$C$6*HK122)*'DEPRECATED - DT-Prelim Calcs'!$C$7*HK122</f>
        <v>16.480008727751176</v>
      </c>
      <c r="HN122" s="43">
        <f>HM122/'DEPRECATED - DT-Prelim Calcs'!$C$7*('DEPRECATED - DT-Prelim Calcs'!$C$8-'DEPRECATED - DT-Prelim Calcs'!$C$9)+'DEPRECATED - DT-Prelim Calcs'!$C$9</f>
        <v>899.29152024316113</v>
      </c>
      <c r="HO122" s="43">
        <f t="shared" si="113"/>
        <v>36.66666666666665</v>
      </c>
      <c r="HP122" s="2">
        <f t="shared" si="159"/>
        <v>1.4462867232450001</v>
      </c>
      <c r="HQ122" s="43">
        <f>HP122*'DEPRECATED - DT-Prelim Calcs'!$C$21/HK$2/'DEPRECATED - DT-Prelim Calcs'!$C$19/'DEPRECATED - DT-Prelim Calcs'!$C$18*3.39*'DEPRECATED - DT-Prelim Calcs'!$C$20</f>
        <v>29.053734754561201</v>
      </c>
      <c r="HR122" s="36">
        <f t="shared" si="160"/>
        <v>0</v>
      </c>
      <c r="HS122" s="43">
        <f>HQ121*'DEPRECATED - DT-Prelim Calcs'!$C$11+HS121</f>
        <v>-59.595585543597977</v>
      </c>
      <c r="HT122" s="43">
        <f>HT121+0.5*HQ122*'DEPRECATED - DT-Prelim Calcs'!$C$11^2+HS122*'DEPRECATED - DT-Prelim Calcs'!$C$11</f>
        <v>-175485.31405770173</v>
      </c>
      <c r="HU122" s="43">
        <f>MIN('Drive Train'!$F$35-HO121*'DEPRECATED - DT-Prelim Calcs'!$C$21*'Drive Train'!$F$39,HU121+HO$2)</f>
        <v>10.346666666666668</v>
      </c>
      <c r="HV122" s="43">
        <f>'Drive Train'!$F$35-HO122*'DEPRECATED - DT-Prelim Calcs'!$C$21*'Drive Train'!$F$39</f>
        <v>10.346666666666668</v>
      </c>
      <c r="HW122" s="1">
        <f>IF(HT122&gt;='Drive Train'!$F$29,1,0)</f>
        <v>0</v>
      </c>
      <c r="HX122" s="43">
        <f t="shared" si="161"/>
        <v>40.740740740740726</v>
      </c>
      <c r="HY122" s="49">
        <f>HY121+'DEPRECATED - DT-Prelim Calcs'!$C$11</f>
        <v>472</v>
      </c>
      <c r="HZ122" s="2">
        <f>IJ122/'Drive Train'!$F$35</f>
        <v>0.8193548387096774</v>
      </c>
      <c r="IA122" s="36">
        <f>IH122*12*60/(PI() * 'Drive Train'!$F$15)/HZ$2*HZ122</f>
        <v>21965.484802752464</v>
      </c>
      <c r="IB122" s="2">
        <f>('DEPRECATED - DT-Prelim Calcs'!$C$6*HZ122-IA122)/('DEPRECATED - DT-Prelim Calcs'!$C$6*HZ122)*'DEPRECATED - DT-Prelim Calcs'!$C$7*HZ122</f>
        <v>-12.304267142644257</v>
      </c>
      <c r="IC122" s="43">
        <f>IB122/'DEPRECATED - DT-Prelim Calcs'!$C$7*('DEPRECATED - DT-Prelim Calcs'!$C$8-'DEPRECATED - DT-Prelim Calcs'!$C$9)+'DEPRECATED - DT-Prelim Calcs'!$C$9</f>
        <v>-668.80709060673928</v>
      </c>
      <c r="ID122" s="43">
        <f t="shared" si="114"/>
        <v>-668.80709060673928</v>
      </c>
      <c r="IE122" s="2">
        <f t="shared" si="162"/>
        <v>-14.398387665674585</v>
      </c>
      <c r="IF122" s="43">
        <f>IE122*'DEPRECATED - DT-Prelim Calcs'!$C$21/HZ$2/'DEPRECATED - DT-Prelim Calcs'!$C$19/'DEPRECATED - DT-Prelim Calcs'!$C$18*3.39*'DEPRECATED - DT-Prelim Calcs'!$C$20</f>
        <v>-289.24204959391773</v>
      </c>
      <c r="IG122" s="36">
        <f t="shared" si="163"/>
        <v>1</v>
      </c>
      <c r="IH122" s="43">
        <f>IF121*'DEPRECATED - DT-Prelim Calcs'!$C$11+IH121</f>
        <v>77.982093042972707</v>
      </c>
      <c r="II122" s="43">
        <f>II121+0.5*IF122*'DEPRECATED - DT-Prelim Calcs'!$C$11^2+IH122*'DEPRECATED - DT-Prelim Calcs'!$C$11</f>
        <v>-147533.84769545906</v>
      </c>
      <c r="IJ122" s="43">
        <f>MIN('Drive Train'!$F$35-ID121*'DEPRECATED - DT-Prelim Calcs'!$C$21*'Drive Train'!$F$39,IJ121+ID$2)</f>
        <v>10.16</v>
      </c>
      <c r="IK122" s="43">
        <f>'Drive Train'!$F$35-ID122*'DEPRECATED - DT-Prelim Calcs'!$C$21*'Drive Train'!$F$39</f>
        <v>49.853197073977398</v>
      </c>
      <c r="IL122" s="1">
        <f>IF(II122&gt;='Drive Train'!$F$29,1,0)</f>
        <v>0</v>
      </c>
      <c r="IM122" s="43">
        <f t="shared" si="164"/>
        <v>-743.11898956304367</v>
      </c>
      <c r="IN122" s="49">
        <f>IN121+'DEPRECATED - DT-Prelim Calcs'!$C$11</f>
        <v>472</v>
      </c>
      <c r="IO122" s="2">
        <f>IY122/'Drive Train'!$F$35</f>
        <v>0.80430107526881722</v>
      </c>
      <c r="IP122" s="36">
        <f>IW122*12*60/(PI() * 'Drive Train'!$F$15)/IO$2*IO122</f>
        <v>-71544.059712910268</v>
      </c>
      <c r="IQ122" s="2">
        <f>('DEPRECATED - DT-Prelim Calcs'!$C$6*IO122-IP122)/('DEPRECATED - DT-Prelim Calcs'!$C$6*IO122)*'DEPRECATED - DT-Prelim Calcs'!$C$7*IO122</f>
        <v>56.364905593723783</v>
      </c>
      <c r="IR122" s="43">
        <f>IQ122/'DEPRECATED - DT-Prelim Calcs'!$C$7*('DEPRECATED - DT-Prelim Calcs'!$C$8-'DEPRECATED - DT-Prelim Calcs'!$C$9)+'DEPRECATED - DT-Prelim Calcs'!$C$9</f>
        <v>3072.1254539864444</v>
      </c>
      <c r="IS122" s="43">
        <f t="shared" si="115"/>
        <v>43.333333333333321</v>
      </c>
      <c r="IT122" s="2">
        <f t="shared" si="165"/>
        <v>1.4462867232450001</v>
      </c>
      <c r="IU122" s="43">
        <f>IT122*'DEPRECATED - DT-Prelim Calcs'!$C$21/IO$2/'DEPRECATED - DT-Prelim Calcs'!$C$19/'DEPRECATED - DT-Prelim Calcs'!$C$18*3.39*'DEPRECATED - DT-Prelim Calcs'!$C$20</f>
        <v>29.053734754561201</v>
      </c>
      <c r="IV122" s="36">
        <f t="shared" si="166"/>
        <v>0</v>
      </c>
      <c r="IW122" s="43">
        <f>IU121*'DEPRECATED - DT-Prelim Calcs'!$C$11+IW121</f>
        <v>-258.75041089067594</v>
      </c>
      <c r="IX122" s="43">
        <f>IX121+0.5*IU122*'DEPRECATED - DT-Prelim Calcs'!$C$11^2+IW122*'DEPRECATED - DT-Prelim Calcs'!$C$11</f>
        <v>-196576.49379844256</v>
      </c>
      <c r="IY122" s="43">
        <f>MIN('Drive Train'!$F$35-IS121*'DEPRECATED - DT-Prelim Calcs'!$C$21*'Drive Train'!$F$39,IY121+IS$2)</f>
        <v>9.9733333333333345</v>
      </c>
      <c r="IZ122" s="43">
        <f>'Drive Train'!$F$35-IS122*'DEPRECATED - DT-Prelim Calcs'!$C$21*'Drive Train'!$F$39</f>
        <v>9.9733333333333345</v>
      </c>
      <c r="JA122" s="1">
        <f>IF(IX122&gt;='Drive Train'!$F$29,1,0)</f>
        <v>0</v>
      </c>
      <c r="JB122" s="43">
        <f t="shared" si="167"/>
        <v>48.148148148148138</v>
      </c>
      <c r="JC122" s="49">
        <f>JC121+'DEPRECATED - DT-Prelim Calcs'!$C$11</f>
        <v>472</v>
      </c>
      <c r="JD122" s="2">
        <f>JN122/'Drive Train'!$F$35</f>
        <v>1.6742614642853257</v>
      </c>
      <c r="JE122" s="36">
        <f>JL122*12*60/(PI() * 'Drive Train'!$F$15)/JD$2*JD122</f>
        <v>-149639.92847293059</v>
      </c>
      <c r="JF122" s="2">
        <f>('DEPRECATED - DT-Prelim Calcs'!$C$6*JD122-JE122)/('DEPRECATED - DT-Prelim Calcs'!$C$6*JD122)*'DEPRECATED - DT-Prelim Calcs'!$C$7*JD122</f>
        <v>117.85405186907256</v>
      </c>
      <c r="JG122" s="43">
        <f>JF122/'DEPRECATED - DT-Prelim Calcs'!$C$7*('DEPRECATED - DT-Prelim Calcs'!$C$8-'DEPRECATED - DT-Prelim Calcs'!$C$9)+'DEPRECATED - DT-Prelim Calcs'!$C$9</f>
        <v>6421.9073033151471</v>
      </c>
      <c r="JH122" s="43">
        <f t="shared" si="116"/>
        <v>46.666666666666657</v>
      </c>
      <c r="JI122" s="2">
        <f t="shared" si="168"/>
        <v>1.4462867232450001</v>
      </c>
      <c r="JJ122" s="43">
        <f>JI122*'DEPRECATED - DT-Prelim Calcs'!$C$21/JD$2/'DEPRECATED - DT-Prelim Calcs'!$C$19/'DEPRECATED - DT-Prelim Calcs'!$C$18*3.39*'DEPRECATED - DT-Prelim Calcs'!$C$20</f>
        <v>29.053734754561201</v>
      </c>
      <c r="JK122" s="36">
        <f t="shared" si="169"/>
        <v>0</v>
      </c>
      <c r="JL122" s="43">
        <f>JJ121*'DEPRECATED - DT-Prelim Calcs'!$C$11+JL121</f>
        <v>-259.98621880088507</v>
      </c>
      <c r="JM122" s="43">
        <f>JM121+0.5*JJ122*'DEPRECATED - DT-Prelim Calcs'!$C$11^2+JL122*'DEPRECATED - DT-Prelim Calcs'!$C$11</f>
        <v>-167784.79097293146</v>
      </c>
      <c r="JN122" s="43">
        <f>MIN('Drive Train'!$F$35-JH121*'DEPRECATED - DT-Prelim Calcs'!$C$21*'Drive Train'!$F$39,JN121+JH$2)</f>
        <v>20.76084215713804</v>
      </c>
      <c r="JO122" s="43">
        <f>'Drive Train'!$F$35-JH122*'DEPRECATED - DT-Prelim Calcs'!$C$21*'Drive Train'!$F$39</f>
        <v>9.7866666666666671</v>
      </c>
      <c r="JP122" s="1">
        <f>IF(JM122&gt;='Drive Train'!$F$29,1,0)</f>
        <v>0</v>
      </c>
      <c r="JQ122" s="43">
        <f>MIN(JG122,'DEPRECATED - DT-Prelim Calcs'!$C$10)*'DEPRECATED - DT-Prelim Calcs'!$C$11*1000/60/60</f>
        <v>103.33333333333333</v>
      </c>
      <c r="JR122" s="49">
        <f>JR121+'DEPRECATED - DT-Prelim Calcs'!$C$11</f>
        <v>472</v>
      </c>
      <c r="JS122" s="2">
        <f>KC122/'Drive Train'!$F$35</f>
        <v>0.77419354838709686</v>
      </c>
      <c r="JT122" s="36">
        <f>KA122*12*60/(PI() * 'Drive Train'!$F$15)/JS$2*JS122</f>
        <v>6680.6302458681266</v>
      </c>
      <c r="JU122" s="2">
        <f>('DEPRECATED - DT-Prelim Calcs'!$C$6*JS122-JT122)/('DEPRECATED - DT-Prelim Calcs'!$C$6*JS122)*'DEPRECATED - DT-Prelim Calcs'!$C$7*JS122</f>
        <v>-1.2800284732873235</v>
      </c>
      <c r="JV122" s="43">
        <f>JU122/'DEPRECATED - DT-Prelim Calcs'!$C$7*('DEPRECATED - DT-Prelim Calcs'!$C$8-'DEPRECATED - DT-Prelim Calcs'!$C$9)+'DEPRECATED - DT-Prelim Calcs'!$C$9</f>
        <v>-68.232894440279551</v>
      </c>
      <c r="JW122" s="43">
        <f t="shared" si="117"/>
        <v>-68.232894440279551</v>
      </c>
      <c r="JX122" s="2">
        <f t="shared" si="170"/>
        <v>-1.9540919410586099</v>
      </c>
      <c r="JY122" s="43">
        <f>JX122*'DEPRECATED - DT-Prelim Calcs'!$C$21/JS$2/'DEPRECATED - DT-Prelim Calcs'!$C$19/'DEPRECATED - DT-Prelim Calcs'!$C$18*3.39*'DEPRECATED - DT-Prelim Calcs'!$C$20</f>
        <v>-39.254781247082676</v>
      </c>
      <c r="JZ122" s="36">
        <f t="shared" si="171"/>
        <v>1</v>
      </c>
      <c r="KA122" s="43">
        <f>JY121*'DEPRECATED - DT-Prelim Calcs'!$C$11+KA121</f>
        <v>25.101172297640488</v>
      </c>
      <c r="KB122" s="43">
        <f>KB121+0.5*JY122*'DEPRECATED - DT-Prelim Calcs'!$C$11^2+KA122*'DEPRECATED - DT-Prelim Calcs'!$C$11</f>
        <v>-186104.83423318699</v>
      </c>
      <c r="KC122" s="43">
        <f>MIN('Drive Train'!$F$35-JW121*'DEPRECATED - DT-Prelim Calcs'!$C$21*'Drive Train'!$F$39,KC121+JW$2)</f>
        <v>9.6000000000000014</v>
      </c>
      <c r="KD122" s="43">
        <f>'Drive Train'!$F$35-JW122*'DEPRECATED - DT-Prelim Calcs'!$C$21*'Drive Train'!$F$39</f>
        <v>16.221042088655654</v>
      </c>
      <c r="KE122" s="1">
        <f>IF(KB122&gt;='Drive Train'!$F$29,1,0)</f>
        <v>0</v>
      </c>
      <c r="KF122" s="43">
        <f>MIN(JV122,'DEPRECATED - DT-Prelim Calcs'!$C$10)*'DEPRECATED - DT-Prelim Calcs'!$C$11*1000/60/60</f>
        <v>-75.814327155866152</v>
      </c>
      <c r="KG122" s="49">
        <f>KG121+'DEPRECATED - DT-Prelim Calcs'!$C$11</f>
        <v>472</v>
      </c>
      <c r="KH122" s="2">
        <f>KR122/'Drive Train'!$F$35</f>
        <v>0.75913978494623657</v>
      </c>
      <c r="KI122" s="36">
        <f>KP122*12*60/(PI() * 'Drive Train'!$F$15)/KH$2*KH122</f>
        <v>-228668.50896441587</v>
      </c>
      <c r="KJ122" s="2">
        <f>('DEPRECATED - DT-Prelim Calcs'!$C$6*KH122-KI122)/('DEPRECATED - DT-Prelim Calcs'!$C$6*KH122)*'DEPRECATED - DT-Prelim Calcs'!$C$7*KH122</f>
        <v>171.65680870160327</v>
      </c>
      <c r="KK122" s="43">
        <f>KJ122/'DEPRECATED - DT-Prelim Calcs'!$C$7*('DEPRECATED - DT-Prelim Calcs'!$C$8-'DEPRECATED - DT-Prelim Calcs'!$C$9)+'DEPRECATED - DT-Prelim Calcs'!$C$9</f>
        <v>9352.9530113559977</v>
      </c>
      <c r="KL122" s="43">
        <f t="shared" si="118"/>
        <v>53.333333333333329</v>
      </c>
      <c r="KM122" s="2">
        <f t="shared" si="172"/>
        <v>1.4462867232450001</v>
      </c>
      <c r="KN122" s="43">
        <f>KM122*'DEPRECATED - DT-Prelim Calcs'!$C$21/KH$2/'DEPRECATED - DT-Prelim Calcs'!$C$19/'DEPRECATED - DT-Prelim Calcs'!$C$18*3.39*'DEPRECATED - DT-Prelim Calcs'!$C$20</f>
        <v>29.053734754561201</v>
      </c>
      <c r="KO122" s="36">
        <f t="shared" si="173"/>
        <v>0</v>
      </c>
      <c r="KP122" s="43">
        <f>KN121*'DEPRECATED - DT-Prelim Calcs'!$C$11+KP121</f>
        <v>-876.21508278124656</v>
      </c>
      <c r="KQ122" s="43">
        <f>KQ121+0.5*KN122*'DEPRECATED - DT-Prelim Calcs'!$C$11^2+KP122*'DEPRECATED - DT-Prelim Calcs'!$C$11</f>
        <v>-185710.96037847846</v>
      </c>
      <c r="KR122" s="43">
        <f>MIN('Drive Train'!$F$35-KL121*'DEPRECATED - DT-Prelim Calcs'!$C$21*'Drive Train'!$F$39,KR121+KL$2)</f>
        <v>9.413333333333334</v>
      </c>
      <c r="KS122" s="43">
        <f>'Drive Train'!$F$35-KL122*'DEPRECATED - DT-Prelim Calcs'!$C$21*'Drive Train'!$F$39</f>
        <v>9.413333333333334</v>
      </c>
      <c r="KT122" s="1">
        <f>IF(KQ122&gt;='Drive Train'!$F$29,1,0)</f>
        <v>0</v>
      </c>
      <c r="KU122" s="43">
        <f>MIN(KK122,'DEPRECATED - DT-Prelim Calcs'!$C$10)*'DEPRECATED - DT-Prelim Calcs'!$C$11*1000/60/60</f>
        <v>103.33333333333333</v>
      </c>
      <c r="KV122" s="49">
        <f>KV121+'DEPRECATED - DT-Prelim Calcs'!$C$11</f>
        <v>472</v>
      </c>
      <c r="KW122" s="2">
        <f>LG122/'Drive Train'!$F$35</f>
        <v>0.74408602150537628</v>
      </c>
      <c r="KX122" s="36">
        <f>LE122*12*60/(PI() * 'Drive Train'!$F$15)/KW$2*KW122</f>
        <v>-217599.20859610071</v>
      </c>
      <c r="KY122" s="2">
        <f>('DEPRECATED - DT-Prelim Calcs'!$C$6*KW122-KX122)/('DEPRECATED - DT-Prelim Calcs'!$C$6*KW122)*'DEPRECATED - DT-Prelim Calcs'!$C$7*KW122</f>
        <v>163.44905628031358</v>
      </c>
      <c r="KZ122" s="43">
        <f>KY122/'DEPRECATED - DT-Prelim Calcs'!$C$7*('DEPRECATED - DT-Prelim Calcs'!$C$8-'DEPRECATED - DT-Prelim Calcs'!$C$9)+'DEPRECATED - DT-Prelim Calcs'!$C$9</f>
        <v>8905.8142600469346</v>
      </c>
      <c r="LA122" s="43">
        <f t="shared" si="119"/>
        <v>56.666666666666664</v>
      </c>
      <c r="LB122" s="2">
        <f t="shared" si="174"/>
        <v>1.4462867232450001</v>
      </c>
      <c r="LC122" s="43">
        <f>LB122*'DEPRECATED - DT-Prelim Calcs'!$C$21/KW$2/'DEPRECATED - DT-Prelim Calcs'!$C$19/'DEPRECATED - DT-Prelim Calcs'!$C$18*3.39*'DEPRECATED - DT-Prelim Calcs'!$C$20</f>
        <v>29.053734754561201</v>
      </c>
      <c r="LD122" s="36">
        <f t="shared" si="175"/>
        <v>0</v>
      </c>
      <c r="LE122" s="43">
        <f>LC121*'DEPRECATED - DT-Prelim Calcs'!$C$11+LE121</f>
        <v>-850.66836583679992</v>
      </c>
      <c r="LF122" s="43">
        <f>LF121+0.5*LC122*'DEPRECATED - DT-Prelim Calcs'!$C$11^2+LE122*'DEPRECATED - DT-Prelim Calcs'!$C$11</f>
        <v>-213740.13349815743</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103.33333333333333</v>
      </c>
      <c r="LK122" s="49">
        <f>LK121+'DEPRECATED - DT-Prelim Calcs'!$C$11</f>
        <v>472</v>
      </c>
      <c r="LL122" s="2">
        <f>LV122/'Drive Train'!$F$35</f>
        <v>0.72903225806451621</v>
      </c>
      <c r="LM122" s="36">
        <f>LT122*12*60/(PI() * 'Drive Train'!$F$15)/LL$2*LL122</f>
        <v>-126411.40945121898</v>
      </c>
      <c r="LN122" s="2">
        <f>('DEPRECATED - DT-Prelim Calcs'!$C$6*LL122-LM122)/('DEPRECATED - DT-Prelim Calcs'!$C$6*LL122)*'DEPRECATED - DT-Prelim Calcs'!$C$7*LL122</f>
        <v>96.345416827347208</v>
      </c>
      <c r="LO122" s="43">
        <f>LN122/'DEPRECATED - DT-Prelim Calcs'!$C$7*('DEPRECATED - DT-Prelim Calcs'!$C$8-'DEPRECATED - DT-Prelim Calcs'!$C$9)+'DEPRECATED - DT-Prelim Calcs'!$C$9</f>
        <v>5250.1682301465271</v>
      </c>
      <c r="LP122" s="43">
        <f t="shared" si="120"/>
        <v>60</v>
      </c>
      <c r="LQ122" s="2">
        <f t="shared" si="176"/>
        <v>1.4462867232450001</v>
      </c>
      <c r="LR122" s="43">
        <f>LQ122*'DEPRECATED - DT-Prelim Calcs'!$C$21/LL$2/'DEPRECATED - DT-Prelim Calcs'!$C$19/'DEPRECATED - DT-Prelim Calcs'!$C$18*3.39*'DEPRECATED - DT-Prelim Calcs'!$C$20</f>
        <v>29.053734754561201</v>
      </c>
      <c r="LS122" s="36">
        <f t="shared" si="177"/>
        <v>0</v>
      </c>
      <c r="LT122" s="43">
        <f>LR121*'DEPRECATED - DT-Prelim Calcs'!$C$11+LT121</f>
        <v>-504.38904511300831</v>
      </c>
      <c r="LU122" s="43">
        <f>LU121+0.5*LR122*'DEPRECATED - DT-Prelim Calcs'!$C$11^2+LT122*'DEPRECATED - DT-Prelim Calcs'!$C$11</f>
        <v>-209423.41273542552</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103.33333333333333</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0"/>
        <v>0</v>
      </c>
      <c r="X123" s="2">
        <f>MAX(MIN(IF(AND(AI122=1,AG123&lt;0),-1,1)*(W123-$C$9)/($C$8-$C$9)*$C$7-$C$29*AE123/T$2 -  AI122*$C$29/2,X$2),MAX(X$4:X122)*-1)</f>
        <v>-0.27672021620693066</v>
      </c>
      <c r="Y123" s="43">
        <f t="shared" si="94"/>
        <v>0</v>
      </c>
      <c r="Z123" s="43">
        <f t="shared" si="95"/>
        <v>0</v>
      </c>
      <c r="AA123" s="43">
        <f t="shared" si="96"/>
        <v>0</v>
      </c>
      <c r="AB123" s="43" t="e">
        <f t="shared" si="97"/>
        <v>#N/A</v>
      </c>
      <c r="AC123" s="36">
        <f t="shared" si="121"/>
        <v>1</v>
      </c>
      <c r="AD123" s="1">
        <f t="shared" si="98"/>
        <v>1</v>
      </c>
      <c r="AE123" s="43">
        <f t="shared" si="99"/>
        <v>0</v>
      </c>
      <c r="AF123" s="43" t="e">
        <f t="shared" si="100"/>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889.49632897085212</v>
      </c>
      <c r="AK123" s="43">
        <f t="shared" si="178"/>
        <v>0</v>
      </c>
      <c r="AL123" s="49">
        <f>AL122+'DEPRECATED - DT-Prelim Calcs'!$C$11</f>
        <v>476</v>
      </c>
      <c r="AM123" s="2">
        <f>AW123/'Drive Train'!$F$35</f>
        <v>0.78925148801430345</v>
      </c>
      <c r="AN123" s="36">
        <f>AU123*12*60/(PI() * 'Drive Train'!$F$15)/AM$2*AM123</f>
        <v>6382.7806629273482</v>
      </c>
      <c r="AO123" s="2">
        <f>('DEPRECATED - DT-Prelim Calcs'!$C$6*AM123-AN123)/('DEPRECATED - DT-Prelim Calcs'!$C$6*AM123)*'DEPRECATED - DT-Prelim Calcs'!$C$7*AM123</f>
        <v>-0.99045461355292652</v>
      </c>
      <c r="AP123" s="43">
        <f>AO123/'DEPRECATED - DT-Prelim Calcs'!$C$7*('DEPRECATED - DT-Prelim Calcs'!$C$8-'DEPRECATED - DT-Prelim Calcs'!$C$9)+'DEPRECATED - DT-Prelim Calcs'!$C$9</f>
        <v>-52.457602081614652</v>
      </c>
      <c r="AQ123" s="43">
        <f t="shared" si="102"/>
        <v>-52.457602081614652</v>
      </c>
      <c r="AR123" s="2">
        <f t="shared" si="122"/>
        <v>-1.6221786679918453</v>
      </c>
      <c r="AS123" s="43">
        <f>AR123*'DEPRECATED - DT-Prelim Calcs'!$C$21/AM$2/'DEPRECATED - DT-Prelim Calcs'!$C$19/'DEPRECATED - DT-Prelim Calcs'!$C$18*3.39*'DEPRECATED - DT-Prelim Calcs'!$C$20</f>
        <v>-16.293570281346842</v>
      </c>
      <c r="AT123" s="36">
        <f t="shared" si="123"/>
        <v>1</v>
      </c>
      <c r="AU123" s="43">
        <f>AS122*'DEPRECATED - DT-Prelim Calcs'!$C$11+AU122</f>
        <v>47.049024589523356</v>
      </c>
      <c r="AV123" s="43">
        <f>AV122+0.5*AS123*'DEPRECATED - DT-Prelim Calcs'!$C$11^2+AU123*'DEPRECATED - DT-Prelim Calcs'!$C$11</f>
        <v>7027.2670474395309</v>
      </c>
      <c r="AW123" s="43">
        <f>MIN('Drive Train'!$F$35-AQ122*'DEPRECATED - DT-Prelim Calcs'!$C$21*'Drive Train'!$F$39,AW122+AQ$2)</f>
        <v>9.7867184513773626</v>
      </c>
      <c r="AX123" s="43">
        <f>'Drive Train'!$F$35-AQ123*'DEPRECATED - DT-Prelim Calcs'!$C$21*'Drive Train'!$F$39</f>
        <v>15.337625716570422</v>
      </c>
      <c r="AY123" s="1">
        <f>IF(AV123&gt;='Drive Train'!$F$29,1,0)</f>
        <v>1</v>
      </c>
      <c r="AZ123" s="43">
        <f t="shared" si="124"/>
        <v>-58.286224535127396</v>
      </c>
      <c r="BA123" s="49">
        <f>BA122+'DEPRECATED - DT-Prelim Calcs'!$C$11</f>
        <v>476</v>
      </c>
      <c r="BB123" s="2">
        <f>BL123/'Drive Train'!$F$35</f>
        <v>0.57999999999999996</v>
      </c>
      <c r="BC123" s="36">
        <f>BJ123*12*60/(PI() * 'Drive Train'!$F$15)/BB$2*BB123</f>
        <v>14039.273077102083</v>
      </c>
      <c r="BD123" s="2">
        <f>('DEPRECATED - DT-Prelim Calcs'!$C$6*BB123-BC123)/('DEPRECATED - DT-Prelim Calcs'!$C$6*BB123)*'DEPRECATED - DT-Prelim Calcs'!$C$7*BB123</f>
        <v>-7.6002060707850756</v>
      </c>
      <c r="BE123" s="43">
        <f>BD123/'DEPRECATED - DT-Prelim Calcs'!$C$7*('DEPRECATED - DT-Prelim Calcs'!$C$8-'DEPRECATED - DT-Prelim Calcs'!$C$9)+'DEPRECATED - DT-Prelim Calcs'!$C$9</f>
        <v>-412.5410769905302</v>
      </c>
      <c r="BF123" s="43">
        <f t="shared" si="103"/>
        <v>-412.5410769905302</v>
      </c>
      <c r="BG123" s="2">
        <f t="shared" si="125"/>
        <v>-9.4910232119808029</v>
      </c>
      <c r="BH123" s="43">
        <f>BG123*'DEPRECATED - DT-Prelim Calcs'!$C$21/BB$2/'DEPRECATED - DT-Prelim Calcs'!$C$19/'DEPRECATED - DT-Prelim Calcs'!$C$18*3.39*'DEPRECATED - DT-Prelim Calcs'!$C$20</f>
        <v>-137.69921062672779</v>
      </c>
      <c r="BI123" s="36">
        <f t="shared" si="126"/>
        <v>1</v>
      </c>
      <c r="BJ123" s="43">
        <f>BH122*'DEPRECATED - DT-Prelim Calcs'!$C$11+BJ122</f>
        <v>97.49265508568719</v>
      </c>
      <c r="BK123" s="43">
        <f>BK122+0.5*BH123*'DEPRECATED - DT-Prelim Calcs'!$C$11^2+BJ123*'DEPRECATED - DT-Prelim Calcs'!$C$11</f>
        <v>-62370.290969549154</v>
      </c>
      <c r="BL123" s="43">
        <f>MIN('Drive Train'!$F$35-BF122*'DEPRECATED - DT-Prelim Calcs'!$C$21*'Drive Train'!$F$39,BL122+BF$2)</f>
        <v>7.1920000000000002</v>
      </c>
      <c r="BM123" s="43">
        <f>'Drive Train'!$F$35-BF123*'DEPRECATED - DT-Prelim Calcs'!$C$21*'Drive Train'!$F$39</f>
        <v>35.502300311469689</v>
      </c>
      <c r="BN123" s="1">
        <f>IF(BK123&gt;='Drive Train'!$F$29,1,0)</f>
        <v>0</v>
      </c>
      <c r="BO123" s="43">
        <f t="shared" si="127"/>
        <v>-458.37897443392245</v>
      </c>
      <c r="BP123" s="49">
        <f>BP122+'DEPRECATED - DT-Prelim Calcs'!$C$11</f>
        <v>476</v>
      </c>
      <c r="BQ123" s="2">
        <f>CA123/'Drive Train'!$F$35</f>
        <v>2.7105103536009052</v>
      </c>
      <c r="BR123" s="36">
        <f>BY123*12*60/(PI() * 'Drive Train'!$F$15)/BQ$2*BQ123</f>
        <v>-523193.47390077548</v>
      </c>
      <c r="BS123" s="2">
        <f>('DEPRECATED - DT-Prelim Calcs'!$C$6*BQ123-BR123)/('DEPRECATED - DT-Prelim Calcs'!$C$6*BQ123)*'DEPRECATED - DT-Prelim Calcs'!$C$7*BQ123</f>
        <v>397.31690054814334</v>
      </c>
      <c r="BT123" s="43">
        <f>BS123/'DEPRECATED - DT-Prelim Calcs'!$C$7*('DEPRECATED - DT-Prelim Calcs'!$C$8-'DEPRECATED - DT-Prelim Calcs'!$C$9)+'DEPRECATED - DT-Prelim Calcs'!$C$9</f>
        <v>21646.375925383927</v>
      </c>
      <c r="BU123" s="43">
        <f t="shared" si="104"/>
        <v>93</v>
      </c>
      <c r="BV123" s="2">
        <f t="shared" si="128"/>
        <v>1.5313624128476471</v>
      </c>
      <c r="BW123" s="43">
        <f>BV123*'DEPRECATED - DT-Prelim Calcs'!$C$21/BQ$2/'DEPRECATED - DT-Prelim Calcs'!$C$19/'DEPRECATED - DT-Prelim Calcs'!$C$18*3.39*'DEPRECATED - DT-Prelim Calcs'!$C$20</f>
        <v>29.053734754561201</v>
      </c>
      <c r="BX123" s="36">
        <f t="shared" si="129"/>
        <v>0</v>
      </c>
      <c r="BY123" s="43">
        <f>BW122*'DEPRECATED - DT-Prelim Calcs'!$C$11+BY122</f>
        <v>-594.51244273769862</v>
      </c>
      <c r="BZ123" s="43">
        <f>BZ122+0.5*BW123*'DEPRECATED - DT-Prelim Calcs'!$C$11^2+BY123*'DEPRECATED - DT-Prelim Calcs'!$C$11</f>
        <v>-150891.61973400621</v>
      </c>
      <c r="CA123" s="43">
        <f>MIN('Drive Train'!$F$35-BU122*'DEPRECATED - DT-Prelim Calcs'!$C$21*'Drive Train'!$F$39,CA122+BU$2)</f>
        <v>33.610328384651226</v>
      </c>
      <c r="CB123" s="43">
        <f>'Drive Train'!$F$35-BU123*'DEPRECATED - DT-Prelim Calcs'!$C$21*'Drive Train'!$F$39</f>
        <v>7.1920000000000002</v>
      </c>
      <c r="CC123" s="1">
        <f>IF(BZ123&gt;='Drive Train'!$F$29,1,0)</f>
        <v>0</v>
      </c>
      <c r="CD123" s="43">
        <f t="shared" si="130"/>
        <v>103.33333333333333</v>
      </c>
      <c r="CE123" s="49">
        <f>CE122+'DEPRECATED - DT-Prelim Calcs'!$C$11</f>
        <v>476</v>
      </c>
      <c r="CF123" s="2">
        <f>CP123/'Drive Train'!$F$35</f>
        <v>0.57999999999999996</v>
      </c>
      <c r="CG123" s="36">
        <f>CN123*12*60/(PI() * 'Drive Train'!$F$15)/CF$2*CF123</f>
        <v>-123253.21065833794</v>
      </c>
      <c r="CH123" s="2">
        <f>('DEPRECATED - DT-Prelim Calcs'!$C$6*CF123-CG123)/('DEPRECATED - DT-Prelim Calcs'!$C$6*CF123)*'DEPRECATED - DT-Prelim Calcs'!$C$7*CF123</f>
        <v>93.324832913417723</v>
      </c>
      <c r="CI123" s="43">
        <f>CH123/'DEPRECATED - DT-Prelim Calcs'!$C$7*('DEPRECATED - DT-Prelim Calcs'!$C$8-'DEPRECATED - DT-Prelim Calcs'!$C$9)+'DEPRECATED - DT-Prelim Calcs'!$C$9</f>
        <v>5085.6140318503685</v>
      </c>
      <c r="CJ123" s="43">
        <f t="shared" si="105"/>
        <v>93</v>
      </c>
      <c r="CK123" s="2">
        <f t="shared" si="131"/>
        <v>1.2396743342100003</v>
      </c>
      <c r="CL123" s="43">
        <f>CK123*'DEPRECATED - DT-Prelim Calcs'!$C$21/CF$2/'DEPRECATED - DT-Prelim Calcs'!$C$19/'DEPRECATED - DT-Prelim Calcs'!$C$18*3.39*'DEPRECATED - DT-Prelim Calcs'!$C$20</f>
        <v>29.053734754561205</v>
      </c>
      <c r="CM123" s="36">
        <f t="shared" si="132"/>
        <v>0</v>
      </c>
      <c r="CN123" s="43">
        <f>CL122*'DEPRECATED - DT-Prelim Calcs'!$C$11+CN122</f>
        <v>-529.84589646358745</v>
      </c>
      <c r="CO123" s="43">
        <f>CO122+0.5*CL123*'DEPRECATED - DT-Prelim Calcs'!$C$11^2+CN123*'DEPRECATED - DT-Prelim Calcs'!$C$11</f>
        <v>-326248.29454550723</v>
      </c>
      <c r="CP123" s="43">
        <f>MIN('Drive Train'!$F$35-CJ122*'DEPRECATED - DT-Prelim Calcs'!$C$21*'Drive Train'!$F$39,CP122+CJ$2)</f>
        <v>7.1920000000000002</v>
      </c>
      <c r="CQ123" s="43">
        <f>'Drive Train'!$F$35-CJ123*'DEPRECATED - DT-Prelim Calcs'!$C$21*'Drive Train'!$F$39</f>
        <v>7.1920000000000002</v>
      </c>
      <c r="CR123" s="1">
        <f>IF(CO123&gt;='Drive Train'!$F$29,1,0)</f>
        <v>0</v>
      </c>
      <c r="CS123" s="43">
        <f t="shared" si="133"/>
        <v>103.33333333333333</v>
      </c>
      <c r="CT123" s="49">
        <f>CT122+'DEPRECATED - DT-Prelim Calcs'!$C$11</f>
        <v>476</v>
      </c>
      <c r="CU123" s="2">
        <f>DE123/'Drive Train'!$F$35</f>
        <v>6.0825286191060455</v>
      </c>
      <c r="CV123" s="36">
        <f>DC123*12*60/(PI() * 'Drive Train'!$F$15)/CU$2*CU123</f>
        <v>-7760607.5036812313</v>
      </c>
      <c r="CW123" s="2">
        <f>('DEPRECATED - DT-Prelim Calcs'!$C$6*CU123-CV123)/('DEPRECATED - DT-Prelim Calcs'!$C$6*CU123)*'DEPRECATED - DT-Prelim Calcs'!$C$7*CU123</f>
        <v>5733.4250517416294</v>
      </c>
      <c r="CX123" s="43">
        <f>CW123/'DEPRECATED - DT-Prelim Calcs'!$C$7*('DEPRECATED - DT-Prelim Calcs'!$C$8-'DEPRECATED - DT-Prelim Calcs'!$C$9)+'DEPRECATED - DT-Prelim Calcs'!$C$9</f>
        <v>312344.80505756638</v>
      </c>
      <c r="CY123" s="43">
        <f t="shared" si="106"/>
        <v>93</v>
      </c>
      <c r="CZ123" s="2">
        <f t="shared" si="134"/>
        <v>1.0413264407364002</v>
      </c>
      <c r="DA123" s="43">
        <f>CZ123*'DEPRECATED - DT-Prelim Calcs'!$C$21/CU$2/'DEPRECATED - DT-Prelim Calcs'!$C$19/'DEPRECATED - DT-Prelim Calcs'!$C$18*3.39*'DEPRECATED - DT-Prelim Calcs'!$C$20</f>
        <v>29.053734754561201</v>
      </c>
      <c r="DB123" s="36">
        <f t="shared" si="135"/>
        <v>0</v>
      </c>
      <c r="DC123" s="43">
        <f>DA122*'DEPRECATED - DT-Prelim Calcs'!$C$11+DC122</f>
        <v>-2672.2074592876615</v>
      </c>
      <c r="DD123" s="43">
        <f>DD122+0.5*DA123*'DEPRECATED - DT-Prelim Calcs'!$C$11^2+DC123*'DEPRECATED - DT-Prelim Calcs'!$C$11</f>
        <v>-428259.72525743302</v>
      </c>
      <c r="DE123" s="43">
        <f>MIN('Drive Train'!$F$35-CY122*'DEPRECATED - DT-Prelim Calcs'!$C$21*'Drive Train'!$F$39,DE122+CY$2)</f>
        <v>75.423354876914971</v>
      </c>
      <c r="DF123" s="43">
        <f>'Drive Train'!$F$35-CY123*'DEPRECATED - DT-Prelim Calcs'!$C$21*'Drive Train'!$F$39</f>
        <v>7.1920000000000002</v>
      </c>
      <c r="DG123" s="1">
        <f>IF(DD123&gt;='Drive Train'!$F$29,1,0)</f>
        <v>0</v>
      </c>
      <c r="DH123" s="43">
        <f t="shared" si="136"/>
        <v>103.33333333333333</v>
      </c>
      <c r="DI123" s="49">
        <f>DI122+'DEPRECATED - DT-Prelim Calcs'!$C$11</f>
        <v>476</v>
      </c>
      <c r="DJ123" s="2">
        <f>DT123/'Drive Train'!$F$35</f>
        <v>0.57999999999999996</v>
      </c>
      <c r="DK123" s="36">
        <f>DR123*12*60/(PI() * 'Drive Train'!$F$15)/DJ$2*DJ123</f>
        <v>-497979.96605018148</v>
      </c>
      <c r="DL123" s="2">
        <f>('DEPRECATED - DT-Prelim Calcs'!$C$6*DJ123-DK123)/('DEPRECATED - DT-Prelim Calcs'!$C$6*DJ123)*'DEPRECATED - DT-Prelim Calcs'!$C$7*DJ123</f>
        <v>368.79011234723379</v>
      </c>
      <c r="DM123" s="43">
        <f>DL123/'DEPRECATED - DT-Prelim Calcs'!$C$7*('DEPRECATED - DT-Prelim Calcs'!$C$8-'DEPRECATED - DT-Prelim Calcs'!$C$9)+'DEPRECATED - DT-Prelim Calcs'!$C$9</f>
        <v>20092.30462787169</v>
      </c>
      <c r="DN123" s="43">
        <f t="shared" si="107"/>
        <v>93</v>
      </c>
      <c r="DO123" s="2">
        <f t="shared" si="137"/>
        <v>0.89769520753137932</v>
      </c>
      <c r="DP123" s="43">
        <f>DO123*'DEPRECATED - DT-Prelim Calcs'!$C$21/DJ$2/'DEPRECATED - DT-Prelim Calcs'!$C$19/'DEPRECATED - DT-Prelim Calcs'!$C$18*3.39*'DEPRECATED - DT-Prelim Calcs'!$C$20</f>
        <v>29.053734754561201</v>
      </c>
      <c r="DQ123" s="36">
        <f t="shared" si="138"/>
        <v>0</v>
      </c>
      <c r="DR123" s="43">
        <f>DP122*'DEPRECATED - DT-Prelim Calcs'!$C$11+DR122</f>
        <v>-1550.1884690627676</v>
      </c>
      <c r="DS123" s="43">
        <f>DS122+0.5*DP123*'DEPRECATED - DT-Prelim Calcs'!$C$11^2+DR123*'DEPRECATED - DT-Prelim Calcs'!$C$11</f>
        <v>-895948.07727864583</v>
      </c>
      <c r="DT123" s="43">
        <f>MIN('Drive Train'!$F$35-DN122*'DEPRECATED - DT-Prelim Calcs'!$C$21*'Drive Train'!$F$39,DT122+DN$2)</f>
        <v>7.1920000000000002</v>
      </c>
      <c r="DU123" s="43">
        <f>'Drive Train'!$F$35-DN123*'DEPRECATED - DT-Prelim Calcs'!$C$21*'Drive Train'!$F$39</f>
        <v>7.1920000000000002</v>
      </c>
      <c r="DV123" s="1">
        <f>IF(DS123&gt;='Drive Train'!$F$29,1,0)</f>
        <v>0</v>
      </c>
      <c r="DW123" s="43">
        <f t="shared" si="139"/>
        <v>103.33333333333333</v>
      </c>
      <c r="DX123" s="49">
        <f>DX122+'DEPRECATED - DT-Prelim Calcs'!$C$11</f>
        <v>476</v>
      </c>
      <c r="DY123" s="2">
        <f>EI123/'Drive Train'!$F$35</f>
        <v>4.1310574529193778</v>
      </c>
      <c r="DZ123" s="36">
        <f>EG123*12*60/(PI() * 'Drive Train'!$F$15)/DY$2*DY123</f>
        <v>-5829284.0900072521</v>
      </c>
      <c r="EA123" s="2">
        <f>('DEPRECATED - DT-Prelim Calcs'!$C$6*DY123-DZ123)/('DEPRECATED - DT-Prelim Calcs'!$C$6*DY123)*'DEPRECATED - DT-Prelim Calcs'!$C$7*DY123</f>
        <v>4304.5380422338185</v>
      </c>
      <c r="EB123" s="43">
        <f>EA123/'DEPRECATED - DT-Prelim Calcs'!$C$7*('DEPRECATED - DT-Prelim Calcs'!$C$8-'DEPRECATED - DT-Prelim Calcs'!$C$9)+'DEPRECATED - DT-Prelim Calcs'!$C$9</f>
        <v>234502.4530470662</v>
      </c>
      <c r="EC123" s="43">
        <f t="shared" si="108"/>
        <v>93</v>
      </c>
      <c r="ED123" s="2">
        <f t="shared" si="140"/>
        <v>0.78888366722454539</v>
      </c>
      <c r="EE123" s="43">
        <f>ED123*'DEPRECATED - DT-Prelim Calcs'!$C$21/DY$2/'DEPRECATED - DT-Prelim Calcs'!$C$19/'DEPRECATED - DT-Prelim Calcs'!$C$18*3.39*'DEPRECATED - DT-Prelim Calcs'!$C$20</f>
        <v>29.053734754561201</v>
      </c>
      <c r="EF123" s="36">
        <f t="shared" si="141"/>
        <v>0</v>
      </c>
      <c r="EG123" s="43">
        <f>EE122*'DEPRECATED - DT-Prelim Calcs'!$C$11+EG122</f>
        <v>-2238.9204781376525</v>
      </c>
      <c r="EH123" s="43">
        <f>EH122+0.5*EE123*'DEPRECATED - DT-Prelim Calcs'!$C$11^2+EG123*'DEPRECATED - DT-Prelim Calcs'!$C$11</f>
        <v>-809180.13209558045</v>
      </c>
      <c r="EI123" s="43">
        <f>MIN('Drive Train'!$F$35-EC122*'DEPRECATED - DT-Prelim Calcs'!$C$21*'Drive Train'!$F$39,EI122+EC$2)</f>
        <v>51.225112416200282</v>
      </c>
      <c r="EJ123" s="43">
        <f>'Drive Train'!$F$35-EC123*'DEPRECATED - DT-Prelim Calcs'!$C$21*'Drive Train'!$F$39</f>
        <v>7.1920000000000002</v>
      </c>
      <c r="EK123" s="1">
        <f>IF(EH123&gt;='Drive Train'!$F$29,1,0)</f>
        <v>0</v>
      </c>
      <c r="EL123" s="43">
        <f t="shared" si="142"/>
        <v>103.33333333333333</v>
      </c>
      <c r="EM123" s="49">
        <f>EM122+'DEPRECATED - DT-Prelim Calcs'!$C$11</f>
        <v>476</v>
      </c>
      <c r="EN123" s="2">
        <f>EX123/'Drive Train'!$F$35</f>
        <v>0.57999999999999996</v>
      </c>
      <c r="EO123" s="36">
        <f>EV123*12*60/(PI() * 'Drive Train'!$F$15)/EN$2*EN123</f>
        <v>-2064809.3980467231</v>
      </c>
      <c r="EP123" s="2">
        <f>('DEPRECATED - DT-Prelim Calcs'!$C$6*EN123-EO123)/('DEPRECATED - DT-Prelim Calcs'!$C$6*EN123)*'DEPRECATED - DT-Prelim Calcs'!$C$7*EN123</f>
        <v>1520.5816540500209</v>
      </c>
      <c r="EQ123" s="43">
        <f>EP123/'DEPRECATED - DT-Prelim Calcs'!$C$7*('DEPRECATED - DT-Prelim Calcs'!$C$8-'DEPRECATED - DT-Prelim Calcs'!$C$9)+'DEPRECATED - DT-Prelim Calcs'!$C$9</f>
        <v>82839.157272874276</v>
      </c>
      <c r="ER123" s="43">
        <f t="shared" si="109"/>
        <v>93</v>
      </c>
      <c r="ES123" s="2">
        <f t="shared" si="143"/>
        <v>0.7035989464435134</v>
      </c>
      <c r="ET123" s="43">
        <f>ES123*'DEPRECATED - DT-Prelim Calcs'!$C$21/EN$2/'DEPRECATED - DT-Prelim Calcs'!$C$19/'DEPRECATED - DT-Prelim Calcs'!$C$18*3.39*'DEPRECATED - DT-Prelim Calcs'!$C$20</f>
        <v>29.053734754561201</v>
      </c>
      <c r="EU123" s="36">
        <f t="shared" si="144"/>
        <v>0</v>
      </c>
      <c r="EV123" s="43">
        <f>ET122*'DEPRECATED - DT-Prelim Calcs'!$C$11+EV122</f>
        <v>-5037.8922304805428</v>
      </c>
      <c r="EW123" s="43">
        <f>EW122+0.5*ET123*'DEPRECATED - DT-Prelim Calcs'!$C$11^2+EV123*'DEPRECATED - DT-Prelim Calcs'!$C$11</f>
        <v>-1494777.7724492408</v>
      </c>
      <c r="EX123" s="43">
        <f>MIN('Drive Train'!$F$35-ER122*'DEPRECATED - DT-Prelim Calcs'!$C$21*'Drive Train'!$F$39,EX122+ER$2)</f>
        <v>7.1920000000000002</v>
      </c>
      <c r="EY123" s="43">
        <f>'Drive Train'!$F$35-ER123*'DEPRECATED - DT-Prelim Calcs'!$C$21*'Drive Train'!$F$39</f>
        <v>7.1920000000000002</v>
      </c>
      <c r="EZ123" s="1">
        <f>IF(EW123&gt;='Drive Train'!$F$29,1,0)</f>
        <v>0</v>
      </c>
      <c r="FA123" s="43">
        <f t="shared" si="145"/>
        <v>103.33333333333333</v>
      </c>
      <c r="FB123" s="49">
        <f>FB122+'DEPRECATED - DT-Prelim Calcs'!$C$11</f>
        <v>476</v>
      </c>
      <c r="FC123" s="2">
        <f>FM123/'Drive Train'!$F$35</f>
        <v>0.57999999999999996</v>
      </c>
      <c r="FD123" s="36">
        <f>FK123*12*60/(PI() * 'Drive Train'!$F$15)/FC$2*FC123</f>
        <v>-991367.3032949504</v>
      </c>
      <c r="FE123" s="2">
        <f>('DEPRECATED - DT-Prelim Calcs'!$C$6*FC123-FD123)/('DEPRECATED - DT-Prelim Calcs'!$C$6*FC123)*'DEPRECATED - DT-Prelim Calcs'!$C$7*FC123</f>
        <v>731.48393862904675</v>
      </c>
      <c r="FF123" s="43">
        <f>FE123/'DEPRECATED - DT-Prelim Calcs'!$C$7*('DEPRECATED - DT-Prelim Calcs'!$C$8-'DEPRECATED - DT-Prelim Calcs'!$C$9)+'DEPRECATED - DT-Prelim Calcs'!$C$9</f>
        <v>39850.998149194333</v>
      </c>
      <c r="FG123" s="43">
        <f t="shared" si="110"/>
        <v>93</v>
      </c>
      <c r="FH123" s="2">
        <f t="shared" si="146"/>
        <v>0.63495514679048781</v>
      </c>
      <c r="FI123" s="43">
        <f>FH123*'DEPRECATED - DT-Prelim Calcs'!$C$21/FC$2/'DEPRECATED - DT-Prelim Calcs'!$C$19/'DEPRECATED - DT-Prelim Calcs'!$C$18*3.39*'DEPRECATED - DT-Prelim Calcs'!$C$20</f>
        <v>29.053734754561205</v>
      </c>
      <c r="FJ123" s="36">
        <f t="shared" si="147"/>
        <v>0</v>
      </c>
      <c r="FK123" s="43">
        <f>FI122*'DEPRECATED - DT-Prelim Calcs'!$C$11+FK122</f>
        <v>-2182.8372841607379</v>
      </c>
      <c r="FL123" s="43">
        <f>FL122+0.5*FI123*'DEPRECATED - DT-Prelim Calcs'!$C$11^2+FK123*'DEPRECATED - DT-Prelim Calcs'!$C$11</f>
        <v>-2006175.9841484479</v>
      </c>
      <c r="FM123" s="43">
        <f>MIN('Drive Train'!$F$35-FG122*'DEPRECATED - DT-Prelim Calcs'!$C$21*'Drive Train'!$F$39,FM122+FG$2)</f>
        <v>7.1920000000000002</v>
      </c>
      <c r="FN123" s="43">
        <f>'Drive Train'!$F$35-FG123*'DEPRECATED - DT-Prelim Calcs'!$C$21*'Drive Train'!$F$39</f>
        <v>7.1920000000000002</v>
      </c>
      <c r="FO123" s="1">
        <f>IF(FL123&gt;='Drive Train'!$F$29,1,0)</f>
        <v>0</v>
      </c>
      <c r="FP123" s="43">
        <f t="shared" si="148"/>
        <v>103.33333333333333</v>
      </c>
      <c r="FQ123" s="49">
        <f>FQ122+'DEPRECATED - DT-Prelim Calcs'!$C$11</f>
        <v>476</v>
      </c>
      <c r="FR123" s="2">
        <f>GB123/'Drive Train'!$F$35</f>
        <v>0.57999999999999996</v>
      </c>
      <c r="FS123" s="36">
        <f>FZ123*12*60/(PI() * 'Drive Train'!$F$15)/FR$2*FR123</f>
        <v>-832825.66284692963</v>
      </c>
      <c r="FT123" s="2">
        <f>('DEPRECATED - DT-Prelim Calcs'!$C$6*FR123-FS123)/('DEPRECATED - DT-Prelim Calcs'!$C$6*FR123)*'DEPRECATED - DT-Prelim Calcs'!$C$7*FR123</f>
        <v>614.93843804891856</v>
      </c>
      <c r="FU123" s="43">
        <f>FT123/'DEPRECATED - DT-Prelim Calcs'!$C$7*('DEPRECATED - DT-Prelim Calcs'!$C$8-'DEPRECATED - DT-Prelim Calcs'!$C$9)+'DEPRECATED - DT-Prelim Calcs'!$C$9</f>
        <v>33501.877595202277</v>
      </c>
      <c r="FV123" s="43">
        <f t="shared" si="111"/>
        <v>93</v>
      </c>
      <c r="FW123" s="2">
        <f t="shared" si="149"/>
        <v>0.57851468929799987</v>
      </c>
      <c r="FX123" s="43">
        <f>FW123*'DEPRECATED - DT-Prelim Calcs'!$C$21/FR$2/'DEPRECATED - DT-Prelim Calcs'!$C$19/'DEPRECATED - DT-Prelim Calcs'!$C$18*3.39*'DEPRECATED - DT-Prelim Calcs'!$C$20</f>
        <v>29.053734754561201</v>
      </c>
      <c r="FY123" s="36">
        <f t="shared" si="150"/>
        <v>0</v>
      </c>
      <c r="FZ123" s="43">
        <f>FX122*'DEPRECATED - DT-Prelim Calcs'!$C$11+FZ122</f>
        <v>-1670.7528634233486</v>
      </c>
      <c r="GA123" s="43">
        <f>GA122+0.5*FX123*'DEPRECATED - DT-Prelim Calcs'!$C$11^2+FZ123*'DEPRECATED - DT-Prelim Calcs'!$C$11</f>
        <v>-2049232.3786683863</v>
      </c>
      <c r="GB123" s="43">
        <f>MIN('Drive Train'!$F$35-FV122*'DEPRECATED - DT-Prelim Calcs'!$C$21*'Drive Train'!$F$39,GB122+FV$2)</f>
        <v>7.1920000000000002</v>
      </c>
      <c r="GC123" s="43">
        <f>'Drive Train'!$F$35-FV123*'DEPRECATED - DT-Prelim Calcs'!$C$21*'Drive Train'!$F$39</f>
        <v>7.1920000000000002</v>
      </c>
      <c r="GD123" s="1">
        <f>IF(GA123&gt;='Drive Train'!$F$29,1,0)</f>
        <v>0</v>
      </c>
      <c r="GE123" s="43">
        <f t="shared" si="151"/>
        <v>103.33333333333333</v>
      </c>
      <c r="GF123" s="49">
        <f>GF122+'DEPRECATED - DT-Prelim Calcs'!$C$11</f>
        <v>476</v>
      </c>
      <c r="GG123" s="2">
        <f>GQ123/'Drive Train'!$F$35</f>
        <v>0.86451612903225805</v>
      </c>
      <c r="GH123" s="36">
        <f>GO123*12*60/(PI() * 'Drive Train'!$F$15)/GG$2*GG123</f>
        <v>-152398.94379347807</v>
      </c>
      <c r="GI123" s="2">
        <f>('DEPRECATED - DT-Prelim Calcs'!$C$6*GG123-GH123)/('DEPRECATED - DT-Prelim Calcs'!$C$6*GG123)*'DEPRECATED - DT-Prelim Calcs'!$C$7*GG123</f>
        <v>116.08452522061773</v>
      </c>
      <c r="GJ123" s="43">
        <f>GI123/'DEPRECATED - DT-Prelim Calcs'!$C$7*('DEPRECATED - DT-Prelim Calcs'!$C$8-'DEPRECATED - DT-Prelim Calcs'!$C$9)+'DEPRECATED - DT-Prelim Calcs'!$C$9</f>
        <v>6325.5077172426072</v>
      </c>
      <c r="GK123" s="43">
        <f t="shared" si="152"/>
        <v>29.999999999999982</v>
      </c>
      <c r="GL123" s="2">
        <f t="shared" si="153"/>
        <v>1.4462867232450001</v>
      </c>
      <c r="GM123" s="43">
        <f>GL123*'DEPRECATED - DT-Prelim Calcs'!$C$21/GG$2/'DEPRECATED - DT-Prelim Calcs'!$C$19/'DEPRECATED - DT-Prelim Calcs'!$C$18*3.39*'DEPRECATED - DT-Prelim Calcs'!$C$20</f>
        <v>29.053734754561201</v>
      </c>
      <c r="GN123" s="36">
        <f t="shared" si="154"/>
        <v>0</v>
      </c>
      <c r="GO123" s="43">
        <f>GM122*'DEPRECATED - DT-Prelim Calcs'!$C$11+GO122</f>
        <v>-512.78460023940954</v>
      </c>
      <c r="GP123" s="43">
        <f>GP122+0.5*GM123*'DEPRECATED - DT-Prelim Calcs'!$C$11^2+GO123*'DEPRECATED - DT-Prelim Calcs'!$C$11</f>
        <v>-151497.42865451687</v>
      </c>
      <c r="GQ123" s="43">
        <f>MIN('Drive Train'!$F$35-GK122*'DEPRECATED - DT-Prelim Calcs'!$C$21*'Drive Train'!$F$39,GQ122+GK$2)</f>
        <v>10.72</v>
      </c>
      <c r="GR123" s="43">
        <f>'Drive Train'!$F$35-GK123*'DEPRECATED - DT-Prelim Calcs'!$C$21*'Drive Train'!$F$39</f>
        <v>10.72</v>
      </c>
      <c r="GS123" s="1">
        <f>IF(GP123&gt;='Drive Train'!$F$29,1,0)</f>
        <v>0</v>
      </c>
      <c r="GT123" s="43">
        <f t="shared" si="155"/>
        <v>33.333333333333314</v>
      </c>
      <c r="GU123" s="49">
        <f>GU122+'DEPRECATED - DT-Prelim Calcs'!$C$11</f>
        <v>476</v>
      </c>
      <c r="GV123" s="2">
        <f>HF123/'Drive Train'!$F$35</f>
        <v>0.84946236559139798</v>
      </c>
      <c r="GW123" s="36">
        <f>HD123*12*60/(PI() * 'Drive Train'!$F$15)/GV$2*GV123</f>
        <v>23418.934461823319</v>
      </c>
      <c r="GX123" s="2">
        <f>('DEPRECATED - DT-Prelim Calcs'!$C$6*GV123-GW123)/('DEPRECATED - DT-Prelim Calcs'!$C$6*GV123)*'DEPRECATED - DT-Prelim Calcs'!$C$7*GV123</f>
        <v>-13.231507810384395</v>
      </c>
      <c r="GY123" s="43">
        <f>GX123/'DEPRECATED - DT-Prelim Calcs'!$C$7*('DEPRECATED - DT-Prelim Calcs'!$C$8-'DEPRECATED - DT-Prelim Calcs'!$C$9)+'DEPRECATED - DT-Prelim Calcs'!$C$9</f>
        <v>-719.3209478791498</v>
      </c>
      <c r="GZ123" s="43">
        <f t="shared" si="112"/>
        <v>-719.3209478791498</v>
      </c>
      <c r="HA123" s="2">
        <f t="shared" si="156"/>
        <v>-15.385062430913539</v>
      </c>
      <c r="HB123" s="43">
        <f>HA123*'DEPRECATED - DT-Prelim Calcs'!$C$21/GV$2/'DEPRECATED - DT-Prelim Calcs'!$C$19/'DEPRECATED - DT-Prelim Calcs'!$C$18*3.39*'DEPRECATED - DT-Prelim Calcs'!$C$20</f>
        <v>-309.06286828604601</v>
      </c>
      <c r="HC123" s="36">
        <f t="shared" si="157"/>
        <v>1</v>
      </c>
      <c r="HD123" s="43">
        <f>HB122*'DEPRECATED - DT-Prelim Calcs'!$C$11+HD122</f>
        <v>80.195334960095437</v>
      </c>
      <c r="HE123" s="43">
        <f>HE122+0.5*HB123*'DEPRECATED - DT-Prelim Calcs'!$C$11^2+HD123*'DEPRECATED - DT-Prelim Calcs'!$C$11</f>
        <v>-153875.3300658706</v>
      </c>
      <c r="HF123" s="43">
        <f>MIN('Drive Train'!$F$35-GZ122*'DEPRECATED - DT-Prelim Calcs'!$C$21*'Drive Train'!$F$39,HF122+GZ$2)</f>
        <v>10.533333333333335</v>
      </c>
      <c r="HG123" s="43">
        <f>'Drive Train'!$F$35-GZ123*'DEPRECATED - DT-Prelim Calcs'!$C$21*'Drive Train'!$F$39</f>
        <v>52.681973081232385</v>
      </c>
      <c r="HH123" s="1">
        <f>IF(HE123&gt;='Drive Train'!$F$29,1,0)</f>
        <v>0</v>
      </c>
      <c r="HI123" s="43">
        <f t="shared" si="158"/>
        <v>-799.24549764349979</v>
      </c>
      <c r="HJ123" s="49">
        <f>HJ122+'DEPRECATED - DT-Prelim Calcs'!$C$11</f>
        <v>476</v>
      </c>
      <c r="HK123" s="2">
        <f>HU123/'Drive Train'!$F$35</f>
        <v>0.83440860215053769</v>
      </c>
      <c r="HL123" s="36">
        <f>HS123*12*60/(PI() * 'Drive Train'!$F$15)/HK$2*HK123</f>
        <v>16241.179319075804</v>
      </c>
      <c r="HM123" s="2">
        <f>('DEPRECATED - DT-Prelim Calcs'!$C$6*HK123-HL123)/('DEPRECATED - DT-Prelim Calcs'!$C$6*HK123)*'DEPRECATED - DT-Prelim Calcs'!$C$7*HK123</f>
        <v>-8.0256724030088886</v>
      </c>
      <c r="HN123" s="43">
        <f>HM123/'DEPRECATED - DT-Prelim Calcs'!$C$7*('DEPRECATED - DT-Prelim Calcs'!$C$8-'DEPRECATED - DT-Prelim Calcs'!$C$9)+'DEPRECATED - DT-Prelim Calcs'!$C$9</f>
        <v>-435.71946673108118</v>
      </c>
      <c r="HO123" s="43">
        <f t="shared" si="113"/>
        <v>-435.71946673108118</v>
      </c>
      <c r="HP123" s="2">
        <f t="shared" si="159"/>
        <v>-9.5461208224508844</v>
      </c>
      <c r="HQ123" s="43">
        <f>HP123*'DEPRECATED - DT-Prelim Calcs'!$C$21/HK$2/'DEPRECATED - DT-Prelim Calcs'!$C$19/'DEPRECATED - DT-Prelim Calcs'!$C$18*3.39*'DEPRECATED - DT-Prelim Calcs'!$C$20</f>
        <v>-191.76727398022211</v>
      </c>
      <c r="HR123" s="36">
        <f t="shared" si="160"/>
        <v>1</v>
      </c>
      <c r="HS123" s="43">
        <f>HQ122*'DEPRECATED - DT-Prelim Calcs'!$C$11+HS122</f>
        <v>56.619353474646829</v>
      </c>
      <c r="HT123" s="43">
        <f>HT122+0.5*HQ123*'DEPRECATED - DT-Prelim Calcs'!$C$11^2+HS123*'DEPRECATED - DT-Prelim Calcs'!$C$11</f>
        <v>-176792.97483564491</v>
      </c>
      <c r="HU123" s="43">
        <f>MIN('Drive Train'!$F$35-HO122*'DEPRECATED - DT-Prelim Calcs'!$C$21*'Drive Train'!$F$39,HU122+HO$2)</f>
        <v>10.346666666666668</v>
      </c>
      <c r="HV123" s="43">
        <f>'Drive Train'!$F$35-HO123*'DEPRECATED - DT-Prelim Calcs'!$C$21*'Drive Train'!$F$39</f>
        <v>36.800290136940546</v>
      </c>
      <c r="HW123" s="1">
        <f>IF(HT123&gt;='Drive Train'!$F$29,1,0)</f>
        <v>0</v>
      </c>
      <c r="HX123" s="43">
        <f t="shared" si="161"/>
        <v>-484.13274081231242</v>
      </c>
      <c r="HY123" s="49">
        <f>HY122+'DEPRECATED - DT-Prelim Calcs'!$C$11</f>
        <v>476</v>
      </c>
      <c r="HZ123" s="2">
        <f>IJ123/'Drive Train'!$F$35</f>
        <v>4.0204191188691452</v>
      </c>
      <c r="IA123" s="36">
        <f>IH123*12*60/(PI() * 'Drive Train'!$F$15)/HZ$2*HZ123</f>
        <v>-1491286.424696157</v>
      </c>
      <c r="IB123" s="2">
        <f>('DEPRECATED - DT-Prelim Calcs'!$C$6*HZ123-IA123)/('DEPRECATED - DT-Prelim Calcs'!$C$6*HZ123)*'DEPRECATED - DT-Prelim Calcs'!$C$7*HZ123</f>
        <v>1115.1149085867717</v>
      </c>
      <c r="IC123" s="43">
        <f>IB123/'DEPRECATED - DT-Prelim Calcs'!$C$7*('DEPRECATED - DT-Prelim Calcs'!$C$8-'DEPRECATED - DT-Prelim Calcs'!$C$9)+'DEPRECATED - DT-Prelim Calcs'!$C$9</f>
        <v>60750.297258831582</v>
      </c>
      <c r="ID123" s="43">
        <f t="shared" si="114"/>
        <v>39.999999999999986</v>
      </c>
      <c r="IE123" s="2">
        <f t="shared" si="162"/>
        <v>1.4462867232450001</v>
      </c>
      <c r="IF123" s="43">
        <f>IE123*'DEPRECATED - DT-Prelim Calcs'!$C$21/HZ$2/'DEPRECATED - DT-Prelim Calcs'!$C$19/'DEPRECATED - DT-Prelim Calcs'!$C$18*3.39*'DEPRECATED - DT-Prelim Calcs'!$C$20</f>
        <v>29.053734754561201</v>
      </c>
      <c r="IG123" s="36">
        <f t="shared" si="163"/>
        <v>0</v>
      </c>
      <c r="IH123" s="43">
        <f>IF122*'DEPRECATED - DT-Prelim Calcs'!$C$11+IH122</f>
        <v>-1078.9861053326981</v>
      </c>
      <c r="II123" s="43">
        <f>II122+0.5*IF123*'DEPRECATED - DT-Prelim Calcs'!$C$11^2+IH123*'DEPRECATED - DT-Prelim Calcs'!$C$11</f>
        <v>-151617.36223875335</v>
      </c>
      <c r="IJ123" s="43">
        <f>MIN('Drive Train'!$F$35-ID122*'DEPRECATED - DT-Prelim Calcs'!$C$21*'Drive Train'!$F$39,IJ122+ID$2)</f>
        <v>49.853197073977398</v>
      </c>
      <c r="IK123" s="43">
        <f>'Drive Train'!$F$35-ID123*'DEPRECATED - DT-Prelim Calcs'!$C$21*'Drive Train'!$F$39</f>
        <v>10.16</v>
      </c>
      <c r="IL123" s="1">
        <f>IF(II123&gt;='Drive Train'!$F$29,1,0)</f>
        <v>0</v>
      </c>
      <c r="IM123" s="43">
        <f t="shared" si="164"/>
        <v>44.444444444444429</v>
      </c>
      <c r="IN123" s="49">
        <f>IN122+'DEPRECATED - DT-Prelim Calcs'!$C$11</f>
        <v>476</v>
      </c>
      <c r="IO123" s="2">
        <f>IY123/'Drive Train'!$F$35</f>
        <v>0.80430107526881722</v>
      </c>
      <c r="IP123" s="36">
        <f>IW123*12*60/(PI() * 'Drive Train'!$F$15)/IO$2*IO123</f>
        <v>-39410.821709410178</v>
      </c>
      <c r="IQ123" s="2">
        <f>('DEPRECATED - DT-Prelim Calcs'!$C$6*IO123-IP123)/('DEPRECATED - DT-Prelim Calcs'!$C$6*IO123)*'DEPRECATED - DT-Prelim Calcs'!$C$7*IO123</f>
        <v>32.743450070774664</v>
      </c>
      <c r="IR123" s="43">
        <f>IQ123/'DEPRECATED - DT-Prelim Calcs'!$C$7*('DEPRECATED - DT-Prelim Calcs'!$C$8-'DEPRECATED - DT-Prelim Calcs'!$C$9)+'DEPRECATED - DT-Prelim Calcs'!$C$9</f>
        <v>1785.2849665422018</v>
      </c>
      <c r="IS123" s="43">
        <f t="shared" si="115"/>
        <v>43.333333333333321</v>
      </c>
      <c r="IT123" s="2">
        <f t="shared" si="165"/>
        <v>1.4462867232450001</v>
      </c>
      <c r="IU123" s="43">
        <f>IT123*'DEPRECATED - DT-Prelim Calcs'!$C$21/IO$2/'DEPRECATED - DT-Prelim Calcs'!$C$19/'DEPRECATED - DT-Prelim Calcs'!$C$18*3.39*'DEPRECATED - DT-Prelim Calcs'!$C$20</f>
        <v>29.053734754561201</v>
      </c>
      <c r="IV123" s="36">
        <f t="shared" si="166"/>
        <v>0</v>
      </c>
      <c r="IW123" s="43">
        <f>IU122*'DEPRECATED - DT-Prelim Calcs'!$C$11+IW122</f>
        <v>-142.53547187243112</v>
      </c>
      <c r="IX123" s="43">
        <f>IX122+0.5*IU123*'DEPRECATED - DT-Prelim Calcs'!$C$11^2+IW123*'DEPRECATED - DT-Prelim Calcs'!$C$11</f>
        <v>-196914.20580789581</v>
      </c>
      <c r="IY123" s="43">
        <f>MIN('Drive Train'!$F$35-IS122*'DEPRECATED - DT-Prelim Calcs'!$C$21*'Drive Train'!$F$39,IY122+IS$2)</f>
        <v>9.9733333333333345</v>
      </c>
      <c r="IZ123" s="43">
        <f>'Drive Train'!$F$35-IS123*'DEPRECATED - DT-Prelim Calcs'!$C$21*'Drive Train'!$F$39</f>
        <v>9.9733333333333345</v>
      </c>
      <c r="JA123" s="1">
        <f>IF(IX123&gt;='Drive Train'!$F$29,1,0)</f>
        <v>0</v>
      </c>
      <c r="JB123" s="43">
        <f t="shared" si="167"/>
        <v>48.148148148148138</v>
      </c>
      <c r="JC123" s="49">
        <f>JC122+'DEPRECATED - DT-Prelim Calcs'!$C$11</f>
        <v>476</v>
      </c>
      <c r="JD123" s="2">
        <f>JN123/'Drive Train'!$F$35</f>
        <v>0.78924731182795704</v>
      </c>
      <c r="JE123" s="36">
        <f>JL123*12*60/(PI() * 'Drive Train'!$F$15)/JD$2*JD123</f>
        <v>-39008.489414884083</v>
      </c>
      <c r="JF123" s="2">
        <f>('DEPRECATED - DT-Prelim Calcs'!$C$6*JD123-JE123)/('DEPRECATED - DT-Prelim Calcs'!$C$6*JD123)*'DEPRECATED - DT-Prelim Calcs'!$C$7*JD123</f>
        <v>32.377089540718629</v>
      </c>
      <c r="JG123" s="43">
        <f>JF123/'DEPRECATED - DT-Prelim Calcs'!$C$7*('DEPRECATED - DT-Prelim Calcs'!$C$8-'DEPRECATED - DT-Prelim Calcs'!$C$9)+'DEPRECATED - DT-Prelim Calcs'!$C$9</f>
        <v>1765.326519755567</v>
      </c>
      <c r="JH123" s="43">
        <f t="shared" si="116"/>
        <v>46.666666666666657</v>
      </c>
      <c r="JI123" s="2">
        <f t="shared" si="168"/>
        <v>1.4462867232450001</v>
      </c>
      <c r="JJ123" s="43">
        <f>JI123*'DEPRECATED - DT-Prelim Calcs'!$C$21/JD$2/'DEPRECATED - DT-Prelim Calcs'!$C$19/'DEPRECATED - DT-Prelim Calcs'!$C$18*3.39*'DEPRECATED - DT-Prelim Calcs'!$C$20</f>
        <v>29.053734754561201</v>
      </c>
      <c r="JK123" s="36">
        <f t="shared" si="169"/>
        <v>0</v>
      </c>
      <c r="JL123" s="43">
        <f>JJ122*'DEPRECATED - DT-Prelim Calcs'!$C$11+JL122</f>
        <v>-143.77127978264025</v>
      </c>
      <c r="JM123" s="43">
        <f>JM122+0.5*JJ123*'DEPRECATED - DT-Prelim Calcs'!$C$11^2+JL123*'DEPRECATED - DT-Prelim Calcs'!$C$11</f>
        <v>-168127.44621402552</v>
      </c>
      <c r="JN123" s="43">
        <f>MIN('Drive Train'!$F$35-JH122*'DEPRECATED - DT-Prelim Calcs'!$C$21*'Drive Train'!$F$39,JN122+JH$2)</f>
        <v>9.7866666666666671</v>
      </c>
      <c r="JO123" s="43">
        <f>'Drive Train'!$F$35-JH123*'DEPRECATED - DT-Prelim Calcs'!$C$21*'Drive Train'!$F$39</f>
        <v>9.7866666666666671</v>
      </c>
      <c r="JP123" s="1">
        <f>IF(JM123&gt;='Drive Train'!$F$29,1,0)</f>
        <v>0</v>
      </c>
      <c r="JQ123" s="43">
        <f>MIN(JG123,'DEPRECATED - DT-Prelim Calcs'!$C$10)*'DEPRECATED - DT-Prelim Calcs'!$C$11*1000/60/60</f>
        <v>103.33333333333333</v>
      </c>
      <c r="JR123" s="49">
        <f>JR122+'DEPRECATED - DT-Prelim Calcs'!$C$11</f>
        <v>476</v>
      </c>
      <c r="JS123" s="2">
        <f>KC123/'Drive Train'!$F$35</f>
        <v>1.3081485555367462</v>
      </c>
      <c r="JT123" s="36">
        <f>KA123*12*60/(PI() * 'Drive Train'!$F$15)/JS$2*JS123</f>
        <v>-59324.604477179273</v>
      </c>
      <c r="JU123" s="2">
        <f>('DEPRECATED - DT-Prelim Calcs'!$C$6*JS123-JT123)/('DEPRECATED - DT-Prelim Calcs'!$C$6*JS123)*'DEPRECATED - DT-Prelim Calcs'!$C$7*JS123</f>
        <v>49.745309985337379</v>
      </c>
      <c r="JV123" s="43">
        <f>JU123/'DEPRECATED - DT-Prelim Calcs'!$C$7*('DEPRECATED - DT-Prelim Calcs'!$C$8-'DEPRECATED - DT-Prelim Calcs'!$C$9)+'DEPRECATED - DT-Prelim Calcs'!$C$9</f>
        <v>2711.5056932310658</v>
      </c>
      <c r="JW123" s="43">
        <f t="shared" si="117"/>
        <v>49.999999999999993</v>
      </c>
      <c r="JX123" s="2">
        <f t="shared" si="170"/>
        <v>1.4462867232450001</v>
      </c>
      <c r="JY123" s="43">
        <f>JX123*'DEPRECATED - DT-Prelim Calcs'!$C$21/JS$2/'DEPRECATED - DT-Prelim Calcs'!$C$19/'DEPRECATED - DT-Prelim Calcs'!$C$18*3.39*'DEPRECATED - DT-Prelim Calcs'!$C$20</f>
        <v>29.053734754561201</v>
      </c>
      <c r="JZ123" s="36">
        <f t="shared" si="171"/>
        <v>0</v>
      </c>
      <c r="KA123" s="43">
        <f>JY122*'DEPRECATED - DT-Prelim Calcs'!$C$11+KA122</f>
        <v>-131.91795269069021</v>
      </c>
      <c r="KB123" s="43">
        <f>KB122+0.5*JY123*'DEPRECATED - DT-Prelim Calcs'!$C$11^2+KA123*'DEPRECATED - DT-Prelim Calcs'!$C$11</f>
        <v>-186400.07616591325</v>
      </c>
      <c r="KC123" s="43">
        <f>MIN('Drive Train'!$F$35-JW122*'DEPRECATED - DT-Prelim Calcs'!$C$21*'Drive Train'!$F$39,KC122+JW$2)</f>
        <v>16.221042088655654</v>
      </c>
      <c r="KD123" s="43">
        <f>'Drive Train'!$F$35-JW123*'DEPRECATED - DT-Prelim Calcs'!$C$21*'Drive Train'!$F$39</f>
        <v>9.6000000000000014</v>
      </c>
      <c r="KE123" s="1">
        <f>IF(KB123&gt;='Drive Train'!$F$29,1,0)</f>
        <v>0</v>
      </c>
      <c r="KF123" s="43">
        <f>MIN(JV123,'DEPRECATED - DT-Prelim Calcs'!$C$10)*'DEPRECATED - DT-Prelim Calcs'!$C$11*1000/60/60</f>
        <v>103.33333333333333</v>
      </c>
      <c r="KG123" s="49">
        <f>KG122+'DEPRECATED - DT-Prelim Calcs'!$C$11</f>
        <v>476</v>
      </c>
      <c r="KH123" s="2">
        <f>KR123/'Drive Train'!$F$35</f>
        <v>0.75913978494623657</v>
      </c>
      <c r="KI123" s="36">
        <f>KP123*12*60/(PI() * 'Drive Train'!$F$15)/KH$2*KH123</f>
        <v>-198339.54368303745</v>
      </c>
      <c r="KJ123" s="2">
        <f>('DEPRECATED - DT-Prelim Calcs'!$C$6*KH123-KI123)/('DEPRECATED - DT-Prelim Calcs'!$C$6*KH123)*'DEPRECATED - DT-Prelim Calcs'!$C$7*KH123</f>
        <v>149.36169159037055</v>
      </c>
      <c r="KK123" s="43">
        <f>KJ123/'DEPRECATED - DT-Prelim Calcs'!$C$7*('DEPRECATED - DT-Prelim Calcs'!$C$8-'DEPRECATED - DT-Prelim Calcs'!$C$9)+'DEPRECATED - DT-Prelim Calcs'!$C$9</f>
        <v>8138.3682732067537</v>
      </c>
      <c r="KL123" s="43">
        <f t="shared" si="118"/>
        <v>53.333333333333329</v>
      </c>
      <c r="KM123" s="2">
        <f t="shared" si="172"/>
        <v>1.4462867232450001</v>
      </c>
      <c r="KN123" s="43">
        <f>KM123*'DEPRECATED - DT-Prelim Calcs'!$C$21/KH$2/'DEPRECATED - DT-Prelim Calcs'!$C$19/'DEPRECATED - DT-Prelim Calcs'!$C$18*3.39*'DEPRECATED - DT-Prelim Calcs'!$C$20</f>
        <v>29.053734754561201</v>
      </c>
      <c r="KO123" s="36">
        <f t="shared" si="173"/>
        <v>0</v>
      </c>
      <c r="KP123" s="43">
        <f>KN122*'DEPRECATED - DT-Prelim Calcs'!$C$11+KP122</f>
        <v>-760.0001437630018</v>
      </c>
      <c r="KQ123" s="43">
        <f>KQ122+0.5*KN123*'DEPRECATED - DT-Prelim Calcs'!$C$11^2+KP123*'DEPRECATED - DT-Prelim Calcs'!$C$11</f>
        <v>-188518.53107549399</v>
      </c>
      <c r="KR123" s="43">
        <f>MIN('Drive Train'!$F$35-KL122*'DEPRECATED - DT-Prelim Calcs'!$C$21*'Drive Train'!$F$39,KR122+KL$2)</f>
        <v>9.413333333333334</v>
      </c>
      <c r="KS123" s="43">
        <f>'Drive Train'!$F$35-KL123*'DEPRECATED - DT-Prelim Calcs'!$C$21*'Drive Train'!$F$39</f>
        <v>9.413333333333334</v>
      </c>
      <c r="KT123" s="1">
        <f>IF(KQ123&gt;='Drive Train'!$F$29,1,0)</f>
        <v>0</v>
      </c>
      <c r="KU123" s="43">
        <f>MIN(KK123,'DEPRECATED - DT-Prelim Calcs'!$C$10)*'DEPRECATED - DT-Prelim Calcs'!$C$11*1000/60/60</f>
        <v>103.33333333333333</v>
      </c>
      <c r="KV123" s="49">
        <f>KV122+'DEPRECATED - DT-Prelim Calcs'!$C$11</f>
        <v>476</v>
      </c>
      <c r="KW123" s="2">
        <f>LG123/'Drive Train'!$F$35</f>
        <v>0.74408602150537628</v>
      </c>
      <c r="KX123" s="36">
        <f>LE123*12*60/(PI() * 'Drive Train'!$F$15)/KW$2*KW123</f>
        <v>-187871.66755542957</v>
      </c>
      <c r="KY123" s="2">
        <f>('DEPRECATED - DT-Prelim Calcs'!$C$6*KW123-KX123)/('DEPRECATED - DT-Prelim Calcs'!$C$6*KW123)*'DEPRECATED - DT-Prelim Calcs'!$C$7*KW123</f>
        <v>141.59605197298637</v>
      </c>
      <c r="KZ123" s="43">
        <f>KY123/'DEPRECATED - DT-Prelim Calcs'!$C$7*('DEPRECATED - DT-Prelim Calcs'!$C$8-'DEPRECATED - DT-Prelim Calcs'!$C$9)+'DEPRECATED - DT-Prelim Calcs'!$C$9</f>
        <v>7715.31477166269</v>
      </c>
      <c r="LA123" s="43">
        <f t="shared" si="119"/>
        <v>56.666666666666664</v>
      </c>
      <c r="LB123" s="2">
        <f t="shared" si="174"/>
        <v>1.4462867232450001</v>
      </c>
      <c r="LC123" s="43">
        <f>LB123*'DEPRECATED - DT-Prelim Calcs'!$C$21/KW$2/'DEPRECATED - DT-Prelim Calcs'!$C$19/'DEPRECATED - DT-Prelim Calcs'!$C$18*3.39*'DEPRECATED - DT-Prelim Calcs'!$C$20</f>
        <v>29.053734754561201</v>
      </c>
      <c r="LD123" s="36">
        <f t="shared" si="175"/>
        <v>0</v>
      </c>
      <c r="LE123" s="43">
        <f>LC122*'DEPRECATED - DT-Prelim Calcs'!$C$11+LE122</f>
        <v>-734.45342681855516</v>
      </c>
      <c r="LF123" s="43">
        <f>LF122+0.5*LC123*'DEPRECATED - DT-Prelim Calcs'!$C$11^2+LE123*'DEPRECATED - DT-Prelim Calcs'!$C$11</f>
        <v>-216445.51732739515</v>
      </c>
      <c r="LG123" s="43">
        <f>MIN('Drive Train'!$F$35-LA122*'DEPRECATED - DT-Prelim Calcs'!$C$21*'Drive Train'!$F$39,LG122+LA$2)</f>
        <v>9.2266666666666666</v>
      </c>
      <c r="LH123" s="43">
        <f>'Drive Train'!$F$35-LA123*'DEPRECATED - DT-Prelim Calcs'!$C$21*'Drive Train'!$F$39</f>
        <v>9.2266666666666666</v>
      </c>
      <c r="LI123" s="1">
        <f>IF(LF123&gt;='Drive Train'!$F$29,1,0)</f>
        <v>0</v>
      </c>
      <c r="LJ123" s="43">
        <f>MIN(KZ123,'DEPRECATED - DT-Prelim Calcs'!$C$10)*'DEPRECATED - DT-Prelim Calcs'!$C$11*1000/60/60</f>
        <v>103.33333333333333</v>
      </c>
      <c r="LK123" s="49">
        <f>LK122+'DEPRECATED - DT-Prelim Calcs'!$C$11</f>
        <v>476</v>
      </c>
      <c r="LL123" s="2">
        <f>LV123/'Drive Train'!$F$35</f>
        <v>0.72903225806451621</v>
      </c>
      <c r="LM123" s="36">
        <f>LT123*12*60/(PI() * 'Drive Train'!$F$15)/LL$2*LL123</f>
        <v>-97285.292651254989</v>
      </c>
      <c r="LN123" s="2">
        <f>('DEPRECATED - DT-Prelim Calcs'!$C$6*LL123-LM123)/('DEPRECATED - DT-Prelim Calcs'!$C$6*LL123)*'DEPRECATED - DT-Prelim Calcs'!$C$7*LL123</f>
        <v>74.934525323925385</v>
      </c>
      <c r="LO123" s="43">
        <f>LN123/'DEPRECATED - DT-Prelim Calcs'!$C$7*('DEPRECATED - DT-Prelim Calcs'!$C$8-'DEPRECATED - DT-Prelim Calcs'!$C$9)+'DEPRECATED - DT-Prelim Calcs'!$C$9</f>
        <v>4083.7539915272778</v>
      </c>
      <c r="LP123" s="43">
        <f t="shared" si="120"/>
        <v>60</v>
      </c>
      <c r="LQ123" s="2">
        <f t="shared" si="176"/>
        <v>1.4462867232450001</v>
      </c>
      <c r="LR123" s="43">
        <f>LQ123*'DEPRECATED - DT-Prelim Calcs'!$C$21/LL$2/'DEPRECATED - DT-Prelim Calcs'!$C$19/'DEPRECATED - DT-Prelim Calcs'!$C$18*3.39*'DEPRECATED - DT-Prelim Calcs'!$C$20</f>
        <v>29.053734754561201</v>
      </c>
      <c r="LS123" s="36">
        <f t="shared" si="177"/>
        <v>0</v>
      </c>
      <c r="LT123" s="43">
        <f>LR122*'DEPRECATED - DT-Prelim Calcs'!$C$11+LT122</f>
        <v>-388.17410609476349</v>
      </c>
      <c r="LU123" s="43">
        <f>LU122+0.5*LR123*'DEPRECATED - DT-Prelim Calcs'!$C$11^2+LT123*'DEPRECATED - DT-Prelim Calcs'!$C$11</f>
        <v>-210743.67928176807</v>
      </c>
      <c r="LV123" s="43">
        <f>MIN('Drive Train'!$F$35-LP122*'DEPRECATED - DT-Prelim Calcs'!$C$21*'Drive Train'!$F$39,LV122+LP$2)</f>
        <v>9.0400000000000009</v>
      </c>
      <c r="LW123" s="43">
        <f>'Drive Train'!$F$35-LP123*'DEPRECATED - DT-Prelim Calcs'!$C$21*'Drive Train'!$F$39</f>
        <v>9.0400000000000009</v>
      </c>
      <c r="LX123" s="1">
        <f>IF(LU123&gt;='Drive Train'!$F$29,1,0)</f>
        <v>0</v>
      </c>
      <c r="LY123" s="43">
        <f>MIN(LO123,'DEPRECATED - DT-Prelim Calcs'!$C$10)*'DEPRECATED - DT-Prelim Calcs'!$C$11*1000/60/60</f>
        <v>103.33333333333333</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0"/>
        <v>0</v>
      </c>
      <c r="X124" s="2">
        <f>MAX(MIN(IF(AND(AI123=1,AG124&lt;0),-1,1)*(W124-$C$9)/($C$8-$C$9)*$C$7-$C$29*AE124/T$2 -  AI123*$C$29/2,X$2),MAX(X$4:X123)*-1)</f>
        <v>-0.27672021620693066</v>
      </c>
      <c r="Y124" s="43">
        <f t="shared" si="94"/>
        <v>0</v>
      </c>
      <c r="Z124" s="43">
        <f t="shared" si="95"/>
        <v>0</v>
      </c>
      <c r="AA124" s="43">
        <f t="shared" si="96"/>
        <v>0</v>
      </c>
      <c r="AB124" s="43" t="e">
        <f t="shared" si="97"/>
        <v>#N/A</v>
      </c>
      <c r="AC124" s="36">
        <f t="shared" si="121"/>
        <v>1</v>
      </c>
      <c r="AD124" s="1">
        <f t="shared" si="98"/>
        <v>1</v>
      </c>
      <c r="AE124" s="43">
        <f t="shared" si="99"/>
        <v>0</v>
      </c>
      <c r="AF124" s="43" t="e">
        <f t="shared" si="100"/>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889.49632897085212</v>
      </c>
      <c r="AK124" s="43">
        <f t="shared" si="178"/>
        <v>0</v>
      </c>
      <c r="AL124" s="49">
        <f>AL123+'DEPRECATED - DT-Prelim Calcs'!$C$11</f>
        <v>480</v>
      </c>
      <c r="AM124" s="2">
        <f>AW124/'Drive Train'!$F$35</f>
        <v>1.2369052997234211</v>
      </c>
      <c r="AN124" s="36">
        <f>AU124*12*60/(PI() * 'Drive Train'!$F$15)/AM$2*AM124</f>
        <v>-3853.5810665705176</v>
      </c>
      <c r="AO124" s="2">
        <f>('DEPRECATED - DT-Prelim Calcs'!$C$6*AM124-AN124)/('DEPRECATED - DT-Prelim Calcs'!$C$6*AM124)*'DEPRECATED - DT-Prelim Calcs'!$C$7*AM124</f>
        <v>8.6338907463322698</v>
      </c>
      <c r="AP124" s="43">
        <f>AO124/'DEPRECATED - DT-Prelim Calcs'!$C$7*('DEPRECATED - DT-Prelim Calcs'!$C$8-'DEPRECATED - DT-Prelim Calcs'!$C$9)+'DEPRECATED - DT-Prelim Calcs'!$C$9</f>
        <v>471.85374961362362</v>
      </c>
      <c r="AQ124" s="43">
        <f t="shared" si="102"/>
        <v>93</v>
      </c>
      <c r="AR124" s="2">
        <f t="shared" si="122"/>
        <v>1.9229556283201279</v>
      </c>
      <c r="AS124" s="43">
        <f>AR124*'DEPRECATED - DT-Prelim Calcs'!$C$21/AM$2/'DEPRECATED - DT-Prelim Calcs'!$C$19/'DEPRECATED - DT-Prelim Calcs'!$C$18*3.39*'DEPRECATED - DT-Prelim Calcs'!$C$20</f>
        <v>19.31464967217963</v>
      </c>
      <c r="AT124" s="36">
        <f t="shared" si="123"/>
        <v>0</v>
      </c>
      <c r="AU124" s="43">
        <f>AS123*'DEPRECATED - DT-Prelim Calcs'!$C$11+AU123</f>
        <v>-18.125256535864011</v>
      </c>
      <c r="AV124" s="43">
        <f>AV123+0.5*AS124*'DEPRECATED - DT-Prelim Calcs'!$C$11^2+AU124*'DEPRECATED - DT-Prelim Calcs'!$C$11</f>
        <v>7109.2832186735113</v>
      </c>
      <c r="AW124" s="43">
        <f>MIN('Drive Train'!$F$35-AQ123*'DEPRECATED - DT-Prelim Calcs'!$C$21*'Drive Train'!$F$39,AW123+AQ$2)</f>
        <v>15.337625716570422</v>
      </c>
      <c r="AX124" s="43">
        <f>'Drive Train'!$F$35-AQ124*'DEPRECATED - DT-Prelim Calcs'!$C$21*'Drive Train'!$F$39</f>
        <v>7.1920000000000002</v>
      </c>
      <c r="AY124" s="1">
        <f>IF(AV124&gt;='Drive Train'!$F$29,1,0)</f>
        <v>1</v>
      </c>
      <c r="AZ124" s="43">
        <f t="shared" si="124"/>
        <v>103.33333333333333</v>
      </c>
      <c r="BA124" s="49">
        <f>BA123+'DEPRECATED - DT-Prelim Calcs'!$C$11</f>
        <v>480</v>
      </c>
      <c r="BB124" s="2">
        <f>BL124/'Drive Train'!$F$35</f>
        <v>2.8630887347959426</v>
      </c>
      <c r="BC124" s="36">
        <f>BJ124*12*60/(PI() * 'Drive Train'!$F$15)/BB$2*BB124</f>
        <v>-322232.4468284102</v>
      </c>
      <c r="BD124" s="2">
        <f>('DEPRECATED - DT-Prelim Calcs'!$C$6*BB124-BC124)/('DEPRECATED - DT-Prelim Calcs'!$C$6*BB124)*'DEPRECATED - DT-Prelim Calcs'!$C$7*BB124</f>
        <v>250.30408924225006</v>
      </c>
      <c r="BE124" s="43">
        <f>BD124/'DEPRECATED - DT-Prelim Calcs'!$C$7*('DEPRECATED - DT-Prelim Calcs'!$C$8-'DEPRECATED - DT-Prelim Calcs'!$C$9)+'DEPRECATED - DT-Prelim Calcs'!$C$9</f>
        <v>13637.469040809145</v>
      </c>
      <c r="BF124" s="43">
        <f t="shared" si="103"/>
        <v>93</v>
      </c>
      <c r="BG124" s="2">
        <f t="shared" si="125"/>
        <v>2.0025508475699998</v>
      </c>
      <c r="BH124" s="43">
        <f>BG124*'DEPRECATED - DT-Prelim Calcs'!$C$21/BB$2/'DEPRECATED - DT-Prelim Calcs'!$C$19/'DEPRECATED - DT-Prelim Calcs'!$C$18*3.39*'DEPRECATED - DT-Prelim Calcs'!$C$20</f>
        <v>29.053734754561201</v>
      </c>
      <c r="BI124" s="36">
        <f t="shared" si="126"/>
        <v>0</v>
      </c>
      <c r="BJ124" s="43">
        <f>BH123*'DEPRECATED - DT-Prelim Calcs'!$C$11+BJ123</f>
        <v>-453.30418742122396</v>
      </c>
      <c r="BK124" s="43">
        <f>BK123+0.5*BH124*'DEPRECATED - DT-Prelim Calcs'!$C$11^2+BJ124*'DEPRECATED - DT-Prelim Calcs'!$C$11</f>
        <v>-63951.077841197555</v>
      </c>
      <c r="BL124" s="43">
        <f>MIN('Drive Train'!$F$35-BF123*'DEPRECATED - DT-Prelim Calcs'!$C$21*'Drive Train'!$F$39,BL123+BF$2)</f>
        <v>35.502300311469689</v>
      </c>
      <c r="BM124" s="43">
        <f>'Drive Train'!$F$35-BF124*'DEPRECATED - DT-Prelim Calcs'!$C$21*'Drive Train'!$F$39</f>
        <v>7.1920000000000002</v>
      </c>
      <c r="BN124" s="1">
        <f>IF(BK124&gt;='Drive Train'!$F$29,1,0)</f>
        <v>0</v>
      </c>
      <c r="BO124" s="43">
        <f t="shared" si="127"/>
        <v>103.33333333333333</v>
      </c>
      <c r="BP124" s="49">
        <f>BP123+'DEPRECATED - DT-Prelim Calcs'!$C$11</f>
        <v>480</v>
      </c>
      <c r="BQ124" s="2">
        <f>CA124/'Drive Train'!$F$35</f>
        <v>0.57999999999999996</v>
      </c>
      <c r="BR124" s="36">
        <f>BY124*12*60/(PI() * 'Drive Train'!$F$15)/BQ$2*BQ124</f>
        <v>-90069.221061202494</v>
      </c>
      <c r="BS124" s="2">
        <f>('DEPRECATED - DT-Prelim Calcs'!$C$6*BQ124-BR124)/('DEPRECATED - DT-Prelim Calcs'!$C$6*BQ124)*'DEPRECATED - DT-Prelim Calcs'!$C$7*BQ124</f>
        <v>68.930959682921582</v>
      </c>
      <c r="BT124" s="43">
        <f>BS124/'DEPRECATED - DT-Prelim Calcs'!$C$7*('DEPRECATED - DT-Prelim Calcs'!$C$8-'DEPRECATED - DT-Prelim Calcs'!$C$9)+'DEPRECATED - DT-Prelim Calcs'!$C$9</f>
        <v>3756.6940722785635</v>
      </c>
      <c r="BU124" s="43">
        <f t="shared" si="104"/>
        <v>93</v>
      </c>
      <c r="BV124" s="2">
        <f t="shared" si="128"/>
        <v>1.5313624128476471</v>
      </c>
      <c r="BW124" s="43">
        <f>BV124*'DEPRECATED - DT-Prelim Calcs'!$C$21/BQ$2/'DEPRECATED - DT-Prelim Calcs'!$C$19/'DEPRECATED - DT-Prelim Calcs'!$C$18*3.39*'DEPRECATED - DT-Prelim Calcs'!$C$20</f>
        <v>29.053734754561201</v>
      </c>
      <c r="BX124" s="36">
        <f t="shared" si="129"/>
        <v>0</v>
      </c>
      <c r="BY124" s="43">
        <f>BW123*'DEPRECATED - DT-Prelim Calcs'!$C$11+BY123</f>
        <v>-478.2975037194538</v>
      </c>
      <c r="BZ124" s="43">
        <f>BZ123+0.5*BW124*'DEPRECATED - DT-Prelim Calcs'!$C$11^2+BY124*'DEPRECATED - DT-Prelim Calcs'!$C$11</f>
        <v>-152572.37987084754</v>
      </c>
      <c r="CA124" s="43">
        <f>MIN('Drive Train'!$F$35-BU123*'DEPRECATED - DT-Prelim Calcs'!$C$21*'Drive Train'!$F$39,CA123+BU$2)</f>
        <v>7.1920000000000002</v>
      </c>
      <c r="CB124" s="43">
        <f>'Drive Train'!$F$35-BU124*'DEPRECATED - DT-Prelim Calcs'!$C$21*'Drive Train'!$F$39</f>
        <v>7.1920000000000002</v>
      </c>
      <c r="CC124" s="1">
        <f>IF(BZ124&gt;='Drive Train'!$F$29,1,0)</f>
        <v>0</v>
      </c>
      <c r="CD124" s="43">
        <f t="shared" si="130"/>
        <v>103.33333333333333</v>
      </c>
      <c r="CE124" s="49">
        <f>CE123+'DEPRECATED - DT-Prelim Calcs'!$C$11</f>
        <v>480</v>
      </c>
      <c r="CF124" s="2">
        <f>CP124/'Drive Train'!$F$35</f>
        <v>0.57999999999999996</v>
      </c>
      <c r="CG124" s="36">
        <f>CN124*12*60/(PI() * 'Drive Train'!$F$15)/CF$2*CF124</f>
        <v>-96219.191038548335</v>
      </c>
      <c r="CH124" s="2">
        <f>('DEPRECATED - DT-Prelim Calcs'!$C$6*CF124-CG124)/('DEPRECATED - DT-Prelim Calcs'!$C$6*CF124)*'DEPRECATED - DT-Prelim Calcs'!$C$7*CF124</f>
        <v>73.451862377867045</v>
      </c>
      <c r="CI124" s="43">
        <f>CH124/'DEPRECATED - DT-Prelim Calcs'!$C$7*('DEPRECATED - DT-Prelim Calcs'!$C$8-'DEPRECATED - DT-Prelim Calcs'!$C$9)+'DEPRECATED - DT-Prelim Calcs'!$C$9</f>
        <v>4002.9820549136521</v>
      </c>
      <c r="CJ124" s="43">
        <f t="shared" si="105"/>
        <v>93</v>
      </c>
      <c r="CK124" s="2">
        <f t="shared" si="131"/>
        <v>1.2396743342100003</v>
      </c>
      <c r="CL124" s="43">
        <f>CK124*'DEPRECATED - DT-Prelim Calcs'!$C$21/CF$2/'DEPRECATED - DT-Prelim Calcs'!$C$19/'DEPRECATED - DT-Prelim Calcs'!$C$18*3.39*'DEPRECATED - DT-Prelim Calcs'!$C$20</f>
        <v>29.053734754561205</v>
      </c>
      <c r="CM124" s="36">
        <f t="shared" si="132"/>
        <v>0</v>
      </c>
      <c r="CN124" s="43">
        <f>CL123*'DEPRECATED - DT-Prelim Calcs'!$C$11+CN123</f>
        <v>-413.63095744534263</v>
      </c>
      <c r="CO124" s="43">
        <f>CO123+0.5*CL124*'DEPRECATED - DT-Prelim Calcs'!$C$11^2+CN124*'DEPRECATED - DT-Prelim Calcs'!$C$11</f>
        <v>-327670.38849725213</v>
      </c>
      <c r="CP124" s="43">
        <f>MIN('Drive Train'!$F$35-CJ123*'DEPRECATED - DT-Prelim Calcs'!$C$21*'Drive Train'!$F$39,CP123+CJ$2)</f>
        <v>7.1920000000000002</v>
      </c>
      <c r="CQ124" s="43">
        <f>'Drive Train'!$F$35-CJ124*'DEPRECATED - DT-Prelim Calcs'!$C$21*'Drive Train'!$F$39</f>
        <v>7.1920000000000002</v>
      </c>
      <c r="CR124" s="1">
        <f>IF(CO124&gt;='Drive Train'!$F$29,1,0)</f>
        <v>0</v>
      </c>
      <c r="CS124" s="43">
        <f t="shared" si="133"/>
        <v>103.33333333333333</v>
      </c>
      <c r="CT124" s="49">
        <f>CT123+'DEPRECATED - DT-Prelim Calcs'!$C$11</f>
        <v>480</v>
      </c>
      <c r="CU124" s="2">
        <f>DE124/'Drive Train'!$F$35</f>
        <v>0.57999999999999996</v>
      </c>
      <c r="CV124" s="36">
        <f>DC124*12*60/(PI() * 'Drive Train'!$F$15)/CU$2*CU124</f>
        <v>-707829.98874581291</v>
      </c>
      <c r="CW124" s="2">
        <f>('DEPRECATED - DT-Prelim Calcs'!$C$6*CU124-CV124)/('DEPRECATED - DT-Prelim Calcs'!$C$6*CU124)*'DEPRECATED - DT-Prelim Calcs'!$C$7*CU124</f>
        <v>523.05290332568381</v>
      </c>
      <c r="CX124" s="43">
        <f>CW124/'DEPRECATED - DT-Prelim Calcs'!$C$7*('DEPRECATED - DT-Prelim Calcs'!$C$8-'DEPRECATED - DT-Prelim Calcs'!$C$9)+'DEPRECATED - DT-Prelim Calcs'!$C$9</f>
        <v>28496.173091623074</v>
      </c>
      <c r="CY124" s="43">
        <f t="shared" si="106"/>
        <v>93</v>
      </c>
      <c r="CZ124" s="2">
        <f t="shared" si="134"/>
        <v>1.0413264407364002</v>
      </c>
      <c r="DA124" s="43">
        <f>CZ124*'DEPRECATED - DT-Prelim Calcs'!$C$21/CU$2/'DEPRECATED - DT-Prelim Calcs'!$C$19/'DEPRECATED - DT-Prelim Calcs'!$C$18*3.39*'DEPRECATED - DT-Prelim Calcs'!$C$20</f>
        <v>29.053734754561201</v>
      </c>
      <c r="DB124" s="36">
        <f t="shared" si="135"/>
        <v>0</v>
      </c>
      <c r="DC124" s="43">
        <f>DA123*'DEPRECATED - DT-Prelim Calcs'!$C$11+DC123</f>
        <v>-2555.9925202694167</v>
      </c>
      <c r="DD124" s="43">
        <f>DD123+0.5*DA124*'DEPRECATED - DT-Prelim Calcs'!$C$11^2+DC124*'DEPRECATED - DT-Prelim Calcs'!$C$11</f>
        <v>-438251.26546047418</v>
      </c>
      <c r="DE124" s="43">
        <f>MIN('Drive Train'!$F$35-CY123*'DEPRECATED - DT-Prelim Calcs'!$C$21*'Drive Train'!$F$39,DE123+CY$2)</f>
        <v>7.1920000000000002</v>
      </c>
      <c r="DF124" s="43">
        <f>'Drive Train'!$F$35-CY124*'DEPRECATED - DT-Prelim Calcs'!$C$21*'Drive Train'!$F$39</f>
        <v>7.1920000000000002</v>
      </c>
      <c r="DG124" s="1">
        <f>IF(DD124&gt;='Drive Train'!$F$29,1,0)</f>
        <v>0</v>
      </c>
      <c r="DH124" s="43">
        <f t="shared" si="136"/>
        <v>103.33333333333333</v>
      </c>
      <c r="DI124" s="49">
        <f>DI123+'DEPRECATED - DT-Prelim Calcs'!$C$11</f>
        <v>480</v>
      </c>
      <c r="DJ124" s="2">
        <f>DT124/'Drive Train'!$F$35</f>
        <v>0.57999999999999996</v>
      </c>
      <c r="DK124" s="36">
        <f>DR124*12*60/(PI() * 'Drive Train'!$F$15)/DJ$2*DJ124</f>
        <v>-460647.27228951966</v>
      </c>
      <c r="DL124" s="2">
        <f>('DEPRECATED - DT-Prelim Calcs'!$C$6*DJ124-DK124)/('DEPRECATED - DT-Prelim Calcs'!$C$6*DJ124)*'DEPRECATED - DT-Prelim Calcs'!$C$7*DJ124</f>
        <v>341.34648636956859</v>
      </c>
      <c r="DM124" s="43">
        <f>DL124/'DEPRECATED - DT-Prelim Calcs'!$C$7*('DEPRECATED - DT-Prelim Calcs'!$C$8-'DEPRECATED - DT-Prelim Calcs'!$C$9)+'DEPRECATED - DT-Prelim Calcs'!$C$9</f>
        <v>18597.241421625753</v>
      </c>
      <c r="DN124" s="43">
        <f t="shared" si="107"/>
        <v>93</v>
      </c>
      <c r="DO124" s="2">
        <f t="shared" si="137"/>
        <v>0.89769520753137932</v>
      </c>
      <c r="DP124" s="43">
        <f>DO124*'DEPRECATED - DT-Prelim Calcs'!$C$21/DJ$2/'DEPRECATED - DT-Prelim Calcs'!$C$19/'DEPRECATED - DT-Prelim Calcs'!$C$18*3.39*'DEPRECATED - DT-Prelim Calcs'!$C$20</f>
        <v>29.053734754561201</v>
      </c>
      <c r="DQ124" s="36">
        <f t="shared" si="138"/>
        <v>0</v>
      </c>
      <c r="DR124" s="43">
        <f>DP123*'DEPRECATED - DT-Prelim Calcs'!$C$11+DR123</f>
        <v>-1433.9735300445227</v>
      </c>
      <c r="DS124" s="43">
        <f>DS123+0.5*DP124*'DEPRECATED - DT-Prelim Calcs'!$C$11^2+DR124*'DEPRECATED - DT-Prelim Calcs'!$C$11</f>
        <v>-901451.5415207874</v>
      </c>
      <c r="DT124" s="43">
        <f>MIN('Drive Train'!$F$35-DN123*'DEPRECATED - DT-Prelim Calcs'!$C$21*'Drive Train'!$F$39,DT123+DN$2)</f>
        <v>7.1920000000000002</v>
      </c>
      <c r="DU124" s="43">
        <f>'Drive Train'!$F$35-DN124*'DEPRECATED - DT-Prelim Calcs'!$C$21*'Drive Train'!$F$39</f>
        <v>7.1920000000000002</v>
      </c>
      <c r="DV124" s="1">
        <f>IF(DS124&gt;='Drive Train'!$F$29,1,0)</f>
        <v>0</v>
      </c>
      <c r="DW124" s="43">
        <f t="shared" si="139"/>
        <v>103.33333333333333</v>
      </c>
      <c r="DX124" s="49">
        <f>DX123+'DEPRECATED - DT-Prelim Calcs'!$C$11</f>
        <v>480</v>
      </c>
      <c r="DY124" s="2">
        <f>EI124/'Drive Train'!$F$35</f>
        <v>0.57999999999999996</v>
      </c>
      <c r="DZ124" s="36">
        <f>EG124*12*60/(PI() * 'Drive Train'!$F$15)/DY$2*DY124</f>
        <v>-775948.79728892667</v>
      </c>
      <c r="EA124" s="2">
        <f>('DEPRECATED - DT-Prelim Calcs'!$C$6*DY124-DZ124)/('DEPRECATED - DT-Prelim Calcs'!$C$6*DY124)*'DEPRECATED - DT-Prelim Calcs'!$C$7*DY124</f>
        <v>573.12770145533955</v>
      </c>
      <c r="EB124" s="43">
        <f>EA124/'DEPRECATED - DT-Prelim Calcs'!$C$7*('DEPRECATED - DT-Prelim Calcs'!$C$8-'DEPRECATED - DT-Prelim Calcs'!$C$9)+'DEPRECATED - DT-Prelim Calcs'!$C$9</f>
        <v>31224.128512119245</v>
      </c>
      <c r="EC124" s="43">
        <f t="shared" si="108"/>
        <v>93</v>
      </c>
      <c r="ED124" s="2">
        <f t="shared" si="140"/>
        <v>0.78888366722454539</v>
      </c>
      <c r="EE124" s="43">
        <f>ED124*'DEPRECATED - DT-Prelim Calcs'!$C$21/DY$2/'DEPRECATED - DT-Prelim Calcs'!$C$19/'DEPRECATED - DT-Prelim Calcs'!$C$18*3.39*'DEPRECATED - DT-Prelim Calcs'!$C$20</f>
        <v>29.053734754561201</v>
      </c>
      <c r="EF124" s="36">
        <f t="shared" si="141"/>
        <v>0</v>
      </c>
      <c r="EG124" s="43">
        <f>EE123*'DEPRECATED - DT-Prelim Calcs'!$C$11+EG123</f>
        <v>-2122.7055391194076</v>
      </c>
      <c r="EH124" s="43">
        <f>EH123+0.5*EE124*'DEPRECATED - DT-Prelim Calcs'!$C$11^2+EG124*'DEPRECATED - DT-Prelim Calcs'!$C$11</f>
        <v>-817438.52437402157</v>
      </c>
      <c r="EI124" s="43">
        <f>MIN('Drive Train'!$F$35-EC123*'DEPRECATED - DT-Prelim Calcs'!$C$21*'Drive Train'!$F$39,EI123+EC$2)</f>
        <v>7.1920000000000002</v>
      </c>
      <c r="EJ124" s="43">
        <f>'Drive Train'!$F$35-EC124*'DEPRECATED - DT-Prelim Calcs'!$C$21*'Drive Train'!$F$39</f>
        <v>7.1920000000000002</v>
      </c>
      <c r="EK124" s="1">
        <f>IF(EH124&gt;='Drive Train'!$F$29,1,0)</f>
        <v>0</v>
      </c>
      <c r="EL124" s="43">
        <f t="shared" si="142"/>
        <v>103.33333333333333</v>
      </c>
      <c r="EM124" s="49">
        <f>EM123+'DEPRECATED - DT-Prelim Calcs'!$C$11</f>
        <v>480</v>
      </c>
      <c r="EN124" s="2">
        <f>EX124/'Drive Train'!$F$35</f>
        <v>0.57999999999999996</v>
      </c>
      <c r="EO124" s="36">
        <f>EV124*12*60/(PI() * 'Drive Train'!$F$15)/EN$2*EN124</f>
        <v>-2017178.0301451888</v>
      </c>
      <c r="EP124" s="2">
        <f>('DEPRECATED - DT-Prelim Calcs'!$C$6*EN124-EO124)/('DEPRECATED - DT-Prelim Calcs'!$C$6*EN124)*'DEPRECATED - DT-Prelim Calcs'!$C$7*EN124</f>
        <v>1485.5673726302405</v>
      </c>
      <c r="EQ124" s="43">
        <f>EP124/'DEPRECATED - DT-Prelim Calcs'!$C$7*('DEPRECATED - DT-Prelim Calcs'!$C$8-'DEPRECATED - DT-Prelim Calcs'!$C$9)+'DEPRECATED - DT-Prelim Calcs'!$C$9</f>
        <v>80931.662837319062</v>
      </c>
      <c r="ER124" s="43">
        <f t="shared" si="109"/>
        <v>93</v>
      </c>
      <c r="ES124" s="2">
        <f t="shared" si="143"/>
        <v>0.7035989464435134</v>
      </c>
      <c r="ET124" s="43">
        <f>ES124*'DEPRECATED - DT-Prelim Calcs'!$C$21/EN$2/'DEPRECATED - DT-Prelim Calcs'!$C$19/'DEPRECATED - DT-Prelim Calcs'!$C$18*3.39*'DEPRECATED - DT-Prelim Calcs'!$C$20</f>
        <v>29.053734754561201</v>
      </c>
      <c r="EU124" s="36">
        <f t="shared" si="144"/>
        <v>0</v>
      </c>
      <c r="EV124" s="43">
        <f>ET123*'DEPRECATED - DT-Prelim Calcs'!$C$11+EV123</f>
        <v>-4921.6772914622979</v>
      </c>
      <c r="EW124" s="43">
        <f>EW123+0.5*ET124*'DEPRECATED - DT-Prelim Calcs'!$C$11^2+EV124*'DEPRECATED - DT-Prelim Calcs'!$C$11</f>
        <v>-1514232.0517370536</v>
      </c>
      <c r="EX124" s="43">
        <f>MIN('Drive Train'!$F$35-ER123*'DEPRECATED - DT-Prelim Calcs'!$C$21*'Drive Train'!$F$39,EX123+ER$2)</f>
        <v>7.1920000000000002</v>
      </c>
      <c r="EY124" s="43">
        <f>'Drive Train'!$F$35-ER124*'DEPRECATED - DT-Prelim Calcs'!$C$21*'Drive Train'!$F$39</f>
        <v>7.1920000000000002</v>
      </c>
      <c r="EZ124" s="1">
        <f>IF(EW124&gt;='Drive Train'!$F$29,1,0)</f>
        <v>0</v>
      </c>
      <c r="FA124" s="43">
        <f t="shared" si="145"/>
        <v>103.33333333333333</v>
      </c>
      <c r="FB124" s="49">
        <f>FB123+'DEPRECATED - DT-Prelim Calcs'!$C$11</f>
        <v>480</v>
      </c>
      <c r="FC124" s="2">
        <f>FM124/'Drive Train'!$F$35</f>
        <v>0.57999999999999996</v>
      </c>
      <c r="FD124" s="36">
        <f>FK124*12*60/(PI() * 'Drive Train'!$F$15)/FC$2*FC124</f>
        <v>-938586.59832298022</v>
      </c>
      <c r="FE124" s="2">
        <f>('DEPRECATED - DT-Prelim Calcs'!$C$6*FC124-FD124)/('DEPRECATED - DT-Prelim Calcs'!$C$6*FC124)*'DEPRECATED - DT-Prelim Calcs'!$C$7*FC124</f>
        <v>692.68432948820976</v>
      </c>
      <c r="FF124" s="43">
        <f>FE124/'DEPRECATED - DT-Prelim Calcs'!$C$7*('DEPRECATED - DT-Prelim Calcs'!$C$8-'DEPRECATED - DT-Prelim Calcs'!$C$9)+'DEPRECATED - DT-Prelim Calcs'!$C$9</f>
        <v>37737.288098984558</v>
      </c>
      <c r="FG124" s="43">
        <f t="shared" si="110"/>
        <v>93</v>
      </c>
      <c r="FH124" s="2">
        <f t="shared" si="146"/>
        <v>0.63495514679048781</v>
      </c>
      <c r="FI124" s="43">
        <f>FH124*'DEPRECATED - DT-Prelim Calcs'!$C$21/FC$2/'DEPRECATED - DT-Prelim Calcs'!$C$19/'DEPRECATED - DT-Prelim Calcs'!$C$18*3.39*'DEPRECATED - DT-Prelim Calcs'!$C$20</f>
        <v>29.053734754561205</v>
      </c>
      <c r="FJ124" s="36">
        <f t="shared" si="147"/>
        <v>0</v>
      </c>
      <c r="FK124" s="43">
        <f>FI123*'DEPRECATED - DT-Prelim Calcs'!$C$11+FK123</f>
        <v>-2066.622345142493</v>
      </c>
      <c r="FL124" s="43">
        <f>FL123+0.5*FI124*'DEPRECATED - DT-Prelim Calcs'!$C$11^2+FK124*'DEPRECATED - DT-Prelim Calcs'!$C$11</f>
        <v>-2014210.0436509813</v>
      </c>
      <c r="FM124" s="43">
        <f>MIN('Drive Train'!$F$35-FG123*'DEPRECATED - DT-Prelim Calcs'!$C$21*'Drive Train'!$F$39,FM123+FG$2)</f>
        <v>7.1920000000000002</v>
      </c>
      <c r="FN124" s="43">
        <f>'Drive Train'!$F$35-FG124*'DEPRECATED - DT-Prelim Calcs'!$C$21*'Drive Train'!$F$39</f>
        <v>7.1920000000000002</v>
      </c>
      <c r="FO124" s="1">
        <f>IF(FL124&gt;='Drive Train'!$F$29,1,0)</f>
        <v>0</v>
      </c>
      <c r="FP124" s="43">
        <f t="shared" si="148"/>
        <v>103.33333333333333</v>
      </c>
      <c r="FQ124" s="49">
        <f>FQ123+'DEPRECATED - DT-Prelim Calcs'!$C$11</f>
        <v>480</v>
      </c>
      <c r="FR124" s="2">
        <f>GB124/'Drive Train'!$F$35</f>
        <v>0.57999999999999996</v>
      </c>
      <c r="FS124" s="36">
        <f>FZ124*12*60/(PI() * 'Drive Train'!$F$15)/FR$2*FR124</f>
        <v>-774895.62080452335</v>
      </c>
      <c r="FT124" s="2">
        <f>('DEPRECATED - DT-Prelim Calcs'!$C$6*FR124-FS124)/('DEPRECATED - DT-Prelim Calcs'!$C$6*FR124)*'DEPRECATED - DT-Prelim Calcs'!$C$7*FR124</f>
        <v>572.35350118702434</v>
      </c>
      <c r="FU124" s="43">
        <f>FT124/'DEPRECATED - DT-Prelim Calcs'!$C$7*('DEPRECATED - DT-Prelim Calcs'!$C$8-'DEPRECATED - DT-Prelim Calcs'!$C$9)+'DEPRECATED - DT-Prelim Calcs'!$C$9</f>
        <v>31181.951930337891</v>
      </c>
      <c r="FV124" s="43">
        <f t="shared" si="111"/>
        <v>93</v>
      </c>
      <c r="FW124" s="2">
        <f t="shared" si="149"/>
        <v>0.57851468929799987</v>
      </c>
      <c r="FX124" s="43">
        <f>FW124*'DEPRECATED - DT-Prelim Calcs'!$C$21/FR$2/'DEPRECATED - DT-Prelim Calcs'!$C$19/'DEPRECATED - DT-Prelim Calcs'!$C$18*3.39*'DEPRECATED - DT-Prelim Calcs'!$C$20</f>
        <v>29.053734754561201</v>
      </c>
      <c r="FY124" s="36">
        <f t="shared" si="150"/>
        <v>0</v>
      </c>
      <c r="FZ124" s="43">
        <f>FX123*'DEPRECATED - DT-Prelim Calcs'!$C$11+FZ123</f>
        <v>-1554.5379244051037</v>
      </c>
      <c r="GA124" s="43">
        <f>GA123+0.5*FX124*'DEPRECATED - DT-Prelim Calcs'!$C$11^2+FZ124*'DEPRECATED - DT-Prelim Calcs'!$C$11</f>
        <v>-2055218.1004879703</v>
      </c>
      <c r="GB124" s="43">
        <f>MIN('Drive Train'!$F$35-FV123*'DEPRECATED - DT-Prelim Calcs'!$C$21*'Drive Train'!$F$39,GB123+FV$2)</f>
        <v>7.1920000000000002</v>
      </c>
      <c r="GC124" s="43">
        <f>'Drive Train'!$F$35-FV124*'DEPRECATED - DT-Prelim Calcs'!$C$21*'Drive Train'!$F$39</f>
        <v>7.1920000000000002</v>
      </c>
      <c r="GD124" s="1">
        <f>IF(GA124&gt;='Drive Train'!$F$29,1,0)</f>
        <v>0</v>
      </c>
      <c r="GE124" s="43">
        <f t="shared" si="151"/>
        <v>103.33333333333333</v>
      </c>
      <c r="GF124" s="49">
        <f>GF123+'DEPRECATED - DT-Prelim Calcs'!$C$11</f>
        <v>480</v>
      </c>
      <c r="GG124" s="2">
        <f>GQ124/'Drive Train'!$F$35</f>
        <v>0.86451612903225805</v>
      </c>
      <c r="GH124" s="36">
        <f>GO124*12*60/(PI() * 'Drive Train'!$F$15)/GG$2*GG124</f>
        <v>-117860.00882714905</v>
      </c>
      <c r="GI124" s="2">
        <f>('DEPRECATED - DT-Prelim Calcs'!$C$6*GG124-GH124)/('DEPRECATED - DT-Prelim Calcs'!$C$6*GG124)*'DEPRECATED - DT-Prelim Calcs'!$C$7*GG124</f>
        <v>90.694618482046721</v>
      </c>
      <c r="GJ124" s="43">
        <f>GI124/'DEPRECATED - DT-Prelim Calcs'!$C$7*('DEPRECATED - DT-Prelim Calcs'!$C$8-'DEPRECATED - DT-Prelim Calcs'!$C$9)+'DEPRECATED - DT-Prelim Calcs'!$C$9</f>
        <v>4942.3262307383657</v>
      </c>
      <c r="GK124" s="43">
        <f t="shared" si="152"/>
        <v>29.999999999999982</v>
      </c>
      <c r="GL124" s="2">
        <f t="shared" si="153"/>
        <v>1.4462867232450001</v>
      </c>
      <c r="GM124" s="43">
        <f>GL124*'DEPRECATED - DT-Prelim Calcs'!$C$21/GG$2/'DEPRECATED - DT-Prelim Calcs'!$C$19/'DEPRECATED - DT-Prelim Calcs'!$C$18*3.39*'DEPRECATED - DT-Prelim Calcs'!$C$20</f>
        <v>29.053734754561201</v>
      </c>
      <c r="GN124" s="36">
        <f t="shared" si="154"/>
        <v>0</v>
      </c>
      <c r="GO124" s="43">
        <f>GM123*'DEPRECATED - DT-Prelim Calcs'!$C$11+GO123</f>
        <v>-396.56966122116472</v>
      </c>
      <c r="GP124" s="43">
        <f>GP123+0.5*GM124*'DEPRECATED - DT-Prelim Calcs'!$C$11^2+GO124*'DEPRECATED - DT-Prelim Calcs'!$C$11</f>
        <v>-152851.27742136503</v>
      </c>
      <c r="GQ124" s="43">
        <f>MIN('Drive Train'!$F$35-GK123*'DEPRECATED - DT-Prelim Calcs'!$C$21*'Drive Train'!$F$39,GQ123+GK$2)</f>
        <v>10.72</v>
      </c>
      <c r="GR124" s="43">
        <f>'Drive Train'!$F$35-GK124*'DEPRECATED - DT-Prelim Calcs'!$C$21*'Drive Train'!$F$39</f>
        <v>10.72</v>
      </c>
      <c r="GS124" s="1">
        <f>IF(GP124&gt;='Drive Train'!$F$29,1,0)</f>
        <v>0</v>
      </c>
      <c r="GT124" s="43">
        <f t="shared" si="155"/>
        <v>33.333333333333314</v>
      </c>
      <c r="GU124" s="49">
        <f>GU123+'DEPRECATED - DT-Prelim Calcs'!$C$11</f>
        <v>480</v>
      </c>
      <c r="GV124" s="2">
        <f>HF124/'Drive Train'!$F$35</f>
        <v>4.2485462162284184</v>
      </c>
      <c r="GW124" s="36">
        <f>HD124*12*60/(PI() * 'Drive Train'!$F$15)/GV$2*GV124</f>
        <v>-1688469.2418982973</v>
      </c>
      <c r="GX124" s="2">
        <f>('DEPRECATED - DT-Prelim Calcs'!$C$6*GV124-GW124)/('DEPRECATED - DT-Prelim Calcs'!$C$6*GV124)*'DEPRECATED - DT-Prelim Calcs'!$C$7*GV124</f>
        <v>1261.1358297953361</v>
      </c>
      <c r="GY124" s="43">
        <f>GX124/'DEPRECATED - DT-Prelim Calcs'!$C$7*('DEPRECATED - DT-Prelim Calcs'!$C$8-'DEPRECATED - DT-Prelim Calcs'!$C$9)+'DEPRECATED - DT-Prelim Calcs'!$C$9</f>
        <v>68705.168339596654</v>
      </c>
      <c r="GZ124" s="43">
        <f t="shared" si="112"/>
        <v>33.333333333333314</v>
      </c>
      <c r="HA124" s="2">
        <f t="shared" si="156"/>
        <v>1.4462867232450001</v>
      </c>
      <c r="HB124" s="43">
        <f>HA124*'DEPRECATED - DT-Prelim Calcs'!$C$21/GV$2/'DEPRECATED - DT-Prelim Calcs'!$C$19/'DEPRECATED - DT-Prelim Calcs'!$C$18*3.39*'DEPRECATED - DT-Prelim Calcs'!$C$20</f>
        <v>29.053734754561201</v>
      </c>
      <c r="HC124" s="36">
        <f t="shared" si="157"/>
        <v>0</v>
      </c>
      <c r="HD124" s="43">
        <f>HB123*'DEPRECATED - DT-Prelim Calcs'!$C$11+HD123</f>
        <v>-1156.0561381840887</v>
      </c>
      <c r="HE124" s="43">
        <f>HE123+0.5*HB124*'DEPRECATED - DT-Prelim Calcs'!$C$11^2+HD124*'DEPRECATED - DT-Prelim Calcs'!$C$11</f>
        <v>-158267.12474057046</v>
      </c>
      <c r="HF124" s="43">
        <f>MIN('Drive Train'!$F$35-GZ123*'DEPRECATED - DT-Prelim Calcs'!$C$21*'Drive Train'!$F$39,HF123+GZ$2)</f>
        <v>52.681973081232385</v>
      </c>
      <c r="HG124" s="43">
        <f>'Drive Train'!$F$35-GZ124*'DEPRECATED - DT-Prelim Calcs'!$C$21*'Drive Train'!$F$39</f>
        <v>10.533333333333335</v>
      </c>
      <c r="HH124" s="1">
        <f>IF(HE124&gt;='Drive Train'!$F$29,1,0)</f>
        <v>0</v>
      </c>
      <c r="HI124" s="43">
        <f t="shared" si="158"/>
        <v>37.037037037037017</v>
      </c>
      <c r="HJ124" s="49">
        <f>HJ123+'DEPRECATED - DT-Prelim Calcs'!$C$11</f>
        <v>480</v>
      </c>
      <c r="HK124" s="2">
        <f>HU124/'Drive Train'!$F$35</f>
        <v>2.9677653336242376</v>
      </c>
      <c r="HL124" s="36">
        <f>HS124*12*60/(PI() * 'Drive Train'!$F$15)/HK$2*HK124</f>
        <v>-724831.070528946</v>
      </c>
      <c r="HM124" s="2">
        <f>('DEPRECATED - DT-Prelim Calcs'!$C$6*HK124-HL124)/('DEPRECATED - DT-Prelim Calcs'!$C$6*HK124)*'DEPRECATED - DT-Prelim Calcs'!$C$7*HK124</f>
        <v>546.74918317343702</v>
      </c>
      <c r="HN124" s="43">
        <f>HM124/'DEPRECATED - DT-Prelim Calcs'!$C$7*('DEPRECATED - DT-Prelim Calcs'!$C$8-'DEPRECATED - DT-Prelim Calcs'!$C$9)+'DEPRECATED - DT-Prelim Calcs'!$C$9</f>
        <v>29787.089829597684</v>
      </c>
      <c r="HO124" s="43">
        <f t="shared" si="113"/>
        <v>36.66666666666665</v>
      </c>
      <c r="HP124" s="2">
        <f t="shared" si="159"/>
        <v>1.4462867232450001</v>
      </c>
      <c r="HQ124" s="43">
        <f>HP124*'DEPRECATED - DT-Prelim Calcs'!$C$21/HK$2/'DEPRECATED - DT-Prelim Calcs'!$C$19/'DEPRECATED - DT-Prelim Calcs'!$C$18*3.39*'DEPRECATED - DT-Prelim Calcs'!$C$20</f>
        <v>29.053734754561201</v>
      </c>
      <c r="HR124" s="36">
        <f t="shared" si="160"/>
        <v>0</v>
      </c>
      <c r="HS124" s="43">
        <f>HQ123*'DEPRECATED - DT-Prelim Calcs'!$C$11+HS123</f>
        <v>-710.44974244624166</v>
      </c>
      <c r="HT124" s="43">
        <f>HT123+0.5*HQ124*'DEPRECATED - DT-Prelim Calcs'!$C$11^2+HS124*'DEPRECATED - DT-Prelim Calcs'!$C$11</f>
        <v>-179402.34392739338</v>
      </c>
      <c r="HU124" s="43">
        <f>MIN('Drive Train'!$F$35-HO123*'DEPRECATED - DT-Prelim Calcs'!$C$21*'Drive Train'!$F$39,HU123+HO$2)</f>
        <v>36.800290136940546</v>
      </c>
      <c r="HV124" s="43">
        <f>'Drive Train'!$F$35-HO124*'DEPRECATED - DT-Prelim Calcs'!$C$21*'Drive Train'!$F$39</f>
        <v>10.346666666666668</v>
      </c>
      <c r="HW124" s="1">
        <f>IF(HT124&gt;='Drive Train'!$F$29,1,0)</f>
        <v>0</v>
      </c>
      <c r="HX124" s="43">
        <f t="shared" si="161"/>
        <v>40.740740740740726</v>
      </c>
      <c r="HY124" s="49">
        <f>HY123+'DEPRECATED - DT-Prelim Calcs'!$C$11</f>
        <v>480</v>
      </c>
      <c r="HZ124" s="2">
        <f>IJ124/'Drive Train'!$F$35</f>
        <v>0.8193548387096774</v>
      </c>
      <c r="IA124" s="36">
        <f>IH124*12*60/(PI() * 'Drive Train'!$F$15)/HZ$2*HZ124</f>
        <v>-271187.07124922576</v>
      </c>
      <c r="IB124" s="2">
        <f>('DEPRECATED - DT-Prelim Calcs'!$C$6*HZ124-IA124)/('DEPRECATED - DT-Prelim Calcs'!$C$6*HZ124)*'DEPRECATED - DT-Prelim Calcs'!$C$7*HZ124</f>
        <v>203.19502562910782</v>
      </c>
      <c r="IC124" s="43">
        <f>IB124/'DEPRECATED - DT-Prelim Calcs'!$C$7*('DEPRECATED - DT-Prelim Calcs'!$C$8-'DEPRECATED - DT-Prelim Calcs'!$C$9)+'DEPRECATED - DT-Prelim Calcs'!$C$9</f>
        <v>11071.079754421544</v>
      </c>
      <c r="ID124" s="43">
        <f t="shared" si="114"/>
        <v>39.999999999999986</v>
      </c>
      <c r="IE124" s="2">
        <f t="shared" si="162"/>
        <v>1.4462867232450001</v>
      </c>
      <c r="IF124" s="43">
        <f>IE124*'DEPRECATED - DT-Prelim Calcs'!$C$21/HZ$2/'DEPRECATED - DT-Prelim Calcs'!$C$19/'DEPRECATED - DT-Prelim Calcs'!$C$18*3.39*'DEPRECATED - DT-Prelim Calcs'!$C$20</f>
        <v>29.053734754561201</v>
      </c>
      <c r="IG124" s="36">
        <f t="shared" si="163"/>
        <v>0</v>
      </c>
      <c r="IH124" s="43">
        <f>IF123*'DEPRECATED - DT-Prelim Calcs'!$C$11+IH123</f>
        <v>-962.77116631445335</v>
      </c>
      <c r="II124" s="43">
        <f>II123+0.5*IF124*'DEPRECATED - DT-Prelim Calcs'!$C$11^2+IH124*'DEPRECATED - DT-Prelim Calcs'!$C$11</f>
        <v>-155236.01702597467</v>
      </c>
      <c r="IJ124" s="43">
        <f>MIN('Drive Train'!$F$35-ID123*'DEPRECATED - DT-Prelim Calcs'!$C$21*'Drive Train'!$F$39,IJ123+ID$2)</f>
        <v>10.16</v>
      </c>
      <c r="IK124" s="43">
        <f>'Drive Train'!$F$35-ID124*'DEPRECATED - DT-Prelim Calcs'!$C$21*'Drive Train'!$F$39</f>
        <v>10.16</v>
      </c>
      <c r="IL124" s="1">
        <f>IF(II124&gt;='Drive Train'!$F$29,1,0)</f>
        <v>0</v>
      </c>
      <c r="IM124" s="43">
        <f t="shared" si="164"/>
        <v>44.444444444444429</v>
      </c>
      <c r="IN124" s="49">
        <f>IN123+'DEPRECATED - DT-Prelim Calcs'!$C$11</f>
        <v>480</v>
      </c>
      <c r="IO124" s="2">
        <f>IY124/'Drive Train'!$F$35</f>
        <v>0.80430107526881722</v>
      </c>
      <c r="IP124" s="36">
        <f>IW124*12*60/(PI() * 'Drive Train'!$F$15)/IO$2*IO124</f>
        <v>-7277.5837059100841</v>
      </c>
      <c r="IQ124" s="2">
        <f>('DEPRECATED - DT-Prelim Calcs'!$C$6*IO124-IP124)/('DEPRECATED - DT-Prelim Calcs'!$C$6*IO124)*'DEPRECATED - DT-Prelim Calcs'!$C$7*IO124</f>
        <v>9.1219945478255333</v>
      </c>
      <c r="IR124" s="43">
        <f>IQ124/'DEPRECATED - DT-Prelim Calcs'!$C$7*('DEPRECATED - DT-Prelim Calcs'!$C$8-'DEPRECATED - DT-Prelim Calcs'!$C$9)+'DEPRECATED - DT-Prelim Calcs'!$C$9</f>
        <v>498.44447909795809</v>
      </c>
      <c r="IS124" s="43">
        <f t="shared" si="115"/>
        <v>43.333333333333321</v>
      </c>
      <c r="IT124" s="2">
        <f t="shared" si="165"/>
        <v>1.4462867232450001</v>
      </c>
      <c r="IU124" s="43">
        <f>IT124*'DEPRECATED - DT-Prelim Calcs'!$C$21/IO$2/'DEPRECATED - DT-Prelim Calcs'!$C$19/'DEPRECATED - DT-Prelim Calcs'!$C$18*3.39*'DEPRECATED - DT-Prelim Calcs'!$C$20</f>
        <v>29.053734754561201</v>
      </c>
      <c r="IV124" s="36">
        <f t="shared" si="166"/>
        <v>0</v>
      </c>
      <c r="IW124" s="43">
        <f>IU123*'DEPRECATED - DT-Prelim Calcs'!$C$11+IW123</f>
        <v>-26.320532854186311</v>
      </c>
      <c r="IX124" s="43">
        <f>IX123+0.5*IU124*'DEPRECATED - DT-Prelim Calcs'!$C$11^2+IW124*'DEPRECATED - DT-Prelim Calcs'!$C$11</f>
        <v>-196787.05806127607</v>
      </c>
      <c r="IY124" s="43">
        <f>MIN('Drive Train'!$F$35-IS123*'DEPRECATED - DT-Prelim Calcs'!$C$21*'Drive Train'!$F$39,IY123+IS$2)</f>
        <v>9.9733333333333345</v>
      </c>
      <c r="IZ124" s="43">
        <f>'Drive Train'!$F$35-IS124*'DEPRECATED - DT-Prelim Calcs'!$C$21*'Drive Train'!$F$39</f>
        <v>9.9733333333333345</v>
      </c>
      <c r="JA124" s="1">
        <f>IF(IX124&gt;='Drive Train'!$F$29,1,0)</f>
        <v>0</v>
      </c>
      <c r="JB124" s="43">
        <f t="shared" si="167"/>
        <v>48.148148148148138</v>
      </c>
      <c r="JC124" s="49">
        <f>JC123+'DEPRECATED - DT-Prelim Calcs'!$C$11</f>
        <v>480</v>
      </c>
      <c r="JD124" s="2">
        <f>JN124/'Drive Train'!$F$35</f>
        <v>0.78924731182795704</v>
      </c>
      <c r="JE124" s="36">
        <f>JL124*12*60/(PI() * 'Drive Train'!$F$15)/JD$2*JD124</f>
        <v>-7476.6756520912004</v>
      </c>
      <c r="JF124" s="2">
        <f>('DEPRECATED - DT-Prelim Calcs'!$C$6*JD124-JE124)/('DEPRECATED - DT-Prelim Calcs'!$C$6*JD124)*'DEPRECATED - DT-Prelim Calcs'!$C$7*JD124</f>
        <v>9.1977468216749578</v>
      </c>
      <c r="JG124" s="43">
        <f>JF124/'DEPRECATED - DT-Prelim Calcs'!$C$7*('DEPRECATED - DT-Prelim Calcs'!$C$8-'DEPRECATED - DT-Prelim Calcs'!$C$9)+'DEPRECATED - DT-Prelim Calcs'!$C$9</f>
        <v>502.57128207632229</v>
      </c>
      <c r="JH124" s="43">
        <f t="shared" si="116"/>
        <v>46.666666666666657</v>
      </c>
      <c r="JI124" s="2">
        <f t="shared" si="168"/>
        <v>1.4462867232450001</v>
      </c>
      <c r="JJ124" s="43">
        <f>JI124*'DEPRECATED - DT-Prelim Calcs'!$C$21/JD$2/'DEPRECATED - DT-Prelim Calcs'!$C$19/'DEPRECATED - DT-Prelim Calcs'!$C$18*3.39*'DEPRECATED - DT-Prelim Calcs'!$C$20</f>
        <v>29.053734754561201</v>
      </c>
      <c r="JK124" s="36">
        <f t="shared" si="169"/>
        <v>0</v>
      </c>
      <c r="JL124" s="43">
        <f>JJ123*'DEPRECATED - DT-Prelim Calcs'!$C$11+JL123</f>
        <v>-27.556340764395443</v>
      </c>
      <c r="JM124" s="43">
        <f>JM123+0.5*JJ124*'DEPRECATED - DT-Prelim Calcs'!$C$11^2+JL124*'DEPRECATED - DT-Prelim Calcs'!$C$11</f>
        <v>-168005.2416990466</v>
      </c>
      <c r="JN124" s="43">
        <f>MIN('Drive Train'!$F$35-JH123*'DEPRECATED - DT-Prelim Calcs'!$C$21*'Drive Train'!$F$39,JN123+JH$2)</f>
        <v>9.7866666666666671</v>
      </c>
      <c r="JO124" s="43">
        <f>'Drive Train'!$F$35-JH124*'DEPRECATED - DT-Prelim Calcs'!$C$21*'Drive Train'!$F$39</f>
        <v>9.7866666666666671</v>
      </c>
      <c r="JP124" s="1">
        <f>IF(JM124&gt;='Drive Train'!$F$29,1,0)</f>
        <v>0</v>
      </c>
      <c r="JQ124" s="43">
        <f>MIN(JG124,'DEPRECATED - DT-Prelim Calcs'!$C$10)*'DEPRECATED - DT-Prelim Calcs'!$C$11*1000/60/60</f>
        <v>103.33333333333333</v>
      </c>
      <c r="JR124" s="49">
        <f>JR123+'DEPRECATED - DT-Prelim Calcs'!$C$11</f>
        <v>480</v>
      </c>
      <c r="JS124" s="2">
        <f>KC124/'Drive Train'!$F$35</f>
        <v>0.77419354838709686</v>
      </c>
      <c r="JT124" s="36">
        <f>KA124*12*60/(PI() * 'Drive Train'!$F$15)/JS$2*JS124</f>
        <v>-4179.3278356676865</v>
      </c>
      <c r="JU124" s="2">
        <f>('DEPRECATED - DT-Prelim Calcs'!$C$6*JS124-JT124)/('DEPRECATED - DT-Prelim Calcs'!$C$6*JS124)*'DEPRECATED - DT-Prelim Calcs'!$C$7*JS124</f>
        <v>6.7032322480924504</v>
      </c>
      <c r="JV124" s="43">
        <f>JU124/'DEPRECATED - DT-Prelim Calcs'!$C$7*('DEPRECATED - DT-Prelim Calcs'!$C$8-'DEPRECATED - DT-Prelim Calcs'!$C$9)+'DEPRECATED - DT-Prelim Calcs'!$C$9</f>
        <v>366.67608515727528</v>
      </c>
      <c r="JW124" s="43">
        <f t="shared" si="117"/>
        <v>49.999999999999993</v>
      </c>
      <c r="JX124" s="2">
        <f t="shared" si="170"/>
        <v>1.3119605665592877</v>
      </c>
      <c r="JY124" s="43">
        <f>JX124*'DEPRECATED - DT-Prelim Calcs'!$C$21/JS$2/'DEPRECATED - DT-Prelim Calcs'!$C$19/'DEPRECATED - DT-Prelim Calcs'!$C$18*3.39*'DEPRECATED - DT-Prelim Calcs'!$C$20</f>
        <v>26.355323392400614</v>
      </c>
      <c r="JZ124" s="36">
        <f t="shared" si="171"/>
        <v>0</v>
      </c>
      <c r="KA124" s="43">
        <f>JY123*'DEPRECATED - DT-Prelim Calcs'!$C$11+KA123</f>
        <v>-15.703013672445408</v>
      </c>
      <c r="KB124" s="43">
        <f>KB123+0.5*JY124*'DEPRECATED - DT-Prelim Calcs'!$C$11^2+KA124*'DEPRECATED - DT-Prelim Calcs'!$C$11</f>
        <v>-186252.04563346383</v>
      </c>
      <c r="KC124" s="43">
        <f>MIN('Drive Train'!$F$35-JW123*'DEPRECATED - DT-Prelim Calcs'!$C$21*'Drive Train'!$F$39,KC123+JW$2)</f>
        <v>9.6000000000000014</v>
      </c>
      <c r="KD124" s="43">
        <f>'Drive Train'!$F$35-JW124*'DEPRECATED - DT-Prelim Calcs'!$C$21*'Drive Train'!$F$39</f>
        <v>9.6000000000000014</v>
      </c>
      <c r="KE124" s="1">
        <f>IF(KB124&gt;='Drive Train'!$F$29,1,0)</f>
        <v>0</v>
      </c>
      <c r="KF124" s="43">
        <f>MIN(JV124,'DEPRECATED - DT-Prelim Calcs'!$C$10)*'DEPRECATED - DT-Prelim Calcs'!$C$11*1000/60/60</f>
        <v>103.33333333333333</v>
      </c>
      <c r="KG124" s="49">
        <f>KG123+'DEPRECATED - DT-Prelim Calcs'!$C$11</f>
        <v>480</v>
      </c>
      <c r="KH124" s="2">
        <f>KR124/'Drive Train'!$F$35</f>
        <v>0.75913978494623657</v>
      </c>
      <c r="KI124" s="36">
        <f>KP124*12*60/(PI() * 'Drive Train'!$F$15)/KH$2*KH124</f>
        <v>-168010.57840165903</v>
      </c>
      <c r="KJ124" s="2">
        <f>('DEPRECATED - DT-Prelim Calcs'!$C$6*KH124-KI124)/('DEPRECATED - DT-Prelim Calcs'!$C$6*KH124)*'DEPRECATED - DT-Prelim Calcs'!$C$7*KH124</f>
        <v>127.06657447913783</v>
      </c>
      <c r="KK124" s="43">
        <f>KJ124/'DEPRECATED - DT-Prelim Calcs'!$C$7*('DEPRECATED - DT-Prelim Calcs'!$C$8-'DEPRECATED - DT-Prelim Calcs'!$C$9)+'DEPRECATED - DT-Prelim Calcs'!$C$9</f>
        <v>6923.7835350575078</v>
      </c>
      <c r="KL124" s="43">
        <f t="shared" si="118"/>
        <v>53.333333333333329</v>
      </c>
      <c r="KM124" s="2">
        <f t="shared" si="172"/>
        <v>1.4462867232450001</v>
      </c>
      <c r="KN124" s="43">
        <f>KM124*'DEPRECATED - DT-Prelim Calcs'!$C$21/KH$2/'DEPRECATED - DT-Prelim Calcs'!$C$19/'DEPRECATED - DT-Prelim Calcs'!$C$18*3.39*'DEPRECATED - DT-Prelim Calcs'!$C$20</f>
        <v>29.053734754561201</v>
      </c>
      <c r="KO124" s="36">
        <f t="shared" si="173"/>
        <v>0</v>
      </c>
      <c r="KP124" s="43">
        <f>KN123*'DEPRECATED - DT-Prelim Calcs'!$C$11+KP123</f>
        <v>-643.78520474475704</v>
      </c>
      <c r="KQ124" s="43">
        <f>KQ123+0.5*KN124*'DEPRECATED - DT-Prelim Calcs'!$C$11^2+KP124*'DEPRECATED - DT-Prelim Calcs'!$C$11</f>
        <v>-190861.24201643653</v>
      </c>
      <c r="KR124" s="43">
        <f>MIN('Drive Train'!$F$35-KL123*'DEPRECATED - DT-Prelim Calcs'!$C$21*'Drive Train'!$F$39,KR123+KL$2)</f>
        <v>9.413333333333334</v>
      </c>
      <c r="KS124" s="43">
        <f>'Drive Train'!$F$35-KL124*'DEPRECATED - DT-Prelim Calcs'!$C$21*'Drive Train'!$F$39</f>
        <v>9.413333333333334</v>
      </c>
      <c r="KT124" s="1">
        <f>IF(KQ124&gt;='Drive Train'!$F$29,1,0)</f>
        <v>0</v>
      </c>
      <c r="KU124" s="43">
        <f>MIN(KK124,'DEPRECATED - DT-Prelim Calcs'!$C$10)*'DEPRECATED - DT-Prelim Calcs'!$C$11*1000/60/60</f>
        <v>103.33333333333333</v>
      </c>
      <c r="KV124" s="49">
        <f>KV123+'DEPRECATED - DT-Prelim Calcs'!$C$11</f>
        <v>480</v>
      </c>
      <c r="KW124" s="2">
        <f>LG124/'Drive Train'!$F$35</f>
        <v>0.74408602150537628</v>
      </c>
      <c r="KX124" s="36">
        <f>LE124*12*60/(PI() * 'Drive Train'!$F$15)/KW$2*KW124</f>
        <v>-158144.12651475836</v>
      </c>
      <c r="KY124" s="2">
        <f>('DEPRECATED - DT-Prelim Calcs'!$C$6*KW124-KX124)/('DEPRECATED - DT-Prelim Calcs'!$C$6*KW124)*'DEPRECATED - DT-Prelim Calcs'!$C$7*KW124</f>
        <v>119.74304766565911</v>
      </c>
      <c r="KZ124" s="43">
        <f>KY124/'DEPRECATED - DT-Prelim Calcs'!$C$7*('DEPRECATED - DT-Prelim Calcs'!$C$8-'DEPRECATED - DT-Prelim Calcs'!$C$9)+'DEPRECATED - DT-Prelim Calcs'!$C$9</f>
        <v>6524.8152832784435</v>
      </c>
      <c r="LA124" s="43">
        <f t="shared" si="119"/>
        <v>56.666666666666664</v>
      </c>
      <c r="LB124" s="2">
        <f t="shared" si="174"/>
        <v>1.4462867232450001</v>
      </c>
      <c r="LC124" s="43">
        <f>LB124*'DEPRECATED - DT-Prelim Calcs'!$C$21/KW$2/'DEPRECATED - DT-Prelim Calcs'!$C$19/'DEPRECATED - DT-Prelim Calcs'!$C$18*3.39*'DEPRECATED - DT-Prelim Calcs'!$C$20</f>
        <v>29.053734754561201</v>
      </c>
      <c r="LD124" s="36">
        <f t="shared" si="175"/>
        <v>0</v>
      </c>
      <c r="LE124" s="43">
        <f>LC123*'DEPRECATED - DT-Prelim Calcs'!$C$11+LE123</f>
        <v>-618.23848780031039</v>
      </c>
      <c r="LF124" s="43">
        <f>LF123+0.5*LC124*'DEPRECATED - DT-Prelim Calcs'!$C$11^2+LE124*'DEPRECATED - DT-Prelim Calcs'!$C$11</f>
        <v>-218686.04140055989</v>
      </c>
      <c r="LG124" s="43">
        <f>MIN('Drive Train'!$F$35-LA123*'DEPRECATED - DT-Prelim Calcs'!$C$21*'Drive Train'!$F$39,LG123+LA$2)</f>
        <v>9.2266666666666666</v>
      </c>
      <c r="LH124" s="43">
        <f>'Drive Train'!$F$35-LA124*'DEPRECATED - DT-Prelim Calcs'!$C$21*'Drive Train'!$F$39</f>
        <v>9.2266666666666666</v>
      </c>
      <c r="LI124" s="1">
        <f>IF(LF124&gt;='Drive Train'!$F$29,1,0)</f>
        <v>0</v>
      </c>
      <c r="LJ124" s="43">
        <f>MIN(KZ124,'DEPRECATED - DT-Prelim Calcs'!$C$10)*'DEPRECATED - DT-Prelim Calcs'!$C$11*1000/60/60</f>
        <v>103.33333333333333</v>
      </c>
      <c r="LK124" s="49">
        <f>LK123+'DEPRECATED - DT-Prelim Calcs'!$C$11</f>
        <v>480</v>
      </c>
      <c r="LL124" s="2">
        <f>LV124/'Drive Train'!$F$35</f>
        <v>0.72903225806451621</v>
      </c>
      <c r="LM124" s="36">
        <f>LT124*12*60/(PI() * 'Drive Train'!$F$15)/LL$2*LL124</f>
        <v>-68159.175851290987</v>
      </c>
      <c r="LN124" s="2">
        <f>('DEPRECATED - DT-Prelim Calcs'!$C$6*LL124-LM124)/('DEPRECATED - DT-Prelim Calcs'!$C$6*LL124)*'DEPRECATED - DT-Prelim Calcs'!$C$7*LL124</f>
        <v>53.523633820503569</v>
      </c>
      <c r="LO124" s="43">
        <f>LN124/'DEPRECATED - DT-Prelim Calcs'!$C$7*('DEPRECATED - DT-Prelim Calcs'!$C$8-'DEPRECATED - DT-Prelim Calcs'!$C$9)+'DEPRECATED - DT-Prelim Calcs'!$C$9</f>
        <v>2917.3397529080298</v>
      </c>
      <c r="LP124" s="43">
        <f t="shared" si="120"/>
        <v>60</v>
      </c>
      <c r="LQ124" s="2">
        <f t="shared" si="176"/>
        <v>1.4462867232450001</v>
      </c>
      <c r="LR124" s="43">
        <f>LQ124*'DEPRECATED - DT-Prelim Calcs'!$C$21/LL$2/'DEPRECATED - DT-Prelim Calcs'!$C$19/'DEPRECATED - DT-Prelim Calcs'!$C$18*3.39*'DEPRECATED - DT-Prelim Calcs'!$C$20</f>
        <v>29.053734754561201</v>
      </c>
      <c r="LS124" s="36">
        <f t="shared" si="177"/>
        <v>0</v>
      </c>
      <c r="LT124" s="43">
        <f>LR123*'DEPRECATED - DT-Prelim Calcs'!$C$11+LT123</f>
        <v>-271.95916707651867</v>
      </c>
      <c r="LU124" s="43">
        <f>LU123+0.5*LR124*'DEPRECATED - DT-Prelim Calcs'!$C$11^2+LT124*'DEPRECATED - DT-Prelim Calcs'!$C$11</f>
        <v>-211599.08607203767</v>
      </c>
      <c r="LV124" s="43">
        <f>MIN('Drive Train'!$F$35-LP123*'DEPRECATED - DT-Prelim Calcs'!$C$21*'Drive Train'!$F$39,LV123+LP$2)</f>
        <v>9.0400000000000009</v>
      </c>
      <c r="LW124" s="43">
        <f>'Drive Train'!$F$35-LP124*'DEPRECATED - DT-Prelim Calcs'!$C$21*'Drive Train'!$F$39</f>
        <v>9.0400000000000009</v>
      </c>
      <c r="LX124" s="1">
        <f>IF(LU124&gt;='Drive Train'!$F$29,1,0)</f>
        <v>0</v>
      </c>
      <c r="LY124" s="43">
        <f>MIN(LO124,'DEPRECATED - DT-Prelim Calcs'!$C$10)*'DEPRECATED - DT-Prelim Calcs'!$C$11*1000/60/60</f>
        <v>103.33333333333333</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0"/>
        <v>0</v>
      </c>
      <c r="X125" s="2">
        <f>MAX(MIN(IF(AND(AI124=1,AG125&lt;0),-1,1)*(W125-$C$9)/($C$8-$C$9)*$C$7-$C$29*AE125/T$2 -  AI124*$C$29/2,X$2),MAX(X$4:X124)*-1)</f>
        <v>-0.27672021620693066</v>
      </c>
      <c r="Y125" s="43">
        <f t="shared" si="94"/>
        <v>0</v>
      </c>
      <c r="Z125" s="43">
        <f t="shared" si="95"/>
        <v>0</v>
      </c>
      <c r="AA125" s="43">
        <f t="shared" si="96"/>
        <v>0</v>
      </c>
      <c r="AB125" s="43" t="e">
        <f t="shared" si="97"/>
        <v>#N/A</v>
      </c>
      <c r="AC125" s="36">
        <f t="shared" si="121"/>
        <v>1</v>
      </c>
      <c r="AD125" s="1">
        <f t="shared" si="98"/>
        <v>1</v>
      </c>
      <c r="AE125" s="43">
        <f t="shared" si="99"/>
        <v>0</v>
      </c>
      <c r="AF125" s="43" t="e">
        <f t="shared" si="100"/>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889.49632897085212</v>
      </c>
      <c r="AK125" s="43">
        <f t="shared" si="178"/>
        <v>0</v>
      </c>
      <c r="AL125" s="49">
        <f>AL124+'DEPRECATED - DT-Prelim Calcs'!$C$11</f>
        <v>484</v>
      </c>
      <c r="AM125" s="2">
        <f>AW125/'Drive Train'!$F$35</f>
        <v>0.57999999999999996</v>
      </c>
      <c r="AN125" s="36">
        <f>AU125*12*60/(PI() * 'Drive Train'!$F$15)/AM$2*AM125</f>
        <v>5895.2782249191996</v>
      </c>
      <c r="AO125" s="2">
        <f>('DEPRECATED - DT-Prelim Calcs'!$C$6*AM125-AN125)/('DEPRECATED - DT-Prelim Calcs'!$C$6*AM125)*'DEPRECATED - DT-Prelim Calcs'!$C$7*AM125</f>
        <v>-1.613476312675713</v>
      </c>
      <c r="AP125" s="43">
        <f>AO125/'DEPRECATED - DT-Prelim Calcs'!$C$7*('DEPRECATED - DT-Prelim Calcs'!$C$8-'DEPRECATED - DT-Prelim Calcs'!$C$9)+'DEPRECATED - DT-Prelim Calcs'!$C$9</f>
        <v>-86.398336436811221</v>
      </c>
      <c r="AQ125" s="43">
        <f t="shared" si="102"/>
        <v>-86.398336436811221</v>
      </c>
      <c r="AR125" s="2">
        <f t="shared" si="122"/>
        <v>-2.4074556774603191</v>
      </c>
      <c r="AS125" s="43">
        <f>AR125*'DEPRECATED - DT-Prelim Calcs'!$C$21/AM$2/'DEPRECATED - DT-Prelim Calcs'!$C$19/'DEPRECATED - DT-Prelim Calcs'!$C$18*3.39*'DEPRECATED - DT-Prelim Calcs'!$C$20</f>
        <v>-24.181089946452413</v>
      </c>
      <c r="AT125" s="36">
        <f t="shared" si="123"/>
        <v>1</v>
      </c>
      <c r="AU125" s="43">
        <f>AS124*'DEPRECATED - DT-Prelim Calcs'!$C$11+AU124</f>
        <v>59.13334215285451</v>
      </c>
      <c r="AV125" s="43">
        <f>AV124+0.5*AS125*'DEPRECATED - DT-Prelim Calcs'!$C$11^2+AU125*'DEPRECATED - DT-Prelim Calcs'!$C$11</f>
        <v>7152.3678677133103</v>
      </c>
      <c r="AW125" s="43">
        <f>MIN('Drive Train'!$F$35-AQ124*'DEPRECATED - DT-Prelim Calcs'!$C$21*'Drive Train'!$F$39,AW124+AQ$2)</f>
        <v>7.1920000000000002</v>
      </c>
      <c r="AX125" s="43">
        <f>'Drive Train'!$F$35-AQ125*'DEPRECATED - DT-Prelim Calcs'!$C$21*'Drive Train'!$F$39</f>
        <v>17.23830684046143</v>
      </c>
      <c r="AY125" s="1">
        <f>IF(AV125&gt;='Drive Train'!$F$29,1,0)</f>
        <v>1</v>
      </c>
      <c r="AZ125" s="43">
        <f t="shared" si="124"/>
        <v>-95.998151596456907</v>
      </c>
      <c r="BA125" s="49">
        <f>BA124+'DEPRECATED - DT-Prelim Calcs'!$C$11</f>
        <v>484</v>
      </c>
      <c r="BB125" s="2">
        <f>BL125/'Drive Train'!$F$35</f>
        <v>0.57999999999999996</v>
      </c>
      <c r="BC125" s="36">
        <f>BJ125*12*60/(PI() * 'Drive Train'!$F$15)/BB$2*BB125</f>
        <v>-48541.995348522352</v>
      </c>
      <c r="BD125" s="2">
        <f>('DEPRECATED - DT-Prelim Calcs'!$C$6*BB125-BC125)/('DEPRECATED - DT-Prelim Calcs'!$C$6*BB125)*'DEPRECATED - DT-Prelim Calcs'!$C$7*BB125</f>
        <v>38.403892505418469</v>
      </c>
      <c r="BE125" s="43">
        <f>BD125/'DEPRECATED - DT-Prelim Calcs'!$C$7*('DEPRECATED - DT-Prelim Calcs'!$C$8-'DEPRECATED - DT-Prelim Calcs'!$C$9)+'DEPRECATED - DT-Prelim Calcs'!$C$9</f>
        <v>2093.6523529071255</v>
      </c>
      <c r="BF125" s="43">
        <f t="shared" si="103"/>
        <v>93</v>
      </c>
      <c r="BG125" s="2">
        <f t="shared" si="125"/>
        <v>2.0025508475699998</v>
      </c>
      <c r="BH125" s="43">
        <f>BG125*'DEPRECATED - DT-Prelim Calcs'!$C$21/BB$2/'DEPRECATED - DT-Prelim Calcs'!$C$19/'DEPRECATED - DT-Prelim Calcs'!$C$18*3.39*'DEPRECATED - DT-Prelim Calcs'!$C$20</f>
        <v>29.053734754561201</v>
      </c>
      <c r="BI125" s="36">
        <f t="shared" si="126"/>
        <v>0</v>
      </c>
      <c r="BJ125" s="43">
        <f>BH124*'DEPRECATED - DT-Prelim Calcs'!$C$11+BJ124</f>
        <v>-337.08924840297914</v>
      </c>
      <c r="BK125" s="43">
        <f>BK124+0.5*BH125*'DEPRECATED - DT-Prelim Calcs'!$C$11^2+BJ125*'DEPRECATED - DT-Prelim Calcs'!$C$11</f>
        <v>-65067.00495677298</v>
      </c>
      <c r="BL125" s="43">
        <f>MIN('Drive Train'!$F$35-BF124*'DEPRECATED - DT-Prelim Calcs'!$C$21*'Drive Train'!$F$39,BL124+BF$2)</f>
        <v>7.1920000000000002</v>
      </c>
      <c r="BM125" s="43">
        <f>'Drive Train'!$F$35-BF125*'DEPRECATED - DT-Prelim Calcs'!$C$21*'Drive Train'!$F$39</f>
        <v>7.1920000000000002</v>
      </c>
      <c r="BN125" s="1">
        <f>IF(BK125&gt;='Drive Train'!$F$29,1,0)</f>
        <v>0</v>
      </c>
      <c r="BO125" s="43">
        <f t="shared" si="127"/>
        <v>103.33333333333333</v>
      </c>
      <c r="BP125" s="49">
        <f>BP124+'DEPRECATED - DT-Prelim Calcs'!$C$11</f>
        <v>484</v>
      </c>
      <c r="BQ125" s="2">
        <f>CA125/'Drive Train'!$F$35</f>
        <v>0.57999999999999996</v>
      </c>
      <c r="BR125" s="36">
        <f>BY125*12*60/(PI() * 'Drive Train'!$F$15)/BQ$2*BQ125</f>
        <v>-68184.538511849023</v>
      </c>
      <c r="BS125" s="2">
        <f>('DEPRECATED - DT-Prelim Calcs'!$C$6*BQ125-BR125)/('DEPRECATED - DT-Prelim Calcs'!$C$6*BQ125)*'DEPRECATED - DT-Prelim Calcs'!$C$7*BQ125</f>
        <v>52.843316868428204</v>
      </c>
      <c r="BT125" s="43">
        <f>BS125/'DEPRECATED - DT-Prelim Calcs'!$C$7*('DEPRECATED - DT-Prelim Calcs'!$C$8-'DEPRECATED - DT-Prelim Calcs'!$C$9)+'DEPRECATED - DT-Prelim Calcs'!$C$9</f>
        <v>2880.2777099964615</v>
      </c>
      <c r="BU125" s="43">
        <f t="shared" si="104"/>
        <v>93</v>
      </c>
      <c r="BV125" s="2">
        <f t="shared" si="128"/>
        <v>1.5313624128476471</v>
      </c>
      <c r="BW125" s="43">
        <f>BV125*'DEPRECATED - DT-Prelim Calcs'!$C$21/BQ$2/'DEPRECATED - DT-Prelim Calcs'!$C$19/'DEPRECATED - DT-Prelim Calcs'!$C$18*3.39*'DEPRECATED - DT-Prelim Calcs'!$C$20</f>
        <v>29.053734754561201</v>
      </c>
      <c r="BX125" s="36">
        <f t="shared" si="129"/>
        <v>0</v>
      </c>
      <c r="BY125" s="43">
        <f>BW124*'DEPRECATED - DT-Prelim Calcs'!$C$11+BY124</f>
        <v>-362.08256470120898</v>
      </c>
      <c r="BZ125" s="43">
        <f>BZ124+0.5*BW125*'DEPRECATED - DT-Prelim Calcs'!$C$11^2+BY125*'DEPRECATED - DT-Prelim Calcs'!$C$11</f>
        <v>-153788.28025161588</v>
      </c>
      <c r="CA125" s="43">
        <f>MIN('Drive Train'!$F$35-BU124*'DEPRECATED - DT-Prelim Calcs'!$C$21*'Drive Train'!$F$39,CA124+BU$2)</f>
        <v>7.1920000000000002</v>
      </c>
      <c r="CB125" s="43">
        <f>'Drive Train'!$F$35-BU125*'DEPRECATED - DT-Prelim Calcs'!$C$21*'Drive Train'!$F$39</f>
        <v>7.1920000000000002</v>
      </c>
      <c r="CC125" s="1">
        <f>IF(BZ125&gt;='Drive Train'!$F$29,1,0)</f>
        <v>0</v>
      </c>
      <c r="CD125" s="43">
        <f t="shared" si="130"/>
        <v>103.33333333333333</v>
      </c>
      <c r="CE125" s="49">
        <f>CE124+'DEPRECATED - DT-Prelim Calcs'!$C$11</f>
        <v>484</v>
      </c>
      <c r="CF125" s="2">
        <f>CP125/'Drive Train'!$F$35</f>
        <v>0.57999999999999996</v>
      </c>
      <c r="CG125" s="36">
        <f>CN125*12*60/(PI() * 'Drive Train'!$F$15)/CF$2*CF125</f>
        <v>-69185.171418758749</v>
      </c>
      <c r="CH125" s="2">
        <f>('DEPRECATED - DT-Prelim Calcs'!$C$6*CF125-CG125)/('DEPRECATED - DT-Prelim Calcs'!$C$6*CF125)*'DEPRECATED - DT-Prelim Calcs'!$C$7*CF125</f>
        <v>53.578891842316395</v>
      </c>
      <c r="CI125" s="43">
        <f>CH125/'DEPRECATED - DT-Prelim Calcs'!$C$7*('DEPRECATED - DT-Prelim Calcs'!$C$8-'DEPRECATED - DT-Prelim Calcs'!$C$9)+'DEPRECATED - DT-Prelim Calcs'!$C$9</f>
        <v>2920.3500779769374</v>
      </c>
      <c r="CJ125" s="43">
        <f t="shared" si="105"/>
        <v>93</v>
      </c>
      <c r="CK125" s="2">
        <f t="shared" si="131"/>
        <v>1.2396743342100003</v>
      </c>
      <c r="CL125" s="43">
        <f>CK125*'DEPRECATED - DT-Prelim Calcs'!$C$21/CF$2/'DEPRECATED - DT-Prelim Calcs'!$C$19/'DEPRECATED - DT-Prelim Calcs'!$C$18*3.39*'DEPRECATED - DT-Prelim Calcs'!$C$20</f>
        <v>29.053734754561205</v>
      </c>
      <c r="CM125" s="36">
        <f t="shared" si="132"/>
        <v>0</v>
      </c>
      <c r="CN125" s="43">
        <f>CL124*'DEPRECATED - DT-Prelim Calcs'!$C$11+CN124</f>
        <v>-297.41601842709781</v>
      </c>
      <c r="CO125" s="43">
        <f>CO124+0.5*CL125*'DEPRECATED - DT-Prelim Calcs'!$C$11^2+CN125*'DEPRECATED - DT-Prelim Calcs'!$C$11</f>
        <v>-328627.62269292405</v>
      </c>
      <c r="CP125" s="43">
        <f>MIN('Drive Train'!$F$35-CJ124*'DEPRECATED - DT-Prelim Calcs'!$C$21*'Drive Train'!$F$39,CP124+CJ$2)</f>
        <v>7.1920000000000002</v>
      </c>
      <c r="CQ125" s="43">
        <f>'Drive Train'!$F$35-CJ125*'DEPRECATED - DT-Prelim Calcs'!$C$21*'Drive Train'!$F$39</f>
        <v>7.1920000000000002</v>
      </c>
      <c r="CR125" s="1">
        <f>IF(CO125&gt;='Drive Train'!$F$29,1,0)</f>
        <v>0</v>
      </c>
      <c r="CS125" s="43">
        <f t="shared" si="133"/>
        <v>103.33333333333333</v>
      </c>
      <c r="CT125" s="49">
        <f>CT124+'DEPRECATED - DT-Prelim Calcs'!$C$11</f>
        <v>484</v>
      </c>
      <c r="CU125" s="2">
        <f>DE125/'Drive Train'!$F$35</f>
        <v>0.57999999999999996</v>
      </c>
      <c r="CV125" s="36">
        <f>DC125*12*60/(PI() * 'Drive Train'!$F$15)/CU$2*CU125</f>
        <v>-675646.63205558725</v>
      </c>
      <c r="CW125" s="2">
        <f>('DEPRECATED - DT-Prelim Calcs'!$C$6*CU125-CV125)/('DEPRECATED - DT-Prelim Calcs'!$C$6*CU125)*'DEPRECATED - DT-Prelim Calcs'!$C$7*CU125</f>
        <v>499.39460506907596</v>
      </c>
      <c r="CX125" s="43">
        <f>CW125/'DEPRECATED - DT-Prelim Calcs'!$C$7*('DEPRECATED - DT-Prelim Calcs'!$C$8-'DEPRECATED - DT-Prelim Calcs'!$C$9)+'DEPRECATED - DT-Prelim Calcs'!$C$9</f>
        <v>27207.325500031748</v>
      </c>
      <c r="CY125" s="43">
        <f t="shared" si="106"/>
        <v>93</v>
      </c>
      <c r="CZ125" s="2">
        <f t="shared" si="134"/>
        <v>1.0413264407364002</v>
      </c>
      <c r="DA125" s="43">
        <f>CZ125*'DEPRECATED - DT-Prelim Calcs'!$C$21/CU$2/'DEPRECATED - DT-Prelim Calcs'!$C$19/'DEPRECATED - DT-Prelim Calcs'!$C$18*3.39*'DEPRECATED - DT-Prelim Calcs'!$C$20</f>
        <v>29.053734754561201</v>
      </c>
      <c r="DB125" s="36">
        <f t="shared" si="135"/>
        <v>0</v>
      </c>
      <c r="DC125" s="43">
        <f>DA124*'DEPRECATED - DT-Prelim Calcs'!$C$11+DC124</f>
        <v>-2439.7775812511718</v>
      </c>
      <c r="DD125" s="43">
        <f>DD124+0.5*DA125*'DEPRECATED - DT-Prelim Calcs'!$C$11^2+DC125*'DEPRECATED - DT-Prelim Calcs'!$C$11</f>
        <v>-447777.94590744236</v>
      </c>
      <c r="DE125" s="43">
        <f>MIN('Drive Train'!$F$35-CY124*'DEPRECATED - DT-Prelim Calcs'!$C$21*'Drive Train'!$F$39,DE124+CY$2)</f>
        <v>7.1920000000000002</v>
      </c>
      <c r="DF125" s="43">
        <f>'Drive Train'!$F$35-CY125*'DEPRECATED - DT-Prelim Calcs'!$C$21*'Drive Train'!$F$39</f>
        <v>7.1920000000000002</v>
      </c>
      <c r="DG125" s="1">
        <f>IF(DD125&gt;='Drive Train'!$F$29,1,0)</f>
        <v>0</v>
      </c>
      <c r="DH125" s="43">
        <f t="shared" si="136"/>
        <v>103.33333333333333</v>
      </c>
      <c r="DI125" s="49">
        <f>DI124+'DEPRECATED - DT-Prelim Calcs'!$C$11</f>
        <v>484</v>
      </c>
      <c r="DJ125" s="2">
        <f>DT125/'Drive Train'!$F$35</f>
        <v>0.57999999999999996</v>
      </c>
      <c r="DK125" s="36">
        <f>DR125*12*60/(PI() * 'Drive Train'!$F$15)/DJ$2*DJ125</f>
        <v>-423314.57852885785</v>
      </c>
      <c r="DL125" s="2">
        <f>('DEPRECATED - DT-Prelim Calcs'!$C$6*DJ125-DK125)/('DEPRECATED - DT-Prelim Calcs'!$C$6*DJ125)*'DEPRECATED - DT-Prelim Calcs'!$C$7*DJ125</f>
        <v>313.90286039190335</v>
      </c>
      <c r="DM125" s="43">
        <f>DL125/'DEPRECATED - DT-Prelim Calcs'!$C$7*('DEPRECATED - DT-Prelim Calcs'!$C$8-'DEPRECATED - DT-Prelim Calcs'!$C$9)+'DEPRECATED - DT-Prelim Calcs'!$C$9</f>
        <v>17102.178215379809</v>
      </c>
      <c r="DN125" s="43">
        <f t="shared" si="107"/>
        <v>93</v>
      </c>
      <c r="DO125" s="2">
        <f t="shared" si="137"/>
        <v>0.89769520753137932</v>
      </c>
      <c r="DP125" s="43">
        <f>DO125*'DEPRECATED - DT-Prelim Calcs'!$C$21/DJ$2/'DEPRECATED - DT-Prelim Calcs'!$C$19/'DEPRECATED - DT-Prelim Calcs'!$C$18*3.39*'DEPRECATED - DT-Prelim Calcs'!$C$20</f>
        <v>29.053734754561201</v>
      </c>
      <c r="DQ125" s="36">
        <f t="shared" si="138"/>
        <v>0</v>
      </c>
      <c r="DR125" s="43">
        <f>DP124*'DEPRECATED - DT-Prelim Calcs'!$C$11+DR124</f>
        <v>-1317.7585910262778</v>
      </c>
      <c r="DS125" s="43">
        <f>DS124+0.5*DP125*'DEPRECATED - DT-Prelim Calcs'!$C$11^2+DR125*'DEPRECATED - DT-Prelim Calcs'!$C$11</f>
        <v>-906490.146006856</v>
      </c>
      <c r="DT125" s="43">
        <f>MIN('Drive Train'!$F$35-DN124*'DEPRECATED - DT-Prelim Calcs'!$C$21*'Drive Train'!$F$39,DT124+DN$2)</f>
        <v>7.1920000000000002</v>
      </c>
      <c r="DU125" s="43">
        <f>'Drive Train'!$F$35-DN125*'DEPRECATED - DT-Prelim Calcs'!$C$21*'Drive Train'!$F$39</f>
        <v>7.1920000000000002</v>
      </c>
      <c r="DV125" s="1">
        <f>IF(DS125&gt;='Drive Train'!$F$29,1,0)</f>
        <v>0</v>
      </c>
      <c r="DW125" s="43">
        <f t="shared" si="139"/>
        <v>103.33333333333333</v>
      </c>
      <c r="DX125" s="49">
        <f>DX124+'DEPRECATED - DT-Prelim Calcs'!$C$11</f>
        <v>484</v>
      </c>
      <c r="DY125" s="2">
        <f>EI125/'Drive Train'!$F$35</f>
        <v>0.57999999999999996</v>
      </c>
      <c r="DZ125" s="36">
        <f>EG125*12*60/(PI() * 'Drive Train'!$F$15)/DY$2*DY125</f>
        <v>-733466.76645782869</v>
      </c>
      <c r="EA125" s="2">
        <f>('DEPRECATED - DT-Prelim Calcs'!$C$6*DY125-DZ125)/('DEPRECATED - DT-Prelim Calcs'!$C$6*DY125)*'DEPRECATED - DT-Prelim Calcs'!$C$7*DY125</f>
        <v>541.89874775661713</v>
      </c>
      <c r="EB125" s="43">
        <f>EA125/'DEPRECATED - DT-Prelim Calcs'!$C$7*('DEPRECATED - DT-Prelim Calcs'!$C$8-'DEPRECATED - DT-Prelim Calcs'!$C$9)+'DEPRECATED - DT-Prelim Calcs'!$C$9</f>
        <v>29522.849691218693</v>
      </c>
      <c r="EC125" s="43">
        <f t="shared" si="108"/>
        <v>93</v>
      </c>
      <c r="ED125" s="2">
        <f t="shared" si="140"/>
        <v>0.78888366722454539</v>
      </c>
      <c r="EE125" s="43">
        <f>ED125*'DEPRECATED - DT-Prelim Calcs'!$C$21/DY$2/'DEPRECATED - DT-Prelim Calcs'!$C$19/'DEPRECATED - DT-Prelim Calcs'!$C$18*3.39*'DEPRECATED - DT-Prelim Calcs'!$C$20</f>
        <v>29.053734754561201</v>
      </c>
      <c r="EF125" s="36">
        <f t="shared" si="141"/>
        <v>0</v>
      </c>
      <c r="EG125" s="43">
        <f>EE124*'DEPRECATED - DT-Prelim Calcs'!$C$11+EG124</f>
        <v>-2006.4906001011627</v>
      </c>
      <c r="EH125" s="43">
        <f>EH124+0.5*EE125*'DEPRECATED - DT-Prelim Calcs'!$C$11^2+EG125*'DEPRECATED - DT-Prelim Calcs'!$C$11</f>
        <v>-825232.05689638969</v>
      </c>
      <c r="EI125" s="43">
        <f>MIN('Drive Train'!$F$35-EC124*'DEPRECATED - DT-Prelim Calcs'!$C$21*'Drive Train'!$F$39,EI124+EC$2)</f>
        <v>7.1920000000000002</v>
      </c>
      <c r="EJ125" s="43">
        <f>'Drive Train'!$F$35-EC125*'DEPRECATED - DT-Prelim Calcs'!$C$21*'Drive Train'!$F$39</f>
        <v>7.1920000000000002</v>
      </c>
      <c r="EK125" s="1">
        <f>IF(EH125&gt;='Drive Train'!$F$29,1,0)</f>
        <v>0</v>
      </c>
      <c r="EL125" s="43">
        <f t="shared" si="142"/>
        <v>103.33333333333333</v>
      </c>
      <c r="EM125" s="49">
        <f>EM124+'DEPRECATED - DT-Prelim Calcs'!$C$11</f>
        <v>484</v>
      </c>
      <c r="EN125" s="2">
        <f>EX125/'Drive Train'!$F$35</f>
        <v>0.57999999999999996</v>
      </c>
      <c r="EO125" s="36">
        <f>EV125*12*60/(PI() * 'Drive Train'!$F$15)/EN$2*EN125</f>
        <v>-1969546.6622436545</v>
      </c>
      <c r="EP125" s="2">
        <f>('DEPRECATED - DT-Prelim Calcs'!$C$6*EN125-EO125)/('DEPRECATED - DT-Prelim Calcs'!$C$6*EN125)*'DEPRECATED - DT-Prelim Calcs'!$C$7*EN125</f>
        <v>1450.5530912104607</v>
      </c>
      <c r="EQ125" s="43">
        <f>EP125/'DEPRECATED - DT-Prelim Calcs'!$C$7*('DEPRECATED - DT-Prelim Calcs'!$C$8-'DEPRECATED - DT-Prelim Calcs'!$C$9)+'DEPRECATED - DT-Prelim Calcs'!$C$9</f>
        <v>79024.168401763905</v>
      </c>
      <c r="ER125" s="43">
        <f t="shared" si="109"/>
        <v>93</v>
      </c>
      <c r="ES125" s="2">
        <f t="shared" si="143"/>
        <v>0.7035989464435134</v>
      </c>
      <c r="ET125" s="43">
        <f>ES125*'DEPRECATED - DT-Prelim Calcs'!$C$21/EN$2/'DEPRECATED - DT-Prelim Calcs'!$C$19/'DEPRECATED - DT-Prelim Calcs'!$C$18*3.39*'DEPRECATED - DT-Prelim Calcs'!$C$20</f>
        <v>29.053734754561201</v>
      </c>
      <c r="EU125" s="36">
        <f t="shared" si="144"/>
        <v>0</v>
      </c>
      <c r="EV125" s="43">
        <f>ET124*'DEPRECATED - DT-Prelim Calcs'!$C$11+EV124</f>
        <v>-4805.4623524440531</v>
      </c>
      <c r="EW125" s="43">
        <f>EW124+0.5*ET125*'DEPRECATED - DT-Prelim Calcs'!$C$11^2+EV125*'DEPRECATED - DT-Prelim Calcs'!$C$11</f>
        <v>-1533221.4712687933</v>
      </c>
      <c r="EX125" s="43">
        <f>MIN('Drive Train'!$F$35-ER124*'DEPRECATED - DT-Prelim Calcs'!$C$21*'Drive Train'!$F$39,EX124+ER$2)</f>
        <v>7.1920000000000002</v>
      </c>
      <c r="EY125" s="43">
        <f>'Drive Train'!$F$35-ER125*'DEPRECATED - DT-Prelim Calcs'!$C$21*'Drive Train'!$F$39</f>
        <v>7.1920000000000002</v>
      </c>
      <c r="EZ125" s="1">
        <f>IF(EW125&gt;='Drive Train'!$F$29,1,0)</f>
        <v>0</v>
      </c>
      <c r="FA125" s="43">
        <f t="shared" si="145"/>
        <v>103.33333333333333</v>
      </c>
      <c r="FB125" s="49">
        <f>FB124+'DEPRECATED - DT-Prelim Calcs'!$C$11</f>
        <v>484</v>
      </c>
      <c r="FC125" s="2">
        <f>FM125/'Drive Train'!$F$35</f>
        <v>0.57999999999999996</v>
      </c>
      <c r="FD125" s="36">
        <f>FK125*12*60/(PI() * 'Drive Train'!$F$15)/FC$2*FC125</f>
        <v>-885805.89335101016</v>
      </c>
      <c r="FE125" s="2">
        <f>('DEPRECATED - DT-Prelim Calcs'!$C$6*FC125-FD125)/('DEPRECATED - DT-Prelim Calcs'!$C$6*FC125)*'DEPRECATED - DT-Prelim Calcs'!$C$7*FC125</f>
        <v>653.88472034737265</v>
      </c>
      <c r="FF125" s="43">
        <f>FE125/'DEPRECATED - DT-Prelim Calcs'!$C$7*('DEPRECATED - DT-Prelim Calcs'!$C$8-'DEPRECATED - DT-Prelim Calcs'!$C$9)+'DEPRECATED - DT-Prelim Calcs'!$C$9</f>
        <v>35623.578048774776</v>
      </c>
      <c r="FG125" s="43">
        <f t="shared" si="110"/>
        <v>93</v>
      </c>
      <c r="FH125" s="2">
        <f t="shared" si="146"/>
        <v>0.63495514679048781</v>
      </c>
      <c r="FI125" s="43">
        <f>FH125*'DEPRECATED - DT-Prelim Calcs'!$C$21/FC$2/'DEPRECATED - DT-Prelim Calcs'!$C$19/'DEPRECATED - DT-Prelim Calcs'!$C$18*3.39*'DEPRECATED - DT-Prelim Calcs'!$C$20</f>
        <v>29.053734754561205</v>
      </c>
      <c r="FJ125" s="36">
        <f t="shared" si="147"/>
        <v>0</v>
      </c>
      <c r="FK125" s="43">
        <f>FI124*'DEPRECATED - DT-Prelim Calcs'!$C$11+FK124</f>
        <v>-1950.4074061242482</v>
      </c>
      <c r="FL125" s="43">
        <f>FL124+0.5*FI125*'DEPRECATED - DT-Prelim Calcs'!$C$11^2+FK125*'DEPRECATED - DT-Prelim Calcs'!$C$11</f>
        <v>-2021779.2433974417</v>
      </c>
      <c r="FM125" s="43">
        <f>MIN('Drive Train'!$F$35-FG124*'DEPRECATED - DT-Prelim Calcs'!$C$21*'Drive Train'!$F$39,FM124+FG$2)</f>
        <v>7.1920000000000002</v>
      </c>
      <c r="FN125" s="43">
        <f>'Drive Train'!$F$35-FG125*'DEPRECATED - DT-Prelim Calcs'!$C$21*'Drive Train'!$F$39</f>
        <v>7.1920000000000002</v>
      </c>
      <c r="FO125" s="1">
        <f>IF(FL125&gt;='Drive Train'!$F$29,1,0)</f>
        <v>0</v>
      </c>
      <c r="FP125" s="43">
        <f t="shared" si="148"/>
        <v>103.33333333333333</v>
      </c>
      <c r="FQ125" s="49">
        <f>FQ124+'DEPRECATED - DT-Prelim Calcs'!$C$11</f>
        <v>484</v>
      </c>
      <c r="FR125" s="2">
        <f>GB125/'Drive Train'!$F$35</f>
        <v>0.57999999999999996</v>
      </c>
      <c r="FS125" s="36">
        <f>FZ125*12*60/(PI() * 'Drive Train'!$F$15)/FR$2*FR125</f>
        <v>-716965.57876211719</v>
      </c>
      <c r="FT125" s="2">
        <f>('DEPRECATED - DT-Prelim Calcs'!$C$6*FR125-FS125)/('DEPRECATED - DT-Prelim Calcs'!$C$6*FR125)*'DEPRECATED - DT-Prelim Calcs'!$C$7*FR125</f>
        <v>529.76856432513011</v>
      </c>
      <c r="FU125" s="43">
        <f>FT125/'DEPRECATED - DT-Prelim Calcs'!$C$7*('DEPRECATED - DT-Prelim Calcs'!$C$8-'DEPRECATED - DT-Prelim Calcs'!$C$9)+'DEPRECATED - DT-Prelim Calcs'!$C$9</f>
        <v>28862.026265473502</v>
      </c>
      <c r="FV125" s="43">
        <f t="shared" si="111"/>
        <v>93</v>
      </c>
      <c r="FW125" s="2">
        <f t="shared" si="149"/>
        <v>0.57851468929799987</v>
      </c>
      <c r="FX125" s="43">
        <f>FW125*'DEPRECATED - DT-Prelim Calcs'!$C$21/FR$2/'DEPRECATED - DT-Prelim Calcs'!$C$19/'DEPRECATED - DT-Prelim Calcs'!$C$18*3.39*'DEPRECATED - DT-Prelim Calcs'!$C$20</f>
        <v>29.053734754561201</v>
      </c>
      <c r="FY125" s="36">
        <f t="shared" si="150"/>
        <v>0</v>
      </c>
      <c r="FZ125" s="43">
        <f>FX124*'DEPRECATED - DT-Prelim Calcs'!$C$11+FZ124</f>
        <v>-1438.3229853868588</v>
      </c>
      <c r="GA125" s="43">
        <f>GA124+0.5*FX125*'DEPRECATED - DT-Prelim Calcs'!$C$11^2+FZ125*'DEPRECATED - DT-Prelim Calcs'!$C$11</f>
        <v>-2060738.9625514813</v>
      </c>
      <c r="GB125" s="43">
        <f>MIN('Drive Train'!$F$35-FV124*'DEPRECATED - DT-Prelim Calcs'!$C$21*'Drive Train'!$F$39,GB124+FV$2)</f>
        <v>7.1920000000000002</v>
      </c>
      <c r="GC125" s="43">
        <f>'Drive Train'!$F$35-FV125*'DEPRECATED - DT-Prelim Calcs'!$C$21*'Drive Train'!$F$39</f>
        <v>7.1920000000000002</v>
      </c>
      <c r="GD125" s="1">
        <f>IF(GA125&gt;='Drive Train'!$F$29,1,0)</f>
        <v>0</v>
      </c>
      <c r="GE125" s="43">
        <f t="shared" si="151"/>
        <v>103.33333333333333</v>
      </c>
      <c r="GF125" s="49">
        <f>GF124+'DEPRECATED - DT-Prelim Calcs'!$C$11</f>
        <v>484</v>
      </c>
      <c r="GG125" s="2">
        <f>GQ125/'Drive Train'!$F$35</f>
        <v>0.86451612903225805</v>
      </c>
      <c r="GH125" s="36">
        <f>GO125*12*60/(PI() * 'Drive Train'!$F$15)/GG$2*GG125</f>
        <v>-83321.073860820092</v>
      </c>
      <c r="GI125" s="2">
        <f>('DEPRECATED - DT-Prelim Calcs'!$C$6*GG125-GH125)/('DEPRECATED - DT-Prelim Calcs'!$C$6*GG125)*'DEPRECATED - DT-Prelim Calcs'!$C$7*GG125</f>
        <v>65.30471174347575</v>
      </c>
      <c r="GJ125" s="43">
        <f>GI125/'DEPRECATED - DT-Prelim Calcs'!$C$7*('DEPRECATED - DT-Prelim Calcs'!$C$8-'DEPRECATED - DT-Prelim Calcs'!$C$9)+'DEPRECATED - DT-Prelim Calcs'!$C$9</f>
        <v>3559.1447442341264</v>
      </c>
      <c r="GK125" s="43">
        <f t="shared" si="152"/>
        <v>29.999999999999982</v>
      </c>
      <c r="GL125" s="2">
        <f t="shared" si="153"/>
        <v>1.4462867232450001</v>
      </c>
      <c r="GM125" s="43">
        <f>GL125*'DEPRECATED - DT-Prelim Calcs'!$C$21/GG$2/'DEPRECATED - DT-Prelim Calcs'!$C$19/'DEPRECATED - DT-Prelim Calcs'!$C$18*3.39*'DEPRECATED - DT-Prelim Calcs'!$C$20</f>
        <v>29.053734754561201</v>
      </c>
      <c r="GN125" s="36">
        <f t="shared" si="154"/>
        <v>0</v>
      </c>
      <c r="GO125" s="43">
        <f>GM124*'DEPRECATED - DT-Prelim Calcs'!$C$11+GO124</f>
        <v>-280.3547222029199</v>
      </c>
      <c r="GP125" s="43">
        <f>GP124+0.5*GM125*'DEPRECATED - DT-Prelim Calcs'!$C$11^2+GO125*'DEPRECATED - DT-Prelim Calcs'!$C$11</f>
        <v>-153740.26643214023</v>
      </c>
      <c r="GQ125" s="43">
        <f>MIN('Drive Train'!$F$35-GK124*'DEPRECATED - DT-Prelim Calcs'!$C$21*'Drive Train'!$F$39,GQ124+GK$2)</f>
        <v>10.72</v>
      </c>
      <c r="GR125" s="43">
        <f>'Drive Train'!$F$35-GK125*'DEPRECATED - DT-Prelim Calcs'!$C$21*'Drive Train'!$F$39</f>
        <v>10.72</v>
      </c>
      <c r="GS125" s="1">
        <f>IF(GP125&gt;='Drive Train'!$F$29,1,0)</f>
        <v>0</v>
      </c>
      <c r="GT125" s="43">
        <f t="shared" si="155"/>
        <v>33.333333333333314</v>
      </c>
      <c r="GU125" s="49">
        <f>GU124+'DEPRECATED - DT-Prelim Calcs'!$C$11</f>
        <v>484</v>
      </c>
      <c r="GV125" s="2">
        <f>HF125/'Drive Train'!$F$35</f>
        <v>0.84946236559139798</v>
      </c>
      <c r="GW125" s="36">
        <f>HD125*12*60/(PI() * 'Drive Train'!$F$15)/GV$2*GV125</f>
        <v>-303658.22283909674</v>
      </c>
      <c r="GX125" s="2">
        <f>('DEPRECATED - DT-Prelim Calcs'!$C$6*GV125-GW125)/('DEPRECATED - DT-Prelim Calcs'!$C$6*GV125)*'DEPRECATED - DT-Prelim Calcs'!$C$7*GV125</f>
        <v>227.20608901427312</v>
      </c>
      <c r="GY125" s="43">
        <f>GX125/'DEPRECATED - DT-Prelim Calcs'!$C$7*('DEPRECATED - DT-Prelim Calcs'!$C$8-'DEPRECATED - DT-Prelim Calcs'!$C$9)+'DEPRECATED - DT-Prelim Calcs'!$C$9</f>
        <v>12379.145147792489</v>
      </c>
      <c r="GZ125" s="43">
        <f t="shared" si="112"/>
        <v>33.333333333333314</v>
      </c>
      <c r="HA125" s="2">
        <f t="shared" si="156"/>
        <v>1.4462867232450001</v>
      </c>
      <c r="HB125" s="43">
        <f>HA125*'DEPRECATED - DT-Prelim Calcs'!$C$21/GV$2/'DEPRECATED - DT-Prelim Calcs'!$C$19/'DEPRECATED - DT-Prelim Calcs'!$C$18*3.39*'DEPRECATED - DT-Prelim Calcs'!$C$20</f>
        <v>29.053734754561201</v>
      </c>
      <c r="HC125" s="36">
        <f t="shared" si="157"/>
        <v>0</v>
      </c>
      <c r="HD125" s="43">
        <f>HB124*'DEPRECATED - DT-Prelim Calcs'!$C$11+HD124</f>
        <v>-1039.8411991658438</v>
      </c>
      <c r="HE125" s="43">
        <f>HE124+0.5*HB125*'DEPRECATED - DT-Prelim Calcs'!$C$11^2+HD125*'DEPRECATED - DT-Prelim Calcs'!$C$11</f>
        <v>-162194.05965919734</v>
      </c>
      <c r="HF125" s="43">
        <f>MIN('Drive Train'!$F$35-GZ124*'DEPRECATED - DT-Prelim Calcs'!$C$21*'Drive Train'!$F$39,HF124+GZ$2)</f>
        <v>10.533333333333335</v>
      </c>
      <c r="HG125" s="43">
        <f>'Drive Train'!$F$35-GZ125*'DEPRECATED - DT-Prelim Calcs'!$C$21*'Drive Train'!$F$39</f>
        <v>10.533333333333335</v>
      </c>
      <c r="HH125" s="1">
        <f>IF(HE125&gt;='Drive Train'!$F$29,1,0)</f>
        <v>0</v>
      </c>
      <c r="HI125" s="43">
        <f t="shared" si="158"/>
        <v>37.037037037037017</v>
      </c>
      <c r="HJ125" s="49">
        <f>HJ124+'DEPRECATED - DT-Prelim Calcs'!$C$11</f>
        <v>484</v>
      </c>
      <c r="HK125" s="2">
        <f>HU125/'Drive Train'!$F$35</f>
        <v>0.83440860215053769</v>
      </c>
      <c r="HL125" s="36">
        <f>HS125*12*60/(PI() * 'Drive Train'!$F$15)/HK$2*HK125</f>
        <v>-170455.39038928525</v>
      </c>
      <c r="HM125" s="2">
        <f>('DEPRECATED - DT-Prelim Calcs'!$C$6*HK125-HL125)/('DEPRECATED - DT-Prelim Calcs'!$C$6*HK125)*'DEPRECATED - DT-Prelim Calcs'!$C$7*HK125</f>
        <v>129.21679028229102</v>
      </c>
      <c r="HN125" s="43">
        <f>HM125/'DEPRECATED - DT-Prelim Calcs'!$C$7*('DEPRECATED - DT-Prelim Calcs'!$C$8-'DEPRECATED - DT-Prelim Calcs'!$C$9)+'DEPRECATED - DT-Prelim Calcs'!$C$9</f>
        <v>7040.9221571695844</v>
      </c>
      <c r="HO125" s="43">
        <f t="shared" si="113"/>
        <v>36.66666666666665</v>
      </c>
      <c r="HP125" s="2">
        <f t="shared" si="159"/>
        <v>1.4462867232450001</v>
      </c>
      <c r="HQ125" s="43">
        <f>HP125*'DEPRECATED - DT-Prelim Calcs'!$C$21/HK$2/'DEPRECATED - DT-Prelim Calcs'!$C$19/'DEPRECATED - DT-Prelim Calcs'!$C$18*3.39*'DEPRECATED - DT-Prelim Calcs'!$C$20</f>
        <v>29.053734754561201</v>
      </c>
      <c r="HR125" s="36">
        <f t="shared" si="160"/>
        <v>0</v>
      </c>
      <c r="HS125" s="43">
        <f>HQ124*'DEPRECATED - DT-Prelim Calcs'!$C$11+HS124</f>
        <v>-594.23480342799689</v>
      </c>
      <c r="HT125" s="43">
        <f>HT124+0.5*HQ125*'DEPRECATED - DT-Prelim Calcs'!$C$11^2+HS125*'DEPRECATED - DT-Prelim Calcs'!$C$11</f>
        <v>-181546.85326306889</v>
      </c>
      <c r="HU125" s="43">
        <f>MIN('Drive Train'!$F$35-HO124*'DEPRECATED - DT-Prelim Calcs'!$C$21*'Drive Train'!$F$39,HU124+HO$2)</f>
        <v>10.346666666666668</v>
      </c>
      <c r="HV125" s="43">
        <f>'Drive Train'!$F$35-HO125*'DEPRECATED - DT-Prelim Calcs'!$C$21*'Drive Train'!$F$39</f>
        <v>10.346666666666668</v>
      </c>
      <c r="HW125" s="1">
        <f>IF(HT125&gt;='Drive Train'!$F$29,1,0)</f>
        <v>0</v>
      </c>
      <c r="HX125" s="43">
        <f t="shared" si="161"/>
        <v>40.740740740740726</v>
      </c>
      <c r="HY125" s="49">
        <f>HY124+'DEPRECATED - DT-Prelim Calcs'!$C$11</f>
        <v>484</v>
      </c>
      <c r="HZ125" s="2">
        <f>IJ125/'Drive Train'!$F$35</f>
        <v>0.8193548387096774</v>
      </c>
      <c r="IA125" s="36">
        <f>IH125*12*60/(PI() * 'Drive Train'!$F$15)/HZ$2*HZ125</f>
        <v>-238452.40900501842</v>
      </c>
      <c r="IB125" s="2">
        <f>('DEPRECATED - DT-Prelim Calcs'!$C$6*HZ125-IA125)/('DEPRECATED - DT-Prelim Calcs'!$C$6*HZ125)*'DEPRECATED - DT-Prelim Calcs'!$C$7*HZ125</f>
        <v>179.13145730225315</v>
      </c>
      <c r="IC125" s="43">
        <f>IB125/'DEPRECATED - DT-Prelim Calcs'!$C$7*('DEPRECATED - DT-Prelim Calcs'!$C$8-'DEPRECATED - DT-Prelim Calcs'!$C$9)+'DEPRECATED - DT-Prelim Calcs'!$C$9</f>
        <v>9760.1540172122968</v>
      </c>
      <c r="ID125" s="43">
        <f t="shared" si="114"/>
        <v>39.999999999999986</v>
      </c>
      <c r="IE125" s="2">
        <f t="shared" si="162"/>
        <v>1.4462867232450001</v>
      </c>
      <c r="IF125" s="43">
        <f>IE125*'DEPRECATED - DT-Prelim Calcs'!$C$21/HZ$2/'DEPRECATED - DT-Prelim Calcs'!$C$19/'DEPRECATED - DT-Prelim Calcs'!$C$18*3.39*'DEPRECATED - DT-Prelim Calcs'!$C$20</f>
        <v>29.053734754561201</v>
      </c>
      <c r="IG125" s="36">
        <f t="shared" si="163"/>
        <v>0</v>
      </c>
      <c r="IH125" s="43">
        <f>IF124*'DEPRECATED - DT-Prelim Calcs'!$C$11+IH124</f>
        <v>-846.55622729620859</v>
      </c>
      <c r="II125" s="43">
        <f>II124+0.5*IF125*'DEPRECATED - DT-Prelim Calcs'!$C$11^2+IH125*'DEPRECATED - DT-Prelim Calcs'!$C$11</f>
        <v>-158389.812057123</v>
      </c>
      <c r="IJ125" s="43">
        <f>MIN('Drive Train'!$F$35-ID124*'DEPRECATED - DT-Prelim Calcs'!$C$21*'Drive Train'!$F$39,IJ124+ID$2)</f>
        <v>10.16</v>
      </c>
      <c r="IK125" s="43">
        <f>'Drive Train'!$F$35-ID125*'DEPRECATED - DT-Prelim Calcs'!$C$21*'Drive Train'!$F$39</f>
        <v>10.16</v>
      </c>
      <c r="IL125" s="1">
        <f>IF(II125&gt;='Drive Train'!$F$29,1,0)</f>
        <v>0</v>
      </c>
      <c r="IM125" s="43">
        <f t="shared" si="164"/>
        <v>44.444444444444429</v>
      </c>
      <c r="IN125" s="49">
        <f>IN124+'DEPRECATED - DT-Prelim Calcs'!$C$11</f>
        <v>484</v>
      </c>
      <c r="IO125" s="2">
        <f>IY125/'Drive Train'!$F$35</f>
        <v>0.80430107526881722</v>
      </c>
      <c r="IP125" s="36">
        <f>IW125*12*60/(PI() * 'Drive Train'!$F$15)/IO$2*IO125</f>
        <v>24855.654297590012</v>
      </c>
      <c r="IQ125" s="2">
        <f>('DEPRECATED - DT-Prelim Calcs'!$C$6*IO125-IP125)/('DEPRECATED - DT-Prelim Calcs'!$C$6*IO125)*'DEPRECATED - DT-Prelim Calcs'!$C$7*IO125</f>
        <v>-14.499460975123597</v>
      </c>
      <c r="IR125" s="43">
        <f>IQ125/'DEPRECATED - DT-Prelim Calcs'!$C$7*('DEPRECATED - DT-Prelim Calcs'!$C$8-'DEPRECATED - DT-Prelim Calcs'!$C$9)+'DEPRECATED - DT-Prelim Calcs'!$C$9</f>
        <v>-788.3960083462855</v>
      </c>
      <c r="IS125" s="43">
        <f t="shared" si="115"/>
        <v>-788.3960083462855</v>
      </c>
      <c r="IT125" s="2">
        <f t="shared" si="165"/>
        <v>-16.913473134941395</v>
      </c>
      <c r="IU125" s="43">
        <f>IT125*'DEPRECATED - DT-Prelim Calcs'!$C$21/IO$2/'DEPRECATED - DT-Prelim Calcs'!$C$19/'DEPRECATED - DT-Prelim Calcs'!$C$18*3.39*'DEPRECATED - DT-Prelim Calcs'!$C$20</f>
        <v>-339.76635085084797</v>
      </c>
      <c r="IV125" s="36">
        <f t="shared" si="166"/>
        <v>1</v>
      </c>
      <c r="IW125" s="43">
        <f>IU124*'DEPRECATED - DT-Prelim Calcs'!$C$11+IW124</f>
        <v>89.894406164058495</v>
      </c>
      <c r="IX125" s="43">
        <f>IX124+0.5*IU125*'DEPRECATED - DT-Prelim Calcs'!$C$11^2+IW125*'DEPRECATED - DT-Prelim Calcs'!$C$11</f>
        <v>-199145.61124342663</v>
      </c>
      <c r="IY125" s="43">
        <f>MIN('Drive Train'!$F$35-IS124*'DEPRECATED - DT-Prelim Calcs'!$C$21*'Drive Train'!$F$39,IY124+IS$2)</f>
        <v>9.9733333333333345</v>
      </c>
      <c r="IZ125" s="43">
        <f>'Drive Train'!$F$35-IS125*'DEPRECATED - DT-Prelim Calcs'!$C$21*'Drive Train'!$F$39</f>
        <v>56.550176467391985</v>
      </c>
      <c r="JA125" s="1">
        <f>IF(IX125&gt;='Drive Train'!$F$29,1,0)</f>
        <v>0</v>
      </c>
      <c r="JB125" s="43">
        <f t="shared" si="167"/>
        <v>-875.99556482920627</v>
      </c>
      <c r="JC125" s="49">
        <f>JC124+'DEPRECATED - DT-Prelim Calcs'!$C$11</f>
        <v>484</v>
      </c>
      <c r="JD125" s="2">
        <f>JN125/'Drive Train'!$F$35</f>
        <v>0.78924731182795704</v>
      </c>
      <c r="JE125" s="36">
        <f>JL125*12*60/(PI() * 'Drive Train'!$F$15)/JD$2*JD125</f>
        <v>24055.138110701675</v>
      </c>
      <c r="JF125" s="2">
        <f>('DEPRECATED - DT-Prelim Calcs'!$C$6*JD125-JE125)/('DEPRECATED - DT-Prelim Calcs'!$C$6*JD125)*'DEPRECATED - DT-Prelim Calcs'!$C$7*JD125</f>
        <v>-13.98159589736871</v>
      </c>
      <c r="JG125" s="43">
        <f>JF125/'DEPRECATED - DT-Prelim Calcs'!$C$7*('DEPRECATED - DT-Prelim Calcs'!$C$8-'DEPRECATED - DT-Prelim Calcs'!$C$9)+'DEPRECATED - DT-Prelim Calcs'!$C$9</f>
        <v>-760.18395560292208</v>
      </c>
      <c r="JH125" s="43">
        <f t="shared" si="116"/>
        <v>-760.18395560292208</v>
      </c>
      <c r="JI125" s="2">
        <f t="shared" si="168"/>
        <v>-16.362421839603631</v>
      </c>
      <c r="JJ125" s="43">
        <f>JI125*'DEPRECATED - DT-Prelim Calcs'!$C$21/JD$2/'DEPRECATED - DT-Prelim Calcs'!$C$19/'DEPRECATED - DT-Prelim Calcs'!$C$18*3.39*'DEPRECATED - DT-Prelim Calcs'!$C$20</f>
        <v>-328.69655541292872</v>
      </c>
      <c r="JK125" s="36">
        <f t="shared" si="169"/>
        <v>1</v>
      </c>
      <c r="JL125" s="43">
        <f>JJ124*'DEPRECATED - DT-Prelim Calcs'!$C$11+JL124</f>
        <v>88.658598253849362</v>
      </c>
      <c r="JM125" s="43">
        <f>JM124+0.5*JJ125*'DEPRECATED - DT-Prelim Calcs'!$C$11^2+JL125*'DEPRECATED - DT-Prelim Calcs'!$C$11</f>
        <v>-170280.17974933461</v>
      </c>
      <c r="JN125" s="43">
        <f>MIN('Drive Train'!$F$35-JH124*'DEPRECATED - DT-Prelim Calcs'!$C$21*'Drive Train'!$F$39,JN124+JH$2)</f>
        <v>9.7866666666666671</v>
      </c>
      <c r="JO125" s="43">
        <f>'Drive Train'!$F$35-JH125*'DEPRECATED - DT-Prelim Calcs'!$C$21*'Drive Train'!$F$39</f>
        <v>54.970301513763637</v>
      </c>
      <c r="JP125" s="1">
        <f>IF(JM125&gt;='Drive Train'!$F$29,1,0)</f>
        <v>0</v>
      </c>
      <c r="JQ125" s="43">
        <f>MIN(JG125,'DEPRECATED - DT-Prelim Calcs'!$C$10)*'DEPRECATED - DT-Prelim Calcs'!$C$11*1000/60/60</f>
        <v>-844.64883955880236</v>
      </c>
      <c r="JR125" s="49">
        <f>JR124+'DEPRECATED - DT-Prelim Calcs'!$C$11</f>
        <v>484</v>
      </c>
      <c r="JS125" s="2">
        <f>KC125/'Drive Train'!$F$35</f>
        <v>0.77419354838709686</v>
      </c>
      <c r="JT125" s="36">
        <f>KA125*12*60/(PI() * 'Drive Train'!$F$15)/JS$2*JS125</f>
        <v>23878.353057819171</v>
      </c>
      <c r="JU125" s="2">
        <f>('DEPRECATED - DT-Prelim Calcs'!$C$6*JS125-JT125)/('DEPRECATED - DT-Prelim Calcs'!$C$6*JS125)*'DEPRECATED - DT-Prelim Calcs'!$C$7*JS125</f>
        <v>-13.922241637558546</v>
      </c>
      <c r="JV125" s="43">
        <f>JU125/'DEPRECATED - DT-Prelim Calcs'!$C$7*('DEPRECATED - DT-Prelim Calcs'!$C$8-'DEPRECATED - DT-Prelim Calcs'!$C$9)+'DEPRECATED - DT-Prelim Calcs'!$C$9</f>
        <v>-756.95047726998041</v>
      </c>
      <c r="JW125" s="43">
        <f t="shared" si="117"/>
        <v>-756.95047726998041</v>
      </c>
      <c r="JX125" s="2">
        <f t="shared" si="170"/>
        <v>-16.331524126553585</v>
      </c>
      <c r="JY125" s="43">
        <f>JX125*'DEPRECATED - DT-Prelim Calcs'!$C$21/JS$2/'DEPRECATED - DT-Prelim Calcs'!$C$19/'DEPRECATED - DT-Prelim Calcs'!$C$18*3.39*'DEPRECATED - DT-Prelim Calcs'!$C$20</f>
        <v>-328.07586662069224</v>
      </c>
      <c r="JZ125" s="36">
        <f t="shared" si="171"/>
        <v>1</v>
      </c>
      <c r="KA125" s="43">
        <f>JY124*'DEPRECATED - DT-Prelim Calcs'!$C$11+KA124</f>
        <v>89.718279897157046</v>
      </c>
      <c r="KB125" s="43">
        <f>KB124+0.5*JY125*'DEPRECATED - DT-Prelim Calcs'!$C$11^2+KA125*'DEPRECATED - DT-Prelim Calcs'!$C$11</f>
        <v>-188517.77944684075</v>
      </c>
      <c r="KC125" s="43">
        <f>MIN('Drive Train'!$F$35-JW124*'DEPRECATED - DT-Prelim Calcs'!$C$21*'Drive Train'!$F$39,KC124+JW$2)</f>
        <v>9.6000000000000014</v>
      </c>
      <c r="KD125" s="43">
        <f>'Drive Train'!$F$35-JW125*'DEPRECATED - DT-Prelim Calcs'!$C$21*'Drive Train'!$F$39</f>
        <v>54.789226727118901</v>
      </c>
      <c r="KE125" s="1">
        <f>IF(KB125&gt;='Drive Train'!$F$29,1,0)</f>
        <v>0</v>
      </c>
      <c r="KF125" s="43">
        <f>MIN(JV125,'DEPRECATED - DT-Prelim Calcs'!$C$10)*'DEPRECATED - DT-Prelim Calcs'!$C$11*1000/60/60</f>
        <v>-841.05608585553375</v>
      </c>
      <c r="KG125" s="49">
        <f>KG124+'DEPRECATED - DT-Prelim Calcs'!$C$11</f>
        <v>484</v>
      </c>
      <c r="KH125" s="2">
        <f>KR125/'Drive Train'!$F$35</f>
        <v>0.75913978494623657</v>
      </c>
      <c r="KI125" s="36">
        <f>KP125*12*60/(PI() * 'Drive Train'!$F$15)/KH$2*KH125</f>
        <v>-137681.61312028058</v>
      </c>
      <c r="KJ125" s="2">
        <f>('DEPRECATED - DT-Prelim Calcs'!$C$6*KH125-KI125)/('DEPRECATED - DT-Prelim Calcs'!$C$6*KH125)*'DEPRECATED - DT-Prelim Calcs'!$C$7*KH125</f>
        <v>104.77145736790507</v>
      </c>
      <c r="KK125" s="43">
        <f>KJ125/'DEPRECATED - DT-Prelim Calcs'!$C$7*('DEPRECATED - DT-Prelim Calcs'!$C$8-'DEPRECATED - DT-Prelim Calcs'!$C$9)+'DEPRECATED - DT-Prelim Calcs'!$C$9</f>
        <v>5709.1987969082611</v>
      </c>
      <c r="KL125" s="43">
        <f t="shared" si="118"/>
        <v>53.333333333333329</v>
      </c>
      <c r="KM125" s="2">
        <f t="shared" si="172"/>
        <v>1.4462867232450001</v>
      </c>
      <c r="KN125" s="43">
        <f>KM125*'DEPRECATED - DT-Prelim Calcs'!$C$21/KH$2/'DEPRECATED - DT-Prelim Calcs'!$C$19/'DEPRECATED - DT-Prelim Calcs'!$C$18*3.39*'DEPRECATED - DT-Prelim Calcs'!$C$20</f>
        <v>29.053734754561201</v>
      </c>
      <c r="KO125" s="36">
        <f t="shared" si="173"/>
        <v>0</v>
      </c>
      <c r="KP125" s="43">
        <f>KN124*'DEPRECATED - DT-Prelim Calcs'!$C$11+KP124</f>
        <v>-527.57026572651228</v>
      </c>
      <c r="KQ125" s="43">
        <f>KQ124+0.5*KN125*'DEPRECATED - DT-Prelim Calcs'!$C$11^2+KP125*'DEPRECATED - DT-Prelim Calcs'!$C$11</f>
        <v>-192739.0932013061</v>
      </c>
      <c r="KR125" s="43">
        <f>MIN('Drive Train'!$F$35-KL124*'DEPRECATED - DT-Prelim Calcs'!$C$21*'Drive Train'!$F$39,KR124+KL$2)</f>
        <v>9.413333333333334</v>
      </c>
      <c r="KS125" s="43">
        <f>'Drive Train'!$F$35-KL125*'DEPRECATED - DT-Prelim Calcs'!$C$21*'Drive Train'!$F$39</f>
        <v>9.413333333333334</v>
      </c>
      <c r="KT125" s="1">
        <f>IF(KQ125&gt;='Drive Train'!$F$29,1,0)</f>
        <v>0</v>
      </c>
      <c r="KU125" s="43">
        <f>MIN(KK125,'DEPRECATED - DT-Prelim Calcs'!$C$10)*'DEPRECATED - DT-Prelim Calcs'!$C$11*1000/60/60</f>
        <v>103.33333333333333</v>
      </c>
      <c r="KV125" s="49">
        <f>KV124+'DEPRECATED - DT-Prelim Calcs'!$C$11</f>
        <v>484</v>
      </c>
      <c r="KW125" s="2">
        <f>LG125/'Drive Train'!$F$35</f>
        <v>0.74408602150537628</v>
      </c>
      <c r="KX125" s="36">
        <f>LE125*12*60/(PI() * 'Drive Train'!$F$15)/KW$2*KW125</f>
        <v>-128416.58547408714</v>
      </c>
      <c r="KY125" s="2">
        <f>('DEPRECATED - DT-Prelim Calcs'!$C$6*KW125-KX125)/('DEPRECATED - DT-Prelim Calcs'!$C$6*KW125)*'DEPRECATED - DT-Prelim Calcs'!$C$7*KW125</f>
        <v>97.890043358331795</v>
      </c>
      <c r="KZ125" s="43">
        <f>KY125/'DEPRECATED - DT-Prelim Calcs'!$C$7*('DEPRECATED - DT-Prelim Calcs'!$C$8-'DEPRECATED - DT-Prelim Calcs'!$C$9)+'DEPRECATED - DT-Prelim Calcs'!$C$9</f>
        <v>5334.3157948941944</v>
      </c>
      <c r="LA125" s="43">
        <f t="shared" si="119"/>
        <v>56.666666666666664</v>
      </c>
      <c r="LB125" s="2">
        <f t="shared" si="174"/>
        <v>1.4462867232450001</v>
      </c>
      <c r="LC125" s="43">
        <f>LB125*'DEPRECATED - DT-Prelim Calcs'!$C$21/KW$2/'DEPRECATED - DT-Prelim Calcs'!$C$19/'DEPRECATED - DT-Prelim Calcs'!$C$18*3.39*'DEPRECATED - DT-Prelim Calcs'!$C$20</f>
        <v>29.053734754561201</v>
      </c>
      <c r="LD125" s="36">
        <f t="shared" si="175"/>
        <v>0</v>
      </c>
      <c r="LE125" s="43">
        <f>LC124*'DEPRECATED - DT-Prelim Calcs'!$C$11+LE124</f>
        <v>-502.02354878206557</v>
      </c>
      <c r="LF125" s="43">
        <f>LF124+0.5*LC125*'DEPRECATED - DT-Prelim Calcs'!$C$11^2+LE125*'DEPRECATED - DT-Prelim Calcs'!$C$11</f>
        <v>-220461.70571765167</v>
      </c>
      <c r="LG125" s="43">
        <f>MIN('Drive Train'!$F$35-LA124*'DEPRECATED - DT-Prelim Calcs'!$C$21*'Drive Train'!$F$39,LG124+LA$2)</f>
        <v>9.2266666666666666</v>
      </c>
      <c r="LH125" s="43">
        <f>'Drive Train'!$F$35-LA125*'DEPRECATED - DT-Prelim Calcs'!$C$21*'Drive Train'!$F$39</f>
        <v>9.2266666666666666</v>
      </c>
      <c r="LI125" s="1">
        <f>IF(LF125&gt;='Drive Train'!$F$29,1,0)</f>
        <v>0</v>
      </c>
      <c r="LJ125" s="43">
        <f>MIN(KZ125,'DEPRECATED - DT-Prelim Calcs'!$C$10)*'DEPRECATED - DT-Prelim Calcs'!$C$11*1000/60/60</f>
        <v>103.33333333333333</v>
      </c>
      <c r="LK125" s="49">
        <f>LK124+'DEPRECATED - DT-Prelim Calcs'!$C$11</f>
        <v>484</v>
      </c>
      <c r="LL125" s="2">
        <f>LV125/'Drive Train'!$F$35</f>
        <v>0.72903225806451621</v>
      </c>
      <c r="LM125" s="36">
        <f>LT125*12*60/(PI() * 'Drive Train'!$F$15)/LL$2*LL125</f>
        <v>-39033.059051326978</v>
      </c>
      <c r="LN125" s="2">
        <f>('DEPRECATED - DT-Prelim Calcs'!$C$6*LL125-LM125)/('DEPRECATED - DT-Prelim Calcs'!$C$6*LL125)*'DEPRECATED - DT-Prelim Calcs'!$C$7*LL125</f>
        <v>32.112742317081754</v>
      </c>
      <c r="LO125" s="43">
        <f>LN125/'DEPRECATED - DT-Prelim Calcs'!$C$7*('DEPRECATED - DT-Prelim Calcs'!$C$8-'DEPRECATED - DT-Prelim Calcs'!$C$9)+'DEPRECATED - DT-Prelim Calcs'!$C$9</f>
        <v>1750.9255142887821</v>
      </c>
      <c r="LP125" s="43">
        <f t="shared" si="120"/>
        <v>60</v>
      </c>
      <c r="LQ125" s="2">
        <f t="shared" si="176"/>
        <v>1.4462867232450001</v>
      </c>
      <c r="LR125" s="43">
        <f>LQ125*'DEPRECATED - DT-Prelim Calcs'!$C$21/LL$2/'DEPRECATED - DT-Prelim Calcs'!$C$19/'DEPRECATED - DT-Prelim Calcs'!$C$18*3.39*'DEPRECATED - DT-Prelim Calcs'!$C$20</f>
        <v>29.053734754561201</v>
      </c>
      <c r="LS125" s="36">
        <f t="shared" si="177"/>
        <v>0</v>
      </c>
      <c r="LT125" s="43">
        <f>LR124*'DEPRECATED - DT-Prelim Calcs'!$C$11+LT124</f>
        <v>-155.74422805827385</v>
      </c>
      <c r="LU125" s="43">
        <f>LU124+0.5*LR125*'DEPRECATED - DT-Prelim Calcs'!$C$11^2+LT125*'DEPRECATED - DT-Prelim Calcs'!$C$11</f>
        <v>-211989.63310623428</v>
      </c>
      <c r="LV125" s="43">
        <f>MIN('Drive Train'!$F$35-LP124*'DEPRECATED - DT-Prelim Calcs'!$C$21*'Drive Train'!$F$39,LV124+LP$2)</f>
        <v>9.0400000000000009</v>
      </c>
      <c r="LW125" s="43">
        <f>'Drive Train'!$F$35-LP125*'DEPRECATED - DT-Prelim Calcs'!$C$21*'Drive Train'!$F$39</f>
        <v>9.0400000000000009</v>
      </c>
      <c r="LX125" s="1">
        <f>IF(LU125&gt;='Drive Train'!$F$29,1,0)</f>
        <v>0</v>
      </c>
      <c r="LY125" s="43">
        <f>MIN(LO125,'DEPRECATED - DT-Prelim Calcs'!$C$10)*'DEPRECATED - DT-Prelim Calcs'!$C$11*1000/60/60</f>
        <v>103.33333333333333</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0"/>
        <v>0</v>
      </c>
      <c r="X126" s="2">
        <f>MAX(MIN(IF(AND(AI125=1,AG126&lt;0),-1,1)*(W126-$C$9)/($C$8-$C$9)*$C$7-$C$29*AE126/T$2 -  AI125*$C$29/2,X$2),MAX(X$4:X125)*-1)</f>
        <v>-0.27672021620693066</v>
      </c>
      <c r="Y126" s="43">
        <f t="shared" si="94"/>
        <v>0</v>
      </c>
      <c r="Z126" s="43">
        <f t="shared" si="95"/>
        <v>0</v>
      </c>
      <c r="AA126" s="43">
        <f t="shared" si="96"/>
        <v>0</v>
      </c>
      <c r="AB126" s="43" t="e">
        <f t="shared" si="97"/>
        <v>#N/A</v>
      </c>
      <c r="AC126" s="36">
        <f t="shared" si="121"/>
        <v>1</v>
      </c>
      <c r="AD126" s="1">
        <f t="shared" si="98"/>
        <v>1</v>
      </c>
      <c r="AE126" s="43">
        <f t="shared" si="99"/>
        <v>0</v>
      </c>
      <c r="AF126" s="43" t="e">
        <f t="shared" si="100"/>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889.49632897085212</v>
      </c>
      <c r="AK126" s="43">
        <f t="shared" si="178"/>
        <v>0</v>
      </c>
      <c r="AL126" s="49">
        <f>AL125+'DEPRECATED - DT-Prelim Calcs'!$C$11</f>
        <v>488</v>
      </c>
      <c r="AM126" s="2">
        <f>AW126/'Drive Train'!$F$35</f>
        <v>1.3901860355210831</v>
      </c>
      <c r="AN126" s="36">
        <f>AU126*12*60/(PI() * 'Drive Train'!$F$15)/AM$2*AM126</f>
        <v>-8982.5758173674658</v>
      </c>
      <c r="AO126" s="2">
        <f>('DEPRECATED - DT-Prelim Calcs'!$C$6*AM126-AN126)/('DEPRECATED - DT-Prelim Calcs'!$C$6*AM126)*'DEPRECATED - DT-Prelim Calcs'!$C$7*AM126</f>
        <v>13.123151281429839</v>
      </c>
      <c r="AP126" s="43">
        <f>AO126/'DEPRECATED - DT-Prelim Calcs'!$C$7*('DEPRECATED - DT-Prelim Calcs'!$C$8-'DEPRECATED - DT-Prelim Calcs'!$C$9)+'DEPRECATED - DT-Prelim Calcs'!$C$9</f>
        <v>716.41794294356578</v>
      </c>
      <c r="AQ126" s="43">
        <f t="shared" si="102"/>
        <v>93</v>
      </c>
      <c r="AR126" s="2">
        <f t="shared" si="122"/>
        <v>2.1843210791510046</v>
      </c>
      <c r="AS126" s="43">
        <f>AR126*'DEPRECATED - DT-Prelim Calcs'!$C$21/AM$2/'DEPRECATED - DT-Prelim Calcs'!$C$19/'DEPRECATED - DT-Prelim Calcs'!$C$18*3.39*'DEPRECATED - DT-Prelim Calcs'!$C$20</f>
        <v>21.939869955405666</v>
      </c>
      <c r="AT126" s="36">
        <f t="shared" si="123"/>
        <v>0</v>
      </c>
      <c r="AU126" s="43">
        <f>AS125*'DEPRECATED - DT-Prelim Calcs'!$C$11+AU125</f>
        <v>-37.591017632955143</v>
      </c>
      <c r="AV126" s="43">
        <f>AV125+0.5*AS126*'DEPRECATED - DT-Prelim Calcs'!$C$11^2+AU126*'DEPRECATED - DT-Prelim Calcs'!$C$11</f>
        <v>7177.5227568247356</v>
      </c>
      <c r="AW126" s="43">
        <f>MIN('Drive Train'!$F$35-AQ125*'DEPRECATED - DT-Prelim Calcs'!$C$21*'Drive Train'!$F$39,AW125+AQ$2)</f>
        <v>17.23830684046143</v>
      </c>
      <c r="AX126" s="43">
        <f>'Drive Train'!$F$35-AQ126*'DEPRECATED - DT-Prelim Calcs'!$C$21*'Drive Train'!$F$39</f>
        <v>7.1920000000000002</v>
      </c>
      <c r="AY126" s="1">
        <f>IF(AV126&gt;='Drive Train'!$F$29,1,0)</f>
        <v>1</v>
      </c>
      <c r="AZ126" s="43">
        <f t="shared" si="124"/>
        <v>103.33333333333333</v>
      </c>
      <c r="BA126" s="49">
        <f>BA125+'DEPRECATED - DT-Prelim Calcs'!$C$11</f>
        <v>488</v>
      </c>
      <c r="BB126" s="2">
        <f>BL126/'Drive Train'!$F$35</f>
        <v>0.57999999999999996</v>
      </c>
      <c r="BC126" s="36">
        <f>BJ126*12*60/(PI() * 'Drive Train'!$F$15)/BB$2*BB126</f>
        <v>-31806.649869604989</v>
      </c>
      <c r="BD126" s="2">
        <f>('DEPRECATED - DT-Prelim Calcs'!$C$6*BB126-BC126)/('DEPRECATED - DT-Prelim Calcs'!$C$6*BB126)*'DEPRECATED - DT-Prelim Calcs'!$C$7*BB126</f>
        <v>26.101577411982355</v>
      </c>
      <c r="BE126" s="43">
        <f>BD126/'DEPRECATED - DT-Prelim Calcs'!$C$7*('DEPRECATED - DT-Prelim Calcs'!$C$8-'DEPRECATED - DT-Prelim Calcs'!$C$9)+'DEPRECATED - DT-Prelim Calcs'!$C$9</f>
        <v>1423.4516052796357</v>
      </c>
      <c r="BF126" s="43">
        <f t="shared" si="103"/>
        <v>93</v>
      </c>
      <c r="BG126" s="2">
        <f t="shared" si="125"/>
        <v>2.0025508475699998</v>
      </c>
      <c r="BH126" s="43">
        <f>BG126*'DEPRECATED - DT-Prelim Calcs'!$C$21/BB$2/'DEPRECATED - DT-Prelim Calcs'!$C$19/'DEPRECATED - DT-Prelim Calcs'!$C$18*3.39*'DEPRECATED - DT-Prelim Calcs'!$C$20</f>
        <v>29.053734754561201</v>
      </c>
      <c r="BI126" s="36">
        <f t="shared" si="126"/>
        <v>0</v>
      </c>
      <c r="BJ126" s="43">
        <f>BH125*'DEPRECATED - DT-Prelim Calcs'!$C$11+BJ125</f>
        <v>-220.87430938473432</v>
      </c>
      <c r="BK126" s="43">
        <f>BK125+0.5*BH126*'DEPRECATED - DT-Prelim Calcs'!$C$11^2+BJ126*'DEPRECATED - DT-Prelim Calcs'!$C$11</f>
        <v>-65718.072316275429</v>
      </c>
      <c r="BL126" s="43">
        <f>MIN('Drive Train'!$F$35-BF125*'DEPRECATED - DT-Prelim Calcs'!$C$21*'Drive Train'!$F$39,BL125+BF$2)</f>
        <v>7.1920000000000002</v>
      </c>
      <c r="BM126" s="43">
        <f>'Drive Train'!$F$35-BF126*'DEPRECATED - DT-Prelim Calcs'!$C$21*'Drive Train'!$F$39</f>
        <v>7.1920000000000002</v>
      </c>
      <c r="BN126" s="1">
        <f>IF(BK126&gt;='Drive Train'!$F$29,1,0)</f>
        <v>0</v>
      </c>
      <c r="BO126" s="43">
        <f t="shared" si="127"/>
        <v>103.33333333333333</v>
      </c>
      <c r="BP126" s="49">
        <f>BP125+'DEPRECATED - DT-Prelim Calcs'!$C$11</f>
        <v>488</v>
      </c>
      <c r="BQ126" s="2">
        <f>CA126/'Drive Train'!$F$35</f>
        <v>0.57999999999999996</v>
      </c>
      <c r="BR126" s="36">
        <f>BY126*12*60/(PI() * 'Drive Train'!$F$15)/BQ$2*BQ126</f>
        <v>-46299.855962495538</v>
      </c>
      <c r="BS126" s="2">
        <f>('DEPRECATED - DT-Prelim Calcs'!$C$6*BQ126-BR126)/('DEPRECATED - DT-Prelim Calcs'!$C$6*BQ126)*'DEPRECATED - DT-Prelim Calcs'!$C$7*BQ126</f>
        <v>36.755674053934811</v>
      </c>
      <c r="BT126" s="43">
        <f>BS126/'DEPRECATED - DT-Prelim Calcs'!$C$7*('DEPRECATED - DT-Prelim Calcs'!$C$8-'DEPRECATED - DT-Prelim Calcs'!$C$9)+'DEPRECATED - DT-Prelim Calcs'!$C$9</f>
        <v>2003.8613477143588</v>
      </c>
      <c r="BU126" s="43">
        <f t="shared" si="104"/>
        <v>93</v>
      </c>
      <c r="BV126" s="2">
        <f t="shared" si="128"/>
        <v>1.5313624128476471</v>
      </c>
      <c r="BW126" s="43">
        <f>BV126*'DEPRECATED - DT-Prelim Calcs'!$C$21/BQ$2/'DEPRECATED - DT-Prelim Calcs'!$C$19/'DEPRECATED - DT-Prelim Calcs'!$C$18*3.39*'DEPRECATED - DT-Prelim Calcs'!$C$20</f>
        <v>29.053734754561201</v>
      </c>
      <c r="BX126" s="36">
        <f t="shared" si="129"/>
        <v>0</v>
      </c>
      <c r="BY126" s="43">
        <f>BW125*'DEPRECATED - DT-Prelim Calcs'!$C$11+BY125</f>
        <v>-245.86762568296416</v>
      </c>
      <c r="BZ126" s="43">
        <f>BZ125+0.5*BW126*'DEPRECATED - DT-Prelim Calcs'!$C$11^2+BY126*'DEPRECATED - DT-Prelim Calcs'!$C$11</f>
        <v>-154539.32087631125</v>
      </c>
      <c r="CA126" s="43">
        <f>MIN('Drive Train'!$F$35-BU125*'DEPRECATED - DT-Prelim Calcs'!$C$21*'Drive Train'!$F$39,CA125+BU$2)</f>
        <v>7.1920000000000002</v>
      </c>
      <c r="CB126" s="43">
        <f>'Drive Train'!$F$35-BU126*'DEPRECATED - DT-Prelim Calcs'!$C$21*'Drive Train'!$F$39</f>
        <v>7.1920000000000002</v>
      </c>
      <c r="CC126" s="1">
        <f>IF(BZ126&gt;='Drive Train'!$F$29,1,0)</f>
        <v>0</v>
      </c>
      <c r="CD126" s="43">
        <f t="shared" si="130"/>
        <v>103.33333333333333</v>
      </c>
      <c r="CE126" s="49">
        <f>CE125+'DEPRECATED - DT-Prelim Calcs'!$C$11</f>
        <v>488</v>
      </c>
      <c r="CF126" s="2">
        <f>CP126/'Drive Train'!$F$35</f>
        <v>0.57999999999999996</v>
      </c>
      <c r="CG126" s="36">
        <f>CN126*12*60/(PI() * 'Drive Train'!$F$15)/CF$2*CF126</f>
        <v>-42151.151798969171</v>
      </c>
      <c r="CH126" s="2">
        <f>('DEPRECATED - DT-Prelim Calcs'!$C$6*CF126-CG126)/('DEPRECATED - DT-Prelim Calcs'!$C$6*CF126)*'DEPRECATED - DT-Prelim Calcs'!$C$7*CF126</f>
        <v>33.705921306765738</v>
      </c>
      <c r="CI126" s="43">
        <f>CH126/'DEPRECATED - DT-Prelim Calcs'!$C$7*('DEPRECATED - DT-Prelim Calcs'!$C$8-'DEPRECATED - DT-Prelim Calcs'!$C$9)+'DEPRECATED - DT-Prelim Calcs'!$C$9</f>
        <v>1837.7181010402228</v>
      </c>
      <c r="CJ126" s="43">
        <f t="shared" si="105"/>
        <v>93</v>
      </c>
      <c r="CK126" s="2">
        <f t="shared" si="131"/>
        <v>1.2396743342100003</v>
      </c>
      <c r="CL126" s="43">
        <f>CK126*'DEPRECATED - DT-Prelim Calcs'!$C$21/CF$2/'DEPRECATED - DT-Prelim Calcs'!$C$19/'DEPRECATED - DT-Prelim Calcs'!$C$18*3.39*'DEPRECATED - DT-Prelim Calcs'!$C$20</f>
        <v>29.053734754561205</v>
      </c>
      <c r="CM126" s="36">
        <f t="shared" si="132"/>
        <v>0</v>
      </c>
      <c r="CN126" s="43">
        <f>CL125*'DEPRECATED - DT-Prelim Calcs'!$C$11+CN125</f>
        <v>-181.20107940885299</v>
      </c>
      <c r="CO126" s="43">
        <f>CO125+0.5*CL126*'DEPRECATED - DT-Prelim Calcs'!$C$11^2+CN126*'DEPRECATED - DT-Prelim Calcs'!$C$11</f>
        <v>-329119.99713252299</v>
      </c>
      <c r="CP126" s="43">
        <f>MIN('Drive Train'!$F$35-CJ125*'DEPRECATED - DT-Prelim Calcs'!$C$21*'Drive Train'!$F$39,CP125+CJ$2)</f>
        <v>7.1920000000000002</v>
      </c>
      <c r="CQ126" s="43">
        <f>'Drive Train'!$F$35-CJ126*'DEPRECATED - DT-Prelim Calcs'!$C$21*'Drive Train'!$F$39</f>
        <v>7.1920000000000002</v>
      </c>
      <c r="CR126" s="1">
        <f>IF(CO126&gt;='Drive Train'!$F$29,1,0)</f>
        <v>0</v>
      </c>
      <c r="CS126" s="43">
        <f t="shared" si="133"/>
        <v>103.33333333333333</v>
      </c>
      <c r="CT126" s="49">
        <f>CT125+'DEPRECATED - DT-Prelim Calcs'!$C$11</f>
        <v>488</v>
      </c>
      <c r="CU126" s="2">
        <f>DE126/'Drive Train'!$F$35</f>
        <v>0.57999999999999996</v>
      </c>
      <c r="CV126" s="36">
        <f>DC126*12*60/(PI() * 'Drive Train'!$F$15)/CU$2*CU126</f>
        <v>-643463.27536536159</v>
      </c>
      <c r="CW126" s="2">
        <f>('DEPRECATED - DT-Prelim Calcs'!$C$6*CU126-CV126)/('DEPRECATED - DT-Prelim Calcs'!$C$6*CU126)*'DEPRECATED - DT-Prelim Calcs'!$C$7*CU126</f>
        <v>475.73630681246806</v>
      </c>
      <c r="CX126" s="43">
        <f>CW126/'DEPRECATED - DT-Prelim Calcs'!$C$7*('DEPRECATED - DT-Prelim Calcs'!$C$8-'DEPRECATED - DT-Prelim Calcs'!$C$9)+'DEPRECATED - DT-Prelim Calcs'!$C$9</f>
        <v>25918.477908440422</v>
      </c>
      <c r="CY126" s="43">
        <f t="shared" si="106"/>
        <v>93</v>
      </c>
      <c r="CZ126" s="2">
        <f t="shared" si="134"/>
        <v>1.0413264407364002</v>
      </c>
      <c r="DA126" s="43">
        <f>CZ126*'DEPRECATED - DT-Prelim Calcs'!$C$21/CU$2/'DEPRECATED - DT-Prelim Calcs'!$C$19/'DEPRECATED - DT-Prelim Calcs'!$C$18*3.39*'DEPRECATED - DT-Prelim Calcs'!$C$20</f>
        <v>29.053734754561201</v>
      </c>
      <c r="DB126" s="36">
        <f t="shared" si="135"/>
        <v>0</v>
      </c>
      <c r="DC126" s="43">
        <f>DA125*'DEPRECATED - DT-Prelim Calcs'!$C$11+DC125</f>
        <v>-2323.5626422329269</v>
      </c>
      <c r="DD126" s="43">
        <f>DD125+0.5*DA126*'DEPRECATED - DT-Prelim Calcs'!$C$11^2+DC126*'DEPRECATED - DT-Prelim Calcs'!$C$11</f>
        <v>-456839.76659833756</v>
      </c>
      <c r="DE126" s="43">
        <f>MIN('Drive Train'!$F$35-CY125*'DEPRECATED - DT-Prelim Calcs'!$C$21*'Drive Train'!$F$39,DE125+CY$2)</f>
        <v>7.1920000000000002</v>
      </c>
      <c r="DF126" s="43">
        <f>'Drive Train'!$F$35-CY126*'DEPRECATED - DT-Prelim Calcs'!$C$21*'Drive Train'!$F$39</f>
        <v>7.1920000000000002</v>
      </c>
      <c r="DG126" s="1">
        <f>IF(DD126&gt;='Drive Train'!$F$29,1,0)</f>
        <v>0</v>
      </c>
      <c r="DH126" s="43">
        <f t="shared" si="136"/>
        <v>103.33333333333333</v>
      </c>
      <c r="DI126" s="49">
        <f>DI125+'DEPRECATED - DT-Prelim Calcs'!$C$11</f>
        <v>488</v>
      </c>
      <c r="DJ126" s="2">
        <f>DT126/'Drive Train'!$F$35</f>
        <v>0.57999999999999996</v>
      </c>
      <c r="DK126" s="36">
        <f>DR126*12*60/(PI() * 'Drive Train'!$F$15)/DJ$2*DJ126</f>
        <v>-385981.88476819603</v>
      </c>
      <c r="DL126" s="2">
        <f>('DEPRECATED - DT-Prelim Calcs'!$C$6*DJ126-DK126)/('DEPRECATED - DT-Prelim Calcs'!$C$6*DJ126)*'DEPRECATED - DT-Prelim Calcs'!$C$7*DJ126</f>
        <v>286.45923441423821</v>
      </c>
      <c r="DM126" s="43">
        <f>DL126/'DEPRECATED - DT-Prelim Calcs'!$C$7*('DEPRECATED - DT-Prelim Calcs'!$C$8-'DEPRECATED - DT-Prelim Calcs'!$C$9)+'DEPRECATED - DT-Prelim Calcs'!$C$9</f>
        <v>15607.115009133871</v>
      </c>
      <c r="DN126" s="43">
        <f t="shared" si="107"/>
        <v>93</v>
      </c>
      <c r="DO126" s="2">
        <f t="shared" si="137"/>
        <v>0.89769520753137932</v>
      </c>
      <c r="DP126" s="43">
        <f>DO126*'DEPRECATED - DT-Prelim Calcs'!$C$21/DJ$2/'DEPRECATED - DT-Prelim Calcs'!$C$19/'DEPRECATED - DT-Prelim Calcs'!$C$18*3.39*'DEPRECATED - DT-Prelim Calcs'!$C$20</f>
        <v>29.053734754561201</v>
      </c>
      <c r="DQ126" s="36">
        <f t="shared" si="138"/>
        <v>0</v>
      </c>
      <c r="DR126" s="43">
        <f>DP125*'DEPRECATED - DT-Prelim Calcs'!$C$11+DR125</f>
        <v>-1201.543652008033</v>
      </c>
      <c r="DS126" s="43">
        <f>DS125+0.5*DP126*'DEPRECATED - DT-Prelim Calcs'!$C$11^2+DR126*'DEPRECATED - DT-Prelim Calcs'!$C$11</f>
        <v>-911063.89073685161</v>
      </c>
      <c r="DT126" s="43">
        <f>MIN('Drive Train'!$F$35-DN125*'DEPRECATED - DT-Prelim Calcs'!$C$21*'Drive Train'!$F$39,DT125+DN$2)</f>
        <v>7.1920000000000002</v>
      </c>
      <c r="DU126" s="43">
        <f>'Drive Train'!$F$35-DN126*'DEPRECATED - DT-Prelim Calcs'!$C$21*'Drive Train'!$F$39</f>
        <v>7.1920000000000002</v>
      </c>
      <c r="DV126" s="1">
        <f>IF(DS126&gt;='Drive Train'!$F$29,1,0)</f>
        <v>0</v>
      </c>
      <c r="DW126" s="43">
        <f t="shared" si="139"/>
        <v>103.33333333333333</v>
      </c>
      <c r="DX126" s="49">
        <f>DX125+'DEPRECATED - DT-Prelim Calcs'!$C$11</f>
        <v>488</v>
      </c>
      <c r="DY126" s="2">
        <f>EI126/'Drive Train'!$F$35</f>
        <v>0.57999999999999996</v>
      </c>
      <c r="DZ126" s="36">
        <f>EG126*12*60/(PI() * 'Drive Train'!$F$15)/DY$2*DY126</f>
        <v>-690984.7356267306</v>
      </c>
      <c r="EA126" s="2">
        <f>('DEPRECATED - DT-Prelim Calcs'!$C$6*DY126-DZ126)/('DEPRECATED - DT-Prelim Calcs'!$C$6*DY126)*'DEPRECATED - DT-Prelim Calcs'!$C$7*DY126</f>
        <v>510.66979405789453</v>
      </c>
      <c r="EB126" s="43">
        <f>EA126/'DEPRECATED - DT-Prelim Calcs'!$C$7*('DEPRECATED - DT-Prelim Calcs'!$C$8-'DEPRECATED - DT-Prelim Calcs'!$C$9)+'DEPRECATED - DT-Prelim Calcs'!$C$9</f>
        <v>27821.570870318134</v>
      </c>
      <c r="EC126" s="43">
        <f t="shared" si="108"/>
        <v>93</v>
      </c>
      <c r="ED126" s="2">
        <f t="shared" si="140"/>
        <v>0.78888366722454539</v>
      </c>
      <c r="EE126" s="43">
        <f>ED126*'DEPRECATED - DT-Prelim Calcs'!$C$21/DY$2/'DEPRECATED - DT-Prelim Calcs'!$C$19/'DEPRECATED - DT-Prelim Calcs'!$C$18*3.39*'DEPRECATED - DT-Prelim Calcs'!$C$20</f>
        <v>29.053734754561201</v>
      </c>
      <c r="EF126" s="36">
        <f t="shared" si="141"/>
        <v>0</v>
      </c>
      <c r="EG126" s="43">
        <f>EE125*'DEPRECATED - DT-Prelim Calcs'!$C$11+EG125</f>
        <v>-1890.2756610829178</v>
      </c>
      <c r="EH126" s="43">
        <f>EH125+0.5*EE126*'DEPRECATED - DT-Prelim Calcs'!$C$11^2+EG126*'DEPRECATED - DT-Prelim Calcs'!$C$11</f>
        <v>-832560.72966268484</v>
      </c>
      <c r="EI126" s="43">
        <f>MIN('Drive Train'!$F$35-EC125*'DEPRECATED - DT-Prelim Calcs'!$C$21*'Drive Train'!$F$39,EI125+EC$2)</f>
        <v>7.1920000000000002</v>
      </c>
      <c r="EJ126" s="43">
        <f>'Drive Train'!$F$35-EC126*'DEPRECATED - DT-Prelim Calcs'!$C$21*'Drive Train'!$F$39</f>
        <v>7.1920000000000002</v>
      </c>
      <c r="EK126" s="1">
        <f>IF(EH126&gt;='Drive Train'!$F$29,1,0)</f>
        <v>0</v>
      </c>
      <c r="EL126" s="43">
        <f t="shared" si="142"/>
        <v>103.33333333333333</v>
      </c>
      <c r="EM126" s="49">
        <f>EM125+'DEPRECATED - DT-Prelim Calcs'!$C$11</f>
        <v>488</v>
      </c>
      <c r="EN126" s="2">
        <f>EX126/'Drive Train'!$F$35</f>
        <v>0.57999999999999996</v>
      </c>
      <c r="EO126" s="36">
        <f>EV126*12*60/(PI() * 'Drive Train'!$F$15)/EN$2*EN126</f>
        <v>-1921915.2943421209</v>
      </c>
      <c r="EP126" s="2">
        <f>('DEPRECATED - DT-Prelim Calcs'!$C$6*EN126-EO126)/('DEPRECATED - DT-Prelim Calcs'!$C$6*EN126)*'DEPRECATED - DT-Prelim Calcs'!$C$7*EN126</f>
        <v>1415.5388097906814</v>
      </c>
      <c r="EQ126" s="43">
        <f>EP126/'DEPRECATED - DT-Prelim Calcs'!$C$7*('DEPRECATED - DT-Prelim Calcs'!$C$8-'DEPRECATED - DT-Prelim Calcs'!$C$9)+'DEPRECATED - DT-Prelim Calcs'!$C$9</f>
        <v>77116.673966208749</v>
      </c>
      <c r="ER126" s="43">
        <f t="shared" si="109"/>
        <v>93</v>
      </c>
      <c r="ES126" s="2">
        <f t="shared" si="143"/>
        <v>0.7035989464435134</v>
      </c>
      <c r="ET126" s="43">
        <f>ES126*'DEPRECATED - DT-Prelim Calcs'!$C$21/EN$2/'DEPRECATED - DT-Prelim Calcs'!$C$19/'DEPRECATED - DT-Prelim Calcs'!$C$18*3.39*'DEPRECATED - DT-Prelim Calcs'!$C$20</f>
        <v>29.053734754561201</v>
      </c>
      <c r="EU126" s="36">
        <f t="shared" si="144"/>
        <v>0</v>
      </c>
      <c r="EV126" s="43">
        <f>ET125*'DEPRECATED - DT-Prelim Calcs'!$C$11+EV125</f>
        <v>-4689.2474134258082</v>
      </c>
      <c r="EW126" s="43">
        <f>EW125+0.5*ET126*'DEPRECATED - DT-Prelim Calcs'!$C$11^2+EV126*'DEPRECATED - DT-Prelim Calcs'!$C$11</f>
        <v>-1551746.0310444601</v>
      </c>
      <c r="EX126" s="43">
        <f>MIN('Drive Train'!$F$35-ER125*'DEPRECATED - DT-Prelim Calcs'!$C$21*'Drive Train'!$F$39,EX125+ER$2)</f>
        <v>7.1920000000000002</v>
      </c>
      <c r="EY126" s="43">
        <f>'Drive Train'!$F$35-ER126*'DEPRECATED - DT-Prelim Calcs'!$C$21*'Drive Train'!$F$39</f>
        <v>7.1920000000000002</v>
      </c>
      <c r="EZ126" s="1">
        <f>IF(EW126&gt;='Drive Train'!$F$29,1,0)</f>
        <v>0</v>
      </c>
      <c r="FA126" s="43">
        <f t="shared" si="145"/>
        <v>103.33333333333333</v>
      </c>
      <c r="FB126" s="49">
        <f>FB125+'DEPRECATED - DT-Prelim Calcs'!$C$11</f>
        <v>488</v>
      </c>
      <c r="FC126" s="2">
        <f>FM126/'Drive Train'!$F$35</f>
        <v>0.57999999999999996</v>
      </c>
      <c r="FD126" s="36">
        <f>FK126*12*60/(PI() * 'Drive Train'!$F$15)/FC$2*FC126</f>
        <v>-833025.18837903999</v>
      </c>
      <c r="FE126" s="2">
        <f>('DEPRECATED - DT-Prelim Calcs'!$C$6*FC126-FD126)/('DEPRECATED - DT-Prelim Calcs'!$C$6*FC126)*'DEPRECATED - DT-Prelim Calcs'!$C$7*FC126</f>
        <v>615.08511120653566</v>
      </c>
      <c r="FF126" s="43">
        <f>FE126/'DEPRECATED - DT-Prelim Calcs'!$C$7*('DEPRECATED - DT-Prelim Calcs'!$C$8-'DEPRECATED - DT-Prelim Calcs'!$C$9)+'DEPRECATED - DT-Prelim Calcs'!$C$9</f>
        <v>33509.867998564994</v>
      </c>
      <c r="FG126" s="43">
        <f t="shared" si="110"/>
        <v>93</v>
      </c>
      <c r="FH126" s="2">
        <f t="shared" si="146"/>
        <v>0.63495514679048781</v>
      </c>
      <c r="FI126" s="43">
        <f>FH126*'DEPRECATED - DT-Prelim Calcs'!$C$21/FC$2/'DEPRECATED - DT-Prelim Calcs'!$C$19/'DEPRECATED - DT-Prelim Calcs'!$C$18*3.39*'DEPRECATED - DT-Prelim Calcs'!$C$20</f>
        <v>29.053734754561205</v>
      </c>
      <c r="FJ126" s="36">
        <f t="shared" si="147"/>
        <v>0</v>
      </c>
      <c r="FK126" s="43">
        <f>FI125*'DEPRECATED - DT-Prelim Calcs'!$C$11+FK125</f>
        <v>-1834.1924671060033</v>
      </c>
      <c r="FL126" s="43">
        <f>FL125+0.5*FI126*'DEPRECATED - DT-Prelim Calcs'!$C$11^2+FK126*'DEPRECATED - DT-Prelim Calcs'!$C$11</f>
        <v>-2028883.5833878291</v>
      </c>
      <c r="FM126" s="43">
        <f>MIN('Drive Train'!$F$35-FG125*'DEPRECATED - DT-Prelim Calcs'!$C$21*'Drive Train'!$F$39,FM125+FG$2)</f>
        <v>7.1920000000000002</v>
      </c>
      <c r="FN126" s="43">
        <f>'Drive Train'!$F$35-FG126*'DEPRECATED - DT-Prelim Calcs'!$C$21*'Drive Train'!$F$39</f>
        <v>7.1920000000000002</v>
      </c>
      <c r="FO126" s="1">
        <f>IF(FL126&gt;='Drive Train'!$F$29,1,0)</f>
        <v>0</v>
      </c>
      <c r="FP126" s="43">
        <f t="shared" si="148"/>
        <v>103.33333333333333</v>
      </c>
      <c r="FQ126" s="49">
        <f>FQ125+'DEPRECATED - DT-Prelim Calcs'!$C$11</f>
        <v>488</v>
      </c>
      <c r="FR126" s="2">
        <f>GB126/'Drive Train'!$F$35</f>
        <v>0.57999999999999996</v>
      </c>
      <c r="FS126" s="36">
        <f>FZ126*12*60/(PI() * 'Drive Train'!$F$15)/FR$2*FR126</f>
        <v>-659035.5367197108</v>
      </c>
      <c r="FT126" s="2">
        <f>('DEPRECATED - DT-Prelim Calcs'!$C$6*FR126-FS126)/('DEPRECATED - DT-Prelim Calcs'!$C$6*FR126)*'DEPRECATED - DT-Prelim Calcs'!$C$7*FR126</f>
        <v>487.18362746323572</v>
      </c>
      <c r="FU126" s="43">
        <f>FT126/'DEPRECATED - DT-Prelim Calcs'!$C$7*('DEPRECATED - DT-Prelim Calcs'!$C$8-'DEPRECATED - DT-Prelim Calcs'!$C$9)+'DEPRECATED - DT-Prelim Calcs'!$C$9</f>
        <v>26542.100600609108</v>
      </c>
      <c r="FV126" s="43">
        <f t="shared" si="111"/>
        <v>93</v>
      </c>
      <c r="FW126" s="2">
        <f t="shared" si="149"/>
        <v>0.57851468929799987</v>
      </c>
      <c r="FX126" s="43">
        <f>FW126*'DEPRECATED - DT-Prelim Calcs'!$C$21/FR$2/'DEPRECATED - DT-Prelim Calcs'!$C$19/'DEPRECATED - DT-Prelim Calcs'!$C$18*3.39*'DEPRECATED - DT-Prelim Calcs'!$C$20</f>
        <v>29.053734754561201</v>
      </c>
      <c r="FY126" s="36">
        <f t="shared" si="150"/>
        <v>0</v>
      </c>
      <c r="FZ126" s="43">
        <f>FX125*'DEPRECATED - DT-Prelim Calcs'!$C$11+FZ125</f>
        <v>-1322.1080463686139</v>
      </c>
      <c r="GA126" s="43">
        <f>GA125+0.5*FX126*'DEPRECATED - DT-Prelim Calcs'!$C$11^2+FZ126*'DEPRECATED - DT-Prelim Calcs'!$C$11</f>
        <v>-2065794.9648589194</v>
      </c>
      <c r="GB126" s="43">
        <f>MIN('Drive Train'!$F$35-FV125*'DEPRECATED - DT-Prelim Calcs'!$C$21*'Drive Train'!$F$39,GB125+FV$2)</f>
        <v>7.1920000000000002</v>
      </c>
      <c r="GC126" s="43">
        <f>'Drive Train'!$F$35-FV126*'DEPRECATED - DT-Prelim Calcs'!$C$21*'Drive Train'!$F$39</f>
        <v>7.1920000000000002</v>
      </c>
      <c r="GD126" s="1">
        <f>IF(GA126&gt;='Drive Train'!$F$29,1,0)</f>
        <v>0</v>
      </c>
      <c r="GE126" s="43">
        <f t="shared" si="151"/>
        <v>103.33333333333333</v>
      </c>
      <c r="GF126" s="49">
        <f>GF125+'DEPRECATED - DT-Prelim Calcs'!$C$11</f>
        <v>488</v>
      </c>
      <c r="GG126" s="2">
        <f>GQ126/'Drive Train'!$F$35</f>
        <v>0.86451612903225805</v>
      </c>
      <c r="GH126" s="36">
        <f>GO126*12*60/(PI() * 'Drive Train'!$F$15)/GG$2*GG126</f>
        <v>-48782.138894491109</v>
      </c>
      <c r="GI126" s="2">
        <f>('DEPRECATED - DT-Prelim Calcs'!$C$6*GG126-GH126)/('DEPRECATED - DT-Prelim Calcs'!$C$6*GG126)*'DEPRECATED - DT-Prelim Calcs'!$C$7*GG126</f>
        <v>39.914805004904757</v>
      </c>
      <c r="GJ126" s="43">
        <f>GI126/'DEPRECATED - DT-Prelim Calcs'!$C$7*('DEPRECATED - DT-Prelim Calcs'!$C$8-'DEPRECATED - DT-Prelim Calcs'!$C$9)+'DEPRECATED - DT-Prelim Calcs'!$C$9</f>
        <v>2175.9632577298858</v>
      </c>
      <c r="GK126" s="43">
        <f t="shared" si="152"/>
        <v>29.999999999999982</v>
      </c>
      <c r="GL126" s="2">
        <f t="shared" si="153"/>
        <v>1.4462867232450001</v>
      </c>
      <c r="GM126" s="43">
        <f>GL126*'DEPRECATED - DT-Prelim Calcs'!$C$21/GG$2/'DEPRECATED - DT-Prelim Calcs'!$C$19/'DEPRECATED - DT-Prelim Calcs'!$C$18*3.39*'DEPRECATED - DT-Prelim Calcs'!$C$20</f>
        <v>29.053734754561201</v>
      </c>
      <c r="GN126" s="36">
        <f t="shared" si="154"/>
        <v>0</v>
      </c>
      <c r="GO126" s="43">
        <f>GM125*'DEPRECATED - DT-Prelim Calcs'!$C$11+GO125</f>
        <v>-164.13978318467508</v>
      </c>
      <c r="GP126" s="43">
        <f>GP125+0.5*GM126*'DEPRECATED - DT-Prelim Calcs'!$C$11^2+GO126*'DEPRECATED - DT-Prelim Calcs'!$C$11</f>
        <v>-154164.39568684244</v>
      </c>
      <c r="GQ126" s="43">
        <f>MIN('Drive Train'!$F$35-GK125*'DEPRECATED - DT-Prelim Calcs'!$C$21*'Drive Train'!$F$39,GQ125+GK$2)</f>
        <v>10.72</v>
      </c>
      <c r="GR126" s="43">
        <f>'Drive Train'!$F$35-GK126*'DEPRECATED - DT-Prelim Calcs'!$C$21*'Drive Train'!$F$39</f>
        <v>10.72</v>
      </c>
      <c r="GS126" s="1">
        <f>IF(GP126&gt;='Drive Train'!$F$29,1,0)</f>
        <v>0</v>
      </c>
      <c r="GT126" s="43">
        <f t="shared" si="155"/>
        <v>33.333333333333314</v>
      </c>
      <c r="GU126" s="49">
        <f>GU125+'DEPRECATED - DT-Prelim Calcs'!$C$11</f>
        <v>488</v>
      </c>
      <c r="GV126" s="2">
        <f>HF126/'Drive Train'!$F$35</f>
        <v>0.84946236559139798</v>
      </c>
      <c r="GW126" s="36">
        <f>HD126*12*60/(PI() * 'Drive Train'!$F$15)/GV$2*GV126</f>
        <v>-269720.71211347496</v>
      </c>
      <c r="GX126" s="2">
        <f>('DEPRECATED - DT-Prelim Calcs'!$C$6*GV126-GW126)/('DEPRECATED - DT-Prelim Calcs'!$C$6*GV126)*'DEPRECATED - DT-Prelim Calcs'!$C$7*GV126</f>
        <v>202.25829507960759</v>
      </c>
      <c r="GY126" s="43">
        <f>GX126/'DEPRECATED - DT-Prelim Calcs'!$C$7*('DEPRECATED - DT-Prelim Calcs'!$C$8-'DEPRECATED - DT-Prelim Calcs'!$C$9)+'DEPRECATED - DT-Prelim Calcs'!$C$9</f>
        <v>11020.048911053247</v>
      </c>
      <c r="GZ126" s="43">
        <f t="shared" si="112"/>
        <v>33.333333333333314</v>
      </c>
      <c r="HA126" s="2">
        <f t="shared" si="156"/>
        <v>1.4462867232450001</v>
      </c>
      <c r="HB126" s="43">
        <f>HA126*'DEPRECATED - DT-Prelim Calcs'!$C$21/GV$2/'DEPRECATED - DT-Prelim Calcs'!$C$19/'DEPRECATED - DT-Prelim Calcs'!$C$18*3.39*'DEPRECATED - DT-Prelim Calcs'!$C$20</f>
        <v>29.053734754561201</v>
      </c>
      <c r="HC126" s="36">
        <f t="shared" si="157"/>
        <v>0</v>
      </c>
      <c r="HD126" s="43">
        <f>HB125*'DEPRECATED - DT-Prelim Calcs'!$C$11+HD125</f>
        <v>-923.62626014759906</v>
      </c>
      <c r="HE126" s="43">
        <f>HE125+0.5*HB126*'DEPRECATED - DT-Prelim Calcs'!$C$11^2+HD126*'DEPRECATED - DT-Prelim Calcs'!$C$11</f>
        <v>-165656.13482175124</v>
      </c>
      <c r="HF126" s="43">
        <f>MIN('Drive Train'!$F$35-GZ125*'DEPRECATED - DT-Prelim Calcs'!$C$21*'Drive Train'!$F$39,HF125+GZ$2)</f>
        <v>10.533333333333335</v>
      </c>
      <c r="HG126" s="43">
        <f>'Drive Train'!$F$35-GZ126*'DEPRECATED - DT-Prelim Calcs'!$C$21*'Drive Train'!$F$39</f>
        <v>10.533333333333335</v>
      </c>
      <c r="HH126" s="1">
        <f>IF(HE126&gt;='Drive Train'!$F$29,1,0)</f>
        <v>0</v>
      </c>
      <c r="HI126" s="43">
        <f t="shared" si="158"/>
        <v>37.037037037037017</v>
      </c>
      <c r="HJ126" s="49">
        <f>HJ125+'DEPRECATED - DT-Prelim Calcs'!$C$11</f>
        <v>488</v>
      </c>
      <c r="HK126" s="2">
        <f>HU126/'Drive Train'!$F$35</f>
        <v>0.83440860215053769</v>
      </c>
      <c r="HL126" s="36">
        <f>HS126*12*60/(PI() * 'Drive Train'!$F$15)/HK$2*HK126</f>
        <v>-137119.3039043707</v>
      </c>
      <c r="HM126" s="2">
        <f>('DEPRECATED - DT-Prelim Calcs'!$C$6*HK126-HL126)/('DEPRECATED - DT-Prelim Calcs'!$C$6*HK126)*'DEPRECATED - DT-Prelim Calcs'!$C$7*HK126</f>
        <v>104.71110915153093</v>
      </c>
      <c r="HN126" s="43">
        <f>HM126/'DEPRECATED - DT-Prelim Calcs'!$C$7*('DEPRECATED - DT-Prelim Calcs'!$C$8-'DEPRECATED - DT-Prelim Calcs'!$C$9)+'DEPRECATED - DT-Prelim Calcs'!$C$9</f>
        <v>5705.9111701953416</v>
      </c>
      <c r="HO126" s="43">
        <f t="shared" si="113"/>
        <v>36.66666666666665</v>
      </c>
      <c r="HP126" s="2">
        <f t="shared" si="159"/>
        <v>1.4462867232450001</v>
      </c>
      <c r="HQ126" s="43">
        <f>HP126*'DEPRECATED - DT-Prelim Calcs'!$C$21/HK$2/'DEPRECATED - DT-Prelim Calcs'!$C$19/'DEPRECATED - DT-Prelim Calcs'!$C$18*3.39*'DEPRECATED - DT-Prelim Calcs'!$C$20</f>
        <v>29.053734754561201</v>
      </c>
      <c r="HR126" s="36">
        <f t="shared" si="160"/>
        <v>0</v>
      </c>
      <c r="HS126" s="43">
        <f>HQ125*'DEPRECATED - DT-Prelim Calcs'!$C$11+HS125</f>
        <v>-478.01986440975207</v>
      </c>
      <c r="HT126" s="43">
        <f>HT125+0.5*HQ126*'DEPRECATED - DT-Prelim Calcs'!$C$11^2+HS126*'DEPRECATED - DT-Prelim Calcs'!$C$11</f>
        <v>-183226.50284267141</v>
      </c>
      <c r="HU126" s="43">
        <f>MIN('Drive Train'!$F$35-HO125*'DEPRECATED - DT-Prelim Calcs'!$C$21*'Drive Train'!$F$39,HU125+HO$2)</f>
        <v>10.346666666666668</v>
      </c>
      <c r="HV126" s="43">
        <f>'Drive Train'!$F$35-HO126*'DEPRECATED - DT-Prelim Calcs'!$C$21*'Drive Train'!$F$39</f>
        <v>10.346666666666668</v>
      </c>
      <c r="HW126" s="1">
        <f>IF(HT126&gt;='Drive Train'!$F$29,1,0)</f>
        <v>0</v>
      </c>
      <c r="HX126" s="43">
        <f t="shared" si="161"/>
        <v>40.740740740740726</v>
      </c>
      <c r="HY126" s="49">
        <f>HY125+'DEPRECATED - DT-Prelim Calcs'!$C$11</f>
        <v>488</v>
      </c>
      <c r="HZ126" s="2">
        <f>IJ126/'Drive Train'!$F$35</f>
        <v>0.8193548387096774</v>
      </c>
      <c r="IA126" s="36">
        <f>IH126*12*60/(PI() * 'Drive Train'!$F$15)/HZ$2*HZ126</f>
        <v>-205717.7467608111</v>
      </c>
      <c r="IB126" s="2">
        <f>('DEPRECATED - DT-Prelim Calcs'!$C$6*HZ126-IA126)/('DEPRECATED - DT-Prelim Calcs'!$C$6*HZ126)*'DEPRECATED - DT-Prelim Calcs'!$C$7*HZ126</f>
        <v>155.06788897539857</v>
      </c>
      <c r="IC126" s="43">
        <f>IB126/'DEPRECATED - DT-Prelim Calcs'!$C$7*('DEPRECATED - DT-Prelim Calcs'!$C$8-'DEPRECATED - DT-Prelim Calcs'!$C$9)+'DEPRECATED - DT-Prelim Calcs'!$C$9</f>
        <v>8449.2282800030553</v>
      </c>
      <c r="ID126" s="43">
        <f t="shared" si="114"/>
        <v>39.999999999999986</v>
      </c>
      <c r="IE126" s="2">
        <f t="shared" si="162"/>
        <v>1.4462867232450001</v>
      </c>
      <c r="IF126" s="43">
        <f>IE126*'DEPRECATED - DT-Prelim Calcs'!$C$21/HZ$2/'DEPRECATED - DT-Prelim Calcs'!$C$19/'DEPRECATED - DT-Prelim Calcs'!$C$18*3.39*'DEPRECATED - DT-Prelim Calcs'!$C$20</f>
        <v>29.053734754561201</v>
      </c>
      <c r="IG126" s="36">
        <f t="shared" si="163"/>
        <v>0</v>
      </c>
      <c r="IH126" s="43">
        <f>IF125*'DEPRECATED - DT-Prelim Calcs'!$C$11+IH125</f>
        <v>-730.34128827796383</v>
      </c>
      <c r="II126" s="43">
        <f>II125+0.5*IF126*'DEPRECATED - DT-Prelim Calcs'!$C$11^2+IH126*'DEPRECATED - DT-Prelim Calcs'!$C$11</f>
        <v>-161078.74733219837</v>
      </c>
      <c r="IJ126" s="43">
        <f>MIN('Drive Train'!$F$35-ID125*'DEPRECATED - DT-Prelim Calcs'!$C$21*'Drive Train'!$F$39,IJ125+ID$2)</f>
        <v>10.16</v>
      </c>
      <c r="IK126" s="43">
        <f>'Drive Train'!$F$35-ID126*'DEPRECATED - DT-Prelim Calcs'!$C$21*'Drive Train'!$F$39</f>
        <v>10.16</v>
      </c>
      <c r="IL126" s="1">
        <f>IF(II126&gt;='Drive Train'!$F$29,1,0)</f>
        <v>0</v>
      </c>
      <c r="IM126" s="43">
        <f t="shared" si="164"/>
        <v>44.444444444444429</v>
      </c>
      <c r="IN126" s="49">
        <f>IN125+'DEPRECATED - DT-Prelim Calcs'!$C$11</f>
        <v>488</v>
      </c>
      <c r="IO126" s="2">
        <f>IY126/'Drive Train'!$F$35</f>
        <v>4.5604981022090305</v>
      </c>
      <c r="IP126" s="36">
        <f>IW126*12*60/(PI() * 'Drive Train'!$F$15)/IO$2*IO126</f>
        <v>-1989785.6811859107</v>
      </c>
      <c r="IQ126" s="2">
        <f>('DEPRECATED - DT-Prelim Calcs'!$C$6*IO126-IP126)/('DEPRECATED - DT-Prelim Calcs'!$C$6*IO126)*'DEPRECATED - DT-Prelim Calcs'!$C$7*IO126</f>
        <v>1484.0995268143949</v>
      </c>
      <c r="IR126" s="43">
        <f>IQ126/'DEPRECATED - DT-Prelim Calcs'!$C$7*('DEPRECATED - DT-Prelim Calcs'!$C$8-'DEPRECATED - DT-Prelim Calcs'!$C$9)+'DEPRECATED - DT-Prelim Calcs'!$C$9</f>
        <v>80851.698102575232</v>
      </c>
      <c r="IS126" s="43">
        <f t="shared" si="115"/>
        <v>43.333333333333321</v>
      </c>
      <c r="IT126" s="2">
        <f t="shared" si="165"/>
        <v>1.4462867232450001</v>
      </c>
      <c r="IU126" s="43">
        <f>IT126*'DEPRECATED - DT-Prelim Calcs'!$C$21/IO$2/'DEPRECATED - DT-Prelim Calcs'!$C$19/'DEPRECATED - DT-Prelim Calcs'!$C$18*3.39*'DEPRECATED - DT-Prelim Calcs'!$C$20</f>
        <v>29.053734754561201</v>
      </c>
      <c r="IV126" s="36">
        <f t="shared" si="166"/>
        <v>0</v>
      </c>
      <c r="IW126" s="43">
        <f>IU125*'DEPRECATED - DT-Prelim Calcs'!$C$11+IW125</f>
        <v>-1269.1709972393335</v>
      </c>
      <c r="IX126" s="43">
        <f>IX125+0.5*IU126*'DEPRECATED - DT-Prelim Calcs'!$C$11^2+IW126*'DEPRECATED - DT-Prelim Calcs'!$C$11</f>
        <v>-203989.86535434748</v>
      </c>
      <c r="IY126" s="43">
        <f>MIN('Drive Train'!$F$35-IS125*'DEPRECATED - DT-Prelim Calcs'!$C$21*'Drive Train'!$F$39,IY125+IS$2)</f>
        <v>56.550176467391985</v>
      </c>
      <c r="IZ126" s="43">
        <f>'Drive Train'!$F$35-IS126*'DEPRECATED - DT-Prelim Calcs'!$C$21*'Drive Train'!$F$39</f>
        <v>9.9733333333333345</v>
      </c>
      <c r="JA126" s="1">
        <f>IF(IX126&gt;='Drive Train'!$F$29,1,0)</f>
        <v>0</v>
      </c>
      <c r="JB126" s="43">
        <f t="shared" si="167"/>
        <v>48.148148148148138</v>
      </c>
      <c r="JC126" s="49">
        <f>JC125+'DEPRECATED - DT-Prelim Calcs'!$C$11</f>
        <v>488</v>
      </c>
      <c r="JD126" s="2">
        <f>JN126/'Drive Train'!$F$35</f>
        <v>4.433088831755132</v>
      </c>
      <c r="JE126" s="36">
        <f>JL126*12*60/(PI() * 'Drive Train'!$F$15)/JD$2*JD126</f>
        <v>-1868598.4896135344</v>
      </c>
      <c r="JF126" s="2">
        <f>('DEPRECATED - DT-Prelim Calcs'!$C$6*JD126-JE126)/('DEPRECATED - DT-Prelim Calcs'!$C$6*JD126)*'DEPRECATED - DT-Prelim Calcs'!$C$7*JD126</f>
        <v>1394.4160951299402</v>
      </c>
      <c r="JG126" s="43">
        <f>JF126/'DEPRECATED - DT-Prelim Calcs'!$C$7*('DEPRECATED - DT-Prelim Calcs'!$C$8-'DEPRECATED - DT-Prelim Calcs'!$C$9)+'DEPRECATED - DT-Prelim Calcs'!$C$9</f>
        <v>75965.958913795243</v>
      </c>
      <c r="JH126" s="43">
        <f t="shared" si="116"/>
        <v>46.666666666666657</v>
      </c>
      <c r="JI126" s="2">
        <f t="shared" si="168"/>
        <v>1.4462867232450001</v>
      </c>
      <c r="JJ126" s="43">
        <f>JI126*'DEPRECATED - DT-Prelim Calcs'!$C$21/JD$2/'DEPRECATED - DT-Prelim Calcs'!$C$19/'DEPRECATED - DT-Prelim Calcs'!$C$18*3.39*'DEPRECATED - DT-Prelim Calcs'!$C$20</f>
        <v>29.053734754561201</v>
      </c>
      <c r="JK126" s="36">
        <f t="shared" si="169"/>
        <v>0</v>
      </c>
      <c r="JL126" s="43">
        <f>JJ125*'DEPRECATED - DT-Prelim Calcs'!$C$11+JL125</f>
        <v>-1226.1276233978656</v>
      </c>
      <c r="JM126" s="43">
        <f>JM125+0.5*JJ126*'DEPRECATED - DT-Prelim Calcs'!$C$11^2+JL126*'DEPRECATED - DT-Prelim Calcs'!$C$11</f>
        <v>-174952.26036488957</v>
      </c>
      <c r="JN126" s="43">
        <f>MIN('Drive Train'!$F$35-JH125*'DEPRECATED - DT-Prelim Calcs'!$C$21*'Drive Train'!$F$39,JN125+JH$2)</f>
        <v>54.970301513763637</v>
      </c>
      <c r="JO126" s="43">
        <f>'Drive Train'!$F$35-JH126*'DEPRECATED - DT-Prelim Calcs'!$C$21*'Drive Train'!$F$39</f>
        <v>9.7866666666666671</v>
      </c>
      <c r="JP126" s="1">
        <f>IF(JM126&gt;='Drive Train'!$F$29,1,0)</f>
        <v>0</v>
      </c>
      <c r="JQ126" s="43">
        <f>MIN(JG126,'DEPRECATED - DT-Prelim Calcs'!$C$10)*'DEPRECATED - DT-Prelim Calcs'!$C$11*1000/60/60</f>
        <v>103.33333333333333</v>
      </c>
      <c r="JR126" s="49">
        <f>JR125+'DEPRECATED - DT-Prelim Calcs'!$C$11</f>
        <v>488</v>
      </c>
      <c r="JS126" s="2">
        <f>KC126/'Drive Train'!$F$35</f>
        <v>4.4184860263805561</v>
      </c>
      <c r="JT126" s="36">
        <f>KA126*12*60/(PI() * 'Drive Train'!$F$15)/JS$2*JS126</f>
        <v>-1857062.4047522494</v>
      </c>
      <c r="JU126" s="2">
        <f>('DEPRECATED - DT-Prelim Calcs'!$C$6*JS126-JT126)/('DEPRECATED - DT-Prelim Calcs'!$C$6*JS126)*'DEPRECATED - DT-Prelim Calcs'!$C$7*JS126</f>
        <v>1385.8673198850493</v>
      </c>
      <c r="JV126" s="43">
        <f>JU126/'DEPRECATED - DT-Prelim Calcs'!$C$7*('DEPRECATED - DT-Prelim Calcs'!$C$8-'DEPRECATED - DT-Prelim Calcs'!$C$9)+'DEPRECATED - DT-Prelim Calcs'!$C$9</f>
        <v>75500.242053439244</v>
      </c>
      <c r="JW126" s="43">
        <f t="shared" si="117"/>
        <v>49.999999999999993</v>
      </c>
      <c r="JX126" s="2">
        <f t="shared" si="170"/>
        <v>1.4462867232450001</v>
      </c>
      <c r="JY126" s="43">
        <f>JX126*'DEPRECATED - DT-Prelim Calcs'!$C$21/JS$2/'DEPRECATED - DT-Prelim Calcs'!$C$19/'DEPRECATED - DT-Prelim Calcs'!$C$18*3.39*'DEPRECATED - DT-Prelim Calcs'!$C$20</f>
        <v>29.053734754561201</v>
      </c>
      <c r="JZ126" s="36">
        <f t="shared" si="171"/>
        <v>0</v>
      </c>
      <c r="KA126" s="43">
        <f>JY125*'DEPRECATED - DT-Prelim Calcs'!$C$11+KA125</f>
        <v>-1222.5851865856118</v>
      </c>
      <c r="KB126" s="43">
        <f>KB125+0.5*JY126*'DEPRECATED - DT-Prelim Calcs'!$C$11^2+KA126*'DEPRECATED - DT-Prelim Calcs'!$C$11</f>
        <v>-193175.6903151467</v>
      </c>
      <c r="KC126" s="43">
        <f>MIN('Drive Train'!$F$35-JW125*'DEPRECATED - DT-Prelim Calcs'!$C$21*'Drive Train'!$F$39,KC125+JW$2)</f>
        <v>54.789226727118901</v>
      </c>
      <c r="KD126" s="43">
        <f>'Drive Train'!$F$35-JW126*'DEPRECATED - DT-Prelim Calcs'!$C$21*'Drive Train'!$F$39</f>
        <v>9.6000000000000014</v>
      </c>
      <c r="KE126" s="1">
        <f>IF(KB126&gt;='Drive Train'!$F$29,1,0)</f>
        <v>0</v>
      </c>
      <c r="KF126" s="43">
        <f>MIN(JV126,'DEPRECATED - DT-Prelim Calcs'!$C$10)*'DEPRECATED - DT-Prelim Calcs'!$C$11*1000/60/60</f>
        <v>103.33333333333333</v>
      </c>
      <c r="KG126" s="49">
        <f>KG125+'DEPRECATED - DT-Prelim Calcs'!$C$11</f>
        <v>488</v>
      </c>
      <c r="KH126" s="2">
        <f>KR126/'Drive Train'!$F$35</f>
        <v>0.75913978494623657</v>
      </c>
      <c r="KI126" s="36">
        <f>KP126*12*60/(PI() * 'Drive Train'!$F$15)/KH$2*KH126</f>
        <v>-107352.64783890216</v>
      </c>
      <c r="KJ126" s="2">
        <f>('DEPRECATED - DT-Prelim Calcs'!$C$6*KH126-KI126)/('DEPRECATED - DT-Prelim Calcs'!$C$6*KH126)*'DEPRECATED - DT-Prelim Calcs'!$C$7*KH126</f>
        <v>82.476340256672344</v>
      </c>
      <c r="KK126" s="43">
        <f>KJ126/'DEPRECATED - DT-Prelim Calcs'!$C$7*('DEPRECATED - DT-Prelim Calcs'!$C$8-'DEPRECATED - DT-Prelim Calcs'!$C$9)+'DEPRECATED - DT-Prelim Calcs'!$C$9</f>
        <v>4494.6140587590153</v>
      </c>
      <c r="KL126" s="43">
        <f t="shared" si="118"/>
        <v>53.333333333333329</v>
      </c>
      <c r="KM126" s="2">
        <f t="shared" si="172"/>
        <v>1.4462867232450001</v>
      </c>
      <c r="KN126" s="43">
        <f>KM126*'DEPRECATED - DT-Prelim Calcs'!$C$21/KH$2/'DEPRECATED - DT-Prelim Calcs'!$C$19/'DEPRECATED - DT-Prelim Calcs'!$C$18*3.39*'DEPRECATED - DT-Prelim Calcs'!$C$20</f>
        <v>29.053734754561201</v>
      </c>
      <c r="KO126" s="36">
        <f t="shared" si="173"/>
        <v>0</v>
      </c>
      <c r="KP126" s="43">
        <f>KN125*'DEPRECATED - DT-Prelim Calcs'!$C$11+KP125</f>
        <v>-411.35532670826746</v>
      </c>
      <c r="KQ126" s="43">
        <f>KQ125+0.5*KN126*'DEPRECATED - DT-Prelim Calcs'!$C$11^2+KP126*'DEPRECATED - DT-Prelim Calcs'!$C$11</f>
        <v>-194152.08463010268</v>
      </c>
      <c r="KR126" s="43">
        <f>MIN('Drive Train'!$F$35-KL125*'DEPRECATED - DT-Prelim Calcs'!$C$21*'Drive Train'!$F$39,KR125+KL$2)</f>
        <v>9.413333333333334</v>
      </c>
      <c r="KS126" s="43">
        <f>'Drive Train'!$F$35-KL126*'DEPRECATED - DT-Prelim Calcs'!$C$21*'Drive Train'!$F$39</f>
        <v>9.413333333333334</v>
      </c>
      <c r="KT126" s="1">
        <f>IF(KQ126&gt;='Drive Train'!$F$29,1,0)</f>
        <v>0</v>
      </c>
      <c r="KU126" s="43">
        <f>MIN(KK126,'DEPRECATED - DT-Prelim Calcs'!$C$10)*'DEPRECATED - DT-Prelim Calcs'!$C$11*1000/60/60</f>
        <v>103.33333333333333</v>
      </c>
      <c r="KV126" s="49">
        <f>KV125+'DEPRECATED - DT-Prelim Calcs'!$C$11</f>
        <v>488</v>
      </c>
      <c r="KW126" s="2">
        <f>LG126/'Drive Train'!$F$35</f>
        <v>0.74408602150537628</v>
      </c>
      <c r="KX126" s="36">
        <f>LE126*12*60/(PI() * 'Drive Train'!$F$15)/KW$2*KW126</f>
        <v>-98689.04443341594</v>
      </c>
      <c r="KY126" s="2">
        <f>('DEPRECATED - DT-Prelim Calcs'!$C$6*KW126-KX126)/('DEPRECATED - DT-Prelim Calcs'!$C$6*KW126)*'DEPRECATED - DT-Prelim Calcs'!$C$7*KW126</f>
        <v>76.037039051004541</v>
      </c>
      <c r="KZ126" s="43">
        <f>KY126/'DEPRECATED - DT-Prelim Calcs'!$C$7*('DEPRECATED - DT-Prelim Calcs'!$C$8-'DEPRECATED - DT-Prelim Calcs'!$C$9)+'DEPRECATED - DT-Prelim Calcs'!$C$9</f>
        <v>4143.8163065099488</v>
      </c>
      <c r="LA126" s="43">
        <f t="shared" si="119"/>
        <v>56.666666666666664</v>
      </c>
      <c r="LB126" s="2">
        <f t="shared" si="174"/>
        <v>1.4462867232450001</v>
      </c>
      <c r="LC126" s="43">
        <f>LB126*'DEPRECATED - DT-Prelim Calcs'!$C$21/KW$2/'DEPRECATED - DT-Prelim Calcs'!$C$19/'DEPRECATED - DT-Prelim Calcs'!$C$18*3.39*'DEPRECATED - DT-Prelim Calcs'!$C$20</f>
        <v>29.053734754561201</v>
      </c>
      <c r="LD126" s="36">
        <f t="shared" si="175"/>
        <v>0</v>
      </c>
      <c r="LE126" s="43">
        <f>LC125*'DEPRECATED - DT-Prelim Calcs'!$C$11+LE125</f>
        <v>-385.80860976382075</v>
      </c>
      <c r="LF126" s="43">
        <f>LF125+0.5*LC126*'DEPRECATED - DT-Prelim Calcs'!$C$11^2+LE126*'DEPRECATED - DT-Prelim Calcs'!$C$11</f>
        <v>-221772.51027867047</v>
      </c>
      <c r="LG126" s="43">
        <f>MIN('Drive Train'!$F$35-LA125*'DEPRECATED - DT-Prelim Calcs'!$C$21*'Drive Train'!$F$39,LG125+LA$2)</f>
        <v>9.2266666666666666</v>
      </c>
      <c r="LH126" s="43">
        <f>'Drive Train'!$F$35-LA126*'DEPRECATED - DT-Prelim Calcs'!$C$21*'Drive Train'!$F$39</f>
        <v>9.2266666666666666</v>
      </c>
      <c r="LI126" s="1">
        <f>IF(LF126&gt;='Drive Train'!$F$29,1,0)</f>
        <v>0</v>
      </c>
      <c r="LJ126" s="43">
        <f>MIN(KZ126,'DEPRECATED - DT-Prelim Calcs'!$C$10)*'DEPRECATED - DT-Prelim Calcs'!$C$11*1000/60/60</f>
        <v>103.33333333333333</v>
      </c>
      <c r="LK126" s="49">
        <f>LK125+'DEPRECATED - DT-Prelim Calcs'!$C$11</f>
        <v>488</v>
      </c>
      <c r="LL126" s="2">
        <f>LV126/'Drive Train'!$F$35</f>
        <v>0.72903225806451621</v>
      </c>
      <c r="LM126" s="36">
        <f>LT126*12*60/(PI() * 'Drive Train'!$F$15)/LL$2*LL126</f>
        <v>-9906.942251362987</v>
      </c>
      <c r="LN126" s="2">
        <f>('DEPRECATED - DT-Prelim Calcs'!$C$6*LL126-LM126)/('DEPRECATED - DT-Prelim Calcs'!$C$6*LL126)*'DEPRECATED - DT-Prelim Calcs'!$C$7*LL126</f>
        <v>10.701850813659949</v>
      </c>
      <c r="LO126" s="43">
        <f>LN126/'DEPRECATED - DT-Prelim Calcs'!$C$7*('DEPRECATED - DT-Prelim Calcs'!$C$8-'DEPRECATED - DT-Prelim Calcs'!$C$9)+'DEPRECATED - DT-Prelim Calcs'!$C$9</f>
        <v>584.51127566953448</v>
      </c>
      <c r="LP126" s="43">
        <f t="shared" si="120"/>
        <v>60</v>
      </c>
      <c r="LQ126" s="2">
        <f t="shared" si="176"/>
        <v>1.4462867232450001</v>
      </c>
      <c r="LR126" s="43">
        <f>LQ126*'DEPRECATED - DT-Prelim Calcs'!$C$21/LL$2/'DEPRECATED - DT-Prelim Calcs'!$C$19/'DEPRECATED - DT-Prelim Calcs'!$C$18*3.39*'DEPRECATED - DT-Prelim Calcs'!$C$20</f>
        <v>29.053734754561201</v>
      </c>
      <c r="LS126" s="36">
        <f t="shared" si="177"/>
        <v>0</v>
      </c>
      <c r="LT126" s="43">
        <f>LR125*'DEPRECATED - DT-Prelim Calcs'!$C$11+LT125</f>
        <v>-39.529289040029042</v>
      </c>
      <c r="LU126" s="43">
        <f>LU125+0.5*LR126*'DEPRECATED - DT-Prelim Calcs'!$C$11^2+LT126*'DEPRECATED - DT-Prelim Calcs'!$C$11</f>
        <v>-211915.32038435791</v>
      </c>
      <c r="LV126" s="43">
        <f>MIN('Drive Train'!$F$35-LP125*'DEPRECATED - DT-Prelim Calcs'!$C$21*'Drive Train'!$F$39,LV125+LP$2)</f>
        <v>9.0400000000000009</v>
      </c>
      <c r="LW126" s="43">
        <f>'Drive Train'!$F$35-LP126*'DEPRECATED - DT-Prelim Calcs'!$C$21*'Drive Train'!$F$39</f>
        <v>9.0400000000000009</v>
      </c>
      <c r="LX126" s="1">
        <f>IF(LU126&gt;='Drive Train'!$F$29,1,0)</f>
        <v>0</v>
      </c>
      <c r="LY126" s="43">
        <f>MIN(LO126,'DEPRECATED - DT-Prelim Calcs'!$C$10)*'DEPRECATED - DT-Prelim Calcs'!$C$11*1000/60/60</f>
        <v>103.33333333333333</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0"/>
        <v>0</v>
      </c>
      <c r="X127" s="2">
        <f>MAX(MIN(IF(AND(AI126=1,AG127&lt;0),-1,1)*(W127-$C$9)/($C$8-$C$9)*$C$7-$C$29*AE127/T$2 -  AI126*$C$29/2,X$2),MAX(X$4:X126)*-1)</f>
        <v>-0.27672021620693066</v>
      </c>
      <c r="Y127" s="43">
        <f t="shared" si="94"/>
        <v>0</v>
      </c>
      <c r="Z127" s="43">
        <f t="shared" si="95"/>
        <v>0</v>
      </c>
      <c r="AA127" s="43">
        <f t="shared" si="96"/>
        <v>0</v>
      </c>
      <c r="AB127" s="43" t="e">
        <f t="shared" si="97"/>
        <v>#N/A</v>
      </c>
      <c r="AC127" s="36">
        <f t="shared" si="121"/>
        <v>1</v>
      </c>
      <c r="AD127" s="1">
        <f t="shared" si="98"/>
        <v>1</v>
      </c>
      <c r="AE127" s="43">
        <f t="shared" si="99"/>
        <v>0</v>
      </c>
      <c r="AF127" s="43" t="e">
        <f t="shared" si="100"/>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889.49632897085212</v>
      </c>
      <c r="AK127" s="43">
        <f t="shared" si="178"/>
        <v>0</v>
      </c>
      <c r="AL127" s="49">
        <f>AL126+'DEPRECATED - DT-Prelim Calcs'!$C$11</f>
        <v>492</v>
      </c>
      <c r="AM127" s="2">
        <f>AW127/'Drive Train'!$F$35</f>
        <v>0.57999999999999996</v>
      </c>
      <c r="AN127" s="36">
        <f>AU127*12*60/(PI() * 'Drive Train'!$F$15)/AM$2*AM127</f>
        <v>5001.5275976458042</v>
      </c>
      <c r="AO127" s="2">
        <f>('DEPRECATED - DT-Prelim Calcs'!$C$6*AM127-AN127)/('DEPRECATED - DT-Prelim Calcs'!$C$6*AM127)*'DEPRECATED - DT-Prelim Calcs'!$C$7*AM127</f>
        <v>-0.95647154121611677</v>
      </c>
      <c r="AP127" s="43">
        <f>AO127/'DEPRECATED - DT-Prelim Calcs'!$C$7*('DEPRECATED - DT-Prelim Calcs'!$C$8-'DEPRECATED - DT-Prelim Calcs'!$C$9)+'DEPRECATED - DT-Prelim Calcs'!$C$9</f>
        <v>-50.606285454310836</v>
      </c>
      <c r="AQ127" s="43">
        <f t="shared" si="102"/>
        <v>-50.606285454310836</v>
      </c>
      <c r="AR127" s="2">
        <f t="shared" si="122"/>
        <v>-1.6300800722173694</v>
      </c>
      <c r="AS127" s="43">
        <f>AR127*'DEPRECATED - DT-Prelim Calcs'!$C$21/AM$2/'DEPRECATED - DT-Prelim Calcs'!$C$19/'DEPRECATED - DT-Prelim Calcs'!$C$18*3.39*'DEPRECATED - DT-Prelim Calcs'!$C$20</f>
        <v>-16.372933971432403</v>
      </c>
      <c r="AT127" s="36">
        <f t="shared" si="123"/>
        <v>1</v>
      </c>
      <c r="AU127" s="43">
        <f>AS126*'DEPRECATED - DT-Prelim Calcs'!$C$11+AU126</f>
        <v>50.168462188667519</v>
      </c>
      <c r="AV127" s="43">
        <f>AV126+0.5*AS127*'DEPRECATED - DT-Prelim Calcs'!$C$11^2+AU127*'DEPRECATED - DT-Prelim Calcs'!$C$11</f>
        <v>7247.2131338079462</v>
      </c>
      <c r="AW127" s="43">
        <f>MIN('Drive Train'!$F$35-AQ126*'DEPRECATED - DT-Prelim Calcs'!$C$21*'Drive Train'!$F$39,AW126+AQ$2)</f>
        <v>7.1920000000000002</v>
      </c>
      <c r="AX127" s="43">
        <f>'Drive Train'!$F$35-AQ127*'DEPRECATED - DT-Prelim Calcs'!$C$21*'Drive Train'!$F$39</f>
        <v>15.233951985441408</v>
      </c>
      <c r="AY127" s="1">
        <f>IF(AV127&gt;='Drive Train'!$F$29,1,0)</f>
        <v>1</v>
      </c>
      <c r="AZ127" s="43">
        <f t="shared" si="124"/>
        <v>-56.229206060345369</v>
      </c>
      <c r="BA127" s="49">
        <f>BA126+'DEPRECATED - DT-Prelim Calcs'!$C$11</f>
        <v>492</v>
      </c>
      <c r="BB127" s="2">
        <f>BL127/'Drive Train'!$F$35</f>
        <v>0.57999999999999996</v>
      </c>
      <c r="BC127" s="36">
        <f>BJ127*12*60/(PI() * 'Drive Train'!$F$15)/BB$2*BB127</f>
        <v>-15071.30439068763</v>
      </c>
      <c r="BD127" s="2">
        <f>('DEPRECATED - DT-Prelim Calcs'!$C$6*BB127-BC127)/('DEPRECATED - DT-Prelim Calcs'!$C$6*BB127)*'DEPRECATED - DT-Prelim Calcs'!$C$7*BB127</f>
        <v>13.799262318546237</v>
      </c>
      <c r="BE127" s="43">
        <f>BD127/'DEPRECATED - DT-Prelim Calcs'!$C$7*('DEPRECATED - DT-Prelim Calcs'!$C$8-'DEPRECATED - DT-Prelim Calcs'!$C$9)+'DEPRECATED - DT-Prelim Calcs'!$C$9</f>
        <v>753.25085765214567</v>
      </c>
      <c r="BF127" s="43">
        <f t="shared" si="103"/>
        <v>93</v>
      </c>
      <c r="BG127" s="2">
        <f t="shared" si="125"/>
        <v>2.0025508475699998</v>
      </c>
      <c r="BH127" s="43">
        <f>BG127*'DEPRECATED - DT-Prelim Calcs'!$C$21/BB$2/'DEPRECATED - DT-Prelim Calcs'!$C$19/'DEPRECATED - DT-Prelim Calcs'!$C$18*3.39*'DEPRECATED - DT-Prelim Calcs'!$C$20</f>
        <v>29.053734754561201</v>
      </c>
      <c r="BI127" s="36">
        <f t="shared" si="126"/>
        <v>0</v>
      </c>
      <c r="BJ127" s="43">
        <f>BH126*'DEPRECATED - DT-Prelim Calcs'!$C$11+BJ126</f>
        <v>-104.65937036648951</v>
      </c>
      <c r="BK127" s="43">
        <f>BK126+0.5*BH127*'DEPRECATED - DT-Prelim Calcs'!$C$11^2+BJ127*'DEPRECATED - DT-Prelim Calcs'!$C$11</f>
        <v>-65904.279919704903</v>
      </c>
      <c r="BL127" s="43">
        <f>MIN('Drive Train'!$F$35-BF126*'DEPRECATED - DT-Prelim Calcs'!$C$21*'Drive Train'!$F$39,BL126+BF$2)</f>
        <v>7.1920000000000002</v>
      </c>
      <c r="BM127" s="43">
        <f>'Drive Train'!$F$35-BF127*'DEPRECATED - DT-Prelim Calcs'!$C$21*'Drive Train'!$F$39</f>
        <v>7.1920000000000002</v>
      </c>
      <c r="BN127" s="1">
        <f>IF(BK127&gt;='Drive Train'!$F$29,1,0)</f>
        <v>0</v>
      </c>
      <c r="BO127" s="43">
        <f t="shared" si="127"/>
        <v>103.33333333333333</v>
      </c>
      <c r="BP127" s="49">
        <f>BP126+'DEPRECATED - DT-Prelim Calcs'!$C$11</f>
        <v>492</v>
      </c>
      <c r="BQ127" s="2">
        <f>CA127/'Drive Train'!$F$35</f>
        <v>0.57999999999999996</v>
      </c>
      <c r="BR127" s="36">
        <f>BY127*12*60/(PI() * 'Drive Train'!$F$15)/BQ$2*BQ127</f>
        <v>-24415.173413142064</v>
      </c>
      <c r="BS127" s="2">
        <f>('DEPRECATED - DT-Prelim Calcs'!$C$6*BQ127-BR127)/('DEPRECATED - DT-Prelim Calcs'!$C$6*BQ127)*'DEPRECATED - DT-Prelim Calcs'!$C$7*BQ127</f>
        <v>20.668031239441426</v>
      </c>
      <c r="BT127" s="43">
        <f>BS127/'DEPRECATED - DT-Prelim Calcs'!$C$7*('DEPRECATED - DT-Prelim Calcs'!$C$8-'DEPRECATED - DT-Prelim Calcs'!$C$9)+'DEPRECATED - DT-Prelim Calcs'!$C$9</f>
        <v>1127.4449854322568</v>
      </c>
      <c r="BU127" s="43">
        <f t="shared" si="104"/>
        <v>93</v>
      </c>
      <c r="BV127" s="2">
        <f t="shared" si="128"/>
        <v>1.5313624128476471</v>
      </c>
      <c r="BW127" s="43">
        <f>BV127*'DEPRECATED - DT-Prelim Calcs'!$C$21/BQ$2/'DEPRECATED - DT-Prelim Calcs'!$C$19/'DEPRECATED - DT-Prelim Calcs'!$C$18*3.39*'DEPRECATED - DT-Prelim Calcs'!$C$20</f>
        <v>29.053734754561201</v>
      </c>
      <c r="BX127" s="36">
        <f t="shared" si="129"/>
        <v>0</v>
      </c>
      <c r="BY127" s="43">
        <f>BW126*'DEPRECATED - DT-Prelim Calcs'!$C$11+BY126</f>
        <v>-129.65268666471934</v>
      </c>
      <c r="BZ127" s="43">
        <f>BZ126+0.5*BW127*'DEPRECATED - DT-Prelim Calcs'!$C$11^2+BY127*'DEPRECATED - DT-Prelim Calcs'!$C$11</f>
        <v>-154825.50174493363</v>
      </c>
      <c r="CA127" s="43">
        <f>MIN('Drive Train'!$F$35-BU126*'DEPRECATED - DT-Prelim Calcs'!$C$21*'Drive Train'!$F$39,CA126+BU$2)</f>
        <v>7.1920000000000002</v>
      </c>
      <c r="CB127" s="43">
        <f>'Drive Train'!$F$35-BU127*'DEPRECATED - DT-Prelim Calcs'!$C$21*'Drive Train'!$F$39</f>
        <v>7.1920000000000002</v>
      </c>
      <c r="CC127" s="1">
        <f>IF(BZ127&gt;='Drive Train'!$F$29,1,0)</f>
        <v>0</v>
      </c>
      <c r="CD127" s="43">
        <f t="shared" si="130"/>
        <v>103.33333333333333</v>
      </c>
      <c r="CE127" s="49">
        <f>CE126+'DEPRECATED - DT-Prelim Calcs'!$C$11</f>
        <v>492</v>
      </c>
      <c r="CF127" s="2">
        <f>CP127/'Drive Train'!$F$35</f>
        <v>0.57999999999999996</v>
      </c>
      <c r="CG127" s="36">
        <f>CN127*12*60/(PI() * 'Drive Train'!$F$15)/CF$2*CF127</f>
        <v>-15117.132179179582</v>
      </c>
      <c r="CH127" s="2">
        <f>('DEPRECATED - DT-Prelim Calcs'!$C$6*CF127-CG127)/('DEPRECATED - DT-Prelim Calcs'!$C$6*CF127)*'DEPRECATED - DT-Prelim Calcs'!$C$7*CF127</f>
        <v>13.832950771215085</v>
      </c>
      <c r="CI127" s="43">
        <f>CH127/'DEPRECATED - DT-Prelim Calcs'!$C$7*('DEPRECATED - DT-Prelim Calcs'!$C$8-'DEPRECATED - DT-Prelim Calcs'!$C$9)+'DEPRECATED - DT-Prelim Calcs'!$C$9</f>
        <v>755.08612410350838</v>
      </c>
      <c r="CJ127" s="43">
        <f t="shared" si="105"/>
        <v>93</v>
      </c>
      <c r="CK127" s="2">
        <f t="shared" si="131"/>
        <v>1.2396743342100003</v>
      </c>
      <c r="CL127" s="43">
        <f>CK127*'DEPRECATED - DT-Prelim Calcs'!$C$21/CF$2/'DEPRECATED - DT-Prelim Calcs'!$C$19/'DEPRECATED - DT-Prelim Calcs'!$C$18*3.39*'DEPRECATED - DT-Prelim Calcs'!$C$20</f>
        <v>29.053734754561205</v>
      </c>
      <c r="CM127" s="36">
        <f t="shared" si="132"/>
        <v>0</v>
      </c>
      <c r="CN127" s="43">
        <f>CL126*'DEPRECATED - DT-Prelim Calcs'!$C$11+CN126</f>
        <v>-64.98614039060817</v>
      </c>
      <c r="CO127" s="43">
        <f>CO126+0.5*CL127*'DEPRECATED - DT-Prelim Calcs'!$C$11^2+CN127*'DEPRECATED - DT-Prelim Calcs'!$C$11</f>
        <v>-329147.51181604894</v>
      </c>
      <c r="CP127" s="43">
        <f>MIN('Drive Train'!$F$35-CJ126*'DEPRECATED - DT-Prelim Calcs'!$C$21*'Drive Train'!$F$39,CP126+CJ$2)</f>
        <v>7.1920000000000002</v>
      </c>
      <c r="CQ127" s="43">
        <f>'Drive Train'!$F$35-CJ127*'DEPRECATED - DT-Prelim Calcs'!$C$21*'Drive Train'!$F$39</f>
        <v>7.1920000000000002</v>
      </c>
      <c r="CR127" s="1">
        <f>IF(CO127&gt;='Drive Train'!$F$29,1,0)</f>
        <v>0</v>
      </c>
      <c r="CS127" s="43">
        <f t="shared" si="133"/>
        <v>103.33333333333333</v>
      </c>
      <c r="CT127" s="49">
        <f>CT126+'DEPRECATED - DT-Prelim Calcs'!$C$11</f>
        <v>492</v>
      </c>
      <c r="CU127" s="2">
        <f>DE127/'Drive Train'!$F$35</f>
        <v>0.57999999999999996</v>
      </c>
      <c r="CV127" s="36">
        <f>DC127*12*60/(PI() * 'Drive Train'!$F$15)/CU$2*CU127</f>
        <v>-611279.91867513582</v>
      </c>
      <c r="CW127" s="2">
        <f>('DEPRECATED - DT-Prelim Calcs'!$C$6*CU127-CV127)/('DEPRECATED - DT-Prelim Calcs'!$C$6*CU127)*'DEPRECATED - DT-Prelim Calcs'!$C$7*CU127</f>
        <v>452.07800855586004</v>
      </c>
      <c r="CX127" s="43">
        <f>CW127/'DEPRECATED - DT-Prelim Calcs'!$C$7*('DEPRECATED - DT-Prelim Calcs'!$C$8-'DEPRECATED - DT-Prelim Calcs'!$C$9)+'DEPRECATED - DT-Prelim Calcs'!$C$9</f>
        <v>24629.630316849089</v>
      </c>
      <c r="CY127" s="43">
        <f t="shared" si="106"/>
        <v>93</v>
      </c>
      <c r="CZ127" s="2">
        <f t="shared" si="134"/>
        <v>1.0413264407364002</v>
      </c>
      <c r="DA127" s="43">
        <f>CZ127*'DEPRECATED - DT-Prelim Calcs'!$C$21/CU$2/'DEPRECATED - DT-Prelim Calcs'!$C$19/'DEPRECATED - DT-Prelim Calcs'!$C$18*3.39*'DEPRECATED - DT-Prelim Calcs'!$C$20</f>
        <v>29.053734754561201</v>
      </c>
      <c r="DB127" s="36">
        <f t="shared" si="135"/>
        <v>0</v>
      </c>
      <c r="DC127" s="43">
        <f>DA126*'DEPRECATED - DT-Prelim Calcs'!$C$11+DC126</f>
        <v>-2207.347703214682</v>
      </c>
      <c r="DD127" s="43">
        <f>DD126+0.5*DA127*'DEPRECATED - DT-Prelim Calcs'!$C$11^2+DC127*'DEPRECATED - DT-Prelim Calcs'!$C$11</f>
        <v>-465436.72753315978</v>
      </c>
      <c r="DE127" s="43">
        <f>MIN('Drive Train'!$F$35-CY126*'DEPRECATED - DT-Prelim Calcs'!$C$21*'Drive Train'!$F$39,DE126+CY$2)</f>
        <v>7.1920000000000002</v>
      </c>
      <c r="DF127" s="43">
        <f>'Drive Train'!$F$35-CY127*'DEPRECATED - DT-Prelim Calcs'!$C$21*'Drive Train'!$F$39</f>
        <v>7.1920000000000002</v>
      </c>
      <c r="DG127" s="1">
        <f>IF(DD127&gt;='Drive Train'!$F$29,1,0)</f>
        <v>0</v>
      </c>
      <c r="DH127" s="43">
        <f t="shared" si="136"/>
        <v>103.33333333333333</v>
      </c>
      <c r="DI127" s="49">
        <f>DI126+'DEPRECATED - DT-Prelim Calcs'!$C$11</f>
        <v>492</v>
      </c>
      <c r="DJ127" s="2">
        <f>DT127/'Drive Train'!$F$35</f>
        <v>0.57999999999999996</v>
      </c>
      <c r="DK127" s="36">
        <f>DR127*12*60/(PI() * 'Drive Train'!$F$15)/DJ$2*DJ127</f>
        <v>-348649.19100753422</v>
      </c>
      <c r="DL127" s="2">
        <f>('DEPRECATED - DT-Prelim Calcs'!$C$6*DJ127-DK127)/('DEPRECATED - DT-Prelim Calcs'!$C$6*DJ127)*'DEPRECATED - DT-Prelim Calcs'!$C$7*DJ127</f>
        <v>259.01560843657296</v>
      </c>
      <c r="DM127" s="43">
        <f>DL127/'DEPRECATED - DT-Prelim Calcs'!$C$7*('DEPRECATED - DT-Prelim Calcs'!$C$8-'DEPRECATED - DT-Prelim Calcs'!$C$9)+'DEPRECATED - DT-Prelim Calcs'!$C$9</f>
        <v>14112.051802887929</v>
      </c>
      <c r="DN127" s="43">
        <f t="shared" si="107"/>
        <v>93</v>
      </c>
      <c r="DO127" s="2">
        <f t="shared" si="137"/>
        <v>0.89769520753137932</v>
      </c>
      <c r="DP127" s="43">
        <f>DO127*'DEPRECATED - DT-Prelim Calcs'!$C$21/DJ$2/'DEPRECATED - DT-Prelim Calcs'!$C$19/'DEPRECATED - DT-Prelim Calcs'!$C$18*3.39*'DEPRECATED - DT-Prelim Calcs'!$C$20</f>
        <v>29.053734754561201</v>
      </c>
      <c r="DQ127" s="36">
        <f t="shared" si="138"/>
        <v>0</v>
      </c>
      <c r="DR127" s="43">
        <f>DP126*'DEPRECATED - DT-Prelim Calcs'!$C$11+DR126</f>
        <v>-1085.3287129897881</v>
      </c>
      <c r="DS127" s="43">
        <f>DS126+0.5*DP127*'DEPRECATED - DT-Prelim Calcs'!$C$11^2+DR127*'DEPRECATED - DT-Prelim Calcs'!$C$11</f>
        <v>-915172.77571077424</v>
      </c>
      <c r="DT127" s="43">
        <f>MIN('Drive Train'!$F$35-DN126*'DEPRECATED - DT-Prelim Calcs'!$C$21*'Drive Train'!$F$39,DT126+DN$2)</f>
        <v>7.1920000000000002</v>
      </c>
      <c r="DU127" s="43">
        <f>'Drive Train'!$F$35-DN127*'DEPRECATED - DT-Prelim Calcs'!$C$21*'Drive Train'!$F$39</f>
        <v>7.1920000000000002</v>
      </c>
      <c r="DV127" s="1">
        <f>IF(DS127&gt;='Drive Train'!$F$29,1,0)</f>
        <v>0</v>
      </c>
      <c r="DW127" s="43">
        <f t="shared" si="139"/>
        <v>103.33333333333333</v>
      </c>
      <c r="DX127" s="49">
        <f>DX126+'DEPRECATED - DT-Prelim Calcs'!$C$11</f>
        <v>492</v>
      </c>
      <c r="DY127" s="2">
        <f>EI127/'Drive Train'!$F$35</f>
        <v>0.57999999999999996</v>
      </c>
      <c r="DZ127" s="36">
        <f>EG127*12*60/(PI() * 'Drive Train'!$F$15)/DY$2*DY127</f>
        <v>-648502.70479563274</v>
      </c>
      <c r="EA127" s="2">
        <f>('DEPRECATED - DT-Prelim Calcs'!$C$6*DY127-DZ127)/('DEPRECATED - DT-Prelim Calcs'!$C$6*DY127)*'DEPRECATED - DT-Prelim Calcs'!$C$7*DY127</f>
        <v>479.44084035917217</v>
      </c>
      <c r="EB127" s="43">
        <f>EA127/'DEPRECATED - DT-Prelim Calcs'!$C$7*('DEPRECATED - DT-Prelim Calcs'!$C$8-'DEPRECATED - DT-Prelim Calcs'!$C$9)+'DEPRECATED - DT-Prelim Calcs'!$C$9</f>
        <v>26120.292049417585</v>
      </c>
      <c r="EC127" s="43">
        <f t="shared" si="108"/>
        <v>93</v>
      </c>
      <c r="ED127" s="2">
        <f t="shared" si="140"/>
        <v>0.78888366722454539</v>
      </c>
      <c r="EE127" s="43">
        <f>ED127*'DEPRECATED - DT-Prelim Calcs'!$C$21/DY$2/'DEPRECATED - DT-Prelim Calcs'!$C$19/'DEPRECATED - DT-Prelim Calcs'!$C$18*3.39*'DEPRECATED - DT-Prelim Calcs'!$C$20</f>
        <v>29.053734754561201</v>
      </c>
      <c r="EF127" s="36">
        <f t="shared" si="141"/>
        <v>0</v>
      </c>
      <c r="EG127" s="43">
        <f>EE126*'DEPRECATED - DT-Prelim Calcs'!$C$11+EG126</f>
        <v>-1774.060722064673</v>
      </c>
      <c r="EH127" s="43">
        <f>EH126+0.5*EE127*'DEPRECATED - DT-Prelim Calcs'!$C$11^2+EG127*'DEPRECATED - DT-Prelim Calcs'!$C$11</f>
        <v>-839424.542672907</v>
      </c>
      <c r="EI127" s="43">
        <f>MIN('Drive Train'!$F$35-EC126*'DEPRECATED - DT-Prelim Calcs'!$C$21*'Drive Train'!$F$39,EI126+EC$2)</f>
        <v>7.1920000000000002</v>
      </c>
      <c r="EJ127" s="43">
        <f>'Drive Train'!$F$35-EC127*'DEPRECATED - DT-Prelim Calcs'!$C$21*'Drive Train'!$F$39</f>
        <v>7.1920000000000002</v>
      </c>
      <c r="EK127" s="1">
        <f>IF(EH127&gt;='Drive Train'!$F$29,1,0)</f>
        <v>0</v>
      </c>
      <c r="EL127" s="43">
        <f t="shared" si="142"/>
        <v>103.33333333333333</v>
      </c>
      <c r="EM127" s="49">
        <f>EM126+'DEPRECATED - DT-Prelim Calcs'!$C$11</f>
        <v>492</v>
      </c>
      <c r="EN127" s="2">
        <f>EX127/'Drive Train'!$F$35</f>
        <v>0.57999999999999996</v>
      </c>
      <c r="EO127" s="36">
        <f>EV127*12*60/(PI() * 'Drive Train'!$F$15)/EN$2*EN127</f>
        <v>-1874283.9264405866</v>
      </c>
      <c r="EP127" s="2">
        <f>('DEPRECATED - DT-Prelim Calcs'!$C$6*EN127-EO127)/('DEPRECATED - DT-Prelim Calcs'!$C$6*EN127)*'DEPRECATED - DT-Prelim Calcs'!$C$7*EN127</f>
        <v>1380.5245283709014</v>
      </c>
      <c r="EQ127" s="43">
        <f>EP127/'DEPRECATED - DT-Prelim Calcs'!$C$7*('DEPRECATED - DT-Prelim Calcs'!$C$8-'DEPRECATED - DT-Prelim Calcs'!$C$9)+'DEPRECATED - DT-Prelim Calcs'!$C$9</f>
        <v>75209.179530653579</v>
      </c>
      <c r="ER127" s="43">
        <f t="shared" si="109"/>
        <v>93</v>
      </c>
      <c r="ES127" s="2">
        <f t="shared" si="143"/>
        <v>0.7035989464435134</v>
      </c>
      <c r="ET127" s="43">
        <f>ES127*'DEPRECATED - DT-Prelim Calcs'!$C$21/EN$2/'DEPRECATED - DT-Prelim Calcs'!$C$19/'DEPRECATED - DT-Prelim Calcs'!$C$18*3.39*'DEPRECATED - DT-Prelim Calcs'!$C$20</f>
        <v>29.053734754561201</v>
      </c>
      <c r="EU127" s="36">
        <f t="shared" si="144"/>
        <v>0</v>
      </c>
      <c r="EV127" s="43">
        <f>ET126*'DEPRECATED - DT-Prelim Calcs'!$C$11+EV126</f>
        <v>-4573.0324744075633</v>
      </c>
      <c r="EW127" s="43">
        <f>EW126+0.5*ET127*'DEPRECATED - DT-Prelim Calcs'!$C$11^2+EV127*'DEPRECATED - DT-Prelim Calcs'!$C$11</f>
        <v>-1569805.731064054</v>
      </c>
      <c r="EX127" s="43">
        <f>MIN('Drive Train'!$F$35-ER126*'DEPRECATED - DT-Prelim Calcs'!$C$21*'Drive Train'!$F$39,EX126+ER$2)</f>
        <v>7.1920000000000002</v>
      </c>
      <c r="EY127" s="43">
        <f>'Drive Train'!$F$35-ER127*'DEPRECATED - DT-Prelim Calcs'!$C$21*'Drive Train'!$F$39</f>
        <v>7.1920000000000002</v>
      </c>
      <c r="EZ127" s="1">
        <f>IF(EW127&gt;='Drive Train'!$F$29,1,0)</f>
        <v>0</v>
      </c>
      <c r="FA127" s="43">
        <f t="shared" si="145"/>
        <v>103.33333333333333</v>
      </c>
      <c r="FB127" s="49">
        <f>FB126+'DEPRECATED - DT-Prelim Calcs'!$C$11</f>
        <v>492</v>
      </c>
      <c r="FC127" s="2">
        <f>FM127/'Drive Train'!$F$35</f>
        <v>0.57999999999999996</v>
      </c>
      <c r="FD127" s="36">
        <f>FK127*12*60/(PI() * 'Drive Train'!$F$15)/FC$2*FC127</f>
        <v>-780244.48340706993</v>
      </c>
      <c r="FE127" s="2">
        <f>('DEPRECATED - DT-Prelim Calcs'!$C$6*FC127-FD127)/('DEPRECATED - DT-Prelim Calcs'!$C$6*FC127)*'DEPRECATED - DT-Prelim Calcs'!$C$7*FC127</f>
        <v>576.28550206569889</v>
      </c>
      <c r="FF127" s="43">
        <f>FE127/'DEPRECATED - DT-Prelim Calcs'!$C$7*('DEPRECATED - DT-Prelim Calcs'!$C$8-'DEPRECATED - DT-Prelim Calcs'!$C$9)+'DEPRECATED - DT-Prelim Calcs'!$C$9</f>
        <v>31396.157948355238</v>
      </c>
      <c r="FG127" s="43">
        <f t="shared" si="110"/>
        <v>93</v>
      </c>
      <c r="FH127" s="2">
        <f t="shared" si="146"/>
        <v>0.63495514679048781</v>
      </c>
      <c r="FI127" s="43">
        <f>FH127*'DEPRECATED - DT-Prelim Calcs'!$C$21/FC$2/'DEPRECATED - DT-Prelim Calcs'!$C$19/'DEPRECATED - DT-Prelim Calcs'!$C$18*3.39*'DEPRECATED - DT-Prelim Calcs'!$C$20</f>
        <v>29.053734754561205</v>
      </c>
      <c r="FJ127" s="36">
        <f t="shared" si="147"/>
        <v>0</v>
      </c>
      <c r="FK127" s="43">
        <f>FI126*'DEPRECATED - DT-Prelim Calcs'!$C$11+FK126</f>
        <v>-1717.9775280877584</v>
      </c>
      <c r="FL127" s="43">
        <f>FL126+0.5*FI127*'DEPRECATED - DT-Prelim Calcs'!$C$11^2+FK127*'DEPRECATED - DT-Prelim Calcs'!$C$11</f>
        <v>-2035523.0636221436</v>
      </c>
      <c r="FM127" s="43">
        <f>MIN('Drive Train'!$F$35-FG126*'DEPRECATED - DT-Prelim Calcs'!$C$21*'Drive Train'!$F$39,FM126+FG$2)</f>
        <v>7.1920000000000002</v>
      </c>
      <c r="FN127" s="43">
        <f>'Drive Train'!$F$35-FG127*'DEPRECATED - DT-Prelim Calcs'!$C$21*'Drive Train'!$F$39</f>
        <v>7.1920000000000002</v>
      </c>
      <c r="FO127" s="1">
        <f>IF(FL127&gt;='Drive Train'!$F$29,1,0)</f>
        <v>0</v>
      </c>
      <c r="FP127" s="43">
        <f t="shared" si="148"/>
        <v>103.33333333333333</v>
      </c>
      <c r="FQ127" s="49">
        <f>FQ126+'DEPRECATED - DT-Prelim Calcs'!$C$11</f>
        <v>492</v>
      </c>
      <c r="FR127" s="2">
        <f>GB127/'Drive Train'!$F$35</f>
        <v>0.57999999999999996</v>
      </c>
      <c r="FS127" s="36">
        <f>FZ127*12*60/(PI() * 'Drive Train'!$F$15)/FR$2*FR127</f>
        <v>-601105.49467730452</v>
      </c>
      <c r="FT127" s="2">
        <f>('DEPRECATED - DT-Prelim Calcs'!$C$6*FR127-FS127)/('DEPRECATED - DT-Prelim Calcs'!$C$6*FR127)*'DEPRECATED - DT-Prelim Calcs'!$C$7*FR127</f>
        <v>444.59869060134145</v>
      </c>
      <c r="FU127" s="43">
        <f>FT127/'DEPRECATED - DT-Prelim Calcs'!$C$7*('DEPRECATED - DT-Prelim Calcs'!$C$8-'DEPRECATED - DT-Prelim Calcs'!$C$9)+'DEPRECATED - DT-Prelim Calcs'!$C$9</f>
        <v>24222.174935744719</v>
      </c>
      <c r="FV127" s="43">
        <f t="shared" si="111"/>
        <v>93</v>
      </c>
      <c r="FW127" s="2">
        <f t="shared" si="149"/>
        <v>0.57851468929799987</v>
      </c>
      <c r="FX127" s="43">
        <f>FW127*'DEPRECATED - DT-Prelim Calcs'!$C$21/FR$2/'DEPRECATED - DT-Prelim Calcs'!$C$19/'DEPRECATED - DT-Prelim Calcs'!$C$18*3.39*'DEPRECATED - DT-Prelim Calcs'!$C$20</f>
        <v>29.053734754561201</v>
      </c>
      <c r="FY127" s="36">
        <f t="shared" si="150"/>
        <v>0</v>
      </c>
      <c r="FZ127" s="43">
        <f>FX126*'DEPRECATED - DT-Prelim Calcs'!$C$11+FZ126</f>
        <v>-1205.8931073503691</v>
      </c>
      <c r="GA127" s="43">
        <f>GA126+0.5*FX127*'DEPRECATED - DT-Prelim Calcs'!$C$11^2+FZ127*'DEPRECATED - DT-Prelim Calcs'!$C$11</f>
        <v>-2070386.1074102845</v>
      </c>
      <c r="GB127" s="43">
        <f>MIN('Drive Train'!$F$35-FV126*'DEPRECATED - DT-Prelim Calcs'!$C$21*'Drive Train'!$F$39,GB126+FV$2)</f>
        <v>7.1920000000000002</v>
      </c>
      <c r="GC127" s="43">
        <f>'Drive Train'!$F$35-FV127*'DEPRECATED - DT-Prelim Calcs'!$C$21*'Drive Train'!$F$39</f>
        <v>7.1920000000000002</v>
      </c>
      <c r="GD127" s="1">
        <f>IF(GA127&gt;='Drive Train'!$F$29,1,0)</f>
        <v>0</v>
      </c>
      <c r="GE127" s="43">
        <f t="shared" si="151"/>
        <v>103.33333333333333</v>
      </c>
      <c r="GF127" s="49">
        <f>GF126+'DEPRECATED - DT-Prelim Calcs'!$C$11</f>
        <v>492</v>
      </c>
      <c r="GG127" s="2">
        <f>GQ127/'Drive Train'!$F$35</f>
        <v>0.86451612903225805</v>
      </c>
      <c r="GH127" s="36">
        <f>GO127*12*60/(PI() * 'Drive Train'!$F$15)/GG$2*GG127</f>
        <v>-14243.203928162127</v>
      </c>
      <c r="GI127" s="2">
        <f>('DEPRECATED - DT-Prelim Calcs'!$C$6*GG127-GH127)/('DEPRECATED - DT-Prelim Calcs'!$C$6*GG127)*'DEPRECATED - DT-Prelim Calcs'!$C$7*GG127</f>
        <v>14.524898266333766</v>
      </c>
      <c r="GJ127" s="43">
        <f>GI127/'DEPRECATED - DT-Prelim Calcs'!$C$7*('DEPRECATED - DT-Prelim Calcs'!$C$8-'DEPRECATED - DT-Prelim Calcs'!$C$9)+'DEPRECATED - DT-Prelim Calcs'!$C$9</f>
        <v>792.78177122564546</v>
      </c>
      <c r="GK127" s="43">
        <f t="shared" si="152"/>
        <v>29.999999999999982</v>
      </c>
      <c r="GL127" s="2">
        <f t="shared" si="153"/>
        <v>1.4462867232450001</v>
      </c>
      <c r="GM127" s="43">
        <f>GL127*'DEPRECATED - DT-Prelim Calcs'!$C$21/GG$2/'DEPRECATED - DT-Prelim Calcs'!$C$19/'DEPRECATED - DT-Prelim Calcs'!$C$18*3.39*'DEPRECATED - DT-Prelim Calcs'!$C$20</f>
        <v>29.053734754561201</v>
      </c>
      <c r="GN127" s="36">
        <f t="shared" si="154"/>
        <v>0</v>
      </c>
      <c r="GO127" s="43">
        <f>GM126*'DEPRECATED - DT-Prelim Calcs'!$C$11+GO126</f>
        <v>-47.924844166430276</v>
      </c>
      <c r="GP127" s="43">
        <f>GP126+0.5*GM127*'DEPRECATED - DT-Prelim Calcs'!$C$11^2+GO127*'DEPRECATED - DT-Prelim Calcs'!$C$11</f>
        <v>-154123.66518547168</v>
      </c>
      <c r="GQ127" s="43">
        <f>MIN('Drive Train'!$F$35-GK126*'DEPRECATED - DT-Prelim Calcs'!$C$21*'Drive Train'!$F$39,GQ126+GK$2)</f>
        <v>10.72</v>
      </c>
      <c r="GR127" s="43">
        <f>'Drive Train'!$F$35-GK127*'DEPRECATED - DT-Prelim Calcs'!$C$21*'Drive Train'!$F$39</f>
        <v>10.72</v>
      </c>
      <c r="GS127" s="1">
        <f>IF(GP127&gt;='Drive Train'!$F$29,1,0)</f>
        <v>0</v>
      </c>
      <c r="GT127" s="43">
        <f t="shared" si="155"/>
        <v>33.333333333333314</v>
      </c>
      <c r="GU127" s="49">
        <f>GU126+'DEPRECATED - DT-Prelim Calcs'!$C$11</f>
        <v>492</v>
      </c>
      <c r="GV127" s="2">
        <f>HF127/'Drive Train'!$F$35</f>
        <v>0.84946236559139798</v>
      </c>
      <c r="GW127" s="36">
        <f>HD127*12*60/(PI() * 'Drive Train'!$F$15)/GV$2*GV127</f>
        <v>-235783.20138785325</v>
      </c>
      <c r="GX127" s="2">
        <f>('DEPRECATED - DT-Prelim Calcs'!$C$6*GV127-GW127)/('DEPRECATED - DT-Prelim Calcs'!$C$6*GV127)*'DEPRECATED - DT-Prelim Calcs'!$C$7*GV127</f>
        <v>177.31050114494209</v>
      </c>
      <c r="GY127" s="43">
        <f>GX127/'DEPRECATED - DT-Prelim Calcs'!$C$7*('DEPRECATED - DT-Prelim Calcs'!$C$8-'DEPRECATED - DT-Prelim Calcs'!$C$9)+'DEPRECATED - DT-Prelim Calcs'!$C$9</f>
        <v>9660.9526743140104</v>
      </c>
      <c r="GZ127" s="43">
        <f t="shared" si="112"/>
        <v>33.333333333333314</v>
      </c>
      <c r="HA127" s="2">
        <f t="shared" si="156"/>
        <v>1.4462867232450001</v>
      </c>
      <c r="HB127" s="43">
        <f>HA127*'DEPRECATED - DT-Prelim Calcs'!$C$21/GV$2/'DEPRECATED - DT-Prelim Calcs'!$C$19/'DEPRECATED - DT-Prelim Calcs'!$C$18*3.39*'DEPRECATED - DT-Prelim Calcs'!$C$20</f>
        <v>29.053734754561201</v>
      </c>
      <c r="HC127" s="36">
        <f t="shared" si="157"/>
        <v>0</v>
      </c>
      <c r="HD127" s="43">
        <f>HB126*'DEPRECATED - DT-Prelim Calcs'!$C$11+HD126</f>
        <v>-807.41132112935429</v>
      </c>
      <c r="HE127" s="43">
        <f>HE126+0.5*HB127*'DEPRECATED - DT-Prelim Calcs'!$C$11^2+HD127*'DEPRECATED - DT-Prelim Calcs'!$C$11</f>
        <v>-168653.35022823216</v>
      </c>
      <c r="HF127" s="43">
        <f>MIN('Drive Train'!$F$35-GZ126*'DEPRECATED - DT-Prelim Calcs'!$C$21*'Drive Train'!$F$39,HF126+GZ$2)</f>
        <v>10.533333333333335</v>
      </c>
      <c r="HG127" s="43">
        <f>'Drive Train'!$F$35-GZ127*'DEPRECATED - DT-Prelim Calcs'!$C$21*'Drive Train'!$F$39</f>
        <v>10.533333333333335</v>
      </c>
      <c r="HH127" s="1">
        <f>IF(HE127&gt;='Drive Train'!$F$29,1,0)</f>
        <v>0</v>
      </c>
      <c r="HI127" s="43">
        <f t="shared" si="158"/>
        <v>37.037037037037017</v>
      </c>
      <c r="HJ127" s="49">
        <f>HJ126+'DEPRECATED - DT-Prelim Calcs'!$C$11</f>
        <v>492</v>
      </c>
      <c r="HK127" s="2">
        <f>HU127/'Drive Train'!$F$35</f>
        <v>0.83440860215053769</v>
      </c>
      <c r="HL127" s="36">
        <f>HS127*12*60/(PI() * 'Drive Train'!$F$15)/HK$2*HK127</f>
        <v>-103783.21741945614</v>
      </c>
      <c r="HM127" s="2">
        <f>('DEPRECATED - DT-Prelim Calcs'!$C$6*HK127-HL127)/('DEPRECATED - DT-Prelim Calcs'!$C$6*HK127)*'DEPRECATED - DT-Prelim Calcs'!$C$7*HK127</f>
        <v>80.205428020770867</v>
      </c>
      <c r="HN127" s="43">
        <f>HM127/'DEPRECATED - DT-Prelim Calcs'!$C$7*('DEPRECATED - DT-Prelim Calcs'!$C$8-'DEPRECATED - DT-Prelim Calcs'!$C$9)+'DEPRECATED - DT-Prelim Calcs'!$C$9</f>
        <v>4370.9001832210988</v>
      </c>
      <c r="HO127" s="43">
        <f t="shared" si="113"/>
        <v>36.66666666666665</v>
      </c>
      <c r="HP127" s="2">
        <f t="shared" si="159"/>
        <v>1.4462867232450001</v>
      </c>
      <c r="HQ127" s="43">
        <f>HP127*'DEPRECATED - DT-Prelim Calcs'!$C$21/HK$2/'DEPRECATED - DT-Prelim Calcs'!$C$19/'DEPRECATED - DT-Prelim Calcs'!$C$18*3.39*'DEPRECATED - DT-Prelim Calcs'!$C$20</f>
        <v>29.053734754561201</v>
      </c>
      <c r="HR127" s="36">
        <f t="shared" si="160"/>
        <v>0</v>
      </c>
      <c r="HS127" s="43">
        <f>HQ126*'DEPRECATED - DT-Prelim Calcs'!$C$11+HS126</f>
        <v>-361.80492539150725</v>
      </c>
      <c r="HT127" s="43">
        <f>HT126+0.5*HQ127*'DEPRECATED - DT-Prelim Calcs'!$C$11^2+HS127*'DEPRECATED - DT-Prelim Calcs'!$C$11</f>
        <v>-184441.29266620096</v>
      </c>
      <c r="HU127" s="43">
        <f>MIN('Drive Train'!$F$35-HO126*'DEPRECATED - DT-Prelim Calcs'!$C$21*'Drive Train'!$F$39,HU126+HO$2)</f>
        <v>10.346666666666668</v>
      </c>
      <c r="HV127" s="43">
        <f>'Drive Train'!$F$35-HO127*'DEPRECATED - DT-Prelim Calcs'!$C$21*'Drive Train'!$F$39</f>
        <v>10.346666666666668</v>
      </c>
      <c r="HW127" s="1">
        <f>IF(HT127&gt;='Drive Train'!$F$29,1,0)</f>
        <v>0</v>
      </c>
      <c r="HX127" s="43">
        <f t="shared" si="161"/>
        <v>40.740740740740726</v>
      </c>
      <c r="HY127" s="49">
        <f>HY126+'DEPRECATED - DT-Prelim Calcs'!$C$11</f>
        <v>492</v>
      </c>
      <c r="HZ127" s="2">
        <f>IJ127/'Drive Train'!$F$35</f>
        <v>0.8193548387096774</v>
      </c>
      <c r="IA127" s="36">
        <f>IH127*12*60/(PI() * 'Drive Train'!$F$15)/HZ$2*HZ127</f>
        <v>-172983.08451660385</v>
      </c>
      <c r="IB127" s="2">
        <f>('DEPRECATED - DT-Prelim Calcs'!$C$6*HZ127-IA127)/('DEPRECATED - DT-Prelim Calcs'!$C$6*HZ127)*'DEPRECATED - DT-Prelim Calcs'!$C$7*HZ127</f>
        <v>131.00432064854402</v>
      </c>
      <c r="IC127" s="43">
        <f>IB127/'DEPRECATED - DT-Prelim Calcs'!$C$7*('DEPRECATED - DT-Prelim Calcs'!$C$8-'DEPRECATED - DT-Prelim Calcs'!$C$9)+'DEPRECATED - DT-Prelim Calcs'!$C$9</f>
        <v>7138.3025427938155</v>
      </c>
      <c r="ID127" s="43">
        <f t="shared" si="114"/>
        <v>39.999999999999986</v>
      </c>
      <c r="IE127" s="2">
        <f t="shared" si="162"/>
        <v>1.4462867232450001</v>
      </c>
      <c r="IF127" s="43">
        <f>IE127*'DEPRECATED - DT-Prelim Calcs'!$C$21/HZ$2/'DEPRECATED - DT-Prelim Calcs'!$C$19/'DEPRECATED - DT-Prelim Calcs'!$C$18*3.39*'DEPRECATED - DT-Prelim Calcs'!$C$20</f>
        <v>29.053734754561201</v>
      </c>
      <c r="IG127" s="36">
        <f t="shared" si="163"/>
        <v>0</v>
      </c>
      <c r="IH127" s="43">
        <f>IF126*'DEPRECATED - DT-Prelim Calcs'!$C$11+IH126</f>
        <v>-614.12634925971906</v>
      </c>
      <c r="II127" s="43">
        <f>II126+0.5*IF127*'DEPRECATED - DT-Prelim Calcs'!$C$11^2+IH127*'DEPRECATED - DT-Prelim Calcs'!$C$11</f>
        <v>-163302.82285120076</v>
      </c>
      <c r="IJ127" s="43">
        <f>MIN('Drive Train'!$F$35-ID126*'DEPRECATED - DT-Prelim Calcs'!$C$21*'Drive Train'!$F$39,IJ126+ID$2)</f>
        <v>10.16</v>
      </c>
      <c r="IK127" s="43">
        <f>'Drive Train'!$F$35-ID127*'DEPRECATED - DT-Prelim Calcs'!$C$21*'Drive Train'!$F$39</f>
        <v>10.16</v>
      </c>
      <c r="IL127" s="1">
        <f>IF(II127&gt;='Drive Train'!$F$29,1,0)</f>
        <v>0</v>
      </c>
      <c r="IM127" s="43">
        <f t="shared" si="164"/>
        <v>44.444444444444429</v>
      </c>
      <c r="IN127" s="49">
        <f>IN126+'DEPRECATED - DT-Prelim Calcs'!$C$11</f>
        <v>492</v>
      </c>
      <c r="IO127" s="2">
        <f>IY127/'Drive Train'!$F$35</f>
        <v>0.80430107526881722</v>
      </c>
      <c r="IP127" s="36">
        <f>IW127*12*60/(PI() * 'Drive Train'!$F$15)/IO$2*IO127</f>
        <v>-318790.43898632762</v>
      </c>
      <c r="IQ127" s="2">
        <f>('DEPRECATED - DT-Prelim Calcs'!$C$6*IO127-IP127)/('DEPRECATED - DT-Prelim Calcs'!$C$6*IO127)*'DEPRECATED - DT-Prelim Calcs'!$C$7*IO127</f>
        <v>238.11812170537385</v>
      </c>
      <c r="IR127" s="43">
        <f>IQ127/'DEPRECATED - DT-Prelim Calcs'!$C$7*('DEPRECATED - DT-Prelim Calcs'!$C$8-'DEPRECATED - DT-Prelim Calcs'!$C$9)+'DEPRECATED - DT-Prelim Calcs'!$C$9</f>
        <v>12973.606630218128</v>
      </c>
      <c r="IS127" s="43">
        <f t="shared" si="115"/>
        <v>43.333333333333321</v>
      </c>
      <c r="IT127" s="2">
        <f t="shared" si="165"/>
        <v>1.4462867232450001</v>
      </c>
      <c r="IU127" s="43">
        <f>IT127*'DEPRECATED - DT-Prelim Calcs'!$C$21/IO$2/'DEPRECATED - DT-Prelim Calcs'!$C$19/'DEPRECATED - DT-Prelim Calcs'!$C$18*3.39*'DEPRECATED - DT-Prelim Calcs'!$C$20</f>
        <v>29.053734754561201</v>
      </c>
      <c r="IV127" s="36">
        <f t="shared" si="166"/>
        <v>0</v>
      </c>
      <c r="IW127" s="43">
        <f>IU126*'DEPRECATED - DT-Prelim Calcs'!$C$11+IW126</f>
        <v>-1152.9560582210886</v>
      </c>
      <c r="IX127" s="43">
        <f>IX126+0.5*IU127*'DEPRECATED - DT-Prelim Calcs'!$C$11^2+IW127*'DEPRECATED - DT-Prelim Calcs'!$C$11</f>
        <v>-208369.25970919535</v>
      </c>
      <c r="IY127" s="43">
        <f>MIN('Drive Train'!$F$35-IS126*'DEPRECATED - DT-Prelim Calcs'!$C$21*'Drive Train'!$F$39,IY126+IS$2)</f>
        <v>9.9733333333333345</v>
      </c>
      <c r="IZ127" s="43">
        <f>'Drive Train'!$F$35-IS127*'DEPRECATED - DT-Prelim Calcs'!$C$21*'Drive Train'!$F$39</f>
        <v>9.9733333333333345</v>
      </c>
      <c r="JA127" s="1">
        <f>IF(IX127&gt;='Drive Train'!$F$29,1,0)</f>
        <v>0</v>
      </c>
      <c r="JB127" s="43">
        <f t="shared" si="167"/>
        <v>48.148148148148138</v>
      </c>
      <c r="JC127" s="49">
        <f>JC126+'DEPRECATED - DT-Prelim Calcs'!$C$11</f>
        <v>492</v>
      </c>
      <c r="JD127" s="2">
        <f>JN127/'Drive Train'!$F$35</f>
        <v>0.78924731182795704</v>
      </c>
      <c r="JE127" s="36">
        <f>JL127*12*60/(PI() * 'Drive Train'!$F$15)/JD$2*JD127</f>
        <v>-301145.10537518223</v>
      </c>
      <c r="JF127" s="2">
        <f>('DEPRECATED - DT-Prelim Calcs'!$C$6*JD127-JE127)/('DEPRECATED - DT-Prelim Calcs'!$C$6*JD127)*'DEPRECATED - DT-Prelim Calcs'!$C$7*JD127</f>
        <v>225.07626334225441</v>
      </c>
      <c r="JG127" s="43">
        <f>JF127/'DEPRECATED - DT-Prelim Calcs'!$C$7*('DEPRECATED - DT-Prelim Calcs'!$C$8-'DEPRECATED - DT-Prelim Calcs'!$C$9)+'DEPRECATED - DT-Prelim Calcs'!$C$9</f>
        <v>12263.117331331769</v>
      </c>
      <c r="JH127" s="43">
        <f t="shared" si="116"/>
        <v>46.666666666666657</v>
      </c>
      <c r="JI127" s="2">
        <f t="shared" si="168"/>
        <v>1.4462867232450001</v>
      </c>
      <c r="JJ127" s="43">
        <f>JI127*'DEPRECATED - DT-Prelim Calcs'!$C$21/JD$2/'DEPRECATED - DT-Prelim Calcs'!$C$19/'DEPRECATED - DT-Prelim Calcs'!$C$18*3.39*'DEPRECATED - DT-Prelim Calcs'!$C$20</f>
        <v>29.053734754561201</v>
      </c>
      <c r="JK127" s="36">
        <f t="shared" si="169"/>
        <v>0</v>
      </c>
      <c r="JL127" s="43">
        <f>JJ126*'DEPRECATED - DT-Prelim Calcs'!$C$11+JL126</f>
        <v>-1109.9126843796207</v>
      </c>
      <c r="JM127" s="43">
        <f>JM126+0.5*JJ127*'DEPRECATED - DT-Prelim Calcs'!$C$11^2+JL127*'DEPRECATED - DT-Prelim Calcs'!$C$11</f>
        <v>-179159.48122437156</v>
      </c>
      <c r="JN127" s="43">
        <f>MIN('Drive Train'!$F$35-JH126*'DEPRECATED - DT-Prelim Calcs'!$C$21*'Drive Train'!$F$39,JN126+JH$2)</f>
        <v>9.7866666666666671</v>
      </c>
      <c r="JO127" s="43">
        <f>'Drive Train'!$F$35-JH127*'DEPRECATED - DT-Prelim Calcs'!$C$21*'Drive Train'!$F$39</f>
        <v>9.7866666666666671</v>
      </c>
      <c r="JP127" s="1">
        <f>IF(JM127&gt;='Drive Train'!$F$29,1,0)</f>
        <v>0</v>
      </c>
      <c r="JQ127" s="43">
        <f>MIN(JG127,'DEPRECATED - DT-Prelim Calcs'!$C$10)*'DEPRECATED - DT-Prelim Calcs'!$C$11*1000/60/60</f>
        <v>103.33333333333333</v>
      </c>
      <c r="JR127" s="49">
        <f>JR126+'DEPRECATED - DT-Prelim Calcs'!$C$11</f>
        <v>492</v>
      </c>
      <c r="JS127" s="2">
        <f>KC127/'Drive Train'!$F$35</f>
        <v>0.77419354838709686</v>
      </c>
      <c r="JT127" s="36">
        <f>KA127*12*60/(PI() * 'Drive Train'!$F$15)/JS$2*JS127</f>
        <v>-294458.38032520644</v>
      </c>
      <c r="JU127" s="2">
        <f>('DEPRECATED - DT-Prelim Calcs'!$C$6*JS127-JT127)/('DEPRECATED - DT-Prelim Calcs'!$C$6*JS127)*'DEPRECATED - DT-Prelim Calcs'!$C$7*JS127</f>
        <v>220.09018462676593</v>
      </c>
      <c r="JV127" s="43">
        <f>JU127/'DEPRECATED - DT-Prelim Calcs'!$C$7*('DEPRECATED - DT-Prelim Calcs'!$C$8-'DEPRECATED - DT-Prelim Calcs'!$C$9)+'DEPRECATED - DT-Prelim Calcs'!$C$9</f>
        <v>11991.487669965605</v>
      </c>
      <c r="JW127" s="43">
        <f t="shared" si="117"/>
        <v>49.999999999999993</v>
      </c>
      <c r="JX127" s="2">
        <f t="shared" si="170"/>
        <v>1.4462867232450001</v>
      </c>
      <c r="JY127" s="43">
        <f>JX127*'DEPRECATED - DT-Prelim Calcs'!$C$21/JS$2/'DEPRECATED - DT-Prelim Calcs'!$C$19/'DEPRECATED - DT-Prelim Calcs'!$C$18*3.39*'DEPRECATED - DT-Prelim Calcs'!$C$20</f>
        <v>29.053734754561201</v>
      </c>
      <c r="JZ127" s="36">
        <f t="shared" si="171"/>
        <v>0</v>
      </c>
      <c r="KA127" s="43">
        <f>JY126*'DEPRECATED - DT-Prelim Calcs'!$C$11+KA126</f>
        <v>-1106.370247567367</v>
      </c>
      <c r="KB127" s="43">
        <f>KB126+0.5*JY127*'DEPRECATED - DT-Prelim Calcs'!$C$11^2+KA127*'DEPRECATED - DT-Prelim Calcs'!$C$11</f>
        <v>-197368.74142737966</v>
      </c>
      <c r="KC127" s="43">
        <f>MIN('Drive Train'!$F$35-JW126*'DEPRECATED - DT-Prelim Calcs'!$C$21*'Drive Train'!$F$39,KC126+JW$2)</f>
        <v>9.6000000000000014</v>
      </c>
      <c r="KD127" s="43">
        <f>'Drive Train'!$F$35-JW127*'DEPRECATED - DT-Prelim Calcs'!$C$21*'Drive Train'!$F$39</f>
        <v>9.6000000000000014</v>
      </c>
      <c r="KE127" s="1">
        <f>IF(KB127&gt;='Drive Train'!$F$29,1,0)</f>
        <v>0</v>
      </c>
      <c r="KF127" s="43">
        <f>MIN(JV127,'DEPRECATED - DT-Prelim Calcs'!$C$10)*'DEPRECATED - DT-Prelim Calcs'!$C$11*1000/60/60</f>
        <v>103.33333333333333</v>
      </c>
      <c r="KG127" s="49">
        <f>KG126+'DEPRECATED - DT-Prelim Calcs'!$C$11</f>
        <v>492</v>
      </c>
      <c r="KH127" s="2">
        <f>KR127/'Drive Train'!$F$35</f>
        <v>0.75913978494623657</v>
      </c>
      <c r="KI127" s="36">
        <f>KP127*12*60/(PI() * 'Drive Train'!$F$15)/KH$2*KH127</f>
        <v>-77023.682557523731</v>
      </c>
      <c r="KJ127" s="2">
        <f>('DEPRECATED - DT-Prelim Calcs'!$C$6*KH127-KI127)/('DEPRECATED - DT-Prelim Calcs'!$C$6*KH127)*'DEPRECATED - DT-Prelim Calcs'!$C$7*KH127</f>
        <v>60.181223145439596</v>
      </c>
      <c r="KK127" s="43">
        <f>KJ127/'DEPRECATED - DT-Prelim Calcs'!$C$7*('DEPRECATED - DT-Prelim Calcs'!$C$8-'DEPRECATED - DT-Prelim Calcs'!$C$9)+'DEPRECATED - DT-Prelim Calcs'!$C$9</f>
        <v>3280.0293206097685</v>
      </c>
      <c r="KL127" s="43">
        <f t="shared" si="118"/>
        <v>53.333333333333329</v>
      </c>
      <c r="KM127" s="2">
        <f t="shared" si="172"/>
        <v>1.4462867232450001</v>
      </c>
      <c r="KN127" s="43">
        <f>KM127*'DEPRECATED - DT-Prelim Calcs'!$C$21/KH$2/'DEPRECATED - DT-Prelim Calcs'!$C$19/'DEPRECATED - DT-Prelim Calcs'!$C$18*3.39*'DEPRECATED - DT-Prelim Calcs'!$C$20</f>
        <v>29.053734754561201</v>
      </c>
      <c r="KO127" s="36">
        <f t="shared" si="173"/>
        <v>0</v>
      </c>
      <c r="KP127" s="43">
        <f>KN126*'DEPRECATED - DT-Prelim Calcs'!$C$11+KP126</f>
        <v>-295.14038769002264</v>
      </c>
      <c r="KQ127" s="43">
        <f>KQ126+0.5*KN127*'DEPRECATED - DT-Prelim Calcs'!$C$11^2+KP127*'DEPRECATED - DT-Prelim Calcs'!$C$11</f>
        <v>-195100.21630282627</v>
      </c>
      <c r="KR127" s="43">
        <f>MIN('Drive Train'!$F$35-KL126*'DEPRECATED - DT-Prelim Calcs'!$C$21*'Drive Train'!$F$39,KR126+KL$2)</f>
        <v>9.413333333333334</v>
      </c>
      <c r="KS127" s="43">
        <f>'Drive Train'!$F$35-KL127*'DEPRECATED - DT-Prelim Calcs'!$C$21*'Drive Train'!$F$39</f>
        <v>9.413333333333334</v>
      </c>
      <c r="KT127" s="1">
        <f>IF(KQ127&gt;='Drive Train'!$F$29,1,0)</f>
        <v>0</v>
      </c>
      <c r="KU127" s="43">
        <f>MIN(KK127,'DEPRECATED - DT-Prelim Calcs'!$C$10)*'DEPRECATED - DT-Prelim Calcs'!$C$11*1000/60/60</f>
        <v>103.33333333333333</v>
      </c>
      <c r="KV127" s="49">
        <f>KV126+'DEPRECATED - DT-Prelim Calcs'!$C$11</f>
        <v>492</v>
      </c>
      <c r="KW127" s="2">
        <f>LG127/'Drive Train'!$F$35</f>
        <v>0.74408602150537628</v>
      </c>
      <c r="KX127" s="36">
        <f>LE127*12*60/(PI() * 'Drive Train'!$F$15)/KW$2*KW127</f>
        <v>-68961.503392744708</v>
      </c>
      <c r="KY127" s="2">
        <f>('DEPRECATED - DT-Prelim Calcs'!$C$6*KW127-KX127)/('DEPRECATED - DT-Prelim Calcs'!$C$6*KW127)*'DEPRECATED - DT-Prelim Calcs'!$C$7*KW127</f>
        <v>54.184034743677245</v>
      </c>
      <c r="KZ127" s="43">
        <f>KY127/'DEPRECATED - DT-Prelim Calcs'!$C$7*('DEPRECATED - DT-Prelim Calcs'!$C$8-'DEPRECATED - DT-Prelim Calcs'!$C$9)+'DEPRECATED - DT-Prelim Calcs'!$C$9</f>
        <v>2953.3168181257006</v>
      </c>
      <c r="LA127" s="43">
        <f t="shared" si="119"/>
        <v>56.666666666666664</v>
      </c>
      <c r="LB127" s="2">
        <f t="shared" si="174"/>
        <v>1.4462867232450001</v>
      </c>
      <c r="LC127" s="43">
        <f>LB127*'DEPRECATED - DT-Prelim Calcs'!$C$21/KW$2/'DEPRECATED - DT-Prelim Calcs'!$C$19/'DEPRECATED - DT-Prelim Calcs'!$C$18*3.39*'DEPRECATED - DT-Prelim Calcs'!$C$20</f>
        <v>29.053734754561201</v>
      </c>
      <c r="LD127" s="36">
        <f t="shared" si="175"/>
        <v>0</v>
      </c>
      <c r="LE127" s="43">
        <f>LC126*'DEPRECATED - DT-Prelim Calcs'!$C$11+LE126</f>
        <v>-269.59367074557593</v>
      </c>
      <c r="LF127" s="43">
        <f>LF126+0.5*LC127*'DEPRECATED - DT-Prelim Calcs'!$C$11^2+LE127*'DEPRECATED - DT-Prelim Calcs'!$C$11</f>
        <v>-222618.45508361628</v>
      </c>
      <c r="LG127" s="43">
        <f>MIN('Drive Train'!$F$35-LA126*'DEPRECATED - DT-Prelim Calcs'!$C$21*'Drive Train'!$F$39,LG126+LA$2)</f>
        <v>9.2266666666666666</v>
      </c>
      <c r="LH127" s="43">
        <f>'Drive Train'!$F$35-LA127*'DEPRECATED - DT-Prelim Calcs'!$C$21*'Drive Train'!$F$39</f>
        <v>9.2266666666666666</v>
      </c>
      <c r="LI127" s="1">
        <f>IF(LF127&gt;='Drive Train'!$F$29,1,0)</f>
        <v>0</v>
      </c>
      <c r="LJ127" s="43">
        <f>MIN(KZ127,'DEPRECATED - DT-Prelim Calcs'!$C$10)*'DEPRECATED - DT-Prelim Calcs'!$C$11*1000/60/60</f>
        <v>103.33333333333333</v>
      </c>
      <c r="LK127" s="49">
        <f>LK126+'DEPRECATED - DT-Prelim Calcs'!$C$11</f>
        <v>492</v>
      </c>
      <c r="LL127" s="2">
        <f>LV127/'Drive Train'!$F$35</f>
        <v>0.72903225806451621</v>
      </c>
      <c r="LM127" s="36">
        <f>LT127*12*60/(PI() * 'Drive Train'!$F$15)/LL$2*LL127</f>
        <v>19219.174548601004</v>
      </c>
      <c r="LN127" s="2">
        <f>('DEPRECATED - DT-Prelim Calcs'!$C$6*LL127-LM127)/('DEPRECATED - DT-Prelim Calcs'!$C$6*LL127)*'DEPRECATED - DT-Prelim Calcs'!$C$7*LL127</f>
        <v>-10.709040689761856</v>
      </c>
      <c r="LO127" s="43">
        <f>LN127/'DEPRECATED - DT-Prelim Calcs'!$C$7*('DEPRECATED - DT-Prelim Calcs'!$C$8-'DEPRECATED - DT-Prelim Calcs'!$C$9)+'DEPRECATED - DT-Prelim Calcs'!$C$9</f>
        <v>-581.90296294971301</v>
      </c>
      <c r="LP127" s="43">
        <f t="shared" si="120"/>
        <v>-581.90296294971301</v>
      </c>
      <c r="LQ127" s="2">
        <f t="shared" si="176"/>
        <v>-12.768346707013894</v>
      </c>
      <c r="LR127" s="43">
        <f>LQ127*'DEPRECATED - DT-Prelim Calcs'!$C$21/LL$2/'DEPRECATED - DT-Prelim Calcs'!$C$19/'DEPRECATED - DT-Prelim Calcs'!$C$18*3.39*'DEPRECATED - DT-Prelim Calcs'!$C$20</f>
        <v>-256.4969673838421</v>
      </c>
      <c r="LS127" s="36">
        <f t="shared" si="177"/>
        <v>1</v>
      </c>
      <c r="LT127" s="43">
        <f>LR126*'DEPRECATED - DT-Prelim Calcs'!$C$11+LT126</f>
        <v>76.685649978215764</v>
      </c>
      <c r="LU127" s="43">
        <f>LU126+0.5*LR127*'DEPRECATED - DT-Prelim Calcs'!$C$11^2+LT127*'DEPRECATED - DT-Prelim Calcs'!$C$11</f>
        <v>-213660.55352351579</v>
      </c>
      <c r="LV127" s="43">
        <f>MIN('Drive Train'!$F$35-LP126*'DEPRECATED - DT-Prelim Calcs'!$C$21*'Drive Train'!$F$39,LV126+LP$2)</f>
        <v>9.0400000000000009</v>
      </c>
      <c r="LW127" s="43">
        <f>'Drive Train'!$F$35-LP127*'DEPRECATED - DT-Prelim Calcs'!$C$21*'Drive Train'!$F$39</f>
        <v>44.986565925183925</v>
      </c>
      <c r="LX127" s="1">
        <f>IF(LU127&gt;='Drive Train'!$F$29,1,0)</f>
        <v>0</v>
      </c>
      <c r="LY127" s="43">
        <f>MIN(LO127,'DEPRECATED - DT-Prelim Calcs'!$C$10)*'DEPRECATED - DT-Prelim Calcs'!$C$11*1000/60/60</f>
        <v>-646.55884772190325</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0"/>
        <v>0</v>
      </c>
      <c r="X128" s="2">
        <f>MAX(MIN(IF(AND(AI127=1,AG128&lt;0),-1,1)*(W128-$C$9)/($C$8-$C$9)*$C$7-$C$29*AE128/T$2 -  AI127*$C$29/2,X$2),MAX(X$4:X127)*-1)</f>
        <v>-0.27672021620693066</v>
      </c>
      <c r="Y128" s="43">
        <f t="shared" si="94"/>
        <v>0</v>
      </c>
      <c r="Z128" s="43">
        <f t="shared" si="95"/>
        <v>0</v>
      </c>
      <c r="AA128" s="43">
        <f t="shared" si="96"/>
        <v>0</v>
      </c>
      <c r="AB128" s="43" t="e">
        <f t="shared" si="97"/>
        <v>#N/A</v>
      </c>
      <c r="AC128" s="36">
        <f t="shared" si="121"/>
        <v>1</v>
      </c>
      <c r="AD128" s="1">
        <f t="shared" si="98"/>
        <v>1</v>
      </c>
      <c r="AE128" s="43">
        <f t="shared" si="99"/>
        <v>0</v>
      </c>
      <c r="AF128" s="43" t="e">
        <f t="shared" si="100"/>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889.49632897085212</v>
      </c>
      <c r="AK128" s="43">
        <f t="shared" si="178"/>
        <v>0</v>
      </c>
      <c r="AL128" s="49">
        <f>AL127+'DEPRECATED - DT-Prelim Calcs'!$C$11</f>
        <v>496</v>
      </c>
      <c r="AM128" s="2">
        <f>AW128/'Drive Train'!$F$35</f>
        <v>1.2285445149549523</v>
      </c>
      <c r="AN128" s="36">
        <f>AU128*12*60/(PI() * 'Drive Train'!$F$15)/AM$2*AM128</f>
        <v>-3235.8348140045309</v>
      </c>
      <c r="AO128" s="2">
        <f>('DEPRECATED - DT-Prelim Calcs'!$C$6*AM128-AN128)/('DEPRECATED - DT-Prelim Calcs'!$C$6*AM128)*'DEPRECATED - DT-Prelim Calcs'!$C$7*AM128</f>
        <v>8.140567392330146</v>
      </c>
      <c r="AP128" s="43">
        <f>AO128/'DEPRECATED - DT-Prelim Calcs'!$C$7*('DEPRECATED - DT-Prelim Calcs'!$C$8-'DEPRECATED - DT-Prelim Calcs'!$C$9)+'DEPRECATED - DT-Prelim Calcs'!$C$9</f>
        <v>444.97867137320941</v>
      </c>
      <c r="AQ128" s="43">
        <f t="shared" si="102"/>
        <v>93</v>
      </c>
      <c r="AR128" s="2">
        <f t="shared" si="122"/>
        <v>1.8853335952420951</v>
      </c>
      <c r="AS128" s="43">
        <f>AR128*'DEPRECATED - DT-Prelim Calcs'!$C$21/AM$2/'DEPRECATED - DT-Prelim Calcs'!$C$19/'DEPRECATED - DT-Prelim Calcs'!$C$18*3.39*'DEPRECATED - DT-Prelim Calcs'!$C$20</f>
        <v>18.93676451551995</v>
      </c>
      <c r="AT128" s="36">
        <f t="shared" si="123"/>
        <v>0</v>
      </c>
      <c r="AU128" s="43">
        <f>AS127*'DEPRECATED - DT-Prelim Calcs'!$C$11+AU127</f>
        <v>-15.323273697062092</v>
      </c>
      <c r="AV128" s="43">
        <f>AV127+0.5*AS128*'DEPRECATED - DT-Prelim Calcs'!$C$11^2+AU128*'DEPRECATED - DT-Prelim Calcs'!$C$11</f>
        <v>7337.414155143857</v>
      </c>
      <c r="AW128" s="43">
        <f>MIN('Drive Train'!$F$35-AQ127*'DEPRECATED - DT-Prelim Calcs'!$C$21*'Drive Train'!$F$39,AW127+AQ$2)</f>
        <v>15.233951985441408</v>
      </c>
      <c r="AX128" s="43">
        <f>'Drive Train'!$F$35-AQ128*'DEPRECATED - DT-Prelim Calcs'!$C$21*'Drive Train'!$F$39</f>
        <v>7.1920000000000002</v>
      </c>
      <c r="AY128" s="1">
        <f>IF(AV128&gt;='Drive Train'!$F$29,1,0)</f>
        <v>1</v>
      </c>
      <c r="AZ128" s="43">
        <f t="shared" si="124"/>
        <v>103.33333333333333</v>
      </c>
      <c r="BA128" s="49">
        <f>BA127+'DEPRECATED - DT-Prelim Calcs'!$C$11</f>
        <v>496</v>
      </c>
      <c r="BB128" s="2">
        <f>BL128/'Drive Train'!$F$35</f>
        <v>0.57999999999999996</v>
      </c>
      <c r="BC128" s="36">
        <f>BJ128*12*60/(PI() * 'Drive Train'!$F$15)/BB$2*BB128</f>
        <v>1664.0410882297331</v>
      </c>
      <c r="BD128" s="2">
        <f>('DEPRECATED - DT-Prelim Calcs'!$C$6*BB128-BC128)/('DEPRECATED - DT-Prelim Calcs'!$C$6*BB128)*'DEPRECATED - DT-Prelim Calcs'!$C$7*BB128</f>
        <v>1.4969472251101179</v>
      </c>
      <c r="BE128" s="43">
        <f>BD128/'DEPRECATED - DT-Prelim Calcs'!$C$7*('DEPRECATED - DT-Prelim Calcs'!$C$8-'DEPRECATED - DT-Prelim Calcs'!$C$9)+'DEPRECATED - DT-Prelim Calcs'!$C$9</f>
        <v>83.05011002465568</v>
      </c>
      <c r="BF128" s="43">
        <f t="shared" si="103"/>
        <v>83.05011002465568</v>
      </c>
      <c r="BG128" s="2">
        <f t="shared" si="125"/>
        <v>1.272833241715172</v>
      </c>
      <c r="BH128" s="43">
        <f>BG128*'DEPRECATED - DT-Prelim Calcs'!$C$21/BB$2/'DEPRECATED - DT-Prelim Calcs'!$C$19/'DEPRECATED - DT-Prelim Calcs'!$C$18*3.39*'DEPRECATED - DT-Prelim Calcs'!$C$20</f>
        <v>18.466726793207293</v>
      </c>
      <c r="BI128" s="36">
        <f t="shared" si="126"/>
        <v>0</v>
      </c>
      <c r="BJ128" s="43">
        <f>BH127*'DEPRECATED - DT-Prelim Calcs'!$C$11+BJ127</f>
        <v>11.555568651755294</v>
      </c>
      <c r="BK128" s="43">
        <f>BK127+0.5*BH128*'DEPRECATED - DT-Prelim Calcs'!$C$11^2+BJ128*'DEPRECATED - DT-Prelim Calcs'!$C$11</f>
        <v>-65710.323830752226</v>
      </c>
      <c r="BL128" s="43">
        <f>MIN('Drive Train'!$F$35-BF127*'DEPRECATED - DT-Prelim Calcs'!$C$21*'Drive Train'!$F$39,BL127+BF$2)</f>
        <v>7.1920000000000002</v>
      </c>
      <c r="BM128" s="43">
        <f>'Drive Train'!$F$35-BF128*'DEPRECATED - DT-Prelim Calcs'!$C$21*'Drive Train'!$F$39</f>
        <v>7.7491938386192825</v>
      </c>
      <c r="BN128" s="1">
        <f>IF(BK128&gt;='Drive Train'!$F$29,1,0)</f>
        <v>0</v>
      </c>
      <c r="BO128" s="43">
        <f t="shared" si="127"/>
        <v>92.277900027395191</v>
      </c>
      <c r="BP128" s="49">
        <f>BP127+'DEPRECATED - DT-Prelim Calcs'!$C$11</f>
        <v>496</v>
      </c>
      <c r="BQ128" s="2">
        <f>CA128/'Drive Train'!$F$35</f>
        <v>0.57999999999999996</v>
      </c>
      <c r="BR128" s="36">
        <f>BY128*12*60/(PI() * 'Drive Train'!$F$15)/BQ$2*BQ128</f>
        <v>-2530.4908637885928</v>
      </c>
      <c r="BS128" s="2">
        <f>('DEPRECATED - DT-Prelim Calcs'!$C$6*BQ128-BR128)/('DEPRECATED - DT-Prelim Calcs'!$C$6*BQ128)*'DEPRECATED - DT-Prelim Calcs'!$C$7*BQ128</f>
        <v>4.5803884249480413</v>
      </c>
      <c r="BT128" s="43">
        <f>BS128/'DEPRECATED - DT-Prelim Calcs'!$C$7*('DEPRECATED - DT-Prelim Calcs'!$C$8-'DEPRECATED - DT-Prelim Calcs'!$C$9)+'DEPRECATED - DT-Prelim Calcs'!$C$9</f>
        <v>251.02862315015449</v>
      </c>
      <c r="BU128" s="43">
        <f t="shared" si="104"/>
        <v>93</v>
      </c>
      <c r="BV128" s="2">
        <f t="shared" si="128"/>
        <v>1.5313624128476471</v>
      </c>
      <c r="BW128" s="43">
        <f>BV128*'DEPRECATED - DT-Prelim Calcs'!$C$21/BQ$2/'DEPRECATED - DT-Prelim Calcs'!$C$19/'DEPRECATED - DT-Prelim Calcs'!$C$18*3.39*'DEPRECATED - DT-Prelim Calcs'!$C$20</f>
        <v>29.053734754561201</v>
      </c>
      <c r="BX128" s="36">
        <f t="shared" si="129"/>
        <v>0</v>
      </c>
      <c r="BY128" s="43">
        <f>BW127*'DEPRECATED - DT-Prelim Calcs'!$C$11+BY127</f>
        <v>-13.437747646474534</v>
      </c>
      <c r="BZ128" s="43">
        <f>BZ127+0.5*BW128*'DEPRECATED - DT-Prelim Calcs'!$C$11^2+BY128*'DEPRECATED - DT-Prelim Calcs'!$C$11</f>
        <v>-154646.82285748303</v>
      </c>
      <c r="CA128" s="43">
        <f>MIN('Drive Train'!$F$35-BU127*'DEPRECATED - DT-Prelim Calcs'!$C$21*'Drive Train'!$F$39,CA127+BU$2)</f>
        <v>7.1920000000000002</v>
      </c>
      <c r="CB128" s="43">
        <f>'Drive Train'!$F$35-BU128*'DEPRECATED - DT-Prelim Calcs'!$C$21*'Drive Train'!$F$39</f>
        <v>7.1920000000000002</v>
      </c>
      <c r="CC128" s="1">
        <f>IF(BZ128&gt;='Drive Train'!$F$29,1,0)</f>
        <v>0</v>
      </c>
      <c r="CD128" s="43">
        <f t="shared" si="130"/>
        <v>103.33333333333333</v>
      </c>
      <c r="CE128" s="49">
        <f>CE127+'DEPRECATED - DT-Prelim Calcs'!$C$11</f>
        <v>496</v>
      </c>
      <c r="CF128" s="2">
        <f>CP128/'Drive Train'!$F$35</f>
        <v>0.57999999999999996</v>
      </c>
      <c r="CG128" s="36">
        <f>CN128*12*60/(PI() * 'Drive Train'!$F$15)/CF$2*CF128</f>
        <v>11916.887440610002</v>
      </c>
      <c r="CH128" s="2">
        <f>('DEPRECATED - DT-Prelim Calcs'!$C$6*CF128-CG128)/('DEPRECATED - DT-Prelim Calcs'!$C$6*CF128)*'DEPRECATED - DT-Prelim Calcs'!$C$7*CF128</f>
        <v>-6.0400197643355673</v>
      </c>
      <c r="CI128" s="43">
        <f>CH128/'DEPRECATED - DT-Prelim Calcs'!$C$7*('DEPRECATED - DT-Prelim Calcs'!$C$8-'DEPRECATED - DT-Prelim Calcs'!$C$9)+'DEPRECATED - DT-Prelim Calcs'!$C$9</f>
        <v>-327.54585283320625</v>
      </c>
      <c r="CJ128" s="43">
        <f t="shared" si="105"/>
        <v>-327.54585283320625</v>
      </c>
      <c r="CK128" s="2">
        <f t="shared" si="131"/>
        <v>-7.644992822317894</v>
      </c>
      <c r="CL128" s="43">
        <f>CK128*'DEPRECATED - DT-Prelim Calcs'!$C$21/CF$2/'DEPRECATED - DT-Prelim Calcs'!$C$19/'DEPRECATED - DT-Prelim Calcs'!$C$18*3.39*'DEPRECATED - DT-Prelim Calcs'!$C$20</f>
        <v>-179.172535504411</v>
      </c>
      <c r="CM128" s="36">
        <f t="shared" si="132"/>
        <v>1</v>
      </c>
      <c r="CN128" s="43">
        <f>CL127*'DEPRECATED - DT-Prelim Calcs'!$C$11+CN127</f>
        <v>51.22879862763665</v>
      </c>
      <c r="CO128" s="43">
        <f>CO127+0.5*CL128*'DEPRECATED - DT-Prelim Calcs'!$C$11^2+CN128*'DEPRECATED - DT-Prelim Calcs'!$C$11</f>
        <v>-330375.97690557368</v>
      </c>
      <c r="CP128" s="43">
        <f>MIN('Drive Train'!$F$35-CJ127*'DEPRECATED - DT-Prelim Calcs'!$C$21*'Drive Train'!$F$39,CP127+CJ$2)</f>
        <v>7.1920000000000002</v>
      </c>
      <c r="CQ128" s="43">
        <f>'Drive Train'!$F$35-CJ128*'DEPRECATED - DT-Prelim Calcs'!$C$21*'Drive Train'!$F$39</f>
        <v>30.742567758659554</v>
      </c>
      <c r="CR128" s="1">
        <f>IF(CO128&gt;='Drive Train'!$F$29,1,0)</f>
        <v>0</v>
      </c>
      <c r="CS128" s="43">
        <f t="shared" si="133"/>
        <v>-363.93983648134031</v>
      </c>
      <c r="CT128" s="49">
        <f>CT127+'DEPRECATED - DT-Prelim Calcs'!$C$11</f>
        <v>496</v>
      </c>
      <c r="CU128" s="2">
        <f>DE128/'Drive Train'!$F$35</f>
        <v>0.57999999999999996</v>
      </c>
      <c r="CV128" s="36">
        <f>DC128*12*60/(PI() * 'Drive Train'!$F$15)/CU$2*CU128</f>
        <v>-579096.56198491016</v>
      </c>
      <c r="CW128" s="2">
        <f>('DEPRECATED - DT-Prelim Calcs'!$C$6*CU128-CV128)/('DEPRECATED - DT-Prelim Calcs'!$C$6*CU128)*'DEPRECATED - DT-Prelim Calcs'!$C$7*CU128</f>
        <v>428.41971029925219</v>
      </c>
      <c r="CX128" s="43">
        <f>CW128/'DEPRECATED - DT-Prelim Calcs'!$C$7*('DEPRECATED - DT-Prelim Calcs'!$C$8-'DEPRECATED - DT-Prelim Calcs'!$C$9)+'DEPRECATED - DT-Prelim Calcs'!$C$9</f>
        <v>23340.782725257766</v>
      </c>
      <c r="CY128" s="43">
        <f t="shared" si="106"/>
        <v>93</v>
      </c>
      <c r="CZ128" s="2">
        <f t="shared" si="134"/>
        <v>1.0413264407364002</v>
      </c>
      <c r="DA128" s="43">
        <f>CZ128*'DEPRECATED - DT-Prelim Calcs'!$C$21/CU$2/'DEPRECATED - DT-Prelim Calcs'!$C$19/'DEPRECATED - DT-Prelim Calcs'!$C$18*3.39*'DEPRECATED - DT-Prelim Calcs'!$C$20</f>
        <v>29.053734754561201</v>
      </c>
      <c r="DB128" s="36">
        <f t="shared" si="135"/>
        <v>0</v>
      </c>
      <c r="DC128" s="43">
        <f>DA127*'DEPRECATED - DT-Prelim Calcs'!$C$11+DC127</f>
        <v>-2091.1327641964372</v>
      </c>
      <c r="DD128" s="43">
        <f>DD127+0.5*DA128*'DEPRECATED - DT-Prelim Calcs'!$C$11^2+DC128*'DEPRECATED - DT-Prelim Calcs'!$C$11</f>
        <v>-473568.82871190901</v>
      </c>
      <c r="DE128" s="43">
        <f>MIN('Drive Train'!$F$35-CY127*'DEPRECATED - DT-Prelim Calcs'!$C$21*'Drive Train'!$F$39,DE127+CY$2)</f>
        <v>7.1920000000000002</v>
      </c>
      <c r="DF128" s="43">
        <f>'Drive Train'!$F$35-CY128*'DEPRECATED - DT-Prelim Calcs'!$C$21*'Drive Train'!$F$39</f>
        <v>7.1920000000000002</v>
      </c>
      <c r="DG128" s="1">
        <f>IF(DD128&gt;='Drive Train'!$F$29,1,0)</f>
        <v>0</v>
      </c>
      <c r="DH128" s="43">
        <f t="shared" si="136"/>
        <v>103.33333333333333</v>
      </c>
      <c r="DI128" s="49">
        <f>DI127+'DEPRECATED - DT-Prelim Calcs'!$C$11</f>
        <v>496</v>
      </c>
      <c r="DJ128" s="2">
        <f>DT128/'Drive Train'!$F$35</f>
        <v>0.57999999999999996</v>
      </c>
      <c r="DK128" s="36">
        <f>DR128*12*60/(PI() * 'Drive Train'!$F$15)/DJ$2*DJ128</f>
        <v>-311316.49724687234</v>
      </c>
      <c r="DL128" s="2">
        <f>('DEPRECATED - DT-Prelim Calcs'!$C$6*DJ128-DK128)/('DEPRECATED - DT-Prelim Calcs'!$C$6*DJ128)*'DEPRECATED - DT-Prelim Calcs'!$C$7*DJ128</f>
        <v>231.5719824589078</v>
      </c>
      <c r="DM128" s="43">
        <f>DL128/'DEPRECATED - DT-Prelim Calcs'!$C$7*('DEPRECATED - DT-Prelim Calcs'!$C$8-'DEPRECATED - DT-Prelim Calcs'!$C$9)+'DEPRECATED - DT-Prelim Calcs'!$C$9</f>
        <v>12616.98859664199</v>
      </c>
      <c r="DN128" s="43">
        <f t="shared" si="107"/>
        <v>93</v>
      </c>
      <c r="DO128" s="2">
        <f t="shared" si="137"/>
        <v>0.89769520753137932</v>
      </c>
      <c r="DP128" s="43">
        <f>DO128*'DEPRECATED - DT-Prelim Calcs'!$C$21/DJ$2/'DEPRECATED - DT-Prelim Calcs'!$C$19/'DEPRECATED - DT-Prelim Calcs'!$C$18*3.39*'DEPRECATED - DT-Prelim Calcs'!$C$20</f>
        <v>29.053734754561201</v>
      </c>
      <c r="DQ128" s="36">
        <f t="shared" si="138"/>
        <v>0</v>
      </c>
      <c r="DR128" s="43">
        <f>DP127*'DEPRECATED - DT-Prelim Calcs'!$C$11+DR127</f>
        <v>-969.11377397154331</v>
      </c>
      <c r="DS128" s="43">
        <f>DS127+0.5*DP128*'DEPRECATED - DT-Prelim Calcs'!$C$11^2+DR128*'DEPRECATED - DT-Prelim Calcs'!$C$11</f>
        <v>-918816.80092862388</v>
      </c>
      <c r="DT128" s="43">
        <f>MIN('Drive Train'!$F$35-DN127*'DEPRECATED - DT-Prelim Calcs'!$C$21*'Drive Train'!$F$39,DT127+DN$2)</f>
        <v>7.1920000000000002</v>
      </c>
      <c r="DU128" s="43">
        <f>'Drive Train'!$F$35-DN128*'DEPRECATED - DT-Prelim Calcs'!$C$21*'Drive Train'!$F$39</f>
        <v>7.1920000000000002</v>
      </c>
      <c r="DV128" s="1">
        <f>IF(DS128&gt;='Drive Train'!$F$29,1,0)</f>
        <v>0</v>
      </c>
      <c r="DW128" s="43">
        <f t="shared" si="139"/>
        <v>103.33333333333333</v>
      </c>
      <c r="DX128" s="49">
        <f>DX127+'DEPRECATED - DT-Prelim Calcs'!$C$11</f>
        <v>496</v>
      </c>
      <c r="DY128" s="2">
        <f>EI128/'Drive Train'!$F$35</f>
        <v>0.57999999999999996</v>
      </c>
      <c r="DZ128" s="36">
        <f>EG128*12*60/(PI() * 'Drive Train'!$F$15)/DY$2*DY128</f>
        <v>-606020.67396453477</v>
      </c>
      <c r="EA128" s="2">
        <f>('DEPRECATED - DT-Prelim Calcs'!$C$6*DY128-DZ128)/('DEPRECATED - DT-Prelim Calcs'!$C$6*DY128)*'DEPRECATED - DT-Prelim Calcs'!$C$7*DY128</f>
        <v>448.21188666044958</v>
      </c>
      <c r="EB128" s="43">
        <f>EA128/'DEPRECATED - DT-Prelim Calcs'!$C$7*('DEPRECATED - DT-Prelim Calcs'!$C$8-'DEPRECATED - DT-Prelim Calcs'!$C$9)+'DEPRECATED - DT-Prelim Calcs'!$C$9</f>
        <v>24419.013228517029</v>
      </c>
      <c r="EC128" s="43">
        <f t="shared" si="108"/>
        <v>93</v>
      </c>
      <c r="ED128" s="2">
        <f t="shared" si="140"/>
        <v>0.78888366722454539</v>
      </c>
      <c r="EE128" s="43">
        <f>ED128*'DEPRECATED - DT-Prelim Calcs'!$C$21/DY$2/'DEPRECATED - DT-Prelim Calcs'!$C$19/'DEPRECATED - DT-Prelim Calcs'!$C$18*3.39*'DEPRECATED - DT-Prelim Calcs'!$C$20</f>
        <v>29.053734754561201</v>
      </c>
      <c r="EF128" s="36">
        <f t="shared" si="141"/>
        <v>0</v>
      </c>
      <c r="EG128" s="43">
        <f>EE127*'DEPRECATED - DT-Prelim Calcs'!$C$11+EG127</f>
        <v>-1657.8457830464281</v>
      </c>
      <c r="EH128" s="43">
        <f>EH127+0.5*EE128*'DEPRECATED - DT-Prelim Calcs'!$C$11^2+EG128*'DEPRECATED - DT-Prelim Calcs'!$C$11</f>
        <v>-845823.49592705618</v>
      </c>
      <c r="EI128" s="43">
        <f>MIN('Drive Train'!$F$35-EC127*'DEPRECATED - DT-Prelim Calcs'!$C$21*'Drive Train'!$F$39,EI127+EC$2)</f>
        <v>7.1920000000000002</v>
      </c>
      <c r="EJ128" s="43">
        <f>'Drive Train'!$F$35-EC128*'DEPRECATED - DT-Prelim Calcs'!$C$21*'Drive Train'!$F$39</f>
        <v>7.1920000000000002</v>
      </c>
      <c r="EK128" s="1">
        <f>IF(EH128&gt;='Drive Train'!$F$29,1,0)</f>
        <v>0</v>
      </c>
      <c r="EL128" s="43">
        <f t="shared" si="142"/>
        <v>103.33333333333333</v>
      </c>
      <c r="EM128" s="49">
        <f>EM127+'DEPRECATED - DT-Prelim Calcs'!$C$11</f>
        <v>496</v>
      </c>
      <c r="EN128" s="2">
        <f>EX128/'Drive Train'!$F$35</f>
        <v>0.57999999999999996</v>
      </c>
      <c r="EO128" s="36">
        <f>EV128*12*60/(PI() * 'Drive Train'!$F$15)/EN$2*EN128</f>
        <v>-1826652.5585390525</v>
      </c>
      <c r="EP128" s="2">
        <f>('DEPRECATED - DT-Prelim Calcs'!$C$6*EN128-EO128)/('DEPRECATED - DT-Prelim Calcs'!$C$6*EN128)*'DEPRECATED - DT-Prelim Calcs'!$C$7*EN128</f>
        <v>1345.5102469511216</v>
      </c>
      <c r="EQ128" s="43">
        <f>EP128/'DEPRECATED - DT-Prelim Calcs'!$C$7*('DEPRECATED - DT-Prelim Calcs'!$C$8-'DEPRECATED - DT-Prelim Calcs'!$C$9)+'DEPRECATED - DT-Prelim Calcs'!$C$9</f>
        <v>73301.685095098408</v>
      </c>
      <c r="ER128" s="43">
        <f t="shared" si="109"/>
        <v>93</v>
      </c>
      <c r="ES128" s="2">
        <f t="shared" si="143"/>
        <v>0.7035989464435134</v>
      </c>
      <c r="ET128" s="43">
        <f>ES128*'DEPRECATED - DT-Prelim Calcs'!$C$21/EN$2/'DEPRECATED - DT-Prelim Calcs'!$C$19/'DEPRECATED - DT-Prelim Calcs'!$C$18*3.39*'DEPRECATED - DT-Prelim Calcs'!$C$20</f>
        <v>29.053734754561201</v>
      </c>
      <c r="EU128" s="36">
        <f t="shared" si="144"/>
        <v>0</v>
      </c>
      <c r="EV128" s="43">
        <f>ET127*'DEPRECATED - DT-Prelim Calcs'!$C$11+EV127</f>
        <v>-4456.8175353893184</v>
      </c>
      <c r="EW128" s="43">
        <f>EW127+0.5*ET128*'DEPRECATED - DT-Prelim Calcs'!$C$11^2+EV128*'DEPRECATED - DT-Prelim Calcs'!$C$11</f>
        <v>-1587400.5713275748</v>
      </c>
      <c r="EX128" s="43">
        <f>MIN('Drive Train'!$F$35-ER127*'DEPRECATED - DT-Prelim Calcs'!$C$21*'Drive Train'!$F$39,EX127+ER$2)</f>
        <v>7.1920000000000002</v>
      </c>
      <c r="EY128" s="43">
        <f>'Drive Train'!$F$35-ER128*'DEPRECATED - DT-Prelim Calcs'!$C$21*'Drive Train'!$F$39</f>
        <v>7.1920000000000002</v>
      </c>
      <c r="EZ128" s="1">
        <f>IF(EW128&gt;='Drive Train'!$F$29,1,0)</f>
        <v>0</v>
      </c>
      <c r="FA128" s="43">
        <f t="shared" si="145"/>
        <v>103.33333333333333</v>
      </c>
      <c r="FB128" s="49">
        <f>FB127+'DEPRECATED - DT-Prelim Calcs'!$C$11</f>
        <v>496</v>
      </c>
      <c r="FC128" s="2">
        <f>FM128/'Drive Train'!$F$35</f>
        <v>0.57999999999999996</v>
      </c>
      <c r="FD128" s="36">
        <f>FK128*12*60/(PI() * 'Drive Train'!$F$15)/FC$2*FC128</f>
        <v>-727463.77843509952</v>
      </c>
      <c r="FE128" s="2">
        <f>('DEPRECATED - DT-Prelim Calcs'!$C$6*FC128-FD128)/('DEPRECATED - DT-Prelim Calcs'!$C$6*FC128)*'DEPRECATED - DT-Prelim Calcs'!$C$7*FC128</f>
        <v>537.48589292486167</v>
      </c>
      <c r="FF128" s="43">
        <f>FE128/'DEPRECATED - DT-Prelim Calcs'!$C$7*('DEPRECATED - DT-Prelim Calcs'!$C$8-'DEPRECATED - DT-Prelim Calcs'!$C$9)+'DEPRECATED - DT-Prelim Calcs'!$C$9</f>
        <v>29282.447898145449</v>
      </c>
      <c r="FG128" s="43">
        <f t="shared" si="110"/>
        <v>93</v>
      </c>
      <c r="FH128" s="2">
        <f t="shared" si="146"/>
        <v>0.63495514679048781</v>
      </c>
      <c r="FI128" s="43">
        <f>FH128*'DEPRECATED - DT-Prelim Calcs'!$C$21/FC$2/'DEPRECATED - DT-Prelim Calcs'!$C$19/'DEPRECATED - DT-Prelim Calcs'!$C$18*3.39*'DEPRECATED - DT-Prelim Calcs'!$C$20</f>
        <v>29.053734754561205</v>
      </c>
      <c r="FJ128" s="36">
        <f t="shared" si="147"/>
        <v>0</v>
      </c>
      <c r="FK128" s="43">
        <f>FI127*'DEPRECATED - DT-Prelim Calcs'!$C$11+FK127</f>
        <v>-1601.7625890695135</v>
      </c>
      <c r="FL128" s="43">
        <f>FL127+0.5*FI128*'DEPRECATED - DT-Prelim Calcs'!$C$11^2+FK128*'DEPRECATED - DT-Prelim Calcs'!$C$11</f>
        <v>-2041697.6841003851</v>
      </c>
      <c r="FM128" s="43">
        <f>MIN('Drive Train'!$F$35-FG127*'DEPRECATED - DT-Prelim Calcs'!$C$21*'Drive Train'!$F$39,FM127+FG$2)</f>
        <v>7.1920000000000002</v>
      </c>
      <c r="FN128" s="43">
        <f>'Drive Train'!$F$35-FG128*'DEPRECATED - DT-Prelim Calcs'!$C$21*'Drive Train'!$F$39</f>
        <v>7.1920000000000002</v>
      </c>
      <c r="FO128" s="1">
        <f>IF(FL128&gt;='Drive Train'!$F$29,1,0)</f>
        <v>0</v>
      </c>
      <c r="FP128" s="43">
        <f t="shared" si="148"/>
        <v>103.33333333333333</v>
      </c>
      <c r="FQ128" s="49">
        <f>FQ127+'DEPRECATED - DT-Prelim Calcs'!$C$11</f>
        <v>496</v>
      </c>
      <c r="FR128" s="2">
        <f>GB128/'Drive Train'!$F$35</f>
        <v>0.57999999999999996</v>
      </c>
      <c r="FS128" s="36">
        <f>FZ128*12*60/(PI() * 'Drive Train'!$F$15)/FR$2*FR128</f>
        <v>-543175.45263489825</v>
      </c>
      <c r="FT128" s="2">
        <f>('DEPRECATED - DT-Prelim Calcs'!$C$6*FR128-FS128)/('DEPRECATED - DT-Prelim Calcs'!$C$6*FR128)*'DEPRECATED - DT-Prelim Calcs'!$C$7*FR128</f>
        <v>402.01375373944717</v>
      </c>
      <c r="FU128" s="43">
        <f>FT128/'DEPRECATED - DT-Prelim Calcs'!$C$7*('DEPRECATED - DT-Prelim Calcs'!$C$8-'DEPRECATED - DT-Prelim Calcs'!$C$9)+'DEPRECATED - DT-Prelim Calcs'!$C$9</f>
        <v>21902.249270880329</v>
      </c>
      <c r="FV128" s="43">
        <f t="shared" si="111"/>
        <v>93</v>
      </c>
      <c r="FW128" s="2">
        <f t="shared" si="149"/>
        <v>0.57851468929799987</v>
      </c>
      <c r="FX128" s="43">
        <f>FW128*'DEPRECATED - DT-Prelim Calcs'!$C$21/FR$2/'DEPRECATED - DT-Prelim Calcs'!$C$19/'DEPRECATED - DT-Prelim Calcs'!$C$18*3.39*'DEPRECATED - DT-Prelim Calcs'!$C$20</f>
        <v>29.053734754561201</v>
      </c>
      <c r="FY128" s="36">
        <f t="shared" si="150"/>
        <v>0</v>
      </c>
      <c r="FZ128" s="43">
        <f>FX127*'DEPRECATED - DT-Prelim Calcs'!$C$11+FZ127</f>
        <v>-1089.6781683321242</v>
      </c>
      <c r="GA128" s="43">
        <f>GA127+0.5*FX128*'DEPRECATED - DT-Prelim Calcs'!$C$11^2+FZ128*'DEPRECATED - DT-Prelim Calcs'!$C$11</f>
        <v>-2074512.3902055766</v>
      </c>
      <c r="GB128" s="43">
        <f>MIN('Drive Train'!$F$35-FV127*'DEPRECATED - DT-Prelim Calcs'!$C$21*'Drive Train'!$F$39,GB127+FV$2)</f>
        <v>7.1920000000000002</v>
      </c>
      <c r="GC128" s="43">
        <f>'Drive Train'!$F$35-FV128*'DEPRECATED - DT-Prelim Calcs'!$C$21*'Drive Train'!$F$39</f>
        <v>7.1920000000000002</v>
      </c>
      <c r="GD128" s="1">
        <f>IF(GA128&gt;='Drive Train'!$F$29,1,0)</f>
        <v>0</v>
      </c>
      <c r="GE128" s="43">
        <f t="shared" si="151"/>
        <v>103.33333333333333</v>
      </c>
      <c r="GF128" s="49">
        <f>GF127+'DEPRECATED - DT-Prelim Calcs'!$C$11</f>
        <v>496</v>
      </c>
      <c r="GG128" s="2">
        <f>GQ128/'Drive Train'!$F$35</f>
        <v>0.86451612903225805</v>
      </c>
      <c r="GH128" s="36">
        <f>GO128*12*60/(PI() * 'Drive Train'!$F$15)/GG$2*GG128</f>
        <v>20295.731038166858</v>
      </c>
      <c r="GI128" s="2">
        <f>('DEPRECATED - DT-Prelim Calcs'!$C$6*GG128-GH128)/('DEPRECATED - DT-Prelim Calcs'!$C$6*GG128)*'DEPRECATED - DT-Prelim Calcs'!$C$7*GG128</f>
        <v>-10.86500847223723</v>
      </c>
      <c r="GJ128" s="43">
        <f>GI128/'DEPRECATED - DT-Prelim Calcs'!$C$7*('DEPRECATED - DT-Prelim Calcs'!$C$8-'DEPRECATED - DT-Prelim Calcs'!$C$9)+'DEPRECATED - DT-Prelim Calcs'!$C$9</f>
        <v>-590.39971527859541</v>
      </c>
      <c r="GK128" s="43">
        <f t="shared" si="152"/>
        <v>-590.39971527859541</v>
      </c>
      <c r="GL128" s="2">
        <f t="shared" si="153"/>
        <v>-12.698861393703021</v>
      </c>
      <c r="GM128" s="43">
        <f>GL128*'DEPRECATED - DT-Prelim Calcs'!$C$21/GG$2/'DEPRECATED - DT-Prelim Calcs'!$C$19/'DEPRECATED - DT-Prelim Calcs'!$C$18*3.39*'DEPRECATED - DT-Prelim Calcs'!$C$20</f>
        <v>-255.10111147932122</v>
      </c>
      <c r="GN128" s="36">
        <f t="shared" si="154"/>
        <v>1</v>
      </c>
      <c r="GO128" s="43">
        <f>GM127*'DEPRECATED - DT-Prelim Calcs'!$C$11+GO127</f>
        <v>68.29009485181453</v>
      </c>
      <c r="GP128" s="43">
        <f>GP127+0.5*GM128*'DEPRECATED - DT-Prelim Calcs'!$C$11^2+GO128*'DEPRECATED - DT-Prelim Calcs'!$C$11</f>
        <v>-155891.31369789899</v>
      </c>
      <c r="GQ128" s="43">
        <f>MIN('Drive Train'!$F$35-GK127*'DEPRECATED - DT-Prelim Calcs'!$C$21*'Drive Train'!$F$39,GQ127+GK$2)</f>
        <v>10.72</v>
      </c>
      <c r="GR128" s="43">
        <f>'Drive Train'!$F$35-GK128*'DEPRECATED - DT-Prelim Calcs'!$C$21*'Drive Train'!$F$39</f>
        <v>45.462384055601341</v>
      </c>
      <c r="GS128" s="1">
        <f>IF(GP128&gt;='Drive Train'!$F$29,1,0)</f>
        <v>0</v>
      </c>
      <c r="GT128" s="43">
        <f t="shared" si="155"/>
        <v>-655.99968364288384</v>
      </c>
      <c r="GU128" s="49">
        <f>GU127+'DEPRECATED - DT-Prelim Calcs'!$C$11</f>
        <v>496</v>
      </c>
      <c r="GV128" s="2">
        <f>HF128/'Drive Train'!$F$35</f>
        <v>0.84946236559139798</v>
      </c>
      <c r="GW128" s="36">
        <f>HD128*12*60/(PI() * 'Drive Train'!$F$15)/GV$2*GV128</f>
        <v>-201845.6906622315</v>
      </c>
      <c r="GX128" s="2">
        <f>('DEPRECATED - DT-Prelim Calcs'!$C$6*GV128-GW128)/('DEPRECATED - DT-Prelim Calcs'!$C$6*GV128)*'DEPRECATED - DT-Prelim Calcs'!$C$7*GV128</f>
        <v>152.3627072102766</v>
      </c>
      <c r="GY128" s="43">
        <f>GX128/'DEPRECATED - DT-Prelim Calcs'!$C$7*('DEPRECATED - DT-Prelim Calcs'!$C$8-'DEPRECATED - DT-Prelim Calcs'!$C$9)+'DEPRECATED - DT-Prelim Calcs'!$C$9</f>
        <v>8301.8564375747701</v>
      </c>
      <c r="GZ128" s="43">
        <f t="shared" si="112"/>
        <v>33.333333333333314</v>
      </c>
      <c r="HA128" s="2">
        <f t="shared" si="156"/>
        <v>1.4462867232450001</v>
      </c>
      <c r="HB128" s="43">
        <f>HA128*'DEPRECATED - DT-Prelim Calcs'!$C$21/GV$2/'DEPRECATED - DT-Prelim Calcs'!$C$19/'DEPRECATED - DT-Prelim Calcs'!$C$18*3.39*'DEPRECATED - DT-Prelim Calcs'!$C$20</f>
        <v>29.053734754561201</v>
      </c>
      <c r="HC128" s="36">
        <f t="shared" si="157"/>
        <v>0</v>
      </c>
      <c r="HD128" s="43">
        <f>HB127*'DEPRECATED - DT-Prelim Calcs'!$C$11+HD127</f>
        <v>-691.19638211110953</v>
      </c>
      <c r="HE128" s="43">
        <f>HE127+0.5*HB128*'DEPRECATED - DT-Prelim Calcs'!$C$11^2+HD128*'DEPRECATED - DT-Prelim Calcs'!$C$11</f>
        <v>-171185.70587864012</v>
      </c>
      <c r="HF128" s="43">
        <f>MIN('Drive Train'!$F$35-GZ127*'DEPRECATED - DT-Prelim Calcs'!$C$21*'Drive Train'!$F$39,HF127+GZ$2)</f>
        <v>10.533333333333335</v>
      </c>
      <c r="HG128" s="43">
        <f>'Drive Train'!$F$35-GZ128*'DEPRECATED - DT-Prelim Calcs'!$C$21*'Drive Train'!$F$39</f>
        <v>10.533333333333335</v>
      </c>
      <c r="HH128" s="1">
        <f>IF(HE128&gt;='Drive Train'!$F$29,1,0)</f>
        <v>0</v>
      </c>
      <c r="HI128" s="43">
        <f t="shared" si="158"/>
        <v>37.037037037037017</v>
      </c>
      <c r="HJ128" s="49">
        <f>HJ127+'DEPRECATED - DT-Prelim Calcs'!$C$11</f>
        <v>496</v>
      </c>
      <c r="HK128" s="2">
        <f>HU128/'Drive Train'!$F$35</f>
        <v>0.83440860215053769</v>
      </c>
      <c r="HL128" s="36">
        <f>HS128*12*60/(PI() * 'Drive Train'!$F$15)/HK$2*HK128</f>
        <v>-70447.130934541594</v>
      </c>
      <c r="HM128" s="2">
        <f>('DEPRECATED - DT-Prelim Calcs'!$C$6*HK128-HL128)/('DEPRECATED - DT-Prelim Calcs'!$C$6*HK128)*'DEPRECATED - DT-Prelim Calcs'!$C$7*HK128</f>
        <v>55.699746890010807</v>
      </c>
      <c r="HN128" s="43">
        <f>HM128/'DEPRECATED - DT-Prelim Calcs'!$C$7*('DEPRECATED - DT-Prelim Calcs'!$C$8-'DEPRECATED - DT-Prelim Calcs'!$C$9)+'DEPRECATED - DT-Prelim Calcs'!$C$9</f>
        <v>3035.889196246857</v>
      </c>
      <c r="HO128" s="43">
        <f t="shared" si="113"/>
        <v>36.66666666666665</v>
      </c>
      <c r="HP128" s="2">
        <f t="shared" si="159"/>
        <v>1.4462867232450001</v>
      </c>
      <c r="HQ128" s="43">
        <f>HP128*'DEPRECATED - DT-Prelim Calcs'!$C$21/HK$2/'DEPRECATED - DT-Prelim Calcs'!$C$19/'DEPRECATED - DT-Prelim Calcs'!$C$18*3.39*'DEPRECATED - DT-Prelim Calcs'!$C$20</f>
        <v>29.053734754561201</v>
      </c>
      <c r="HR128" s="36">
        <f t="shared" si="160"/>
        <v>0</v>
      </c>
      <c r="HS128" s="43">
        <f>HQ127*'DEPRECATED - DT-Prelim Calcs'!$C$11+HS127</f>
        <v>-245.58998637326243</v>
      </c>
      <c r="HT128" s="43">
        <f>HT127+0.5*HQ128*'DEPRECATED - DT-Prelim Calcs'!$C$11^2+HS128*'DEPRECATED - DT-Prelim Calcs'!$C$11</f>
        <v>-185191.22273365752</v>
      </c>
      <c r="HU128" s="43">
        <f>MIN('Drive Train'!$F$35-HO127*'DEPRECATED - DT-Prelim Calcs'!$C$21*'Drive Train'!$F$39,HU127+HO$2)</f>
        <v>10.346666666666668</v>
      </c>
      <c r="HV128" s="43">
        <f>'Drive Train'!$F$35-HO128*'DEPRECATED - DT-Prelim Calcs'!$C$21*'Drive Train'!$F$39</f>
        <v>10.346666666666668</v>
      </c>
      <c r="HW128" s="1">
        <f>IF(HT128&gt;='Drive Train'!$F$29,1,0)</f>
        <v>0</v>
      </c>
      <c r="HX128" s="43">
        <f t="shared" si="161"/>
        <v>40.740740740740726</v>
      </c>
      <c r="HY128" s="49">
        <f>HY127+'DEPRECATED - DT-Prelim Calcs'!$C$11</f>
        <v>496</v>
      </c>
      <c r="HZ128" s="2">
        <f>IJ128/'Drive Train'!$F$35</f>
        <v>0.8193548387096774</v>
      </c>
      <c r="IA128" s="36">
        <f>IH128*12*60/(PI() * 'Drive Train'!$F$15)/HZ$2*HZ128</f>
        <v>-140248.42227239651</v>
      </c>
      <c r="IB128" s="2">
        <f>('DEPRECATED - DT-Prelim Calcs'!$C$6*HZ128-IA128)/('DEPRECATED - DT-Prelim Calcs'!$C$6*HZ128)*'DEPRECATED - DT-Prelim Calcs'!$C$7*HZ128</f>
        <v>106.9407523216894</v>
      </c>
      <c r="IC128" s="43">
        <f>IB128/'DEPRECATED - DT-Prelim Calcs'!$C$7*('DEPRECATED - DT-Prelim Calcs'!$C$8-'DEPRECATED - DT-Prelim Calcs'!$C$9)+'DEPRECATED - DT-Prelim Calcs'!$C$9</f>
        <v>5827.3768055845712</v>
      </c>
      <c r="ID128" s="43">
        <f t="shared" si="114"/>
        <v>39.999999999999986</v>
      </c>
      <c r="IE128" s="2">
        <f t="shared" si="162"/>
        <v>1.4462867232450001</v>
      </c>
      <c r="IF128" s="43">
        <f>IE128*'DEPRECATED - DT-Prelim Calcs'!$C$21/HZ$2/'DEPRECATED - DT-Prelim Calcs'!$C$19/'DEPRECATED - DT-Prelim Calcs'!$C$18*3.39*'DEPRECATED - DT-Prelim Calcs'!$C$20</f>
        <v>29.053734754561201</v>
      </c>
      <c r="IG128" s="36">
        <f t="shared" si="163"/>
        <v>0</v>
      </c>
      <c r="IH128" s="43">
        <f>IF127*'DEPRECATED - DT-Prelim Calcs'!$C$11+IH127</f>
        <v>-497.91141024147424</v>
      </c>
      <c r="II128" s="43">
        <f>II127+0.5*IF128*'DEPRECATED - DT-Prelim Calcs'!$C$11^2+IH128*'DEPRECATED - DT-Prelim Calcs'!$C$11</f>
        <v>-165062.03861413017</v>
      </c>
      <c r="IJ128" s="43">
        <f>MIN('Drive Train'!$F$35-ID127*'DEPRECATED - DT-Prelim Calcs'!$C$21*'Drive Train'!$F$39,IJ127+ID$2)</f>
        <v>10.16</v>
      </c>
      <c r="IK128" s="43">
        <f>'Drive Train'!$F$35-ID128*'DEPRECATED - DT-Prelim Calcs'!$C$21*'Drive Train'!$F$39</f>
        <v>10.16</v>
      </c>
      <c r="IL128" s="1">
        <f>IF(II128&gt;='Drive Train'!$F$29,1,0)</f>
        <v>0</v>
      </c>
      <c r="IM128" s="43">
        <f t="shared" si="164"/>
        <v>44.444444444444429</v>
      </c>
      <c r="IN128" s="49">
        <f>IN127+'DEPRECATED - DT-Prelim Calcs'!$C$11</f>
        <v>496</v>
      </c>
      <c r="IO128" s="2">
        <f>IY128/'Drive Train'!$F$35</f>
        <v>0.80430107526881722</v>
      </c>
      <c r="IP128" s="36">
        <f>IW128*12*60/(PI() * 'Drive Train'!$F$15)/IO$2*IO128</f>
        <v>-286657.20098282752</v>
      </c>
      <c r="IQ128" s="2">
        <f>('DEPRECATED - DT-Prelim Calcs'!$C$6*IO128-IP128)/('DEPRECATED - DT-Prelim Calcs'!$C$6*IO128)*'DEPRECATED - DT-Prelim Calcs'!$C$7*IO128</f>
        <v>214.49666618242472</v>
      </c>
      <c r="IR128" s="43">
        <f>IQ128/'DEPRECATED - DT-Prelim Calcs'!$C$7*('DEPRECATED - DT-Prelim Calcs'!$C$8-'DEPRECATED - DT-Prelim Calcs'!$C$9)+'DEPRECATED - DT-Prelim Calcs'!$C$9</f>
        <v>11686.766142773882</v>
      </c>
      <c r="IS128" s="43">
        <f t="shared" si="115"/>
        <v>43.333333333333321</v>
      </c>
      <c r="IT128" s="2">
        <f t="shared" si="165"/>
        <v>1.4462867232450001</v>
      </c>
      <c r="IU128" s="43">
        <f>IT128*'DEPRECATED - DT-Prelim Calcs'!$C$21/IO$2/'DEPRECATED - DT-Prelim Calcs'!$C$19/'DEPRECATED - DT-Prelim Calcs'!$C$18*3.39*'DEPRECATED - DT-Prelim Calcs'!$C$20</f>
        <v>29.053734754561201</v>
      </c>
      <c r="IV128" s="36">
        <f t="shared" si="166"/>
        <v>0</v>
      </c>
      <c r="IW128" s="43">
        <f>IU127*'DEPRECATED - DT-Prelim Calcs'!$C$11+IW127</f>
        <v>-1036.7411192028437</v>
      </c>
      <c r="IX128" s="43">
        <f>IX127+0.5*IU128*'DEPRECATED - DT-Prelim Calcs'!$C$11^2+IW128*'DEPRECATED - DT-Prelim Calcs'!$C$11</f>
        <v>-212283.79430797024</v>
      </c>
      <c r="IY128" s="43">
        <f>MIN('Drive Train'!$F$35-IS127*'DEPRECATED - DT-Prelim Calcs'!$C$21*'Drive Train'!$F$39,IY127+IS$2)</f>
        <v>9.9733333333333345</v>
      </c>
      <c r="IZ128" s="43">
        <f>'Drive Train'!$F$35-IS128*'DEPRECATED - DT-Prelim Calcs'!$C$21*'Drive Train'!$F$39</f>
        <v>9.9733333333333345</v>
      </c>
      <c r="JA128" s="1">
        <f>IF(IX128&gt;='Drive Train'!$F$29,1,0)</f>
        <v>0</v>
      </c>
      <c r="JB128" s="43">
        <f t="shared" si="167"/>
        <v>48.148148148148138</v>
      </c>
      <c r="JC128" s="49">
        <f>JC127+'DEPRECATED - DT-Prelim Calcs'!$C$11</f>
        <v>496</v>
      </c>
      <c r="JD128" s="2">
        <f>JN128/'Drive Train'!$F$35</f>
        <v>0.78924731182795704</v>
      </c>
      <c r="JE128" s="36">
        <f>JL128*12*60/(PI() * 'Drive Train'!$F$15)/JD$2*JD128</f>
        <v>-269613.29161238938</v>
      </c>
      <c r="JF128" s="2">
        <f>('DEPRECATED - DT-Prelim Calcs'!$C$6*JD128-JE128)/('DEPRECATED - DT-Prelim Calcs'!$C$6*JD128)*'DEPRECATED - DT-Prelim Calcs'!$C$7*JD128</f>
        <v>201.89692062321075</v>
      </c>
      <c r="JG128" s="43">
        <f>JF128/'DEPRECATED - DT-Prelim Calcs'!$C$7*('DEPRECATED - DT-Prelim Calcs'!$C$8-'DEPRECATED - DT-Prelim Calcs'!$C$9)+'DEPRECATED - DT-Prelim Calcs'!$C$9</f>
        <v>11000.362093652524</v>
      </c>
      <c r="JH128" s="43">
        <f t="shared" si="116"/>
        <v>46.666666666666657</v>
      </c>
      <c r="JI128" s="2">
        <f t="shared" si="168"/>
        <v>1.4462867232450001</v>
      </c>
      <c r="JJ128" s="43">
        <f>JI128*'DEPRECATED - DT-Prelim Calcs'!$C$21/JD$2/'DEPRECATED - DT-Prelim Calcs'!$C$19/'DEPRECATED - DT-Prelim Calcs'!$C$18*3.39*'DEPRECATED - DT-Prelim Calcs'!$C$20</f>
        <v>29.053734754561201</v>
      </c>
      <c r="JK128" s="36">
        <f t="shared" si="169"/>
        <v>0</v>
      </c>
      <c r="JL128" s="43">
        <f>JJ127*'DEPRECATED - DT-Prelim Calcs'!$C$11+JL127</f>
        <v>-993.69774536137595</v>
      </c>
      <c r="JM128" s="43">
        <f>JM127+0.5*JJ128*'DEPRECATED - DT-Prelim Calcs'!$C$11^2+JL128*'DEPRECATED - DT-Prelim Calcs'!$C$11</f>
        <v>-182901.84232778056</v>
      </c>
      <c r="JN128" s="43">
        <f>MIN('Drive Train'!$F$35-JH127*'DEPRECATED - DT-Prelim Calcs'!$C$21*'Drive Train'!$F$39,JN127+JH$2)</f>
        <v>9.7866666666666671</v>
      </c>
      <c r="JO128" s="43">
        <f>'Drive Train'!$F$35-JH128*'DEPRECATED - DT-Prelim Calcs'!$C$21*'Drive Train'!$F$39</f>
        <v>9.7866666666666671</v>
      </c>
      <c r="JP128" s="1">
        <f>IF(JM128&gt;='Drive Train'!$F$29,1,0)</f>
        <v>0</v>
      </c>
      <c r="JQ128" s="43">
        <f>MIN(JG128,'DEPRECATED - DT-Prelim Calcs'!$C$10)*'DEPRECATED - DT-Prelim Calcs'!$C$11*1000/60/60</f>
        <v>103.33333333333333</v>
      </c>
      <c r="JR128" s="49">
        <f>JR127+'DEPRECATED - DT-Prelim Calcs'!$C$11</f>
        <v>496</v>
      </c>
      <c r="JS128" s="2">
        <f>KC128/'Drive Train'!$F$35</f>
        <v>0.77419354838709686</v>
      </c>
      <c r="JT128" s="36">
        <f>KA128*12*60/(PI() * 'Drive Train'!$F$15)/JS$2*JS128</f>
        <v>-263527.99080312077</v>
      </c>
      <c r="JU128" s="2">
        <f>('DEPRECATED - DT-Prelim Calcs'!$C$6*JS128-JT128)/('DEPRECATED - DT-Prelim Calcs'!$C$6*JS128)*'DEPRECATED - DT-Prelim Calcs'!$C$7*JS128</f>
        <v>197.35295471162775</v>
      </c>
      <c r="JV128" s="43">
        <f>JU128/'DEPRECATED - DT-Prelim Calcs'!$C$7*('DEPRECATED - DT-Prelim Calcs'!$C$8-'DEPRECATED - DT-Prelim Calcs'!$C$9)+'DEPRECATED - DT-Prelim Calcs'!$C$9</f>
        <v>10752.817682051362</v>
      </c>
      <c r="JW128" s="43">
        <f t="shared" si="117"/>
        <v>49.999999999999993</v>
      </c>
      <c r="JX128" s="2">
        <f t="shared" si="170"/>
        <v>1.4462867232450001</v>
      </c>
      <c r="JY128" s="43">
        <f>JX128*'DEPRECATED - DT-Prelim Calcs'!$C$21/JS$2/'DEPRECATED - DT-Prelim Calcs'!$C$19/'DEPRECATED - DT-Prelim Calcs'!$C$18*3.39*'DEPRECATED - DT-Prelim Calcs'!$C$20</f>
        <v>29.053734754561201</v>
      </c>
      <c r="JZ128" s="36">
        <f t="shared" si="171"/>
        <v>0</v>
      </c>
      <c r="KA128" s="43">
        <f>JY127*'DEPRECATED - DT-Prelim Calcs'!$C$11+KA127</f>
        <v>-990.1553085491222</v>
      </c>
      <c r="KB128" s="43">
        <f>KB127+0.5*JY128*'DEPRECATED - DT-Prelim Calcs'!$C$11^2+KA128*'DEPRECATED - DT-Prelim Calcs'!$C$11</f>
        <v>-201096.93278353967</v>
      </c>
      <c r="KC128" s="43">
        <f>MIN('Drive Train'!$F$35-JW127*'DEPRECATED - DT-Prelim Calcs'!$C$21*'Drive Train'!$F$39,KC127+JW$2)</f>
        <v>9.6000000000000014</v>
      </c>
      <c r="KD128" s="43">
        <f>'Drive Train'!$F$35-JW128*'DEPRECATED - DT-Prelim Calcs'!$C$21*'Drive Train'!$F$39</f>
        <v>9.6000000000000014</v>
      </c>
      <c r="KE128" s="1">
        <f>IF(KB128&gt;='Drive Train'!$F$29,1,0)</f>
        <v>0</v>
      </c>
      <c r="KF128" s="43">
        <f>MIN(JV128,'DEPRECATED - DT-Prelim Calcs'!$C$10)*'DEPRECATED - DT-Prelim Calcs'!$C$11*1000/60/60</f>
        <v>103.33333333333333</v>
      </c>
      <c r="KG128" s="49">
        <f>KG127+'DEPRECATED - DT-Prelim Calcs'!$C$11</f>
        <v>496</v>
      </c>
      <c r="KH128" s="2">
        <f>KR128/'Drive Train'!$F$35</f>
        <v>0.75913978494623657</v>
      </c>
      <c r="KI128" s="36">
        <f>KP128*12*60/(PI() * 'Drive Train'!$F$15)/KH$2*KH128</f>
        <v>-46694.717276145304</v>
      </c>
      <c r="KJ128" s="2">
        <f>('DEPRECATED - DT-Prelim Calcs'!$C$6*KH128-KI128)/('DEPRECATED - DT-Prelim Calcs'!$C$6*KH128)*'DEPRECATED - DT-Prelim Calcs'!$C$7*KH128</f>
        <v>37.886106034206861</v>
      </c>
      <c r="KK128" s="43">
        <f>KJ128/'DEPRECATED - DT-Prelim Calcs'!$C$7*('DEPRECATED - DT-Prelim Calcs'!$C$8-'DEPRECATED - DT-Prelim Calcs'!$C$9)+'DEPRECATED - DT-Prelim Calcs'!$C$9</f>
        <v>2065.4445824605227</v>
      </c>
      <c r="KL128" s="43">
        <f t="shared" si="118"/>
        <v>53.333333333333329</v>
      </c>
      <c r="KM128" s="2">
        <f t="shared" si="172"/>
        <v>1.4462867232450001</v>
      </c>
      <c r="KN128" s="43">
        <f>KM128*'DEPRECATED - DT-Prelim Calcs'!$C$21/KH$2/'DEPRECATED - DT-Prelim Calcs'!$C$19/'DEPRECATED - DT-Prelim Calcs'!$C$18*3.39*'DEPRECATED - DT-Prelim Calcs'!$C$20</f>
        <v>29.053734754561201</v>
      </c>
      <c r="KO128" s="36">
        <f t="shared" si="173"/>
        <v>0</v>
      </c>
      <c r="KP128" s="43">
        <f>KN127*'DEPRECATED - DT-Prelim Calcs'!$C$11+KP127</f>
        <v>-178.92544867177781</v>
      </c>
      <c r="KQ128" s="43">
        <f>KQ127+0.5*KN128*'DEPRECATED - DT-Prelim Calcs'!$C$11^2+KP128*'DEPRECATED - DT-Prelim Calcs'!$C$11</f>
        <v>-195583.48821947689</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103.33333333333333</v>
      </c>
      <c r="KV128" s="49">
        <f>KV127+'DEPRECATED - DT-Prelim Calcs'!$C$11</f>
        <v>496</v>
      </c>
      <c r="KW128" s="2">
        <f>LG128/'Drive Train'!$F$35</f>
        <v>0.74408602150537628</v>
      </c>
      <c r="KX128" s="36">
        <f>LE128*12*60/(PI() * 'Drive Train'!$F$15)/KW$2*KW128</f>
        <v>-39233.962352073504</v>
      </c>
      <c r="KY128" s="2">
        <f>('DEPRECATED - DT-Prelim Calcs'!$C$6*KW128-KX128)/('DEPRECATED - DT-Prelim Calcs'!$C$6*KW128)*'DEPRECATED - DT-Prelim Calcs'!$C$7*KW128</f>
        <v>32.331030436349984</v>
      </c>
      <c r="KZ128" s="43">
        <f>KY128/'DEPRECATED - DT-Prelim Calcs'!$C$7*('DEPRECATED - DT-Prelim Calcs'!$C$8-'DEPRECATED - DT-Prelim Calcs'!$C$9)+'DEPRECATED - DT-Prelim Calcs'!$C$9</f>
        <v>1762.8173297414542</v>
      </c>
      <c r="LA128" s="43">
        <f t="shared" si="119"/>
        <v>56.666666666666664</v>
      </c>
      <c r="LB128" s="2">
        <f t="shared" si="174"/>
        <v>1.4462867232450001</v>
      </c>
      <c r="LC128" s="43">
        <f>LB128*'DEPRECATED - DT-Prelim Calcs'!$C$21/KW$2/'DEPRECATED - DT-Prelim Calcs'!$C$19/'DEPRECATED - DT-Prelim Calcs'!$C$18*3.39*'DEPRECATED - DT-Prelim Calcs'!$C$20</f>
        <v>29.053734754561201</v>
      </c>
      <c r="LD128" s="36">
        <f t="shared" si="175"/>
        <v>0</v>
      </c>
      <c r="LE128" s="43">
        <f>LC127*'DEPRECATED - DT-Prelim Calcs'!$C$11+LE127</f>
        <v>-153.37873172733111</v>
      </c>
      <c r="LF128" s="43">
        <f>LF127+0.5*LC128*'DEPRECATED - DT-Prelim Calcs'!$C$11^2+LE128*'DEPRECATED - DT-Prelim Calcs'!$C$11</f>
        <v>-222999.54013248911</v>
      </c>
      <c r="LG128" s="43">
        <f>MIN('Drive Train'!$F$35-LA127*'DEPRECATED - DT-Prelim Calcs'!$C$21*'Drive Train'!$F$39,LG127+LA$2)</f>
        <v>9.2266666666666666</v>
      </c>
      <c r="LH128" s="43">
        <f>'Drive Train'!$F$35-LA128*'DEPRECATED - DT-Prelim Calcs'!$C$21*'Drive Train'!$F$39</f>
        <v>9.2266666666666666</v>
      </c>
      <c r="LI128" s="1">
        <f>IF(LF128&gt;='Drive Train'!$F$29,1,0)</f>
        <v>0</v>
      </c>
      <c r="LJ128" s="43">
        <f>MIN(KZ128,'DEPRECATED - DT-Prelim Calcs'!$C$10)*'DEPRECATED - DT-Prelim Calcs'!$C$11*1000/60/60</f>
        <v>103.33333333333333</v>
      </c>
      <c r="LK128" s="49">
        <f>LK127+'DEPRECATED - DT-Prelim Calcs'!$C$11</f>
        <v>496</v>
      </c>
      <c r="LL128" s="2">
        <f>LV128/'Drive Train'!$F$35</f>
        <v>3.6279488649341873</v>
      </c>
      <c r="LM128" s="36">
        <f>LT128*12*60/(PI() * 'Drive Train'!$F$15)/LL$2*LL128</f>
        <v>-1183966.8323852967</v>
      </c>
      <c r="LN128" s="2">
        <f>('DEPRECATED - DT-Prelim Calcs'!$C$6*LL128-LM128)/('DEPRECATED - DT-Prelim Calcs'!$C$6*LL128)*'DEPRECATED - DT-Prelim Calcs'!$C$7*LL128</f>
        <v>887.36060429676741</v>
      </c>
      <c r="LO128" s="43">
        <f>LN128/'DEPRECATED - DT-Prelim Calcs'!$C$7*('DEPRECATED - DT-Prelim Calcs'!$C$8-'DEPRECATED - DT-Prelim Calcs'!$C$9)+'DEPRECATED - DT-Prelim Calcs'!$C$9</f>
        <v>48342.78665198807</v>
      </c>
      <c r="LP128" s="43">
        <f t="shared" si="120"/>
        <v>60</v>
      </c>
      <c r="LQ128" s="2">
        <f t="shared" si="176"/>
        <v>1.4462867232450001</v>
      </c>
      <c r="LR128" s="43">
        <f>LQ128*'DEPRECATED - DT-Prelim Calcs'!$C$21/LL$2/'DEPRECATED - DT-Prelim Calcs'!$C$19/'DEPRECATED - DT-Prelim Calcs'!$C$18*3.39*'DEPRECATED - DT-Prelim Calcs'!$C$20</f>
        <v>29.053734754561201</v>
      </c>
      <c r="LS128" s="36">
        <f t="shared" si="177"/>
        <v>0</v>
      </c>
      <c r="LT128" s="43">
        <f>LR127*'DEPRECATED - DT-Prelim Calcs'!$C$11+LT127</f>
        <v>-949.30221955715263</v>
      </c>
      <c r="LU128" s="43">
        <f>LU127+0.5*LR128*'DEPRECATED - DT-Prelim Calcs'!$C$11^2+LT128*'DEPRECATED - DT-Prelim Calcs'!$C$11</f>
        <v>-217225.33252370791</v>
      </c>
      <c r="LV128" s="43">
        <f>MIN('Drive Train'!$F$35-LP127*'DEPRECATED - DT-Prelim Calcs'!$C$21*'Drive Train'!$F$39,LV127+LP$2)</f>
        <v>44.986565925183925</v>
      </c>
      <c r="LW128" s="43">
        <f>'Drive Train'!$F$35-LP128*'DEPRECATED - DT-Prelim Calcs'!$C$21*'Drive Train'!$F$39</f>
        <v>9.0400000000000009</v>
      </c>
      <c r="LX128" s="1">
        <f>IF(LU128&gt;='Drive Train'!$F$29,1,0)</f>
        <v>0</v>
      </c>
      <c r="LY128" s="43">
        <f>MIN(LO128,'DEPRECATED - DT-Prelim Calcs'!$C$10)*'DEPRECATED - DT-Prelim Calcs'!$C$11*1000/60/60</f>
        <v>103.33333333333333</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-0.27672021620693066</v>
      </c>
      <c r="Y129" s="43">
        <f t="shared" si="94"/>
        <v>0</v>
      </c>
      <c r="Z129" s="43">
        <f t="shared" si="95"/>
        <v>0</v>
      </c>
      <c r="AA129" s="43">
        <f t="shared" si="96"/>
        <v>0</v>
      </c>
      <c r="AB129" s="43" t="e">
        <f t="shared" si="97"/>
        <v>#N/A</v>
      </c>
      <c r="AC129" s="36">
        <f t="shared" si="121"/>
        <v>1</v>
      </c>
      <c r="AD129" s="1">
        <f t="shared" si="98"/>
        <v>1</v>
      </c>
      <c r="AE129" s="43">
        <f t="shared" si="99"/>
        <v>0</v>
      </c>
      <c r="AF129" s="43" t="e">
        <f t="shared" si="100"/>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889.49632897085212</v>
      </c>
      <c r="AK129" s="43">
        <f t="shared" si="178"/>
        <v>0</v>
      </c>
      <c r="AL129" s="49">
        <f>AL128+'DEPRECATED - DT-Prelim Calcs'!$C$11</f>
        <v>500</v>
      </c>
      <c r="AM129" s="2">
        <f>AW129/'Drive Train'!$F$35</f>
        <v>0.57999999999999996</v>
      </c>
      <c r="AN129" s="36">
        <f>AU129*12*60/(PI() * 'Drive Train'!$F$15)/AM$2*AM129</f>
        <v>6023.9284178039088</v>
      </c>
      <c r="AO129" s="2">
        <f>('DEPRECATED - DT-Prelim Calcs'!$C$6*AM129-AN129)/('DEPRECATED - DT-Prelim Calcs'!$C$6*AM129)*'DEPRECATED - DT-Prelim Calcs'!$C$7*AM129</f>
        <v>-1.7080483196708991</v>
      </c>
      <c r="AP129" s="43">
        <f>AO129/'DEPRECATED - DT-Prelim Calcs'!$C$7*('DEPRECATED - DT-Prelim Calcs'!$C$8-'DEPRECATED - DT-Prelim Calcs'!$C$9)+'DEPRECATED - DT-Prelim Calcs'!$C$9</f>
        <v>-91.55039353431016</v>
      </c>
      <c r="AQ129" s="43">
        <f t="shared" si="102"/>
        <v>-91.55039353431016</v>
      </c>
      <c r="AR129" s="2">
        <f t="shared" si="122"/>
        <v>-2.519354364304855</v>
      </c>
      <c r="AS129" s="43">
        <f>AR129*'DEPRECATED - DT-Prelim Calcs'!$C$21/AM$2/'DEPRECATED - DT-Prelim Calcs'!$C$19/'DEPRECATED - DT-Prelim Calcs'!$C$18*3.39*'DEPRECATED - DT-Prelim Calcs'!$C$20</f>
        <v>-25.305028483228341</v>
      </c>
      <c r="AT129" s="36">
        <f t="shared" si="123"/>
        <v>1</v>
      </c>
      <c r="AU129" s="43">
        <f>AS128*'DEPRECATED - DT-Prelim Calcs'!$C$11+AU128</f>
        <v>60.42378436501771</v>
      </c>
      <c r="AV129" s="43">
        <f>AV128+0.5*AS129*'DEPRECATED - DT-Prelim Calcs'!$C$11^2+AU129*'DEPRECATED - DT-Prelim Calcs'!$C$11</f>
        <v>7376.669064738101</v>
      </c>
      <c r="AW129" s="43">
        <f>MIN('Drive Train'!$F$35-AQ128*'DEPRECATED - DT-Prelim Calcs'!$C$21*'Drive Train'!$F$39,AW128+AQ$2)</f>
        <v>7.1920000000000002</v>
      </c>
      <c r="AX129" s="43">
        <f>'Drive Train'!$F$35-AQ129*'DEPRECATED - DT-Prelim Calcs'!$C$21*'Drive Train'!$F$39</f>
        <v>17.52682203792137</v>
      </c>
      <c r="AY129" s="1">
        <f>IF(AV129&gt;='Drive Train'!$F$29,1,0)</f>
        <v>1</v>
      </c>
      <c r="AZ129" s="43">
        <f t="shared" si="124"/>
        <v>-101.72265948256684</v>
      </c>
      <c r="BA129" s="49">
        <f>BA128+'DEPRECATED - DT-Prelim Calcs'!$C$11</f>
        <v>500</v>
      </c>
      <c r="BB129" s="2">
        <f>BL129/'Drive Train'!$F$35</f>
        <v>0.62493498698542593</v>
      </c>
      <c r="BC129" s="36">
        <f>BJ129*12*60/(PI() * 'Drive Train'!$F$15)/BB$2*BB129</f>
        <v>13254.145196139929</v>
      </c>
      <c r="BD129" s="2">
        <f>('DEPRECATED - DT-Prelim Calcs'!$C$6*BB129-BC129)/('DEPRECATED - DT-Prelim Calcs'!$C$6*BB129)*'DEPRECATED - DT-Prelim Calcs'!$C$7*BB129</f>
        <v>-6.8123058467587709</v>
      </c>
      <c r="BE129" s="43">
        <f>BD129/'DEPRECATED - DT-Prelim Calcs'!$C$7*('DEPRECATED - DT-Prelim Calcs'!$C$8-'DEPRECATED - DT-Prelim Calcs'!$C$9)+'DEPRECATED - DT-Prelim Calcs'!$C$9</f>
        <v>-369.61815433835091</v>
      </c>
      <c r="BF129" s="43">
        <f t="shared" si="103"/>
        <v>-369.61815433835091</v>
      </c>
      <c r="BG129" s="2">
        <f t="shared" si="125"/>
        <v>-8.4690284110436593</v>
      </c>
      <c r="BH129" s="43">
        <f>BG129*'DEPRECATED - DT-Prelim Calcs'!$C$21/BB$2/'DEPRECATED - DT-Prelim Calcs'!$C$19/'DEPRECATED - DT-Prelim Calcs'!$C$18*3.39*'DEPRECATED - DT-Prelim Calcs'!$C$20</f>
        <v>-122.87173900322367</v>
      </c>
      <c r="BI129" s="36">
        <f t="shared" si="126"/>
        <v>1</v>
      </c>
      <c r="BJ129" s="43">
        <f>BH128*'DEPRECATED - DT-Prelim Calcs'!$C$11+BJ128</f>
        <v>85.422475824584467</v>
      </c>
      <c r="BK129" s="43">
        <f>BK128+0.5*BH129*'DEPRECATED - DT-Prelim Calcs'!$C$11^2+BJ129*'DEPRECATED - DT-Prelim Calcs'!$C$11</f>
        <v>-66351.607839479679</v>
      </c>
      <c r="BL129" s="43">
        <f>MIN('Drive Train'!$F$35-BF128*'DEPRECATED - DT-Prelim Calcs'!$C$21*'Drive Train'!$F$39,BL128+BF$2)</f>
        <v>7.7491938386192825</v>
      </c>
      <c r="BM129" s="43">
        <f>'Drive Train'!$F$35-BF129*'DEPRECATED - DT-Prelim Calcs'!$C$21*'Drive Train'!$F$39</f>
        <v>33.098616642947654</v>
      </c>
      <c r="BN129" s="1">
        <f>IF(BK129&gt;='Drive Train'!$F$29,1,0)</f>
        <v>0</v>
      </c>
      <c r="BO129" s="43">
        <f t="shared" si="127"/>
        <v>-410.68683815372327</v>
      </c>
      <c r="BP129" s="49">
        <f>BP128+'DEPRECATED - DT-Prelim Calcs'!$C$11</f>
        <v>500</v>
      </c>
      <c r="BQ129" s="2">
        <f>CA129/'Drive Train'!$F$35</f>
        <v>0.57999999999999996</v>
      </c>
      <c r="BR129" s="36">
        <f>BY129*12*60/(PI() * 'Drive Train'!$F$15)/BQ$2*BQ129</f>
        <v>19354.191685564878</v>
      </c>
      <c r="BS129" s="2">
        <f>('DEPRECATED - DT-Prelim Calcs'!$C$6*BQ129-BR129)/('DEPRECATED - DT-Prelim Calcs'!$C$6*BQ129)*'DEPRECATED - DT-Prelim Calcs'!$C$7*BQ129</f>
        <v>-11.507254389545343</v>
      </c>
      <c r="BT129" s="43">
        <f>BS129/'DEPRECATED - DT-Prelim Calcs'!$C$7*('DEPRECATED - DT-Prelim Calcs'!$C$8-'DEPRECATED - DT-Prelim Calcs'!$C$9)+'DEPRECATED - DT-Prelim Calcs'!$C$9</f>
        <v>-625.3877391319478</v>
      </c>
      <c r="BU129" s="43">
        <f t="shared" si="104"/>
        <v>-625.3877391319478</v>
      </c>
      <c r="BV129" s="2">
        <f t="shared" si="128"/>
        <v>-14.113887738157985</v>
      </c>
      <c r="BW129" s="43">
        <f>BV129*'DEPRECATED - DT-Prelim Calcs'!$C$21/BQ$2/'DEPRECATED - DT-Prelim Calcs'!$C$19/'DEPRECATED - DT-Prelim Calcs'!$C$18*3.39*'DEPRECATED - DT-Prelim Calcs'!$C$20</f>
        <v>-267.77537913939398</v>
      </c>
      <c r="BX129" s="36">
        <f t="shared" si="129"/>
        <v>1</v>
      </c>
      <c r="BY129" s="43">
        <f>BW128*'DEPRECATED - DT-Prelim Calcs'!$C$11+BY128</f>
        <v>102.77719137177027</v>
      </c>
      <c r="BZ129" s="43">
        <f>BZ128+0.5*BW129*'DEPRECATED - DT-Prelim Calcs'!$C$11^2+BY129*'DEPRECATED - DT-Prelim Calcs'!$C$11</f>
        <v>-156377.9171251111</v>
      </c>
      <c r="CA129" s="43">
        <f>MIN('Drive Train'!$F$35-BU128*'DEPRECATED - DT-Prelim Calcs'!$C$21*'Drive Train'!$F$39,CA128+BU$2)</f>
        <v>7.1920000000000002</v>
      </c>
      <c r="CB129" s="43">
        <f>'Drive Train'!$F$35-BU129*'DEPRECATED - DT-Prelim Calcs'!$C$21*'Drive Train'!$F$39</f>
        <v>47.421713391389076</v>
      </c>
      <c r="CC129" s="1">
        <f>IF(BZ129&gt;='Drive Train'!$F$29,1,0)</f>
        <v>0</v>
      </c>
      <c r="CD129" s="43">
        <f t="shared" si="130"/>
        <v>-694.87526570216426</v>
      </c>
      <c r="CE129" s="49">
        <f>CE128+'DEPRECATED - DT-Prelim Calcs'!$C$11</f>
        <v>500</v>
      </c>
      <c r="CF129" s="2">
        <f>CP129/'Drive Train'!$F$35</f>
        <v>2.4792393353757705</v>
      </c>
      <c r="CG129" s="36">
        <f>CN129*12*60/(PI() * 'Drive Train'!$F$15)/CF$2*CF129</f>
        <v>-661701.25537832233</v>
      </c>
      <c r="CH129" s="2">
        <f>('DEPRECATED - DT-Prelim Calcs'!$C$6*CF129-CG129)/('DEPRECATED - DT-Prelim Calcs'!$C$6*CF129)*'DEPRECATED - DT-Prelim Calcs'!$C$7*CF129</f>
        <v>498.05065563719631</v>
      </c>
      <c r="CI129" s="43">
        <f>CH129/'DEPRECATED - DT-Prelim Calcs'!$C$7*('DEPRECATED - DT-Prelim Calcs'!$C$8-'DEPRECATED - DT-Prelim Calcs'!$C$9)+'DEPRECATED - DT-Prelim Calcs'!$C$9</f>
        <v>27134.110344414425</v>
      </c>
      <c r="CJ129" s="43">
        <f t="shared" si="105"/>
        <v>93</v>
      </c>
      <c r="CK129" s="2">
        <f t="shared" si="131"/>
        <v>1.2396743342100003</v>
      </c>
      <c r="CL129" s="43">
        <f>CK129*'DEPRECATED - DT-Prelim Calcs'!$C$21/CF$2/'DEPRECATED - DT-Prelim Calcs'!$C$19/'DEPRECATED - DT-Prelim Calcs'!$C$18*3.39*'DEPRECATED - DT-Prelim Calcs'!$C$20</f>
        <v>29.053734754561205</v>
      </c>
      <c r="CM129" s="36">
        <f t="shared" si="132"/>
        <v>0</v>
      </c>
      <c r="CN129" s="43">
        <f>CL128*'DEPRECATED - DT-Prelim Calcs'!$C$11+CN128</f>
        <v>-665.46134339000741</v>
      </c>
      <c r="CO129" s="43">
        <f>CO128+0.5*CL129*'DEPRECATED - DT-Prelim Calcs'!$C$11^2+CN129*'DEPRECATED - DT-Prelim Calcs'!$C$11</f>
        <v>-332805.39240109723</v>
      </c>
      <c r="CP129" s="43">
        <f>MIN('Drive Train'!$F$35-CJ128*'DEPRECATED - DT-Prelim Calcs'!$C$21*'Drive Train'!$F$39,CP128+CJ$2)</f>
        <v>30.742567758659554</v>
      </c>
      <c r="CQ129" s="43">
        <f>'Drive Train'!$F$35-CJ129*'DEPRECATED - DT-Prelim Calcs'!$C$21*'Drive Train'!$F$39</f>
        <v>7.1920000000000002</v>
      </c>
      <c r="CR129" s="1">
        <f>IF(CO129&gt;='Drive Train'!$F$29,1,0)</f>
        <v>0</v>
      </c>
      <c r="CS129" s="43">
        <f t="shared" si="133"/>
        <v>103.33333333333333</v>
      </c>
      <c r="CT129" s="49">
        <f>CT128+'DEPRECATED - DT-Prelim Calcs'!$C$11</f>
        <v>500</v>
      </c>
      <c r="CU129" s="2">
        <f>DE129/'Drive Train'!$F$35</f>
        <v>0.57999999999999996</v>
      </c>
      <c r="CV129" s="36">
        <f>DC129*12*60/(PI() * 'Drive Train'!$F$15)/CU$2*CU129</f>
        <v>-546913.20529468439</v>
      </c>
      <c r="CW129" s="2">
        <f>('DEPRECATED - DT-Prelim Calcs'!$C$6*CU129-CV129)/('DEPRECATED - DT-Prelim Calcs'!$C$6*CU129)*'DEPRECATED - DT-Prelim Calcs'!$C$7*CU129</f>
        <v>404.76141204264422</v>
      </c>
      <c r="CX129" s="43">
        <f>CW129/'DEPRECATED - DT-Prelim Calcs'!$C$7*('DEPRECATED - DT-Prelim Calcs'!$C$8-'DEPRECATED - DT-Prelim Calcs'!$C$9)+'DEPRECATED - DT-Prelim Calcs'!$C$9</f>
        <v>22051.935133666437</v>
      </c>
      <c r="CY129" s="43">
        <f t="shared" si="106"/>
        <v>93</v>
      </c>
      <c r="CZ129" s="2">
        <f t="shared" si="134"/>
        <v>1.0413264407364002</v>
      </c>
      <c r="DA129" s="43">
        <f>CZ129*'DEPRECATED - DT-Prelim Calcs'!$C$21/CU$2/'DEPRECATED - DT-Prelim Calcs'!$C$19/'DEPRECATED - DT-Prelim Calcs'!$C$18*3.39*'DEPRECATED - DT-Prelim Calcs'!$C$20</f>
        <v>29.053734754561201</v>
      </c>
      <c r="DB129" s="36">
        <f t="shared" si="135"/>
        <v>0</v>
      </c>
      <c r="DC129" s="43">
        <f>DA128*'DEPRECATED - DT-Prelim Calcs'!$C$11+DC128</f>
        <v>-1974.9178251781923</v>
      </c>
      <c r="DD129" s="43">
        <f>DD128+0.5*DA129*'DEPRECATED - DT-Prelim Calcs'!$C$11^2+DC129*'DEPRECATED - DT-Prelim Calcs'!$C$11</f>
        <v>-481236.07013458526</v>
      </c>
      <c r="DE129" s="43">
        <f>MIN('Drive Train'!$F$35-CY128*'DEPRECATED - DT-Prelim Calcs'!$C$21*'Drive Train'!$F$39,DE128+CY$2)</f>
        <v>7.1920000000000002</v>
      </c>
      <c r="DF129" s="43">
        <f>'Drive Train'!$F$35-CY129*'DEPRECATED - DT-Prelim Calcs'!$C$21*'Drive Train'!$F$39</f>
        <v>7.1920000000000002</v>
      </c>
      <c r="DG129" s="1">
        <f>IF(DD129&gt;='Drive Train'!$F$29,1,0)</f>
        <v>0</v>
      </c>
      <c r="DH129" s="43">
        <f t="shared" si="136"/>
        <v>103.33333333333333</v>
      </c>
      <c r="DI129" s="49">
        <f>DI128+'DEPRECATED - DT-Prelim Calcs'!$C$11</f>
        <v>500</v>
      </c>
      <c r="DJ129" s="2">
        <f>DT129/'Drive Train'!$F$35</f>
        <v>0.57999999999999996</v>
      </c>
      <c r="DK129" s="36">
        <f>DR129*12*60/(PI() * 'Drive Train'!$F$15)/DJ$2*DJ129</f>
        <v>-273983.80348621064</v>
      </c>
      <c r="DL129" s="2">
        <f>('DEPRECATED - DT-Prelim Calcs'!$C$6*DJ129-DK129)/('DEPRECATED - DT-Prelim Calcs'!$C$6*DJ129)*'DEPRECATED - DT-Prelim Calcs'!$C$7*DJ129</f>
        <v>204.12835648124266</v>
      </c>
      <c r="DM129" s="43">
        <f>DL129/'DEPRECATED - DT-Prelim Calcs'!$C$7*('DEPRECATED - DT-Prelim Calcs'!$C$8-'DEPRECATED - DT-Prelim Calcs'!$C$9)+'DEPRECATED - DT-Prelim Calcs'!$C$9</f>
        <v>11121.925390396054</v>
      </c>
      <c r="DN129" s="43">
        <f t="shared" si="107"/>
        <v>93</v>
      </c>
      <c r="DO129" s="2">
        <f t="shared" si="137"/>
        <v>0.89769520753137932</v>
      </c>
      <c r="DP129" s="43">
        <f>DO129*'DEPRECATED - DT-Prelim Calcs'!$C$21/DJ$2/'DEPRECATED - DT-Prelim Calcs'!$C$19/'DEPRECATED - DT-Prelim Calcs'!$C$18*3.39*'DEPRECATED - DT-Prelim Calcs'!$C$20</f>
        <v>29.053734754561201</v>
      </c>
      <c r="DQ129" s="36">
        <f t="shared" si="138"/>
        <v>0</v>
      </c>
      <c r="DR129" s="43">
        <f>DP128*'DEPRECATED - DT-Prelim Calcs'!$C$11+DR128</f>
        <v>-852.89883495329855</v>
      </c>
      <c r="DS129" s="43">
        <f>DS128+0.5*DP129*'DEPRECATED - DT-Prelim Calcs'!$C$11^2+DR129*'DEPRECATED - DT-Prelim Calcs'!$C$11</f>
        <v>-921995.96639040054</v>
      </c>
      <c r="DT129" s="43">
        <f>MIN('Drive Train'!$F$35-DN128*'DEPRECATED - DT-Prelim Calcs'!$C$21*'Drive Train'!$F$39,DT128+DN$2)</f>
        <v>7.1920000000000002</v>
      </c>
      <c r="DU129" s="43">
        <f>'Drive Train'!$F$35-DN129*'DEPRECATED - DT-Prelim Calcs'!$C$21*'Drive Train'!$F$39</f>
        <v>7.1920000000000002</v>
      </c>
      <c r="DV129" s="1">
        <f>IF(DS129&gt;='Drive Train'!$F$29,1,0)</f>
        <v>0</v>
      </c>
      <c r="DW129" s="43">
        <f t="shared" si="139"/>
        <v>103.33333333333333</v>
      </c>
      <c r="DX129" s="49">
        <f>DX128+'DEPRECATED - DT-Prelim Calcs'!$C$11</f>
        <v>500</v>
      </c>
      <c r="DY129" s="2">
        <f>EI129/'Drive Train'!$F$35</f>
        <v>0.57999999999999996</v>
      </c>
      <c r="DZ129" s="36">
        <f>EG129*12*60/(PI() * 'Drive Train'!$F$15)/DY$2*DY129</f>
        <v>-563538.64313343691</v>
      </c>
      <c r="EA129" s="2">
        <f>('DEPRECATED - DT-Prelim Calcs'!$C$6*DY129-DZ129)/('DEPRECATED - DT-Prelim Calcs'!$C$6*DY129)*'DEPRECATED - DT-Prelim Calcs'!$C$7*DY129</f>
        <v>416.98293296172716</v>
      </c>
      <c r="EB129" s="43">
        <f>EA129/'DEPRECATED - DT-Prelim Calcs'!$C$7*('DEPRECATED - DT-Prelim Calcs'!$C$8-'DEPRECATED - DT-Prelim Calcs'!$C$9)+'DEPRECATED - DT-Prelim Calcs'!$C$9</f>
        <v>22717.734407616477</v>
      </c>
      <c r="EC129" s="43">
        <f t="shared" si="108"/>
        <v>93</v>
      </c>
      <c r="ED129" s="2">
        <f t="shared" si="140"/>
        <v>0.78888366722454539</v>
      </c>
      <c r="EE129" s="43">
        <f>ED129*'DEPRECATED - DT-Prelim Calcs'!$C$21/DY$2/'DEPRECATED - DT-Prelim Calcs'!$C$19/'DEPRECATED - DT-Prelim Calcs'!$C$18*3.39*'DEPRECATED - DT-Prelim Calcs'!$C$20</f>
        <v>29.053734754561201</v>
      </c>
      <c r="EF129" s="36">
        <f t="shared" si="141"/>
        <v>0</v>
      </c>
      <c r="EG129" s="43">
        <f>EE128*'DEPRECATED - DT-Prelim Calcs'!$C$11+EG128</f>
        <v>-1541.6308440281832</v>
      </c>
      <c r="EH129" s="43">
        <f>EH128+0.5*EE129*'DEPRECATED - DT-Prelim Calcs'!$C$11^2+EG129*'DEPRECATED - DT-Prelim Calcs'!$C$11</f>
        <v>-851757.58942513238</v>
      </c>
      <c r="EI129" s="43">
        <f>MIN('Drive Train'!$F$35-EC128*'DEPRECATED - DT-Prelim Calcs'!$C$21*'Drive Train'!$F$39,EI128+EC$2)</f>
        <v>7.1920000000000002</v>
      </c>
      <c r="EJ129" s="43">
        <f>'Drive Train'!$F$35-EC129*'DEPRECATED - DT-Prelim Calcs'!$C$21*'Drive Train'!$F$39</f>
        <v>7.1920000000000002</v>
      </c>
      <c r="EK129" s="1">
        <f>IF(EH129&gt;='Drive Train'!$F$29,1,0)</f>
        <v>0</v>
      </c>
      <c r="EL129" s="43">
        <f t="shared" si="142"/>
        <v>103.33333333333333</v>
      </c>
      <c r="EM129" s="49">
        <f>EM128+'DEPRECATED - DT-Prelim Calcs'!$C$11</f>
        <v>500</v>
      </c>
      <c r="EN129" s="2">
        <f>EX129/'Drive Train'!$F$35</f>
        <v>0.57999999999999996</v>
      </c>
      <c r="EO129" s="36">
        <f>EV129*12*60/(PI() * 'Drive Train'!$F$15)/EN$2*EN129</f>
        <v>-1779021.1906375182</v>
      </c>
      <c r="EP129" s="2">
        <f>('DEPRECATED - DT-Prelim Calcs'!$C$6*EN129-EO129)/('DEPRECATED - DT-Prelim Calcs'!$C$6*EN129)*'DEPRECATED - DT-Prelim Calcs'!$C$7*EN129</f>
        <v>1310.4959655313419</v>
      </c>
      <c r="EQ129" s="43">
        <f>EP129/'DEPRECATED - DT-Prelim Calcs'!$C$7*('DEPRECATED - DT-Prelim Calcs'!$C$8-'DEPRECATED - DT-Prelim Calcs'!$C$9)+'DEPRECATED - DT-Prelim Calcs'!$C$9</f>
        <v>71394.190659543252</v>
      </c>
      <c r="ER129" s="43">
        <f t="shared" si="109"/>
        <v>93</v>
      </c>
      <c r="ES129" s="2">
        <f t="shared" si="143"/>
        <v>0.7035989464435134</v>
      </c>
      <c r="ET129" s="43">
        <f>ES129*'DEPRECATED - DT-Prelim Calcs'!$C$21/EN$2/'DEPRECATED - DT-Prelim Calcs'!$C$19/'DEPRECATED - DT-Prelim Calcs'!$C$18*3.39*'DEPRECATED - DT-Prelim Calcs'!$C$20</f>
        <v>29.053734754561201</v>
      </c>
      <c r="EU129" s="36">
        <f t="shared" si="144"/>
        <v>0</v>
      </c>
      <c r="EV129" s="43">
        <f>ET128*'DEPRECATED - DT-Prelim Calcs'!$C$11+EV128</f>
        <v>-4340.6025963710736</v>
      </c>
      <c r="EW129" s="43">
        <f>EW128+0.5*ET129*'DEPRECATED - DT-Prelim Calcs'!$C$11^2+EV129*'DEPRECATED - DT-Prelim Calcs'!$C$11</f>
        <v>-1604530.5518350226</v>
      </c>
      <c r="EX129" s="43">
        <f>MIN('Drive Train'!$F$35-ER128*'DEPRECATED - DT-Prelim Calcs'!$C$21*'Drive Train'!$F$39,EX128+ER$2)</f>
        <v>7.1920000000000002</v>
      </c>
      <c r="EY129" s="43">
        <f>'Drive Train'!$F$35-ER129*'DEPRECATED - DT-Prelim Calcs'!$C$21*'Drive Train'!$F$39</f>
        <v>7.1920000000000002</v>
      </c>
      <c r="EZ129" s="1">
        <f>IF(EW129&gt;='Drive Train'!$F$29,1,0)</f>
        <v>0</v>
      </c>
      <c r="FA129" s="43">
        <f t="shared" si="145"/>
        <v>103.33333333333333</v>
      </c>
      <c r="FB129" s="49">
        <f>FB128+'DEPRECATED - DT-Prelim Calcs'!$C$11</f>
        <v>500</v>
      </c>
      <c r="FC129" s="2">
        <f>FM129/'Drive Train'!$F$35</f>
        <v>0.57999999999999996</v>
      </c>
      <c r="FD129" s="36">
        <f>FK129*12*60/(PI() * 'Drive Train'!$F$15)/FC$2*FC129</f>
        <v>-674683.07346312935</v>
      </c>
      <c r="FE129" s="2">
        <f>('DEPRECATED - DT-Prelim Calcs'!$C$6*FC129-FD129)/('DEPRECATED - DT-Prelim Calcs'!$C$6*FC129)*'DEPRECATED - DT-Prelim Calcs'!$C$7*FC129</f>
        <v>498.68628378402462</v>
      </c>
      <c r="FF129" s="43">
        <f>FE129/'DEPRECATED - DT-Prelim Calcs'!$C$7*('DEPRECATED - DT-Prelim Calcs'!$C$8-'DEPRECATED - DT-Prelim Calcs'!$C$9)+'DEPRECATED - DT-Prelim Calcs'!$C$9</f>
        <v>27168.73784793567</v>
      </c>
      <c r="FG129" s="43">
        <f t="shared" si="110"/>
        <v>93</v>
      </c>
      <c r="FH129" s="2">
        <f t="shared" si="146"/>
        <v>0.63495514679048781</v>
      </c>
      <c r="FI129" s="43">
        <f>FH129*'DEPRECATED - DT-Prelim Calcs'!$C$21/FC$2/'DEPRECATED - DT-Prelim Calcs'!$C$19/'DEPRECATED - DT-Prelim Calcs'!$C$18*3.39*'DEPRECATED - DT-Prelim Calcs'!$C$20</f>
        <v>29.053734754561205</v>
      </c>
      <c r="FJ129" s="36">
        <f t="shared" si="147"/>
        <v>0</v>
      </c>
      <c r="FK129" s="43">
        <f>FI128*'DEPRECATED - DT-Prelim Calcs'!$C$11+FK128</f>
        <v>-1485.5476500512686</v>
      </c>
      <c r="FL129" s="43">
        <f>FL128+0.5*FI129*'DEPRECATED - DT-Prelim Calcs'!$C$11^2+FK129*'DEPRECATED - DT-Prelim Calcs'!$C$11</f>
        <v>-2047407.4448225535</v>
      </c>
      <c r="FM129" s="43">
        <f>MIN('Drive Train'!$F$35-FG128*'DEPRECATED - DT-Prelim Calcs'!$C$21*'Drive Train'!$F$39,FM128+FG$2)</f>
        <v>7.1920000000000002</v>
      </c>
      <c r="FN129" s="43">
        <f>'Drive Train'!$F$35-FG129*'DEPRECATED - DT-Prelim Calcs'!$C$21*'Drive Train'!$F$39</f>
        <v>7.1920000000000002</v>
      </c>
      <c r="FO129" s="1">
        <f>IF(FL129&gt;='Drive Train'!$F$29,1,0)</f>
        <v>0</v>
      </c>
      <c r="FP129" s="43">
        <f t="shared" si="148"/>
        <v>103.33333333333333</v>
      </c>
      <c r="FQ129" s="49">
        <f>FQ128+'DEPRECATED - DT-Prelim Calcs'!$C$11</f>
        <v>500</v>
      </c>
      <c r="FR129" s="2">
        <f>GB129/'Drive Train'!$F$35</f>
        <v>0.57999999999999996</v>
      </c>
      <c r="FS129" s="36">
        <f>FZ129*12*60/(PI() * 'Drive Train'!$F$15)/FR$2*FR129</f>
        <v>-485245.41059249197</v>
      </c>
      <c r="FT129" s="2">
        <f>('DEPRECATED - DT-Prelim Calcs'!$C$6*FR129-FS129)/('DEPRECATED - DT-Prelim Calcs'!$C$6*FR129)*'DEPRECATED - DT-Prelim Calcs'!$C$7*FR129</f>
        <v>359.42881687755289</v>
      </c>
      <c r="FU129" s="43">
        <f>FT129/'DEPRECATED - DT-Prelim Calcs'!$C$7*('DEPRECATED - DT-Prelim Calcs'!$C$8-'DEPRECATED - DT-Prelim Calcs'!$C$9)+'DEPRECATED - DT-Prelim Calcs'!$C$9</f>
        <v>19582.32360601594</v>
      </c>
      <c r="FV129" s="43">
        <f t="shared" si="111"/>
        <v>93</v>
      </c>
      <c r="FW129" s="2">
        <f t="shared" si="149"/>
        <v>0.57851468929799987</v>
      </c>
      <c r="FX129" s="43">
        <f>FW129*'DEPRECATED - DT-Prelim Calcs'!$C$21/FR$2/'DEPRECATED - DT-Prelim Calcs'!$C$19/'DEPRECATED - DT-Prelim Calcs'!$C$18*3.39*'DEPRECATED - DT-Prelim Calcs'!$C$20</f>
        <v>29.053734754561201</v>
      </c>
      <c r="FY129" s="36">
        <f t="shared" si="150"/>
        <v>0</v>
      </c>
      <c r="FZ129" s="43">
        <f>FX128*'DEPRECATED - DT-Prelim Calcs'!$C$11+FZ128</f>
        <v>-973.46322931387942</v>
      </c>
      <c r="GA129" s="43">
        <f>GA128+0.5*FX129*'DEPRECATED - DT-Prelim Calcs'!$C$11^2+FZ129*'DEPRECATED - DT-Prelim Calcs'!$C$11</f>
        <v>-2078173.8132447957</v>
      </c>
      <c r="GB129" s="43">
        <f>MIN('Drive Train'!$F$35-FV128*'DEPRECATED - DT-Prelim Calcs'!$C$21*'Drive Train'!$F$39,GB128+FV$2)</f>
        <v>7.1920000000000002</v>
      </c>
      <c r="GC129" s="43">
        <f>'Drive Train'!$F$35-FV129*'DEPRECATED - DT-Prelim Calcs'!$C$21*'Drive Train'!$F$39</f>
        <v>7.1920000000000002</v>
      </c>
      <c r="GD129" s="1">
        <f>IF(GA129&gt;='Drive Train'!$F$29,1,0)</f>
        <v>0</v>
      </c>
      <c r="GE129" s="43">
        <f t="shared" si="151"/>
        <v>103.33333333333333</v>
      </c>
      <c r="GF129" s="49">
        <f>GF128+'DEPRECATED - DT-Prelim Calcs'!$C$11</f>
        <v>500</v>
      </c>
      <c r="GG129" s="2">
        <f>GQ129/'Drive Train'!$F$35</f>
        <v>3.6663212948065595</v>
      </c>
      <c r="GH129" s="36">
        <f>GO129*12*60/(PI() * 'Drive Train'!$F$15)/GG$2*GG129</f>
        <v>-1200033.9018257412</v>
      </c>
      <c r="GI129" s="2">
        <f>('DEPRECATED - DT-Prelim Calcs'!$C$6*GG129-GH129)/('DEPRECATED - DT-Prelim Calcs'!$C$6*GG129)*'DEPRECATED - DT-Prelim Calcs'!$C$7*GG129</f>
        <v>899.35162987620481</v>
      </c>
      <c r="GJ129" s="43">
        <f>GI129/'DEPRECATED - DT-Prelim Calcs'!$C$7*('DEPRECATED - DT-Prelim Calcs'!$C$8-'DEPRECATED - DT-Prelim Calcs'!$C$9)+'DEPRECATED - DT-Prelim Calcs'!$C$9</f>
        <v>48996.029090270858</v>
      </c>
      <c r="GK129" s="43">
        <f t="shared" si="152"/>
        <v>29.999999999999982</v>
      </c>
      <c r="GL129" s="2">
        <f t="shared" si="153"/>
        <v>1.4462867232450001</v>
      </c>
      <c r="GM129" s="43">
        <f>GL129*'DEPRECATED - DT-Prelim Calcs'!$C$21/GG$2/'DEPRECATED - DT-Prelim Calcs'!$C$19/'DEPRECATED - DT-Prelim Calcs'!$C$18*3.39*'DEPRECATED - DT-Prelim Calcs'!$C$20</f>
        <v>29.053734754561201</v>
      </c>
      <c r="GN129" s="36">
        <f t="shared" si="154"/>
        <v>0</v>
      </c>
      <c r="GO129" s="43">
        <f>GM128*'DEPRECATED - DT-Prelim Calcs'!$C$11+GO128</f>
        <v>-952.11435106547037</v>
      </c>
      <c r="GP129" s="43">
        <f>GP128+0.5*GM129*'DEPRECATED - DT-Prelim Calcs'!$C$11^2+GO129*'DEPRECATED - DT-Prelim Calcs'!$C$11</f>
        <v>-159467.34122412439</v>
      </c>
      <c r="GQ129" s="43">
        <f>MIN('Drive Train'!$F$35-GK128*'DEPRECATED - DT-Prelim Calcs'!$C$21*'Drive Train'!$F$39,GQ128+GK$2)</f>
        <v>45.462384055601341</v>
      </c>
      <c r="GR129" s="43">
        <f>'Drive Train'!$F$35-GK129*'DEPRECATED - DT-Prelim Calcs'!$C$21*'Drive Train'!$F$39</f>
        <v>10.72</v>
      </c>
      <c r="GS129" s="1">
        <f>IF(GP129&gt;='Drive Train'!$F$29,1,0)</f>
        <v>0</v>
      </c>
      <c r="GT129" s="43">
        <f t="shared" si="155"/>
        <v>33.333333333333314</v>
      </c>
      <c r="GU129" s="49">
        <f>GU128+'DEPRECATED - DT-Prelim Calcs'!$C$11</f>
        <v>500</v>
      </c>
      <c r="GV129" s="2">
        <f>HF129/'Drive Train'!$F$35</f>
        <v>0.84946236559139798</v>
      </c>
      <c r="GW129" s="36">
        <f>HD129*12*60/(PI() * 'Drive Train'!$F$15)/GV$2*GV129</f>
        <v>-167908.17993660975</v>
      </c>
      <c r="GX129" s="2">
        <f>('DEPRECATED - DT-Prelim Calcs'!$C$6*GV129-GW129)/('DEPRECATED - DT-Prelim Calcs'!$C$6*GV129)*'DEPRECATED - DT-Prelim Calcs'!$C$7*GV129</f>
        <v>127.41491327561108</v>
      </c>
      <c r="GY129" s="43">
        <f>GX129/'DEPRECATED - DT-Prelim Calcs'!$C$7*('DEPRECATED - DT-Prelim Calcs'!$C$8-'DEPRECATED - DT-Prelim Calcs'!$C$9)+'DEPRECATED - DT-Prelim Calcs'!$C$9</f>
        <v>6942.7602008355288</v>
      </c>
      <c r="GZ129" s="43">
        <f t="shared" si="112"/>
        <v>33.333333333333314</v>
      </c>
      <c r="HA129" s="2">
        <f t="shared" si="156"/>
        <v>1.4462867232450001</v>
      </c>
      <c r="HB129" s="43">
        <f>HA129*'DEPRECATED - DT-Prelim Calcs'!$C$21/GV$2/'DEPRECATED - DT-Prelim Calcs'!$C$19/'DEPRECATED - DT-Prelim Calcs'!$C$18*3.39*'DEPRECATED - DT-Prelim Calcs'!$C$20</f>
        <v>29.053734754561201</v>
      </c>
      <c r="HC129" s="36">
        <f t="shared" si="157"/>
        <v>0</v>
      </c>
      <c r="HD129" s="43">
        <f>HB128*'DEPRECATED - DT-Prelim Calcs'!$C$11+HD128</f>
        <v>-574.98144309286477</v>
      </c>
      <c r="HE129" s="43">
        <f>HE128+0.5*HB129*'DEPRECATED - DT-Prelim Calcs'!$C$11^2+HD129*'DEPRECATED - DT-Prelim Calcs'!$C$11</f>
        <v>-173253.2017729751</v>
      </c>
      <c r="HF129" s="43">
        <f>MIN('Drive Train'!$F$35-GZ128*'DEPRECATED - DT-Prelim Calcs'!$C$21*'Drive Train'!$F$39,HF128+GZ$2)</f>
        <v>10.533333333333335</v>
      </c>
      <c r="HG129" s="43">
        <f>'Drive Train'!$F$35-GZ129*'DEPRECATED - DT-Prelim Calcs'!$C$21*'Drive Train'!$F$39</f>
        <v>10.533333333333335</v>
      </c>
      <c r="HH129" s="1">
        <f>IF(HE129&gt;='Drive Train'!$F$29,1,0)</f>
        <v>0</v>
      </c>
      <c r="HI129" s="43">
        <f t="shared" si="158"/>
        <v>37.037037037037017</v>
      </c>
      <c r="HJ129" s="49">
        <f>HJ128+'DEPRECATED - DT-Prelim Calcs'!$C$11</f>
        <v>500</v>
      </c>
      <c r="HK129" s="2">
        <f>HU129/'Drive Train'!$F$35</f>
        <v>0.83440860215053769</v>
      </c>
      <c r="HL129" s="36">
        <f>HS129*12*60/(PI() * 'Drive Train'!$F$15)/HK$2*HK129</f>
        <v>-37111.044449627057</v>
      </c>
      <c r="HM129" s="2">
        <f>('DEPRECATED - DT-Prelim Calcs'!$C$6*HK129-HL129)/('DEPRECATED - DT-Prelim Calcs'!$C$6*HK129)*'DEPRECATED - DT-Prelim Calcs'!$C$7*HK129</f>
        <v>31.194065759250741</v>
      </c>
      <c r="HN129" s="43">
        <f>HM129/'DEPRECATED - DT-Prelim Calcs'!$C$7*('DEPRECATED - DT-Prelim Calcs'!$C$8-'DEPRECATED - DT-Prelim Calcs'!$C$9)+'DEPRECATED - DT-Prelim Calcs'!$C$9</f>
        <v>1700.8782092726149</v>
      </c>
      <c r="HO129" s="43">
        <f t="shared" si="113"/>
        <v>36.66666666666665</v>
      </c>
      <c r="HP129" s="2">
        <f t="shared" si="159"/>
        <v>1.4462867232450001</v>
      </c>
      <c r="HQ129" s="43">
        <f>HP129*'DEPRECATED - DT-Prelim Calcs'!$C$21/HK$2/'DEPRECATED - DT-Prelim Calcs'!$C$19/'DEPRECATED - DT-Prelim Calcs'!$C$18*3.39*'DEPRECATED - DT-Prelim Calcs'!$C$20</f>
        <v>29.053734754561201</v>
      </c>
      <c r="HR129" s="36">
        <f t="shared" si="160"/>
        <v>0</v>
      </c>
      <c r="HS129" s="43">
        <f>HQ128*'DEPRECATED - DT-Prelim Calcs'!$C$11+HS128</f>
        <v>-129.37504735501761</v>
      </c>
      <c r="HT129" s="43">
        <f>HT128+0.5*HQ129*'DEPRECATED - DT-Prelim Calcs'!$C$11^2+HS129*'DEPRECATED - DT-Prelim Calcs'!$C$11</f>
        <v>-185476.29304504109</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1"/>
        <v>40.740740740740726</v>
      </c>
      <c r="HY129" s="49">
        <f>HY128+'DEPRECATED - DT-Prelim Calcs'!$C$11</f>
        <v>500</v>
      </c>
      <c r="HZ129" s="2">
        <f>IJ129/'Drive Train'!$F$35</f>
        <v>0.8193548387096774</v>
      </c>
      <c r="IA129" s="36">
        <f>IH129*12*60/(PI() * 'Drive Train'!$F$15)/HZ$2*HZ129</f>
        <v>-107513.76002818918</v>
      </c>
      <c r="IB129" s="2">
        <f>('DEPRECATED - DT-Prelim Calcs'!$C$6*HZ129-IA129)/('DEPRECATED - DT-Prelim Calcs'!$C$6*HZ129)*'DEPRECATED - DT-Prelim Calcs'!$C$7*HZ129</f>
        <v>82.877183994834809</v>
      </c>
      <c r="IC129" s="43">
        <f>IB129/'DEPRECATED - DT-Prelim Calcs'!$C$7*('DEPRECATED - DT-Prelim Calcs'!$C$8-'DEPRECATED - DT-Prelim Calcs'!$C$9)+'DEPRECATED - DT-Prelim Calcs'!$C$9</f>
        <v>4516.4510683753288</v>
      </c>
      <c r="ID129" s="43">
        <f t="shared" si="114"/>
        <v>39.999999999999986</v>
      </c>
      <c r="IE129" s="2">
        <f t="shared" si="162"/>
        <v>1.4462867232450001</v>
      </c>
      <c r="IF129" s="43">
        <f>IE129*'DEPRECATED - DT-Prelim Calcs'!$C$21/HZ$2/'DEPRECATED - DT-Prelim Calcs'!$C$19/'DEPRECATED - DT-Prelim Calcs'!$C$18*3.39*'DEPRECATED - DT-Prelim Calcs'!$C$20</f>
        <v>29.053734754561201</v>
      </c>
      <c r="IG129" s="36">
        <f t="shared" si="163"/>
        <v>0</v>
      </c>
      <c r="IH129" s="43">
        <f>IF128*'DEPRECATED - DT-Prelim Calcs'!$C$11+IH128</f>
        <v>-381.69647122322942</v>
      </c>
      <c r="II129" s="43">
        <f>II128+0.5*IF129*'DEPRECATED - DT-Prelim Calcs'!$C$11^2+IH129*'DEPRECATED - DT-Prelim Calcs'!$C$11</f>
        <v>-166356.3946209866</v>
      </c>
      <c r="IJ129" s="43">
        <f>MIN('Drive Train'!$F$35-ID128*'DEPRECATED - DT-Prelim Calcs'!$C$21*'Drive Train'!$F$39,IJ128+ID$2)</f>
        <v>10.16</v>
      </c>
      <c r="IK129" s="43">
        <f>'Drive Train'!$F$35-ID129*'DEPRECATED - DT-Prelim Calcs'!$C$21*'Drive Train'!$F$39</f>
        <v>10.16</v>
      </c>
      <c r="IL129" s="1">
        <f>IF(II129&gt;='Drive Train'!$F$29,1,0)</f>
        <v>0</v>
      </c>
      <c r="IM129" s="43">
        <f t="shared" si="164"/>
        <v>44.444444444444429</v>
      </c>
      <c r="IN129" s="49">
        <f>IN128+'DEPRECATED - DT-Prelim Calcs'!$C$11</f>
        <v>500</v>
      </c>
      <c r="IO129" s="2">
        <f>IY129/'Drive Train'!$F$35</f>
        <v>0.80430107526881722</v>
      </c>
      <c r="IP129" s="36">
        <f>IW129*12*60/(PI() * 'Drive Train'!$F$15)/IO$2*IO129</f>
        <v>-254523.96297932739</v>
      </c>
      <c r="IQ129" s="2">
        <f>('DEPRECATED - DT-Prelim Calcs'!$C$6*IO129-IP129)/('DEPRECATED - DT-Prelim Calcs'!$C$6*IO129)*'DEPRECATED - DT-Prelim Calcs'!$C$7*IO129</f>
        <v>190.87521065947556</v>
      </c>
      <c r="IR129" s="43">
        <f>IQ129/'DEPRECATED - DT-Prelim Calcs'!$C$7*('DEPRECATED - DT-Prelim Calcs'!$C$8-'DEPRECATED - DT-Prelim Calcs'!$C$9)+'DEPRECATED - DT-Prelim Calcs'!$C$9</f>
        <v>10399.925655329636</v>
      </c>
      <c r="IS129" s="43">
        <f t="shared" si="115"/>
        <v>43.333333333333321</v>
      </c>
      <c r="IT129" s="2">
        <f t="shared" si="165"/>
        <v>1.4462867232450001</v>
      </c>
      <c r="IU129" s="43">
        <f>IT129*'DEPRECATED - DT-Prelim Calcs'!$C$21/IO$2/'DEPRECATED - DT-Prelim Calcs'!$C$19/'DEPRECATED - DT-Prelim Calcs'!$C$18*3.39*'DEPRECATED - DT-Prelim Calcs'!$C$20</f>
        <v>29.053734754561201</v>
      </c>
      <c r="IV129" s="36">
        <f t="shared" si="166"/>
        <v>0</v>
      </c>
      <c r="IW129" s="43">
        <f>IU128*'DEPRECATED - DT-Prelim Calcs'!$C$11+IW128</f>
        <v>-920.52618018459896</v>
      </c>
      <c r="IX129" s="43">
        <f>IX128+0.5*IU129*'DEPRECATED - DT-Prelim Calcs'!$C$11^2+IW129*'DEPRECATED - DT-Prelim Calcs'!$C$11</f>
        <v>-215733.46915067214</v>
      </c>
      <c r="IY129" s="43">
        <f>MIN('Drive Train'!$F$35-IS128*'DEPRECATED - DT-Prelim Calcs'!$C$21*'Drive Train'!$F$39,IY128+IS$2)</f>
        <v>9.9733333333333345</v>
      </c>
      <c r="IZ129" s="43">
        <f>'Drive Train'!$F$35-IS129*'DEPRECATED - DT-Prelim Calcs'!$C$21*'Drive Train'!$F$39</f>
        <v>9.9733333333333345</v>
      </c>
      <c r="JA129" s="1">
        <f>IF(IX129&gt;='Drive Train'!$F$29,1,0)</f>
        <v>0</v>
      </c>
      <c r="JB129" s="43">
        <f t="shared" si="167"/>
        <v>48.148148148148138</v>
      </c>
      <c r="JC129" s="49">
        <f>JC128+'DEPRECATED - DT-Prelim Calcs'!$C$11</f>
        <v>500</v>
      </c>
      <c r="JD129" s="2">
        <f>JN129/'Drive Train'!$F$35</f>
        <v>0.78924731182795704</v>
      </c>
      <c r="JE129" s="36">
        <f>JL129*12*60/(PI() * 'Drive Train'!$F$15)/JD$2*JD129</f>
        <v>-238081.4778495965</v>
      </c>
      <c r="JF129" s="2">
        <f>('DEPRECATED - DT-Prelim Calcs'!$C$6*JD129-JE129)/('DEPRECATED - DT-Prelim Calcs'!$C$6*JD129)*'DEPRECATED - DT-Prelim Calcs'!$C$7*JD129</f>
        <v>178.71757790416711</v>
      </c>
      <c r="JG129" s="43">
        <f>JF129/'DEPRECATED - DT-Prelim Calcs'!$C$7*('DEPRECATED - DT-Prelim Calcs'!$C$8-'DEPRECATED - DT-Prelim Calcs'!$C$9)+'DEPRECATED - DT-Prelim Calcs'!$C$9</f>
        <v>9737.6068559732812</v>
      </c>
      <c r="JH129" s="43">
        <f t="shared" si="116"/>
        <v>46.666666666666657</v>
      </c>
      <c r="JI129" s="2">
        <f t="shared" si="168"/>
        <v>1.4462867232450001</v>
      </c>
      <c r="JJ129" s="43">
        <f>JI129*'DEPRECATED - DT-Prelim Calcs'!$C$21/JD$2/'DEPRECATED - DT-Prelim Calcs'!$C$19/'DEPRECATED - DT-Prelim Calcs'!$C$18*3.39*'DEPRECATED - DT-Prelim Calcs'!$C$20</f>
        <v>29.053734754561201</v>
      </c>
      <c r="JK129" s="36">
        <f t="shared" si="169"/>
        <v>0</v>
      </c>
      <c r="JL129" s="43">
        <f>JJ128*'DEPRECATED - DT-Prelim Calcs'!$C$11+JL128</f>
        <v>-877.48280634313119</v>
      </c>
      <c r="JM129" s="43">
        <f>JM128+0.5*JJ129*'DEPRECATED - DT-Prelim Calcs'!$C$11^2+JL129*'DEPRECATED - DT-Prelim Calcs'!$C$11</f>
        <v>-186179.3436751166</v>
      </c>
      <c r="JN129" s="43">
        <f>MIN('Drive Train'!$F$35-JH128*'DEPRECATED - DT-Prelim Calcs'!$C$21*'Drive Train'!$F$39,JN128+JH$2)</f>
        <v>9.7866666666666671</v>
      </c>
      <c r="JO129" s="43">
        <f>'Drive Train'!$F$35-JH129*'DEPRECATED - DT-Prelim Calcs'!$C$21*'Drive Train'!$F$39</f>
        <v>9.7866666666666671</v>
      </c>
      <c r="JP129" s="1">
        <f>IF(JM129&gt;='Drive Train'!$F$29,1,0)</f>
        <v>0</v>
      </c>
      <c r="JQ129" s="43">
        <f>MIN(JG129,'DEPRECATED - DT-Prelim Calcs'!$C$10)*'DEPRECATED - DT-Prelim Calcs'!$C$11*1000/60/60</f>
        <v>103.33333333333333</v>
      </c>
      <c r="JR129" s="49">
        <f>JR128+'DEPRECATED - DT-Prelim Calcs'!$C$11</f>
        <v>500</v>
      </c>
      <c r="JS129" s="2">
        <f>KC129/'Drive Train'!$F$35</f>
        <v>0.77419354838709686</v>
      </c>
      <c r="JT129" s="36">
        <f>KA129*12*60/(PI() * 'Drive Train'!$F$15)/JS$2*JS129</f>
        <v>-232597.60128103511</v>
      </c>
      <c r="JU129" s="2">
        <f>('DEPRECATED - DT-Prelim Calcs'!$C$6*JS129-JT129)/('DEPRECATED - DT-Prelim Calcs'!$C$6*JS129)*'DEPRECATED - DT-Prelim Calcs'!$C$7*JS129</f>
        <v>174.61572479648953</v>
      </c>
      <c r="JV129" s="43">
        <f>JU129/'DEPRECATED - DT-Prelim Calcs'!$C$7*('DEPRECATED - DT-Prelim Calcs'!$C$8-'DEPRECATED - DT-Prelim Calcs'!$C$9)+'DEPRECATED - DT-Prelim Calcs'!$C$9</f>
        <v>9514.1476941371166</v>
      </c>
      <c r="JW129" s="43">
        <f t="shared" si="117"/>
        <v>49.999999999999993</v>
      </c>
      <c r="JX129" s="2">
        <f t="shared" si="170"/>
        <v>1.4462867232450001</v>
      </c>
      <c r="JY129" s="43">
        <f>JX129*'DEPRECATED - DT-Prelim Calcs'!$C$21/JS$2/'DEPRECATED - DT-Prelim Calcs'!$C$19/'DEPRECATED - DT-Prelim Calcs'!$C$18*3.39*'DEPRECATED - DT-Prelim Calcs'!$C$20</f>
        <v>29.053734754561201</v>
      </c>
      <c r="JZ129" s="36">
        <f t="shared" si="171"/>
        <v>0</v>
      </c>
      <c r="KA129" s="43">
        <f>JY128*'DEPRECATED - DT-Prelim Calcs'!$C$11+KA128</f>
        <v>-873.94036953087743</v>
      </c>
      <c r="KB129" s="43">
        <f>KB128+0.5*JY129*'DEPRECATED - DT-Prelim Calcs'!$C$11^2+KA129*'DEPRECATED - DT-Prelim Calcs'!$C$11</f>
        <v>-204360.26438362669</v>
      </c>
      <c r="KC129" s="43">
        <f>MIN('Drive Train'!$F$35-JW128*'DEPRECATED - DT-Prelim Calcs'!$C$21*'Drive Train'!$F$39,KC128+JW$2)</f>
        <v>9.6000000000000014</v>
      </c>
      <c r="KD129" s="43">
        <f>'Drive Train'!$F$35-JW129*'DEPRECATED - DT-Prelim Calcs'!$C$21*'Drive Train'!$F$39</f>
        <v>9.6000000000000014</v>
      </c>
      <c r="KE129" s="1">
        <f>IF(KB129&gt;='Drive Train'!$F$29,1,0)</f>
        <v>0</v>
      </c>
      <c r="KF129" s="43">
        <f>MIN(JV129,'DEPRECATED - DT-Prelim Calcs'!$C$10)*'DEPRECATED - DT-Prelim Calcs'!$C$11*1000/60/60</f>
        <v>103.33333333333333</v>
      </c>
      <c r="KG129" s="49">
        <f>KG128+'DEPRECATED - DT-Prelim Calcs'!$C$11</f>
        <v>500</v>
      </c>
      <c r="KH129" s="2">
        <f>KR129/'Drive Train'!$F$35</f>
        <v>0.75913978494623657</v>
      </c>
      <c r="KI129" s="36">
        <f>KP129*12*60/(PI() * 'Drive Train'!$F$15)/KH$2*KH129</f>
        <v>-16365.751994766868</v>
      </c>
      <c r="KJ129" s="2">
        <f>('DEPRECATED - DT-Prelim Calcs'!$C$6*KH129-KI129)/('DEPRECATED - DT-Prelim Calcs'!$C$6*KH129)*'DEPRECATED - DT-Prelim Calcs'!$C$7*KH129</f>
        <v>15.590988922974123</v>
      </c>
      <c r="KK129" s="43">
        <f>KJ129/'DEPRECATED - DT-Prelim Calcs'!$C$7*('DEPRECATED - DT-Prelim Calcs'!$C$8-'DEPRECATED - DT-Prelim Calcs'!$C$9)+'DEPRECATED - DT-Prelim Calcs'!$C$9</f>
        <v>850.85984431127679</v>
      </c>
      <c r="KL129" s="43">
        <f t="shared" si="118"/>
        <v>53.333333333333329</v>
      </c>
      <c r="KM129" s="2">
        <f t="shared" si="172"/>
        <v>1.4462867232450001</v>
      </c>
      <c r="KN129" s="43">
        <f>KM129*'DEPRECATED - DT-Prelim Calcs'!$C$21/KH$2/'DEPRECATED - DT-Prelim Calcs'!$C$19/'DEPRECATED - DT-Prelim Calcs'!$C$18*3.39*'DEPRECATED - DT-Prelim Calcs'!$C$20</f>
        <v>29.053734754561201</v>
      </c>
      <c r="KO129" s="36">
        <f t="shared" si="173"/>
        <v>0</v>
      </c>
      <c r="KP129" s="43">
        <f>KN128*'DEPRECATED - DT-Prelim Calcs'!$C$11+KP128</f>
        <v>-62.710509653533009</v>
      </c>
      <c r="KQ129" s="43">
        <f>KQ128+0.5*KN129*'DEPRECATED - DT-Prelim Calcs'!$C$11^2+KP129*'DEPRECATED - DT-Prelim Calcs'!$C$11</f>
        <v>-195601.90038005452</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103.33333333333333</v>
      </c>
      <c r="KV129" s="49">
        <f>KV128+'DEPRECATED - DT-Prelim Calcs'!$C$11</f>
        <v>500</v>
      </c>
      <c r="KW129" s="2">
        <f>LG129/'Drive Train'!$F$35</f>
        <v>0.74408602150537628</v>
      </c>
      <c r="KX129" s="36">
        <f>LE129*12*60/(PI() * 'Drive Train'!$F$15)/KW$2*KW129</f>
        <v>-9506.4213114022969</v>
      </c>
      <c r="KY129" s="2">
        <f>('DEPRECATED - DT-Prelim Calcs'!$C$6*KW129-KX129)/('DEPRECATED - DT-Prelim Calcs'!$C$6*KW129)*'DEPRECATED - DT-Prelim Calcs'!$C$7*KW129</f>
        <v>10.478026129022719</v>
      </c>
      <c r="KZ129" s="43">
        <f>KY129/'DEPRECATED - DT-Prelim Calcs'!$C$7*('DEPRECATED - DT-Prelim Calcs'!$C$8-'DEPRECATED - DT-Prelim Calcs'!$C$9)+'DEPRECATED - DT-Prelim Calcs'!$C$9</f>
        <v>572.31784135720784</v>
      </c>
      <c r="LA129" s="43">
        <f t="shared" si="119"/>
        <v>56.666666666666664</v>
      </c>
      <c r="LB129" s="2">
        <f t="shared" si="174"/>
        <v>1.4462867232450001</v>
      </c>
      <c r="LC129" s="43">
        <f>LB129*'DEPRECATED - DT-Prelim Calcs'!$C$21/KW$2/'DEPRECATED - DT-Prelim Calcs'!$C$19/'DEPRECATED - DT-Prelim Calcs'!$C$18*3.39*'DEPRECATED - DT-Prelim Calcs'!$C$20</f>
        <v>29.053734754561201</v>
      </c>
      <c r="LD129" s="36">
        <f t="shared" si="175"/>
        <v>0</v>
      </c>
      <c r="LE129" s="43">
        <f>LC128*'DEPRECATED - DT-Prelim Calcs'!$C$11+LE128</f>
        <v>-37.163792709086309</v>
      </c>
      <c r="LF129" s="43">
        <f>LF128+0.5*LC129*'DEPRECATED - DT-Prelim Calcs'!$C$11^2+LE129*'DEPRECATED - DT-Prelim Calcs'!$C$11</f>
        <v>-222915.76542528896</v>
      </c>
      <c r="LG129" s="43">
        <f>MIN('Drive Train'!$F$35-LA128*'DEPRECATED - DT-Prelim Calcs'!$C$21*'Drive Train'!$F$39,LG128+LA$2)</f>
        <v>9.2266666666666666</v>
      </c>
      <c r="LH129" s="43">
        <f>'Drive Train'!$F$35-LA129*'DEPRECATED - DT-Prelim Calcs'!$C$21*'Drive Train'!$F$39</f>
        <v>9.2266666666666666</v>
      </c>
      <c r="LI129" s="1">
        <f>IF(LF129&gt;='Drive Train'!$F$29,1,0)</f>
        <v>0</v>
      </c>
      <c r="LJ129" s="43">
        <f>MIN(KZ129,'DEPRECATED - DT-Prelim Calcs'!$C$10)*'DEPRECATED - DT-Prelim Calcs'!$C$11*1000/60/60</f>
        <v>103.33333333333333</v>
      </c>
      <c r="LK129" s="49">
        <f>LK128+'DEPRECATED - DT-Prelim Calcs'!$C$11</f>
        <v>500</v>
      </c>
      <c r="LL129" s="2">
        <f>LV129/'Drive Train'!$F$35</f>
        <v>0.72903225806451621</v>
      </c>
      <c r="LM129" s="36">
        <f>LT129*12*60/(PI() * 'Drive Train'!$F$15)/LL$2*LL129</f>
        <v>-208790.69113249937</v>
      </c>
      <c r="LN129" s="2">
        <f>('DEPRECATED - DT-Prelim Calcs'!$C$6*LL129-LM129)/('DEPRECATED - DT-Prelim Calcs'!$C$6*LL129)*'DEPRECATED - DT-Prelim Calcs'!$C$7*LL129</f>
        <v>156.90322734226962</v>
      </c>
      <c r="LO129" s="43">
        <f>LN129/'DEPRECATED - DT-Prelim Calcs'!$C$7*('DEPRECATED - DT-Prelim Calcs'!$C$8-'DEPRECATED - DT-Prelim Calcs'!$C$9)+'DEPRECATED - DT-Prelim Calcs'!$C$9</f>
        <v>8549.2131313325972</v>
      </c>
      <c r="LP129" s="43">
        <f t="shared" si="120"/>
        <v>60</v>
      </c>
      <c r="LQ129" s="2">
        <f t="shared" si="176"/>
        <v>1.4462867232450001</v>
      </c>
      <c r="LR129" s="43">
        <f>LQ129*'DEPRECATED - DT-Prelim Calcs'!$C$21/LL$2/'DEPRECATED - DT-Prelim Calcs'!$C$19/'DEPRECATED - DT-Prelim Calcs'!$C$18*3.39*'DEPRECATED - DT-Prelim Calcs'!$C$20</f>
        <v>29.053734754561201</v>
      </c>
      <c r="LS129" s="36">
        <f t="shared" si="177"/>
        <v>0</v>
      </c>
      <c r="LT129" s="43">
        <f>LR128*'DEPRECATED - DT-Prelim Calcs'!$C$11+LT128</f>
        <v>-833.08728053890786</v>
      </c>
      <c r="LU129" s="43">
        <f>LU128+0.5*LR129*'DEPRECATED - DT-Prelim Calcs'!$C$11^2+LT129*'DEPRECATED - DT-Prelim Calcs'!$C$11</f>
        <v>-220325.25176782705</v>
      </c>
      <c r="LV129" s="43">
        <f>MIN('Drive Train'!$F$35-LP128*'DEPRECATED - DT-Prelim Calcs'!$C$21*'Drive Train'!$F$39,LV128+LP$2)</f>
        <v>9.0400000000000009</v>
      </c>
      <c r="LW129" s="43">
        <f>'Drive Train'!$F$35-LP129*'DEPRECATED - DT-Prelim Calcs'!$C$21*'Drive Train'!$F$39</f>
        <v>9.0400000000000009</v>
      </c>
      <c r="LX129" s="1">
        <f>IF(LU129&gt;='Drive Train'!$F$29,1,0)</f>
        <v>0</v>
      </c>
      <c r="LY129" s="43">
        <f>MIN(LO129,'DEPRECATED - DT-Prelim Calcs'!$C$10)*'DEPRECATED - DT-Prelim Calcs'!$C$11*1000/60/60</f>
        <v>103.33333333333333</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1">MIN(ABS(V130),U$2) * SIGN(V130)</f>
        <v>0</v>
      </c>
      <c r="X130" s="2">
        <f>MAX(MIN(IF(AND(AI129=1,AG130&lt;0),-1,1)*(W130-$C$9)/($C$8-$C$9)*$C$7-$C$29*AE130/T$2 -  AI129*$C$29/2,X$2),MAX(X$4:X129)*-1)</f>
        <v>-0.27672021620693066</v>
      </c>
      <c r="Y130" s="43">
        <f t="shared" si="94"/>
        <v>0</v>
      </c>
      <c r="Z130" s="43">
        <f t="shared" si="95"/>
        <v>0</v>
      </c>
      <c r="AA130" s="43">
        <f t="shared" si="96"/>
        <v>0</v>
      </c>
      <c r="AB130" s="43" t="e">
        <f t="shared" si="97"/>
        <v>#N/A</v>
      </c>
      <c r="AC130" s="36">
        <f t="shared" si="121"/>
        <v>1</v>
      </c>
      <c r="AD130" s="1">
        <f t="shared" si="98"/>
        <v>1</v>
      </c>
      <c r="AE130" s="43">
        <f t="shared" si="99"/>
        <v>0</v>
      </c>
      <c r="AF130" s="43" t="e">
        <f t="shared" si="100"/>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889.49632897085212</v>
      </c>
      <c r="AK130" s="43">
        <f t="shared" si="178"/>
        <v>0</v>
      </c>
      <c r="AL130" s="49">
        <f>AL129+'DEPRECATED - DT-Prelim Calcs'!$C$11</f>
        <v>504</v>
      </c>
      <c r="AM130" s="2">
        <f>AW130/'Drive Train'!$F$35</f>
        <v>1.4134533901549491</v>
      </c>
      <c r="AN130" s="36">
        <f>AU130*12*60/(PI() * 'Drive Train'!$F$15)/AM$2*AM130</f>
        <v>-9911.6616995441364</v>
      </c>
      <c r="AO130" s="2">
        <f>('DEPRECATED - DT-Prelim Calcs'!$C$6*AM130-AN130)/('DEPRECATED - DT-Prelim Calcs'!$C$6*AM130)*'DEPRECATED - DT-Prelim Calcs'!$C$7*AM130</f>
        <v>13.915255235385018</v>
      </c>
      <c r="AP130" s="43">
        <f>AO130/'DEPRECATED - DT-Prelim Calcs'!$C$7*('DEPRECATED - DT-Prelim Calcs'!$C$8-'DEPRECATED - DT-Prelim Calcs'!$C$9)+'DEPRECATED - DT-Prelim Calcs'!$C$9</f>
        <v>759.56987476351208</v>
      </c>
      <c r="AQ130" s="43">
        <f t="shared" si="102"/>
        <v>93</v>
      </c>
      <c r="AR130" s="2">
        <f t="shared" si="122"/>
        <v>2.227358584581733</v>
      </c>
      <c r="AS130" s="43">
        <f>AR130*'DEPRECATED - DT-Prelim Calcs'!$C$21/AM$2/'DEPRECATED - DT-Prelim Calcs'!$C$19/'DEPRECATED - DT-Prelim Calcs'!$C$18*3.39*'DEPRECATED - DT-Prelim Calcs'!$C$20</f>
        <v>22.372149477572918</v>
      </c>
      <c r="AT130" s="36">
        <f t="shared" si="123"/>
        <v>0</v>
      </c>
      <c r="AU130" s="43">
        <f>AS129*'DEPRECATED - DT-Prelim Calcs'!$C$11+AU129</f>
        <v>-40.796329567895654</v>
      </c>
      <c r="AV130" s="43">
        <f>AV129+0.5*AS130*'DEPRECATED - DT-Prelim Calcs'!$C$11^2+AU130*'DEPRECATED - DT-Prelim Calcs'!$C$11</f>
        <v>7392.4609422871017</v>
      </c>
      <c r="AW130" s="43">
        <f>MIN('Drive Train'!$F$35-AQ129*'DEPRECATED - DT-Prelim Calcs'!$C$21*'Drive Train'!$F$39,AW129+AQ$2)</f>
        <v>17.52682203792137</v>
      </c>
      <c r="AX130" s="43">
        <f>'Drive Train'!$F$35-AQ130*'DEPRECATED - DT-Prelim Calcs'!$C$21*'Drive Train'!$F$39</f>
        <v>7.1920000000000002</v>
      </c>
      <c r="AY130" s="1">
        <f>IF(AV130&gt;='Drive Train'!$F$29,1,0)</f>
        <v>1</v>
      </c>
      <c r="AZ130" s="43">
        <f t="shared" si="124"/>
        <v>103.33333333333333</v>
      </c>
      <c r="BA130" s="49">
        <f>BA129+'DEPRECATED - DT-Prelim Calcs'!$C$11</f>
        <v>504</v>
      </c>
      <c r="BB130" s="2">
        <f>BL130/'Drive Train'!$F$35</f>
        <v>2.6692432776570687</v>
      </c>
      <c r="BC130" s="36">
        <f>BJ130*12*60/(PI() * 'Drive Train'!$F$15)/BB$2*BB130</f>
        <v>-269108.79377807403</v>
      </c>
      <c r="BD130" s="2">
        <f>('DEPRECATED - DT-Prelim Calcs'!$C$6*BB130-BC130)/('DEPRECATED - DT-Prelim Calcs'!$C$6*BB130)*'DEPRECATED - DT-Prelim Calcs'!$C$7*BB130</f>
        <v>210.34324044230058</v>
      </c>
      <c r="BE130" s="43">
        <f>BD130/'DEPRECATED - DT-Prelim Calcs'!$C$7*('DEPRECATED - DT-Prelim Calcs'!$C$8-'DEPRECATED - DT-Prelim Calcs'!$C$9)+'DEPRECATED - DT-Prelim Calcs'!$C$9</f>
        <v>11460.497427080552</v>
      </c>
      <c r="BF130" s="43">
        <f t="shared" si="103"/>
        <v>93</v>
      </c>
      <c r="BG130" s="2">
        <f t="shared" si="125"/>
        <v>2.0025508475699998</v>
      </c>
      <c r="BH130" s="43">
        <f>BG130*'DEPRECATED - DT-Prelim Calcs'!$C$21/BB$2/'DEPRECATED - DT-Prelim Calcs'!$C$19/'DEPRECATED - DT-Prelim Calcs'!$C$18*3.39*'DEPRECATED - DT-Prelim Calcs'!$C$20</f>
        <v>29.053734754561201</v>
      </c>
      <c r="BI130" s="36">
        <f t="shared" si="126"/>
        <v>0</v>
      </c>
      <c r="BJ130" s="43">
        <f>BH129*'DEPRECATED - DT-Prelim Calcs'!$C$11+BJ129</f>
        <v>-406.0644801883102</v>
      </c>
      <c r="BK130" s="43">
        <f>BK129+0.5*BH130*'DEPRECATED - DT-Prelim Calcs'!$C$11^2+BJ130*'DEPRECATED - DT-Prelim Calcs'!$C$11</f>
        <v>-67743.435882196427</v>
      </c>
      <c r="BL130" s="43">
        <f>MIN('Drive Train'!$F$35-BF129*'DEPRECATED - DT-Prelim Calcs'!$C$21*'Drive Train'!$F$39,BL129+BF$2)</f>
        <v>33.098616642947654</v>
      </c>
      <c r="BM130" s="43">
        <f>'Drive Train'!$F$35-BF130*'DEPRECATED - DT-Prelim Calcs'!$C$21*'Drive Train'!$F$39</f>
        <v>7.1920000000000002</v>
      </c>
      <c r="BN130" s="1">
        <f>IF(BK130&gt;='Drive Train'!$F$29,1,0)</f>
        <v>0</v>
      </c>
      <c r="BO130" s="43">
        <f t="shared" si="127"/>
        <v>103.33333333333333</v>
      </c>
      <c r="BP130" s="49">
        <f>BP129+'DEPRECATED - DT-Prelim Calcs'!$C$11</f>
        <v>504</v>
      </c>
      <c r="BQ130" s="2">
        <f>CA130/'Drive Train'!$F$35</f>
        <v>3.8243317251120224</v>
      </c>
      <c r="BR130" s="36">
        <f>BY130*12*60/(PI() * 'Drive Train'!$F$15)/BQ$2*BQ130</f>
        <v>-1202338.3430788633</v>
      </c>
      <c r="BS130" s="2">
        <f>('DEPRECATED - DT-Prelim Calcs'!$C$6*BQ130-BR130)/('DEPRECATED - DT-Prelim Calcs'!$C$6*BQ130)*'DEPRECATED - DT-Prelim Calcs'!$C$7*BQ130</f>
        <v>901.78671595376443</v>
      </c>
      <c r="BT130" s="43">
        <f>BS130/'DEPRECATED - DT-Prelim Calcs'!$C$7*('DEPRECATED - DT-Prelim Calcs'!$C$8-'DEPRECATED - DT-Prelim Calcs'!$C$9)+'DEPRECATED - DT-Prelim Calcs'!$C$9</f>
        <v>49128.686764645376</v>
      </c>
      <c r="BU130" s="43">
        <f t="shared" si="104"/>
        <v>93</v>
      </c>
      <c r="BV130" s="2">
        <f t="shared" si="128"/>
        <v>1.5313624128476471</v>
      </c>
      <c r="BW130" s="43">
        <f>BV130*'DEPRECATED - DT-Prelim Calcs'!$C$21/BQ$2/'DEPRECATED - DT-Prelim Calcs'!$C$19/'DEPRECATED - DT-Prelim Calcs'!$C$18*3.39*'DEPRECATED - DT-Prelim Calcs'!$C$20</f>
        <v>29.053734754561201</v>
      </c>
      <c r="BX130" s="36">
        <f t="shared" si="129"/>
        <v>0</v>
      </c>
      <c r="BY130" s="43">
        <f>BW129*'DEPRECATED - DT-Prelim Calcs'!$C$11+BY129</f>
        <v>-968.32432518580561</v>
      </c>
      <c r="BZ130" s="43">
        <f>BZ129+0.5*BW130*'DEPRECATED - DT-Prelim Calcs'!$C$11^2+BY130*'DEPRECATED - DT-Prelim Calcs'!$C$11</f>
        <v>-160018.78454781784</v>
      </c>
      <c r="CA130" s="43">
        <f>MIN('Drive Train'!$F$35-BU129*'DEPRECATED - DT-Prelim Calcs'!$C$21*'Drive Train'!$F$39,CA129+BU$2)</f>
        <v>47.421713391389076</v>
      </c>
      <c r="CB130" s="43">
        <f>'Drive Train'!$F$35-BU130*'DEPRECATED - DT-Prelim Calcs'!$C$21*'Drive Train'!$F$39</f>
        <v>7.1920000000000002</v>
      </c>
      <c r="CC130" s="1">
        <f>IF(BZ130&gt;='Drive Train'!$F$29,1,0)</f>
        <v>0</v>
      </c>
      <c r="CD130" s="43">
        <f t="shared" si="130"/>
        <v>103.33333333333333</v>
      </c>
      <c r="CE130" s="49">
        <f>CE129+'DEPRECATED - DT-Prelim Calcs'!$C$11</f>
        <v>504</v>
      </c>
      <c r="CF130" s="2">
        <f>CP130/'Drive Train'!$F$35</f>
        <v>0.57999999999999996</v>
      </c>
      <c r="CG130" s="36">
        <f>CN130*12*60/(PI() * 'Drive Train'!$F$15)/CF$2*CF130</f>
        <v>-127766.17358594529</v>
      </c>
      <c r="CH130" s="2">
        <f>('DEPRECATED - DT-Prelim Calcs'!$C$6*CF130-CG130)/('DEPRECATED - DT-Prelim Calcs'!$C$6*CF130)*'DEPRECATED - DT-Prelim Calcs'!$C$7*CF130</f>
        <v>96.642355817881437</v>
      </c>
      <c r="CI130" s="43">
        <f>CH130/'DEPRECATED - DT-Prelim Calcs'!$C$7*('DEPRECATED - DT-Prelim Calcs'!$C$8-'DEPRECATED - DT-Prelim Calcs'!$C$9)+'DEPRECATED - DT-Prelim Calcs'!$C$9</f>
        <v>5266.344757242794</v>
      </c>
      <c r="CJ130" s="43">
        <f t="shared" si="105"/>
        <v>93</v>
      </c>
      <c r="CK130" s="2">
        <f t="shared" si="131"/>
        <v>1.2396743342100003</v>
      </c>
      <c r="CL130" s="43">
        <f>CK130*'DEPRECATED - DT-Prelim Calcs'!$C$21/CF$2/'DEPRECATED - DT-Prelim Calcs'!$C$19/'DEPRECATED - DT-Prelim Calcs'!$C$18*3.39*'DEPRECATED - DT-Prelim Calcs'!$C$20</f>
        <v>29.053734754561205</v>
      </c>
      <c r="CM130" s="36">
        <f t="shared" si="132"/>
        <v>0</v>
      </c>
      <c r="CN130" s="43">
        <f>CL129*'DEPRECATED - DT-Prelim Calcs'!$C$11+CN129</f>
        <v>-549.24640437176254</v>
      </c>
      <c r="CO130" s="43">
        <f>CO129+0.5*CL130*'DEPRECATED - DT-Prelim Calcs'!$C$11^2+CN130*'DEPRECATED - DT-Prelim Calcs'!$C$11</f>
        <v>-334769.94814054779</v>
      </c>
      <c r="CP130" s="43">
        <f>MIN('Drive Train'!$F$35-CJ129*'DEPRECATED - DT-Prelim Calcs'!$C$21*'Drive Train'!$F$39,CP129+CJ$2)</f>
        <v>7.1920000000000002</v>
      </c>
      <c r="CQ130" s="43">
        <f>'Drive Train'!$F$35-CJ130*'DEPRECATED - DT-Prelim Calcs'!$C$21*'Drive Train'!$F$39</f>
        <v>7.1920000000000002</v>
      </c>
      <c r="CR130" s="1">
        <f>IF(CO130&gt;='Drive Train'!$F$29,1,0)</f>
        <v>0</v>
      </c>
      <c r="CS130" s="43">
        <f t="shared" si="133"/>
        <v>103.33333333333333</v>
      </c>
      <c r="CT130" s="49">
        <f>CT129+'DEPRECATED - DT-Prelim Calcs'!$C$11</f>
        <v>504</v>
      </c>
      <c r="CU130" s="2">
        <f>DE130/'Drive Train'!$F$35</f>
        <v>0.57999999999999996</v>
      </c>
      <c r="CV130" s="36">
        <f>DC130*12*60/(PI() * 'Drive Train'!$F$15)/CU$2*CU130</f>
        <v>-514729.84860445862</v>
      </c>
      <c r="CW130" s="2">
        <f>('DEPRECATED - DT-Prelim Calcs'!$C$6*CU130-CV130)/('DEPRECATED - DT-Prelim Calcs'!$C$6*CU130)*'DEPRECATED - DT-Prelim Calcs'!$C$7*CU130</f>
        <v>381.1031137860362</v>
      </c>
      <c r="CX130" s="43">
        <f>CW130/'DEPRECATED - DT-Prelim Calcs'!$C$7*('DEPRECATED - DT-Prelim Calcs'!$C$8-'DEPRECATED - DT-Prelim Calcs'!$C$9)+'DEPRECATED - DT-Prelim Calcs'!$C$9</f>
        <v>20763.087542075107</v>
      </c>
      <c r="CY130" s="43">
        <f t="shared" si="106"/>
        <v>93</v>
      </c>
      <c r="CZ130" s="2">
        <f t="shared" si="134"/>
        <v>1.0413264407364002</v>
      </c>
      <c r="DA130" s="43">
        <f>CZ130*'DEPRECATED - DT-Prelim Calcs'!$C$21/CU$2/'DEPRECATED - DT-Prelim Calcs'!$C$19/'DEPRECATED - DT-Prelim Calcs'!$C$18*3.39*'DEPRECATED - DT-Prelim Calcs'!$C$20</f>
        <v>29.053734754561201</v>
      </c>
      <c r="DB130" s="36">
        <f t="shared" si="135"/>
        <v>0</v>
      </c>
      <c r="DC130" s="43">
        <f>DA129*'DEPRECATED - DT-Prelim Calcs'!$C$11+DC129</f>
        <v>-1858.7028861599474</v>
      </c>
      <c r="DD130" s="43">
        <f>DD129+0.5*DA130*'DEPRECATED - DT-Prelim Calcs'!$C$11^2+DC130*'DEPRECATED - DT-Prelim Calcs'!$C$11</f>
        <v>-488438.45180118858</v>
      </c>
      <c r="DE130" s="43">
        <f>MIN('Drive Train'!$F$35-CY129*'DEPRECATED - DT-Prelim Calcs'!$C$21*'Drive Train'!$F$39,DE129+CY$2)</f>
        <v>7.1920000000000002</v>
      </c>
      <c r="DF130" s="43">
        <f>'Drive Train'!$F$35-CY130*'DEPRECATED - DT-Prelim Calcs'!$C$21*'Drive Train'!$F$39</f>
        <v>7.1920000000000002</v>
      </c>
      <c r="DG130" s="1">
        <f>IF(DD130&gt;='Drive Train'!$F$29,1,0)</f>
        <v>0</v>
      </c>
      <c r="DH130" s="43">
        <f t="shared" si="136"/>
        <v>103.33333333333333</v>
      </c>
      <c r="DI130" s="49">
        <f>DI129+'DEPRECATED - DT-Prelim Calcs'!$C$11</f>
        <v>504</v>
      </c>
      <c r="DJ130" s="2">
        <f>DT130/'Drive Train'!$F$35</f>
        <v>0.57999999999999996</v>
      </c>
      <c r="DK130" s="36">
        <f>DR130*12*60/(PI() * 'Drive Train'!$F$15)/DJ$2*DJ130</f>
        <v>-236651.10972554874</v>
      </c>
      <c r="DL130" s="2">
        <f>('DEPRECATED - DT-Prelim Calcs'!$C$6*DJ130-DK130)/('DEPRECATED - DT-Prelim Calcs'!$C$6*DJ130)*'DEPRECATED - DT-Prelim Calcs'!$C$7*DJ130</f>
        <v>176.68473050357741</v>
      </c>
      <c r="DM130" s="43">
        <f>DL130/'DEPRECATED - DT-Prelim Calcs'!$C$7*('DEPRECATED - DT-Prelim Calcs'!$C$8-'DEPRECATED - DT-Prelim Calcs'!$C$9)+'DEPRECATED - DT-Prelim Calcs'!$C$9</f>
        <v>9626.8621841501117</v>
      </c>
      <c r="DN130" s="43">
        <f t="shared" si="107"/>
        <v>93</v>
      </c>
      <c r="DO130" s="2">
        <f t="shared" si="137"/>
        <v>0.89769520753137932</v>
      </c>
      <c r="DP130" s="43">
        <f>DO130*'DEPRECATED - DT-Prelim Calcs'!$C$21/DJ$2/'DEPRECATED - DT-Prelim Calcs'!$C$19/'DEPRECATED - DT-Prelim Calcs'!$C$18*3.39*'DEPRECATED - DT-Prelim Calcs'!$C$20</f>
        <v>29.053734754561201</v>
      </c>
      <c r="DQ130" s="36">
        <f t="shared" si="138"/>
        <v>0</v>
      </c>
      <c r="DR130" s="43">
        <f>DP129*'DEPRECATED - DT-Prelim Calcs'!$C$11+DR129</f>
        <v>-736.68389593505378</v>
      </c>
      <c r="DS130" s="43">
        <f>DS129+0.5*DP130*'DEPRECATED - DT-Prelim Calcs'!$C$11^2+DR130*'DEPRECATED - DT-Prelim Calcs'!$C$11</f>
        <v>-924710.27209610422</v>
      </c>
      <c r="DT130" s="43">
        <f>MIN('Drive Train'!$F$35-DN129*'DEPRECATED - DT-Prelim Calcs'!$C$21*'Drive Train'!$F$39,DT129+DN$2)</f>
        <v>7.1920000000000002</v>
      </c>
      <c r="DU130" s="43">
        <f>'Drive Train'!$F$35-DN130*'DEPRECATED - DT-Prelim Calcs'!$C$21*'Drive Train'!$F$39</f>
        <v>7.1920000000000002</v>
      </c>
      <c r="DV130" s="1">
        <f>IF(DS130&gt;='Drive Train'!$F$29,1,0)</f>
        <v>0</v>
      </c>
      <c r="DW130" s="43">
        <f t="shared" si="139"/>
        <v>103.33333333333333</v>
      </c>
      <c r="DX130" s="49">
        <f>DX129+'DEPRECATED - DT-Prelim Calcs'!$C$11</f>
        <v>504</v>
      </c>
      <c r="DY130" s="2">
        <f>EI130/'Drive Train'!$F$35</f>
        <v>0.57999999999999996</v>
      </c>
      <c r="DZ130" s="36">
        <f>EG130*12*60/(PI() * 'Drive Train'!$F$15)/DY$2*DY130</f>
        <v>-521056.61230233882</v>
      </c>
      <c r="EA130" s="2">
        <f>('DEPRECATED - DT-Prelim Calcs'!$C$6*DY130-DZ130)/('DEPRECATED - DT-Prelim Calcs'!$C$6*DY130)*'DEPRECATED - DT-Prelim Calcs'!$C$7*DY130</f>
        <v>385.75397926300457</v>
      </c>
      <c r="EB130" s="43">
        <f>EA130/'DEPRECATED - DT-Prelim Calcs'!$C$7*('DEPRECATED - DT-Prelim Calcs'!$C$8-'DEPRECATED - DT-Prelim Calcs'!$C$9)+'DEPRECATED - DT-Prelim Calcs'!$C$9</f>
        <v>21016.455586715922</v>
      </c>
      <c r="EC130" s="43">
        <f t="shared" si="108"/>
        <v>93</v>
      </c>
      <c r="ED130" s="2">
        <f t="shared" si="140"/>
        <v>0.78888366722454539</v>
      </c>
      <c r="EE130" s="43">
        <f>ED130*'DEPRECATED - DT-Prelim Calcs'!$C$21/DY$2/'DEPRECATED - DT-Prelim Calcs'!$C$19/'DEPRECATED - DT-Prelim Calcs'!$C$18*3.39*'DEPRECATED - DT-Prelim Calcs'!$C$20</f>
        <v>29.053734754561201</v>
      </c>
      <c r="EF130" s="36">
        <f t="shared" si="141"/>
        <v>0</v>
      </c>
      <c r="EG130" s="43">
        <f>EE129*'DEPRECATED - DT-Prelim Calcs'!$C$11+EG129</f>
        <v>-1425.4159050099383</v>
      </c>
      <c r="EH130" s="43">
        <f>EH129+0.5*EE130*'DEPRECATED - DT-Prelim Calcs'!$C$11^2+EG130*'DEPRECATED - DT-Prelim Calcs'!$C$11</f>
        <v>-857226.82316713559</v>
      </c>
      <c r="EI130" s="43">
        <f>MIN('Drive Train'!$F$35-EC129*'DEPRECATED - DT-Prelim Calcs'!$C$21*'Drive Train'!$F$39,EI129+EC$2)</f>
        <v>7.1920000000000002</v>
      </c>
      <c r="EJ130" s="43">
        <f>'Drive Train'!$F$35-EC130*'DEPRECATED - DT-Prelim Calcs'!$C$21*'Drive Train'!$F$39</f>
        <v>7.1920000000000002</v>
      </c>
      <c r="EK130" s="1">
        <f>IF(EH130&gt;='Drive Train'!$F$29,1,0)</f>
        <v>0</v>
      </c>
      <c r="EL130" s="43">
        <f t="shared" si="142"/>
        <v>103.33333333333333</v>
      </c>
      <c r="EM130" s="49">
        <f>EM129+'DEPRECATED - DT-Prelim Calcs'!$C$11</f>
        <v>504</v>
      </c>
      <c r="EN130" s="2">
        <f>EX130/'Drive Train'!$F$35</f>
        <v>0.57999999999999996</v>
      </c>
      <c r="EO130" s="36">
        <f>EV130*12*60/(PI() * 'Drive Train'!$F$15)/EN$2*EN130</f>
        <v>-1731389.8227359841</v>
      </c>
      <c r="EP130" s="2">
        <f>('DEPRECATED - DT-Prelim Calcs'!$C$6*EN130-EO130)/('DEPRECATED - DT-Prelim Calcs'!$C$6*EN130)*'DEPRECATED - DT-Prelim Calcs'!$C$7*EN130</f>
        <v>1275.4816841115619</v>
      </c>
      <c r="EQ130" s="43">
        <f>EP130/'DEPRECATED - DT-Prelim Calcs'!$C$7*('DEPRECATED - DT-Prelim Calcs'!$C$8-'DEPRECATED - DT-Prelim Calcs'!$C$9)+'DEPRECATED - DT-Prelim Calcs'!$C$9</f>
        <v>69486.696223988067</v>
      </c>
      <c r="ER130" s="43">
        <f t="shared" si="109"/>
        <v>93</v>
      </c>
      <c r="ES130" s="2">
        <f t="shared" si="143"/>
        <v>0.7035989464435134</v>
      </c>
      <c r="ET130" s="43">
        <f>ES130*'DEPRECATED - DT-Prelim Calcs'!$C$21/EN$2/'DEPRECATED - DT-Prelim Calcs'!$C$19/'DEPRECATED - DT-Prelim Calcs'!$C$18*3.39*'DEPRECATED - DT-Prelim Calcs'!$C$20</f>
        <v>29.053734754561201</v>
      </c>
      <c r="EU130" s="36">
        <f t="shared" si="144"/>
        <v>0</v>
      </c>
      <c r="EV130" s="43">
        <f>ET129*'DEPRECATED - DT-Prelim Calcs'!$C$11+EV129</f>
        <v>-4224.3876573528287</v>
      </c>
      <c r="EW130" s="43">
        <f>EW129+0.5*ET130*'DEPRECATED - DT-Prelim Calcs'!$C$11^2+EV130*'DEPRECATED - DT-Prelim Calcs'!$C$11</f>
        <v>-1621195.6725863975</v>
      </c>
      <c r="EX130" s="43">
        <f>MIN('Drive Train'!$F$35-ER129*'DEPRECATED - DT-Prelim Calcs'!$C$21*'Drive Train'!$F$39,EX129+ER$2)</f>
        <v>7.1920000000000002</v>
      </c>
      <c r="EY130" s="43">
        <f>'Drive Train'!$F$35-ER130*'DEPRECATED - DT-Prelim Calcs'!$C$21*'Drive Train'!$F$39</f>
        <v>7.1920000000000002</v>
      </c>
      <c r="EZ130" s="1">
        <f>IF(EW130&gt;='Drive Train'!$F$29,1,0)</f>
        <v>0</v>
      </c>
      <c r="FA130" s="43">
        <f t="shared" si="145"/>
        <v>103.33333333333333</v>
      </c>
      <c r="FB130" s="49">
        <f>FB129+'DEPRECATED - DT-Prelim Calcs'!$C$11</f>
        <v>504</v>
      </c>
      <c r="FC130" s="2">
        <f>FM130/'Drive Train'!$F$35</f>
        <v>0.57999999999999996</v>
      </c>
      <c r="FD130" s="36">
        <f>FK130*12*60/(PI() * 'Drive Train'!$F$15)/FC$2*FC130</f>
        <v>-621902.36849115929</v>
      </c>
      <c r="FE130" s="2">
        <f>('DEPRECATED - DT-Prelim Calcs'!$C$6*FC130-FD130)/('DEPRECATED - DT-Prelim Calcs'!$C$6*FC130)*'DEPRECATED - DT-Prelim Calcs'!$C$7*FC130</f>
        <v>459.88667464318769</v>
      </c>
      <c r="FF130" s="43">
        <f>FE130/'DEPRECATED - DT-Prelim Calcs'!$C$7*('DEPRECATED - DT-Prelim Calcs'!$C$8-'DEPRECATED - DT-Prelim Calcs'!$C$9)+'DEPRECATED - DT-Prelim Calcs'!$C$9</f>
        <v>25055.027797725892</v>
      </c>
      <c r="FG130" s="43">
        <f t="shared" si="110"/>
        <v>93</v>
      </c>
      <c r="FH130" s="2">
        <f t="shared" si="146"/>
        <v>0.63495514679048781</v>
      </c>
      <c r="FI130" s="43">
        <f>FH130*'DEPRECATED - DT-Prelim Calcs'!$C$21/FC$2/'DEPRECATED - DT-Prelim Calcs'!$C$19/'DEPRECATED - DT-Prelim Calcs'!$C$18*3.39*'DEPRECATED - DT-Prelim Calcs'!$C$20</f>
        <v>29.053734754561205</v>
      </c>
      <c r="FJ130" s="36">
        <f t="shared" si="147"/>
        <v>0</v>
      </c>
      <c r="FK130" s="43">
        <f>FI129*'DEPRECATED - DT-Prelim Calcs'!$C$11+FK129</f>
        <v>-1369.3327110330238</v>
      </c>
      <c r="FL130" s="43">
        <f>FL129+0.5*FI130*'DEPRECATED - DT-Prelim Calcs'!$C$11^2+FK130*'DEPRECATED - DT-Prelim Calcs'!$C$11</f>
        <v>-2052652.3457886491</v>
      </c>
      <c r="FM130" s="43">
        <f>MIN('Drive Train'!$F$35-FG129*'DEPRECATED - DT-Prelim Calcs'!$C$21*'Drive Train'!$F$39,FM129+FG$2)</f>
        <v>7.1920000000000002</v>
      </c>
      <c r="FN130" s="43">
        <f>'Drive Train'!$F$35-FG130*'DEPRECATED - DT-Prelim Calcs'!$C$21*'Drive Train'!$F$39</f>
        <v>7.1920000000000002</v>
      </c>
      <c r="FO130" s="1">
        <f>IF(FL130&gt;='Drive Train'!$F$29,1,0)</f>
        <v>0</v>
      </c>
      <c r="FP130" s="43">
        <f t="shared" si="148"/>
        <v>103.33333333333333</v>
      </c>
      <c r="FQ130" s="49">
        <f>FQ129+'DEPRECATED - DT-Prelim Calcs'!$C$11</f>
        <v>504</v>
      </c>
      <c r="FR130" s="2">
        <f>GB130/'Drive Train'!$F$35</f>
        <v>0.57999999999999996</v>
      </c>
      <c r="FS130" s="36">
        <f>FZ130*12*60/(PI() * 'Drive Train'!$F$15)/FR$2*FR130</f>
        <v>-427315.36855008575</v>
      </c>
      <c r="FT130" s="2">
        <f>('DEPRECATED - DT-Prelim Calcs'!$C$6*FR130-FS130)/('DEPRECATED - DT-Prelim Calcs'!$C$6*FR130)*'DEPRECATED - DT-Prelim Calcs'!$C$7*FR130</f>
        <v>316.84388001565873</v>
      </c>
      <c r="FU130" s="43">
        <f>FT130/'DEPRECATED - DT-Prelim Calcs'!$C$7*('DEPRECATED - DT-Prelim Calcs'!$C$8-'DEPRECATED - DT-Prelim Calcs'!$C$9)+'DEPRECATED - DT-Prelim Calcs'!$C$9</f>
        <v>17262.397941151557</v>
      </c>
      <c r="FV130" s="43">
        <f t="shared" si="111"/>
        <v>93</v>
      </c>
      <c r="FW130" s="2">
        <f t="shared" si="149"/>
        <v>0.57851468929799987</v>
      </c>
      <c r="FX130" s="43">
        <f>FW130*'DEPRECATED - DT-Prelim Calcs'!$C$21/FR$2/'DEPRECATED - DT-Prelim Calcs'!$C$19/'DEPRECATED - DT-Prelim Calcs'!$C$18*3.39*'DEPRECATED - DT-Prelim Calcs'!$C$20</f>
        <v>29.053734754561201</v>
      </c>
      <c r="FY130" s="36">
        <f t="shared" si="150"/>
        <v>0</v>
      </c>
      <c r="FZ130" s="43">
        <f>FX129*'DEPRECATED - DT-Prelim Calcs'!$C$11+FZ129</f>
        <v>-857.24829029563466</v>
      </c>
      <c r="GA130" s="43">
        <f>GA129+0.5*FX130*'DEPRECATED - DT-Prelim Calcs'!$C$11^2+FZ130*'DEPRECATED - DT-Prelim Calcs'!$C$11</f>
        <v>-2081370.3765279418</v>
      </c>
      <c r="GB130" s="43">
        <f>MIN('Drive Train'!$F$35-FV129*'DEPRECATED - DT-Prelim Calcs'!$C$21*'Drive Train'!$F$39,GB129+FV$2)</f>
        <v>7.1920000000000002</v>
      </c>
      <c r="GC130" s="43">
        <f>'Drive Train'!$F$35-FV130*'DEPRECATED - DT-Prelim Calcs'!$C$21*'Drive Train'!$F$39</f>
        <v>7.1920000000000002</v>
      </c>
      <c r="GD130" s="1">
        <f>IF(GA130&gt;='Drive Train'!$F$29,1,0)</f>
        <v>0</v>
      </c>
      <c r="GE130" s="43">
        <f t="shared" si="151"/>
        <v>103.33333333333333</v>
      </c>
      <c r="GF130" s="49">
        <f>GF129+'DEPRECATED - DT-Prelim Calcs'!$C$11</f>
        <v>504</v>
      </c>
      <c r="GG130" s="2">
        <f>GQ130/'Drive Train'!$F$35</f>
        <v>0.86451612903225805</v>
      </c>
      <c r="GH130" s="36">
        <f>GO130*12*60/(PI() * 'Drive Train'!$F$15)/GG$2*GG130</f>
        <v>-248428.26296677082</v>
      </c>
      <c r="GI130" s="2">
        <f>('DEPRECATED - DT-Prelim Calcs'!$C$6*GG130-GH130)/('DEPRECATED - DT-Prelim Calcs'!$C$6*GG130)*'DEPRECATED - DT-Prelim Calcs'!$C$7*GG130</f>
        <v>186.67661094518562</v>
      </c>
      <c r="GJ130" s="43">
        <f>GI130/'DEPRECATED - DT-Prelim Calcs'!$C$7*('DEPRECATED - DT-Prelim Calcs'!$C$8-'DEPRECATED - DT-Prelim Calcs'!$C$9)+'DEPRECATED - DT-Prelim Calcs'!$C$9</f>
        <v>10171.195969401902</v>
      </c>
      <c r="GK130" s="43">
        <f t="shared" si="152"/>
        <v>29.999999999999982</v>
      </c>
      <c r="GL130" s="2">
        <f t="shared" si="153"/>
        <v>1.4462867232450001</v>
      </c>
      <c r="GM130" s="43">
        <f>GL130*'DEPRECATED - DT-Prelim Calcs'!$C$21/GG$2/'DEPRECATED - DT-Prelim Calcs'!$C$19/'DEPRECATED - DT-Prelim Calcs'!$C$18*3.39*'DEPRECATED - DT-Prelim Calcs'!$C$20</f>
        <v>29.053734754561201</v>
      </c>
      <c r="GN130" s="36">
        <f t="shared" si="154"/>
        <v>0</v>
      </c>
      <c r="GO130" s="43">
        <f>GM129*'DEPRECATED - DT-Prelim Calcs'!$C$11+GO129</f>
        <v>-835.89941204722561</v>
      </c>
      <c r="GP130" s="43">
        <f>GP129+0.5*GM130*'DEPRECATED - DT-Prelim Calcs'!$C$11^2+GO130*'DEPRECATED - DT-Prelim Calcs'!$C$11</f>
        <v>-162578.50899427681</v>
      </c>
      <c r="GQ130" s="43">
        <f>MIN('Drive Train'!$F$35-GK129*'DEPRECATED - DT-Prelim Calcs'!$C$21*'Drive Train'!$F$39,GQ129+GK$2)</f>
        <v>10.72</v>
      </c>
      <c r="GR130" s="43">
        <f>'Drive Train'!$F$35-GK130*'DEPRECATED - DT-Prelim Calcs'!$C$21*'Drive Train'!$F$39</f>
        <v>10.72</v>
      </c>
      <c r="GS130" s="1">
        <f>IF(GP130&gt;='Drive Train'!$F$29,1,0)</f>
        <v>0</v>
      </c>
      <c r="GT130" s="43">
        <f t="shared" si="155"/>
        <v>33.333333333333314</v>
      </c>
      <c r="GU130" s="49">
        <f>GU129+'DEPRECATED - DT-Prelim Calcs'!$C$11</f>
        <v>504</v>
      </c>
      <c r="GV130" s="2">
        <f>HF130/'Drive Train'!$F$35</f>
        <v>0.84946236559139798</v>
      </c>
      <c r="GW130" s="36">
        <f>HD130*12*60/(PI() * 'Drive Train'!$F$15)/GV$2*GV130</f>
        <v>-133970.66921098798</v>
      </c>
      <c r="GX130" s="2">
        <f>('DEPRECATED - DT-Prelim Calcs'!$C$6*GV130-GW130)/('DEPRECATED - DT-Prelim Calcs'!$C$6*GV130)*'DEPRECATED - DT-Prelim Calcs'!$C$7*GV130</f>
        <v>102.46711934094553</v>
      </c>
      <c r="GY130" s="43">
        <f>GX130/'DEPRECATED - DT-Prelim Calcs'!$C$7*('DEPRECATED - DT-Prelim Calcs'!$C$8-'DEPRECATED - DT-Prelim Calcs'!$C$9)+'DEPRECATED - DT-Prelim Calcs'!$C$9</f>
        <v>5583.6639640962858</v>
      </c>
      <c r="GZ130" s="43">
        <f t="shared" si="112"/>
        <v>33.333333333333314</v>
      </c>
      <c r="HA130" s="2">
        <f t="shared" si="156"/>
        <v>1.4462867232450001</v>
      </c>
      <c r="HB130" s="43">
        <f>HA130*'DEPRECATED - DT-Prelim Calcs'!$C$21/GV$2/'DEPRECATED - DT-Prelim Calcs'!$C$19/'DEPRECATED - DT-Prelim Calcs'!$C$18*3.39*'DEPRECATED - DT-Prelim Calcs'!$C$20</f>
        <v>29.053734754561201</v>
      </c>
      <c r="HC130" s="36">
        <f t="shared" si="157"/>
        <v>0</v>
      </c>
      <c r="HD130" s="43">
        <f>HB129*'DEPRECATED - DT-Prelim Calcs'!$C$11+HD129</f>
        <v>-458.76650407461995</v>
      </c>
      <c r="HE130" s="43">
        <f>HE129+0.5*HB130*'DEPRECATED - DT-Prelim Calcs'!$C$11^2+HD130*'DEPRECATED - DT-Prelim Calcs'!$C$11</f>
        <v>-174855.83791123709</v>
      </c>
      <c r="HF130" s="43">
        <f>MIN('Drive Train'!$F$35-GZ129*'DEPRECATED - DT-Prelim Calcs'!$C$21*'Drive Train'!$F$39,HF129+GZ$2)</f>
        <v>10.533333333333335</v>
      </c>
      <c r="HG130" s="43">
        <f>'Drive Train'!$F$35-GZ130*'DEPRECATED - DT-Prelim Calcs'!$C$21*'Drive Train'!$F$39</f>
        <v>10.533333333333335</v>
      </c>
      <c r="HH130" s="1">
        <f>IF(HE130&gt;='Drive Train'!$F$29,1,0)</f>
        <v>0</v>
      </c>
      <c r="HI130" s="43">
        <f t="shared" si="158"/>
        <v>37.037037037037017</v>
      </c>
      <c r="HJ130" s="49">
        <f>HJ129+'DEPRECATED - DT-Prelim Calcs'!$C$11</f>
        <v>504</v>
      </c>
      <c r="HK130" s="2">
        <f>HU130/'Drive Train'!$F$35</f>
        <v>0.83440860215053769</v>
      </c>
      <c r="HL130" s="36">
        <f>HS130*12*60/(PI() * 'Drive Train'!$F$15)/HK$2*HK130</f>
        <v>-3774.9579647125211</v>
      </c>
      <c r="HM130" s="2">
        <f>('DEPRECATED - DT-Prelim Calcs'!$C$6*HK130-HL130)/('DEPRECATED - DT-Prelim Calcs'!$C$6*HK130)*'DEPRECATED - DT-Prelim Calcs'!$C$7*HK130</f>
        <v>6.6883846284906809</v>
      </c>
      <c r="HN130" s="43">
        <f>HM130/'DEPRECATED - DT-Prelim Calcs'!$C$7*('DEPRECATED - DT-Prelim Calcs'!$C$8-'DEPRECATED - DT-Prelim Calcs'!$C$9)+'DEPRECATED - DT-Prelim Calcs'!$C$9</f>
        <v>365.86722229837289</v>
      </c>
      <c r="HO130" s="43">
        <f t="shared" si="113"/>
        <v>36.66666666666665</v>
      </c>
      <c r="HP130" s="2">
        <f t="shared" si="159"/>
        <v>0.99892487399693564</v>
      </c>
      <c r="HQ130" s="43">
        <f>HP130*'DEPRECATED - DT-Prelim Calcs'!$C$21/HK$2/'DEPRECATED - DT-Prelim Calcs'!$C$19/'DEPRECATED - DT-Prelim Calcs'!$C$18*3.39*'DEPRECATED - DT-Prelim Calcs'!$C$20</f>
        <v>20.066905035070313</v>
      </c>
      <c r="HR130" s="36">
        <f t="shared" si="160"/>
        <v>0</v>
      </c>
      <c r="HS130" s="43">
        <f>HQ129*'DEPRECATED - DT-Prelim Calcs'!$C$11+HS129</f>
        <v>-13.160108336772808</v>
      </c>
      <c r="HT130" s="43">
        <f>HT129+0.5*HQ130*'DEPRECATED - DT-Prelim Calcs'!$C$11^2+HS130*'DEPRECATED - DT-Prelim Calcs'!$C$11</f>
        <v>-185368.39823810762</v>
      </c>
      <c r="HU130" s="43">
        <f>MIN('Drive Train'!$F$35-HO129*'DEPRECATED - DT-Prelim Calcs'!$C$21*'Drive Train'!$F$39,HU129+HO$2)</f>
        <v>10.346666666666668</v>
      </c>
      <c r="HV130" s="43">
        <f>'Drive Train'!$F$35-HO130*'DEPRECATED - DT-Prelim Calcs'!$C$21*'Drive Train'!$F$39</f>
        <v>10.346666666666668</v>
      </c>
      <c r="HW130" s="1">
        <f>IF(HT130&gt;='Drive Train'!$F$29,1,0)</f>
        <v>0</v>
      </c>
      <c r="HX130" s="43">
        <f t="shared" si="161"/>
        <v>40.740740740740726</v>
      </c>
      <c r="HY130" s="49">
        <f>HY129+'DEPRECATED - DT-Prelim Calcs'!$C$11</f>
        <v>504</v>
      </c>
      <c r="HZ130" s="2">
        <f>IJ130/'Drive Train'!$F$35</f>
        <v>0.8193548387096774</v>
      </c>
      <c r="IA130" s="36">
        <f>IH130*12*60/(PI() * 'Drive Train'!$F$15)/HZ$2*HZ130</f>
        <v>-74779.097783981852</v>
      </c>
      <c r="IB130" s="2">
        <f>('DEPRECATED - DT-Prelim Calcs'!$C$6*HZ130-IA130)/('DEPRECATED - DT-Prelim Calcs'!$C$6*HZ130)*'DEPRECATED - DT-Prelim Calcs'!$C$7*HZ130</f>
        <v>58.813615667980201</v>
      </c>
      <c r="IC130" s="43">
        <f>IB130/'DEPRECATED - DT-Prelim Calcs'!$C$7*('DEPRECATED - DT-Prelim Calcs'!$C$8-'DEPRECATED - DT-Prelim Calcs'!$C$9)+'DEPRECATED - DT-Prelim Calcs'!$C$9</f>
        <v>3205.5253311660849</v>
      </c>
      <c r="ID130" s="43">
        <f t="shared" si="114"/>
        <v>39.999999999999986</v>
      </c>
      <c r="IE130" s="2">
        <f t="shared" si="162"/>
        <v>1.4462867232450001</v>
      </c>
      <c r="IF130" s="43">
        <f>IE130*'DEPRECATED - DT-Prelim Calcs'!$C$21/HZ$2/'DEPRECATED - DT-Prelim Calcs'!$C$19/'DEPRECATED - DT-Prelim Calcs'!$C$18*3.39*'DEPRECATED - DT-Prelim Calcs'!$C$20</f>
        <v>29.053734754561201</v>
      </c>
      <c r="IG130" s="36">
        <f t="shared" si="163"/>
        <v>0</v>
      </c>
      <c r="IH130" s="43">
        <f>IF129*'DEPRECATED - DT-Prelim Calcs'!$C$11+IH129</f>
        <v>-265.4815322049846</v>
      </c>
      <c r="II130" s="43">
        <f>II129+0.5*IF130*'DEPRECATED - DT-Prelim Calcs'!$C$11^2+IH130*'DEPRECATED - DT-Prelim Calcs'!$C$11</f>
        <v>-167185.89087177004</v>
      </c>
      <c r="IJ130" s="43">
        <f>MIN('Drive Train'!$F$35-ID129*'DEPRECATED - DT-Prelim Calcs'!$C$21*'Drive Train'!$F$39,IJ129+ID$2)</f>
        <v>10.16</v>
      </c>
      <c r="IK130" s="43">
        <f>'Drive Train'!$F$35-ID130*'DEPRECATED - DT-Prelim Calcs'!$C$21*'Drive Train'!$F$39</f>
        <v>10.16</v>
      </c>
      <c r="IL130" s="1">
        <f>IF(II130&gt;='Drive Train'!$F$29,1,0)</f>
        <v>0</v>
      </c>
      <c r="IM130" s="43">
        <f t="shared" si="164"/>
        <v>44.444444444444429</v>
      </c>
      <c r="IN130" s="49">
        <f>IN129+'DEPRECATED - DT-Prelim Calcs'!$C$11</f>
        <v>504</v>
      </c>
      <c r="IO130" s="2">
        <f>IY130/'Drive Train'!$F$35</f>
        <v>0.80430107526881722</v>
      </c>
      <c r="IP130" s="36">
        <f>IW130*12*60/(PI() * 'Drive Train'!$F$15)/IO$2*IO130</f>
        <v>-222390.72497582732</v>
      </c>
      <c r="IQ130" s="2">
        <f>('DEPRECATED - DT-Prelim Calcs'!$C$6*IO130-IP130)/('DEPRECATED - DT-Prelim Calcs'!$C$6*IO130)*'DEPRECATED - DT-Prelim Calcs'!$C$7*IO130</f>
        <v>167.25375513652645</v>
      </c>
      <c r="IR130" s="43">
        <f>IQ130/'DEPRECATED - DT-Prelim Calcs'!$C$7*('DEPRECATED - DT-Prelim Calcs'!$C$8-'DEPRECATED - DT-Prelim Calcs'!$C$9)+'DEPRECATED - DT-Prelim Calcs'!$C$9</f>
        <v>9113.0851678853942</v>
      </c>
      <c r="IS130" s="43">
        <f t="shared" si="115"/>
        <v>43.333333333333321</v>
      </c>
      <c r="IT130" s="2">
        <f t="shared" si="165"/>
        <v>1.4462867232450001</v>
      </c>
      <c r="IU130" s="43">
        <f>IT130*'DEPRECATED - DT-Prelim Calcs'!$C$21/IO$2/'DEPRECATED - DT-Prelim Calcs'!$C$19/'DEPRECATED - DT-Prelim Calcs'!$C$18*3.39*'DEPRECATED - DT-Prelim Calcs'!$C$20</f>
        <v>29.053734754561201</v>
      </c>
      <c r="IV130" s="36">
        <f t="shared" si="166"/>
        <v>0</v>
      </c>
      <c r="IW130" s="43">
        <f>IU129*'DEPRECATED - DT-Prelim Calcs'!$C$11+IW129</f>
        <v>-804.31124116635419</v>
      </c>
      <c r="IX130" s="43">
        <f>IX129+0.5*IU130*'DEPRECATED - DT-Prelim Calcs'!$C$11^2+IW130*'DEPRECATED - DT-Prelim Calcs'!$C$11</f>
        <v>-218718.28423730106</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67"/>
        <v>48.148148148148138</v>
      </c>
      <c r="JC130" s="49">
        <f>JC129+'DEPRECATED - DT-Prelim Calcs'!$C$11</f>
        <v>504</v>
      </c>
      <c r="JD130" s="2">
        <f>JN130/'Drive Train'!$F$35</f>
        <v>0.78924731182795704</v>
      </c>
      <c r="JE130" s="36">
        <f>JL130*12*60/(PI() * 'Drive Train'!$F$15)/JD$2*JD130</f>
        <v>-206549.66408680368</v>
      </c>
      <c r="JF130" s="2">
        <f>('DEPRECATED - DT-Prelim Calcs'!$C$6*JD130-JE130)/('DEPRECATED - DT-Prelim Calcs'!$C$6*JD130)*'DEPRECATED - DT-Prelim Calcs'!$C$7*JD130</f>
        <v>155.53823518512348</v>
      </c>
      <c r="JG130" s="43">
        <f>JF130/'DEPRECATED - DT-Prelim Calcs'!$C$7*('DEPRECATED - DT-Prelim Calcs'!$C$8-'DEPRECATED - DT-Prelim Calcs'!$C$9)+'DEPRECATED - DT-Prelim Calcs'!$C$9</f>
        <v>8474.8516182940402</v>
      </c>
      <c r="JH130" s="43">
        <f t="shared" si="116"/>
        <v>46.666666666666657</v>
      </c>
      <c r="JI130" s="2">
        <f t="shared" si="168"/>
        <v>1.4462867232450001</v>
      </c>
      <c r="JJ130" s="43">
        <f>JI130*'DEPRECATED - DT-Prelim Calcs'!$C$21/JD$2/'DEPRECATED - DT-Prelim Calcs'!$C$19/'DEPRECATED - DT-Prelim Calcs'!$C$18*3.39*'DEPRECATED - DT-Prelim Calcs'!$C$20</f>
        <v>29.053734754561201</v>
      </c>
      <c r="JK130" s="36">
        <f t="shared" si="169"/>
        <v>0</v>
      </c>
      <c r="JL130" s="43">
        <f>JJ129*'DEPRECATED - DT-Prelim Calcs'!$C$11+JL129</f>
        <v>-761.26786732488642</v>
      </c>
      <c r="JM130" s="43">
        <f>JM129+0.5*JJ130*'DEPRECATED - DT-Prelim Calcs'!$C$11^2+JL130*'DEPRECATED - DT-Prelim Calcs'!$C$11</f>
        <v>-188991.98526637966</v>
      </c>
      <c r="JN130" s="43">
        <f>MIN('Drive Train'!$F$35-JH129*'DEPRECATED - DT-Prelim Calcs'!$C$21*'Drive Train'!$F$39,JN129+JH$2)</f>
        <v>9.7866666666666671</v>
      </c>
      <c r="JO130" s="43">
        <f>'Drive Train'!$F$35-JH130*'DEPRECATED - DT-Prelim Calcs'!$C$21*'Drive Train'!$F$39</f>
        <v>9.7866666666666671</v>
      </c>
      <c r="JP130" s="1">
        <f>IF(JM130&gt;='Drive Train'!$F$29,1,0)</f>
        <v>0</v>
      </c>
      <c r="JQ130" s="43">
        <f>MIN(JG130,'DEPRECATED - DT-Prelim Calcs'!$C$10)*'DEPRECATED - DT-Prelim Calcs'!$C$11*1000/60/60</f>
        <v>103.33333333333333</v>
      </c>
      <c r="JR130" s="49">
        <f>JR129+'DEPRECATED - DT-Prelim Calcs'!$C$11</f>
        <v>504</v>
      </c>
      <c r="JS130" s="2">
        <f>KC130/'Drive Train'!$F$35</f>
        <v>0.77419354838709686</v>
      </c>
      <c r="JT130" s="36">
        <f>KA130*12*60/(PI() * 'Drive Train'!$F$15)/JS$2*JS130</f>
        <v>-201667.21175894947</v>
      </c>
      <c r="JU130" s="2">
        <f>('DEPRECATED - DT-Prelim Calcs'!$C$6*JS130-JT130)/('DEPRECATED - DT-Prelim Calcs'!$C$6*JS130)*'DEPRECATED - DT-Prelim Calcs'!$C$7*JS130</f>
        <v>151.87849488135132</v>
      </c>
      <c r="JV130" s="43">
        <f>JU130/'DEPRECATED - DT-Prelim Calcs'!$C$7*('DEPRECATED - DT-Prelim Calcs'!$C$8-'DEPRECATED - DT-Prelim Calcs'!$C$9)+'DEPRECATED - DT-Prelim Calcs'!$C$9</f>
        <v>8275.4777062228695</v>
      </c>
      <c r="JW130" s="43">
        <f t="shared" si="117"/>
        <v>49.999999999999993</v>
      </c>
      <c r="JX130" s="2">
        <f t="shared" si="170"/>
        <v>1.4462867232450001</v>
      </c>
      <c r="JY130" s="43">
        <f>JX130*'DEPRECATED - DT-Prelim Calcs'!$C$21/JS$2/'DEPRECATED - DT-Prelim Calcs'!$C$19/'DEPRECATED - DT-Prelim Calcs'!$C$18*3.39*'DEPRECATED - DT-Prelim Calcs'!$C$20</f>
        <v>29.053734754561201</v>
      </c>
      <c r="JZ130" s="36">
        <f t="shared" si="171"/>
        <v>0</v>
      </c>
      <c r="KA130" s="43">
        <f>JY129*'DEPRECATED - DT-Prelim Calcs'!$C$11+KA129</f>
        <v>-757.72543051263267</v>
      </c>
      <c r="KB130" s="43">
        <f>KB129+0.5*JY130*'DEPRECATED - DT-Prelim Calcs'!$C$11^2+KA130*'DEPRECATED - DT-Prelim Calcs'!$C$11</f>
        <v>-207158.73622764074</v>
      </c>
      <c r="KC130" s="43">
        <f>MIN('Drive Train'!$F$35-JW129*'DEPRECATED - DT-Prelim Calcs'!$C$21*'Drive Train'!$F$39,KC129+JW$2)</f>
        <v>9.6000000000000014</v>
      </c>
      <c r="KD130" s="43">
        <f>'Drive Train'!$F$35-JW130*'DEPRECATED - DT-Prelim Calcs'!$C$21*'Drive Train'!$F$39</f>
        <v>9.6000000000000014</v>
      </c>
      <c r="KE130" s="1">
        <f>IF(KB130&gt;='Drive Train'!$F$29,1,0)</f>
        <v>0</v>
      </c>
      <c r="KF130" s="43">
        <f>MIN(JV130,'DEPRECATED - DT-Prelim Calcs'!$C$10)*'DEPRECATED - DT-Prelim Calcs'!$C$11*1000/60/60</f>
        <v>103.33333333333333</v>
      </c>
      <c r="KG130" s="49">
        <f>KG129+'DEPRECATED - DT-Prelim Calcs'!$C$11</f>
        <v>504</v>
      </c>
      <c r="KH130" s="2">
        <f>KR130/'Drive Train'!$F$35</f>
        <v>0.75913978494623657</v>
      </c>
      <c r="KI130" s="36">
        <f>KP130*12*60/(PI() * 'Drive Train'!$F$15)/KH$2*KH130</f>
        <v>13963.213286611564</v>
      </c>
      <c r="KJ130" s="2">
        <f>('DEPRECATED - DT-Prelim Calcs'!$C$6*KH130-KI130)/('DEPRECATED - DT-Prelim Calcs'!$C$6*KH130)*'DEPRECATED - DT-Prelim Calcs'!$C$7*KH130</f>
        <v>-6.7041281882586148</v>
      </c>
      <c r="KK130" s="43">
        <f>KJ130/'DEPRECATED - DT-Prelim Calcs'!$C$7*('DEPRECATED - DT-Prelim Calcs'!$C$8-'DEPRECATED - DT-Prelim Calcs'!$C$9)+'DEPRECATED - DT-Prelim Calcs'!$C$9</f>
        <v>-363.72489383796926</v>
      </c>
      <c r="KL130" s="43">
        <f t="shared" si="118"/>
        <v>-363.72489383796926</v>
      </c>
      <c r="KM130" s="2">
        <f t="shared" si="172"/>
        <v>-8.1409288592014466</v>
      </c>
      <c r="KN130" s="43">
        <f>KM130*'DEPRECATED - DT-Prelim Calcs'!$C$21/KH$2/'DEPRECATED - DT-Prelim Calcs'!$C$19/'DEPRECATED - DT-Prelim Calcs'!$C$18*3.39*'DEPRECATED - DT-Prelim Calcs'!$C$20</f>
        <v>-163.53907142306269</v>
      </c>
      <c r="KO130" s="36">
        <f t="shared" si="173"/>
        <v>1</v>
      </c>
      <c r="KP130" s="43">
        <f>KN129*'DEPRECATED - DT-Prelim Calcs'!$C$11+KP129</f>
        <v>53.504429364711797</v>
      </c>
      <c r="KQ130" s="43">
        <f>KQ129+0.5*KN130*'DEPRECATED - DT-Prelim Calcs'!$C$11^2+KP130*'DEPRECATED - DT-Prelim Calcs'!$C$11</f>
        <v>-196696.19523398016</v>
      </c>
      <c r="KR130" s="43">
        <f>MIN('Drive Train'!$F$35-KL129*'DEPRECATED - DT-Prelim Calcs'!$C$21*'Drive Train'!$F$39,KR129+KL$2)</f>
        <v>9.413333333333334</v>
      </c>
      <c r="KS130" s="43">
        <f>'Drive Train'!$F$35-KL130*'DEPRECATED - DT-Prelim Calcs'!$C$21*'Drive Train'!$F$39</f>
        <v>32.768594054926282</v>
      </c>
      <c r="KT130" s="1">
        <f>IF(KQ130&gt;='Drive Train'!$F$29,1,0)</f>
        <v>0</v>
      </c>
      <c r="KU130" s="43">
        <f>MIN(KK130,'DEPRECATED - DT-Prelim Calcs'!$C$10)*'DEPRECATED - DT-Prelim Calcs'!$C$11*1000/60/60</f>
        <v>-404.13877093107698</v>
      </c>
      <c r="KV130" s="49">
        <f>KV129+'DEPRECATED - DT-Prelim Calcs'!$C$11</f>
        <v>504</v>
      </c>
      <c r="KW130" s="2">
        <f>LG130/'Drive Train'!$F$35</f>
        <v>0.74408602150537628</v>
      </c>
      <c r="KX130" s="36">
        <f>LE130*12*60/(PI() * 'Drive Train'!$F$15)/KW$2*KW130</f>
        <v>20221.119729268914</v>
      </c>
      <c r="KY130" s="2">
        <f>('DEPRECATED - DT-Prelim Calcs'!$C$6*KW130-KX130)/('DEPRECATED - DT-Prelim Calcs'!$C$6*KW130)*'DEPRECATED - DT-Prelim Calcs'!$C$7*KW130</f>
        <v>-11.37497817830455</v>
      </c>
      <c r="KZ130" s="43">
        <f>KY130/'DEPRECATED - DT-Prelim Calcs'!$C$7*('DEPRECATED - DT-Prelim Calcs'!$C$8-'DEPRECATED - DT-Prelim Calcs'!$C$9)+'DEPRECATED - DT-Prelim Calcs'!$C$9</f>
        <v>-618.18164702703882</v>
      </c>
      <c r="LA130" s="43">
        <f t="shared" si="119"/>
        <v>-618.18164702703882</v>
      </c>
      <c r="LB130" s="2">
        <f t="shared" si="174"/>
        <v>-13.497806912381463</v>
      </c>
      <c r="LC130" s="43">
        <f>LB130*'DEPRECATED - DT-Prelim Calcs'!$C$21/KW$2/'DEPRECATED - DT-Prelim Calcs'!$C$19/'DEPRECATED - DT-Prelim Calcs'!$C$18*3.39*'DEPRECATED - DT-Prelim Calcs'!$C$20</f>
        <v>-271.15073069379321</v>
      </c>
      <c r="LD130" s="36">
        <f t="shared" si="175"/>
        <v>1</v>
      </c>
      <c r="LE130" s="43">
        <f>LC129*'DEPRECATED - DT-Prelim Calcs'!$C$11+LE129</f>
        <v>79.051146309158497</v>
      </c>
      <c r="LF130" s="43">
        <f>LF129+0.5*LC130*'DEPRECATED - DT-Prelim Calcs'!$C$11^2+LE130*'DEPRECATED - DT-Prelim Calcs'!$C$11</f>
        <v>-224768.76668560266</v>
      </c>
      <c r="LG130" s="43">
        <f>MIN('Drive Train'!$F$35-LA129*'DEPRECATED - DT-Prelim Calcs'!$C$21*'Drive Train'!$F$39,LG129+LA$2)</f>
        <v>9.2266666666666666</v>
      </c>
      <c r="LH130" s="43">
        <f>'Drive Train'!$F$35-LA130*'DEPRECATED - DT-Prelim Calcs'!$C$21*'Drive Train'!$F$39</f>
        <v>47.018172233514171</v>
      </c>
      <c r="LI130" s="1">
        <f>IF(LF130&gt;='Drive Train'!$F$29,1,0)</f>
        <v>0</v>
      </c>
      <c r="LJ130" s="43">
        <f>MIN(KZ130,'DEPRECATED - DT-Prelim Calcs'!$C$10)*'DEPRECATED - DT-Prelim Calcs'!$C$11*1000/60/60</f>
        <v>-686.86849669670983</v>
      </c>
      <c r="LK130" s="49">
        <f>LK129+'DEPRECATED - DT-Prelim Calcs'!$C$11</f>
        <v>504</v>
      </c>
      <c r="LL130" s="2">
        <f>LV130/'Drive Train'!$F$35</f>
        <v>0.72903225806451621</v>
      </c>
      <c r="LM130" s="36">
        <f>LT130*12*60/(PI() * 'Drive Train'!$F$15)/LL$2*LL130</f>
        <v>-179664.57433253538</v>
      </c>
      <c r="LN130" s="2">
        <f>('DEPRECATED - DT-Prelim Calcs'!$C$6*LL130-LM130)/('DEPRECATED - DT-Prelim Calcs'!$C$6*LL130)*'DEPRECATED - DT-Prelim Calcs'!$C$7*LL130</f>
        <v>135.49233583884782</v>
      </c>
      <c r="LO130" s="43">
        <f>LN130/'DEPRECATED - DT-Prelim Calcs'!$C$7*('DEPRECATED - DT-Prelim Calcs'!$C$8-'DEPRECATED - DT-Prelim Calcs'!$C$9)+'DEPRECATED - DT-Prelim Calcs'!$C$9</f>
        <v>7382.7988927133511</v>
      </c>
      <c r="LP130" s="43">
        <f t="shared" si="120"/>
        <v>60</v>
      </c>
      <c r="LQ130" s="2">
        <f t="shared" si="176"/>
        <v>1.4462867232450001</v>
      </c>
      <c r="LR130" s="43">
        <f>LQ130*'DEPRECATED - DT-Prelim Calcs'!$C$21/LL$2/'DEPRECATED - DT-Prelim Calcs'!$C$19/'DEPRECATED - DT-Prelim Calcs'!$C$18*3.39*'DEPRECATED - DT-Prelim Calcs'!$C$20</f>
        <v>29.053734754561201</v>
      </c>
      <c r="LS130" s="36">
        <f t="shared" si="177"/>
        <v>0</v>
      </c>
      <c r="LT130" s="43">
        <f>LR129*'DEPRECATED - DT-Prelim Calcs'!$C$11+LT129</f>
        <v>-716.8723415206631</v>
      </c>
      <c r="LU130" s="43">
        <f>LU129+0.5*LR130*'DEPRECATED - DT-Prelim Calcs'!$C$11^2+LT130*'DEPRECATED - DT-Prelim Calcs'!$C$11</f>
        <v>-222960.31125587321</v>
      </c>
      <c r="LV130" s="43">
        <f>MIN('Drive Train'!$F$35-LP129*'DEPRECATED - DT-Prelim Calcs'!$C$21*'Drive Train'!$F$39,LV129+LP$2)</f>
        <v>9.0400000000000009</v>
      </c>
      <c r="LW130" s="43">
        <f>'Drive Train'!$F$35-LP130*'DEPRECATED - DT-Prelim Calcs'!$C$21*'Drive Train'!$F$39</f>
        <v>9.0400000000000009</v>
      </c>
      <c r="LX130" s="1">
        <f>IF(LU130&gt;='Drive Train'!$F$29,1,0)</f>
        <v>0</v>
      </c>
      <c r="LY130" s="43">
        <f>MIN(LO130,'DEPRECATED - DT-Prelim Calcs'!$C$10)*'DEPRECATED - DT-Prelim Calcs'!$C$11*1000/60/60</f>
        <v>103.33333333333333</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1"/>
        <v>0</v>
      </c>
      <c r="X131" s="2">
        <f>MAX(MIN(IF(AND(AI130=1,AG131&lt;0),-1,1)*(W131-$C$9)/($C$8-$C$9)*$C$7-$C$29*AE131/T$2 -  AI130*$C$29/2,X$2),MAX(X$4:X130)*-1)</f>
        <v>-0.27672021620693066</v>
      </c>
      <c r="Y131" s="43">
        <f t="shared" si="94"/>
        <v>0</v>
      </c>
      <c r="Z131" s="43">
        <f t="shared" si="95"/>
        <v>0</v>
      </c>
      <c r="AA131" s="43">
        <f t="shared" si="96"/>
        <v>0</v>
      </c>
      <c r="AB131" s="43" t="e">
        <f t="shared" si="97"/>
        <v>#N/A</v>
      </c>
      <c r="AC131" s="36">
        <f t="shared" si="121"/>
        <v>1</v>
      </c>
      <c r="AD131" s="1">
        <f t="shared" si="98"/>
        <v>1</v>
      </c>
      <c r="AE131" s="43">
        <f t="shared" si="99"/>
        <v>0</v>
      </c>
      <c r="AF131" s="43" t="e">
        <f t="shared" si="100"/>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889.49632897085212</v>
      </c>
      <c r="AK131" s="43">
        <f t="shared" si="178"/>
        <v>0</v>
      </c>
      <c r="AL131" s="49">
        <f>AL130+'DEPRECATED - DT-Prelim Calcs'!$C$11</f>
        <v>508</v>
      </c>
      <c r="AM131" s="2">
        <f>AW131/'Drive Train'!$F$35</f>
        <v>0.57999999999999996</v>
      </c>
      <c r="AN131" s="36">
        <f>AU131*12*60/(PI() * 'Drive Train'!$F$15)/AM$2*AM131</f>
        <v>4854.3589594317045</v>
      </c>
      <c r="AO131" s="2">
        <f>('DEPRECATED - DT-Prelim Calcs'!$C$6*AM131-AN131)/('DEPRECATED - DT-Prelim Calcs'!$C$6*AM131)*'DEPRECATED - DT-Prelim Calcs'!$C$7*AM131</f>
        <v>-0.84828644509948214</v>
      </c>
      <c r="AP131" s="43">
        <f>AO131/'DEPRECATED - DT-Prelim Calcs'!$C$7*('DEPRECATED - DT-Prelim Calcs'!$C$8-'DEPRECATED - DT-Prelim Calcs'!$C$9)+'DEPRECATED - DT-Prelim Calcs'!$C$9</f>
        <v>-44.712619770344922</v>
      </c>
      <c r="AQ131" s="43">
        <f t="shared" si="102"/>
        <v>-44.712619770344922</v>
      </c>
      <c r="AR131" s="2">
        <f t="shared" si="122"/>
        <v>-1.5020742216889194</v>
      </c>
      <c r="AS131" s="43">
        <f>AR131*'DEPRECATED - DT-Prelim Calcs'!$C$21/AM$2/'DEPRECATED - DT-Prelim Calcs'!$C$19/'DEPRECATED - DT-Prelim Calcs'!$C$18*3.39*'DEPRECATED - DT-Prelim Calcs'!$C$20</f>
        <v>-15.087211034025753</v>
      </c>
      <c r="AT131" s="36">
        <f t="shared" si="123"/>
        <v>1</v>
      </c>
      <c r="AU131" s="43">
        <f>AS130*'DEPRECATED - DT-Prelim Calcs'!$C$11+AU130</f>
        <v>48.692268342396019</v>
      </c>
      <c r="AV131" s="43">
        <f>AV130+0.5*AS131*'DEPRECATED - DT-Prelim Calcs'!$C$11^2+AU131*'DEPRECATED - DT-Prelim Calcs'!$C$11</f>
        <v>7466.5323273844806</v>
      </c>
      <c r="AW131" s="43">
        <f>MIN('Drive Train'!$F$35-AQ130*'DEPRECATED - DT-Prelim Calcs'!$C$21*'Drive Train'!$F$39,AW130+AQ$2)</f>
        <v>7.1920000000000002</v>
      </c>
      <c r="AX131" s="43">
        <f>'Drive Train'!$F$35-AQ131*'DEPRECATED - DT-Prelim Calcs'!$C$21*'Drive Train'!$F$39</f>
        <v>14.903906707139317</v>
      </c>
      <c r="AY131" s="1">
        <f>IF(AV131&gt;='Drive Train'!$F$29,1,0)</f>
        <v>1</v>
      </c>
      <c r="AZ131" s="43">
        <f t="shared" si="124"/>
        <v>-49.680688633716585</v>
      </c>
      <c r="BA131" s="49">
        <f>BA130+'DEPRECATED - DT-Prelim Calcs'!$C$11</f>
        <v>508</v>
      </c>
      <c r="BB131" s="2">
        <f>BL131/'Drive Train'!$F$35</f>
        <v>0.57999999999999996</v>
      </c>
      <c r="BC131" s="36">
        <f>BJ131*12*60/(PI() * 'Drive Train'!$F$15)/BB$2*BB131</f>
        <v>-41739.317245824997</v>
      </c>
      <c r="BD131" s="2">
        <f>('DEPRECATED - DT-Prelim Calcs'!$C$6*BB131-BC131)/('DEPRECATED - DT-Prelim Calcs'!$C$6*BB131)*'DEPRECATED - DT-Prelim Calcs'!$C$7*BB131</f>
        <v>33.403177724595501</v>
      </c>
      <c r="BE131" s="43">
        <f>BD131/'DEPRECATED - DT-Prelim Calcs'!$C$7*('DEPRECATED - DT-Prelim Calcs'!$C$8-'DEPRECATED - DT-Prelim Calcs'!$C$9)+'DEPRECATED - DT-Prelim Calcs'!$C$9</f>
        <v>1821.2253536533369</v>
      </c>
      <c r="BF131" s="43">
        <f t="shared" si="103"/>
        <v>93</v>
      </c>
      <c r="BG131" s="2">
        <f t="shared" si="125"/>
        <v>2.0025508475699998</v>
      </c>
      <c r="BH131" s="43">
        <f>BG131*'DEPRECATED - DT-Prelim Calcs'!$C$21/BB$2/'DEPRECATED - DT-Prelim Calcs'!$C$19/'DEPRECATED - DT-Prelim Calcs'!$C$18*3.39*'DEPRECATED - DT-Prelim Calcs'!$C$20</f>
        <v>29.053734754561201</v>
      </c>
      <c r="BI131" s="36">
        <f t="shared" si="126"/>
        <v>0</v>
      </c>
      <c r="BJ131" s="43">
        <f>BH130*'DEPRECATED - DT-Prelim Calcs'!$C$11+BJ130</f>
        <v>-289.84954117006538</v>
      </c>
      <c r="BK131" s="43">
        <f>BK130+0.5*BH131*'DEPRECATED - DT-Prelim Calcs'!$C$11^2+BJ131*'DEPRECATED - DT-Prelim Calcs'!$C$11</f>
        <v>-68670.404168840192</v>
      </c>
      <c r="BL131" s="43">
        <f>MIN('Drive Train'!$F$35-BF130*'DEPRECATED - DT-Prelim Calcs'!$C$21*'Drive Train'!$F$39,BL130+BF$2)</f>
        <v>7.1920000000000002</v>
      </c>
      <c r="BM131" s="43">
        <f>'Drive Train'!$F$35-BF131*'DEPRECATED - DT-Prelim Calcs'!$C$21*'Drive Train'!$F$39</f>
        <v>7.1920000000000002</v>
      </c>
      <c r="BN131" s="1">
        <f>IF(BK131&gt;='Drive Train'!$F$29,1,0)</f>
        <v>0</v>
      </c>
      <c r="BO131" s="43">
        <f t="shared" si="127"/>
        <v>103.33333333333333</v>
      </c>
      <c r="BP131" s="49">
        <f>BP130+'DEPRECATED - DT-Prelim Calcs'!$C$11</f>
        <v>508</v>
      </c>
      <c r="BQ131" s="2">
        <f>CA131/'Drive Train'!$F$35</f>
        <v>0.57999999999999996</v>
      </c>
      <c r="BR131" s="36">
        <f>BY131*12*60/(PI() * 'Drive Train'!$F$15)/BQ$2*BQ131</f>
        <v>-160462.53236577366</v>
      </c>
      <c r="BS131" s="2">
        <f>('DEPRECATED - DT-Prelim Calcs'!$C$6*BQ131-BR131)/('DEPRECATED - DT-Prelim Calcs'!$C$6*BQ131)*'DEPRECATED - DT-Prelim Calcs'!$C$7*BQ131</f>
        <v>120.67776689584302</v>
      </c>
      <c r="BT131" s="43">
        <f>BS131/'DEPRECATED - DT-Prelim Calcs'!$C$7*('DEPRECATED - DT-Prelim Calcs'!$C$8-'DEPRECATED - DT-Prelim Calcs'!$C$9)+'DEPRECATED - DT-Prelim Calcs'!$C$9</f>
        <v>6575.7365547735371</v>
      </c>
      <c r="BU131" s="43">
        <f t="shared" si="104"/>
        <v>93</v>
      </c>
      <c r="BV131" s="2">
        <f t="shared" si="128"/>
        <v>1.5313624128476471</v>
      </c>
      <c r="BW131" s="43">
        <f>BV131*'DEPRECATED - DT-Prelim Calcs'!$C$21/BQ$2/'DEPRECATED - DT-Prelim Calcs'!$C$19/'DEPRECATED - DT-Prelim Calcs'!$C$18*3.39*'DEPRECATED - DT-Prelim Calcs'!$C$20</f>
        <v>29.053734754561201</v>
      </c>
      <c r="BX131" s="36">
        <f t="shared" si="129"/>
        <v>0</v>
      </c>
      <c r="BY131" s="43">
        <f>BW130*'DEPRECATED - DT-Prelim Calcs'!$C$11+BY130</f>
        <v>-852.10938616756084</v>
      </c>
      <c r="BZ131" s="43">
        <f>BZ130+0.5*BW131*'DEPRECATED - DT-Prelim Calcs'!$C$11^2+BY131*'DEPRECATED - DT-Prelim Calcs'!$C$11</f>
        <v>-163194.79221445159</v>
      </c>
      <c r="CA131" s="43">
        <f>MIN('Drive Train'!$F$35-BU130*'DEPRECATED - DT-Prelim Calcs'!$C$21*'Drive Train'!$F$39,CA130+BU$2)</f>
        <v>7.1920000000000002</v>
      </c>
      <c r="CB131" s="43">
        <f>'Drive Train'!$F$35-BU131*'DEPRECATED - DT-Prelim Calcs'!$C$21*'Drive Train'!$F$39</f>
        <v>7.1920000000000002</v>
      </c>
      <c r="CC131" s="1">
        <f>IF(BZ131&gt;='Drive Train'!$F$29,1,0)</f>
        <v>0</v>
      </c>
      <c r="CD131" s="43">
        <f t="shared" si="130"/>
        <v>103.33333333333333</v>
      </c>
      <c r="CE131" s="49">
        <f>CE130+'DEPRECATED - DT-Prelim Calcs'!$C$11</f>
        <v>508</v>
      </c>
      <c r="CF131" s="2">
        <f>CP131/'Drive Train'!$F$35</f>
        <v>0.57999999999999996</v>
      </c>
      <c r="CG131" s="36">
        <f>CN131*12*60/(PI() * 'Drive Train'!$F$15)/CF$2*CF131</f>
        <v>-100732.15396615569</v>
      </c>
      <c r="CH131" s="2">
        <f>('DEPRECATED - DT-Prelim Calcs'!$C$6*CF131-CG131)/('DEPRECATED - DT-Prelim Calcs'!$C$6*CF131)*'DEPRECATED - DT-Prelim Calcs'!$C$7*CF131</f>
        <v>76.769385282330759</v>
      </c>
      <c r="CI131" s="43">
        <f>CH131/'DEPRECATED - DT-Prelim Calcs'!$C$7*('DEPRECATED - DT-Prelim Calcs'!$C$8-'DEPRECATED - DT-Prelim Calcs'!$C$9)+'DEPRECATED - DT-Prelim Calcs'!$C$9</f>
        <v>4183.7127803060785</v>
      </c>
      <c r="CJ131" s="43">
        <f t="shared" si="105"/>
        <v>93</v>
      </c>
      <c r="CK131" s="2">
        <f t="shared" si="131"/>
        <v>1.2396743342100003</v>
      </c>
      <c r="CL131" s="43">
        <f>CK131*'DEPRECATED - DT-Prelim Calcs'!$C$21/CF$2/'DEPRECATED - DT-Prelim Calcs'!$C$19/'DEPRECATED - DT-Prelim Calcs'!$C$18*3.39*'DEPRECATED - DT-Prelim Calcs'!$C$20</f>
        <v>29.053734754561205</v>
      </c>
      <c r="CM131" s="36">
        <f t="shared" si="132"/>
        <v>0</v>
      </c>
      <c r="CN131" s="43">
        <f>CL130*'DEPRECATED - DT-Prelim Calcs'!$C$11+CN130</f>
        <v>-433.03146535351772</v>
      </c>
      <c r="CO131" s="43">
        <f>CO130+0.5*CL131*'DEPRECATED - DT-Prelim Calcs'!$C$11^2+CN131*'DEPRECATED - DT-Prelim Calcs'!$C$11</f>
        <v>-336269.64412392536</v>
      </c>
      <c r="CP131" s="43">
        <f>MIN('Drive Train'!$F$35-CJ130*'DEPRECATED - DT-Prelim Calcs'!$C$21*'Drive Train'!$F$39,CP130+CJ$2)</f>
        <v>7.1920000000000002</v>
      </c>
      <c r="CQ131" s="43">
        <f>'Drive Train'!$F$35-CJ131*'DEPRECATED - DT-Prelim Calcs'!$C$21*'Drive Train'!$F$39</f>
        <v>7.1920000000000002</v>
      </c>
      <c r="CR131" s="1">
        <f>IF(CO131&gt;='Drive Train'!$F$29,1,0)</f>
        <v>0</v>
      </c>
      <c r="CS131" s="43">
        <f t="shared" si="133"/>
        <v>103.33333333333333</v>
      </c>
      <c r="CT131" s="49">
        <f>CT130+'DEPRECATED - DT-Prelim Calcs'!$C$11</f>
        <v>508</v>
      </c>
      <c r="CU131" s="2">
        <f>DE131/'Drive Train'!$F$35</f>
        <v>0.57999999999999996</v>
      </c>
      <c r="CV131" s="36">
        <f>DC131*12*60/(PI() * 'Drive Train'!$F$15)/CU$2*CU131</f>
        <v>-482546.4919142329</v>
      </c>
      <c r="CW131" s="2">
        <f>('DEPRECATED - DT-Prelim Calcs'!$C$6*CU131-CV131)/('DEPRECATED - DT-Prelim Calcs'!$C$6*CU131)*'DEPRECATED - DT-Prelim Calcs'!$C$7*CU131</f>
        <v>357.4448155294283</v>
      </c>
      <c r="CX131" s="43">
        <f>CW131/'DEPRECATED - DT-Prelim Calcs'!$C$7*('DEPRECATED - DT-Prelim Calcs'!$C$8-'DEPRECATED - DT-Prelim Calcs'!$C$9)+'DEPRECATED - DT-Prelim Calcs'!$C$9</f>
        <v>19474.239950483778</v>
      </c>
      <c r="CY131" s="43">
        <f t="shared" si="106"/>
        <v>93</v>
      </c>
      <c r="CZ131" s="2">
        <f t="shared" si="134"/>
        <v>1.0413264407364002</v>
      </c>
      <c r="DA131" s="43">
        <f>CZ131*'DEPRECATED - DT-Prelim Calcs'!$C$21/CU$2/'DEPRECATED - DT-Prelim Calcs'!$C$19/'DEPRECATED - DT-Prelim Calcs'!$C$18*3.39*'DEPRECATED - DT-Prelim Calcs'!$C$20</f>
        <v>29.053734754561201</v>
      </c>
      <c r="DB131" s="36">
        <f t="shared" si="135"/>
        <v>0</v>
      </c>
      <c r="DC131" s="43">
        <f>DA130*'DEPRECATED - DT-Prelim Calcs'!$C$11+DC130</f>
        <v>-1742.4879471417025</v>
      </c>
      <c r="DD131" s="43">
        <f>DD130+0.5*DA131*'DEPRECATED - DT-Prelim Calcs'!$C$11^2+DC131*'DEPRECATED - DT-Prelim Calcs'!$C$11</f>
        <v>-495175.97371171892</v>
      </c>
      <c r="DE131" s="43">
        <f>MIN('Drive Train'!$F$35-CY130*'DEPRECATED - DT-Prelim Calcs'!$C$21*'Drive Train'!$F$39,DE130+CY$2)</f>
        <v>7.1920000000000002</v>
      </c>
      <c r="DF131" s="43">
        <f>'Drive Train'!$F$35-CY131*'DEPRECATED - DT-Prelim Calcs'!$C$21*'Drive Train'!$F$39</f>
        <v>7.1920000000000002</v>
      </c>
      <c r="DG131" s="1">
        <f>IF(DD131&gt;='Drive Train'!$F$29,1,0)</f>
        <v>0</v>
      </c>
      <c r="DH131" s="43">
        <f t="shared" si="136"/>
        <v>103.33333333333333</v>
      </c>
      <c r="DI131" s="49">
        <f>DI130+'DEPRECATED - DT-Prelim Calcs'!$C$11</f>
        <v>508</v>
      </c>
      <c r="DJ131" s="2">
        <f>DT131/'Drive Train'!$F$35</f>
        <v>0.57999999999999996</v>
      </c>
      <c r="DK131" s="36">
        <f>DR131*12*60/(PI() * 'Drive Train'!$F$15)/DJ$2*DJ131</f>
        <v>-199318.41596488698</v>
      </c>
      <c r="DL131" s="2">
        <f>('DEPRECATED - DT-Prelim Calcs'!$C$6*DJ131-DK131)/('DEPRECATED - DT-Prelim Calcs'!$C$6*DJ131)*'DEPRECATED - DT-Prelim Calcs'!$C$7*DJ131</f>
        <v>149.24110452591225</v>
      </c>
      <c r="DM131" s="43">
        <f>DL131/'DEPRECATED - DT-Prelim Calcs'!$C$7*('DEPRECATED - DT-Prelim Calcs'!$C$8-'DEPRECATED - DT-Prelim Calcs'!$C$9)+'DEPRECATED - DT-Prelim Calcs'!$C$9</f>
        <v>8131.7989779041745</v>
      </c>
      <c r="DN131" s="43">
        <f t="shared" si="107"/>
        <v>93</v>
      </c>
      <c r="DO131" s="2">
        <f t="shared" si="137"/>
        <v>0.89769520753137932</v>
      </c>
      <c r="DP131" s="43">
        <f>DO131*'DEPRECATED - DT-Prelim Calcs'!$C$21/DJ$2/'DEPRECATED - DT-Prelim Calcs'!$C$19/'DEPRECATED - DT-Prelim Calcs'!$C$18*3.39*'DEPRECATED - DT-Prelim Calcs'!$C$20</f>
        <v>29.053734754561201</v>
      </c>
      <c r="DQ131" s="36">
        <f t="shared" si="138"/>
        <v>0</v>
      </c>
      <c r="DR131" s="43">
        <f>DP130*'DEPRECATED - DT-Prelim Calcs'!$C$11+DR130</f>
        <v>-620.46895691680902</v>
      </c>
      <c r="DS131" s="43">
        <f>DS130+0.5*DP131*'DEPRECATED - DT-Prelim Calcs'!$C$11^2+DR131*'DEPRECATED - DT-Prelim Calcs'!$C$11</f>
        <v>-926959.71804573492</v>
      </c>
      <c r="DT131" s="43">
        <f>MIN('Drive Train'!$F$35-DN130*'DEPRECATED - DT-Prelim Calcs'!$C$21*'Drive Train'!$F$39,DT130+DN$2)</f>
        <v>7.1920000000000002</v>
      </c>
      <c r="DU131" s="43">
        <f>'Drive Train'!$F$35-DN131*'DEPRECATED - DT-Prelim Calcs'!$C$21*'Drive Train'!$F$39</f>
        <v>7.1920000000000002</v>
      </c>
      <c r="DV131" s="1">
        <f>IF(DS131&gt;='Drive Train'!$F$29,1,0)</f>
        <v>0</v>
      </c>
      <c r="DW131" s="43">
        <f t="shared" si="139"/>
        <v>103.33333333333333</v>
      </c>
      <c r="DX131" s="49">
        <f>DX130+'DEPRECATED - DT-Prelim Calcs'!$C$11</f>
        <v>508</v>
      </c>
      <c r="DY131" s="2">
        <f>EI131/'Drive Train'!$F$35</f>
        <v>0.57999999999999996</v>
      </c>
      <c r="DZ131" s="36">
        <f>EG131*12*60/(PI() * 'Drive Train'!$F$15)/DY$2*DY131</f>
        <v>-478574.58147124108</v>
      </c>
      <c r="EA131" s="2">
        <f>('DEPRECATED - DT-Prelim Calcs'!$C$6*DY131-DZ131)/('DEPRECATED - DT-Prelim Calcs'!$C$6*DY131)*'DEPRECATED - DT-Prelim Calcs'!$C$7*DY131</f>
        <v>354.52502556428226</v>
      </c>
      <c r="EB131" s="43">
        <f>EA131/'DEPRECATED - DT-Prelim Calcs'!$C$7*('DEPRECATED - DT-Prelim Calcs'!$C$8-'DEPRECATED - DT-Prelim Calcs'!$C$9)+'DEPRECATED - DT-Prelim Calcs'!$C$9</f>
        <v>19315.176765815373</v>
      </c>
      <c r="EC131" s="43">
        <f t="shared" si="108"/>
        <v>93</v>
      </c>
      <c r="ED131" s="2">
        <f t="shared" si="140"/>
        <v>0.78888366722454539</v>
      </c>
      <c r="EE131" s="43">
        <f>ED131*'DEPRECATED - DT-Prelim Calcs'!$C$21/DY$2/'DEPRECATED - DT-Prelim Calcs'!$C$19/'DEPRECATED - DT-Prelim Calcs'!$C$18*3.39*'DEPRECATED - DT-Prelim Calcs'!$C$20</f>
        <v>29.053734754561201</v>
      </c>
      <c r="EF131" s="36">
        <f t="shared" si="141"/>
        <v>0</v>
      </c>
      <c r="EG131" s="43">
        <f>EE130*'DEPRECATED - DT-Prelim Calcs'!$C$11+EG130</f>
        <v>-1309.2009659916935</v>
      </c>
      <c r="EH131" s="43">
        <f>EH130+0.5*EE131*'DEPRECATED - DT-Prelim Calcs'!$C$11^2+EG131*'DEPRECATED - DT-Prelim Calcs'!$C$11</f>
        <v>-862231.19715306582</v>
      </c>
      <c r="EI131" s="43">
        <f>MIN('Drive Train'!$F$35-EC130*'DEPRECATED - DT-Prelim Calcs'!$C$21*'Drive Train'!$F$39,EI130+EC$2)</f>
        <v>7.1920000000000002</v>
      </c>
      <c r="EJ131" s="43">
        <f>'Drive Train'!$F$35-EC131*'DEPRECATED - DT-Prelim Calcs'!$C$21*'Drive Train'!$F$39</f>
        <v>7.1920000000000002</v>
      </c>
      <c r="EK131" s="1">
        <f>IF(EH131&gt;='Drive Train'!$F$29,1,0)</f>
        <v>0</v>
      </c>
      <c r="EL131" s="43">
        <f t="shared" si="142"/>
        <v>103.33333333333333</v>
      </c>
      <c r="EM131" s="49">
        <f>EM130+'DEPRECATED - DT-Prelim Calcs'!$C$11</f>
        <v>508</v>
      </c>
      <c r="EN131" s="2">
        <f>EX131/'Drive Train'!$F$35</f>
        <v>0.57999999999999996</v>
      </c>
      <c r="EO131" s="36">
        <f>EV131*12*60/(PI() * 'Drive Train'!$F$15)/EN$2*EN131</f>
        <v>-1683758.4548344505</v>
      </c>
      <c r="EP131" s="2">
        <f>('DEPRECATED - DT-Prelim Calcs'!$C$6*EN131-EO131)/('DEPRECATED - DT-Prelim Calcs'!$C$6*EN131)*'DEPRECATED - DT-Prelim Calcs'!$C$7*EN131</f>
        <v>1240.4674026917828</v>
      </c>
      <c r="EQ131" s="43">
        <f>EP131/'DEPRECATED - DT-Prelim Calcs'!$C$7*('DEPRECATED - DT-Prelim Calcs'!$C$8-'DEPRECATED - DT-Prelim Calcs'!$C$9)+'DEPRECATED - DT-Prelim Calcs'!$C$9</f>
        <v>67579.20178843294</v>
      </c>
      <c r="ER131" s="43">
        <f t="shared" si="109"/>
        <v>93</v>
      </c>
      <c r="ES131" s="2">
        <f t="shared" si="143"/>
        <v>0.7035989464435134</v>
      </c>
      <c r="ET131" s="43">
        <f>ES131*'DEPRECATED - DT-Prelim Calcs'!$C$21/EN$2/'DEPRECATED - DT-Prelim Calcs'!$C$19/'DEPRECATED - DT-Prelim Calcs'!$C$18*3.39*'DEPRECATED - DT-Prelim Calcs'!$C$20</f>
        <v>29.053734754561201</v>
      </c>
      <c r="EU131" s="36">
        <f t="shared" si="144"/>
        <v>0</v>
      </c>
      <c r="EV131" s="43">
        <f>ET130*'DEPRECATED - DT-Prelim Calcs'!$C$11+EV130</f>
        <v>-4108.1727183345838</v>
      </c>
      <c r="EW131" s="43">
        <f>EW130+0.5*ET131*'DEPRECATED - DT-Prelim Calcs'!$C$11^2+EV131*'DEPRECATED - DT-Prelim Calcs'!$C$11</f>
        <v>-1637395.9335816994</v>
      </c>
      <c r="EX131" s="43">
        <f>MIN('Drive Train'!$F$35-ER130*'DEPRECATED - DT-Prelim Calcs'!$C$21*'Drive Train'!$F$39,EX130+ER$2)</f>
        <v>7.1920000000000002</v>
      </c>
      <c r="EY131" s="43">
        <f>'Drive Train'!$F$35-ER131*'DEPRECATED - DT-Prelim Calcs'!$C$21*'Drive Train'!$F$39</f>
        <v>7.1920000000000002</v>
      </c>
      <c r="EZ131" s="1">
        <f>IF(EW131&gt;='Drive Train'!$F$29,1,0)</f>
        <v>0</v>
      </c>
      <c r="FA131" s="43">
        <f t="shared" si="145"/>
        <v>103.33333333333333</v>
      </c>
      <c r="FB131" s="49">
        <f>FB130+'DEPRECATED - DT-Prelim Calcs'!$C$11</f>
        <v>508</v>
      </c>
      <c r="FC131" s="2">
        <f>FM131/'Drive Train'!$F$35</f>
        <v>0.57999999999999996</v>
      </c>
      <c r="FD131" s="36">
        <f>FK131*12*60/(PI() * 'Drive Train'!$F$15)/FC$2*FC131</f>
        <v>-569121.66351918911</v>
      </c>
      <c r="FE131" s="2">
        <f>('DEPRECATED - DT-Prelim Calcs'!$C$6*FC131-FD131)/('DEPRECATED - DT-Prelim Calcs'!$C$6*FC131)*'DEPRECATED - DT-Prelim Calcs'!$C$7*FC131</f>
        <v>421.0870655023507</v>
      </c>
      <c r="FF131" s="43">
        <f>FE131/'DEPRECATED - DT-Prelim Calcs'!$C$7*('DEPRECATED - DT-Prelim Calcs'!$C$8-'DEPRECATED - DT-Prelim Calcs'!$C$9)+'DEPRECATED - DT-Prelim Calcs'!$C$9</f>
        <v>22941.317747516117</v>
      </c>
      <c r="FG131" s="43">
        <f t="shared" si="110"/>
        <v>93</v>
      </c>
      <c r="FH131" s="2">
        <f t="shared" si="146"/>
        <v>0.63495514679048781</v>
      </c>
      <c r="FI131" s="43">
        <f>FH131*'DEPRECATED - DT-Prelim Calcs'!$C$21/FC$2/'DEPRECATED - DT-Prelim Calcs'!$C$19/'DEPRECATED - DT-Prelim Calcs'!$C$18*3.39*'DEPRECATED - DT-Prelim Calcs'!$C$20</f>
        <v>29.053734754561205</v>
      </c>
      <c r="FJ131" s="36">
        <f t="shared" si="147"/>
        <v>0</v>
      </c>
      <c r="FK131" s="43">
        <f>FI130*'DEPRECATED - DT-Prelim Calcs'!$C$11+FK130</f>
        <v>-1253.1177720147789</v>
      </c>
      <c r="FL131" s="43">
        <f>FL130+0.5*FI131*'DEPRECATED - DT-Prelim Calcs'!$C$11^2+FK131*'DEPRECATED - DT-Prelim Calcs'!$C$11</f>
        <v>-2057432.3869986716</v>
      </c>
      <c r="FM131" s="43">
        <f>MIN('Drive Train'!$F$35-FG130*'DEPRECATED - DT-Prelim Calcs'!$C$21*'Drive Train'!$F$39,FM130+FG$2)</f>
        <v>7.1920000000000002</v>
      </c>
      <c r="FN131" s="43">
        <f>'Drive Train'!$F$35-FG131*'DEPRECATED - DT-Prelim Calcs'!$C$21*'Drive Train'!$F$39</f>
        <v>7.1920000000000002</v>
      </c>
      <c r="FO131" s="1">
        <f>IF(FL131&gt;='Drive Train'!$F$29,1,0)</f>
        <v>0</v>
      </c>
      <c r="FP131" s="43">
        <f t="shared" si="148"/>
        <v>103.33333333333333</v>
      </c>
      <c r="FQ131" s="49">
        <f>FQ130+'DEPRECATED - DT-Prelim Calcs'!$C$11</f>
        <v>508</v>
      </c>
      <c r="FR131" s="2">
        <f>GB131/'Drive Train'!$F$35</f>
        <v>0.57999999999999996</v>
      </c>
      <c r="FS131" s="36">
        <f>FZ131*12*60/(PI() * 'Drive Train'!$F$15)/FR$2*FR131</f>
        <v>-369385.32650767936</v>
      </c>
      <c r="FT131" s="2">
        <f>('DEPRECATED - DT-Prelim Calcs'!$C$6*FR131-FS131)/('DEPRECATED - DT-Prelim Calcs'!$C$6*FR131)*'DEPRECATED - DT-Prelim Calcs'!$C$7*FR131</f>
        <v>274.25894315376433</v>
      </c>
      <c r="FU131" s="43">
        <f>FT131/'DEPRECATED - DT-Prelim Calcs'!$C$7*('DEPRECATED - DT-Prelim Calcs'!$C$8-'DEPRECATED - DT-Prelim Calcs'!$C$9)+'DEPRECATED - DT-Prelim Calcs'!$C$9</f>
        <v>14942.472276287161</v>
      </c>
      <c r="FV131" s="43">
        <f t="shared" si="111"/>
        <v>93</v>
      </c>
      <c r="FW131" s="2">
        <f t="shared" si="149"/>
        <v>0.57851468929799987</v>
      </c>
      <c r="FX131" s="43">
        <f>FW131*'DEPRECATED - DT-Prelim Calcs'!$C$21/FR$2/'DEPRECATED - DT-Prelim Calcs'!$C$19/'DEPRECATED - DT-Prelim Calcs'!$C$18*3.39*'DEPRECATED - DT-Prelim Calcs'!$C$20</f>
        <v>29.053734754561201</v>
      </c>
      <c r="FY131" s="36">
        <f t="shared" si="150"/>
        <v>0</v>
      </c>
      <c r="FZ131" s="43">
        <f>FX130*'DEPRECATED - DT-Prelim Calcs'!$C$11+FZ130</f>
        <v>-741.0333512773899</v>
      </c>
      <c r="GA131" s="43">
        <f>GA130+0.5*FX131*'DEPRECATED - DT-Prelim Calcs'!$C$11^2+FZ131*'DEPRECATED - DT-Prelim Calcs'!$C$11</f>
        <v>-2084102.0800550149</v>
      </c>
      <c r="GB131" s="43">
        <f>MIN('Drive Train'!$F$35-FV130*'DEPRECATED - DT-Prelim Calcs'!$C$21*'Drive Train'!$F$39,GB130+FV$2)</f>
        <v>7.1920000000000002</v>
      </c>
      <c r="GC131" s="43">
        <f>'Drive Train'!$F$35-FV131*'DEPRECATED - DT-Prelim Calcs'!$C$21*'Drive Train'!$F$39</f>
        <v>7.1920000000000002</v>
      </c>
      <c r="GD131" s="1">
        <f>IF(GA131&gt;='Drive Train'!$F$29,1,0)</f>
        <v>0</v>
      </c>
      <c r="GE131" s="43">
        <f t="shared" si="151"/>
        <v>103.33333333333333</v>
      </c>
      <c r="GF131" s="49">
        <f>GF130+'DEPRECATED - DT-Prelim Calcs'!$C$11</f>
        <v>508</v>
      </c>
      <c r="GG131" s="2">
        <f>GQ131/'Drive Train'!$F$35</f>
        <v>0.86451612903225805</v>
      </c>
      <c r="GH131" s="36">
        <f>GO131*12*60/(PI() * 'Drive Train'!$F$15)/GG$2*GG131</f>
        <v>-213889.32800044183</v>
      </c>
      <c r="GI131" s="2">
        <f>('DEPRECATED - DT-Prelim Calcs'!$C$6*GG131-GH131)/('DEPRECATED - DT-Prelim Calcs'!$C$6*GG131)*'DEPRECATED - DT-Prelim Calcs'!$C$7*GG131</f>
        <v>161.28670420661462</v>
      </c>
      <c r="GJ131" s="43">
        <f>GI131/'DEPRECATED - DT-Prelim Calcs'!$C$7*('DEPRECATED - DT-Prelim Calcs'!$C$8-'DEPRECATED - DT-Prelim Calcs'!$C$9)+'DEPRECATED - DT-Prelim Calcs'!$C$9</f>
        <v>8788.0144828976609</v>
      </c>
      <c r="GK131" s="43">
        <f t="shared" si="152"/>
        <v>29.999999999999982</v>
      </c>
      <c r="GL131" s="2">
        <f t="shared" si="153"/>
        <v>1.4462867232450001</v>
      </c>
      <c r="GM131" s="43">
        <f>GL131*'DEPRECATED - DT-Prelim Calcs'!$C$21/GG$2/'DEPRECATED - DT-Prelim Calcs'!$C$19/'DEPRECATED - DT-Prelim Calcs'!$C$18*3.39*'DEPRECATED - DT-Prelim Calcs'!$C$20</f>
        <v>29.053734754561201</v>
      </c>
      <c r="GN131" s="36">
        <f t="shared" si="154"/>
        <v>0</v>
      </c>
      <c r="GO131" s="43">
        <f>GM130*'DEPRECATED - DT-Prelim Calcs'!$C$11+GO130</f>
        <v>-719.68447302898085</v>
      </c>
      <c r="GP131" s="43">
        <f>GP130+0.5*GM131*'DEPRECATED - DT-Prelim Calcs'!$C$11^2+GO131*'DEPRECATED - DT-Prelim Calcs'!$C$11</f>
        <v>-165224.81700835624</v>
      </c>
      <c r="GQ131" s="43">
        <f>MIN('Drive Train'!$F$35-GK130*'DEPRECATED - DT-Prelim Calcs'!$C$21*'Drive Train'!$F$39,GQ130+GK$2)</f>
        <v>10.72</v>
      </c>
      <c r="GR131" s="43">
        <f>'Drive Train'!$F$35-GK131*'DEPRECATED - DT-Prelim Calcs'!$C$21*'Drive Train'!$F$39</f>
        <v>10.72</v>
      </c>
      <c r="GS131" s="1">
        <f>IF(GP131&gt;='Drive Train'!$F$29,1,0)</f>
        <v>0</v>
      </c>
      <c r="GT131" s="43">
        <f t="shared" si="155"/>
        <v>33.333333333333314</v>
      </c>
      <c r="GU131" s="49">
        <f>GU130+'DEPRECATED - DT-Prelim Calcs'!$C$11</f>
        <v>508</v>
      </c>
      <c r="GV131" s="2">
        <f>HF131/'Drive Train'!$F$35</f>
        <v>0.84946236559139798</v>
      </c>
      <c r="GW131" s="36">
        <f>HD131*12*60/(PI() * 'Drive Train'!$F$15)/GV$2*GV131</f>
        <v>-100033.15848536619</v>
      </c>
      <c r="GX131" s="2">
        <f>('DEPRECATED - DT-Prelim Calcs'!$C$6*GV131-GW131)/('DEPRECATED - DT-Prelim Calcs'!$C$6*GV131)*'DEPRECATED - DT-Prelim Calcs'!$C$7*GV131</f>
        <v>77.519325406280004</v>
      </c>
      <c r="GY131" s="43">
        <f>GX131/'DEPRECATED - DT-Prelim Calcs'!$C$7*('DEPRECATED - DT-Prelim Calcs'!$C$8-'DEPRECATED - DT-Prelim Calcs'!$C$9)+'DEPRECATED - DT-Prelim Calcs'!$C$9</f>
        <v>4224.5677273570445</v>
      </c>
      <c r="GZ131" s="43">
        <f t="shared" si="112"/>
        <v>33.333333333333314</v>
      </c>
      <c r="HA131" s="2">
        <f t="shared" si="156"/>
        <v>1.4462867232450001</v>
      </c>
      <c r="HB131" s="43">
        <f>HA131*'DEPRECATED - DT-Prelim Calcs'!$C$21/GV$2/'DEPRECATED - DT-Prelim Calcs'!$C$19/'DEPRECATED - DT-Prelim Calcs'!$C$18*3.39*'DEPRECATED - DT-Prelim Calcs'!$C$20</f>
        <v>29.053734754561201</v>
      </c>
      <c r="HC131" s="36">
        <f t="shared" si="157"/>
        <v>0</v>
      </c>
      <c r="HD131" s="43">
        <f>HB130*'DEPRECATED - DT-Prelim Calcs'!$C$11+HD130</f>
        <v>-342.55156505637513</v>
      </c>
      <c r="HE131" s="43">
        <f>HE130+0.5*HB131*'DEPRECATED - DT-Prelim Calcs'!$C$11^2+HD131*'DEPRECATED - DT-Prelim Calcs'!$C$11</f>
        <v>-175993.6142934261</v>
      </c>
      <c r="HF131" s="43">
        <f>MIN('Drive Train'!$F$35-GZ130*'DEPRECATED - DT-Prelim Calcs'!$C$21*'Drive Train'!$F$39,HF130+GZ$2)</f>
        <v>10.533333333333335</v>
      </c>
      <c r="HG131" s="43">
        <f>'Drive Train'!$F$35-GZ131*'DEPRECATED - DT-Prelim Calcs'!$C$21*'Drive Train'!$F$39</f>
        <v>10.533333333333335</v>
      </c>
      <c r="HH131" s="1">
        <f>IF(HE131&gt;='Drive Train'!$F$29,1,0)</f>
        <v>0</v>
      </c>
      <c r="HI131" s="43">
        <f t="shared" si="158"/>
        <v>37.037037037037017</v>
      </c>
      <c r="HJ131" s="49">
        <f>HJ130+'DEPRECATED - DT-Prelim Calcs'!$C$11</f>
        <v>508</v>
      </c>
      <c r="HK131" s="2">
        <f>HU131/'Drive Train'!$F$35</f>
        <v>0.83440860215053769</v>
      </c>
      <c r="HL131" s="36">
        <f>HS131*12*60/(PI() * 'Drive Train'!$F$15)/HK$2*HK131</f>
        <v>19249.692304342854</v>
      </c>
      <c r="HM131" s="2">
        <f>('DEPRECATED - DT-Prelim Calcs'!$C$6*HK131-HL131)/('DEPRECATED - DT-Prelim Calcs'!$C$6*HK131)*'DEPRECATED - DT-Prelim Calcs'!$C$7*HK131</f>
        <v>-10.237259534811782</v>
      </c>
      <c r="HN131" s="43">
        <f>HM131/'DEPRECATED - DT-Prelim Calcs'!$C$7*('DEPRECATED - DT-Prelim Calcs'!$C$8-'DEPRECATED - DT-Prelim Calcs'!$C$9)+'DEPRECATED - DT-Prelim Calcs'!$C$9</f>
        <v>-556.20145226959698</v>
      </c>
      <c r="HO131" s="43">
        <f t="shared" si="113"/>
        <v>-556.20145226959698</v>
      </c>
      <c r="HP131" s="2">
        <f t="shared" si="159"/>
        <v>-12.039355531899037</v>
      </c>
      <c r="HQ131" s="43">
        <f>HP131*'DEPRECATED - DT-Prelim Calcs'!$C$21/HK$2/'DEPRECATED - DT-Prelim Calcs'!$C$19/'DEPRECATED - DT-Prelim Calcs'!$C$18*3.39*'DEPRECATED - DT-Prelim Calcs'!$C$20</f>
        <v>-241.85262618939205</v>
      </c>
      <c r="HR131" s="36">
        <f t="shared" si="160"/>
        <v>1</v>
      </c>
      <c r="HS131" s="43">
        <f>HQ130*'DEPRECATED - DT-Prelim Calcs'!$C$11+HS130</f>
        <v>67.107511803508444</v>
      </c>
      <c r="HT131" s="43">
        <f>HT130+0.5*HQ131*'DEPRECATED - DT-Prelim Calcs'!$C$11^2+HS131*'DEPRECATED - DT-Prelim Calcs'!$C$11</f>
        <v>-187034.78920040873</v>
      </c>
      <c r="HU131" s="43">
        <f>MIN('Drive Train'!$F$35-HO130*'DEPRECATED - DT-Prelim Calcs'!$C$21*'Drive Train'!$F$39,HU130+HO$2)</f>
        <v>10.346666666666668</v>
      </c>
      <c r="HV131" s="43">
        <f>'Drive Train'!$F$35-HO131*'DEPRECATED - DT-Prelim Calcs'!$C$21*'Drive Train'!$F$39</f>
        <v>43.54728132709743</v>
      </c>
      <c r="HW131" s="1">
        <f>IF(HT131&gt;='Drive Train'!$F$29,1,0)</f>
        <v>0</v>
      </c>
      <c r="HX131" s="43">
        <f t="shared" si="161"/>
        <v>-618.00161363288555</v>
      </c>
      <c r="HY131" s="49">
        <f>HY130+'DEPRECATED - DT-Prelim Calcs'!$C$11</f>
        <v>508</v>
      </c>
      <c r="HZ131" s="2">
        <f>IJ131/'Drive Train'!$F$35</f>
        <v>0.8193548387096774</v>
      </c>
      <c r="IA131" s="36">
        <f>IH131*12*60/(PI() * 'Drive Train'!$F$15)/HZ$2*HZ131</f>
        <v>-42044.435539774553</v>
      </c>
      <c r="IB131" s="2">
        <f>('DEPRECATED - DT-Prelim Calcs'!$C$6*HZ131-IA131)/('DEPRECATED - DT-Prelim Calcs'!$C$6*HZ131)*'DEPRECATED - DT-Prelim Calcs'!$C$7*HZ131</f>
        <v>34.750047341125608</v>
      </c>
      <c r="IC131" s="43">
        <f>IB131/'DEPRECATED - DT-Prelim Calcs'!$C$7*('DEPRECATED - DT-Prelim Calcs'!$C$8-'DEPRECATED - DT-Prelim Calcs'!$C$9)+'DEPRECATED - DT-Prelim Calcs'!$C$9</f>
        <v>1894.5995939568427</v>
      </c>
      <c r="ID131" s="43">
        <f t="shared" si="114"/>
        <v>39.999999999999986</v>
      </c>
      <c r="IE131" s="2">
        <f t="shared" si="162"/>
        <v>1.4462867232450001</v>
      </c>
      <c r="IF131" s="43">
        <f>IE131*'DEPRECATED - DT-Prelim Calcs'!$C$21/HZ$2/'DEPRECATED - DT-Prelim Calcs'!$C$19/'DEPRECATED - DT-Prelim Calcs'!$C$18*3.39*'DEPRECATED - DT-Prelim Calcs'!$C$20</f>
        <v>29.053734754561201</v>
      </c>
      <c r="IG131" s="36">
        <f t="shared" si="163"/>
        <v>0</v>
      </c>
      <c r="IH131" s="43">
        <f>IF130*'DEPRECATED - DT-Prelim Calcs'!$C$11+IH130</f>
        <v>-149.26659318673978</v>
      </c>
      <c r="II131" s="43">
        <f>II130+0.5*IF131*'DEPRECATED - DT-Prelim Calcs'!$C$11^2+IH131*'DEPRECATED - DT-Prelim Calcs'!$C$11</f>
        <v>-167550.5273664805</v>
      </c>
      <c r="IJ131" s="43">
        <f>MIN('Drive Train'!$F$35-ID130*'DEPRECATED - DT-Prelim Calcs'!$C$21*'Drive Train'!$F$39,IJ130+ID$2)</f>
        <v>10.16</v>
      </c>
      <c r="IK131" s="43">
        <f>'Drive Train'!$F$35-ID131*'DEPRECATED - DT-Prelim Calcs'!$C$21*'Drive Train'!$F$39</f>
        <v>10.16</v>
      </c>
      <c r="IL131" s="1">
        <f>IF(II131&gt;='Drive Train'!$F$29,1,0)</f>
        <v>0</v>
      </c>
      <c r="IM131" s="43">
        <f t="shared" si="164"/>
        <v>44.444444444444429</v>
      </c>
      <c r="IN131" s="49">
        <f>IN130+'DEPRECATED - DT-Prelim Calcs'!$C$11</f>
        <v>508</v>
      </c>
      <c r="IO131" s="2">
        <f>IY131/'Drive Train'!$F$35</f>
        <v>0.80430107526881722</v>
      </c>
      <c r="IP131" s="36">
        <f>IW131*12*60/(PI() * 'Drive Train'!$F$15)/IO$2*IO131</f>
        <v>-190257.48697232723</v>
      </c>
      <c r="IQ131" s="2">
        <f>('DEPRECATED - DT-Prelim Calcs'!$C$6*IO131-IP131)/('DEPRECATED - DT-Prelim Calcs'!$C$6*IO131)*'DEPRECATED - DT-Prelim Calcs'!$C$7*IO131</f>
        <v>143.63229961357732</v>
      </c>
      <c r="IR131" s="43">
        <f>IQ131/'DEPRECATED - DT-Prelim Calcs'!$C$7*('DEPRECATED - DT-Prelim Calcs'!$C$8-'DEPRECATED - DT-Prelim Calcs'!$C$9)+'DEPRECATED - DT-Prelim Calcs'!$C$9</f>
        <v>7826.2446804411511</v>
      </c>
      <c r="IS131" s="43">
        <f t="shared" si="115"/>
        <v>43.333333333333321</v>
      </c>
      <c r="IT131" s="2">
        <f t="shared" si="165"/>
        <v>1.4462867232450001</v>
      </c>
      <c r="IU131" s="43">
        <f>IT131*'DEPRECATED - DT-Prelim Calcs'!$C$21/IO$2/'DEPRECATED - DT-Prelim Calcs'!$C$19/'DEPRECATED - DT-Prelim Calcs'!$C$18*3.39*'DEPRECATED - DT-Prelim Calcs'!$C$20</f>
        <v>29.053734754561201</v>
      </c>
      <c r="IV131" s="36">
        <f t="shared" si="166"/>
        <v>0</v>
      </c>
      <c r="IW131" s="43">
        <f>IU130*'DEPRECATED - DT-Prelim Calcs'!$C$11+IW130</f>
        <v>-688.09630214810943</v>
      </c>
      <c r="IX131" s="43">
        <f>IX130+0.5*IU131*'DEPRECATED - DT-Prelim Calcs'!$C$11^2+IW131*'DEPRECATED - DT-Prelim Calcs'!$C$11</f>
        <v>-221238.239567857</v>
      </c>
      <c r="IY131" s="43">
        <f>MIN('Drive Train'!$F$35-IS130*'DEPRECATED - DT-Prelim Calcs'!$C$21*'Drive Train'!$F$39,IY130+IS$2)</f>
        <v>9.9733333333333345</v>
      </c>
      <c r="IZ131" s="43">
        <f>'Drive Train'!$F$35-IS131*'DEPRECATED - DT-Prelim Calcs'!$C$21*'Drive Train'!$F$39</f>
        <v>9.9733333333333345</v>
      </c>
      <c r="JA131" s="1">
        <f>IF(IX131&gt;='Drive Train'!$F$29,1,0)</f>
        <v>0</v>
      </c>
      <c r="JB131" s="43">
        <f t="shared" si="167"/>
        <v>48.148148148148138</v>
      </c>
      <c r="JC131" s="49">
        <f>JC130+'DEPRECATED - DT-Prelim Calcs'!$C$11</f>
        <v>508</v>
      </c>
      <c r="JD131" s="2">
        <f>JN131/'Drive Train'!$F$35</f>
        <v>0.78924731182795704</v>
      </c>
      <c r="JE131" s="36">
        <f>JL131*12*60/(PI() * 'Drive Train'!$F$15)/JD$2*JD131</f>
        <v>-175017.8503240108</v>
      </c>
      <c r="JF131" s="2">
        <f>('DEPRECATED - DT-Prelim Calcs'!$C$6*JD131-JE131)/('DEPRECATED - DT-Prelim Calcs'!$C$6*JD131)*'DEPRECATED - DT-Prelim Calcs'!$C$7*JD131</f>
        <v>132.35889246607982</v>
      </c>
      <c r="JG131" s="43">
        <f>JF131/'DEPRECATED - DT-Prelim Calcs'!$C$7*('DEPRECATED - DT-Prelim Calcs'!$C$8-'DEPRECATED - DT-Prelim Calcs'!$C$9)+'DEPRECATED - DT-Prelim Calcs'!$C$9</f>
        <v>7212.0963806147956</v>
      </c>
      <c r="JH131" s="43">
        <f t="shared" si="116"/>
        <v>46.666666666666657</v>
      </c>
      <c r="JI131" s="2">
        <f t="shared" si="168"/>
        <v>1.4462867232450001</v>
      </c>
      <c r="JJ131" s="43">
        <f>JI131*'DEPRECATED - DT-Prelim Calcs'!$C$21/JD$2/'DEPRECATED - DT-Prelim Calcs'!$C$19/'DEPRECATED - DT-Prelim Calcs'!$C$18*3.39*'DEPRECATED - DT-Prelim Calcs'!$C$20</f>
        <v>29.053734754561201</v>
      </c>
      <c r="JK131" s="36">
        <f t="shared" si="169"/>
        <v>0</v>
      </c>
      <c r="JL131" s="43">
        <f>JJ130*'DEPRECATED - DT-Prelim Calcs'!$C$11+JL130</f>
        <v>-645.05292830664166</v>
      </c>
      <c r="JM131" s="43">
        <f>JM130+0.5*JJ131*'DEPRECATED - DT-Prelim Calcs'!$C$11^2+JL131*'DEPRECATED - DT-Prelim Calcs'!$C$11</f>
        <v>-191339.76710156974</v>
      </c>
      <c r="JN131" s="43">
        <f>MIN('Drive Train'!$F$35-JH130*'DEPRECATED - DT-Prelim Calcs'!$C$21*'Drive Train'!$F$39,JN130+JH$2)</f>
        <v>9.7866666666666671</v>
      </c>
      <c r="JO131" s="43">
        <f>'Drive Train'!$F$35-JH131*'DEPRECATED - DT-Prelim Calcs'!$C$21*'Drive Train'!$F$39</f>
        <v>9.7866666666666671</v>
      </c>
      <c r="JP131" s="1">
        <f>IF(JM131&gt;='Drive Train'!$F$29,1,0)</f>
        <v>0</v>
      </c>
      <c r="JQ131" s="43">
        <f>MIN(JG131,'DEPRECATED - DT-Prelim Calcs'!$C$10)*'DEPRECATED - DT-Prelim Calcs'!$C$11*1000/60/60</f>
        <v>103.33333333333333</v>
      </c>
      <c r="JR131" s="49">
        <f>JR130+'DEPRECATED - DT-Prelim Calcs'!$C$11</f>
        <v>508</v>
      </c>
      <c r="JS131" s="2">
        <f>KC131/'Drive Train'!$F$35</f>
        <v>0.77419354838709686</v>
      </c>
      <c r="JT131" s="36">
        <f>KA131*12*60/(PI() * 'Drive Train'!$F$15)/JS$2*JS131</f>
        <v>-170736.82223686384</v>
      </c>
      <c r="JU131" s="2">
        <f>('DEPRECATED - DT-Prelim Calcs'!$C$6*JS131-JT131)/('DEPRECATED - DT-Prelim Calcs'!$C$6*JS131)*'DEPRECATED - DT-Prelim Calcs'!$C$7*JS131</f>
        <v>129.14126496621313</v>
      </c>
      <c r="JV131" s="43">
        <f>JU131/'DEPRECATED - DT-Prelim Calcs'!$C$7*('DEPRECATED - DT-Prelim Calcs'!$C$8-'DEPRECATED - DT-Prelim Calcs'!$C$9)+'DEPRECATED - DT-Prelim Calcs'!$C$9</f>
        <v>7036.8077183086252</v>
      </c>
      <c r="JW131" s="43">
        <f t="shared" si="117"/>
        <v>49.999999999999993</v>
      </c>
      <c r="JX131" s="2">
        <f t="shared" si="170"/>
        <v>1.4462867232450001</v>
      </c>
      <c r="JY131" s="43">
        <f>JX131*'DEPRECATED - DT-Prelim Calcs'!$C$21/JS$2/'DEPRECATED - DT-Prelim Calcs'!$C$19/'DEPRECATED - DT-Prelim Calcs'!$C$18*3.39*'DEPRECATED - DT-Prelim Calcs'!$C$20</f>
        <v>29.053734754561201</v>
      </c>
      <c r="JZ131" s="36">
        <f t="shared" si="171"/>
        <v>0</v>
      </c>
      <c r="KA131" s="43">
        <f>JY130*'DEPRECATED - DT-Prelim Calcs'!$C$11+KA130</f>
        <v>-641.51049149438791</v>
      </c>
      <c r="KB131" s="43">
        <f>KB130+0.5*JY131*'DEPRECATED - DT-Prelim Calcs'!$C$11^2+KA131*'DEPRECATED - DT-Prelim Calcs'!$C$11</f>
        <v>-209492.3483155818</v>
      </c>
      <c r="KC131" s="43">
        <f>MIN('Drive Train'!$F$35-JW130*'DEPRECATED - DT-Prelim Calcs'!$C$21*'Drive Train'!$F$39,KC130+JW$2)</f>
        <v>9.6000000000000014</v>
      </c>
      <c r="KD131" s="43">
        <f>'Drive Train'!$F$35-JW131*'DEPRECATED - DT-Prelim Calcs'!$C$21*'Drive Train'!$F$39</f>
        <v>9.6000000000000014</v>
      </c>
      <c r="KE131" s="1">
        <f>IF(KB131&gt;='Drive Train'!$F$29,1,0)</f>
        <v>0</v>
      </c>
      <c r="KF131" s="43">
        <f>MIN(JV131,'DEPRECATED - DT-Prelim Calcs'!$C$10)*'DEPRECATED - DT-Prelim Calcs'!$C$11*1000/60/60</f>
        <v>103.33333333333333</v>
      </c>
      <c r="KG131" s="49">
        <f>KG130+'DEPRECATED - DT-Prelim Calcs'!$C$11</f>
        <v>508</v>
      </c>
      <c r="KH131" s="2">
        <f>KR131/'Drive Train'!$F$35</f>
        <v>2.6426285528166358</v>
      </c>
      <c r="KI131" s="36">
        <f>KP131*12*60/(PI() * 'Drive Train'!$F$15)/KH$2*KH131</f>
        <v>-545673.45755067677</v>
      </c>
      <c r="KJ131" s="2">
        <f>('DEPRECATED - DT-Prelim Calcs'!$C$6*KH131-KI131)/('DEPRECATED - DT-Prelim Calcs'!$C$6*KH131)*'DEPRECATED - DT-Prelim Calcs'!$C$7*KH131</f>
        <v>413.52378934102893</v>
      </c>
      <c r="KK131" s="43">
        <f>KJ131/'DEPRECATED - DT-Prelim Calcs'!$C$7*('DEPRECATED - DT-Prelim Calcs'!$C$8-'DEPRECATED - DT-Prelim Calcs'!$C$9)+'DEPRECATED - DT-Prelim Calcs'!$C$9</f>
        <v>22529.288523802323</v>
      </c>
      <c r="KL131" s="43">
        <f t="shared" si="118"/>
        <v>53.333333333333329</v>
      </c>
      <c r="KM131" s="2">
        <f t="shared" si="172"/>
        <v>1.4462867232450001</v>
      </c>
      <c r="KN131" s="43">
        <f>KM131*'DEPRECATED - DT-Prelim Calcs'!$C$21/KH$2/'DEPRECATED - DT-Prelim Calcs'!$C$19/'DEPRECATED - DT-Prelim Calcs'!$C$18*3.39*'DEPRECATED - DT-Prelim Calcs'!$C$20</f>
        <v>29.053734754561201</v>
      </c>
      <c r="KO131" s="36">
        <f t="shared" si="173"/>
        <v>0</v>
      </c>
      <c r="KP131" s="43">
        <f>KN130*'DEPRECATED - DT-Prelim Calcs'!$C$11+KP130</f>
        <v>-600.65185632753901</v>
      </c>
      <c r="KQ131" s="43">
        <f>KQ130+0.5*KN131*'DEPRECATED - DT-Prelim Calcs'!$C$11^2+KP131*'DEPRECATED - DT-Prelim Calcs'!$C$11</f>
        <v>-198866.37278125383</v>
      </c>
      <c r="KR131" s="43">
        <f>MIN('Drive Train'!$F$35-KL130*'DEPRECATED - DT-Prelim Calcs'!$C$21*'Drive Train'!$F$39,KR130+KL$2)</f>
        <v>32.768594054926282</v>
      </c>
      <c r="KS131" s="43">
        <f>'Drive Train'!$F$35-KL131*'DEPRECATED - DT-Prelim Calcs'!$C$21*'Drive Train'!$F$39</f>
        <v>9.413333333333334</v>
      </c>
      <c r="KT131" s="1">
        <f>IF(KQ131&gt;='Drive Train'!$F$29,1,0)</f>
        <v>0</v>
      </c>
      <c r="KU131" s="43">
        <f>MIN(KK131,'DEPRECATED - DT-Prelim Calcs'!$C$10)*'DEPRECATED - DT-Prelim Calcs'!$C$11*1000/60/60</f>
        <v>103.33333333333333</v>
      </c>
      <c r="KV131" s="49">
        <f>KV130+'DEPRECATED - DT-Prelim Calcs'!$C$11</f>
        <v>508</v>
      </c>
      <c r="KW131" s="2">
        <f>LG131/'Drive Train'!$F$35</f>
        <v>3.7917880833479169</v>
      </c>
      <c r="KX131" s="36">
        <f>LE131*12*60/(PI() * 'Drive Train'!$F$15)/KW$2*KW131</f>
        <v>-1310757.5795809382</v>
      </c>
      <c r="KY131" s="2">
        <f>('DEPRECATED - DT-Prelim Calcs'!$C$6*KW131-KX131)/('DEPRECATED - DT-Prelim Calcs'!$C$6*KW131)*'DEPRECATED - DT-Prelim Calcs'!$C$7*KW131</f>
        <v>981.33412063043181</v>
      </c>
      <c r="KZ131" s="43">
        <f>KY131/'DEPRECATED - DT-Prelim Calcs'!$C$7*('DEPRECATED - DT-Prelim Calcs'!$C$8-'DEPRECATED - DT-Prelim Calcs'!$C$9)+'DEPRECATED - DT-Prelim Calcs'!$C$9</f>
        <v>53462.239407478744</v>
      </c>
      <c r="LA131" s="43">
        <f t="shared" si="119"/>
        <v>56.666666666666664</v>
      </c>
      <c r="LB131" s="2">
        <f t="shared" si="174"/>
        <v>1.4462867232450001</v>
      </c>
      <c r="LC131" s="43">
        <f>LB131*'DEPRECATED - DT-Prelim Calcs'!$C$21/KW$2/'DEPRECATED - DT-Prelim Calcs'!$C$19/'DEPRECATED - DT-Prelim Calcs'!$C$18*3.39*'DEPRECATED - DT-Prelim Calcs'!$C$20</f>
        <v>29.053734754561201</v>
      </c>
      <c r="LD131" s="36">
        <f t="shared" si="175"/>
        <v>0</v>
      </c>
      <c r="LE131" s="43">
        <f>LC130*'DEPRECATED - DT-Prelim Calcs'!$C$11+LE130</f>
        <v>-1005.5517764660143</v>
      </c>
      <c r="LF131" s="43">
        <f>LF130+0.5*LC131*'DEPRECATED - DT-Prelim Calcs'!$C$11^2+LE131*'DEPRECATED - DT-Prelim Calcs'!$C$11</f>
        <v>-228558.54391343021</v>
      </c>
      <c r="LG131" s="43">
        <f>MIN('Drive Train'!$F$35-LA130*'DEPRECATED - DT-Prelim Calcs'!$C$21*'Drive Train'!$F$39,LG130+LA$2)</f>
        <v>47.018172233514171</v>
      </c>
      <c r="LH131" s="43">
        <f>'Drive Train'!$F$35-LA131*'DEPRECATED - DT-Prelim Calcs'!$C$21*'Drive Train'!$F$39</f>
        <v>9.2266666666666666</v>
      </c>
      <c r="LI131" s="1">
        <f>IF(LF131&gt;='Drive Train'!$F$29,1,0)</f>
        <v>0</v>
      </c>
      <c r="LJ131" s="43">
        <f>MIN(KZ131,'DEPRECATED - DT-Prelim Calcs'!$C$10)*'DEPRECATED - DT-Prelim Calcs'!$C$11*1000/60/60</f>
        <v>103.33333333333333</v>
      </c>
      <c r="LK131" s="49">
        <f>LK130+'DEPRECATED - DT-Prelim Calcs'!$C$11</f>
        <v>508</v>
      </c>
      <c r="LL131" s="2">
        <f>LV131/'Drive Train'!$F$35</f>
        <v>0.72903225806451621</v>
      </c>
      <c r="LM131" s="36">
        <f>LT131*12*60/(PI() * 'Drive Train'!$F$15)/LL$2*LL131</f>
        <v>-150538.4575325714</v>
      </c>
      <c r="LN131" s="2">
        <f>('DEPRECATED - DT-Prelim Calcs'!$C$6*LL131-LM131)/('DEPRECATED - DT-Prelim Calcs'!$C$6*LL131)*'DEPRECATED - DT-Prelim Calcs'!$C$7*LL131</f>
        <v>114.081444335426</v>
      </c>
      <c r="LO131" s="43">
        <f>LN131/'DEPRECATED - DT-Prelim Calcs'!$C$7*('DEPRECATED - DT-Prelim Calcs'!$C$8-'DEPRECATED - DT-Prelim Calcs'!$C$9)+'DEPRECATED - DT-Prelim Calcs'!$C$9</f>
        <v>6216.3846540941031</v>
      </c>
      <c r="LP131" s="43">
        <f t="shared" si="120"/>
        <v>60</v>
      </c>
      <c r="LQ131" s="2">
        <f t="shared" si="176"/>
        <v>1.4462867232450001</v>
      </c>
      <c r="LR131" s="43">
        <f>LQ131*'DEPRECATED - DT-Prelim Calcs'!$C$21/LL$2/'DEPRECATED - DT-Prelim Calcs'!$C$19/'DEPRECATED - DT-Prelim Calcs'!$C$18*3.39*'DEPRECATED - DT-Prelim Calcs'!$C$20</f>
        <v>29.053734754561201</v>
      </c>
      <c r="LS131" s="36">
        <f t="shared" si="177"/>
        <v>0</v>
      </c>
      <c r="LT131" s="43">
        <f>LR130*'DEPRECATED - DT-Prelim Calcs'!$C$11+LT130</f>
        <v>-600.65740250241834</v>
      </c>
      <c r="LU131" s="43">
        <f>LU130+0.5*LR131*'DEPRECATED - DT-Prelim Calcs'!$C$11^2+LT131*'DEPRECATED - DT-Prelim Calcs'!$C$11</f>
        <v>-225130.51098784638</v>
      </c>
      <c r="LV131" s="43">
        <f>MIN('Drive Train'!$F$35-LP130*'DEPRECATED - DT-Prelim Calcs'!$C$21*'Drive Train'!$F$39,LV130+LP$2)</f>
        <v>9.0400000000000009</v>
      </c>
      <c r="LW131" s="43">
        <f>'Drive Train'!$F$35-LP131*'DEPRECATED - DT-Prelim Calcs'!$C$21*'Drive Train'!$F$39</f>
        <v>9.0400000000000009</v>
      </c>
      <c r="LX131" s="1">
        <f>IF(LU131&gt;='Drive Train'!$F$29,1,0)</f>
        <v>0</v>
      </c>
      <c r="LY131" s="43">
        <f>MIN(LO131,'DEPRECATED - DT-Prelim Calcs'!$C$10)*'DEPRECATED - DT-Prelim Calcs'!$C$11*1000/60/60</f>
        <v>103.33333333333333</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1"/>
        <v>0</v>
      </c>
      <c r="X132" s="2">
        <f>MAX(MIN(IF(AND(AI131=1,AG132&lt;0),-1,1)*(W132-$C$9)/($C$8-$C$9)*$C$7-$C$29*AE132/T$2 -  AI131*$C$29/2,X$2),MAX(X$4:X131)*-1)</f>
        <v>-0.27672021620693066</v>
      </c>
      <c r="Y132" s="43">
        <f t="shared" si="94"/>
        <v>0</v>
      </c>
      <c r="Z132" s="43">
        <f t="shared" si="95"/>
        <v>0</v>
      </c>
      <c r="AA132" s="43">
        <f t="shared" si="96"/>
        <v>0</v>
      </c>
      <c r="AB132" s="43" t="e">
        <f t="shared" si="97"/>
        <v>#N/A</v>
      </c>
      <c r="AC132" s="36">
        <f t="shared" si="121"/>
        <v>1</v>
      </c>
      <c r="AD132" s="1">
        <f t="shared" si="98"/>
        <v>1</v>
      </c>
      <c r="AE132" s="43">
        <f t="shared" si="99"/>
        <v>0</v>
      </c>
      <c r="AF132" s="43" t="e">
        <f t="shared" si="100"/>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889.49632897085212</v>
      </c>
      <c r="AK132" s="43">
        <f t="shared" si="178"/>
        <v>0</v>
      </c>
      <c r="AL132" s="49">
        <f>AL131+'DEPRECATED - DT-Prelim Calcs'!$C$11</f>
        <v>512</v>
      </c>
      <c r="AM132" s="2">
        <f>AW132/'Drive Train'!$F$35</f>
        <v>1.2019279602531707</v>
      </c>
      <c r="AN132" s="36">
        <f>AU132*12*60/(PI() * 'Drive Train'!$F$15)/AM$2*AM132</f>
        <v>-2408.2042430545794</v>
      </c>
      <c r="AO132" s="2">
        <f>('DEPRECATED - DT-Prelim Calcs'!$C$6*AM132-AN132)/('DEPRECATED - DT-Prelim Calcs'!$C$6*AM132)*'DEPRECATED - DT-Prelim Calcs'!$C$7*AM132</f>
        <v>7.4073364752685587</v>
      </c>
      <c r="AP132" s="43">
        <f>AO132/'DEPRECATED - DT-Prelim Calcs'!$C$7*('DEPRECATED - DT-Prelim Calcs'!$C$8-'DEPRECATED - DT-Prelim Calcs'!$C$9)+'DEPRECATED - DT-Prelim Calcs'!$C$9</f>
        <v>405.03400201089909</v>
      </c>
      <c r="AQ132" s="43">
        <f t="shared" si="102"/>
        <v>93</v>
      </c>
      <c r="AR132" s="2">
        <f t="shared" si="122"/>
        <v>1.8361010917817375</v>
      </c>
      <c r="AS132" s="43">
        <f>AR132*'DEPRECATED - DT-Prelim Calcs'!$C$21/AM$2/'DEPRECATED - DT-Prelim Calcs'!$C$19/'DEPRECATED - DT-Prelim Calcs'!$C$18*3.39*'DEPRECATED - DT-Prelim Calcs'!$C$20</f>
        <v>18.44226087600962</v>
      </c>
      <c r="AT132" s="36">
        <f t="shared" si="123"/>
        <v>0</v>
      </c>
      <c r="AU132" s="43">
        <f>AS131*'DEPRECATED - DT-Prelim Calcs'!$C$11+AU131</f>
        <v>-11.656575793706992</v>
      </c>
      <c r="AV132" s="43">
        <f>AV131+0.5*AS132*'DEPRECATED - DT-Prelim Calcs'!$C$11^2+AU132*'DEPRECATED - DT-Prelim Calcs'!$C$11</f>
        <v>7567.4441112177301</v>
      </c>
      <c r="AW132" s="43">
        <f>MIN('Drive Train'!$F$35-AQ131*'DEPRECATED - DT-Prelim Calcs'!$C$21*'Drive Train'!$F$39,AW131+AQ$2)</f>
        <v>14.903906707139317</v>
      </c>
      <c r="AX132" s="43">
        <f>'Drive Train'!$F$35-AQ132*'DEPRECATED - DT-Prelim Calcs'!$C$21*'Drive Train'!$F$39</f>
        <v>7.1920000000000002</v>
      </c>
      <c r="AY132" s="1">
        <f>IF(AV132&gt;='Drive Train'!$F$29,1,0)</f>
        <v>1</v>
      </c>
      <c r="AZ132" s="43">
        <f t="shared" si="124"/>
        <v>103.33333333333333</v>
      </c>
      <c r="BA132" s="49">
        <f>BA131+'DEPRECATED - DT-Prelim Calcs'!$C$11</f>
        <v>512</v>
      </c>
      <c r="BB132" s="2">
        <f>BL132/'Drive Train'!$F$35</f>
        <v>0.57999999999999996</v>
      </c>
      <c r="BC132" s="36">
        <f>BJ132*12*60/(PI() * 'Drive Train'!$F$15)/BB$2*BB132</f>
        <v>-25003.971766907631</v>
      </c>
      <c r="BD132" s="2">
        <f>('DEPRECATED - DT-Prelim Calcs'!$C$6*BB132-BC132)/('DEPRECATED - DT-Prelim Calcs'!$C$6*BB132)*'DEPRECATED - DT-Prelim Calcs'!$C$7*BB132</f>
        <v>21.100862631159369</v>
      </c>
      <c r="BE132" s="43">
        <f>BD132/'DEPRECATED - DT-Prelim Calcs'!$C$7*('DEPRECATED - DT-Prelim Calcs'!$C$8-'DEPRECATED - DT-Prelim Calcs'!$C$9)+'DEPRECATED - DT-Prelim Calcs'!$C$9</f>
        <v>1151.0246060258462</v>
      </c>
      <c r="BF132" s="43">
        <f t="shared" si="103"/>
        <v>93</v>
      </c>
      <c r="BG132" s="2">
        <f t="shared" si="125"/>
        <v>2.0025508475699998</v>
      </c>
      <c r="BH132" s="43">
        <f>BG132*'DEPRECATED - DT-Prelim Calcs'!$C$21/BB$2/'DEPRECATED - DT-Prelim Calcs'!$C$19/'DEPRECATED - DT-Prelim Calcs'!$C$18*3.39*'DEPRECATED - DT-Prelim Calcs'!$C$20</f>
        <v>29.053734754561201</v>
      </c>
      <c r="BI132" s="36">
        <f t="shared" si="126"/>
        <v>0</v>
      </c>
      <c r="BJ132" s="43">
        <f>BH131*'DEPRECATED - DT-Prelim Calcs'!$C$11+BJ131</f>
        <v>-173.63460215182056</v>
      </c>
      <c r="BK132" s="43">
        <f>BK131+0.5*BH132*'DEPRECATED - DT-Prelim Calcs'!$C$11^2+BJ132*'DEPRECATED - DT-Prelim Calcs'!$C$11</f>
        <v>-69132.512699410989</v>
      </c>
      <c r="BL132" s="43">
        <f>MIN('Drive Train'!$F$35-BF131*'DEPRECATED - DT-Prelim Calcs'!$C$21*'Drive Train'!$F$39,BL131+BF$2)</f>
        <v>7.1920000000000002</v>
      </c>
      <c r="BM132" s="43">
        <f>'Drive Train'!$F$35-BF132*'DEPRECATED - DT-Prelim Calcs'!$C$21*'Drive Train'!$F$39</f>
        <v>7.1920000000000002</v>
      </c>
      <c r="BN132" s="1">
        <f>IF(BK132&gt;='Drive Train'!$F$29,1,0)</f>
        <v>0</v>
      </c>
      <c r="BO132" s="43">
        <f t="shared" si="127"/>
        <v>103.33333333333333</v>
      </c>
      <c r="BP132" s="49">
        <f>BP131+'DEPRECATED - DT-Prelim Calcs'!$C$11</f>
        <v>512</v>
      </c>
      <c r="BQ132" s="2">
        <f>CA132/'Drive Train'!$F$35</f>
        <v>0.57999999999999996</v>
      </c>
      <c r="BR132" s="36">
        <f>BY132*12*60/(PI() * 'Drive Train'!$F$15)/BQ$2*BQ132</f>
        <v>-138577.8498164202</v>
      </c>
      <c r="BS132" s="2">
        <f>('DEPRECATED - DT-Prelim Calcs'!$C$6*BQ132-BR132)/('DEPRECATED - DT-Prelim Calcs'!$C$6*BQ132)*'DEPRECATED - DT-Prelim Calcs'!$C$7*BQ132</f>
        <v>104.59012408134966</v>
      </c>
      <c r="BT132" s="43">
        <f>BS132/'DEPRECATED - DT-Prelim Calcs'!$C$7*('DEPRECATED - DT-Prelim Calcs'!$C$8-'DEPRECATED - DT-Prelim Calcs'!$C$9)+'DEPRECATED - DT-Prelim Calcs'!$C$9</f>
        <v>5699.3201924914356</v>
      </c>
      <c r="BU132" s="43">
        <f t="shared" si="104"/>
        <v>93</v>
      </c>
      <c r="BV132" s="2">
        <f t="shared" si="128"/>
        <v>1.5313624128476471</v>
      </c>
      <c r="BW132" s="43">
        <f>BV132*'DEPRECATED - DT-Prelim Calcs'!$C$21/BQ$2/'DEPRECATED - DT-Prelim Calcs'!$C$19/'DEPRECATED - DT-Prelim Calcs'!$C$18*3.39*'DEPRECATED - DT-Prelim Calcs'!$C$20</f>
        <v>29.053734754561201</v>
      </c>
      <c r="BX132" s="36">
        <f t="shared" si="129"/>
        <v>0</v>
      </c>
      <c r="BY132" s="43">
        <f>BW131*'DEPRECATED - DT-Prelim Calcs'!$C$11+BY131</f>
        <v>-735.89444714931608</v>
      </c>
      <c r="BZ132" s="43">
        <f>BZ131+0.5*BW132*'DEPRECATED - DT-Prelim Calcs'!$C$11^2+BY132*'DEPRECATED - DT-Prelim Calcs'!$C$11</f>
        <v>-165905.94012501236</v>
      </c>
      <c r="CA132" s="43">
        <f>MIN('Drive Train'!$F$35-BU131*'DEPRECATED - DT-Prelim Calcs'!$C$21*'Drive Train'!$F$39,CA131+BU$2)</f>
        <v>7.1920000000000002</v>
      </c>
      <c r="CB132" s="43">
        <f>'Drive Train'!$F$35-BU132*'DEPRECATED - DT-Prelim Calcs'!$C$21*'Drive Train'!$F$39</f>
        <v>7.1920000000000002</v>
      </c>
      <c r="CC132" s="1">
        <f>IF(BZ132&gt;='Drive Train'!$F$29,1,0)</f>
        <v>0</v>
      </c>
      <c r="CD132" s="43">
        <f t="shared" si="130"/>
        <v>103.33333333333333</v>
      </c>
      <c r="CE132" s="49">
        <f>CE131+'DEPRECATED - DT-Prelim Calcs'!$C$11</f>
        <v>512</v>
      </c>
      <c r="CF132" s="2">
        <f>CP132/'Drive Train'!$F$35</f>
        <v>0.57999999999999996</v>
      </c>
      <c r="CG132" s="36">
        <f>CN132*12*60/(PI() * 'Drive Train'!$F$15)/CF$2*CF132</f>
        <v>-73698.134346366118</v>
      </c>
      <c r="CH132" s="2">
        <f>('DEPRECATED - DT-Prelim Calcs'!$C$6*CF132-CG132)/('DEPRECATED - DT-Prelim Calcs'!$C$6*CF132)*'DEPRECATED - DT-Prelim Calcs'!$C$7*CF132</f>
        <v>56.896414746780117</v>
      </c>
      <c r="CI132" s="43">
        <f>CH132/'DEPRECATED - DT-Prelim Calcs'!$C$7*('DEPRECATED - DT-Prelim Calcs'!$C$8-'DEPRECATED - DT-Prelim Calcs'!$C$9)+'DEPRECATED - DT-Prelim Calcs'!$C$9</f>
        <v>3101.0808033693643</v>
      </c>
      <c r="CJ132" s="43">
        <f t="shared" si="105"/>
        <v>93</v>
      </c>
      <c r="CK132" s="2">
        <f t="shared" si="131"/>
        <v>1.2396743342100003</v>
      </c>
      <c r="CL132" s="43">
        <f>CK132*'DEPRECATED - DT-Prelim Calcs'!$C$21/CF$2/'DEPRECATED - DT-Prelim Calcs'!$C$19/'DEPRECATED - DT-Prelim Calcs'!$C$18*3.39*'DEPRECATED - DT-Prelim Calcs'!$C$20</f>
        <v>29.053734754561205</v>
      </c>
      <c r="CM132" s="36">
        <f t="shared" si="132"/>
        <v>0</v>
      </c>
      <c r="CN132" s="43">
        <f>CL131*'DEPRECATED - DT-Prelim Calcs'!$C$11+CN131</f>
        <v>-316.8165263352729</v>
      </c>
      <c r="CO132" s="43">
        <f>CO131+0.5*CL132*'DEPRECATED - DT-Prelim Calcs'!$C$11^2+CN132*'DEPRECATED - DT-Prelim Calcs'!$C$11</f>
        <v>-337304.48035122995</v>
      </c>
      <c r="CP132" s="43">
        <f>MIN('Drive Train'!$F$35-CJ131*'DEPRECATED - DT-Prelim Calcs'!$C$21*'Drive Train'!$F$39,CP131+CJ$2)</f>
        <v>7.1920000000000002</v>
      </c>
      <c r="CQ132" s="43">
        <f>'Drive Train'!$F$35-CJ132*'DEPRECATED - DT-Prelim Calcs'!$C$21*'Drive Train'!$F$39</f>
        <v>7.1920000000000002</v>
      </c>
      <c r="CR132" s="1">
        <f>IF(CO132&gt;='Drive Train'!$F$29,1,0)</f>
        <v>0</v>
      </c>
      <c r="CS132" s="43">
        <f t="shared" si="133"/>
        <v>103.33333333333333</v>
      </c>
      <c r="CT132" s="49">
        <f>CT131+'DEPRECATED - DT-Prelim Calcs'!$C$11</f>
        <v>512</v>
      </c>
      <c r="CU132" s="2">
        <f>DE132/'Drive Train'!$F$35</f>
        <v>0.57999999999999996</v>
      </c>
      <c r="CV132" s="36">
        <f>DC132*12*60/(PI() * 'Drive Train'!$F$15)/CU$2*CU132</f>
        <v>-450363.13522400724</v>
      </c>
      <c r="CW132" s="2">
        <f>('DEPRECATED - DT-Prelim Calcs'!$C$6*CU132-CV132)/('DEPRECATED - DT-Prelim Calcs'!$C$6*CU132)*'DEPRECATED - DT-Prelim Calcs'!$C$7*CU132</f>
        <v>333.78651727282045</v>
      </c>
      <c r="CX132" s="43">
        <f>CW132/'DEPRECATED - DT-Prelim Calcs'!$C$7*('DEPRECATED - DT-Prelim Calcs'!$C$8-'DEPRECATED - DT-Prelim Calcs'!$C$9)+'DEPRECATED - DT-Prelim Calcs'!$C$9</f>
        <v>18185.392358892455</v>
      </c>
      <c r="CY132" s="43">
        <f t="shared" si="106"/>
        <v>93</v>
      </c>
      <c r="CZ132" s="2">
        <f t="shared" si="134"/>
        <v>1.0413264407364002</v>
      </c>
      <c r="DA132" s="43">
        <f>CZ132*'DEPRECATED - DT-Prelim Calcs'!$C$21/CU$2/'DEPRECATED - DT-Prelim Calcs'!$C$19/'DEPRECATED - DT-Prelim Calcs'!$C$18*3.39*'DEPRECATED - DT-Prelim Calcs'!$C$20</f>
        <v>29.053734754561201</v>
      </c>
      <c r="DB132" s="36">
        <f t="shared" si="135"/>
        <v>0</v>
      </c>
      <c r="DC132" s="43">
        <f>DA131*'DEPRECATED - DT-Prelim Calcs'!$C$11+DC131</f>
        <v>-1626.2730081234577</v>
      </c>
      <c r="DD132" s="43">
        <f>DD131+0.5*DA132*'DEPRECATED - DT-Prelim Calcs'!$C$11^2+DC132*'DEPRECATED - DT-Prelim Calcs'!$C$11</f>
        <v>-501448.63586617628</v>
      </c>
      <c r="DE132" s="43">
        <f>MIN('Drive Train'!$F$35-CY131*'DEPRECATED - DT-Prelim Calcs'!$C$21*'Drive Train'!$F$39,DE131+CY$2)</f>
        <v>7.1920000000000002</v>
      </c>
      <c r="DF132" s="43">
        <f>'Drive Train'!$F$35-CY132*'DEPRECATED - DT-Prelim Calcs'!$C$21*'Drive Train'!$F$39</f>
        <v>7.1920000000000002</v>
      </c>
      <c r="DG132" s="1">
        <f>IF(DD132&gt;='Drive Train'!$F$29,1,0)</f>
        <v>0</v>
      </c>
      <c r="DH132" s="43">
        <f t="shared" si="136"/>
        <v>103.33333333333333</v>
      </c>
      <c r="DI132" s="49">
        <f>DI131+'DEPRECATED - DT-Prelim Calcs'!$C$11</f>
        <v>512</v>
      </c>
      <c r="DJ132" s="2">
        <f>DT132/'Drive Train'!$F$35</f>
        <v>0.57999999999999996</v>
      </c>
      <c r="DK132" s="36">
        <f>DR132*12*60/(PI() * 'Drive Train'!$F$15)/DJ$2*DJ132</f>
        <v>-161985.7222042252</v>
      </c>
      <c r="DL132" s="2">
        <f>('DEPRECATED - DT-Prelim Calcs'!$C$6*DJ132-DK132)/('DEPRECATED - DT-Prelim Calcs'!$C$6*DJ132)*'DEPRECATED - DT-Prelim Calcs'!$C$7*DJ132</f>
        <v>121.79747854824706</v>
      </c>
      <c r="DM132" s="43">
        <f>DL132/'DEPRECATED - DT-Prelim Calcs'!$C$7*('DEPRECATED - DT-Prelim Calcs'!$C$8-'DEPRECATED - DT-Prelim Calcs'!$C$9)+'DEPRECATED - DT-Prelim Calcs'!$C$9</f>
        <v>6636.7357716582346</v>
      </c>
      <c r="DN132" s="43">
        <f t="shared" si="107"/>
        <v>93</v>
      </c>
      <c r="DO132" s="2">
        <f t="shared" si="137"/>
        <v>0.89769520753137932</v>
      </c>
      <c r="DP132" s="43">
        <f>DO132*'DEPRECATED - DT-Prelim Calcs'!$C$21/DJ$2/'DEPRECATED - DT-Prelim Calcs'!$C$19/'DEPRECATED - DT-Prelim Calcs'!$C$18*3.39*'DEPRECATED - DT-Prelim Calcs'!$C$20</f>
        <v>29.053734754561201</v>
      </c>
      <c r="DQ132" s="36">
        <f t="shared" si="138"/>
        <v>0</v>
      </c>
      <c r="DR132" s="43">
        <f>DP131*'DEPRECATED - DT-Prelim Calcs'!$C$11+DR131</f>
        <v>-504.2540178985642</v>
      </c>
      <c r="DS132" s="43">
        <f>DS131+0.5*DP132*'DEPRECATED - DT-Prelim Calcs'!$C$11^2+DR132*'DEPRECATED - DT-Prelim Calcs'!$C$11</f>
        <v>-928744.30423929263</v>
      </c>
      <c r="DT132" s="43">
        <f>MIN('Drive Train'!$F$35-DN131*'DEPRECATED - DT-Prelim Calcs'!$C$21*'Drive Train'!$F$39,DT131+DN$2)</f>
        <v>7.1920000000000002</v>
      </c>
      <c r="DU132" s="43">
        <f>'Drive Train'!$F$35-DN132*'DEPRECATED - DT-Prelim Calcs'!$C$21*'Drive Train'!$F$39</f>
        <v>7.1920000000000002</v>
      </c>
      <c r="DV132" s="1">
        <f>IF(DS132&gt;='Drive Train'!$F$29,1,0)</f>
        <v>0</v>
      </c>
      <c r="DW132" s="43">
        <f t="shared" si="139"/>
        <v>103.33333333333333</v>
      </c>
      <c r="DX132" s="49">
        <f>DX131+'DEPRECATED - DT-Prelim Calcs'!$C$11</f>
        <v>512</v>
      </c>
      <c r="DY132" s="2">
        <f>EI132/'Drive Train'!$F$35</f>
        <v>0.57999999999999996</v>
      </c>
      <c r="DZ132" s="36">
        <f>EG132*12*60/(PI() * 'Drive Train'!$F$15)/DY$2*DY132</f>
        <v>-436092.55064014305</v>
      </c>
      <c r="EA132" s="2">
        <f>('DEPRECATED - DT-Prelim Calcs'!$C$6*DY132-DZ132)/('DEPRECATED - DT-Prelim Calcs'!$C$6*DY132)*'DEPRECATED - DT-Prelim Calcs'!$C$7*DY132</f>
        <v>323.29607186555972</v>
      </c>
      <c r="EB132" s="43">
        <f>EA132/'DEPRECATED - DT-Prelim Calcs'!$C$7*('DEPRECATED - DT-Prelim Calcs'!$C$8-'DEPRECATED - DT-Prelim Calcs'!$C$9)+'DEPRECATED - DT-Prelim Calcs'!$C$9</f>
        <v>17613.897944914821</v>
      </c>
      <c r="EC132" s="43">
        <f t="shared" si="108"/>
        <v>93</v>
      </c>
      <c r="ED132" s="2">
        <f t="shared" si="140"/>
        <v>0.78888366722454539</v>
      </c>
      <c r="EE132" s="43">
        <f>ED132*'DEPRECATED - DT-Prelim Calcs'!$C$21/DY$2/'DEPRECATED - DT-Prelim Calcs'!$C$19/'DEPRECATED - DT-Prelim Calcs'!$C$18*3.39*'DEPRECATED - DT-Prelim Calcs'!$C$20</f>
        <v>29.053734754561201</v>
      </c>
      <c r="EF132" s="36">
        <f t="shared" si="141"/>
        <v>0</v>
      </c>
      <c r="EG132" s="43">
        <f>EE131*'DEPRECATED - DT-Prelim Calcs'!$C$11+EG131</f>
        <v>-1192.9860269734486</v>
      </c>
      <c r="EH132" s="43">
        <f>EH131+0.5*EE132*'DEPRECATED - DT-Prelim Calcs'!$C$11^2+EG132*'DEPRECATED - DT-Prelim Calcs'!$C$11</f>
        <v>-866770.71138292307</v>
      </c>
      <c r="EI132" s="43">
        <f>MIN('Drive Train'!$F$35-EC131*'DEPRECATED - DT-Prelim Calcs'!$C$21*'Drive Train'!$F$39,EI131+EC$2)</f>
        <v>7.1920000000000002</v>
      </c>
      <c r="EJ132" s="43">
        <f>'Drive Train'!$F$35-EC132*'DEPRECATED - DT-Prelim Calcs'!$C$21*'Drive Train'!$F$39</f>
        <v>7.1920000000000002</v>
      </c>
      <c r="EK132" s="1">
        <f>IF(EH132&gt;='Drive Train'!$F$29,1,0)</f>
        <v>0</v>
      </c>
      <c r="EL132" s="43">
        <f t="shared" si="142"/>
        <v>103.33333333333333</v>
      </c>
      <c r="EM132" s="49">
        <f>EM131+'DEPRECATED - DT-Prelim Calcs'!$C$11</f>
        <v>512</v>
      </c>
      <c r="EN132" s="2">
        <f>EX132/'Drive Train'!$F$35</f>
        <v>0.57999999999999996</v>
      </c>
      <c r="EO132" s="36">
        <f>EV132*12*60/(PI() * 'Drive Train'!$F$15)/EN$2*EN132</f>
        <v>-1636127.0869329162</v>
      </c>
      <c r="EP132" s="2">
        <f>('DEPRECATED - DT-Prelim Calcs'!$C$6*EN132-EO132)/('DEPRECATED - DT-Prelim Calcs'!$C$6*EN132)*'DEPRECATED - DT-Prelim Calcs'!$C$7*EN132</f>
        <v>1205.4531212720026</v>
      </c>
      <c r="EQ132" s="43">
        <f>EP132/'DEPRECATED - DT-Prelim Calcs'!$C$7*('DEPRECATED - DT-Prelim Calcs'!$C$8-'DEPRECATED - DT-Prelim Calcs'!$C$9)+'DEPRECATED - DT-Prelim Calcs'!$C$9</f>
        <v>65671.707352877755</v>
      </c>
      <c r="ER132" s="43">
        <f t="shared" si="109"/>
        <v>93</v>
      </c>
      <c r="ES132" s="2">
        <f t="shared" si="143"/>
        <v>0.7035989464435134</v>
      </c>
      <c r="ET132" s="43">
        <f>ES132*'DEPRECATED - DT-Prelim Calcs'!$C$21/EN$2/'DEPRECATED - DT-Prelim Calcs'!$C$19/'DEPRECATED - DT-Prelim Calcs'!$C$18*3.39*'DEPRECATED - DT-Prelim Calcs'!$C$20</f>
        <v>29.053734754561201</v>
      </c>
      <c r="EU132" s="36">
        <f t="shared" si="144"/>
        <v>0</v>
      </c>
      <c r="EV132" s="43">
        <f>ET131*'DEPRECATED - DT-Prelim Calcs'!$C$11+EV131</f>
        <v>-3991.9577793163389</v>
      </c>
      <c r="EW132" s="43">
        <f>EW131+0.5*ET132*'DEPRECATED - DT-Prelim Calcs'!$C$11^2+EV132*'DEPRECATED - DT-Prelim Calcs'!$C$11</f>
        <v>-1653131.3348209283</v>
      </c>
      <c r="EX132" s="43">
        <f>MIN('Drive Train'!$F$35-ER131*'DEPRECATED - DT-Prelim Calcs'!$C$21*'Drive Train'!$F$39,EX131+ER$2)</f>
        <v>7.1920000000000002</v>
      </c>
      <c r="EY132" s="43">
        <f>'Drive Train'!$F$35-ER132*'DEPRECATED - DT-Prelim Calcs'!$C$21*'Drive Train'!$F$39</f>
        <v>7.1920000000000002</v>
      </c>
      <c r="EZ132" s="1">
        <f>IF(EW132&gt;='Drive Train'!$F$29,1,0)</f>
        <v>0</v>
      </c>
      <c r="FA132" s="43">
        <f t="shared" si="145"/>
        <v>103.33333333333333</v>
      </c>
      <c r="FB132" s="49">
        <f>FB131+'DEPRECATED - DT-Prelim Calcs'!$C$11</f>
        <v>512</v>
      </c>
      <c r="FC132" s="2">
        <f>FM132/'Drive Train'!$F$35</f>
        <v>0.57999999999999996</v>
      </c>
      <c r="FD132" s="36">
        <f>FK132*12*60/(PI() * 'Drive Train'!$F$15)/FC$2*FC132</f>
        <v>-516340.95854721888</v>
      </c>
      <c r="FE132" s="2">
        <f>('DEPRECATED - DT-Prelim Calcs'!$C$6*FC132-FD132)/('DEPRECATED - DT-Prelim Calcs'!$C$6*FC132)*'DEPRECATED - DT-Prelim Calcs'!$C$7*FC132</f>
        <v>382.28745636151365</v>
      </c>
      <c r="FF132" s="43">
        <f>FE132/'DEPRECATED - DT-Prelim Calcs'!$C$7*('DEPRECATED - DT-Prelim Calcs'!$C$8-'DEPRECATED - DT-Prelim Calcs'!$C$9)+'DEPRECATED - DT-Prelim Calcs'!$C$9</f>
        <v>20827.607697306339</v>
      </c>
      <c r="FG132" s="43">
        <f t="shared" si="110"/>
        <v>93</v>
      </c>
      <c r="FH132" s="2">
        <f t="shared" si="146"/>
        <v>0.63495514679048781</v>
      </c>
      <c r="FI132" s="43">
        <f>FH132*'DEPRECATED - DT-Prelim Calcs'!$C$21/FC$2/'DEPRECATED - DT-Prelim Calcs'!$C$19/'DEPRECATED - DT-Prelim Calcs'!$C$18*3.39*'DEPRECATED - DT-Prelim Calcs'!$C$20</f>
        <v>29.053734754561205</v>
      </c>
      <c r="FJ132" s="36">
        <f t="shared" si="147"/>
        <v>0</v>
      </c>
      <c r="FK132" s="43">
        <f>FI131*'DEPRECATED - DT-Prelim Calcs'!$C$11+FK131</f>
        <v>-1136.902832996534</v>
      </c>
      <c r="FL132" s="43">
        <f>FL131+0.5*FI132*'DEPRECATED - DT-Prelim Calcs'!$C$11^2+FK132*'DEPRECATED - DT-Prelim Calcs'!$C$11</f>
        <v>-2061747.5684526211</v>
      </c>
      <c r="FM132" s="43">
        <f>MIN('Drive Train'!$F$35-FG131*'DEPRECATED - DT-Prelim Calcs'!$C$21*'Drive Train'!$F$39,FM131+FG$2)</f>
        <v>7.1920000000000002</v>
      </c>
      <c r="FN132" s="43">
        <f>'Drive Train'!$F$35-FG132*'DEPRECATED - DT-Prelim Calcs'!$C$21*'Drive Train'!$F$39</f>
        <v>7.1920000000000002</v>
      </c>
      <c r="FO132" s="1">
        <f>IF(FL132&gt;='Drive Train'!$F$29,1,0)</f>
        <v>0</v>
      </c>
      <c r="FP132" s="43">
        <f t="shared" si="148"/>
        <v>103.33333333333333</v>
      </c>
      <c r="FQ132" s="49">
        <f>FQ131+'DEPRECATED - DT-Prelim Calcs'!$C$11</f>
        <v>512</v>
      </c>
      <c r="FR132" s="2">
        <f>GB132/'Drive Train'!$F$35</f>
        <v>0.57999999999999996</v>
      </c>
      <c r="FS132" s="36">
        <f>FZ132*12*60/(PI() * 'Drive Train'!$F$15)/FR$2*FR132</f>
        <v>-311455.2844652732</v>
      </c>
      <c r="FT132" s="2">
        <f>('DEPRECATED - DT-Prelim Calcs'!$C$6*FR132-FS132)/('DEPRECATED - DT-Prelim Calcs'!$C$6*FR132)*'DEPRECATED - DT-Prelim Calcs'!$C$7*FR132</f>
        <v>231.67400629187017</v>
      </c>
      <c r="FU132" s="43">
        <f>FT132/'DEPRECATED - DT-Prelim Calcs'!$C$7*('DEPRECATED - DT-Prelim Calcs'!$C$8-'DEPRECATED - DT-Prelim Calcs'!$C$9)+'DEPRECATED - DT-Prelim Calcs'!$C$9</f>
        <v>12622.546611422777</v>
      </c>
      <c r="FV132" s="43">
        <f t="shared" si="111"/>
        <v>93</v>
      </c>
      <c r="FW132" s="2">
        <f t="shared" si="149"/>
        <v>0.57851468929799987</v>
      </c>
      <c r="FX132" s="43">
        <f>FW132*'DEPRECATED - DT-Prelim Calcs'!$C$21/FR$2/'DEPRECATED - DT-Prelim Calcs'!$C$19/'DEPRECATED - DT-Prelim Calcs'!$C$18*3.39*'DEPRECATED - DT-Prelim Calcs'!$C$20</f>
        <v>29.053734754561201</v>
      </c>
      <c r="FY132" s="36">
        <f t="shared" si="150"/>
        <v>0</v>
      </c>
      <c r="FZ132" s="43">
        <f>FX131*'DEPRECATED - DT-Prelim Calcs'!$C$11+FZ131</f>
        <v>-624.81841225914513</v>
      </c>
      <c r="GA132" s="43">
        <f>GA131+0.5*FX132*'DEPRECATED - DT-Prelim Calcs'!$C$11^2+FZ132*'DEPRECATED - DT-Prelim Calcs'!$C$11</f>
        <v>-2086368.9238260151</v>
      </c>
      <c r="GB132" s="43">
        <f>MIN('Drive Train'!$F$35-FV131*'DEPRECATED - DT-Prelim Calcs'!$C$21*'Drive Train'!$F$39,GB131+FV$2)</f>
        <v>7.1920000000000002</v>
      </c>
      <c r="GC132" s="43">
        <f>'Drive Train'!$F$35-FV132*'DEPRECATED - DT-Prelim Calcs'!$C$21*'Drive Train'!$F$39</f>
        <v>7.1920000000000002</v>
      </c>
      <c r="GD132" s="1">
        <f>IF(GA132&gt;='Drive Train'!$F$29,1,0)</f>
        <v>0</v>
      </c>
      <c r="GE132" s="43">
        <f t="shared" si="151"/>
        <v>103.33333333333333</v>
      </c>
      <c r="GF132" s="49">
        <f>GF131+'DEPRECATED - DT-Prelim Calcs'!$C$11</f>
        <v>512</v>
      </c>
      <c r="GG132" s="2">
        <f>GQ132/'Drive Train'!$F$35</f>
        <v>0.86451612903225805</v>
      </c>
      <c r="GH132" s="36">
        <f>GO132*12*60/(PI() * 'Drive Train'!$F$15)/GG$2*GG132</f>
        <v>-179350.3930341129</v>
      </c>
      <c r="GI132" s="2">
        <f>('DEPRECATED - DT-Prelim Calcs'!$C$6*GG132-GH132)/('DEPRECATED - DT-Prelim Calcs'!$C$6*GG132)*'DEPRECATED - DT-Prelim Calcs'!$C$7*GG132</f>
        <v>135.89679746804367</v>
      </c>
      <c r="GJ132" s="43">
        <f>GI132/'DEPRECATED - DT-Prelim Calcs'!$C$7*('DEPRECATED - DT-Prelim Calcs'!$C$8-'DEPRECATED - DT-Prelim Calcs'!$C$9)+'DEPRECATED - DT-Prelim Calcs'!$C$9</f>
        <v>7404.8329963934229</v>
      </c>
      <c r="GK132" s="43">
        <f t="shared" si="152"/>
        <v>29.999999999999982</v>
      </c>
      <c r="GL132" s="2">
        <f t="shared" si="153"/>
        <v>1.4462867232450001</v>
      </c>
      <c r="GM132" s="43">
        <f>GL132*'DEPRECATED - DT-Prelim Calcs'!$C$21/GG$2/'DEPRECATED - DT-Prelim Calcs'!$C$19/'DEPRECATED - DT-Prelim Calcs'!$C$18*3.39*'DEPRECATED - DT-Prelim Calcs'!$C$20</f>
        <v>29.053734754561201</v>
      </c>
      <c r="GN132" s="36">
        <f t="shared" si="154"/>
        <v>0</v>
      </c>
      <c r="GO132" s="43">
        <f>GM131*'DEPRECATED - DT-Prelim Calcs'!$C$11+GO131</f>
        <v>-603.46953401073608</v>
      </c>
      <c r="GP132" s="43">
        <f>GP131+0.5*GM132*'DEPRECATED - DT-Prelim Calcs'!$C$11^2+GO132*'DEPRECATED - DT-Prelim Calcs'!$C$11</f>
        <v>-167406.26526636269</v>
      </c>
      <c r="GQ132" s="43">
        <f>MIN('Drive Train'!$F$35-GK131*'DEPRECATED - DT-Prelim Calcs'!$C$21*'Drive Train'!$F$39,GQ131+GK$2)</f>
        <v>10.72</v>
      </c>
      <c r="GR132" s="43">
        <f>'Drive Train'!$F$35-GK132*'DEPRECATED - DT-Prelim Calcs'!$C$21*'Drive Train'!$F$39</f>
        <v>10.72</v>
      </c>
      <c r="GS132" s="1">
        <f>IF(GP132&gt;='Drive Train'!$F$29,1,0)</f>
        <v>0</v>
      </c>
      <c r="GT132" s="43">
        <f t="shared" si="155"/>
        <v>33.333333333333314</v>
      </c>
      <c r="GU132" s="49">
        <f>GU131+'DEPRECATED - DT-Prelim Calcs'!$C$11</f>
        <v>512</v>
      </c>
      <c r="GV132" s="2">
        <f>HF132/'Drive Train'!$F$35</f>
        <v>0.84946236559139798</v>
      </c>
      <c r="GW132" s="36">
        <f>HD132*12*60/(PI() * 'Drive Train'!$F$15)/GV$2*GV132</f>
        <v>-66095.647759744432</v>
      </c>
      <c r="GX132" s="2">
        <f>('DEPRECATED - DT-Prelim Calcs'!$C$6*GV132-GW132)/('DEPRECATED - DT-Prelim Calcs'!$C$6*GV132)*'DEPRECATED - DT-Prelim Calcs'!$C$7*GV132</f>
        <v>52.571531471614477</v>
      </c>
      <c r="GY132" s="43">
        <f>GX132/'DEPRECATED - DT-Prelim Calcs'!$C$7*('DEPRECATED - DT-Prelim Calcs'!$C$8-'DEPRECATED - DT-Prelim Calcs'!$C$9)+'DEPRECATED - DT-Prelim Calcs'!$C$9</f>
        <v>2865.4714906178033</v>
      </c>
      <c r="GZ132" s="43">
        <f t="shared" si="112"/>
        <v>33.333333333333314</v>
      </c>
      <c r="HA132" s="2">
        <f t="shared" si="156"/>
        <v>1.4462867232450001</v>
      </c>
      <c r="HB132" s="43">
        <f>HA132*'DEPRECATED - DT-Prelim Calcs'!$C$21/GV$2/'DEPRECATED - DT-Prelim Calcs'!$C$19/'DEPRECATED - DT-Prelim Calcs'!$C$18*3.39*'DEPRECATED - DT-Prelim Calcs'!$C$20</f>
        <v>29.053734754561201</v>
      </c>
      <c r="HC132" s="36">
        <f t="shared" si="157"/>
        <v>0</v>
      </c>
      <c r="HD132" s="43">
        <f>HB131*'DEPRECATED - DT-Prelim Calcs'!$C$11+HD131</f>
        <v>-226.33662603813031</v>
      </c>
      <c r="HE132" s="43">
        <f>HE131+0.5*HB132*'DEPRECATED - DT-Prelim Calcs'!$C$11^2+HD132*'DEPRECATED - DT-Prelim Calcs'!$C$11</f>
        <v>-176666.53091954213</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58"/>
        <v>37.037037037037017</v>
      </c>
      <c r="HJ132" s="49">
        <f>HJ131+'DEPRECATED - DT-Prelim Calcs'!$C$11</f>
        <v>512</v>
      </c>
      <c r="HK132" s="2">
        <f>HU132/'Drive Train'!$F$35</f>
        <v>3.5118775263788251</v>
      </c>
      <c r="HL132" s="36">
        <f>HS132*12*60/(PI() * 'Drive Train'!$F$15)/HK$2*HK132</f>
        <v>-1086930.9080590238</v>
      </c>
      <c r="HM132" s="2">
        <f>('DEPRECATED - DT-Prelim Calcs'!$C$6*HK132-HL132)/('DEPRECATED - DT-Prelim Calcs'!$C$6*HK132)*'DEPRECATED - DT-Prelim Calcs'!$C$7*HK132</f>
        <v>815.48417876436281</v>
      </c>
      <c r="HN132" s="43">
        <f>HM132/'DEPRECATED - DT-Prelim Calcs'!$C$7*('DEPRECATED - DT-Prelim Calcs'!$C$8-'DEPRECATED - DT-Prelim Calcs'!$C$9)+'DEPRECATED - DT-Prelim Calcs'!$C$9</f>
        <v>44427.130634177971</v>
      </c>
      <c r="HO132" s="43">
        <f t="shared" si="113"/>
        <v>36.66666666666665</v>
      </c>
      <c r="HP132" s="2">
        <f t="shared" si="159"/>
        <v>1.4462867232450001</v>
      </c>
      <c r="HQ132" s="43">
        <f>HP132*'DEPRECATED - DT-Prelim Calcs'!$C$21/HK$2/'DEPRECATED - DT-Prelim Calcs'!$C$19/'DEPRECATED - DT-Prelim Calcs'!$C$18*3.39*'DEPRECATED - DT-Prelim Calcs'!$C$20</f>
        <v>29.053734754561201</v>
      </c>
      <c r="HR132" s="36">
        <f t="shared" si="160"/>
        <v>0</v>
      </c>
      <c r="HS132" s="43">
        <f>HQ131*'DEPRECATED - DT-Prelim Calcs'!$C$11+HS131</f>
        <v>-900.30299295405973</v>
      </c>
      <c r="HT132" s="43">
        <f>HT131+0.5*HQ132*'DEPRECATED - DT-Prelim Calcs'!$C$11^2+HS132*'DEPRECATED - DT-Prelim Calcs'!$C$11</f>
        <v>-190403.57129418847</v>
      </c>
      <c r="HU132" s="43">
        <f>MIN('Drive Train'!$F$35-HO131*'DEPRECATED - DT-Prelim Calcs'!$C$21*'Drive Train'!$F$39,HU131+HO$2)</f>
        <v>43.54728132709743</v>
      </c>
      <c r="HV132" s="43">
        <f>'Drive Train'!$F$35-HO132*'DEPRECATED - DT-Prelim Calcs'!$C$21*'Drive Train'!$F$39</f>
        <v>10.346666666666668</v>
      </c>
      <c r="HW132" s="1">
        <f>IF(HT132&gt;='Drive Train'!$F$29,1,0)</f>
        <v>0</v>
      </c>
      <c r="HX132" s="43">
        <f t="shared" si="161"/>
        <v>40.740740740740726</v>
      </c>
      <c r="HY132" s="49">
        <f>HY131+'DEPRECATED - DT-Prelim Calcs'!$C$11</f>
        <v>512</v>
      </c>
      <c r="HZ132" s="2">
        <f>IJ132/'Drive Train'!$F$35</f>
        <v>0.8193548387096774</v>
      </c>
      <c r="IA132" s="36">
        <f>IH132*12*60/(PI() * 'Drive Train'!$F$15)/HZ$2*HZ132</f>
        <v>-9309.7732955672327</v>
      </c>
      <c r="IB132" s="2">
        <f>('DEPRECATED - DT-Prelim Calcs'!$C$6*HZ132-IA132)/('DEPRECATED - DT-Prelim Calcs'!$C$6*HZ132)*'DEPRECATED - DT-Prelim Calcs'!$C$7*HZ132</f>
        <v>10.686479014271011</v>
      </c>
      <c r="IC132" s="43">
        <f>IB132/'DEPRECATED - DT-Prelim Calcs'!$C$7*('DEPRECATED - DT-Prelim Calcs'!$C$8-'DEPRECATED - DT-Prelim Calcs'!$C$9)+'DEPRECATED - DT-Prelim Calcs'!$C$9</f>
        <v>583.67385674759976</v>
      </c>
      <c r="ID132" s="43">
        <f t="shared" si="114"/>
        <v>39.999999999999986</v>
      </c>
      <c r="IE132" s="2">
        <f t="shared" si="162"/>
        <v>1.4462867232450001</v>
      </c>
      <c r="IF132" s="43">
        <f>IE132*'DEPRECATED - DT-Prelim Calcs'!$C$21/HZ$2/'DEPRECATED - DT-Prelim Calcs'!$C$19/'DEPRECATED - DT-Prelim Calcs'!$C$18*3.39*'DEPRECATED - DT-Prelim Calcs'!$C$20</f>
        <v>29.053734754561201</v>
      </c>
      <c r="IG132" s="36">
        <f t="shared" si="163"/>
        <v>0</v>
      </c>
      <c r="IH132" s="43">
        <f>IF131*'DEPRECATED - DT-Prelim Calcs'!$C$11+IH131</f>
        <v>-33.051654168494977</v>
      </c>
      <c r="II132" s="43">
        <f>II131+0.5*IF132*'DEPRECATED - DT-Prelim Calcs'!$C$11^2+IH132*'DEPRECATED - DT-Prelim Calcs'!$C$11</f>
        <v>-167450.30410511798</v>
      </c>
      <c r="IJ132" s="43">
        <f>MIN('Drive Train'!$F$35-ID131*'DEPRECATED - DT-Prelim Calcs'!$C$21*'Drive Train'!$F$39,IJ131+ID$2)</f>
        <v>10.16</v>
      </c>
      <c r="IK132" s="43">
        <f>'Drive Train'!$F$35-ID132*'DEPRECATED - DT-Prelim Calcs'!$C$21*'Drive Train'!$F$39</f>
        <v>10.16</v>
      </c>
      <c r="IL132" s="1">
        <f>IF(II132&gt;='Drive Train'!$F$29,1,0)</f>
        <v>0</v>
      </c>
      <c r="IM132" s="43">
        <f t="shared" si="164"/>
        <v>44.444444444444429</v>
      </c>
      <c r="IN132" s="49">
        <f>IN131+'DEPRECATED - DT-Prelim Calcs'!$C$11</f>
        <v>512</v>
      </c>
      <c r="IO132" s="2">
        <f>IY132/'Drive Train'!$F$35</f>
        <v>0.80430107526881722</v>
      </c>
      <c r="IP132" s="36">
        <f>IW132*12*60/(PI() * 'Drive Train'!$F$15)/IO$2*IO132</f>
        <v>-158124.24896882716</v>
      </c>
      <c r="IQ132" s="2">
        <f>('DEPRECATED - DT-Prelim Calcs'!$C$6*IO132-IP132)/('DEPRECATED - DT-Prelim Calcs'!$C$6*IO132)*'DEPRECATED - DT-Prelim Calcs'!$C$7*IO132</f>
        <v>120.01084409062821</v>
      </c>
      <c r="IR132" s="43">
        <f>IQ132/'DEPRECATED - DT-Prelim Calcs'!$C$7*('DEPRECATED - DT-Prelim Calcs'!$C$8-'DEPRECATED - DT-Prelim Calcs'!$C$9)+'DEPRECATED - DT-Prelim Calcs'!$C$9</f>
        <v>6539.4041929969098</v>
      </c>
      <c r="IS132" s="43">
        <f t="shared" si="115"/>
        <v>43.333333333333321</v>
      </c>
      <c r="IT132" s="2">
        <f t="shared" si="165"/>
        <v>1.4462867232450001</v>
      </c>
      <c r="IU132" s="43">
        <f>IT132*'DEPRECATED - DT-Prelim Calcs'!$C$21/IO$2/'DEPRECATED - DT-Prelim Calcs'!$C$19/'DEPRECATED - DT-Prelim Calcs'!$C$18*3.39*'DEPRECATED - DT-Prelim Calcs'!$C$20</f>
        <v>29.053734754561201</v>
      </c>
      <c r="IV132" s="36">
        <f t="shared" si="166"/>
        <v>0</v>
      </c>
      <c r="IW132" s="43">
        <f>IU131*'DEPRECATED - DT-Prelim Calcs'!$C$11+IW131</f>
        <v>-571.88136312986467</v>
      </c>
      <c r="IX132" s="43">
        <f>IX131+0.5*IU132*'DEPRECATED - DT-Prelim Calcs'!$C$11^2+IW132*'DEPRECATED - DT-Prelim Calcs'!$C$11</f>
        <v>-223293.33514233996</v>
      </c>
      <c r="IY132" s="43">
        <f>MIN('Drive Train'!$F$35-IS131*'DEPRECATED - DT-Prelim Calcs'!$C$21*'Drive Train'!$F$39,IY131+IS$2)</f>
        <v>9.9733333333333345</v>
      </c>
      <c r="IZ132" s="43">
        <f>'Drive Train'!$F$35-IS132*'DEPRECATED - DT-Prelim Calcs'!$C$21*'Drive Train'!$F$39</f>
        <v>9.9733333333333345</v>
      </c>
      <c r="JA132" s="1">
        <f>IF(IX132&gt;='Drive Train'!$F$29,1,0)</f>
        <v>0</v>
      </c>
      <c r="JB132" s="43">
        <f t="shared" si="167"/>
        <v>48.148148148148138</v>
      </c>
      <c r="JC132" s="49">
        <f>JC131+'DEPRECATED - DT-Prelim Calcs'!$C$11</f>
        <v>512</v>
      </c>
      <c r="JD132" s="2">
        <f>JN132/'Drive Train'!$F$35</f>
        <v>0.78924731182795704</v>
      </c>
      <c r="JE132" s="36">
        <f>JL132*12*60/(PI() * 'Drive Train'!$F$15)/JD$2*JD132</f>
        <v>-143486.03656121794</v>
      </c>
      <c r="JF132" s="2">
        <f>('DEPRECATED - DT-Prelim Calcs'!$C$6*JD132-JE132)/('DEPRECATED - DT-Prelim Calcs'!$C$6*JD132)*'DEPRECATED - DT-Prelim Calcs'!$C$7*JD132</f>
        <v>109.17954974703618</v>
      </c>
      <c r="JG132" s="43">
        <f>JF132/'DEPRECATED - DT-Prelim Calcs'!$C$7*('DEPRECATED - DT-Prelim Calcs'!$C$8-'DEPRECATED - DT-Prelim Calcs'!$C$9)+'DEPRECATED - DT-Prelim Calcs'!$C$9</f>
        <v>5949.3411429355529</v>
      </c>
      <c r="JH132" s="43">
        <f t="shared" si="116"/>
        <v>46.666666666666657</v>
      </c>
      <c r="JI132" s="2">
        <f t="shared" si="168"/>
        <v>1.4462867232450001</v>
      </c>
      <c r="JJ132" s="43">
        <f>JI132*'DEPRECATED - DT-Prelim Calcs'!$C$21/JD$2/'DEPRECATED - DT-Prelim Calcs'!$C$19/'DEPRECATED - DT-Prelim Calcs'!$C$18*3.39*'DEPRECATED - DT-Prelim Calcs'!$C$20</f>
        <v>29.053734754561201</v>
      </c>
      <c r="JK132" s="36">
        <f t="shared" si="169"/>
        <v>0</v>
      </c>
      <c r="JL132" s="43">
        <f>JJ131*'DEPRECATED - DT-Prelim Calcs'!$C$11+JL131</f>
        <v>-528.8379892883969</v>
      </c>
      <c r="JM132" s="43">
        <f>JM131+0.5*JJ132*'DEPRECATED - DT-Prelim Calcs'!$C$11^2+JL132*'DEPRECATED - DT-Prelim Calcs'!$C$11</f>
        <v>-193222.68918068684</v>
      </c>
      <c r="JN132" s="43">
        <f>MIN('Drive Train'!$F$35-JH131*'DEPRECATED - DT-Prelim Calcs'!$C$21*'Drive Train'!$F$39,JN131+JH$2)</f>
        <v>9.7866666666666671</v>
      </c>
      <c r="JO132" s="43">
        <f>'Drive Train'!$F$35-JH132*'DEPRECATED - DT-Prelim Calcs'!$C$21*'Drive Train'!$F$39</f>
        <v>9.7866666666666671</v>
      </c>
      <c r="JP132" s="1">
        <f>IF(JM132&gt;='Drive Train'!$F$29,1,0)</f>
        <v>0</v>
      </c>
      <c r="JQ132" s="43">
        <f>MIN(JG132,'DEPRECATED - DT-Prelim Calcs'!$C$10)*'DEPRECATED - DT-Prelim Calcs'!$C$11*1000/60/60</f>
        <v>103.33333333333333</v>
      </c>
      <c r="JR132" s="49">
        <f>JR131+'DEPRECATED - DT-Prelim Calcs'!$C$11</f>
        <v>512</v>
      </c>
      <c r="JS132" s="2">
        <f>KC132/'Drive Train'!$F$35</f>
        <v>0.77419354838709686</v>
      </c>
      <c r="JT132" s="36">
        <f>KA132*12*60/(PI() * 'Drive Train'!$F$15)/JS$2*JS132</f>
        <v>-139806.43271477817</v>
      </c>
      <c r="JU132" s="2">
        <f>('DEPRECATED - DT-Prelim Calcs'!$C$6*JS132-JT132)/('DEPRECATED - DT-Prelim Calcs'!$C$6*JS132)*'DEPRECATED - DT-Prelim Calcs'!$C$7*JS132</f>
        <v>106.40403505107491</v>
      </c>
      <c r="JV132" s="43">
        <f>JU132/'DEPRECATED - DT-Prelim Calcs'!$C$7*('DEPRECATED - DT-Prelim Calcs'!$C$8-'DEPRECATED - DT-Prelim Calcs'!$C$9)+'DEPRECATED - DT-Prelim Calcs'!$C$9</f>
        <v>5798.1377303943791</v>
      </c>
      <c r="JW132" s="43">
        <f t="shared" si="117"/>
        <v>49.999999999999993</v>
      </c>
      <c r="JX132" s="2">
        <f t="shared" si="170"/>
        <v>1.4462867232450001</v>
      </c>
      <c r="JY132" s="43">
        <f>JX132*'DEPRECATED - DT-Prelim Calcs'!$C$21/JS$2/'DEPRECATED - DT-Prelim Calcs'!$C$19/'DEPRECATED - DT-Prelim Calcs'!$C$18*3.39*'DEPRECATED - DT-Prelim Calcs'!$C$20</f>
        <v>29.053734754561201</v>
      </c>
      <c r="JZ132" s="36">
        <f t="shared" si="171"/>
        <v>0</v>
      </c>
      <c r="KA132" s="43">
        <f>JY131*'DEPRECATED - DT-Prelim Calcs'!$C$11+KA131</f>
        <v>-525.29555247614314</v>
      </c>
      <c r="KB132" s="43">
        <f>KB131+0.5*JY132*'DEPRECATED - DT-Prelim Calcs'!$C$11^2+KA132*'DEPRECATED - DT-Prelim Calcs'!$C$11</f>
        <v>-211361.10064744987</v>
      </c>
      <c r="KC132" s="43">
        <f>MIN('Drive Train'!$F$35-JW131*'DEPRECATED - DT-Prelim Calcs'!$C$21*'Drive Train'!$F$39,KC131+JW$2)</f>
        <v>9.6000000000000014</v>
      </c>
      <c r="KD132" s="43">
        <f>'Drive Train'!$F$35-JW132*'DEPRECATED - DT-Prelim Calcs'!$C$21*'Drive Train'!$F$39</f>
        <v>9.6000000000000014</v>
      </c>
      <c r="KE132" s="1">
        <f>IF(KB132&gt;='Drive Train'!$F$29,1,0)</f>
        <v>0</v>
      </c>
      <c r="KF132" s="43">
        <f>MIN(JV132,'DEPRECATED - DT-Prelim Calcs'!$C$10)*'DEPRECATED - DT-Prelim Calcs'!$C$11*1000/60/60</f>
        <v>103.33333333333333</v>
      </c>
      <c r="KG132" s="49">
        <f>KG131+'DEPRECATED - DT-Prelim Calcs'!$C$11</f>
        <v>512</v>
      </c>
      <c r="KH132" s="2">
        <f>KR132/'Drive Train'!$F$35</f>
        <v>0.75913978494623657</v>
      </c>
      <c r="KI132" s="36">
        <f>KP132*12*60/(PI() * 'Drive Train'!$F$15)/KH$2*KH132</f>
        <v>-126424.97229882797</v>
      </c>
      <c r="KJ132" s="2">
        <f>('DEPRECATED - DT-Prelim Calcs'!$C$6*KH132-KI132)/('DEPRECATED - DT-Prelim Calcs'!$C$6*KH132)*'DEPRECATED - DT-Prelim Calcs'!$C$7*KH132</f>
        <v>96.496591309501795</v>
      </c>
      <c r="KK132" s="43">
        <f>KJ132/'DEPRECATED - DT-Prelim Calcs'!$C$7*('DEPRECATED - DT-Prelim Calcs'!$C$8-'DEPRECATED - DT-Prelim Calcs'!$C$9)+'DEPRECATED - DT-Prelim Calcs'!$C$9</f>
        <v>5258.4038549206198</v>
      </c>
      <c r="KL132" s="43">
        <f t="shared" si="118"/>
        <v>53.333333333333329</v>
      </c>
      <c r="KM132" s="2">
        <f t="shared" si="172"/>
        <v>1.4462867232450001</v>
      </c>
      <c r="KN132" s="43">
        <f>KM132*'DEPRECATED - DT-Prelim Calcs'!$C$21/KH$2/'DEPRECATED - DT-Prelim Calcs'!$C$19/'DEPRECATED - DT-Prelim Calcs'!$C$18*3.39*'DEPRECATED - DT-Prelim Calcs'!$C$20</f>
        <v>29.053734754561201</v>
      </c>
      <c r="KO132" s="36">
        <f t="shared" si="173"/>
        <v>0</v>
      </c>
      <c r="KP132" s="43">
        <f>KN131*'DEPRECATED - DT-Prelim Calcs'!$C$11+KP131</f>
        <v>-484.43691730929419</v>
      </c>
      <c r="KQ132" s="43">
        <f>KQ131+0.5*KN132*'DEPRECATED - DT-Prelim Calcs'!$C$11^2+KP132*'DEPRECATED - DT-Prelim Calcs'!$C$11</f>
        <v>-200571.69057245451</v>
      </c>
      <c r="KR132" s="43">
        <f>MIN('Drive Train'!$F$35-KL131*'DEPRECATED - DT-Prelim Calcs'!$C$21*'Drive Train'!$F$39,KR131+KL$2)</f>
        <v>9.413333333333334</v>
      </c>
      <c r="KS132" s="43">
        <f>'Drive Train'!$F$35-KL132*'DEPRECATED - DT-Prelim Calcs'!$C$21*'Drive Train'!$F$39</f>
        <v>9.413333333333334</v>
      </c>
      <c r="KT132" s="1">
        <f>IF(KQ132&gt;='Drive Train'!$F$29,1,0)</f>
        <v>0</v>
      </c>
      <c r="KU132" s="43">
        <f>MIN(KK132,'DEPRECATED - DT-Prelim Calcs'!$C$10)*'DEPRECATED - DT-Prelim Calcs'!$C$11*1000/60/60</f>
        <v>103.33333333333333</v>
      </c>
      <c r="KV132" s="49">
        <f>KV131+'DEPRECATED - DT-Prelim Calcs'!$C$11</f>
        <v>512</v>
      </c>
      <c r="KW132" s="2">
        <f>LG132/'Drive Train'!$F$35</f>
        <v>0.74408602150537628</v>
      </c>
      <c r="KX132" s="36">
        <f>LE132*12*60/(PI() * 'Drive Train'!$F$15)/KW$2*KW132</f>
        <v>-227490.52365857016</v>
      </c>
      <c r="KY132" s="2">
        <f>('DEPRECATED - DT-Prelim Calcs'!$C$6*KW132-KX132)/('DEPRECATED - DT-Prelim Calcs'!$C$6*KW132)*'DEPRECATED - DT-Prelim Calcs'!$C$7*KW132</f>
        <v>170.72025810523235</v>
      </c>
      <c r="KZ132" s="43">
        <f>KY132/'DEPRECATED - DT-Prelim Calcs'!$C$7*('DEPRECATED - DT-Prelim Calcs'!$C$8-'DEPRECATED - DT-Prelim Calcs'!$C$9)+'DEPRECATED - DT-Prelim Calcs'!$C$9</f>
        <v>9301.9319714044468</v>
      </c>
      <c r="LA132" s="43">
        <f t="shared" si="119"/>
        <v>56.666666666666664</v>
      </c>
      <c r="LB132" s="2">
        <f t="shared" si="174"/>
        <v>1.4462867232450001</v>
      </c>
      <c r="LC132" s="43">
        <f>LB132*'DEPRECATED - DT-Prelim Calcs'!$C$21/KW$2/'DEPRECATED - DT-Prelim Calcs'!$C$19/'DEPRECATED - DT-Prelim Calcs'!$C$18*3.39*'DEPRECATED - DT-Prelim Calcs'!$C$20</f>
        <v>29.053734754561201</v>
      </c>
      <c r="LD132" s="36">
        <f t="shared" si="175"/>
        <v>0</v>
      </c>
      <c r="LE132" s="43">
        <f>LC131*'DEPRECATED - DT-Prelim Calcs'!$C$11+LE131</f>
        <v>-889.33683744776954</v>
      </c>
      <c r="LF132" s="43">
        <f>LF131+0.5*LC132*'DEPRECATED - DT-Prelim Calcs'!$C$11^2+LE132*'DEPRECATED - DT-Prelim Calcs'!$C$11</f>
        <v>-231883.46138518481</v>
      </c>
      <c r="LG132" s="43">
        <f>MIN('Drive Train'!$F$35-LA131*'DEPRECATED - DT-Prelim Calcs'!$C$21*'Drive Train'!$F$39,LG131+LA$2)</f>
        <v>9.2266666666666666</v>
      </c>
      <c r="LH132" s="43">
        <f>'Drive Train'!$F$35-LA132*'DEPRECATED - DT-Prelim Calcs'!$C$21*'Drive Train'!$F$39</f>
        <v>9.2266666666666666</v>
      </c>
      <c r="LI132" s="1">
        <f>IF(LF132&gt;='Drive Train'!$F$29,1,0)</f>
        <v>0</v>
      </c>
      <c r="LJ132" s="43">
        <f>MIN(KZ132,'DEPRECATED - DT-Prelim Calcs'!$C$10)*'DEPRECATED - DT-Prelim Calcs'!$C$11*1000/60/60</f>
        <v>103.33333333333333</v>
      </c>
      <c r="LK132" s="49">
        <f>LK131+'DEPRECATED - DT-Prelim Calcs'!$C$11</f>
        <v>512</v>
      </c>
      <c r="LL132" s="2">
        <f>LV132/'Drive Train'!$F$35</f>
        <v>0.72903225806451621</v>
      </c>
      <c r="LM132" s="36">
        <f>LT132*12*60/(PI() * 'Drive Train'!$F$15)/LL$2*LL132</f>
        <v>-121412.34073260742</v>
      </c>
      <c r="LN132" s="2">
        <f>('DEPRECATED - DT-Prelim Calcs'!$C$6*LL132-LM132)/('DEPRECATED - DT-Prelim Calcs'!$C$6*LL132)*'DEPRECATED - DT-Prelim Calcs'!$C$7*LL132</f>
        <v>92.670552832004219</v>
      </c>
      <c r="LO132" s="43">
        <f>LN132/'DEPRECATED - DT-Prelim Calcs'!$C$7*('DEPRECATED - DT-Prelim Calcs'!$C$8-'DEPRECATED - DT-Prelim Calcs'!$C$9)+'DEPRECATED - DT-Prelim Calcs'!$C$9</f>
        <v>5049.9704154748561</v>
      </c>
      <c r="LP132" s="43">
        <f t="shared" si="120"/>
        <v>60</v>
      </c>
      <c r="LQ132" s="2">
        <f t="shared" si="176"/>
        <v>1.4462867232450001</v>
      </c>
      <c r="LR132" s="43">
        <f>LQ132*'DEPRECATED - DT-Prelim Calcs'!$C$21/LL$2/'DEPRECATED - DT-Prelim Calcs'!$C$19/'DEPRECATED - DT-Prelim Calcs'!$C$18*3.39*'DEPRECATED - DT-Prelim Calcs'!$C$20</f>
        <v>29.053734754561201</v>
      </c>
      <c r="LS132" s="36">
        <f t="shared" si="177"/>
        <v>0</v>
      </c>
      <c r="LT132" s="43">
        <f>LR131*'DEPRECATED - DT-Prelim Calcs'!$C$11+LT131</f>
        <v>-484.44246348417352</v>
      </c>
      <c r="LU132" s="43">
        <f>LU131+0.5*LR132*'DEPRECATED - DT-Prelim Calcs'!$C$11^2+LT132*'DEPRECATED - DT-Prelim Calcs'!$C$11</f>
        <v>-226835.85096374658</v>
      </c>
      <c r="LV132" s="43">
        <f>MIN('Drive Train'!$F$35-LP131*'DEPRECATED - DT-Prelim Calcs'!$C$21*'Drive Train'!$F$39,LV131+LP$2)</f>
        <v>9.0400000000000009</v>
      </c>
      <c r="LW132" s="43">
        <f>'Drive Train'!$F$35-LP132*'DEPRECATED - DT-Prelim Calcs'!$C$21*'Drive Train'!$F$39</f>
        <v>9.0400000000000009</v>
      </c>
      <c r="LX132" s="1">
        <f>IF(LU132&gt;='Drive Train'!$F$29,1,0)</f>
        <v>0</v>
      </c>
      <c r="LY132" s="43">
        <f>MIN(LO132,'DEPRECATED - DT-Prelim Calcs'!$C$10)*'DEPRECATED - DT-Prelim Calcs'!$C$11*1000/60/60</f>
        <v>103.33333333333333</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1"/>
        <v>0</v>
      </c>
      <c r="X133" s="2">
        <f>MAX(MIN(IF(AND(AI132=1,AG133&lt;0),-1,1)*(W133-$C$9)/($C$8-$C$9)*$C$7-$C$29*AE133/T$2 -  AI132*$C$29/2,X$2),MAX(X$4:X132)*-1)</f>
        <v>-0.27672021620693066</v>
      </c>
      <c r="Y133" s="43">
        <f t="shared" ref="Y133:Y196" si="182">IF(AND(AD132=1,AI132=1),0,X133*$C$21/S$2/$C$19/$C$18*3.39*$C$20)</f>
        <v>0</v>
      </c>
      <c r="Z133" s="43">
        <f t="shared" ref="Z133:Z196" si="183">ABS(Y133)</f>
        <v>0</v>
      </c>
      <c r="AA133" s="43">
        <f t="shared" ref="AA133:AA196" si="184">ABS(AG133)</f>
        <v>0</v>
      </c>
      <c r="AB133" s="43" t="e">
        <f t="shared" ref="AB133:AB196" si="185">IF(ABS(V133)&gt;=$U$2,6,NA())</f>
        <v>#N/A</v>
      </c>
      <c r="AC133" s="36">
        <f t="shared" si="121"/>
        <v>1</v>
      </c>
      <c r="AD133" s="1">
        <f t="shared" ref="AD133:AD196" si="186">IF(AND(AI133=1,AE133&lt;=0),1,0)</f>
        <v>1</v>
      </c>
      <c r="AE133" s="43">
        <f t="shared" ref="AE133:AE196" si="187">MAX(Y132*$C$11+AE132,0)</f>
        <v>0</v>
      </c>
      <c r="AF133" s="43" t="e">
        <f t="shared" ref="AF133:AF196" si="188">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889.49632897085212</v>
      </c>
      <c r="AK133" s="43">
        <f t="shared" si="178"/>
        <v>0</v>
      </c>
      <c r="AL133" s="49">
        <f>AL132+'DEPRECATED - DT-Prelim Calcs'!$C$11</f>
        <v>516</v>
      </c>
      <c r="AM133" s="2">
        <f>AW133/'Drive Train'!$F$35</f>
        <v>0.57999999999999996</v>
      </c>
      <c r="AN133" s="36">
        <f>AU133*12*60/(PI() * 'Drive Train'!$F$15)/AM$2*AM133</f>
        <v>6192.2811236036014</v>
      </c>
      <c r="AO133" s="2">
        <f>('DEPRECATED - DT-Prelim Calcs'!$C$6*AM133-AN133)/('DEPRECATED - DT-Prelim Calcs'!$C$6*AM133)*'DEPRECATED - DT-Prelim Calcs'!$C$7*AM133</f>
        <v>-1.8318060297336822</v>
      </c>
      <c r="AP133" s="43">
        <f>AO133/'DEPRECATED - DT-Prelim Calcs'!$C$7*('DEPRECATED - DT-Prelim Calcs'!$C$8-'DEPRECATED - DT-Prelim Calcs'!$C$9)+'DEPRECATED - DT-Prelim Calcs'!$C$9</f>
        <v>-98.292418037730442</v>
      </c>
      <c r="AQ133" s="43">
        <f t="shared" ref="AQ133:AQ196" si="189">MIN(AP133,AO$2)</f>
        <v>-98.292418037730442</v>
      </c>
      <c r="AR133" s="2">
        <f t="shared" si="122"/>
        <v>-2.6657859108365596</v>
      </c>
      <c r="AS133" s="43">
        <f>AR133*'DEPRECATED - DT-Prelim Calcs'!$C$21/AM$2/'DEPRECATED - DT-Prelim Calcs'!$C$19/'DEPRECATED - DT-Prelim Calcs'!$C$18*3.39*'DEPRECATED - DT-Prelim Calcs'!$C$20</f>
        <v>-26.775823742652026</v>
      </c>
      <c r="AT133" s="36">
        <f t="shared" si="123"/>
        <v>1</v>
      </c>
      <c r="AU133" s="43">
        <f>AS132*'DEPRECATED - DT-Prelim Calcs'!$C$11+AU132</f>
        <v>62.112467710331487</v>
      </c>
      <c r="AV133" s="43">
        <f>AV132+0.5*AS133*'DEPRECATED - DT-Prelim Calcs'!$C$11^2+AU133*'DEPRECATED - DT-Prelim Calcs'!$C$11</f>
        <v>7601.6873921178394</v>
      </c>
      <c r="AW133" s="43">
        <f>MIN('Drive Train'!$F$35-AQ132*'DEPRECATED - DT-Prelim Calcs'!$C$21*'Drive Train'!$F$39,AW132+AQ$2)</f>
        <v>7.1920000000000002</v>
      </c>
      <c r="AX133" s="43">
        <f>'Drive Train'!$F$35-AQ133*'DEPRECATED - DT-Prelim Calcs'!$C$21*'Drive Train'!$F$39</f>
        <v>17.904375410112905</v>
      </c>
      <c r="AY133" s="1">
        <f>IF(AV133&gt;='Drive Train'!$F$29,1,0)</f>
        <v>1</v>
      </c>
      <c r="AZ133" s="43">
        <f t="shared" si="124"/>
        <v>-109.21379781970049</v>
      </c>
      <c r="BA133" s="49">
        <f>BA132+'DEPRECATED - DT-Prelim Calcs'!$C$11</f>
        <v>516</v>
      </c>
      <c r="BB133" s="2">
        <f>BL133/'Drive Train'!$F$35</f>
        <v>0.57999999999999996</v>
      </c>
      <c r="BC133" s="36">
        <f>BJ133*12*60/(PI() * 'Drive Train'!$F$15)/BB$2*BB133</f>
        <v>-8268.6262879902679</v>
      </c>
      <c r="BD133" s="2">
        <f>('DEPRECATED - DT-Prelim Calcs'!$C$6*BB133-BC133)/('DEPRECATED - DT-Prelim Calcs'!$C$6*BB133)*'DEPRECATED - DT-Prelim Calcs'!$C$7*BB133</f>
        <v>8.7985475377232536</v>
      </c>
      <c r="BE133" s="43">
        <f>BD133/'DEPRECATED - DT-Prelim Calcs'!$C$7*('DEPRECATED - DT-Prelim Calcs'!$C$8-'DEPRECATED - DT-Prelim Calcs'!$C$9)+'DEPRECATED - DT-Prelim Calcs'!$C$9</f>
        <v>480.82385839835632</v>
      </c>
      <c r="BF133" s="43">
        <f t="shared" ref="BF133:BF196" si="190">MIN(BE133,BD$2)</f>
        <v>93</v>
      </c>
      <c r="BG133" s="2">
        <f t="shared" si="125"/>
        <v>2.0025508475699998</v>
      </c>
      <c r="BH133" s="43">
        <f>BG133*'DEPRECATED - DT-Prelim Calcs'!$C$21/BB$2/'DEPRECATED - DT-Prelim Calcs'!$C$19/'DEPRECATED - DT-Prelim Calcs'!$C$18*3.39*'DEPRECATED - DT-Prelim Calcs'!$C$20</f>
        <v>29.053734754561201</v>
      </c>
      <c r="BI133" s="36">
        <f t="shared" si="126"/>
        <v>0</v>
      </c>
      <c r="BJ133" s="43">
        <f>BH132*'DEPRECATED - DT-Prelim Calcs'!$C$11+BJ132</f>
        <v>-57.419663133575753</v>
      </c>
      <c r="BK133" s="43">
        <f>BK132+0.5*BH133*'DEPRECATED - DT-Prelim Calcs'!$C$11^2+BJ133*'DEPRECATED - DT-Prelim Calcs'!$C$11</f>
        <v>-69129.761473908802</v>
      </c>
      <c r="BL133" s="43">
        <f>MIN('Drive Train'!$F$35-BF132*'DEPRECATED - DT-Prelim Calcs'!$C$21*'Drive Train'!$F$39,BL132+BF$2)</f>
        <v>7.1920000000000002</v>
      </c>
      <c r="BM133" s="43">
        <f>'Drive Train'!$F$35-BF133*'DEPRECATED - DT-Prelim Calcs'!$C$21*'Drive Train'!$F$39</f>
        <v>7.1920000000000002</v>
      </c>
      <c r="BN133" s="1">
        <f>IF(BK133&gt;='Drive Train'!$F$29,1,0)</f>
        <v>0</v>
      </c>
      <c r="BO133" s="43">
        <f t="shared" si="127"/>
        <v>103.33333333333333</v>
      </c>
      <c r="BP133" s="49">
        <f>BP132+'DEPRECATED - DT-Prelim Calcs'!$C$11</f>
        <v>516</v>
      </c>
      <c r="BQ133" s="2">
        <f>CA133/'Drive Train'!$F$35</f>
        <v>0.57999999999999996</v>
      </c>
      <c r="BR133" s="36">
        <f>BY133*12*60/(PI() * 'Drive Train'!$F$15)/BQ$2*BQ133</f>
        <v>-116693.16726706673</v>
      </c>
      <c r="BS133" s="2">
        <f>('DEPRECATED - DT-Prelim Calcs'!$C$6*BQ133-BR133)/('DEPRECATED - DT-Prelim Calcs'!$C$6*BQ133)*'DEPRECATED - DT-Prelim Calcs'!$C$7*BQ133</f>
        <v>88.502481266856279</v>
      </c>
      <c r="BT133" s="43">
        <f>BS133/'DEPRECATED - DT-Prelim Calcs'!$C$7*('DEPRECATED - DT-Prelim Calcs'!$C$8-'DEPRECATED - DT-Prelim Calcs'!$C$9)+'DEPRECATED - DT-Prelim Calcs'!$C$9</f>
        <v>4822.903830209335</v>
      </c>
      <c r="BU133" s="43">
        <f t="shared" ref="BU133:BU196" si="191">MIN(BT133,BS$2)</f>
        <v>93</v>
      </c>
      <c r="BV133" s="2">
        <f t="shared" si="128"/>
        <v>1.5313624128476471</v>
      </c>
      <c r="BW133" s="43">
        <f>BV133*'DEPRECATED - DT-Prelim Calcs'!$C$21/BQ$2/'DEPRECATED - DT-Prelim Calcs'!$C$19/'DEPRECATED - DT-Prelim Calcs'!$C$18*3.39*'DEPRECATED - DT-Prelim Calcs'!$C$20</f>
        <v>29.053734754561201</v>
      </c>
      <c r="BX133" s="36">
        <f t="shared" si="129"/>
        <v>0</v>
      </c>
      <c r="BY133" s="43">
        <f>BW132*'DEPRECATED - DT-Prelim Calcs'!$C$11+BY132</f>
        <v>-619.67950813107132</v>
      </c>
      <c r="BZ133" s="43">
        <f>BZ132+0.5*BW133*'DEPRECATED - DT-Prelim Calcs'!$C$11^2+BY133*'DEPRECATED - DT-Prelim Calcs'!$C$11</f>
        <v>-168152.22827950015</v>
      </c>
      <c r="CA133" s="43">
        <f>MIN('Drive Train'!$F$35-BU132*'DEPRECATED - DT-Prelim Calcs'!$C$21*'Drive Train'!$F$39,CA132+BU$2)</f>
        <v>7.1920000000000002</v>
      </c>
      <c r="CB133" s="43">
        <f>'Drive Train'!$F$35-BU133*'DEPRECATED - DT-Prelim Calcs'!$C$21*'Drive Train'!$F$39</f>
        <v>7.1920000000000002</v>
      </c>
      <c r="CC133" s="1">
        <f>IF(BZ133&gt;='Drive Train'!$F$29,1,0)</f>
        <v>0</v>
      </c>
      <c r="CD133" s="43">
        <f t="shared" si="130"/>
        <v>103.33333333333333</v>
      </c>
      <c r="CE133" s="49">
        <f>CE132+'DEPRECATED - DT-Prelim Calcs'!$C$11</f>
        <v>516</v>
      </c>
      <c r="CF133" s="2">
        <f>CP133/'Drive Train'!$F$35</f>
        <v>0.57999999999999996</v>
      </c>
      <c r="CG133" s="36">
        <f>CN133*12*60/(PI() * 'Drive Train'!$F$15)/CF$2*CF133</f>
        <v>-46664.114726576525</v>
      </c>
      <c r="CH133" s="2">
        <f>('DEPRECATED - DT-Prelim Calcs'!$C$6*CF133-CG133)/('DEPRECATED - DT-Prelim Calcs'!$C$6*CF133)*'DEPRECATED - DT-Prelim Calcs'!$C$7*CF133</f>
        <v>37.02344421122946</v>
      </c>
      <c r="CI133" s="43">
        <f>CH133/'DEPRECATED - DT-Prelim Calcs'!$C$7*('DEPRECATED - DT-Prelim Calcs'!$C$8-'DEPRECATED - DT-Prelim Calcs'!$C$9)+'DEPRECATED - DT-Prelim Calcs'!$C$9</f>
        <v>2018.4488264326496</v>
      </c>
      <c r="CJ133" s="43">
        <f t="shared" ref="CJ133:CJ196" si="192">MIN(CI133,CH$2)</f>
        <v>93</v>
      </c>
      <c r="CK133" s="2">
        <f t="shared" si="131"/>
        <v>1.2396743342100003</v>
      </c>
      <c r="CL133" s="43">
        <f>CK133*'DEPRECATED - DT-Prelim Calcs'!$C$21/CF$2/'DEPRECATED - DT-Prelim Calcs'!$C$19/'DEPRECATED - DT-Prelim Calcs'!$C$18*3.39*'DEPRECATED - DT-Prelim Calcs'!$C$20</f>
        <v>29.053734754561205</v>
      </c>
      <c r="CM133" s="36">
        <f t="shared" si="132"/>
        <v>0</v>
      </c>
      <c r="CN133" s="43">
        <f>CL132*'DEPRECATED - DT-Prelim Calcs'!$C$11+CN132</f>
        <v>-200.60158731702808</v>
      </c>
      <c r="CO133" s="43">
        <f>CO132+0.5*CL133*'DEPRECATED - DT-Prelim Calcs'!$C$11^2+CN133*'DEPRECATED - DT-Prelim Calcs'!$C$11</f>
        <v>-337874.45682246157</v>
      </c>
      <c r="CP133" s="43">
        <f>MIN('Drive Train'!$F$35-CJ132*'DEPRECATED - DT-Prelim Calcs'!$C$21*'Drive Train'!$F$39,CP132+CJ$2)</f>
        <v>7.1920000000000002</v>
      </c>
      <c r="CQ133" s="43">
        <f>'Drive Train'!$F$35-CJ133*'DEPRECATED - DT-Prelim Calcs'!$C$21*'Drive Train'!$F$39</f>
        <v>7.1920000000000002</v>
      </c>
      <c r="CR133" s="1">
        <f>IF(CO133&gt;='Drive Train'!$F$29,1,0)</f>
        <v>0</v>
      </c>
      <c r="CS133" s="43">
        <f t="shared" si="133"/>
        <v>103.33333333333333</v>
      </c>
      <c r="CT133" s="49">
        <f>CT132+'DEPRECATED - DT-Prelim Calcs'!$C$11</f>
        <v>516</v>
      </c>
      <c r="CU133" s="2">
        <f>DE133/'Drive Train'!$F$35</f>
        <v>0.57999999999999996</v>
      </c>
      <c r="CV133" s="36">
        <f>DC133*12*60/(PI() * 'Drive Train'!$F$15)/CU$2*CU133</f>
        <v>-418179.77853378159</v>
      </c>
      <c r="CW133" s="2">
        <f>('DEPRECATED - DT-Prelim Calcs'!$C$6*CU133-CV133)/('DEPRECATED - DT-Prelim Calcs'!$C$6*CU133)*'DEPRECATED - DT-Prelim Calcs'!$C$7*CU133</f>
        <v>310.12821901621254</v>
      </c>
      <c r="CX133" s="43">
        <f>CW133/'DEPRECATED - DT-Prelim Calcs'!$C$7*('DEPRECATED - DT-Prelim Calcs'!$C$8-'DEPRECATED - DT-Prelim Calcs'!$C$9)+'DEPRECATED - DT-Prelim Calcs'!$C$9</f>
        <v>16896.544767301129</v>
      </c>
      <c r="CY133" s="43">
        <f t="shared" ref="CY133:CY196" si="193">MIN(CX133,CW$2)</f>
        <v>93</v>
      </c>
      <c r="CZ133" s="2">
        <f t="shared" si="134"/>
        <v>1.0413264407364002</v>
      </c>
      <c r="DA133" s="43">
        <f>CZ133*'DEPRECATED - DT-Prelim Calcs'!$C$21/CU$2/'DEPRECATED - DT-Prelim Calcs'!$C$19/'DEPRECATED - DT-Prelim Calcs'!$C$18*3.39*'DEPRECATED - DT-Prelim Calcs'!$C$20</f>
        <v>29.053734754561201</v>
      </c>
      <c r="DB133" s="36">
        <f t="shared" si="135"/>
        <v>0</v>
      </c>
      <c r="DC133" s="43">
        <f>DA132*'DEPRECATED - DT-Prelim Calcs'!$C$11+DC132</f>
        <v>-1510.0580691052128</v>
      </c>
      <c r="DD133" s="43">
        <f>DD132+0.5*DA133*'DEPRECATED - DT-Prelim Calcs'!$C$11^2+DC133*'DEPRECATED - DT-Prelim Calcs'!$C$11</f>
        <v>-507256.43826456065</v>
      </c>
      <c r="DE133" s="43">
        <f>MIN('Drive Train'!$F$35-CY132*'DEPRECATED - DT-Prelim Calcs'!$C$21*'Drive Train'!$F$39,DE132+CY$2)</f>
        <v>7.1920000000000002</v>
      </c>
      <c r="DF133" s="43">
        <f>'Drive Train'!$F$35-CY133*'DEPRECATED - DT-Prelim Calcs'!$C$21*'Drive Train'!$F$39</f>
        <v>7.1920000000000002</v>
      </c>
      <c r="DG133" s="1">
        <f>IF(DD133&gt;='Drive Train'!$F$29,1,0)</f>
        <v>0</v>
      </c>
      <c r="DH133" s="43">
        <f t="shared" si="136"/>
        <v>103.33333333333333</v>
      </c>
      <c r="DI133" s="49">
        <f>DI132+'DEPRECATED - DT-Prelim Calcs'!$C$11</f>
        <v>516</v>
      </c>
      <c r="DJ133" s="2">
        <f>DT133/'Drive Train'!$F$35</f>
        <v>0.57999999999999996</v>
      </c>
      <c r="DK133" s="36">
        <f>DR133*12*60/(PI() * 'Drive Train'!$F$15)/DJ$2*DJ133</f>
        <v>-124653.02844356338</v>
      </c>
      <c r="DL133" s="2">
        <f>('DEPRECATED - DT-Prelim Calcs'!$C$6*DJ133-DK133)/('DEPRECATED - DT-Prelim Calcs'!$C$6*DJ133)*'DEPRECATED - DT-Prelim Calcs'!$C$7*DJ133</f>
        <v>94.353852570581864</v>
      </c>
      <c r="DM133" s="43">
        <f>DL133/'DEPRECATED - DT-Prelim Calcs'!$C$7*('DEPRECATED - DT-Prelim Calcs'!$C$8-'DEPRECATED - DT-Prelim Calcs'!$C$9)+'DEPRECATED - DT-Prelim Calcs'!$C$9</f>
        <v>5141.6725654122956</v>
      </c>
      <c r="DN133" s="43">
        <f t="shared" ref="DN133:DN196" si="194">MIN(DM133,DL$2)</f>
        <v>93</v>
      </c>
      <c r="DO133" s="2">
        <f t="shared" si="137"/>
        <v>0.89769520753137932</v>
      </c>
      <c r="DP133" s="43">
        <f>DO133*'DEPRECATED - DT-Prelim Calcs'!$C$21/DJ$2/'DEPRECATED - DT-Prelim Calcs'!$C$19/'DEPRECATED - DT-Prelim Calcs'!$C$18*3.39*'DEPRECATED - DT-Prelim Calcs'!$C$20</f>
        <v>29.053734754561201</v>
      </c>
      <c r="DQ133" s="36">
        <f t="shared" si="138"/>
        <v>0</v>
      </c>
      <c r="DR133" s="43">
        <f>DP132*'DEPRECATED - DT-Prelim Calcs'!$C$11+DR132</f>
        <v>-388.03907888031938</v>
      </c>
      <c r="DS133" s="43">
        <f>DS132+0.5*DP133*'DEPRECATED - DT-Prelim Calcs'!$C$11^2+DR133*'DEPRECATED - DT-Prelim Calcs'!$C$11</f>
        <v>-930064.03067677736</v>
      </c>
      <c r="DT133" s="43">
        <f>MIN('Drive Train'!$F$35-DN132*'DEPRECATED - DT-Prelim Calcs'!$C$21*'Drive Train'!$F$39,DT132+DN$2)</f>
        <v>7.1920000000000002</v>
      </c>
      <c r="DU133" s="43">
        <f>'Drive Train'!$F$35-DN133*'DEPRECATED - DT-Prelim Calcs'!$C$21*'Drive Train'!$F$39</f>
        <v>7.1920000000000002</v>
      </c>
      <c r="DV133" s="1">
        <f>IF(DS133&gt;='Drive Train'!$F$29,1,0)</f>
        <v>0</v>
      </c>
      <c r="DW133" s="43">
        <f t="shared" si="139"/>
        <v>103.33333333333333</v>
      </c>
      <c r="DX133" s="49">
        <f>DX132+'DEPRECATED - DT-Prelim Calcs'!$C$11</f>
        <v>516</v>
      </c>
      <c r="DY133" s="2">
        <f>EI133/'Drive Train'!$F$35</f>
        <v>0.57999999999999996</v>
      </c>
      <c r="DZ133" s="36">
        <f>EG133*12*60/(PI() * 'Drive Train'!$F$15)/DY$2*DY133</f>
        <v>-393610.51980904507</v>
      </c>
      <c r="EA133" s="2">
        <f>('DEPRECATED - DT-Prelim Calcs'!$C$6*DY133-DZ133)/('DEPRECATED - DT-Prelim Calcs'!$C$6*DY133)*'DEPRECATED - DT-Prelim Calcs'!$C$7*DY133</f>
        <v>292.06711816683725</v>
      </c>
      <c r="EB133" s="43">
        <f>EA133/'DEPRECATED - DT-Prelim Calcs'!$C$7*('DEPRECATED - DT-Prelim Calcs'!$C$8-'DEPRECATED - DT-Prelim Calcs'!$C$9)+'DEPRECATED - DT-Prelim Calcs'!$C$9</f>
        <v>15912.619124014265</v>
      </c>
      <c r="EC133" s="43">
        <f t="shared" ref="EC133:EC196" si="195">MIN(EB133,EA$2)</f>
        <v>93</v>
      </c>
      <c r="ED133" s="2">
        <f t="shared" si="140"/>
        <v>0.78888366722454539</v>
      </c>
      <c r="EE133" s="43">
        <f>ED133*'DEPRECATED - DT-Prelim Calcs'!$C$21/DY$2/'DEPRECATED - DT-Prelim Calcs'!$C$19/'DEPRECATED - DT-Prelim Calcs'!$C$18*3.39*'DEPRECATED - DT-Prelim Calcs'!$C$20</f>
        <v>29.053734754561201</v>
      </c>
      <c r="EF133" s="36">
        <f t="shared" si="141"/>
        <v>0</v>
      </c>
      <c r="EG133" s="43">
        <f>EE132*'DEPRECATED - DT-Prelim Calcs'!$C$11+EG132</f>
        <v>-1076.7710879552037</v>
      </c>
      <c r="EH133" s="43">
        <f>EH132+0.5*EE133*'DEPRECATED - DT-Prelim Calcs'!$C$11^2+EG133*'DEPRECATED - DT-Prelim Calcs'!$C$11</f>
        <v>-870845.36585670745</v>
      </c>
      <c r="EI133" s="43">
        <f>MIN('Drive Train'!$F$35-EC132*'DEPRECATED - DT-Prelim Calcs'!$C$21*'Drive Train'!$F$39,EI132+EC$2)</f>
        <v>7.1920000000000002</v>
      </c>
      <c r="EJ133" s="43">
        <f>'Drive Train'!$F$35-EC133*'DEPRECATED - DT-Prelim Calcs'!$C$21*'Drive Train'!$F$39</f>
        <v>7.1920000000000002</v>
      </c>
      <c r="EK133" s="1">
        <f>IF(EH133&gt;='Drive Train'!$F$29,1,0)</f>
        <v>0</v>
      </c>
      <c r="EL133" s="43">
        <f t="shared" si="142"/>
        <v>103.33333333333333</v>
      </c>
      <c r="EM133" s="49">
        <f>EM132+'DEPRECATED - DT-Prelim Calcs'!$C$11</f>
        <v>516</v>
      </c>
      <c r="EN133" s="2">
        <f>EX133/'Drive Train'!$F$35</f>
        <v>0.57999999999999996</v>
      </c>
      <c r="EO133" s="36">
        <f>EV133*12*60/(PI() * 'Drive Train'!$F$15)/EN$2*EN133</f>
        <v>-1588495.7190313821</v>
      </c>
      <c r="EP133" s="2">
        <f>('DEPRECATED - DT-Prelim Calcs'!$C$6*EN133-EO133)/('DEPRECATED - DT-Prelim Calcs'!$C$6*EN133)*'DEPRECATED - DT-Prelim Calcs'!$C$7*EN133</f>
        <v>1170.4388398522231</v>
      </c>
      <c r="EQ133" s="43">
        <f>EP133/'DEPRECATED - DT-Prelim Calcs'!$C$7*('DEPRECATED - DT-Prelim Calcs'!$C$8-'DEPRECATED - DT-Prelim Calcs'!$C$9)+'DEPRECATED - DT-Prelim Calcs'!$C$9</f>
        <v>63764.212917322591</v>
      </c>
      <c r="ER133" s="43">
        <f t="shared" ref="ER133:ER196" si="196">MIN(EQ133,EP$2)</f>
        <v>93</v>
      </c>
      <c r="ES133" s="2">
        <f t="shared" si="143"/>
        <v>0.7035989464435134</v>
      </c>
      <c r="ET133" s="43">
        <f>ES133*'DEPRECATED - DT-Prelim Calcs'!$C$21/EN$2/'DEPRECATED - DT-Prelim Calcs'!$C$19/'DEPRECATED - DT-Prelim Calcs'!$C$18*3.39*'DEPRECATED - DT-Prelim Calcs'!$C$20</f>
        <v>29.053734754561201</v>
      </c>
      <c r="EU133" s="36">
        <f t="shared" si="144"/>
        <v>0</v>
      </c>
      <c r="EV133" s="43">
        <f>ET132*'DEPRECATED - DT-Prelim Calcs'!$C$11+EV132</f>
        <v>-3875.7428402980941</v>
      </c>
      <c r="EW133" s="43">
        <f>EW132+0.5*ET133*'DEPRECATED - DT-Prelim Calcs'!$C$11^2+EV133*'DEPRECATED - DT-Prelim Calcs'!$C$11</f>
        <v>-1668401.8763040842</v>
      </c>
      <c r="EX133" s="43">
        <f>MIN('Drive Train'!$F$35-ER132*'DEPRECATED - DT-Prelim Calcs'!$C$21*'Drive Train'!$F$39,EX132+ER$2)</f>
        <v>7.1920000000000002</v>
      </c>
      <c r="EY133" s="43">
        <f>'Drive Train'!$F$35-ER133*'DEPRECATED - DT-Prelim Calcs'!$C$21*'Drive Train'!$F$39</f>
        <v>7.1920000000000002</v>
      </c>
      <c r="EZ133" s="1">
        <f>IF(EW133&gt;='Drive Train'!$F$29,1,0)</f>
        <v>0</v>
      </c>
      <c r="FA133" s="43">
        <f t="shared" si="145"/>
        <v>103.33333333333333</v>
      </c>
      <c r="FB133" s="49">
        <f>FB132+'DEPRECATED - DT-Prelim Calcs'!$C$11</f>
        <v>516</v>
      </c>
      <c r="FC133" s="2">
        <f>FM133/'Drive Train'!$F$35</f>
        <v>0.57999999999999996</v>
      </c>
      <c r="FD133" s="36">
        <f>FK133*12*60/(PI() * 'Drive Train'!$F$15)/FC$2*FC133</f>
        <v>-463560.25357524876</v>
      </c>
      <c r="FE133" s="2">
        <f>('DEPRECATED - DT-Prelim Calcs'!$C$6*FC133-FD133)/('DEPRECATED - DT-Prelim Calcs'!$C$6*FC133)*'DEPRECATED - DT-Prelim Calcs'!$C$7*FC133</f>
        <v>343.48784722067666</v>
      </c>
      <c r="FF133" s="43">
        <f>FE133/'DEPRECATED - DT-Prelim Calcs'!$C$7*('DEPRECATED - DT-Prelim Calcs'!$C$8-'DEPRECATED - DT-Prelim Calcs'!$C$9)+'DEPRECATED - DT-Prelim Calcs'!$C$9</f>
        <v>18713.897647096564</v>
      </c>
      <c r="FG133" s="43">
        <f t="shared" ref="FG133:FG196" si="197">MIN(FF133,FE$2)</f>
        <v>93</v>
      </c>
      <c r="FH133" s="2">
        <f t="shared" si="146"/>
        <v>0.63495514679048781</v>
      </c>
      <c r="FI133" s="43">
        <f>FH133*'DEPRECATED - DT-Prelim Calcs'!$C$21/FC$2/'DEPRECATED - DT-Prelim Calcs'!$C$19/'DEPRECATED - DT-Prelim Calcs'!$C$18*3.39*'DEPRECATED - DT-Prelim Calcs'!$C$20</f>
        <v>29.053734754561205</v>
      </c>
      <c r="FJ133" s="36">
        <f t="shared" si="147"/>
        <v>0</v>
      </c>
      <c r="FK133" s="43">
        <f>FI132*'DEPRECATED - DT-Prelim Calcs'!$C$11+FK132</f>
        <v>-1020.6878939782891</v>
      </c>
      <c r="FL133" s="43">
        <f>FL132+0.5*FI133*'DEPRECATED - DT-Prelim Calcs'!$C$11^2+FK133*'DEPRECATED - DT-Prelim Calcs'!$C$11</f>
        <v>-2065597.8901504977</v>
      </c>
      <c r="FM133" s="43">
        <f>MIN('Drive Train'!$F$35-FG132*'DEPRECATED - DT-Prelim Calcs'!$C$21*'Drive Train'!$F$39,FM132+FG$2)</f>
        <v>7.1920000000000002</v>
      </c>
      <c r="FN133" s="43">
        <f>'Drive Train'!$F$35-FG133*'DEPRECATED - DT-Prelim Calcs'!$C$21*'Drive Train'!$F$39</f>
        <v>7.1920000000000002</v>
      </c>
      <c r="FO133" s="1">
        <f>IF(FL133&gt;='Drive Train'!$F$29,1,0)</f>
        <v>0</v>
      </c>
      <c r="FP133" s="43">
        <f t="shared" si="148"/>
        <v>103.33333333333333</v>
      </c>
      <c r="FQ133" s="49">
        <f>FQ132+'DEPRECATED - DT-Prelim Calcs'!$C$11</f>
        <v>516</v>
      </c>
      <c r="FR133" s="2">
        <f>GB133/'Drive Train'!$F$35</f>
        <v>0.57999999999999996</v>
      </c>
      <c r="FS133" s="36">
        <f>FZ133*12*60/(PI() * 'Drive Train'!$F$15)/FR$2*FR133</f>
        <v>-253525.24242286693</v>
      </c>
      <c r="FT133" s="2">
        <f>('DEPRECATED - DT-Prelim Calcs'!$C$6*FR133-FS133)/('DEPRECATED - DT-Prelim Calcs'!$C$6*FR133)*'DEPRECATED - DT-Prelim Calcs'!$C$7*FR133</f>
        <v>189.08906942997586</v>
      </c>
      <c r="FU133" s="43">
        <f>FT133/'DEPRECATED - DT-Prelim Calcs'!$C$7*('DEPRECATED - DT-Prelim Calcs'!$C$8-'DEPRECATED - DT-Prelim Calcs'!$C$9)+'DEPRECATED - DT-Prelim Calcs'!$C$9</f>
        <v>10302.620946558387</v>
      </c>
      <c r="FV133" s="43">
        <f t="shared" ref="FV133:FV196" si="198">MIN(FU133,FT$2)</f>
        <v>93</v>
      </c>
      <c r="FW133" s="2">
        <f t="shared" si="149"/>
        <v>0.57851468929799987</v>
      </c>
      <c r="FX133" s="43">
        <f>FW133*'DEPRECATED - DT-Prelim Calcs'!$C$21/FR$2/'DEPRECATED - DT-Prelim Calcs'!$C$19/'DEPRECATED - DT-Prelim Calcs'!$C$18*3.39*'DEPRECATED - DT-Prelim Calcs'!$C$20</f>
        <v>29.053734754561201</v>
      </c>
      <c r="FY133" s="36">
        <f t="shared" si="150"/>
        <v>0</v>
      </c>
      <c r="FZ133" s="43">
        <f>FX132*'DEPRECATED - DT-Prelim Calcs'!$C$11+FZ132</f>
        <v>-508.60347324090031</v>
      </c>
      <c r="GA133" s="43">
        <f>GA132+0.5*FX133*'DEPRECATED - DT-Prelim Calcs'!$C$11^2+FZ133*'DEPRECATED - DT-Prelim Calcs'!$C$11</f>
        <v>-2088170.9078409423</v>
      </c>
      <c r="GB133" s="43">
        <f>MIN('Drive Train'!$F$35-FV132*'DEPRECATED - DT-Prelim Calcs'!$C$21*'Drive Train'!$F$39,GB132+FV$2)</f>
        <v>7.1920000000000002</v>
      </c>
      <c r="GC133" s="43">
        <f>'Drive Train'!$F$35-FV133*'DEPRECATED - DT-Prelim Calcs'!$C$21*'Drive Train'!$F$39</f>
        <v>7.1920000000000002</v>
      </c>
      <c r="GD133" s="1">
        <f>IF(GA133&gt;='Drive Train'!$F$29,1,0)</f>
        <v>0</v>
      </c>
      <c r="GE133" s="43">
        <f t="shared" si="151"/>
        <v>103.33333333333333</v>
      </c>
      <c r="GF133" s="49">
        <f>GF132+'DEPRECATED - DT-Prelim Calcs'!$C$11</f>
        <v>516</v>
      </c>
      <c r="GG133" s="2">
        <f>GQ133/'Drive Train'!$F$35</f>
        <v>0.86451612903225805</v>
      </c>
      <c r="GH133" s="36">
        <f>GO133*12*60/(PI() * 'Drive Train'!$F$15)/GG$2*GG133</f>
        <v>-144811.45806778391</v>
      </c>
      <c r="GI133" s="2">
        <f>('DEPRECATED - DT-Prelim Calcs'!$C$6*GG133-GH133)/('DEPRECATED - DT-Prelim Calcs'!$C$6*GG133)*'DEPRECATED - DT-Prelim Calcs'!$C$7*GG133</f>
        <v>110.50689072947267</v>
      </c>
      <c r="GJ133" s="43">
        <f>GI133/'DEPRECATED - DT-Prelim Calcs'!$C$7*('DEPRECATED - DT-Prelim Calcs'!$C$8-'DEPRECATED - DT-Prelim Calcs'!$C$9)+'DEPRECATED - DT-Prelim Calcs'!$C$9</f>
        <v>6021.6515098891823</v>
      </c>
      <c r="GK133" s="43">
        <f t="shared" si="152"/>
        <v>29.999999999999982</v>
      </c>
      <c r="GL133" s="2">
        <f t="shared" si="153"/>
        <v>1.4462867232450001</v>
      </c>
      <c r="GM133" s="43">
        <f>GL133*'DEPRECATED - DT-Prelim Calcs'!$C$21/GG$2/'DEPRECATED - DT-Prelim Calcs'!$C$19/'DEPRECATED - DT-Prelim Calcs'!$C$18*3.39*'DEPRECATED - DT-Prelim Calcs'!$C$20</f>
        <v>29.053734754561201</v>
      </c>
      <c r="GN133" s="36">
        <f t="shared" si="154"/>
        <v>0</v>
      </c>
      <c r="GO133" s="43">
        <f>GM132*'DEPRECATED - DT-Prelim Calcs'!$C$11+GO132</f>
        <v>-487.25459499249126</v>
      </c>
      <c r="GP133" s="43">
        <f>GP132+0.5*GM133*'DEPRECATED - DT-Prelim Calcs'!$C$11^2+GO133*'DEPRECATED - DT-Prelim Calcs'!$C$11</f>
        <v>-169122.85376829616</v>
      </c>
      <c r="GQ133" s="43">
        <f>MIN('Drive Train'!$F$35-GK132*'DEPRECATED - DT-Prelim Calcs'!$C$21*'Drive Train'!$F$39,GQ132+GK$2)</f>
        <v>10.72</v>
      </c>
      <c r="GR133" s="43">
        <f>'Drive Train'!$F$35-GK133*'DEPRECATED - DT-Prelim Calcs'!$C$21*'Drive Train'!$F$39</f>
        <v>10.72</v>
      </c>
      <c r="GS133" s="1">
        <f>IF(GP133&gt;='Drive Train'!$F$29,1,0)</f>
        <v>0</v>
      </c>
      <c r="GT133" s="43">
        <f t="shared" si="155"/>
        <v>33.333333333333314</v>
      </c>
      <c r="GU133" s="49">
        <f>GU132+'DEPRECATED - DT-Prelim Calcs'!$C$11</f>
        <v>516</v>
      </c>
      <c r="GV133" s="2">
        <f>HF133/'Drive Train'!$F$35</f>
        <v>0.84946236559139798</v>
      </c>
      <c r="GW133" s="36">
        <f>HD133*12*60/(PI() * 'Drive Train'!$F$15)/GV$2*GV133</f>
        <v>-32158.137034122676</v>
      </c>
      <c r="GX133" s="2">
        <f>('DEPRECATED - DT-Prelim Calcs'!$C$6*GV133-GW133)/('DEPRECATED - DT-Prelim Calcs'!$C$6*GV133)*'DEPRECATED - DT-Prelim Calcs'!$C$7*GV133</f>
        <v>27.623737536948951</v>
      </c>
      <c r="GY133" s="43">
        <f>GX133/'DEPRECATED - DT-Prelim Calcs'!$C$7*('DEPRECATED - DT-Prelim Calcs'!$C$8-'DEPRECATED - DT-Prelim Calcs'!$C$9)+'DEPRECATED - DT-Prelim Calcs'!$C$9</f>
        <v>1506.3752538785623</v>
      </c>
      <c r="GZ133" s="43">
        <f t="shared" ref="GZ133:GZ196" si="199">MIN(GY133,GX$2)</f>
        <v>33.333333333333314</v>
      </c>
      <c r="HA133" s="2">
        <f t="shared" si="156"/>
        <v>1.4462867232450001</v>
      </c>
      <c r="HB133" s="43">
        <f>HA133*'DEPRECATED - DT-Prelim Calcs'!$C$21/GV$2/'DEPRECATED - DT-Prelim Calcs'!$C$19/'DEPRECATED - DT-Prelim Calcs'!$C$18*3.39*'DEPRECATED - DT-Prelim Calcs'!$C$20</f>
        <v>29.053734754561201</v>
      </c>
      <c r="HC133" s="36">
        <f t="shared" si="157"/>
        <v>0</v>
      </c>
      <c r="HD133" s="43">
        <f>HB132*'DEPRECATED - DT-Prelim Calcs'!$C$11+HD132</f>
        <v>-110.1216870198855</v>
      </c>
      <c r="HE133" s="43">
        <f>HE132+0.5*HB133*'DEPRECATED - DT-Prelim Calcs'!$C$11^2+HD133*'DEPRECATED - DT-Prelim Calcs'!$C$11</f>
        <v>-176874.58778958517</v>
      </c>
      <c r="HF133" s="43">
        <f>MIN('Drive Train'!$F$35-GZ132*'DEPRECATED - DT-Prelim Calcs'!$C$21*'Drive Train'!$F$39,HF132+GZ$2)</f>
        <v>10.533333333333335</v>
      </c>
      <c r="HG133" s="43">
        <f>'Drive Train'!$F$35-GZ133*'DEPRECATED - DT-Prelim Calcs'!$C$21*'Drive Train'!$F$39</f>
        <v>10.533333333333335</v>
      </c>
      <c r="HH133" s="1">
        <f>IF(HE133&gt;='Drive Train'!$F$29,1,0)</f>
        <v>0</v>
      </c>
      <c r="HI133" s="43">
        <f t="shared" si="158"/>
        <v>37.037037037037017</v>
      </c>
      <c r="HJ133" s="49">
        <f>HJ132+'DEPRECATED - DT-Prelim Calcs'!$C$11</f>
        <v>516</v>
      </c>
      <c r="HK133" s="2">
        <f>HU133/'Drive Train'!$F$35</f>
        <v>0.83440860215053769</v>
      </c>
      <c r="HL133" s="36">
        <f>HS133*12*60/(PI() * 'Drive Train'!$F$15)/HK$2*HK133</f>
        <v>-224914.51958417447</v>
      </c>
      <c r="HM133" s="2">
        <f>('DEPRECATED - DT-Prelim Calcs'!$C$6*HK133-HL133)/('DEPRECATED - DT-Prelim Calcs'!$C$6*HK133)*'DEPRECATED - DT-Prelim Calcs'!$C$7*HK133</f>
        <v>169.25022538010143</v>
      </c>
      <c r="HN133" s="43">
        <f>HM133/'DEPRECATED - DT-Prelim Calcs'!$C$7*('DEPRECATED - DT-Prelim Calcs'!$C$8-'DEPRECATED - DT-Prelim Calcs'!$C$9)+'DEPRECATED - DT-Prelim Calcs'!$C$9</f>
        <v>9221.8480990652261</v>
      </c>
      <c r="HO133" s="43">
        <f t="shared" ref="HO133:HO196" si="200">MIN(HN133,HM$2)</f>
        <v>36.66666666666665</v>
      </c>
      <c r="HP133" s="2">
        <f t="shared" si="159"/>
        <v>1.4462867232450001</v>
      </c>
      <c r="HQ133" s="43">
        <f>HP133*'DEPRECATED - DT-Prelim Calcs'!$C$21/HK$2/'DEPRECATED - DT-Prelim Calcs'!$C$19/'DEPRECATED - DT-Prelim Calcs'!$C$18*3.39*'DEPRECATED - DT-Prelim Calcs'!$C$20</f>
        <v>29.053734754561201</v>
      </c>
      <c r="HR133" s="36">
        <f t="shared" si="160"/>
        <v>0</v>
      </c>
      <c r="HS133" s="43">
        <f>HQ132*'DEPRECATED - DT-Prelim Calcs'!$C$11+HS132</f>
        <v>-784.08805393581497</v>
      </c>
      <c r="HT133" s="43">
        <f>HT132+0.5*HQ133*'DEPRECATED - DT-Prelim Calcs'!$C$11^2+HS133*'DEPRECATED - DT-Prelim Calcs'!$C$11</f>
        <v>-193307.49363189522</v>
      </c>
      <c r="HU133" s="43">
        <f>MIN('Drive Train'!$F$35-HO132*'DEPRECATED - DT-Prelim Calcs'!$C$21*'Drive Train'!$F$39,HU132+HO$2)</f>
        <v>10.346666666666668</v>
      </c>
      <c r="HV133" s="43">
        <f>'Drive Train'!$F$35-HO133*'DEPRECATED - DT-Prelim Calcs'!$C$21*'Drive Train'!$F$39</f>
        <v>10.346666666666668</v>
      </c>
      <c r="HW133" s="1">
        <f>IF(HT133&gt;='Drive Train'!$F$29,1,0)</f>
        <v>0</v>
      </c>
      <c r="HX133" s="43">
        <f t="shared" si="161"/>
        <v>40.740740740740726</v>
      </c>
      <c r="HY133" s="49">
        <f>HY132+'DEPRECATED - DT-Prelim Calcs'!$C$11</f>
        <v>516</v>
      </c>
      <c r="HZ133" s="2">
        <f>IJ133/'Drive Train'!$F$35</f>
        <v>0.8193548387096774</v>
      </c>
      <c r="IA133" s="36">
        <f>IH133*12*60/(PI() * 'Drive Train'!$F$15)/HZ$2*HZ133</f>
        <v>23424.88894864008</v>
      </c>
      <c r="IB133" s="2">
        <f>('DEPRECATED - DT-Prelim Calcs'!$C$6*HZ133-IA133)/('DEPRECATED - DT-Prelim Calcs'!$C$6*HZ133)*'DEPRECATED - DT-Prelim Calcs'!$C$7*HZ133</f>
        <v>-13.377089312583587</v>
      </c>
      <c r="IC133" s="43">
        <f>IB133/'DEPRECATED - DT-Prelim Calcs'!$C$7*('DEPRECATED - DT-Prelim Calcs'!$C$8-'DEPRECATED - DT-Prelim Calcs'!$C$9)+'DEPRECATED - DT-Prelim Calcs'!$C$9</f>
        <v>-727.25188046164317</v>
      </c>
      <c r="ID133" s="43">
        <f t="shared" ref="ID133:ID196" si="201">MIN(IC133,IB$2)</f>
        <v>-727.25188046164317</v>
      </c>
      <c r="IE133" s="2">
        <f t="shared" si="162"/>
        <v>-15.610344855885169</v>
      </c>
      <c r="IF133" s="43">
        <f>IE133*'DEPRECATED - DT-Prelim Calcs'!$C$21/HZ$2/'DEPRECATED - DT-Prelim Calcs'!$C$19/'DEPRECATED - DT-Prelim Calcs'!$C$18*3.39*'DEPRECATED - DT-Prelim Calcs'!$C$20</f>
        <v>-313.58845488985889</v>
      </c>
      <c r="IG133" s="36">
        <f t="shared" si="163"/>
        <v>1</v>
      </c>
      <c r="IH133" s="43">
        <f>IF132*'DEPRECATED - DT-Prelim Calcs'!$C$11+IH132</f>
        <v>83.163284849749829</v>
      </c>
      <c r="II133" s="43">
        <f>II132+0.5*IF133*'DEPRECATED - DT-Prelim Calcs'!$C$11^2+IH133*'DEPRECATED - DT-Prelim Calcs'!$C$11</f>
        <v>-169626.35860483785</v>
      </c>
      <c r="IJ133" s="43">
        <f>MIN('Drive Train'!$F$35-ID132*'DEPRECATED - DT-Prelim Calcs'!$C$21*'Drive Train'!$F$39,IJ132+ID$2)</f>
        <v>10.16</v>
      </c>
      <c r="IK133" s="43">
        <f>'Drive Train'!$F$35-ID133*'DEPRECATED - DT-Prelim Calcs'!$C$21*'Drive Train'!$F$39</f>
        <v>53.126105305852015</v>
      </c>
      <c r="IL133" s="1">
        <f>IF(II133&gt;='Drive Train'!$F$29,1,0)</f>
        <v>0</v>
      </c>
      <c r="IM133" s="43">
        <f t="shared" si="164"/>
        <v>-808.0576449573814</v>
      </c>
      <c r="IN133" s="49">
        <f>IN132+'DEPRECATED - DT-Prelim Calcs'!$C$11</f>
        <v>516</v>
      </c>
      <c r="IO133" s="2">
        <f>IY133/'Drive Train'!$F$35</f>
        <v>0.80430107526881722</v>
      </c>
      <c r="IP133" s="36">
        <f>IW133*12*60/(PI() * 'Drive Train'!$F$15)/IO$2*IO133</f>
        <v>-125991.01096532706</v>
      </c>
      <c r="IQ133" s="2">
        <f>('DEPRECATED - DT-Prelim Calcs'!$C$6*IO133-IP133)/('DEPRECATED - DT-Prelim Calcs'!$C$6*IO133)*'DEPRECATED - DT-Prelim Calcs'!$C$7*IO133</f>
        <v>96.389388567679092</v>
      </c>
      <c r="IR133" s="43">
        <f>IQ133/'DEPRECATED - DT-Prelim Calcs'!$C$7*('DEPRECATED - DT-Prelim Calcs'!$C$8-'DEPRECATED - DT-Prelim Calcs'!$C$9)+'DEPRECATED - DT-Prelim Calcs'!$C$9</f>
        <v>5252.5637055526668</v>
      </c>
      <c r="IS133" s="43">
        <f t="shared" ref="IS133:IS196" si="202">MIN(IR133,IQ$2)</f>
        <v>43.333333333333321</v>
      </c>
      <c r="IT133" s="2">
        <f t="shared" si="165"/>
        <v>1.4462867232450001</v>
      </c>
      <c r="IU133" s="43">
        <f>IT133*'DEPRECATED - DT-Prelim Calcs'!$C$21/IO$2/'DEPRECATED - DT-Prelim Calcs'!$C$19/'DEPRECATED - DT-Prelim Calcs'!$C$18*3.39*'DEPRECATED - DT-Prelim Calcs'!$C$20</f>
        <v>29.053734754561201</v>
      </c>
      <c r="IV133" s="36">
        <f t="shared" si="166"/>
        <v>0</v>
      </c>
      <c r="IW133" s="43">
        <f>IU132*'DEPRECATED - DT-Prelim Calcs'!$C$11+IW132</f>
        <v>-455.66642411161985</v>
      </c>
      <c r="IX133" s="43">
        <f>IX132+0.5*IU133*'DEPRECATED - DT-Prelim Calcs'!$C$11^2+IW133*'DEPRECATED - DT-Prelim Calcs'!$C$11</f>
        <v>-224883.57096074996</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67"/>
        <v>48.148148148148138</v>
      </c>
      <c r="JC133" s="49">
        <f>JC132+'DEPRECATED - DT-Prelim Calcs'!$C$11</f>
        <v>516</v>
      </c>
      <c r="JD133" s="2">
        <f>JN133/'Drive Train'!$F$35</f>
        <v>0.78924731182795704</v>
      </c>
      <c r="JE133" s="36">
        <f>JL133*12*60/(PI() * 'Drive Train'!$F$15)/JD$2*JD133</f>
        <v>-111954.22279842505</v>
      </c>
      <c r="JF133" s="2">
        <f>('DEPRECATED - DT-Prelim Calcs'!$C$6*JD133-JE133)/('DEPRECATED - DT-Prelim Calcs'!$C$6*JD133)*'DEPRECATED - DT-Prelim Calcs'!$C$7*JD133</f>
        <v>86.000207027992474</v>
      </c>
      <c r="JG133" s="43">
        <f>JF133/'DEPRECATED - DT-Prelim Calcs'!$C$7*('DEPRECATED - DT-Prelim Calcs'!$C$8-'DEPRECATED - DT-Prelim Calcs'!$C$9)+'DEPRECATED - DT-Prelim Calcs'!$C$9</f>
        <v>4686.5859052563055</v>
      </c>
      <c r="JH133" s="43">
        <f t="shared" ref="JH133:JH196" si="203">MIN(JG133,JF$2)</f>
        <v>46.666666666666657</v>
      </c>
      <c r="JI133" s="2">
        <f t="shared" si="168"/>
        <v>1.4462867232450001</v>
      </c>
      <c r="JJ133" s="43">
        <f>JI133*'DEPRECATED - DT-Prelim Calcs'!$C$21/JD$2/'DEPRECATED - DT-Prelim Calcs'!$C$19/'DEPRECATED - DT-Prelim Calcs'!$C$18*3.39*'DEPRECATED - DT-Prelim Calcs'!$C$20</f>
        <v>29.053734754561201</v>
      </c>
      <c r="JK133" s="36">
        <f t="shared" si="169"/>
        <v>0</v>
      </c>
      <c r="JL133" s="43">
        <f>JJ132*'DEPRECATED - DT-Prelim Calcs'!$C$11+JL132</f>
        <v>-412.62305027015208</v>
      </c>
      <c r="JM133" s="43">
        <f>JM132+0.5*JJ133*'DEPRECATED - DT-Prelim Calcs'!$C$11^2+JL133*'DEPRECATED - DT-Prelim Calcs'!$C$11</f>
        <v>-194640.75150373095</v>
      </c>
      <c r="JN133" s="43">
        <f>MIN('Drive Train'!$F$35-JH132*'DEPRECATED - DT-Prelim Calcs'!$C$21*'Drive Train'!$F$39,JN132+JH$2)</f>
        <v>9.7866666666666671</v>
      </c>
      <c r="JO133" s="43">
        <f>'Drive Train'!$F$35-JH133*'DEPRECATED - DT-Prelim Calcs'!$C$21*'Drive Train'!$F$39</f>
        <v>9.7866666666666671</v>
      </c>
      <c r="JP133" s="1">
        <f>IF(JM133&gt;='Drive Train'!$F$29,1,0)</f>
        <v>0</v>
      </c>
      <c r="JQ133" s="43">
        <f>MIN(JG133,'DEPRECATED - DT-Prelim Calcs'!$C$10)*'DEPRECATED - DT-Prelim Calcs'!$C$11*1000/60/60</f>
        <v>103.33333333333333</v>
      </c>
      <c r="JR133" s="49">
        <f>JR132+'DEPRECATED - DT-Prelim Calcs'!$C$11</f>
        <v>516</v>
      </c>
      <c r="JS133" s="2">
        <f>KC133/'Drive Train'!$F$35</f>
        <v>0.77419354838709686</v>
      </c>
      <c r="JT133" s="36">
        <f>KA133*12*60/(PI() * 'Drive Train'!$F$15)/JS$2*JS133</f>
        <v>-108876.04319269252</v>
      </c>
      <c r="JU133" s="2">
        <f>('DEPRECATED - DT-Prelim Calcs'!$C$6*JS133-JT133)/('DEPRECATED - DT-Prelim Calcs'!$C$6*JS133)*'DEPRECATED - DT-Prelim Calcs'!$C$7*JS133</f>
        <v>83.666805135936741</v>
      </c>
      <c r="JV133" s="43">
        <f>JU133/'DEPRECATED - DT-Prelim Calcs'!$C$7*('DEPRECATED - DT-Prelim Calcs'!$C$8-'DEPRECATED - DT-Prelim Calcs'!$C$9)+'DEPRECATED - DT-Prelim Calcs'!$C$9</f>
        <v>4559.4677424801348</v>
      </c>
      <c r="JW133" s="43">
        <f t="shared" ref="JW133:JW196" si="204">MIN(JV133,JU$2)</f>
        <v>49.999999999999993</v>
      </c>
      <c r="JX133" s="2">
        <f t="shared" si="170"/>
        <v>1.4462867232450001</v>
      </c>
      <c r="JY133" s="43">
        <f>JX133*'DEPRECATED - DT-Prelim Calcs'!$C$21/JS$2/'DEPRECATED - DT-Prelim Calcs'!$C$19/'DEPRECATED - DT-Prelim Calcs'!$C$18*3.39*'DEPRECATED - DT-Prelim Calcs'!$C$20</f>
        <v>29.053734754561201</v>
      </c>
      <c r="JZ133" s="36">
        <f t="shared" si="171"/>
        <v>0</v>
      </c>
      <c r="KA133" s="43">
        <f>JY132*'DEPRECATED - DT-Prelim Calcs'!$C$11+KA132</f>
        <v>-409.08061345789832</v>
      </c>
      <c r="KB133" s="43">
        <f>KB132+0.5*JY133*'DEPRECATED - DT-Prelim Calcs'!$C$11^2+KA133*'DEPRECATED - DT-Prelim Calcs'!$C$11</f>
        <v>-212764.99322324496</v>
      </c>
      <c r="KC133" s="43">
        <f>MIN('Drive Train'!$F$35-JW132*'DEPRECATED - DT-Prelim Calcs'!$C$21*'Drive Train'!$F$39,KC132+JW$2)</f>
        <v>9.6000000000000014</v>
      </c>
      <c r="KD133" s="43">
        <f>'Drive Train'!$F$35-JW133*'DEPRECATED - DT-Prelim Calcs'!$C$21*'Drive Train'!$F$39</f>
        <v>9.6000000000000014</v>
      </c>
      <c r="KE133" s="1">
        <f>IF(KB133&gt;='Drive Train'!$F$29,1,0)</f>
        <v>0</v>
      </c>
      <c r="KF133" s="43">
        <f>MIN(JV133,'DEPRECATED - DT-Prelim Calcs'!$C$10)*'DEPRECATED - DT-Prelim Calcs'!$C$11*1000/60/60</f>
        <v>103.33333333333333</v>
      </c>
      <c r="KG133" s="49">
        <f>KG132+'DEPRECATED - DT-Prelim Calcs'!$C$11</f>
        <v>516</v>
      </c>
      <c r="KH133" s="2">
        <f>KR133/'Drive Train'!$F$35</f>
        <v>0.75913978494623657</v>
      </c>
      <c r="KI133" s="36">
        <f>KP133*12*60/(PI() * 'Drive Train'!$F$15)/KH$2*KH133</f>
        <v>-96096.007017449519</v>
      </c>
      <c r="KJ133" s="2">
        <f>('DEPRECATED - DT-Prelim Calcs'!$C$6*KH133-KI133)/('DEPRECATED - DT-Prelim Calcs'!$C$6*KH133)*'DEPRECATED - DT-Prelim Calcs'!$C$7*KH133</f>
        <v>74.201474198269054</v>
      </c>
      <c r="KK133" s="43">
        <f>KJ133/'DEPRECATED - DT-Prelim Calcs'!$C$7*('DEPRECATED - DT-Prelim Calcs'!$C$8-'DEPRECATED - DT-Prelim Calcs'!$C$9)+'DEPRECATED - DT-Prelim Calcs'!$C$9</f>
        <v>4043.8191167713735</v>
      </c>
      <c r="KL133" s="43">
        <f t="shared" ref="KL133:KL196" si="205">MIN(KK133,KJ$2)</f>
        <v>53.333333333333329</v>
      </c>
      <c r="KM133" s="2">
        <f t="shared" si="172"/>
        <v>1.4462867232450001</v>
      </c>
      <c r="KN133" s="43">
        <f>KM133*'DEPRECATED - DT-Prelim Calcs'!$C$21/KH$2/'DEPRECATED - DT-Prelim Calcs'!$C$19/'DEPRECATED - DT-Prelim Calcs'!$C$18*3.39*'DEPRECATED - DT-Prelim Calcs'!$C$20</f>
        <v>29.053734754561201</v>
      </c>
      <c r="KO133" s="36">
        <f t="shared" si="173"/>
        <v>0</v>
      </c>
      <c r="KP133" s="43">
        <f>KN132*'DEPRECATED - DT-Prelim Calcs'!$C$11+KP132</f>
        <v>-368.22197829104937</v>
      </c>
      <c r="KQ133" s="43">
        <f>KQ132+0.5*KN133*'DEPRECATED - DT-Prelim Calcs'!$C$11^2+KP133*'DEPRECATED - DT-Prelim Calcs'!$C$11</f>
        <v>-201812.1486075822</v>
      </c>
      <c r="KR133" s="43">
        <f>MIN('Drive Train'!$F$35-KL132*'DEPRECATED - DT-Prelim Calcs'!$C$21*'Drive Train'!$F$39,KR132+KL$2)</f>
        <v>9.413333333333334</v>
      </c>
      <c r="KS133" s="43">
        <f>'Drive Train'!$F$35-KL133*'DEPRECATED - DT-Prelim Calcs'!$C$21*'Drive Train'!$F$39</f>
        <v>9.413333333333334</v>
      </c>
      <c r="KT133" s="1">
        <f>IF(KQ133&gt;='Drive Train'!$F$29,1,0)</f>
        <v>0</v>
      </c>
      <c r="KU133" s="43">
        <f>MIN(KK133,'DEPRECATED - DT-Prelim Calcs'!$C$10)*'DEPRECATED - DT-Prelim Calcs'!$C$11*1000/60/60</f>
        <v>103.33333333333333</v>
      </c>
      <c r="KV133" s="49">
        <f>KV132+'DEPRECATED - DT-Prelim Calcs'!$C$11</f>
        <v>516</v>
      </c>
      <c r="KW133" s="2">
        <f>LG133/'Drive Train'!$F$35</f>
        <v>0.74408602150537628</v>
      </c>
      <c r="KX133" s="36">
        <f>LE133*12*60/(PI() * 'Drive Train'!$F$15)/KW$2*KW133</f>
        <v>-197762.98261789899</v>
      </c>
      <c r="KY133" s="2">
        <f>('DEPRECATED - DT-Prelim Calcs'!$C$6*KW133-KX133)/('DEPRECATED - DT-Prelim Calcs'!$C$6*KW133)*'DEPRECATED - DT-Prelim Calcs'!$C$7*KW133</f>
        <v>148.86725379790508</v>
      </c>
      <c r="KZ133" s="43">
        <f>KY133/'DEPRECATED - DT-Prelim Calcs'!$C$7*('DEPRECATED - DT-Prelim Calcs'!$C$8-'DEPRECATED - DT-Prelim Calcs'!$C$9)+'DEPRECATED - DT-Prelim Calcs'!$C$9</f>
        <v>8111.4324830202013</v>
      </c>
      <c r="LA133" s="43">
        <f t="shared" ref="LA133:LA196" si="206">MIN(KZ133,KY$2)</f>
        <v>56.666666666666664</v>
      </c>
      <c r="LB133" s="2">
        <f t="shared" si="174"/>
        <v>1.4462867232450001</v>
      </c>
      <c r="LC133" s="43">
        <f>LB133*'DEPRECATED - DT-Prelim Calcs'!$C$21/KW$2/'DEPRECATED - DT-Prelim Calcs'!$C$19/'DEPRECATED - DT-Prelim Calcs'!$C$18*3.39*'DEPRECATED - DT-Prelim Calcs'!$C$20</f>
        <v>29.053734754561201</v>
      </c>
      <c r="LD133" s="36">
        <f t="shared" si="175"/>
        <v>0</v>
      </c>
      <c r="LE133" s="43">
        <f>LC132*'DEPRECATED - DT-Prelim Calcs'!$C$11+LE132</f>
        <v>-773.12189842952478</v>
      </c>
      <c r="LF133" s="43">
        <f>LF132+0.5*LC133*'DEPRECATED - DT-Prelim Calcs'!$C$11^2+LE133*'DEPRECATED - DT-Prelim Calcs'!$C$11</f>
        <v>-234743.51910086643</v>
      </c>
      <c r="LG133" s="43">
        <f>MIN('Drive Train'!$F$35-LA132*'DEPRECATED - DT-Prelim Calcs'!$C$21*'Drive Train'!$F$39,LG132+LA$2)</f>
        <v>9.2266666666666666</v>
      </c>
      <c r="LH133" s="43">
        <f>'Drive Train'!$F$35-LA133*'DEPRECATED - DT-Prelim Calcs'!$C$21*'Drive Train'!$F$39</f>
        <v>9.2266666666666666</v>
      </c>
      <c r="LI133" s="1">
        <f>IF(LF133&gt;='Drive Train'!$F$29,1,0)</f>
        <v>0</v>
      </c>
      <c r="LJ133" s="43">
        <f>MIN(KZ133,'DEPRECATED - DT-Prelim Calcs'!$C$10)*'DEPRECATED - DT-Prelim Calcs'!$C$11*1000/60/60</f>
        <v>103.33333333333333</v>
      </c>
      <c r="LK133" s="49">
        <f>LK132+'DEPRECATED - DT-Prelim Calcs'!$C$11</f>
        <v>516</v>
      </c>
      <c r="LL133" s="2">
        <f>LV133/'Drive Train'!$F$35</f>
        <v>0.72903225806451621</v>
      </c>
      <c r="LM133" s="36">
        <f>LT133*12*60/(PI() * 'Drive Train'!$F$15)/LL$2*LL133</f>
        <v>-92286.223932643436</v>
      </c>
      <c r="LN133" s="2">
        <f>('DEPRECATED - DT-Prelim Calcs'!$C$6*LL133-LM133)/('DEPRECATED - DT-Prelim Calcs'!$C$6*LL133)*'DEPRECATED - DT-Prelim Calcs'!$C$7*LL133</f>
        <v>71.259661328582425</v>
      </c>
      <c r="LO133" s="43">
        <f>LN133/'DEPRECATED - DT-Prelim Calcs'!$C$7*('DEPRECATED - DT-Prelim Calcs'!$C$8-'DEPRECATED - DT-Prelim Calcs'!$C$9)+'DEPRECATED - DT-Prelim Calcs'!$C$9</f>
        <v>3883.556176855609</v>
      </c>
      <c r="LP133" s="43">
        <f t="shared" ref="LP133:LP196" si="207">MIN(LO133,LN$2)</f>
        <v>60</v>
      </c>
      <c r="LQ133" s="2">
        <f t="shared" si="176"/>
        <v>1.4462867232450001</v>
      </c>
      <c r="LR133" s="43">
        <f>LQ133*'DEPRECATED - DT-Prelim Calcs'!$C$21/LL$2/'DEPRECATED - DT-Prelim Calcs'!$C$19/'DEPRECATED - DT-Prelim Calcs'!$C$18*3.39*'DEPRECATED - DT-Prelim Calcs'!$C$20</f>
        <v>29.053734754561201</v>
      </c>
      <c r="LS133" s="36">
        <f t="shared" si="177"/>
        <v>0</v>
      </c>
      <c r="LT133" s="43">
        <f>LR132*'DEPRECATED - DT-Prelim Calcs'!$C$11+LT132</f>
        <v>-368.2275244659287</v>
      </c>
      <c r="LU133" s="43">
        <f>LU132+0.5*LR133*'DEPRECATED - DT-Prelim Calcs'!$C$11^2+LT133*'DEPRECATED - DT-Prelim Calcs'!$C$11</f>
        <v>-228076.33118357381</v>
      </c>
      <c r="LV133" s="43">
        <f>MIN('Drive Train'!$F$35-LP132*'DEPRECATED - DT-Prelim Calcs'!$C$21*'Drive Train'!$F$39,LV132+LP$2)</f>
        <v>9.0400000000000009</v>
      </c>
      <c r="LW133" s="43">
        <f>'Drive Train'!$F$35-LP133*'DEPRECATED - DT-Prelim Calcs'!$C$21*'Drive Train'!$F$39</f>
        <v>9.0400000000000009</v>
      </c>
      <c r="LX133" s="1">
        <f>IF(LU133&gt;='Drive Train'!$F$29,1,0)</f>
        <v>0</v>
      </c>
      <c r="LY133" s="43">
        <f>MIN(LO133,'DEPRECATED - DT-Prelim Calcs'!$C$10)*'DEPRECATED - DT-Prelim Calcs'!$C$11*1000/60/60</f>
        <v>103.33333333333333</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1"/>
        <v>0</v>
      </c>
      <c r="X134" s="2">
        <f>MAX(MIN(IF(AND(AI133=1,AG134&lt;0),-1,1)*(W134-$C$9)/($C$8-$C$9)*$C$7-$C$29*AE134/T$2 -  AI133*$C$29/2,X$2),MAX(X$4:X133)*-1)</f>
        <v>-0.27672021620693066</v>
      </c>
      <c r="Y134" s="43">
        <f t="shared" si="182"/>
        <v>0</v>
      </c>
      <c r="Z134" s="43">
        <f t="shared" si="183"/>
        <v>0</v>
      </c>
      <c r="AA134" s="43">
        <f t="shared" si="184"/>
        <v>0</v>
      </c>
      <c r="AB134" s="43" t="e">
        <f t="shared" si="185"/>
        <v>#N/A</v>
      </c>
      <c r="AC134" s="36">
        <f t="shared" ref="AC134:AC197" si="208">IF(Z134&lt;=$C$17,1,0)</f>
        <v>1</v>
      </c>
      <c r="AD134" s="1">
        <f t="shared" si="186"/>
        <v>1</v>
      </c>
      <c r="AE134" s="43">
        <f t="shared" si="187"/>
        <v>0</v>
      </c>
      <c r="AF134" s="43" t="e">
        <f t="shared" si="188"/>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889.49632897085212</v>
      </c>
      <c r="AK134" s="43">
        <f t="shared" si="178"/>
        <v>0</v>
      </c>
      <c r="AL134" s="49">
        <f>AL133+'DEPRECATED - DT-Prelim Calcs'!$C$11</f>
        <v>520</v>
      </c>
      <c r="AM134" s="2">
        <f>AW134/'Drive Train'!$F$35</f>
        <v>1.4439012427510407</v>
      </c>
      <c r="AN134" s="36">
        <f>AU134*12*60/(PI() * 'Drive Train'!$F$15)/AM$2*AM134</f>
        <v>-11166.198810788375</v>
      </c>
      <c r="AO134" s="2">
        <f>('DEPRECATED - DT-Prelim Calcs'!$C$6*AM134-AN134)/('DEPRECATED - DT-Prelim Calcs'!$C$6*AM134)*'DEPRECATED - DT-Prelim Calcs'!$C$7*AM134</f>
        <v>14.980278085962803</v>
      </c>
      <c r="AP134" s="43">
        <f>AO134/'DEPRECATED - DT-Prelim Calcs'!$C$7*('DEPRECATED - DT-Prelim Calcs'!$C$8-'DEPRECATED - DT-Prelim Calcs'!$C$9)+'DEPRECATED - DT-Prelim Calcs'!$C$9</f>
        <v>817.58977632483914</v>
      </c>
      <c r="AQ134" s="43">
        <f t="shared" si="189"/>
        <v>93</v>
      </c>
      <c r="AR134" s="2">
        <f t="shared" ref="AR134:AR197" si="209">MIN((AQ134-$C$9)/($C$8-$C$9)*$C$7-$C$29*AU134/AN$2,AR$2)</f>
        <v>2.2836778199257877</v>
      </c>
      <c r="AS134" s="43">
        <f>AR134*'DEPRECATED - DT-Prelim Calcs'!$C$21/AM$2/'DEPRECATED - DT-Prelim Calcs'!$C$19/'DEPRECATED - DT-Prelim Calcs'!$C$18*3.39*'DEPRECATED - DT-Prelim Calcs'!$C$20</f>
        <v>22.937834033396875</v>
      </c>
      <c r="AT134" s="36">
        <f t="shared" ref="AT134:AT197" si="210">IF(AQ134&lt;=$C$17,1,0)</f>
        <v>0</v>
      </c>
      <c r="AU134" s="43">
        <f>AS133*'DEPRECATED - DT-Prelim Calcs'!$C$11+AU133</f>
        <v>-44.990827260276617</v>
      </c>
      <c r="AV134" s="43">
        <f>AV133+0.5*AS134*'DEPRECATED - DT-Prelim Calcs'!$C$11^2+AU134*'DEPRECATED - DT-Prelim Calcs'!$C$11</f>
        <v>7605.2267553439078</v>
      </c>
      <c r="AW134" s="43">
        <f>MIN('Drive Train'!$F$35-AQ133*'DEPRECATED - DT-Prelim Calcs'!$C$21*'Drive Train'!$F$39,AW133+AQ$2)</f>
        <v>17.904375410112905</v>
      </c>
      <c r="AX134" s="43">
        <f>'Drive Train'!$F$35-AQ134*'DEPRECATED - DT-Prelim Calcs'!$C$21*'Drive Train'!$F$39</f>
        <v>7.1920000000000002</v>
      </c>
      <c r="AY134" s="1">
        <f>IF(AV134&gt;='Drive Train'!$F$29,1,0)</f>
        <v>1</v>
      </c>
      <c r="AZ134" s="43">
        <f t="shared" ref="AZ134:AZ197" si="211">MIN(AQ134,$C$10)*$C$11*1000/60/60</f>
        <v>103.33333333333333</v>
      </c>
      <c r="BA134" s="49">
        <f>BA133+'DEPRECATED - DT-Prelim Calcs'!$C$11</f>
        <v>520</v>
      </c>
      <c r="BB134" s="2">
        <f>BL134/'Drive Train'!$F$35</f>
        <v>0.57999999999999996</v>
      </c>
      <c r="BC134" s="36">
        <f>BJ134*12*60/(PI() * 'Drive Train'!$F$15)/BB$2*BB134</f>
        <v>8466.719190927095</v>
      </c>
      <c r="BD134" s="2">
        <f>('DEPRECATED - DT-Prelim Calcs'!$C$6*BB134-BC134)/('DEPRECATED - DT-Prelim Calcs'!$C$6*BB134)*'DEPRECATED - DT-Prelim Calcs'!$C$7*BB134</f>
        <v>-3.5037675557128654</v>
      </c>
      <c r="BE134" s="43">
        <f>BD134/'DEPRECATED - DT-Prelim Calcs'!$C$7*('DEPRECATED - DT-Prelim Calcs'!$C$8-'DEPRECATED - DT-Prelim Calcs'!$C$9)+'DEPRECATED - DT-Prelim Calcs'!$C$9</f>
        <v>-189.3768892291337</v>
      </c>
      <c r="BF134" s="43">
        <f t="shared" si="190"/>
        <v>-189.3768892291337</v>
      </c>
      <c r="BG134" s="2">
        <f t="shared" ref="BG134:BG197" si="212">MIN((BF134-$C$9)/($C$8-$C$9)*$C$7-$C$29*BJ134/BC$2,BG$2)</f>
        <v>-4.6440700263590351</v>
      </c>
      <c r="BH134" s="43">
        <f>BG134*'DEPRECATED - DT-Prelim Calcs'!$C$21/BB$2/'DEPRECATED - DT-Prelim Calcs'!$C$19/'DEPRECATED - DT-Prelim Calcs'!$C$18*3.39*'DEPRECATED - DT-Prelim Calcs'!$C$20</f>
        <v>-67.377854046089084</v>
      </c>
      <c r="BI134" s="36">
        <f t="shared" ref="BI134:BI197" si="213">IF(BF134&lt;=$C$17,1,0)</f>
        <v>1</v>
      </c>
      <c r="BJ134" s="43">
        <f>BH133*'DEPRECATED - DT-Prelim Calcs'!$C$11+BJ133</f>
        <v>58.795275884669053</v>
      </c>
      <c r="BK134" s="43">
        <f>BK133+0.5*BH134*'DEPRECATED - DT-Prelim Calcs'!$C$11^2+BJ134*'DEPRECATED - DT-Prelim Calcs'!$C$11</f>
        <v>-69433.603202738843</v>
      </c>
      <c r="BL134" s="43">
        <f>MIN('Drive Train'!$F$35-BF133*'DEPRECATED - DT-Prelim Calcs'!$C$21*'Drive Train'!$F$39,BL133+BF$2)</f>
        <v>7.1920000000000002</v>
      </c>
      <c r="BM134" s="43">
        <f>'Drive Train'!$F$35-BF134*'DEPRECATED - DT-Prelim Calcs'!$C$21*'Drive Train'!$F$39</f>
        <v>23.005105796831486</v>
      </c>
      <c r="BN134" s="1">
        <f>IF(BK134&gt;='Drive Train'!$F$29,1,0)</f>
        <v>0</v>
      </c>
      <c r="BO134" s="43">
        <f t="shared" ref="BO134:BO197" si="214">MIN(BF134,$C$10)*$C$11*1000/60/60</f>
        <v>-210.41876581014856</v>
      </c>
      <c r="BP134" s="49">
        <f>BP133+'DEPRECATED - DT-Prelim Calcs'!$C$11</f>
        <v>520</v>
      </c>
      <c r="BQ134" s="2">
        <f>CA134/'Drive Train'!$F$35</f>
        <v>0.57999999999999996</v>
      </c>
      <c r="BR134" s="36">
        <f>BY134*12*60/(PI() * 'Drive Train'!$F$15)/BQ$2*BQ134</f>
        <v>-94808.484717713247</v>
      </c>
      <c r="BS134" s="2">
        <f>('DEPRECATED - DT-Prelim Calcs'!$C$6*BQ134-BR134)/('DEPRECATED - DT-Prelim Calcs'!$C$6*BQ134)*'DEPRECATED - DT-Prelim Calcs'!$C$7*BQ134</f>
        <v>72.414838452362872</v>
      </c>
      <c r="BT134" s="43">
        <f>BS134/'DEPRECATED - DT-Prelim Calcs'!$C$7*('DEPRECATED - DT-Prelim Calcs'!$C$8-'DEPRECATED - DT-Prelim Calcs'!$C$9)+'DEPRECATED - DT-Prelim Calcs'!$C$9</f>
        <v>3946.4874679272307</v>
      </c>
      <c r="BU134" s="43">
        <f t="shared" si="191"/>
        <v>93</v>
      </c>
      <c r="BV134" s="2">
        <f t="shared" ref="BV134:BV197" si="215">MIN((BU134-$C$9)/($C$8-$C$9)*$C$7-$C$29*BY134/BR$2,BV$2)</f>
        <v>1.5313624128476471</v>
      </c>
      <c r="BW134" s="43">
        <f>BV134*'DEPRECATED - DT-Prelim Calcs'!$C$21/BQ$2/'DEPRECATED - DT-Prelim Calcs'!$C$19/'DEPRECATED - DT-Prelim Calcs'!$C$18*3.39*'DEPRECATED - DT-Prelim Calcs'!$C$20</f>
        <v>29.053734754561201</v>
      </c>
      <c r="BX134" s="36">
        <f t="shared" ref="BX134:BX197" si="216">IF(BW134&lt;=$C$17,1,0)</f>
        <v>0</v>
      </c>
      <c r="BY134" s="43">
        <f>BW133*'DEPRECATED - DT-Prelim Calcs'!$C$11+BY133</f>
        <v>-503.4645691128265</v>
      </c>
      <c r="BZ134" s="43">
        <f>BZ133+0.5*BW134*'DEPRECATED - DT-Prelim Calcs'!$C$11^2+BY134*'DEPRECATED - DT-Prelim Calcs'!$C$11</f>
        <v>-169933.65667791496</v>
      </c>
      <c r="CA134" s="43">
        <f>MIN('Drive Train'!$F$35-BU133*'DEPRECATED - DT-Prelim Calcs'!$C$21*'Drive Train'!$F$39,CA133+BU$2)</f>
        <v>7.1920000000000002</v>
      </c>
      <c r="CB134" s="43">
        <f>'Drive Train'!$F$35-BU134*'DEPRECATED - DT-Prelim Calcs'!$C$21*'Drive Train'!$F$39</f>
        <v>7.1920000000000002</v>
      </c>
      <c r="CC134" s="1">
        <f>IF(BZ134&gt;='Drive Train'!$F$29,1,0)</f>
        <v>0</v>
      </c>
      <c r="CD134" s="43">
        <f t="shared" ref="CD134:CD197" si="217">MIN(BU134,$C$10)*$C$11*1000/60/60</f>
        <v>103.33333333333333</v>
      </c>
      <c r="CE134" s="49">
        <f>CE133+'DEPRECATED - DT-Prelim Calcs'!$C$11</f>
        <v>520</v>
      </c>
      <c r="CF134" s="2">
        <f>CP134/'Drive Train'!$F$35</f>
        <v>0.57999999999999996</v>
      </c>
      <c r="CG134" s="36">
        <f>CN134*12*60/(PI() * 'Drive Train'!$F$15)/CF$2*CF134</f>
        <v>-19630.095106786936</v>
      </c>
      <c r="CH134" s="2">
        <f>('DEPRECATED - DT-Prelim Calcs'!$C$6*CF134-CG134)/('DEPRECATED - DT-Prelim Calcs'!$C$6*CF134)*'DEPRECATED - DT-Prelim Calcs'!$C$7*CF134</f>
        <v>17.150473675678796</v>
      </c>
      <c r="CI134" s="43">
        <f>CH134/'DEPRECATED - DT-Prelim Calcs'!$C$7*('DEPRECATED - DT-Prelim Calcs'!$C$8-'DEPRECATED - DT-Prelim Calcs'!$C$9)+'DEPRECATED - DT-Prelim Calcs'!$C$9</f>
        <v>935.81684949593432</v>
      </c>
      <c r="CJ134" s="43">
        <f t="shared" si="192"/>
        <v>93</v>
      </c>
      <c r="CK134" s="2">
        <f t="shared" ref="CK134:CK197" si="218">MIN((CJ134-$C$9)/($C$8-$C$9)*$C$7-$C$29*CN134/CG$2,CK$2)</f>
        <v>1.2396743342100003</v>
      </c>
      <c r="CL134" s="43">
        <f>CK134*'DEPRECATED - DT-Prelim Calcs'!$C$21/CF$2/'DEPRECATED - DT-Prelim Calcs'!$C$19/'DEPRECATED - DT-Prelim Calcs'!$C$18*3.39*'DEPRECATED - DT-Prelim Calcs'!$C$20</f>
        <v>29.053734754561205</v>
      </c>
      <c r="CM134" s="36">
        <f t="shared" ref="CM134:CM197" si="219">IF(CL134&lt;=$C$17,1,0)</f>
        <v>0</v>
      </c>
      <c r="CN134" s="43">
        <f>CL133*'DEPRECATED - DT-Prelim Calcs'!$C$11+CN133</f>
        <v>-84.386648298783257</v>
      </c>
      <c r="CO134" s="43">
        <f>CO133+0.5*CL134*'DEPRECATED - DT-Prelim Calcs'!$C$11^2+CN134*'DEPRECATED - DT-Prelim Calcs'!$C$11</f>
        <v>-337979.57353762019</v>
      </c>
      <c r="CP134" s="43">
        <f>MIN('Drive Train'!$F$35-CJ133*'DEPRECATED - DT-Prelim Calcs'!$C$21*'Drive Train'!$F$39,CP133+CJ$2)</f>
        <v>7.1920000000000002</v>
      </c>
      <c r="CQ134" s="43">
        <f>'Drive Train'!$F$35-CJ134*'DEPRECATED - DT-Prelim Calcs'!$C$21*'Drive Train'!$F$39</f>
        <v>7.1920000000000002</v>
      </c>
      <c r="CR134" s="1">
        <f>IF(CO134&gt;='Drive Train'!$F$29,1,0)</f>
        <v>0</v>
      </c>
      <c r="CS134" s="43">
        <f t="shared" ref="CS134:CS197" si="220">MIN(CJ134,$C$10)*$C$11*1000/60/60</f>
        <v>103.33333333333333</v>
      </c>
      <c r="CT134" s="49">
        <f>CT133+'DEPRECATED - DT-Prelim Calcs'!$C$11</f>
        <v>520</v>
      </c>
      <c r="CU134" s="2">
        <f>DE134/'Drive Train'!$F$35</f>
        <v>0.57999999999999996</v>
      </c>
      <c r="CV134" s="36">
        <f>DC134*12*60/(PI() * 'Drive Train'!$F$15)/CU$2*CU134</f>
        <v>-385996.42184355581</v>
      </c>
      <c r="CW134" s="2">
        <f>('DEPRECATED - DT-Prelim Calcs'!$C$6*CU134-CV134)/('DEPRECATED - DT-Prelim Calcs'!$C$6*CU134)*'DEPRECATED - DT-Prelim Calcs'!$C$7*CU134</f>
        <v>286.46992075960458</v>
      </c>
      <c r="CX134" s="43">
        <f>CW134/'DEPRECATED - DT-Prelim Calcs'!$C$7*('DEPRECATED - DT-Prelim Calcs'!$C$8-'DEPRECATED - DT-Prelim Calcs'!$C$9)+'DEPRECATED - DT-Prelim Calcs'!$C$9</f>
        <v>15607.6971757098</v>
      </c>
      <c r="CY134" s="43">
        <f t="shared" si="193"/>
        <v>93</v>
      </c>
      <c r="CZ134" s="2">
        <f t="shared" ref="CZ134:CZ197" si="221">MIN((CY134-$C$9)/($C$8-$C$9)*$C$7-$C$29*DC134/CV$2,CZ$2)</f>
        <v>1.0413264407364002</v>
      </c>
      <c r="DA134" s="43">
        <f>CZ134*'DEPRECATED - DT-Prelim Calcs'!$C$21/CU$2/'DEPRECATED - DT-Prelim Calcs'!$C$19/'DEPRECATED - DT-Prelim Calcs'!$C$18*3.39*'DEPRECATED - DT-Prelim Calcs'!$C$20</f>
        <v>29.053734754561201</v>
      </c>
      <c r="DB134" s="36">
        <f t="shared" ref="DB134:DB197" si="222">IF(DA134&lt;=$C$17,1,0)</f>
        <v>0</v>
      </c>
      <c r="DC134" s="43">
        <f>DA133*'DEPRECATED - DT-Prelim Calcs'!$C$11+DC133</f>
        <v>-1393.8431300869679</v>
      </c>
      <c r="DD134" s="43">
        <f>DD133+0.5*DA134*'DEPRECATED - DT-Prelim Calcs'!$C$11^2+DC134*'DEPRECATED - DT-Prelim Calcs'!$C$11</f>
        <v>-512599.38090687204</v>
      </c>
      <c r="DE134" s="43">
        <f>MIN('Drive Train'!$F$35-CY133*'DEPRECATED - DT-Prelim Calcs'!$C$21*'Drive Train'!$F$39,DE133+CY$2)</f>
        <v>7.1920000000000002</v>
      </c>
      <c r="DF134" s="43">
        <f>'Drive Train'!$F$35-CY134*'DEPRECATED - DT-Prelim Calcs'!$C$21*'Drive Train'!$F$39</f>
        <v>7.1920000000000002</v>
      </c>
      <c r="DG134" s="1">
        <f>IF(DD134&gt;='Drive Train'!$F$29,1,0)</f>
        <v>0</v>
      </c>
      <c r="DH134" s="43">
        <f t="shared" ref="DH134:DH197" si="223">MIN(CY134,$C$10)*$C$11*1000/60/60</f>
        <v>103.33333333333333</v>
      </c>
      <c r="DI134" s="49">
        <f>DI133+'DEPRECATED - DT-Prelim Calcs'!$C$11</f>
        <v>520</v>
      </c>
      <c r="DJ134" s="2">
        <f>DT134/'Drive Train'!$F$35</f>
        <v>0.57999999999999996</v>
      </c>
      <c r="DK134" s="36">
        <f>DR134*12*60/(PI() * 'Drive Train'!$F$15)/DJ$2*DJ134</f>
        <v>-87320.334682901565</v>
      </c>
      <c r="DL134" s="2">
        <f>('DEPRECATED - DT-Prelim Calcs'!$C$6*DJ134-DK134)/('DEPRECATED - DT-Prelim Calcs'!$C$6*DJ134)*'DEPRECATED - DT-Prelim Calcs'!$C$7*DJ134</f>
        <v>66.910226592916672</v>
      </c>
      <c r="DM134" s="43">
        <f>DL134/'DEPRECATED - DT-Prelim Calcs'!$C$7*('DEPRECATED - DT-Prelim Calcs'!$C$8-'DEPRECATED - DT-Prelim Calcs'!$C$9)+'DEPRECATED - DT-Prelim Calcs'!$C$9</f>
        <v>3646.6093591663557</v>
      </c>
      <c r="DN134" s="43">
        <f t="shared" si="194"/>
        <v>93</v>
      </c>
      <c r="DO134" s="2">
        <f t="shared" ref="DO134:DO197" si="224">MIN((DN134-$C$9)/($C$8-$C$9)*$C$7-$C$29*DR134/DK$2,DO$2)</f>
        <v>0.89769520753137932</v>
      </c>
      <c r="DP134" s="43">
        <f>DO134*'DEPRECATED - DT-Prelim Calcs'!$C$21/DJ$2/'DEPRECATED - DT-Prelim Calcs'!$C$19/'DEPRECATED - DT-Prelim Calcs'!$C$18*3.39*'DEPRECATED - DT-Prelim Calcs'!$C$20</f>
        <v>29.053734754561201</v>
      </c>
      <c r="DQ134" s="36">
        <f t="shared" ref="DQ134:DQ197" si="225">IF(DP134&lt;=$C$17,1,0)</f>
        <v>0</v>
      </c>
      <c r="DR134" s="43">
        <f>DP133*'DEPRECATED - DT-Prelim Calcs'!$C$11+DR133</f>
        <v>-271.82413986207456</v>
      </c>
      <c r="DS134" s="43">
        <f>DS133+0.5*DP134*'DEPRECATED - DT-Prelim Calcs'!$C$11^2+DR134*'DEPRECATED - DT-Prelim Calcs'!$C$11</f>
        <v>-930918.89735818922</v>
      </c>
      <c r="DT134" s="43">
        <f>MIN('Drive Train'!$F$35-DN133*'DEPRECATED - DT-Prelim Calcs'!$C$21*'Drive Train'!$F$39,DT133+DN$2)</f>
        <v>7.1920000000000002</v>
      </c>
      <c r="DU134" s="43">
        <f>'Drive Train'!$F$35-DN134*'DEPRECATED - DT-Prelim Calcs'!$C$21*'Drive Train'!$F$39</f>
        <v>7.1920000000000002</v>
      </c>
      <c r="DV134" s="1">
        <f>IF(DS134&gt;='Drive Train'!$F$29,1,0)</f>
        <v>0</v>
      </c>
      <c r="DW134" s="43">
        <f t="shared" ref="DW134:DW197" si="226">MIN(DN134,$C$10)*$C$11*1000/60/60</f>
        <v>103.33333333333333</v>
      </c>
      <c r="DX134" s="49">
        <f>DX133+'DEPRECATED - DT-Prelim Calcs'!$C$11</f>
        <v>520</v>
      </c>
      <c r="DY134" s="2">
        <f>EI134/'Drive Train'!$F$35</f>
        <v>0.57999999999999996</v>
      </c>
      <c r="DZ134" s="36">
        <f>EG134*12*60/(PI() * 'Drive Train'!$F$15)/DY$2*DY134</f>
        <v>-351128.48897794716</v>
      </c>
      <c r="EA134" s="2">
        <f>('DEPRECATED - DT-Prelim Calcs'!$C$6*DY134-DZ134)/('DEPRECATED - DT-Prelim Calcs'!$C$6*DY134)*'DEPRECATED - DT-Prelim Calcs'!$C$7*DY134</f>
        <v>260.83816446811483</v>
      </c>
      <c r="EB134" s="43">
        <f>EA134/'DEPRECATED - DT-Prelim Calcs'!$C$7*('DEPRECATED - DT-Prelim Calcs'!$C$8-'DEPRECATED - DT-Prelim Calcs'!$C$9)+'DEPRECATED - DT-Prelim Calcs'!$C$9</f>
        <v>14211.340303113719</v>
      </c>
      <c r="EC134" s="43">
        <f t="shared" si="195"/>
        <v>93</v>
      </c>
      <c r="ED134" s="2">
        <f t="shared" ref="ED134:ED197" si="227">MIN((EC134-$C$9)/($C$8-$C$9)*$C$7-$C$29*EG134/DZ$2,ED$2)</f>
        <v>0.78888366722454539</v>
      </c>
      <c r="EE134" s="43">
        <f>ED134*'DEPRECATED - DT-Prelim Calcs'!$C$21/DY$2/'DEPRECATED - DT-Prelim Calcs'!$C$19/'DEPRECATED - DT-Prelim Calcs'!$C$18*3.39*'DEPRECATED - DT-Prelim Calcs'!$C$20</f>
        <v>29.053734754561201</v>
      </c>
      <c r="EF134" s="36">
        <f t="shared" ref="EF134:EF197" si="228">IF(EE134&lt;=$C$17,1,0)</f>
        <v>0</v>
      </c>
      <c r="EG134" s="43">
        <f>EE133*'DEPRECATED - DT-Prelim Calcs'!$C$11+EG133</f>
        <v>-960.55614893695895</v>
      </c>
      <c r="EH134" s="43">
        <f>EH133+0.5*EE134*'DEPRECATED - DT-Prelim Calcs'!$C$11^2+EG134*'DEPRECATED - DT-Prelim Calcs'!$C$11</f>
        <v>-874455.16057441884</v>
      </c>
      <c r="EI134" s="43">
        <f>MIN('Drive Train'!$F$35-EC133*'DEPRECATED - DT-Prelim Calcs'!$C$21*'Drive Train'!$F$39,EI133+EC$2)</f>
        <v>7.1920000000000002</v>
      </c>
      <c r="EJ134" s="43">
        <f>'Drive Train'!$F$35-EC134*'DEPRECATED - DT-Prelim Calcs'!$C$21*'Drive Train'!$F$39</f>
        <v>7.1920000000000002</v>
      </c>
      <c r="EK134" s="1">
        <f>IF(EH134&gt;='Drive Train'!$F$29,1,0)</f>
        <v>0</v>
      </c>
      <c r="EL134" s="43">
        <f t="shared" ref="EL134:EL197" si="229">MIN(EC134,$C$10)*$C$11*1000/60/60</f>
        <v>103.33333333333333</v>
      </c>
      <c r="EM134" s="49">
        <f>EM133+'DEPRECATED - DT-Prelim Calcs'!$C$11</f>
        <v>520</v>
      </c>
      <c r="EN134" s="2">
        <f>EX134/'Drive Train'!$F$35</f>
        <v>0.57999999999999996</v>
      </c>
      <c r="EO134" s="36">
        <f>EV134*12*60/(PI() * 'Drive Train'!$F$15)/EN$2*EN134</f>
        <v>-1540864.351129848</v>
      </c>
      <c r="EP134" s="2">
        <f>('DEPRECATED - DT-Prelim Calcs'!$C$6*EN134-EO134)/('DEPRECATED - DT-Prelim Calcs'!$C$6*EN134)*'DEPRECATED - DT-Prelim Calcs'!$C$7*EN134</f>
        <v>1135.4245584324433</v>
      </c>
      <c r="EQ134" s="43">
        <f>EP134/'DEPRECATED - DT-Prelim Calcs'!$C$7*('DEPRECATED - DT-Prelim Calcs'!$C$8-'DEPRECATED - DT-Prelim Calcs'!$C$9)+'DEPRECATED - DT-Prelim Calcs'!$C$9</f>
        <v>61856.718481767428</v>
      </c>
      <c r="ER134" s="43">
        <f t="shared" si="196"/>
        <v>93</v>
      </c>
      <c r="ES134" s="2">
        <f t="shared" ref="ES134:ES197" si="230">MIN((ER134-$C$9)/($C$8-$C$9)*$C$7-$C$29*EV134/EO$2,ES$2)</f>
        <v>0.7035989464435134</v>
      </c>
      <c r="ET134" s="43">
        <f>ES134*'DEPRECATED - DT-Prelim Calcs'!$C$21/EN$2/'DEPRECATED - DT-Prelim Calcs'!$C$19/'DEPRECATED - DT-Prelim Calcs'!$C$18*3.39*'DEPRECATED - DT-Prelim Calcs'!$C$20</f>
        <v>29.053734754561201</v>
      </c>
      <c r="EU134" s="36">
        <f t="shared" ref="EU134:EU197" si="231">IF(ET134&lt;=$C$17,1,0)</f>
        <v>0</v>
      </c>
      <c r="EV134" s="43">
        <f>ET133*'DEPRECATED - DT-Prelim Calcs'!$C$11+EV133</f>
        <v>-3759.5279012798492</v>
      </c>
      <c r="EW134" s="43">
        <f>EW133+0.5*ET134*'DEPRECATED - DT-Prelim Calcs'!$C$11^2+EV134*'DEPRECATED - DT-Prelim Calcs'!$C$11</f>
        <v>-1683207.5580311671</v>
      </c>
      <c r="EX134" s="43">
        <f>MIN('Drive Train'!$F$35-ER133*'DEPRECATED - DT-Prelim Calcs'!$C$21*'Drive Train'!$F$39,EX133+ER$2)</f>
        <v>7.1920000000000002</v>
      </c>
      <c r="EY134" s="43">
        <f>'Drive Train'!$F$35-ER134*'DEPRECATED - DT-Prelim Calcs'!$C$21*'Drive Train'!$F$39</f>
        <v>7.1920000000000002</v>
      </c>
      <c r="EZ134" s="1">
        <f>IF(EW134&gt;='Drive Train'!$F$29,1,0)</f>
        <v>0</v>
      </c>
      <c r="FA134" s="43">
        <f t="shared" ref="FA134:FA197" si="232">MIN(ER134,$C$10)*$C$11*1000/60/60</f>
        <v>103.33333333333333</v>
      </c>
      <c r="FB134" s="49">
        <f>FB133+'DEPRECATED - DT-Prelim Calcs'!$C$11</f>
        <v>520</v>
      </c>
      <c r="FC134" s="2">
        <f>FM134/'Drive Train'!$F$35</f>
        <v>0.57999999999999996</v>
      </c>
      <c r="FD134" s="36">
        <f>FK134*12*60/(PI() * 'Drive Train'!$F$15)/FC$2*FC134</f>
        <v>-410779.54860327847</v>
      </c>
      <c r="FE134" s="2">
        <f>('DEPRECATED - DT-Prelim Calcs'!$C$6*FC134-FD134)/('DEPRECATED - DT-Prelim Calcs'!$C$6*FC134)*'DEPRECATED - DT-Prelim Calcs'!$C$7*FC134</f>
        <v>304.68823807983955</v>
      </c>
      <c r="FF134" s="43">
        <f>FE134/'DEPRECATED - DT-Prelim Calcs'!$C$7*('DEPRECATED - DT-Prelim Calcs'!$C$8-'DEPRECATED - DT-Prelim Calcs'!$C$9)+'DEPRECATED - DT-Prelim Calcs'!$C$9</f>
        <v>16600.187596886779</v>
      </c>
      <c r="FG134" s="43">
        <f t="shared" si="197"/>
        <v>93</v>
      </c>
      <c r="FH134" s="2">
        <f t="shared" ref="FH134:FH197" si="233">MIN((FG134-$C$9)/($C$8-$C$9)*$C$7-$C$29*FK134/FD$2,FH$2)</f>
        <v>0.63495514679048781</v>
      </c>
      <c r="FI134" s="43">
        <f>FH134*'DEPRECATED - DT-Prelim Calcs'!$C$21/FC$2/'DEPRECATED - DT-Prelim Calcs'!$C$19/'DEPRECATED - DT-Prelim Calcs'!$C$18*3.39*'DEPRECATED - DT-Prelim Calcs'!$C$20</f>
        <v>29.053734754561205</v>
      </c>
      <c r="FJ134" s="36">
        <f t="shared" ref="FJ134:FJ197" si="234">IF(FI134&lt;=$C$17,1,0)</f>
        <v>0</v>
      </c>
      <c r="FK134" s="43">
        <f>FI133*'DEPRECATED - DT-Prelim Calcs'!$C$11+FK133</f>
        <v>-904.47295496004426</v>
      </c>
      <c r="FL134" s="43">
        <f>FL133+0.5*FI134*'DEPRECATED - DT-Prelim Calcs'!$C$11^2+FK134*'DEPRECATED - DT-Prelim Calcs'!$C$11</f>
        <v>-2068983.3520923012</v>
      </c>
      <c r="FM134" s="43">
        <f>MIN('Drive Train'!$F$35-FG133*'DEPRECATED - DT-Prelim Calcs'!$C$21*'Drive Train'!$F$39,FM133+FG$2)</f>
        <v>7.1920000000000002</v>
      </c>
      <c r="FN134" s="43">
        <f>'Drive Train'!$F$35-FG134*'DEPRECATED - DT-Prelim Calcs'!$C$21*'Drive Train'!$F$39</f>
        <v>7.1920000000000002</v>
      </c>
      <c r="FO134" s="1">
        <f>IF(FL134&gt;='Drive Train'!$F$29,1,0)</f>
        <v>0</v>
      </c>
      <c r="FP134" s="43">
        <f t="shared" ref="FP134:FP197" si="235">MIN(FG134,$C$10)*$C$11*1000/60/60</f>
        <v>103.33333333333333</v>
      </c>
      <c r="FQ134" s="49">
        <f>FQ133+'DEPRECATED - DT-Prelim Calcs'!$C$11</f>
        <v>520</v>
      </c>
      <c r="FR134" s="2">
        <f>GB134/'Drive Train'!$F$35</f>
        <v>0.57999999999999996</v>
      </c>
      <c r="FS134" s="36">
        <f>FZ134*12*60/(PI() * 'Drive Train'!$F$15)/FR$2*FR134</f>
        <v>-195595.20038046062</v>
      </c>
      <c r="FT134" s="2">
        <f>('DEPRECATED - DT-Prelim Calcs'!$C$6*FR134-FS134)/('DEPRECATED - DT-Prelim Calcs'!$C$6*FR134)*'DEPRECATED - DT-Prelim Calcs'!$C$7*FR134</f>
        <v>146.50413256808156</v>
      </c>
      <c r="FU134" s="43">
        <f>FT134/'DEPRECATED - DT-Prelim Calcs'!$C$7*('DEPRECATED - DT-Prelim Calcs'!$C$8-'DEPRECATED - DT-Prelim Calcs'!$C$9)+'DEPRECATED - DT-Prelim Calcs'!$C$9</f>
        <v>7982.6952816939947</v>
      </c>
      <c r="FV134" s="43">
        <f t="shared" si="198"/>
        <v>93</v>
      </c>
      <c r="FW134" s="2">
        <f t="shared" ref="FW134:FW197" si="236">MIN((FV134-$C$9)/($C$8-$C$9)*$C$7-$C$29*FZ134/FS$2,FW$2)</f>
        <v>0.57851468929799987</v>
      </c>
      <c r="FX134" s="43">
        <f>FW134*'DEPRECATED - DT-Prelim Calcs'!$C$21/FR$2/'DEPRECATED - DT-Prelim Calcs'!$C$19/'DEPRECATED - DT-Prelim Calcs'!$C$18*3.39*'DEPRECATED - DT-Prelim Calcs'!$C$20</f>
        <v>29.053734754561201</v>
      </c>
      <c r="FY134" s="36">
        <f t="shared" ref="FY134:FY197" si="237">IF(FX134&lt;=$C$17,1,0)</f>
        <v>0</v>
      </c>
      <c r="FZ134" s="43">
        <f>FX133*'DEPRECATED - DT-Prelim Calcs'!$C$11+FZ133</f>
        <v>-392.38853422265549</v>
      </c>
      <c r="GA134" s="43">
        <f>GA133+0.5*FX134*'DEPRECATED - DT-Prelim Calcs'!$C$11^2+FZ134*'DEPRECATED - DT-Prelim Calcs'!$C$11</f>
        <v>-2089508.0320997965</v>
      </c>
      <c r="GB134" s="43">
        <f>MIN('Drive Train'!$F$35-FV133*'DEPRECATED - DT-Prelim Calcs'!$C$21*'Drive Train'!$F$39,GB133+FV$2)</f>
        <v>7.1920000000000002</v>
      </c>
      <c r="GC134" s="43">
        <f>'Drive Train'!$F$35-FV134*'DEPRECATED - DT-Prelim Calcs'!$C$21*'Drive Train'!$F$39</f>
        <v>7.1920000000000002</v>
      </c>
      <c r="GD134" s="1">
        <f>IF(GA134&gt;='Drive Train'!$F$29,1,0)</f>
        <v>0</v>
      </c>
      <c r="GE134" s="43">
        <f t="shared" ref="GE134:GE197" si="238">MIN(FV134,$C$10)*$C$11*1000/60/60</f>
        <v>103.33333333333333</v>
      </c>
      <c r="GF134" s="49">
        <f>GF133+'DEPRECATED - DT-Prelim Calcs'!$C$11</f>
        <v>520</v>
      </c>
      <c r="GG134" s="2">
        <f>GQ134/'Drive Train'!$F$35</f>
        <v>0.86451612903225805</v>
      </c>
      <c r="GH134" s="36">
        <f>GO134*12*60/(PI() * 'Drive Train'!$F$15)/GG$2*GG134</f>
        <v>-110272.52310145492</v>
      </c>
      <c r="GI134" s="2">
        <f>('DEPRECATED - DT-Prelim Calcs'!$C$6*GG134-GH134)/('DEPRECATED - DT-Prelim Calcs'!$C$6*GG134)*'DEPRECATED - DT-Prelim Calcs'!$C$7*GG134</f>
        <v>85.116983990901659</v>
      </c>
      <c r="GJ134" s="43">
        <f>GI134/'DEPRECATED - DT-Prelim Calcs'!$C$7*('DEPRECATED - DT-Prelim Calcs'!$C$8-'DEPRECATED - DT-Prelim Calcs'!$C$9)+'DEPRECATED - DT-Prelim Calcs'!$C$9</f>
        <v>4638.4700233849408</v>
      </c>
      <c r="GK134" s="43">
        <f t="shared" ref="GK134:GK197" si="239">MIN(GJ134,GI$2)</f>
        <v>29.999999999999982</v>
      </c>
      <c r="GL134" s="2">
        <f t="shared" ref="GL134:GL197" si="240">MIN((GK134-$C$9)/($C$8-$C$9)*$C$7-$C$29*GO134/GH$2,GL$2)</f>
        <v>1.4462867232450001</v>
      </c>
      <c r="GM134" s="43">
        <f>GL134*'DEPRECATED - DT-Prelim Calcs'!$C$21/GG$2/'DEPRECATED - DT-Prelim Calcs'!$C$19/'DEPRECATED - DT-Prelim Calcs'!$C$18*3.39*'DEPRECATED - DT-Prelim Calcs'!$C$20</f>
        <v>29.053734754561201</v>
      </c>
      <c r="GN134" s="36">
        <f t="shared" ref="GN134:GN197" si="241">IF(GM134&lt;=$C$17,1,0)</f>
        <v>0</v>
      </c>
      <c r="GO134" s="43">
        <f>GM133*'DEPRECATED - DT-Prelim Calcs'!$C$11+GO133</f>
        <v>-371.03965597424644</v>
      </c>
      <c r="GP134" s="43">
        <f>GP133+0.5*GM134*'DEPRECATED - DT-Prelim Calcs'!$C$11^2+GO134*'DEPRECATED - DT-Prelim Calcs'!$C$11</f>
        <v>-170374.58251415665</v>
      </c>
      <c r="GQ134" s="43">
        <f>MIN('Drive Train'!$F$35-GK133*'DEPRECATED - DT-Prelim Calcs'!$C$21*'Drive Train'!$F$39,GQ133+GK$2)</f>
        <v>10.72</v>
      </c>
      <c r="GR134" s="43">
        <f>'Drive Train'!$F$35-GK134*'DEPRECATED - DT-Prelim Calcs'!$C$21*'Drive Train'!$F$39</f>
        <v>10.72</v>
      </c>
      <c r="GS134" s="1">
        <f>IF(GP134&gt;='Drive Train'!$F$29,1,0)</f>
        <v>0</v>
      </c>
      <c r="GT134" s="43">
        <f t="shared" ref="GT134:GT197" si="242">MIN(GK134,$C$10)*$C$11*1000/60/60</f>
        <v>33.333333333333314</v>
      </c>
      <c r="GU134" s="49">
        <f>GU133+'DEPRECATED - DT-Prelim Calcs'!$C$11</f>
        <v>520</v>
      </c>
      <c r="GV134" s="2">
        <f>HF134/'Drive Train'!$F$35</f>
        <v>0.84946236559139798</v>
      </c>
      <c r="GW134" s="36">
        <f>HD134*12*60/(PI() * 'Drive Train'!$F$15)/GV$2*GV134</f>
        <v>1779.3736914990841</v>
      </c>
      <c r="GX134" s="2">
        <f>('DEPRECATED - DT-Prelim Calcs'!$C$6*GV134-GW134)/('DEPRECATED - DT-Prelim Calcs'!$C$6*GV134)*'DEPRECATED - DT-Prelim Calcs'!$C$7*GV134</f>
        <v>2.6759436022834211</v>
      </c>
      <c r="GY134" s="43">
        <f>GX134/'DEPRECATED - DT-Prelim Calcs'!$C$7*('DEPRECATED - DT-Prelim Calcs'!$C$8-'DEPRECATED - DT-Prelim Calcs'!$C$9)+'DEPRECATED - DT-Prelim Calcs'!$C$9</f>
        <v>147.27901713932067</v>
      </c>
      <c r="GZ134" s="43">
        <f t="shared" si="199"/>
        <v>33.333333333333314</v>
      </c>
      <c r="HA134" s="2">
        <f t="shared" ref="HA134:HA197" si="243">MIN((GZ134-$C$9)/($C$8-$C$9)*$C$7-$C$29*HD134/GW$2,HA$2)</f>
        <v>0.42071053890395244</v>
      </c>
      <c r="HB134" s="43">
        <f>HA134*'DEPRECATED - DT-Prelim Calcs'!$C$21/GV$2/'DEPRECATED - DT-Prelim Calcs'!$C$19/'DEPRECATED - DT-Prelim Calcs'!$C$18*3.39*'DEPRECATED - DT-Prelim Calcs'!$C$20</f>
        <v>8.4514447995062802</v>
      </c>
      <c r="HC134" s="36">
        <f t="shared" ref="HC134:HC197" si="244">IF(HB134&lt;=$C$17,1,0)</f>
        <v>0</v>
      </c>
      <c r="HD134" s="43">
        <f>HB133*'DEPRECATED - DT-Prelim Calcs'!$C$11+HD133</f>
        <v>6.0932519983593068</v>
      </c>
      <c r="HE134" s="43">
        <f>HE133+0.5*HB134*'DEPRECATED - DT-Prelim Calcs'!$C$11^2+HD134*'DEPRECATED - DT-Prelim Calcs'!$C$11</f>
        <v>-176782.60322319568</v>
      </c>
      <c r="HF134" s="43">
        <f>MIN('Drive Train'!$F$35-GZ133*'DEPRECATED - DT-Prelim Calcs'!$C$21*'Drive Train'!$F$39,HF133+GZ$2)</f>
        <v>10.533333333333335</v>
      </c>
      <c r="HG134" s="43">
        <f>'Drive Train'!$F$35-GZ134*'DEPRECATED - DT-Prelim Calcs'!$C$21*'Drive Train'!$F$39</f>
        <v>10.533333333333335</v>
      </c>
      <c r="HH134" s="1">
        <f>IF(HE134&gt;='Drive Train'!$F$29,1,0)</f>
        <v>0</v>
      </c>
      <c r="HI134" s="43">
        <f t="shared" ref="HI134:HI197" si="245">MIN(GZ134,$C$10)*$C$11*1000/60/60</f>
        <v>37.037037037037017</v>
      </c>
      <c r="HJ134" s="49">
        <f>HJ133+'DEPRECATED - DT-Prelim Calcs'!$C$11</f>
        <v>520</v>
      </c>
      <c r="HK134" s="2">
        <f>HU134/'Drive Train'!$F$35</f>
        <v>0.83440860215053769</v>
      </c>
      <c r="HL134" s="36">
        <f>HS134*12*60/(PI() * 'Drive Train'!$F$15)/HK$2*HK134</f>
        <v>-191578.43309925997</v>
      </c>
      <c r="HM134" s="2">
        <f>('DEPRECATED - DT-Prelim Calcs'!$C$6*HK134-HL134)/('DEPRECATED - DT-Prelim Calcs'!$C$6*HK134)*'DEPRECATED - DT-Prelim Calcs'!$C$7*HK134</f>
        <v>144.7445442493414</v>
      </c>
      <c r="HN134" s="43">
        <f>HM134/'DEPRECATED - DT-Prelim Calcs'!$C$7*('DEPRECATED - DT-Prelim Calcs'!$C$8-'DEPRECATED - DT-Prelim Calcs'!$C$9)+'DEPRECATED - DT-Prelim Calcs'!$C$9</f>
        <v>7886.8371120909869</v>
      </c>
      <c r="HO134" s="43">
        <f t="shared" si="200"/>
        <v>36.66666666666665</v>
      </c>
      <c r="HP134" s="2">
        <f t="shared" ref="HP134:HP197" si="246">MIN((HO134-$C$9)/($C$8-$C$9)*$C$7-$C$29*HS134/HL$2,HP$2)</f>
        <v>1.4462867232450001</v>
      </c>
      <c r="HQ134" s="43">
        <f>HP134*'DEPRECATED - DT-Prelim Calcs'!$C$21/HK$2/'DEPRECATED - DT-Prelim Calcs'!$C$19/'DEPRECATED - DT-Prelim Calcs'!$C$18*3.39*'DEPRECATED - DT-Prelim Calcs'!$C$20</f>
        <v>29.053734754561201</v>
      </c>
      <c r="HR134" s="36">
        <f t="shared" ref="HR134:HR197" si="247">IF(HQ134&lt;=$C$17,1,0)</f>
        <v>0</v>
      </c>
      <c r="HS134" s="43">
        <f>HQ133*'DEPRECATED - DT-Prelim Calcs'!$C$11+HS133</f>
        <v>-667.87311491757021</v>
      </c>
      <c r="HT134" s="43">
        <f>HT133+0.5*HQ134*'DEPRECATED - DT-Prelim Calcs'!$C$11^2+HS134*'DEPRECATED - DT-Prelim Calcs'!$C$11</f>
        <v>-195746.55621352902</v>
      </c>
      <c r="HU134" s="43">
        <f>MIN('Drive Train'!$F$35-HO133*'DEPRECATED - DT-Prelim Calcs'!$C$21*'Drive Train'!$F$39,HU133+HO$2)</f>
        <v>10.346666666666668</v>
      </c>
      <c r="HV134" s="43">
        <f>'Drive Train'!$F$35-HO134*'DEPRECATED - DT-Prelim Calcs'!$C$21*'Drive Train'!$F$39</f>
        <v>10.346666666666668</v>
      </c>
      <c r="HW134" s="1">
        <f>IF(HT134&gt;='Drive Train'!$F$29,1,0)</f>
        <v>0</v>
      </c>
      <c r="HX134" s="43">
        <f t="shared" ref="HX134:HX197" si="248">MIN(HO134,$C$10)*$C$11*1000/60/60</f>
        <v>40.740740740740726</v>
      </c>
      <c r="HY134" s="49">
        <f>HY133+'DEPRECATED - DT-Prelim Calcs'!$C$11</f>
        <v>520</v>
      </c>
      <c r="HZ134" s="2">
        <f>IJ134/'Drive Train'!$F$35</f>
        <v>4.2843633311170981</v>
      </c>
      <c r="IA134" s="36">
        <f>IH134*12*60/(PI() * 'Drive Train'!$F$15)/HZ$2*HZ134</f>
        <v>-1724994.5618895432</v>
      </c>
      <c r="IB134" s="2">
        <f>('DEPRECATED - DT-Prelim Calcs'!$C$6*HZ134-IA134)/('DEPRECATED - DT-Prelim Calcs'!$C$6*HZ134)*'DEPRECATED - DT-Prelim Calcs'!$C$7*HZ134</f>
        <v>1288.1539297379798</v>
      </c>
      <c r="IC134" s="43">
        <f>IB134/'DEPRECATED - DT-Prelim Calcs'!$C$7*('DEPRECATED - DT-Prelim Calcs'!$C$8-'DEPRECATED - DT-Prelim Calcs'!$C$9)+'DEPRECATED - DT-Prelim Calcs'!$C$9</f>
        <v>70177.049903636202</v>
      </c>
      <c r="ID134" s="43">
        <f t="shared" si="201"/>
        <v>39.999999999999986</v>
      </c>
      <c r="IE134" s="2">
        <f t="shared" ref="IE134:IE197" si="249">MIN((ID134-$C$9)/($C$8-$C$9)*$C$7-$C$29*IH134/IA$2,IE$2)</f>
        <v>1.4462867232450001</v>
      </c>
      <c r="IF134" s="43">
        <f>IE134*'DEPRECATED - DT-Prelim Calcs'!$C$21/HZ$2/'DEPRECATED - DT-Prelim Calcs'!$C$19/'DEPRECATED - DT-Prelim Calcs'!$C$18*3.39*'DEPRECATED - DT-Prelim Calcs'!$C$20</f>
        <v>29.053734754561201</v>
      </c>
      <c r="IG134" s="36">
        <f t="shared" ref="IG134:IG197" si="250">IF(IF134&lt;=$C$17,1,0)</f>
        <v>0</v>
      </c>
      <c r="IH134" s="43">
        <f>IF133*'DEPRECATED - DT-Prelim Calcs'!$C$11+IH133</f>
        <v>-1171.1905347096858</v>
      </c>
      <c r="II134" s="43">
        <f>II133+0.5*IF134*'DEPRECATED - DT-Prelim Calcs'!$C$11^2+IH134*'DEPRECATED - DT-Prelim Calcs'!$C$11</f>
        <v>-174078.69086564009</v>
      </c>
      <c r="IJ134" s="43">
        <f>MIN('Drive Train'!$F$35-ID133*'DEPRECATED - DT-Prelim Calcs'!$C$21*'Drive Train'!$F$39,IJ133+ID$2)</f>
        <v>53.126105305852015</v>
      </c>
      <c r="IK134" s="43">
        <f>'Drive Train'!$F$35-ID134*'DEPRECATED - DT-Prelim Calcs'!$C$21*'Drive Train'!$F$39</f>
        <v>10.16</v>
      </c>
      <c r="IL134" s="1">
        <f>IF(II134&gt;='Drive Train'!$F$29,1,0)</f>
        <v>0</v>
      </c>
      <c r="IM134" s="43">
        <f t="shared" ref="IM134:IM197" si="251">MIN(ID134,$C$10)*$C$11*1000/60/60</f>
        <v>44.444444444444429</v>
      </c>
      <c r="IN134" s="49">
        <f>IN133+'DEPRECATED - DT-Prelim Calcs'!$C$11</f>
        <v>520</v>
      </c>
      <c r="IO134" s="2">
        <f>IY134/'Drive Train'!$F$35</f>
        <v>0.80430107526881722</v>
      </c>
      <c r="IP134" s="36">
        <f>IW134*12*60/(PI() * 'Drive Train'!$F$15)/IO$2*IO134</f>
        <v>-93857.772961826937</v>
      </c>
      <c r="IQ134" s="2">
        <f>('DEPRECATED - DT-Prelim Calcs'!$C$6*IO134-IP134)/('DEPRECATED - DT-Prelim Calcs'!$C$6*IO134)*'DEPRECATED - DT-Prelim Calcs'!$C$7*IO134</f>
        <v>72.767933044729915</v>
      </c>
      <c r="IR134" s="43">
        <f>IQ134/'DEPRECATED - DT-Prelim Calcs'!$C$7*('DEPRECATED - DT-Prelim Calcs'!$C$8-'DEPRECATED - DT-Prelim Calcs'!$C$9)+'DEPRECATED - DT-Prelim Calcs'!$C$9</f>
        <v>3965.7232181084205</v>
      </c>
      <c r="IS134" s="43">
        <f t="shared" si="202"/>
        <v>43.333333333333321</v>
      </c>
      <c r="IT134" s="2">
        <f t="shared" ref="IT134:IT197" si="252">MIN((IS134-$C$9)/($C$8-$C$9)*$C$7-$C$29*IW134/IP$2,IT$2)</f>
        <v>1.4462867232450001</v>
      </c>
      <c r="IU134" s="43">
        <f>IT134*'DEPRECATED - DT-Prelim Calcs'!$C$21/IO$2/'DEPRECATED - DT-Prelim Calcs'!$C$19/'DEPRECATED - DT-Prelim Calcs'!$C$18*3.39*'DEPRECATED - DT-Prelim Calcs'!$C$20</f>
        <v>29.053734754561201</v>
      </c>
      <c r="IV134" s="36">
        <f t="shared" ref="IV134:IV197" si="253">IF(IU134&lt;=$C$17,1,0)</f>
        <v>0</v>
      </c>
      <c r="IW134" s="43">
        <f>IU133*'DEPRECATED - DT-Prelim Calcs'!$C$11+IW133</f>
        <v>-339.45148509337503</v>
      </c>
      <c r="IX134" s="43">
        <f>IX133+0.5*IU134*'DEPRECATED - DT-Prelim Calcs'!$C$11^2+IW134*'DEPRECATED - DT-Prelim Calcs'!$C$11</f>
        <v>-226008.94702308698</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4">MIN(IS134,$C$10)*$C$11*1000/60/60</f>
        <v>48.148148148148138</v>
      </c>
      <c r="JC134" s="49">
        <f>JC133+'DEPRECATED - DT-Prelim Calcs'!$C$11</f>
        <v>520</v>
      </c>
      <c r="JD134" s="2">
        <f>JN134/'Drive Train'!$F$35</f>
        <v>0.78924731182795704</v>
      </c>
      <c r="JE134" s="36">
        <f>JL134*12*60/(PI() * 'Drive Train'!$F$15)/JD$2*JD134</f>
        <v>-80422.409035632169</v>
      </c>
      <c r="JF134" s="2">
        <f>('DEPRECATED - DT-Prelim Calcs'!$C$6*JD134-JE134)/('DEPRECATED - DT-Prelim Calcs'!$C$6*JD134)*'DEPRECATED - DT-Prelim Calcs'!$C$7*JD134</f>
        <v>62.820864308948806</v>
      </c>
      <c r="JG134" s="43">
        <f>JF134/'DEPRECATED - DT-Prelim Calcs'!$C$7*('DEPRECATED - DT-Prelim Calcs'!$C$8-'DEPRECATED - DT-Prelim Calcs'!$C$9)+'DEPRECATED - DT-Prelim Calcs'!$C$9</f>
        <v>3423.8306675770614</v>
      </c>
      <c r="JH134" s="43">
        <f t="shared" si="203"/>
        <v>46.666666666666657</v>
      </c>
      <c r="JI134" s="2">
        <f t="shared" ref="JI134:JI197" si="255">MIN((JH134-$C$9)/($C$8-$C$9)*$C$7-$C$29*JL134/JE$2,JI$2)</f>
        <v>1.4462867232450001</v>
      </c>
      <c r="JJ134" s="43">
        <f>JI134*'DEPRECATED - DT-Prelim Calcs'!$C$21/JD$2/'DEPRECATED - DT-Prelim Calcs'!$C$19/'DEPRECATED - DT-Prelim Calcs'!$C$18*3.39*'DEPRECATED - DT-Prelim Calcs'!$C$20</f>
        <v>29.053734754561201</v>
      </c>
      <c r="JK134" s="36">
        <f t="shared" ref="JK134:JK197" si="256">IF(JJ134&lt;=$C$17,1,0)</f>
        <v>0</v>
      </c>
      <c r="JL134" s="43">
        <f>JJ133*'DEPRECATED - DT-Prelim Calcs'!$C$11+JL133</f>
        <v>-296.40811125190726</v>
      </c>
      <c r="JM134" s="43">
        <f>JM133+0.5*JJ134*'DEPRECATED - DT-Prelim Calcs'!$C$11^2+JL134*'DEPRECATED - DT-Prelim Calcs'!$C$11</f>
        <v>-195593.95407070208</v>
      </c>
      <c r="JN134" s="43">
        <f>MIN('Drive Train'!$F$35-JH133*'DEPRECATED - DT-Prelim Calcs'!$C$21*'Drive Train'!$F$39,JN133+JH$2)</f>
        <v>9.7866666666666671</v>
      </c>
      <c r="JO134" s="43">
        <f>'Drive Train'!$F$35-JH134*'DEPRECATED - DT-Prelim Calcs'!$C$21*'Drive Train'!$F$39</f>
        <v>9.7866666666666671</v>
      </c>
      <c r="JP134" s="1">
        <f>IF(JM134&gt;='Drive Train'!$F$29,1,0)</f>
        <v>0</v>
      </c>
      <c r="JQ134" s="43">
        <f>MIN(JG134,'DEPRECATED - DT-Prelim Calcs'!$C$10)*'DEPRECATED - DT-Prelim Calcs'!$C$11*1000/60/60</f>
        <v>103.33333333333333</v>
      </c>
      <c r="JR134" s="49">
        <f>JR133+'DEPRECATED - DT-Prelim Calcs'!$C$11</f>
        <v>520</v>
      </c>
      <c r="JS134" s="2">
        <f>KC134/'Drive Train'!$F$35</f>
        <v>0.77419354838709686</v>
      </c>
      <c r="JT134" s="36">
        <f>KA134*12*60/(PI() * 'Drive Train'!$F$15)/JS$2*JS134</f>
        <v>-77945.653670606887</v>
      </c>
      <c r="JU134" s="2">
        <f>('DEPRECATED - DT-Prelim Calcs'!$C$6*JS134-JT134)/('DEPRECATED - DT-Prelim Calcs'!$C$6*JS134)*'DEPRECATED - DT-Prelim Calcs'!$C$7*JS134</f>
        <v>60.929575220798554</v>
      </c>
      <c r="JV134" s="43">
        <f>JU134/'DEPRECATED - DT-Prelim Calcs'!$C$7*('DEPRECATED - DT-Prelim Calcs'!$C$8-'DEPRECATED - DT-Prelim Calcs'!$C$9)+'DEPRECATED - DT-Prelim Calcs'!$C$9</f>
        <v>3320.797754565891</v>
      </c>
      <c r="JW134" s="43">
        <f t="shared" si="204"/>
        <v>49.999999999999993</v>
      </c>
      <c r="JX134" s="2">
        <f t="shared" ref="JX134:JX197" si="257">MIN((JW134-$C$9)/($C$8-$C$9)*$C$7-$C$29*KA134/JT$2,JX$2)</f>
        <v>1.4462867232450001</v>
      </c>
      <c r="JY134" s="43">
        <f>JX134*'DEPRECATED - DT-Prelim Calcs'!$C$21/JS$2/'DEPRECATED - DT-Prelim Calcs'!$C$19/'DEPRECATED - DT-Prelim Calcs'!$C$18*3.39*'DEPRECATED - DT-Prelim Calcs'!$C$20</f>
        <v>29.053734754561201</v>
      </c>
      <c r="JZ134" s="36">
        <f t="shared" ref="JZ134:JZ197" si="258">IF(JY134&lt;=$C$17,1,0)</f>
        <v>0</v>
      </c>
      <c r="KA134" s="43">
        <f>JY133*'DEPRECATED - DT-Prelim Calcs'!$C$11+KA133</f>
        <v>-292.8656744396535</v>
      </c>
      <c r="KB134" s="43">
        <f>KB133+0.5*JY134*'DEPRECATED - DT-Prelim Calcs'!$C$11^2+KA134*'DEPRECATED - DT-Prelim Calcs'!$C$11</f>
        <v>-213704.02604296707</v>
      </c>
      <c r="KC134" s="43">
        <f>MIN('Drive Train'!$F$35-JW133*'DEPRECATED - DT-Prelim Calcs'!$C$21*'Drive Train'!$F$39,KC133+JW$2)</f>
        <v>9.6000000000000014</v>
      </c>
      <c r="KD134" s="43">
        <f>'Drive Train'!$F$35-JW134*'DEPRECATED - DT-Prelim Calcs'!$C$21*'Drive Train'!$F$39</f>
        <v>9.6000000000000014</v>
      </c>
      <c r="KE134" s="1">
        <f>IF(KB134&gt;='Drive Train'!$F$29,1,0)</f>
        <v>0</v>
      </c>
      <c r="KF134" s="43">
        <f>MIN(JV134,'DEPRECATED - DT-Prelim Calcs'!$C$10)*'DEPRECATED - DT-Prelim Calcs'!$C$11*1000/60/60</f>
        <v>103.33333333333333</v>
      </c>
      <c r="KG134" s="49">
        <f>KG133+'DEPRECATED - DT-Prelim Calcs'!$C$11</f>
        <v>520</v>
      </c>
      <c r="KH134" s="2">
        <f>KR134/'Drive Train'!$F$35</f>
        <v>0.75913978494623657</v>
      </c>
      <c r="KI134" s="36">
        <f>KP134*12*60/(PI() * 'Drive Train'!$F$15)/KH$2*KH134</f>
        <v>-65767.041736071056</v>
      </c>
      <c r="KJ134" s="2">
        <f>('DEPRECATED - DT-Prelim Calcs'!$C$6*KH134-KI134)/('DEPRECATED - DT-Prelim Calcs'!$C$6*KH134)*'DEPRECATED - DT-Prelim Calcs'!$C$7*KH134</f>
        <v>51.906357087036298</v>
      </c>
      <c r="KK134" s="43">
        <f>KJ134/'DEPRECATED - DT-Prelim Calcs'!$C$7*('DEPRECATED - DT-Prelim Calcs'!$C$8-'DEPRECATED - DT-Prelim Calcs'!$C$9)+'DEPRECATED - DT-Prelim Calcs'!$C$9</f>
        <v>2829.2343786221263</v>
      </c>
      <c r="KL134" s="43">
        <f t="shared" si="205"/>
        <v>53.333333333333329</v>
      </c>
      <c r="KM134" s="2">
        <f t="shared" ref="KM134:KM197" si="259">MIN((KL134-$C$9)/($C$8-$C$9)*$C$7-$C$29*KP134/KI$2,KM$2)</f>
        <v>1.4462867232450001</v>
      </c>
      <c r="KN134" s="43">
        <f>KM134*'DEPRECATED - DT-Prelim Calcs'!$C$21/KH$2/'DEPRECATED - DT-Prelim Calcs'!$C$19/'DEPRECATED - DT-Prelim Calcs'!$C$18*3.39*'DEPRECATED - DT-Prelim Calcs'!$C$20</f>
        <v>29.053734754561201</v>
      </c>
      <c r="KO134" s="36">
        <f t="shared" ref="KO134:KO197" si="260">IF(KN134&lt;=$C$17,1,0)</f>
        <v>0</v>
      </c>
      <c r="KP134" s="43">
        <f>KN133*'DEPRECATED - DT-Prelim Calcs'!$C$11+KP133</f>
        <v>-252.00703927280455</v>
      </c>
      <c r="KQ134" s="43">
        <f>KQ133+0.5*KN134*'DEPRECATED - DT-Prelim Calcs'!$C$11^2+KP134*'DEPRECATED - DT-Prelim Calcs'!$C$11</f>
        <v>-202587.74688663692</v>
      </c>
      <c r="KR134" s="43">
        <f>MIN('Drive Train'!$F$35-KL133*'DEPRECATED - DT-Prelim Calcs'!$C$21*'Drive Train'!$F$39,KR133+KL$2)</f>
        <v>9.413333333333334</v>
      </c>
      <c r="KS134" s="43">
        <f>'Drive Train'!$F$35-KL134*'DEPRECATED - DT-Prelim Calcs'!$C$21*'Drive Train'!$F$39</f>
        <v>9.413333333333334</v>
      </c>
      <c r="KT134" s="1">
        <f>IF(KQ134&gt;='Drive Train'!$F$29,1,0)</f>
        <v>0</v>
      </c>
      <c r="KU134" s="43">
        <f>MIN(KK134,'DEPRECATED - DT-Prelim Calcs'!$C$10)*'DEPRECATED - DT-Prelim Calcs'!$C$11*1000/60/60</f>
        <v>103.33333333333333</v>
      </c>
      <c r="KV134" s="49">
        <f>KV133+'DEPRECATED - DT-Prelim Calcs'!$C$11</f>
        <v>520</v>
      </c>
      <c r="KW134" s="2">
        <f>LG134/'Drive Train'!$F$35</f>
        <v>0.74408602150537628</v>
      </c>
      <c r="KX134" s="36">
        <f>LE134*12*60/(PI() * 'Drive Train'!$F$15)/KW$2*KW134</f>
        <v>-168035.44157722776</v>
      </c>
      <c r="KY134" s="2">
        <f>('DEPRECATED - DT-Prelim Calcs'!$C$6*KW134-KX134)/('DEPRECATED - DT-Prelim Calcs'!$C$6*KW134)*'DEPRECATED - DT-Prelim Calcs'!$C$7*KW134</f>
        <v>127.01424949057782</v>
      </c>
      <c r="KZ134" s="43">
        <f>KY134/'DEPRECATED - DT-Prelim Calcs'!$C$7*('DEPRECATED - DT-Prelim Calcs'!$C$8-'DEPRECATED - DT-Prelim Calcs'!$C$9)+'DEPRECATED - DT-Prelim Calcs'!$C$9</f>
        <v>6920.9329946359558</v>
      </c>
      <c r="LA134" s="43">
        <f t="shared" si="206"/>
        <v>56.666666666666664</v>
      </c>
      <c r="LB134" s="2">
        <f t="shared" ref="LB134:LB197" si="261">MIN((LA134-$C$9)/($C$8-$C$9)*$C$7-$C$29*LE134/KX$2,LB$2)</f>
        <v>1.4462867232450001</v>
      </c>
      <c r="LC134" s="43">
        <f>LB134*'DEPRECATED - DT-Prelim Calcs'!$C$21/KW$2/'DEPRECATED - DT-Prelim Calcs'!$C$19/'DEPRECATED - DT-Prelim Calcs'!$C$18*3.39*'DEPRECATED - DT-Prelim Calcs'!$C$20</f>
        <v>29.053734754561201</v>
      </c>
      <c r="LD134" s="36">
        <f t="shared" ref="LD134:LD197" si="262">IF(LC134&lt;=$C$17,1,0)</f>
        <v>0</v>
      </c>
      <c r="LE134" s="43">
        <f>LC133*'DEPRECATED - DT-Prelim Calcs'!$C$11+LE133</f>
        <v>-656.90695941128001</v>
      </c>
      <c r="LF134" s="43">
        <f>LF133+0.5*LC134*'DEPRECATED - DT-Prelim Calcs'!$C$11^2+LE134*'DEPRECATED - DT-Prelim Calcs'!$C$11</f>
        <v>-237138.71706047506</v>
      </c>
      <c r="LG134" s="43">
        <f>MIN('Drive Train'!$F$35-LA133*'DEPRECATED - DT-Prelim Calcs'!$C$21*'Drive Train'!$F$39,LG133+LA$2)</f>
        <v>9.2266666666666666</v>
      </c>
      <c r="LH134" s="43">
        <f>'Drive Train'!$F$35-LA134*'DEPRECATED - DT-Prelim Calcs'!$C$21*'Drive Train'!$F$39</f>
        <v>9.2266666666666666</v>
      </c>
      <c r="LI134" s="1">
        <f>IF(LF134&gt;='Drive Train'!$F$29,1,0)</f>
        <v>0</v>
      </c>
      <c r="LJ134" s="43">
        <f>MIN(KZ134,'DEPRECATED - DT-Prelim Calcs'!$C$10)*'DEPRECATED - DT-Prelim Calcs'!$C$11*1000/60/60</f>
        <v>103.33333333333333</v>
      </c>
      <c r="LK134" s="49">
        <f>LK133+'DEPRECATED - DT-Prelim Calcs'!$C$11</f>
        <v>520</v>
      </c>
      <c r="LL134" s="2">
        <f>LV134/'Drive Train'!$F$35</f>
        <v>0.72903225806451621</v>
      </c>
      <c r="LM134" s="36">
        <f>LT134*12*60/(PI() * 'Drive Train'!$F$15)/LL$2*LL134</f>
        <v>-63160.107132679404</v>
      </c>
      <c r="LN134" s="2">
        <f>('DEPRECATED - DT-Prelim Calcs'!$C$6*LL134-LM134)/('DEPRECATED - DT-Prelim Calcs'!$C$6*LL134)*'DEPRECATED - DT-Prelim Calcs'!$C$7*LL134</f>
        <v>49.848769825160574</v>
      </c>
      <c r="LO134" s="43">
        <f>LN134/'DEPRECATED - DT-Prelim Calcs'!$C$7*('DEPRECATED - DT-Prelim Calcs'!$C$8-'DEPRECATED - DT-Prelim Calcs'!$C$9)+'DEPRECATED - DT-Prelim Calcs'!$C$9</f>
        <v>2717.1419382363592</v>
      </c>
      <c r="LP134" s="43">
        <f t="shared" si="207"/>
        <v>60</v>
      </c>
      <c r="LQ134" s="2">
        <f t="shared" ref="LQ134:LQ197" si="263">MIN((LP134-$C$9)/($C$8-$C$9)*$C$7-$C$29*LT134/LM$2,LQ$2)</f>
        <v>1.4462867232450001</v>
      </c>
      <c r="LR134" s="43">
        <f>LQ134*'DEPRECATED - DT-Prelim Calcs'!$C$21/LL$2/'DEPRECATED - DT-Prelim Calcs'!$C$19/'DEPRECATED - DT-Prelim Calcs'!$C$18*3.39*'DEPRECATED - DT-Prelim Calcs'!$C$20</f>
        <v>29.053734754561201</v>
      </c>
      <c r="LS134" s="36">
        <f t="shared" ref="LS134:LS197" si="264">IF(LR134&lt;=$C$17,1,0)</f>
        <v>0</v>
      </c>
      <c r="LT134" s="43">
        <f>LR133*'DEPRECATED - DT-Prelim Calcs'!$C$11+LT133</f>
        <v>-252.01258544768388</v>
      </c>
      <c r="LU134" s="43">
        <f>LU133+0.5*LR134*'DEPRECATED - DT-Prelim Calcs'!$C$11^2+LT134*'DEPRECATED - DT-Prelim Calcs'!$C$11</f>
        <v>-228851.95164732807</v>
      </c>
      <c r="LV134" s="43">
        <f>MIN('Drive Train'!$F$35-LP133*'DEPRECATED - DT-Prelim Calcs'!$C$21*'Drive Train'!$F$39,LV133+LP$2)</f>
        <v>9.0400000000000009</v>
      </c>
      <c r="LW134" s="43">
        <f>'Drive Train'!$F$35-LP134*'DEPRECATED - DT-Prelim Calcs'!$C$21*'Drive Train'!$F$39</f>
        <v>9.0400000000000009</v>
      </c>
      <c r="LX134" s="1">
        <f>IF(LU134&gt;='Drive Train'!$F$29,1,0)</f>
        <v>0</v>
      </c>
      <c r="LY134" s="43">
        <f>MIN(LO134,'DEPRECATED - DT-Prelim Calcs'!$C$10)*'DEPRECATED - DT-Prelim Calcs'!$C$11*1000/60/60</f>
        <v>103.33333333333333</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1"/>
        <v>0</v>
      </c>
      <c r="X135" s="2">
        <f>MAX(MIN(IF(AND(AI134=1,AG135&lt;0),-1,1)*(W135-$C$9)/($C$8-$C$9)*$C$7-$C$29*AE135/T$2 -  AI134*$C$29/2,X$2),MAX(X$4:X134)*-1)</f>
        <v>-0.27672021620693066</v>
      </c>
      <c r="Y135" s="43">
        <f t="shared" si="182"/>
        <v>0</v>
      </c>
      <c r="Z135" s="43">
        <f t="shared" si="183"/>
        <v>0</v>
      </c>
      <c r="AA135" s="43">
        <f t="shared" si="184"/>
        <v>0</v>
      </c>
      <c r="AB135" s="43" t="e">
        <f t="shared" si="185"/>
        <v>#N/A</v>
      </c>
      <c r="AC135" s="36">
        <f t="shared" si="208"/>
        <v>1</v>
      </c>
      <c r="AD135" s="1">
        <f t="shared" si="186"/>
        <v>1</v>
      </c>
      <c r="AE135" s="43">
        <f t="shared" si="187"/>
        <v>0</v>
      </c>
      <c r="AF135" s="43" t="e">
        <f t="shared" si="188"/>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889.49632897085212</v>
      </c>
      <c r="AK135" s="43">
        <f t="shared" si="178"/>
        <v>0</v>
      </c>
      <c r="AL135" s="49">
        <f>AL134+'DEPRECATED - DT-Prelim Calcs'!$C$11</f>
        <v>524</v>
      </c>
      <c r="AM135" s="2">
        <f>AW135/'Drive Train'!$F$35</f>
        <v>0.57999999999999996</v>
      </c>
      <c r="AN135" s="36">
        <f>AU135*12*60/(PI() * 'Drive Train'!$F$15)/AM$2*AM135</f>
        <v>4661.7728630050651</v>
      </c>
      <c r="AO135" s="2">
        <f>('DEPRECATED - DT-Prelim Calcs'!$C$6*AM135-AN135)/('DEPRECATED - DT-Prelim Calcs'!$C$6*AM135)*'DEPRECATED - DT-Prelim Calcs'!$C$7*AM135</f>
        <v>-0.70671453408993057</v>
      </c>
      <c r="AP135" s="43">
        <f>AO135/'DEPRECATED - DT-Prelim Calcs'!$C$7*('DEPRECATED - DT-Prelim Calcs'!$C$8-'DEPRECATED - DT-Prelim Calcs'!$C$9)+'DEPRECATED - DT-Prelim Calcs'!$C$9</f>
        <v>-37.000120140720099</v>
      </c>
      <c r="AQ135" s="43">
        <f t="shared" si="189"/>
        <v>-37.000120140720099</v>
      </c>
      <c r="AR135" s="2">
        <f t="shared" si="209"/>
        <v>-1.3345647076225982</v>
      </c>
      <c r="AS135" s="43">
        <f>AR135*'DEPRECATED - DT-Prelim Calcs'!$C$21/AM$2/'DEPRECATED - DT-Prelim Calcs'!$C$19/'DEPRECATED - DT-Prelim Calcs'!$C$18*3.39*'DEPRECATED - DT-Prelim Calcs'!$C$20</f>
        <v>-13.404703370666697</v>
      </c>
      <c r="AT135" s="36">
        <f t="shared" si="210"/>
        <v>1</v>
      </c>
      <c r="AU135" s="43">
        <f>AS134*'DEPRECATED - DT-Prelim Calcs'!$C$11+AU134</f>
        <v>46.760508873310883</v>
      </c>
      <c r="AV135" s="43">
        <f>AV134+0.5*AS135*'DEPRECATED - DT-Prelim Calcs'!$C$11^2+AU135*'DEPRECATED - DT-Prelim Calcs'!$C$11</f>
        <v>7685.0311638718185</v>
      </c>
      <c r="AW135" s="43">
        <f>MIN('Drive Train'!$F$35-AQ134*'DEPRECATED - DT-Prelim Calcs'!$C$21*'Drive Train'!$F$39,AW134+AQ$2)</f>
        <v>7.1920000000000002</v>
      </c>
      <c r="AX135" s="43">
        <f>'Drive Train'!$F$35-AQ135*'DEPRECATED - DT-Prelim Calcs'!$C$21*'Drive Train'!$F$39</f>
        <v>14.472006727880327</v>
      </c>
      <c r="AY135" s="1">
        <f>IF(AV135&gt;='Drive Train'!$F$29,1,0)</f>
        <v>1</v>
      </c>
      <c r="AZ135" s="43">
        <f t="shared" si="211"/>
        <v>-41.111244600800113</v>
      </c>
      <c r="BA135" s="49">
        <f>BA134+'DEPRECATED - DT-Prelim Calcs'!$C$11</f>
        <v>524</v>
      </c>
      <c r="BB135" s="2">
        <f>BL135/'Drive Train'!$F$35</f>
        <v>1.8552504674864101</v>
      </c>
      <c r="BC135" s="36">
        <f>BJ135*12*60/(PI() * 'Drive Train'!$F$15)/BB$2*BB135</f>
        <v>-97061.071725500035</v>
      </c>
      <c r="BD135" s="2">
        <f>('DEPRECATED - DT-Prelim Calcs'!$C$6*BB135-BC135)/('DEPRECATED - DT-Prelim Calcs'!$C$6*BB135)*'DEPRECATED - DT-Prelim Calcs'!$C$7*BB135</f>
        <v>80.051661744642175</v>
      </c>
      <c r="BE135" s="43">
        <f>BD135/'DEPRECATED - DT-Prelim Calcs'!$C$7*('DEPRECATED - DT-Prelim Calcs'!$C$8-'DEPRECATED - DT-Prelim Calcs'!$C$9)+'DEPRECATED - DT-Prelim Calcs'!$C$9</f>
        <v>4362.523363700655</v>
      </c>
      <c r="BF135" s="43">
        <f t="shared" si="190"/>
        <v>93</v>
      </c>
      <c r="BG135" s="2">
        <f t="shared" si="212"/>
        <v>2.0025508475699998</v>
      </c>
      <c r="BH135" s="43">
        <f>BG135*'DEPRECATED - DT-Prelim Calcs'!$C$21/BB$2/'DEPRECATED - DT-Prelim Calcs'!$C$19/'DEPRECATED - DT-Prelim Calcs'!$C$18*3.39*'DEPRECATED - DT-Prelim Calcs'!$C$20</f>
        <v>29.053734754561201</v>
      </c>
      <c r="BI135" s="36">
        <f t="shared" si="213"/>
        <v>0</v>
      </c>
      <c r="BJ135" s="43">
        <f>BH134*'DEPRECATED - DT-Prelim Calcs'!$C$11+BJ134</f>
        <v>-210.71614029968728</v>
      </c>
      <c r="BK135" s="43">
        <f>BK134+0.5*BH135*'DEPRECATED - DT-Prelim Calcs'!$C$11^2+BJ135*'DEPRECATED - DT-Prelim Calcs'!$C$11</f>
        <v>-70044.037885901096</v>
      </c>
      <c r="BL135" s="43">
        <f>MIN('Drive Train'!$F$35-BF134*'DEPRECATED - DT-Prelim Calcs'!$C$21*'Drive Train'!$F$39,BL134+BF$2)</f>
        <v>23.005105796831486</v>
      </c>
      <c r="BM135" s="43">
        <f>'Drive Train'!$F$35-BF135*'DEPRECATED - DT-Prelim Calcs'!$C$21*'Drive Train'!$F$39</f>
        <v>7.1920000000000002</v>
      </c>
      <c r="BN135" s="1">
        <f>IF(BK135&gt;='Drive Train'!$F$29,1,0)</f>
        <v>0</v>
      </c>
      <c r="BO135" s="43">
        <f t="shared" si="214"/>
        <v>103.33333333333333</v>
      </c>
      <c r="BP135" s="49">
        <f>BP134+'DEPRECATED - DT-Prelim Calcs'!$C$11</f>
        <v>524</v>
      </c>
      <c r="BQ135" s="2">
        <f>CA135/'Drive Train'!$F$35</f>
        <v>0.57999999999999996</v>
      </c>
      <c r="BR135" s="36">
        <f>BY135*12*60/(PI() * 'Drive Train'!$F$15)/BQ$2*BQ135</f>
        <v>-72923.802168359762</v>
      </c>
      <c r="BS135" s="2">
        <f>('DEPRECATED - DT-Prelim Calcs'!$C$6*BQ135-BR135)/('DEPRECATED - DT-Prelim Calcs'!$C$6*BQ135)*'DEPRECATED - DT-Prelim Calcs'!$C$7*BQ135</f>
        <v>56.32719563786948</v>
      </c>
      <c r="BT135" s="43">
        <f>BS135/'DEPRECATED - DT-Prelim Calcs'!$C$7*('DEPRECATED - DT-Prelim Calcs'!$C$8-'DEPRECATED - DT-Prelim Calcs'!$C$9)+'DEPRECATED - DT-Prelim Calcs'!$C$9</f>
        <v>3070.0711056451282</v>
      </c>
      <c r="BU135" s="43">
        <f t="shared" si="191"/>
        <v>93</v>
      </c>
      <c r="BV135" s="2">
        <f t="shared" si="215"/>
        <v>1.5313624128476471</v>
      </c>
      <c r="BW135" s="43">
        <f>BV135*'DEPRECATED - DT-Prelim Calcs'!$C$21/BQ$2/'DEPRECATED - DT-Prelim Calcs'!$C$19/'DEPRECATED - DT-Prelim Calcs'!$C$18*3.39*'DEPRECATED - DT-Prelim Calcs'!$C$20</f>
        <v>29.053734754561201</v>
      </c>
      <c r="BX135" s="36">
        <f t="shared" si="216"/>
        <v>0</v>
      </c>
      <c r="BY135" s="43">
        <f>BW134*'DEPRECATED - DT-Prelim Calcs'!$C$11+BY134</f>
        <v>-387.24963009458168</v>
      </c>
      <c r="BZ135" s="43">
        <f>BZ134+0.5*BW135*'DEPRECATED - DT-Prelim Calcs'!$C$11^2+BY135*'DEPRECATED - DT-Prelim Calcs'!$C$11</f>
        <v>-171250.22532025678</v>
      </c>
      <c r="CA135" s="43">
        <f>MIN('Drive Train'!$F$35-BU134*'DEPRECATED - DT-Prelim Calcs'!$C$21*'Drive Train'!$F$39,CA134+BU$2)</f>
        <v>7.1920000000000002</v>
      </c>
      <c r="CB135" s="43">
        <f>'Drive Train'!$F$35-BU135*'DEPRECATED - DT-Prelim Calcs'!$C$21*'Drive Train'!$F$39</f>
        <v>7.1920000000000002</v>
      </c>
      <c r="CC135" s="1">
        <f>IF(BZ135&gt;='Drive Train'!$F$29,1,0)</f>
        <v>0</v>
      </c>
      <c r="CD135" s="43">
        <f t="shared" si="217"/>
        <v>103.33333333333333</v>
      </c>
      <c r="CE135" s="49">
        <f>CE134+'DEPRECATED - DT-Prelim Calcs'!$C$11</f>
        <v>524</v>
      </c>
      <c r="CF135" s="2">
        <f>CP135/'Drive Train'!$F$35</f>
        <v>0.57999999999999996</v>
      </c>
      <c r="CG135" s="36">
        <f>CN135*12*60/(PI() * 'Drive Train'!$F$15)/CF$2*CF135</f>
        <v>7403.9245130026493</v>
      </c>
      <c r="CH135" s="2">
        <f>('DEPRECATED - DT-Prelim Calcs'!$C$6*CF135-CG135)/('DEPRECATED - DT-Prelim Calcs'!$C$6*CF135)*'DEPRECATED - DT-Prelim Calcs'!$C$7*CF135</f>
        <v>-2.7224968598718546</v>
      </c>
      <c r="CI135" s="43">
        <f>CH135/'DEPRECATED - DT-Prelim Calcs'!$C$7*('DEPRECATED - DT-Prelim Calcs'!$C$8-'DEPRECATED - DT-Prelim Calcs'!$C$9)+'DEPRECATED - DT-Prelim Calcs'!$C$9</f>
        <v>-146.81512744078015</v>
      </c>
      <c r="CJ135" s="43">
        <f t="shared" si="192"/>
        <v>-146.81512744078015</v>
      </c>
      <c r="CK135" s="2">
        <f t="shared" si="218"/>
        <v>-3.7196615495549423</v>
      </c>
      <c r="CL135" s="43">
        <f>CK135*'DEPRECATED - DT-Prelim Calcs'!$C$21/CF$2/'DEPRECATED - DT-Prelim Calcs'!$C$19/'DEPRECATED - DT-Prelim Calcs'!$C$18*3.39*'DEPRECATED - DT-Prelim Calcs'!$C$20</f>
        <v>-87.176169623918653</v>
      </c>
      <c r="CM135" s="36">
        <f t="shared" si="219"/>
        <v>1</v>
      </c>
      <c r="CN135" s="43">
        <f>CL134*'DEPRECATED - DT-Prelim Calcs'!$C$11+CN134</f>
        <v>31.828290719461563</v>
      </c>
      <c r="CO135" s="43">
        <f>CO134+0.5*CL135*'DEPRECATED - DT-Prelim Calcs'!$C$11^2+CN135*'DEPRECATED - DT-Prelim Calcs'!$C$11</f>
        <v>-338549.66973173368</v>
      </c>
      <c r="CP135" s="43">
        <f>MIN('Drive Train'!$F$35-CJ134*'DEPRECATED - DT-Prelim Calcs'!$C$21*'Drive Train'!$F$39,CP134+CJ$2)</f>
        <v>7.1920000000000002</v>
      </c>
      <c r="CQ135" s="43">
        <f>'Drive Train'!$F$35-CJ135*'DEPRECATED - DT-Prelim Calcs'!$C$21*'Drive Train'!$F$39</f>
        <v>20.621647136683691</v>
      </c>
      <c r="CR135" s="1">
        <f>IF(CO135&gt;='Drive Train'!$F$29,1,0)</f>
        <v>0</v>
      </c>
      <c r="CS135" s="43">
        <f t="shared" si="220"/>
        <v>-163.12791937864461</v>
      </c>
      <c r="CT135" s="49">
        <f>CT134+'DEPRECATED - DT-Prelim Calcs'!$C$11</f>
        <v>524</v>
      </c>
      <c r="CU135" s="2">
        <f>DE135/'Drive Train'!$F$35</f>
        <v>0.57999999999999996</v>
      </c>
      <c r="CV135" s="36">
        <f>DC135*12*60/(PI() * 'Drive Train'!$F$15)/CU$2*CU135</f>
        <v>-353813.06515333016</v>
      </c>
      <c r="CW135" s="2">
        <f>('DEPRECATED - DT-Prelim Calcs'!$C$6*CU135-CV135)/('DEPRECATED - DT-Prelim Calcs'!$C$6*CU135)*'DEPRECATED - DT-Prelim Calcs'!$C$7*CU135</f>
        <v>262.81162250299667</v>
      </c>
      <c r="CX135" s="43">
        <f>CW135/'DEPRECATED - DT-Prelim Calcs'!$C$7*('DEPRECATED - DT-Prelim Calcs'!$C$8-'DEPRECATED - DT-Prelim Calcs'!$C$9)+'DEPRECATED - DT-Prelim Calcs'!$C$9</f>
        <v>14318.849584118474</v>
      </c>
      <c r="CY135" s="43">
        <f t="shared" si="193"/>
        <v>93</v>
      </c>
      <c r="CZ135" s="2">
        <f t="shared" si="221"/>
        <v>1.0413264407364002</v>
      </c>
      <c r="DA135" s="43">
        <f>CZ135*'DEPRECATED - DT-Prelim Calcs'!$C$21/CU$2/'DEPRECATED - DT-Prelim Calcs'!$C$19/'DEPRECATED - DT-Prelim Calcs'!$C$18*3.39*'DEPRECATED - DT-Prelim Calcs'!$C$20</f>
        <v>29.053734754561201</v>
      </c>
      <c r="DB135" s="36">
        <f t="shared" si="222"/>
        <v>0</v>
      </c>
      <c r="DC135" s="43">
        <f>DA134*'DEPRECATED - DT-Prelim Calcs'!$C$11+DC134</f>
        <v>-1277.628191068723</v>
      </c>
      <c r="DD135" s="43">
        <f>DD134+0.5*DA135*'DEPRECATED - DT-Prelim Calcs'!$C$11^2+DC135*'DEPRECATED - DT-Prelim Calcs'!$C$11</f>
        <v>-517477.46379311045</v>
      </c>
      <c r="DE135" s="43">
        <f>MIN('Drive Train'!$F$35-CY134*'DEPRECATED - DT-Prelim Calcs'!$C$21*'Drive Train'!$F$39,DE134+CY$2)</f>
        <v>7.1920000000000002</v>
      </c>
      <c r="DF135" s="43">
        <f>'Drive Train'!$F$35-CY135*'DEPRECATED - DT-Prelim Calcs'!$C$21*'Drive Train'!$F$39</f>
        <v>7.1920000000000002</v>
      </c>
      <c r="DG135" s="1">
        <f>IF(DD135&gt;='Drive Train'!$F$29,1,0)</f>
        <v>0</v>
      </c>
      <c r="DH135" s="43">
        <f t="shared" si="223"/>
        <v>103.33333333333333</v>
      </c>
      <c r="DI135" s="49">
        <f>DI134+'DEPRECATED - DT-Prelim Calcs'!$C$11</f>
        <v>524</v>
      </c>
      <c r="DJ135" s="2">
        <f>DT135/'Drive Train'!$F$35</f>
        <v>0.57999999999999996</v>
      </c>
      <c r="DK135" s="36">
        <f>DR135*12*60/(PI() * 'Drive Train'!$F$15)/DJ$2*DJ135</f>
        <v>-49987.640922239763</v>
      </c>
      <c r="DL135" s="2">
        <f>('DEPRECATED - DT-Prelim Calcs'!$C$6*DJ135-DK135)/('DEPRECATED - DT-Prelim Calcs'!$C$6*DJ135)*'DEPRECATED - DT-Prelim Calcs'!$C$7*DJ135</f>
        <v>39.466600615251494</v>
      </c>
      <c r="DM135" s="43">
        <f>DL135/'DEPRECATED - DT-Prelim Calcs'!$C$7*('DEPRECATED - DT-Prelim Calcs'!$C$8-'DEPRECATED - DT-Prelim Calcs'!$C$9)+'DEPRECATED - DT-Prelim Calcs'!$C$9</f>
        <v>2151.5461529204172</v>
      </c>
      <c r="DN135" s="43">
        <f t="shared" si="194"/>
        <v>93</v>
      </c>
      <c r="DO135" s="2">
        <f t="shared" si="224"/>
        <v>0.89769520753137932</v>
      </c>
      <c r="DP135" s="43">
        <f>DO135*'DEPRECATED - DT-Prelim Calcs'!$C$21/DJ$2/'DEPRECATED - DT-Prelim Calcs'!$C$19/'DEPRECATED - DT-Prelim Calcs'!$C$18*3.39*'DEPRECATED - DT-Prelim Calcs'!$C$20</f>
        <v>29.053734754561201</v>
      </c>
      <c r="DQ135" s="36">
        <f t="shared" si="225"/>
        <v>0</v>
      </c>
      <c r="DR135" s="43">
        <f>DP134*'DEPRECATED - DT-Prelim Calcs'!$C$11+DR134</f>
        <v>-155.60920084382974</v>
      </c>
      <c r="DS135" s="43">
        <f>DS134+0.5*DP135*'DEPRECATED - DT-Prelim Calcs'!$C$11^2+DR135*'DEPRECATED - DT-Prelim Calcs'!$C$11</f>
        <v>-931308.9042835281</v>
      </c>
      <c r="DT135" s="43">
        <f>MIN('Drive Train'!$F$35-DN134*'DEPRECATED - DT-Prelim Calcs'!$C$21*'Drive Train'!$F$39,DT134+DN$2)</f>
        <v>7.1920000000000002</v>
      </c>
      <c r="DU135" s="43">
        <f>'Drive Train'!$F$35-DN135*'DEPRECATED - DT-Prelim Calcs'!$C$21*'Drive Train'!$F$39</f>
        <v>7.1920000000000002</v>
      </c>
      <c r="DV135" s="1">
        <f>IF(DS135&gt;='Drive Train'!$F$29,1,0)</f>
        <v>0</v>
      </c>
      <c r="DW135" s="43">
        <f t="shared" si="226"/>
        <v>103.33333333333333</v>
      </c>
      <c r="DX135" s="49">
        <f>DX134+'DEPRECATED - DT-Prelim Calcs'!$C$11</f>
        <v>524</v>
      </c>
      <c r="DY135" s="2">
        <f>EI135/'Drive Train'!$F$35</f>
        <v>0.57999999999999996</v>
      </c>
      <c r="DZ135" s="36">
        <f>EG135*12*60/(PI() * 'Drive Train'!$F$15)/DY$2*DY135</f>
        <v>-308646.45814684924</v>
      </c>
      <c r="EA135" s="2">
        <f>('DEPRECATED - DT-Prelim Calcs'!$C$6*DY135-DZ135)/('DEPRECATED - DT-Prelim Calcs'!$C$6*DY135)*'DEPRECATED - DT-Prelim Calcs'!$C$7*DY135</f>
        <v>229.60921076939235</v>
      </c>
      <c r="EB135" s="43">
        <f>EA135/'DEPRECATED - DT-Prelim Calcs'!$C$7*('DEPRECATED - DT-Prelim Calcs'!$C$8-'DEPRECATED - DT-Prelim Calcs'!$C$9)+'DEPRECATED - DT-Prelim Calcs'!$C$9</f>
        <v>12510.061482213165</v>
      </c>
      <c r="EC135" s="43">
        <f t="shared" si="195"/>
        <v>93</v>
      </c>
      <c r="ED135" s="2">
        <f t="shared" si="227"/>
        <v>0.78888366722454539</v>
      </c>
      <c r="EE135" s="43">
        <f>ED135*'DEPRECATED - DT-Prelim Calcs'!$C$21/DY$2/'DEPRECATED - DT-Prelim Calcs'!$C$19/'DEPRECATED - DT-Prelim Calcs'!$C$18*3.39*'DEPRECATED - DT-Prelim Calcs'!$C$20</f>
        <v>29.053734754561201</v>
      </c>
      <c r="EF135" s="36">
        <f t="shared" si="228"/>
        <v>0</v>
      </c>
      <c r="EG135" s="43">
        <f>EE134*'DEPRECATED - DT-Prelim Calcs'!$C$11+EG134</f>
        <v>-844.34120991871418</v>
      </c>
      <c r="EH135" s="43">
        <f>EH134+0.5*EE135*'DEPRECATED - DT-Prelim Calcs'!$C$11^2+EG135*'DEPRECATED - DT-Prelim Calcs'!$C$11</f>
        <v>-877600.09553605726</v>
      </c>
      <c r="EI135" s="43">
        <f>MIN('Drive Train'!$F$35-EC134*'DEPRECATED - DT-Prelim Calcs'!$C$21*'Drive Train'!$F$39,EI134+EC$2)</f>
        <v>7.1920000000000002</v>
      </c>
      <c r="EJ135" s="43">
        <f>'Drive Train'!$F$35-EC135*'DEPRECATED - DT-Prelim Calcs'!$C$21*'Drive Train'!$F$39</f>
        <v>7.1920000000000002</v>
      </c>
      <c r="EK135" s="1">
        <f>IF(EH135&gt;='Drive Train'!$F$29,1,0)</f>
        <v>0</v>
      </c>
      <c r="EL135" s="43">
        <f t="shared" si="229"/>
        <v>103.33333333333333</v>
      </c>
      <c r="EM135" s="49">
        <f>EM134+'DEPRECATED - DT-Prelim Calcs'!$C$11</f>
        <v>524</v>
      </c>
      <c r="EN135" s="2">
        <f>EX135/'Drive Train'!$F$35</f>
        <v>0.57999999999999996</v>
      </c>
      <c r="EO135" s="36">
        <f>EV135*12*60/(PI() * 'Drive Train'!$F$15)/EN$2*EN135</f>
        <v>-1493232.9832283142</v>
      </c>
      <c r="EP135" s="2">
        <f>('DEPRECATED - DT-Prelim Calcs'!$C$6*EN135-EO135)/('DEPRECATED - DT-Prelim Calcs'!$C$6*EN135)*'DEPRECATED - DT-Prelim Calcs'!$C$7*EN135</f>
        <v>1100.4102770126638</v>
      </c>
      <c r="EQ135" s="43">
        <f>EP135/'DEPRECATED - DT-Prelim Calcs'!$C$7*('DEPRECATED - DT-Prelim Calcs'!$C$8-'DEPRECATED - DT-Prelim Calcs'!$C$9)+'DEPRECATED - DT-Prelim Calcs'!$C$9</f>
        <v>59949.224046212279</v>
      </c>
      <c r="ER135" s="43">
        <f t="shared" si="196"/>
        <v>93</v>
      </c>
      <c r="ES135" s="2">
        <f t="shared" si="230"/>
        <v>0.7035989464435134</v>
      </c>
      <c r="ET135" s="43">
        <f>ES135*'DEPRECATED - DT-Prelim Calcs'!$C$21/EN$2/'DEPRECATED - DT-Prelim Calcs'!$C$19/'DEPRECATED - DT-Prelim Calcs'!$C$18*3.39*'DEPRECATED - DT-Prelim Calcs'!$C$20</f>
        <v>29.053734754561201</v>
      </c>
      <c r="EU135" s="36">
        <f t="shared" si="231"/>
        <v>0</v>
      </c>
      <c r="EV135" s="43">
        <f>ET134*'DEPRECATED - DT-Prelim Calcs'!$C$11+EV134</f>
        <v>-3643.3129622616043</v>
      </c>
      <c r="EW135" s="43">
        <f>EW134+0.5*ET135*'DEPRECATED - DT-Prelim Calcs'!$C$11^2+EV135*'DEPRECATED - DT-Prelim Calcs'!$C$11</f>
        <v>-1697548.3800021771</v>
      </c>
      <c r="EX135" s="43">
        <f>MIN('Drive Train'!$F$35-ER134*'DEPRECATED - DT-Prelim Calcs'!$C$21*'Drive Train'!$F$39,EX134+ER$2)</f>
        <v>7.1920000000000002</v>
      </c>
      <c r="EY135" s="43">
        <f>'Drive Train'!$F$35-ER135*'DEPRECATED - DT-Prelim Calcs'!$C$21*'Drive Train'!$F$39</f>
        <v>7.1920000000000002</v>
      </c>
      <c r="EZ135" s="1">
        <f>IF(EW135&gt;='Drive Train'!$F$29,1,0)</f>
        <v>0</v>
      </c>
      <c r="FA135" s="43">
        <f t="shared" si="232"/>
        <v>103.33333333333333</v>
      </c>
      <c r="FB135" s="49">
        <f>FB134+'DEPRECATED - DT-Prelim Calcs'!$C$11</f>
        <v>524</v>
      </c>
      <c r="FC135" s="2">
        <f>FM135/'Drive Train'!$F$35</f>
        <v>0.57999999999999996</v>
      </c>
      <c r="FD135" s="36">
        <f>FK135*12*60/(PI() * 'Drive Train'!$F$15)/FC$2*FC135</f>
        <v>-357998.84363130835</v>
      </c>
      <c r="FE135" s="2">
        <f>('DEPRECATED - DT-Prelim Calcs'!$C$6*FC135-FD135)/('DEPRECATED - DT-Prelim Calcs'!$C$6*FC135)*'DEPRECATED - DT-Prelim Calcs'!$C$7*FC135</f>
        <v>265.88862893900261</v>
      </c>
      <c r="FF135" s="43">
        <f>FE135/'DEPRECATED - DT-Prelim Calcs'!$C$7*('DEPRECATED - DT-Prelim Calcs'!$C$8-'DEPRECATED - DT-Prelim Calcs'!$C$9)+'DEPRECATED - DT-Prelim Calcs'!$C$9</f>
        <v>14486.477546677006</v>
      </c>
      <c r="FG135" s="43">
        <f t="shared" si="197"/>
        <v>93</v>
      </c>
      <c r="FH135" s="2">
        <f t="shared" si="233"/>
        <v>0.63495514679048781</v>
      </c>
      <c r="FI135" s="43">
        <f>FH135*'DEPRECATED - DT-Prelim Calcs'!$C$21/FC$2/'DEPRECATED - DT-Prelim Calcs'!$C$19/'DEPRECATED - DT-Prelim Calcs'!$C$18*3.39*'DEPRECATED - DT-Prelim Calcs'!$C$20</f>
        <v>29.053734754561205</v>
      </c>
      <c r="FJ135" s="36">
        <f t="shared" si="234"/>
        <v>0</v>
      </c>
      <c r="FK135" s="43">
        <f>FI134*'DEPRECATED - DT-Prelim Calcs'!$C$11+FK134</f>
        <v>-788.25801594179939</v>
      </c>
      <c r="FL135" s="43">
        <f>FL134+0.5*FI135*'DEPRECATED - DT-Prelim Calcs'!$C$11^2+FK135*'DEPRECATED - DT-Prelim Calcs'!$C$11</f>
        <v>-2071903.9542780318</v>
      </c>
      <c r="FM135" s="43">
        <f>MIN('Drive Train'!$F$35-FG134*'DEPRECATED - DT-Prelim Calcs'!$C$21*'Drive Train'!$F$39,FM134+FG$2)</f>
        <v>7.1920000000000002</v>
      </c>
      <c r="FN135" s="43">
        <f>'Drive Train'!$F$35-FG135*'DEPRECATED - DT-Prelim Calcs'!$C$21*'Drive Train'!$F$39</f>
        <v>7.1920000000000002</v>
      </c>
      <c r="FO135" s="1">
        <f>IF(FL135&gt;='Drive Train'!$F$29,1,0)</f>
        <v>0</v>
      </c>
      <c r="FP135" s="43">
        <f t="shared" si="235"/>
        <v>103.33333333333333</v>
      </c>
      <c r="FQ135" s="49">
        <f>FQ134+'DEPRECATED - DT-Prelim Calcs'!$C$11</f>
        <v>524</v>
      </c>
      <c r="FR135" s="2">
        <f>GB135/'Drive Train'!$F$35</f>
        <v>0.57999999999999996</v>
      </c>
      <c r="FS135" s="36">
        <f>FZ135*12*60/(PI() * 'Drive Train'!$F$15)/FR$2*FR135</f>
        <v>-137665.15833805432</v>
      </c>
      <c r="FT135" s="2">
        <f>('DEPRECATED - DT-Prelim Calcs'!$C$6*FR135-FS135)/('DEPRECATED - DT-Prelim Calcs'!$C$6*FR135)*'DEPRECATED - DT-Prelim Calcs'!$C$7*FR135</f>
        <v>103.91919570618727</v>
      </c>
      <c r="FU135" s="43">
        <f>FT135/'DEPRECATED - DT-Prelim Calcs'!$C$7*('DEPRECATED - DT-Prelim Calcs'!$C$8-'DEPRECATED - DT-Prelim Calcs'!$C$9)+'DEPRECATED - DT-Prelim Calcs'!$C$9</f>
        <v>5662.7696168296043</v>
      </c>
      <c r="FV135" s="43">
        <f t="shared" si="198"/>
        <v>93</v>
      </c>
      <c r="FW135" s="2">
        <f t="shared" si="236"/>
        <v>0.57851468929799987</v>
      </c>
      <c r="FX135" s="43">
        <f>FW135*'DEPRECATED - DT-Prelim Calcs'!$C$21/FR$2/'DEPRECATED - DT-Prelim Calcs'!$C$19/'DEPRECATED - DT-Prelim Calcs'!$C$18*3.39*'DEPRECATED - DT-Prelim Calcs'!$C$20</f>
        <v>29.053734754561201</v>
      </c>
      <c r="FY135" s="36">
        <f t="shared" si="237"/>
        <v>0</v>
      </c>
      <c r="FZ135" s="43">
        <f>FX134*'DEPRECATED - DT-Prelim Calcs'!$C$11+FZ134</f>
        <v>-276.17359520441067</v>
      </c>
      <c r="GA135" s="43">
        <f>GA134+0.5*FX135*'DEPRECATED - DT-Prelim Calcs'!$C$11^2+FZ135*'DEPRECATED - DT-Prelim Calcs'!$C$11</f>
        <v>-2090380.2966025777</v>
      </c>
      <c r="GB135" s="43">
        <f>MIN('Drive Train'!$F$35-FV134*'DEPRECATED - DT-Prelim Calcs'!$C$21*'Drive Train'!$F$39,GB134+FV$2)</f>
        <v>7.1920000000000002</v>
      </c>
      <c r="GC135" s="43">
        <f>'Drive Train'!$F$35-FV135*'DEPRECATED - DT-Prelim Calcs'!$C$21*'Drive Train'!$F$39</f>
        <v>7.1920000000000002</v>
      </c>
      <c r="GD135" s="1">
        <f>IF(GA135&gt;='Drive Train'!$F$29,1,0)</f>
        <v>0</v>
      </c>
      <c r="GE135" s="43">
        <f t="shared" si="238"/>
        <v>103.33333333333333</v>
      </c>
      <c r="GF135" s="49">
        <f>GF134+'DEPRECATED - DT-Prelim Calcs'!$C$11</f>
        <v>524</v>
      </c>
      <c r="GG135" s="2">
        <f>GQ135/'Drive Train'!$F$35</f>
        <v>0.86451612903225805</v>
      </c>
      <c r="GH135" s="36">
        <f>GO135*12*60/(PI() * 'Drive Train'!$F$15)/GG$2*GG135</f>
        <v>-75733.588135125945</v>
      </c>
      <c r="GI135" s="2">
        <f>('DEPRECATED - DT-Prelim Calcs'!$C$6*GG135-GH135)/('DEPRECATED - DT-Prelim Calcs'!$C$6*GG135)*'DEPRECATED - DT-Prelim Calcs'!$C$7*GG135</f>
        <v>59.727077252330673</v>
      </c>
      <c r="GJ135" s="43">
        <f>GI135/'DEPRECATED - DT-Prelim Calcs'!$C$7*('DEPRECATED - DT-Prelim Calcs'!$C$8-'DEPRECATED - DT-Prelim Calcs'!$C$9)+'DEPRECATED - DT-Prelim Calcs'!$C$9</f>
        <v>3255.2885368807006</v>
      </c>
      <c r="GK135" s="43">
        <f t="shared" si="239"/>
        <v>29.999999999999982</v>
      </c>
      <c r="GL135" s="2">
        <f t="shared" si="240"/>
        <v>1.4462867232450001</v>
      </c>
      <c r="GM135" s="43">
        <f>GL135*'DEPRECATED - DT-Prelim Calcs'!$C$21/GG$2/'DEPRECATED - DT-Prelim Calcs'!$C$19/'DEPRECATED - DT-Prelim Calcs'!$C$18*3.39*'DEPRECATED - DT-Prelim Calcs'!$C$20</f>
        <v>29.053734754561201</v>
      </c>
      <c r="GN135" s="36">
        <f t="shared" si="241"/>
        <v>0</v>
      </c>
      <c r="GO135" s="43">
        <f>GM134*'DEPRECATED - DT-Prelim Calcs'!$C$11+GO134</f>
        <v>-254.82471695600162</v>
      </c>
      <c r="GP135" s="43">
        <f>GP134+0.5*GM135*'DEPRECATED - DT-Prelim Calcs'!$C$11^2+GO135*'DEPRECATED - DT-Prelim Calcs'!$C$11</f>
        <v>-171161.45150394415</v>
      </c>
      <c r="GQ135" s="43">
        <f>MIN('Drive Train'!$F$35-GK134*'DEPRECATED - DT-Prelim Calcs'!$C$21*'Drive Train'!$F$39,GQ134+GK$2)</f>
        <v>10.72</v>
      </c>
      <c r="GR135" s="43">
        <f>'Drive Train'!$F$35-GK135*'DEPRECATED - DT-Prelim Calcs'!$C$21*'Drive Train'!$F$39</f>
        <v>10.72</v>
      </c>
      <c r="GS135" s="1">
        <f>IF(GP135&gt;='Drive Train'!$F$29,1,0)</f>
        <v>0</v>
      </c>
      <c r="GT135" s="43">
        <f t="shared" si="242"/>
        <v>33.333333333333314</v>
      </c>
      <c r="GU135" s="49">
        <f>GU134+'DEPRECATED - DT-Prelim Calcs'!$C$11</f>
        <v>524</v>
      </c>
      <c r="GV135" s="2">
        <f>HF135/'Drive Train'!$F$35</f>
        <v>0.84946236559139798</v>
      </c>
      <c r="GW135" s="36">
        <f>HD135*12*60/(PI() * 'Drive Train'!$F$15)/GV$2*GV135</f>
        <v>11651.46073825014</v>
      </c>
      <c r="GX135" s="2">
        <f>('DEPRECATED - DT-Prelim Calcs'!$C$6*GV135-GW135)/('DEPRECATED - DT-Prelim Calcs'!$C$6*GV135)*'DEPRECATED - DT-Prelim Calcs'!$C$7*GV135</f>
        <v>-4.5811235214254271</v>
      </c>
      <c r="GY135" s="43">
        <f>GX135/'DEPRECATED - DT-Prelim Calcs'!$C$7*('DEPRECATED - DT-Prelim Calcs'!$C$8-'DEPRECATED - DT-Prelim Calcs'!$C$9)+'DEPRECATED - DT-Prelim Calcs'!$C$9</f>
        <v>-248.06866945078818</v>
      </c>
      <c r="GZ135" s="43">
        <f t="shared" si="199"/>
        <v>-248.06866945078818</v>
      </c>
      <c r="HA135" s="2">
        <f t="shared" si="243"/>
        <v>-5.6525666799378964</v>
      </c>
      <c r="HB135" s="43">
        <f>HA135*'DEPRECATED - DT-Prelim Calcs'!$C$21/GV$2/'DEPRECATED - DT-Prelim Calcs'!$C$19/'DEPRECATED - DT-Prelim Calcs'!$C$18*3.39*'DEPRECATED - DT-Prelim Calcs'!$C$20</f>
        <v>-113.55160104969458</v>
      </c>
      <c r="HC135" s="36">
        <f t="shared" si="244"/>
        <v>1</v>
      </c>
      <c r="HD135" s="43">
        <f>HB134*'DEPRECATED - DT-Prelim Calcs'!$C$11+HD134</f>
        <v>39.899031196384428</v>
      </c>
      <c r="HE135" s="43">
        <f>HE134+0.5*HB135*'DEPRECATED - DT-Prelim Calcs'!$C$11^2+HD135*'DEPRECATED - DT-Prelim Calcs'!$C$11</f>
        <v>-177531.41990680769</v>
      </c>
      <c r="HF135" s="43">
        <f>MIN('Drive Train'!$F$35-GZ134*'DEPRECATED - DT-Prelim Calcs'!$C$21*'Drive Train'!$F$39,HF134+GZ$2)</f>
        <v>10.533333333333335</v>
      </c>
      <c r="HG135" s="43">
        <f>'Drive Train'!$F$35-GZ135*'DEPRECATED - DT-Prelim Calcs'!$C$21*'Drive Train'!$F$39</f>
        <v>26.291845489244139</v>
      </c>
      <c r="HH135" s="1">
        <f>IF(HE135&gt;='Drive Train'!$F$29,1,0)</f>
        <v>0</v>
      </c>
      <c r="HI135" s="43">
        <f t="shared" si="245"/>
        <v>-275.63185494532019</v>
      </c>
      <c r="HJ135" s="49">
        <f>HJ134+'DEPRECATED - DT-Prelim Calcs'!$C$11</f>
        <v>524</v>
      </c>
      <c r="HK135" s="2">
        <f>HU135/'Drive Train'!$F$35</f>
        <v>0.83440860215053769</v>
      </c>
      <c r="HL135" s="36">
        <f>HS135*12*60/(PI() * 'Drive Train'!$F$15)/HK$2*HK135</f>
        <v>-158242.34661434541</v>
      </c>
      <c r="HM135" s="2">
        <f>('DEPRECATED - DT-Prelim Calcs'!$C$6*HK135-HL135)/('DEPRECATED - DT-Prelim Calcs'!$C$6*HK135)*'DEPRECATED - DT-Prelim Calcs'!$C$7*HK135</f>
        <v>120.23886311858135</v>
      </c>
      <c r="HN135" s="43">
        <f>HM135/'DEPRECATED - DT-Prelim Calcs'!$C$7*('DEPRECATED - DT-Prelim Calcs'!$C$8-'DEPRECATED - DT-Prelim Calcs'!$C$9)+'DEPRECATED - DT-Prelim Calcs'!$C$9</f>
        <v>6551.8261251167451</v>
      </c>
      <c r="HO135" s="43">
        <f t="shared" si="200"/>
        <v>36.66666666666665</v>
      </c>
      <c r="HP135" s="2">
        <f t="shared" si="246"/>
        <v>1.4462867232450001</v>
      </c>
      <c r="HQ135" s="43">
        <f>HP135*'DEPRECATED - DT-Prelim Calcs'!$C$21/HK$2/'DEPRECATED - DT-Prelim Calcs'!$C$19/'DEPRECATED - DT-Prelim Calcs'!$C$18*3.39*'DEPRECATED - DT-Prelim Calcs'!$C$20</f>
        <v>29.053734754561201</v>
      </c>
      <c r="HR135" s="36">
        <f t="shared" si="247"/>
        <v>0</v>
      </c>
      <c r="HS135" s="43">
        <f>HQ134*'DEPRECATED - DT-Prelim Calcs'!$C$11+HS134</f>
        <v>-551.65817589932544</v>
      </c>
      <c r="HT135" s="43">
        <f>HT134+0.5*HQ135*'DEPRECATED - DT-Prelim Calcs'!$C$11^2+HS135*'DEPRECATED - DT-Prelim Calcs'!$C$11</f>
        <v>-197720.75903908984</v>
      </c>
      <c r="HU135" s="43">
        <f>MIN('Drive Train'!$F$35-HO134*'DEPRECATED - DT-Prelim Calcs'!$C$21*'Drive Train'!$F$39,HU134+HO$2)</f>
        <v>10.346666666666668</v>
      </c>
      <c r="HV135" s="43">
        <f>'Drive Train'!$F$35-HO135*'DEPRECATED - DT-Prelim Calcs'!$C$21*'Drive Train'!$F$39</f>
        <v>10.346666666666668</v>
      </c>
      <c r="HW135" s="1">
        <f>IF(HT135&gt;='Drive Train'!$F$29,1,0)</f>
        <v>0</v>
      </c>
      <c r="HX135" s="43">
        <f t="shared" si="248"/>
        <v>40.740740740740726</v>
      </c>
      <c r="HY135" s="49">
        <f>HY134+'DEPRECATED - DT-Prelim Calcs'!$C$11</f>
        <v>524</v>
      </c>
      <c r="HZ135" s="2">
        <f>IJ135/'Drive Train'!$F$35</f>
        <v>0.8193548387096774</v>
      </c>
      <c r="IA135" s="36">
        <f>IH135*12*60/(PI() * 'Drive Train'!$F$15)/HZ$2*HZ135</f>
        <v>-297158.61052441056</v>
      </c>
      <c r="IB135" s="2">
        <f>('DEPRECATED - DT-Prelim Calcs'!$C$6*HZ135-IA135)/('DEPRECATED - DT-Prelim Calcs'!$C$6*HZ135)*'DEPRECATED - DT-Prelim Calcs'!$C$7*HZ135</f>
        <v>222.28695653829539</v>
      </c>
      <c r="IC135" s="43">
        <f>IB135/'DEPRECATED - DT-Prelim Calcs'!$C$7*('DEPRECATED - DT-Prelim Calcs'!$C$8-'DEPRECATED - DT-Prelim Calcs'!$C$9)+'DEPRECATED - DT-Prelim Calcs'!$C$9</f>
        <v>12111.162557683256</v>
      </c>
      <c r="ID135" s="43">
        <f t="shared" si="201"/>
        <v>39.999999999999986</v>
      </c>
      <c r="IE135" s="2">
        <f t="shared" si="249"/>
        <v>1.4462867232450001</v>
      </c>
      <c r="IF135" s="43">
        <f>IE135*'DEPRECATED - DT-Prelim Calcs'!$C$21/HZ$2/'DEPRECATED - DT-Prelim Calcs'!$C$19/'DEPRECATED - DT-Prelim Calcs'!$C$18*3.39*'DEPRECATED - DT-Prelim Calcs'!$C$20</f>
        <v>29.053734754561201</v>
      </c>
      <c r="IG135" s="36">
        <f t="shared" si="250"/>
        <v>0</v>
      </c>
      <c r="IH135" s="43">
        <f>IF134*'DEPRECATED - DT-Prelim Calcs'!$C$11+IH134</f>
        <v>-1054.975595691441</v>
      </c>
      <c r="II135" s="43">
        <f>II134+0.5*IF135*'DEPRECATED - DT-Prelim Calcs'!$C$11^2+IH135*'DEPRECATED - DT-Prelim Calcs'!$C$11</f>
        <v>-178066.16337036935</v>
      </c>
      <c r="IJ135" s="43">
        <f>MIN('Drive Train'!$F$35-ID134*'DEPRECATED - DT-Prelim Calcs'!$C$21*'Drive Train'!$F$39,IJ134+ID$2)</f>
        <v>10.16</v>
      </c>
      <c r="IK135" s="43">
        <f>'Drive Train'!$F$35-ID135*'DEPRECATED - DT-Prelim Calcs'!$C$21*'Drive Train'!$F$39</f>
        <v>10.16</v>
      </c>
      <c r="IL135" s="1">
        <f>IF(II135&gt;='Drive Train'!$F$29,1,0)</f>
        <v>0</v>
      </c>
      <c r="IM135" s="43">
        <f t="shared" si="251"/>
        <v>44.444444444444429</v>
      </c>
      <c r="IN135" s="49">
        <f>IN134+'DEPRECATED - DT-Prelim Calcs'!$C$11</f>
        <v>524</v>
      </c>
      <c r="IO135" s="2">
        <f>IY135/'Drive Train'!$F$35</f>
        <v>0.80430107526881722</v>
      </c>
      <c r="IP135" s="36">
        <f>IW135*12*60/(PI() * 'Drive Train'!$F$15)/IO$2*IO135</f>
        <v>-61724.53495832684</v>
      </c>
      <c r="IQ135" s="2">
        <f>('DEPRECATED - DT-Prelim Calcs'!$C$6*IO135-IP135)/('DEPRECATED - DT-Prelim Calcs'!$C$6*IO135)*'DEPRECATED - DT-Prelim Calcs'!$C$7*IO135</f>
        <v>49.146477521780795</v>
      </c>
      <c r="IR135" s="43">
        <f>IQ135/'DEPRECATED - DT-Prelim Calcs'!$C$7*('DEPRECATED - DT-Prelim Calcs'!$C$8-'DEPRECATED - DT-Prelim Calcs'!$C$9)+'DEPRECATED - DT-Prelim Calcs'!$C$9</f>
        <v>2678.8827306641774</v>
      </c>
      <c r="IS135" s="43">
        <f t="shared" si="202"/>
        <v>43.333333333333321</v>
      </c>
      <c r="IT135" s="2">
        <f t="shared" si="252"/>
        <v>1.4462867232450001</v>
      </c>
      <c r="IU135" s="43">
        <f>IT135*'DEPRECATED - DT-Prelim Calcs'!$C$21/IO$2/'DEPRECATED - DT-Prelim Calcs'!$C$19/'DEPRECATED - DT-Prelim Calcs'!$C$18*3.39*'DEPRECATED - DT-Prelim Calcs'!$C$20</f>
        <v>29.053734754561201</v>
      </c>
      <c r="IV135" s="36">
        <f t="shared" si="253"/>
        <v>0</v>
      </c>
      <c r="IW135" s="43">
        <f>IU134*'DEPRECATED - DT-Prelim Calcs'!$C$11+IW134</f>
        <v>-223.23654607513021</v>
      </c>
      <c r="IX135" s="43">
        <f>IX134+0.5*IU135*'DEPRECATED - DT-Prelim Calcs'!$C$11^2+IW135*'DEPRECATED - DT-Prelim Calcs'!$C$11</f>
        <v>-226669.46332935101</v>
      </c>
      <c r="IY135" s="43">
        <f>MIN('Drive Train'!$F$35-IS134*'DEPRECATED - DT-Prelim Calcs'!$C$21*'Drive Train'!$F$39,IY134+IS$2)</f>
        <v>9.9733333333333345</v>
      </c>
      <c r="IZ135" s="43">
        <f>'Drive Train'!$F$35-IS135*'DEPRECATED - DT-Prelim Calcs'!$C$21*'Drive Train'!$F$39</f>
        <v>9.9733333333333345</v>
      </c>
      <c r="JA135" s="1">
        <f>IF(IX135&gt;='Drive Train'!$F$29,1,0)</f>
        <v>0</v>
      </c>
      <c r="JB135" s="43">
        <f t="shared" si="254"/>
        <v>48.148148148148138</v>
      </c>
      <c r="JC135" s="49">
        <f>JC134+'DEPRECATED - DT-Prelim Calcs'!$C$11</f>
        <v>524</v>
      </c>
      <c r="JD135" s="2">
        <f>JN135/'Drive Train'!$F$35</f>
        <v>0.78924731182795704</v>
      </c>
      <c r="JE135" s="36">
        <f>JL135*12*60/(PI() * 'Drive Train'!$F$15)/JD$2*JD135</f>
        <v>-48890.59527283928</v>
      </c>
      <c r="JF135" s="2">
        <f>('DEPRECATED - DT-Prelim Calcs'!$C$6*JD135-JE135)/('DEPRECATED - DT-Prelim Calcs'!$C$6*JD135)*'DEPRECATED - DT-Prelim Calcs'!$C$7*JD135</f>
        <v>39.641521589905132</v>
      </c>
      <c r="JG135" s="43">
        <f>JF135/'DEPRECATED - DT-Prelim Calcs'!$C$7*('DEPRECATED - DT-Prelim Calcs'!$C$8-'DEPRECATED - DT-Prelim Calcs'!$C$9)+'DEPRECATED - DT-Prelim Calcs'!$C$9</f>
        <v>2161.0754298978163</v>
      </c>
      <c r="JH135" s="43">
        <f t="shared" si="203"/>
        <v>46.666666666666657</v>
      </c>
      <c r="JI135" s="2">
        <f t="shared" si="255"/>
        <v>1.4462867232450001</v>
      </c>
      <c r="JJ135" s="43">
        <f>JI135*'DEPRECATED - DT-Prelim Calcs'!$C$21/JD$2/'DEPRECATED - DT-Prelim Calcs'!$C$19/'DEPRECATED - DT-Prelim Calcs'!$C$18*3.39*'DEPRECATED - DT-Prelim Calcs'!$C$20</f>
        <v>29.053734754561201</v>
      </c>
      <c r="JK135" s="36">
        <f t="shared" si="256"/>
        <v>0</v>
      </c>
      <c r="JL135" s="43">
        <f>JJ134*'DEPRECATED - DT-Prelim Calcs'!$C$11+JL134</f>
        <v>-180.19317223366244</v>
      </c>
      <c r="JM135" s="43">
        <f>JM134+0.5*JJ135*'DEPRECATED - DT-Prelim Calcs'!$C$11^2+JL135*'DEPRECATED - DT-Prelim Calcs'!$C$11</f>
        <v>-196082.29688160022</v>
      </c>
      <c r="JN135" s="43">
        <f>MIN('Drive Train'!$F$35-JH134*'DEPRECATED - DT-Prelim Calcs'!$C$21*'Drive Train'!$F$39,JN134+JH$2)</f>
        <v>9.7866666666666671</v>
      </c>
      <c r="JO135" s="43">
        <f>'Drive Train'!$F$35-JH135*'DEPRECATED - DT-Prelim Calcs'!$C$21*'Drive Train'!$F$39</f>
        <v>9.7866666666666671</v>
      </c>
      <c r="JP135" s="1">
        <f>IF(JM135&gt;='Drive Train'!$F$29,1,0)</f>
        <v>0</v>
      </c>
      <c r="JQ135" s="43">
        <f>MIN(JG135,'DEPRECATED - DT-Prelim Calcs'!$C$10)*'DEPRECATED - DT-Prelim Calcs'!$C$11*1000/60/60</f>
        <v>103.33333333333333</v>
      </c>
      <c r="JR135" s="49">
        <f>JR134+'DEPRECATED - DT-Prelim Calcs'!$C$11</f>
        <v>524</v>
      </c>
      <c r="JS135" s="2">
        <f>KC135/'Drive Train'!$F$35</f>
        <v>0.77419354838709686</v>
      </c>
      <c r="JT135" s="36">
        <f>KA135*12*60/(PI() * 'Drive Train'!$F$15)/JS$2*JS135</f>
        <v>-47015.264148521223</v>
      </c>
      <c r="JU135" s="2">
        <f>('DEPRECATED - DT-Prelim Calcs'!$C$6*JS135-JT135)/('DEPRECATED - DT-Prelim Calcs'!$C$6*JS135)*'DEPRECATED - DT-Prelim Calcs'!$C$7*JS135</f>
        <v>38.192345305660339</v>
      </c>
      <c r="JV135" s="43">
        <f>JU135/'DEPRECATED - DT-Prelim Calcs'!$C$7*('DEPRECATED - DT-Prelim Calcs'!$C$8-'DEPRECATED - DT-Prelim Calcs'!$C$9)+'DEPRECATED - DT-Prelim Calcs'!$C$9</f>
        <v>2082.1277666516453</v>
      </c>
      <c r="JW135" s="43">
        <f t="shared" si="204"/>
        <v>49.999999999999993</v>
      </c>
      <c r="JX135" s="2">
        <f t="shared" si="257"/>
        <v>1.4462867232450001</v>
      </c>
      <c r="JY135" s="43">
        <f>JX135*'DEPRECATED - DT-Prelim Calcs'!$C$21/JS$2/'DEPRECATED - DT-Prelim Calcs'!$C$19/'DEPRECATED - DT-Prelim Calcs'!$C$18*3.39*'DEPRECATED - DT-Prelim Calcs'!$C$20</f>
        <v>29.053734754561201</v>
      </c>
      <c r="JZ135" s="36">
        <f t="shared" si="258"/>
        <v>0</v>
      </c>
      <c r="KA135" s="43">
        <f>JY134*'DEPRECATED - DT-Prelim Calcs'!$C$11+KA134</f>
        <v>-176.65073542140868</v>
      </c>
      <c r="KB135" s="43">
        <f>KB134+0.5*JY135*'DEPRECATED - DT-Prelim Calcs'!$C$11^2+KA135*'DEPRECATED - DT-Prelim Calcs'!$C$11</f>
        <v>-214178.19910661623</v>
      </c>
      <c r="KC135" s="43">
        <f>MIN('Drive Train'!$F$35-JW134*'DEPRECATED - DT-Prelim Calcs'!$C$21*'Drive Train'!$F$39,KC134+JW$2)</f>
        <v>9.6000000000000014</v>
      </c>
      <c r="KD135" s="43">
        <f>'Drive Train'!$F$35-JW135*'DEPRECATED - DT-Prelim Calcs'!$C$21*'Drive Train'!$F$39</f>
        <v>9.6000000000000014</v>
      </c>
      <c r="KE135" s="1">
        <f>IF(KB135&gt;='Drive Train'!$F$29,1,0)</f>
        <v>0</v>
      </c>
      <c r="KF135" s="43">
        <f>MIN(JV135,'DEPRECATED - DT-Prelim Calcs'!$C$10)*'DEPRECATED - DT-Prelim Calcs'!$C$11*1000/60/60</f>
        <v>103.33333333333333</v>
      </c>
      <c r="KG135" s="49">
        <f>KG134+'DEPRECATED - DT-Prelim Calcs'!$C$11</f>
        <v>524</v>
      </c>
      <c r="KH135" s="2">
        <f>KR135/'Drive Train'!$F$35</f>
        <v>0.75913978494623657</v>
      </c>
      <c r="KI135" s="36">
        <f>KP135*12*60/(PI() * 'Drive Train'!$F$15)/KH$2*KH135</f>
        <v>-35438.076454692637</v>
      </c>
      <c r="KJ135" s="2">
        <f>('DEPRECATED - DT-Prelim Calcs'!$C$6*KH135-KI135)/('DEPRECATED - DT-Prelim Calcs'!$C$6*KH135)*'DEPRECATED - DT-Prelim Calcs'!$C$7*KH135</f>
        <v>29.611239975803571</v>
      </c>
      <c r="KK135" s="43">
        <f>KJ135/'DEPRECATED - DT-Prelim Calcs'!$C$7*('DEPRECATED - DT-Prelim Calcs'!$C$8-'DEPRECATED - DT-Prelim Calcs'!$C$9)+'DEPRECATED - DT-Prelim Calcs'!$C$9</f>
        <v>1614.6496404728809</v>
      </c>
      <c r="KL135" s="43">
        <f t="shared" si="205"/>
        <v>53.333333333333329</v>
      </c>
      <c r="KM135" s="2">
        <f t="shared" si="259"/>
        <v>1.4462867232450001</v>
      </c>
      <c r="KN135" s="43">
        <f>KM135*'DEPRECATED - DT-Prelim Calcs'!$C$21/KH$2/'DEPRECATED - DT-Prelim Calcs'!$C$19/'DEPRECATED - DT-Prelim Calcs'!$C$18*3.39*'DEPRECATED - DT-Prelim Calcs'!$C$20</f>
        <v>29.053734754561201</v>
      </c>
      <c r="KO135" s="36">
        <f t="shared" si="260"/>
        <v>0</v>
      </c>
      <c r="KP135" s="43">
        <f>KN134*'DEPRECATED - DT-Prelim Calcs'!$C$11+KP134</f>
        <v>-135.79210025455973</v>
      </c>
      <c r="KQ135" s="43">
        <f>KQ134+0.5*KN135*'DEPRECATED - DT-Prelim Calcs'!$C$11^2+KP135*'DEPRECATED - DT-Prelim Calcs'!$C$11</f>
        <v>-202898.48540961868</v>
      </c>
      <c r="KR135" s="43">
        <f>MIN('Drive Train'!$F$35-KL134*'DEPRECATED - DT-Prelim Calcs'!$C$21*'Drive Train'!$F$39,KR134+KL$2)</f>
        <v>9.413333333333334</v>
      </c>
      <c r="KS135" s="43">
        <f>'Drive Train'!$F$35-KL135*'DEPRECATED - DT-Prelim Calcs'!$C$21*'Drive Train'!$F$39</f>
        <v>9.413333333333334</v>
      </c>
      <c r="KT135" s="1">
        <f>IF(KQ135&gt;='Drive Train'!$F$29,1,0)</f>
        <v>0</v>
      </c>
      <c r="KU135" s="43">
        <f>MIN(KK135,'DEPRECATED - DT-Prelim Calcs'!$C$10)*'DEPRECATED - DT-Prelim Calcs'!$C$11*1000/60/60</f>
        <v>103.33333333333333</v>
      </c>
      <c r="KV135" s="49">
        <f>KV134+'DEPRECATED - DT-Prelim Calcs'!$C$11</f>
        <v>524</v>
      </c>
      <c r="KW135" s="2">
        <f>LG135/'Drive Train'!$F$35</f>
        <v>0.74408602150537628</v>
      </c>
      <c r="KX135" s="36">
        <f>LE135*12*60/(PI() * 'Drive Train'!$F$15)/KW$2*KW135</f>
        <v>-138307.90053655655</v>
      </c>
      <c r="KY135" s="2">
        <f>('DEPRECATED - DT-Prelim Calcs'!$C$6*KW135-KX135)/('DEPRECATED - DT-Prelim Calcs'!$C$6*KW135)*'DEPRECATED - DT-Prelim Calcs'!$C$7*KW135</f>
        <v>105.16124518325056</v>
      </c>
      <c r="KZ135" s="43">
        <f>KY135/'DEPRECATED - DT-Prelim Calcs'!$C$7*('DEPRECATED - DT-Prelim Calcs'!$C$8-'DEPRECATED - DT-Prelim Calcs'!$C$9)+'DEPRECATED - DT-Prelim Calcs'!$C$9</f>
        <v>5730.4335062517093</v>
      </c>
      <c r="LA135" s="43">
        <f t="shared" si="206"/>
        <v>56.666666666666664</v>
      </c>
      <c r="LB135" s="2">
        <f t="shared" si="261"/>
        <v>1.4462867232450001</v>
      </c>
      <c r="LC135" s="43">
        <f>LB135*'DEPRECATED - DT-Prelim Calcs'!$C$21/KW$2/'DEPRECATED - DT-Prelim Calcs'!$C$19/'DEPRECATED - DT-Prelim Calcs'!$C$18*3.39*'DEPRECATED - DT-Prelim Calcs'!$C$20</f>
        <v>29.053734754561201</v>
      </c>
      <c r="LD135" s="36">
        <f t="shared" si="262"/>
        <v>0</v>
      </c>
      <c r="LE135" s="43">
        <f>LC134*'DEPRECATED - DT-Prelim Calcs'!$C$11+LE134</f>
        <v>-540.69202039303525</v>
      </c>
      <c r="LF135" s="43">
        <f>LF134+0.5*LC135*'DEPRECATED - DT-Prelim Calcs'!$C$11^2+LE135*'DEPRECATED - DT-Prelim Calcs'!$C$11</f>
        <v>-239069.05526401071</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103.33333333333333</v>
      </c>
      <c r="LK135" s="49">
        <f>LK134+'DEPRECATED - DT-Prelim Calcs'!$C$11</f>
        <v>524</v>
      </c>
      <c r="LL135" s="2">
        <f>LV135/'Drive Train'!$F$35</f>
        <v>0.72903225806451621</v>
      </c>
      <c r="LM135" s="36">
        <f>LT135*12*60/(PI() * 'Drive Train'!$F$15)/LL$2*LL135</f>
        <v>-34033.990332715417</v>
      </c>
      <c r="LN135" s="2">
        <f>('DEPRECATED - DT-Prelim Calcs'!$C$6*LL135-LM135)/('DEPRECATED - DT-Prelim Calcs'!$C$6*LL135)*'DEPRECATED - DT-Prelim Calcs'!$C$7*LL135</f>
        <v>28.437878321738776</v>
      </c>
      <c r="LO135" s="43">
        <f>LN135/'DEPRECATED - DT-Prelim Calcs'!$C$7*('DEPRECATED - DT-Prelim Calcs'!$C$8-'DEPRECATED - DT-Prelim Calcs'!$C$9)+'DEPRECATED - DT-Prelim Calcs'!$C$9</f>
        <v>1550.7276996171122</v>
      </c>
      <c r="LP135" s="43">
        <f t="shared" si="207"/>
        <v>60</v>
      </c>
      <c r="LQ135" s="2">
        <f t="shared" si="263"/>
        <v>1.4462867232450001</v>
      </c>
      <c r="LR135" s="43">
        <f>LQ135*'DEPRECATED - DT-Prelim Calcs'!$C$21/LL$2/'DEPRECATED - DT-Prelim Calcs'!$C$19/'DEPRECATED - DT-Prelim Calcs'!$C$18*3.39*'DEPRECATED - DT-Prelim Calcs'!$C$20</f>
        <v>29.053734754561201</v>
      </c>
      <c r="LS135" s="36">
        <f t="shared" si="264"/>
        <v>0</v>
      </c>
      <c r="LT135" s="43">
        <f>LR134*'DEPRECATED - DT-Prelim Calcs'!$C$11+LT134</f>
        <v>-135.79764642943906</v>
      </c>
      <c r="LU135" s="43">
        <f>LU134+0.5*LR135*'DEPRECATED - DT-Prelim Calcs'!$C$11^2+LT135*'DEPRECATED - DT-Prelim Calcs'!$C$11</f>
        <v>-229162.71235500934</v>
      </c>
      <c r="LV135" s="43">
        <f>MIN('Drive Train'!$F$35-LP134*'DEPRECATED - DT-Prelim Calcs'!$C$21*'Drive Train'!$F$39,LV134+LP$2)</f>
        <v>9.0400000000000009</v>
      </c>
      <c r="LW135" s="43">
        <f>'Drive Train'!$F$35-LP135*'DEPRECATED - DT-Prelim Calcs'!$C$21*'Drive Train'!$F$39</f>
        <v>9.0400000000000009</v>
      </c>
      <c r="LX135" s="1">
        <f>IF(LU135&gt;='Drive Train'!$F$29,1,0)</f>
        <v>0</v>
      </c>
      <c r="LY135" s="43">
        <f>MIN(LO135,'DEPRECATED - DT-Prelim Calcs'!$C$10)*'DEPRECATED - DT-Prelim Calcs'!$C$11*1000/60/60</f>
        <v>103.33333333333333</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1"/>
        <v>0</v>
      </c>
      <c r="X136" s="2">
        <f>MAX(MIN(IF(AND(AI135=1,AG136&lt;0),-1,1)*(W136-$C$9)/($C$8-$C$9)*$C$7-$C$29*AE136/T$2 -  AI135*$C$29/2,X$2),MAX(X$4:X135)*-1)</f>
        <v>-0.27672021620693066</v>
      </c>
      <c r="Y136" s="43">
        <f>IF(AND(AD135=1,AI135=1),0,X136*$C$21/S$2/$C$19/$C$18*3.39*$C$20)</f>
        <v>0</v>
      </c>
      <c r="Z136" s="43">
        <f t="shared" si="183"/>
        <v>0</v>
      </c>
      <c r="AA136" s="43">
        <f t="shared" si="184"/>
        <v>0</v>
      </c>
      <c r="AB136" s="43" t="e">
        <f t="shared" si="185"/>
        <v>#N/A</v>
      </c>
      <c r="AC136" s="36">
        <f t="shared" si="208"/>
        <v>1</v>
      </c>
      <c r="AD136" s="1">
        <f t="shared" si="186"/>
        <v>1</v>
      </c>
      <c r="AE136" s="43">
        <f t="shared" si="187"/>
        <v>0</v>
      </c>
      <c r="AF136" s="43" t="e">
        <f t="shared" si="188"/>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889.49632897085212</v>
      </c>
      <c r="AK136" s="43">
        <f t="shared" si="178"/>
        <v>0</v>
      </c>
      <c r="AL136" s="49">
        <f>AL135+'DEPRECATED - DT-Prelim Calcs'!$C$11</f>
        <v>528</v>
      </c>
      <c r="AM136" s="2">
        <f>AW136/'Drive Train'!$F$35</f>
        <v>1.1670973167645424</v>
      </c>
      <c r="AN136" s="36">
        <f>AU136*12*60/(PI() * 'Drive Train'!$F$15)/AM$2*AM136</f>
        <v>-1375.8393548931092</v>
      </c>
      <c r="AO136" s="2">
        <f>('DEPRECATED - DT-Prelim Calcs'!$C$6*AM136-AN136)/('DEPRECATED - DT-Prelim Calcs'!$C$6*AM136)*'DEPRECATED - DT-Prelim Calcs'!$C$7*AM136</f>
        <v>6.4850792956333345</v>
      </c>
      <c r="AP136" s="43">
        <f>AO136/'DEPRECATED - DT-Prelim Calcs'!$C$7*('DEPRECATED - DT-Prelim Calcs'!$C$8-'DEPRECATED - DT-Prelim Calcs'!$C$9)+'DEPRECATED - DT-Prelim Calcs'!$C$9</f>
        <v>354.79163326957718</v>
      </c>
      <c r="AQ136" s="43">
        <f t="shared" si="189"/>
        <v>93</v>
      </c>
      <c r="AR136" s="2">
        <f t="shared" si="209"/>
        <v>1.7716750308097811</v>
      </c>
      <c r="AS136" s="43">
        <f>AR136*'DEPRECATED - DT-Prelim Calcs'!$C$21/AM$2/'DEPRECATED - DT-Prelim Calcs'!$C$19/'DEPRECATED - DT-Prelim Calcs'!$C$18*3.39*'DEPRECATED - DT-Prelim Calcs'!$C$20</f>
        <v>17.795149325901267</v>
      </c>
      <c r="AT136" s="36">
        <f t="shared" si="210"/>
        <v>0</v>
      </c>
      <c r="AU136" s="43">
        <f>AS135*'DEPRECATED - DT-Prelim Calcs'!$C$11+AU135</f>
        <v>-6.8583046093559048</v>
      </c>
      <c r="AV136" s="43">
        <f>AV135+0.5*AS136*'DEPRECATED - DT-Prelim Calcs'!$C$11^2+AU136*'DEPRECATED - DT-Prelim Calcs'!$C$11</f>
        <v>7799.9591400416057</v>
      </c>
      <c r="AW136" s="43">
        <f>MIN('Drive Train'!$F$35-AQ135*'DEPRECATED - DT-Prelim Calcs'!$C$21*'Drive Train'!$F$39,AW135+AQ$2)</f>
        <v>14.472006727880327</v>
      </c>
      <c r="AX136" s="43">
        <f>'Drive Train'!$F$35-AQ136*'DEPRECATED - DT-Prelim Calcs'!$C$21*'Drive Train'!$F$39</f>
        <v>7.1920000000000002</v>
      </c>
      <c r="AY136" s="1">
        <f>IF(AV136&gt;='Drive Train'!$F$29,1,0)</f>
        <v>1</v>
      </c>
      <c r="AZ136" s="43">
        <f t="shared" si="211"/>
        <v>103.33333333333333</v>
      </c>
      <c r="BA136" s="49">
        <f>BA135+'DEPRECATED - DT-Prelim Calcs'!$C$11</f>
        <v>528</v>
      </c>
      <c r="BB136" s="2">
        <f>BL136/'Drive Train'!$F$35</f>
        <v>0.57999999999999996</v>
      </c>
      <c r="BC136" s="36">
        <f>BJ136*12*60/(PI() * 'Drive Train'!$F$15)/BB$2*BB136</f>
        <v>-13608.493580755254</v>
      </c>
      <c r="BD136" s="2">
        <f>('DEPRECATED - DT-Prelim Calcs'!$C$6*BB136-BC136)/('DEPRECATED - DT-Prelim Calcs'!$C$6*BB136)*'DEPRECATED - DT-Prelim Calcs'!$C$7*BB136</f>
        <v>12.723935876762091</v>
      </c>
      <c r="BE136" s="43">
        <f>BD136/'DEPRECATED - DT-Prelim Calcs'!$C$7*('DEPRECATED - DT-Prelim Calcs'!$C$8-'DEPRECATED - DT-Prelim Calcs'!$C$9)+'DEPRECATED - DT-Prelim Calcs'!$C$9</f>
        <v>694.66964104748706</v>
      </c>
      <c r="BF136" s="43">
        <f t="shared" si="190"/>
        <v>93</v>
      </c>
      <c r="BG136" s="2">
        <f t="shared" si="212"/>
        <v>2.0025508475699998</v>
      </c>
      <c r="BH136" s="43">
        <f>BG136*'DEPRECATED - DT-Prelim Calcs'!$C$21/BB$2/'DEPRECATED - DT-Prelim Calcs'!$C$19/'DEPRECATED - DT-Prelim Calcs'!$C$18*3.39*'DEPRECATED - DT-Prelim Calcs'!$C$20</f>
        <v>29.053734754561201</v>
      </c>
      <c r="BI136" s="36">
        <f t="shared" si="213"/>
        <v>0</v>
      </c>
      <c r="BJ136" s="43">
        <f>BH135*'DEPRECATED - DT-Prelim Calcs'!$C$11+BJ135</f>
        <v>-94.501201281442476</v>
      </c>
      <c r="BK136" s="43">
        <f>BK135+0.5*BH136*'DEPRECATED - DT-Prelim Calcs'!$C$11^2+BJ136*'DEPRECATED - DT-Prelim Calcs'!$C$11</f>
        <v>-70189.612812990381</v>
      </c>
      <c r="BL136" s="43">
        <f>MIN('Drive Train'!$F$35-BF135*'DEPRECATED - DT-Prelim Calcs'!$C$21*'Drive Train'!$F$39,BL135+BF$2)</f>
        <v>7.1920000000000002</v>
      </c>
      <c r="BM136" s="43">
        <f>'Drive Train'!$F$35-BF136*'DEPRECATED - DT-Prelim Calcs'!$C$21*'Drive Train'!$F$39</f>
        <v>7.1920000000000002</v>
      </c>
      <c r="BN136" s="1">
        <f>IF(BK136&gt;='Drive Train'!$F$29,1,0)</f>
        <v>0</v>
      </c>
      <c r="BO136" s="43">
        <f t="shared" si="214"/>
        <v>103.33333333333333</v>
      </c>
      <c r="BP136" s="49">
        <f>BP135+'DEPRECATED - DT-Prelim Calcs'!$C$11</f>
        <v>528</v>
      </c>
      <c r="BQ136" s="2">
        <f>CA136/'Drive Train'!$F$35</f>
        <v>0.57999999999999996</v>
      </c>
      <c r="BR136" s="36">
        <f>BY136*12*60/(PI() * 'Drive Train'!$F$15)/BQ$2*BQ136</f>
        <v>-51039.119619006291</v>
      </c>
      <c r="BS136" s="2">
        <f>('DEPRECATED - DT-Prelim Calcs'!$C$6*BQ136-BR136)/('DEPRECATED - DT-Prelim Calcs'!$C$6*BQ136)*'DEPRECATED - DT-Prelim Calcs'!$C$7*BQ136</f>
        <v>40.239552823376101</v>
      </c>
      <c r="BT136" s="43">
        <f>BS136/'DEPRECATED - DT-Prelim Calcs'!$C$7*('DEPRECATED - DT-Prelim Calcs'!$C$8-'DEPRECATED - DT-Prelim Calcs'!$C$9)+'DEPRECATED - DT-Prelim Calcs'!$C$9</f>
        <v>2193.6547433630262</v>
      </c>
      <c r="BU136" s="43">
        <f t="shared" si="191"/>
        <v>93</v>
      </c>
      <c r="BV136" s="2">
        <f t="shared" si="215"/>
        <v>1.5313624128476471</v>
      </c>
      <c r="BW136" s="43">
        <f>BV136*'DEPRECATED - DT-Prelim Calcs'!$C$21/BQ$2/'DEPRECATED - DT-Prelim Calcs'!$C$19/'DEPRECATED - DT-Prelim Calcs'!$C$18*3.39*'DEPRECATED - DT-Prelim Calcs'!$C$20</f>
        <v>29.053734754561201</v>
      </c>
      <c r="BX136" s="36">
        <f t="shared" si="216"/>
        <v>0</v>
      </c>
      <c r="BY136" s="43">
        <f>BW135*'DEPRECATED - DT-Prelim Calcs'!$C$11+BY135</f>
        <v>-271.03469107633686</v>
      </c>
      <c r="BZ136" s="43">
        <f>BZ135+0.5*BW136*'DEPRECATED - DT-Prelim Calcs'!$C$11^2+BY136*'DEPRECATED - DT-Prelim Calcs'!$C$11</f>
        <v>-172101.93420652565</v>
      </c>
      <c r="CA136" s="43">
        <f>MIN('Drive Train'!$F$35-BU135*'DEPRECATED - DT-Prelim Calcs'!$C$21*'Drive Train'!$F$39,CA135+BU$2)</f>
        <v>7.1920000000000002</v>
      </c>
      <c r="CB136" s="43">
        <f>'Drive Train'!$F$35-BU136*'DEPRECATED - DT-Prelim Calcs'!$C$21*'Drive Train'!$F$39</f>
        <v>7.1920000000000002</v>
      </c>
      <c r="CC136" s="1">
        <f>IF(BZ136&gt;='Drive Train'!$F$29,1,0)</f>
        <v>0</v>
      </c>
      <c r="CD136" s="43">
        <f t="shared" si="217"/>
        <v>103.33333333333333</v>
      </c>
      <c r="CE136" s="49">
        <f>CE135+'DEPRECATED - DT-Prelim Calcs'!$C$11</f>
        <v>528</v>
      </c>
      <c r="CF136" s="2">
        <f>CP136/'Drive Train'!$F$35</f>
        <v>1.6630360594099751</v>
      </c>
      <c r="CG136" s="36">
        <f>CN136*12*60/(PI() * 'Drive Train'!$F$15)/CF$2*CF136</f>
        <v>-211354.84955155777</v>
      </c>
      <c r="CH136" s="2">
        <f>('DEPRECATED - DT-Prelim Calcs'!$C$6*CF136-CG136)/('DEPRECATED - DT-Prelim Calcs'!$C$6*CF136)*'DEPRECATED - DT-Prelim Calcs'!$C$7*CF136</f>
        <v>163.16864294258357</v>
      </c>
      <c r="CI136" s="43">
        <f>CH136/'DEPRECATED - DT-Prelim Calcs'!$C$7*('DEPRECATED - DT-Prelim Calcs'!$C$8-'DEPRECATED - DT-Prelim Calcs'!$C$9)+'DEPRECATED - DT-Prelim Calcs'!$C$9</f>
        <v>8890.5380110511924</v>
      </c>
      <c r="CJ136" s="43">
        <f t="shared" si="192"/>
        <v>93</v>
      </c>
      <c r="CK136" s="2">
        <f t="shared" si="218"/>
        <v>1.2396743342100003</v>
      </c>
      <c r="CL136" s="43">
        <f>CK136*'DEPRECATED - DT-Prelim Calcs'!$C$21/CF$2/'DEPRECATED - DT-Prelim Calcs'!$C$19/'DEPRECATED - DT-Prelim Calcs'!$C$18*3.39*'DEPRECATED - DT-Prelim Calcs'!$C$20</f>
        <v>29.053734754561205</v>
      </c>
      <c r="CM136" s="36">
        <f t="shared" si="219"/>
        <v>0</v>
      </c>
      <c r="CN136" s="43">
        <f>CL135*'DEPRECATED - DT-Prelim Calcs'!$C$11+CN135</f>
        <v>-316.87638777621305</v>
      </c>
      <c r="CO136" s="43">
        <f>CO135+0.5*CL136*'DEPRECATED - DT-Prelim Calcs'!$C$11^2+CN136*'DEPRECATED - DT-Prelim Calcs'!$C$11</f>
        <v>-339584.74540480203</v>
      </c>
      <c r="CP136" s="43">
        <f>MIN('Drive Train'!$F$35-CJ135*'DEPRECATED - DT-Prelim Calcs'!$C$21*'Drive Train'!$F$39,CP135+CJ$2)</f>
        <v>20.621647136683691</v>
      </c>
      <c r="CQ136" s="43">
        <f>'Drive Train'!$F$35-CJ136*'DEPRECATED - DT-Prelim Calcs'!$C$21*'Drive Train'!$F$39</f>
        <v>7.1920000000000002</v>
      </c>
      <c r="CR136" s="1">
        <f>IF(CO136&gt;='Drive Train'!$F$29,1,0)</f>
        <v>0</v>
      </c>
      <c r="CS136" s="43">
        <f t="shared" si="220"/>
        <v>103.33333333333333</v>
      </c>
      <c r="CT136" s="49">
        <f>CT135+'DEPRECATED - DT-Prelim Calcs'!$C$11</f>
        <v>528</v>
      </c>
      <c r="CU136" s="2">
        <f>DE136/'Drive Train'!$F$35</f>
        <v>0.57999999999999996</v>
      </c>
      <c r="CV136" s="36">
        <f>DC136*12*60/(PI() * 'Drive Train'!$F$15)/CU$2*CU136</f>
        <v>-321629.70846310438</v>
      </c>
      <c r="CW136" s="2">
        <f>('DEPRECATED - DT-Prelim Calcs'!$C$6*CU136-CV136)/('DEPRECATED - DT-Prelim Calcs'!$C$6*CU136)*'DEPRECATED - DT-Prelim Calcs'!$C$7*CU136</f>
        <v>239.15332424638871</v>
      </c>
      <c r="CX136" s="43">
        <f>CW136/'DEPRECATED - DT-Prelim Calcs'!$C$7*('DEPRECATED - DT-Prelim Calcs'!$C$8-'DEPRECATED - DT-Prelim Calcs'!$C$9)+'DEPRECATED - DT-Prelim Calcs'!$C$9</f>
        <v>13030.001992527144</v>
      </c>
      <c r="CY136" s="43">
        <f t="shared" si="193"/>
        <v>93</v>
      </c>
      <c r="CZ136" s="2">
        <f t="shared" si="221"/>
        <v>1.0413264407364002</v>
      </c>
      <c r="DA136" s="43">
        <f>CZ136*'DEPRECATED - DT-Prelim Calcs'!$C$21/CU$2/'DEPRECATED - DT-Prelim Calcs'!$C$19/'DEPRECATED - DT-Prelim Calcs'!$C$18*3.39*'DEPRECATED - DT-Prelim Calcs'!$C$20</f>
        <v>29.053734754561201</v>
      </c>
      <c r="DB136" s="36">
        <f t="shared" si="222"/>
        <v>0</v>
      </c>
      <c r="DC136" s="43">
        <f>DA135*'DEPRECATED - DT-Prelim Calcs'!$C$11+DC135</f>
        <v>-1161.4132520504781</v>
      </c>
      <c r="DD136" s="43">
        <f>DD135+0.5*DA136*'DEPRECATED - DT-Prelim Calcs'!$C$11^2+DC136*'DEPRECATED - DT-Prelim Calcs'!$C$11</f>
        <v>-521890.68692327588</v>
      </c>
      <c r="DE136" s="43">
        <f>MIN('Drive Train'!$F$35-CY135*'DEPRECATED - DT-Prelim Calcs'!$C$21*'Drive Train'!$F$39,DE135+CY$2)</f>
        <v>7.1920000000000002</v>
      </c>
      <c r="DF136" s="43">
        <f>'Drive Train'!$F$35-CY136*'DEPRECATED - DT-Prelim Calcs'!$C$21*'Drive Train'!$F$39</f>
        <v>7.1920000000000002</v>
      </c>
      <c r="DG136" s="1">
        <f>IF(DD136&gt;='Drive Train'!$F$29,1,0)</f>
        <v>0</v>
      </c>
      <c r="DH136" s="43">
        <f t="shared" si="223"/>
        <v>103.33333333333333</v>
      </c>
      <c r="DI136" s="49">
        <f>DI135+'DEPRECATED - DT-Prelim Calcs'!$C$11</f>
        <v>528</v>
      </c>
      <c r="DJ136" s="2">
        <f>DT136/'Drive Train'!$F$35</f>
        <v>0.57999999999999996</v>
      </c>
      <c r="DK136" s="36">
        <f>DR136*12*60/(PI() * 'Drive Train'!$F$15)/DJ$2*DJ136</f>
        <v>-12654.947161577955</v>
      </c>
      <c r="DL136" s="2">
        <f>('DEPRECATED - DT-Prelim Calcs'!$C$6*DJ136-DK136)/('DEPRECATED - DT-Prelim Calcs'!$C$6*DJ136)*'DEPRECATED - DT-Prelim Calcs'!$C$7*DJ136</f>
        <v>12.022974637586303</v>
      </c>
      <c r="DM136" s="43">
        <f>DL136/'DEPRECATED - DT-Prelim Calcs'!$C$7*('DEPRECATED - DT-Prelim Calcs'!$C$8-'DEPRECATED - DT-Prelim Calcs'!$C$9)+'DEPRECATED - DT-Prelim Calcs'!$C$9</f>
        <v>656.48294667447772</v>
      </c>
      <c r="DN136" s="43">
        <f t="shared" si="194"/>
        <v>93</v>
      </c>
      <c r="DO136" s="2">
        <f t="shared" si="224"/>
        <v>0.89769520753137932</v>
      </c>
      <c r="DP136" s="43">
        <f>DO136*'DEPRECATED - DT-Prelim Calcs'!$C$21/DJ$2/'DEPRECATED - DT-Prelim Calcs'!$C$19/'DEPRECATED - DT-Prelim Calcs'!$C$18*3.39*'DEPRECATED - DT-Prelim Calcs'!$C$20</f>
        <v>29.053734754561201</v>
      </c>
      <c r="DQ136" s="36">
        <f t="shared" si="225"/>
        <v>0</v>
      </c>
      <c r="DR136" s="43">
        <f>DP135*'DEPRECATED - DT-Prelim Calcs'!$C$11+DR135</f>
        <v>-39.394261825584934</v>
      </c>
      <c r="DS136" s="43">
        <f>DS135+0.5*DP136*'DEPRECATED - DT-Prelim Calcs'!$C$11^2+DR136*'DEPRECATED - DT-Prelim Calcs'!$C$11</f>
        <v>-931234.051452794</v>
      </c>
      <c r="DT136" s="43">
        <f>MIN('Drive Train'!$F$35-DN135*'DEPRECATED - DT-Prelim Calcs'!$C$21*'Drive Train'!$F$39,DT135+DN$2)</f>
        <v>7.1920000000000002</v>
      </c>
      <c r="DU136" s="43">
        <f>'Drive Train'!$F$35-DN136*'DEPRECATED - DT-Prelim Calcs'!$C$21*'Drive Train'!$F$39</f>
        <v>7.1920000000000002</v>
      </c>
      <c r="DV136" s="1">
        <f>IF(DS136&gt;='Drive Train'!$F$29,1,0)</f>
        <v>0</v>
      </c>
      <c r="DW136" s="43">
        <f t="shared" si="226"/>
        <v>103.33333333333333</v>
      </c>
      <c r="DX136" s="49">
        <f>DX135+'DEPRECATED - DT-Prelim Calcs'!$C$11</f>
        <v>528</v>
      </c>
      <c r="DY136" s="2">
        <f>EI136/'Drive Train'!$F$35</f>
        <v>0.57999999999999996</v>
      </c>
      <c r="DZ136" s="36">
        <f>EG136*12*60/(PI() * 'Drive Train'!$F$15)/DY$2*DY136</f>
        <v>-266164.42731575138</v>
      </c>
      <c r="EA136" s="2">
        <f>('DEPRECATED - DT-Prelim Calcs'!$C$6*DY136-DZ136)/('DEPRECATED - DT-Prelim Calcs'!$C$6*DY136)*'DEPRECATED - DT-Prelim Calcs'!$C$7*DY136</f>
        <v>198.38025707066996</v>
      </c>
      <c r="EB136" s="43">
        <f>EA136/'DEPRECATED - DT-Prelim Calcs'!$C$7*('DEPRECATED - DT-Prelim Calcs'!$C$8-'DEPRECATED - DT-Prelim Calcs'!$C$9)+'DEPRECATED - DT-Prelim Calcs'!$C$9</f>
        <v>10808.782661312616</v>
      </c>
      <c r="EC136" s="43">
        <f t="shared" si="195"/>
        <v>93</v>
      </c>
      <c r="ED136" s="2">
        <f t="shared" si="227"/>
        <v>0.78888366722454539</v>
      </c>
      <c r="EE136" s="43">
        <f>ED136*'DEPRECATED - DT-Prelim Calcs'!$C$21/DY$2/'DEPRECATED - DT-Prelim Calcs'!$C$19/'DEPRECATED - DT-Prelim Calcs'!$C$18*3.39*'DEPRECATED - DT-Prelim Calcs'!$C$20</f>
        <v>29.053734754561201</v>
      </c>
      <c r="EF136" s="36">
        <f t="shared" si="228"/>
        <v>0</v>
      </c>
      <c r="EG136" s="43">
        <f>EE135*'DEPRECATED - DT-Prelim Calcs'!$C$11+EG135</f>
        <v>-728.12627090046942</v>
      </c>
      <c r="EH136" s="43">
        <f>EH135+0.5*EE136*'DEPRECATED - DT-Prelim Calcs'!$C$11^2+EG136*'DEPRECATED - DT-Prelim Calcs'!$C$11</f>
        <v>-880280.17074162269</v>
      </c>
      <c r="EI136" s="43">
        <f>MIN('Drive Train'!$F$35-EC135*'DEPRECATED - DT-Prelim Calcs'!$C$21*'Drive Train'!$F$39,EI135+EC$2)</f>
        <v>7.1920000000000002</v>
      </c>
      <c r="EJ136" s="43">
        <f>'Drive Train'!$F$35-EC136*'DEPRECATED - DT-Prelim Calcs'!$C$21*'Drive Train'!$F$39</f>
        <v>7.1920000000000002</v>
      </c>
      <c r="EK136" s="1">
        <f>IF(EH136&gt;='Drive Train'!$F$29,1,0)</f>
        <v>0</v>
      </c>
      <c r="EL136" s="43">
        <f t="shared" si="229"/>
        <v>103.33333333333333</v>
      </c>
      <c r="EM136" s="49">
        <f>EM135+'DEPRECATED - DT-Prelim Calcs'!$C$11</f>
        <v>528</v>
      </c>
      <c r="EN136" s="2">
        <f>EX136/'Drive Train'!$F$35</f>
        <v>0.57999999999999996</v>
      </c>
      <c r="EO136" s="36">
        <f>EV136*12*60/(PI() * 'Drive Train'!$F$15)/EN$2*EN136</f>
        <v>-1445601.6153267801</v>
      </c>
      <c r="EP136" s="2">
        <f>('DEPRECATED - DT-Prelim Calcs'!$C$6*EN136-EO136)/('DEPRECATED - DT-Prelim Calcs'!$C$6*EN136)*'DEPRECATED - DT-Prelim Calcs'!$C$7*EN136</f>
        <v>1065.3959955928838</v>
      </c>
      <c r="EQ136" s="43">
        <f>EP136/'DEPRECATED - DT-Prelim Calcs'!$C$7*('DEPRECATED - DT-Prelim Calcs'!$C$8-'DEPRECATED - DT-Prelim Calcs'!$C$9)+'DEPRECATED - DT-Prelim Calcs'!$C$9</f>
        <v>58041.729610657101</v>
      </c>
      <c r="ER136" s="43">
        <f t="shared" si="196"/>
        <v>93</v>
      </c>
      <c r="ES136" s="2">
        <f t="shared" si="230"/>
        <v>0.7035989464435134</v>
      </c>
      <c r="ET136" s="43">
        <f>ES136*'DEPRECATED - DT-Prelim Calcs'!$C$21/EN$2/'DEPRECATED - DT-Prelim Calcs'!$C$19/'DEPRECATED - DT-Prelim Calcs'!$C$18*3.39*'DEPRECATED - DT-Prelim Calcs'!$C$20</f>
        <v>29.053734754561201</v>
      </c>
      <c r="EU136" s="36">
        <f t="shared" si="231"/>
        <v>0</v>
      </c>
      <c r="EV136" s="43">
        <f>ET135*'DEPRECATED - DT-Prelim Calcs'!$C$11+EV135</f>
        <v>-3527.0980232433594</v>
      </c>
      <c r="EW136" s="43">
        <f>EW135+0.5*ET136*'DEPRECATED - DT-Prelim Calcs'!$C$11^2+EV136*'DEPRECATED - DT-Prelim Calcs'!$C$11</f>
        <v>-1711424.3422171141</v>
      </c>
      <c r="EX136" s="43">
        <f>MIN('Drive Train'!$F$35-ER135*'DEPRECATED - DT-Prelim Calcs'!$C$21*'Drive Train'!$F$39,EX135+ER$2)</f>
        <v>7.1920000000000002</v>
      </c>
      <c r="EY136" s="43">
        <f>'Drive Train'!$F$35-ER136*'DEPRECATED - DT-Prelim Calcs'!$C$21*'Drive Train'!$F$39</f>
        <v>7.1920000000000002</v>
      </c>
      <c r="EZ136" s="1">
        <f>IF(EW136&gt;='Drive Train'!$F$29,1,0)</f>
        <v>0</v>
      </c>
      <c r="FA136" s="43">
        <f t="shared" si="232"/>
        <v>103.33333333333333</v>
      </c>
      <c r="FB136" s="49">
        <f>FB135+'DEPRECATED - DT-Prelim Calcs'!$C$11</f>
        <v>528</v>
      </c>
      <c r="FC136" s="2">
        <f>FM136/'Drive Train'!$F$35</f>
        <v>0.57999999999999996</v>
      </c>
      <c r="FD136" s="36">
        <f>FK136*12*60/(PI() * 'Drive Train'!$F$15)/FC$2*FC136</f>
        <v>-305218.13865933818</v>
      </c>
      <c r="FE136" s="2">
        <f>('DEPRECATED - DT-Prelim Calcs'!$C$6*FC136-FD136)/('DEPRECATED - DT-Prelim Calcs'!$C$6*FC136)*'DEPRECATED - DT-Prelim Calcs'!$C$7*FC136</f>
        <v>227.08901979816559</v>
      </c>
      <c r="FF136" s="43">
        <f>FE136/'DEPRECATED - DT-Prelim Calcs'!$C$7*('DEPRECATED - DT-Prelim Calcs'!$C$8-'DEPRECATED - DT-Prelim Calcs'!$C$9)+'DEPRECATED - DT-Prelim Calcs'!$C$9</f>
        <v>12372.76749646723</v>
      </c>
      <c r="FG136" s="43">
        <f t="shared" si="197"/>
        <v>93</v>
      </c>
      <c r="FH136" s="2">
        <f t="shared" si="233"/>
        <v>0.63495514679048781</v>
      </c>
      <c r="FI136" s="43">
        <f>FH136*'DEPRECATED - DT-Prelim Calcs'!$C$21/FC$2/'DEPRECATED - DT-Prelim Calcs'!$C$19/'DEPRECATED - DT-Prelim Calcs'!$C$18*3.39*'DEPRECATED - DT-Prelim Calcs'!$C$20</f>
        <v>29.053734754561205</v>
      </c>
      <c r="FJ136" s="36">
        <f t="shared" si="234"/>
        <v>0</v>
      </c>
      <c r="FK136" s="43">
        <f>FI135*'DEPRECATED - DT-Prelim Calcs'!$C$11+FK135</f>
        <v>-672.04307692355451</v>
      </c>
      <c r="FL136" s="43">
        <f>FL135+0.5*FI136*'DEPRECATED - DT-Prelim Calcs'!$C$11^2+FK136*'DEPRECATED - DT-Prelim Calcs'!$C$11</f>
        <v>-2074359.6967076897</v>
      </c>
      <c r="FM136" s="43">
        <f>MIN('Drive Train'!$F$35-FG135*'DEPRECATED - DT-Prelim Calcs'!$C$21*'Drive Train'!$F$39,FM135+FG$2)</f>
        <v>7.1920000000000002</v>
      </c>
      <c r="FN136" s="43">
        <f>'Drive Train'!$F$35-FG136*'DEPRECATED - DT-Prelim Calcs'!$C$21*'Drive Train'!$F$39</f>
        <v>7.1920000000000002</v>
      </c>
      <c r="FO136" s="1">
        <f>IF(FL136&gt;='Drive Train'!$F$29,1,0)</f>
        <v>0</v>
      </c>
      <c r="FP136" s="43">
        <f t="shared" si="235"/>
        <v>103.33333333333333</v>
      </c>
      <c r="FQ136" s="49">
        <f>FQ135+'DEPRECATED - DT-Prelim Calcs'!$C$11</f>
        <v>528</v>
      </c>
      <c r="FR136" s="2">
        <f>GB136/'Drive Train'!$F$35</f>
        <v>0.57999999999999996</v>
      </c>
      <c r="FS136" s="36">
        <f>FZ136*12*60/(PI() * 'Drive Train'!$F$15)/FR$2*FR136</f>
        <v>-79735.116295648055</v>
      </c>
      <c r="FT136" s="2">
        <f>('DEPRECATED - DT-Prelim Calcs'!$C$6*FR136-FS136)/('DEPRECATED - DT-Prelim Calcs'!$C$6*FR136)*'DEPRECATED - DT-Prelim Calcs'!$C$7*FR136</f>
        <v>61.334258844293018</v>
      </c>
      <c r="FU136" s="43">
        <f>FT136/'DEPRECATED - DT-Prelim Calcs'!$C$7*('DEPRECATED - DT-Prelim Calcs'!$C$8-'DEPRECATED - DT-Prelim Calcs'!$C$9)+'DEPRECATED - DT-Prelim Calcs'!$C$9</f>
        <v>3342.8439519652161</v>
      </c>
      <c r="FV136" s="43">
        <f t="shared" si="198"/>
        <v>93</v>
      </c>
      <c r="FW136" s="2">
        <f t="shared" si="236"/>
        <v>0.57851468929799987</v>
      </c>
      <c r="FX136" s="43">
        <f>FW136*'DEPRECATED - DT-Prelim Calcs'!$C$21/FR$2/'DEPRECATED - DT-Prelim Calcs'!$C$19/'DEPRECATED - DT-Prelim Calcs'!$C$18*3.39*'DEPRECATED - DT-Prelim Calcs'!$C$20</f>
        <v>29.053734754561201</v>
      </c>
      <c r="FY136" s="36">
        <f t="shared" si="237"/>
        <v>0</v>
      </c>
      <c r="FZ136" s="43">
        <f>FX135*'DEPRECATED - DT-Prelim Calcs'!$C$11+FZ135</f>
        <v>-159.95865618616585</v>
      </c>
      <c r="GA136" s="43">
        <f>GA135+0.5*FX136*'DEPRECATED - DT-Prelim Calcs'!$C$11^2+FZ136*'DEPRECATED - DT-Prelim Calcs'!$C$11</f>
        <v>-2090787.7013492859</v>
      </c>
      <c r="GB136" s="43">
        <f>MIN('Drive Train'!$F$35-FV135*'DEPRECATED - DT-Prelim Calcs'!$C$21*'Drive Train'!$F$39,GB135+FV$2)</f>
        <v>7.1920000000000002</v>
      </c>
      <c r="GC136" s="43">
        <f>'Drive Train'!$F$35-FV136*'DEPRECATED - DT-Prelim Calcs'!$C$21*'Drive Train'!$F$39</f>
        <v>7.1920000000000002</v>
      </c>
      <c r="GD136" s="1">
        <f>IF(GA136&gt;='Drive Train'!$F$29,1,0)</f>
        <v>0</v>
      </c>
      <c r="GE136" s="43">
        <f t="shared" si="238"/>
        <v>103.33333333333333</v>
      </c>
      <c r="GF136" s="49">
        <f>GF135+'DEPRECATED - DT-Prelim Calcs'!$C$11</f>
        <v>528</v>
      </c>
      <c r="GG136" s="2">
        <f>GQ136/'Drive Train'!$F$35</f>
        <v>0.86451612903225805</v>
      </c>
      <c r="GH136" s="36">
        <f>GO136*12*60/(PI() * 'Drive Train'!$F$15)/GG$2*GG136</f>
        <v>-41194.653168796955</v>
      </c>
      <c r="GI136" s="2">
        <f>('DEPRECATED - DT-Prelim Calcs'!$C$6*GG136-GH136)/('DEPRECATED - DT-Prelim Calcs'!$C$6*GG136)*'DEPRECATED - DT-Prelim Calcs'!$C$7*GG136</f>
        <v>34.337170513759673</v>
      </c>
      <c r="GJ136" s="43">
        <f>GI136/'DEPRECATED - DT-Prelim Calcs'!$C$7*('DEPRECATED - DT-Prelim Calcs'!$C$8-'DEPRECATED - DT-Prelim Calcs'!$C$9)+'DEPRECATED - DT-Prelim Calcs'!$C$9</f>
        <v>1872.1070503764597</v>
      </c>
      <c r="GK136" s="43">
        <f t="shared" si="239"/>
        <v>29.999999999999982</v>
      </c>
      <c r="GL136" s="2">
        <f t="shared" si="240"/>
        <v>1.4462867232450001</v>
      </c>
      <c r="GM136" s="43">
        <f>GL136*'DEPRECATED - DT-Prelim Calcs'!$C$21/GG$2/'DEPRECATED - DT-Prelim Calcs'!$C$19/'DEPRECATED - DT-Prelim Calcs'!$C$18*3.39*'DEPRECATED - DT-Prelim Calcs'!$C$20</f>
        <v>29.053734754561201</v>
      </c>
      <c r="GN136" s="36">
        <f t="shared" si="241"/>
        <v>0</v>
      </c>
      <c r="GO136" s="43">
        <f>GM135*'DEPRECATED - DT-Prelim Calcs'!$C$11+GO135</f>
        <v>-138.6097779377568</v>
      </c>
      <c r="GP136" s="43">
        <f>GP135+0.5*GM136*'DEPRECATED - DT-Prelim Calcs'!$C$11^2+GO136*'DEPRECATED - DT-Prelim Calcs'!$C$11</f>
        <v>-171483.46073765869</v>
      </c>
      <c r="GQ136" s="43">
        <f>MIN('Drive Train'!$F$35-GK135*'DEPRECATED - DT-Prelim Calcs'!$C$21*'Drive Train'!$F$39,GQ135+GK$2)</f>
        <v>10.72</v>
      </c>
      <c r="GR136" s="43">
        <f>'Drive Train'!$F$35-GK136*'DEPRECATED - DT-Prelim Calcs'!$C$21*'Drive Train'!$F$39</f>
        <v>10.72</v>
      </c>
      <c r="GS136" s="1">
        <f>IF(GP136&gt;='Drive Train'!$F$29,1,0)</f>
        <v>0</v>
      </c>
      <c r="GT136" s="43">
        <f t="shared" si="242"/>
        <v>33.333333333333314</v>
      </c>
      <c r="GU136" s="49">
        <f>GU135+'DEPRECATED - DT-Prelim Calcs'!$C$11</f>
        <v>528</v>
      </c>
      <c r="GV136" s="2">
        <f>HF136/'Drive Train'!$F$35</f>
        <v>2.1203101201003336</v>
      </c>
      <c r="GW136" s="36">
        <f>HD136*12*60/(PI() * 'Drive Train'!$F$15)/GV$2*GV136</f>
        <v>-301992.34263863019</v>
      </c>
      <c r="GX136" s="2">
        <f>('DEPRECATED - DT-Prelim Calcs'!$C$6*GV136-GW136)/('DEPRECATED - DT-Prelim Calcs'!$C$6*GV136)*'DEPRECATED - DT-Prelim Calcs'!$C$7*GV136</f>
        <v>231.94176025875265</v>
      </c>
      <c r="GY136" s="43">
        <f>GX136/'DEPRECATED - DT-Prelim Calcs'!$C$7*('DEPRECATED - DT-Prelim Calcs'!$C$8-'DEPRECATED - DT-Prelim Calcs'!$C$9)+'DEPRECATED - DT-Prelim Calcs'!$C$9</f>
        <v>12637.133208126077</v>
      </c>
      <c r="GZ136" s="43">
        <f t="shared" si="199"/>
        <v>33.333333333333314</v>
      </c>
      <c r="HA136" s="2">
        <f t="shared" si="243"/>
        <v>1.4462867232450001</v>
      </c>
      <c r="HB136" s="43">
        <f>HA136*'DEPRECATED - DT-Prelim Calcs'!$C$21/GV$2/'DEPRECATED - DT-Prelim Calcs'!$C$19/'DEPRECATED - DT-Prelim Calcs'!$C$18*3.39*'DEPRECATED - DT-Prelim Calcs'!$C$20</f>
        <v>29.053734754561201</v>
      </c>
      <c r="HC136" s="36">
        <f t="shared" si="244"/>
        <v>0</v>
      </c>
      <c r="HD136" s="43">
        <f>HB135*'DEPRECATED - DT-Prelim Calcs'!$C$11+HD135</f>
        <v>-414.30737300239389</v>
      </c>
      <c r="HE136" s="43">
        <f>HE135+0.5*HB136*'DEPRECATED - DT-Prelim Calcs'!$C$11^2+HD136*'DEPRECATED - DT-Prelim Calcs'!$C$11</f>
        <v>-178956.21952078078</v>
      </c>
      <c r="HF136" s="43">
        <f>MIN('Drive Train'!$F$35-GZ135*'DEPRECATED - DT-Prelim Calcs'!$C$21*'Drive Train'!$F$39,HF135+GZ$2)</f>
        <v>26.291845489244139</v>
      </c>
      <c r="HG136" s="43">
        <f>'Drive Train'!$F$35-GZ136*'DEPRECATED - DT-Prelim Calcs'!$C$21*'Drive Train'!$F$39</f>
        <v>10.533333333333335</v>
      </c>
      <c r="HH136" s="1">
        <f>IF(HE136&gt;='Drive Train'!$F$29,1,0)</f>
        <v>0</v>
      </c>
      <c r="HI136" s="43">
        <f t="shared" si="245"/>
        <v>37.037037037037017</v>
      </c>
      <c r="HJ136" s="49">
        <f>HJ135+'DEPRECATED - DT-Prelim Calcs'!$C$11</f>
        <v>528</v>
      </c>
      <c r="HK136" s="2">
        <f>HU136/'Drive Train'!$F$35</f>
        <v>0.83440860215053769</v>
      </c>
      <c r="HL136" s="36">
        <f>HS136*12*60/(PI() * 'Drive Train'!$F$15)/HK$2*HK136</f>
        <v>-124906.26012943087</v>
      </c>
      <c r="HM136" s="2">
        <f>('DEPRECATED - DT-Prelim Calcs'!$C$6*HK136-HL136)/('DEPRECATED - DT-Prelim Calcs'!$C$6*HK136)*'DEPRECATED - DT-Prelim Calcs'!$C$7*HK136</f>
        <v>95.733181987821268</v>
      </c>
      <c r="HN136" s="43">
        <f>HM136/'DEPRECATED - DT-Prelim Calcs'!$C$7*('DEPRECATED - DT-Prelim Calcs'!$C$8-'DEPRECATED - DT-Prelim Calcs'!$C$9)+'DEPRECATED - DT-Prelim Calcs'!$C$9</f>
        <v>5216.8151381425014</v>
      </c>
      <c r="HO136" s="43">
        <f t="shared" si="200"/>
        <v>36.66666666666665</v>
      </c>
      <c r="HP136" s="2">
        <f t="shared" si="246"/>
        <v>1.4462867232450001</v>
      </c>
      <c r="HQ136" s="43">
        <f>HP136*'DEPRECATED - DT-Prelim Calcs'!$C$21/HK$2/'DEPRECATED - DT-Prelim Calcs'!$C$19/'DEPRECATED - DT-Prelim Calcs'!$C$18*3.39*'DEPRECATED - DT-Prelim Calcs'!$C$20</f>
        <v>29.053734754561201</v>
      </c>
      <c r="HR136" s="36">
        <f t="shared" si="247"/>
        <v>0</v>
      </c>
      <c r="HS136" s="43">
        <f>HQ135*'DEPRECATED - DT-Prelim Calcs'!$C$11+HS135</f>
        <v>-435.44323688108062</v>
      </c>
      <c r="HT136" s="43">
        <f>HT135+0.5*HQ136*'DEPRECATED - DT-Prelim Calcs'!$C$11^2+HS136*'DEPRECATED - DT-Prelim Calcs'!$C$11</f>
        <v>-199230.10210857767</v>
      </c>
      <c r="HU136" s="43">
        <f>MIN('Drive Train'!$F$35-HO135*'DEPRECATED - DT-Prelim Calcs'!$C$21*'Drive Train'!$F$39,HU135+HO$2)</f>
        <v>10.346666666666668</v>
      </c>
      <c r="HV136" s="43">
        <f>'Drive Train'!$F$35-HO136*'DEPRECATED - DT-Prelim Calcs'!$C$21*'Drive Train'!$F$39</f>
        <v>10.346666666666668</v>
      </c>
      <c r="HW136" s="1">
        <f>IF(HT136&gt;='Drive Train'!$F$29,1,0)</f>
        <v>0</v>
      </c>
      <c r="HX136" s="43">
        <f t="shared" si="248"/>
        <v>40.740740740740726</v>
      </c>
      <c r="HY136" s="49">
        <f>HY135+'DEPRECATED - DT-Prelim Calcs'!$C$11</f>
        <v>528</v>
      </c>
      <c r="HZ136" s="2">
        <f>IJ136/'Drive Train'!$F$35</f>
        <v>0.8193548387096774</v>
      </c>
      <c r="IA136" s="36">
        <f>IH136*12*60/(PI() * 'Drive Train'!$F$15)/HZ$2*HZ136</f>
        <v>-264423.94828020327</v>
      </c>
      <c r="IB136" s="2">
        <f>('DEPRECATED - DT-Prelim Calcs'!$C$6*HZ136-IA136)/('DEPRECATED - DT-Prelim Calcs'!$C$6*HZ136)*'DEPRECATED - DT-Prelim Calcs'!$C$7*HZ136</f>
        <v>198.22338821144081</v>
      </c>
      <c r="IC136" s="43">
        <f>IB136/'DEPRECATED - DT-Prelim Calcs'!$C$7*('DEPRECATED - DT-Prelim Calcs'!$C$8-'DEPRECATED - DT-Prelim Calcs'!$C$9)+'DEPRECATED - DT-Prelim Calcs'!$C$9</f>
        <v>10800.236820474014</v>
      </c>
      <c r="ID136" s="43">
        <f t="shared" si="201"/>
        <v>39.999999999999986</v>
      </c>
      <c r="IE136" s="2">
        <f t="shared" si="249"/>
        <v>1.4462867232450001</v>
      </c>
      <c r="IF136" s="43">
        <f>IE136*'DEPRECATED - DT-Prelim Calcs'!$C$21/HZ$2/'DEPRECATED - DT-Prelim Calcs'!$C$19/'DEPRECATED - DT-Prelim Calcs'!$C$18*3.39*'DEPRECATED - DT-Prelim Calcs'!$C$20</f>
        <v>29.053734754561201</v>
      </c>
      <c r="IG136" s="36">
        <f t="shared" si="250"/>
        <v>0</v>
      </c>
      <c r="IH136" s="43">
        <f>IF135*'DEPRECATED - DT-Prelim Calcs'!$C$11+IH135</f>
        <v>-938.76065667319619</v>
      </c>
      <c r="II136" s="43">
        <f>II135+0.5*IF136*'DEPRECATED - DT-Prelim Calcs'!$C$11^2+IH136*'DEPRECATED - DT-Prelim Calcs'!$C$11</f>
        <v>-181588.77611902566</v>
      </c>
      <c r="IJ136" s="43">
        <f>MIN('Drive Train'!$F$35-ID135*'DEPRECATED - DT-Prelim Calcs'!$C$21*'Drive Train'!$F$39,IJ135+ID$2)</f>
        <v>10.16</v>
      </c>
      <c r="IK136" s="43">
        <f>'Drive Train'!$F$35-ID136*'DEPRECATED - DT-Prelim Calcs'!$C$21*'Drive Train'!$F$39</f>
        <v>10.16</v>
      </c>
      <c r="IL136" s="1">
        <f>IF(II136&gt;='Drive Train'!$F$29,1,0)</f>
        <v>0</v>
      </c>
      <c r="IM136" s="43">
        <f t="shared" si="251"/>
        <v>44.444444444444429</v>
      </c>
      <c r="IN136" s="49">
        <f>IN135+'DEPRECATED - DT-Prelim Calcs'!$C$11</f>
        <v>528</v>
      </c>
      <c r="IO136" s="2">
        <f>IY136/'Drive Train'!$F$35</f>
        <v>0.80430107526881722</v>
      </c>
      <c r="IP136" s="36">
        <f>IW136*12*60/(PI() * 'Drive Train'!$F$15)/IO$2*IO136</f>
        <v>-29591.29695482675</v>
      </c>
      <c r="IQ136" s="2">
        <f>('DEPRECATED - DT-Prelim Calcs'!$C$6*IO136-IP136)/('DEPRECATED - DT-Prelim Calcs'!$C$6*IO136)*'DEPRECATED - DT-Prelim Calcs'!$C$7*IO136</f>
        <v>25.525021998831676</v>
      </c>
      <c r="IR136" s="43">
        <f>IQ136/'DEPRECATED - DT-Prelim Calcs'!$C$7*('DEPRECATED - DT-Prelim Calcs'!$C$8-'DEPRECATED - DT-Prelim Calcs'!$C$9)+'DEPRECATED - DT-Prelim Calcs'!$C$9</f>
        <v>1392.0422432199343</v>
      </c>
      <c r="IS136" s="43">
        <f t="shared" si="202"/>
        <v>43.333333333333321</v>
      </c>
      <c r="IT136" s="2">
        <f t="shared" si="252"/>
        <v>1.4462867232450001</v>
      </c>
      <c r="IU136" s="43">
        <f>IT136*'DEPRECATED - DT-Prelim Calcs'!$C$21/IO$2/'DEPRECATED - DT-Prelim Calcs'!$C$19/'DEPRECATED - DT-Prelim Calcs'!$C$18*3.39*'DEPRECATED - DT-Prelim Calcs'!$C$20</f>
        <v>29.053734754561201</v>
      </c>
      <c r="IV136" s="36">
        <f t="shared" si="253"/>
        <v>0</v>
      </c>
      <c r="IW136" s="43">
        <f>IU135*'DEPRECATED - DT-Prelim Calcs'!$C$11+IW135</f>
        <v>-107.0216070568854</v>
      </c>
      <c r="IX136" s="43">
        <f>IX135+0.5*IU136*'DEPRECATED - DT-Prelim Calcs'!$C$11^2+IW136*'DEPRECATED - DT-Prelim Calcs'!$C$11</f>
        <v>-226865.11987954206</v>
      </c>
      <c r="IY136" s="43">
        <f>MIN('Drive Train'!$F$35-IS135*'DEPRECATED - DT-Prelim Calcs'!$C$21*'Drive Train'!$F$39,IY135+IS$2)</f>
        <v>9.9733333333333345</v>
      </c>
      <c r="IZ136" s="43">
        <f>'Drive Train'!$F$35-IS136*'DEPRECATED - DT-Prelim Calcs'!$C$21*'Drive Train'!$F$39</f>
        <v>9.9733333333333345</v>
      </c>
      <c r="JA136" s="1">
        <f>IF(IX136&gt;='Drive Train'!$F$29,1,0)</f>
        <v>0</v>
      </c>
      <c r="JB136" s="43">
        <f t="shared" si="254"/>
        <v>48.148148148148138</v>
      </c>
      <c r="JC136" s="49">
        <f>JC135+'DEPRECATED - DT-Prelim Calcs'!$C$11</f>
        <v>528</v>
      </c>
      <c r="JD136" s="2">
        <f>JN136/'Drive Train'!$F$35</f>
        <v>0.78924731182795704</v>
      </c>
      <c r="JE136" s="36">
        <f>JL136*12*60/(PI() * 'Drive Train'!$F$15)/JD$2*JD136</f>
        <v>-17358.781510046403</v>
      </c>
      <c r="JF136" s="2">
        <f>('DEPRECATED - DT-Prelim Calcs'!$C$6*JD136-JE136)/('DEPRECATED - DT-Prelim Calcs'!$C$6*JD136)*'DEPRECATED - DT-Prelim Calcs'!$C$7*JD136</f>
        <v>16.462178870861464</v>
      </c>
      <c r="JG136" s="43">
        <f>JF136/'DEPRECATED - DT-Prelim Calcs'!$C$7*('DEPRECATED - DT-Prelim Calcs'!$C$8-'DEPRECATED - DT-Prelim Calcs'!$C$9)+'DEPRECATED - DT-Prelim Calcs'!$C$9</f>
        <v>898.32019221857217</v>
      </c>
      <c r="JH136" s="43">
        <f t="shared" si="203"/>
        <v>46.666666666666657</v>
      </c>
      <c r="JI136" s="2">
        <f t="shared" si="255"/>
        <v>1.4462867232450001</v>
      </c>
      <c r="JJ136" s="43">
        <f>JI136*'DEPRECATED - DT-Prelim Calcs'!$C$21/JD$2/'DEPRECATED - DT-Prelim Calcs'!$C$19/'DEPRECATED - DT-Prelim Calcs'!$C$18*3.39*'DEPRECATED - DT-Prelim Calcs'!$C$20</f>
        <v>29.053734754561201</v>
      </c>
      <c r="JK136" s="36">
        <f t="shared" si="256"/>
        <v>0</v>
      </c>
      <c r="JL136" s="43">
        <f>JJ135*'DEPRECATED - DT-Prelim Calcs'!$C$11+JL135</f>
        <v>-63.978233215417632</v>
      </c>
      <c r="JM136" s="43">
        <f>JM135+0.5*JJ136*'DEPRECATED - DT-Prelim Calcs'!$C$11^2+JL136*'DEPRECATED - DT-Prelim Calcs'!$C$11</f>
        <v>-196105.77993642542</v>
      </c>
      <c r="JN136" s="43">
        <f>MIN('Drive Train'!$F$35-JH135*'DEPRECATED - DT-Prelim Calcs'!$C$21*'Drive Train'!$F$39,JN135+JH$2)</f>
        <v>9.7866666666666671</v>
      </c>
      <c r="JO136" s="43">
        <f>'Drive Train'!$F$35-JH136*'DEPRECATED - DT-Prelim Calcs'!$C$21*'Drive Train'!$F$39</f>
        <v>9.7866666666666671</v>
      </c>
      <c r="JP136" s="1">
        <f>IF(JM136&gt;='Drive Train'!$F$29,1,0)</f>
        <v>0</v>
      </c>
      <c r="JQ136" s="43">
        <f>MIN(JG136,'DEPRECATED - DT-Prelim Calcs'!$C$10)*'DEPRECATED - DT-Prelim Calcs'!$C$11*1000/60/60</f>
        <v>103.33333333333333</v>
      </c>
      <c r="JR136" s="49">
        <f>JR135+'DEPRECATED - DT-Prelim Calcs'!$C$11</f>
        <v>528</v>
      </c>
      <c r="JS136" s="2">
        <f>KC136/'Drive Train'!$F$35</f>
        <v>0.77419354838709686</v>
      </c>
      <c r="JT136" s="36">
        <f>KA136*12*60/(PI() * 'Drive Train'!$F$15)/JS$2*JS136</f>
        <v>-16084.874626435561</v>
      </c>
      <c r="JU136" s="2">
        <f>('DEPRECATED - DT-Prelim Calcs'!$C$6*JS136-JT136)/('DEPRECATED - DT-Prelim Calcs'!$C$6*JS136)*'DEPRECATED - DT-Prelim Calcs'!$C$7*JS136</f>
        <v>15.455115390522128</v>
      </c>
      <c r="JV136" s="43">
        <f>JU136/'DEPRECATED - DT-Prelim Calcs'!$C$7*('DEPRECATED - DT-Prelim Calcs'!$C$8-'DEPRECATED - DT-Prelim Calcs'!$C$9)+'DEPRECATED - DT-Prelim Calcs'!$C$9</f>
        <v>843.45777873739939</v>
      </c>
      <c r="JW136" s="43">
        <f t="shared" si="204"/>
        <v>49.999999999999993</v>
      </c>
      <c r="JX136" s="2">
        <f t="shared" si="257"/>
        <v>1.4462867232450001</v>
      </c>
      <c r="JY136" s="43">
        <f>JX136*'DEPRECATED - DT-Prelim Calcs'!$C$21/JS$2/'DEPRECATED - DT-Prelim Calcs'!$C$19/'DEPRECATED - DT-Prelim Calcs'!$C$18*3.39*'DEPRECATED - DT-Prelim Calcs'!$C$20</f>
        <v>29.053734754561201</v>
      </c>
      <c r="JZ136" s="36">
        <f t="shared" si="258"/>
        <v>0</v>
      </c>
      <c r="KA136" s="43">
        <f>JY135*'DEPRECATED - DT-Prelim Calcs'!$C$11+KA135</f>
        <v>-60.435796403163877</v>
      </c>
      <c r="KB136" s="43">
        <f>KB135+0.5*JY136*'DEPRECATED - DT-Prelim Calcs'!$C$11^2+KA136*'DEPRECATED - DT-Prelim Calcs'!$C$11</f>
        <v>-214187.5124141924</v>
      </c>
      <c r="KC136" s="43">
        <f>MIN('Drive Train'!$F$35-JW135*'DEPRECATED - DT-Prelim Calcs'!$C$21*'Drive Train'!$F$39,KC135+JW$2)</f>
        <v>9.6000000000000014</v>
      </c>
      <c r="KD136" s="43">
        <f>'Drive Train'!$F$35-JW136*'DEPRECATED - DT-Prelim Calcs'!$C$21*'Drive Train'!$F$39</f>
        <v>9.6000000000000014</v>
      </c>
      <c r="KE136" s="1">
        <f>IF(KB136&gt;='Drive Train'!$F$29,1,0)</f>
        <v>0</v>
      </c>
      <c r="KF136" s="43">
        <f>MIN(JV136,'DEPRECATED - DT-Prelim Calcs'!$C$10)*'DEPRECATED - DT-Prelim Calcs'!$C$11*1000/60/60</f>
        <v>103.33333333333333</v>
      </c>
      <c r="KG136" s="49">
        <f>KG135+'DEPRECATED - DT-Prelim Calcs'!$C$11</f>
        <v>528</v>
      </c>
      <c r="KH136" s="2">
        <f>KR136/'Drive Train'!$F$35</f>
        <v>0.75913978494623657</v>
      </c>
      <c r="KI136" s="36">
        <f>KP136*12*60/(PI() * 'Drive Train'!$F$15)/KH$2*KH136</f>
        <v>-5109.1111733141997</v>
      </c>
      <c r="KJ136" s="2">
        <f>('DEPRECATED - DT-Prelim Calcs'!$C$6*KH136-KI136)/('DEPRECATED - DT-Prelim Calcs'!$C$6*KH136)*'DEPRECATED - DT-Prelim Calcs'!$C$7*KH136</f>
        <v>7.3161228645708283</v>
      </c>
      <c r="KK136" s="43">
        <f>KJ136/'DEPRECATED - DT-Prelim Calcs'!$C$7*('DEPRECATED - DT-Prelim Calcs'!$C$8-'DEPRECATED - DT-Prelim Calcs'!$C$9)+'DEPRECATED - DT-Prelim Calcs'!$C$9</f>
        <v>400.06490232363461</v>
      </c>
      <c r="KL136" s="43">
        <f t="shared" si="205"/>
        <v>53.333333333333329</v>
      </c>
      <c r="KM136" s="2">
        <f t="shared" si="259"/>
        <v>1.4462867232450001</v>
      </c>
      <c r="KN136" s="43">
        <f>KM136*'DEPRECATED - DT-Prelim Calcs'!$C$21/KH$2/'DEPRECATED - DT-Prelim Calcs'!$C$19/'DEPRECATED - DT-Prelim Calcs'!$C$18*3.39*'DEPRECATED - DT-Prelim Calcs'!$C$20</f>
        <v>29.053734754561201</v>
      </c>
      <c r="KO136" s="36">
        <f t="shared" si="260"/>
        <v>0</v>
      </c>
      <c r="KP136" s="43">
        <f>KN135*'DEPRECATED - DT-Prelim Calcs'!$C$11+KP135</f>
        <v>-19.577161236314922</v>
      </c>
      <c r="KQ136" s="43">
        <f>KQ135+0.5*KN136*'DEPRECATED - DT-Prelim Calcs'!$C$11^2+KP136*'DEPRECATED - DT-Prelim Calcs'!$C$11</f>
        <v>-202744.36417652745</v>
      </c>
      <c r="KR136" s="43">
        <f>MIN('Drive Train'!$F$35-KL135*'DEPRECATED - DT-Prelim Calcs'!$C$21*'Drive Train'!$F$39,KR135+KL$2)</f>
        <v>9.413333333333334</v>
      </c>
      <c r="KS136" s="43">
        <f>'Drive Train'!$F$35-KL136*'DEPRECATED - DT-Prelim Calcs'!$C$21*'Drive Train'!$F$39</f>
        <v>9.413333333333334</v>
      </c>
      <c r="KT136" s="1">
        <f>IF(KQ136&gt;='Drive Train'!$F$29,1,0)</f>
        <v>0</v>
      </c>
      <c r="KU136" s="43">
        <f>MIN(KK136,'DEPRECATED - DT-Prelim Calcs'!$C$10)*'DEPRECATED - DT-Prelim Calcs'!$C$11*1000/60/60</f>
        <v>103.33333333333333</v>
      </c>
      <c r="KV136" s="49">
        <f>KV135+'DEPRECATED - DT-Prelim Calcs'!$C$11</f>
        <v>528</v>
      </c>
      <c r="KW136" s="2">
        <f>LG136/'Drive Train'!$F$35</f>
        <v>0.74408602150537628</v>
      </c>
      <c r="KX136" s="36">
        <f>LE136*12*60/(PI() * 'Drive Train'!$F$15)/KW$2*KW136</f>
        <v>-108580.35949588535</v>
      </c>
      <c r="KY136" s="2">
        <f>('DEPRECATED - DT-Prelim Calcs'!$C$6*KW136-KX136)/('DEPRECATED - DT-Prelim Calcs'!$C$6*KW136)*'DEPRECATED - DT-Prelim Calcs'!$C$7*KW136</f>
        <v>83.308240875923275</v>
      </c>
      <c r="KZ136" s="43">
        <f>KY136/'DEPRECATED - DT-Prelim Calcs'!$C$7*('DEPRECATED - DT-Prelim Calcs'!$C$8-'DEPRECATED - DT-Prelim Calcs'!$C$9)+'DEPRECATED - DT-Prelim Calcs'!$C$9</f>
        <v>4539.9340178674611</v>
      </c>
      <c r="LA136" s="43">
        <f t="shared" si="206"/>
        <v>56.666666666666664</v>
      </c>
      <c r="LB136" s="2">
        <f t="shared" si="261"/>
        <v>1.4462867232450001</v>
      </c>
      <c r="LC136" s="43">
        <f>LB136*'DEPRECATED - DT-Prelim Calcs'!$C$21/KW$2/'DEPRECATED - DT-Prelim Calcs'!$C$19/'DEPRECATED - DT-Prelim Calcs'!$C$18*3.39*'DEPRECATED - DT-Prelim Calcs'!$C$20</f>
        <v>29.053734754561201</v>
      </c>
      <c r="LD136" s="36">
        <f t="shared" si="262"/>
        <v>0</v>
      </c>
      <c r="LE136" s="43">
        <f>LC135*'DEPRECATED - DT-Prelim Calcs'!$C$11+LE135</f>
        <v>-424.47708137479043</v>
      </c>
      <c r="LF136" s="43">
        <f>LF135+0.5*LC136*'DEPRECATED - DT-Prelim Calcs'!$C$11^2+LE136*'DEPRECATED - DT-Prelim Calcs'!$C$11</f>
        <v>-240534.53371147337</v>
      </c>
      <c r="LG136" s="43">
        <f>MIN('Drive Train'!$F$35-LA135*'DEPRECATED - DT-Prelim Calcs'!$C$21*'Drive Train'!$F$39,LG135+LA$2)</f>
        <v>9.2266666666666666</v>
      </c>
      <c r="LH136" s="43">
        <f>'Drive Train'!$F$35-LA136*'DEPRECATED - DT-Prelim Calcs'!$C$21*'Drive Train'!$F$39</f>
        <v>9.2266666666666666</v>
      </c>
      <c r="LI136" s="1">
        <f>IF(LF136&gt;='Drive Train'!$F$29,1,0)</f>
        <v>0</v>
      </c>
      <c r="LJ136" s="43">
        <f>MIN(KZ136,'DEPRECATED - DT-Prelim Calcs'!$C$10)*'DEPRECATED - DT-Prelim Calcs'!$C$11*1000/60/60</f>
        <v>103.33333333333333</v>
      </c>
      <c r="LK136" s="49">
        <f>LK135+'DEPRECATED - DT-Prelim Calcs'!$C$11</f>
        <v>528</v>
      </c>
      <c r="LL136" s="2">
        <f>LV136/'Drive Train'!$F$35</f>
        <v>0.72903225806451621</v>
      </c>
      <c r="LM136" s="36">
        <f>LT136*12*60/(PI() * 'Drive Train'!$F$15)/LL$2*LL136</f>
        <v>-4907.8735327514223</v>
      </c>
      <c r="LN136" s="2">
        <f>('DEPRECATED - DT-Prelim Calcs'!$C$6*LL136-LM136)/('DEPRECATED - DT-Prelim Calcs'!$C$6*LL136)*'DEPRECATED - DT-Prelim Calcs'!$C$7*LL136</f>
        <v>7.0269868183169661</v>
      </c>
      <c r="LO136" s="43">
        <f>LN136/'DEPRECATED - DT-Prelim Calcs'!$C$7*('DEPRECATED - DT-Prelim Calcs'!$C$8-'DEPRECATED - DT-Prelim Calcs'!$C$9)+'DEPRECATED - DT-Prelim Calcs'!$C$9</f>
        <v>384.31346099786452</v>
      </c>
      <c r="LP136" s="43">
        <f t="shared" si="207"/>
        <v>60</v>
      </c>
      <c r="LQ136" s="2">
        <f t="shared" si="263"/>
        <v>1.4462867232450001</v>
      </c>
      <c r="LR136" s="43">
        <f>LQ136*'DEPRECATED - DT-Prelim Calcs'!$C$21/LL$2/'DEPRECATED - DT-Prelim Calcs'!$C$19/'DEPRECATED - DT-Prelim Calcs'!$C$18*3.39*'DEPRECATED - DT-Prelim Calcs'!$C$20</f>
        <v>29.053734754561201</v>
      </c>
      <c r="LS136" s="36">
        <f t="shared" si="264"/>
        <v>0</v>
      </c>
      <c r="LT136" s="43">
        <f>LR135*'DEPRECATED - DT-Prelim Calcs'!$C$11+LT135</f>
        <v>-19.582707411194249</v>
      </c>
      <c r="LU136" s="43">
        <f>LU135+0.5*LR136*'DEPRECATED - DT-Prelim Calcs'!$C$11^2+LT136*'DEPRECATED - DT-Prelim Calcs'!$C$11</f>
        <v>-229008.61330661763</v>
      </c>
      <c r="LV136" s="43">
        <f>MIN('Drive Train'!$F$35-LP135*'DEPRECATED - DT-Prelim Calcs'!$C$21*'Drive Train'!$F$39,LV135+LP$2)</f>
        <v>9.0400000000000009</v>
      </c>
      <c r="LW136" s="43">
        <f>'Drive Train'!$F$35-LP136*'DEPRECATED - DT-Prelim Calcs'!$C$21*'Drive Train'!$F$39</f>
        <v>9.0400000000000009</v>
      </c>
      <c r="LX136" s="1">
        <f>IF(LU136&gt;='Drive Train'!$F$29,1,0)</f>
        <v>0</v>
      </c>
      <c r="LY136" s="43">
        <f>MIN(LO136,'DEPRECATED - DT-Prelim Calcs'!$C$10)*'DEPRECATED - DT-Prelim Calcs'!$C$11*1000/60/60</f>
        <v>103.33333333333333</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1"/>
        <v>0</v>
      </c>
      <c r="X137" s="2">
        <f>MAX(MIN(IF(AND(AI136=1,AG137&lt;0),-1,1)*(W137-$C$9)/($C$8-$C$9)*$C$7-$C$29*AE137/T$2 -  AI136*$C$29/2,X$2),MAX(X$4:X136)*-1)</f>
        <v>-0.27672021620693066</v>
      </c>
      <c r="Y137" s="43">
        <f t="shared" si="182"/>
        <v>0</v>
      </c>
      <c r="Z137" s="43">
        <f t="shared" si="183"/>
        <v>0</v>
      </c>
      <c r="AA137" s="43">
        <f t="shared" si="184"/>
        <v>0</v>
      </c>
      <c r="AB137" s="43" t="e">
        <f t="shared" si="185"/>
        <v>#N/A</v>
      </c>
      <c r="AC137" s="36">
        <f t="shared" si="208"/>
        <v>1</v>
      </c>
      <c r="AD137" s="1">
        <f t="shared" si="186"/>
        <v>1</v>
      </c>
      <c r="AE137" s="43">
        <f t="shared" si="187"/>
        <v>0</v>
      </c>
      <c r="AF137" s="43" t="e">
        <f t="shared" si="188"/>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889.49632897085212</v>
      </c>
      <c r="AK137" s="43">
        <f t="shared" si="178"/>
        <v>0</v>
      </c>
      <c r="AL137" s="49">
        <f>AL136+'DEPRECATED - DT-Prelim Calcs'!$C$11</f>
        <v>532</v>
      </c>
      <c r="AM137" s="2">
        <f>AW137/'Drive Train'!$F$35</f>
        <v>0.57999999999999996</v>
      </c>
      <c r="AN137" s="36">
        <f>AU137*12*60/(PI() * 'Drive Train'!$F$15)/AM$2*AM137</f>
        <v>6412.5888659750253</v>
      </c>
      <c r="AO137" s="2">
        <f>('DEPRECATED - DT-Prelim Calcs'!$C$6*AM137-AN137)/('DEPRECATED - DT-Prelim Calcs'!$C$6*AM137)*'DEPRECATED - DT-Prelim Calcs'!$C$7*AM137</f>
        <v>-1.9937563920725505</v>
      </c>
      <c r="AP137" s="43">
        <f>AO137/'DEPRECATED - DT-Prelim Calcs'!$C$7*('DEPRECATED - DT-Prelim Calcs'!$C$8-'DEPRECATED - DT-Prelim Calcs'!$C$9)+'DEPRECATED - DT-Prelim Calcs'!$C$9</f>
        <v>-107.11508703081803</v>
      </c>
      <c r="AQ137" s="43">
        <f t="shared" si="189"/>
        <v>-107.11508703081803</v>
      </c>
      <c r="AR137" s="2">
        <f t="shared" si="209"/>
        <v>-2.8574074429949983</v>
      </c>
      <c r="AS137" s="43">
        <f>AR137*'DEPRECATED - DT-Prelim Calcs'!$C$21/AM$2/'DEPRECATED - DT-Prelim Calcs'!$C$19/'DEPRECATED - DT-Prelim Calcs'!$C$18*3.39*'DEPRECATED - DT-Prelim Calcs'!$C$20</f>
        <v>-28.700518576364747</v>
      </c>
      <c r="AT137" s="36">
        <f t="shared" si="210"/>
        <v>1</v>
      </c>
      <c r="AU137" s="43">
        <f>AS136*'DEPRECATED - DT-Prelim Calcs'!$C$11+AU136</f>
        <v>64.322292694249171</v>
      </c>
      <c r="AV137" s="43">
        <f>AV136+0.5*AS137*'DEPRECATED - DT-Prelim Calcs'!$C$11^2+AU137*'DEPRECATED - DT-Prelim Calcs'!$C$11</f>
        <v>7827.6441622076845</v>
      </c>
      <c r="AW137" s="43">
        <f>MIN('Drive Train'!$F$35-AQ136*'DEPRECATED - DT-Prelim Calcs'!$C$21*'Drive Train'!$F$39,AW136+AQ$2)</f>
        <v>7.1920000000000002</v>
      </c>
      <c r="AX137" s="43">
        <f>'Drive Train'!$F$35-AQ137*'DEPRECATED - DT-Prelim Calcs'!$C$21*'Drive Train'!$F$39</f>
        <v>18.398444873725811</v>
      </c>
      <c r="AY137" s="1">
        <f>IF(AV137&gt;='Drive Train'!$F$29,1,0)</f>
        <v>1</v>
      </c>
      <c r="AZ137" s="43">
        <f t="shared" si="211"/>
        <v>-119.01676336757559</v>
      </c>
      <c r="BA137" s="49">
        <f>BA136+'DEPRECATED - DT-Prelim Calcs'!$C$11</f>
        <v>532</v>
      </c>
      <c r="BB137" s="2">
        <f>BL137/'Drive Train'!$F$35</f>
        <v>0.57999999999999996</v>
      </c>
      <c r="BC137" s="36">
        <f>BJ137*12*60/(PI() * 'Drive Train'!$F$15)/BB$2*BB137</f>
        <v>3126.851898162106</v>
      </c>
      <c r="BD137" s="2">
        <f>('DEPRECATED - DT-Prelim Calcs'!$C$6*BB137-BC137)/('DEPRECATED - DT-Prelim Calcs'!$C$6*BB137)*'DEPRECATED - DT-Prelim Calcs'!$C$7*BB137</f>
        <v>0.42162078332597519</v>
      </c>
      <c r="BE137" s="43">
        <f>BD137/'DEPRECATED - DT-Prelim Calcs'!$C$7*('DEPRECATED - DT-Prelim Calcs'!$C$8-'DEPRECATED - DT-Prelim Calcs'!$C$9)+'DEPRECATED - DT-Prelim Calcs'!$C$9</f>
        <v>24.468893419997155</v>
      </c>
      <c r="BF137" s="43">
        <f t="shared" si="190"/>
        <v>24.468893419997155</v>
      </c>
      <c r="BG137" s="2">
        <f t="shared" si="212"/>
        <v>4.9462283635448578E-4</v>
      </c>
      <c r="BH137" s="43">
        <f>BG137*'DEPRECATED - DT-Prelim Calcs'!$C$21/BB$2/'DEPRECATED - DT-Prelim Calcs'!$C$19/'DEPRECATED - DT-Prelim Calcs'!$C$18*3.39*'DEPRECATED - DT-Prelim Calcs'!$C$20</f>
        <v>7.1761676905383182E-3</v>
      </c>
      <c r="BI137" s="36">
        <f t="shared" si="213"/>
        <v>0</v>
      </c>
      <c r="BJ137" s="43">
        <f>BH136*'DEPRECATED - DT-Prelim Calcs'!$C$11+BJ136</f>
        <v>21.713737736802329</v>
      </c>
      <c r="BK137" s="43">
        <f>BK136+0.5*BH137*'DEPRECATED - DT-Prelim Calcs'!$C$11^2+BJ137*'DEPRECATED - DT-Prelim Calcs'!$C$11</f>
        <v>-70102.700452701654</v>
      </c>
      <c r="BL137" s="43">
        <f>MIN('Drive Train'!$F$35-BF136*'DEPRECATED - DT-Prelim Calcs'!$C$21*'Drive Train'!$F$39,BL136+BF$2)</f>
        <v>7.1920000000000002</v>
      </c>
      <c r="BM137" s="43">
        <f>'Drive Train'!$F$35-BF137*'DEPRECATED - DT-Prelim Calcs'!$C$21*'Drive Train'!$F$39</f>
        <v>11.02974196848016</v>
      </c>
      <c r="BN137" s="1">
        <f>IF(BK137&gt;='Drive Train'!$F$29,1,0)</f>
        <v>0</v>
      </c>
      <c r="BO137" s="43">
        <f t="shared" si="214"/>
        <v>27.187659355552395</v>
      </c>
      <c r="BP137" s="49">
        <f>BP136+'DEPRECATED - DT-Prelim Calcs'!$C$11</f>
        <v>532</v>
      </c>
      <c r="BQ137" s="2">
        <f>CA137/'Drive Train'!$F$35</f>
        <v>0.57999999999999996</v>
      </c>
      <c r="BR137" s="36">
        <f>BY137*12*60/(PI() * 'Drive Train'!$F$15)/BQ$2*BQ137</f>
        <v>-29154.43706965282</v>
      </c>
      <c r="BS137" s="2">
        <f>('DEPRECATED - DT-Prelim Calcs'!$C$6*BQ137-BR137)/('DEPRECATED - DT-Prelim Calcs'!$C$6*BQ137)*'DEPRECATED - DT-Prelim Calcs'!$C$7*BQ137</f>
        <v>24.151910008882719</v>
      </c>
      <c r="BT137" s="43">
        <f>BS137/'DEPRECATED - DT-Prelim Calcs'!$C$7*('DEPRECATED - DT-Prelim Calcs'!$C$8-'DEPRECATED - DT-Prelim Calcs'!$C$9)+'DEPRECATED - DT-Prelim Calcs'!$C$9</f>
        <v>1317.2383810809242</v>
      </c>
      <c r="BU137" s="43">
        <f t="shared" si="191"/>
        <v>93</v>
      </c>
      <c r="BV137" s="2">
        <f t="shared" si="215"/>
        <v>1.5313624128476471</v>
      </c>
      <c r="BW137" s="43">
        <f>BV137*'DEPRECATED - DT-Prelim Calcs'!$C$21/BQ$2/'DEPRECATED - DT-Prelim Calcs'!$C$19/'DEPRECATED - DT-Prelim Calcs'!$C$18*3.39*'DEPRECATED - DT-Prelim Calcs'!$C$20</f>
        <v>29.053734754561201</v>
      </c>
      <c r="BX137" s="36">
        <f t="shared" si="216"/>
        <v>0</v>
      </c>
      <c r="BY137" s="43">
        <f>BW136*'DEPRECATED - DT-Prelim Calcs'!$C$11+BY136</f>
        <v>-154.81975205809204</v>
      </c>
      <c r="BZ137" s="43">
        <f>BZ136+0.5*BW137*'DEPRECATED - DT-Prelim Calcs'!$C$11^2+BY137*'DEPRECATED - DT-Prelim Calcs'!$C$11</f>
        <v>-172488.78333672154</v>
      </c>
      <c r="CA137" s="43">
        <f>MIN('Drive Train'!$F$35-BU136*'DEPRECATED - DT-Prelim Calcs'!$C$21*'Drive Train'!$F$39,CA136+BU$2)</f>
        <v>7.1920000000000002</v>
      </c>
      <c r="CB137" s="43">
        <f>'Drive Train'!$F$35-BU137*'DEPRECATED - DT-Prelim Calcs'!$C$21*'Drive Train'!$F$39</f>
        <v>7.1920000000000002</v>
      </c>
      <c r="CC137" s="1">
        <f>IF(BZ137&gt;='Drive Train'!$F$29,1,0)</f>
        <v>0</v>
      </c>
      <c r="CD137" s="43">
        <f t="shared" si="217"/>
        <v>103.33333333333333</v>
      </c>
      <c r="CE137" s="49">
        <f>CE136+'DEPRECATED - DT-Prelim Calcs'!$C$11</f>
        <v>532</v>
      </c>
      <c r="CF137" s="2">
        <f>CP137/'Drive Train'!$F$35</f>
        <v>0.57999999999999996</v>
      </c>
      <c r="CG137" s="36">
        <f>CN137*12*60/(PI() * 'Drive Train'!$F$15)/CF$2*CF137</f>
        <v>-46678.039746737581</v>
      </c>
      <c r="CH137" s="2">
        <f>('DEPRECATED - DT-Prelim Calcs'!$C$6*CF137-CG137)/('DEPRECATED - DT-Prelim Calcs'!$C$6*CF137)*'DEPRECATED - DT-Prelim Calcs'!$C$7*CF137</f>
        <v>37.033680628871359</v>
      </c>
      <c r="CI137" s="43">
        <f>CH137/'DEPRECATED - DT-Prelim Calcs'!$C$7*('DEPRECATED - DT-Prelim Calcs'!$C$8-'DEPRECATED - DT-Prelim Calcs'!$C$9)+'DEPRECATED - DT-Prelim Calcs'!$C$9</f>
        <v>2019.0064820206037</v>
      </c>
      <c r="CJ137" s="43">
        <f t="shared" si="192"/>
        <v>93</v>
      </c>
      <c r="CK137" s="2">
        <f t="shared" si="218"/>
        <v>1.2396743342100003</v>
      </c>
      <c r="CL137" s="43">
        <f>CK137*'DEPRECATED - DT-Prelim Calcs'!$C$21/CF$2/'DEPRECATED - DT-Prelim Calcs'!$C$19/'DEPRECATED - DT-Prelim Calcs'!$C$18*3.39*'DEPRECATED - DT-Prelim Calcs'!$C$20</f>
        <v>29.053734754561205</v>
      </c>
      <c r="CM137" s="36">
        <f t="shared" si="219"/>
        <v>0</v>
      </c>
      <c r="CN137" s="43">
        <f>CL136*'DEPRECATED - DT-Prelim Calcs'!$C$11+CN136</f>
        <v>-200.66144875796823</v>
      </c>
      <c r="CO137" s="43">
        <f>CO136+0.5*CL137*'DEPRECATED - DT-Prelim Calcs'!$C$11^2+CN137*'DEPRECATED - DT-Prelim Calcs'!$C$11</f>
        <v>-340154.9613217974</v>
      </c>
      <c r="CP137" s="43">
        <f>MIN('Drive Train'!$F$35-CJ136*'DEPRECATED - DT-Prelim Calcs'!$C$21*'Drive Train'!$F$39,CP136+CJ$2)</f>
        <v>7.1920000000000002</v>
      </c>
      <c r="CQ137" s="43">
        <f>'Drive Train'!$F$35-CJ137*'DEPRECATED - DT-Prelim Calcs'!$C$21*'Drive Train'!$F$39</f>
        <v>7.1920000000000002</v>
      </c>
      <c r="CR137" s="1">
        <f>IF(CO137&gt;='Drive Train'!$F$29,1,0)</f>
        <v>0</v>
      </c>
      <c r="CS137" s="43">
        <f t="shared" si="220"/>
        <v>103.33333333333333</v>
      </c>
      <c r="CT137" s="49">
        <f>CT136+'DEPRECATED - DT-Prelim Calcs'!$C$11</f>
        <v>532</v>
      </c>
      <c r="CU137" s="2">
        <f>DE137/'Drive Train'!$F$35</f>
        <v>0.57999999999999996</v>
      </c>
      <c r="CV137" s="36">
        <f>DC137*12*60/(PI() * 'Drive Train'!$F$15)/CU$2*CU137</f>
        <v>-289446.35177287867</v>
      </c>
      <c r="CW137" s="2">
        <f>('DEPRECATED - DT-Prelim Calcs'!$C$6*CU137-CV137)/('DEPRECATED - DT-Prelim Calcs'!$C$6*CU137)*'DEPRECATED - DT-Prelim Calcs'!$C$7*CU137</f>
        <v>215.49502598978077</v>
      </c>
      <c r="CX137" s="43">
        <f>CW137/'DEPRECATED - DT-Prelim Calcs'!$C$7*('DEPRECATED - DT-Prelim Calcs'!$C$8-'DEPRECATED - DT-Prelim Calcs'!$C$9)+'DEPRECATED - DT-Prelim Calcs'!$C$9</f>
        <v>11741.154400935817</v>
      </c>
      <c r="CY137" s="43">
        <f t="shared" si="193"/>
        <v>93</v>
      </c>
      <c r="CZ137" s="2">
        <f t="shared" si="221"/>
        <v>1.0413264407364002</v>
      </c>
      <c r="DA137" s="43">
        <f>CZ137*'DEPRECATED - DT-Prelim Calcs'!$C$21/CU$2/'DEPRECATED - DT-Prelim Calcs'!$C$19/'DEPRECATED - DT-Prelim Calcs'!$C$18*3.39*'DEPRECATED - DT-Prelim Calcs'!$C$20</f>
        <v>29.053734754561201</v>
      </c>
      <c r="DB137" s="36">
        <f t="shared" si="222"/>
        <v>0</v>
      </c>
      <c r="DC137" s="43">
        <f>DA136*'DEPRECATED - DT-Prelim Calcs'!$C$11+DC136</f>
        <v>-1045.1983130322333</v>
      </c>
      <c r="DD137" s="43">
        <f>DD136+0.5*DA137*'DEPRECATED - DT-Prelim Calcs'!$C$11^2+DC137*'DEPRECATED - DT-Prelim Calcs'!$C$11</f>
        <v>-525839.05029736832</v>
      </c>
      <c r="DE137" s="43">
        <f>MIN('Drive Train'!$F$35-CY136*'DEPRECATED - DT-Prelim Calcs'!$C$21*'Drive Train'!$F$39,DE136+CY$2)</f>
        <v>7.1920000000000002</v>
      </c>
      <c r="DF137" s="43">
        <f>'Drive Train'!$F$35-CY137*'DEPRECATED - DT-Prelim Calcs'!$C$21*'Drive Train'!$F$39</f>
        <v>7.1920000000000002</v>
      </c>
      <c r="DG137" s="1">
        <f>IF(DD137&gt;='Drive Train'!$F$29,1,0)</f>
        <v>0</v>
      </c>
      <c r="DH137" s="43">
        <f t="shared" si="223"/>
        <v>103.33333333333333</v>
      </c>
      <c r="DI137" s="49">
        <f>DI136+'DEPRECATED - DT-Prelim Calcs'!$C$11</f>
        <v>532</v>
      </c>
      <c r="DJ137" s="2">
        <f>DT137/'Drive Train'!$F$35</f>
        <v>0.57999999999999996</v>
      </c>
      <c r="DK137" s="36">
        <f>DR137*12*60/(PI() * 'Drive Train'!$F$15)/DJ$2*DJ137</f>
        <v>24677.74659908385</v>
      </c>
      <c r="DL137" s="2">
        <f>('DEPRECATED - DT-Prelim Calcs'!$C$6*DJ137-DK137)/('DEPRECATED - DT-Prelim Calcs'!$C$6*DJ137)*'DEPRECATED - DT-Prelim Calcs'!$C$7*DJ137</f>
        <v>-15.420651340078884</v>
      </c>
      <c r="DM137" s="43">
        <f>DL137/'DEPRECATED - DT-Prelim Calcs'!$C$7*('DEPRECATED - DT-Prelim Calcs'!$C$8-'DEPRECATED - DT-Prelim Calcs'!$C$9)+'DEPRECATED - DT-Prelim Calcs'!$C$9</f>
        <v>-838.58025957146151</v>
      </c>
      <c r="DN137" s="43">
        <f t="shared" si="194"/>
        <v>-838.58025957146151</v>
      </c>
      <c r="DO137" s="2">
        <f t="shared" si="224"/>
        <v>-18.744264038498155</v>
      </c>
      <c r="DP137" s="43">
        <f>DO137*'DEPRECATED - DT-Prelim Calcs'!$C$21/DJ$2/'DEPRECATED - DT-Prelim Calcs'!$C$19/'DEPRECATED - DT-Prelim Calcs'!$C$18*3.39*'DEPRECATED - DT-Prelim Calcs'!$C$20</f>
        <v>-606.65454262765365</v>
      </c>
      <c r="DQ137" s="36">
        <f t="shared" si="225"/>
        <v>1</v>
      </c>
      <c r="DR137" s="43">
        <f>DP136*'DEPRECATED - DT-Prelim Calcs'!$C$11+DR136</f>
        <v>76.820677192659872</v>
      </c>
      <c r="DS137" s="43">
        <f>DS136+0.5*DP137*'DEPRECATED - DT-Prelim Calcs'!$C$11^2+DR137*'DEPRECATED - DT-Prelim Calcs'!$C$11</f>
        <v>-935780.00508504466</v>
      </c>
      <c r="DT137" s="43">
        <f>MIN('Drive Train'!$F$35-DN136*'DEPRECATED - DT-Prelim Calcs'!$C$21*'Drive Train'!$F$39,DT136+DN$2)</f>
        <v>7.1920000000000002</v>
      </c>
      <c r="DU137" s="43">
        <f>'Drive Train'!$F$35-DN137*'DEPRECATED - DT-Prelim Calcs'!$C$21*'Drive Train'!$F$39</f>
        <v>59.360494536001845</v>
      </c>
      <c r="DV137" s="1">
        <f>IF(DS137&gt;='Drive Train'!$F$29,1,0)</f>
        <v>0</v>
      </c>
      <c r="DW137" s="43">
        <f t="shared" si="226"/>
        <v>-931.75584396829049</v>
      </c>
      <c r="DX137" s="49">
        <f>DX136+'DEPRECATED - DT-Prelim Calcs'!$C$11</f>
        <v>532</v>
      </c>
      <c r="DY137" s="2">
        <f>EI137/'Drive Train'!$F$35</f>
        <v>0.57999999999999996</v>
      </c>
      <c r="DZ137" s="36">
        <f>EG137*12*60/(PI() * 'Drive Train'!$F$15)/DY$2*DY137</f>
        <v>-223682.39648465344</v>
      </c>
      <c r="EA137" s="2">
        <f>('DEPRECATED - DT-Prelim Calcs'!$C$6*DY137-DZ137)/('DEPRECATED - DT-Prelim Calcs'!$C$6*DY137)*'DEPRECATED - DT-Prelim Calcs'!$C$7*DY137</f>
        <v>167.15130337194745</v>
      </c>
      <c r="EB137" s="43">
        <f>EA137/'DEPRECATED - DT-Prelim Calcs'!$C$7*('DEPRECATED - DT-Prelim Calcs'!$C$8-'DEPRECATED - DT-Prelim Calcs'!$C$9)+'DEPRECATED - DT-Prelim Calcs'!$C$9</f>
        <v>9107.5038404120623</v>
      </c>
      <c r="EC137" s="43">
        <f t="shared" si="195"/>
        <v>93</v>
      </c>
      <c r="ED137" s="2">
        <f t="shared" si="227"/>
        <v>0.78888366722454539</v>
      </c>
      <c r="EE137" s="43">
        <f>ED137*'DEPRECATED - DT-Prelim Calcs'!$C$21/DY$2/'DEPRECATED - DT-Prelim Calcs'!$C$19/'DEPRECATED - DT-Prelim Calcs'!$C$18*3.39*'DEPRECATED - DT-Prelim Calcs'!$C$20</f>
        <v>29.053734754561201</v>
      </c>
      <c r="EF137" s="36">
        <f t="shared" si="228"/>
        <v>0</v>
      </c>
      <c r="EG137" s="43">
        <f>EE136*'DEPRECATED - DT-Prelim Calcs'!$C$11+EG136</f>
        <v>-611.91133188222466</v>
      </c>
      <c r="EH137" s="43">
        <f>EH136+0.5*EE137*'DEPRECATED - DT-Prelim Calcs'!$C$11^2+EG137*'DEPRECATED - DT-Prelim Calcs'!$C$11</f>
        <v>-882495.38619111513</v>
      </c>
      <c r="EI137" s="43">
        <f>MIN('Drive Train'!$F$35-EC136*'DEPRECATED - DT-Prelim Calcs'!$C$21*'Drive Train'!$F$39,EI136+EC$2)</f>
        <v>7.1920000000000002</v>
      </c>
      <c r="EJ137" s="43">
        <f>'Drive Train'!$F$35-EC137*'DEPRECATED - DT-Prelim Calcs'!$C$21*'Drive Train'!$F$39</f>
        <v>7.1920000000000002</v>
      </c>
      <c r="EK137" s="1">
        <f>IF(EH137&gt;='Drive Train'!$F$29,1,0)</f>
        <v>0</v>
      </c>
      <c r="EL137" s="43">
        <f t="shared" si="229"/>
        <v>103.33333333333333</v>
      </c>
      <c r="EM137" s="49">
        <f>EM136+'DEPRECATED - DT-Prelim Calcs'!$C$11</f>
        <v>532</v>
      </c>
      <c r="EN137" s="2">
        <f>EX137/'Drive Train'!$F$35</f>
        <v>0.57999999999999996</v>
      </c>
      <c r="EO137" s="36">
        <f>EV137*12*60/(PI() * 'Drive Train'!$F$15)/EN$2*EN137</f>
        <v>-1397970.2474252456</v>
      </c>
      <c r="EP137" s="2">
        <f>('DEPRECATED - DT-Prelim Calcs'!$C$6*EN137-EO137)/('DEPRECATED - DT-Prelim Calcs'!$C$6*EN137)*'DEPRECATED - DT-Prelim Calcs'!$C$7*EN137</f>
        <v>1030.3817141731038</v>
      </c>
      <c r="EQ137" s="43">
        <f>EP137/'DEPRECATED - DT-Prelim Calcs'!$C$7*('DEPRECATED - DT-Prelim Calcs'!$C$8-'DEPRECATED - DT-Prelim Calcs'!$C$9)+'DEPRECATED - DT-Prelim Calcs'!$C$9</f>
        <v>56134.235175101916</v>
      </c>
      <c r="ER137" s="43">
        <f t="shared" si="196"/>
        <v>93</v>
      </c>
      <c r="ES137" s="2">
        <f t="shared" si="230"/>
        <v>0.7035989464435134</v>
      </c>
      <c r="ET137" s="43">
        <f>ES137*'DEPRECATED - DT-Prelim Calcs'!$C$21/EN$2/'DEPRECATED - DT-Prelim Calcs'!$C$19/'DEPRECATED - DT-Prelim Calcs'!$C$18*3.39*'DEPRECATED - DT-Prelim Calcs'!$C$20</f>
        <v>29.053734754561201</v>
      </c>
      <c r="EU137" s="36">
        <f t="shared" si="231"/>
        <v>0</v>
      </c>
      <c r="EV137" s="43">
        <f>ET136*'DEPRECATED - DT-Prelim Calcs'!$C$11+EV136</f>
        <v>-3410.8830842251145</v>
      </c>
      <c r="EW137" s="43">
        <f>EW136+0.5*ET137*'DEPRECATED - DT-Prelim Calcs'!$C$11^2+EV137*'DEPRECATED - DT-Prelim Calcs'!$C$11</f>
        <v>-1724835.444675978</v>
      </c>
      <c r="EX137" s="43">
        <f>MIN('Drive Train'!$F$35-ER136*'DEPRECATED - DT-Prelim Calcs'!$C$21*'Drive Train'!$F$39,EX136+ER$2)</f>
        <v>7.1920000000000002</v>
      </c>
      <c r="EY137" s="43">
        <f>'Drive Train'!$F$35-ER137*'DEPRECATED - DT-Prelim Calcs'!$C$21*'Drive Train'!$F$39</f>
        <v>7.1920000000000002</v>
      </c>
      <c r="EZ137" s="1">
        <f>IF(EW137&gt;='Drive Train'!$F$29,1,0)</f>
        <v>0</v>
      </c>
      <c r="FA137" s="43">
        <f t="shared" si="232"/>
        <v>103.33333333333333</v>
      </c>
      <c r="FB137" s="49">
        <f>FB136+'DEPRECATED - DT-Prelim Calcs'!$C$11</f>
        <v>532</v>
      </c>
      <c r="FC137" s="2">
        <f>FM137/'Drive Train'!$F$35</f>
        <v>0.57999999999999996</v>
      </c>
      <c r="FD137" s="36">
        <f>FK137*12*60/(PI() * 'Drive Train'!$F$15)/FC$2*FC137</f>
        <v>-252437.43368736794</v>
      </c>
      <c r="FE137" s="2">
        <f>('DEPRECATED - DT-Prelim Calcs'!$C$6*FC137-FD137)/('DEPRECATED - DT-Prelim Calcs'!$C$6*FC137)*'DEPRECATED - DT-Prelim Calcs'!$C$7*FC137</f>
        <v>188.28941065732849</v>
      </c>
      <c r="FF137" s="43">
        <f>FE137/'DEPRECATED - DT-Prelim Calcs'!$C$7*('DEPRECATED - DT-Prelim Calcs'!$C$8-'DEPRECATED - DT-Prelim Calcs'!$C$9)+'DEPRECATED - DT-Prelim Calcs'!$C$9</f>
        <v>10259.057446257448</v>
      </c>
      <c r="FG137" s="43">
        <f t="shared" si="197"/>
        <v>93</v>
      </c>
      <c r="FH137" s="2">
        <f t="shared" si="233"/>
        <v>0.63495514679048781</v>
      </c>
      <c r="FI137" s="43">
        <f>FH137*'DEPRECATED - DT-Prelim Calcs'!$C$21/FC$2/'DEPRECATED - DT-Prelim Calcs'!$C$19/'DEPRECATED - DT-Prelim Calcs'!$C$18*3.39*'DEPRECATED - DT-Prelim Calcs'!$C$20</f>
        <v>29.053734754561205</v>
      </c>
      <c r="FJ137" s="36">
        <f t="shared" si="234"/>
        <v>0</v>
      </c>
      <c r="FK137" s="43">
        <f>FI136*'DEPRECATED - DT-Prelim Calcs'!$C$11+FK136</f>
        <v>-555.82813790530963</v>
      </c>
      <c r="FL137" s="43">
        <f>FL136+0.5*FI137*'DEPRECATED - DT-Prelim Calcs'!$C$11^2+FK137*'DEPRECATED - DT-Prelim Calcs'!$C$11</f>
        <v>-2076350.5793812745</v>
      </c>
      <c r="FM137" s="43">
        <f>MIN('Drive Train'!$F$35-FG136*'DEPRECATED - DT-Prelim Calcs'!$C$21*'Drive Train'!$F$39,FM136+FG$2)</f>
        <v>7.1920000000000002</v>
      </c>
      <c r="FN137" s="43">
        <f>'Drive Train'!$F$35-FG137*'DEPRECATED - DT-Prelim Calcs'!$C$21*'Drive Train'!$F$39</f>
        <v>7.1920000000000002</v>
      </c>
      <c r="FO137" s="1">
        <f>IF(FL137&gt;='Drive Train'!$F$29,1,0)</f>
        <v>0</v>
      </c>
      <c r="FP137" s="43">
        <f t="shared" si="235"/>
        <v>103.33333333333333</v>
      </c>
      <c r="FQ137" s="49">
        <f>FQ136+'DEPRECATED - DT-Prelim Calcs'!$C$11</f>
        <v>532</v>
      </c>
      <c r="FR137" s="2">
        <f>GB137/'Drive Train'!$F$35</f>
        <v>0.57999999999999996</v>
      </c>
      <c r="FS137" s="36">
        <f>FZ137*12*60/(PI() * 'Drive Train'!$F$15)/FR$2*FR137</f>
        <v>-21805.074253241797</v>
      </c>
      <c r="FT137" s="2">
        <f>('DEPRECATED - DT-Prelim Calcs'!$C$6*FR137-FS137)/('DEPRECATED - DT-Prelim Calcs'!$C$6*FR137)*'DEPRECATED - DT-Prelim Calcs'!$C$7*FR137</f>
        <v>18.749321982398751</v>
      </c>
      <c r="FU137" s="43">
        <f>FT137/'DEPRECATED - DT-Prelim Calcs'!$C$7*('DEPRECATED - DT-Prelim Calcs'!$C$8-'DEPRECATED - DT-Prelim Calcs'!$C$9)+'DEPRECATED - DT-Prelim Calcs'!$C$9</f>
        <v>1022.9182871008273</v>
      </c>
      <c r="FV137" s="43">
        <f t="shared" si="198"/>
        <v>93</v>
      </c>
      <c r="FW137" s="2">
        <f t="shared" si="236"/>
        <v>0.57851468929799987</v>
      </c>
      <c r="FX137" s="43">
        <f>FW137*'DEPRECATED - DT-Prelim Calcs'!$C$21/FR$2/'DEPRECATED - DT-Prelim Calcs'!$C$19/'DEPRECATED - DT-Prelim Calcs'!$C$18*3.39*'DEPRECATED - DT-Prelim Calcs'!$C$20</f>
        <v>29.053734754561201</v>
      </c>
      <c r="FY137" s="36">
        <f t="shared" si="237"/>
        <v>0</v>
      </c>
      <c r="FZ137" s="43">
        <f>FX136*'DEPRECATED - DT-Prelim Calcs'!$C$11+FZ136</f>
        <v>-43.743717167921048</v>
      </c>
      <c r="GA137" s="43">
        <f>GA136+0.5*FX137*'DEPRECATED - DT-Prelim Calcs'!$C$11^2+FZ137*'DEPRECATED - DT-Prelim Calcs'!$C$11</f>
        <v>-2090730.2463399211</v>
      </c>
      <c r="GB137" s="43">
        <f>MIN('Drive Train'!$F$35-FV136*'DEPRECATED - DT-Prelim Calcs'!$C$21*'Drive Train'!$F$39,GB136+FV$2)</f>
        <v>7.1920000000000002</v>
      </c>
      <c r="GC137" s="43">
        <f>'Drive Train'!$F$35-FV137*'DEPRECATED - DT-Prelim Calcs'!$C$21*'Drive Train'!$F$39</f>
        <v>7.1920000000000002</v>
      </c>
      <c r="GD137" s="1">
        <f>IF(GA137&gt;='Drive Train'!$F$29,1,0)</f>
        <v>0</v>
      </c>
      <c r="GE137" s="43">
        <f t="shared" si="238"/>
        <v>103.33333333333333</v>
      </c>
      <c r="GF137" s="49">
        <f>GF136+'DEPRECATED - DT-Prelim Calcs'!$C$11</f>
        <v>532</v>
      </c>
      <c r="GG137" s="2">
        <f>GQ137/'Drive Train'!$F$35</f>
        <v>0.86451612903225805</v>
      </c>
      <c r="GH137" s="36">
        <f>GO137*12*60/(PI() * 'Drive Train'!$F$15)/GG$2*GG137</f>
        <v>-6655.7182024679787</v>
      </c>
      <c r="GI137" s="2">
        <f>('DEPRECATED - DT-Prelim Calcs'!$C$6*GG137-GH137)/('DEPRECATED - DT-Prelim Calcs'!$C$6*GG137)*'DEPRECATED - DT-Prelim Calcs'!$C$7*GG137</f>
        <v>8.9472637751886932</v>
      </c>
      <c r="GJ137" s="43">
        <f>GI137/'DEPRECATED - DT-Prelim Calcs'!$C$7*('DEPRECATED - DT-Prelim Calcs'!$C$8-'DEPRECATED - DT-Prelim Calcs'!$C$9)+'DEPRECATED - DT-Prelim Calcs'!$C$9</f>
        <v>488.92556387221981</v>
      </c>
      <c r="GK137" s="43">
        <f t="shared" si="239"/>
        <v>29.999999999999982</v>
      </c>
      <c r="GL137" s="2">
        <f t="shared" si="240"/>
        <v>1.1245386441578016</v>
      </c>
      <c r="GM137" s="43">
        <f>GL137*'DEPRECATED - DT-Prelim Calcs'!$C$21/GG$2/'DEPRECATED - DT-Prelim Calcs'!$C$19/'DEPRECATED - DT-Prelim Calcs'!$C$18*3.39*'DEPRECATED - DT-Prelim Calcs'!$C$20</f>
        <v>22.590297596944772</v>
      </c>
      <c r="GN137" s="36">
        <f t="shared" si="241"/>
        <v>0</v>
      </c>
      <c r="GO137" s="43">
        <f>GM136*'DEPRECATED - DT-Prelim Calcs'!$C$11+GO136</f>
        <v>-22.394838919511997</v>
      </c>
      <c r="GP137" s="43">
        <f>GP136+0.5*GM137*'DEPRECATED - DT-Prelim Calcs'!$C$11^2+GO137*'DEPRECATED - DT-Prelim Calcs'!$C$11</f>
        <v>-171392.3177125612</v>
      </c>
      <c r="GQ137" s="43">
        <f>MIN('Drive Train'!$F$35-GK136*'DEPRECATED - DT-Prelim Calcs'!$C$21*'Drive Train'!$F$39,GQ136+GK$2)</f>
        <v>10.72</v>
      </c>
      <c r="GR137" s="43">
        <f>'Drive Train'!$F$35-GK137*'DEPRECATED - DT-Prelim Calcs'!$C$21*'Drive Train'!$F$39</f>
        <v>10.72</v>
      </c>
      <c r="GS137" s="1">
        <f>IF(GP137&gt;='Drive Train'!$F$29,1,0)</f>
        <v>0</v>
      </c>
      <c r="GT137" s="43">
        <f t="shared" si="242"/>
        <v>33.333333333333314</v>
      </c>
      <c r="GU137" s="49">
        <f>GU136+'DEPRECATED - DT-Prelim Calcs'!$C$11</f>
        <v>532</v>
      </c>
      <c r="GV137" s="2">
        <f>HF137/'Drive Train'!$F$35</f>
        <v>0.84946236559139798</v>
      </c>
      <c r="GW137" s="36">
        <f>HD137*12*60/(PI() * 'Drive Train'!$F$15)/GV$2*GV137</f>
        <v>-87050.040735086106</v>
      </c>
      <c r="GX137" s="2">
        <f>('DEPRECATED - DT-Prelim Calcs'!$C$6*GV137-GW137)/('DEPRECATED - DT-Prelim Calcs'!$C$6*GV137)*'DEPRECATED - DT-Prelim Calcs'!$C$7*GV137</f>
        <v>67.975309379820175</v>
      </c>
      <c r="GY137" s="43">
        <f>GX137/'DEPRECATED - DT-Prelim Calcs'!$C$7*('DEPRECATED - DT-Prelim Calcs'!$C$8-'DEPRECATED - DT-Prelim Calcs'!$C$9)+'DEPRECATED - DT-Prelim Calcs'!$C$9</f>
        <v>3704.632525915576</v>
      </c>
      <c r="GZ137" s="43">
        <f t="shared" si="199"/>
        <v>33.333333333333314</v>
      </c>
      <c r="HA137" s="2">
        <f t="shared" si="243"/>
        <v>1.4462867232450001</v>
      </c>
      <c r="HB137" s="43">
        <f>HA137*'DEPRECATED - DT-Prelim Calcs'!$C$21/GV$2/'DEPRECATED - DT-Prelim Calcs'!$C$19/'DEPRECATED - DT-Prelim Calcs'!$C$18*3.39*'DEPRECATED - DT-Prelim Calcs'!$C$20</f>
        <v>29.053734754561201</v>
      </c>
      <c r="HC137" s="36">
        <f t="shared" si="244"/>
        <v>0</v>
      </c>
      <c r="HD137" s="43">
        <f>HB136*'DEPRECATED - DT-Prelim Calcs'!$C$11+HD136</f>
        <v>-298.09243398414907</v>
      </c>
      <c r="HE137" s="43">
        <f>HE136+0.5*HB137*'DEPRECATED - DT-Prelim Calcs'!$C$11^2+HD137*'DEPRECATED - DT-Prelim Calcs'!$C$11</f>
        <v>-179916.1593786809</v>
      </c>
      <c r="HF137" s="43">
        <f>MIN('Drive Train'!$F$35-GZ136*'DEPRECATED - DT-Prelim Calcs'!$C$21*'Drive Train'!$F$39,HF136+GZ$2)</f>
        <v>10.533333333333335</v>
      </c>
      <c r="HG137" s="43">
        <f>'Drive Train'!$F$35-GZ137*'DEPRECATED - DT-Prelim Calcs'!$C$21*'Drive Train'!$F$39</f>
        <v>10.533333333333335</v>
      </c>
      <c r="HH137" s="1">
        <f>IF(HE137&gt;='Drive Train'!$F$29,1,0)</f>
        <v>0</v>
      </c>
      <c r="HI137" s="43">
        <f t="shared" si="245"/>
        <v>37.037037037037017</v>
      </c>
      <c r="HJ137" s="49">
        <f>HJ136+'DEPRECATED - DT-Prelim Calcs'!$C$11</f>
        <v>532</v>
      </c>
      <c r="HK137" s="2">
        <f>HU137/'Drive Train'!$F$35</f>
        <v>0.83440860215053769</v>
      </c>
      <c r="HL137" s="36">
        <f>HS137*12*60/(PI() * 'Drive Train'!$F$15)/HK$2*HK137</f>
        <v>-91570.173644516341</v>
      </c>
      <c r="HM137" s="2">
        <f>('DEPRECATED - DT-Prelim Calcs'!$C$6*HK137-HL137)/('DEPRECATED - DT-Prelim Calcs'!$C$6*HK137)*'DEPRECATED - DT-Prelim Calcs'!$C$7*HK137</f>
        <v>71.227500857061202</v>
      </c>
      <c r="HN137" s="43">
        <f>HM137/'DEPRECATED - DT-Prelim Calcs'!$C$7*('DEPRECATED - DT-Prelim Calcs'!$C$8-'DEPRECATED - DT-Prelim Calcs'!$C$9)+'DEPRECATED - DT-Prelim Calcs'!$C$9</f>
        <v>3881.8041511682591</v>
      </c>
      <c r="HO137" s="43">
        <f t="shared" si="200"/>
        <v>36.66666666666665</v>
      </c>
      <c r="HP137" s="2">
        <f t="shared" si="246"/>
        <v>1.4462867232450001</v>
      </c>
      <c r="HQ137" s="43">
        <f>HP137*'DEPRECATED - DT-Prelim Calcs'!$C$21/HK$2/'DEPRECATED - DT-Prelim Calcs'!$C$19/'DEPRECATED - DT-Prelim Calcs'!$C$18*3.39*'DEPRECATED - DT-Prelim Calcs'!$C$20</f>
        <v>29.053734754561201</v>
      </c>
      <c r="HR137" s="36">
        <f t="shared" si="247"/>
        <v>0</v>
      </c>
      <c r="HS137" s="43">
        <f>HQ136*'DEPRECATED - DT-Prelim Calcs'!$C$11+HS136</f>
        <v>-319.2282978628358</v>
      </c>
      <c r="HT137" s="43">
        <f>HT136+0.5*HQ137*'DEPRECATED - DT-Prelim Calcs'!$C$11^2+HS137*'DEPRECATED - DT-Prelim Calcs'!$C$11</f>
        <v>-200274.58542199252</v>
      </c>
      <c r="HU137" s="43">
        <f>MIN('Drive Train'!$F$35-HO136*'DEPRECATED - DT-Prelim Calcs'!$C$21*'Drive Train'!$F$39,HU136+HO$2)</f>
        <v>10.346666666666668</v>
      </c>
      <c r="HV137" s="43">
        <f>'Drive Train'!$F$35-HO137*'DEPRECATED - DT-Prelim Calcs'!$C$21*'Drive Train'!$F$39</f>
        <v>10.346666666666668</v>
      </c>
      <c r="HW137" s="1">
        <f>IF(HT137&gt;='Drive Train'!$F$29,1,0)</f>
        <v>0</v>
      </c>
      <c r="HX137" s="43">
        <f t="shared" si="248"/>
        <v>40.740740740740726</v>
      </c>
      <c r="HY137" s="49">
        <f>HY136+'DEPRECATED - DT-Prelim Calcs'!$C$11</f>
        <v>532</v>
      </c>
      <c r="HZ137" s="2">
        <f>IJ137/'Drive Train'!$F$35</f>
        <v>0.8193548387096774</v>
      </c>
      <c r="IA137" s="36">
        <f>IH137*12*60/(PI() * 'Drive Train'!$F$15)/HZ$2*HZ137</f>
        <v>-231689.28603599596</v>
      </c>
      <c r="IB137" s="2">
        <f>('DEPRECATED - DT-Prelim Calcs'!$C$6*HZ137-IA137)/('DEPRECATED - DT-Prelim Calcs'!$C$6*HZ137)*'DEPRECATED - DT-Prelim Calcs'!$C$7*HZ137</f>
        <v>174.1598198845862</v>
      </c>
      <c r="IC137" s="43">
        <f>IB137/'DEPRECATED - DT-Prelim Calcs'!$C$7*('DEPRECATED - DT-Prelim Calcs'!$C$8-'DEPRECATED - DT-Prelim Calcs'!$C$9)+'DEPRECATED - DT-Prelim Calcs'!$C$9</f>
        <v>9489.3110832647708</v>
      </c>
      <c r="ID137" s="43">
        <f t="shared" si="201"/>
        <v>39.999999999999986</v>
      </c>
      <c r="IE137" s="2">
        <f t="shared" si="249"/>
        <v>1.4462867232450001</v>
      </c>
      <c r="IF137" s="43">
        <f>IE137*'DEPRECATED - DT-Prelim Calcs'!$C$21/HZ$2/'DEPRECATED - DT-Prelim Calcs'!$C$19/'DEPRECATED - DT-Prelim Calcs'!$C$18*3.39*'DEPRECATED - DT-Prelim Calcs'!$C$20</f>
        <v>29.053734754561201</v>
      </c>
      <c r="IG137" s="36">
        <f t="shared" si="250"/>
        <v>0</v>
      </c>
      <c r="IH137" s="43">
        <f>IF136*'DEPRECATED - DT-Prelim Calcs'!$C$11+IH136</f>
        <v>-822.54571765495143</v>
      </c>
      <c r="II137" s="43">
        <f>II136+0.5*IF137*'DEPRECATED - DT-Prelim Calcs'!$C$11^2+IH137*'DEPRECATED - DT-Prelim Calcs'!$C$11</f>
        <v>-184646.52911160898</v>
      </c>
      <c r="IJ137" s="43">
        <f>MIN('Drive Train'!$F$35-ID136*'DEPRECATED - DT-Prelim Calcs'!$C$21*'Drive Train'!$F$39,IJ136+ID$2)</f>
        <v>10.16</v>
      </c>
      <c r="IK137" s="43">
        <f>'Drive Train'!$F$35-ID137*'DEPRECATED - DT-Prelim Calcs'!$C$21*'Drive Train'!$F$39</f>
        <v>10.16</v>
      </c>
      <c r="IL137" s="1">
        <f>IF(II137&gt;='Drive Train'!$F$29,1,0)</f>
        <v>0</v>
      </c>
      <c r="IM137" s="43">
        <f t="shared" si="251"/>
        <v>44.444444444444429</v>
      </c>
      <c r="IN137" s="49">
        <f>IN136+'DEPRECATED - DT-Prelim Calcs'!$C$11</f>
        <v>532</v>
      </c>
      <c r="IO137" s="2">
        <f>IY137/'Drive Train'!$F$35</f>
        <v>0.80430107526881722</v>
      </c>
      <c r="IP137" s="36">
        <f>IW137*12*60/(PI() * 'Drive Train'!$F$15)/IO$2*IO137</f>
        <v>2541.9410486733454</v>
      </c>
      <c r="IQ137" s="2">
        <f>('DEPRECATED - DT-Prelim Calcs'!$C$6*IO137-IP137)/('DEPRECATED - DT-Prelim Calcs'!$C$6*IO137)*'DEPRECATED - DT-Prelim Calcs'!$C$7*IO137</f>
        <v>1.9035664758825415</v>
      </c>
      <c r="IR137" s="43">
        <f>IQ137/'DEPRECATED - DT-Prelim Calcs'!$C$7*('DEPRECATED - DT-Prelim Calcs'!$C$8-'DEPRECATED - DT-Prelim Calcs'!$C$9)+'DEPRECATED - DT-Prelim Calcs'!$C$9</f>
        <v>105.20175577569069</v>
      </c>
      <c r="IS137" s="43">
        <f t="shared" si="202"/>
        <v>43.333333333333321</v>
      </c>
      <c r="IT137" s="2">
        <f t="shared" si="252"/>
        <v>0.52102305694377693</v>
      </c>
      <c r="IU137" s="43">
        <f>IT137*'DEPRECATED - DT-Prelim Calcs'!$C$21/IO$2/'DEPRECATED - DT-Prelim Calcs'!$C$19/'DEPRECATED - DT-Prelim Calcs'!$C$18*3.39*'DEPRECATED - DT-Prelim Calcs'!$C$20</f>
        <v>10.466573089664477</v>
      </c>
      <c r="IV137" s="36">
        <f t="shared" si="253"/>
        <v>0</v>
      </c>
      <c r="IW137" s="43">
        <f>IU136*'DEPRECATED - DT-Prelim Calcs'!$C$11+IW136</f>
        <v>9.1933319613594051</v>
      </c>
      <c r="IX137" s="43">
        <f>IX136+0.5*IU137*'DEPRECATED - DT-Prelim Calcs'!$C$11^2+IW137*'DEPRECATED - DT-Prelim Calcs'!$C$11</f>
        <v>-226744.61396697932</v>
      </c>
      <c r="IY137" s="43">
        <f>MIN('Drive Train'!$F$35-IS136*'DEPRECATED - DT-Prelim Calcs'!$C$21*'Drive Train'!$F$39,IY136+IS$2)</f>
        <v>9.9733333333333345</v>
      </c>
      <c r="IZ137" s="43">
        <f>'Drive Train'!$F$35-IS137*'DEPRECATED - DT-Prelim Calcs'!$C$21*'Drive Train'!$F$39</f>
        <v>9.9733333333333345</v>
      </c>
      <c r="JA137" s="1">
        <f>IF(IX137&gt;='Drive Train'!$F$29,1,0)</f>
        <v>0</v>
      </c>
      <c r="JB137" s="43">
        <f t="shared" si="254"/>
        <v>48.148148148148138</v>
      </c>
      <c r="JC137" s="49">
        <f>JC136+'DEPRECATED - DT-Prelim Calcs'!$C$11</f>
        <v>532</v>
      </c>
      <c r="JD137" s="2">
        <f>JN137/'Drive Train'!$F$35</f>
        <v>0.78924731182795704</v>
      </c>
      <c r="JE137" s="36">
        <f>JL137*12*60/(PI() * 'Drive Train'!$F$15)/JD$2*JD137</f>
        <v>14173.032252746476</v>
      </c>
      <c r="JF137" s="2">
        <f>('DEPRECATED - DT-Prelim Calcs'!$C$6*JD137-JE137)/('DEPRECATED - DT-Prelim Calcs'!$C$6*JD137)*'DEPRECATED - DT-Prelim Calcs'!$C$7*JD137</f>
        <v>-6.7171638481822065</v>
      </c>
      <c r="JG137" s="43">
        <f>JF137/'DEPRECATED - DT-Prelim Calcs'!$C$7*('DEPRECATED - DT-Prelim Calcs'!$C$8-'DEPRECATED - DT-Prelim Calcs'!$C$9)+'DEPRECATED - DT-Prelim Calcs'!$C$9</f>
        <v>-364.43504546067237</v>
      </c>
      <c r="JH137" s="43">
        <f t="shared" si="203"/>
        <v>-364.43504546067237</v>
      </c>
      <c r="JI137" s="2">
        <f t="shared" si="255"/>
        <v>-8.1199212429717704</v>
      </c>
      <c r="JJ137" s="43">
        <f>JI137*'DEPRECATED - DT-Prelim Calcs'!$C$21/JD$2/'DEPRECATED - DT-Prelim Calcs'!$C$19/'DEPRECATED - DT-Prelim Calcs'!$C$18*3.39*'DEPRECATED - DT-Prelim Calcs'!$C$20</f>
        <v>-163.11705986757164</v>
      </c>
      <c r="JK137" s="36">
        <f t="shared" si="256"/>
        <v>1</v>
      </c>
      <c r="JL137" s="43">
        <f>JJ136*'DEPRECATED - DT-Prelim Calcs'!$C$11+JL136</f>
        <v>52.236705802827174</v>
      </c>
      <c r="JM137" s="43">
        <f>JM136+0.5*JJ137*'DEPRECATED - DT-Prelim Calcs'!$C$11^2+JL137*'DEPRECATED - DT-Prelim Calcs'!$C$11</f>
        <v>-197201.76959215468</v>
      </c>
      <c r="JN137" s="43">
        <f>MIN('Drive Train'!$F$35-JH136*'DEPRECATED - DT-Prelim Calcs'!$C$21*'Drive Train'!$F$39,JN136+JH$2)</f>
        <v>9.7866666666666671</v>
      </c>
      <c r="JO137" s="43">
        <f>'Drive Train'!$F$35-JH137*'DEPRECATED - DT-Prelim Calcs'!$C$21*'Drive Train'!$F$39</f>
        <v>32.808362545797657</v>
      </c>
      <c r="JP137" s="1">
        <f>IF(JM137&gt;='Drive Train'!$F$29,1,0)</f>
        <v>0</v>
      </c>
      <c r="JQ137" s="43">
        <f>MIN(JG137,'DEPRECATED - DT-Prelim Calcs'!$C$10)*'DEPRECATED - DT-Prelim Calcs'!$C$11*1000/60/60</f>
        <v>-404.92782828963595</v>
      </c>
      <c r="JR137" s="49">
        <f>JR136+'DEPRECATED - DT-Prelim Calcs'!$C$11</f>
        <v>532</v>
      </c>
      <c r="JS137" s="2">
        <f>KC137/'Drive Train'!$F$35</f>
        <v>0.77419354838709686</v>
      </c>
      <c r="JT137" s="36">
        <f>KA137*12*60/(PI() * 'Drive Train'!$F$15)/JS$2*JS137</f>
        <v>14845.514895650094</v>
      </c>
      <c r="JU137" s="2">
        <f>('DEPRECATED - DT-Prelim Calcs'!$C$6*JS137-JT137)/('DEPRECATED - DT-Prelim Calcs'!$C$6*JS137)*'DEPRECATED - DT-Prelim Calcs'!$C$7*JS137</f>
        <v>-7.2821145246160759</v>
      </c>
      <c r="JV137" s="43">
        <f>JU137/'DEPRECATED - DT-Prelim Calcs'!$C$7*('DEPRECATED - DT-Prelim Calcs'!$C$8-'DEPRECATED - DT-Prelim Calcs'!$C$9)+'DEPRECATED - DT-Prelim Calcs'!$C$9</f>
        <v>-395.21220917684593</v>
      </c>
      <c r="JW137" s="43">
        <f t="shared" si="204"/>
        <v>-395.21220917684593</v>
      </c>
      <c r="JX137" s="2">
        <f t="shared" si="257"/>
        <v>-8.7800000358822139</v>
      </c>
      <c r="JY137" s="43">
        <f>JX137*'DEPRECATED - DT-Prelim Calcs'!$C$21/JS$2/'DEPRECATED - DT-Prelim Calcs'!$C$19/'DEPRECATED - DT-Prelim Calcs'!$C$18*3.39*'DEPRECATED - DT-Prelim Calcs'!$C$20</f>
        <v>-176.37705448558364</v>
      </c>
      <c r="JZ137" s="36">
        <f t="shared" si="258"/>
        <v>1</v>
      </c>
      <c r="KA137" s="43">
        <f>JY136*'DEPRECATED - DT-Prelim Calcs'!$C$11+KA136</f>
        <v>55.779142615080929</v>
      </c>
      <c r="KB137" s="43">
        <f>KB136+0.5*JY137*'DEPRECATED - DT-Prelim Calcs'!$C$11^2+KA137*'DEPRECATED - DT-Prelim Calcs'!$C$11</f>
        <v>-215375.41227961675</v>
      </c>
      <c r="KC137" s="43">
        <f>MIN('Drive Train'!$F$35-JW136*'DEPRECATED - DT-Prelim Calcs'!$C$21*'Drive Train'!$F$39,KC136+JW$2)</f>
        <v>9.6000000000000014</v>
      </c>
      <c r="KD137" s="43">
        <f>'Drive Train'!$F$35-JW137*'DEPRECATED - DT-Prelim Calcs'!$C$21*'Drive Train'!$F$39</f>
        <v>34.531883713903376</v>
      </c>
      <c r="KE137" s="1">
        <f>IF(KB137&gt;='Drive Train'!$F$29,1,0)</f>
        <v>0</v>
      </c>
      <c r="KF137" s="43">
        <f>MIN(JV137,'DEPRECATED - DT-Prelim Calcs'!$C$10)*'DEPRECATED - DT-Prelim Calcs'!$C$11*1000/60/60</f>
        <v>-439.12467686316211</v>
      </c>
      <c r="KG137" s="49">
        <f>KG136+'DEPRECATED - DT-Prelim Calcs'!$C$11</f>
        <v>532</v>
      </c>
      <c r="KH137" s="2">
        <f>KR137/'Drive Train'!$F$35</f>
        <v>0.75913978494623657</v>
      </c>
      <c r="KI137" s="36">
        <f>KP137*12*60/(PI() * 'Drive Train'!$F$15)/KH$2*KH137</f>
        <v>25219.854108064235</v>
      </c>
      <c r="KJ137" s="2">
        <f>('DEPRECATED - DT-Prelim Calcs'!$C$6*KH137-KI137)/('DEPRECATED - DT-Prelim Calcs'!$C$6*KH137)*'DEPRECATED - DT-Prelim Calcs'!$C$7*KH137</f>
        <v>-14.978994246661911</v>
      </c>
      <c r="KK137" s="43">
        <f>KJ137/'DEPRECATED - DT-Prelim Calcs'!$C$7*('DEPRECATED - DT-Prelim Calcs'!$C$8-'DEPRECATED - DT-Prelim Calcs'!$C$9)+'DEPRECATED - DT-Prelim Calcs'!$C$9</f>
        <v>-814.51983582561149</v>
      </c>
      <c r="KL137" s="43">
        <f t="shared" si="205"/>
        <v>-814.51983582561149</v>
      </c>
      <c r="KM137" s="2">
        <f t="shared" si="259"/>
        <v>-17.574091990982076</v>
      </c>
      <c r="KN137" s="43">
        <f>KM137*'DEPRECATED - DT-Prelim Calcs'!$C$21/KH$2/'DEPRECATED - DT-Prelim Calcs'!$C$19/'DEPRECATED - DT-Prelim Calcs'!$C$18*3.39*'DEPRECATED - DT-Prelim Calcs'!$C$20</f>
        <v>-353.03719452851357</v>
      </c>
      <c r="KO137" s="36">
        <f t="shared" si="260"/>
        <v>1</v>
      </c>
      <c r="KP137" s="43">
        <f>KN136*'DEPRECATED - DT-Prelim Calcs'!$C$11+KP136</f>
        <v>96.637777781929884</v>
      </c>
      <c r="KQ137" s="43">
        <f>KQ136+0.5*KN137*'DEPRECATED - DT-Prelim Calcs'!$C$11^2+KP137*'DEPRECATED - DT-Prelim Calcs'!$C$11</f>
        <v>-205182.11062162786</v>
      </c>
      <c r="KR137" s="43">
        <f>MIN('Drive Train'!$F$35-KL136*'DEPRECATED - DT-Prelim Calcs'!$C$21*'Drive Train'!$F$39,KR136+KL$2)</f>
        <v>9.413333333333334</v>
      </c>
      <c r="KS137" s="43">
        <f>'Drive Train'!$F$35-KL137*'DEPRECATED - DT-Prelim Calcs'!$C$21*'Drive Train'!$F$39</f>
        <v>58.013110806234245</v>
      </c>
      <c r="KT137" s="1">
        <f>IF(KQ137&gt;='Drive Train'!$F$29,1,0)</f>
        <v>0</v>
      </c>
      <c r="KU137" s="43">
        <f>MIN(KK137,'DEPRECATED - DT-Prelim Calcs'!$C$10)*'DEPRECATED - DT-Prelim Calcs'!$C$11*1000/60/60</f>
        <v>-905.02203980623506</v>
      </c>
      <c r="KV137" s="49">
        <f>KV136+'DEPRECATED - DT-Prelim Calcs'!$C$11</f>
        <v>532</v>
      </c>
      <c r="KW137" s="2">
        <f>LG137/'Drive Train'!$F$35</f>
        <v>0.74408602150537628</v>
      </c>
      <c r="KX137" s="36">
        <f>LE137*12*60/(PI() * 'Drive Train'!$F$15)/KW$2*KW137</f>
        <v>-78852.818455214147</v>
      </c>
      <c r="KY137" s="2">
        <f>('DEPRECATED - DT-Prelim Calcs'!$C$6*KW137-KX137)/('DEPRECATED - DT-Prelim Calcs'!$C$6*KW137)*'DEPRECATED - DT-Prelim Calcs'!$C$7*KW137</f>
        <v>61.455236568596</v>
      </c>
      <c r="KZ137" s="43">
        <f>KY137/'DEPRECATED - DT-Prelim Calcs'!$C$7*('DEPRECATED - DT-Prelim Calcs'!$C$8-'DEPRECATED - DT-Prelim Calcs'!$C$9)+'DEPRECATED - DT-Prelim Calcs'!$C$9</f>
        <v>3349.4345294832146</v>
      </c>
      <c r="LA137" s="43">
        <f t="shared" si="206"/>
        <v>56.666666666666664</v>
      </c>
      <c r="LB137" s="2">
        <f t="shared" si="261"/>
        <v>1.4462867232450001</v>
      </c>
      <c r="LC137" s="43">
        <f>LB137*'DEPRECATED - DT-Prelim Calcs'!$C$21/KW$2/'DEPRECATED - DT-Prelim Calcs'!$C$19/'DEPRECATED - DT-Prelim Calcs'!$C$18*3.39*'DEPRECATED - DT-Prelim Calcs'!$C$20</f>
        <v>29.053734754561201</v>
      </c>
      <c r="LD137" s="36">
        <f t="shared" si="262"/>
        <v>0</v>
      </c>
      <c r="LE137" s="43">
        <f>LC136*'DEPRECATED - DT-Prelim Calcs'!$C$11+LE136</f>
        <v>-308.26214235654561</v>
      </c>
      <c r="LF137" s="43">
        <f>LF136+0.5*LC137*'DEPRECATED - DT-Prelim Calcs'!$C$11^2+LE137*'DEPRECATED - DT-Prelim Calcs'!$C$11</f>
        <v>-241535.15240286305</v>
      </c>
      <c r="LG137" s="43">
        <f>MIN('Drive Train'!$F$35-LA136*'DEPRECATED - DT-Prelim Calcs'!$C$21*'Drive Train'!$F$39,LG136+LA$2)</f>
        <v>9.2266666666666666</v>
      </c>
      <c r="LH137" s="43">
        <f>'Drive Train'!$F$35-LA137*'DEPRECATED - DT-Prelim Calcs'!$C$21*'Drive Train'!$F$39</f>
        <v>9.2266666666666666</v>
      </c>
      <c r="LI137" s="1">
        <f>IF(LF137&gt;='Drive Train'!$F$29,1,0)</f>
        <v>0</v>
      </c>
      <c r="LJ137" s="43">
        <f>MIN(KZ137,'DEPRECATED - DT-Prelim Calcs'!$C$10)*'DEPRECATED - DT-Prelim Calcs'!$C$11*1000/60/60</f>
        <v>103.33333333333333</v>
      </c>
      <c r="LK137" s="49">
        <f>LK136+'DEPRECATED - DT-Prelim Calcs'!$C$11</f>
        <v>532</v>
      </c>
      <c r="LL137" s="2">
        <f>LV137/'Drive Train'!$F$35</f>
        <v>0.72903225806451621</v>
      </c>
      <c r="LM137" s="36">
        <f>LT137*12*60/(PI() * 'Drive Train'!$F$15)/LL$2*LL137</f>
        <v>24218.243267212569</v>
      </c>
      <c r="LN137" s="2">
        <f>('DEPRECATED - DT-Prelim Calcs'!$C$6*LL137-LM137)/('DEPRECATED - DT-Prelim Calcs'!$C$6*LL137)*'DEPRECATED - DT-Prelim Calcs'!$C$7*LL137</f>
        <v>-14.38390468510484</v>
      </c>
      <c r="LO137" s="43">
        <f>LN137/'DEPRECATED - DT-Prelim Calcs'!$C$7*('DEPRECATED - DT-Prelim Calcs'!$C$8-'DEPRECATED - DT-Prelim Calcs'!$C$9)+'DEPRECATED - DT-Prelim Calcs'!$C$9</f>
        <v>-782.10077762138292</v>
      </c>
      <c r="LP137" s="43">
        <f t="shared" si="207"/>
        <v>-782.10077762138292</v>
      </c>
      <c r="LQ137" s="2">
        <f t="shared" si="263"/>
        <v>-16.97885349319893</v>
      </c>
      <c r="LR137" s="43">
        <f>LQ137*'DEPRECATED - DT-Prelim Calcs'!$C$21/LL$2/'DEPRECATED - DT-Prelim Calcs'!$C$19/'DEPRECATED - DT-Prelim Calcs'!$C$18*3.39*'DEPRECATED - DT-Prelim Calcs'!$C$20</f>
        <v>-341.07974435466906</v>
      </c>
      <c r="LS137" s="36">
        <f t="shared" si="264"/>
        <v>1</v>
      </c>
      <c r="LT137" s="43">
        <f>LR136*'DEPRECATED - DT-Prelim Calcs'!$C$11+LT136</f>
        <v>96.632231607050556</v>
      </c>
      <c r="LU137" s="43">
        <f>LU136+0.5*LR137*'DEPRECATED - DT-Prelim Calcs'!$C$11^2+LT137*'DEPRECATED - DT-Prelim Calcs'!$C$11</f>
        <v>-231350.72233502677</v>
      </c>
      <c r="LV137" s="43">
        <f>MIN('Drive Train'!$F$35-LP136*'DEPRECATED - DT-Prelim Calcs'!$C$21*'Drive Train'!$F$39,LV136+LP$2)</f>
        <v>9.0400000000000009</v>
      </c>
      <c r="LW137" s="43">
        <f>'Drive Train'!$F$35-LP137*'DEPRECATED - DT-Prelim Calcs'!$C$21*'Drive Train'!$F$39</f>
        <v>56.197643546797444</v>
      </c>
      <c r="LX137" s="1">
        <f>IF(LU137&gt;='Drive Train'!$F$29,1,0)</f>
        <v>0</v>
      </c>
      <c r="LY137" s="43">
        <f>MIN(LO137,'DEPRECATED - DT-Prelim Calcs'!$C$10)*'DEPRECATED - DT-Prelim Calcs'!$C$11*1000/60/60</f>
        <v>-869.00086402375882</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1"/>
        <v>0</v>
      </c>
      <c r="X138" s="2">
        <f>MAX(MIN(IF(AND(AI137=1,AG138&lt;0),-1,1)*(W138-$C$9)/($C$8-$C$9)*$C$7-$C$29*AE138/T$2 -  AI137*$C$29/2,X$2),MAX(X$4:X137)*-1)</f>
        <v>-0.27672021620693066</v>
      </c>
      <c r="Y138" s="43">
        <f t="shared" si="182"/>
        <v>0</v>
      </c>
      <c r="Z138" s="43">
        <f t="shared" si="183"/>
        <v>0</v>
      </c>
      <c r="AA138" s="43">
        <f t="shared" si="184"/>
        <v>0</v>
      </c>
      <c r="AB138" s="43" t="e">
        <f t="shared" si="185"/>
        <v>#N/A</v>
      </c>
      <c r="AC138" s="36">
        <f t="shared" si="208"/>
        <v>1</v>
      </c>
      <c r="AD138" s="1">
        <f t="shared" si="186"/>
        <v>1</v>
      </c>
      <c r="AE138" s="43">
        <f t="shared" si="187"/>
        <v>0</v>
      </c>
      <c r="AF138" s="43" t="e">
        <f t="shared" si="188"/>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889.49632897085212</v>
      </c>
      <c r="AK138" s="43">
        <f t="shared" si="178"/>
        <v>0</v>
      </c>
      <c r="AL138" s="49">
        <f>AL137+'DEPRECATED - DT-Prelim Calcs'!$C$11</f>
        <v>536</v>
      </c>
      <c r="AM138" s="2">
        <f>AW138/'Drive Train'!$F$35</f>
        <v>1.4837455543327267</v>
      </c>
      <c r="AN138" s="36">
        <f>AU138*12*60/(PI() * 'Drive Train'!$F$15)/AM$2*AM138</f>
        <v>-12874.215818660245</v>
      </c>
      <c r="AO138" s="2">
        <f>('DEPRECATED - DT-Prelim Calcs'!$C$6*AM138-AN138)/('DEPRECATED - DT-Prelim Calcs'!$C$6*AM138)*'DEPRECATED - DT-Prelim Calcs'!$C$7*AM138</f>
        <v>16.422727808051921</v>
      </c>
      <c r="AP138" s="43">
        <f>AO138/'DEPRECATED - DT-Prelim Calcs'!$C$7*('DEPRECATED - DT-Prelim Calcs'!$C$8-'DEPRECATED - DT-Prelim Calcs'!$C$9)+'DEPRECATED - DT-Prelim Calcs'!$C$9</f>
        <v>896.17099252820162</v>
      </c>
      <c r="AQ138" s="43">
        <f t="shared" si="189"/>
        <v>93</v>
      </c>
      <c r="AR138" s="2">
        <f t="shared" si="209"/>
        <v>2.3573776368179278</v>
      </c>
      <c r="AS138" s="43">
        <f>AR138*'DEPRECATED - DT-Prelim Calcs'!$C$21/AM$2/'DEPRECATED - DT-Prelim Calcs'!$C$19/'DEPRECATED - DT-Prelim Calcs'!$C$18*3.39*'DEPRECATED - DT-Prelim Calcs'!$C$20</f>
        <v>23.678093518957141</v>
      </c>
      <c r="AT138" s="36">
        <f t="shared" si="210"/>
        <v>0</v>
      </c>
      <c r="AU138" s="43">
        <f>AS137*'DEPRECATED - DT-Prelim Calcs'!$C$11+AU137</f>
        <v>-50.479781611209816</v>
      </c>
      <c r="AV138" s="43">
        <f>AV137+0.5*AS138*'DEPRECATED - DT-Prelim Calcs'!$C$11^2+AU138*'DEPRECATED - DT-Prelim Calcs'!$C$11</f>
        <v>7815.1497839145022</v>
      </c>
      <c r="AW138" s="43">
        <f>MIN('Drive Train'!$F$35-AQ137*'DEPRECATED - DT-Prelim Calcs'!$C$21*'Drive Train'!$F$39,AW137+AQ$2)</f>
        <v>18.398444873725811</v>
      </c>
      <c r="AX138" s="43">
        <f>'Drive Train'!$F$35-AQ138*'DEPRECATED - DT-Prelim Calcs'!$C$21*'Drive Train'!$F$39</f>
        <v>7.1920000000000002</v>
      </c>
      <c r="AY138" s="1">
        <f>IF(AV138&gt;='Drive Train'!$F$29,1,0)</f>
        <v>1</v>
      </c>
      <c r="AZ138" s="43">
        <f t="shared" si="211"/>
        <v>103.33333333333333</v>
      </c>
      <c r="BA138" s="49">
        <f>BA137+'DEPRECATED - DT-Prelim Calcs'!$C$11</f>
        <v>536</v>
      </c>
      <c r="BB138" s="2">
        <f>BL138/'Drive Train'!$F$35</f>
        <v>0.88949532003872256</v>
      </c>
      <c r="BC138" s="36">
        <f>BJ138*12*60/(PI() * 'Drive Train'!$F$15)/BB$2*BB138</f>
        <v>4801.7188293332911</v>
      </c>
      <c r="BD138" s="2">
        <f>('DEPRECATED - DT-Prelim Calcs'!$C$6*BB138-BC138)/('DEPRECATED - DT-Prelim Calcs'!$C$6*BB138)*'DEPRECATED - DT-Prelim Calcs'!$C$7*BB138</f>
        <v>0.64194287706732422</v>
      </c>
      <c r="BE138" s="43">
        <f>BD138/'DEPRECATED - DT-Prelim Calcs'!$C$7*('DEPRECATED - DT-Prelim Calcs'!$C$8-'DEPRECATED - DT-Prelim Calcs'!$C$9)+'DEPRECATED - DT-Prelim Calcs'!$C$9</f>
        <v>36.471514944712432</v>
      </c>
      <c r="BF138" s="43">
        <f t="shared" si="190"/>
        <v>36.471514944712432</v>
      </c>
      <c r="BG138" s="2">
        <f t="shared" si="212"/>
        <v>0.22026000506480264</v>
      </c>
      <c r="BH138" s="43">
        <f>BG138*'DEPRECATED - DT-Prelim Calcs'!$C$21/BB$2/'DEPRECATED - DT-Prelim Calcs'!$C$19/'DEPRECATED - DT-Prelim Calcs'!$C$18*3.39*'DEPRECATED - DT-Prelim Calcs'!$C$20</f>
        <v>3.1956121223870144</v>
      </c>
      <c r="BI138" s="36">
        <f t="shared" si="213"/>
        <v>0</v>
      </c>
      <c r="BJ138" s="43">
        <f>BH137*'DEPRECATED - DT-Prelim Calcs'!$C$11+BJ137</f>
        <v>21.742442407564482</v>
      </c>
      <c r="BK138" s="43">
        <f>BK137+0.5*BH138*'DEPRECATED - DT-Prelim Calcs'!$C$11^2+BJ138*'DEPRECATED - DT-Prelim Calcs'!$C$11</f>
        <v>-69990.165786092301</v>
      </c>
      <c r="BL138" s="43">
        <f>MIN('Drive Train'!$F$35-BF137*'DEPRECATED - DT-Prelim Calcs'!$C$21*'Drive Train'!$F$39,BL137+BF$2)</f>
        <v>11.02974196848016</v>
      </c>
      <c r="BM138" s="43">
        <f>'Drive Train'!$F$35-BF138*'DEPRECATED - DT-Prelim Calcs'!$C$21*'Drive Train'!$F$39</f>
        <v>10.357595163096104</v>
      </c>
      <c r="BN138" s="1">
        <f>IF(BK138&gt;='Drive Train'!$F$29,1,0)</f>
        <v>0</v>
      </c>
      <c r="BO138" s="43">
        <f t="shared" si="214"/>
        <v>40.523905494124932</v>
      </c>
      <c r="BP138" s="49">
        <f>BP137+'DEPRECATED - DT-Prelim Calcs'!$C$11</f>
        <v>536</v>
      </c>
      <c r="BQ138" s="2">
        <f>CA138/'Drive Train'!$F$35</f>
        <v>0.57999999999999996</v>
      </c>
      <c r="BR138" s="36">
        <f>BY138*12*60/(PI() * 'Drive Train'!$F$15)/BQ$2*BQ138</f>
        <v>-7269.754520299347</v>
      </c>
      <c r="BS138" s="2">
        <f>('DEPRECATED - DT-Prelim Calcs'!$C$6*BQ138-BR138)/('DEPRECATED - DT-Prelim Calcs'!$C$6*BQ138)*'DEPRECATED - DT-Prelim Calcs'!$C$7*BQ138</f>
        <v>8.0642671943893323</v>
      </c>
      <c r="BT138" s="43">
        <f>BS138/'DEPRECATED - DT-Prelim Calcs'!$C$7*('DEPRECATED - DT-Prelim Calcs'!$C$8-'DEPRECATED - DT-Prelim Calcs'!$C$9)+'DEPRECATED - DT-Prelim Calcs'!$C$9</f>
        <v>440.82201879882177</v>
      </c>
      <c r="BU138" s="43">
        <f t="shared" si="191"/>
        <v>93</v>
      </c>
      <c r="BV138" s="2">
        <f t="shared" si="215"/>
        <v>1.5313624128476471</v>
      </c>
      <c r="BW138" s="43">
        <f>BV138*'DEPRECATED - DT-Prelim Calcs'!$C$21/BQ$2/'DEPRECATED - DT-Prelim Calcs'!$C$19/'DEPRECATED - DT-Prelim Calcs'!$C$18*3.39*'DEPRECATED - DT-Prelim Calcs'!$C$20</f>
        <v>29.053734754561201</v>
      </c>
      <c r="BX138" s="36">
        <f t="shared" si="216"/>
        <v>0</v>
      </c>
      <c r="BY138" s="43">
        <f>BW137*'DEPRECATED - DT-Prelim Calcs'!$C$11+BY137</f>
        <v>-38.60481303984723</v>
      </c>
      <c r="BZ138" s="43">
        <f>BZ137+0.5*BW138*'DEPRECATED - DT-Prelim Calcs'!$C$11^2+BY138*'DEPRECATED - DT-Prelim Calcs'!$C$11</f>
        <v>-172410.77271084444</v>
      </c>
      <c r="CA138" s="43">
        <f>MIN('Drive Train'!$F$35-BU137*'DEPRECATED - DT-Prelim Calcs'!$C$21*'Drive Train'!$F$39,CA137+BU$2)</f>
        <v>7.1920000000000002</v>
      </c>
      <c r="CB138" s="43">
        <f>'Drive Train'!$F$35-BU138*'DEPRECATED - DT-Prelim Calcs'!$C$21*'Drive Train'!$F$39</f>
        <v>7.1920000000000002</v>
      </c>
      <c r="CC138" s="1">
        <f>IF(BZ138&gt;='Drive Train'!$F$29,1,0)</f>
        <v>0</v>
      </c>
      <c r="CD138" s="43">
        <f t="shared" si="217"/>
        <v>103.33333333333333</v>
      </c>
      <c r="CE138" s="49">
        <f>CE137+'DEPRECATED - DT-Prelim Calcs'!$C$11</f>
        <v>536</v>
      </c>
      <c r="CF138" s="2">
        <f>CP138/'Drive Train'!$F$35</f>
        <v>0.57999999999999996</v>
      </c>
      <c r="CG138" s="36">
        <f>CN138*12*60/(PI() * 'Drive Train'!$F$15)/CF$2*CF138</f>
        <v>-19644.020126947991</v>
      </c>
      <c r="CH138" s="2">
        <f>('DEPRECATED - DT-Prelim Calcs'!$C$6*CF138-CG138)/('DEPRECATED - DT-Prelim Calcs'!$C$6*CF138)*'DEPRECATED - DT-Prelim Calcs'!$C$7*CF138</f>
        <v>17.160710093320702</v>
      </c>
      <c r="CI138" s="43">
        <f>CH138/'DEPRECATED - DT-Prelim Calcs'!$C$7*('DEPRECATED - DT-Prelim Calcs'!$C$8-'DEPRECATED - DT-Prelim Calcs'!$C$9)+'DEPRECATED - DT-Prelim Calcs'!$C$9</f>
        <v>936.37450508388895</v>
      </c>
      <c r="CJ138" s="43">
        <f t="shared" si="192"/>
        <v>93</v>
      </c>
      <c r="CK138" s="2">
        <f t="shared" si="218"/>
        <v>1.2396743342100003</v>
      </c>
      <c r="CL138" s="43">
        <f>CK138*'DEPRECATED - DT-Prelim Calcs'!$C$21/CF$2/'DEPRECATED - DT-Prelim Calcs'!$C$19/'DEPRECATED - DT-Prelim Calcs'!$C$18*3.39*'DEPRECATED - DT-Prelim Calcs'!$C$20</f>
        <v>29.053734754561205</v>
      </c>
      <c r="CM138" s="36">
        <f t="shared" si="219"/>
        <v>0</v>
      </c>
      <c r="CN138" s="43">
        <f>CL137*'DEPRECATED - DT-Prelim Calcs'!$C$11+CN137</f>
        <v>-84.44650973972341</v>
      </c>
      <c r="CO138" s="43">
        <f>CO137+0.5*CL138*'DEPRECATED - DT-Prelim Calcs'!$C$11^2+CN138*'DEPRECATED - DT-Prelim Calcs'!$C$11</f>
        <v>-340260.31748271978</v>
      </c>
      <c r="CP138" s="43">
        <f>MIN('Drive Train'!$F$35-CJ137*'DEPRECATED - DT-Prelim Calcs'!$C$21*'Drive Train'!$F$39,CP137+CJ$2)</f>
        <v>7.1920000000000002</v>
      </c>
      <c r="CQ138" s="43">
        <f>'Drive Train'!$F$35-CJ138*'DEPRECATED - DT-Prelim Calcs'!$C$21*'Drive Train'!$F$39</f>
        <v>7.1920000000000002</v>
      </c>
      <c r="CR138" s="1">
        <f>IF(CO138&gt;='Drive Train'!$F$29,1,0)</f>
        <v>0</v>
      </c>
      <c r="CS138" s="43">
        <f t="shared" si="220"/>
        <v>103.33333333333333</v>
      </c>
      <c r="CT138" s="49">
        <f>CT137+'DEPRECATED - DT-Prelim Calcs'!$C$11</f>
        <v>536</v>
      </c>
      <c r="CU138" s="2">
        <f>DE138/'Drive Train'!$F$35</f>
        <v>0.57999999999999996</v>
      </c>
      <c r="CV138" s="36">
        <f>DC138*12*60/(PI() * 'Drive Train'!$F$15)/CU$2*CU138</f>
        <v>-257262.99508265304</v>
      </c>
      <c r="CW138" s="2">
        <f>('DEPRECATED - DT-Prelim Calcs'!$C$6*CU138-CV138)/('DEPRECATED - DT-Prelim Calcs'!$C$6*CU138)*'DEPRECATED - DT-Prelim Calcs'!$C$7*CU138</f>
        <v>191.83672773317286</v>
      </c>
      <c r="CX138" s="43">
        <f>CW138/'DEPRECATED - DT-Prelim Calcs'!$C$7*('DEPRECATED - DT-Prelim Calcs'!$C$8-'DEPRECATED - DT-Prelim Calcs'!$C$9)+'DEPRECATED - DT-Prelim Calcs'!$C$9</f>
        <v>10452.306809344491</v>
      </c>
      <c r="CY138" s="43">
        <f t="shared" si="193"/>
        <v>93</v>
      </c>
      <c r="CZ138" s="2">
        <f t="shared" si="221"/>
        <v>1.0413264407364002</v>
      </c>
      <c r="DA138" s="43">
        <f>CZ138*'DEPRECATED - DT-Prelim Calcs'!$C$21/CU$2/'DEPRECATED - DT-Prelim Calcs'!$C$19/'DEPRECATED - DT-Prelim Calcs'!$C$18*3.39*'DEPRECATED - DT-Prelim Calcs'!$C$20</f>
        <v>29.053734754561201</v>
      </c>
      <c r="DB138" s="36">
        <f t="shared" si="222"/>
        <v>0</v>
      </c>
      <c r="DC138" s="43">
        <f>DA137*'DEPRECATED - DT-Prelim Calcs'!$C$11+DC137</f>
        <v>-928.98337401398851</v>
      </c>
      <c r="DD138" s="43">
        <f>DD137+0.5*DA138*'DEPRECATED - DT-Prelim Calcs'!$C$11^2+DC138*'DEPRECATED - DT-Prelim Calcs'!$C$11</f>
        <v>-529322.55391538783</v>
      </c>
      <c r="DE138" s="43">
        <f>MIN('Drive Train'!$F$35-CY137*'DEPRECATED - DT-Prelim Calcs'!$C$21*'Drive Train'!$F$39,DE137+CY$2)</f>
        <v>7.1920000000000002</v>
      </c>
      <c r="DF138" s="43">
        <f>'Drive Train'!$F$35-CY138*'DEPRECATED - DT-Prelim Calcs'!$C$21*'Drive Train'!$F$39</f>
        <v>7.1920000000000002</v>
      </c>
      <c r="DG138" s="1">
        <f>IF(DD138&gt;='Drive Train'!$F$29,1,0)</f>
        <v>0</v>
      </c>
      <c r="DH138" s="43">
        <f t="shared" si="223"/>
        <v>103.33333333333333</v>
      </c>
      <c r="DI138" s="49">
        <f>DI137+'DEPRECATED - DT-Prelim Calcs'!$C$11</f>
        <v>536</v>
      </c>
      <c r="DJ138" s="2">
        <f>DT138/'Drive Train'!$F$35</f>
        <v>4.7871366561291806</v>
      </c>
      <c r="DK138" s="36">
        <f>DR138*12*60/(PI() * 'Drive Train'!$F$15)/DJ$2*DJ138</f>
        <v>-6230252.3407314541</v>
      </c>
      <c r="DL138" s="2">
        <f>('DEPRECATED - DT-Prelim Calcs'!$C$6*DJ138-DK138)/('DEPRECATED - DT-Prelim Calcs'!$C$6*DJ138)*'DEPRECATED - DT-Prelim Calcs'!$C$7*DJ138</f>
        <v>4602.3707113609016</v>
      </c>
      <c r="DM138" s="43">
        <f>DL138/'DEPRECATED - DT-Prelim Calcs'!$C$7*('DEPRECATED - DT-Prelim Calcs'!$C$8-'DEPRECATED - DT-Prelim Calcs'!$C$9)+'DEPRECATED - DT-Prelim Calcs'!$C$9</f>
        <v>250727.66561891476</v>
      </c>
      <c r="DN138" s="43">
        <f t="shared" si="194"/>
        <v>93</v>
      </c>
      <c r="DO138" s="2">
        <f t="shared" si="224"/>
        <v>0.89769520753137932</v>
      </c>
      <c r="DP138" s="43">
        <f>DO138*'DEPRECATED - DT-Prelim Calcs'!$C$21/DJ$2/'DEPRECATED - DT-Prelim Calcs'!$C$19/'DEPRECATED - DT-Prelim Calcs'!$C$18*3.39*'DEPRECATED - DT-Prelim Calcs'!$C$20</f>
        <v>29.053734754561201</v>
      </c>
      <c r="DQ138" s="36">
        <f t="shared" si="225"/>
        <v>0</v>
      </c>
      <c r="DR138" s="43">
        <f>DP137*'DEPRECATED - DT-Prelim Calcs'!$C$11+DR137</f>
        <v>-2349.7974933179548</v>
      </c>
      <c r="DS138" s="43">
        <f>DS137+0.5*DP138*'DEPRECATED - DT-Prelim Calcs'!$C$11^2+DR138*'DEPRECATED - DT-Prelim Calcs'!$C$11</f>
        <v>-944946.76518027997</v>
      </c>
      <c r="DT138" s="43">
        <f>MIN('Drive Train'!$F$35-DN137*'DEPRECATED - DT-Prelim Calcs'!$C$21*'Drive Train'!$F$39,DT137+DN$2)</f>
        <v>59.360494536001845</v>
      </c>
      <c r="DU138" s="43">
        <f>'Drive Train'!$F$35-DN138*'DEPRECATED - DT-Prelim Calcs'!$C$21*'Drive Train'!$F$39</f>
        <v>7.1920000000000002</v>
      </c>
      <c r="DV138" s="1">
        <f>IF(DS138&gt;='Drive Train'!$F$29,1,0)</f>
        <v>0</v>
      </c>
      <c r="DW138" s="43">
        <f t="shared" si="226"/>
        <v>103.33333333333333</v>
      </c>
      <c r="DX138" s="49">
        <f>DX137+'DEPRECATED - DT-Prelim Calcs'!$C$11</f>
        <v>536</v>
      </c>
      <c r="DY138" s="2">
        <f>EI138/'Drive Train'!$F$35</f>
        <v>0.57999999999999996</v>
      </c>
      <c r="DZ138" s="36">
        <f>EG138*12*60/(PI() * 'Drive Train'!$F$15)/DY$2*DY138</f>
        <v>-181200.36565355555</v>
      </c>
      <c r="EA138" s="2">
        <f>('DEPRECATED - DT-Prelim Calcs'!$C$6*DY138-DZ138)/('DEPRECATED - DT-Prelim Calcs'!$C$6*DY138)*'DEPRECATED - DT-Prelim Calcs'!$C$7*DY138</f>
        <v>135.92234967322503</v>
      </c>
      <c r="EB138" s="43">
        <f>EA138/'DEPRECATED - DT-Prelim Calcs'!$C$7*('DEPRECATED - DT-Prelim Calcs'!$C$8-'DEPRECATED - DT-Prelim Calcs'!$C$9)+'DEPRECATED - DT-Prelim Calcs'!$C$9</f>
        <v>7406.2250195115121</v>
      </c>
      <c r="EC138" s="43">
        <f t="shared" si="195"/>
        <v>93</v>
      </c>
      <c r="ED138" s="2">
        <f t="shared" si="227"/>
        <v>0.78888366722454539</v>
      </c>
      <c r="EE138" s="43">
        <f>ED138*'DEPRECATED - DT-Prelim Calcs'!$C$21/DY$2/'DEPRECATED - DT-Prelim Calcs'!$C$19/'DEPRECATED - DT-Prelim Calcs'!$C$18*3.39*'DEPRECATED - DT-Prelim Calcs'!$C$20</f>
        <v>29.053734754561201</v>
      </c>
      <c r="EF138" s="36">
        <f t="shared" si="228"/>
        <v>0</v>
      </c>
      <c r="EG138" s="43">
        <f>EE137*'DEPRECATED - DT-Prelim Calcs'!$C$11+EG137</f>
        <v>-495.69639286397984</v>
      </c>
      <c r="EH138" s="43">
        <f>EH137+0.5*EE138*'DEPRECATED - DT-Prelim Calcs'!$C$11^2+EG138*'DEPRECATED - DT-Prelim Calcs'!$C$11</f>
        <v>-884245.7418845346</v>
      </c>
      <c r="EI138" s="43">
        <f>MIN('Drive Train'!$F$35-EC137*'DEPRECATED - DT-Prelim Calcs'!$C$21*'Drive Train'!$F$39,EI137+EC$2)</f>
        <v>7.1920000000000002</v>
      </c>
      <c r="EJ138" s="43">
        <f>'Drive Train'!$F$35-EC138*'DEPRECATED - DT-Prelim Calcs'!$C$21*'Drive Train'!$F$39</f>
        <v>7.1920000000000002</v>
      </c>
      <c r="EK138" s="1">
        <f>IF(EH138&gt;='Drive Train'!$F$29,1,0)</f>
        <v>0</v>
      </c>
      <c r="EL138" s="43">
        <f t="shared" si="229"/>
        <v>103.33333333333333</v>
      </c>
      <c r="EM138" s="49">
        <f>EM137+'DEPRECATED - DT-Prelim Calcs'!$C$11</f>
        <v>536</v>
      </c>
      <c r="EN138" s="2">
        <f>EX138/'Drive Train'!$F$35</f>
        <v>0.57999999999999996</v>
      </c>
      <c r="EO138" s="36">
        <f>EV138*12*60/(PI() * 'Drive Train'!$F$15)/EN$2*EN138</f>
        <v>-1350338.8795237117</v>
      </c>
      <c r="EP138" s="2">
        <f>('DEPRECATED - DT-Prelim Calcs'!$C$6*EN138-EO138)/('DEPRECATED - DT-Prelim Calcs'!$C$6*EN138)*'DEPRECATED - DT-Prelim Calcs'!$C$7*EN138</f>
        <v>995.36743275332424</v>
      </c>
      <c r="EQ138" s="43">
        <f>EP138/'DEPRECATED - DT-Prelim Calcs'!$C$7*('DEPRECATED - DT-Prelim Calcs'!$C$8-'DEPRECATED - DT-Prelim Calcs'!$C$9)+'DEPRECATED - DT-Prelim Calcs'!$C$9</f>
        <v>54226.740739546767</v>
      </c>
      <c r="ER138" s="43">
        <f t="shared" si="196"/>
        <v>93</v>
      </c>
      <c r="ES138" s="2">
        <f t="shared" si="230"/>
        <v>0.7035989464435134</v>
      </c>
      <c r="ET138" s="43">
        <f>ES138*'DEPRECATED - DT-Prelim Calcs'!$C$21/EN$2/'DEPRECATED - DT-Prelim Calcs'!$C$19/'DEPRECATED - DT-Prelim Calcs'!$C$18*3.39*'DEPRECATED - DT-Prelim Calcs'!$C$20</f>
        <v>29.053734754561201</v>
      </c>
      <c r="EU138" s="36">
        <f t="shared" si="231"/>
        <v>0</v>
      </c>
      <c r="EV138" s="43">
        <f>ET137*'DEPRECATED - DT-Prelim Calcs'!$C$11+EV137</f>
        <v>-3294.6681452068697</v>
      </c>
      <c r="EW138" s="43">
        <f>EW137+0.5*ET138*'DEPRECATED - DT-Prelim Calcs'!$C$11^2+EV138*'DEPRECATED - DT-Prelim Calcs'!$C$11</f>
        <v>-1737781.687378769</v>
      </c>
      <c r="EX138" s="43">
        <f>MIN('Drive Train'!$F$35-ER137*'DEPRECATED - DT-Prelim Calcs'!$C$21*'Drive Train'!$F$39,EX137+ER$2)</f>
        <v>7.1920000000000002</v>
      </c>
      <c r="EY138" s="43">
        <f>'Drive Train'!$F$35-ER138*'DEPRECATED - DT-Prelim Calcs'!$C$21*'Drive Train'!$F$39</f>
        <v>7.1920000000000002</v>
      </c>
      <c r="EZ138" s="1">
        <f>IF(EW138&gt;='Drive Train'!$F$29,1,0)</f>
        <v>0</v>
      </c>
      <c r="FA138" s="43">
        <f t="shared" si="232"/>
        <v>103.33333333333333</v>
      </c>
      <c r="FB138" s="49">
        <f>FB137+'DEPRECATED - DT-Prelim Calcs'!$C$11</f>
        <v>536</v>
      </c>
      <c r="FC138" s="2">
        <f>FM138/'Drive Train'!$F$35</f>
        <v>0.57999999999999996</v>
      </c>
      <c r="FD138" s="36">
        <f>FK138*12*60/(PI() * 'Drive Train'!$F$15)/FC$2*FC138</f>
        <v>-199656.72871539785</v>
      </c>
      <c r="FE138" s="2">
        <f>('DEPRECATED - DT-Prelim Calcs'!$C$6*FC138-FD138)/('DEPRECATED - DT-Prelim Calcs'!$C$6*FC138)*'DEPRECATED - DT-Prelim Calcs'!$C$7*FC138</f>
        <v>149.48980151649153</v>
      </c>
      <c r="FF138" s="43">
        <f>FE138/'DEPRECATED - DT-Prelim Calcs'!$C$7*('DEPRECATED - DT-Prelim Calcs'!$C$8-'DEPRECATED - DT-Prelim Calcs'!$C$9)+'DEPRECATED - DT-Prelim Calcs'!$C$9</f>
        <v>8145.3473960476722</v>
      </c>
      <c r="FG138" s="43">
        <f t="shared" si="197"/>
        <v>93</v>
      </c>
      <c r="FH138" s="2">
        <f t="shared" si="233"/>
        <v>0.63495514679048781</v>
      </c>
      <c r="FI138" s="43">
        <f>FH138*'DEPRECATED - DT-Prelim Calcs'!$C$21/FC$2/'DEPRECATED - DT-Prelim Calcs'!$C$19/'DEPRECATED - DT-Prelim Calcs'!$C$18*3.39*'DEPRECATED - DT-Prelim Calcs'!$C$20</f>
        <v>29.053734754561205</v>
      </c>
      <c r="FJ138" s="36">
        <f t="shared" si="234"/>
        <v>0</v>
      </c>
      <c r="FK138" s="43">
        <f>FI137*'DEPRECATED - DT-Prelim Calcs'!$C$11+FK137</f>
        <v>-439.61319888706481</v>
      </c>
      <c r="FL138" s="43">
        <f>FL137+0.5*FI138*'DEPRECATED - DT-Prelim Calcs'!$C$11^2+FK138*'DEPRECATED - DT-Prelim Calcs'!$C$11</f>
        <v>-2077876.6022987864</v>
      </c>
      <c r="FM138" s="43">
        <f>MIN('Drive Train'!$F$35-FG137*'DEPRECATED - DT-Prelim Calcs'!$C$21*'Drive Train'!$F$39,FM137+FG$2)</f>
        <v>7.1920000000000002</v>
      </c>
      <c r="FN138" s="43">
        <f>'Drive Train'!$F$35-FG138*'DEPRECATED - DT-Prelim Calcs'!$C$21*'Drive Train'!$F$39</f>
        <v>7.1920000000000002</v>
      </c>
      <c r="FO138" s="1">
        <f>IF(FL138&gt;='Drive Train'!$F$29,1,0)</f>
        <v>0</v>
      </c>
      <c r="FP138" s="43">
        <f t="shared" si="235"/>
        <v>103.33333333333333</v>
      </c>
      <c r="FQ138" s="49">
        <f>FQ137+'DEPRECATED - DT-Prelim Calcs'!$C$11</f>
        <v>536</v>
      </c>
      <c r="FR138" s="2">
        <f>GB138/'Drive Train'!$F$35</f>
        <v>0.57999999999999996</v>
      </c>
      <c r="FS138" s="36">
        <f>FZ138*12*60/(PI() * 'Drive Train'!$F$15)/FR$2*FR138</f>
        <v>36124.967789164475</v>
      </c>
      <c r="FT138" s="2">
        <f>('DEPRECATED - DT-Prelim Calcs'!$C$6*FR138-FS138)/('DEPRECATED - DT-Prelim Calcs'!$C$6*FR138)*'DEPRECATED - DT-Prelim Calcs'!$C$7*FR138</f>
        <v>-23.835614879495516</v>
      </c>
      <c r="FU138" s="43">
        <f>FT138/'DEPRECATED - DT-Prelim Calcs'!$C$7*('DEPRECATED - DT-Prelim Calcs'!$C$8-'DEPRECATED - DT-Prelim Calcs'!$C$9)+'DEPRECATED - DT-Prelim Calcs'!$C$9</f>
        <v>-1297.0073777635614</v>
      </c>
      <c r="FV138" s="43">
        <f t="shared" si="198"/>
        <v>-1297.0073777635614</v>
      </c>
      <c r="FW138" s="2">
        <f t="shared" si="236"/>
        <v>-28.70094572289236</v>
      </c>
      <c r="FX138" s="43">
        <f>FW138*'DEPRECATED - DT-Prelim Calcs'!$C$21/FR$2/'DEPRECATED - DT-Prelim Calcs'!$C$19/'DEPRECATED - DT-Prelim Calcs'!$C$18*3.39*'DEPRECATED - DT-Prelim Calcs'!$C$20</f>
        <v>-1441.397564597424</v>
      </c>
      <c r="FY138" s="36">
        <f t="shared" si="237"/>
        <v>1</v>
      </c>
      <c r="FZ138" s="43">
        <f>FX137*'DEPRECATED - DT-Prelim Calcs'!$C$11+FZ137</f>
        <v>72.471221850323758</v>
      </c>
      <c r="GA138" s="43">
        <f>GA137+0.5*FX138*'DEPRECATED - DT-Prelim Calcs'!$C$11^2+FZ138*'DEPRECATED - DT-Prelim Calcs'!$C$11</f>
        <v>-2101971.5419692989</v>
      </c>
      <c r="GB138" s="43">
        <f>MIN('Drive Train'!$F$35-FV137*'DEPRECATED - DT-Prelim Calcs'!$C$21*'Drive Train'!$F$39,GB137+FV$2)</f>
        <v>7.1920000000000002</v>
      </c>
      <c r="GC138" s="43">
        <f>'Drive Train'!$F$35-FV138*'DEPRECATED - DT-Prelim Calcs'!$C$21*'Drive Train'!$F$39</f>
        <v>85.032413154759439</v>
      </c>
      <c r="GD138" s="1">
        <f>IF(GA138&gt;='Drive Train'!$F$29,1,0)</f>
        <v>0</v>
      </c>
      <c r="GE138" s="43">
        <f t="shared" si="238"/>
        <v>-1441.1193086261794</v>
      </c>
      <c r="GF138" s="49">
        <f>GF137+'DEPRECATED - DT-Prelim Calcs'!$C$11</f>
        <v>536</v>
      </c>
      <c r="GG138" s="2">
        <f>GQ138/'Drive Train'!$F$35</f>
        <v>0.86451612903225805</v>
      </c>
      <c r="GH138" s="36">
        <f>GO138*12*60/(PI() * 'Drive Train'!$F$15)/GG$2*GG138</f>
        <v>20199.514908256326</v>
      </c>
      <c r="GI138" s="2">
        <f>('DEPRECATED - DT-Prelim Calcs'!$C$6*GG138-GH138)/('DEPRECATED - DT-Prelim Calcs'!$C$6*GG138)*'DEPRECATED - DT-Prelim Calcs'!$C$7*GG138</f>
        <v>-10.794279060124316</v>
      </c>
      <c r="GJ138" s="43">
        <f>GI138/'DEPRECATED - DT-Prelim Calcs'!$C$7*('DEPRECATED - DT-Prelim Calcs'!$C$8-'DEPRECATED - DT-Prelim Calcs'!$C$9)+'DEPRECATED - DT-Prelim Calcs'!$C$9</f>
        <v>-586.54654581274247</v>
      </c>
      <c r="GK138" s="43">
        <f t="shared" si="239"/>
        <v>-586.54654581274247</v>
      </c>
      <c r="GL138" s="2">
        <f t="shared" si="240"/>
        <v>-12.619438220789039</v>
      </c>
      <c r="GM138" s="43">
        <f>GL138*'DEPRECATED - DT-Prelim Calcs'!$C$21/GG$2/'DEPRECATED - DT-Prelim Calcs'!$C$19/'DEPRECATED - DT-Prelim Calcs'!$C$18*3.39*'DEPRECATED - DT-Prelim Calcs'!$C$20</f>
        <v>-253.50561885526454</v>
      </c>
      <c r="GN138" s="36">
        <f t="shared" si="241"/>
        <v>1</v>
      </c>
      <c r="GO138" s="43">
        <f>GM137*'DEPRECATED - DT-Prelim Calcs'!$C$11+GO137</f>
        <v>67.966351468267092</v>
      </c>
      <c r="GP138" s="43">
        <f>GP137+0.5*GM138*'DEPRECATED - DT-Prelim Calcs'!$C$11^2+GO138*'DEPRECATED - DT-Prelim Calcs'!$C$11</f>
        <v>-173148.49725753025</v>
      </c>
      <c r="GQ138" s="43">
        <f>MIN('Drive Train'!$F$35-GK137*'DEPRECATED - DT-Prelim Calcs'!$C$21*'Drive Train'!$F$39,GQ137+GK$2)</f>
        <v>10.72</v>
      </c>
      <c r="GR138" s="43">
        <f>'Drive Train'!$F$35-GK138*'DEPRECATED - DT-Prelim Calcs'!$C$21*'Drive Train'!$F$39</f>
        <v>45.246606565513581</v>
      </c>
      <c r="GS138" s="1">
        <f>IF(GP138&gt;='Drive Train'!$F$29,1,0)</f>
        <v>0</v>
      </c>
      <c r="GT138" s="43">
        <f t="shared" si="242"/>
        <v>-651.71838423638053</v>
      </c>
      <c r="GU138" s="49">
        <f>GU137+'DEPRECATED - DT-Prelim Calcs'!$C$11</f>
        <v>536</v>
      </c>
      <c r="GV138" s="2">
        <f>HF138/'Drive Train'!$F$35</f>
        <v>0.84946236559139798</v>
      </c>
      <c r="GW138" s="36">
        <f>HD138*12*60/(PI() * 'Drive Train'!$F$15)/GV$2*GV138</f>
        <v>-53112.530009464324</v>
      </c>
      <c r="GX138" s="2">
        <f>('DEPRECATED - DT-Prelim Calcs'!$C$6*GV138-GW138)/('DEPRECATED - DT-Prelim Calcs'!$C$6*GV138)*'DEPRECATED - DT-Prelim Calcs'!$C$7*GV138</f>
        <v>43.027515445154641</v>
      </c>
      <c r="GY138" s="43">
        <f>GX138/'DEPRECATED - DT-Prelim Calcs'!$C$7*('DEPRECATED - DT-Prelim Calcs'!$C$8-'DEPRECATED - DT-Prelim Calcs'!$C$9)+'DEPRECATED - DT-Prelim Calcs'!$C$9</f>
        <v>2345.5362891763348</v>
      </c>
      <c r="GZ138" s="43">
        <f t="shared" si="199"/>
        <v>33.333333333333314</v>
      </c>
      <c r="HA138" s="2">
        <f t="shared" si="243"/>
        <v>1.4462867232450001</v>
      </c>
      <c r="HB138" s="43">
        <f>HA138*'DEPRECATED - DT-Prelim Calcs'!$C$21/GV$2/'DEPRECATED - DT-Prelim Calcs'!$C$19/'DEPRECATED - DT-Prelim Calcs'!$C$18*3.39*'DEPRECATED - DT-Prelim Calcs'!$C$20</f>
        <v>29.053734754561201</v>
      </c>
      <c r="HC138" s="36">
        <f t="shared" si="244"/>
        <v>0</v>
      </c>
      <c r="HD138" s="43">
        <f>HB137*'DEPRECATED - DT-Prelim Calcs'!$C$11+HD137</f>
        <v>-181.87749496590425</v>
      </c>
      <c r="HE138" s="43">
        <f>HE137+0.5*HB138*'DEPRECATED - DT-Prelim Calcs'!$C$11^2+HD138*'DEPRECATED - DT-Prelim Calcs'!$C$11</f>
        <v>-180411.23948050803</v>
      </c>
      <c r="HF138" s="43">
        <f>MIN('Drive Train'!$F$35-GZ137*'DEPRECATED - DT-Prelim Calcs'!$C$21*'Drive Train'!$F$39,HF137+GZ$2)</f>
        <v>10.533333333333335</v>
      </c>
      <c r="HG138" s="43">
        <f>'Drive Train'!$F$35-GZ138*'DEPRECATED - DT-Prelim Calcs'!$C$21*'Drive Train'!$F$39</f>
        <v>10.533333333333335</v>
      </c>
      <c r="HH138" s="1">
        <f>IF(HE138&gt;='Drive Train'!$F$29,1,0)</f>
        <v>0</v>
      </c>
      <c r="HI138" s="43">
        <f t="shared" si="245"/>
        <v>37.037037037037017</v>
      </c>
      <c r="HJ138" s="49">
        <f>HJ137+'DEPRECATED - DT-Prelim Calcs'!$C$11</f>
        <v>536</v>
      </c>
      <c r="HK138" s="2">
        <f>HU138/'Drive Train'!$F$35</f>
        <v>0.83440860215053769</v>
      </c>
      <c r="HL138" s="36">
        <f>HS138*12*60/(PI() * 'Drive Train'!$F$15)/HK$2*HK138</f>
        <v>-58234.087159601782</v>
      </c>
      <c r="HM138" s="2">
        <f>('DEPRECATED - DT-Prelim Calcs'!$C$6*HK138-HL138)/('DEPRECATED - DT-Prelim Calcs'!$C$6*HK138)*'DEPRECATED - DT-Prelim Calcs'!$C$7*HK138</f>
        <v>46.721819726301128</v>
      </c>
      <c r="HN138" s="43">
        <f>HM138/'DEPRECATED - DT-Prelim Calcs'!$C$7*('DEPRECATED - DT-Prelim Calcs'!$C$8-'DEPRECATED - DT-Prelim Calcs'!$C$9)+'DEPRECATED - DT-Prelim Calcs'!$C$9</f>
        <v>2546.7931641940163</v>
      </c>
      <c r="HO138" s="43">
        <f t="shared" si="200"/>
        <v>36.66666666666665</v>
      </c>
      <c r="HP138" s="2">
        <f t="shared" si="246"/>
        <v>1.4462867232450001</v>
      </c>
      <c r="HQ138" s="43">
        <f>HP138*'DEPRECATED - DT-Prelim Calcs'!$C$21/HK$2/'DEPRECATED - DT-Prelim Calcs'!$C$19/'DEPRECATED - DT-Prelim Calcs'!$C$18*3.39*'DEPRECATED - DT-Prelim Calcs'!$C$20</f>
        <v>29.053734754561201</v>
      </c>
      <c r="HR138" s="36">
        <f t="shared" si="247"/>
        <v>0</v>
      </c>
      <c r="HS138" s="43">
        <f>HQ137*'DEPRECATED - DT-Prelim Calcs'!$C$11+HS137</f>
        <v>-203.01335884459098</v>
      </c>
      <c r="HT138" s="43">
        <f>HT137+0.5*HQ138*'DEPRECATED - DT-Prelim Calcs'!$C$11^2+HS138*'DEPRECATED - DT-Prelim Calcs'!$C$11</f>
        <v>-200854.20897933439</v>
      </c>
      <c r="HU138" s="43">
        <f>MIN('Drive Train'!$F$35-HO137*'DEPRECATED - DT-Prelim Calcs'!$C$21*'Drive Train'!$F$39,HU137+HO$2)</f>
        <v>10.346666666666668</v>
      </c>
      <c r="HV138" s="43">
        <f>'Drive Train'!$F$35-HO138*'DEPRECATED - DT-Prelim Calcs'!$C$21*'Drive Train'!$F$39</f>
        <v>10.346666666666668</v>
      </c>
      <c r="HW138" s="1">
        <f>IF(HT138&gt;='Drive Train'!$F$29,1,0)</f>
        <v>0</v>
      </c>
      <c r="HX138" s="43">
        <f t="shared" si="248"/>
        <v>40.740740740740726</v>
      </c>
      <c r="HY138" s="49">
        <f>HY137+'DEPRECATED - DT-Prelim Calcs'!$C$11</f>
        <v>536</v>
      </c>
      <c r="HZ138" s="2">
        <f>IJ138/'Drive Train'!$F$35</f>
        <v>0.8193548387096774</v>
      </c>
      <c r="IA138" s="36">
        <f>IH138*12*60/(PI() * 'Drive Train'!$F$15)/HZ$2*HZ138</f>
        <v>-198954.62379178868</v>
      </c>
      <c r="IB138" s="2">
        <f>('DEPRECATED - DT-Prelim Calcs'!$C$6*HZ138-IA138)/('DEPRECATED - DT-Prelim Calcs'!$C$6*HZ138)*'DEPRECATED - DT-Prelim Calcs'!$C$7*HZ138</f>
        <v>150.09625155773162</v>
      </c>
      <c r="IC138" s="43">
        <f>IB138/'DEPRECATED - DT-Prelim Calcs'!$C$7*('DEPRECATED - DT-Prelim Calcs'!$C$8-'DEPRECATED - DT-Prelim Calcs'!$C$9)+'DEPRECATED - DT-Prelim Calcs'!$C$9</f>
        <v>8178.3853460555283</v>
      </c>
      <c r="ID138" s="43">
        <f t="shared" si="201"/>
        <v>39.999999999999986</v>
      </c>
      <c r="IE138" s="2">
        <f t="shared" si="249"/>
        <v>1.4462867232450001</v>
      </c>
      <c r="IF138" s="43">
        <f>IE138*'DEPRECATED - DT-Prelim Calcs'!$C$21/HZ$2/'DEPRECATED - DT-Prelim Calcs'!$C$19/'DEPRECATED - DT-Prelim Calcs'!$C$18*3.39*'DEPRECATED - DT-Prelim Calcs'!$C$20</f>
        <v>29.053734754561201</v>
      </c>
      <c r="IG138" s="36">
        <f t="shared" si="250"/>
        <v>0</v>
      </c>
      <c r="IH138" s="43">
        <f>IF137*'DEPRECATED - DT-Prelim Calcs'!$C$11+IH137</f>
        <v>-706.33077863670667</v>
      </c>
      <c r="II138" s="43">
        <f>II137+0.5*IF138*'DEPRECATED - DT-Prelim Calcs'!$C$11^2+IH138*'DEPRECATED - DT-Prelim Calcs'!$C$11</f>
        <v>-187239.42234811932</v>
      </c>
      <c r="IJ138" s="43">
        <f>MIN('Drive Train'!$F$35-ID137*'DEPRECATED - DT-Prelim Calcs'!$C$21*'Drive Train'!$F$39,IJ137+ID$2)</f>
        <v>10.16</v>
      </c>
      <c r="IK138" s="43">
        <f>'Drive Train'!$F$35-ID138*'DEPRECATED - DT-Prelim Calcs'!$C$21*'Drive Train'!$F$39</f>
        <v>10.16</v>
      </c>
      <c r="IL138" s="1">
        <f>IF(II138&gt;='Drive Train'!$F$29,1,0)</f>
        <v>0</v>
      </c>
      <c r="IM138" s="43">
        <f t="shared" si="251"/>
        <v>44.444444444444429</v>
      </c>
      <c r="IN138" s="49">
        <f>IN137+'DEPRECATED - DT-Prelim Calcs'!$C$11</f>
        <v>536</v>
      </c>
      <c r="IO138" s="2">
        <f>IY138/'Drive Train'!$F$35</f>
        <v>0.80430107526881722</v>
      </c>
      <c r="IP138" s="36">
        <f>IW138*12*60/(PI() * 'Drive Train'!$F$15)/IO$2*IO138</f>
        <v>14117.901489298545</v>
      </c>
      <c r="IQ138" s="2">
        <f>('DEPRECATED - DT-Prelim Calcs'!$C$6*IO138-IP138)/('DEPRECATED - DT-Prelim Calcs'!$C$6*IO138)*'DEPRECATED - DT-Prelim Calcs'!$C$7*IO138</f>
        <v>-6.6060345376804976</v>
      </c>
      <c r="IR138" s="43">
        <f>IQ138/'DEPRECATED - DT-Prelim Calcs'!$C$7*('DEPRECATED - DT-Prelim Calcs'!$C$8-'DEPRECATED - DT-Prelim Calcs'!$C$9)+'DEPRECATED - DT-Prelim Calcs'!$C$9</f>
        <v>-358.38098600796741</v>
      </c>
      <c r="IS138" s="43">
        <f t="shared" si="202"/>
        <v>-358.38098600796741</v>
      </c>
      <c r="IT138" s="2">
        <f t="shared" si="252"/>
        <v>-7.9771827463832929</v>
      </c>
      <c r="IU138" s="43">
        <f>IT138*'DEPRECATED - DT-Prelim Calcs'!$C$21/IO$2/'DEPRECATED - DT-Prelim Calcs'!$C$19/'DEPRECATED - DT-Prelim Calcs'!$C$18*3.39*'DEPRECATED - DT-Prelim Calcs'!$C$20</f>
        <v>-160.24965719250474</v>
      </c>
      <c r="IV138" s="36">
        <f t="shared" si="253"/>
        <v>1</v>
      </c>
      <c r="IW138" s="43">
        <f>IU137*'DEPRECATED - DT-Prelim Calcs'!$C$11+IW137</f>
        <v>51.059624320017313</v>
      </c>
      <c r="IX138" s="43">
        <f>IX137+0.5*IU138*'DEPRECATED - DT-Prelim Calcs'!$C$11^2+IW138*'DEPRECATED - DT-Prelim Calcs'!$C$11</f>
        <v>-227822.37272723927</v>
      </c>
      <c r="IY138" s="43">
        <f>MIN('Drive Train'!$F$35-IS137*'DEPRECATED - DT-Prelim Calcs'!$C$21*'Drive Train'!$F$39,IY137+IS$2)</f>
        <v>9.9733333333333345</v>
      </c>
      <c r="IZ138" s="43">
        <f>'Drive Train'!$F$35-IS138*'DEPRECATED - DT-Prelim Calcs'!$C$21*'Drive Train'!$F$39</f>
        <v>32.469335216446176</v>
      </c>
      <c r="JA138" s="1">
        <f>IF(IX138&gt;='Drive Train'!$F$29,1,0)</f>
        <v>0</v>
      </c>
      <c r="JB138" s="43">
        <f t="shared" si="254"/>
        <v>-398.20109556440821</v>
      </c>
      <c r="JC138" s="49">
        <f>JC137+'DEPRECATED - DT-Prelim Calcs'!$C$11</f>
        <v>536</v>
      </c>
      <c r="JD138" s="2">
        <f>JN138/'Drive Train'!$F$35</f>
        <v>2.6458356891772303</v>
      </c>
      <c r="JE138" s="36">
        <f>JL138*12*60/(PI() * 'Drive Train'!$F$15)/JD$2*JD138</f>
        <v>-545953.38217093307</v>
      </c>
      <c r="JF138" s="2">
        <f>('DEPRECATED - DT-Prelim Calcs'!$C$6*JD138-JE138)/('DEPRECATED - DT-Prelim Calcs'!$C$6*JD138)*'DEPRECATED - DT-Prelim Calcs'!$C$7*JD138</f>
        <v>413.74460611918096</v>
      </c>
      <c r="JG138" s="43">
        <f>JF138/'DEPRECATED - DT-Prelim Calcs'!$C$7*('DEPRECATED - DT-Prelim Calcs'!$C$8-'DEPRECATED - DT-Prelim Calcs'!$C$9)+'DEPRECATED - DT-Prelim Calcs'!$C$9</f>
        <v>22541.318094552393</v>
      </c>
      <c r="JH138" s="43">
        <f t="shared" si="203"/>
        <v>46.666666666666657</v>
      </c>
      <c r="JI138" s="2">
        <f t="shared" si="255"/>
        <v>1.4462867232450001</v>
      </c>
      <c r="JJ138" s="43">
        <f>JI138*'DEPRECATED - DT-Prelim Calcs'!$C$21/JD$2/'DEPRECATED - DT-Prelim Calcs'!$C$19/'DEPRECATED - DT-Prelim Calcs'!$C$18*3.39*'DEPRECATED - DT-Prelim Calcs'!$C$20</f>
        <v>29.053734754561201</v>
      </c>
      <c r="JK138" s="36">
        <f t="shared" si="256"/>
        <v>0</v>
      </c>
      <c r="JL138" s="43">
        <f>JJ137*'DEPRECATED - DT-Prelim Calcs'!$C$11+JL137</f>
        <v>-600.23153366745942</v>
      </c>
      <c r="JM138" s="43">
        <f>JM137+0.5*JJ138*'DEPRECATED - DT-Prelim Calcs'!$C$11^2+JL138*'DEPRECATED - DT-Prelim Calcs'!$C$11</f>
        <v>-199370.26584878803</v>
      </c>
      <c r="JN138" s="43">
        <f>MIN('Drive Train'!$F$35-JH137*'DEPRECATED - DT-Prelim Calcs'!$C$21*'Drive Train'!$F$39,JN137+JH$2)</f>
        <v>32.808362545797657</v>
      </c>
      <c r="JO138" s="43">
        <f>'Drive Train'!$F$35-JH138*'DEPRECATED - DT-Prelim Calcs'!$C$21*'Drive Train'!$F$39</f>
        <v>9.7866666666666671</v>
      </c>
      <c r="JP138" s="1">
        <f>IF(JM138&gt;='Drive Train'!$F$29,1,0)</f>
        <v>0</v>
      </c>
      <c r="JQ138" s="43">
        <f>MIN(JG138,'DEPRECATED - DT-Prelim Calcs'!$C$10)*'DEPRECATED - DT-Prelim Calcs'!$C$11*1000/60/60</f>
        <v>103.33333333333333</v>
      </c>
      <c r="JR138" s="49">
        <f>JR137+'DEPRECATED - DT-Prelim Calcs'!$C$11</f>
        <v>536</v>
      </c>
      <c r="JS138" s="2">
        <f>KC138/'Drive Train'!$F$35</f>
        <v>2.7848293317664012</v>
      </c>
      <c r="JT138" s="36">
        <f>KA138*12*60/(PI() * 'Drive Train'!$F$15)/JS$2*JS138</f>
        <v>-622020.6019942452</v>
      </c>
      <c r="JU138" s="2">
        <f>('DEPRECATED - DT-Prelim Calcs'!$C$6*JS138-JT138)/('DEPRECATED - DT-Prelim Calcs'!$C$6*JS138)*'DEPRECATED - DT-Prelim Calcs'!$C$7*JS138</f>
        <v>470.31423880626812</v>
      </c>
      <c r="JV138" s="43">
        <f>JU138/'DEPRECATED - DT-Prelim Calcs'!$C$7*('DEPRECATED - DT-Prelim Calcs'!$C$8-'DEPRECATED - DT-Prelim Calcs'!$C$9)+'DEPRECATED - DT-Prelim Calcs'!$C$9</f>
        <v>25623.096591684756</v>
      </c>
      <c r="JW138" s="43">
        <f t="shared" si="204"/>
        <v>49.999999999999993</v>
      </c>
      <c r="JX138" s="2">
        <f t="shared" si="257"/>
        <v>1.4462867232450001</v>
      </c>
      <c r="JY138" s="43">
        <f>JX138*'DEPRECATED - DT-Prelim Calcs'!$C$21/JS$2/'DEPRECATED - DT-Prelim Calcs'!$C$19/'DEPRECATED - DT-Prelim Calcs'!$C$18*3.39*'DEPRECATED - DT-Prelim Calcs'!$C$20</f>
        <v>29.053734754561201</v>
      </c>
      <c r="JZ138" s="36">
        <f t="shared" si="258"/>
        <v>0</v>
      </c>
      <c r="KA138" s="43">
        <f>JY137*'DEPRECATED - DT-Prelim Calcs'!$C$11+KA137</f>
        <v>-649.72907532725367</v>
      </c>
      <c r="KB138" s="43">
        <f>KB137+0.5*JY138*'DEPRECATED - DT-Prelim Calcs'!$C$11^2+KA138*'DEPRECATED - DT-Prelim Calcs'!$C$11</f>
        <v>-217741.89870288927</v>
      </c>
      <c r="KC138" s="43">
        <f>MIN('Drive Train'!$F$35-JW137*'DEPRECATED - DT-Prelim Calcs'!$C$21*'Drive Train'!$F$39,KC137+JW$2)</f>
        <v>34.531883713903376</v>
      </c>
      <c r="KD138" s="43">
        <f>'Drive Train'!$F$35-JW138*'DEPRECATED - DT-Prelim Calcs'!$C$21*'Drive Train'!$F$39</f>
        <v>9.6000000000000014</v>
      </c>
      <c r="KE138" s="1">
        <f>IF(KB138&gt;='Drive Train'!$F$29,1,0)</f>
        <v>0</v>
      </c>
      <c r="KF138" s="43">
        <f>MIN(JV138,'DEPRECATED - DT-Prelim Calcs'!$C$10)*'DEPRECATED - DT-Prelim Calcs'!$C$11*1000/60/60</f>
        <v>103.33333333333333</v>
      </c>
      <c r="KG138" s="49">
        <f>KG137+'DEPRECATED - DT-Prelim Calcs'!$C$11</f>
        <v>536</v>
      </c>
      <c r="KH138" s="2">
        <f>KR138/'Drive Train'!$F$35</f>
        <v>4.6784766779221165</v>
      </c>
      <c r="KI138" s="36">
        <f>KP138*12*60/(PI() * 'Drive Train'!$F$15)/KH$2*KH138</f>
        <v>-2115791.3422597582</v>
      </c>
      <c r="KJ138" s="2">
        <f>('DEPRECATED - DT-Prelim Calcs'!$C$6*KH138-KI138)/('DEPRECATED - DT-Prelim Calcs'!$C$6*KH138)*'DEPRECATED - DT-Prelim Calcs'!$C$7*KH138</f>
        <v>1577.2808322962992</v>
      </c>
      <c r="KK138" s="43">
        <f>KJ138/'DEPRECATED - DT-Prelim Calcs'!$C$7*('DEPRECATED - DT-Prelim Calcs'!$C$8-'DEPRECATED - DT-Prelim Calcs'!$C$9)+'DEPRECATED - DT-Prelim Calcs'!$C$9</f>
        <v>85927.993102708831</v>
      </c>
      <c r="KL138" s="43">
        <f t="shared" si="205"/>
        <v>53.333333333333329</v>
      </c>
      <c r="KM138" s="2">
        <f t="shared" si="259"/>
        <v>1.4462867232450001</v>
      </c>
      <c r="KN138" s="43">
        <f>KM138*'DEPRECATED - DT-Prelim Calcs'!$C$21/KH$2/'DEPRECATED - DT-Prelim Calcs'!$C$19/'DEPRECATED - DT-Prelim Calcs'!$C$18*3.39*'DEPRECATED - DT-Prelim Calcs'!$C$20</f>
        <v>29.053734754561201</v>
      </c>
      <c r="KO138" s="36">
        <f t="shared" si="260"/>
        <v>0</v>
      </c>
      <c r="KP138" s="43">
        <f>KN137*'DEPRECATED - DT-Prelim Calcs'!$C$11+KP137</f>
        <v>-1315.5110003321245</v>
      </c>
      <c r="KQ138" s="43">
        <f>KQ137+0.5*KN138*'DEPRECATED - DT-Prelim Calcs'!$C$11^2+KP138*'DEPRECATED - DT-Prelim Calcs'!$C$11</f>
        <v>-210211.72474491986</v>
      </c>
      <c r="KR138" s="43">
        <f>MIN('Drive Train'!$F$35-KL137*'DEPRECATED - DT-Prelim Calcs'!$C$21*'Drive Train'!$F$39,KR137+KL$2)</f>
        <v>58.013110806234245</v>
      </c>
      <c r="KS138" s="43">
        <f>'Drive Train'!$F$35-KL138*'DEPRECATED - DT-Prelim Calcs'!$C$21*'Drive Train'!$F$39</f>
        <v>9.413333333333334</v>
      </c>
      <c r="KT138" s="1">
        <f>IF(KQ138&gt;='Drive Train'!$F$29,1,0)</f>
        <v>0</v>
      </c>
      <c r="KU138" s="43">
        <f>MIN(KK138,'DEPRECATED - DT-Prelim Calcs'!$C$10)*'DEPRECATED - DT-Prelim Calcs'!$C$11*1000/60/60</f>
        <v>103.33333333333333</v>
      </c>
      <c r="KV138" s="49">
        <f>KV137+'DEPRECATED - DT-Prelim Calcs'!$C$11</f>
        <v>536</v>
      </c>
      <c r="KW138" s="2">
        <f>LG138/'Drive Train'!$F$35</f>
        <v>0.74408602150537628</v>
      </c>
      <c r="KX138" s="36">
        <f>LE138*12*60/(PI() * 'Drive Train'!$F$15)/KW$2*KW138</f>
        <v>-49125.277414542943</v>
      </c>
      <c r="KY138" s="2">
        <f>('DEPRECATED - DT-Prelim Calcs'!$C$6*KW138-KX138)/('DEPRECATED - DT-Prelim Calcs'!$C$6*KW138)*'DEPRECATED - DT-Prelim Calcs'!$C$7*KW138</f>
        <v>39.602232261268739</v>
      </c>
      <c r="KZ138" s="43">
        <f>KY138/'DEPRECATED - DT-Prelim Calcs'!$C$7*('DEPRECATED - DT-Prelim Calcs'!$C$8-'DEPRECATED - DT-Prelim Calcs'!$C$9)+'DEPRECATED - DT-Prelim Calcs'!$C$9</f>
        <v>2158.9350410989687</v>
      </c>
      <c r="LA138" s="43">
        <f t="shared" si="206"/>
        <v>56.666666666666664</v>
      </c>
      <c r="LB138" s="2">
        <f t="shared" si="261"/>
        <v>1.4462867232450001</v>
      </c>
      <c r="LC138" s="43">
        <f>LB138*'DEPRECATED - DT-Prelim Calcs'!$C$21/KW$2/'DEPRECATED - DT-Prelim Calcs'!$C$19/'DEPRECATED - DT-Prelim Calcs'!$C$18*3.39*'DEPRECATED - DT-Prelim Calcs'!$C$20</f>
        <v>29.053734754561201</v>
      </c>
      <c r="LD138" s="36">
        <f t="shared" si="262"/>
        <v>0</v>
      </c>
      <c r="LE138" s="43">
        <f>LC137*'DEPRECATED - DT-Prelim Calcs'!$C$11+LE137</f>
        <v>-192.04720333830079</v>
      </c>
      <c r="LF138" s="43">
        <f>LF137+0.5*LC138*'DEPRECATED - DT-Prelim Calcs'!$C$11^2+LE138*'DEPRECATED - DT-Prelim Calcs'!$C$11</f>
        <v>-242070.91133817975</v>
      </c>
      <c r="LG138" s="43">
        <f>MIN('Drive Train'!$F$35-LA137*'DEPRECATED - DT-Prelim Calcs'!$C$21*'Drive Train'!$F$39,LG137+LA$2)</f>
        <v>9.2266666666666666</v>
      </c>
      <c r="LH138" s="43">
        <f>'Drive Train'!$F$35-LA138*'DEPRECATED - DT-Prelim Calcs'!$C$21*'Drive Train'!$F$39</f>
        <v>9.2266666666666666</v>
      </c>
      <c r="LI138" s="1">
        <f>IF(LF138&gt;='Drive Train'!$F$29,1,0)</f>
        <v>0</v>
      </c>
      <c r="LJ138" s="43">
        <f>MIN(KZ138,'DEPRECATED - DT-Prelim Calcs'!$C$10)*'DEPRECATED - DT-Prelim Calcs'!$C$11*1000/60/60</f>
        <v>103.33333333333333</v>
      </c>
      <c r="LK138" s="49">
        <f>LK137+'DEPRECATED - DT-Prelim Calcs'!$C$11</f>
        <v>536</v>
      </c>
      <c r="LL138" s="2">
        <f>LV138/'Drive Train'!$F$35</f>
        <v>4.5320680279675356</v>
      </c>
      <c r="LM138" s="36">
        <f>LT138*12*60/(PI() * 'Drive Train'!$F$15)/LL$2*LL138</f>
        <v>-1975068.9092981787</v>
      </c>
      <c r="LN138" s="2">
        <f>('DEPRECATED - DT-Prelim Calcs'!$C$6*LL138-LM138)/('DEPRECATED - DT-Prelim Calcs'!$C$6*LL138)*'DEPRECATED - DT-Prelim Calcs'!$C$7*LL138</f>
        <v>1473.1477477358792</v>
      </c>
      <c r="LO138" s="43">
        <f>LN138/'DEPRECATED - DT-Prelim Calcs'!$C$7*('DEPRECATED - DT-Prelim Calcs'!$C$8-'DEPRECATED - DT-Prelim Calcs'!$C$9)+'DEPRECATED - DT-Prelim Calcs'!$C$9</f>
        <v>80255.071331879983</v>
      </c>
      <c r="LP138" s="43">
        <f t="shared" si="207"/>
        <v>60</v>
      </c>
      <c r="LQ138" s="2">
        <f t="shared" si="263"/>
        <v>1.4462867232450001</v>
      </c>
      <c r="LR138" s="43">
        <f>LQ138*'DEPRECATED - DT-Prelim Calcs'!$C$21/LL$2/'DEPRECATED - DT-Prelim Calcs'!$C$19/'DEPRECATED - DT-Prelim Calcs'!$C$18*3.39*'DEPRECATED - DT-Prelim Calcs'!$C$20</f>
        <v>29.053734754561201</v>
      </c>
      <c r="LS138" s="36">
        <f t="shared" si="264"/>
        <v>0</v>
      </c>
      <c r="LT138" s="43">
        <f>LR137*'DEPRECATED - DT-Prelim Calcs'!$C$11+LT137</f>
        <v>-1267.6867458116258</v>
      </c>
      <c r="LU138" s="43">
        <f>LU137+0.5*LR138*'DEPRECATED - DT-Prelim Calcs'!$C$11^2+LT138*'DEPRECATED - DT-Prelim Calcs'!$C$11</f>
        <v>-236189.03944023678</v>
      </c>
      <c r="LV138" s="43">
        <f>MIN('Drive Train'!$F$35-LP137*'DEPRECATED - DT-Prelim Calcs'!$C$21*'Drive Train'!$F$39,LV137+LP$2)</f>
        <v>56.197643546797444</v>
      </c>
      <c r="LW138" s="43">
        <f>'Drive Train'!$F$35-LP138*'DEPRECATED - DT-Prelim Calcs'!$C$21*'Drive Train'!$F$39</f>
        <v>9.0400000000000009</v>
      </c>
      <c r="LX138" s="1">
        <f>IF(LU138&gt;='Drive Train'!$F$29,1,0)</f>
        <v>0</v>
      </c>
      <c r="LY138" s="43">
        <f>MIN(LO138,'DEPRECATED - DT-Prelim Calcs'!$C$10)*'DEPRECATED - DT-Prelim Calcs'!$C$11*1000/60/60</f>
        <v>103.33333333333333</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1"/>
        <v>0</v>
      </c>
      <c r="X139" s="2">
        <f>MAX(MIN(IF(AND(AI138=1,AG139&lt;0),-1,1)*(W139-$C$9)/($C$8-$C$9)*$C$7-$C$29*AE139/T$2 -  AI138*$C$29/2,X$2),MAX(X$4:X138)*-1)</f>
        <v>-0.27672021620693066</v>
      </c>
      <c r="Y139" s="43">
        <f t="shared" si="182"/>
        <v>0</v>
      </c>
      <c r="Z139" s="43">
        <f t="shared" si="183"/>
        <v>0</v>
      </c>
      <c r="AA139" s="43">
        <f t="shared" si="184"/>
        <v>0</v>
      </c>
      <c r="AB139" s="43" t="e">
        <f t="shared" si="185"/>
        <v>#N/A</v>
      </c>
      <c r="AC139" s="36">
        <f t="shared" si="208"/>
        <v>1</v>
      </c>
      <c r="AD139" s="1">
        <f t="shared" si="186"/>
        <v>1</v>
      </c>
      <c r="AE139" s="43">
        <f t="shared" si="187"/>
        <v>0</v>
      </c>
      <c r="AF139" s="43" t="e">
        <f t="shared" si="188"/>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889.49632897085212</v>
      </c>
      <c r="AK139" s="43">
        <f t="shared" si="178"/>
        <v>0</v>
      </c>
      <c r="AL139" s="49">
        <f>AL138+'DEPRECATED - DT-Prelim Calcs'!$C$11</f>
        <v>540</v>
      </c>
      <c r="AM139" s="2">
        <f>AW139/'Drive Train'!$F$35</f>
        <v>0.57999999999999996</v>
      </c>
      <c r="AN139" s="36">
        <f>AU139*12*60/(PI() * 'Drive Train'!$F$15)/AM$2*AM139</f>
        <v>4409.7531053519906</v>
      </c>
      <c r="AO139" s="2">
        <f>('DEPRECATED - DT-Prelim Calcs'!$C$6*AM139-AN139)/('DEPRECATED - DT-Prelim Calcs'!$C$6*AM139)*'DEPRECATED - DT-Prelim Calcs'!$C$7*AM139</f>
        <v>-0.52145236114433202</v>
      </c>
      <c r="AP139" s="43">
        <f>AO139/'DEPRECATED - DT-Prelim Calcs'!$C$7*('DEPRECATED - DT-Prelim Calcs'!$C$8-'DEPRECATED - DT-Prelim Calcs'!$C$9)+'DEPRECATED - DT-Prelim Calcs'!$C$9</f>
        <v>-26.90747937577331</v>
      </c>
      <c r="AQ139" s="43">
        <f t="shared" si="189"/>
        <v>-26.90747937577331</v>
      </c>
      <c r="AR139" s="2">
        <f t="shared" si="209"/>
        <v>-1.1153603729230817</v>
      </c>
      <c r="AS139" s="43">
        <f>AR139*'DEPRECATED - DT-Prelim Calcs'!$C$21/AM$2/'DEPRECATED - DT-Prelim Calcs'!$C$19/'DEPRECATED - DT-Prelim Calcs'!$C$18*3.39*'DEPRECATED - DT-Prelim Calcs'!$C$20</f>
        <v>-11.202959935201669</v>
      </c>
      <c r="AT139" s="36">
        <f t="shared" si="210"/>
        <v>1</v>
      </c>
      <c r="AU139" s="43">
        <f>AS138*'DEPRECATED - DT-Prelim Calcs'!$C$11+AU138</f>
        <v>44.232592464618747</v>
      </c>
      <c r="AV139" s="43">
        <f>AV138+0.5*AS139*'DEPRECATED - DT-Prelim Calcs'!$C$11^2+AU139*'DEPRECATED - DT-Prelim Calcs'!$C$11</f>
        <v>7902.4564742913644</v>
      </c>
      <c r="AW139" s="43">
        <f>MIN('Drive Train'!$F$35-AQ138*'DEPRECATED - DT-Prelim Calcs'!$C$21*'Drive Train'!$F$39,AW138+AQ$2)</f>
        <v>7.1920000000000002</v>
      </c>
      <c r="AX139" s="43">
        <f>'Drive Train'!$F$35-AQ139*'DEPRECATED - DT-Prelim Calcs'!$C$21*'Drive Train'!$F$39</f>
        <v>13.906818845043306</v>
      </c>
      <c r="AY139" s="1">
        <f>IF(AV139&gt;='Drive Train'!$F$29,1,0)</f>
        <v>1</v>
      </c>
      <c r="AZ139" s="43">
        <f t="shared" si="211"/>
        <v>-29.897199306414787</v>
      </c>
      <c r="BA139" s="49">
        <f>BA138+'DEPRECATED - DT-Prelim Calcs'!$C$11</f>
        <v>540</v>
      </c>
      <c r="BB139" s="2">
        <f>BL139/'Drive Train'!$F$35</f>
        <v>0.8352899325077503</v>
      </c>
      <c r="BC139" s="36">
        <f>BJ139*12*60/(PI() * 'Drive Train'!$F$15)/BB$2*BB139</f>
        <v>7160.0209302694084</v>
      </c>
      <c r="BD139" s="2">
        <f>('DEPRECATED - DT-Prelim Calcs'!$C$6*BB139-BC139)/('DEPRECATED - DT-Prelim Calcs'!$C$6*BB139)*'DEPRECATED - DT-Prelim Calcs'!$C$7*BB139</f>
        <v>-1.345891182520395</v>
      </c>
      <c r="BE139" s="43">
        <f>BD139/'DEPRECATED - DT-Prelim Calcs'!$C$7*('DEPRECATED - DT-Prelim Calcs'!$C$8-'DEPRECATED - DT-Prelim Calcs'!$C$9)+'DEPRECATED - DT-Prelim Calcs'!$C$9</f>
        <v>-71.820937555215536</v>
      </c>
      <c r="BF139" s="43">
        <f t="shared" si="190"/>
        <v>-71.820937555215536</v>
      </c>
      <c r="BG139" s="2">
        <f t="shared" si="212"/>
        <v>-2.0154827066080023</v>
      </c>
      <c r="BH139" s="43">
        <f>BG139*'DEPRECATED - DT-Prelim Calcs'!$C$21/BB$2/'DEPRECATED - DT-Prelim Calcs'!$C$19/'DEPRECATED - DT-Prelim Calcs'!$C$18*3.39*'DEPRECATED - DT-Prelim Calcs'!$C$20</f>
        <v>-29.241354860602161</v>
      </c>
      <c r="BI139" s="36">
        <f t="shared" si="213"/>
        <v>1</v>
      </c>
      <c r="BJ139" s="43">
        <f>BH138*'DEPRECATED - DT-Prelim Calcs'!$C$11+BJ138</f>
        <v>34.524890897112542</v>
      </c>
      <c r="BK139" s="43">
        <f>BK138+0.5*BH139*'DEPRECATED - DT-Prelim Calcs'!$C$11^2+BJ139*'DEPRECATED - DT-Prelim Calcs'!$C$11</f>
        <v>-70085.997061388669</v>
      </c>
      <c r="BL139" s="43">
        <f>MIN('Drive Train'!$F$35-BF138*'DEPRECATED - DT-Prelim Calcs'!$C$21*'Drive Train'!$F$39,BL138+BF$2)</f>
        <v>10.357595163096104</v>
      </c>
      <c r="BM139" s="43">
        <f>'Drive Train'!$F$35-BF139*'DEPRECATED - DT-Prelim Calcs'!$C$21*'Drive Train'!$F$39</f>
        <v>16.421972503092071</v>
      </c>
      <c r="BN139" s="1">
        <f>IF(BK139&gt;='Drive Train'!$F$29,1,0)</f>
        <v>0</v>
      </c>
      <c r="BO139" s="43">
        <f t="shared" si="214"/>
        <v>-79.801041728017267</v>
      </c>
      <c r="BP139" s="49">
        <f>BP138+'DEPRECATED - DT-Prelim Calcs'!$C$11</f>
        <v>540</v>
      </c>
      <c r="BQ139" s="2">
        <f>CA139/'Drive Train'!$F$35</f>
        <v>0.57999999999999996</v>
      </c>
      <c r="BR139" s="36">
        <f>BY139*12*60/(PI() * 'Drive Train'!$F$15)/BQ$2*BQ139</f>
        <v>14614.928029054126</v>
      </c>
      <c r="BS139" s="2">
        <f>('DEPRECATED - DT-Prelim Calcs'!$C$6*BQ139-BR139)/('DEPRECATED - DT-Prelim Calcs'!$C$6*BQ139)*'DEPRECATED - DT-Prelim Calcs'!$C$7*BQ139</f>
        <v>-8.0233756201040531</v>
      </c>
      <c r="BT139" s="43">
        <f>BS139/'DEPRECATED - DT-Prelim Calcs'!$C$7*('DEPRECATED - DT-Prelim Calcs'!$C$8-'DEPRECATED - DT-Prelim Calcs'!$C$9)+'DEPRECATED - DT-Prelim Calcs'!$C$9</f>
        <v>-435.59434348328045</v>
      </c>
      <c r="BU139" s="43">
        <f t="shared" si="191"/>
        <v>-435.59434348328045</v>
      </c>
      <c r="BV139" s="2">
        <f t="shared" si="215"/>
        <v>-9.9917222918237201</v>
      </c>
      <c r="BW139" s="43">
        <f>BV139*'DEPRECATED - DT-Prelim Calcs'!$C$21/BQ$2/'DEPRECATED - DT-Prelim Calcs'!$C$19/'DEPRECATED - DT-Prelim Calcs'!$C$18*3.39*'DEPRECATED - DT-Prelim Calcs'!$C$20</f>
        <v>-189.56769917583438</v>
      </c>
      <c r="BX139" s="36">
        <f t="shared" si="216"/>
        <v>1</v>
      </c>
      <c r="BY139" s="43">
        <f>BW138*'DEPRECATED - DT-Prelim Calcs'!$C$11+BY138</f>
        <v>77.610125978397576</v>
      </c>
      <c r="BZ139" s="43">
        <f>BZ138+0.5*BW139*'DEPRECATED - DT-Prelim Calcs'!$C$11^2+BY139*'DEPRECATED - DT-Prelim Calcs'!$C$11</f>
        <v>-173616.87380033752</v>
      </c>
      <c r="CA139" s="43">
        <f>MIN('Drive Train'!$F$35-BU138*'DEPRECATED - DT-Prelim Calcs'!$C$21*'Drive Train'!$F$39,CA138+BU$2)</f>
        <v>7.1920000000000002</v>
      </c>
      <c r="CB139" s="43">
        <f>'Drive Train'!$F$35-BU139*'DEPRECATED - DT-Prelim Calcs'!$C$21*'Drive Train'!$F$39</f>
        <v>36.793283235063704</v>
      </c>
      <c r="CC139" s="1">
        <f>IF(BZ139&gt;='Drive Train'!$F$29,1,0)</f>
        <v>0</v>
      </c>
      <c r="CD139" s="43">
        <f t="shared" si="217"/>
        <v>-483.99371498142267</v>
      </c>
      <c r="CE139" s="49">
        <f>CE138+'DEPRECATED - DT-Prelim Calcs'!$C$11</f>
        <v>540</v>
      </c>
      <c r="CF139" s="2">
        <f>CP139/'Drive Train'!$F$35</f>
        <v>0.57999999999999996</v>
      </c>
      <c r="CG139" s="36">
        <f>CN139*12*60/(PI() * 'Drive Train'!$F$15)/CF$2*CF139</f>
        <v>7389.9994928415908</v>
      </c>
      <c r="CH139" s="2">
        <f>('DEPRECATED - DT-Prelim Calcs'!$C$6*CF139-CG139)/('DEPRECATED - DT-Prelim Calcs'!$C$6*CF139)*'DEPRECATED - DT-Prelim Calcs'!$C$7*CF139</f>
        <v>-2.7122604422299474</v>
      </c>
      <c r="CI139" s="43">
        <f>CH139/'DEPRECATED - DT-Prelim Calcs'!$C$7*('DEPRECATED - DT-Prelim Calcs'!$C$8-'DEPRECATED - DT-Prelim Calcs'!$C$9)+'DEPRECATED - DT-Prelim Calcs'!$C$9</f>
        <v>-146.25747185282549</v>
      </c>
      <c r="CJ139" s="43">
        <f t="shared" si="192"/>
        <v>-146.25747185282549</v>
      </c>
      <c r="CK139" s="2">
        <f t="shared" si="218"/>
        <v>-3.707549702418401</v>
      </c>
      <c r="CL139" s="43">
        <f>CK139*'DEPRECATED - DT-Prelim Calcs'!$C$21/CF$2/'DEPRECATED - DT-Prelim Calcs'!$C$19/'DEPRECATED - DT-Prelim Calcs'!$C$18*3.39*'DEPRECATED - DT-Prelim Calcs'!$C$20</f>
        <v>-86.892309270935627</v>
      </c>
      <c r="CM139" s="36">
        <f t="shared" si="219"/>
        <v>1</v>
      </c>
      <c r="CN139" s="43">
        <f>CL138*'DEPRECATED - DT-Prelim Calcs'!$C$11+CN138</f>
        <v>31.76842927852141</v>
      </c>
      <c r="CO139" s="43">
        <f>CO138+0.5*CL139*'DEPRECATED - DT-Prelim Calcs'!$C$11^2+CN139*'DEPRECATED - DT-Prelim Calcs'!$C$11</f>
        <v>-340828.38223977317</v>
      </c>
      <c r="CP139" s="43">
        <f>MIN('Drive Train'!$F$35-CJ138*'DEPRECATED - DT-Prelim Calcs'!$C$21*'Drive Train'!$F$39,CP138+CJ$2)</f>
        <v>7.1920000000000002</v>
      </c>
      <c r="CQ139" s="43">
        <f>'Drive Train'!$F$35-CJ139*'DEPRECATED - DT-Prelim Calcs'!$C$21*'Drive Train'!$F$39</f>
        <v>20.59041842375823</v>
      </c>
      <c r="CR139" s="1">
        <f>IF(CO139&gt;='Drive Train'!$F$29,1,0)</f>
        <v>0</v>
      </c>
      <c r="CS139" s="43">
        <f t="shared" si="220"/>
        <v>-162.50830205869499</v>
      </c>
      <c r="CT139" s="49">
        <f>CT138+'DEPRECATED - DT-Prelim Calcs'!$C$11</f>
        <v>540</v>
      </c>
      <c r="CU139" s="2">
        <f>DE139/'Drive Train'!$F$35</f>
        <v>0.57999999999999996</v>
      </c>
      <c r="CV139" s="36">
        <f>DC139*12*60/(PI() * 'Drive Train'!$F$15)/CU$2*CU139</f>
        <v>-225079.63839242733</v>
      </c>
      <c r="CW139" s="2">
        <f>('DEPRECATED - DT-Prelim Calcs'!$C$6*CU139-CV139)/('DEPRECATED - DT-Prelim Calcs'!$C$6*CU139)*'DEPRECATED - DT-Prelim Calcs'!$C$7*CU139</f>
        <v>168.17842947656496</v>
      </c>
      <c r="CX139" s="43">
        <f>CW139/'DEPRECATED - DT-Prelim Calcs'!$C$7*('DEPRECATED - DT-Prelim Calcs'!$C$8-'DEPRECATED - DT-Prelim Calcs'!$C$9)+'DEPRECATED - DT-Prelim Calcs'!$C$9</f>
        <v>9163.4592177531649</v>
      </c>
      <c r="CY139" s="43">
        <f t="shared" si="193"/>
        <v>93</v>
      </c>
      <c r="CZ139" s="2">
        <f t="shared" si="221"/>
        <v>1.0413264407364002</v>
      </c>
      <c r="DA139" s="43">
        <f>CZ139*'DEPRECATED - DT-Prelim Calcs'!$C$21/CU$2/'DEPRECATED - DT-Prelim Calcs'!$C$19/'DEPRECATED - DT-Prelim Calcs'!$C$18*3.39*'DEPRECATED - DT-Prelim Calcs'!$C$20</f>
        <v>29.053734754561201</v>
      </c>
      <c r="DB139" s="36">
        <f t="shared" si="222"/>
        <v>0</v>
      </c>
      <c r="DC139" s="43">
        <f>DA138*'DEPRECATED - DT-Prelim Calcs'!$C$11+DC138</f>
        <v>-812.76843499574375</v>
      </c>
      <c r="DD139" s="43">
        <f>DD138+0.5*DA139*'DEPRECATED - DT-Prelim Calcs'!$C$11^2+DC139*'DEPRECATED - DT-Prelim Calcs'!$C$11</f>
        <v>-532341.19777733437</v>
      </c>
      <c r="DE139" s="43">
        <f>MIN('Drive Train'!$F$35-CY138*'DEPRECATED - DT-Prelim Calcs'!$C$21*'Drive Train'!$F$39,DE138+CY$2)</f>
        <v>7.1920000000000002</v>
      </c>
      <c r="DF139" s="43">
        <f>'Drive Train'!$F$35-CY139*'DEPRECATED - DT-Prelim Calcs'!$C$21*'Drive Train'!$F$39</f>
        <v>7.1920000000000002</v>
      </c>
      <c r="DG139" s="1">
        <f>IF(DD139&gt;='Drive Train'!$F$29,1,0)</f>
        <v>0</v>
      </c>
      <c r="DH139" s="43">
        <f t="shared" si="223"/>
        <v>103.33333333333333</v>
      </c>
      <c r="DI139" s="49">
        <f>DI138+'DEPRECATED - DT-Prelim Calcs'!$C$11</f>
        <v>540</v>
      </c>
      <c r="DJ139" s="2">
        <f>DT139/'Drive Train'!$F$35</f>
        <v>0.57999999999999996</v>
      </c>
      <c r="DK139" s="36">
        <f>DR139*12*60/(PI() * 'Drive Train'!$F$15)/DJ$2*DJ139</f>
        <v>-717512.3456007404</v>
      </c>
      <c r="DL139" s="2">
        <f>('DEPRECATED - DT-Prelim Calcs'!$C$6*DJ139-DK139)/('DEPRECATED - DT-Prelim Calcs'!$C$6*DJ139)*'DEPRECATED - DT-Prelim Calcs'!$C$7*DJ139</f>
        <v>530.17049794161017</v>
      </c>
      <c r="DM139" s="43">
        <f>DL139/'DEPRECATED - DT-Prelim Calcs'!$C$7*('DEPRECATED - DT-Prelim Calcs'!$C$8-'DEPRECATED - DT-Prelim Calcs'!$C$9)+'DEPRECATED - DT-Prelim Calcs'!$C$9</f>
        <v>28883.922649057866</v>
      </c>
      <c r="DN139" s="43">
        <f t="shared" si="194"/>
        <v>93</v>
      </c>
      <c r="DO139" s="2">
        <f t="shared" si="224"/>
        <v>0.89769520753137932</v>
      </c>
      <c r="DP139" s="43">
        <f>DO139*'DEPRECATED - DT-Prelim Calcs'!$C$21/DJ$2/'DEPRECATED - DT-Prelim Calcs'!$C$19/'DEPRECATED - DT-Prelim Calcs'!$C$18*3.39*'DEPRECATED - DT-Prelim Calcs'!$C$20</f>
        <v>29.053734754561201</v>
      </c>
      <c r="DQ139" s="36">
        <f t="shared" si="225"/>
        <v>0</v>
      </c>
      <c r="DR139" s="43">
        <f>DP138*'DEPRECATED - DT-Prelim Calcs'!$C$11+DR138</f>
        <v>-2233.58255429971</v>
      </c>
      <c r="DS139" s="43">
        <f>DS138+0.5*DP139*'DEPRECATED - DT-Prelim Calcs'!$C$11^2+DR139*'DEPRECATED - DT-Prelim Calcs'!$C$11</f>
        <v>-953648.66551944229</v>
      </c>
      <c r="DT139" s="43">
        <f>MIN('Drive Train'!$F$35-DN138*'DEPRECATED - DT-Prelim Calcs'!$C$21*'Drive Train'!$F$39,DT138+DN$2)</f>
        <v>7.1920000000000002</v>
      </c>
      <c r="DU139" s="43">
        <f>'Drive Train'!$F$35-DN139*'DEPRECATED - DT-Prelim Calcs'!$C$21*'Drive Train'!$F$39</f>
        <v>7.1920000000000002</v>
      </c>
      <c r="DV139" s="1">
        <f>IF(DS139&gt;='Drive Train'!$F$29,1,0)</f>
        <v>0</v>
      </c>
      <c r="DW139" s="43">
        <f t="shared" si="226"/>
        <v>103.33333333333333</v>
      </c>
      <c r="DX139" s="49">
        <f>DX138+'DEPRECATED - DT-Prelim Calcs'!$C$11</f>
        <v>540</v>
      </c>
      <c r="DY139" s="2">
        <f>EI139/'Drive Train'!$F$35</f>
        <v>0.57999999999999996</v>
      </c>
      <c r="DZ139" s="36">
        <f>EG139*12*60/(PI() * 'Drive Train'!$F$15)/DY$2*DY139</f>
        <v>-138718.33482245763</v>
      </c>
      <c r="EA139" s="2">
        <f>('DEPRECATED - DT-Prelim Calcs'!$C$6*DY139-DZ139)/('DEPRECATED - DT-Prelim Calcs'!$C$6*DY139)*'DEPRECATED - DT-Prelim Calcs'!$C$7*DY139</f>
        <v>104.69339597450255</v>
      </c>
      <c r="EB139" s="43">
        <f>EA139/'DEPRECATED - DT-Prelim Calcs'!$C$7*('DEPRECATED - DT-Prelim Calcs'!$C$8-'DEPRECATED - DT-Prelim Calcs'!$C$9)+'DEPRECATED - DT-Prelim Calcs'!$C$9</f>
        <v>5704.94619861096</v>
      </c>
      <c r="EC139" s="43">
        <f t="shared" si="195"/>
        <v>93</v>
      </c>
      <c r="ED139" s="2">
        <f t="shared" si="227"/>
        <v>0.78888366722454539</v>
      </c>
      <c r="EE139" s="43">
        <f>ED139*'DEPRECATED - DT-Prelim Calcs'!$C$21/DY$2/'DEPRECATED - DT-Prelim Calcs'!$C$19/'DEPRECATED - DT-Prelim Calcs'!$C$18*3.39*'DEPRECATED - DT-Prelim Calcs'!$C$20</f>
        <v>29.053734754561201</v>
      </c>
      <c r="EF139" s="36">
        <f t="shared" si="228"/>
        <v>0</v>
      </c>
      <c r="EG139" s="43">
        <f>EE138*'DEPRECATED - DT-Prelim Calcs'!$C$11+EG138</f>
        <v>-379.48145384573502</v>
      </c>
      <c r="EH139" s="43">
        <f>EH138+0.5*EE139*'DEPRECATED - DT-Prelim Calcs'!$C$11^2+EG139*'DEPRECATED - DT-Prelim Calcs'!$C$11</f>
        <v>-885531.23782188108</v>
      </c>
      <c r="EI139" s="43">
        <f>MIN('Drive Train'!$F$35-EC138*'DEPRECATED - DT-Prelim Calcs'!$C$21*'Drive Train'!$F$39,EI138+EC$2)</f>
        <v>7.1920000000000002</v>
      </c>
      <c r="EJ139" s="43">
        <f>'Drive Train'!$F$35-EC139*'DEPRECATED - DT-Prelim Calcs'!$C$21*'Drive Train'!$F$39</f>
        <v>7.1920000000000002</v>
      </c>
      <c r="EK139" s="1">
        <f>IF(EH139&gt;='Drive Train'!$F$29,1,0)</f>
        <v>0</v>
      </c>
      <c r="EL139" s="43">
        <f t="shared" si="229"/>
        <v>103.33333333333333</v>
      </c>
      <c r="EM139" s="49">
        <f>EM138+'DEPRECATED - DT-Prelim Calcs'!$C$11</f>
        <v>540</v>
      </c>
      <c r="EN139" s="2">
        <f>EX139/'Drive Train'!$F$35</f>
        <v>0.57999999999999996</v>
      </c>
      <c r="EO139" s="36">
        <f>EV139*12*60/(PI() * 'Drive Train'!$F$15)/EN$2*EN139</f>
        <v>-1302707.5116221777</v>
      </c>
      <c r="EP139" s="2">
        <f>('DEPRECATED - DT-Prelim Calcs'!$C$6*EN139-EO139)/('DEPRECATED - DT-Prelim Calcs'!$C$6*EN139)*'DEPRECATED - DT-Prelim Calcs'!$C$7*EN139</f>
        <v>960.35315133354436</v>
      </c>
      <c r="EQ139" s="43">
        <f>EP139/'DEPRECATED - DT-Prelim Calcs'!$C$7*('DEPRECATED - DT-Prelim Calcs'!$C$8-'DEPRECATED - DT-Prelim Calcs'!$C$9)+'DEPRECATED - DT-Prelim Calcs'!$C$9</f>
        <v>52319.246303991589</v>
      </c>
      <c r="ER139" s="43">
        <f t="shared" si="196"/>
        <v>93</v>
      </c>
      <c r="ES139" s="2">
        <f t="shared" si="230"/>
        <v>0.7035989464435134</v>
      </c>
      <c r="ET139" s="43">
        <f>ES139*'DEPRECATED - DT-Prelim Calcs'!$C$21/EN$2/'DEPRECATED - DT-Prelim Calcs'!$C$19/'DEPRECATED - DT-Prelim Calcs'!$C$18*3.39*'DEPRECATED - DT-Prelim Calcs'!$C$20</f>
        <v>29.053734754561201</v>
      </c>
      <c r="EU139" s="36">
        <f t="shared" si="231"/>
        <v>0</v>
      </c>
      <c r="EV139" s="43">
        <f>ET138*'DEPRECATED - DT-Prelim Calcs'!$C$11+EV138</f>
        <v>-3178.4532061886248</v>
      </c>
      <c r="EW139" s="43">
        <f>EW138+0.5*ET139*'DEPRECATED - DT-Prelim Calcs'!$C$11^2+EV139*'DEPRECATED - DT-Prelim Calcs'!$C$11</f>
        <v>-1750263.0703254871</v>
      </c>
      <c r="EX139" s="43">
        <f>MIN('Drive Train'!$F$35-ER138*'DEPRECATED - DT-Prelim Calcs'!$C$21*'Drive Train'!$F$39,EX138+ER$2)</f>
        <v>7.1920000000000002</v>
      </c>
      <c r="EY139" s="43">
        <f>'Drive Train'!$F$35-ER139*'DEPRECATED - DT-Prelim Calcs'!$C$21*'Drive Train'!$F$39</f>
        <v>7.1920000000000002</v>
      </c>
      <c r="EZ139" s="1">
        <f>IF(EW139&gt;='Drive Train'!$F$29,1,0)</f>
        <v>0</v>
      </c>
      <c r="FA139" s="43">
        <f t="shared" si="232"/>
        <v>103.33333333333333</v>
      </c>
      <c r="FB139" s="49">
        <f>FB138+'DEPRECATED - DT-Prelim Calcs'!$C$11</f>
        <v>540</v>
      </c>
      <c r="FC139" s="2">
        <f>FM139/'Drive Train'!$F$35</f>
        <v>0.57999999999999996</v>
      </c>
      <c r="FD139" s="36">
        <f>FK139*12*60/(PI() * 'Drive Train'!$F$15)/FC$2*FC139</f>
        <v>-146876.02374342768</v>
      </c>
      <c r="FE139" s="2">
        <f>('DEPRECATED - DT-Prelim Calcs'!$C$6*FC139-FD139)/('DEPRECATED - DT-Prelim Calcs'!$C$6*FC139)*'DEPRECATED - DT-Prelim Calcs'!$C$7*FC139</f>
        <v>110.69019237565452</v>
      </c>
      <c r="FF139" s="43">
        <f>FE139/'DEPRECATED - DT-Prelim Calcs'!$C$7*('DEPRECATED - DT-Prelim Calcs'!$C$8-'DEPRECATED - DT-Prelim Calcs'!$C$9)+'DEPRECATED - DT-Prelim Calcs'!$C$9</f>
        <v>6031.6373458378948</v>
      </c>
      <c r="FG139" s="43">
        <f t="shared" si="197"/>
        <v>93</v>
      </c>
      <c r="FH139" s="2">
        <f t="shared" si="233"/>
        <v>0.63495514679048781</v>
      </c>
      <c r="FI139" s="43">
        <f>FH139*'DEPRECATED - DT-Prelim Calcs'!$C$21/FC$2/'DEPRECATED - DT-Prelim Calcs'!$C$19/'DEPRECATED - DT-Prelim Calcs'!$C$18*3.39*'DEPRECATED - DT-Prelim Calcs'!$C$20</f>
        <v>29.053734754561205</v>
      </c>
      <c r="FJ139" s="36">
        <f t="shared" si="234"/>
        <v>0</v>
      </c>
      <c r="FK139" s="43">
        <f>FI138*'DEPRECATED - DT-Prelim Calcs'!$C$11+FK138</f>
        <v>-323.39825986881999</v>
      </c>
      <c r="FL139" s="43">
        <f>FL138+0.5*FI139*'DEPRECATED - DT-Prelim Calcs'!$C$11^2+FK139*'DEPRECATED - DT-Prelim Calcs'!$C$11</f>
        <v>-2078937.7654602253</v>
      </c>
      <c r="FM139" s="43">
        <f>MIN('Drive Train'!$F$35-FG138*'DEPRECATED - DT-Prelim Calcs'!$C$21*'Drive Train'!$F$39,FM138+FG$2)</f>
        <v>7.1920000000000002</v>
      </c>
      <c r="FN139" s="43">
        <f>'Drive Train'!$F$35-FG139*'DEPRECATED - DT-Prelim Calcs'!$C$21*'Drive Train'!$F$39</f>
        <v>7.1920000000000002</v>
      </c>
      <c r="FO139" s="1">
        <f>IF(FL139&gt;='Drive Train'!$F$29,1,0)</f>
        <v>0</v>
      </c>
      <c r="FP139" s="43">
        <f t="shared" si="235"/>
        <v>103.33333333333333</v>
      </c>
      <c r="FQ139" s="49">
        <f>FQ138+'DEPRECATED - DT-Prelim Calcs'!$C$11</f>
        <v>540</v>
      </c>
      <c r="FR139" s="2">
        <f>GB139/'Drive Train'!$F$35</f>
        <v>6.857452673770922</v>
      </c>
      <c r="FS139" s="36">
        <f>FZ139*12*60/(PI() * 'Drive Train'!$F$15)/FR$2*FR139</f>
        <v>-33552661.465969548</v>
      </c>
      <c r="FT139" s="2">
        <f>('DEPRECATED - DT-Prelim Calcs'!$C$6*FR139-FS139)/('DEPRECATED - DT-Prelim Calcs'!$C$6*FR139)*'DEPRECATED - DT-Prelim Calcs'!$C$7*FR139</f>
        <v>24697.048957020739</v>
      </c>
      <c r="FU139" s="43">
        <f>FT139/'DEPRECATED - DT-Prelim Calcs'!$C$7*('DEPRECATED - DT-Prelim Calcs'!$C$8-'DEPRECATED - DT-Prelim Calcs'!$C$9)+'DEPRECATED - DT-Prelim Calcs'!$C$9</f>
        <v>1345437.7491511295</v>
      </c>
      <c r="FV139" s="43">
        <f t="shared" si="198"/>
        <v>93</v>
      </c>
      <c r="FW139" s="2">
        <f t="shared" si="236"/>
        <v>0.57851468929799987</v>
      </c>
      <c r="FX139" s="43">
        <f>FW139*'DEPRECATED - DT-Prelim Calcs'!$C$21/FR$2/'DEPRECATED - DT-Prelim Calcs'!$C$19/'DEPRECATED - DT-Prelim Calcs'!$C$18*3.39*'DEPRECATED - DT-Prelim Calcs'!$C$20</f>
        <v>29.053734754561201</v>
      </c>
      <c r="FY139" s="36">
        <f t="shared" si="237"/>
        <v>0</v>
      </c>
      <c r="FZ139" s="43">
        <f>FX138*'DEPRECATED - DT-Prelim Calcs'!$C$11+FZ138</f>
        <v>-5693.1190365393722</v>
      </c>
      <c r="GA139" s="43">
        <f>GA138+0.5*FX139*'DEPRECATED - DT-Prelim Calcs'!$C$11^2+FZ139*'DEPRECATED - DT-Prelim Calcs'!$C$11</f>
        <v>-2124511.5882374197</v>
      </c>
      <c r="GB139" s="43">
        <f>MIN('Drive Train'!$F$35-FV138*'DEPRECATED - DT-Prelim Calcs'!$C$21*'Drive Train'!$F$39,GB138+FV$2)</f>
        <v>85.032413154759439</v>
      </c>
      <c r="GC139" s="43">
        <f>'Drive Train'!$F$35-FV139*'DEPRECATED - DT-Prelim Calcs'!$C$21*'Drive Train'!$F$39</f>
        <v>7.1920000000000002</v>
      </c>
      <c r="GD139" s="1">
        <f>IF(GA139&gt;='Drive Train'!$F$29,1,0)</f>
        <v>0</v>
      </c>
      <c r="GE139" s="43">
        <f t="shared" si="238"/>
        <v>103.33333333333333</v>
      </c>
      <c r="GF139" s="49">
        <f>GF138+'DEPRECATED - DT-Prelim Calcs'!$C$11</f>
        <v>540</v>
      </c>
      <c r="GG139" s="2">
        <f>GQ139/'Drive Train'!$F$35</f>
        <v>3.6489198843156112</v>
      </c>
      <c r="GH139" s="36">
        <f>GO139*12*60/(PI() * 'Drive Train'!$F$15)/GG$2*GG139</f>
        <v>-1186738.719387868</v>
      </c>
      <c r="GI139" s="2">
        <f>('DEPRECATED - DT-Prelim Calcs'!$C$6*GG139-GH139)/('DEPRECATED - DT-Prelim Calcs'!$C$6*GG139)*'DEPRECATED - DT-Prelim Calcs'!$C$7*GG139</f>
        <v>889.49659945008932</v>
      </c>
      <c r="GJ139" s="43">
        <f>GI139/'DEPRECATED - DT-Prelim Calcs'!$C$7*('DEPRECATED - DT-Prelim Calcs'!$C$8-'DEPRECATED - DT-Prelim Calcs'!$C$9)+'DEPRECATED - DT-Prelim Calcs'!$C$9</f>
        <v>48459.150567057106</v>
      </c>
      <c r="GK139" s="43">
        <f t="shared" si="239"/>
        <v>29.999999999999982</v>
      </c>
      <c r="GL139" s="2">
        <f t="shared" si="240"/>
        <v>1.4462867232450001</v>
      </c>
      <c r="GM139" s="43">
        <f>GL139*'DEPRECATED - DT-Prelim Calcs'!$C$21/GG$2/'DEPRECATED - DT-Prelim Calcs'!$C$19/'DEPRECATED - DT-Prelim Calcs'!$C$18*3.39*'DEPRECATED - DT-Prelim Calcs'!$C$20</f>
        <v>29.053734754561201</v>
      </c>
      <c r="GN139" s="36">
        <f t="shared" si="241"/>
        <v>0</v>
      </c>
      <c r="GO139" s="43">
        <f>GM138*'DEPRECATED - DT-Prelim Calcs'!$C$11+GO138</f>
        <v>-946.05612395279104</v>
      </c>
      <c r="GP139" s="43">
        <f>GP138+0.5*GM139*'DEPRECATED - DT-Prelim Calcs'!$C$11^2+GO139*'DEPRECATED - DT-Prelim Calcs'!$C$11</f>
        <v>-176700.29187530492</v>
      </c>
      <c r="GQ139" s="43">
        <f>MIN('Drive Train'!$F$35-GK138*'DEPRECATED - DT-Prelim Calcs'!$C$21*'Drive Train'!$F$39,GQ138+GK$2)</f>
        <v>45.246606565513581</v>
      </c>
      <c r="GR139" s="43">
        <f>'Drive Train'!$F$35-GK139*'DEPRECATED - DT-Prelim Calcs'!$C$21*'Drive Train'!$F$39</f>
        <v>10.72</v>
      </c>
      <c r="GS139" s="1">
        <f>IF(GP139&gt;='Drive Train'!$F$29,1,0)</f>
        <v>0</v>
      </c>
      <c r="GT139" s="43">
        <f t="shared" si="242"/>
        <v>33.333333333333314</v>
      </c>
      <c r="GU139" s="49">
        <f>GU138+'DEPRECATED - DT-Prelim Calcs'!$C$11</f>
        <v>540</v>
      </c>
      <c r="GV139" s="2">
        <f>HF139/'Drive Train'!$F$35</f>
        <v>0.84946236559139798</v>
      </c>
      <c r="GW139" s="36">
        <f>HD139*12*60/(PI() * 'Drive Train'!$F$15)/GV$2*GV139</f>
        <v>-19175.019283842565</v>
      </c>
      <c r="GX139" s="2">
        <f>('DEPRECATED - DT-Prelim Calcs'!$C$6*GV139-GW139)/('DEPRECATED - DT-Prelim Calcs'!$C$6*GV139)*'DEPRECATED - DT-Prelim Calcs'!$C$7*GV139</f>
        <v>18.079721510489115</v>
      </c>
      <c r="GY139" s="43">
        <f>GX139/'DEPRECATED - DT-Prelim Calcs'!$C$7*('DEPRECATED - DT-Prelim Calcs'!$C$8-'DEPRECATED - DT-Prelim Calcs'!$C$9)+'DEPRECATED - DT-Prelim Calcs'!$C$9</f>
        <v>986.44005243709353</v>
      </c>
      <c r="GZ139" s="43">
        <f t="shared" si="199"/>
        <v>33.333333333333314</v>
      </c>
      <c r="HA139" s="2">
        <f t="shared" si="243"/>
        <v>1.4462867232450001</v>
      </c>
      <c r="HB139" s="43">
        <f>HA139*'DEPRECATED - DT-Prelim Calcs'!$C$21/GV$2/'DEPRECATED - DT-Prelim Calcs'!$C$19/'DEPRECATED - DT-Prelim Calcs'!$C$18*3.39*'DEPRECATED - DT-Prelim Calcs'!$C$20</f>
        <v>29.053734754561201</v>
      </c>
      <c r="HC139" s="36">
        <f t="shared" si="244"/>
        <v>0</v>
      </c>
      <c r="HD139" s="43">
        <f>HB138*'DEPRECATED - DT-Prelim Calcs'!$C$11+HD138</f>
        <v>-65.662555947659442</v>
      </c>
      <c r="HE139" s="43">
        <f>HE138+0.5*HB139*'DEPRECATED - DT-Prelim Calcs'!$C$11^2+HD139*'DEPRECATED - DT-Prelim Calcs'!$C$11</f>
        <v>-180441.45982626217</v>
      </c>
      <c r="HF139" s="43">
        <f>MIN('Drive Train'!$F$35-GZ138*'DEPRECATED - DT-Prelim Calcs'!$C$21*'Drive Train'!$F$39,HF138+GZ$2)</f>
        <v>10.533333333333335</v>
      </c>
      <c r="HG139" s="43">
        <f>'Drive Train'!$F$35-GZ139*'DEPRECATED - DT-Prelim Calcs'!$C$21*'Drive Train'!$F$39</f>
        <v>10.533333333333335</v>
      </c>
      <c r="HH139" s="1">
        <f>IF(HE139&gt;='Drive Train'!$F$29,1,0)</f>
        <v>0</v>
      </c>
      <c r="HI139" s="43">
        <f t="shared" si="245"/>
        <v>37.037037037037017</v>
      </c>
      <c r="HJ139" s="49">
        <f>HJ138+'DEPRECATED - DT-Prelim Calcs'!$C$11</f>
        <v>540</v>
      </c>
      <c r="HK139" s="2">
        <f>HU139/'Drive Train'!$F$35</f>
        <v>0.83440860215053769</v>
      </c>
      <c r="HL139" s="36">
        <f>HS139*12*60/(PI() * 'Drive Train'!$F$15)/HK$2*HK139</f>
        <v>-24898.000674687257</v>
      </c>
      <c r="HM139" s="2">
        <f>('DEPRECATED - DT-Prelim Calcs'!$C$6*HK139-HL139)/('DEPRECATED - DT-Prelim Calcs'!$C$6*HK139)*'DEPRECATED - DT-Prelim Calcs'!$C$7*HK139</f>
        <v>22.216138595541075</v>
      </c>
      <c r="HN139" s="43">
        <f>HM139/'DEPRECATED - DT-Prelim Calcs'!$C$7*('DEPRECATED - DT-Prelim Calcs'!$C$8-'DEPRECATED - DT-Prelim Calcs'!$C$9)+'DEPRECATED - DT-Prelim Calcs'!$C$9</f>
        <v>1211.7821772197749</v>
      </c>
      <c r="HO139" s="43">
        <f t="shared" si="200"/>
        <v>36.66666666666665</v>
      </c>
      <c r="HP139" s="2">
        <f t="shared" si="246"/>
        <v>1.4462867232450001</v>
      </c>
      <c r="HQ139" s="43">
        <f>HP139*'DEPRECATED - DT-Prelim Calcs'!$C$21/HK$2/'DEPRECATED - DT-Prelim Calcs'!$C$19/'DEPRECATED - DT-Prelim Calcs'!$C$18*3.39*'DEPRECATED - DT-Prelim Calcs'!$C$20</f>
        <v>29.053734754561201</v>
      </c>
      <c r="HR139" s="36">
        <f t="shared" si="247"/>
        <v>0</v>
      </c>
      <c r="HS139" s="43">
        <f>HQ138*'DEPRECATED - DT-Prelim Calcs'!$C$11+HS138</f>
        <v>-86.798419826346176</v>
      </c>
      <c r="HT139" s="43">
        <f>HT138+0.5*HQ139*'DEPRECATED - DT-Prelim Calcs'!$C$11^2+HS139*'DEPRECATED - DT-Prelim Calcs'!$C$11</f>
        <v>-200968.97278060328</v>
      </c>
      <c r="HU139" s="43">
        <f>MIN('Drive Train'!$F$35-HO138*'DEPRECATED - DT-Prelim Calcs'!$C$21*'Drive Train'!$F$39,HU138+HO$2)</f>
        <v>10.346666666666668</v>
      </c>
      <c r="HV139" s="43">
        <f>'Drive Train'!$F$35-HO139*'DEPRECATED - DT-Prelim Calcs'!$C$21*'Drive Train'!$F$39</f>
        <v>10.346666666666668</v>
      </c>
      <c r="HW139" s="1">
        <f>IF(HT139&gt;='Drive Train'!$F$29,1,0)</f>
        <v>0</v>
      </c>
      <c r="HX139" s="43">
        <f t="shared" si="248"/>
        <v>40.740740740740726</v>
      </c>
      <c r="HY139" s="49">
        <f>HY138+'DEPRECATED - DT-Prelim Calcs'!$C$11</f>
        <v>540</v>
      </c>
      <c r="HZ139" s="2">
        <f>IJ139/'Drive Train'!$F$35</f>
        <v>0.8193548387096774</v>
      </c>
      <c r="IA139" s="36">
        <f>IH139*12*60/(PI() * 'Drive Train'!$F$15)/HZ$2*HZ139</f>
        <v>-166219.96154758136</v>
      </c>
      <c r="IB139" s="2">
        <f>('DEPRECATED - DT-Prelim Calcs'!$C$6*HZ139-IA139)/('DEPRECATED - DT-Prelim Calcs'!$C$6*HZ139)*'DEPRECATED - DT-Prelim Calcs'!$C$7*HZ139</f>
        <v>126.03268323087703</v>
      </c>
      <c r="IC139" s="43">
        <f>IB139/'DEPRECATED - DT-Prelim Calcs'!$C$7*('DEPRECATED - DT-Prelim Calcs'!$C$8-'DEPRECATED - DT-Prelim Calcs'!$C$9)+'DEPRECATED - DT-Prelim Calcs'!$C$9</f>
        <v>6867.4596088462849</v>
      </c>
      <c r="ID139" s="43">
        <f t="shared" si="201"/>
        <v>39.999999999999986</v>
      </c>
      <c r="IE139" s="2">
        <f t="shared" si="249"/>
        <v>1.4462867232450001</v>
      </c>
      <c r="IF139" s="43">
        <f>IE139*'DEPRECATED - DT-Prelim Calcs'!$C$21/HZ$2/'DEPRECATED - DT-Prelim Calcs'!$C$19/'DEPRECATED - DT-Prelim Calcs'!$C$18*3.39*'DEPRECATED - DT-Prelim Calcs'!$C$20</f>
        <v>29.053734754561201</v>
      </c>
      <c r="IG139" s="36">
        <f t="shared" si="250"/>
        <v>0</v>
      </c>
      <c r="IH139" s="43">
        <f>IF138*'DEPRECATED - DT-Prelim Calcs'!$C$11+IH138</f>
        <v>-590.11583961846191</v>
      </c>
      <c r="II139" s="43">
        <f>II138+0.5*IF139*'DEPRECATED - DT-Prelim Calcs'!$C$11^2+IH139*'DEPRECATED - DT-Prelim Calcs'!$C$11</f>
        <v>-189367.45582855667</v>
      </c>
      <c r="IJ139" s="43">
        <f>MIN('Drive Train'!$F$35-ID138*'DEPRECATED - DT-Prelim Calcs'!$C$21*'Drive Train'!$F$39,IJ138+ID$2)</f>
        <v>10.16</v>
      </c>
      <c r="IK139" s="43">
        <f>'Drive Train'!$F$35-ID139*'DEPRECATED - DT-Prelim Calcs'!$C$21*'Drive Train'!$F$39</f>
        <v>10.16</v>
      </c>
      <c r="IL139" s="1">
        <f>IF(II139&gt;='Drive Train'!$F$29,1,0)</f>
        <v>0</v>
      </c>
      <c r="IM139" s="43">
        <f t="shared" si="251"/>
        <v>44.444444444444429</v>
      </c>
      <c r="IN139" s="49">
        <f>IN138+'DEPRECATED - DT-Prelim Calcs'!$C$11</f>
        <v>540</v>
      </c>
      <c r="IO139" s="2">
        <f>IY139/'Drive Train'!$F$35</f>
        <v>2.6184947755198529</v>
      </c>
      <c r="IP139" s="36">
        <f>IW139*12*60/(PI() * 'Drive Train'!$F$15)/IO$2*IO139</f>
        <v>-531046.68907459464</v>
      </c>
      <c r="IQ139" s="2">
        <f>('DEPRECATED - DT-Prelim Calcs'!$C$6*IO139-IP139)/('DEPRECATED - DT-Prelim Calcs'!$C$6*IO139)*'DEPRECATED - DT-Prelim Calcs'!$C$7*IO139</f>
        <v>402.65832227772881</v>
      </c>
      <c r="IR139" s="43">
        <f>IQ139/'DEPRECATED - DT-Prelim Calcs'!$C$7*('DEPRECATED - DT-Prelim Calcs'!$C$8-'DEPRECATED - DT-Prelim Calcs'!$C$9)+'DEPRECATED - DT-Prelim Calcs'!$C$9</f>
        <v>21937.363825577762</v>
      </c>
      <c r="IS139" s="43">
        <f t="shared" si="202"/>
        <v>43.333333333333321</v>
      </c>
      <c r="IT139" s="2">
        <f t="shared" si="252"/>
        <v>1.4462867232450001</v>
      </c>
      <c r="IU139" s="43">
        <f>IT139*'DEPRECATED - DT-Prelim Calcs'!$C$21/IO$2/'DEPRECATED - DT-Prelim Calcs'!$C$19/'DEPRECATED - DT-Prelim Calcs'!$C$18*3.39*'DEPRECATED - DT-Prelim Calcs'!$C$20</f>
        <v>29.053734754561201</v>
      </c>
      <c r="IV139" s="36">
        <f t="shared" si="253"/>
        <v>0</v>
      </c>
      <c r="IW139" s="43">
        <f>IU138*'DEPRECATED - DT-Prelim Calcs'!$C$11+IW138</f>
        <v>-589.93900445000168</v>
      </c>
      <c r="IX139" s="43">
        <f>IX138+0.5*IU139*'DEPRECATED - DT-Prelim Calcs'!$C$11^2+IW139*'DEPRECATED - DT-Prelim Calcs'!$C$11</f>
        <v>-229949.69886700279</v>
      </c>
      <c r="IY139" s="43">
        <f>MIN('Drive Train'!$F$35-IS138*'DEPRECATED - DT-Prelim Calcs'!$C$21*'Drive Train'!$F$39,IY138+IS$2)</f>
        <v>32.469335216446176</v>
      </c>
      <c r="IZ139" s="43">
        <f>'Drive Train'!$F$35-IS139*'DEPRECATED - DT-Prelim Calcs'!$C$21*'Drive Train'!$F$39</f>
        <v>9.9733333333333345</v>
      </c>
      <c r="JA139" s="1">
        <f>IF(IX139&gt;='Drive Train'!$F$29,1,0)</f>
        <v>0</v>
      </c>
      <c r="JB139" s="43">
        <f t="shared" si="254"/>
        <v>48.148148148148138</v>
      </c>
      <c r="JC139" s="49">
        <f>JC138+'DEPRECATED - DT-Prelim Calcs'!$C$11</f>
        <v>540</v>
      </c>
      <c r="JD139" s="2">
        <f>JN139/'Drive Train'!$F$35</f>
        <v>0.78924731182795704</v>
      </c>
      <c r="JE139" s="36">
        <f>JL139*12*60/(PI() * 'Drive Train'!$F$15)/JD$2*JD139</f>
        <v>-131324.95055721063</v>
      </c>
      <c r="JF139" s="2">
        <f>('DEPRECATED - DT-Prelim Calcs'!$C$6*JD139-JE139)/('DEPRECATED - DT-Prelim Calcs'!$C$6*JD139)*'DEPRECATED - DT-Prelim Calcs'!$C$7*JD139</f>
        <v>100.23981724565775</v>
      </c>
      <c r="JG139" s="43">
        <f>JF139/'DEPRECATED - DT-Prelim Calcs'!$C$7*('DEPRECATED - DT-Prelim Calcs'!$C$8-'DEPRECATED - DT-Prelim Calcs'!$C$9)+'DEPRECATED - DT-Prelim Calcs'!$C$9</f>
        <v>5462.3258648753845</v>
      </c>
      <c r="JH139" s="43">
        <f t="shared" si="203"/>
        <v>46.666666666666657</v>
      </c>
      <c r="JI139" s="2">
        <f t="shared" si="255"/>
        <v>1.4462867232450001</v>
      </c>
      <c r="JJ139" s="43">
        <f>JI139*'DEPRECATED - DT-Prelim Calcs'!$C$21/JD$2/'DEPRECATED - DT-Prelim Calcs'!$C$19/'DEPRECATED - DT-Prelim Calcs'!$C$18*3.39*'DEPRECATED - DT-Prelim Calcs'!$C$20</f>
        <v>29.053734754561201</v>
      </c>
      <c r="JK139" s="36">
        <f t="shared" si="256"/>
        <v>0</v>
      </c>
      <c r="JL139" s="43">
        <f>JJ138*'DEPRECATED - DT-Prelim Calcs'!$C$11+JL138</f>
        <v>-484.0165946492146</v>
      </c>
      <c r="JM139" s="43">
        <f>JM138+0.5*JJ139*'DEPRECATED - DT-Prelim Calcs'!$C$11^2+JL139*'DEPRECATED - DT-Prelim Calcs'!$C$11</f>
        <v>-201073.90234934838</v>
      </c>
      <c r="JN139" s="43">
        <f>MIN('Drive Train'!$F$35-JH138*'DEPRECATED - DT-Prelim Calcs'!$C$21*'Drive Train'!$F$39,JN138+JH$2)</f>
        <v>9.7866666666666671</v>
      </c>
      <c r="JO139" s="43">
        <f>'Drive Train'!$F$35-JH139*'DEPRECATED - DT-Prelim Calcs'!$C$21*'Drive Train'!$F$39</f>
        <v>9.7866666666666671</v>
      </c>
      <c r="JP139" s="1">
        <f>IF(JM139&gt;='Drive Train'!$F$29,1,0)</f>
        <v>0</v>
      </c>
      <c r="JQ139" s="43">
        <f>MIN(JG139,'DEPRECATED - DT-Prelim Calcs'!$C$10)*'DEPRECATED - DT-Prelim Calcs'!$C$11*1000/60/60</f>
        <v>103.33333333333333</v>
      </c>
      <c r="JR139" s="49">
        <f>JR138+'DEPRECATED - DT-Prelim Calcs'!$C$11</f>
        <v>540</v>
      </c>
      <c r="JS139" s="2">
        <f>KC139/'Drive Train'!$F$35</f>
        <v>0.77419354838709686</v>
      </c>
      <c r="JT139" s="36">
        <f>KA139*12*60/(PI() * 'Drive Train'!$F$15)/JS$2*JS139</f>
        <v>-141993.79349143829</v>
      </c>
      <c r="JU139" s="2">
        <f>('DEPRECATED - DT-Prelim Calcs'!$C$6*JS139-JT139)/('DEPRECATED - DT-Prelim Calcs'!$C$6*JS139)*'DEPRECATED - DT-Prelim Calcs'!$C$7*JS139</f>
        <v>108.01198521448183</v>
      </c>
      <c r="JV139" s="43">
        <f>JU139/'DEPRECATED - DT-Prelim Calcs'!$C$7*('DEPRECATED - DT-Prelim Calcs'!$C$8-'DEPRECATED - DT-Prelim Calcs'!$C$9)+'DEPRECATED - DT-Prelim Calcs'!$C$9</f>
        <v>5885.7350154158003</v>
      </c>
      <c r="JW139" s="43">
        <f t="shared" si="204"/>
        <v>49.999999999999993</v>
      </c>
      <c r="JX139" s="2">
        <f t="shared" si="257"/>
        <v>1.4462867232450001</v>
      </c>
      <c r="JY139" s="43">
        <f>JX139*'DEPRECATED - DT-Prelim Calcs'!$C$21/JS$2/'DEPRECATED - DT-Prelim Calcs'!$C$19/'DEPRECATED - DT-Prelim Calcs'!$C$18*3.39*'DEPRECATED - DT-Prelim Calcs'!$C$20</f>
        <v>29.053734754561201</v>
      </c>
      <c r="JZ139" s="36">
        <f t="shared" si="258"/>
        <v>0</v>
      </c>
      <c r="KA139" s="43">
        <f>JY138*'DEPRECATED - DT-Prelim Calcs'!$C$11+KA138</f>
        <v>-533.5141363090089</v>
      </c>
      <c r="KB139" s="43">
        <f>KB138+0.5*JY139*'DEPRECATED - DT-Prelim Calcs'!$C$11^2+KA139*'DEPRECATED - DT-Prelim Calcs'!$C$11</f>
        <v>-219643.52537008881</v>
      </c>
      <c r="KC139" s="43">
        <f>MIN('Drive Train'!$F$35-JW138*'DEPRECATED - DT-Prelim Calcs'!$C$21*'Drive Train'!$F$39,KC138+JW$2)</f>
        <v>9.6000000000000014</v>
      </c>
      <c r="KD139" s="43">
        <f>'Drive Train'!$F$35-JW139*'DEPRECATED - DT-Prelim Calcs'!$C$21*'Drive Train'!$F$39</f>
        <v>9.6000000000000014</v>
      </c>
      <c r="KE139" s="1">
        <f>IF(KB139&gt;='Drive Train'!$F$29,1,0)</f>
        <v>0</v>
      </c>
      <c r="KF139" s="43">
        <f>MIN(JV139,'DEPRECATED - DT-Prelim Calcs'!$C$10)*'DEPRECATED - DT-Prelim Calcs'!$C$11*1000/60/60</f>
        <v>103.33333333333333</v>
      </c>
      <c r="KG139" s="49">
        <f>KG138+'DEPRECATED - DT-Prelim Calcs'!$C$11</f>
        <v>540</v>
      </c>
      <c r="KH139" s="2">
        <f>KR139/'Drive Train'!$F$35</f>
        <v>0.75913978494623657</v>
      </c>
      <c r="KI139" s="36">
        <f>KP139*12*60/(PI() * 'Drive Train'!$F$15)/KH$2*KH139</f>
        <v>-312983.93229782808</v>
      </c>
      <c r="KJ139" s="2">
        <f>('DEPRECATED - DT-Prelim Calcs'!$C$6*KH139-KI139)/('DEPRECATED - DT-Prelim Calcs'!$C$6*KH139)*'DEPRECATED - DT-Prelim Calcs'!$C$7*KH139</f>
        <v>233.63789576017746</v>
      </c>
      <c r="KK139" s="43">
        <f>KJ139/'DEPRECATED - DT-Prelim Calcs'!$C$7*('DEPRECATED - DT-Prelim Calcs'!$C$8-'DEPRECATED - DT-Prelim Calcs'!$C$9)+'DEPRECATED - DT-Prelim Calcs'!$C$9</f>
        <v>12729.53461977086</v>
      </c>
      <c r="KL139" s="43">
        <f t="shared" si="205"/>
        <v>53.333333333333329</v>
      </c>
      <c r="KM139" s="2">
        <f t="shared" si="259"/>
        <v>1.4462867232450001</v>
      </c>
      <c r="KN139" s="43">
        <f>KM139*'DEPRECATED - DT-Prelim Calcs'!$C$21/KH$2/'DEPRECATED - DT-Prelim Calcs'!$C$19/'DEPRECATED - DT-Prelim Calcs'!$C$18*3.39*'DEPRECATED - DT-Prelim Calcs'!$C$20</f>
        <v>29.053734754561201</v>
      </c>
      <c r="KO139" s="36">
        <f t="shared" si="260"/>
        <v>0</v>
      </c>
      <c r="KP139" s="43">
        <f>KN138*'DEPRECATED - DT-Prelim Calcs'!$C$11+KP138</f>
        <v>-1199.2960613138796</v>
      </c>
      <c r="KQ139" s="43">
        <f>KQ138+0.5*KN139*'DEPRECATED - DT-Prelim Calcs'!$C$11^2+KP139*'DEPRECATED - DT-Prelim Calcs'!$C$11</f>
        <v>-214776.47911213888</v>
      </c>
      <c r="KR139" s="43">
        <f>MIN('Drive Train'!$F$35-KL138*'DEPRECATED - DT-Prelim Calcs'!$C$21*'Drive Train'!$F$39,KR138+KL$2)</f>
        <v>9.413333333333334</v>
      </c>
      <c r="KS139" s="43">
        <f>'Drive Train'!$F$35-KL139*'DEPRECATED - DT-Prelim Calcs'!$C$21*'Drive Train'!$F$39</f>
        <v>9.413333333333334</v>
      </c>
      <c r="KT139" s="1">
        <f>IF(KQ139&gt;='Drive Train'!$F$29,1,0)</f>
        <v>0</v>
      </c>
      <c r="KU139" s="43">
        <f>MIN(KK139,'DEPRECATED - DT-Prelim Calcs'!$C$10)*'DEPRECATED - DT-Prelim Calcs'!$C$11*1000/60/60</f>
        <v>103.33333333333333</v>
      </c>
      <c r="KV139" s="49">
        <f>KV138+'DEPRECATED - DT-Prelim Calcs'!$C$11</f>
        <v>540</v>
      </c>
      <c r="KW139" s="2">
        <f>LG139/'Drive Train'!$F$35</f>
        <v>0.74408602150537628</v>
      </c>
      <c r="KX139" s="36">
        <f>LE139*12*60/(PI() * 'Drive Train'!$F$15)/KW$2*KW139</f>
        <v>-19397.736373871721</v>
      </c>
      <c r="KY139" s="2">
        <f>('DEPRECATED - DT-Prelim Calcs'!$C$6*KW139-KX139)/('DEPRECATED - DT-Prelim Calcs'!$C$6*KW139)*'DEPRECATED - DT-Prelim Calcs'!$C$7*KW139</f>
        <v>17.749227953941467</v>
      </c>
      <c r="KZ139" s="43">
        <f>KY139/'DEPRECATED - DT-Prelim Calcs'!$C$7*('DEPRECATED - DT-Prelim Calcs'!$C$8-'DEPRECATED - DT-Prelim Calcs'!$C$9)+'DEPRECATED - DT-Prelim Calcs'!$C$9</f>
        <v>968.43555271472167</v>
      </c>
      <c r="LA139" s="43">
        <f t="shared" si="206"/>
        <v>56.666666666666664</v>
      </c>
      <c r="LB139" s="2">
        <f t="shared" si="261"/>
        <v>1.4462867232450001</v>
      </c>
      <c r="LC139" s="43">
        <f>LB139*'DEPRECATED - DT-Prelim Calcs'!$C$21/KW$2/'DEPRECATED - DT-Prelim Calcs'!$C$19/'DEPRECATED - DT-Prelim Calcs'!$C$18*3.39*'DEPRECATED - DT-Prelim Calcs'!$C$20</f>
        <v>29.053734754561201</v>
      </c>
      <c r="LD139" s="36">
        <f t="shared" si="262"/>
        <v>0</v>
      </c>
      <c r="LE139" s="43">
        <f>LC138*'DEPRECATED - DT-Prelim Calcs'!$C$11+LE138</f>
        <v>-75.832264320055984</v>
      </c>
      <c r="LF139" s="43">
        <f>LF138+0.5*LC139*'DEPRECATED - DT-Prelim Calcs'!$C$11^2+LE139*'DEPRECATED - DT-Prelim Calcs'!$C$11</f>
        <v>-242141.8105174235</v>
      </c>
      <c r="LG139" s="43">
        <f>MIN('Drive Train'!$F$35-LA138*'DEPRECATED - DT-Prelim Calcs'!$C$21*'Drive Train'!$F$39,LG138+LA$2)</f>
        <v>9.2266666666666666</v>
      </c>
      <c r="LH139" s="43">
        <f>'Drive Train'!$F$35-LA139*'DEPRECATED - DT-Prelim Calcs'!$C$21*'Drive Train'!$F$39</f>
        <v>9.2266666666666666</v>
      </c>
      <c r="LI139" s="1">
        <f>IF(LF139&gt;='Drive Train'!$F$29,1,0)</f>
        <v>0</v>
      </c>
      <c r="LJ139" s="43">
        <f>MIN(KZ139,'DEPRECATED - DT-Prelim Calcs'!$C$10)*'DEPRECATED - DT-Prelim Calcs'!$C$11*1000/60/60</f>
        <v>103.33333333333333</v>
      </c>
      <c r="LK139" s="49">
        <f>LK138+'DEPRECATED - DT-Prelim Calcs'!$C$11</f>
        <v>540</v>
      </c>
      <c r="LL139" s="2">
        <f>LV139/'Drive Train'!$F$35</f>
        <v>0.72903225806451621</v>
      </c>
      <c r="LM139" s="36">
        <f>LT139*12*60/(PI() * 'Drive Train'!$F$15)/LL$2*LL139</f>
        <v>-288585.12184276414</v>
      </c>
      <c r="LN139" s="2">
        <f>('DEPRECATED - DT-Prelim Calcs'!$C$6*LL139-LM139)/('DEPRECATED - DT-Prelim Calcs'!$C$6*LL139)*'DEPRECATED - DT-Prelim Calcs'!$C$7*LL139</f>
        <v>215.5608887891571</v>
      </c>
      <c r="LO139" s="43">
        <f>LN139/'DEPRECATED - DT-Prelim Calcs'!$C$7*('DEPRECATED - DT-Prelim Calcs'!$C$8-'DEPRECATED - DT-Prelim Calcs'!$C$9)+'DEPRECATED - DT-Prelim Calcs'!$C$9</f>
        <v>11744.742448961544</v>
      </c>
      <c r="LP139" s="43">
        <f t="shared" si="207"/>
        <v>60</v>
      </c>
      <c r="LQ139" s="2">
        <f t="shared" si="263"/>
        <v>1.4462867232450001</v>
      </c>
      <c r="LR139" s="43">
        <f>LQ139*'DEPRECATED - DT-Prelim Calcs'!$C$21/LL$2/'DEPRECATED - DT-Prelim Calcs'!$C$19/'DEPRECATED - DT-Prelim Calcs'!$C$18*3.39*'DEPRECATED - DT-Prelim Calcs'!$C$20</f>
        <v>29.053734754561201</v>
      </c>
      <c r="LS139" s="36">
        <f t="shared" si="264"/>
        <v>0</v>
      </c>
      <c r="LT139" s="43">
        <f>LR138*'DEPRECATED - DT-Prelim Calcs'!$C$11+LT138</f>
        <v>-1151.4718067933809</v>
      </c>
      <c r="LU139" s="43">
        <f>LU138+0.5*LR139*'DEPRECATED - DT-Prelim Calcs'!$C$11^2+LT139*'DEPRECATED - DT-Prelim Calcs'!$C$11</f>
        <v>-240562.49678937381</v>
      </c>
      <c r="LV139" s="43">
        <f>MIN('Drive Train'!$F$35-LP138*'DEPRECATED - DT-Prelim Calcs'!$C$21*'Drive Train'!$F$39,LV138+LP$2)</f>
        <v>9.0400000000000009</v>
      </c>
      <c r="LW139" s="43">
        <f>'Drive Train'!$F$35-LP139*'DEPRECATED - DT-Prelim Calcs'!$C$21*'Drive Train'!$F$39</f>
        <v>9.0400000000000009</v>
      </c>
      <c r="LX139" s="1">
        <f>IF(LU139&gt;='Drive Train'!$F$29,1,0)</f>
        <v>0</v>
      </c>
      <c r="LY139" s="43">
        <f>MIN(LO139,'DEPRECATED - DT-Prelim Calcs'!$C$10)*'DEPRECATED - DT-Prelim Calcs'!$C$11*1000/60/60</f>
        <v>103.33333333333333</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1"/>
        <v>0</v>
      </c>
      <c r="X140" s="2">
        <f>MAX(MIN(IF(AND(AI139=1,AG140&lt;0),-1,1)*(W140-$C$9)/($C$8-$C$9)*$C$7-$C$29*AE140/T$2 -  AI139*$C$29/2,X$2),MAX(X$4:X139)*-1)</f>
        <v>-0.27672021620693066</v>
      </c>
      <c r="Y140" s="43">
        <f t="shared" si="182"/>
        <v>0</v>
      </c>
      <c r="Z140" s="43">
        <f t="shared" si="183"/>
        <v>0</v>
      </c>
      <c r="AA140" s="43">
        <f t="shared" si="184"/>
        <v>0</v>
      </c>
      <c r="AB140" s="43" t="e">
        <f t="shared" si="185"/>
        <v>#N/A</v>
      </c>
      <c r="AC140" s="36">
        <f t="shared" si="208"/>
        <v>1</v>
      </c>
      <c r="AD140" s="1">
        <f t="shared" si="186"/>
        <v>1</v>
      </c>
      <c r="AE140" s="43">
        <f t="shared" si="187"/>
        <v>0</v>
      </c>
      <c r="AF140" s="43" t="e">
        <f t="shared" si="188"/>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889.49632897085212</v>
      </c>
      <c r="AK140" s="43">
        <f t="shared" si="178"/>
        <v>0</v>
      </c>
      <c r="AL140" s="49">
        <f>AL139+'DEPRECATED - DT-Prelim Calcs'!$C$11</f>
        <v>544</v>
      </c>
      <c r="AM140" s="2">
        <f>AW140/'Drive Train'!$F$35</f>
        <v>1.121517648793815</v>
      </c>
      <c r="AN140" s="36">
        <f>AU140*12*60/(PI() * 'Drive Train'!$F$15)/AM$2*AM140</f>
        <v>-111.66421049521563</v>
      </c>
      <c r="AO140" s="2">
        <f>('DEPRECATED - DT-Prelim Calcs'!$C$6*AM140-AN140)/('DEPRECATED - DT-Prelim Calcs'!$C$6*AM140)*'DEPRECATED - DT-Prelim Calcs'!$C$7*AM140</f>
        <v>5.3420032191161209</v>
      </c>
      <c r="AP140" s="43">
        <f>AO140/'DEPRECATED - DT-Prelim Calcs'!$C$7*('DEPRECATED - DT-Prelim Calcs'!$C$8-'DEPRECATED - DT-Prelim Calcs'!$C$9)+'DEPRECATED - DT-Prelim Calcs'!$C$9</f>
        <v>292.51957835483341</v>
      </c>
      <c r="AQ140" s="43">
        <f t="shared" si="189"/>
        <v>93</v>
      </c>
      <c r="AR140" s="2">
        <f t="shared" si="209"/>
        <v>1.6873665548919494</v>
      </c>
      <c r="AS140" s="43">
        <f>AR140*'DEPRECATED - DT-Prelim Calcs'!$C$21/AM$2/'DEPRECATED - DT-Prelim Calcs'!$C$19/'DEPRECATED - DT-Prelim Calcs'!$C$18*3.39*'DEPRECATED - DT-Prelim Calcs'!$C$20</f>
        <v>16.94833380256501</v>
      </c>
      <c r="AT140" s="36">
        <f t="shared" si="210"/>
        <v>0</v>
      </c>
      <c r="AU140" s="43">
        <f>AS139*'DEPRECATED - DT-Prelim Calcs'!$C$11+AU139</f>
        <v>-0.57924727618792815</v>
      </c>
      <c r="AV140" s="43">
        <f>AV139+0.5*AS140*'DEPRECATED - DT-Prelim Calcs'!$C$11^2+AU140*'DEPRECATED - DT-Prelim Calcs'!$C$11</f>
        <v>8035.7261556071326</v>
      </c>
      <c r="AW140" s="43">
        <f>MIN('Drive Train'!$F$35-AQ139*'DEPRECATED - DT-Prelim Calcs'!$C$21*'Drive Train'!$F$39,AW139+AQ$2)</f>
        <v>13.906818845043306</v>
      </c>
      <c r="AX140" s="43">
        <f>'Drive Train'!$F$35-AQ140*'DEPRECATED - DT-Prelim Calcs'!$C$21*'Drive Train'!$F$39</f>
        <v>7.1920000000000002</v>
      </c>
      <c r="AY140" s="1">
        <f>IF(AV140&gt;='Drive Train'!$F$29,1,0)</f>
        <v>1</v>
      </c>
      <c r="AZ140" s="43">
        <f t="shared" si="211"/>
        <v>103.33333333333333</v>
      </c>
      <c r="BA140" s="49">
        <f>BA139+'DEPRECATED - DT-Prelim Calcs'!$C$11</f>
        <v>544</v>
      </c>
      <c r="BB140" s="2">
        <f>BL140/'Drive Train'!$F$35</f>
        <v>1.3243526212171024</v>
      </c>
      <c r="BC140" s="36">
        <f>BJ140*12*60/(PI() * 'Drive Train'!$F$15)/BB$2*BB140</f>
        <v>-27107.479182576084</v>
      </c>
      <c r="BD140" s="2">
        <f>('DEPRECATED - DT-Prelim Calcs'!$C$6*BB140-BC140)/('DEPRECATED - DT-Prelim Calcs'!$C$6*BB140)*'DEPRECATED - DT-Prelim Calcs'!$C$7*BB140</f>
        <v>26.138185167533578</v>
      </c>
      <c r="BE140" s="43">
        <f>BD140/'DEPRECATED - DT-Prelim Calcs'!$C$7*('DEPRECATED - DT-Prelim Calcs'!$C$8-'DEPRECATED - DT-Prelim Calcs'!$C$9)+'DEPRECATED - DT-Prelim Calcs'!$C$9</f>
        <v>1425.4459083805605</v>
      </c>
      <c r="BF140" s="43">
        <f t="shared" si="190"/>
        <v>93</v>
      </c>
      <c r="BG140" s="2">
        <f t="shared" si="212"/>
        <v>2.0025508475699998</v>
      </c>
      <c r="BH140" s="43">
        <f>BG140*'DEPRECATED - DT-Prelim Calcs'!$C$21/BB$2/'DEPRECATED - DT-Prelim Calcs'!$C$19/'DEPRECATED - DT-Prelim Calcs'!$C$18*3.39*'DEPRECATED - DT-Prelim Calcs'!$C$20</f>
        <v>29.053734754561201</v>
      </c>
      <c r="BI140" s="36">
        <f t="shared" si="213"/>
        <v>0</v>
      </c>
      <c r="BJ140" s="43">
        <f>BH139*'DEPRECATED - DT-Prelim Calcs'!$C$11+BJ139</f>
        <v>-82.440528545296104</v>
      </c>
      <c r="BK140" s="43">
        <f>BK139+0.5*BH140*'DEPRECATED - DT-Prelim Calcs'!$C$11^2+BJ140*'DEPRECATED - DT-Prelim Calcs'!$C$11</f>
        <v>-70183.329297533361</v>
      </c>
      <c r="BL140" s="43">
        <f>MIN('Drive Train'!$F$35-BF139*'DEPRECATED - DT-Prelim Calcs'!$C$21*'Drive Train'!$F$39,BL139+BF$2)</f>
        <v>16.421972503092071</v>
      </c>
      <c r="BM140" s="43">
        <f>'Drive Train'!$F$35-BF140*'DEPRECATED - DT-Prelim Calcs'!$C$21*'Drive Train'!$F$39</f>
        <v>7.1920000000000002</v>
      </c>
      <c r="BN140" s="1">
        <f>IF(BK140&gt;='Drive Train'!$F$29,1,0)</f>
        <v>0</v>
      </c>
      <c r="BO140" s="43">
        <f t="shared" si="214"/>
        <v>103.33333333333333</v>
      </c>
      <c r="BP140" s="49">
        <f>BP139+'DEPRECATED - DT-Prelim Calcs'!$C$11</f>
        <v>544</v>
      </c>
      <c r="BQ140" s="2">
        <f>CA140/'Drive Train'!$F$35</f>
        <v>2.9672002608922341</v>
      </c>
      <c r="BR140" s="36">
        <f>BY140*12*60/(PI() * 'Drive Train'!$F$15)/BQ$2*BQ140</f>
        <v>-655734.16967195203</v>
      </c>
      <c r="BS140" s="2">
        <f>('DEPRECATED - DT-Prelim Calcs'!$C$6*BQ140-BR140)/('DEPRECATED - DT-Prelim Calcs'!$C$6*BQ140)*'DEPRECATED - DT-Prelim Calcs'!$C$7*BQ140</f>
        <v>495.95272968776248</v>
      </c>
      <c r="BT140" s="43">
        <f>BS140/'DEPRECATED - DT-Prelim Calcs'!$C$7*('DEPRECATED - DT-Prelim Calcs'!$C$8-'DEPRECATED - DT-Prelim Calcs'!$C$9)+'DEPRECATED - DT-Prelim Calcs'!$C$9</f>
        <v>27019.820348661684</v>
      </c>
      <c r="BU140" s="43">
        <f t="shared" si="191"/>
        <v>93</v>
      </c>
      <c r="BV140" s="2">
        <f t="shared" si="215"/>
        <v>1.5313624128476471</v>
      </c>
      <c r="BW140" s="43">
        <f>BV140*'DEPRECATED - DT-Prelim Calcs'!$C$21/BQ$2/'DEPRECATED - DT-Prelim Calcs'!$C$19/'DEPRECATED - DT-Prelim Calcs'!$C$18*3.39*'DEPRECATED - DT-Prelim Calcs'!$C$20</f>
        <v>29.053734754561201</v>
      </c>
      <c r="BX140" s="36">
        <f t="shared" si="216"/>
        <v>0</v>
      </c>
      <c r="BY140" s="43">
        <f>BW139*'DEPRECATED - DT-Prelim Calcs'!$C$11+BY139</f>
        <v>-680.66067072493991</v>
      </c>
      <c r="BZ140" s="43">
        <f>BZ139+0.5*BW140*'DEPRECATED - DT-Prelim Calcs'!$C$11^2+BY140*'DEPRECATED - DT-Prelim Calcs'!$C$11</f>
        <v>-176107.08660520078</v>
      </c>
      <c r="CA140" s="43">
        <f>MIN('Drive Train'!$F$35-BU139*'DEPRECATED - DT-Prelim Calcs'!$C$21*'Drive Train'!$F$39,CA139+BU$2)</f>
        <v>36.793283235063704</v>
      </c>
      <c r="CB140" s="43">
        <f>'Drive Train'!$F$35-BU140*'DEPRECATED - DT-Prelim Calcs'!$C$21*'Drive Train'!$F$39</f>
        <v>7.1920000000000002</v>
      </c>
      <c r="CC140" s="1">
        <f>IF(BZ140&gt;='Drive Train'!$F$29,1,0)</f>
        <v>0</v>
      </c>
      <c r="CD140" s="43">
        <f t="shared" si="217"/>
        <v>103.33333333333333</v>
      </c>
      <c r="CE140" s="49">
        <f>CE139+'DEPRECATED - DT-Prelim Calcs'!$C$11</f>
        <v>544</v>
      </c>
      <c r="CF140" s="2">
        <f>CP140/'Drive Train'!$F$35</f>
        <v>1.660517614819212</v>
      </c>
      <c r="CG140" s="36">
        <f>CN140*12*60/(PI() * 'Drive Train'!$F$15)/CF$2*CF140</f>
        <v>-210318.46138764356</v>
      </c>
      <c r="CH140" s="2">
        <f>('DEPRECATED - DT-Prelim Calcs'!$C$6*CF140-CG140)/('DEPRECATED - DT-Prelim Calcs'!$C$6*CF140)*'DEPRECATED - DT-Prelim Calcs'!$C$7*CF140</f>
        <v>162.39497242667582</v>
      </c>
      <c r="CI140" s="43">
        <f>CH140/'DEPRECATED - DT-Prelim Calcs'!$C$7*('DEPRECATED - DT-Prelim Calcs'!$C$8-'DEPRECATED - DT-Prelim Calcs'!$C$9)+'DEPRECATED - DT-Prelim Calcs'!$C$9</f>
        <v>8848.3902889159199</v>
      </c>
      <c r="CJ140" s="43">
        <f t="shared" si="192"/>
        <v>93</v>
      </c>
      <c r="CK140" s="2">
        <f t="shared" si="218"/>
        <v>1.2396743342100003</v>
      </c>
      <c r="CL140" s="43">
        <f>CK140*'DEPRECATED - DT-Prelim Calcs'!$C$21/CF$2/'DEPRECATED - DT-Prelim Calcs'!$C$19/'DEPRECATED - DT-Prelim Calcs'!$C$18*3.39*'DEPRECATED - DT-Prelim Calcs'!$C$20</f>
        <v>29.053734754561205</v>
      </c>
      <c r="CM140" s="36">
        <f t="shared" si="219"/>
        <v>0</v>
      </c>
      <c r="CN140" s="43">
        <f>CL139*'DEPRECATED - DT-Prelim Calcs'!$C$11+CN139</f>
        <v>-315.8008078052211</v>
      </c>
      <c r="CO140" s="43">
        <f>CO139+0.5*CL140*'DEPRECATED - DT-Prelim Calcs'!$C$11^2+CN140*'DEPRECATED - DT-Prelim Calcs'!$C$11</f>
        <v>-341859.15559295757</v>
      </c>
      <c r="CP140" s="43">
        <f>MIN('Drive Train'!$F$35-CJ139*'DEPRECATED - DT-Prelim Calcs'!$C$21*'Drive Train'!$F$39,CP139+CJ$2)</f>
        <v>20.59041842375823</v>
      </c>
      <c r="CQ140" s="43">
        <f>'Drive Train'!$F$35-CJ140*'DEPRECATED - DT-Prelim Calcs'!$C$21*'Drive Train'!$F$39</f>
        <v>7.1920000000000002</v>
      </c>
      <c r="CR140" s="1">
        <f>IF(CO140&gt;='Drive Train'!$F$29,1,0)</f>
        <v>0</v>
      </c>
      <c r="CS140" s="43">
        <f t="shared" si="220"/>
        <v>103.33333333333333</v>
      </c>
      <c r="CT140" s="49">
        <f>CT139+'DEPRECATED - DT-Prelim Calcs'!$C$11</f>
        <v>544</v>
      </c>
      <c r="CU140" s="2">
        <f>DE140/'Drive Train'!$F$35</f>
        <v>0.57999999999999996</v>
      </c>
      <c r="CV140" s="36">
        <f>DC140*12*60/(PI() * 'Drive Train'!$F$15)/CU$2*CU140</f>
        <v>-192896.28170220164</v>
      </c>
      <c r="CW140" s="2">
        <f>('DEPRECATED - DT-Prelim Calcs'!$C$6*CU140-CV140)/('DEPRECATED - DT-Prelim Calcs'!$C$6*CU140)*'DEPRECATED - DT-Prelim Calcs'!$C$7*CU140</f>
        <v>144.52013121995702</v>
      </c>
      <c r="CX140" s="43">
        <f>CW140/'DEPRECATED - DT-Prelim Calcs'!$C$7*('DEPRECATED - DT-Prelim Calcs'!$C$8-'DEPRECATED - DT-Prelim Calcs'!$C$9)+'DEPRECATED - DT-Prelim Calcs'!$C$9</f>
        <v>7874.6116261618372</v>
      </c>
      <c r="CY140" s="43">
        <f t="shared" si="193"/>
        <v>93</v>
      </c>
      <c r="CZ140" s="2">
        <f t="shared" si="221"/>
        <v>1.0413264407364002</v>
      </c>
      <c r="DA140" s="43">
        <f>CZ140*'DEPRECATED - DT-Prelim Calcs'!$C$21/CU$2/'DEPRECATED - DT-Prelim Calcs'!$C$19/'DEPRECATED - DT-Prelim Calcs'!$C$18*3.39*'DEPRECATED - DT-Prelim Calcs'!$C$20</f>
        <v>29.053734754561201</v>
      </c>
      <c r="DB140" s="36">
        <f t="shared" si="222"/>
        <v>0</v>
      </c>
      <c r="DC140" s="43">
        <f>DA139*'DEPRECATED - DT-Prelim Calcs'!$C$11+DC139</f>
        <v>-696.55349597749898</v>
      </c>
      <c r="DD140" s="43">
        <f>DD139+0.5*DA140*'DEPRECATED - DT-Prelim Calcs'!$C$11^2+DC140*'DEPRECATED - DT-Prelim Calcs'!$C$11</f>
        <v>-534894.98188320792</v>
      </c>
      <c r="DE140" s="43">
        <f>MIN('Drive Train'!$F$35-CY139*'DEPRECATED - DT-Prelim Calcs'!$C$21*'Drive Train'!$F$39,DE139+CY$2)</f>
        <v>7.1920000000000002</v>
      </c>
      <c r="DF140" s="43">
        <f>'Drive Train'!$F$35-CY140*'DEPRECATED - DT-Prelim Calcs'!$C$21*'Drive Train'!$F$39</f>
        <v>7.1920000000000002</v>
      </c>
      <c r="DG140" s="1">
        <f>IF(DD140&gt;='Drive Train'!$F$29,1,0)</f>
        <v>0</v>
      </c>
      <c r="DH140" s="43">
        <f t="shared" si="223"/>
        <v>103.33333333333333</v>
      </c>
      <c r="DI140" s="49">
        <f>DI139+'DEPRECATED - DT-Prelim Calcs'!$C$11</f>
        <v>544</v>
      </c>
      <c r="DJ140" s="2">
        <f>DT140/'Drive Train'!$F$35</f>
        <v>0.57999999999999996</v>
      </c>
      <c r="DK140" s="36">
        <f>DR140*12*60/(PI() * 'Drive Train'!$F$15)/DJ$2*DJ140</f>
        <v>-680179.65184007864</v>
      </c>
      <c r="DL140" s="2">
        <f>('DEPRECATED - DT-Prelim Calcs'!$C$6*DJ140-DK140)/('DEPRECATED - DT-Prelim Calcs'!$C$6*DJ140)*'DEPRECATED - DT-Prelim Calcs'!$C$7*DJ140</f>
        <v>502.72687196394497</v>
      </c>
      <c r="DM140" s="43">
        <f>DL140/'DEPRECATED - DT-Prelim Calcs'!$C$7*('DEPRECATED - DT-Prelim Calcs'!$C$8-'DEPRECATED - DT-Prelim Calcs'!$C$9)+'DEPRECATED - DT-Prelim Calcs'!$C$9</f>
        <v>27388.859442811925</v>
      </c>
      <c r="DN140" s="43">
        <f t="shared" si="194"/>
        <v>93</v>
      </c>
      <c r="DO140" s="2">
        <f t="shared" si="224"/>
        <v>0.89769520753137932</v>
      </c>
      <c r="DP140" s="43">
        <f>DO140*'DEPRECATED - DT-Prelim Calcs'!$C$21/DJ$2/'DEPRECATED - DT-Prelim Calcs'!$C$19/'DEPRECATED - DT-Prelim Calcs'!$C$18*3.39*'DEPRECATED - DT-Prelim Calcs'!$C$20</f>
        <v>29.053734754561201</v>
      </c>
      <c r="DQ140" s="36">
        <f t="shared" si="225"/>
        <v>0</v>
      </c>
      <c r="DR140" s="43">
        <f>DP139*'DEPRECATED - DT-Prelim Calcs'!$C$11+DR139</f>
        <v>-2117.3676152814651</v>
      </c>
      <c r="DS140" s="43">
        <f>DS139+0.5*DP140*'DEPRECATED - DT-Prelim Calcs'!$C$11^2+DR140*'DEPRECATED - DT-Prelim Calcs'!$C$11</f>
        <v>-961885.70610253164</v>
      </c>
      <c r="DT140" s="43">
        <f>MIN('Drive Train'!$F$35-DN139*'DEPRECATED - DT-Prelim Calcs'!$C$21*'Drive Train'!$F$39,DT139+DN$2)</f>
        <v>7.1920000000000002</v>
      </c>
      <c r="DU140" s="43">
        <f>'Drive Train'!$F$35-DN140*'DEPRECATED - DT-Prelim Calcs'!$C$21*'Drive Train'!$F$39</f>
        <v>7.1920000000000002</v>
      </c>
      <c r="DV140" s="1">
        <f>IF(DS140&gt;='Drive Train'!$F$29,1,0)</f>
        <v>0</v>
      </c>
      <c r="DW140" s="43">
        <f t="shared" si="226"/>
        <v>103.33333333333333</v>
      </c>
      <c r="DX140" s="49">
        <f>DX139+'DEPRECATED - DT-Prelim Calcs'!$C$11</f>
        <v>544</v>
      </c>
      <c r="DY140" s="2">
        <f>EI140/'Drive Train'!$F$35</f>
        <v>0.57999999999999996</v>
      </c>
      <c r="DZ140" s="36">
        <f>EG140*12*60/(PI() * 'Drive Train'!$F$15)/DY$2*DY140</f>
        <v>-96236.303991359688</v>
      </c>
      <c r="EA140" s="2">
        <f>('DEPRECATED - DT-Prelim Calcs'!$C$6*DY140-DZ140)/('DEPRECATED - DT-Prelim Calcs'!$C$6*DY140)*'DEPRECATED - DT-Prelim Calcs'!$C$7*DY140</f>
        <v>73.464442275780087</v>
      </c>
      <c r="EB140" s="43">
        <f>EA140/'DEPRECATED - DT-Prelim Calcs'!$C$7*('DEPRECATED - DT-Prelim Calcs'!$C$8-'DEPRECATED - DT-Prelim Calcs'!$C$9)+'DEPRECATED - DT-Prelim Calcs'!$C$9</f>
        <v>4003.667377710407</v>
      </c>
      <c r="EC140" s="43">
        <f t="shared" si="195"/>
        <v>93</v>
      </c>
      <c r="ED140" s="2">
        <f t="shared" si="227"/>
        <v>0.78888366722454539</v>
      </c>
      <c r="EE140" s="43">
        <f>ED140*'DEPRECATED - DT-Prelim Calcs'!$C$21/DY$2/'DEPRECATED - DT-Prelim Calcs'!$C$19/'DEPRECATED - DT-Prelim Calcs'!$C$18*3.39*'DEPRECATED - DT-Prelim Calcs'!$C$20</f>
        <v>29.053734754561201</v>
      </c>
      <c r="EF140" s="36">
        <f t="shared" si="228"/>
        <v>0</v>
      </c>
      <c r="EG140" s="43">
        <f>EE139*'DEPRECATED - DT-Prelim Calcs'!$C$11+EG139</f>
        <v>-263.2665148274902</v>
      </c>
      <c r="EH140" s="43">
        <f>EH139+0.5*EE140*'DEPRECATED - DT-Prelim Calcs'!$C$11^2+EG140*'DEPRECATED - DT-Prelim Calcs'!$C$11</f>
        <v>-886351.87400315457</v>
      </c>
      <c r="EI140" s="43">
        <f>MIN('Drive Train'!$F$35-EC139*'DEPRECATED - DT-Prelim Calcs'!$C$21*'Drive Train'!$F$39,EI139+EC$2)</f>
        <v>7.1920000000000002</v>
      </c>
      <c r="EJ140" s="43">
        <f>'Drive Train'!$F$35-EC140*'DEPRECATED - DT-Prelim Calcs'!$C$21*'Drive Train'!$F$39</f>
        <v>7.1920000000000002</v>
      </c>
      <c r="EK140" s="1">
        <f>IF(EH140&gt;='Drive Train'!$F$29,1,0)</f>
        <v>0</v>
      </c>
      <c r="EL140" s="43">
        <f t="shared" si="229"/>
        <v>103.33333333333333</v>
      </c>
      <c r="EM140" s="49">
        <f>EM139+'DEPRECATED - DT-Prelim Calcs'!$C$11</f>
        <v>544</v>
      </c>
      <c r="EN140" s="2">
        <f>EX140/'Drive Train'!$F$35</f>
        <v>0.57999999999999996</v>
      </c>
      <c r="EO140" s="36">
        <f>EV140*12*60/(PI() * 'Drive Train'!$F$15)/EN$2*EN140</f>
        <v>-1255076.1437206436</v>
      </c>
      <c r="EP140" s="2">
        <f>('DEPRECATED - DT-Prelim Calcs'!$C$6*EN140-EO140)/('DEPRECATED - DT-Prelim Calcs'!$C$6*EN140)*'DEPRECATED - DT-Prelim Calcs'!$C$7*EN140</f>
        <v>925.33886991376471</v>
      </c>
      <c r="EQ140" s="43">
        <f>EP140/'DEPRECATED - DT-Prelim Calcs'!$C$7*('DEPRECATED - DT-Prelim Calcs'!$C$8-'DEPRECATED - DT-Prelim Calcs'!$C$9)+'DEPRECATED - DT-Prelim Calcs'!$C$9</f>
        <v>50411.751868436433</v>
      </c>
      <c r="ER140" s="43">
        <f t="shared" si="196"/>
        <v>93</v>
      </c>
      <c r="ES140" s="2">
        <f t="shared" si="230"/>
        <v>0.7035989464435134</v>
      </c>
      <c r="ET140" s="43">
        <f>ES140*'DEPRECATED - DT-Prelim Calcs'!$C$21/EN$2/'DEPRECATED - DT-Prelim Calcs'!$C$19/'DEPRECATED - DT-Prelim Calcs'!$C$18*3.39*'DEPRECATED - DT-Prelim Calcs'!$C$20</f>
        <v>29.053734754561201</v>
      </c>
      <c r="EU140" s="36">
        <f t="shared" si="231"/>
        <v>0</v>
      </c>
      <c r="EV140" s="43">
        <f>ET139*'DEPRECATED - DT-Prelim Calcs'!$C$11+EV139</f>
        <v>-3062.2382671703799</v>
      </c>
      <c r="EW140" s="43">
        <f>EW139+0.5*ET140*'DEPRECATED - DT-Prelim Calcs'!$C$11^2+EV140*'DEPRECATED - DT-Prelim Calcs'!$C$11</f>
        <v>-1762279.5935161321</v>
      </c>
      <c r="EX140" s="43">
        <f>MIN('Drive Train'!$F$35-ER139*'DEPRECATED - DT-Prelim Calcs'!$C$21*'Drive Train'!$F$39,EX139+ER$2)</f>
        <v>7.1920000000000002</v>
      </c>
      <c r="EY140" s="43">
        <f>'Drive Train'!$F$35-ER140*'DEPRECATED - DT-Prelim Calcs'!$C$21*'Drive Train'!$F$39</f>
        <v>7.1920000000000002</v>
      </c>
      <c r="EZ140" s="1">
        <f>IF(EW140&gt;='Drive Train'!$F$29,1,0)</f>
        <v>0</v>
      </c>
      <c r="FA140" s="43">
        <f t="shared" si="232"/>
        <v>103.33333333333333</v>
      </c>
      <c r="FB140" s="49">
        <f>FB139+'DEPRECATED - DT-Prelim Calcs'!$C$11</f>
        <v>544</v>
      </c>
      <c r="FC140" s="2">
        <f>FM140/'Drive Train'!$F$35</f>
        <v>0.57999999999999996</v>
      </c>
      <c r="FD140" s="36">
        <f>FK140*12*60/(PI() * 'Drive Train'!$F$15)/FC$2*FC140</f>
        <v>-94095.318771457503</v>
      </c>
      <c r="FE140" s="2">
        <f>('DEPRECATED - DT-Prelim Calcs'!$C$6*FC140-FD140)/('DEPRECATED - DT-Prelim Calcs'!$C$6*FC140)*'DEPRECATED - DT-Prelim Calcs'!$C$7*FC140</f>
        <v>71.890583234817512</v>
      </c>
      <c r="FF140" s="43">
        <f>FE140/'DEPRECATED - DT-Prelim Calcs'!$C$7*('DEPRECATED - DT-Prelim Calcs'!$C$8-'DEPRECATED - DT-Prelim Calcs'!$C$9)+'DEPRECATED - DT-Prelim Calcs'!$C$9</f>
        <v>3917.9272956281179</v>
      </c>
      <c r="FG140" s="43">
        <f t="shared" si="197"/>
        <v>93</v>
      </c>
      <c r="FH140" s="2">
        <f t="shared" si="233"/>
        <v>0.63495514679048781</v>
      </c>
      <c r="FI140" s="43">
        <f>FH140*'DEPRECATED - DT-Prelim Calcs'!$C$21/FC$2/'DEPRECATED - DT-Prelim Calcs'!$C$19/'DEPRECATED - DT-Prelim Calcs'!$C$18*3.39*'DEPRECATED - DT-Prelim Calcs'!$C$20</f>
        <v>29.053734754561205</v>
      </c>
      <c r="FJ140" s="36">
        <f t="shared" si="234"/>
        <v>0</v>
      </c>
      <c r="FK140" s="43">
        <f>FI139*'DEPRECATED - DT-Prelim Calcs'!$C$11+FK139</f>
        <v>-207.18332085057517</v>
      </c>
      <c r="FL140" s="43">
        <f>FL139+0.5*FI140*'DEPRECATED - DT-Prelim Calcs'!$C$11^2+FK140*'DEPRECATED - DT-Prelim Calcs'!$C$11</f>
        <v>-2079534.0688655912</v>
      </c>
      <c r="FM140" s="43">
        <f>MIN('Drive Train'!$F$35-FG139*'DEPRECATED - DT-Prelim Calcs'!$C$21*'Drive Train'!$F$39,FM139+FG$2)</f>
        <v>7.1920000000000002</v>
      </c>
      <c r="FN140" s="43">
        <f>'Drive Train'!$F$35-FG140*'DEPRECATED - DT-Prelim Calcs'!$C$21*'Drive Train'!$F$39</f>
        <v>7.1920000000000002</v>
      </c>
      <c r="FO140" s="1">
        <f>IF(FL140&gt;='Drive Train'!$F$29,1,0)</f>
        <v>0</v>
      </c>
      <c r="FP140" s="43">
        <f t="shared" si="235"/>
        <v>103.33333333333333</v>
      </c>
      <c r="FQ140" s="49">
        <f>FQ139+'DEPRECATED - DT-Prelim Calcs'!$C$11</f>
        <v>544</v>
      </c>
      <c r="FR140" s="2">
        <f>GB140/'Drive Train'!$F$35</f>
        <v>0.57999999999999996</v>
      </c>
      <c r="FS140" s="36">
        <f>FZ140*12*60/(PI() * 'Drive Train'!$F$15)/FR$2*FR140</f>
        <v>-2779937.6875734306</v>
      </c>
      <c r="FT140" s="2">
        <f>('DEPRECATED - DT-Prelim Calcs'!$C$6*FR140-FS140)/('DEPRECATED - DT-Prelim Calcs'!$C$6*FR140)*'DEPRECATED - DT-Prelim Calcs'!$C$7*FR140</f>
        <v>2046.2794092036663</v>
      </c>
      <c r="FU140" s="43">
        <f>FT140/'DEPRECATED - DT-Prelim Calcs'!$C$7*('DEPRECATED - DT-Prelim Calcs'!$C$8-'DEPRECATED - DT-Prelim Calcs'!$C$9)+'DEPRECATED - DT-Prelim Calcs'!$C$9</f>
        <v>111477.91557602062</v>
      </c>
      <c r="FV140" s="43">
        <f t="shared" si="198"/>
        <v>93</v>
      </c>
      <c r="FW140" s="2">
        <f t="shared" si="236"/>
        <v>0.57851468929799987</v>
      </c>
      <c r="FX140" s="43">
        <f>FW140*'DEPRECATED - DT-Prelim Calcs'!$C$21/FR$2/'DEPRECATED - DT-Prelim Calcs'!$C$19/'DEPRECATED - DT-Prelim Calcs'!$C$18*3.39*'DEPRECATED - DT-Prelim Calcs'!$C$20</f>
        <v>29.053734754561201</v>
      </c>
      <c r="FY140" s="36">
        <f t="shared" si="237"/>
        <v>0</v>
      </c>
      <c r="FZ140" s="43">
        <f>FX139*'DEPRECATED - DT-Prelim Calcs'!$C$11+FZ139</f>
        <v>-5576.9040975211274</v>
      </c>
      <c r="GA140" s="43">
        <f>GA139+0.5*FX140*'DEPRECATED - DT-Prelim Calcs'!$C$11^2+FZ140*'DEPRECATED - DT-Prelim Calcs'!$C$11</f>
        <v>-2146586.7747494676</v>
      </c>
      <c r="GB140" s="43">
        <f>MIN('Drive Train'!$F$35-FV139*'DEPRECATED - DT-Prelim Calcs'!$C$21*'Drive Train'!$F$39,GB139+FV$2)</f>
        <v>7.1920000000000002</v>
      </c>
      <c r="GC140" s="43">
        <f>'Drive Train'!$F$35-FV140*'DEPRECATED - DT-Prelim Calcs'!$C$21*'Drive Train'!$F$39</f>
        <v>7.1920000000000002</v>
      </c>
      <c r="GD140" s="1">
        <f>IF(GA140&gt;='Drive Train'!$F$29,1,0)</f>
        <v>0</v>
      </c>
      <c r="GE140" s="43">
        <f t="shared" si="238"/>
        <v>103.33333333333333</v>
      </c>
      <c r="GF140" s="49">
        <f>GF139+'DEPRECATED - DT-Prelim Calcs'!$C$11</f>
        <v>544</v>
      </c>
      <c r="GG140" s="2">
        <f>GQ140/'Drive Train'!$F$35</f>
        <v>0.86451612903225805</v>
      </c>
      <c r="GH140" s="36">
        <f>GO140*12*60/(PI() * 'Drive Train'!$F$15)/GG$2*GG140</f>
        <v>-246627.76542296339</v>
      </c>
      <c r="GI140" s="2">
        <f>('DEPRECATED - DT-Prelim Calcs'!$C$6*GG140-GH140)/('DEPRECATED - DT-Prelim Calcs'!$C$6*GG140)*'DEPRECATED - DT-Prelim Calcs'!$C$7*GG140</f>
        <v>185.35304770373469</v>
      </c>
      <c r="GJ140" s="43">
        <f>GI140/'DEPRECATED - DT-Prelim Calcs'!$C$7*('DEPRECATED - DT-Prelim Calcs'!$C$8-'DEPRECATED - DT-Prelim Calcs'!$C$9)+'DEPRECATED - DT-Prelim Calcs'!$C$9</f>
        <v>10099.091404755694</v>
      </c>
      <c r="GK140" s="43">
        <f t="shared" si="239"/>
        <v>29.999999999999982</v>
      </c>
      <c r="GL140" s="2">
        <f t="shared" si="240"/>
        <v>1.4462867232450001</v>
      </c>
      <c r="GM140" s="43">
        <f>GL140*'DEPRECATED - DT-Prelim Calcs'!$C$21/GG$2/'DEPRECATED - DT-Prelim Calcs'!$C$19/'DEPRECATED - DT-Prelim Calcs'!$C$18*3.39*'DEPRECATED - DT-Prelim Calcs'!$C$20</f>
        <v>29.053734754561201</v>
      </c>
      <c r="GN140" s="36">
        <f t="shared" si="241"/>
        <v>0</v>
      </c>
      <c r="GO140" s="43">
        <f>GM139*'DEPRECATED - DT-Prelim Calcs'!$C$11+GO139</f>
        <v>-829.84118493454628</v>
      </c>
      <c r="GP140" s="43">
        <f>GP139+0.5*GM140*'DEPRECATED - DT-Prelim Calcs'!$C$11^2+GO140*'DEPRECATED - DT-Prelim Calcs'!$C$11</f>
        <v>-179787.2267370066</v>
      </c>
      <c r="GQ140" s="43">
        <f>MIN('Drive Train'!$F$35-GK139*'DEPRECATED - DT-Prelim Calcs'!$C$21*'Drive Train'!$F$39,GQ139+GK$2)</f>
        <v>10.72</v>
      </c>
      <c r="GR140" s="43">
        <f>'Drive Train'!$F$35-GK140*'DEPRECATED - DT-Prelim Calcs'!$C$21*'Drive Train'!$F$39</f>
        <v>10.72</v>
      </c>
      <c r="GS140" s="1">
        <f>IF(GP140&gt;='Drive Train'!$F$29,1,0)</f>
        <v>0</v>
      </c>
      <c r="GT140" s="43">
        <f t="shared" si="242"/>
        <v>33.333333333333314</v>
      </c>
      <c r="GU140" s="49">
        <f>GU139+'DEPRECATED - DT-Prelim Calcs'!$C$11</f>
        <v>544</v>
      </c>
      <c r="GV140" s="2">
        <f>HF140/'Drive Train'!$F$35</f>
        <v>0.84946236559139798</v>
      </c>
      <c r="GW140" s="36">
        <f>HD140*12*60/(PI() * 'Drive Train'!$F$15)/GV$2*GV140</f>
        <v>14762.491441779202</v>
      </c>
      <c r="GX140" s="2">
        <f>('DEPRECATED - DT-Prelim Calcs'!$C$6*GV140-GW140)/('DEPRECATED - DT-Prelim Calcs'!$C$6*GV140)*'DEPRECATED - DT-Prelim Calcs'!$C$7*GV140</f>
        <v>-6.8680724241764155</v>
      </c>
      <c r="GY140" s="43">
        <f>GX140/'DEPRECATED - DT-Prelim Calcs'!$C$7*('DEPRECATED - DT-Prelim Calcs'!$C$8-'DEPRECATED - DT-Prelim Calcs'!$C$9)+'DEPRECATED - DT-Prelim Calcs'!$C$9</f>
        <v>-372.65618430214795</v>
      </c>
      <c r="GZ140" s="43">
        <f t="shared" si="199"/>
        <v>-372.65618430214795</v>
      </c>
      <c r="HA140" s="2">
        <f t="shared" si="243"/>
        <v>-8.2255992453386426</v>
      </c>
      <c r="HB140" s="43">
        <f>HA140*'DEPRECATED - DT-Prelim Calcs'!$C$21/GV$2/'DEPRECATED - DT-Prelim Calcs'!$C$19/'DEPRECATED - DT-Prelim Calcs'!$C$18*3.39*'DEPRECATED - DT-Prelim Calcs'!$C$20</f>
        <v>-165.23997270415646</v>
      </c>
      <c r="HC140" s="36">
        <f t="shared" si="244"/>
        <v>1</v>
      </c>
      <c r="HD140" s="43">
        <f>HB139*'DEPRECATED - DT-Prelim Calcs'!$C$11+HD139</f>
        <v>50.552383070585364</v>
      </c>
      <c r="HE140" s="43">
        <f>HE139+0.5*HB140*'DEPRECATED - DT-Prelim Calcs'!$C$11^2+HD140*'DEPRECATED - DT-Prelim Calcs'!$C$11</f>
        <v>-181561.17007561307</v>
      </c>
      <c r="HF140" s="43">
        <f>MIN('Drive Train'!$F$35-GZ139*'DEPRECATED - DT-Prelim Calcs'!$C$21*'Drive Train'!$F$39,HF139+GZ$2)</f>
        <v>10.533333333333335</v>
      </c>
      <c r="HG140" s="43">
        <f>'Drive Train'!$F$35-GZ140*'DEPRECATED - DT-Prelim Calcs'!$C$21*'Drive Train'!$F$39</f>
        <v>33.268746320920286</v>
      </c>
      <c r="HH140" s="1">
        <f>IF(HE140&gt;='Drive Train'!$F$29,1,0)</f>
        <v>0</v>
      </c>
      <c r="HI140" s="43">
        <f t="shared" si="245"/>
        <v>-414.06242700238658</v>
      </c>
      <c r="HJ140" s="49">
        <f>HJ139+'DEPRECATED - DT-Prelim Calcs'!$C$11</f>
        <v>544</v>
      </c>
      <c r="HK140" s="2">
        <f>HU140/'Drive Train'!$F$35</f>
        <v>0.83440860215053769</v>
      </c>
      <c r="HL140" s="36">
        <f>HS140*12*60/(PI() * 'Drive Train'!$F$15)/HK$2*HK140</f>
        <v>8438.0858102272887</v>
      </c>
      <c r="HM140" s="2">
        <f>('DEPRECATED - DT-Prelim Calcs'!$C$6*HK140-HL140)/('DEPRECATED - DT-Prelim Calcs'!$C$6*HK140)*'DEPRECATED - DT-Prelim Calcs'!$C$7*HK140</f>
        <v>-2.2895425352189913</v>
      </c>
      <c r="HN140" s="43">
        <f>HM140/'DEPRECATED - DT-Prelim Calcs'!$C$7*('DEPRECATED - DT-Prelim Calcs'!$C$8-'DEPRECATED - DT-Prelim Calcs'!$C$9)+'DEPRECATED - DT-Prelim Calcs'!$C$9</f>
        <v>-123.22880975446743</v>
      </c>
      <c r="HO140" s="43">
        <f t="shared" si="200"/>
        <v>-123.22880975446743</v>
      </c>
      <c r="HP140" s="2">
        <f t="shared" si="246"/>
        <v>-3.0794897417132345</v>
      </c>
      <c r="HQ140" s="43">
        <f>HP140*'DEPRECATED - DT-Prelim Calcs'!$C$21/HK$2/'DEPRECATED - DT-Prelim Calcs'!$C$19/'DEPRECATED - DT-Prelim Calcs'!$C$18*3.39*'DEPRECATED - DT-Prelim Calcs'!$C$20</f>
        <v>-61.862338011639359</v>
      </c>
      <c r="HR140" s="36">
        <f t="shared" si="247"/>
        <v>1</v>
      </c>
      <c r="HS140" s="43">
        <f>HQ139*'DEPRECATED - DT-Prelim Calcs'!$C$11+HS139</f>
        <v>29.41651919189863</v>
      </c>
      <c r="HT140" s="43">
        <f>HT139+0.5*HQ140*'DEPRECATED - DT-Prelim Calcs'!$C$11^2+HS140*'DEPRECATED - DT-Prelim Calcs'!$C$11</f>
        <v>-201346.20540792879</v>
      </c>
      <c r="HU140" s="43">
        <f>MIN('Drive Train'!$F$35-HO139*'DEPRECATED - DT-Prelim Calcs'!$C$21*'Drive Train'!$F$39,HU139+HO$2)</f>
        <v>10.346666666666668</v>
      </c>
      <c r="HV140" s="43">
        <f>'Drive Train'!$F$35-HO140*'DEPRECATED - DT-Prelim Calcs'!$C$21*'Drive Train'!$F$39</f>
        <v>19.300813346250177</v>
      </c>
      <c r="HW140" s="1">
        <f>IF(HT140&gt;='Drive Train'!$F$29,1,0)</f>
        <v>0</v>
      </c>
      <c r="HX140" s="43">
        <f t="shared" si="248"/>
        <v>-136.92089972718605</v>
      </c>
      <c r="HY140" s="49">
        <f>HY139+'DEPRECATED - DT-Prelim Calcs'!$C$11</f>
        <v>544</v>
      </c>
      <c r="HZ140" s="2">
        <f>IJ140/'Drive Train'!$F$35</f>
        <v>0.8193548387096774</v>
      </c>
      <c r="IA140" s="36">
        <f>IH140*12*60/(PI() * 'Drive Train'!$F$15)/HZ$2*HZ140</f>
        <v>-133485.29930337405</v>
      </c>
      <c r="IB140" s="2">
        <f>('DEPRECATED - DT-Prelim Calcs'!$C$6*HZ140-IA140)/('DEPRECATED - DT-Prelim Calcs'!$C$6*HZ140)*'DEPRECATED - DT-Prelim Calcs'!$C$7*HZ140</f>
        <v>101.96911490402242</v>
      </c>
      <c r="IC140" s="43">
        <f>IB140/'DEPRECATED - DT-Prelim Calcs'!$C$7*('DEPRECATED - DT-Prelim Calcs'!$C$8-'DEPRECATED - DT-Prelim Calcs'!$C$9)+'DEPRECATED - DT-Prelim Calcs'!$C$9</f>
        <v>5556.5338716370416</v>
      </c>
      <c r="ID140" s="43">
        <f t="shared" si="201"/>
        <v>39.999999999999986</v>
      </c>
      <c r="IE140" s="2">
        <f t="shared" si="249"/>
        <v>1.4462867232450001</v>
      </c>
      <c r="IF140" s="43">
        <f>IE140*'DEPRECATED - DT-Prelim Calcs'!$C$21/HZ$2/'DEPRECATED - DT-Prelim Calcs'!$C$19/'DEPRECATED - DT-Prelim Calcs'!$C$18*3.39*'DEPRECATED - DT-Prelim Calcs'!$C$20</f>
        <v>29.053734754561201</v>
      </c>
      <c r="IG140" s="36">
        <f t="shared" si="250"/>
        <v>0</v>
      </c>
      <c r="IH140" s="43">
        <f>IF139*'DEPRECATED - DT-Prelim Calcs'!$C$11+IH139</f>
        <v>-473.90090060021708</v>
      </c>
      <c r="II140" s="43">
        <f>II139+0.5*IF140*'DEPRECATED - DT-Prelim Calcs'!$C$11^2+IH140*'DEPRECATED - DT-Prelim Calcs'!$C$11</f>
        <v>-191030.62955292105</v>
      </c>
      <c r="IJ140" s="43">
        <f>MIN('Drive Train'!$F$35-ID139*'DEPRECATED - DT-Prelim Calcs'!$C$21*'Drive Train'!$F$39,IJ139+ID$2)</f>
        <v>10.16</v>
      </c>
      <c r="IK140" s="43">
        <f>'Drive Train'!$F$35-ID140*'DEPRECATED - DT-Prelim Calcs'!$C$21*'Drive Train'!$F$39</f>
        <v>10.16</v>
      </c>
      <c r="IL140" s="1">
        <f>IF(II140&gt;='Drive Train'!$F$29,1,0)</f>
        <v>0</v>
      </c>
      <c r="IM140" s="43">
        <f t="shared" si="251"/>
        <v>44.444444444444429</v>
      </c>
      <c r="IN140" s="49">
        <f>IN139+'DEPRECATED - DT-Prelim Calcs'!$C$11</f>
        <v>544</v>
      </c>
      <c r="IO140" s="2">
        <f>IY140/'Drive Train'!$F$35</f>
        <v>0.80430107526881722</v>
      </c>
      <c r="IP140" s="36">
        <f>IW140*12*60/(PI() * 'Drive Train'!$F$15)/IO$2*IO140</f>
        <v>-130983.91885843971</v>
      </c>
      <c r="IQ140" s="2">
        <f>('DEPRECATED - DT-Prelim Calcs'!$C$6*IO140-IP140)/('DEPRECATED - DT-Prelim Calcs'!$C$6*IO140)*'DEPRECATED - DT-Prelim Calcs'!$C$7*IO140</f>
        <v>100.05972368032774</v>
      </c>
      <c r="IR140" s="43">
        <f>IQ140/'DEPRECATED - DT-Prelim Calcs'!$C$7*('DEPRECATED - DT-Prelim Calcs'!$C$8-'DEPRECATED - DT-Prelim Calcs'!$C$9)+'DEPRECATED - DT-Prelim Calcs'!$C$9</f>
        <v>5452.514797510391</v>
      </c>
      <c r="IS140" s="43">
        <f t="shared" si="202"/>
        <v>43.333333333333321</v>
      </c>
      <c r="IT140" s="2">
        <f t="shared" si="252"/>
        <v>1.4462867232450001</v>
      </c>
      <c r="IU140" s="43">
        <f>IT140*'DEPRECATED - DT-Prelim Calcs'!$C$21/IO$2/'DEPRECATED - DT-Prelim Calcs'!$C$19/'DEPRECATED - DT-Prelim Calcs'!$C$18*3.39*'DEPRECATED - DT-Prelim Calcs'!$C$20</f>
        <v>29.053734754561201</v>
      </c>
      <c r="IV140" s="36">
        <f t="shared" si="253"/>
        <v>0</v>
      </c>
      <c r="IW140" s="43">
        <f>IU139*'DEPRECATED - DT-Prelim Calcs'!$C$11+IW139</f>
        <v>-473.72406543175686</v>
      </c>
      <c r="IX140" s="43">
        <f>IX139+0.5*IU140*'DEPRECATED - DT-Prelim Calcs'!$C$11^2+IW140*'DEPRECATED - DT-Prelim Calcs'!$C$11</f>
        <v>-231612.16525069333</v>
      </c>
      <c r="IY140" s="43">
        <f>MIN('Drive Train'!$F$35-IS139*'DEPRECATED - DT-Prelim Calcs'!$C$21*'Drive Train'!$F$39,IY139+IS$2)</f>
        <v>9.9733333333333345</v>
      </c>
      <c r="IZ140" s="43">
        <f>'Drive Train'!$F$35-IS140*'DEPRECATED - DT-Prelim Calcs'!$C$21*'Drive Train'!$F$39</f>
        <v>9.9733333333333345</v>
      </c>
      <c r="JA140" s="1">
        <f>IF(IX140&gt;='Drive Train'!$F$29,1,0)</f>
        <v>0</v>
      </c>
      <c r="JB140" s="43">
        <f t="shared" si="254"/>
        <v>48.148148148148138</v>
      </c>
      <c r="JC140" s="49">
        <f>JC139+'DEPRECATED - DT-Prelim Calcs'!$C$11</f>
        <v>544</v>
      </c>
      <c r="JD140" s="2">
        <f>JN140/'Drive Train'!$F$35</f>
        <v>0.78924731182795704</v>
      </c>
      <c r="JE140" s="36">
        <f>JL140*12*60/(PI() * 'Drive Train'!$F$15)/JD$2*JD140</f>
        <v>-99793.136794417733</v>
      </c>
      <c r="JF140" s="2">
        <f>('DEPRECATED - DT-Prelim Calcs'!$C$6*JD140-JE140)/('DEPRECATED - DT-Prelim Calcs'!$C$6*JD140)*'DEPRECATED - DT-Prelim Calcs'!$C$7*JD140</f>
        <v>77.060474526614058</v>
      </c>
      <c r="JG140" s="43">
        <f>JF140/'DEPRECATED - DT-Prelim Calcs'!$C$7*('DEPRECATED - DT-Prelim Calcs'!$C$8-'DEPRECATED - DT-Prelim Calcs'!$C$9)+'DEPRECATED - DT-Prelim Calcs'!$C$9</f>
        <v>4199.570627196139</v>
      </c>
      <c r="JH140" s="43">
        <f t="shared" si="203"/>
        <v>46.666666666666657</v>
      </c>
      <c r="JI140" s="2">
        <f t="shared" si="255"/>
        <v>1.4462867232450001</v>
      </c>
      <c r="JJ140" s="43">
        <f>JI140*'DEPRECATED - DT-Prelim Calcs'!$C$21/JD$2/'DEPRECATED - DT-Prelim Calcs'!$C$19/'DEPRECATED - DT-Prelim Calcs'!$C$18*3.39*'DEPRECATED - DT-Prelim Calcs'!$C$20</f>
        <v>29.053734754561201</v>
      </c>
      <c r="JK140" s="36">
        <f t="shared" si="256"/>
        <v>0</v>
      </c>
      <c r="JL140" s="43">
        <f>JJ139*'DEPRECATED - DT-Prelim Calcs'!$C$11+JL139</f>
        <v>-367.80165563096978</v>
      </c>
      <c r="JM140" s="43">
        <f>JM139+0.5*JJ140*'DEPRECATED - DT-Prelim Calcs'!$C$11^2+JL140*'DEPRECATED - DT-Prelim Calcs'!$C$11</f>
        <v>-202312.67909383576</v>
      </c>
      <c r="JN140" s="43">
        <f>MIN('Drive Train'!$F$35-JH139*'DEPRECATED - DT-Prelim Calcs'!$C$21*'Drive Train'!$F$39,JN139+JH$2)</f>
        <v>9.7866666666666671</v>
      </c>
      <c r="JO140" s="43">
        <f>'Drive Train'!$F$35-JH140*'DEPRECATED - DT-Prelim Calcs'!$C$21*'Drive Train'!$F$39</f>
        <v>9.7866666666666671</v>
      </c>
      <c r="JP140" s="1">
        <f>IF(JM140&gt;='Drive Train'!$F$29,1,0)</f>
        <v>0</v>
      </c>
      <c r="JQ140" s="43">
        <f>MIN(JG140,'DEPRECATED - DT-Prelim Calcs'!$C$10)*'DEPRECATED - DT-Prelim Calcs'!$C$11*1000/60/60</f>
        <v>103.33333333333333</v>
      </c>
      <c r="JR140" s="49">
        <f>JR139+'DEPRECATED - DT-Prelim Calcs'!$C$11</f>
        <v>544</v>
      </c>
      <c r="JS140" s="2">
        <f>KC140/'Drive Train'!$F$35</f>
        <v>0.77419354838709686</v>
      </c>
      <c r="JT140" s="36">
        <f>KA140*12*60/(PI() * 'Drive Train'!$F$15)/JS$2*JS140</f>
        <v>-111063.40396935261</v>
      </c>
      <c r="JU140" s="2">
        <f>('DEPRECATED - DT-Prelim Calcs'!$C$6*JS140-JT140)/('DEPRECATED - DT-Prelim Calcs'!$C$6*JS140)*'DEPRECATED - DT-Prelim Calcs'!$C$7*JS140</f>
        <v>85.27475529934361</v>
      </c>
      <c r="JV140" s="43">
        <f>JU140/'DEPRECATED - DT-Prelim Calcs'!$C$7*('DEPRECATED - DT-Prelim Calcs'!$C$8-'DEPRECATED - DT-Prelim Calcs'!$C$9)+'DEPRECATED - DT-Prelim Calcs'!$C$9</f>
        <v>4647.0650275015541</v>
      </c>
      <c r="JW140" s="43">
        <f t="shared" si="204"/>
        <v>49.999999999999993</v>
      </c>
      <c r="JX140" s="2">
        <f t="shared" si="257"/>
        <v>1.4462867232450001</v>
      </c>
      <c r="JY140" s="43">
        <f>JX140*'DEPRECATED - DT-Prelim Calcs'!$C$21/JS$2/'DEPRECATED - DT-Prelim Calcs'!$C$19/'DEPRECATED - DT-Prelim Calcs'!$C$18*3.39*'DEPRECATED - DT-Prelim Calcs'!$C$20</f>
        <v>29.053734754561201</v>
      </c>
      <c r="JZ140" s="36">
        <f t="shared" si="258"/>
        <v>0</v>
      </c>
      <c r="KA140" s="43">
        <f>JY139*'DEPRECATED - DT-Prelim Calcs'!$C$11+KA139</f>
        <v>-417.29919729076408</v>
      </c>
      <c r="KB140" s="43">
        <f>KB139+0.5*JY140*'DEPRECATED - DT-Prelim Calcs'!$C$11^2+KA140*'DEPRECATED - DT-Prelim Calcs'!$C$11</f>
        <v>-221080.29228121537</v>
      </c>
      <c r="KC140" s="43">
        <f>MIN('Drive Train'!$F$35-JW139*'DEPRECATED - DT-Prelim Calcs'!$C$21*'Drive Train'!$F$39,KC139+JW$2)</f>
        <v>9.6000000000000014</v>
      </c>
      <c r="KD140" s="43">
        <f>'Drive Train'!$F$35-JW140*'DEPRECATED - DT-Prelim Calcs'!$C$21*'Drive Train'!$F$39</f>
        <v>9.6000000000000014</v>
      </c>
      <c r="KE140" s="1">
        <f>IF(KB140&gt;='Drive Train'!$F$29,1,0)</f>
        <v>0</v>
      </c>
      <c r="KF140" s="43">
        <f>MIN(JV140,'DEPRECATED - DT-Prelim Calcs'!$C$10)*'DEPRECATED - DT-Prelim Calcs'!$C$11*1000/60/60</f>
        <v>103.33333333333333</v>
      </c>
      <c r="KG140" s="49">
        <f>KG139+'DEPRECATED - DT-Prelim Calcs'!$C$11</f>
        <v>544</v>
      </c>
      <c r="KH140" s="2">
        <f>KR140/'Drive Train'!$F$35</f>
        <v>0.75913978494623657</v>
      </c>
      <c r="KI140" s="36">
        <f>KP140*12*60/(PI() * 'Drive Train'!$F$15)/KH$2*KH140</f>
        <v>-282654.96701644972</v>
      </c>
      <c r="KJ140" s="2">
        <f>('DEPRECATED - DT-Prelim Calcs'!$C$6*KH140-KI140)/('DEPRECATED - DT-Prelim Calcs'!$C$6*KH140)*'DEPRECATED - DT-Prelim Calcs'!$C$7*KH140</f>
        <v>211.34277864894477</v>
      </c>
      <c r="KK140" s="43">
        <f>KJ140/'DEPRECATED - DT-Prelim Calcs'!$C$7*('DEPRECATED - DT-Prelim Calcs'!$C$8-'DEPRECATED - DT-Prelim Calcs'!$C$9)+'DEPRECATED - DT-Prelim Calcs'!$C$9</f>
        <v>11514.949881621616</v>
      </c>
      <c r="KL140" s="43">
        <f t="shared" si="205"/>
        <v>53.333333333333329</v>
      </c>
      <c r="KM140" s="2">
        <f t="shared" si="259"/>
        <v>1.4462867232450001</v>
      </c>
      <c r="KN140" s="43">
        <f>KM140*'DEPRECATED - DT-Prelim Calcs'!$C$21/KH$2/'DEPRECATED - DT-Prelim Calcs'!$C$19/'DEPRECATED - DT-Prelim Calcs'!$C$18*3.39*'DEPRECATED - DT-Prelim Calcs'!$C$20</f>
        <v>29.053734754561201</v>
      </c>
      <c r="KO140" s="36">
        <f t="shared" si="260"/>
        <v>0</v>
      </c>
      <c r="KP140" s="43">
        <f>KN139*'DEPRECATED - DT-Prelim Calcs'!$C$11+KP139</f>
        <v>-1083.0811222956347</v>
      </c>
      <c r="KQ140" s="43">
        <f>KQ139+0.5*KN140*'DEPRECATED - DT-Prelim Calcs'!$C$11^2+KP140*'DEPRECATED - DT-Prelim Calcs'!$C$11</f>
        <v>-218876.37372328492</v>
      </c>
      <c r="KR140" s="43">
        <f>MIN('Drive Train'!$F$35-KL139*'DEPRECATED - DT-Prelim Calcs'!$C$21*'Drive Train'!$F$39,KR139+KL$2)</f>
        <v>9.413333333333334</v>
      </c>
      <c r="KS140" s="43">
        <f>'Drive Train'!$F$35-KL140*'DEPRECATED - DT-Prelim Calcs'!$C$21*'Drive Train'!$F$39</f>
        <v>9.413333333333334</v>
      </c>
      <c r="KT140" s="1">
        <f>IF(KQ140&gt;='Drive Train'!$F$29,1,0)</f>
        <v>0</v>
      </c>
      <c r="KU140" s="43">
        <f>MIN(KK140,'DEPRECATED - DT-Prelim Calcs'!$C$10)*'DEPRECATED - DT-Prelim Calcs'!$C$11*1000/60/60</f>
        <v>103.33333333333333</v>
      </c>
      <c r="KV140" s="49">
        <f>KV139+'DEPRECATED - DT-Prelim Calcs'!$C$11</f>
        <v>544</v>
      </c>
      <c r="KW140" s="2">
        <f>LG140/'Drive Train'!$F$35</f>
        <v>0.74408602150537628</v>
      </c>
      <c r="KX140" s="36">
        <f>LE140*12*60/(PI() * 'Drive Train'!$F$15)/KW$2*KW140</f>
        <v>10329.804666799488</v>
      </c>
      <c r="KY140" s="2">
        <f>('DEPRECATED - DT-Prelim Calcs'!$C$6*KW140-KX140)/('DEPRECATED - DT-Prelim Calcs'!$C$6*KW140)*'DEPRECATED - DT-Prelim Calcs'!$C$7*KW140</f>
        <v>-4.1037763533858032</v>
      </c>
      <c r="KZ140" s="43">
        <f>KY140/'DEPRECATED - DT-Prelim Calcs'!$C$7*('DEPRECATED - DT-Prelim Calcs'!$C$8-'DEPRECATED - DT-Prelim Calcs'!$C$9)+'DEPRECATED - DT-Prelim Calcs'!$C$9</f>
        <v>-222.06393566952508</v>
      </c>
      <c r="LA140" s="43">
        <f t="shared" si="206"/>
        <v>-222.06393566952508</v>
      </c>
      <c r="LB140" s="2">
        <f t="shared" si="261"/>
        <v>-5.1882072087327336</v>
      </c>
      <c r="LC140" s="43">
        <f>LB140*'DEPRECATED - DT-Prelim Calcs'!$C$21/KW$2/'DEPRECATED - DT-Prelim Calcs'!$C$19/'DEPRECATED - DT-Prelim Calcs'!$C$18*3.39*'DEPRECATED - DT-Prelim Calcs'!$C$20</f>
        <v>-104.22331455551117</v>
      </c>
      <c r="LD140" s="36">
        <f t="shared" si="262"/>
        <v>1</v>
      </c>
      <c r="LE140" s="43">
        <f>LC139*'DEPRECATED - DT-Prelim Calcs'!$C$11+LE139</f>
        <v>40.382674698188822</v>
      </c>
      <c r="LF140" s="43">
        <f>LF139+0.5*LC140*'DEPRECATED - DT-Prelim Calcs'!$C$11^2+LE140*'DEPRECATED - DT-Prelim Calcs'!$C$11</f>
        <v>-242814.06633507484</v>
      </c>
      <c r="LG140" s="43">
        <f>MIN('Drive Train'!$F$35-LA139*'DEPRECATED - DT-Prelim Calcs'!$C$21*'Drive Train'!$F$39,LG139+LA$2)</f>
        <v>9.2266666666666666</v>
      </c>
      <c r="LH140" s="43">
        <f>'Drive Train'!$F$35-LA140*'DEPRECATED - DT-Prelim Calcs'!$C$21*'Drive Train'!$F$39</f>
        <v>24.835580397493406</v>
      </c>
      <c r="LI140" s="1">
        <f>IF(LF140&gt;='Drive Train'!$F$29,1,0)</f>
        <v>0</v>
      </c>
      <c r="LJ140" s="43">
        <f>MIN(KZ140,'DEPRECATED - DT-Prelim Calcs'!$C$10)*'DEPRECATED - DT-Prelim Calcs'!$C$11*1000/60/60</f>
        <v>-246.73770629947234</v>
      </c>
      <c r="LK140" s="49">
        <f>LK139+'DEPRECATED - DT-Prelim Calcs'!$C$11</f>
        <v>544</v>
      </c>
      <c r="LL140" s="2">
        <f>LV140/'Drive Train'!$F$35</f>
        <v>0.72903225806451621</v>
      </c>
      <c r="LM140" s="36">
        <f>LT140*12*60/(PI() * 'Drive Train'!$F$15)/LL$2*LL140</f>
        <v>-259459.00504280016</v>
      </c>
      <c r="LN140" s="2">
        <f>('DEPRECATED - DT-Prelim Calcs'!$C$6*LL140-LM140)/('DEPRECATED - DT-Prelim Calcs'!$C$6*LL140)*'DEPRECATED - DT-Prelim Calcs'!$C$7*LL140</f>
        <v>194.14999728573525</v>
      </c>
      <c r="LO140" s="43">
        <f>LN140/'DEPRECATED - DT-Prelim Calcs'!$C$7*('DEPRECATED - DT-Prelim Calcs'!$C$8-'DEPRECATED - DT-Prelim Calcs'!$C$9)+'DEPRECATED - DT-Prelim Calcs'!$C$9</f>
        <v>10578.328210342293</v>
      </c>
      <c r="LP140" s="43">
        <f t="shared" si="207"/>
        <v>60</v>
      </c>
      <c r="LQ140" s="2">
        <f t="shared" si="263"/>
        <v>1.4462867232450001</v>
      </c>
      <c r="LR140" s="43">
        <f>LQ140*'DEPRECATED - DT-Prelim Calcs'!$C$21/LL$2/'DEPRECATED - DT-Prelim Calcs'!$C$19/'DEPRECATED - DT-Prelim Calcs'!$C$18*3.39*'DEPRECATED - DT-Prelim Calcs'!$C$20</f>
        <v>29.053734754561201</v>
      </c>
      <c r="LS140" s="36">
        <f t="shared" si="264"/>
        <v>0</v>
      </c>
      <c r="LT140" s="43">
        <f>LR139*'DEPRECATED - DT-Prelim Calcs'!$C$11+LT139</f>
        <v>-1035.256867775136</v>
      </c>
      <c r="LU140" s="43">
        <f>LU139+0.5*LR140*'DEPRECATED - DT-Prelim Calcs'!$C$11^2+LT140*'DEPRECATED - DT-Prelim Calcs'!$C$11</f>
        <v>-244471.09438243785</v>
      </c>
      <c r="LV140" s="43">
        <f>MIN('Drive Train'!$F$35-LP139*'DEPRECATED - DT-Prelim Calcs'!$C$21*'Drive Train'!$F$39,LV139+LP$2)</f>
        <v>9.0400000000000009</v>
      </c>
      <c r="LW140" s="43">
        <f>'Drive Train'!$F$35-LP140*'DEPRECATED - DT-Prelim Calcs'!$C$21*'Drive Train'!$F$39</f>
        <v>9.0400000000000009</v>
      </c>
      <c r="LX140" s="1">
        <f>IF(LU140&gt;='Drive Train'!$F$29,1,0)</f>
        <v>0</v>
      </c>
      <c r="LY140" s="43">
        <f>MIN(LO140,'DEPRECATED - DT-Prelim Calcs'!$C$10)*'DEPRECATED - DT-Prelim Calcs'!$C$11*1000/60/60</f>
        <v>103.33333333333333</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1"/>
        <v>0</v>
      </c>
      <c r="X141" s="2">
        <f>MAX(MIN(IF(AND(AI140=1,AG141&lt;0),-1,1)*(W141-$C$9)/($C$8-$C$9)*$C$7-$C$29*AE141/T$2 -  AI140*$C$29/2,X$2),MAX(X$4:X140)*-1)</f>
        <v>-0.27672021620693066</v>
      </c>
      <c r="Y141" s="43">
        <f t="shared" si="182"/>
        <v>0</v>
      </c>
      <c r="Z141" s="43">
        <f t="shared" si="183"/>
        <v>0</v>
      </c>
      <c r="AA141" s="43">
        <f t="shared" si="184"/>
        <v>0</v>
      </c>
      <c r="AB141" s="43" t="e">
        <f t="shared" si="185"/>
        <v>#N/A</v>
      </c>
      <c r="AC141" s="36">
        <f t="shared" si="208"/>
        <v>1</v>
      </c>
      <c r="AD141" s="1">
        <f t="shared" si="186"/>
        <v>1</v>
      </c>
      <c r="AE141" s="43">
        <f t="shared" si="187"/>
        <v>0</v>
      </c>
      <c r="AF141" s="43" t="e">
        <f t="shared" si="188"/>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889.49632897085212</v>
      </c>
      <c r="AK141" s="43">
        <f t="shared" ref="AK141:AK204" si="265">MIN(W141,$C$10)*$C$11*1000/60/60</f>
        <v>0</v>
      </c>
      <c r="AL141" s="49">
        <f>AL140+'DEPRECATED - DT-Prelim Calcs'!$C$11</f>
        <v>548</v>
      </c>
      <c r="AM141" s="2">
        <f>AW141/'Drive Train'!$F$35</f>
        <v>0.57999999999999996</v>
      </c>
      <c r="AN141" s="36">
        <f>AU141*12*60/(PI() * 'Drive Train'!$F$15)/AM$2*AM141</f>
        <v>6700.8853986517306</v>
      </c>
      <c r="AO141" s="2">
        <f>('DEPRECATED - DT-Prelim Calcs'!$C$6*AM141-AN141)/('DEPRECATED - DT-Prelim Calcs'!$C$6*AM141)*'DEPRECATED - DT-Prelim Calcs'!$C$7*AM141</f>
        <v>-2.2056859748709434</v>
      </c>
      <c r="AP141" s="43">
        <f>AO141/'DEPRECATED - DT-Prelim Calcs'!$C$7*('DEPRECATED - DT-Prelim Calcs'!$C$8-'DEPRECATED - DT-Prelim Calcs'!$C$9)+'DEPRECATED - DT-Prelim Calcs'!$C$9</f>
        <v>-118.66050460117825</v>
      </c>
      <c r="AQ141" s="43">
        <f t="shared" si="189"/>
        <v>-118.66050460117825</v>
      </c>
      <c r="AR141" s="2">
        <f t="shared" si="209"/>
        <v>-3.1081649638738527</v>
      </c>
      <c r="AS141" s="43">
        <f>AR141*'DEPRECATED - DT-Prelim Calcs'!$C$21/AM$2/'DEPRECATED - DT-Prelim Calcs'!$C$19/'DEPRECATED - DT-Prelim Calcs'!$C$18*3.39*'DEPRECATED - DT-Prelim Calcs'!$C$20</f>
        <v>-31.219190144813986</v>
      </c>
      <c r="AT141" s="36">
        <f t="shared" si="210"/>
        <v>1</v>
      </c>
      <c r="AU141" s="43">
        <f>AS140*'DEPRECATED - DT-Prelim Calcs'!$C$11+AU140</f>
        <v>67.214087934072111</v>
      </c>
      <c r="AV141" s="43">
        <f>AV140+0.5*AS141*'DEPRECATED - DT-Prelim Calcs'!$C$11^2+AU141*'DEPRECATED - DT-Prelim Calcs'!$C$11</f>
        <v>8054.8289861849089</v>
      </c>
      <c r="AW141" s="43">
        <f>MIN('Drive Train'!$F$35-AQ140*'DEPRECATED - DT-Prelim Calcs'!$C$21*'Drive Train'!$F$39,AW140+AQ$2)</f>
        <v>7.1920000000000002</v>
      </c>
      <c r="AX141" s="43">
        <f>'Drive Train'!$F$35-AQ141*'DEPRECATED - DT-Prelim Calcs'!$C$21*'Drive Train'!$F$39</f>
        <v>19.044988257665981</v>
      </c>
      <c r="AY141" s="1">
        <f>IF(AV141&gt;='Drive Train'!$F$29,1,0)</f>
        <v>1</v>
      </c>
      <c r="AZ141" s="43">
        <f t="shared" si="211"/>
        <v>-131.84500511242027</v>
      </c>
      <c r="BA141" s="49">
        <f>BA140+'DEPRECATED - DT-Prelim Calcs'!$C$11</f>
        <v>548</v>
      </c>
      <c r="BB141" s="2">
        <f>BL141/'Drive Train'!$F$35</f>
        <v>0.57999999999999996</v>
      </c>
      <c r="BC141" s="36">
        <f>BJ141*12*60/(PI() * 'Drive Train'!$F$15)/BB$2*BB141</f>
        <v>4863.6296881145827</v>
      </c>
      <c r="BD141" s="2">
        <f>('DEPRECATED - DT-Prelim Calcs'!$C$6*BB141-BC141)/('DEPRECATED - DT-Prelim Calcs'!$C$6*BB141)*'DEPRECATED - DT-Prelim Calcs'!$C$7*BB141</f>
        <v>-0.85510144784598674</v>
      </c>
      <c r="BE141" s="43">
        <f>BD141/'DEPRECATED - DT-Prelim Calcs'!$C$7*('DEPRECATED - DT-Prelim Calcs'!$C$8-'DEPRECATED - DT-Prelim Calcs'!$C$9)+'DEPRECATED - DT-Prelim Calcs'!$C$9</f>
        <v>-45.083884845341068</v>
      </c>
      <c r="BF141" s="43">
        <f t="shared" si="190"/>
        <v>-45.083884845341068</v>
      </c>
      <c r="BG141" s="2">
        <f t="shared" si="212"/>
        <v>-1.5101378113536135</v>
      </c>
      <c r="BH141" s="43">
        <f>BG141*'DEPRECATED - DT-Prelim Calcs'!$C$21/BB$2/'DEPRECATED - DT-Prelim Calcs'!$C$19/'DEPRECATED - DT-Prelim Calcs'!$C$18*3.39*'DEPRECATED - DT-Prelim Calcs'!$C$20</f>
        <v>-21.9096276467296</v>
      </c>
      <c r="BI141" s="36">
        <f t="shared" si="213"/>
        <v>1</v>
      </c>
      <c r="BJ141" s="43">
        <f>BH140*'DEPRECATED - DT-Prelim Calcs'!$C$11+BJ140</f>
        <v>33.774410472948702</v>
      </c>
      <c r="BK141" s="43">
        <f>BK140+0.5*BH141*'DEPRECATED - DT-Prelim Calcs'!$C$11^2+BJ141*'DEPRECATED - DT-Prelim Calcs'!$C$11</f>
        <v>-70223.5086768154</v>
      </c>
      <c r="BL141" s="43">
        <f>MIN('Drive Train'!$F$35-BF140*'DEPRECATED - DT-Prelim Calcs'!$C$21*'Drive Train'!$F$39,BL140+BF$2)</f>
        <v>7.1920000000000002</v>
      </c>
      <c r="BM141" s="43">
        <f>'Drive Train'!$F$35-BF141*'DEPRECATED - DT-Prelim Calcs'!$C$21*'Drive Train'!$F$39</f>
        <v>14.924697551339101</v>
      </c>
      <c r="BN141" s="1">
        <f>IF(BK141&gt;='Drive Train'!$F$29,1,0)</f>
        <v>0</v>
      </c>
      <c r="BO141" s="43">
        <f t="shared" si="214"/>
        <v>-50.093205383712295</v>
      </c>
      <c r="BP141" s="49">
        <f>BP140+'DEPRECATED - DT-Prelim Calcs'!$C$11</f>
        <v>548</v>
      </c>
      <c r="BQ141" s="2">
        <f>CA141/'Drive Train'!$F$35</f>
        <v>0.57999999999999996</v>
      </c>
      <c r="BR141" s="36">
        <f>BY141*12*60/(PI() * 'Drive Train'!$F$15)/BQ$2*BQ141</f>
        <v>-106291.97725431227</v>
      </c>
      <c r="BS141" s="2">
        <f>('DEPRECATED - DT-Prelim Calcs'!$C$6*BQ141-BR141)/('DEPRECATED - DT-Prelim Calcs'!$C$6*BQ141)*'DEPRECATED - DT-Prelim Calcs'!$C$7*BQ141</f>
        <v>80.856465411085367</v>
      </c>
      <c r="BT141" s="43">
        <f>BS141/'DEPRECATED - DT-Prelim Calcs'!$C$7*('DEPRECATED - DT-Prelim Calcs'!$C$8-'DEPRECATED - DT-Prelim Calcs'!$C$9)+'DEPRECATED - DT-Prelim Calcs'!$C$9</f>
        <v>4406.367145529277</v>
      </c>
      <c r="BU141" s="43">
        <f t="shared" si="191"/>
        <v>93</v>
      </c>
      <c r="BV141" s="2">
        <f t="shared" si="215"/>
        <v>1.5313624128476471</v>
      </c>
      <c r="BW141" s="43">
        <f>BV141*'DEPRECATED - DT-Prelim Calcs'!$C$21/BQ$2/'DEPRECATED - DT-Prelim Calcs'!$C$19/'DEPRECATED - DT-Prelim Calcs'!$C$18*3.39*'DEPRECATED - DT-Prelim Calcs'!$C$20</f>
        <v>29.053734754561201</v>
      </c>
      <c r="BX141" s="36">
        <f t="shared" si="216"/>
        <v>0</v>
      </c>
      <c r="BY141" s="43">
        <f>BW140*'DEPRECATED - DT-Prelim Calcs'!$C$11+BY140</f>
        <v>-564.44573170669514</v>
      </c>
      <c r="BZ141" s="43">
        <f>BZ140+0.5*BW141*'DEPRECATED - DT-Prelim Calcs'!$C$11^2+BY141*'DEPRECATED - DT-Prelim Calcs'!$C$11</f>
        <v>-178132.43965399105</v>
      </c>
      <c r="CA141" s="43">
        <f>MIN('Drive Train'!$F$35-BU140*'DEPRECATED - DT-Prelim Calcs'!$C$21*'Drive Train'!$F$39,CA140+BU$2)</f>
        <v>7.1920000000000002</v>
      </c>
      <c r="CB141" s="43">
        <f>'Drive Train'!$F$35-BU141*'DEPRECATED - DT-Prelim Calcs'!$C$21*'Drive Train'!$F$39</f>
        <v>7.1920000000000002</v>
      </c>
      <c r="CC141" s="1">
        <f>IF(BZ141&gt;='Drive Train'!$F$29,1,0)</f>
        <v>0</v>
      </c>
      <c r="CD141" s="43">
        <f t="shared" si="217"/>
        <v>103.33333333333333</v>
      </c>
      <c r="CE141" s="49">
        <f>CE140+'DEPRECATED - DT-Prelim Calcs'!$C$11</f>
        <v>548</v>
      </c>
      <c r="CF141" s="2">
        <f>CP141/'Drive Train'!$F$35</f>
        <v>0.57999999999999996</v>
      </c>
      <c r="CG141" s="36">
        <f>CN141*12*60/(PI() * 'Drive Train'!$F$15)/CF$2*CF141</f>
        <v>-46427.837403699006</v>
      </c>
      <c r="CH141" s="2">
        <f>('DEPRECATED - DT-Prelim Calcs'!$C$6*CF141-CG141)/('DEPRECATED - DT-Prelim Calcs'!$C$6*CF141)*'DEPRECATED - DT-Prelim Calcs'!$C$7*CF141</f>
        <v>36.849754455070283</v>
      </c>
      <c r="CI141" s="43">
        <f>CH141/'DEPRECATED - DT-Prelim Calcs'!$C$7*('DEPRECATED - DT-Prelim Calcs'!$C$8-'DEPRECATED - DT-Prelim Calcs'!$C$9)+'DEPRECATED - DT-Prelim Calcs'!$C$9</f>
        <v>2008.9866232986049</v>
      </c>
      <c r="CJ141" s="43">
        <f t="shared" si="192"/>
        <v>93</v>
      </c>
      <c r="CK141" s="2">
        <f t="shared" si="218"/>
        <v>1.2396743342100003</v>
      </c>
      <c r="CL141" s="43">
        <f>CK141*'DEPRECATED - DT-Prelim Calcs'!$C$21/CF$2/'DEPRECATED - DT-Prelim Calcs'!$C$19/'DEPRECATED - DT-Prelim Calcs'!$C$18*3.39*'DEPRECATED - DT-Prelim Calcs'!$C$20</f>
        <v>29.053734754561205</v>
      </c>
      <c r="CM141" s="36">
        <f t="shared" si="219"/>
        <v>0</v>
      </c>
      <c r="CN141" s="43">
        <f>CL140*'DEPRECATED - DT-Prelim Calcs'!$C$11+CN140</f>
        <v>-199.58586878697628</v>
      </c>
      <c r="CO141" s="43">
        <f>CO140+0.5*CL141*'DEPRECATED - DT-Prelim Calcs'!$C$11^2+CN141*'DEPRECATED - DT-Prelim Calcs'!$C$11</f>
        <v>-342425.06919006899</v>
      </c>
      <c r="CP141" s="43">
        <f>MIN('Drive Train'!$F$35-CJ140*'DEPRECATED - DT-Prelim Calcs'!$C$21*'Drive Train'!$F$39,CP140+CJ$2)</f>
        <v>7.1920000000000002</v>
      </c>
      <c r="CQ141" s="43">
        <f>'Drive Train'!$F$35-CJ141*'DEPRECATED - DT-Prelim Calcs'!$C$21*'Drive Train'!$F$39</f>
        <v>7.1920000000000002</v>
      </c>
      <c r="CR141" s="1">
        <f>IF(CO141&gt;='Drive Train'!$F$29,1,0)</f>
        <v>0</v>
      </c>
      <c r="CS141" s="43">
        <f t="shared" si="220"/>
        <v>103.33333333333333</v>
      </c>
      <c r="CT141" s="49">
        <f>CT140+'DEPRECATED - DT-Prelim Calcs'!$C$11</f>
        <v>548</v>
      </c>
      <c r="CU141" s="2">
        <f>DE141/'Drive Train'!$F$35</f>
        <v>0.57999999999999996</v>
      </c>
      <c r="CV141" s="36">
        <f>DC141*12*60/(PI() * 'Drive Train'!$F$15)/CU$2*CU141</f>
        <v>-160712.92501197595</v>
      </c>
      <c r="CW141" s="2">
        <f>('DEPRECATED - DT-Prelim Calcs'!$C$6*CU141-CV141)/('DEPRECATED - DT-Prelim Calcs'!$C$6*CU141)*'DEPRECATED - DT-Prelim Calcs'!$C$7*CU141</f>
        <v>120.86183296334912</v>
      </c>
      <c r="CX141" s="43">
        <f>CW141/'DEPRECATED - DT-Prelim Calcs'!$C$7*('DEPRECATED - DT-Prelim Calcs'!$C$8-'DEPRECATED - DT-Prelim Calcs'!$C$9)+'DEPRECATED - DT-Prelim Calcs'!$C$9</f>
        <v>6585.7640345705113</v>
      </c>
      <c r="CY141" s="43">
        <f t="shared" si="193"/>
        <v>93</v>
      </c>
      <c r="CZ141" s="2">
        <f t="shared" si="221"/>
        <v>1.0413264407364002</v>
      </c>
      <c r="DA141" s="43">
        <f>CZ141*'DEPRECATED - DT-Prelim Calcs'!$C$21/CU$2/'DEPRECATED - DT-Prelim Calcs'!$C$19/'DEPRECATED - DT-Prelim Calcs'!$C$18*3.39*'DEPRECATED - DT-Prelim Calcs'!$C$20</f>
        <v>29.053734754561201</v>
      </c>
      <c r="DB141" s="36">
        <f t="shared" si="222"/>
        <v>0</v>
      </c>
      <c r="DC141" s="43">
        <f>DA140*'DEPRECATED - DT-Prelim Calcs'!$C$11+DC140</f>
        <v>-580.33855695925422</v>
      </c>
      <c r="DD141" s="43">
        <f>DD140+0.5*DA141*'DEPRECATED - DT-Prelim Calcs'!$C$11^2+DC141*'DEPRECATED - DT-Prelim Calcs'!$C$11</f>
        <v>-536983.90623300849</v>
      </c>
      <c r="DE141" s="43">
        <f>MIN('Drive Train'!$F$35-CY140*'DEPRECATED - DT-Prelim Calcs'!$C$21*'Drive Train'!$F$39,DE140+CY$2)</f>
        <v>7.1920000000000002</v>
      </c>
      <c r="DF141" s="43">
        <f>'Drive Train'!$F$35-CY141*'DEPRECATED - DT-Prelim Calcs'!$C$21*'Drive Train'!$F$39</f>
        <v>7.1920000000000002</v>
      </c>
      <c r="DG141" s="1">
        <f>IF(DD141&gt;='Drive Train'!$F$29,1,0)</f>
        <v>0</v>
      </c>
      <c r="DH141" s="43">
        <f t="shared" si="223"/>
        <v>103.33333333333333</v>
      </c>
      <c r="DI141" s="49">
        <f>DI140+'DEPRECATED - DT-Prelim Calcs'!$C$11</f>
        <v>548</v>
      </c>
      <c r="DJ141" s="2">
        <f>DT141/'Drive Train'!$F$35</f>
        <v>0.57999999999999996</v>
      </c>
      <c r="DK141" s="36">
        <f>DR141*12*60/(PI() * 'Drive Train'!$F$15)/DJ$2*DJ141</f>
        <v>-642846.95807941665</v>
      </c>
      <c r="DL141" s="2">
        <f>('DEPRECATED - DT-Prelim Calcs'!$C$6*DJ141-DK141)/('DEPRECATED - DT-Prelim Calcs'!$C$6*DJ141)*'DEPRECATED - DT-Prelim Calcs'!$C$7*DJ141</f>
        <v>475.28324598627972</v>
      </c>
      <c r="DM141" s="43">
        <f>DL141/'DEPRECATED - DT-Prelim Calcs'!$C$7*('DEPRECATED - DT-Prelim Calcs'!$C$8-'DEPRECATED - DT-Prelim Calcs'!$C$9)+'DEPRECATED - DT-Prelim Calcs'!$C$9</f>
        <v>25893.796236565984</v>
      </c>
      <c r="DN141" s="43">
        <f t="shared" si="194"/>
        <v>93</v>
      </c>
      <c r="DO141" s="2">
        <f t="shared" si="224"/>
        <v>0.89769520753137932</v>
      </c>
      <c r="DP141" s="43">
        <f>DO141*'DEPRECATED - DT-Prelim Calcs'!$C$21/DJ$2/'DEPRECATED - DT-Prelim Calcs'!$C$19/'DEPRECATED - DT-Prelim Calcs'!$C$18*3.39*'DEPRECATED - DT-Prelim Calcs'!$C$20</f>
        <v>29.053734754561201</v>
      </c>
      <c r="DQ141" s="36">
        <f t="shared" si="225"/>
        <v>0</v>
      </c>
      <c r="DR141" s="43">
        <f>DP140*'DEPRECATED - DT-Prelim Calcs'!$C$11+DR140</f>
        <v>-2001.1526762632202</v>
      </c>
      <c r="DS141" s="43">
        <f>DS140+0.5*DP141*'DEPRECATED - DT-Prelim Calcs'!$C$11^2+DR141*'DEPRECATED - DT-Prelim Calcs'!$C$11</f>
        <v>-969657.886929548</v>
      </c>
      <c r="DT141" s="43">
        <f>MIN('Drive Train'!$F$35-DN140*'DEPRECATED - DT-Prelim Calcs'!$C$21*'Drive Train'!$F$39,DT140+DN$2)</f>
        <v>7.1920000000000002</v>
      </c>
      <c r="DU141" s="43">
        <f>'Drive Train'!$F$35-DN141*'DEPRECATED - DT-Prelim Calcs'!$C$21*'Drive Train'!$F$39</f>
        <v>7.1920000000000002</v>
      </c>
      <c r="DV141" s="1">
        <f>IF(DS141&gt;='Drive Train'!$F$29,1,0)</f>
        <v>0</v>
      </c>
      <c r="DW141" s="43">
        <f t="shared" si="226"/>
        <v>103.33333333333333</v>
      </c>
      <c r="DX141" s="49">
        <f>DX140+'DEPRECATED - DT-Prelim Calcs'!$C$11</f>
        <v>548</v>
      </c>
      <c r="DY141" s="2">
        <f>EI141/'Drive Train'!$F$35</f>
        <v>0.57999999999999996</v>
      </c>
      <c r="DZ141" s="36">
        <f>EG141*12*60/(PI() * 'Drive Train'!$F$15)/DY$2*DY141</f>
        <v>-53754.273160261764</v>
      </c>
      <c r="EA141" s="2">
        <f>('DEPRECATED - DT-Prelim Calcs'!$C$6*DY141-DZ141)/('DEPRECATED - DT-Prelim Calcs'!$C$6*DY141)*'DEPRECATED - DT-Prelim Calcs'!$C$7*DY141</f>
        <v>42.235488577057637</v>
      </c>
      <c r="EB141" s="43">
        <f>EA141/'DEPRECATED - DT-Prelim Calcs'!$C$7*('DEPRECATED - DT-Prelim Calcs'!$C$8-'DEPRECATED - DT-Prelim Calcs'!$C$9)+'DEPRECATED - DT-Prelim Calcs'!$C$9</f>
        <v>2302.3885568098563</v>
      </c>
      <c r="EC141" s="43">
        <f t="shared" si="195"/>
        <v>93</v>
      </c>
      <c r="ED141" s="2">
        <f t="shared" si="227"/>
        <v>0.78888366722454539</v>
      </c>
      <c r="EE141" s="43">
        <f>ED141*'DEPRECATED - DT-Prelim Calcs'!$C$21/DY$2/'DEPRECATED - DT-Prelim Calcs'!$C$19/'DEPRECATED - DT-Prelim Calcs'!$C$18*3.39*'DEPRECATED - DT-Prelim Calcs'!$C$20</f>
        <v>29.053734754561201</v>
      </c>
      <c r="EF141" s="36">
        <f t="shared" si="228"/>
        <v>0</v>
      </c>
      <c r="EG141" s="43">
        <f>EE140*'DEPRECATED - DT-Prelim Calcs'!$C$11+EG140</f>
        <v>-147.05157580924538</v>
      </c>
      <c r="EH141" s="43">
        <f>EH140+0.5*EE141*'DEPRECATED - DT-Prelim Calcs'!$C$11^2+EG141*'DEPRECATED - DT-Prelim Calcs'!$C$11</f>
        <v>-886707.65042835509</v>
      </c>
      <c r="EI141" s="43">
        <f>MIN('Drive Train'!$F$35-EC140*'DEPRECATED - DT-Prelim Calcs'!$C$21*'Drive Train'!$F$39,EI140+EC$2)</f>
        <v>7.1920000000000002</v>
      </c>
      <c r="EJ141" s="43">
        <f>'Drive Train'!$F$35-EC141*'DEPRECATED - DT-Prelim Calcs'!$C$21*'Drive Train'!$F$39</f>
        <v>7.1920000000000002</v>
      </c>
      <c r="EK141" s="1">
        <f>IF(EH141&gt;='Drive Train'!$F$29,1,0)</f>
        <v>0</v>
      </c>
      <c r="EL141" s="43">
        <f t="shared" si="229"/>
        <v>103.33333333333333</v>
      </c>
      <c r="EM141" s="49">
        <f>EM140+'DEPRECATED - DT-Prelim Calcs'!$C$11</f>
        <v>548</v>
      </c>
      <c r="EN141" s="2">
        <f>EX141/'Drive Train'!$F$35</f>
        <v>0.57999999999999996</v>
      </c>
      <c r="EO141" s="36">
        <f>EV141*12*60/(PI() * 'Drive Train'!$F$15)/EN$2*EN141</f>
        <v>-1207444.7758191093</v>
      </c>
      <c r="EP141" s="2">
        <f>('DEPRECATED - DT-Prelim Calcs'!$C$6*EN141-EO141)/('DEPRECATED - DT-Prelim Calcs'!$C$6*EN141)*'DEPRECATED - DT-Prelim Calcs'!$C$7*EN141</f>
        <v>890.32458849398483</v>
      </c>
      <c r="EQ141" s="43">
        <f>EP141/'DEPRECATED - DT-Prelim Calcs'!$C$7*('DEPRECATED - DT-Prelim Calcs'!$C$8-'DEPRECATED - DT-Prelim Calcs'!$C$9)+'DEPRECATED - DT-Prelim Calcs'!$C$9</f>
        <v>48504.257432881255</v>
      </c>
      <c r="ER141" s="43">
        <f t="shared" si="196"/>
        <v>93</v>
      </c>
      <c r="ES141" s="2">
        <f t="shared" si="230"/>
        <v>0.7035989464435134</v>
      </c>
      <c r="ET141" s="43">
        <f>ES141*'DEPRECATED - DT-Prelim Calcs'!$C$21/EN$2/'DEPRECATED - DT-Prelim Calcs'!$C$19/'DEPRECATED - DT-Prelim Calcs'!$C$18*3.39*'DEPRECATED - DT-Prelim Calcs'!$C$20</f>
        <v>29.053734754561201</v>
      </c>
      <c r="EU141" s="36">
        <f t="shared" si="231"/>
        <v>0</v>
      </c>
      <c r="EV141" s="43">
        <f>ET140*'DEPRECATED - DT-Prelim Calcs'!$C$11+EV140</f>
        <v>-2946.023328152135</v>
      </c>
      <c r="EW141" s="43">
        <f>EW140+0.5*ET141*'DEPRECATED - DT-Prelim Calcs'!$C$11^2+EV141*'DEPRECATED - DT-Prelim Calcs'!$C$11</f>
        <v>-1773831.2569507041</v>
      </c>
      <c r="EX141" s="43">
        <f>MIN('Drive Train'!$F$35-ER140*'DEPRECATED - DT-Prelim Calcs'!$C$21*'Drive Train'!$F$39,EX140+ER$2)</f>
        <v>7.1920000000000002</v>
      </c>
      <c r="EY141" s="43">
        <f>'Drive Train'!$F$35-ER141*'DEPRECATED - DT-Prelim Calcs'!$C$21*'Drive Train'!$F$39</f>
        <v>7.1920000000000002</v>
      </c>
      <c r="EZ141" s="1">
        <f>IF(EW141&gt;='Drive Train'!$F$29,1,0)</f>
        <v>0</v>
      </c>
      <c r="FA141" s="43">
        <f t="shared" si="232"/>
        <v>103.33333333333333</v>
      </c>
      <c r="FB141" s="49">
        <f>FB140+'DEPRECATED - DT-Prelim Calcs'!$C$11</f>
        <v>548</v>
      </c>
      <c r="FC141" s="2">
        <f>FM141/'Drive Train'!$F$35</f>
        <v>0.57999999999999996</v>
      </c>
      <c r="FD141" s="36">
        <f>FK141*12*60/(PI() * 'Drive Train'!$F$15)/FC$2*FC141</f>
        <v>-41314.61379948735</v>
      </c>
      <c r="FE141" s="2">
        <f>('DEPRECATED - DT-Prelim Calcs'!$C$6*FC141-FD141)/('DEPRECATED - DT-Prelim Calcs'!$C$6*FC141)*'DEPRECATED - DT-Prelim Calcs'!$C$7*FC141</f>
        <v>33.090974093980513</v>
      </c>
      <c r="FF141" s="43">
        <f>FE141/'DEPRECATED - DT-Prelim Calcs'!$C$7*('DEPRECATED - DT-Prelim Calcs'!$C$8-'DEPRECATED - DT-Prelim Calcs'!$C$9)+'DEPRECATED - DT-Prelim Calcs'!$C$9</f>
        <v>1804.2172454183412</v>
      </c>
      <c r="FG141" s="43">
        <f t="shared" si="197"/>
        <v>93</v>
      </c>
      <c r="FH141" s="2">
        <f t="shared" si="233"/>
        <v>0.63495514679048781</v>
      </c>
      <c r="FI141" s="43">
        <f>FH141*'DEPRECATED - DT-Prelim Calcs'!$C$21/FC$2/'DEPRECATED - DT-Prelim Calcs'!$C$19/'DEPRECATED - DT-Prelim Calcs'!$C$18*3.39*'DEPRECATED - DT-Prelim Calcs'!$C$20</f>
        <v>29.053734754561205</v>
      </c>
      <c r="FJ141" s="36">
        <f t="shared" si="234"/>
        <v>0</v>
      </c>
      <c r="FK141" s="43">
        <f>FI140*'DEPRECATED - DT-Prelim Calcs'!$C$11+FK140</f>
        <v>-90.968381832330351</v>
      </c>
      <c r="FL141" s="43">
        <f>FL140+0.5*FI141*'DEPRECATED - DT-Prelim Calcs'!$C$11^2+FK141*'DEPRECATED - DT-Prelim Calcs'!$C$11</f>
        <v>-2079665.5125148841</v>
      </c>
      <c r="FM141" s="43">
        <f>MIN('Drive Train'!$F$35-FG140*'DEPRECATED - DT-Prelim Calcs'!$C$21*'Drive Train'!$F$39,FM140+FG$2)</f>
        <v>7.1920000000000002</v>
      </c>
      <c r="FN141" s="43">
        <f>'Drive Train'!$F$35-FG141*'DEPRECATED - DT-Prelim Calcs'!$C$21*'Drive Train'!$F$39</f>
        <v>7.1920000000000002</v>
      </c>
      <c r="FO141" s="1">
        <f>IF(FL141&gt;='Drive Train'!$F$29,1,0)</f>
        <v>0</v>
      </c>
      <c r="FP141" s="43">
        <f t="shared" si="235"/>
        <v>103.33333333333333</v>
      </c>
      <c r="FQ141" s="49">
        <f>FQ140+'DEPRECATED - DT-Prelim Calcs'!$C$11</f>
        <v>548</v>
      </c>
      <c r="FR141" s="2">
        <f>GB141/'Drive Train'!$F$35</f>
        <v>0.57999999999999996</v>
      </c>
      <c r="FS141" s="36">
        <f>FZ141*12*60/(PI() * 'Drive Train'!$F$15)/FR$2*FR141</f>
        <v>-2722007.6455310243</v>
      </c>
      <c r="FT141" s="2">
        <f>('DEPRECATED - DT-Prelim Calcs'!$C$6*FR141-FS141)/('DEPRECATED - DT-Prelim Calcs'!$C$6*FR141)*'DEPRECATED - DT-Prelim Calcs'!$C$7*FR141</f>
        <v>2003.6944723417721</v>
      </c>
      <c r="FU141" s="43">
        <f>FT141/'DEPRECATED - DT-Prelim Calcs'!$C$7*('DEPRECATED - DT-Prelim Calcs'!$C$8-'DEPRECATED - DT-Prelim Calcs'!$C$9)+'DEPRECATED - DT-Prelim Calcs'!$C$9</f>
        <v>109157.98991115623</v>
      </c>
      <c r="FV141" s="43">
        <f t="shared" si="198"/>
        <v>93</v>
      </c>
      <c r="FW141" s="2">
        <f t="shared" si="236"/>
        <v>0.57851468929799987</v>
      </c>
      <c r="FX141" s="43">
        <f>FW141*'DEPRECATED - DT-Prelim Calcs'!$C$21/FR$2/'DEPRECATED - DT-Prelim Calcs'!$C$19/'DEPRECATED - DT-Prelim Calcs'!$C$18*3.39*'DEPRECATED - DT-Prelim Calcs'!$C$20</f>
        <v>29.053734754561201</v>
      </c>
      <c r="FY141" s="36">
        <f t="shared" si="237"/>
        <v>0</v>
      </c>
      <c r="FZ141" s="43">
        <f>FX140*'DEPRECATED - DT-Prelim Calcs'!$C$11+FZ140</f>
        <v>-5460.6891585028825</v>
      </c>
      <c r="GA141" s="43">
        <f>GA140+0.5*FX141*'DEPRECATED - DT-Prelim Calcs'!$C$11^2+FZ141*'DEPRECATED - DT-Prelim Calcs'!$C$11</f>
        <v>-2168197.1015054425</v>
      </c>
      <c r="GB141" s="43">
        <f>MIN('Drive Train'!$F$35-FV140*'DEPRECATED - DT-Prelim Calcs'!$C$21*'Drive Train'!$F$39,GB140+FV$2)</f>
        <v>7.1920000000000002</v>
      </c>
      <c r="GC141" s="43">
        <f>'Drive Train'!$F$35-FV141*'DEPRECATED - DT-Prelim Calcs'!$C$21*'Drive Train'!$F$39</f>
        <v>7.1920000000000002</v>
      </c>
      <c r="GD141" s="1">
        <f>IF(GA141&gt;='Drive Train'!$F$29,1,0)</f>
        <v>0</v>
      </c>
      <c r="GE141" s="43">
        <f t="shared" si="238"/>
        <v>103.33333333333333</v>
      </c>
      <c r="GF141" s="49">
        <f>GF140+'DEPRECATED - DT-Prelim Calcs'!$C$11</f>
        <v>548</v>
      </c>
      <c r="GG141" s="2">
        <f>GQ141/'Drive Train'!$F$35</f>
        <v>0.86451612903225805</v>
      </c>
      <c r="GH141" s="36">
        <f>GO141*12*60/(PI() * 'Drive Train'!$F$15)/GG$2*GG141</f>
        <v>-212088.8304566344</v>
      </c>
      <c r="GI141" s="2">
        <f>('DEPRECATED - DT-Prelim Calcs'!$C$6*GG141-GH141)/('DEPRECATED - DT-Prelim Calcs'!$C$6*GG141)*'DEPRECATED - DT-Prelim Calcs'!$C$7*GG141</f>
        <v>159.96314096516372</v>
      </c>
      <c r="GJ141" s="43">
        <f>GI141/'DEPRECATED - DT-Prelim Calcs'!$C$7*('DEPRECATED - DT-Prelim Calcs'!$C$8-'DEPRECATED - DT-Prelim Calcs'!$C$9)+'DEPRECATED - DT-Prelim Calcs'!$C$9</f>
        <v>8715.9099182514547</v>
      </c>
      <c r="GK141" s="43">
        <f t="shared" si="239"/>
        <v>29.999999999999982</v>
      </c>
      <c r="GL141" s="2">
        <f t="shared" si="240"/>
        <v>1.4462867232450001</v>
      </c>
      <c r="GM141" s="43">
        <f>GL141*'DEPRECATED - DT-Prelim Calcs'!$C$21/GG$2/'DEPRECATED - DT-Prelim Calcs'!$C$19/'DEPRECATED - DT-Prelim Calcs'!$C$18*3.39*'DEPRECATED - DT-Prelim Calcs'!$C$20</f>
        <v>29.053734754561201</v>
      </c>
      <c r="GN141" s="36">
        <f t="shared" si="241"/>
        <v>0</v>
      </c>
      <c r="GO141" s="43">
        <f>GM140*'DEPRECATED - DT-Prelim Calcs'!$C$11+GO140</f>
        <v>-713.62624591630151</v>
      </c>
      <c r="GP141" s="43">
        <f>GP140+0.5*GM141*'DEPRECATED - DT-Prelim Calcs'!$C$11^2+GO141*'DEPRECATED - DT-Prelim Calcs'!$C$11</f>
        <v>-182409.30184263532</v>
      </c>
      <c r="GQ141" s="43">
        <f>MIN('Drive Train'!$F$35-GK140*'DEPRECATED - DT-Prelim Calcs'!$C$21*'Drive Train'!$F$39,GQ140+GK$2)</f>
        <v>10.72</v>
      </c>
      <c r="GR141" s="43">
        <f>'Drive Train'!$F$35-GK141*'DEPRECATED - DT-Prelim Calcs'!$C$21*'Drive Train'!$F$39</f>
        <v>10.72</v>
      </c>
      <c r="GS141" s="1">
        <f>IF(GP141&gt;='Drive Train'!$F$29,1,0)</f>
        <v>0</v>
      </c>
      <c r="GT141" s="43">
        <f t="shared" si="242"/>
        <v>33.333333333333314</v>
      </c>
      <c r="GU141" s="49">
        <f>GU140+'DEPRECATED - DT-Prelim Calcs'!$C$11</f>
        <v>548</v>
      </c>
      <c r="GV141" s="2">
        <f>HF141/'Drive Train'!$F$35</f>
        <v>2.6829634129774425</v>
      </c>
      <c r="GW141" s="36">
        <f>HD141*12*60/(PI() * 'Drive Train'!$F$15)/GV$2*GV141</f>
        <v>-563000.13596335182</v>
      </c>
      <c r="GX141" s="2">
        <f>('DEPRECATED - DT-Prelim Calcs'!$C$6*GV141-GW141)/('DEPRECATED - DT-Prelim Calcs'!$C$6*GV141)*'DEPRECATED - DT-Prelim Calcs'!$C$7*GV141</f>
        <v>426.44996951472007</v>
      </c>
      <c r="GY141" s="43">
        <f>GX141/'DEPRECATED - DT-Prelim Calcs'!$C$7*('DEPRECATED - DT-Prelim Calcs'!$C$8-'DEPRECATED - DT-Prelim Calcs'!$C$9)+'DEPRECATED - DT-Prelim Calcs'!$C$9</f>
        <v>23233.475951175045</v>
      </c>
      <c r="GZ141" s="43">
        <f t="shared" si="199"/>
        <v>33.333333333333314</v>
      </c>
      <c r="HA141" s="2">
        <f t="shared" si="243"/>
        <v>1.4462867232450001</v>
      </c>
      <c r="HB141" s="43">
        <f>HA141*'DEPRECATED - DT-Prelim Calcs'!$C$21/GV$2/'DEPRECATED - DT-Prelim Calcs'!$C$19/'DEPRECATED - DT-Prelim Calcs'!$C$18*3.39*'DEPRECATED - DT-Prelim Calcs'!$C$20</f>
        <v>29.053734754561201</v>
      </c>
      <c r="HC141" s="36">
        <f t="shared" si="244"/>
        <v>0</v>
      </c>
      <c r="HD141" s="43">
        <f>HB140*'DEPRECATED - DT-Prelim Calcs'!$C$11+HD140</f>
        <v>-610.40750774604044</v>
      </c>
      <c r="HE141" s="43">
        <f>HE140+0.5*HB141*'DEPRECATED - DT-Prelim Calcs'!$C$11^2+HD141*'DEPRECATED - DT-Prelim Calcs'!$C$11</f>
        <v>-183770.37022856076</v>
      </c>
      <c r="HF141" s="43">
        <f>MIN('Drive Train'!$F$35-GZ140*'DEPRECATED - DT-Prelim Calcs'!$C$21*'Drive Train'!$F$39,HF140+GZ$2)</f>
        <v>33.268746320920286</v>
      </c>
      <c r="HG141" s="43">
        <f>'Drive Train'!$F$35-GZ141*'DEPRECATED - DT-Prelim Calcs'!$C$21*'Drive Train'!$F$39</f>
        <v>10.533333333333335</v>
      </c>
      <c r="HH141" s="1">
        <f>IF(HE141&gt;='Drive Train'!$F$29,1,0)</f>
        <v>0</v>
      </c>
      <c r="HI141" s="43">
        <f t="shared" si="245"/>
        <v>37.037037037037017</v>
      </c>
      <c r="HJ141" s="49">
        <f>HJ140+'DEPRECATED - DT-Prelim Calcs'!$C$11</f>
        <v>548</v>
      </c>
      <c r="HK141" s="2">
        <f>HU141/'Drive Train'!$F$35</f>
        <v>1.5565172053427561</v>
      </c>
      <c r="HL141" s="36">
        <f>HS141*12*60/(PI() * 'Drive Train'!$F$15)/HK$2*HK141</f>
        <v>-116667.45009176078</v>
      </c>
      <c r="HM141" s="2">
        <f>('DEPRECATED - DT-Prelim Calcs'!$C$6*HK141-HL141)/('DEPRECATED - DT-Prelim Calcs'!$C$6*HK141)*'DEPRECATED - DT-Prelim Calcs'!$C$7*HK141</f>
        <v>93.063442014430265</v>
      </c>
      <c r="HN141" s="43">
        <f>HM141/'DEPRECATED - DT-Prelim Calcs'!$C$7*('DEPRECATED - DT-Prelim Calcs'!$C$8-'DEPRECATED - DT-Prelim Calcs'!$C$9)+'DEPRECATED - DT-Prelim Calcs'!$C$9</f>
        <v>5071.3740798906038</v>
      </c>
      <c r="HO141" s="43">
        <f t="shared" si="200"/>
        <v>36.66666666666665</v>
      </c>
      <c r="HP141" s="2">
        <f t="shared" si="246"/>
        <v>1.4462867232450001</v>
      </c>
      <c r="HQ141" s="43">
        <f>HP141*'DEPRECATED - DT-Prelim Calcs'!$C$21/HK$2/'DEPRECATED - DT-Prelim Calcs'!$C$19/'DEPRECATED - DT-Prelim Calcs'!$C$18*3.39*'DEPRECATED - DT-Prelim Calcs'!$C$20</f>
        <v>29.053734754561201</v>
      </c>
      <c r="HR141" s="36">
        <f t="shared" si="247"/>
        <v>0</v>
      </c>
      <c r="HS141" s="43">
        <f>HQ140*'DEPRECATED - DT-Prelim Calcs'!$C$11+HS140</f>
        <v>-218.03283285465881</v>
      </c>
      <c r="HT141" s="43">
        <f>HT140+0.5*HQ141*'DEPRECATED - DT-Prelim Calcs'!$C$11^2+HS141*'DEPRECATED - DT-Prelim Calcs'!$C$11</f>
        <v>-201985.90686131094</v>
      </c>
      <c r="HU141" s="43">
        <f>MIN('Drive Train'!$F$35-HO140*'DEPRECATED - DT-Prelim Calcs'!$C$21*'Drive Train'!$F$39,HU140+HO$2)</f>
        <v>19.300813346250177</v>
      </c>
      <c r="HV141" s="43">
        <f>'Drive Train'!$F$35-HO141*'DEPRECATED - DT-Prelim Calcs'!$C$21*'Drive Train'!$F$39</f>
        <v>10.346666666666668</v>
      </c>
      <c r="HW141" s="1">
        <f>IF(HT141&gt;='Drive Train'!$F$29,1,0)</f>
        <v>0</v>
      </c>
      <c r="HX141" s="43">
        <f t="shared" si="248"/>
        <v>40.740740740740726</v>
      </c>
      <c r="HY141" s="49">
        <f>HY140+'DEPRECATED - DT-Prelim Calcs'!$C$11</f>
        <v>548</v>
      </c>
      <c r="HZ141" s="2">
        <f>IJ141/'Drive Train'!$F$35</f>
        <v>0.8193548387096774</v>
      </c>
      <c r="IA141" s="36">
        <f>IH141*12*60/(PI() * 'Drive Train'!$F$15)/HZ$2*HZ141</f>
        <v>-100750.63705916674</v>
      </c>
      <c r="IB141" s="2">
        <f>('DEPRECATED - DT-Prelim Calcs'!$C$6*HZ141-IA141)/('DEPRECATED - DT-Prelim Calcs'!$C$6*HZ141)*'DEPRECATED - DT-Prelim Calcs'!$C$7*HZ141</f>
        <v>77.905546577167826</v>
      </c>
      <c r="IC141" s="43">
        <f>IB141/'DEPRECATED - DT-Prelim Calcs'!$C$7*('DEPRECATED - DT-Prelim Calcs'!$C$8-'DEPRECATED - DT-Prelim Calcs'!$C$9)+'DEPRECATED - DT-Prelim Calcs'!$C$9</f>
        <v>4245.6081344277991</v>
      </c>
      <c r="ID141" s="43">
        <f t="shared" si="201"/>
        <v>39.999999999999986</v>
      </c>
      <c r="IE141" s="2">
        <f t="shared" si="249"/>
        <v>1.4462867232450001</v>
      </c>
      <c r="IF141" s="43">
        <f>IE141*'DEPRECATED - DT-Prelim Calcs'!$C$21/HZ$2/'DEPRECATED - DT-Prelim Calcs'!$C$19/'DEPRECATED - DT-Prelim Calcs'!$C$18*3.39*'DEPRECATED - DT-Prelim Calcs'!$C$20</f>
        <v>29.053734754561201</v>
      </c>
      <c r="IG141" s="36">
        <f t="shared" si="250"/>
        <v>0</v>
      </c>
      <c r="IH141" s="43">
        <f>IF140*'DEPRECATED - DT-Prelim Calcs'!$C$11+IH140</f>
        <v>-357.68596158197226</v>
      </c>
      <c r="II141" s="43">
        <f>II140+0.5*IF141*'DEPRECATED - DT-Prelim Calcs'!$C$11^2+IH141*'DEPRECATED - DT-Prelim Calcs'!$C$11</f>
        <v>-192228.94352121244</v>
      </c>
      <c r="IJ141" s="43">
        <f>MIN('Drive Train'!$F$35-ID140*'DEPRECATED - DT-Prelim Calcs'!$C$21*'Drive Train'!$F$39,IJ140+ID$2)</f>
        <v>10.16</v>
      </c>
      <c r="IK141" s="43">
        <f>'Drive Train'!$F$35-ID141*'DEPRECATED - DT-Prelim Calcs'!$C$21*'Drive Train'!$F$39</f>
        <v>10.16</v>
      </c>
      <c r="IL141" s="1">
        <f>IF(II141&gt;='Drive Train'!$F$29,1,0)</f>
        <v>0</v>
      </c>
      <c r="IM141" s="43">
        <f t="shared" si="251"/>
        <v>44.444444444444429</v>
      </c>
      <c r="IN141" s="49">
        <f>IN140+'DEPRECATED - DT-Prelim Calcs'!$C$11</f>
        <v>548</v>
      </c>
      <c r="IO141" s="2">
        <f>IY141/'Drive Train'!$F$35</f>
        <v>0.80430107526881722</v>
      </c>
      <c r="IP141" s="36">
        <f>IW141*12*60/(PI() * 'Drive Train'!$F$15)/IO$2*IO141</f>
        <v>-98850.680854939594</v>
      </c>
      <c r="IQ141" s="2">
        <f>('DEPRECATED - DT-Prelim Calcs'!$C$6*IO141-IP141)/('DEPRECATED - DT-Prelim Calcs'!$C$6*IO141)*'DEPRECATED - DT-Prelim Calcs'!$C$7*IO141</f>
        <v>76.438268157378573</v>
      </c>
      <c r="IR141" s="43">
        <f>IQ141/'DEPRECATED - DT-Prelim Calcs'!$C$7*('DEPRECATED - DT-Prelim Calcs'!$C$8-'DEPRECATED - DT-Prelim Calcs'!$C$9)+'DEPRECATED - DT-Prelim Calcs'!$C$9</f>
        <v>4165.6743100661461</v>
      </c>
      <c r="IS141" s="43">
        <f t="shared" si="202"/>
        <v>43.333333333333321</v>
      </c>
      <c r="IT141" s="2">
        <f t="shared" si="252"/>
        <v>1.4462867232450001</v>
      </c>
      <c r="IU141" s="43">
        <f>IT141*'DEPRECATED - DT-Prelim Calcs'!$C$21/IO$2/'DEPRECATED - DT-Prelim Calcs'!$C$19/'DEPRECATED - DT-Prelim Calcs'!$C$18*3.39*'DEPRECATED - DT-Prelim Calcs'!$C$20</f>
        <v>29.053734754561201</v>
      </c>
      <c r="IV141" s="36">
        <f t="shared" si="253"/>
        <v>0</v>
      </c>
      <c r="IW141" s="43">
        <f>IU140*'DEPRECATED - DT-Prelim Calcs'!$C$11+IW140</f>
        <v>-357.50912641351204</v>
      </c>
      <c r="IX141" s="43">
        <f>IX140+0.5*IU141*'DEPRECATED - DT-Prelim Calcs'!$C$11^2+IW141*'DEPRECATED - DT-Prelim Calcs'!$C$11</f>
        <v>-232809.77187831089</v>
      </c>
      <c r="IY141" s="43">
        <f>MIN('Drive Train'!$F$35-IS140*'DEPRECATED - DT-Prelim Calcs'!$C$21*'Drive Train'!$F$39,IY140+IS$2)</f>
        <v>9.9733333333333345</v>
      </c>
      <c r="IZ141" s="43">
        <f>'Drive Train'!$F$35-IS141*'DEPRECATED - DT-Prelim Calcs'!$C$21*'Drive Train'!$F$39</f>
        <v>9.9733333333333345</v>
      </c>
      <c r="JA141" s="1">
        <f>IF(IX141&gt;='Drive Train'!$F$29,1,0)</f>
        <v>0</v>
      </c>
      <c r="JB141" s="43">
        <f t="shared" si="254"/>
        <v>48.148148148148138</v>
      </c>
      <c r="JC141" s="49">
        <f>JC140+'DEPRECATED - DT-Prelim Calcs'!$C$11</f>
        <v>548</v>
      </c>
      <c r="JD141" s="2">
        <f>JN141/'Drive Train'!$F$35</f>
        <v>0.78924731182795704</v>
      </c>
      <c r="JE141" s="36">
        <f>JL141*12*60/(PI() * 'Drive Train'!$F$15)/JD$2*JD141</f>
        <v>-68261.323031624852</v>
      </c>
      <c r="JF141" s="2">
        <f>('DEPRECATED - DT-Prelim Calcs'!$C$6*JD141-JE141)/('DEPRECATED - DT-Prelim Calcs'!$C$6*JD141)*'DEPRECATED - DT-Prelim Calcs'!$C$7*JD141</f>
        <v>53.881131807570377</v>
      </c>
      <c r="JG141" s="43">
        <f>JF141/'DEPRECATED - DT-Prelim Calcs'!$C$7*('DEPRECATED - DT-Prelim Calcs'!$C$8-'DEPRECATED - DT-Prelim Calcs'!$C$9)+'DEPRECATED - DT-Prelim Calcs'!$C$9</f>
        <v>2936.8153895168934</v>
      </c>
      <c r="JH141" s="43">
        <f t="shared" si="203"/>
        <v>46.666666666666657</v>
      </c>
      <c r="JI141" s="2">
        <f t="shared" si="255"/>
        <v>1.4462867232450001</v>
      </c>
      <c r="JJ141" s="43">
        <f>JI141*'DEPRECATED - DT-Prelim Calcs'!$C$21/JD$2/'DEPRECATED - DT-Prelim Calcs'!$C$19/'DEPRECATED - DT-Prelim Calcs'!$C$18*3.39*'DEPRECATED - DT-Prelim Calcs'!$C$20</f>
        <v>29.053734754561201</v>
      </c>
      <c r="JK141" s="36">
        <f t="shared" si="256"/>
        <v>0</v>
      </c>
      <c r="JL141" s="43">
        <f>JJ140*'DEPRECATED - DT-Prelim Calcs'!$C$11+JL140</f>
        <v>-251.58671661272496</v>
      </c>
      <c r="JM141" s="43">
        <f>JM140+0.5*JJ141*'DEPRECATED - DT-Prelim Calcs'!$C$11^2+JL141*'DEPRECATED - DT-Prelim Calcs'!$C$11</f>
        <v>-203086.59608225018</v>
      </c>
      <c r="JN141" s="43">
        <f>MIN('Drive Train'!$F$35-JH140*'DEPRECATED - DT-Prelim Calcs'!$C$21*'Drive Train'!$F$39,JN140+JH$2)</f>
        <v>9.7866666666666671</v>
      </c>
      <c r="JO141" s="43">
        <f>'Drive Train'!$F$35-JH141*'DEPRECATED - DT-Prelim Calcs'!$C$21*'Drive Train'!$F$39</f>
        <v>9.7866666666666671</v>
      </c>
      <c r="JP141" s="1">
        <f>IF(JM141&gt;='Drive Train'!$F$29,1,0)</f>
        <v>0</v>
      </c>
      <c r="JQ141" s="43">
        <f>MIN(JG141,'DEPRECATED - DT-Prelim Calcs'!$C$10)*'DEPRECATED - DT-Prelim Calcs'!$C$11*1000/60/60</f>
        <v>103.33333333333333</v>
      </c>
      <c r="JR141" s="49">
        <f>JR140+'DEPRECATED - DT-Prelim Calcs'!$C$11</f>
        <v>548</v>
      </c>
      <c r="JS141" s="2">
        <f>KC141/'Drive Train'!$F$35</f>
        <v>0.77419354838709686</v>
      </c>
      <c r="JT141" s="36">
        <f>KA141*12*60/(PI() * 'Drive Train'!$F$15)/JS$2*JS141</f>
        <v>-80133.014447266964</v>
      </c>
      <c r="JU141" s="2">
        <f>('DEPRECATED - DT-Prelim Calcs'!$C$6*JS141-JT141)/('DEPRECATED - DT-Prelim Calcs'!$C$6*JS141)*'DEPRECATED - DT-Prelim Calcs'!$C$7*JS141</f>
        <v>62.537525384205409</v>
      </c>
      <c r="JV141" s="43">
        <f>JU141/'DEPRECATED - DT-Prelim Calcs'!$C$7*('DEPRECATED - DT-Prelim Calcs'!$C$8-'DEPRECATED - DT-Prelim Calcs'!$C$9)+'DEPRECATED - DT-Prelim Calcs'!$C$9</f>
        <v>3408.3950395873094</v>
      </c>
      <c r="JW141" s="43">
        <f t="shared" si="204"/>
        <v>49.999999999999993</v>
      </c>
      <c r="JX141" s="2">
        <f t="shared" si="257"/>
        <v>1.4462867232450001</v>
      </c>
      <c r="JY141" s="43">
        <f>JX141*'DEPRECATED - DT-Prelim Calcs'!$C$21/JS$2/'DEPRECATED - DT-Prelim Calcs'!$C$19/'DEPRECATED - DT-Prelim Calcs'!$C$18*3.39*'DEPRECATED - DT-Prelim Calcs'!$C$20</f>
        <v>29.053734754561201</v>
      </c>
      <c r="JZ141" s="36">
        <f t="shared" si="258"/>
        <v>0</v>
      </c>
      <c r="KA141" s="43">
        <f>JY140*'DEPRECATED - DT-Prelim Calcs'!$C$11+KA140</f>
        <v>-301.08425827251926</v>
      </c>
      <c r="KB141" s="43">
        <f>KB140+0.5*JY141*'DEPRECATED - DT-Prelim Calcs'!$C$11^2+KA141*'DEPRECATED - DT-Prelim Calcs'!$C$11</f>
        <v>-222052.19943626894</v>
      </c>
      <c r="KC141" s="43">
        <f>MIN('Drive Train'!$F$35-JW140*'DEPRECATED - DT-Prelim Calcs'!$C$21*'Drive Train'!$F$39,KC140+JW$2)</f>
        <v>9.6000000000000014</v>
      </c>
      <c r="KD141" s="43">
        <f>'Drive Train'!$F$35-JW141*'DEPRECATED - DT-Prelim Calcs'!$C$21*'Drive Train'!$F$39</f>
        <v>9.6000000000000014</v>
      </c>
      <c r="KE141" s="1">
        <f>IF(KB141&gt;='Drive Train'!$F$29,1,0)</f>
        <v>0</v>
      </c>
      <c r="KF141" s="43">
        <f>MIN(JV141,'DEPRECATED - DT-Prelim Calcs'!$C$10)*'DEPRECATED - DT-Prelim Calcs'!$C$11*1000/60/60</f>
        <v>103.33333333333333</v>
      </c>
      <c r="KG141" s="49">
        <f>KG140+'DEPRECATED - DT-Prelim Calcs'!$C$11</f>
        <v>548</v>
      </c>
      <c r="KH141" s="2">
        <f>KR141/'Drive Train'!$F$35</f>
        <v>0.75913978494623657</v>
      </c>
      <c r="KI141" s="36">
        <f>KP141*12*60/(PI() * 'Drive Train'!$F$15)/KH$2*KH141</f>
        <v>-252326.00173507122</v>
      </c>
      <c r="KJ141" s="2">
        <f>('DEPRECATED - DT-Prelim Calcs'!$C$6*KH141-KI141)/('DEPRECATED - DT-Prelim Calcs'!$C$6*KH141)*'DEPRECATED - DT-Prelim Calcs'!$C$7*KH141</f>
        <v>189.04766153771197</v>
      </c>
      <c r="KK141" s="43">
        <f>KJ141/'DEPRECATED - DT-Prelim Calcs'!$C$7*('DEPRECATED - DT-Prelim Calcs'!$C$8-'DEPRECATED - DT-Prelim Calcs'!$C$9)+'DEPRECATED - DT-Prelim Calcs'!$C$9</f>
        <v>10300.365143472369</v>
      </c>
      <c r="KL141" s="43">
        <f t="shared" si="205"/>
        <v>53.333333333333329</v>
      </c>
      <c r="KM141" s="2">
        <f t="shared" si="259"/>
        <v>1.4462867232450001</v>
      </c>
      <c r="KN141" s="43">
        <f>KM141*'DEPRECATED - DT-Prelim Calcs'!$C$21/KH$2/'DEPRECATED - DT-Prelim Calcs'!$C$19/'DEPRECATED - DT-Prelim Calcs'!$C$18*3.39*'DEPRECATED - DT-Prelim Calcs'!$C$20</f>
        <v>29.053734754561201</v>
      </c>
      <c r="KO141" s="36">
        <f t="shared" si="260"/>
        <v>0</v>
      </c>
      <c r="KP141" s="43">
        <f>KN140*'DEPRECATED - DT-Prelim Calcs'!$C$11+KP140</f>
        <v>-966.86618327738995</v>
      </c>
      <c r="KQ141" s="43">
        <f>KQ140+0.5*KN141*'DEPRECATED - DT-Prelim Calcs'!$C$11^2+KP141*'DEPRECATED - DT-Prelim Calcs'!$C$11</f>
        <v>-222511.40857835798</v>
      </c>
      <c r="KR141" s="43">
        <f>MIN('Drive Train'!$F$35-KL140*'DEPRECATED - DT-Prelim Calcs'!$C$21*'Drive Train'!$F$39,KR140+KL$2)</f>
        <v>9.413333333333334</v>
      </c>
      <c r="KS141" s="43">
        <f>'Drive Train'!$F$35-KL141*'DEPRECATED - DT-Prelim Calcs'!$C$21*'Drive Train'!$F$39</f>
        <v>9.413333333333334</v>
      </c>
      <c r="KT141" s="1">
        <f>IF(KQ141&gt;='Drive Train'!$F$29,1,0)</f>
        <v>0</v>
      </c>
      <c r="KU141" s="43">
        <f>MIN(KK141,'DEPRECATED - DT-Prelim Calcs'!$C$10)*'DEPRECATED - DT-Prelim Calcs'!$C$11*1000/60/60</f>
        <v>103.33333333333333</v>
      </c>
      <c r="KV141" s="49">
        <f>KV140+'DEPRECATED - DT-Prelim Calcs'!$C$11</f>
        <v>548</v>
      </c>
      <c r="KW141" s="2">
        <f>LG141/'Drive Train'!$F$35</f>
        <v>2.0028693868946292</v>
      </c>
      <c r="KX141" s="36">
        <f>LE141*12*60/(PI() * 'Drive Train'!$F$15)/KW$2*KW141</f>
        <v>-259241.00706617188</v>
      </c>
      <c r="KY141" s="2">
        <f>('DEPRECATED - DT-Prelim Calcs'!$C$6*KW141-KX141)/('DEPRECATED - DT-Prelim Calcs'!$C$6*KW141)*'DEPRECATED - DT-Prelim Calcs'!$C$7*KW141</f>
        <v>199.96404098885341</v>
      </c>
      <c r="KZ141" s="43">
        <f>KY141/'DEPRECATED - DT-Prelim Calcs'!$C$7*('DEPRECATED - DT-Prelim Calcs'!$C$8-'DEPRECATED - DT-Prelim Calcs'!$C$9)+'DEPRECATED - DT-Prelim Calcs'!$C$9</f>
        <v>10895.063427004699</v>
      </c>
      <c r="LA141" s="43">
        <f t="shared" si="206"/>
        <v>56.666666666666664</v>
      </c>
      <c r="LB141" s="2">
        <f t="shared" si="261"/>
        <v>1.4462867232450001</v>
      </c>
      <c r="LC141" s="43">
        <f>LB141*'DEPRECATED - DT-Prelim Calcs'!$C$21/KW$2/'DEPRECATED - DT-Prelim Calcs'!$C$19/'DEPRECATED - DT-Prelim Calcs'!$C$18*3.39*'DEPRECATED - DT-Prelim Calcs'!$C$20</f>
        <v>29.053734754561201</v>
      </c>
      <c r="LD141" s="36">
        <f t="shared" si="262"/>
        <v>0</v>
      </c>
      <c r="LE141" s="43">
        <f>LC140*'DEPRECATED - DT-Prelim Calcs'!$C$11+LE140</f>
        <v>-376.51058352385587</v>
      </c>
      <c r="LF141" s="43">
        <f>LF140+0.5*LC141*'DEPRECATED - DT-Prelim Calcs'!$C$11^2+LE141*'DEPRECATED - DT-Prelim Calcs'!$C$11</f>
        <v>-244087.67879113377</v>
      </c>
      <c r="LG141" s="43">
        <f>MIN('Drive Train'!$F$35-LA140*'DEPRECATED - DT-Prelim Calcs'!$C$21*'Drive Train'!$F$39,LG140+LA$2)</f>
        <v>24.835580397493406</v>
      </c>
      <c r="LH141" s="43">
        <f>'Drive Train'!$F$35-LA141*'DEPRECATED - DT-Prelim Calcs'!$C$21*'Drive Train'!$F$39</f>
        <v>9.2266666666666666</v>
      </c>
      <c r="LI141" s="1">
        <f>IF(LF141&gt;='Drive Train'!$F$29,1,0)</f>
        <v>0</v>
      </c>
      <c r="LJ141" s="43">
        <f>MIN(KZ141,'DEPRECATED - DT-Prelim Calcs'!$C$10)*'DEPRECATED - DT-Prelim Calcs'!$C$11*1000/60/60</f>
        <v>103.33333333333333</v>
      </c>
      <c r="LK141" s="49">
        <f>LK140+'DEPRECATED - DT-Prelim Calcs'!$C$11</f>
        <v>548</v>
      </c>
      <c r="LL141" s="2">
        <f>LV141/'Drive Train'!$F$35</f>
        <v>0.72903225806451621</v>
      </c>
      <c r="LM141" s="36">
        <f>LT141*12*60/(PI() * 'Drive Train'!$F$15)/LL$2*LL141</f>
        <v>-230332.88824283617</v>
      </c>
      <c r="LN141" s="2">
        <f>('DEPRECATED - DT-Prelim Calcs'!$C$6*LL141-LM141)/('DEPRECATED - DT-Prelim Calcs'!$C$6*LL141)*'DEPRECATED - DT-Prelim Calcs'!$C$7*LL141</f>
        <v>172.73910578231343</v>
      </c>
      <c r="LO141" s="43">
        <f>LN141/'DEPRECATED - DT-Prelim Calcs'!$C$7*('DEPRECATED - DT-Prelim Calcs'!$C$8-'DEPRECATED - DT-Prelim Calcs'!$C$9)+'DEPRECATED - DT-Prelim Calcs'!$C$9</f>
        <v>9411.9139717230446</v>
      </c>
      <c r="LP141" s="43">
        <f t="shared" si="207"/>
        <v>60</v>
      </c>
      <c r="LQ141" s="2">
        <f t="shared" si="263"/>
        <v>1.4462867232450001</v>
      </c>
      <c r="LR141" s="43">
        <f>LQ141*'DEPRECATED - DT-Prelim Calcs'!$C$21/LL$2/'DEPRECATED - DT-Prelim Calcs'!$C$19/'DEPRECATED - DT-Prelim Calcs'!$C$18*3.39*'DEPRECATED - DT-Prelim Calcs'!$C$20</f>
        <v>29.053734754561201</v>
      </c>
      <c r="LS141" s="36">
        <f t="shared" si="264"/>
        <v>0</v>
      </c>
      <c r="LT141" s="43">
        <f>LR140*'DEPRECATED - DT-Prelim Calcs'!$C$11+LT140</f>
        <v>-919.04192875689125</v>
      </c>
      <c r="LU141" s="43">
        <f>LU140+0.5*LR141*'DEPRECATED - DT-Prelim Calcs'!$C$11^2+LT141*'DEPRECATED - DT-Prelim Calcs'!$C$11</f>
        <v>-247914.83221942894</v>
      </c>
      <c r="LV141" s="43">
        <f>MIN('Drive Train'!$F$35-LP140*'DEPRECATED - DT-Prelim Calcs'!$C$21*'Drive Train'!$F$39,LV140+LP$2)</f>
        <v>9.0400000000000009</v>
      </c>
      <c r="LW141" s="43">
        <f>'Drive Train'!$F$35-LP141*'DEPRECATED - DT-Prelim Calcs'!$C$21*'Drive Train'!$F$39</f>
        <v>9.0400000000000009</v>
      </c>
      <c r="LX141" s="1">
        <f>IF(LU141&gt;='Drive Train'!$F$29,1,0)</f>
        <v>0</v>
      </c>
      <c r="LY141" s="43">
        <f>MIN(LO141,'DEPRECATED - DT-Prelim Calcs'!$C$10)*'DEPRECATED - DT-Prelim Calcs'!$C$11*1000/60/60</f>
        <v>103.33333333333333</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1"/>
        <v>0</v>
      </c>
      <c r="X142" s="2">
        <f>MAX(MIN(IF(AND(AI141=1,AG142&lt;0),-1,1)*(W142-$C$9)/($C$8-$C$9)*$C$7-$C$29*AE142/T$2 -  AI141*$C$29/2,X$2),MAX(X$4:X141)*-1)</f>
        <v>-0.27672021620693066</v>
      </c>
      <c r="Y142" s="43">
        <f t="shared" si="182"/>
        <v>0</v>
      </c>
      <c r="Z142" s="43">
        <f t="shared" si="183"/>
        <v>0</v>
      </c>
      <c r="AA142" s="43">
        <f t="shared" si="184"/>
        <v>0</v>
      </c>
      <c r="AB142" s="43" t="e">
        <f t="shared" si="185"/>
        <v>#N/A</v>
      </c>
      <c r="AC142" s="36">
        <f t="shared" si="208"/>
        <v>1</v>
      </c>
      <c r="AD142" s="1">
        <f t="shared" si="186"/>
        <v>1</v>
      </c>
      <c r="AE142" s="43">
        <f t="shared" si="187"/>
        <v>0</v>
      </c>
      <c r="AF142" s="43" t="e">
        <f t="shared" si="188"/>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889.49632897085212</v>
      </c>
      <c r="AK142" s="43">
        <f t="shared" si="265"/>
        <v>0</v>
      </c>
      <c r="AL142" s="49">
        <f>AL141+'DEPRECATED - DT-Prelim Calcs'!$C$11</f>
        <v>552</v>
      </c>
      <c r="AM142" s="2">
        <f>AW142/'Drive Train'!$F$35</f>
        <v>1.5358861498117726</v>
      </c>
      <c r="AN142" s="36">
        <f>AU142*12*60/(PI() * 'Drive Train'!$F$15)/AM$2*AM142</f>
        <v>-15222.909976843002</v>
      </c>
      <c r="AO142" s="2">
        <f>('DEPRECATED - DT-Prelim Calcs'!$C$6*AM142-AN142)/('DEPRECATED - DT-Prelim Calcs'!$C$6*AM142)*'DEPRECATED - DT-Prelim Calcs'!$C$7*AM142</f>
        <v>18.393815100829389</v>
      </c>
      <c r="AP142" s="43">
        <f>AO142/'DEPRECATED - DT-Prelim Calcs'!$C$7*('DEPRECATED - DT-Prelim Calcs'!$C$8-'DEPRECATED - DT-Prelim Calcs'!$C$9)+'DEPRECATED - DT-Prelim Calcs'!$C$9</f>
        <v>1003.551121164586</v>
      </c>
      <c r="AQ142" s="43">
        <f t="shared" si="189"/>
        <v>93</v>
      </c>
      <c r="AR142" s="2">
        <f t="shared" si="209"/>
        <v>2.4538218263874909</v>
      </c>
      <c r="AS142" s="43">
        <f>AR142*'DEPRECATED - DT-Prelim Calcs'!$C$21/AM$2/'DEPRECATED - DT-Prelim Calcs'!$C$19/'DEPRECATED - DT-Prelim Calcs'!$C$18*3.39*'DEPRECATED - DT-Prelim Calcs'!$C$20</f>
        <v>24.646803200563628</v>
      </c>
      <c r="AT142" s="36">
        <f t="shared" si="210"/>
        <v>0</v>
      </c>
      <c r="AU142" s="43">
        <f>AS141*'DEPRECATED - DT-Prelim Calcs'!$C$11+AU141</f>
        <v>-57.662672645183832</v>
      </c>
      <c r="AV142" s="43">
        <f>AV141+0.5*AS142*'DEPRECATED - DT-Prelim Calcs'!$C$11^2+AU142*'DEPRECATED - DT-Prelim Calcs'!$C$11</f>
        <v>8021.3527212086819</v>
      </c>
      <c r="AW142" s="43">
        <f>MIN('Drive Train'!$F$35-AQ141*'DEPRECATED - DT-Prelim Calcs'!$C$21*'Drive Train'!$F$39,AW141+AQ$2)</f>
        <v>19.044988257665981</v>
      </c>
      <c r="AX142" s="43">
        <f>'Drive Train'!$F$35-AQ142*'DEPRECATED - DT-Prelim Calcs'!$C$21*'Drive Train'!$F$39</f>
        <v>7.1920000000000002</v>
      </c>
      <c r="AY142" s="1">
        <f>IF(AV142&gt;='Drive Train'!$F$29,1,0)</f>
        <v>1</v>
      </c>
      <c r="AZ142" s="43">
        <f t="shared" si="211"/>
        <v>103.33333333333333</v>
      </c>
      <c r="BA142" s="49">
        <f>BA141+'DEPRECATED - DT-Prelim Calcs'!$C$11</f>
        <v>552</v>
      </c>
      <c r="BB142" s="2">
        <f>BL142/'Drive Train'!$F$35</f>
        <v>1.2036046412370243</v>
      </c>
      <c r="BC142" s="36">
        <f>BJ142*12*60/(PI() * 'Drive Train'!$F$15)/BB$2*BB142</f>
        <v>-16096.371704630923</v>
      </c>
      <c r="BD142" s="2">
        <f>('DEPRECATED - DT-Prelim Calcs'!$C$6*BB142-BC142)/('DEPRECATED - DT-Prelim Calcs'!$C$6*BB142)*'DEPRECATED - DT-Prelim Calcs'!$C$7*BB142</f>
        <v>17.477505029896793</v>
      </c>
      <c r="BE142" s="43">
        <f>BD142/'DEPRECATED - DT-Prelim Calcs'!$C$7*('DEPRECATED - DT-Prelim Calcs'!$C$8-'DEPRECATED - DT-Prelim Calcs'!$C$9)+'DEPRECATED - DT-Prelim Calcs'!$C$9</f>
        <v>953.63273670333274</v>
      </c>
      <c r="BF142" s="43">
        <f t="shared" si="190"/>
        <v>93</v>
      </c>
      <c r="BG142" s="2">
        <f t="shared" si="212"/>
        <v>2.0025508475699998</v>
      </c>
      <c r="BH142" s="43">
        <f>BG142*'DEPRECATED - DT-Prelim Calcs'!$C$21/BB$2/'DEPRECATED - DT-Prelim Calcs'!$C$19/'DEPRECATED - DT-Prelim Calcs'!$C$18*3.39*'DEPRECATED - DT-Prelim Calcs'!$C$20</f>
        <v>29.053734754561201</v>
      </c>
      <c r="BI142" s="36">
        <f t="shared" si="213"/>
        <v>0</v>
      </c>
      <c r="BJ142" s="43">
        <f>BH141*'DEPRECATED - DT-Prelim Calcs'!$C$11+BJ141</f>
        <v>-53.864100113969698</v>
      </c>
      <c r="BK142" s="43">
        <f>BK141+0.5*BH142*'DEPRECATED - DT-Prelim Calcs'!$C$11^2+BJ142*'DEPRECATED - DT-Prelim Calcs'!$C$11</f>
        <v>-70206.535199234786</v>
      </c>
      <c r="BL142" s="43">
        <f>MIN('Drive Train'!$F$35-BF141*'DEPRECATED - DT-Prelim Calcs'!$C$21*'Drive Train'!$F$39,BL141+BF$2)</f>
        <v>14.924697551339101</v>
      </c>
      <c r="BM142" s="43">
        <f>'Drive Train'!$F$35-BF142*'DEPRECATED - DT-Prelim Calcs'!$C$21*'Drive Train'!$F$39</f>
        <v>7.1920000000000002</v>
      </c>
      <c r="BN142" s="1">
        <f>IF(BK142&gt;='Drive Train'!$F$29,1,0)</f>
        <v>0</v>
      </c>
      <c r="BO142" s="43">
        <f t="shared" si="214"/>
        <v>103.33333333333333</v>
      </c>
      <c r="BP142" s="49">
        <f>BP141+'DEPRECATED - DT-Prelim Calcs'!$C$11</f>
        <v>552</v>
      </c>
      <c r="BQ142" s="2">
        <f>CA142/'Drive Train'!$F$35</f>
        <v>0.57999999999999996</v>
      </c>
      <c r="BR142" s="36">
        <f>BY142*12*60/(PI() * 'Drive Train'!$F$15)/BQ$2*BQ142</f>
        <v>-84407.294704958797</v>
      </c>
      <c r="BS142" s="2">
        <f>('DEPRECATED - DT-Prelim Calcs'!$C$6*BQ142-BR142)/('DEPRECATED - DT-Prelim Calcs'!$C$6*BQ142)*'DEPRECATED - DT-Prelim Calcs'!$C$7*BQ142</f>
        <v>64.76882259659196</v>
      </c>
      <c r="BT142" s="43">
        <f>BS142/'DEPRECATED - DT-Prelim Calcs'!$C$7*('DEPRECATED - DT-Prelim Calcs'!$C$8-'DEPRECATED - DT-Prelim Calcs'!$C$9)+'DEPRECATED - DT-Prelim Calcs'!$C$9</f>
        <v>3529.9507832471736</v>
      </c>
      <c r="BU142" s="43">
        <f t="shared" si="191"/>
        <v>93</v>
      </c>
      <c r="BV142" s="2">
        <f t="shared" si="215"/>
        <v>1.5313624128476471</v>
      </c>
      <c r="BW142" s="43">
        <f>BV142*'DEPRECATED - DT-Prelim Calcs'!$C$21/BQ$2/'DEPRECATED - DT-Prelim Calcs'!$C$19/'DEPRECATED - DT-Prelim Calcs'!$C$18*3.39*'DEPRECATED - DT-Prelim Calcs'!$C$20</f>
        <v>29.053734754561201</v>
      </c>
      <c r="BX142" s="36">
        <f t="shared" si="216"/>
        <v>0</v>
      </c>
      <c r="BY142" s="43">
        <f>BW141*'DEPRECATED - DT-Prelim Calcs'!$C$11+BY141</f>
        <v>-448.23079268845032</v>
      </c>
      <c r="BZ142" s="43">
        <f>BZ141+0.5*BW142*'DEPRECATED - DT-Prelim Calcs'!$C$11^2+BY142*'DEPRECATED - DT-Prelim Calcs'!$C$11</f>
        <v>-179692.93294670837</v>
      </c>
      <c r="CA142" s="43">
        <f>MIN('Drive Train'!$F$35-BU141*'DEPRECATED - DT-Prelim Calcs'!$C$21*'Drive Train'!$F$39,CA141+BU$2)</f>
        <v>7.1920000000000002</v>
      </c>
      <c r="CB142" s="43">
        <f>'Drive Train'!$F$35-BU142*'DEPRECATED - DT-Prelim Calcs'!$C$21*'Drive Train'!$F$39</f>
        <v>7.1920000000000002</v>
      </c>
      <c r="CC142" s="1">
        <f>IF(BZ142&gt;='Drive Train'!$F$29,1,0)</f>
        <v>0</v>
      </c>
      <c r="CD142" s="43">
        <f t="shared" si="217"/>
        <v>103.33333333333333</v>
      </c>
      <c r="CE142" s="49">
        <f>CE141+'DEPRECATED - DT-Prelim Calcs'!$C$11</f>
        <v>552</v>
      </c>
      <c r="CF142" s="2">
        <f>CP142/'Drive Train'!$F$35</f>
        <v>0.57999999999999996</v>
      </c>
      <c r="CG142" s="36">
        <f>CN142*12*60/(PI() * 'Drive Train'!$F$15)/CF$2*CF142</f>
        <v>-19393.817783909428</v>
      </c>
      <c r="CH142" s="2">
        <f>('DEPRECATED - DT-Prelim Calcs'!$C$6*CF142-CG142)/('DEPRECATED - DT-Prelim Calcs'!$C$6*CF142)*'DEPRECATED - DT-Prelim Calcs'!$C$7*CF142</f>
        <v>16.97678391951963</v>
      </c>
      <c r="CI142" s="43">
        <f>CH142/'DEPRECATED - DT-Prelim Calcs'!$C$7*('DEPRECATED - DT-Prelim Calcs'!$C$8-'DEPRECATED - DT-Prelim Calcs'!$C$9)+'DEPRECATED - DT-Prelim Calcs'!$C$9</f>
        <v>926.35464636189022</v>
      </c>
      <c r="CJ142" s="43">
        <f t="shared" si="192"/>
        <v>93</v>
      </c>
      <c r="CK142" s="2">
        <f t="shared" si="218"/>
        <v>1.2396743342100003</v>
      </c>
      <c r="CL142" s="43">
        <f>CK142*'DEPRECATED - DT-Prelim Calcs'!$C$21/CF$2/'DEPRECATED - DT-Prelim Calcs'!$C$19/'DEPRECATED - DT-Prelim Calcs'!$C$18*3.39*'DEPRECATED - DT-Prelim Calcs'!$C$20</f>
        <v>29.053734754561205</v>
      </c>
      <c r="CM142" s="36">
        <f t="shared" si="219"/>
        <v>0</v>
      </c>
      <c r="CN142" s="43">
        <f>CL141*'DEPRECATED - DT-Prelim Calcs'!$C$11+CN141</f>
        <v>-83.370929768731457</v>
      </c>
      <c r="CO142" s="43">
        <f>CO141+0.5*CL142*'DEPRECATED - DT-Prelim Calcs'!$C$11^2+CN142*'DEPRECATED - DT-Prelim Calcs'!$C$11</f>
        <v>-342526.12303110742</v>
      </c>
      <c r="CP142" s="43">
        <f>MIN('Drive Train'!$F$35-CJ141*'DEPRECATED - DT-Prelim Calcs'!$C$21*'Drive Train'!$F$39,CP141+CJ$2)</f>
        <v>7.1920000000000002</v>
      </c>
      <c r="CQ142" s="43">
        <f>'Drive Train'!$F$35-CJ142*'DEPRECATED - DT-Prelim Calcs'!$C$21*'Drive Train'!$F$39</f>
        <v>7.1920000000000002</v>
      </c>
      <c r="CR142" s="1">
        <f>IF(CO142&gt;='Drive Train'!$F$29,1,0)</f>
        <v>0</v>
      </c>
      <c r="CS142" s="43">
        <f t="shared" si="220"/>
        <v>103.33333333333333</v>
      </c>
      <c r="CT142" s="49">
        <f>CT141+'DEPRECATED - DT-Prelim Calcs'!$C$11</f>
        <v>552</v>
      </c>
      <c r="CU142" s="2">
        <f>DE142/'Drive Train'!$F$35</f>
        <v>0.57999999999999996</v>
      </c>
      <c r="CV142" s="36">
        <f>DC142*12*60/(PI() * 'Drive Train'!$F$15)/CU$2*CU142</f>
        <v>-128529.56832175028</v>
      </c>
      <c r="CW142" s="2">
        <f>('DEPRECATED - DT-Prelim Calcs'!$C$6*CU142-CV142)/('DEPRECATED - DT-Prelim Calcs'!$C$6*CU142)*'DEPRECATED - DT-Prelim Calcs'!$C$7*CU142</f>
        <v>97.203534706741209</v>
      </c>
      <c r="CX142" s="43">
        <f>CW142/'DEPRECATED - DT-Prelim Calcs'!$C$7*('DEPRECATED - DT-Prelim Calcs'!$C$8-'DEPRECATED - DT-Prelim Calcs'!$C$9)+'DEPRECATED - DT-Prelim Calcs'!$C$9</f>
        <v>5296.9164429791845</v>
      </c>
      <c r="CY142" s="43">
        <f t="shared" si="193"/>
        <v>93</v>
      </c>
      <c r="CZ142" s="2">
        <f t="shared" si="221"/>
        <v>1.0413264407364002</v>
      </c>
      <c r="DA142" s="43">
        <f>CZ142*'DEPRECATED - DT-Prelim Calcs'!$C$21/CU$2/'DEPRECATED - DT-Prelim Calcs'!$C$19/'DEPRECATED - DT-Prelim Calcs'!$C$18*3.39*'DEPRECATED - DT-Prelim Calcs'!$C$20</f>
        <v>29.053734754561201</v>
      </c>
      <c r="DB142" s="36">
        <f t="shared" si="222"/>
        <v>0</v>
      </c>
      <c r="DC142" s="43">
        <f>DA141*'DEPRECATED - DT-Prelim Calcs'!$C$11+DC141</f>
        <v>-464.1236179410094</v>
      </c>
      <c r="DD142" s="43">
        <f>DD141+0.5*DA142*'DEPRECATED - DT-Prelim Calcs'!$C$11^2+DC142*'DEPRECATED - DT-Prelim Calcs'!$C$11</f>
        <v>-538607.97082673607</v>
      </c>
      <c r="DE142" s="43">
        <f>MIN('Drive Train'!$F$35-CY141*'DEPRECATED - DT-Prelim Calcs'!$C$21*'Drive Train'!$F$39,DE141+CY$2)</f>
        <v>7.1920000000000002</v>
      </c>
      <c r="DF142" s="43">
        <f>'Drive Train'!$F$35-CY142*'DEPRECATED - DT-Prelim Calcs'!$C$21*'Drive Train'!$F$39</f>
        <v>7.1920000000000002</v>
      </c>
      <c r="DG142" s="1">
        <f>IF(DD142&gt;='Drive Train'!$F$29,1,0)</f>
        <v>0</v>
      </c>
      <c r="DH142" s="43">
        <f t="shared" si="223"/>
        <v>103.33333333333333</v>
      </c>
      <c r="DI142" s="49">
        <f>DI141+'DEPRECATED - DT-Prelim Calcs'!$C$11</f>
        <v>552</v>
      </c>
      <c r="DJ142" s="2">
        <f>DT142/'Drive Train'!$F$35</f>
        <v>0.57999999999999996</v>
      </c>
      <c r="DK142" s="36">
        <f>DR142*12*60/(PI() * 'Drive Train'!$F$15)/DJ$2*DJ142</f>
        <v>-605514.2643187549</v>
      </c>
      <c r="DL142" s="2">
        <f>('DEPRECATED - DT-Prelim Calcs'!$C$6*DJ142-DK142)/('DEPRECATED - DT-Prelim Calcs'!$C$6*DJ142)*'DEPRECATED - DT-Prelim Calcs'!$C$7*DJ142</f>
        <v>447.83962000861459</v>
      </c>
      <c r="DM142" s="43">
        <f>DL142/'DEPRECATED - DT-Prelim Calcs'!$C$7*('DEPRECATED - DT-Prelim Calcs'!$C$8-'DEPRECATED - DT-Prelim Calcs'!$C$9)+'DEPRECATED - DT-Prelim Calcs'!$C$9</f>
        <v>24398.733030320043</v>
      </c>
      <c r="DN142" s="43">
        <f t="shared" si="194"/>
        <v>93</v>
      </c>
      <c r="DO142" s="2">
        <f t="shared" si="224"/>
        <v>0.89769520753137932</v>
      </c>
      <c r="DP142" s="43">
        <f>DO142*'DEPRECATED - DT-Prelim Calcs'!$C$21/DJ$2/'DEPRECATED - DT-Prelim Calcs'!$C$19/'DEPRECATED - DT-Prelim Calcs'!$C$18*3.39*'DEPRECATED - DT-Prelim Calcs'!$C$20</f>
        <v>29.053734754561201</v>
      </c>
      <c r="DQ142" s="36">
        <f t="shared" si="225"/>
        <v>0</v>
      </c>
      <c r="DR142" s="43">
        <f>DP141*'DEPRECATED - DT-Prelim Calcs'!$C$11+DR141</f>
        <v>-1884.9377372449753</v>
      </c>
      <c r="DS142" s="43">
        <f>DS141+0.5*DP142*'DEPRECATED - DT-Prelim Calcs'!$C$11^2+DR142*'DEPRECATED - DT-Prelim Calcs'!$C$11</f>
        <v>-976965.20800049137</v>
      </c>
      <c r="DT142" s="43">
        <f>MIN('Drive Train'!$F$35-DN141*'DEPRECATED - DT-Prelim Calcs'!$C$21*'Drive Train'!$F$39,DT141+DN$2)</f>
        <v>7.1920000000000002</v>
      </c>
      <c r="DU142" s="43">
        <f>'Drive Train'!$F$35-DN142*'DEPRECATED - DT-Prelim Calcs'!$C$21*'Drive Train'!$F$39</f>
        <v>7.1920000000000002</v>
      </c>
      <c r="DV142" s="1">
        <f>IF(DS142&gt;='Drive Train'!$F$29,1,0)</f>
        <v>0</v>
      </c>
      <c r="DW142" s="43">
        <f t="shared" si="226"/>
        <v>103.33333333333333</v>
      </c>
      <c r="DX142" s="49">
        <f>DX141+'DEPRECATED - DT-Prelim Calcs'!$C$11</f>
        <v>552</v>
      </c>
      <c r="DY142" s="2">
        <f>EI142/'Drive Train'!$F$35</f>
        <v>0.57999999999999996</v>
      </c>
      <c r="DZ142" s="36">
        <f>EG142*12*60/(PI() * 'Drive Train'!$F$15)/DY$2*DY142</f>
        <v>-11272.242329163852</v>
      </c>
      <c r="EA142" s="2">
        <f>('DEPRECATED - DT-Prelim Calcs'!$C$6*DY142-DZ142)/('DEPRECATED - DT-Prelim Calcs'!$C$6*DY142)*'DEPRECATED - DT-Prelim Calcs'!$C$7*DY142</f>
        <v>11.006534878335184</v>
      </c>
      <c r="EB142" s="43">
        <f>EA142/'DEPRECATED - DT-Prelim Calcs'!$C$7*('DEPRECATED - DT-Prelim Calcs'!$C$8-'DEPRECATED - DT-Prelim Calcs'!$C$9)+'DEPRECATED - DT-Prelim Calcs'!$C$9</f>
        <v>601.10973590930473</v>
      </c>
      <c r="EC142" s="43">
        <f t="shared" si="195"/>
        <v>93</v>
      </c>
      <c r="ED142" s="2">
        <f t="shared" si="227"/>
        <v>0.78888366722454539</v>
      </c>
      <c r="EE142" s="43">
        <f>ED142*'DEPRECATED - DT-Prelim Calcs'!$C$21/DY$2/'DEPRECATED - DT-Prelim Calcs'!$C$19/'DEPRECATED - DT-Prelim Calcs'!$C$18*3.39*'DEPRECATED - DT-Prelim Calcs'!$C$20</f>
        <v>29.053734754561201</v>
      </c>
      <c r="EF142" s="36">
        <f t="shared" si="228"/>
        <v>0</v>
      </c>
      <c r="EG142" s="43">
        <f>EE141*'DEPRECATED - DT-Prelim Calcs'!$C$11+EG141</f>
        <v>-30.836636791000572</v>
      </c>
      <c r="EH142" s="43">
        <f>EH141+0.5*EE142*'DEPRECATED - DT-Prelim Calcs'!$C$11^2+EG142*'DEPRECATED - DT-Prelim Calcs'!$C$11</f>
        <v>-886598.56709748262</v>
      </c>
      <c r="EI142" s="43">
        <f>MIN('Drive Train'!$F$35-EC141*'DEPRECATED - DT-Prelim Calcs'!$C$21*'Drive Train'!$F$39,EI141+EC$2)</f>
        <v>7.1920000000000002</v>
      </c>
      <c r="EJ142" s="43">
        <f>'Drive Train'!$F$35-EC142*'DEPRECATED - DT-Prelim Calcs'!$C$21*'Drive Train'!$F$39</f>
        <v>7.1920000000000002</v>
      </c>
      <c r="EK142" s="1">
        <f>IF(EH142&gt;='Drive Train'!$F$29,1,0)</f>
        <v>0</v>
      </c>
      <c r="EL142" s="43">
        <f t="shared" si="229"/>
        <v>103.33333333333333</v>
      </c>
      <c r="EM142" s="49">
        <f>EM141+'DEPRECATED - DT-Prelim Calcs'!$C$11</f>
        <v>552</v>
      </c>
      <c r="EN142" s="2">
        <f>EX142/'Drive Train'!$F$35</f>
        <v>0.57999999999999996</v>
      </c>
      <c r="EO142" s="36">
        <f>EV142*12*60/(PI() * 'Drive Train'!$F$15)/EN$2*EN142</f>
        <v>-1159813.4079175754</v>
      </c>
      <c r="EP142" s="2">
        <f>('DEPRECATED - DT-Prelim Calcs'!$C$6*EN142-EO142)/('DEPRECATED - DT-Prelim Calcs'!$C$6*EN142)*'DEPRECATED - DT-Prelim Calcs'!$C$7*EN142</f>
        <v>855.31030707420518</v>
      </c>
      <c r="EQ142" s="43">
        <f>EP142/'DEPRECATED - DT-Prelim Calcs'!$C$7*('DEPRECATED - DT-Prelim Calcs'!$C$8-'DEPRECATED - DT-Prelim Calcs'!$C$9)+'DEPRECATED - DT-Prelim Calcs'!$C$9</f>
        <v>46596.762997326099</v>
      </c>
      <c r="ER142" s="43">
        <f t="shared" si="196"/>
        <v>93</v>
      </c>
      <c r="ES142" s="2">
        <f t="shared" si="230"/>
        <v>0.7035989464435134</v>
      </c>
      <c r="ET142" s="43">
        <f>ES142*'DEPRECATED - DT-Prelim Calcs'!$C$21/EN$2/'DEPRECATED - DT-Prelim Calcs'!$C$19/'DEPRECATED - DT-Prelim Calcs'!$C$18*3.39*'DEPRECATED - DT-Prelim Calcs'!$C$20</f>
        <v>29.053734754561201</v>
      </c>
      <c r="EU142" s="36">
        <f t="shared" si="231"/>
        <v>0</v>
      </c>
      <c r="EV142" s="43">
        <f>ET141*'DEPRECATED - DT-Prelim Calcs'!$C$11+EV141</f>
        <v>-2829.8083891338902</v>
      </c>
      <c r="EW142" s="43">
        <f>EW141+0.5*ET142*'DEPRECATED - DT-Prelim Calcs'!$C$11^2+EV142*'DEPRECATED - DT-Prelim Calcs'!$C$11</f>
        <v>-1784918.0606292032</v>
      </c>
      <c r="EX142" s="43">
        <f>MIN('Drive Train'!$F$35-ER141*'DEPRECATED - DT-Prelim Calcs'!$C$21*'Drive Train'!$F$39,EX141+ER$2)</f>
        <v>7.1920000000000002</v>
      </c>
      <c r="EY142" s="43">
        <f>'Drive Train'!$F$35-ER142*'DEPRECATED - DT-Prelim Calcs'!$C$21*'Drive Train'!$F$39</f>
        <v>7.1920000000000002</v>
      </c>
      <c r="EZ142" s="1">
        <f>IF(EW142&gt;='Drive Train'!$F$29,1,0)</f>
        <v>0</v>
      </c>
      <c r="FA142" s="43">
        <f t="shared" si="232"/>
        <v>103.33333333333333</v>
      </c>
      <c r="FB142" s="49">
        <f>FB141+'DEPRECATED - DT-Prelim Calcs'!$C$11</f>
        <v>552</v>
      </c>
      <c r="FC142" s="2">
        <f>FM142/'Drive Train'!$F$35</f>
        <v>0.57999999999999996</v>
      </c>
      <c r="FD142" s="36">
        <f>FK142*12*60/(PI() * 'Drive Train'!$F$15)/FC$2*FC142</f>
        <v>11466.091172482807</v>
      </c>
      <c r="FE142" s="2">
        <f>('DEPRECATED - DT-Prelim Calcs'!$C$6*FC142-FD142)/('DEPRECATED - DT-Prelim Calcs'!$C$6*FC142)*'DEPRECATED - DT-Prelim Calcs'!$C$7*FC142</f>
        <v>-5.708635046856485</v>
      </c>
      <c r="FF142" s="43">
        <f>FE142/'DEPRECATED - DT-Prelim Calcs'!$C$7*('DEPRECATED - DT-Prelim Calcs'!$C$8-'DEPRECATED - DT-Prelim Calcs'!$C$9)+'DEPRECATED - DT-Prelim Calcs'!$C$9</f>
        <v>-309.49280479143533</v>
      </c>
      <c r="FG142" s="43">
        <f t="shared" si="197"/>
        <v>-309.49280479143533</v>
      </c>
      <c r="FH142" s="2">
        <f t="shared" si="233"/>
        <v>-7.2528946116058757</v>
      </c>
      <c r="FI142" s="43">
        <f>FH142*'DEPRECATED - DT-Prelim Calcs'!$C$21/FC$2/'DEPRECATED - DT-Prelim Calcs'!$C$19/'DEPRECATED - DT-Prelim Calcs'!$C$18*3.39*'DEPRECATED - DT-Prelim Calcs'!$C$20</f>
        <v>-331.87175080559587</v>
      </c>
      <c r="FJ142" s="36">
        <f t="shared" si="234"/>
        <v>1</v>
      </c>
      <c r="FK142" s="43">
        <f>FI141*'DEPRECATED - DT-Prelim Calcs'!$C$11+FK141</f>
        <v>25.246557185914469</v>
      </c>
      <c r="FL142" s="43">
        <f>FL141+0.5*FI142*'DEPRECATED - DT-Prelim Calcs'!$C$11^2+FK142*'DEPRECATED - DT-Prelim Calcs'!$C$11</f>
        <v>-2082219.5002925852</v>
      </c>
      <c r="FM142" s="43">
        <f>MIN('Drive Train'!$F$35-FG141*'DEPRECATED - DT-Prelim Calcs'!$C$21*'Drive Train'!$F$39,FM141+FG$2)</f>
        <v>7.1920000000000002</v>
      </c>
      <c r="FN142" s="43">
        <f>'Drive Train'!$F$35-FG142*'DEPRECATED - DT-Prelim Calcs'!$C$21*'Drive Train'!$F$39</f>
        <v>29.731597068320376</v>
      </c>
      <c r="FO142" s="1">
        <f>IF(FL142&gt;='Drive Train'!$F$29,1,0)</f>
        <v>0</v>
      </c>
      <c r="FP142" s="43">
        <f t="shared" si="235"/>
        <v>-343.88089421270593</v>
      </c>
      <c r="FQ142" s="49">
        <f>FQ141+'DEPRECATED - DT-Prelim Calcs'!$C$11</f>
        <v>552</v>
      </c>
      <c r="FR142" s="2">
        <f>GB142/'Drive Train'!$F$35</f>
        <v>0.57999999999999996</v>
      </c>
      <c r="FS142" s="36">
        <f>FZ142*12*60/(PI() * 'Drive Train'!$F$15)/FR$2*FR142</f>
        <v>-2664077.603488618</v>
      </c>
      <c r="FT142" s="2">
        <f>('DEPRECATED - DT-Prelim Calcs'!$C$6*FR142-FS142)/('DEPRECATED - DT-Prelim Calcs'!$C$6*FR142)*'DEPRECATED - DT-Prelim Calcs'!$C$7*FR142</f>
        <v>1961.1095354798779</v>
      </c>
      <c r="FU142" s="43">
        <f>FT142/'DEPRECATED - DT-Prelim Calcs'!$C$7*('DEPRECATED - DT-Prelim Calcs'!$C$8-'DEPRECATED - DT-Prelim Calcs'!$C$9)+'DEPRECATED - DT-Prelim Calcs'!$C$9</f>
        <v>106838.06424629183</v>
      </c>
      <c r="FV142" s="43">
        <f t="shared" si="198"/>
        <v>93</v>
      </c>
      <c r="FW142" s="2">
        <f t="shared" si="236"/>
        <v>0.57851468929799987</v>
      </c>
      <c r="FX142" s="43">
        <f>FW142*'DEPRECATED - DT-Prelim Calcs'!$C$21/FR$2/'DEPRECATED - DT-Prelim Calcs'!$C$19/'DEPRECATED - DT-Prelim Calcs'!$C$18*3.39*'DEPRECATED - DT-Prelim Calcs'!$C$20</f>
        <v>29.053734754561201</v>
      </c>
      <c r="FY142" s="36">
        <f t="shared" si="237"/>
        <v>0</v>
      </c>
      <c r="FZ142" s="43">
        <f>FX141*'DEPRECATED - DT-Prelim Calcs'!$C$11+FZ141</f>
        <v>-5344.4742194846376</v>
      </c>
      <c r="GA142" s="43">
        <f>GA141+0.5*FX142*'DEPRECATED - DT-Prelim Calcs'!$C$11^2+FZ142*'DEPRECATED - DT-Prelim Calcs'!$C$11</f>
        <v>-2189342.5685053444</v>
      </c>
      <c r="GB142" s="43">
        <f>MIN('Drive Train'!$F$35-FV141*'DEPRECATED - DT-Prelim Calcs'!$C$21*'Drive Train'!$F$39,GB141+FV$2)</f>
        <v>7.1920000000000002</v>
      </c>
      <c r="GC142" s="43">
        <f>'Drive Train'!$F$35-FV142*'DEPRECATED - DT-Prelim Calcs'!$C$21*'Drive Train'!$F$39</f>
        <v>7.1920000000000002</v>
      </c>
      <c r="GD142" s="1">
        <f>IF(GA142&gt;='Drive Train'!$F$29,1,0)</f>
        <v>0</v>
      </c>
      <c r="GE142" s="43">
        <f t="shared" si="238"/>
        <v>103.33333333333333</v>
      </c>
      <c r="GF142" s="49">
        <f>GF141+'DEPRECATED - DT-Prelim Calcs'!$C$11</f>
        <v>552</v>
      </c>
      <c r="GG142" s="2">
        <f>GQ142/'Drive Train'!$F$35</f>
        <v>0.86451612903225805</v>
      </c>
      <c r="GH142" s="36">
        <f>GO142*12*60/(PI() * 'Drive Train'!$F$15)/GG$2*GG142</f>
        <v>-177549.89549030544</v>
      </c>
      <c r="GI142" s="2">
        <f>('DEPRECATED - DT-Prelim Calcs'!$C$6*GG142-GH142)/('DEPRECATED - DT-Prelim Calcs'!$C$6*GG142)*'DEPRECATED - DT-Prelim Calcs'!$C$7*GG142</f>
        <v>134.57323422659275</v>
      </c>
      <c r="GJ142" s="43">
        <f>GI142/'DEPRECATED - DT-Prelim Calcs'!$C$7*('DEPRECATED - DT-Prelim Calcs'!$C$8-'DEPRECATED - DT-Prelim Calcs'!$C$9)+'DEPRECATED - DT-Prelim Calcs'!$C$9</f>
        <v>7332.7284317472158</v>
      </c>
      <c r="GK142" s="43">
        <f t="shared" si="239"/>
        <v>29.999999999999982</v>
      </c>
      <c r="GL142" s="2">
        <f t="shared" si="240"/>
        <v>1.4462867232450001</v>
      </c>
      <c r="GM142" s="43">
        <f>GL142*'DEPRECATED - DT-Prelim Calcs'!$C$21/GG$2/'DEPRECATED - DT-Prelim Calcs'!$C$19/'DEPRECATED - DT-Prelim Calcs'!$C$18*3.39*'DEPRECATED - DT-Prelim Calcs'!$C$20</f>
        <v>29.053734754561201</v>
      </c>
      <c r="GN142" s="36">
        <f t="shared" si="241"/>
        <v>0</v>
      </c>
      <c r="GO142" s="43">
        <f>GM141*'DEPRECATED - DT-Prelim Calcs'!$C$11+GO141</f>
        <v>-597.41130689805675</v>
      </c>
      <c r="GP142" s="43">
        <f>GP141+0.5*GM142*'DEPRECATED - DT-Prelim Calcs'!$C$11^2+GO142*'DEPRECATED - DT-Prelim Calcs'!$C$11</f>
        <v>-184566.51719219107</v>
      </c>
      <c r="GQ142" s="43">
        <f>MIN('Drive Train'!$F$35-GK141*'DEPRECATED - DT-Prelim Calcs'!$C$21*'Drive Train'!$F$39,GQ141+GK$2)</f>
        <v>10.72</v>
      </c>
      <c r="GR142" s="43">
        <f>'Drive Train'!$F$35-GK142*'DEPRECATED - DT-Prelim Calcs'!$C$21*'Drive Train'!$F$39</f>
        <v>10.72</v>
      </c>
      <c r="GS142" s="1">
        <f>IF(GP142&gt;='Drive Train'!$F$29,1,0)</f>
        <v>0</v>
      </c>
      <c r="GT142" s="43">
        <f t="shared" si="242"/>
        <v>33.333333333333314</v>
      </c>
      <c r="GU142" s="49">
        <f>GU141+'DEPRECATED - DT-Prelim Calcs'!$C$11</f>
        <v>552</v>
      </c>
      <c r="GV142" s="2">
        <f>HF142/'Drive Train'!$F$35</f>
        <v>0.84946236559139798</v>
      </c>
      <c r="GW142" s="36">
        <f>HD142*12*60/(PI() * 'Drive Train'!$F$15)/GV$2*GV142</f>
        <v>-144315.91793107701</v>
      </c>
      <c r="GX142" s="2">
        <f>('DEPRECATED - DT-Prelim Calcs'!$C$6*GV142-GW142)/('DEPRECATED - DT-Prelim Calcs'!$C$6*GV142)*'DEPRECATED - DT-Prelim Calcs'!$C$7*GV142</f>
        <v>110.07201220884797</v>
      </c>
      <c r="GY142" s="43">
        <f>GX142/'DEPRECATED - DT-Prelim Calcs'!$C$7*('DEPRECATED - DT-Prelim Calcs'!$C$8-'DEPRECATED - DT-Prelim Calcs'!$C$9)+'DEPRECATED - DT-Prelim Calcs'!$C$9</f>
        <v>5997.9603666014182</v>
      </c>
      <c r="GZ142" s="43">
        <f t="shared" si="199"/>
        <v>33.333333333333314</v>
      </c>
      <c r="HA142" s="2">
        <f t="shared" si="243"/>
        <v>1.4462867232450001</v>
      </c>
      <c r="HB142" s="43">
        <f>HA142*'DEPRECATED - DT-Prelim Calcs'!$C$21/GV$2/'DEPRECATED - DT-Prelim Calcs'!$C$19/'DEPRECATED - DT-Prelim Calcs'!$C$18*3.39*'DEPRECATED - DT-Prelim Calcs'!$C$20</f>
        <v>29.053734754561201</v>
      </c>
      <c r="HC142" s="36">
        <f t="shared" si="244"/>
        <v>0</v>
      </c>
      <c r="HD142" s="43">
        <f>HB141*'DEPRECATED - DT-Prelim Calcs'!$C$11+HD141</f>
        <v>-494.19256872779562</v>
      </c>
      <c r="HE142" s="43">
        <f>HE141+0.5*HB142*'DEPRECATED - DT-Prelim Calcs'!$C$11^2+HD142*'DEPRECATED - DT-Prelim Calcs'!$C$11</f>
        <v>-185514.71062543546</v>
      </c>
      <c r="HF142" s="43">
        <f>MIN('Drive Train'!$F$35-GZ141*'DEPRECATED - DT-Prelim Calcs'!$C$21*'Drive Train'!$F$39,HF141+GZ$2)</f>
        <v>10.533333333333335</v>
      </c>
      <c r="HG142" s="43">
        <f>'Drive Train'!$F$35-GZ142*'DEPRECATED - DT-Prelim Calcs'!$C$21*'Drive Train'!$F$39</f>
        <v>10.533333333333335</v>
      </c>
      <c r="HH142" s="1">
        <f>IF(HE142&gt;='Drive Train'!$F$29,1,0)</f>
        <v>0</v>
      </c>
      <c r="HI142" s="43">
        <f t="shared" si="245"/>
        <v>37.037037037037017</v>
      </c>
      <c r="HJ142" s="49">
        <f>HJ141+'DEPRECATED - DT-Prelim Calcs'!$C$11</f>
        <v>552</v>
      </c>
      <c r="HK142" s="2">
        <f>HU142/'Drive Train'!$F$35</f>
        <v>0.83440860215053769</v>
      </c>
      <c r="HL142" s="36">
        <f>HS142*12*60/(PI() * 'Drive Train'!$F$15)/HK$2*HK142</f>
        <v>-29206.314982531469</v>
      </c>
      <c r="HM142" s="2">
        <f>('DEPRECATED - DT-Prelim Calcs'!$C$6*HK142-HL142)/('DEPRECATED - DT-Prelim Calcs'!$C$6*HK142)*'DEPRECATED - DT-Prelim Calcs'!$C$7*HK142</f>
        <v>25.383222310868561</v>
      </c>
      <c r="HN142" s="43">
        <f>HM142/'DEPRECATED - DT-Prelim Calcs'!$C$7*('DEPRECATED - DT-Prelim Calcs'!$C$8-'DEPRECATED - DT-Prelim Calcs'!$C$9)+'DEPRECATED - DT-Prelim Calcs'!$C$9</f>
        <v>1384.3173348458245</v>
      </c>
      <c r="HO142" s="43">
        <f t="shared" si="200"/>
        <v>36.66666666666665</v>
      </c>
      <c r="HP142" s="2">
        <f t="shared" si="246"/>
        <v>1.4462867232450001</v>
      </c>
      <c r="HQ142" s="43">
        <f>HP142*'DEPRECATED - DT-Prelim Calcs'!$C$21/HK$2/'DEPRECATED - DT-Prelim Calcs'!$C$19/'DEPRECATED - DT-Prelim Calcs'!$C$18*3.39*'DEPRECATED - DT-Prelim Calcs'!$C$20</f>
        <v>29.053734754561201</v>
      </c>
      <c r="HR142" s="36">
        <f t="shared" si="247"/>
        <v>0</v>
      </c>
      <c r="HS142" s="43">
        <f>HQ141*'DEPRECATED - DT-Prelim Calcs'!$C$11+HS141</f>
        <v>-101.817893836414</v>
      </c>
      <c r="HT142" s="43">
        <f>HT141+0.5*HQ142*'DEPRECATED - DT-Prelim Calcs'!$C$11^2+HS142*'DEPRECATED - DT-Prelim Calcs'!$C$11</f>
        <v>-202160.74855862011</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48"/>
        <v>40.740740740740726</v>
      </c>
      <c r="HY142" s="49">
        <f>HY141+'DEPRECATED - DT-Prelim Calcs'!$C$11</f>
        <v>552</v>
      </c>
      <c r="HZ142" s="2">
        <f>IJ142/'Drive Train'!$F$35</f>
        <v>0.8193548387096774</v>
      </c>
      <c r="IA142" s="36">
        <f>IH142*12*60/(PI() * 'Drive Train'!$F$15)/HZ$2*HZ142</f>
        <v>-68015.974814959394</v>
      </c>
      <c r="IB142" s="2">
        <f>('DEPRECATED - DT-Prelim Calcs'!$C$6*HZ142-IA142)/('DEPRECATED - DT-Prelim Calcs'!$C$6*HZ142)*'DEPRECATED - DT-Prelim Calcs'!$C$7*HZ142</f>
        <v>53.841978250313218</v>
      </c>
      <c r="IC142" s="43">
        <f>IB142/'DEPRECATED - DT-Prelim Calcs'!$C$7*('DEPRECATED - DT-Prelim Calcs'!$C$8-'DEPRECATED - DT-Prelim Calcs'!$C$9)+'DEPRECATED - DT-Prelim Calcs'!$C$9</f>
        <v>2934.6823972185557</v>
      </c>
      <c r="ID142" s="43">
        <f t="shared" si="201"/>
        <v>39.999999999999986</v>
      </c>
      <c r="IE142" s="2">
        <f t="shared" si="249"/>
        <v>1.4462867232450001</v>
      </c>
      <c r="IF142" s="43">
        <f>IE142*'DEPRECATED - DT-Prelim Calcs'!$C$21/HZ$2/'DEPRECATED - DT-Prelim Calcs'!$C$19/'DEPRECATED - DT-Prelim Calcs'!$C$18*3.39*'DEPRECATED - DT-Prelim Calcs'!$C$20</f>
        <v>29.053734754561201</v>
      </c>
      <c r="IG142" s="36">
        <f t="shared" si="250"/>
        <v>0</v>
      </c>
      <c r="IH142" s="43">
        <f>IF141*'DEPRECATED - DT-Prelim Calcs'!$C$11+IH141</f>
        <v>-241.47102256372744</v>
      </c>
      <c r="II142" s="43">
        <f>II141+0.5*IF142*'DEPRECATED - DT-Prelim Calcs'!$C$11^2+IH142*'DEPRECATED - DT-Prelim Calcs'!$C$11</f>
        <v>-192962.39773343084</v>
      </c>
      <c r="IJ142" s="43">
        <f>MIN('Drive Train'!$F$35-ID141*'DEPRECATED - DT-Prelim Calcs'!$C$21*'Drive Train'!$F$39,IJ141+ID$2)</f>
        <v>10.16</v>
      </c>
      <c r="IK142" s="43">
        <f>'Drive Train'!$F$35-ID142*'DEPRECATED - DT-Prelim Calcs'!$C$21*'Drive Train'!$F$39</f>
        <v>10.16</v>
      </c>
      <c r="IL142" s="1">
        <f>IF(II142&gt;='Drive Train'!$F$29,1,0)</f>
        <v>0</v>
      </c>
      <c r="IM142" s="43">
        <f t="shared" si="251"/>
        <v>44.444444444444429</v>
      </c>
      <c r="IN142" s="49">
        <f>IN141+'DEPRECATED - DT-Prelim Calcs'!$C$11</f>
        <v>552</v>
      </c>
      <c r="IO142" s="2">
        <f>IY142/'Drive Train'!$F$35</f>
        <v>0.80430107526881722</v>
      </c>
      <c r="IP142" s="36">
        <f>IW142*12*60/(PI() * 'Drive Train'!$F$15)/IO$2*IO142</f>
        <v>-66717.442851439497</v>
      </c>
      <c r="IQ142" s="2">
        <f>('DEPRECATED - DT-Prelim Calcs'!$C$6*IO142-IP142)/('DEPRECATED - DT-Prelim Calcs'!$C$6*IO142)*'DEPRECATED - DT-Prelim Calcs'!$C$7*IO142</f>
        <v>52.816812634429446</v>
      </c>
      <c r="IR142" s="43">
        <f>IQ142/'DEPRECATED - DT-Prelim Calcs'!$C$7*('DEPRECATED - DT-Prelim Calcs'!$C$8-'DEPRECATED - DT-Prelim Calcs'!$C$9)+'DEPRECATED - DT-Prelim Calcs'!$C$9</f>
        <v>2878.8338226219025</v>
      </c>
      <c r="IS142" s="43">
        <f t="shared" si="202"/>
        <v>43.333333333333321</v>
      </c>
      <c r="IT142" s="2">
        <f t="shared" si="252"/>
        <v>1.4462867232450001</v>
      </c>
      <c r="IU142" s="43">
        <f>IT142*'DEPRECATED - DT-Prelim Calcs'!$C$21/IO$2/'DEPRECATED - DT-Prelim Calcs'!$C$19/'DEPRECATED - DT-Prelim Calcs'!$C$18*3.39*'DEPRECATED - DT-Prelim Calcs'!$C$20</f>
        <v>29.053734754561201</v>
      </c>
      <c r="IV142" s="36">
        <f t="shared" si="253"/>
        <v>0</v>
      </c>
      <c r="IW142" s="43">
        <f>IU141*'DEPRECATED - DT-Prelim Calcs'!$C$11+IW141</f>
        <v>-241.29418739526722</v>
      </c>
      <c r="IX142" s="43">
        <f>IX141+0.5*IU142*'DEPRECATED - DT-Prelim Calcs'!$C$11^2+IW142*'DEPRECATED - DT-Prelim Calcs'!$C$11</f>
        <v>-233542.51874985546</v>
      </c>
      <c r="IY142" s="43">
        <f>MIN('Drive Train'!$F$35-IS141*'DEPRECATED - DT-Prelim Calcs'!$C$21*'Drive Train'!$F$39,IY141+IS$2)</f>
        <v>9.9733333333333345</v>
      </c>
      <c r="IZ142" s="43">
        <f>'Drive Train'!$F$35-IS142*'DEPRECATED - DT-Prelim Calcs'!$C$21*'Drive Train'!$F$39</f>
        <v>9.9733333333333345</v>
      </c>
      <c r="JA142" s="1">
        <f>IF(IX142&gt;='Drive Train'!$F$29,1,0)</f>
        <v>0</v>
      </c>
      <c r="JB142" s="43">
        <f t="shared" si="254"/>
        <v>48.148148148148138</v>
      </c>
      <c r="JC142" s="49">
        <f>JC141+'DEPRECATED - DT-Prelim Calcs'!$C$11</f>
        <v>552</v>
      </c>
      <c r="JD142" s="2">
        <f>JN142/'Drive Train'!$F$35</f>
        <v>0.78924731182795704</v>
      </c>
      <c r="JE142" s="36">
        <f>JL142*12*60/(PI() * 'Drive Train'!$F$15)/JD$2*JD142</f>
        <v>-36729.509268831971</v>
      </c>
      <c r="JF142" s="2">
        <f>('DEPRECATED - DT-Prelim Calcs'!$C$6*JD142-JE142)/('DEPRECATED - DT-Prelim Calcs'!$C$6*JD142)*'DEPRECATED - DT-Prelim Calcs'!$C$7*JD142</f>
        <v>30.701789088526716</v>
      </c>
      <c r="JG142" s="43">
        <f>JF142/'DEPRECATED - DT-Prelim Calcs'!$C$7*('DEPRECATED - DT-Prelim Calcs'!$C$8-'DEPRECATED - DT-Prelim Calcs'!$C$9)+'DEPRECATED - DT-Prelim Calcs'!$C$9</f>
        <v>1674.0601518376493</v>
      </c>
      <c r="JH142" s="43">
        <f t="shared" si="203"/>
        <v>46.666666666666657</v>
      </c>
      <c r="JI142" s="2">
        <f t="shared" si="255"/>
        <v>1.4462867232450001</v>
      </c>
      <c r="JJ142" s="43">
        <f>JI142*'DEPRECATED - DT-Prelim Calcs'!$C$21/JD$2/'DEPRECATED - DT-Prelim Calcs'!$C$19/'DEPRECATED - DT-Prelim Calcs'!$C$18*3.39*'DEPRECATED - DT-Prelim Calcs'!$C$20</f>
        <v>29.053734754561201</v>
      </c>
      <c r="JK142" s="36">
        <f t="shared" si="256"/>
        <v>0</v>
      </c>
      <c r="JL142" s="43">
        <f>JJ141*'DEPRECATED - DT-Prelim Calcs'!$C$11+JL141</f>
        <v>-135.37177759448014</v>
      </c>
      <c r="JM142" s="43">
        <f>JM141+0.5*JJ142*'DEPRECATED - DT-Prelim Calcs'!$C$11^2+JL142*'DEPRECATED - DT-Prelim Calcs'!$C$11</f>
        <v>-203395.65331459162</v>
      </c>
      <c r="JN142" s="43">
        <f>MIN('Drive Train'!$F$35-JH141*'DEPRECATED - DT-Prelim Calcs'!$C$21*'Drive Train'!$F$39,JN141+JH$2)</f>
        <v>9.7866666666666671</v>
      </c>
      <c r="JO142" s="43">
        <f>'Drive Train'!$F$35-JH142*'DEPRECATED - DT-Prelim Calcs'!$C$21*'Drive Train'!$F$39</f>
        <v>9.7866666666666671</v>
      </c>
      <c r="JP142" s="1">
        <f>IF(JM142&gt;='Drive Train'!$F$29,1,0)</f>
        <v>0</v>
      </c>
      <c r="JQ142" s="43">
        <f>MIN(JG142,'DEPRECATED - DT-Prelim Calcs'!$C$10)*'DEPRECATED - DT-Prelim Calcs'!$C$11*1000/60/60</f>
        <v>103.33333333333333</v>
      </c>
      <c r="JR142" s="49">
        <f>JR141+'DEPRECATED - DT-Prelim Calcs'!$C$11</f>
        <v>552</v>
      </c>
      <c r="JS142" s="2">
        <f>KC142/'Drive Train'!$F$35</f>
        <v>0.77419354838709686</v>
      </c>
      <c r="JT142" s="36">
        <f>KA142*12*60/(PI() * 'Drive Train'!$F$15)/JS$2*JS142</f>
        <v>-49202.624925181328</v>
      </c>
      <c r="JU142" s="2">
        <f>('DEPRECATED - DT-Prelim Calcs'!$C$6*JS142-JT142)/('DEPRECATED - DT-Prelim Calcs'!$C$6*JS142)*'DEPRECATED - DT-Prelim Calcs'!$C$7*JS142</f>
        <v>39.800295469067223</v>
      </c>
      <c r="JV142" s="43">
        <f>JU142/'DEPRECATED - DT-Prelim Calcs'!$C$7*('DEPRECATED - DT-Prelim Calcs'!$C$8-'DEPRECATED - DT-Prelim Calcs'!$C$9)+'DEPRECATED - DT-Prelim Calcs'!$C$9</f>
        <v>2169.7250516730651</v>
      </c>
      <c r="JW142" s="43">
        <f t="shared" si="204"/>
        <v>49.999999999999993</v>
      </c>
      <c r="JX142" s="2">
        <f t="shared" si="257"/>
        <v>1.4462867232450001</v>
      </c>
      <c r="JY142" s="43">
        <f>JX142*'DEPRECATED - DT-Prelim Calcs'!$C$21/JS$2/'DEPRECATED - DT-Prelim Calcs'!$C$19/'DEPRECATED - DT-Prelim Calcs'!$C$18*3.39*'DEPRECATED - DT-Prelim Calcs'!$C$20</f>
        <v>29.053734754561201</v>
      </c>
      <c r="JZ142" s="36">
        <f t="shared" si="258"/>
        <v>0</v>
      </c>
      <c r="KA142" s="43">
        <f>JY141*'DEPRECATED - DT-Prelim Calcs'!$C$11+KA141</f>
        <v>-184.86931925427444</v>
      </c>
      <c r="KB142" s="43">
        <f>KB141+0.5*JY142*'DEPRECATED - DT-Prelim Calcs'!$C$11^2+KA142*'DEPRECATED - DT-Prelim Calcs'!$C$11</f>
        <v>-222559.24683524956</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103.33333333333333</v>
      </c>
      <c r="KG142" s="49">
        <f>KG141+'DEPRECATED - DT-Prelim Calcs'!$C$11</f>
        <v>552</v>
      </c>
      <c r="KH142" s="2">
        <f>KR142/'Drive Train'!$F$35</f>
        <v>0.75913978494623657</v>
      </c>
      <c r="KI142" s="36">
        <f>KP142*12*60/(PI() * 'Drive Train'!$F$15)/KH$2*KH142</f>
        <v>-221997.0364536928</v>
      </c>
      <c r="KJ142" s="2">
        <f>('DEPRECATED - DT-Prelim Calcs'!$C$6*KH142-KI142)/('DEPRECATED - DT-Prelim Calcs'!$C$6*KH142)*'DEPRECATED - DT-Prelim Calcs'!$C$7*KH142</f>
        <v>166.75254442647926</v>
      </c>
      <c r="KK142" s="43">
        <f>KJ142/'DEPRECATED - DT-Prelim Calcs'!$C$7*('DEPRECATED - DT-Prelim Calcs'!$C$8-'DEPRECATED - DT-Prelim Calcs'!$C$9)+'DEPRECATED - DT-Prelim Calcs'!$C$9</f>
        <v>9085.780405323123</v>
      </c>
      <c r="KL142" s="43">
        <f t="shared" si="205"/>
        <v>53.333333333333329</v>
      </c>
      <c r="KM142" s="2">
        <f t="shared" si="259"/>
        <v>1.4462867232450001</v>
      </c>
      <c r="KN142" s="43">
        <f>KM142*'DEPRECATED - DT-Prelim Calcs'!$C$21/KH$2/'DEPRECATED - DT-Prelim Calcs'!$C$19/'DEPRECATED - DT-Prelim Calcs'!$C$18*3.39*'DEPRECATED - DT-Prelim Calcs'!$C$20</f>
        <v>29.053734754561201</v>
      </c>
      <c r="KO142" s="36">
        <f t="shared" si="260"/>
        <v>0</v>
      </c>
      <c r="KP142" s="43">
        <f>KN141*'DEPRECATED - DT-Prelim Calcs'!$C$11+KP141</f>
        <v>-850.65124425914519</v>
      </c>
      <c r="KQ142" s="43">
        <f>KQ141+0.5*KN142*'DEPRECATED - DT-Prelim Calcs'!$C$11^2+KP142*'DEPRECATED - DT-Prelim Calcs'!$C$11</f>
        <v>-225681.58367735808</v>
      </c>
      <c r="KR142" s="43">
        <f>MIN('Drive Train'!$F$35-KL141*'DEPRECATED - DT-Prelim Calcs'!$C$21*'Drive Train'!$F$39,KR141+KL$2)</f>
        <v>9.413333333333334</v>
      </c>
      <c r="KS142" s="43">
        <f>'Drive Train'!$F$35-KL142*'DEPRECATED - DT-Prelim Calcs'!$C$21*'Drive Train'!$F$39</f>
        <v>9.413333333333334</v>
      </c>
      <c r="KT142" s="1">
        <f>IF(KQ142&gt;='Drive Train'!$F$29,1,0)</f>
        <v>0</v>
      </c>
      <c r="KU142" s="43">
        <f>MIN(KK142,'DEPRECATED - DT-Prelim Calcs'!$C$10)*'DEPRECATED - DT-Prelim Calcs'!$C$11*1000/60/60</f>
        <v>103.33333333333333</v>
      </c>
      <c r="KV142" s="49">
        <f>KV141+'DEPRECATED - DT-Prelim Calcs'!$C$11</f>
        <v>552</v>
      </c>
      <c r="KW142" s="2">
        <f>LG142/'Drive Train'!$F$35</f>
        <v>0.74408602150537628</v>
      </c>
      <c r="KX142" s="36">
        <f>LE142*12*60/(PI() * 'Drive Train'!$F$15)/KW$2*KW142</f>
        <v>-66583.087511096324</v>
      </c>
      <c r="KY142" s="2">
        <f>('DEPRECATED - DT-Prelim Calcs'!$C$6*KW142-KX142)/('DEPRECATED - DT-Prelim Calcs'!$C$6*KW142)*'DEPRECATED - DT-Prelim Calcs'!$C$7*KW142</f>
        <v>52.435638115945132</v>
      </c>
      <c r="KZ142" s="43">
        <f>KY142/'DEPRECATED - DT-Prelim Calcs'!$C$7*('DEPRECATED - DT-Prelim Calcs'!$C$8-'DEPRECATED - DT-Prelim Calcs'!$C$9)+'DEPRECATED - DT-Prelim Calcs'!$C$9</f>
        <v>2858.0683451223836</v>
      </c>
      <c r="LA142" s="43">
        <f t="shared" si="206"/>
        <v>56.666666666666664</v>
      </c>
      <c r="LB142" s="2">
        <f t="shared" si="261"/>
        <v>1.4462867232450001</v>
      </c>
      <c r="LC142" s="43">
        <f>LB142*'DEPRECATED - DT-Prelim Calcs'!$C$21/KW$2/'DEPRECATED - DT-Prelim Calcs'!$C$19/'DEPRECATED - DT-Prelim Calcs'!$C$18*3.39*'DEPRECATED - DT-Prelim Calcs'!$C$20</f>
        <v>29.053734754561201</v>
      </c>
      <c r="LD142" s="36">
        <f t="shared" si="262"/>
        <v>0</v>
      </c>
      <c r="LE142" s="43">
        <f>LC141*'DEPRECATED - DT-Prelim Calcs'!$C$11+LE141</f>
        <v>-260.29564450561105</v>
      </c>
      <c r="LF142" s="43">
        <f>LF141+0.5*LC142*'DEPRECATED - DT-Prelim Calcs'!$C$11^2+LE142*'DEPRECATED - DT-Prelim Calcs'!$C$11</f>
        <v>-244896.43149111973</v>
      </c>
      <c r="LG142" s="43">
        <f>MIN('Drive Train'!$F$35-LA141*'DEPRECATED - DT-Prelim Calcs'!$C$21*'Drive Train'!$F$39,LG141+LA$2)</f>
        <v>9.2266666666666666</v>
      </c>
      <c r="LH142" s="43">
        <f>'Drive Train'!$F$35-LA142*'DEPRECATED - DT-Prelim Calcs'!$C$21*'Drive Train'!$F$39</f>
        <v>9.2266666666666666</v>
      </c>
      <c r="LI142" s="1">
        <f>IF(LF142&gt;='Drive Train'!$F$29,1,0)</f>
        <v>0</v>
      </c>
      <c r="LJ142" s="43">
        <f>MIN(KZ142,'DEPRECATED - DT-Prelim Calcs'!$C$10)*'DEPRECATED - DT-Prelim Calcs'!$C$11*1000/60/60</f>
        <v>103.33333333333333</v>
      </c>
      <c r="LK142" s="49">
        <f>LK141+'DEPRECATED - DT-Prelim Calcs'!$C$11</f>
        <v>552</v>
      </c>
      <c r="LL142" s="2">
        <f>LV142/'Drive Train'!$F$35</f>
        <v>0.72903225806451621</v>
      </c>
      <c r="LM142" s="36">
        <f>LT142*12*60/(PI() * 'Drive Train'!$F$15)/LL$2*LL142</f>
        <v>-201206.77144287221</v>
      </c>
      <c r="LN142" s="2">
        <f>('DEPRECATED - DT-Prelim Calcs'!$C$6*LL142-LM142)/('DEPRECATED - DT-Prelim Calcs'!$C$6*LL142)*'DEPRECATED - DT-Prelim Calcs'!$C$7*LL142</f>
        <v>151.32821427889164</v>
      </c>
      <c r="LO142" s="43">
        <f>LN142/'DEPRECATED - DT-Prelim Calcs'!$C$7*('DEPRECATED - DT-Prelim Calcs'!$C$8-'DEPRECATED - DT-Prelim Calcs'!$C$9)+'DEPRECATED - DT-Prelim Calcs'!$C$9</f>
        <v>8245.4997331037976</v>
      </c>
      <c r="LP142" s="43">
        <f t="shared" si="207"/>
        <v>60</v>
      </c>
      <c r="LQ142" s="2">
        <f t="shared" si="263"/>
        <v>1.4462867232450001</v>
      </c>
      <c r="LR142" s="43">
        <f>LQ142*'DEPRECATED - DT-Prelim Calcs'!$C$21/LL$2/'DEPRECATED - DT-Prelim Calcs'!$C$19/'DEPRECATED - DT-Prelim Calcs'!$C$18*3.39*'DEPRECATED - DT-Prelim Calcs'!$C$20</f>
        <v>29.053734754561201</v>
      </c>
      <c r="LS142" s="36">
        <f t="shared" si="264"/>
        <v>0</v>
      </c>
      <c r="LT142" s="43">
        <f>LR141*'DEPRECATED - DT-Prelim Calcs'!$C$11+LT141</f>
        <v>-802.82698973864649</v>
      </c>
      <c r="LU142" s="43">
        <f>LU141+0.5*LR142*'DEPRECATED - DT-Prelim Calcs'!$C$11^2+LT142*'DEPRECATED - DT-Prelim Calcs'!$C$11</f>
        <v>-250893.71030034704</v>
      </c>
      <c r="LV142" s="43">
        <f>MIN('Drive Train'!$F$35-LP141*'DEPRECATED - DT-Prelim Calcs'!$C$21*'Drive Train'!$F$39,LV141+LP$2)</f>
        <v>9.0400000000000009</v>
      </c>
      <c r="LW142" s="43">
        <f>'Drive Train'!$F$35-LP142*'DEPRECATED - DT-Prelim Calcs'!$C$21*'Drive Train'!$F$39</f>
        <v>9.0400000000000009</v>
      </c>
      <c r="LX142" s="1">
        <f>IF(LU142&gt;='Drive Train'!$F$29,1,0)</f>
        <v>0</v>
      </c>
      <c r="LY142" s="43">
        <f>MIN(LO142,'DEPRECATED - DT-Prelim Calcs'!$C$10)*'DEPRECATED - DT-Prelim Calcs'!$C$11*1000/60/60</f>
        <v>103.33333333333333</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1"/>
        <v>0</v>
      </c>
      <c r="X143" s="2">
        <f>MAX(MIN(IF(AND(AI142=1,AG143&lt;0),-1,1)*(W143-$C$9)/($C$8-$C$9)*$C$7-$C$29*AE143/T$2 -  AI142*$C$29/2,X$2),MAX(X$4:X142)*-1)</f>
        <v>-0.27672021620693066</v>
      </c>
      <c r="Y143" s="43">
        <f t="shared" si="182"/>
        <v>0</v>
      </c>
      <c r="Z143" s="43">
        <f t="shared" si="183"/>
        <v>0</v>
      </c>
      <c r="AA143" s="43">
        <f t="shared" si="184"/>
        <v>0</v>
      </c>
      <c r="AB143" s="43" t="e">
        <f t="shared" si="185"/>
        <v>#N/A</v>
      </c>
      <c r="AC143" s="36">
        <f t="shared" si="208"/>
        <v>1</v>
      </c>
      <c r="AD143" s="1">
        <f t="shared" si="186"/>
        <v>1</v>
      </c>
      <c r="AE143" s="43">
        <f t="shared" si="187"/>
        <v>0</v>
      </c>
      <c r="AF143" s="43" t="e">
        <f t="shared" si="188"/>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889.49632897085212</v>
      </c>
      <c r="AK143" s="43">
        <f t="shared" si="265"/>
        <v>0</v>
      </c>
      <c r="AL143" s="49">
        <f>AL142+'DEPRECATED - DT-Prelim Calcs'!$C$11</f>
        <v>556</v>
      </c>
      <c r="AM143" s="2">
        <f>AW143/'Drive Train'!$F$35</f>
        <v>0.57999999999999996</v>
      </c>
      <c r="AN143" s="36">
        <f>AU143*12*60/(PI() * 'Drive Train'!$F$15)/AM$2*AM143</f>
        <v>4079.9579673540202</v>
      </c>
      <c r="AO143" s="2">
        <f>('DEPRECATED - DT-Prelim Calcs'!$C$6*AM143-AN143)/('DEPRECATED - DT-Prelim Calcs'!$C$6*AM143)*'DEPRECATED - DT-Prelim Calcs'!$C$7*AM143</f>
        <v>-0.27901675029629414</v>
      </c>
      <c r="AP143" s="43">
        <f>AO143/'DEPRECATED - DT-Prelim Calcs'!$C$7*('DEPRECATED - DT-Prelim Calcs'!$C$8-'DEPRECATED - DT-Prelim Calcs'!$C$9)+'DEPRECATED - DT-Prelim Calcs'!$C$9</f>
        <v>-13.700166247484679</v>
      </c>
      <c r="AQ143" s="43">
        <f t="shared" si="189"/>
        <v>-13.700166247484679</v>
      </c>
      <c r="AR143" s="2">
        <f t="shared" si="209"/>
        <v>-0.82850776864632947</v>
      </c>
      <c r="AS143" s="43">
        <f>AR143*'DEPRECATED - DT-Prelim Calcs'!$C$21/AM$2/'DEPRECATED - DT-Prelim Calcs'!$C$19/'DEPRECATED - DT-Prelim Calcs'!$C$18*3.39*'DEPRECATED - DT-Prelim Calcs'!$C$20</f>
        <v>-8.321740276483947</v>
      </c>
      <c r="AT143" s="36">
        <f t="shared" si="210"/>
        <v>1</v>
      </c>
      <c r="AU143" s="43">
        <f>AS142*'DEPRECATED - DT-Prelim Calcs'!$C$11+AU142</f>
        <v>40.92454015707068</v>
      </c>
      <c r="AV143" s="43">
        <f>AV142+0.5*AS143*'DEPRECATED - DT-Prelim Calcs'!$C$11^2+AU143*'DEPRECATED - DT-Prelim Calcs'!$C$11</f>
        <v>8118.4769596250926</v>
      </c>
      <c r="AW143" s="43">
        <f>MIN('Drive Train'!$F$35-AQ142*'DEPRECATED - DT-Prelim Calcs'!$C$21*'Drive Train'!$F$39,AW142+AQ$2)</f>
        <v>7.1920000000000002</v>
      </c>
      <c r="AX143" s="43">
        <f>'Drive Train'!$F$35-AQ143*'DEPRECATED - DT-Prelim Calcs'!$C$21*'Drive Train'!$F$39</f>
        <v>13.167209309859143</v>
      </c>
      <c r="AY143" s="1">
        <f>IF(AV143&gt;='Drive Train'!$F$29,1,0)</f>
        <v>1</v>
      </c>
      <c r="AZ143" s="43">
        <f t="shared" si="211"/>
        <v>-15.222406941649643</v>
      </c>
      <c r="BA143" s="49">
        <f>BA142+'DEPRECATED - DT-Prelim Calcs'!$C$11</f>
        <v>556</v>
      </c>
      <c r="BB143" s="2">
        <f>BL143/'Drive Train'!$F$35</f>
        <v>0.57999999999999996</v>
      </c>
      <c r="BC143" s="36">
        <f>BJ143*12*60/(PI() * 'Drive Train'!$F$15)/BB$2*BB143</f>
        <v>8978.7323280318542</v>
      </c>
      <c r="BD143" s="2">
        <f>('DEPRECATED - DT-Prelim Calcs'!$C$6*BB143-BC143)/('DEPRECATED - DT-Prelim Calcs'!$C$6*BB143)*'DEPRECATED - DT-Prelim Calcs'!$C$7*BB143</f>
        <v>-3.8801533884748274</v>
      </c>
      <c r="BE143" s="43">
        <f>BD143/'DEPRECATED - DT-Prelim Calcs'!$C$7*('DEPRECATED - DT-Prelim Calcs'!$C$8-'DEPRECATED - DT-Prelim Calcs'!$C$9)+'DEPRECATED - DT-Prelim Calcs'!$C$9</f>
        <v>-209.88149056616595</v>
      </c>
      <c r="BF143" s="43">
        <f t="shared" si="190"/>
        <v>-209.88149056616595</v>
      </c>
      <c r="BG143" s="2">
        <f t="shared" si="212"/>
        <v>-5.0894140744672089</v>
      </c>
      <c r="BH143" s="43">
        <f>BG143*'DEPRECATED - DT-Prelim Calcs'!$C$21/BB$2/'DEPRECATED - DT-Prelim Calcs'!$C$19/'DEPRECATED - DT-Prelim Calcs'!$C$18*3.39*'DEPRECATED - DT-Prelim Calcs'!$C$20</f>
        <v>-73.839067185300081</v>
      </c>
      <c r="BI143" s="36">
        <f t="shared" si="213"/>
        <v>1</v>
      </c>
      <c r="BJ143" s="43">
        <f>BH142*'DEPRECATED - DT-Prelim Calcs'!$C$11+BJ142</f>
        <v>62.350838904275108</v>
      </c>
      <c r="BK143" s="43">
        <f>BK142+0.5*BH143*'DEPRECATED - DT-Prelim Calcs'!$C$11^2+BJ143*'DEPRECATED - DT-Prelim Calcs'!$C$11</f>
        <v>-70547.844381100076</v>
      </c>
      <c r="BL143" s="43">
        <f>MIN('Drive Train'!$F$35-BF142*'DEPRECATED - DT-Prelim Calcs'!$C$21*'Drive Train'!$F$39,BL142+BF$2)</f>
        <v>7.1920000000000002</v>
      </c>
      <c r="BM143" s="43">
        <f>'Drive Train'!$F$35-BF143*'DEPRECATED - DT-Prelim Calcs'!$C$21*'Drive Train'!$F$39</f>
        <v>24.153363471705294</v>
      </c>
      <c r="BN143" s="1">
        <f>IF(BK143&gt;='Drive Train'!$F$29,1,0)</f>
        <v>0</v>
      </c>
      <c r="BO143" s="43">
        <f t="shared" si="214"/>
        <v>-233.20165618462883</v>
      </c>
      <c r="BP143" s="49">
        <f>BP142+'DEPRECATED - DT-Prelim Calcs'!$C$11</f>
        <v>556</v>
      </c>
      <c r="BQ143" s="2">
        <f>CA143/'Drive Train'!$F$35</f>
        <v>0.57999999999999996</v>
      </c>
      <c r="BR143" s="36">
        <f>BY143*12*60/(PI() * 'Drive Train'!$F$15)/BQ$2*BQ143</f>
        <v>-62522.612155605319</v>
      </c>
      <c r="BS143" s="2">
        <f>('DEPRECATED - DT-Prelim Calcs'!$C$6*BQ143-BR143)/('DEPRECATED - DT-Prelim Calcs'!$C$6*BQ143)*'DEPRECATED - DT-Prelim Calcs'!$C$7*BQ143</f>
        <v>48.681179782098589</v>
      </c>
      <c r="BT143" s="43">
        <f>BS143/'DEPRECATED - DT-Prelim Calcs'!$C$7*('DEPRECATED - DT-Prelim Calcs'!$C$8-'DEPRECATED - DT-Prelim Calcs'!$C$9)+'DEPRECATED - DT-Prelim Calcs'!$C$9</f>
        <v>2653.5344209650725</v>
      </c>
      <c r="BU143" s="43">
        <f t="shared" si="191"/>
        <v>93</v>
      </c>
      <c r="BV143" s="2">
        <f t="shared" si="215"/>
        <v>1.5313624128476471</v>
      </c>
      <c r="BW143" s="43">
        <f>BV143*'DEPRECATED - DT-Prelim Calcs'!$C$21/BQ$2/'DEPRECATED - DT-Prelim Calcs'!$C$19/'DEPRECATED - DT-Prelim Calcs'!$C$18*3.39*'DEPRECATED - DT-Prelim Calcs'!$C$20</f>
        <v>29.053734754561201</v>
      </c>
      <c r="BX143" s="36">
        <f t="shared" si="216"/>
        <v>0</v>
      </c>
      <c r="BY143" s="43">
        <f>BW142*'DEPRECATED - DT-Prelim Calcs'!$C$11+BY142</f>
        <v>-332.0158536702055</v>
      </c>
      <c r="BZ143" s="43">
        <f>BZ142+0.5*BW143*'DEPRECATED - DT-Prelim Calcs'!$C$11^2+BY143*'DEPRECATED - DT-Prelim Calcs'!$C$11</f>
        <v>-180788.56648335271</v>
      </c>
      <c r="CA143" s="43">
        <f>MIN('Drive Train'!$F$35-BU142*'DEPRECATED - DT-Prelim Calcs'!$C$21*'Drive Train'!$F$39,CA142+BU$2)</f>
        <v>7.1920000000000002</v>
      </c>
      <c r="CB143" s="43">
        <f>'Drive Train'!$F$35-BU143*'DEPRECATED - DT-Prelim Calcs'!$C$21*'Drive Train'!$F$39</f>
        <v>7.1920000000000002</v>
      </c>
      <c r="CC143" s="1">
        <f>IF(BZ143&gt;='Drive Train'!$F$29,1,0)</f>
        <v>0</v>
      </c>
      <c r="CD143" s="43">
        <f t="shared" si="217"/>
        <v>103.33333333333333</v>
      </c>
      <c r="CE143" s="49">
        <f>CE142+'DEPRECATED - DT-Prelim Calcs'!$C$11</f>
        <v>556</v>
      </c>
      <c r="CF143" s="2">
        <f>CP143/'Drive Train'!$F$35</f>
        <v>0.57999999999999996</v>
      </c>
      <c r="CG143" s="36">
        <f>CN143*12*60/(PI() * 'Drive Train'!$F$15)/CF$2*CF143</f>
        <v>7640.2018358801606</v>
      </c>
      <c r="CH143" s="2">
        <f>('DEPRECATED - DT-Prelim Calcs'!$C$6*CF143-CG143)/('DEPRECATED - DT-Prelim Calcs'!$C$6*CF143)*'DEPRECATED - DT-Prelim Calcs'!$C$7*CF143</f>
        <v>-2.8961866160310277</v>
      </c>
      <c r="CI143" s="43">
        <f>CH143/'DEPRECATED - DT-Prelim Calcs'!$C$7*('DEPRECATED - DT-Prelim Calcs'!$C$8-'DEPRECATED - DT-Prelim Calcs'!$C$9)+'DEPRECATED - DT-Prelim Calcs'!$C$9</f>
        <v>-156.27733057482465</v>
      </c>
      <c r="CJ143" s="43">
        <f t="shared" si="192"/>
        <v>-156.27733057482465</v>
      </c>
      <c r="CK143" s="2">
        <f t="shared" si="218"/>
        <v>-3.9251732675578026</v>
      </c>
      <c r="CL143" s="43">
        <f>CK143*'DEPRECATED - DT-Prelim Calcs'!$C$21/CF$2/'DEPRECATED - DT-Prelim Calcs'!$C$19/'DEPRECATED - DT-Prelim Calcs'!$C$18*3.39*'DEPRECATED - DT-Prelim Calcs'!$C$20</f>
        <v>-91.992662777835818</v>
      </c>
      <c r="CM143" s="36">
        <f t="shared" si="219"/>
        <v>1</v>
      </c>
      <c r="CN143" s="43">
        <f>CL142*'DEPRECATED - DT-Prelim Calcs'!$C$11+CN142</f>
        <v>32.844009249513363</v>
      </c>
      <c r="CO143" s="43">
        <f>CO142+0.5*CL143*'DEPRECATED - DT-Prelim Calcs'!$C$11^2+CN143*'DEPRECATED - DT-Prelim Calcs'!$C$11</f>
        <v>-343130.68829633202</v>
      </c>
      <c r="CP143" s="43">
        <f>MIN('Drive Train'!$F$35-CJ142*'DEPRECATED - DT-Prelim Calcs'!$C$21*'Drive Train'!$F$39,CP142+CJ$2)</f>
        <v>7.1920000000000002</v>
      </c>
      <c r="CQ143" s="43">
        <f>'Drive Train'!$F$35-CJ143*'DEPRECATED - DT-Prelim Calcs'!$C$21*'Drive Train'!$F$39</f>
        <v>21.151530512190181</v>
      </c>
      <c r="CR143" s="1">
        <f>IF(CO143&gt;='Drive Train'!$F$29,1,0)</f>
        <v>0</v>
      </c>
      <c r="CS143" s="43">
        <f t="shared" si="220"/>
        <v>-173.64147841647181</v>
      </c>
      <c r="CT143" s="49">
        <f>CT142+'DEPRECATED - DT-Prelim Calcs'!$C$11</f>
        <v>556</v>
      </c>
      <c r="CU143" s="2">
        <f>DE143/'Drive Train'!$F$35</f>
        <v>0.57999999999999996</v>
      </c>
      <c r="CV143" s="36">
        <f>DC143*12*60/(PI() * 'Drive Train'!$F$15)/CU$2*CU143</f>
        <v>-96346.211631524595</v>
      </c>
      <c r="CW143" s="2">
        <f>('DEPRECATED - DT-Prelim Calcs'!$C$6*CU143-CV143)/('DEPRECATED - DT-Prelim Calcs'!$C$6*CU143)*'DEPRECATED - DT-Prelim Calcs'!$C$7*CU143</f>
        <v>73.545236450133288</v>
      </c>
      <c r="CX143" s="43">
        <f>CW143/'DEPRECATED - DT-Prelim Calcs'!$C$7*('DEPRECATED - DT-Prelim Calcs'!$C$8-'DEPRECATED - DT-Prelim Calcs'!$C$9)+'DEPRECATED - DT-Prelim Calcs'!$C$9</f>
        <v>4008.0688513878576</v>
      </c>
      <c r="CY143" s="43">
        <f t="shared" si="193"/>
        <v>93</v>
      </c>
      <c r="CZ143" s="2">
        <f t="shared" si="221"/>
        <v>1.0413264407364002</v>
      </c>
      <c r="DA143" s="43">
        <f>CZ143*'DEPRECATED - DT-Prelim Calcs'!$C$21/CU$2/'DEPRECATED - DT-Prelim Calcs'!$C$19/'DEPRECATED - DT-Prelim Calcs'!$C$18*3.39*'DEPRECATED - DT-Prelim Calcs'!$C$20</f>
        <v>29.053734754561201</v>
      </c>
      <c r="DB143" s="36">
        <f t="shared" si="222"/>
        <v>0</v>
      </c>
      <c r="DC143" s="43">
        <f>DA142*'DEPRECATED - DT-Prelim Calcs'!$C$11+DC142</f>
        <v>-347.90867892276458</v>
      </c>
      <c r="DD143" s="43">
        <f>DD142+0.5*DA143*'DEPRECATED - DT-Prelim Calcs'!$C$11^2+DC143*'DEPRECATED - DT-Prelim Calcs'!$C$11</f>
        <v>-539767.17566439067</v>
      </c>
      <c r="DE143" s="43">
        <f>MIN('Drive Train'!$F$35-CY142*'DEPRECATED - DT-Prelim Calcs'!$C$21*'Drive Train'!$F$39,DE142+CY$2)</f>
        <v>7.1920000000000002</v>
      </c>
      <c r="DF143" s="43">
        <f>'Drive Train'!$F$35-CY143*'DEPRECATED - DT-Prelim Calcs'!$C$21*'Drive Train'!$F$39</f>
        <v>7.1920000000000002</v>
      </c>
      <c r="DG143" s="1">
        <f>IF(DD143&gt;='Drive Train'!$F$29,1,0)</f>
        <v>0</v>
      </c>
      <c r="DH143" s="43">
        <f t="shared" si="223"/>
        <v>103.33333333333333</v>
      </c>
      <c r="DI143" s="49">
        <f>DI142+'DEPRECATED - DT-Prelim Calcs'!$C$11</f>
        <v>556</v>
      </c>
      <c r="DJ143" s="2">
        <f>DT143/'Drive Train'!$F$35</f>
        <v>0.57999999999999996</v>
      </c>
      <c r="DK143" s="36">
        <f>DR143*12*60/(PI() * 'Drive Train'!$F$15)/DJ$2*DJ143</f>
        <v>-568181.57055809314</v>
      </c>
      <c r="DL143" s="2">
        <f>('DEPRECATED - DT-Prelim Calcs'!$C$6*DJ143-DK143)/('DEPRECATED - DT-Prelim Calcs'!$C$6*DJ143)*'DEPRECATED - DT-Prelim Calcs'!$C$7*DJ143</f>
        <v>420.3959940309494</v>
      </c>
      <c r="DM143" s="43">
        <f>DL143/'DEPRECATED - DT-Prelim Calcs'!$C$7*('DEPRECATED - DT-Prelim Calcs'!$C$8-'DEPRECATED - DT-Prelim Calcs'!$C$9)+'DEPRECATED - DT-Prelim Calcs'!$C$9</f>
        <v>22903.669824074106</v>
      </c>
      <c r="DN143" s="43">
        <f t="shared" si="194"/>
        <v>93</v>
      </c>
      <c r="DO143" s="2">
        <f t="shared" si="224"/>
        <v>0.89769520753137932</v>
      </c>
      <c r="DP143" s="43">
        <f>DO143*'DEPRECATED - DT-Prelim Calcs'!$C$21/DJ$2/'DEPRECATED - DT-Prelim Calcs'!$C$19/'DEPRECATED - DT-Prelim Calcs'!$C$18*3.39*'DEPRECATED - DT-Prelim Calcs'!$C$20</f>
        <v>29.053734754561201</v>
      </c>
      <c r="DQ143" s="36">
        <f t="shared" si="225"/>
        <v>0</v>
      </c>
      <c r="DR143" s="43">
        <f>DP142*'DEPRECATED - DT-Prelim Calcs'!$C$11+DR142</f>
        <v>-1768.7227982267304</v>
      </c>
      <c r="DS143" s="43">
        <f>DS142+0.5*DP143*'DEPRECATED - DT-Prelim Calcs'!$C$11^2+DR143*'DEPRECATED - DT-Prelim Calcs'!$C$11</f>
        <v>-983807.66931536177</v>
      </c>
      <c r="DT143" s="43">
        <f>MIN('Drive Train'!$F$35-DN142*'DEPRECATED - DT-Prelim Calcs'!$C$21*'Drive Train'!$F$39,DT142+DN$2)</f>
        <v>7.1920000000000002</v>
      </c>
      <c r="DU143" s="43">
        <f>'Drive Train'!$F$35-DN143*'DEPRECATED - DT-Prelim Calcs'!$C$21*'Drive Train'!$F$39</f>
        <v>7.1920000000000002</v>
      </c>
      <c r="DV143" s="1">
        <f>IF(DS143&gt;='Drive Train'!$F$29,1,0)</f>
        <v>0</v>
      </c>
      <c r="DW143" s="43">
        <f t="shared" si="226"/>
        <v>103.33333333333333</v>
      </c>
      <c r="DX143" s="49">
        <f>DX142+'DEPRECATED - DT-Prelim Calcs'!$C$11</f>
        <v>556</v>
      </c>
      <c r="DY143" s="2">
        <f>EI143/'Drive Train'!$F$35</f>
        <v>0.57999999999999996</v>
      </c>
      <c r="DZ143" s="36">
        <f>EG143*12*60/(PI() * 'Drive Train'!$F$15)/DY$2*DY143</f>
        <v>31209.788501934068</v>
      </c>
      <c r="EA143" s="2">
        <f>('DEPRECATED - DT-Prelim Calcs'!$C$6*DY143-DZ143)/('DEPRECATED - DT-Prelim Calcs'!$C$6*DY143)*'DEPRECATED - DT-Prelim Calcs'!$C$7*DY143</f>
        <v>-20.222418820387269</v>
      </c>
      <c r="EB143" s="43">
        <f>EA143/'DEPRECATED - DT-Prelim Calcs'!$C$7*('DEPRECATED - DT-Prelim Calcs'!$C$8-'DEPRECATED - DT-Prelim Calcs'!$C$9)+'DEPRECATED - DT-Prelim Calcs'!$C$9</f>
        <v>-1100.1690849912466</v>
      </c>
      <c r="EC143" s="43">
        <f t="shared" si="195"/>
        <v>-1100.1690849912466</v>
      </c>
      <c r="ED143" s="2">
        <f t="shared" si="227"/>
        <v>-24.425770571468899</v>
      </c>
      <c r="EE143" s="43">
        <f>ED143*'DEPRECATED - DT-Prelim Calcs'!$C$21/DY$2/'DEPRECATED - DT-Prelim Calcs'!$C$19/'DEPRECATED - DT-Prelim Calcs'!$C$18*3.39*'DEPRECATED - DT-Prelim Calcs'!$C$20</f>
        <v>-899.57479010302393</v>
      </c>
      <c r="EF143" s="36">
        <f t="shared" si="228"/>
        <v>1</v>
      </c>
      <c r="EG143" s="43">
        <f>EE142*'DEPRECATED - DT-Prelim Calcs'!$C$11+EG142</f>
        <v>85.378302227244234</v>
      </c>
      <c r="EH143" s="43">
        <f>EH142+0.5*EE143*'DEPRECATED - DT-Prelim Calcs'!$C$11^2+EG143*'DEPRECATED - DT-Prelim Calcs'!$C$11</f>
        <v>-893453.65220939787</v>
      </c>
      <c r="EI143" s="43">
        <f>MIN('Drive Train'!$F$35-EC142*'DEPRECATED - DT-Prelim Calcs'!$C$21*'Drive Train'!$F$39,EI142+EC$2)</f>
        <v>7.1920000000000002</v>
      </c>
      <c r="EJ143" s="43">
        <f>'Drive Train'!$F$35-EC143*'DEPRECATED - DT-Prelim Calcs'!$C$21*'Drive Train'!$F$39</f>
        <v>74.009468759509815</v>
      </c>
      <c r="EK143" s="1">
        <f>IF(EH143&gt;='Drive Train'!$F$29,1,0)</f>
        <v>0</v>
      </c>
      <c r="EL143" s="43">
        <f t="shared" si="229"/>
        <v>-1222.4100944347183</v>
      </c>
      <c r="EM143" s="49">
        <f>EM142+'DEPRECATED - DT-Prelim Calcs'!$C$11</f>
        <v>556</v>
      </c>
      <c r="EN143" s="2">
        <f>EX143/'Drive Train'!$F$35</f>
        <v>0.57999999999999996</v>
      </c>
      <c r="EO143" s="36">
        <f>EV143*12*60/(PI() * 'Drive Train'!$F$15)/EN$2*EN143</f>
        <v>-1112182.0400160416</v>
      </c>
      <c r="EP143" s="2">
        <f>('DEPRECATED - DT-Prelim Calcs'!$C$6*EN143-EO143)/('DEPRECATED - DT-Prelim Calcs'!$C$6*EN143)*'DEPRECATED - DT-Prelim Calcs'!$C$7*EN143</f>
        <v>820.29602565442565</v>
      </c>
      <c r="EQ143" s="43">
        <f>EP143/'DEPRECATED - DT-Prelim Calcs'!$C$7*('DEPRECATED - DT-Prelim Calcs'!$C$8-'DEPRECATED - DT-Prelim Calcs'!$C$9)+'DEPRECATED - DT-Prelim Calcs'!$C$9</f>
        <v>44689.268561770943</v>
      </c>
      <c r="ER143" s="43">
        <f t="shared" si="196"/>
        <v>93</v>
      </c>
      <c r="ES143" s="2">
        <f t="shared" si="230"/>
        <v>0.7035989464435134</v>
      </c>
      <c r="ET143" s="43">
        <f>ES143*'DEPRECATED - DT-Prelim Calcs'!$C$21/EN$2/'DEPRECATED - DT-Prelim Calcs'!$C$19/'DEPRECATED - DT-Prelim Calcs'!$C$18*3.39*'DEPRECATED - DT-Prelim Calcs'!$C$20</f>
        <v>29.053734754561201</v>
      </c>
      <c r="EU143" s="36">
        <f t="shared" si="231"/>
        <v>0</v>
      </c>
      <c r="EV143" s="43">
        <f>ET142*'DEPRECATED - DT-Prelim Calcs'!$C$11+EV142</f>
        <v>-2713.5934501156453</v>
      </c>
      <c r="EW143" s="43">
        <f>EW142+0.5*ET143*'DEPRECATED - DT-Prelim Calcs'!$C$11^2+EV143*'DEPRECATED - DT-Prelim Calcs'!$C$11</f>
        <v>-1795540.0045516293</v>
      </c>
      <c r="EX143" s="43">
        <f>MIN('Drive Train'!$F$35-ER142*'DEPRECATED - DT-Prelim Calcs'!$C$21*'Drive Train'!$F$39,EX142+ER$2)</f>
        <v>7.1920000000000002</v>
      </c>
      <c r="EY143" s="43">
        <f>'Drive Train'!$F$35-ER143*'DEPRECATED - DT-Prelim Calcs'!$C$21*'Drive Train'!$F$39</f>
        <v>7.1920000000000002</v>
      </c>
      <c r="EZ143" s="1">
        <f>IF(EW143&gt;='Drive Train'!$F$29,1,0)</f>
        <v>0</v>
      </c>
      <c r="FA143" s="43">
        <f t="shared" si="232"/>
        <v>103.33333333333333</v>
      </c>
      <c r="FB143" s="49">
        <f>FB142+'DEPRECATED - DT-Prelim Calcs'!$C$11</f>
        <v>556</v>
      </c>
      <c r="FC143" s="2">
        <f>FM143/'Drive Train'!$F$35</f>
        <v>2.3977094409935784</v>
      </c>
      <c r="FD143" s="36">
        <f>FK143*12*60/(PI() * 'Drive Train'!$F$15)/FC$2*FC143</f>
        <v>-2444966.807682781</v>
      </c>
      <c r="FE143" s="2">
        <f>('DEPRECATED - DT-Prelim Calcs'!$C$6*FC143-FD143)/('DEPRECATED - DT-Prelim Calcs'!$C$6*FC143)*'DEPRECATED - DT-Prelim Calcs'!$C$7*FC143</f>
        <v>1808.5641174714015</v>
      </c>
      <c r="FF143" s="43">
        <f>FE143/'DEPRECATED - DT-Prelim Calcs'!$C$7*('DEPRECATED - DT-Prelim Calcs'!$C$8-'DEPRECATED - DT-Prelim Calcs'!$C$9)+'DEPRECATED - DT-Prelim Calcs'!$C$9</f>
        <v>98527.754160755445</v>
      </c>
      <c r="FG143" s="43">
        <f t="shared" si="197"/>
        <v>93</v>
      </c>
      <c r="FH143" s="2">
        <f t="shared" si="233"/>
        <v>0.63495514679048781</v>
      </c>
      <c r="FI143" s="43">
        <f>FH143*'DEPRECATED - DT-Prelim Calcs'!$C$21/FC$2/'DEPRECATED - DT-Prelim Calcs'!$C$19/'DEPRECATED - DT-Prelim Calcs'!$C$18*3.39*'DEPRECATED - DT-Prelim Calcs'!$C$20</f>
        <v>29.053734754561205</v>
      </c>
      <c r="FJ143" s="36">
        <f t="shared" si="234"/>
        <v>0</v>
      </c>
      <c r="FK143" s="43">
        <f>FI142*'DEPRECATED - DT-Prelim Calcs'!$C$11+FK142</f>
        <v>-1302.2404460364689</v>
      </c>
      <c r="FL143" s="43">
        <f>FL142+0.5*FI143*'DEPRECATED - DT-Prelim Calcs'!$C$11^2+FK143*'DEPRECATED - DT-Prelim Calcs'!$C$11</f>
        <v>-2087196.0321986945</v>
      </c>
      <c r="FM143" s="43">
        <f>MIN('Drive Train'!$F$35-FG142*'DEPRECATED - DT-Prelim Calcs'!$C$21*'Drive Train'!$F$39,FM142+FG$2)</f>
        <v>29.731597068320376</v>
      </c>
      <c r="FN143" s="43">
        <f>'Drive Train'!$F$35-FG143*'DEPRECATED - DT-Prelim Calcs'!$C$21*'Drive Train'!$F$39</f>
        <v>7.1920000000000002</v>
      </c>
      <c r="FO143" s="1">
        <f>IF(FL143&gt;='Drive Train'!$F$29,1,0)</f>
        <v>0</v>
      </c>
      <c r="FP143" s="43">
        <f t="shared" si="235"/>
        <v>103.33333333333333</v>
      </c>
      <c r="FQ143" s="49">
        <f>FQ142+'DEPRECATED - DT-Prelim Calcs'!$C$11</f>
        <v>556</v>
      </c>
      <c r="FR143" s="2">
        <f>GB143/'Drive Train'!$F$35</f>
        <v>0.57999999999999996</v>
      </c>
      <c r="FS143" s="36">
        <f>FZ143*12*60/(PI() * 'Drive Train'!$F$15)/FR$2*FR143</f>
        <v>-2606147.5614462118</v>
      </c>
      <c r="FT143" s="2">
        <f>('DEPRECATED - DT-Prelim Calcs'!$C$6*FR143-FS143)/('DEPRECATED - DT-Prelim Calcs'!$C$6*FR143)*'DEPRECATED - DT-Prelim Calcs'!$C$7*FR143</f>
        <v>1918.5245986179837</v>
      </c>
      <c r="FU143" s="43">
        <f>FT143/'DEPRECATED - DT-Prelim Calcs'!$C$7*('DEPRECATED - DT-Prelim Calcs'!$C$8-'DEPRECATED - DT-Prelim Calcs'!$C$9)+'DEPRECATED - DT-Prelim Calcs'!$C$9</f>
        <v>104518.13858142745</v>
      </c>
      <c r="FV143" s="43">
        <f t="shared" si="198"/>
        <v>93</v>
      </c>
      <c r="FW143" s="2">
        <f t="shared" si="236"/>
        <v>0.57851468929799987</v>
      </c>
      <c r="FX143" s="43">
        <f>FW143*'DEPRECATED - DT-Prelim Calcs'!$C$21/FR$2/'DEPRECATED - DT-Prelim Calcs'!$C$19/'DEPRECATED - DT-Prelim Calcs'!$C$18*3.39*'DEPRECATED - DT-Prelim Calcs'!$C$20</f>
        <v>29.053734754561201</v>
      </c>
      <c r="FY143" s="36">
        <f t="shared" si="237"/>
        <v>0</v>
      </c>
      <c r="FZ143" s="43">
        <f>FX142*'DEPRECATED - DT-Prelim Calcs'!$C$11+FZ142</f>
        <v>-5228.2592804663927</v>
      </c>
      <c r="GA143" s="43">
        <f>GA142+0.5*FX143*'DEPRECATED - DT-Prelim Calcs'!$C$11^2+FZ143*'DEPRECATED - DT-Prelim Calcs'!$C$11</f>
        <v>-2210023.1757491734</v>
      </c>
      <c r="GB143" s="43">
        <f>MIN('Drive Train'!$F$35-FV142*'DEPRECATED - DT-Prelim Calcs'!$C$21*'Drive Train'!$F$39,GB142+FV$2)</f>
        <v>7.1920000000000002</v>
      </c>
      <c r="GC143" s="43">
        <f>'Drive Train'!$F$35-FV143*'DEPRECATED - DT-Prelim Calcs'!$C$21*'Drive Train'!$F$39</f>
        <v>7.1920000000000002</v>
      </c>
      <c r="GD143" s="1">
        <f>IF(GA143&gt;='Drive Train'!$F$29,1,0)</f>
        <v>0</v>
      </c>
      <c r="GE143" s="43">
        <f t="shared" si="238"/>
        <v>103.33333333333333</v>
      </c>
      <c r="GF143" s="49">
        <f>GF142+'DEPRECATED - DT-Prelim Calcs'!$C$11</f>
        <v>556</v>
      </c>
      <c r="GG143" s="2">
        <f>GQ143/'Drive Train'!$F$35</f>
        <v>0.86451612903225805</v>
      </c>
      <c r="GH143" s="36">
        <f>GO143*12*60/(PI() * 'Drive Train'!$F$15)/GG$2*GG143</f>
        <v>-143010.96052397648</v>
      </c>
      <c r="GI143" s="2">
        <f>('DEPRECATED - DT-Prelim Calcs'!$C$6*GG143-GH143)/('DEPRECATED - DT-Prelim Calcs'!$C$6*GG143)*'DEPRECATED - DT-Prelim Calcs'!$C$7*GG143</f>
        <v>109.18332748802175</v>
      </c>
      <c r="GJ143" s="43">
        <f>GI143/'DEPRECATED - DT-Prelim Calcs'!$C$7*('DEPRECATED - DT-Prelim Calcs'!$C$8-'DEPRECATED - DT-Prelim Calcs'!$C$9)+'DEPRECATED - DT-Prelim Calcs'!$C$9</f>
        <v>5949.5469452429752</v>
      </c>
      <c r="GK143" s="43">
        <f t="shared" si="239"/>
        <v>29.999999999999982</v>
      </c>
      <c r="GL143" s="2">
        <f t="shared" si="240"/>
        <v>1.4462867232450001</v>
      </c>
      <c r="GM143" s="43">
        <f>GL143*'DEPRECATED - DT-Prelim Calcs'!$C$21/GG$2/'DEPRECATED - DT-Prelim Calcs'!$C$19/'DEPRECATED - DT-Prelim Calcs'!$C$18*3.39*'DEPRECATED - DT-Prelim Calcs'!$C$20</f>
        <v>29.053734754561201</v>
      </c>
      <c r="GN143" s="36">
        <f t="shared" si="241"/>
        <v>0</v>
      </c>
      <c r="GO143" s="43">
        <f>GM142*'DEPRECATED - DT-Prelim Calcs'!$C$11+GO142</f>
        <v>-481.19636787981193</v>
      </c>
      <c r="GP143" s="43">
        <f>GP142+0.5*GM143*'DEPRECATED - DT-Prelim Calcs'!$C$11^2+GO143*'DEPRECATED - DT-Prelim Calcs'!$C$11</f>
        <v>-186258.87278567383</v>
      </c>
      <c r="GQ143" s="43">
        <f>MIN('Drive Train'!$F$35-GK142*'DEPRECATED - DT-Prelim Calcs'!$C$21*'Drive Train'!$F$39,GQ142+GK$2)</f>
        <v>10.72</v>
      </c>
      <c r="GR143" s="43">
        <f>'Drive Train'!$F$35-GK143*'DEPRECATED - DT-Prelim Calcs'!$C$21*'Drive Train'!$F$39</f>
        <v>10.72</v>
      </c>
      <c r="GS143" s="1">
        <f>IF(GP143&gt;='Drive Train'!$F$29,1,0)</f>
        <v>0</v>
      </c>
      <c r="GT143" s="43">
        <f t="shared" si="242"/>
        <v>33.333333333333314</v>
      </c>
      <c r="GU143" s="49">
        <f>GU142+'DEPRECATED - DT-Prelim Calcs'!$C$11</f>
        <v>556</v>
      </c>
      <c r="GV143" s="2">
        <f>HF143/'Drive Train'!$F$35</f>
        <v>0.84946236559139798</v>
      </c>
      <c r="GW143" s="36">
        <f>HD143*12*60/(PI() * 'Drive Train'!$F$15)/GV$2*GV143</f>
        <v>-110378.40720545521</v>
      </c>
      <c r="GX143" s="2">
        <f>('DEPRECATED - DT-Prelim Calcs'!$C$6*GV143-GW143)/('DEPRECATED - DT-Prelim Calcs'!$C$6*GV143)*'DEPRECATED - DT-Prelim Calcs'!$C$7*GV143</f>
        <v>85.124218274182425</v>
      </c>
      <c r="GY143" s="43">
        <f>GX143/'DEPRECATED - DT-Prelim Calcs'!$C$7*('DEPRECATED - DT-Prelim Calcs'!$C$8-'DEPRECATED - DT-Prelim Calcs'!$C$9)+'DEPRECATED - DT-Prelim Calcs'!$C$9</f>
        <v>4638.8641298621769</v>
      </c>
      <c r="GZ143" s="43">
        <f t="shared" si="199"/>
        <v>33.333333333333314</v>
      </c>
      <c r="HA143" s="2">
        <f t="shared" si="243"/>
        <v>1.4462867232450001</v>
      </c>
      <c r="HB143" s="43">
        <f>HA143*'DEPRECATED - DT-Prelim Calcs'!$C$21/GV$2/'DEPRECATED - DT-Prelim Calcs'!$C$19/'DEPRECATED - DT-Prelim Calcs'!$C$18*3.39*'DEPRECATED - DT-Prelim Calcs'!$C$20</f>
        <v>29.053734754561201</v>
      </c>
      <c r="HC143" s="36">
        <f t="shared" si="244"/>
        <v>0</v>
      </c>
      <c r="HD143" s="43">
        <f>HB142*'DEPRECATED - DT-Prelim Calcs'!$C$11+HD142</f>
        <v>-377.9776297095508</v>
      </c>
      <c r="HE143" s="43">
        <f>HE142+0.5*HB143*'DEPRECATED - DT-Prelim Calcs'!$C$11^2+HD143*'DEPRECATED - DT-Prelim Calcs'!$C$11</f>
        <v>-186794.19126623718</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5"/>
        <v>37.037037037037017</v>
      </c>
      <c r="HJ143" s="49">
        <f>HJ142+'DEPRECATED - DT-Prelim Calcs'!$C$11</f>
        <v>556</v>
      </c>
      <c r="HK143" s="2">
        <f>HU143/'Drive Train'!$F$35</f>
        <v>0.83440860215053769</v>
      </c>
      <c r="HL143" s="36">
        <f>HS143*12*60/(PI() * 'Drive Train'!$F$15)/HK$2*HK143</f>
        <v>4129.7715023830715</v>
      </c>
      <c r="HM143" s="2">
        <f>('DEPRECATED - DT-Prelim Calcs'!$C$6*HK143-HL143)/('DEPRECATED - DT-Prelim Calcs'!$C$6*HK143)*'DEPRECATED - DT-Prelim Calcs'!$C$7*HK143</f>
        <v>0.87754118010849747</v>
      </c>
      <c r="HN143" s="43">
        <f>HM143/'DEPRECATED - DT-Prelim Calcs'!$C$7*('DEPRECATED - DT-Prelim Calcs'!$C$8-'DEPRECATED - DT-Prelim Calcs'!$C$9)+'DEPRECATED - DT-Prelim Calcs'!$C$9</f>
        <v>49.306347871582318</v>
      </c>
      <c r="HO143" s="43">
        <f t="shared" si="200"/>
        <v>36.66666666666665</v>
      </c>
      <c r="HP143" s="2">
        <f t="shared" si="246"/>
        <v>0.25890882046776487</v>
      </c>
      <c r="HQ143" s="43">
        <f>HP143*'DEPRECATED - DT-Prelim Calcs'!$C$21/HK$2/'DEPRECATED - DT-Prelim Calcs'!$C$19/'DEPRECATED - DT-Prelim Calcs'!$C$18*3.39*'DEPRECATED - DT-Prelim Calcs'!$C$20</f>
        <v>5.2010905407533627</v>
      </c>
      <c r="HR143" s="36">
        <f t="shared" si="247"/>
        <v>0</v>
      </c>
      <c r="HS143" s="43">
        <f>HQ142*'DEPRECATED - DT-Prelim Calcs'!$C$11+HS142</f>
        <v>14.397045181830805</v>
      </c>
      <c r="HT143" s="43">
        <f>HT142+0.5*HQ143*'DEPRECATED - DT-Prelim Calcs'!$C$11^2+HS143*'DEPRECATED - DT-Prelim Calcs'!$C$11</f>
        <v>-202061.55165356674</v>
      </c>
      <c r="HU143" s="43">
        <f>MIN('Drive Train'!$F$35-HO142*'DEPRECATED - DT-Prelim Calcs'!$C$21*'Drive Train'!$F$39,HU142+HO$2)</f>
        <v>10.346666666666668</v>
      </c>
      <c r="HV143" s="43">
        <f>'Drive Train'!$F$35-HO143*'DEPRECATED - DT-Prelim Calcs'!$C$21*'Drive Train'!$F$39</f>
        <v>10.346666666666668</v>
      </c>
      <c r="HW143" s="1">
        <f>IF(HT143&gt;='Drive Train'!$F$29,1,0)</f>
        <v>0</v>
      </c>
      <c r="HX143" s="43">
        <f t="shared" si="248"/>
        <v>40.740740740740726</v>
      </c>
      <c r="HY143" s="49">
        <f>HY142+'DEPRECATED - DT-Prelim Calcs'!$C$11</f>
        <v>556</v>
      </c>
      <c r="HZ143" s="2">
        <f>IJ143/'Drive Train'!$F$35</f>
        <v>0.8193548387096774</v>
      </c>
      <c r="IA143" s="36">
        <f>IH143*12*60/(PI() * 'Drive Train'!$F$15)/HZ$2*HZ143</f>
        <v>-35281.312570752089</v>
      </c>
      <c r="IB143" s="2">
        <f>('DEPRECATED - DT-Prelim Calcs'!$C$6*HZ143-IA143)/('DEPRECATED - DT-Prelim Calcs'!$C$6*HZ143)*'DEPRECATED - DT-Prelim Calcs'!$C$7*HZ143</f>
        <v>29.778409923458625</v>
      </c>
      <c r="IC143" s="43">
        <f>IB143/'DEPRECATED - DT-Prelim Calcs'!$C$7*('DEPRECATED - DT-Prelim Calcs'!$C$8-'DEPRECATED - DT-Prelim Calcs'!$C$9)+'DEPRECATED - DT-Prelim Calcs'!$C$9</f>
        <v>1623.756660009313</v>
      </c>
      <c r="ID143" s="43">
        <f t="shared" si="201"/>
        <v>39.999999999999986</v>
      </c>
      <c r="IE143" s="2">
        <f t="shared" si="249"/>
        <v>1.4462867232450001</v>
      </c>
      <c r="IF143" s="43">
        <f>IE143*'DEPRECATED - DT-Prelim Calcs'!$C$21/HZ$2/'DEPRECATED - DT-Prelim Calcs'!$C$19/'DEPRECATED - DT-Prelim Calcs'!$C$18*3.39*'DEPRECATED - DT-Prelim Calcs'!$C$20</f>
        <v>29.053734754561201</v>
      </c>
      <c r="IG143" s="36">
        <f t="shared" si="250"/>
        <v>0</v>
      </c>
      <c r="IH143" s="43">
        <f>IF142*'DEPRECATED - DT-Prelim Calcs'!$C$11+IH142</f>
        <v>-125.25608354548264</v>
      </c>
      <c r="II143" s="43">
        <f>II142+0.5*IF143*'DEPRECATED - DT-Prelim Calcs'!$C$11^2+IH143*'DEPRECATED - DT-Prelim Calcs'!$C$11</f>
        <v>-193230.9921895763</v>
      </c>
      <c r="IJ143" s="43">
        <f>MIN('Drive Train'!$F$35-ID142*'DEPRECATED - DT-Prelim Calcs'!$C$21*'Drive Train'!$F$39,IJ142+ID$2)</f>
        <v>10.16</v>
      </c>
      <c r="IK143" s="43">
        <f>'Drive Train'!$F$35-ID143*'DEPRECATED - DT-Prelim Calcs'!$C$21*'Drive Train'!$F$39</f>
        <v>10.16</v>
      </c>
      <c r="IL143" s="1">
        <f>IF(II143&gt;='Drive Train'!$F$29,1,0)</f>
        <v>0</v>
      </c>
      <c r="IM143" s="43">
        <f t="shared" si="251"/>
        <v>44.444444444444429</v>
      </c>
      <c r="IN143" s="49">
        <f>IN142+'DEPRECATED - DT-Prelim Calcs'!$C$11</f>
        <v>556</v>
      </c>
      <c r="IO143" s="2">
        <f>IY143/'Drive Train'!$F$35</f>
        <v>0.80430107526881722</v>
      </c>
      <c r="IP143" s="36">
        <f>IW143*12*60/(PI() * 'Drive Train'!$F$15)/IO$2*IO143</f>
        <v>-34584.2048479394</v>
      </c>
      <c r="IQ143" s="2">
        <f>('DEPRECATED - DT-Prelim Calcs'!$C$6*IO143-IP143)/('DEPRECATED - DT-Prelim Calcs'!$C$6*IO143)*'DEPRECATED - DT-Prelim Calcs'!$C$7*IO143</f>
        <v>29.195357111480313</v>
      </c>
      <c r="IR143" s="43">
        <f>IQ143/'DEPRECATED - DT-Prelim Calcs'!$C$7*('DEPRECATED - DT-Prelim Calcs'!$C$8-'DEPRECATED - DT-Prelim Calcs'!$C$9)+'DEPRECATED - DT-Prelim Calcs'!$C$9</f>
        <v>1591.9933351776588</v>
      </c>
      <c r="IS143" s="43">
        <f t="shared" si="202"/>
        <v>43.333333333333321</v>
      </c>
      <c r="IT143" s="2">
        <f t="shared" si="252"/>
        <v>1.4462867232450001</v>
      </c>
      <c r="IU143" s="43">
        <f>IT143*'DEPRECATED - DT-Prelim Calcs'!$C$21/IO$2/'DEPRECATED - DT-Prelim Calcs'!$C$19/'DEPRECATED - DT-Prelim Calcs'!$C$18*3.39*'DEPRECATED - DT-Prelim Calcs'!$C$20</f>
        <v>29.053734754561201</v>
      </c>
      <c r="IV143" s="36">
        <f t="shared" si="253"/>
        <v>0</v>
      </c>
      <c r="IW143" s="43">
        <f>IU142*'DEPRECATED - DT-Prelim Calcs'!$C$11+IW142</f>
        <v>-125.07924837702241</v>
      </c>
      <c r="IX143" s="43">
        <f>IX142+0.5*IU143*'DEPRECATED - DT-Prelim Calcs'!$C$11^2+IW143*'DEPRECATED - DT-Prelim Calcs'!$C$11</f>
        <v>-233810.40586532705</v>
      </c>
      <c r="IY143" s="43">
        <f>MIN('Drive Train'!$F$35-IS142*'DEPRECATED - DT-Prelim Calcs'!$C$21*'Drive Train'!$F$39,IY142+IS$2)</f>
        <v>9.9733333333333345</v>
      </c>
      <c r="IZ143" s="43">
        <f>'Drive Train'!$F$35-IS143*'DEPRECATED - DT-Prelim Calcs'!$C$21*'Drive Train'!$F$39</f>
        <v>9.9733333333333345</v>
      </c>
      <c r="JA143" s="1">
        <f>IF(IX143&gt;='Drive Train'!$F$29,1,0)</f>
        <v>0</v>
      </c>
      <c r="JB143" s="43">
        <f t="shared" si="254"/>
        <v>48.148148148148138</v>
      </c>
      <c r="JC143" s="49">
        <f>JC142+'DEPRECATED - DT-Prelim Calcs'!$C$11</f>
        <v>556</v>
      </c>
      <c r="JD143" s="2">
        <f>JN143/'Drive Train'!$F$35</f>
        <v>0.78924731182795704</v>
      </c>
      <c r="JE143" s="36">
        <f>JL143*12*60/(PI() * 'Drive Train'!$F$15)/JD$2*JD143</f>
        <v>-5197.6955060390965</v>
      </c>
      <c r="JF143" s="2">
        <f>('DEPRECATED - DT-Prelim Calcs'!$C$6*JD143-JE143)/('DEPRECATED - DT-Prelim Calcs'!$C$6*JD143)*'DEPRECATED - DT-Prelim Calcs'!$C$7*JD143</f>
        <v>7.5224463694830499</v>
      </c>
      <c r="JG143" s="43">
        <f>JF143/'DEPRECATED - DT-Prelim Calcs'!$C$7*('DEPRECATED - DT-Prelim Calcs'!$C$8-'DEPRECATED - DT-Prelim Calcs'!$C$9)+'DEPRECATED - DT-Prelim Calcs'!$C$9</f>
        <v>411.30491415840493</v>
      </c>
      <c r="JH143" s="43">
        <f t="shared" si="203"/>
        <v>46.666666666666657</v>
      </c>
      <c r="JI143" s="2">
        <f t="shared" si="255"/>
        <v>1.3435218962830242</v>
      </c>
      <c r="JJ143" s="43">
        <f>JI143*'DEPRECATED - DT-Prelim Calcs'!$C$21/JD$2/'DEPRECATED - DT-Prelim Calcs'!$C$19/'DEPRECATED - DT-Prelim Calcs'!$C$18*3.39*'DEPRECATED - DT-Prelim Calcs'!$C$20</f>
        <v>26.989343249982717</v>
      </c>
      <c r="JK143" s="36">
        <f t="shared" si="256"/>
        <v>0</v>
      </c>
      <c r="JL143" s="43">
        <f>JJ142*'DEPRECATED - DT-Prelim Calcs'!$C$11+JL142</f>
        <v>-19.15683857623533</v>
      </c>
      <c r="JM143" s="43">
        <f>JM142+0.5*JJ143*'DEPRECATED - DT-Prelim Calcs'!$C$11^2+JL143*'DEPRECATED - DT-Prelim Calcs'!$C$11</f>
        <v>-203256.36592289672</v>
      </c>
      <c r="JN143" s="43">
        <f>MIN('Drive Train'!$F$35-JH142*'DEPRECATED - DT-Prelim Calcs'!$C$21*'Drive Train'!$F$39,JN142+JH$2)</f>
        <v>9.7866666666666671</v>
      </c>
      <c r="JO143" s="43">
        <f>'Drive Train'!$F$35-JH143*'DEPRECATED - DT-Prelim Calcs'!$C$21*'Drive Train'!$F$39</f>
        <v>9.7866666666666671</v>
      </c>
      <c r="JP143" s="1">
        <f>IF(JM143&gt;='Drive Train'!$F$29,1,0)</f>
        <v>0</v>
      </c>
      <c r="JQ143" s="43">
        <f>MIN(JG143,'DEPRECATED - DT-Prelim Calcs'!$C$10)*'DEPRECATED - DT-Prelim Calcs'!$C$11*1000/60/60</f>
        <v>103.33333333333333</v>
      </c>
      <c r="JR143" s="49">
        <f>JR142+'DEPRECATED - DT-Prelim Calcs'!$C$11</f>
        <v>556</v>
      </c>
      <c r="JS143" s="2">
        <f>KC143/'Drive Train'!$F$35</f>
        <v>0.77419354838709686</v>
      </c>
      <c r="JT143" s="36">
        <f>KA143*12*60/(PI() * 'Drive Train'!$F$15)/JS$2*JS143</f>
        <v>-18272.235403095659</v>
      </c>
      <c r="JU143" s="2">
        <f>('DEPRECATED - DT-Prelim Calcs'!$C$6*JS143-JT143)/('DEPRECATED - DT-Prelim Calcs'!$C$6*JS143)*'DEPRECATED - DT-Prelim Calcs'!$C$7*JS143</f>
        <v>17.063065553929</v>
      </c>
      <c r="JV143" s="43">
        <f>JU143/'DEPRECATED - DT-Prelim Calcs'!$C$7*('DEPRECATED - DT-Prelim Calcs'!$C$8-'DEPRECATED - DT-Prelim Calcs'!$C$9)+'DEPRECATED - DT-Prelim Calcs'!$C$9</f>
        <v>931.05506375881862</v>
      </c>
      <c r="JW143" s="43">
        <f t="shared" si="204"/>
        <v>49.999999999999993</v>
      </c>
      <c r="JX143" s="2">
        <f t="shared" si="257"/>
        <v>1.4462867232450001</v>
      </c>
      <c r="JY143" s="43">
        <f>JX143*'DEPRECATED - DT-Prelim Calcs'!$C$21/JS$2/'DEPRECATED - DT-Prelim Calcs'!$C$19/'DEPRECATED - DT-Prelim Calcs'!$C$18*3.39*'DEPRECATED - DT-Prelim Calcs'!$C$20</f>
        <v>29.053734754561201</v>
      </c>
      <c r="JZ143" s="36">
        <f t="shared" si="258"/>
        <v>0</v>
      </c>
      <c r="KA143" s="43">
        <f>JY142*'DEPRECATED - DT-Prelim Calcs'!$C$11+KA142</f>
        <v>-68.654380236029638</v>
      </c>
      <c r="KB143" s="43">
        <f>KB142+0.5*JY143*'DEPRECATED - DT-Prelim Calcs'!$C$11^2+KA143*'DEPRECATED - DT-Prelim Calcs'!$C$11</f>
        <v>-222601.4344781572</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103.33333333333333</v>
      </c>
      <c r="KG143" s="49">
        <f>KG142+'DEPRECATED - DT-Prelim Calcs'!$C$11</f>
        <v>556</v>
      </c>
      <c r="KH143" s="2">
        <f>KR143/'Drive Train'!$F$35</f>
        <v>0.75913978494623657</v>
      </c>
      <c r="KI143" s="36">
        <f>KP143*12*60/(PI() * 'Drive Train'!$F$15)/KH$2*KH143</f>
        <v>-191668.0711723144</v>
      </c>
      <c r="KJ143" s="2">
        <f>('DEPRECATED - DT-Prelim Calcs'!$C$6*KH143-KI143)/('DEPRECATED - DT-Prelim Calcs'!$C$6*KH143)*'DEPRECATED - DT-Prelim Calcs'!$C$7*KH143</f>
        <v>144.45742731524652</v>
      </c>
      <c r="KK143" s="43">
        <f>KJ143/'DEPRECATED - DT-Prelim Calcs'!$C$7*('DEPRECATED - DT-Prelim Calcs'!$C$8-'DEPRECATED - DT-Prelim Calcs'!$C$9)+'DEPRECATED - DT-Prelim Calcs'!$C$9</f>
        <v>7871.1956671738772</v>
      </c>
      <c r="KL143" s="43">
        <f t="shared" si="205"/>
        <v>53.333333333333329</v>
      </c>
      <c r="KM143" s="2">
        <f t="shared" si="259"/>
        <v>1.4462867232450001</v>
      </c>
      <c r="KN143" s="43">
        <f>KM143*'DEPRECATED - DT-Prelim Calcs'!$C$21/KH$2/'DEPRECATED - DT-Prelim Calcs'!$C$19/'DEPRECATED - DT-Prelim Calcs'!$C$18*3.39*'DEPRECATED - DT-Prelim Calcs'!$C$20</f>
        <v>29.053734754561201</v>
      </c>
      <c r="KO143" s="36">
        <f t="shared" si="260"/>
        <v>0</v>
      </c>
      <c r="KP143" s="43">
        <f>KN142*'DEPRECATED - DT-Prelim Calcs'!$C$11+KP142</f>
        <v>-734.43630524090042</v>
      </c>
      <c r="KQ143" s="43">
        <f>KQ142+0.5*KN143*'DEPRECATED - DT-Prelim Calcs'!$C$11^2+KP143*'DEPRECATED - DT-Prelim Calcs'!$C$11</f>
        <v>-228386.8990202852</v>
      </c>
      <c r="KR143" s="43">
        <f>MIN('Drive Train'!$F$35-KL142*'DEPRECATED - DT-Prelim Calcs'!$C$21*'Drive Train'!$F$39,KR142+KL$2)</f>
        <v>9.413333333333334</v>
      </c>
      <c r="KS143" s="43">
        <f>'Drive Train'!$F$35-KL143*'DEPRECATED - DT-Prelim Calcs'!$C$21*'Drive Train'!$F$39</f>
        <v>9.413333333333334</v>
      </c>
      <c r="KT143" s="1">
        <f>IF(KQ143&gt;='Drive Train'!$F$29,1,0)</f>
        <v>0</v>
      </c>
      <c r="KU143" s="43">
        <f>MIN(KK143,'DEPRECATED - DT-Prelim Calcs'!$C$10)*'DEPRECATED - DT-Prelim Calcs'!$C$11*1000/60/60</f>
        <v>103.33333333333333</v>
      </c>
      <c r="KV143" s="49">
        <f>KV142+'DEPRECATED - DT-Prelim Calcs'!$C$11</f>
        <v>556</v>
      </c>
      <c r="KW143" s="2">
        <f>LG143/'Drive Train'!$F$35</f>
        <v>0.74408602150537628</v>
      </c>
      <c r="KX143" s="36">
        <f>LE143*12*60/(PI() * 'Drive Train'!$F$15)/KW$2*KW143</f>
        <v>-36855.546470425099</v>
      </c>
      <c r="KY143" s="2">
        <f>('DEPRECATED - DT-Prelim Calcs'!$C$6*KW143-KX143)/('DEPRECATED - DT-Prelim Calcs'!$C$6*KW143)*'DEPRECATED - DT-Prelim Calcs'!$C$7*KW143</f>
        <v>30.58263380861785</v>
      </c>
      <c r="KZ143" s="43">
        <f>KY143/'DEPRECATED - DT-Prelim Calcs'!$C$7*('DEPRECATED - DT-Prelim Calcs'!$C$8-'DEPRECATED - DT-Prelim Calcs'!$C$9)+'DEPRECATED - DT-Prelim Calcs'!$C$9</f>
        <v>1667.5688567381364</v>
      </c>
      <c r="LA143" s="43">
        <f t="shared" si="206"/>
        <v>56.666666666666664</v>
      </c>
      <c r="LB143" s="2">
        <f t="shared" si="261"/>
        <v>1.4462867232450001</v>
      </c>
      <c r="LC143" s="43">
        <f>LB143*'DEPRECATED - DT-Prelim Calcs'!$C$21/KW$2/'DEPRECATED - DT-Prelim Calcs'!$C$19/'DEPRECATED - DT-Prelim Calcs'!$C$18*3.39*'DEPRECATED - DT-Prelim Calcs'!$C$20</f>
        <v>29.053734754561201</v>
      </c>
      <c r="LD143" s="36">
        <f t="shared" si="262"/>
        <v>0</v>
      </c>
      <c r="LE143" s="43">
        <f>LC142*'DEPRECATED - DT-Prelim Calcs'!$C$11+LE142</f>
        <v>-144.08070548736623</v>
      </c>
      <c r="LF143" s="43">
        <f>LF142+0.5*LC143*'DEPRECATED - DT-Prelim Calcs'!$C$11^2+LE143*'DEPRECATED - DT-Prelim Calcs'!$C$11</f>
        <v>-245240.3244350327</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103.33333333333333</v>
      </c>
      <c r="LK143" s="49">
        <f>LK142+'DEPRECATED - DT-Prelim Calcs'!$C$11</f>
        <v>556</v>
      </c>
      <c r="LL143" s="2">
        <f>LV143/'Drive Train'!$F$35</f>
        <v>0.72903225806451621</v>
      </c>
      <c r="LM143" s="36">
        <f>LT143*12*60/(PI() * 'Drive Train'!$F$15)/LL$2*LL143</f>
        <v>-172080.65464290819</v>
      </c>
      <c r="LN143" s="2">
        <f>('DEPRECATED - DT-Prelim Calcs'!$C$6*LL143-LM143)/('DEPRECATED - DT-Prelim Calcs'!$C$6*LL143)*'DEPRECATED - DT-Prelim Calcs'!$C$7*LL143</f>
        <v>129.91732277546984</v>
      </c>
      <c r="LO143" s="43">
        <f>LN143/'DEPRECATED - DT-Prelim Calcs'!$C$7*('DEPRECATED - DT-Prelim Calcs'!$C$8-'DEPRECATED - DT-Prelim Calcs'!$C$9)+'DEPRECATED - DT-Prelim Calcs'!$C$9</f>
        <v>7079.0854944845505</v>
      </c>
      <c r="LP143" s="43">
        <f t="shared" si="207"/>
        <v>60</v>
      </c>
      <c r="LQ143" s="2">
        <f t="shared" si="263"/>
        <v>1.4462867232450001</v>
      </c>
      <c r="LR143" s="43">
        <f>LQ143*'DEPRECATED - DT-Prelim Calcs'!$C$21/LL$2/'DEPRECATED - DT-Prelim Calcs'!$C$19/'DEPRECATED - DT-Prelim Calcs'!$C$18*3.39*'DEPRECATED - DT-Prelim Calcs'!$C$20</f>
        <v>29.053734754561201</v>
      </c>
      <c r="LS143" s="36">
        <f t="shared" si="264"/>
        <v>0</v>
      </c>
      <c r="LT143" s="43">
        <f>LR142*'DEPRECATED - DT-Prelim Calcs'!$C$11+LT142</f>
        <v>-686.61205072040173</v>
      </c>
      <c r="LU143" s="43">
        <f>LU142+0.5*LR143*'DEPRECATED - DT-Prelim Calcs'!$C$11^2+LT143*'DEPRECATED - DT-Prelim Calcs'!$C$11</f>
        <v>-253407.72862519216</v>
      </c>
      <c r="LV143" s="43">
        <f>MIN('Drive Train'!$F$35-LP142*'DEPRECATED - DT-Prelim Calcs'!$C$21*'Drive Train'!$F$39,LV142+LP$2)</f>
        <v>9.0400000000000009</v>
      </c>
      <c r="LW143" s="43">
        <f>'Drive Train'!$F$35-LP143*'DEPRECATED - DT-Prelim Calcs'!$C$21*'Drive Train'!$F$39</f>
        <v>9.0400000000000009</v>
      </c>
      <c r="LX143" s="1">
        <f>IF(LU143&gt;='Drive Train'!$F$29,1,0)</f>
        <v>0</v>
      </c>
      <c r="LY143" s="43">
        <f>MIN(LO143,'DEPRECATED - DT-Prelim Calcs'!$C$10)*'DEPRECATED - DT-Prelim Calcs'!$C$11*1000/60/60</f>
        <v>103.33333333333333</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1"/>
        <v>0</v>
      </c>
      <c r="X144" s="2">
        <f>MAX(MIN(IF(AND(AI143=1,AG144&lt;0),-1,1)*(W144-$C$9)/($C$8-$C$9)*$C$7-$C$29*AE144/T$2 -  AI143*$C$29/2,X$2),MAX(X$4:X143)*-1)</f>
        <v>-0.27672021620693066</v>
      </c>
      <c r="Y144" s="43">
        <f t="shared" si="182"/>
        <v>0</v>
      </c>
      <c r="Z144" s="43">
        <f t="shared" si="183"/>
        <v>0</v>
      </c>
      <c r="AA144" s="43">
        <f t="shared" si="184"/>
        <v>0</v>
      </c>
      <c r="AB144" s="43" t="e">
        <f t="shared" si="185"/>
        <v>#N/A</v>
      </c>
      <c r="AC144" s="36">
        <f t="shared" si="208"/>
        <v>1</v>
      </c>
      <c r="AD144" s="1">
        <f t="shared" si="186"/>
        <v>1</v>
      </c>
      <c r="AE144" s="43">
        <f t="shared" si="187"/>
        <v>0</v>
      </c>
      <c r="AF144" s="43" t="e">
        <f t="shared" si="188"/>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889.49632897085212</v>
      </c>
      <c r="AK144" s="43">
        <f t="shared" si="265"/>
        <v>0</v>
      </c>
      <c r="AL144" s="49">
        <f>AL143+'DEPRECATED - DT-Prelim Calcs'!$C$11</f>
        <v>560</v>
      </c>
      <c r="AM144" s="2">
        <f>AW144/'Drive Train'!$F$35</f>
        <v>1.0618717185370277</v>
      </c>
      <c r="AN144" s="36">
        <f>AU144*12*60/(PI() * 'Drive Train'!$F$15)/AM$2*AM144</f>
        <v>1394.0285221067318</v>
      </c>
      <c r="AO144" s="2">
        <f>('DEPRECATED - DT-Prelim Calcs'!$C$6*AM144-AN144)/('DEPRECATED - DT-Prelim Calcs'!$C$6*AM144)*'DEPRECATED - DT-Prelim Calcs'!$C$7*AM144</f>
        <v>3.9554144463523637</v>
      </c>
      <c r="AP144" s="43">
        <f>AO144/'DEPRECATED - DT-Prelim Calcs'!$C$7*('DEPRECATED - DT-Prelim Calcs'!$C$8-'DEPRECATED - DT-Prelim Calcs'!$C$9)+'DEPRECATED - DT-Prelim Calcs'!$C$9</f>
        <v>216.98153327143473</v>
      </c>
      <c r="AQ144" s="43">
        <f t="shared" si="189"/>
        <v>93</v>
      </c>
      <c r="AR144" s="2">
        <f t="shared" si="209"/>
        <v>1.5770397864328074</v>
      </c>
      <c r="AS144" s="43">
        <f>AR144*'DEPRECATED - DT-Prelim Calcs'!$C$21/AM$2/'DEPRECATED - DT-Prelim Calcs'!$C$19/'DEPRECATED - DT-Prelim Calcs'!$C$18*3.39*'DEPRECATED - DT-Prelim Calcs'!$C$20</f>
        <v>15.84018400915893</v>
      </c>
      <c r="AT144" s="36">
        <f t="shared" si="210"/>
        <v>0</v>
      </c>
      <c r="AU144" s="43">
        <f>AS143*'DEPRECATED - DT-Prelim Calcs'!$C$11+AU143</f>
        <v>7.6375790511348924</v>
      </c>
      <c r="AV144" s="43">
        <f>AV143+0.5*AS144*'DEPRECATED - DT-Prelim Calcs'!$C$11^2+AU144*'DEPRECATED - DT-Prelim Calcs'!$C$11</f>
        <v>8275.7487479029023</v>
      </c>
      <c r="AW144" s="43">
        <f>MIN('Drive Train'!$F$35-AQ143*'DEPRECATED - DT-Prelim Calcs'!$C$21*'Drive Train'!$F$39,AW143+AQ$2)</f>
        <v>13.167209309859143</v>
      </c>
      <c r="AX144" s="43">
        <f>'Drive Train'!$F$35-AQ144*'DEPRECATED - DT-Prelim Calcs'!$C$21*'Drive Train'!$F$39</f>
        <v>7.1920000000000002</v>
      </c>
      <c r="AY144" s="1">
        <f>IF(AV144&gt;='Drive Train'!$F$29,1,0)</f>
        <v>1</v>
      </c>
      <c r="AZ144" s="43">
        <f t="shared" si="211"/>
        <v>103.33333333333333</v>
      </c>
      <c r="BA144" s="49">
        <f>BA143+'DEPRECATED - DT-Prelim Calcs'!$C$11</f>
        <v>560</v>
      </c>
      <c r="BB144" s="2">
        <f>BL144/'Drive Train'!$F$35</f>
        <v>1.947851892879459</v>
      </c>
      <c r="BC144" s="36">
        <f>BJ144*12*60/(PI() * 'Drive Train'!$F$15)/BB$2*BB144</f>
        <v>-112685.15422950842</v>
      </c>
      <c r="BD144" s="2">
        <f>('DEPRECATED - DT-Prelim Calcs'!$C$6*BB144-BC144)/('DEPRECATED - DT-Prelim Calcs'!$C$6*BB144)*'DEPRECATED - DT-Prelim Calcs'!$C$7*BB144</f>
        <v>91.971377311208826</v>
      </c>
      <c r="BE144" s="43">
        <f>BD144/'DEPRECATED - DT-Prelim Calcs'!$C$7*('DEPRECATED - DT-Prelim Calcs'!$C$8-'DEPRECATED - DT-Prelim Calcs'!$C$9)+'DEPRECATED - DT-Prelim Calcs'!$C$9</f>
        <v>5011.8810027748095</v>
      </c>
      <c r="BF144" s="43">
        <f t="shared" si="190"/>
        <v>93</v>
      </c>
      <c r="BG144" s="2">
        <f t="shared" si="212"/>
        <v>2.0025508475699998</v>
      </c>
      <c r="BH144" s="43">
        <f>BG144*'DEPRECATED - DT-Prelim Calcs'!$C$21/BB$2/'DEPRECATED - DT-Prelim Calcs'!$C$19/'DEPRECATED - DT-Prelim Calcs'!$C$18*3.39*'DEPRECATED - DT-Prelim Calcs'!$C$20</f>
        <v>29.053734754561201</v>
      </c>
      <c r="BI144" s="36">
        <f t="shared" si="213"/>
        <v>0</v>
      </c>
      <c r="BJ144" s="43">
        <f>BH143*'DEPRECATED - DT-Prelim Calcs'!$C$11+BJ143</f>
        <v>-233.0054298369252</v>
      </c>
      <c r="BK144" s="43">
        <f>BK143+0.5*BH144*'DEPRECATED - DT-Prelim Calcs'!$C$11^2+BJ144*'DEPRECATED - DT-Prelim Calcs'!$C$11</f>
        <v>-71247.436222411285</v>
      </c>
      <c r="BL144" s="43">
        <f>MIN('Drive Train'!$F$35-BF143*'DEPRECATED - DT-Prelim Calcs'!$C$21*'Drive Train'!$F$39,BL143+BF$2)</f>
        <v>24.153363471705294</v>
      </c>
      <c r="BM144" s="43">
        <f>'Drive Train'!$F$35-BF144*'DEPRECATED - DT-Prelim Calcs'!$C$21*'Drive Train'!$F$39</f>
        <v>7.1920000000000002</v>
      </c>
      <c r="BN144" s="1">
        <f>IF(BK144&gt;='Drive Train'!$F$29,1,0)</f>
        <v>0</v>
      </c>
      <c r="BO144" s="43">
        <f t="shared" si="214"/>
        <v>103.33333333333333</v>
      </c>
      <c r="BP144" s="49">
        <f>BP143+'DEPRECATED - DT-Prelim Calcs'!$C$11</f>
        <v>560</v>
      </c>
      <c r="BQ144" s="2">
        <f>CA144/'Drive Train'!$F$35</f>
        <v>0.57999999999999996</v>
      </c>
      <c r="BR144" s="36">
        <f>BY144*12*60/(PI() * 'Drive Train'!$F$15)/BQ$2*BQ144</f>
        <v>-40637.929606251833</v>
      </c>
      <c r="BS144" s="2">
        <f>('DEPRECATED - DT-Prelim Calcs'!$C$6*BQ144-BR144)/('DEPRECATED - DT-Prelim Calcs'!$C$6*BQ144)*'DEPRECATED - DT-Prelim Calcs'!$C$7*BQ144</f>
        <v>32.593536967605196</v>
      </c>
      <c r="BT144" s="43">
        <f>BS144/'DEPRECATED - DT-Prelim Calcs'!$C$7*('DEPRECATED - DT-Prelim Calcs'!$C$8-'DEPRECATED - DT-Prelim Calcs'!$C$9)+'DEPRECATED - DT-Prelim Calcs'!$C$9</f>
        <v>1777.1180586829696</v>
      </c>
      <c r="BU144" s="43">
        <f t="shared" si="191"/>
        <v>93</v>
      </c>
      <c r="BV144" s="2">
        <f t="shared" si="215"/>
        <v>1.5313624128476471</v>
      </c>
      <c r="BW144" s="43">
        <f>BV144*'DEPRECATED - DT-Prelim Calcs'!$C$21/BQ$2/'DEPRECATED - DT-Prelim Calcs'!$C$19/'DEPRECATED - DT-Prelim Calcs'!$C$18*3.39*'DEPRECATED - DT-Prelim Calcs'!$C$20</f>
        <v>29.053734754561201</v>
      </c>
      <c r="BX144" s="36">
        <f t="shared" si="216"/>
        <v>0</v>
      </c>
      <c r="BY144" s="43">
        <f>BW143*'DEPRECATED - DT-Prelim Calcs'!$C$11+BY143</f>
        <v>-215.80091465196068</v>
      </c>
      <c r="BZ144" s="43">
        <f>BZ143+0.5*BW144*'DEPRECATED - DT-Prelim Calcs'!$C$11^2+BY144*'DEPRECATED - DT-Prelim Calcs'!$C$11</f>
        <v>-181419.34026392407</v>
      </c>
      <c r="CA144" s="43">
        <f>MIN('Drive Train'!$F$35-BU143*'DEPRECATED - DT-Prelim Calcs'!$C$21*'Drive Train'!$F$39,CA143+BU$2)</f>
        <v>7.1920000000000002</v>
      </c>
      <c r="CB144" s="43">
        <f>'Drive Train'!$F$35-BU144*'DEPRECATED - DT-Prelim Calcs'!$C$21*'Drive Train'!$F$39</f>
        <v>7.1920000000000002</v>
      </c>
      <c r="CC144" s="1">
        <f>IF(BZ144&gt;='Drive Train'!$F$29,1,0)</f>
        <v>0</v>
      </c>
      <c r="CD144" s="43">
        <f t="shared" si="217"/>
        <v>103.33333333333333</v>
      </c>
      <c r="CE144" s="49">
        <f>CE143+'DEPRECATED - DT-Prelim Calcs'!$C$11</f>
        <v>560</v>
      </c>
      <c r="CF144" s="2">
        <f>CP144/'Drive Train'!$F$35</f>
        <v>1.7057685896927566</v>
      </c>
      <c r="CG144" s="36">
        <f>CN144*12*60/(PI() * 'Drive Train'!$F$15)/CF$2*CF144</f>
        <v>-229271.32460694367</v>
      </c>
      <c r="CH144" s="2">
        <f>('DEPRECATED - DT-Prelim Calcs'!$C$6*CF144-CG144)/('DEPRECATED - DT-Prelim Calcs'!$C$6*CF144)*'DEPRECATED - DT-Prelim Calcs'!$C$7*CF144</f>
        <v>176.53963343276968</v>
      </c>
      <c r="CI144" s="43">
        <f>CH144/'DEPRECATED - DT-Prelim Calcs'!$C$7*('DEPRECATED - DT-Prelim Calcs'!$C$8-'DEPRECATED - DT-Prelim Calcs'!$C$9)+'DEPRECATED - DT-Prelim Calcs'!$C$9</f>
        <v>9618.9576422329737</v>
      </c>
      <c r="CJ144" s="43">
        <f t="shared" si="192"/>
        <v>93</v>
      </c>
      <c r="CK144" s="2">
        <f t="shared" si="218"/>
        <v>1.2396743342100003</v>
      </c>
      <c r="CL144" s="43">
        <f>CK144*'DEPRECATED - DT-Prelim Calcs'!$C$21/CF$2/'DEPRECATED - DT-Prelim Calcs'!$C$19/'DEPRECATED - DT-Prelim Calcs'!$C$18*3.39*'DEPRECATED - DT-Prelim Calcs'!$C$20</f>
        <v>29.053734754561205</v>
      </c>
      <c r="CM144" s="36">
        <f t="shared" si="219"/>
        <v>0</v>
      </c>
      <c r="CN144" s="43">
        <f>CL143*'DEPRECATED - DT-Prelim Calcs'!$C$11+CN143</f>
        <v>-335.12664186182991</v>
      </c>
      <c r="CO144" s="43">
        <f>CO143+0.5*CL144*'DEPRECATED - DT-Prelim Calcs'!$C$11^2+CN144*'DEPRECATED - DT-Prelim Calcs'!$C$11</f>
        <v>-344238.76498574286</v>
      </c>
      <c r="CP144" s="43">
        <f>MIN('Drive Train'!$F$35-CJ143*'DEPRECATED - DT-Prelim Calcs'!$C$21*'Drive Train'!$F$39,CP143+CJ$2)</f>
        <v>21.151530512190181</v>
      </c>
      <c r="CQ144" s="43">
        <f>'Drive Train'!$F$35-CJ144*'DEPRECATED - DT-Prelim Calcs'!$C$21*'Drive Train'!$F$39</f>
        <v>7.1920000000000002</v>
      </c>
      <c r="CR144" s="1">
        <f>IF(CO144&gt;='Drive Train'!$F$29,1,0)</f>
        <v>0</v>
      </c>
      <c r="CS144" s="43">
        <f t="shared" si="220"/>
        <v>103.33333333333333</v>
      </c>
      <c r="CT144" s="49">
        <f>CT143+'DEPRECATED - DT-Prelim Calcs'!$C$11</f>
        <v>560</v>
      </c>
      <c r="CU144" s="2">
        <f>DE144/'Drive Train'!$F$35</f>
        <v>0.57999999999999996</v>
      </c>
      <c r="CV144" s="36">
        <f>DC144*12*60/(PI() * 'Drive Train'!$F$15)/CU$2*CU144</f>
        <v>-64162.854941298872</v>
      </c>
      <c r="CW144" s="2">
        <f>('DEPRECATED - DT-Prelim Calcs'!$C$6*CU144-CV144)/('DEPRECATED - DT-Prelim Calcs'!$C$6*CU144)*'DEPRECATED - DT-Prelim Calcs'!$C$7*CU144</f>
        <v>49.886938193525353</v>
      </c>
      <c r="CX144" s="43">
        <f>CW144/'DEPRECATED - DT-Prelim Calcs'!$C$7*('DEPRECATED - DT-Prelim Calcs'!$C$8-'DEPRECATED - DT-Prelim Calcs'!$C$9)+'DEPRECATED - DT-Prelim Calcs'!$C$9</f>
        <v>2719.2212597965304</v>
      </c>
      <c r="CY144" s="43">
        <f t="shared" si="193"/>
        <v>93</v>
      </c>
      <c r="CZ144" s="2">
        <f t="shared" si="221"/>
        <v>1.0413264407364002</v>
      </c>
      <c r="DA144" s="43">
        <f>CZ144*'DEPRECATED - DT-Prelim Calcs'!$C$21/CU$2/'DEPRECATED - DT-Prelim Calcs'!$C$19/'DEPRECATED - DT-Prelim Calcs'!$C$18*3.39*'DEPRECATED - DT-Prelim Calcs'!$C$20</f>
        <v>29.053734754561201</v>
      </c>
      <c r="DB144" s="36">
        <f t="shared" si="222"/>
        <v>0</v>
      </c>
      <c r="DC144" s="43">
        <f>DA143*'DEPRECATED - DT-Prelim Calcs'!$C$11+DC143</f>
        <v>-231.69373990451976</v>
      </c>
      <c r="DD144" s="43">
        <f>DD143+0.5*DA144*'DEPRECATED - DT-Prelim Calcs'!$C$11^2+DC144*'DEPRECATED - DT-Prelim Calcs'!$C$11</f>
        <v>-540461.52074597229</v>
      </c>
      <c r="DE144" s="43">
        <f>MIN('Drive Train'!$F$35-CY143*'DEPRECATED - DT-Prelim Calcs'!$C$21*'Drive Train'!$F$39,DE143+CY$2)</f>
        <v>7.1920000000000002</v>
      </c>
      <c r="DF144" s="43">
        <f>'Drive Train'!$F$35-CY144*'DEPRECATED - DT-Prelim Calcs'!$C$21*'Drive Train'!$F$39</f>
        <v>7.1920000000000002</v>
      </c>
      <c r="DG144" s="1">
        <f>IF(DD144&gt;='Drive Train'!$F$29,1,0)</f>
        <v>0</v>
      </c>
      <c r="DH144" s="43">
        <f t="shared" si="223"/>
        <v>103.33333333333333</v>
      </c>
      <c r="DI144" s="49">
        <f>DI143+'DEPRECATED - DT-Prelim Calcs'!$C$11</f>
        <v>560</v>
      </c>
      <c r="DJ144" s="2">
        <f>DT144/'Drive Train'!$F$35</f>
        <v>0.57999999999999996</v>
      </c>
      <c r="DK144" s="36">
        <f>DR144*12*60/(PI() * 'Drive Train'!$F$15)/DJ$2*DJ144</f>
        <v>-530848.87679743127</v>
      </c>
      <c r="DL144" s="2">
        <f>('DEPRECATED - DT-Prelim Calcs'!$C$6*DJ144-DK144)/('DEPRECATED - DT-Prelim Calcs'!$C$6*DJ144)*'DEPRECATED - DT-Prelim Calcs'!$C$7*DJ144</f>
        <v>392.9523680532842</v>
      </c>
      <c r="DM144" s="43">
        <f>DL144/'DEPRECATED - DT-Prelim Calcs'!$C$7*('DEPRECATED - DT-Prelim Calcs'!$C$8-'DEPRECATED - DT-Prelim Calcs'!$C$9)+'DEPRECATED - DT-Prelim Calcs'!$C$9</f>
        <v>21408.606617828165</v>
      </c>
      <c r="DN144" s="43">
        <f t="shared" si="194"/>
        <v>93</v>
      </c>
      <c r="DO144" s="2">
        <f t="shared" si="224"/>
        <v>0.89769520753137932</v>
      </c>
      <c r="DP144" s="43">
        <f>DO144*'DEPRECATED - DT-Prelim Calcs'!$C$21/DJ$2/'DEPRECATED - DT-Prelim Calcs'!$C$19/'DEPRECATED - DT-Prelim Calcs'!$C$18*3.39*'DEPRECATED - DT-Prelim Calcs'!$C$20</f>
        <v>29.053734754561201</v>
      </c>
      <c r="DQ144" s="36">
        <f t="shared" si="225"/>
        <v>0</v>
      </c>
      <c r="DR144" s="43">
        <f>DP143*'DEPRECATED - DT-Prelim Calcs'!$C$11+DR143</f>
        <v>-1652.5078592084856</v>
      </c>
      <c r="DS144" s="43">
        <f>DS143+0.5*DP144*'DEPRECATED - DT-Prelim Calcs'!$C$11^2+DR144*'DEPRECATED - DT-Prelim Calcs'!$C$11</f>
        <v>-990185.27087415918</v>
      </c>
      <c r="DT144" s="43">
        <f>MIN('Drive Train'!$F$35-DN143*'DEPRECATED - DT-Prelim Calcs'!$C$21*'Drive Train'!$F$39,DT143+DN$2)</f>
        <v>7.1920000000000002</v>
      </c>
      <c r="DU144" s="43">
        <f>'Drive Train'!$F$35-DN144*'DEPRECATED - DT-Prelim Calcs'!$C$21*'Drive Train'!$F$39</f>
        <v>7.1920000000000002</v>
      </c>
      <c r="DV144" s="1">
        <f>IF(DS144&gt;='Drive Train'!$F$29,1,0)</f>
        <v>0</v>
      </c>
      <c r="DW144" s="43">
        <f t="shared" si="226"/>
        <v>103.33333333333333</v>
      </c>
      <c r="DX144" s="49">
        <f>DX143+'DEPRECATED - DT-Prelim Calcs'!$C$11</f>
        <v>560</v>
      </c>
      <c r="DY144" s="2">
        <f>EI144/'Drive Train'!$F$35</f>
        <v>5.9685055451217588</v>
      </c>
      <c r="DZ144" s="36">
        <f>EG144*12*60/(PI() * 'Drive Train'!$F$15)/DY$2*DY144</f>
        <v>-13214455.872702077</v>
      </c>
      <c r="EA144" s="2">
        <f>('DEPRECATED - DT-Prelim Calcs'!$C$6*DY144-DZ144)/('DEPRECATED - DT-Prelim Calcs'!$C$6*DY144)*'DEPRECATED - DT-Prelim Calcs'!$C$7*DY144</f>
        <v>9742.0672193722548</v>
      </c>
      <c r="EB144" s="43">
        <f>EA144/'DEPRECATED - DT-Prelim Calcs'!$C$7*('DEPRECATED - DT-Prelim Calcs'!$C$8-'DEPRECATED - DT-Prelim Calcs'!$C$9)+'DEPRECATED - DT-Prelim Calcs'!$C$9</f>
        <v>530726.05747326452</v>
      </c>
      <c r="EC144" s="43">
        <f t="shared" si="195"/>
        <v>93</v>
      </c>
      <c r="ED144" s="2">
        <f t="shared" si="227"/>
        <v>0.78888366722454539</v>
      </c>
      <c r="EE144" s="43">
        <f>ED144*'DEPRECATED - DT-Prelim Calcs'!$C$21/DY$2/'DEPRECATED - DT-Prelim Calcs'!$C$19/'DEPRECATED - DT-Prelim Calcs'!$C$18*3.39*'DEPRECATED - DT-Prelim Calcs'!$C$20</f>
        <v>29.053734754561201</v>
      </c>
      <c r="EF144" s="36">
        <f t="shared" si="228"/>
        <v>0</v>
      </c>
      <c r="EG144" s="43">
        <f>EE143*'DEPRECATED - DT-Prelim Calcs'!$C$11+EG143</f>
        <v>-3512.9208581848516</v>
      </c>
      <c r="EH144" s="43">
        <f>EH143+0.5*EE144*'DEPRECATED - DT-Prelim Calcs'!$C$11^2+EG144*'DEPRECATED - DT-Prelim Calcs'!$C$11</f>
        <v>-907272.90576410084</v>
      </c>
      <c r="EI144" s="43">
        <f>MIN('Drive Train'!$F$35-EC143*'DEPRECATED - DT-Prelim Calcs'!$C$21*'Drive Train'!$F$39,EI143+EC$2)</f>
        <v>74.009468759509815</v>
      </c>
      <c r="EJ144" s="43">
        <f>'Drive Train'!$F$35-EC144*'DEPRECATED - DT-Prelim Calcs'!$C$21*'Drive Train'!$F$39</f>
        <v>7.1920000000000002</v>
      </c>
      <c r="EK144" s="1">
        <f>IF(EH144&gt;='Drive Train'!$F$29,1,0)</f>
        <v>0</v>
      </c>
      <c r="EL144" s="43">
        <f t="shared" si="229"/>
        <v>103.33333333333333</v>
      </c>
      <c r="EM144" s="49">
        <f>EM143+'DEPRECATED - DT-Prelim Calcs'!$C$11</f>
        <v>560</v>
      </c>
      <c r="EN144" s="2">
        <f>EX144/'Drive Train'!$F$35</f>
        <v>0.57999999999999996</v>
      </c>
      <c r="EO144" s="36">
        <f>EV144*12*60/(PI() * 'Drive Train'!$F$15)/EN$2*EN144</f>
        <v>-1064550.6721145073</v>
      </c>
      <c r="EP144" s="2">
        <f>('DEPRECATED - DT-Prelim Calcs'!$C$6*EN144-EO144)/('DEPRECATED - DT-Prelim Calcs'!$C$6*EN144)*'DEPRECATED - DT-Prelim Calcs'!$C$7*EN144</f>
        <v>785.28174423464566</v>
      </c>
      <c r="EQ144" s="43">
        <f>EP144/'DEPRECATED - DT-Prelim Calcs'!$C$7*('DEPRECATED - DT-Prelim Calcs'!$C$8-'DEPRECATED - DT-Prelim Calcs'!$C$9)+'DEPRECATED - DT-Prelim Calcs'!$C$9</f>
        <v>42781.774126215765</v>
      </c>
      <c r="ER144" s="43">
        <f t="shared" si="196"/>
        <v>93</v>
      </c>
      <c r="ES144" s="2">
        <f t="shared" si="230"/>
        <v>0.7035989464435134</v>
      </c>
      <c r="ET144" s="43">
        <f>ES144*'DEPRECATED - DT-Prelim Calcs'!$C$21/EN$2/'DEPRECATED - DT-Prelim Calcs'!$C$19/'DEPRECATED - DT-Prelim Calcs'!$C$18*3.39*'DEPRECATED - DT-Prelim Calcs'!$C$20</f>
        <v>29.053734754561201</v>
      </c>
      <c r="EU144" s="36">
        <f t="shared" si="231"/>
        <v>0</v>
      </c>
      <c r="EV144" s="43">
        <f>ET143*'DEPRECATED - DT-Prelim Calcs'!$C$11+EV143</f>
        <v>-2597.3785110974004</v>
      </c>
      <c r="EW144" s="43">
        <f>EW143+0.5*ET144*'DEPRECATED - DT-Prelim Calcs'!$C$11^2+EV144*'DEPRECATED - DT-Prelim Calcs'!$C$11</f>
        <v>-1805697.0887179824</v>
      </c>
      <c r="EX144" s="43">
        <f>MIN('Drive Train'!$F$35-ER143*'DEPRECATED - DT-Prelim Calcs'!$C$21*'Drive Train'!$F$39,EX143+ER$2)</f>
        <v>7.1920000000000002</v>
      </c>
      <c r="EY144" s="43">
        <f>'Drive Train'!$F$35-ER144*'DEPRECATED - DT-Prelim Calcs'!$C$21*'Drive Train'!$F$39</f>
        <v>7.1920000000000002</v>
      </c>
      <c r="EZ144" s="1">
        <f>IF(EW144&gt;='Drive Train'!$F$29,1,0)</f>
        <v>0</v>
      </c>
      <c r="FA144" s="43">
        <f t="shared" si="232"/>
        <v>103.33333333333333</v>
      </c>
      <c r="FB144" s="49">
        <f>FB143+'DEPRECATED - DT-Prelim Calcs'!$C$11</f>
        <v>560</v>
      </c>
      <c r="FC144" s="2">
        <f>FM144/'Drive Train'!$F$35</f>
        <v>0.57999999999999996</v>
      </c>
      <c r="FD144" s="36">
        <f>FK144*12*60/(PI() * 'Drive Train'!$F$15)/FC$2*FC144</f>
        <v>-538650.73547328217</v>
      </c>
      <c r="FE144" s="2">
        <f>('DEPRECATED - DT-Prelim Calcs'!$C$6*FC144-FD144)/('DEPRECATED - DT-Prelim Calcs'!$C$6*FC144)*'DEPRECATED - DT-Prelim Calcs'!$C$7*FC144</f>
        <v>398.68759018333759</v>
      </c>
      <c r="FF144" s="43">
        <f>FE144/'DEPRECATED - DT-Prelim Calcs'!$C$7*('DEPRECATED - DT-Prelim Calcs'!$C$8-'DEPRECATED - DT-Prelim Calcs'!$C$9)+'DEPRECATED - DT-Prelim Calcs'!$C$9</f>
        <v>21721.047823420628</v>
      </c>
      <c r="FG144" s="43">
        <f t="shared" si="197"/>
        <v>93</v>
      </c>
      <c r="FH144" s="2">
        <f t="shared" si="233"/>
        <v>0.63495514679048781</v>
      </c>
      <c r="FI144" s="43">
        <f>FH144*'DEPRECATED - DT-Prelim Calcs'!$C$21/FC$2/'DEPRECATED - DT-Prelim Calcs'!$C$19/'DEPRECATED - DT-Prelim Calcs'!$C$18*3.39*'DEPRECATED - DT-Prelim Calcs'!$C$20</f>
        <v>29.053734754561205</v>
      </c>
      <c r="FJ144" s="36">
        <f t="shared" si="234"/>
        <v>0</v>
      </c>
      <c r="FK144" s="43">
        <f>FI143*'DEPRECATED - DT-Prelim Calcs'!$C$11+FK143</f>
        <v>-1186.0255070182241</v>
      </c>
      <c r="FL144" s="43">
        <f>FL143+0.5*FI144*'DEPRECATED - DT-Prelim Calcs'!$C$11^2+FK144*'DEPRECATED - DT-Prelim Calcs'!$C$11</f>
        <v>-2091707.7043487309</v>
      </c>
      <c r="FM144" s="43">
        <f>MIN('Drive Train'!$F$35-FG143*'DEPRECATED - DT-Prelim Calcs'!$C$21*'Drive Train'!$F$39,FM143+FG$2)</f>
        <v>7.1920000000000002</v>
      </c>
      <c r="FN144" s="43">
        <f>'Drive Train'!$F$35-FG144*'DEPRECATED - DT-Prelim Calcs'!$C$21*'Drive Train'!$F$39</f>
        <v>7.1920000000000002</v>
      </c>
      <c r="FO144" s="1">
        <f>IF(FL144&gt;='Drive Train'!$F$29,1,0)</f>
        <v>0</v>
      </c>
      <c r="FP144" s="43">
        <f t="shared" si="235"/>
        <v>103.33333333333333</v>
      </c>
      <c r="FQ144" s="49">
        <f>FQ143+'DEPRECATED - DT-Prelim Calcs'!$C$11</f>
        <v>560</v>
      </c>
      <c r="FR144" s="2">
        <f>GB144/'Drive Train'!$F$35</f>
        <v>0.57999999999999996</v>
      </c>
      <c r="FS144" s="36">
        <f>FZ144*12*60/(PI() * 'Drive Train'!$F$15)/FR$2*FR144</f>
        <v>-2548217.519403805</v>
      </c>
      <c r="FT144" s="2">
        <f>('DEPRECATED - DT-Prelim Calcs'!$C$6*FR144-FS144)/('DEPRECATED - DT-Prelim Calcs'!$C$6*FR144)*'DEPRECATED - DT-Prelim Calcs'!$C$7*FR144</f>
        <v>1875.9396617560885</v>
      </c>
      <c r="FU144" s="43">
        <f>FT144/'DEPRECATED - DT-Prelim Calcs'!$C$7*('DEPRECATED - DT-Prelim Calcs'!$C$8-'DEPRECATED - DT-Prelim Calcs'!$C$9)+'DEPRECATED - DT-Prelim Calcs'!$C$9</f>
        <v>102198.21291656302</v>
      </c>
      <c r="FV144" s="43">
        <f t="shared" si="198"/>
        <v>93</v>
      </c>
      <c r="FW144" s="2">
        <f t="shared" si="236"/>
        <v>0.57851468929799987</v>
      </c>
      <c r="FX144" s="43">
        <f>FW144*'DEPRECATED - DT-Prelim Calcs'!$C$21/FR$2/'DEPRECATED - DT-Prelim Calcs'!$C$19/'DEPRECATED - DT-Prelim Calcs'!$C$18*3.39*'DEPRECATED - DT-Prelim Calcs'!$C$20</f>
        <v>29.053734754561201</v>
      </c>
      <c r="FY144" s="36">
        <f t="shared" si="237"/>
        <v>0</v>
      </c>
      <c r="FZ144" s="43">
        <f>FX143*'DEPRECATED - DT-Prelim Calcs'!$C$11+FZ143</f>
        <v>-5112.0443414481479</v>
      </c>
      <c r="GA144" s="43">
        <f>GA143+0.5*FX144*'DEPRECATED - DT-Prelim Calcs'!$C$11^2+FZ144*'DEPRECATED - DT-Prelim Calcs'!$C$11</f>
        <v>-2230238.9232369293</v>
      </c>
      <c r="GB144" s="43">
        <f>MIN('Drive Train'!$F$35-FV143*'DEPRECATED - DT-Prelim Calcs'!$C$21*'Drive Train'!$F$39,GB143+FV$2)</f>
        <v>7.1920000000000002</v>
      </c>
      <c r="GC144" s="43">
        <f>'Drive Train'!$F$35-FV144*'DEPRECATED - DT-Prelim Calcs'!$C$21*'Drive Train'!$F$39</f>
        <v>7.1920000000000002</v>
      </c>
      <c r="GD144" s="1">
        <f>IF(GA144&gt;='Drive Train'!$F$29,1,0)</f>
        <v>0</v>
      </c>
      <c r="GE144" s="43">
        <f t="shared" si="238"/>
        <v>103.33333333333333</v>
      </c>
      <c r="GF144" s="49">
        <f>GF143+'DEPRECATED - DT-Prelim Calcs'!$C$11</f>
        <v>560</v>
      </c>
      <c r="GG144" s="2">
        <f>GQ144/'Drive Train'!$F$35</f>
        <v>0.86451612903225805</v>
      </c>
      <c r="GH144" s="36">
        <f>GO144*12*60/(PI() * 'Drive Train'!$F$15)/GG$2*GG144</f>
        <v>-108472.02555764747</v>
      </c>
      <c r="GI144" s="2">
        <f>('DEPRECATED - DT-Prelim Calcs'!$C$6*GG144-GH144)/('DEPRECATED - DT-Prelim Calcs'!$C$6*GG144)*'DEPRECATED - DT-Prelim Calcs'!$C$7*GG144</f>
        <v>83.793420749450732</v>
      </c>
      <c r="GJ144" s="43">
        <f>GI144/'DEPRECATED - DT-Prelim Calcs'!$C$7*('DEPRECATED - DT-Prelim Calcs'!$C$8-'DEPRECATED - DT-Prelim Calcs'!$C$9)+'DEPRECATED - DT-Prelim Calcs'!$C$9</f>
        <v>4566.3654587387337</v>
      </c>
      <c r="GK144" s="43">
        <f t="shared" si="239"/>
        <v>29.999999999999982</v>
      </c>
      <c r="GL144" s="2">
        <f t="shared" si="240"/>
        <v>1.4462867232450001</v>
      </c>
      <c r="GM144" s="43">
        <f>GL144*'DEPRECATED - DT-Prelim Calcs'!$C$21/GG$2/'DEPRECATED - DT-Prelim Calcs'!$C$19/'DEPRECATED - DT-Prelim Calcs'!$C$18*3.39*'DEPRECATED - DT-Prelim Calcs'!$C$20</f>
        <v>29.053734754561201</v>
      </c>
      <c r="GN144" s="36">
        <f t="shared" si="241"/>
        <v>0</v>
      </c>
      <c r="GO144" s="43">
        <f>GM143*'DEPRECATED - DT-Prelim Calcs'!$C$11+GO143</f>
        <v>-364.98142886156711</v>
      </c>
      <c r="GP144" s="43">
        <f>GP143+0.5*GM144*'DEPRECATED - DT-Prelim Calcs'!$C$11^2+GO144*'DEPRECATED - DT-Prelim Calcs'!$C$11</f>
        <v>-187486.3686230836</v>
      </c>
      <c r="GQ144" s="43">
        <f>MIN('Drive Train'!$F$35-GK143*'DEPRECATED - DT-Prelim Calcs'!$C$21*'Drive Train'!$F$39,GQ143+GK$2)</f>
        <v>10.72</v>
      </c>
      <c r="GR144" s="43">
        <f>'Drive Train'!$F$35-GK144*'DEPRECATED - DT-Prelim Calcs'!$C$21*'Drive Train'!$F$39</f>
        <v>10.72</v>
      </c>
      <c r="GS144" s="1">
        <f>IF(GP144&gt;='Drive Train'!$F$29,1,0)</f>
        <v>0</v>
      </c>
      <c r="GT144" s="43">
        <f t="shared" si="242"/>
        <v>33.333333333333314</v>
      </c>
      <c r="GU144" s="49">
        <f>GU143+'DEPRECATED - DT-Prelim Calcs'!$C$11</f>
        <v>560</v>
      </c>
      <c r="GV144" s="2">
        <f>HF144/'Drive Train'!$F$35</f>
        <v>0.84946236559139798</v>
      </c>
      <c r="GW144" s="36">
        <f>HD144*12*60/(PI() * 'Drive Train'!$F$15)/GV$2*GV144</f>
        <v>-76440.896479833449</v>
      </c>
      <c r="GX144" s="2">
        <f>('DEPRECATED - DT-Prelim Calcs'!$C$6*GV144-GW144)/('DEPRECATED - DT-Prelim Calcs'!$C$6*GV144)*'DEPRECATED - DT-Prelim Calcs'!$C$7*GV144</f>
        <v>60.176424339516906</v>
      </c>
      <c r="GY144" s="43">
        <f>GX144/'DEPRECATED - DT-Prelim Calcs'!$C$7*('DEPRECATED - DT-Prelim Calcs'!$C$8-'DEPRECATED - DT-Prelim Calcs'!$C$9)+'DEPRECATED - DT-Prelim Calcs'!$C$9</f>
        <v>3279.7678931229357</v>
      </c>
      <c r="GZ144" s="43">
        <f t="shared" si="199"/>
        <v>33.333333333333314</v>
      </c>
      <c r="HA144" s="2">
        <f t="shared" si="243"/>
        <v>1.4462867232450001</v>
      </c>
      <c r="HB144" s="43">
        <f>HA144*'DEPRECATED - DT-Prelim Calcs'!$C$21/GV$2/'DEPRECATED - DT-Prelim Calcs'!$C$19/'DEPRECATED - DT-Prelim Calcs'!$C$18*3.39*'DEPRECATED - DT-Prelim Calcs'!$C$20</f>
        <v>29.053734754561201</v>
      </c>
      <c r="HC144" s="36">
        <f t="shared" si="244"/>
        <v>0</v>
      </c>
      <c r="HD144" s="43">
        <f>HB143*'DEPRECATED - DT-Prelim Calcs'!$C$11+HD143</f>
        <v>-261.76269069130598</v>
      </c>
      <c r="HE144" s="43">
        <f>HE143+0.5*HB144*'DEPRECATED - DT-Prelim Calcs'!$C$11^2+HD144*'DEPRECATED - DT-Prelim Calcs'!$C$11</f>
        <v>-187608.81215096591</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5"/>
        <v>37.037037037037017</v>
      </c>
      <c r="HJ144" s="49">
        <f>HJ143+'DEPRECATED - DT-Prelim Calcs'!$C$11</f>
        <v>560</v>
      </c>
      <c r="HK144" s="2">
        <f>HU144/'Drive Train'!$F$35</f>
        <v>0.83440860215053769</v>
      </c>
      <c r="HL144" s="36">
        <f>HS144*12*60/(PI() * 'Drive Train'!$F$15)/HK$2*HK144</f>
        <v>10097.472575829581</v>
      </c>
      <c r="HM144" s="2">
        <f>('DEPRECATED - DT-Prelim Calcs'!$C$6*HK144-HL144)/('DEPRECATED - DT-Prelim Calcs'!$C$6*HK144)*'DEPRECATED - DT-Prelim Calcs'!$C$7*HK144</f>
        <v>-3.5093738723153476</v>
      </c>
      <c r="HN144" s="43">
        <f>HM144/'DEPRECATED - DT-Prelim Calcs'!$C$7*('DEPRECATED - DT-Prelim Calcs'!$C$8-'DEPRECATED - DT-Prelim Calcs'!$C$9)+'DEPRECATED - DT-Prelim Calcs'!$C$9</f>
        <v>-189.68230796941816</v>
      </c>
      <c r="HO144" s="43">
        <f t="shared" si="200"/>
        <v>-189.68230796941816</v>
      </c>
      <c r="HP144" s="2">
        <f t="shared" si="246"/>
        <v>-4.4546676786737773</v>
      </c>
      <c r="HQ144" s="43">
        <f>HP144*'DEPRECATED - DT-Prelim Calcs'!$C$21/HK$2/'DEPRECATED - DT-Prelim Calcs'!$C$19/'DEPRECATED - DT-Prelim Calcs'!$C$18*3.39*'DEPRECATED - DT-Prelim Calcs'!$C$20</f>
        <v>-89.487603720455581</v>
      </c>
      <c r="HR144" s="36">
        <f t="shared" si="247"/>
        <v>1</v>
      </c>
      <c r="HS144" s="43">
        <f>HQ143*'DEPRECATED - DT-Prelim Calcs'!$C$11+HS143</f>
        <v>35.201407344844256</v>
      </c>
      <c r="HT144" s="43">
        <f>HT143+0.5*HQ144*'DEPRECATED - DT-Prelim Calcs'!$C$11^2+HS144*'DEPRECATED - DT-Prelim Calcs'!$C$11</f>
        <v>-202636.64685395101</v>
      </c>
      <c r="HU144" s="43">
        <f>MIN('Drive Train'!$F$35-HO143*'DEPRECATED - DT-Prelim Calcs'!$C$21*'Drive Train'!$F$39,HU143+HO$2)</f>
        <v>10.346666666666668</v>
      </c>
      <c r="HV144" s="43">
        <f>'Drive Train'!$F$35-HO144*'DEPRECATED - DT-Prelim Calcs'!$C$21*'Drive Train'!$F$39</f>
        <v>23.022209246287417</v>
      </c>
      <c r="HW144" s="1">
        <f>IF(HT144&gt;='Drive Train'!$F$29,1,0)</f>
        <v>0</v>
      </c>
      <c r="HX144" s="43">
        <f t="shared" si="248"/>
        <v>-210.75811996602019</v>
      </c>
      <c r="HY144" s="49">
        <f>HY143+'DEPRECATED - DT-Prelim Calcs'!$C$11</f>
        <v>560</v>
      </c>
      <c r="HZ144" s="2">
        <f>IJ144/'Drive Train'!$F$35</f>
        <v>0.8193548387096774</v>
      </c>
      <c r="IA144" s="36">
        <f>IH144*12*60/(PI() * 'Drive Train'!$F$15)/HZ$2*HZ144</f>
        <v>-2546.6503265447723</v>
      </c>
      <c r="IB144" s="2">
        <f>('DEPRECATED - DT-Prelim Calcs'!$C$6*HZ144-IA144)/('DEPRECATED - DT-Prelim Calcs'!$C$6*HZ144)*'DEPRECATED - DT-Prelim Calcs'!$C$7*HZ144</f>
        <v>5.7148415966040274</v>
      </c>
      <c r="IC144" s="43">
        <f>IB144/'DEPRECATED - DT-Prelim Calcs'!$C$7*('DEPRECATED - DT-Prelim Calcs'!$C$8-'DEPRECATED - DT-Prelim Calcs'!$C$9)+'DEPRECATED - DT-Prelim Calcs'!$C$9</f>
        <v>312.83092280007014</v>
      </c>
      <c r="ID144" s="43">
        <f t="shared" si="201"/>
        <v>39.999999999999986</v>
      </c>
      <c r="IE144" s="2">
        <f t="shared" si="249"/>
        <v>0.94950199453999162</v>
      </c>
      <c r="IF144" s="43">
        <f>IE144*'DEPRECATED - DT-Prelim Calcs'!$C$21/HZ$2/'DEPRECATED - DT-Prelim Calcs'!$C$19/'DEPRECATED - DT-Prelim Calcs'!$C$18*3.39*'DEPRECATED - DT-Prelim Calcs'!$C$20</f>
        <v>19.074073387326937</v>
      </c>
      <c r="IG144" s="36">
        <f t="shared" si="250"/>
        <v>0</v>
      </c>
      <c r="IH144" s="43">
        <f>IF143*'DEPRECATED - DT-Prelim Calcs'!$C$11+IH143</f>
        <v>-9.041144527237833</v>
      </c>
      <c r="II144" s="43">
        <f>II143+0.5*IF144*'DEPRECATED - DT-Prelim Calcs'!$C$11^2+IH144*'DEPRECATED - DT-Prelim Calcs'!$C$11</f>
        <v>-193114.56418058663</v>
      </c>
      <c r="IJ144" s="43">
        <f>MIN('Drive Train'!$F$35-ID143*'DEPRECATED - DT-Prelim Calcs'!$C$21*'Drive Train'!$F$39,IJ143+ID$2)</f>
        <v>10.16</v>
      </c>
      <c r="IK144" s="43">
        <f>'Drive Train'!$F$35-ID144*'DEPRECATED - DT-Prelim Calcs'!$C$21*'Drive Train'!$F$39</f>
        <v>10.16</v>
      </c>
      <c r="IL144" s="1">
        <f>IF(II144&gt;='Drive Train'!$F$29,1,0)</f>
        <v>0</v>
      </c>
      <c r="IM144" s="43">
        <f t="shared" si="251"/>
        <v>44.444444444444429</v>
      </c>
      <c r="IN144" s="49">
        <f>IN143+'DEPRECATED - DT-Prelim Calcs'!$C$11</f>
        <v>560</v>
      </c>
      <c r="IO144" s="2">
        <f>IY144/'Drive Train'!$F$35</f>
        <v>0.80430107526881722</v>
      </c>
      <c r="IP144" s="36">
        <f>IW144*12*60/(PI() * 'Drive Train'!$F$15)/IO$2*IO144</f>
        <v>-2450.9668444393083</v>
      </c>
      <c r="IQ144" s="2">
        <f>('DEPRECATED - DT-Prelim Calcs'!$C$6*IO144-IP144)/('DEPRECATED - DT-Prelim Calcs'!$C$6*IO144)*'DEPRECATED - DT-Prelim Calcs'!$C$7*IO144</f>
        <v>5.5739015885311849</v>
      </c>
      <c r="IR144" s="43">
        <f>IQ144/'DEPRECATED - DT-Prelim Calcs'!$C$7*('DEPRECATED - DT-Prelim Calcs'!$C$8-'DEPRECATED - DT-Prelim Calcs'!$C$9)+'DEPRECATED - DT-Prelim Calcs'!$C$9</f>
        <v>305.15284773341529</v>
      </c>
      <c r="IS144" s="43">
        <f t="shared" si="202"/>
        <v>43.333333333333321</v>
      </c>
      <c r="IT144" s="2">
        <f t="shared" si="252"/>
        <v>1.0059405015830376</v>
      </c>
      <c r="IU144" s="43">
        <f>IT144*'DEPRECATED - DT-Prelim Calcs'!$C$21/IO$2/'DEPRECATED - DT-Prelim Calcs'!$C$19/'DEPRECATED - DT-Prelim Calcs'!$C$18*3.39*'DEPRECATED - DT-Prelim Calcs'!$C$20</f>
        <v>20.207838488822873</v>
      </c>
      <c r="IV144" s="36">
        <f t="shared" si="253"/>
        <v>0</v>
      </c>
      <c r="IW144" s="43">
        <f>IU143*'DEPRECATED - DT-Prelim Calcs'!$C$11+IW143</f>
        <v>-8.8643093587776036</v>
      </c>
      <c r="IX144" s="43">
        <f>IX143+0.5*IU144*'DEPRECATED - DT-Prelim Calcs'!$C$11^2+IW144*'DEPRECATED - DT-Prelim Calcs'!$C$11</f>
        <v>-233684.20039485156</v>
      </c>
      <c r="IY144" s="43">
        <f>MIN('Drive Train'!$F$35-IS143*'DEPRECATED - DT-Prelim Calcs'!$C$21*'Drive Train'!$F$39,IY143+IS$2)</f>
        <v>9.9733333333333345</v>
      </c>
      <c r="IZ144" s="43">
        <f>'Drive Train'!$F$35-IS144*'DEPRECATED - DT-Prelim Calcs'!$C$21*'Drive Train'!$F$39</f>
        <v>9.9733333333333345</v>
      </c>
      <c r="JA144" s="1">
        <f>IF(IX144&gt;='Drive Train'!$F$29,1,0)</f>
        <v>0</v>
      </c>
      <c r="JB144" s="43">
        <f t="shared" si="254"/>
        <v>48.148148148148138</v>
      </c>
      <c r="JC144" s="49">
        <f>JC143+'DEPRECATED - DT-Prelim Calcs'!$C$11</f>
        <v>560</v>
      </c>
      <c r="JD144" s="2">
        <f>JN144/'Drive Train'!$F$35</f>
        <v>0.78924731182795704</v>
      </c>
      <c r="JE144" s="36">
        <f>JL144*12*60/(PI() * 'Drive Train'!$F$15)/JD$2*JD144</f>
        <v>24093.648692143288</v>
      </c>
      <c r="JF144" s="2">
        <f>('DEPRECATED - DT-Prelim Calcs'!$C$6*JD144-JE144)/('DEPRECATED - DT-Prelim Calcs'!$C$6*JD144)*'DEPRECATED - DT-Prelim Calcs'!$C$7*JD144</f>
        <v>-14.009905400027201</v>
      </c>
      <c r="JG144" s="43">
        <f>JF144/'DEPRECATED - DT-Prelim Calcs'!$C$7*('DEPRECATED - DT-Prelim Calcs'!$C$8-'DEPRECATED - DT-Prelim Calcs'!$C$9)+'DEPRECATED - DT-Prelim Calcs'!$C$9</f>
        <v>-761.72618970297424</v>
      </c>
      <c r="JH144" s="43">
        <f t="shared" si="203"/>
        <v>-761.72618970297424</v>
      </c>
      <c r="JI144" s="2">
        <f t="shared" si="255"/>
        <v>-16.394542876867526</v>
      </c>
      <c r="JJ144" s="43">
        <f>JI144*'DEPRECATED - DT-Prelim Calcs'!$C$21/JD$2/'DEPRECATED - DT-Prelim Calcs'!$C$19/'DEPRECATED - DT-Prelim Calcs'!$C$18*3.39*'DEPRECATED - DT-Prelim Calcs'!$C$20</f>
        <v>-329.34181895694621</v>
      </c>
      <c r="JK144" s="36">
        <f t="shared" si="256"/>
        <v>1</v>
      </c>
      <c r="JL144" s="43">
        <f>JJ143*'DEPRECATED - DT-Prelim Calcs'!$C$11+JL143</f>
        <v>88.800534423695538</v>
      </c>
      <c r="JM144" s="43">
        <f>JM143+0.5*JJ144*'DEPRECATED - DT-Prelim Calcs'!$C$11^2+JL144*'DEPRECATED - DT-Prelim Calcs'!$C$11</f>
        <v>-205535.8983368575</v>
      </c>
      <c r="JN144" s="43">
        <f>MIN('Drive Train'!$F$35-JH143*'DEPRECATED - DT-Prelim Calcs'!$C$21*'Drive Train'!$F$39,JN143+JH$2)</f>
        <v>9.7866666666666671</v>
      </c>
      <c r="JO144" s="43">
        <f>'Drive Train'!$F$35-JH144*'DEPRECATED - DT-Prelim Calcs'!$C$21*'Drive Train'!$F$39</f>
        <v>55.05666662336656</v>
      </c>
      <c r="JP144" s="1">
        <f>IF(JM144&gt;='Drive Train'!$F$29,1,0)</f>
        <v>0</v>
      </c>
      <c r="JQ144" s="43">
        <f>MIN(JG144,'DEPRECATED - DT-Prelim Calcs'!$C$10)*'DEPRECATED - DT-Prelim Calcs'!$C$11*1000/60/60</f>
        <v>-846.36243300330477</v>
      </c>
      <c r="JR144" s="49">
        <f>JR143+'DEPRECATED - DT-Prelim Calcs'!$C$11</f>
        <v>560</v>
      </c>
      <c r="JS144" s="2">
        <f>KC144/'Drive Train'!$F$35</f>
        <v>0.77419354838709686</v>
      </c>
      <c r="JT144" s="36">
        <f>KA144*12*60/(PI() * 'Drive Train'!$F$15)/JS$2*JS144</f>
        <v>12658.154118990002</v>
      </c>
      <c r="JU144" s="2">
        <f>('DEPRECATED - DT-Prelim Calcs'!$C$6*JS144-JT144)/('DEPRECATED - DT-Prelim Calcs'!$C$6*JS144)*'DEPRECATED - DT-Prelim Calcs'!$C$7*JS144</f>
        <v>-5.6741643612092041</v>
      </c>
      <c r="JV144" s="43">
        <f>JU144/'DEPRECATED - DT-Prelim Calcs'!$C$7*('DEPRECATED - DT-Prelim Calcs'!$C$8-'DEPRECATED - DT-Prelim Calcs'!$C$9)+'DEPRECATED - DT-Prelim Calcs'!$C$9</f>
        <v>-307.61492415542676</v>
      </c>
      <c r="JW144" s="43">
        <f t="shared" si="204"/>
        <v>-307.61492415542676</v>
      </c>
      <c r="JX144" s="2">
        <f t="shared" si="257"/>
        <v>-6.9513491397421809</v>
      </c>
      <c r="JY144" s="43">
        <f>JX144*'DEPRECATED - DT-Prelim Calcs'!$C$21/JS$2/'DEPRECATED - DT-Prelim Calcs'!$C$19/'DEPRECATED - DT-Prelim Calcs'!$C$18*3.39*'DEPRECATED - DT-Prelim Calcs'!$C$20</f>
        <v>-139.64219600887822</v>
      </c>
      <c r="JZ144" s="36">
        <f t="shared" si="258"/>
        <v>1</v>
      </c>
      <c r="KA144" s="43">
        <f>JY143*'DEPRECATED - DT-Prelim Calcs'!$C$11+KA143</f>
        <v>47.560558782215168</v>
      </c>
      <c r="KB144" s="43">
        <f>KB143+0.5*JY144*'DEPRECATED - DT-Prelim Calcs'!$C$11^2+KA144*'DEPRECATED - DT-Prelim Calcs'!$C$11</f>
        <v>-223528.32981109936</v>
      </c>
      <c r="KC144" s="43">
        <f>MIN('Drive Train'!$F$35-JW143*'DEPRECATED - DT-Prelim Calcs'!$C$21*'Drive Train'!$F$39,KC143+JW$2)</f>
        <v>9.6000000000000014</v>
      </c>
      <c r="KD144" s="43">
        <f>'Drive Train'!$F$35-JW144*'DEPRECATED - DT-Prelim Calcs'!$C$21*'Drive Train'!$F$39</f>
        <v>29.626435752703898</v>
      </c>
      <c r="KE144" s="1">
        <f>IF(KB144&gt;='Drive Train'!$F$29,1,0)</f>
        <v>0</v>
      </c>
      <c r="KF144" s="43">
        <f>MIN(JV144,'DEPRECATED - DT-Prelim Calcs'!$C$10)*'DEPRECATED - DT-Prelim Calcs'!$C$11*1000/60/60</f>
        <v>-341.79436017269637</v>
      </c>
      <c r="KG144" s="49">
        <f>KG143+'DEPRECATED - DT-Prelim Calcs'!$C$11</f>
        <v>560</v>
      </c>
      <c r="KH144" s="2">
        <f>KR144/'Drive Train'!$F$35</f>
        <v>0.75913978494623657</v>
      </c>
      <c r="KI144" s="36">
        <f>KP144*12*60/(PI() * 'Drive Train'!$F$15)/KH$2*KH144</f>
        <v>-161339.10589093599</v>
      </c>
      <c r="KJ144" s="2">
        <f>('DEPRECATED - DT-Prelim Calcs'!$C$6*KH144-KI144)/('DEPRECATED - DT-Prelim Calcs'!$C$6*KH144)*'DEPRECATED - DT-Prelim Calcs'!$C$7*KH144</f>
        <v>122.16231020401383</v>
      </c>
      <c r="KK144" s="43">
        <f>KJ144/'DEPRECATED - DT-Prelim Calcs'!$C$7*('DEPRECATED - DT-Prelim Calcs'!$C$8-'DEPRECATED - DT-Prelim Calcs'!$C$9)+'DEPRECATED - DT-Prelim Calcs'!$C$9</f>
        <v>6656.6109290246341</v>
      </c>
      <c r="KL144" s="43">
        <f t="shared" si="205"/>
        <v>53.333333333333329</v>
      </c>
      <c r="KM144" s="2">
        <f t="shared" si="259"/>
        <v>1.4462867232450001</v>
      </c>
      <c r="KN144" s="43">
        <f>KM144*'DEPRECATED - DT-Prelim Calcs'!$C$21/KH$2/'DEPRECATED - DT-Prelim Calcs'!$C$19/'DEPRECATED - DT-Prelim Calcs'!$C$18*3.39*'DEPRECATED - DT-Prelim Calcs'!$C$20</f>
        <v>29.053734754561201</v>
      </c>
      <c r="KO144" s="36">
        <f t="shared" si="260"/>
        <v>0</v>
      </c>
      <c r="KP144" s="43">
        <f>KN143*'DEPRECATED - DT-Prelim Calcs'!$C$11+KP143</f>
        <v>-618.22136622265566</v>
      </c>
      <c r="KQ144" s="43">
        <f>KQ143+0.5*KN144*'DEPRECATED - DT-Prelim Calcs'!$C$11^2+KP144*'DEPRECATED - DT-Prelim Calcs'!$C$11</f>
        <v>-230627.35460713934</v>
      </c>
      <c r="KR144" s="43">
        <f>MIN('Drive Train'!$F$35-KL143*'DEPRECATED - DT-Prelim Calcs'!$C$21*'Drive Train'!$F$39,KR143+KL$2)</f>
        <v>9.413333333333334</v>
      </c>
      <c r="KS144" s="43">
        <f>'Drive Train'!$F$35-KL144*'DEPRECATED - DT-Prelim Calcs'!$C$21*'Drive Train'!$F$39</f>
        <v>9.413333333333334</v>
      </c>
      <c r="KT144" s="1">
        <f>IF(KQ144&gt;='Drive Train'!$F$29,1,0)</f>
        <v>0</v>
      </c>
      <c r="KU144" s="43">
        <f>MIN(KK144,'DEPRECATED - DT-Prelim Calcs'!$C$10)*'DEPRECATED - DT-Prelim Calcs'!$C$11*1000/60/60</f>
        <v>103.33333333333333</v>
      </c>
      <c r="KV144" s="49">
        <f>KV143+'DEPRECATED - DT-Prelim Calcs'!$C$11</f>
        <v>560</v>
      </c>
      <c r="KW144" s="2">
        <f>LG144/'Drive Train'!$F$35</f>
        <v>0.74408602150537628</v>
      </c>
      <c r="KX144" s="36">
        <f>LE144*12*60/(PI() * 'Drive Train'!$F$15)/KW$2*KW144</f>
        <v>-7128.0054297538954</v>
      </c>
      <c r="KY144" s="2">
        <f>('DEPRECATED - DT-Prelim Calcs'!$C$6*KW144-KX144)/('DEPRECATED - DT-Prelim Calcs'!$C$6*KW144)*'DEPRECATED - DT-Prelim Calcs'!$C$7*KW144</f>
        <v>8.7296295012905869</v>
      </c>
      <c r="KZ144" s="43">
        <f>KY144/'DEPRECATED - DT-Prelim Calcs'!$C$7*('DEPRECATED - DT-Prelim Calcs'!$C$8-'DEPRECATED - DT-Prelim Calcs'!$C$9)+'DEPRECATED - DT-Prelim Calcs'!$C$9</f>
        <v>477.06936835389018</v>
      </c>
      <c r="LA144" s="43">
        <f t="shared" si="206"/>
        <v>56.666666666666664</v>
      </c>
      <c r="LB144" s="2">
        <f t="shared" si="261"/>
        <v>1.4462867232450001</v>
      </c>
      <c r="LC144" s="43">
        <f>LB144*'DEPRECATED - DT-Prelim Calcs'!$C$21/KW$2/'DEPRECATED - DT-Prelim Calcs'!$C$19/'DEPRECATED - DT-Prelim Calcs'!$C$18*3.39*'DEPRECATED - DT-Prelim Calcs'!$C$20</f>
        <v>29.053734754561201</v>
      </c>
      <c r="LD144" s="36">
        <f t="shared" si="262"/>
        <v>0</v>
      </c>
      <c r="LE144" s="43">
        <f>LC143*'DEPRECATED - DT-Prelim Calcs'!$C$11+LE143</f>
        <v>-27.865766469121425</v>
      </c>
      <c r="LF144" s="43">
        <f>LF143+0.5*LC144*'DEPRECATED - DT-Prelim Calcs'!$C$11^2+LE144*'DEPRECATED - DT-Prelim Calcs'!$C$11</f>
        <v>-245119.35762287269</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103.33333333333333</v>
      </c>
      <c r="LK144" s="49">
        <f>LK143+'DEPRECATED - DT-Prelim Calcs'!$C$11</f>
        <v>560</v>
      </c>
      <c r="LL144" s="2">
        <f>LV144/'Drive Train'!$F$35</f>
        <v>0.72903225806451621</v>
      </c>
      <c r="LM144" s="36">
        <f>LT144*12*60/(PI() * 'Drive Train'!$F$15)/LL$2*LL144</f>
        <v>-142954.53784294424</v>
      </c>
      <c r="LN144" s="2">
        <f>('DEPRECATED - DT-Prelim Calcs'!$C$6*LL144-LM144)/('DEPRECATED - DT-Prelim Calcs'!$C$6*LL144)*'DEPRECATED - DT-Prelim Calcs'!$C$7*LL144</f>
        <v>108.50643127204805</v>
      </c>
      <c r="LO144" s="43">
        <f>LN144/'DEPRECATED - DT-Prelim Calcs'!$C$7*('DEPRECATED - DT-Prelim Calcs'!$C$8-'DEPRECATED - DT-Prelim Calcs'!$C$9)+'DEPRECATED - DT-Prelim Calcs'!$C$9</f>
        <v>5912.6712558653035</v>
      </c>
      <c r="LP144" s="43">
        <f t="shared" si="207"/>
        <v>60</v>
      </c>
      <c r="LQ144" s="2">
        <f t="shared" si="263"/>
        <v>1.4462867232450001</v>
      </c>
      <c r="LR144" s="43">
        <f>LQ144*'DEPRECATED - DT-Prelim Calcs'!$C$21/LL$2/'DEPRECATED - DT-Prelim Calcs'!$C$19/'DEPRECATED - DT-Prelim Calcs'!$C$18*3.39*'DEPRECATED - DT-Prelim Calcs'!$C$20</f>
        <v>29.053734754561201</v>
      </c>
      <c r="LS144" s="36">
        <f t="shared" si="264"/>
        <v>0</v>
      </c>
      <c r="LT144" s="43">
        <f>LR143*'DEPRECATED - DT-Prelim Calcs'!$C$11+LT143</f>
        <v>-570.39711170215696</v>
      </c>
      <c r="LU144" s="43">
        <f>LU143+0.5*LR144*'DEPRECATED - DT-Prelim Calcs'!$C$11^2+LT144*'DEPRECATED - DT-Prelim Calcs'!$C$11</f>
        <v>-255456.8871939643</v>
      </c>
      <c r="LV144" s="43">
        <f>MIN('Drive Train'!$F$35-LP143*'DEPRECATED - DT-Prelim Calcs'!$C$21*'Drive Train'!$F$39,LV143+LP$2)</f>
        <v>9.0400000000000009</v>
      </c>
      <c r="LW144" s="43">
        <f>'Drive Train'!$F$35-LP144*'DEPRECATED - DT-Prelim Calcs'!$C$21*'Drive Train'!$F$39</f>
        <v>9.0400000000000009</v>
      </c>
      <c r="LX144" s="1">
        <f>IF(LU144&gt;='Drive Train'!$F$29,1,0)</f>
        <v>0</v>
      </c>
      <c r="LY144" s="43">
        <f>MIN(LO144,'DEPRECATED - DT-Prelim Calcs'!$C$10)*'DEPRECATED - DT-Prelim Calcs'!$C$11*1000/60/60</f>
        <v>103.33333333333333</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1"/>
        <v>0</v>
      </c>
      <c r="X145" s="2">
        <f>MAX(MIN(IF(AND(AI144=1,AG145&lt;0),-1,1)*(W145-$C$9)/($C$8-$C$9)*$C$7-$C$29*AE145/T$2 -  AI144*$C$29/2,X$2),MAX(X$4:X144)*-1)</f>
        <v>-0.27672021620693066</v>
      </c>
      <c r="Y145" s="43">
        <f t="shared" si="182"/>
        <v>0</v>
      </c>
      <c r="Z145" s="43">
        <f t="shared" si="183"/>
        <v>0</v>
      </c>
      <c r="AA145" s="43">
        <f t="shared" si="184"/>
        <v>0</v>
      </c>
      <c r="AB145" s="43" t="e">
        <f t="shared" si="185"/>
        <v>#N/A</v>
      </c>
      <c r="AC145" s="36">
        <f t="shared" si="208"/>
        <v>1</v>
      </c>
      <c r="AD145" s="1">
        <f t="shared" si="186"/>
        <v>1</v>
      </c>
      <c r="AE145" s="43">
        <f t="shared" si="187"/>
        <v>0</v>
      </c>
      <c r="AF145" s="43" t="e">
        <f t="shared" si="188"/>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889.49632897085212</v>
      </c>
      <c r="AK145" s="43">
        <f t="shared" si="265"/>
        <v>0</v>
      </c>
      <c r="AL145" s="49">
        <f>AL144+'DEPRECATED - DT-Prelim Calcs'!$C$11</f>
        <v>564</v>
      </c>
      <c r="AM145" s="2">
        <f>AW145/'Drive Train'!$F$35</f>
        <v>0.57999999999999996</v>
      </c>
      <c r="AN145" s="36">
        <f>AU145*12*60/(PI() * 'Drive Train'!$F$15)/AM$2*AM145</f>
        <v>7078.1526243004964</v>
      </c>
      <c r="AO145" s="2">
        <f>('DEPRECATED - DT-Prelim Calcs'!$C$6*AM145-AN145)/('DEPRECATED - DT-Prelim Calcs'!$C$6*AM145)*'DEPRECATED - DT-Prelim Calcs'!$C$7*AM145</f>
        <v>-2.4830187786785785</v>
      </c>
      <c r="AP145" s="43">
        <f>AO145/'DEPRECATED - DT-Prelim Calcs'!$C$7*('DEPRECATED - DT-Prelim Calcs'!$C$8-'DEPRECATED - DT-Prelim Calcs'!$C$9)+'DEPRECATED - DT-Prelim Calcs'!$C$9</f>
        <v>-133.76893346532555</v>
      </c>
      <c r="AQ145" s="43">
        <f t="shared" si="189"/>
        <v>-133.76893346532555</v>
      </c>
      <c r="AR145" s="2">
        <f t="shared" si="209"/>
        <v>-3.4363083283957385</v>
      </c>
      <c r="AS145" s="43">
        <f>AR145*'DEPRECATED - DT-Prelim Calcs'!$C$21/AM$2/'DEPRECATED - DT-Prelim Calcs'!$C$19/'DEPRECATED - DT-Prelim Calcs'!$C$18*3.39*'DEPRECATED - DT-Prelim Calcs'!$C$20</f>
        <v>-34.515144578004588</v>
      </c>
      <c r="AT145" s="36">
        <f t="shared" si="210"/>
        <v>1</v>
      </c>
      <c r="AU145" s="43">
        <f>AS144*'DEPRECATED - DT-Prelim Calcs'!$C$11+AU144</f>
        <v>70.998315087770607</v>
      </c>
      <c r="AV145" s="43">
        <f>AV144+0.5*AS145*'DEPRECATED - DT-Prelim Calcs'!$C$11^2+AU145*'DEPRECATED - DT-Prelim Calcs'!$C$11</f>
        <v>8283.6208516299484</v>
      </c>
      <c r="AW145" s="43">
        <f>MIN('Drive Train'!$F$35-AQ144*'DEPRECATED - DT-Prelim Calcs'!$C$21*'Drive Train'!$F$39,AW144+AQ$2)</f>
        <v>7.1920000000000002</v>
      </c>
      <c r="AX145" s="43">
        <f>'Drive Train'!$F$35-AQ145*'DEPRECATED - DT-Prelim Calcs'!$C$21*'Drive Train'!$F$39</f>
        <v>19.89106027405823</v>
      </c>
      <c r="AY145" s="1">
        <f>IF(AV145&gt;='Drive Train'!$F$29,1,0)</f>
        <v>1</v>
      </c>
      <c r="AZ145" s="43">
        <f t="shared" si="211"/>
        <v>-148.63214829480614</v>
      </c>
      <c r="BA145" s="49">
        <f>BA144+'DEPRECATED - DT-Prelim Calcs'!$C$11</f>
        <v>564</v>
      </c>
      <c r="BB145" s="2">
        <f>BL145/'Drive Train'!$F$35</f>
        <v>0.57999999999999996</v>
      </c>
      <c r="BC145" s="36">
        <f>BJ145*12*60/(PI() * 'Drive Train'!$F$15)/BB$2*BB145</f>
        <v>-16818.226890745063</v>
      </c>
      <c r="BD145" s="2">
        <f>('DEPRECATED - DT-Prelim Calcs'!$C$6*BB145-BC145)/('DEPRECATED - DT-Prelim Calcs'!$C$6*BB145)*'DEPRECATED - DT-Prelim Calcs'!$C$7*BB145</f>
        <v>15.083442024701309</v>
      </c>
      <c r="BE145" s="43">
        <f>BD145/'DEPRECATED - DT-Prelim Calcs'!$C$7*('DEPRECATED - DT-Prelim Calcs'!$C$8-'DEPRECATED - DT-Prelim Calcs'!$C$9)+'DEPRECATED - DT-Prelim Calcs'!$C$9</f>
        <v>823.2099013456683</v>
      </c>
      <c r="BF145" s="43">
        <f t="shared" si="190"/>
        <v>93</v>
      </c>
      <c r="BG145" s="2">
        <f t="shared" si="212"/>
        <v>2.0025508475699998</v>
      </c>
      <c r="BH145" s="43">
        <f>BG145*'DEPRECATED - DT-Prelim Calcs'!$C$21/BB$2/'DEPRECATED - DT-Prelim Calcs'!$C$19/'DEPRECATED - DT-Prelim Calcs'!$C$18*3.39*'DEPRECATED - DT-Prelim Calcs'!$C$20</f>
        <v>29.053734754561201</v>
      </c>
      <c r="BI145" s="36">
        <f t="shared" si="213"/>
        <v>0</v>
      </c>
      <c r="BJ145" s="43">
        <f>BH144*'DEPRECATED - DT-Prelim Calcs'!$C$11+BJ144</f>
        <v>-116.7904908186804</v>
      </c>
      <c r="BK145" s="43">
        <f>BK144+0.5*BH145*'DEPRECATED - DT-Prelim Calcs'!$C$11^2+BJ145*'DEPRECATED - DT-Prelim Calcs'!$C$11</f>
        <v>-71482.16830764951</v>
      </c>
      <c r="BL145" s="43">
        <f>MIN('Drive Train'!$F$35-BF144*'DEPRECATED - DT-Prelim Calcs'!$C$21*'Drive Train'!$F$39,BL144+BF$2)</f>
        <v>7.1920000000000002</v>
      </c>
      <c r="BM145" s="43">
        <f>'Drive Train'!$F$35-BF145*'DEPRECATED - DT-Prelim Calcs'!$C$21*'Drive Train'!$F$39</f>
        <v>7.1920000000000002</v>
      </c>
      <c r="BN145" s="1">
        <f>IF(BK145&gt;='Drive Train'!$F$29,1,0)</f>
        <v>0</v>
      </c>
      <c r="BO145" s="43">
        <f t="shared" si="214"/>
        <v>103.33333333333333</v>
      </c>
      <c r="BP145" s="49">
        <f>BP144+'DEPRECATED - DT-Prelim Calcs'!$C$11</f>
        <v>564</v>
      </c>
      <c r="BQ145" s="2">
        <f>CA145/'Drive Train'!$F$35</f>
        <v>0.57999999999999996</v>
      </c>
      <c r="BR145" s="36">
        <f>BY145*12*60/(PI() * 'Drive Train'!$F$15)/BQ$2*BQ145</f>
        <v>-18753.247056898363</v>
      </c>
      <c r="BS145" s="2">
        <f>('DEPRECATED - DT-Prelim Calcs'!$C$6*BQ145-BR145)/('DEPRECATED - DT-Prelim Calcs'!$C$6*BQ145)*'DEPRECATED - DT-Prelim Calcs'!$C$7*BQ145</f>
        <v>16.505894153111811</v>
      </c>
      <c r="BT145" s="43">
        <f>BS145/'DEPRECATED - DT-Prelim Calcs'!$C$7*('DEPRECATED - DT-Prelim Calcs'!$C$8-'DEPRECATED - DT-Prelim Calcs'!$C$9)+'DEPRECATED - DT-Prelim Calcs'!$C$9</f>
        <v>900.70169640086726</v>
      </c>
      <c r="BU145" s="43">
        <f t="shared" si="191"/>
        <v>93</v>
      </c>
      <c r="BV145" s="2">
        <f t="shared" si="215"/>
        <v>1.5313624128476471</v>
      </c>
      <c r="BW145" s="43">
        <f>BV145*'DEPRECATED - DT-Prelim Calcs'!$C$21/BQ$2/'DEPRECATED - DT-Prelim Calcs'!$C$19/'DEPRECATED - DT-Prelim Calcs'!$C$18*3.39*'DEPRECATED - DT-Prelim Calcs'!$C$20</f>
        <v>29.053734754561201</v>
      </c>
      <c r="BX145" s="36">
        <f t="shared" si="216"/>
        <v>0</v>
      </c>
      <c r="BY145" s="43">
        <f>BW144*'DEPRECATED - DT-Prelim Calcs'!$C$11+BY144</f>
        <v>-99.585975633715876</v>
      </c>
      <c r="BZ145" s="43">
        <f>BZ144+0.5*BW145*'DEPRECATED - DT-Prelim Calcs'!$C$11^2+BY145*'DEPRECATED - DT-Prelim Calcs'!$C$11</f>
        <v>-181585.25428842244</v>
      </c>
      <c r="CA145" s="43">
        <f>MIN('Drive Train'!$F$35-BU144*'DEPRECATED - DT-Prelim Calcs'!$C$21*'Drive Train'!$F$39,CA144+BU$2)</f>
        <v>7.1920000000000002</v>
      </c>
      <c r="CB145" s="43">
        <f>'Drive Train'!$F$35-BU145*'DEPRECATED - DT-Prelim Calcs'!$C$21*'Drive Train'!$F$39</f>
        <v>7.1920000000000002</v>
      </c>
      <c r="CC145" s="1">
        <f>IF(BZ145&gt;='Drive Train'!$F$29,1,0)</f>
        <v>0</v>
      </c>
      <c r="CD145" s="43">
        <f t="shared" si="217"/>
        <v>103.33333333333333</v>
      </c>
      <c r="CE145" s="49">
        <f>CE144+'DEPRECATED - DT-Prelim Calcs'!$C$11</f>
        <v>564</v>
      </c>
      <c r="CF145" s="2">
        <f>CP145/'Drive Train'!$F$35</f>
        <v>0.57999999999999996</v>
      </c>
      <c r="CG145" s="36">
        <f>CN145*12*60/(PI() * 'Drive Train'!$F$15)/CF$2*CF145</f>
        <v>-50923.429635375353</v>
      </c>
      <c r="CH145" s="2">
        <f>('DEPRECATED - DT-Prelim Calcs'!$C$6*CF145-CG145)/('DEPRECATED - DT-Prelim Calcs'!$C$6*CF145)*'DEPRECATED - DT-Prelim Calcs'!$C$7*CF145</f>
        <v>40.154507992148972</v>
      </c>
      <c r="CI145" s="43">
        <f>CH145/'DEPRECATED - DT-Prelim Calcs'!$C$7*('DEPRECATED - DT-Prelim Calcs'!$C$8-'DEPRECATED - DT-Prelim Calcs'!$C$9)+'DEPRECATED - DT-Prelim Calcs'!$C$9</f>
        <v>2189.0217040499065</v>
      </c>
      <c r="CJ145" s="43">
        <f t="shared" si="192"/>
        <v>93</v>
      </c>
      <c r="CK145" s="2">
        <f t="shared" si="218"/>
        <v>1.2396743342100003</v>
      </c>
      <c r="CL145" s="43">
        <f>CK145*'DEPRECATED - DT-Prelim Calcs'!$C$21/CF$2/'DEPRECATED - DT-Prelim Calcs'!$C$19/'DEPRECATED - DT-Prelim Calcs'!$C$18*3.39*'DEPRECATED - DT-Prelim Calcs'!$C$20</f>
        <v>29.053734754561205</v>
      </c>
      <c r="CM145" s="36">
        <f t="shared" si="219"/>
        <v>0</v>
      </c>
      <c r="CN145" s="43">
        <f>CL144*'DEPRECATED - DT-Prelim Calcs'!$C$11+CN144</f>
        <v>-218.91170284358509</v>
      </c>
      <c r="CO145" s="43">
        <f>CO144+0.5*CL145*'DEPRECATED - DT-Prelim Calcs'!$C$11^2+CN145*'DEPRECATED - DT-Prelim Calcs'!$C$11</f>
        <v>-344881.98191908072</v>
      </c>
      <c r="CP145" s="43">
        <f>MIN('Drive Train'!$F$35-CJ144*'DEPRECATED - DT-Prelim Calcs'!$C$21*'Drive Train'!$F$39,CP144+CJ$2)</f>
        <v>7.1920000000000002</v>
      </c>
      <c r="CQ145" s="43">
        <f>'Drive Train'!$F$35-CJ145*'DEPRECATED - DT-Prelim Calcs'!$C$21*'Drive Train'!$F$39</f>
        <v>7.1920000000000002</v>
      </c>
      <c r="CR145" s="1">
        <f>IF(CO145&gt;='Drive Train'!$F$29,1,0)</f>
        <v>0</v>
      </c>
      <c r="CS145" s="43">
        <f t="shared" si="220"/>
        <v>103.33333333333333</v>
      </c>
      <c r="CT145" s="49">
        <f>CT144+'DEPRECATED - DT-Prelim Calcs'!$C$11</f>
        <v>564</v>
      </c>
      <c r="CU145" s="2">
        <f>DE145/'Drive Train'!$F$35</f>
        <v>0.57999999999999996</v>
      </c>
      <c r="CV145" s="36">
        <f>DC145*12*60/(PI() * 'Drive Train'!$F$15)/CU$2*CU145</f>
        <v>-31979.498251073197</v>
      </c>
      <c r="CW145" s="2">
        <f>('DEPRECATED - DT-Prelim Calcs'!$C$6*CU145-CV145)/('DEPRECATED - DT-Prelim Calcs'!$C$6*CU145)*'DEPRECATED - DT-Prelim Calcs'!$C$7*CU145</f>
        <v>26.228639936917446</v>
      </c>
      <c r="CX145" s="43">
        <f>CW145/'DEPRECATED - DT-Prelim Calcs'!$C$7*('DEPRECATED - DT-Prelim Calcs'!$C$8-'DEPRECATED - DT-Prelim Calcs'!$C$9)+'DEPRECATED - DT-Prelim Calcs'!$C$9</f>
        <v>1430.373668205204</v>
      </c>
      <c r="CY145" s="43">
        <f t="shared" si="193"/>
        <v>93</v>
      </c>
      <c r="CZ145" s="2">
        <f t="shared" si="221"/>
        <v>1.0413264407364002</v>
      </c>
      <c r="DA145" s="43">
        <f>CZ145*'DEPRECATED - DT-Prelim Calcs'!$C$21/CU$2/'DEPRECATED - DT-Prelim Calcs'!$C$19/'DEPRECATED - DT-Prelim Calcs'!$C$18*3.39*'DEPRECATED - DT-Prelim Calcs'!$C$20</f>
        <v>29.053734754561201</v>
      </c>
      <c r="DB145" s="36">
        <f t="shared" si="222"/>
        <v>0</v>
      </c>
      <c r="DC145" s="43">
        <f>DA144*'DEPRECATED - DT-Prelim Calcs'!$C$11+DC144</f>
        <v>-115.47880088627495</v>
      </c>
      <c r="DD145" s="43">
        <f>DD144+0.5*DA145*'DEPRECATED - DT-Prelim Calcs'!$C$11^2+DC145*'DEPRECATED - DT-Prelim Calcs'!$C$11</f>
        <v>-540691.00607148092</v>
      </c>
      <c r="DE145" s="43">
        <f>MIN('Drive Train'!$F$35-CY144*'DEPRECATED - DT-Prelim Calcs'!$C$21*'Drive Train'!$F$39,DE144+CY$2)</f>
        <v>7.1920000000000002</v>
      </c>
      <c r="DF145" s="43">
        <f>'Drive Train'!$F$35-CY145*'DEPRECATED - DT-Prelim Calcs'!$C$21*'Drive Train'!$F$39</f>
        <v>7.1920000000000002</v>
      </c>
      <c r="DG145" s="1">
        <f>IF(DD145&gt;='Drive Train'!$F$29,1,0)</f>
        <v>0</v>
      </c>
      <c r="DH145" s="43">
        <f t="shared" si="223"/>
        <v>103.33333333333333</v>
      </c>
      <c r="DI145" s="49">
        <f>DI144+'DEPRECATED - DT-Prelim Calcs'!$C$11</f>
        <v>564</v>
      </c>
      <c r="DJ145" s="2">
        <f>DT145/'Drive Train'!$F$35</f>
        <v>0.57999999999999996</v>
      </c>
      <c r="DK145" s="36">
        <f>DR145*12*60/(PI() * 'Drive Train'!$F$15)/DJ$2*DJ145</f>
        <v>-493516.18303676957</v>
      </c>
      <c r="DL145" s="2">
        <f>('DEPRECATED - DT-Prelim Calcs'!$C$6*DJ145-DK145)/('DEPRECATED - DT-Prelim Calcs'!$C$6*DJ145)*'DEPRECATED - DT-Prelim Calcs'!$C$7*DJ145</f>
        <v>365.50874207561901</v>
      </c>
      <c r="DM145" s="43">
        <f>DL145/'DEPRECATED - DT-Prelim Calcs'!$C$7*('DEPRECATED - DT-Prelim Calcs'!$C$8-'DEPRECATED - DT-Prelim Calcs'!$C$9)+'DEPRECATED - DT-Prelim Calcs'!$C$9</f>
        <v>19913.543411582228</v>
      </c>
      <c r="DN145" s="43">
        <f t="shared" si="194"/>
        <v>93</v>
      </c>
      <c r="DO145" s="2">
        <f t="shared" si="224"/>
        <v>0.89769520753137932</v>
      </c>
      <c r="DP145" s="43">
        <f>DO145*'DEPRECATED - DT-Prelim Calcs'!$C$21/DJ$2/'DEPRECATED - DT-Prelim Calcs'!$C$19/'DEPRECATED - DT-Prelim Calcs'!$C$18*3.39*'DEPRECATED - DT-Prelim Calcs'!$C$20</f>
        <v>29.053734754561201</v>
      </c>
      <c r="DQ145" s="36">
        <f t="shared" si="225"/>
        <v>0</v>
      </c>
      <c r="DR145" s="43">
        <f>DP144*'DEPRECATED - DT-Prelim Calcs'!$C$11+DR144</f>
        <v>-1536.2929201902407</v>
      </c>
      <c r="DS145" s="43">
        <f>DS144+0.5*DP145*'DEPRECATED - DT-Prelim Calcs'!$C$11^2+DR145*'DEPRECATED - DT-Prelim Calcs'!$C$11</f>
        <v>-996098.01267688361</v>
      </c>
      <c r="DT145" s="43">
        <f>MIN('Drive Train'!$F$35-DN144*'DEPRECATED - DT-Prelim Calcs'!$C$21*'Drive Train'!$F$39,DT144+DN$2)</f>
        <v>7.1920000000000002</v>
      </c>
      <c r="DU145" s="43">
        <f>'Drive Train'!$F$35-DN145*'DEPRECATED - DT-Prelim Calcs'!$C$21*'Drive Train'!$F$39</f>
        <v>7.1920000000000002</v>
      </c>
      <c r="DV145" s="1">
        <f>IF(DS145&gt;='Drive Train'!$F$29,1,0)</f>
        <v>0</v>
      </c>
      <c r="DW145" s="43">
        <f t="shared" si="226"/>
        <v>103.33333333333333</v>
      </c>
      <c r="DX145" s="49">
        <f>DX144+'DEPRECATED - DT-Prelim Calcs'!$C$11</f>
        <v>564</v>
      </c>
      <c r="DY145" s="2">
        <f>EI145/'Drive Train'!$F$35</f>
        <v>0.57999999999999996</v>
      </c>
      <c r="DZ145" s="36">
        <f>EG145*12*60/(PI() * 'Drive Train'!$F$15)/DY$2*DY145</f>
        <v>-1241655.9075899424</v>
      </c>
      <c r="EA145" s="2">
        <f>('DEPRECATED - DT-Prelim Calcs'!$C$6*DY145-DZ145)/('DEPRECATED - DT-Prelim Calcs'!$C$6*DY145)*'DEPRECATED - DT-Prelim Calcs'!$C$7*DY145</f>
        <v>915.47352391799848</v>
      </c>
      <c r="EB145" s="43">
        <f>EA145/'DEPRECATED - DT-Prelim Calcs'!$C$7*('DEPRECATED - DT-Prelim Calcs'!$C$8-'DEPRECATED - DT-Prelim Calcs'!$C$9)+'DEPRECATED - DT-Prelim Calcs'!$C$9</f>
        <v>49874.311377622304</v>
      </c>
      <c r="EC145" s="43">
        <f t="shared" si="195"/>
        <v>93</v>
      </c>
      <c r="ED145" s="2">
        <f t="shared" si="227"/>
        <v>0.78888366722454539</v>
      </c>
      <c r="EE145" s="43">
        <f>ED145*'DEPRECATED - DT-Prelim Calcs'!$C$21/DY$2/'DEPRECATED - DT-Prelim Calcs'!$C$19/'DEPRECATED - DT-Prelim Calcs'!$C$18*3.39*'DEPRECATED - DT-Prelim Calcs'!$C$20</f>
        <v>29.053734754561201</v>
      </c>
      <c r="EF145" s="36">
        <f t="shared" si="228"/>
        <v>0</v>
      </c>
      <c r="EG145" s="43">
        <f>EE144*'DEPRECATED - DT-Prelim Calcs'!$C$11+EG144</f>
        <v>-3396.7059191666067</v>
      </c>
      <c r="EH145" s="43">
        <f>EH144+0.5*EE145*'DEPRECATED - DT-Prelim Calcs'!$C$11^2+EG145*'DEPRECATED - DT-Prelim Calcs'!$C$11</f>
        <v>-920627.29956273083</v>
      </c>
      <c r="EI145" s="43">
        <f>MIN('Drive Train'!$F$35-EC144*'DEPRECATED - DT-Prelim Calcs'!$C$21*'Drive Train'!$F$39,EI144+EC$2)</f>
        <v>7.1920000000000002</v>
      </c>
      <c r="EJ145" s="43">
        <f>'Drive Train'!$F$35-EC145*'DEPRECATED - DT-Prelim Calcs'!$C$21*'Drive Train'!$F$39</f>
        <v>7.1920000000000002</v>
      </c>
      <c r="EK145" s="1">
        <f>IF(EH145&gt;='Drive Train'!$F$29,1,0)</f>
        <v>0</v>
      </c>
      <c r="EL145" s="43">
        <f t="shared" si="229"/>
        <v>103.33333333333333</v>
      </c>
      <c r="EM145" s="49">
        <f>EM144+'DEPRECATED - DT-Prelim Calcs'!$C$11</f>
        <v>564</v>
      </c>
      <c r="EN145" s="2">
        <f>EX145/'Drive Train'!$F$35</f>
        <v>0.57999999999999996</v>
      </c>
      <c r="EO145" s="36">
        <f>EV145*12*60/(PI() * 'Drive Train'!$F$15)/EN$2*EN145</f>
        <v>-1016919.3042129732</v>
      </c>
      <c r="EP145" s="2">
        <f>('DEPRECATED - DT-Prelim Calcs'!$C$6*EN145-EO145)/('DEPRECATED - DT-Prelim Calcs'!$C$6*EN145)*'DEPRECATED - DT-Prelim Calcs'!$C$7*EN145</f>
        <v>750.26746281486612</v>
      </c>
      <c r="EQ145" s="43">
        <f>EP145/'DEPRECATED - DT-Prelim Calcs'!$C$7*('DEPRECATED - DT-Prelim Calcs'!$C$8-'DEPRECATED - DT-Prelim Calcs'!$C$9)+'DEPRECATED - DT-Prelim Calcs'!$C$9</f>
        <v>40874.279690660616</v>
      </c>
      <c r="ER145" s="43">
        <f t="shared" si="196"/>
        <v>93</v>
      </c>
      <c r="ES145" s="2">
        <f t="shared" si="230"/>
        <v>0.7035989464435134</v>
      </c>
      <c r="ET145" s="43">
        <f>ES145*'DEPRECATED - DT-Prelim Calcs'!$C$21/EN$2/'DEPRECATED - DT-Prelim Calcs'!$C$19/'DEPRECATED - DT-Prelim Calcs'!$C$18*3.39*'DEPRECATED - DT-Prelim Calcs'!$C$20</f>
        <v>29.053734754561201</v>
      </c>
      <c r="EU145" s="36">
        <f t="shared" si="231"/>
        <v>0</v>
      </c>
      <c r="EV145" s="43">
        <f>ET144*'DEPRECATED - DT-Prelim Calcs'!$C$11+EV144</f>
        <v>-2481.1635720791555</v>
      </c>
      <c r="EW145" s="43">
        <f>EW144+0.5*ET145*'DEPRECATED - DT-Prelim Calcs'!$C$11^2+EV145*'DEPRECATED - DT-Prelim Calcs'!$C$11</f>
        <v>-1815389.3131282625</v>
      </c>
      <c r="EX145" s="43">
        <f>MIN('Drive Train'!$F$35-ER144*'DEPRECATED - DT-Prelim Calcs'!$C$21*'Drive Train'!$F$39,EX144+ER$2)</f>
        <v>7.1920000000000002</v>
      </c>
      <c r="EY145" s="43">
        <f>'Drive Train'!$F$35-ER145*'DEPRECATED - DT-Prelim Calcs'!$C$21*'Drive Train'!$F$39</f>
        <v>7.1920000000000002</v>
      </c>
      <c r="EZ145" s="1">
        <f>IF(EW145&gt;='Drive Train'!$F$29,1,0)</f>
        <v>0</v>
      </c>
      <c r="FA145" s="43">
        <f t="shared" si="232"/>
        <v>103.33333333333333</v>
      </c>
      <c r="FB145" s="49">
        <f>FB144+'DEPRECATED - DT-Prelim Calcs'!$C$11</f>
        <v>564</v>
      </c>
      <c r="FC145" s="2">
        <f>FM145/'Drive Train'!$F$35</f>
        <v>0.57999999999999996</v>
      </c>
      <c r="FD145" s="36">
        <f>FK145*12*60/(PI() * 'Drive Train'!$F$15)/FC$2*FC145</f>
        <v>-485870.03050131194</v>
      </c>
      <c r="FE145" s="2">
        <f>('DEPRECATED - DT-Prelim Calcs'!$C$6*FC145-FD145)/('DEPRECATED - DT-Prelim Calcs'!$C$6*FC145)*'DEPRECATED - DT-Prelim Calcs'!$C$7*FC145</f>
        <v>359.88798104250048</v>
      </c>
      <c r="FF145" s="43">
        <f>FE145/'DEPRECATED - DT-Prelim Calcs'!$C$7*('DEPRECATED - DT-Prelim Calcs'!$C$8-'DEPRECATED - DT-Prelim Calcs'!$C$9)+'DEPRECATED - DT-Prelim Calcs'!$C$9</f>
        <v>19607.337773210846</v>
      </c>
      <c r="FG145" s="43">
        <f t="shared" si="197"/>
        <v>93</v>
      </c>
      <c r="FH145" s="2">
        <f t="shared" si="233"/>
        <v>0.63495514679048781</v>
      </c>
      <c r="FI145" s="43">
        <f>FH145*'DEPRECATED - DT-Prelim Calcs'!$C$21/FC$2/'DEPRECATED - DT-Prelim Calcs'!$C$19/'DEPRECATED - DT-Prelim Calcs'!$C$18*3.39*'DEPRECATED - DT-Prelim Calcs'!$C$20</f>
        <v>29.053734754561205</v>
      </c>
      <c r="FJ145" s="36">
        <f t="shared" si="234"/>
        <v>0</v>
      </c>
      <c r="FK145" s="43">
        <f>FI144*'DEPRECATED - DT-Prelim Calcs'!$C$11+FK144</f>
        <v>-1069.8105679999792</v>
      </c>
      <c r="FL145" s="43">
        <f>FL144+0.5*FI145*'DEPRECATED - DT-Prelim Calcs'!$C$11^2+FK145*'DEPRECATED - DT-Prelim Calcs'!$C$11</f>
        <v>-2095754.5167426942</v>
      </c>
      <c r="FM145" s="43">
        <f>MIN('Drive Train'!$F$35-FG144*'DEPRECATED - DT-Prelim Calcs'!$C$21*'Drive Train'!$F$39,FM144+FG$2)</f>
        <v>7.1920000000000002</v>
      </c>
      <c r="FN145" s="43">
        <f>'Drive Train'!$F$35-FG145*'DEPRECATED - DT-Prelim Calcs'!$C$21*'Drive Train'!$F$39</f>
        <v>7.1920000000000002</v>
      </c>
      <c r="FO145" s="1">
        <f>IF(FL145&gt;='Drive Train'!$F$29,1,0)</f>
        <v>0</v>
      </c>
      <c r="FP145" s="43">
        <f t="shared" si="235"/>
        <v>103.33333333333333</v>
      </c>
      <c r="FQ145" s="49">
        <f>FQ144+'DEPRECATED - DT-Prelim Calcs'!$C$11</f>
        <v>564</v>
      </c>
      <c r="FR145" s="2">
        <f>GB145/'Drive Train'!$F$35</f>
        <v>0.57999999999999996</v>
      </c>
      <c r="FS145" s="36">
        <f>FZ145*12*60/(PI() * 'Drive Train'!$F$15)/FR$2*FR145</f>
        <v>-2490287.4773613987</v>
      </c>
      <c r="FT145" s="2">
        <f>('DEPRECATED - DT-Prelim Calcs'!$C$6*FR145-FS145)/('DEPRECATED - DT-Prelim Calcs'!$C$6*FR145)*'DEPRECATED - DT-Prelim Calcs'!$C$7*FR145</f>
        <v>1833.3547248941943</v>
      </c>
      <c r="FU145" s="43">
        <f>FT145/'DEPRECATED - DT-Prelim Calcs'!$C$7*('DEPRECATED - DT-Prelim Calcs'!$C$8-'DEPRECATED - DT-Prelim Calcs'!$C$9)+'DEPRECATED - DT-Prelim Calcs'!$C$9</f>
        <v>99878.287251698639</v>
      </c>
      <c r="FV145" s="43">
        <f t="shared" si="198"/>
        <v>93</v>
      </c>
      <c r="FW145" s="2">
        <f t="shared" si="236"/>
        <v>0.57851468929799987</v>
      </c>
      <c r="FX145" s="43">
        <f>FW145*'DEPRECATED - DT-Prelim Calcs'!$C$21/FR$2/'DEPRECATED - DT-Prelim Calcs'!$C$19/'DEPRECATED - DT-Prelim Calcs'!$C$18*3.39*'DEPRECATED - DT-Prelim Calcs'!$C$20</f>
        <v>29.053734754561201</v>
      </c>
      <c r="FY145" s="36">
        <f t="shared" si="237"/>
        <v>0</v>
      </c>
      <c r="FZ145" s="43">
        <f>FX144*'DEPRECATED - DT-Prelim Calcs'!$C$11+FZ144</f>
        <v>-4995.829402429903</v>
      </c>
      <c r="GA145" s="43">
        <f>GA144+0.5*FX145*'DEPRECATED - DT-Prelim Calcs'!$C$11^2+FZ145*'DEPRECATED - DT-Prelim Calcs'!$C$11</f>
        <v>-2249989.8109686123</v>
      </c>
      <c r="GB145" s="43">
        <f>MIN('Drive Train'!$F$35-FV144*'DEPRECATED - DT-Prelim Calcs'!$C$21*'Drive Train'!$F$39,GB144+FV$2)</f>
        <v>7.1920000000000002</v>
      </c>
      <c r="GC145" s="43">
        <f>'Drive Train'!$F$35-FV145*'DEPRECATED - DT-Prelim Calcs'!$C$21*'Drive Train'!$F$39</f>
        <v>7.1920000000000002</v>
      </c>
      <c r="GD145" s="1">
        <f>IF(GA145&gt;='Drive Train'!$F$29,1,0)</f>
        <v>0</v>
      </c>
      <c r="GE145" s="43">
        <f t="shared" si="238"/>
        <v>103.33333333333333</v>
      </c>
      <c r="GF145" s="49">
        <f>GF144+'DEPRECATED - DT-Prelim Calcs'!$C$11</f>
        <v>564</v>
      </c>
      <c r="GG145" s="2">
        <f>GQ145/'Drive Train'!$F$35</f>
        <v>0.86451612903225805</v>
      </c>
      <c r="GH145" s="36">
        <f>GO145*12*60/(PI() * 'Drive Train'!$F$15)/GG$2*GG145</f>
        <v>-73933.090591318498</v>
      </c>
      <c r="GI145" s="2">
        <f>('DEPRECATED - DT-Prelim Calcs'!$C$6*GG145-GH145)/('DEPRECATED - DT-Prelim Calcs'!$C$6*GG145)*'DEPRECATED - DT-Prelim Calcs'!$C$7*GG145</f>
        <v>58.403514010879739</v>
      </c>
      <c r="GJ145" s="43">
        <f>GI145/'DEPRECATED - DT-Prelim Calcs'!$C$7*('DEPRECATED - DT-Prelim Calcs'!$C$8-'DEPRECATED - DT-Prelim Calcs'!$C$9)+'DEPRECATED - DT-Prelim Calcs'!$C$9</f>
        <v>3183.183972234493</v>
      </c>
      <c r="GK145" s="43">
        <f t="shared" si="239"/>
        <v>29.999999999999982</v>
      </c>
      <c r="GL145" s="2">
        <f t="shared" si="240"/>
        <v>1.4462867232450001</v>
      </c>
      <c r="GM145" s="43">
        <f>GL145*'DEPRECATED - DT-Prelim Calcs'!$C$21/GG$2/'DEPRECATED - DT-Prelim Calcs'!$C$19/'DEPRECATED - DT-Prelim Calcs'!$C$18*3.39*'DEPRECATED - DT-Prelim Calcs'!$C$20</f>
        <v>29.053734754561201</v>
      </c>
      <c r="GN145" s="36">
        <f t="shared" si="241"/>
        <v>0</v>
      </c>
      <c r="GO145" s="43">
        <f>GM144*'DEPRECATED - DT-Prelim Calcs'!$C$11+GO144</f>
        <v>-248.76648984332229</v>
      </c>
      <c r="GP145" s="43">
        <f>GP144+0.5*GM145*'DEPRECATED - DT-Prelim Calcs'!$C$11^2+GO145*'DEPRECATED - DT-Prelim Calcs'!$C$11</f>
        <v>-188249.0047044204</v>
      </c>
      <c r="GQ145" s="43">
        <f>MIN('Drive Train'!$F$35-GK144*'DEPRECATED - DT-Prelim Calcs'!$C$21*'Drive Train'!$F$39,GQ144+GK$2)</f>
        <v>10.72</v>
      </c>
      <c r="GR145" s="43">
        <f>'Drive Train'!$F$35-GK145*'DEPRECATED - DT-Prelim Calcs'!$C$21*'Drive Train'!$F$39</f>
        <v>10.72</v>
      </c>
      <c r="GS145" s="1">
        <f>IF(GP145&gt;='Drive Train'!$F$29,1,0)</f>
        <v>0</v>
      </c>
      <c r="GT145" s="43">
        <f t="shared" si="242"/>
        <v>33.333333333333314</v>
      </c>
      <c r="GU145" s="49">
        <f>GU144+'DEPRECATED - DT-Prelim Calcs'!$C$11</f>
        <v>564</v>
      </c>
      <c r="GV145" s="2">
        <f>HF145/'Drive Train'!$F$35</f>
        <v>0.84946236559139798</v>
      </c>
      <c r="GW145" s="36">
        <f>HD145*12*60/(PI() * 'Drive Train'!$F$15)/GV$2*GV145</f>
        <v>-42503.385754211682</v>
      </c>
      <c r="GX145" s="2">
        <f>('DEPRECATED - DT-Prelim Calcs'!$C$6*GV145-GW145)/('DEPRECATED - DT-Prelim Calcs'!$C$6*GV145)*'DEPRECATED - DT-Prelim Calcs'!$C$7*GV145</f>
        <v>35.228630404851359</v>
      </c>
      <c r="GY145" s="43">
        <f>GX145/'DEPRECATED - DT-Prelim Calcs'!$C$7*('DEPRECATED - DT-Prelim Calcs'!$C$8-'DEPRECATED - DT-Prelim Calcs'!$C$9)+'DEPRECATED - DT-Prelim Calcs'!$C$9</f>
        <v>1920.6716563836931</v>
      </c>
      <c r="GZ145" s="43">
        <f t="shared" si="199"/>
        <v>33.333333333333314</v>
      </c>
      <c r="HA145" s="2">
        <f t="shared" si="243"/>
        <v>1.4462867232450001</v>
      </c>
      <c r="HB145" s="43">
        <f>HA145*'DEPRECATED - DT-Prelim Calcs'!$C$21/GV$2/'DEPRECATED - DT-Prelim Calcs'!$C$19/'DEPRECATED - DT-Prelim Calcs'!$C$18*3.39*'DEPRECATED - DT-Prelim Calcs'!$C$20</f>
        <v>29.053734754561201</v>
      </c>
      <c r="HC145" s="36">
        <f t="shared" si="244"/>
        <v>0</v>
      </c>
      <c r="HD145" s="43">
        <f>HB144*'DEPRECATED - DT-Prelim Calcs'!$C$11+HD144</f>
        <v>-145.54775167306116</v>
      </c>
      <c r="HE145" s="43">
        <f>HE144+0.5*HB145*'DEPRECATED - DT-Prelim Calcs'!$C$11^2+HD145*'DEPRECATED - DT-Prelim Calcs'!$C$11</f>
        <v>-187958.57327962166</v>
      </c>
      <c r="HF145" s="43">
        <f>MIN('Drive Train'!$F$35-GZ144*'DEPRECATED - DT-Prelim Calcs'!$C$21*'Drive Train'!$F$39,HF144+GZ$2)</f>
        <v>10.533333333333335</v>
      </c>
      <c r="HG145" s="43">
        <f>'Drive Train'!$F$35-GZ145*'DEPRECATED - DT-Prelim Calcs'!$C$21*'Drive Train'!$F$39</f>
        <v>10.533333333333335</v>
      </c>
      <c r="HH145" s="1">
        <f>IF(HE145&gt;='Drive Train'!$F$29,1,0)</f>
        <v>0</v>
      </c>
      <c r="HI145" s="43">
        <f t="shared" si="245"/>
        <v>37.037037037037017</v>
      </c>
      <c r="HJ145" s="49">
        <f>HJ144+'DEPRECATED - DT-Prelim Calcs'!$C$11</f>
        <v>564</v>
      </c>
      <c r="HK145" s="2">
        <f>HU145/'Drive Train'!$F$35</f>
        <v>1.8566297779264045</v>
      </c>
      <c r="HL145" s="36">
        <f>HS145*12*60/(PI() * 'Drive Train'!$F$15)/HK$2*HK145</f>
        <v>-205998.52463526823</v>
      </c>
      <c r="HM145" s="2">
        <f>('DEPRECATED - DT-Prelim Calcs'!$C$6*HK145-HL145)/('DEPRECATED - DT-Prelim Calcs'!$C$6*HK145)*'DEPRECATED - DT-Prelim Calcs'!$C$7*HK145</f>
        <v>160.13911098440084</v>
      </c>
      <c r="HN145" s="43">
        <f>HM145/'DEPRECATED - DT-Prelim Calcs'!$C$7*('DEPRECATED - DT-Prelim Calcs'!$C$8-'DEPRECATED - DT-Prelim Calcs'!$C$9)+'DEPRECATED - DT-Prelim Calcs'!$C$9</f>
        <v>8725.4963446725815</v>
      </c>
      <c r="HO145" s="43">
        <f t="shared" si="200"/>
        <v>36.66666666666665</v>
      </c>
      <c r="HP145" s="2">
        <f t="shared" si="246"/>
        <v>1.4462867232450001</v>
      </c>
      <c r="HQ145" s="43">
        <f>HP145*'DEPRECATED - DT-Prelim Calcs'!$C$21/HK$2/'DEPRECATED - DT-Prelim Calcs'!$C$19/'DEPRECATED - DT-Prelim Calcs'!$C$18*3.39*'DEPRECATED - DT-Prelim Calcs'!$C$20</f>
        <v>29.053734754561201</v>
      </c>
      <c r="HR145" s="36">
        <f t="shared" si="247"/>
        <v>0</v>
      </c>
      <c r="HS145" s="43">
        <f>HQ144*'DEPRECATED - DT-Prelim Calcs'!$C$11+HS144</f>
        <v>-322.74900753697807</v>
      </c>
      <c r="HT145" s="43">
        <f>HT144+0.5*HQ145*'DEPRECATED - DT-Prelim Calcs'!$C$11^2+HS145*'DEPRECATED - DT-Prelim Calcs'!$C$11</f>
        <v>-203695.21300606243</v>
      </c>
      <c r="HU145" s="43">
        <f>MIN('Drive Train'!$F$35-HO144*'DEPRECATED - DT-Prelim Calcs'!$C$21*'Drive Train'!$F$39,HU144+HO$2)</f>
        <v>23.022209246287417</v>
      </c>
      <c r="HV145" s="43">
        <f>'Drive Train'!$F$35-HO145*'DEPRECATED - DT-Prelim Calcs'!$C$21*'Drive Train'!$F$39</f>
        <v>10.346666666666668</v>
      </c>
      <c r="HW145" s="1">
        <f>IF(HT145&gt;='Drive Train'!$F$29,1,0)</f>
        <v>0</v>
      </c>
      <c r="HX145" s="43">
        <f t="shared" si="248"/>
        <v>40.740740740740726</v>
      </c>
      <c r="HY145" s="49">
        <f>HY144+'DEPRECATED - DT-Prelim Calcs'!$C$11</f>
        <v>564</v>
      </c>
      <c r="HZ145" s="2">
        <f>IJ145/'Drive Train'!$F$35</f>
        <v>0.8193548387096774</v>
      </c>
      <c r="IA145" s="36">
        <f>IH145*12*60/(PI() * 'Drive Train'!$F$15)/HZ$2*HZ145</f>
        <v>18943.989525095902</v>
      </c>
      <c r="IB145" s="2">
        <f>('DEPRECATED - DT-Prelim Calcs'!$C$6*HZ145-IA145)/('DEPRECATED - DT-Prelim Calcs'!$C$6*HZ145)*'DEPRECATED - DT-Prelim Calcs'!$C$7*HZ145</f>
        <v>-10.083136601545624</v>
      </c>
      <c r="IC145" s="43">
        <f>IB145/'DEPRECATED - DT-Prelim Calcs'!$C$7*('DEPRECATED - DT-Prelim Calcs'!$C$8-'DEPRECATED - DT-Prelim Calcs'!$C$9)+'DEPRECATED - DT-Prelim Calcs'!$C$9</f>
        <v>-547.80520292002268</v>
      </c>
      <c r="ID145" s="43">
        <f t="shared" si="201"/>
        <v>-547.80520292002268</v>
      </c>
      <c r="IE145" s="2">
        <f t="shared" si="249"/>
        <v>-11.88919722842529</v>
      </c>
      <c r="IF145" s="43">
        <f>IE145*'DEPRECATED - DT-Prelim Calcs'!$C$21/HZ$2/'DEPRECATED - DT-Prelim Calcs'!$C$19/'DEPRECATED - DT-Prelim Calcs'!$C$18*3.39*'DEPRECATED - DT-Prelim Calcs'!$C$20</f>
        <v>-238.83617070362726</v>
      </c>
      <c r="IG145" s="36">
        <f t="shared" si="250"/>
        <v>1</v>
      </c>
      <c r="IH145" s="43">
        <f>IF144*'DEPRECATED - DT-Prelim Calcs'!$C$11+IH144</f>
        <v>67.255149022069915</v>
      </c>
      <c r="II145" s="43">
        <f>II144+0.5*IF145*'DEPRECATED - DT-Prelim Calcs'!$C$11^2+IH145*'DEPRECATED - DT-Prelim Calcs'!$C$11</f>
        <v>-194756.23295012736</v>
      </c>
      <c r="IJ145" s="43">
        <f>MIN('Drive Train'!$F$35-ID144*'DEPRECATED - DT-Prelim Calcs'!$C$21*'Drive Train'!$F$39,IJ144+ID$2)</f>
        <v>10.16</v>
      </c>
      <c r="IK145" s="43">
        <f>'Drive Train'!$F$35-ID145*'DEPRECATED - DT-Prelim Calcs'!$C$21*'Drive Train'!$F$39</f>
        <v>43.077091363521269</v>
      </c>
      <c r="IL145" s="1">
        <f>IF(II145&gt;='Drive Train'!$F$29,1,0)</f>
        <v>0</v>
      </c>
      <c r="IM145" s="43">
        <f t="shared" si="251"/>
        <v>-608.67244768891408</v>
      </c>
      <c r="IN145" s="49">
        <f>IN144+'DEPRECATED - DT-Prelim Calcs'!$C$11</f>
        <v>564</v>
      </c>
      <c r="IO145" s="2">
        <f>IY145/'Drive Train'!$F$35</f>
        <v>0.80430107526881722</v>
      </c>
      <c r="IP145" s="36">
        <f>IW145*12*60/(PI() * 'Drive Train'!$F$15)/IO$2*IO145</f>
        <v>19898.768540120622</v>
      </c>
      <c r="IQ145" s="2">
        <f>('DEPRECATED - DT-Prelim Calcs'!$C$6*IO145-IP145)/('DEPRECATED - DT-Prelim Calcs'!$C$6*IO145)*'DEPRECATED - DT-Prelim Calcs'!$C$7*IO145</f>
        <v>-10.855606084444689</v>
      </c>
      <c r="IR145" s="43">
        <f>IQ145/'DEPRECATED - DT-Prelim Calcs'!$C$7*('DEPRECATED - DT-Prelim Calcs'!$C$8-'DEPRECATED - DT-Prelim Calcs'!$C$9)+'DEPRECATED - DT-Prelim Calcs'!$C$9</f>
        <v>-589.88749564512113</v>
      </c>
      <c r="IS145" s="43">
        <f t="shared" si="202"/>
        <v>-589.88749564512113</v>
      </c>
      <c r="IT145" s="2">
        <f t="shared" si="252"/>
        <v>-12.78819931438467</v>
      </c>
      <c r="IU145" s="43">
        <f>IT145*'DEPRECATED - DT-Prelim Calcs'!$C$21/IO$2/'DEPRECATED - DT-Prelim Calcs'!$C$19/'DEPRECATED - DT-Prelim Calcs'!$C$18*3.39*'DEPRECATED - DT-Prelim Calcs'!$C$20</f>
        <v>-256.89577654074481</v>
      </c>
      <c r="IV145" s="36">
        <f t="shared" si="253"/>
        <v>1</v>
      </c>
      <c r="IW145" s="43">
        <f>IU144*'DEPRECATED - DT-Prelim Calcs'!$C$11+IW144</f>
        <v>71.967044596513887</v>
      </c>
      <c r="IX145" s="43">
        <f>IX144+0.5*IU145*'DEPRECATED - DT-Prelim Calcs'!$C$11^2+IW145*'DEPRECATED - DT-Prelim Calcs'!$C$11</f>
        <v>-235451.49842879144</v>
      </c>
      <c r="IY145" s="43">
        <f>MIN('Drive Train'!$F$35-IS144*'DEPRECATED - DT-Prelim Calcs'!$C$21*'Drive Train'!$F$39,IY144+IS$2)</f>
        <v>9.9733333333333345</v>
      </c>
      <c r="IZ145" s="43">
        <f>'Drive Train'!$F$35-IS145*'DEPRECATED - DT-Prelim Calcs'!$C$21*'Drive Train'!$F$39</f>
        <v>45.433699756126785</v>
      </c>
      <c r="JA145" s="1">
        <f>IF(IX145&gt;='Drive Train'!$F$29,1,0)</f>
        <v>0</v>
      </c>
      <c r="JB145" s="43">
        <f t="shared" si="254"/>
        <v>-655.43055071680124</v>
      </c>
      <c r="JC145" s="49">
        <f>JC144+'DEPRECATED - DT-Prelim Calcs'!$C$11</f>
        <v>564</v>
      </c>
      <c r="JD145" s="2">
        <f>JN145/'Drive Train'!$F$35</f>
        <v>4.440053759948916</v>
      </c>
      <c r="JE145" s="36">
        <f>JL145*12*60/(PI() * 'Drive Train'!$F$15)/JD$2*JD145</f>
        <v>-1875257.3040139948</v>
      </c>
      <c r="JF145" s="2">
        <f>('DEPRECATED - DT-Prelim Calcs'!$C$6*JD145-JE145)/('DEPRECATED - DT-Prelim Calcs'!$C$6*JD145)*'DEPRECATED - DT-Prelim Calcs'!$C$7*JD145</f>
        <v>1399.3437198184292</v>
      </c>
      <c r="JG145" s="43">
        <f>JF145/'DEPRECATED - DT-Prelim Calcs'!$C$7*('DEPRECATED - DT-Prelim Calcs'!$C$8-'DEPRECATED - DT-Prelim Calcs'!$C$9)+'DEPRECATED - DT-Prelim Calcs'!$C$9</f>
        <v>76234.404139362174</v>
      </c>
      <c r="JH145" s="43">
        <f t="shared" si="203"/>
        <v>46.666666666666657</v>
      </c>
      <c r="JI145" s="2">
        <f t="shared" si="255"/>
        <v>1.4462867232450001</v>
      </c>
      <c r="JJ145" s="43">
        <f>JI145*'DEPRECATED - DT-Prelim Calcs'!$C$21/JD$2/'DEPRECATED - DT-Prelim Calcs'!$C$19/'DEPRECATED - DT-Prelim Calcs'!$C$18*3.39*'DEPRECATED - DT-Prelim Calcs'!$C$20</f>
        <v>29.053734754561201</v>
      </c>
      <c r="JK145" s="36">
        <f t="shared" si="256"/>
        <v>0</v>
      </c>
      <c r="JL145" s="43">
        <f>JJ144*'DEPRECATED - DT-Prelim Calcs'!$C$11+JL144</f>
        <v>-1228.5667414040893</v>
      </c>
      <c r="JM145" s="43">
        <f>JM144+0.5*JJ145*'DEPRECATED - DT-Prelim Calcs'!$C$11^2+JL145*'DEPRECATED - DT-Prelim Calcs'!$C$11</f>
        <v>-210217.73542443736</v>
      </c>
      <c r="JN145" s="43">
        <f>MIN('Drive Train'!$F$35-JH144*'DEPRECATED - DT-Prelim Calcs'!$C$21*'Drive Train'!$F$39,JN144+JH$2)</f>
        <v>55.05666662336656</v>
      </c>
      <c r="JO145" s="43">
        <f>'Drive Train'!$F$35-JH145*'DEPRECATED - DT-Prelim Calcs'!$C$21*'Drive Train'!$F$39</f>
        <v>9.7866666666666671</v>
      </c>
      <c r="JP145" s="1">
        <f>IF(JM145&gt;='Drive Train'!$F$29,1,0)</f>
        <v>0</v>
      </c>
      <c r="JQ145" s="43">
        <f>MIN(JG145,'DEPRECATED - DT-Prelim Calcs'!$C$10)*'DEPRECATED - DT-Prelim Calcs'!$C$11*1000/60/60</f>
        <v>103.33333333333333</v>
      </c>
      <c r="JR145" s="49">
        <f>JR144+'DEPRECATED - DT-Prelim Calcs'!$C$11</f>
        <v>564</v>
      </c>
      <c r="JS145" s="2">
        <f>KC145/'Drive Train'!$F$35</f>
        <v>2.3892286897341855</v>
      </c>
      <c r="JT145" s="36">
        <f>KA145*12*60/(PI() * 'Drive Train'!$F$15)/JS$2*JS145</f>
        <v>-419719.83603789198</v>
      </c>
      <c r="JU145" s="2">
        <f>('DEPRECATED - DT-Prelim Calcs'!$C$6*JS145-JT145)/('DEPRECATED - DT-Prelim Calcs'!$C$6*JS145)*'DEPRECATED - DT-Prelim Calcs'!$C$7*JS145</f>
        <v>319.74561280841345</v>
      </c>
      <c r="JV145" s="43">
        <f>JU145/'DEPRECATED - DT-Prelim Calcs'!$C$7*('DEPRECATED - DT-Prelim Calcs'!$C$8-'DEPRECATED - DT-Prelim Calcs'!$C$9)+'DEPRECATED - DT-Prelim Calcs'!$C$9</f>
        <v>17420.477414189689</v>
      </c>
      <c r="JW145" s="43">
        <f t="shared" si="204"/>
        <v>49.999999999999993</v>
      </c>
      <c r="JX145" s="2">
        <f t="shared" si="257"/>
        <v>1.4462867232450001</v>
      </c>
      <c r="JY145" s="43">
        <f>JX145*'DEPRECATED - DT-Prelim Calcs'!$C$21/JS$2/'DEPRECATED - DT-Prelim Calcs'!$C$19/'DEPRECATED - DT-Prelim Calcs'!$C$18*3.39*'DEPRECATED - DT-Prelim Calcs'!$C$20</f>
        <v>29.053734754561201</v>
      </c>
      <c r="JZ145" s="36">
        <f t="shared" si="258"/>
        <v>0</v>
      </c>
      <c r="KA145" s="43">
        <f>JY144*'DEPRECATED - DT-Prelim Calcs'!$C$11+KA144</f>
        <v>-511.00822525329772</v>
      </c>
      <c r="KB145" s="43">
        <f>KB144+0.5*JY145*'DEPRECATED - DT-Prelim Calcs'!$C$11^2+KA145*'DEPRECATED - DT-Prelim Calcs'!$C$11</f>
        <v>-225339.93283407605</v>
      </c>
      <c r="KC145" s="43">
        <f>MIN('Drive Train'!$F$35-JW144*'DEPRECATED - DT-Prelim Calcs'!$C$21*'Drive Train'!$F$39,KC144+JW$2)</f>
        <v>29.626435752703898</v>
      </c>
      <c r="KD145" s="43">
        <f>'Drive Train'!$F$35-JW145*'DEPRECATED - DT-Prelim Calcs'!$C$21*'Drive Train'!$F$39</f>
        <v>9.6000000000000014</v>
      </c>
      <c r="KE145" s="1">
        <f>IF(KB145&gt;='Drive Train'!$F$29,1,0)</f>
        <v>0</v>
      </c>
      <c r="KF145" s="43">
        <f>MIN(JV145,'DEPRECATED - DT-Prelim Calcs'!$C$10)*'DEPRECATED - DT-Prelim Calcs'!$C$11*1000/60/60</f>
        <v>103.33333333333333</v>
      </c>
      <c r="KG145" s="49">
        <f>KG144+'DEPRECATED - DT-Prelim Calcs'!$C$11</f>
        <v>564</v>
      </c>
      <c r="KH145" s="2">
        <f>KR145/'Drive Train'!$F$35</f>
        <v>0.75913978494623657</v>
      </c>
      <c r="KI145" s="36">
        <f>KP145*12*60/(PI() * 'Drive Train'!$F$15)/KH$2*KH145</f>
        <v>-131010.14060955754</v>
      </c>
      <c r="KJ145" s="2">
        <f>('DEPRECATED - DT-Prelim Calcs'!$C$6*KH145-KI145)/('DEPRECATED - DT-Prelim Calcs'!$C$6*KH145)*'DEPRECATED - DT-Prelim Calcs'!$C$7*KH145</f>
        <v>99.867193092781065</v>
      </c>
      <c r="KK145" s="43">
        <f>KJ145/'DEPRECATED - DT-Prelim Calcs'!$C$7*('DEPRECATED - DT-Prelim Calcs'!$C$8-'DEPRECATED - DT-Prelim Calcs'!$C$9)+'DEPRECATED - DT-Prelim Calcs'!$C$9</f>
        <v>5442.0261908753864</v>
      </c>
      <c r="KL145" s="43">
        <f t="shared" si="205"/>
        <v>53.333333333333329</v>
      </c>
      <c r="KM145" s="2">
        <f t="shared" si="259"/>
        <v>1.4462867232450001</v>
      </c>
      <c r="KN145" s="43">
        <f>KM145*'DEPRECATED - DT-Prelim Calcs'!$C$21/KH$2/'DEPRECATED - DT-Prelim Calcs'!$C$19/'DEPRECATED - DT-Prelim Calcs'!$C$18*3.39*'DEPRECATED - DT-Prelim Calcs'!$C$20</f>
        <v>29.053734754561201</v>
      </c>
      <c r="KO145" s="36">
        <f t="shared" si="260"/>
        <v>0</v>
      </c>
      <c r="KP145" s="43">
        <f>KN144*'DEPRECATED - DT-Prelim Calcs'!$C$11+KP144</f>
        <v>-502.00642720441084</v>
      </c>
      <c r="KQ145" s="43">
        <f>KQ144+0.5*KN145*'DEPRECATED - DT-Prelim Calcs'!$C$11^2+KP145*'DEPRECATED - DT-Prelim Calcs'!$C$11</f>
        <v>-232402.95043792049</v>
      </c>
      <c r="KR145" s="43">
        <f>MIN('Drive Train'!$F$35-KL144*'DEPRECATED - DT-Prelim Calcs'!$C$21*'Drive Train'!$F$39,KR144+KL$2)</f>
        <v>9.413333333333334</v>
      </c>
      <c r="KS145" s="43">
        <f>'Drive Train'!$F$35-KL145*'DEPRECATED - DT-Prelim Calcs'!$C$21*'Drive Train'!$F$39</f>
        <v>9.413333333333334</v>
      </c>
      <c r="KT145" s="1">
        <f>IF(KQ145&gt;='Drive Train'!$F$29,1,0)</f>
        <v>0</v>
      </c>
      <c r="KU145" s="43">
        <f>MIN(KK145,'DEPRECATED - DT-Prelim Calcs'!$C$10)*'DEPRECATED - DT-Prelim Calcs'!$C$11*1000/60/60</f>
        <v>103.33333333333333</v>
      </c>
      <c r="KV145" s="49">
        <f>KV144+'DEPRECATED - DT-Prelim Calcs'!$C$11</f>
        <v>564</v>
      </c>
      <c r="KW145" s="2">
        <f>LG145/'Drive Train'!$F$35</f>
        <v>0.74408602150537628</v>
      </c>
      <c r="KX145" s="36">
        <f>LE145*12*60/(PI() * 'Drive Train'!$F$15)/KW$2*KW145</f>
        <v>22599.535610917312</v>
      </c>
      <c r="KY145" s="2">
        <f>('DEPRECATED - DT-Prelim Calcs'!$C$6*KW145-KX145)/('DEPRECATED - DT-Prelim Calcs'!$C$6*KW145)*'DEPRECATED - DT-Prelim Calcs'!$C$7*KW145</f>
        <v>-13.123374806036683</v>
      </c>
      <c r="KZ145" s="43">
        <f>KY145/'DEPRECATED - DT-Prelim Calcs'!$C$7*('DEPRECATED - DT-Prelim Calcs'!$C$8-'DEPRECATED - DT-Prelim Calcs'!$C$9)+'DEPRECATED - DT-Prelim Calcs'!$C$9</f>
        <v>-713.43012003035653</v>
      </c>
      <c r="LA145" s="43">
        <f t="shared" si="206"/>
        <v>-713.43012003035653</v>
      </c>
      <c r="LB145" s="2">
        <f t="shared" si="261"/>
        <v>-15.495891472470777</v>
      </c>
      <c r="LC145" s="43">
        <f>LB145*'DEPRECATED - DT-Prelim Calcs'!$C$21/KW$2/'DEPRECATED - DT-Prelim Calcs'!$C$19/'DEPRECATED - DT-Prelim Calcs'!$C$18*3.39*'DEPRECATED - DT-Prelim Calcs'!$C$20</f>
        <v>-311.28925778734879</v>
      </c>
      <c r="LD145" s="36">
        <f t="shared" si="262"/>
        <v>1</v>
      </c>
      <c r="LE145" s="43">
        <f>LC144*'DEPRECATED - DT-Prelim Calcs'!$C$11+LE144</f>
        <v>88.349172549123381</v>
      </c>
      <c r="LF145" s="43">
        <f>LF144+0.5*LC145*'DEPRECATED - DT-Prelim Calcs'!$C$11^2+LE145*'DEPRECATED - DT-Prelim Calcs'!$C$11</f>
        <v>-247256.27499497499</v>
      </c>
      <c r="LG145" s="43">
        <f>MIN('Drive Train'!$F$35-LA144*'DEPRECATED - DT-Prelim Calcs'!$C$21*'Drive Train'!$F$39,LG144+LA$2)</f>
        <v>9.2266666666666666</v>
      </c>
      <c r="LH145" s="43">
        <f>'Drive Train'!$F$35-LA145*'DEPRECATED - DT-Prelim Calcs'!$C$21*'Drive Train'!$F$39</f>
        <v>52.352086721699962</v>
      </c>
      <c r="LI145" s="1">
        <f>IF(LF145&gt;='Drive Train'!$F$29,1,0)</f>
        <v>0</v>
      </c>
      <c r="LJ145" s="43">
        <f>MIN(KZ145,'DEPRECATED - DT-Prelim Calcs'!$C$10)*'DEPRECATED - DT-Prelim Calcs'!$C$11*1000/60/60</f>
        <v>-792.7001333670629</v>
      </c>
      <c r="LK145" s="49">
        <f>LK144+'DEPRECATED - DT-Prelim Calcs'!$C$11</f>
        <v>564</v>
      </c>
      <c r="LL145" s="2">
        <f>LV145/'Drive Train'!$F$35</f>
        <v>0.72903225806451621</v>
      </c>
      <c r="LM145" s="36">
        <f>LT145*12*60/(PI() * 'Drive Train'!$F$15)/LL$2*LL145</f>
        <v>-113828.42104298023</v>
      </c>
      <c r="LN145" s="2">
        <f>('DEPRECATED - DT-Prelim Calcs'!$C$6*LL145-LM145)/('DEPRECATED - DT-Prelim Calcs'!$C$6*LL145)*'DEPRECATED - DT-Prelim Calcs'!$C$7*LL145</f>
        <v>87.095539768626253</v>
      </c>
      <c r="LO145" s="43">
        <f>LN145/'DEPRECATED - DT-Prelim Calcs'!$C$7*('DEPRECATED - DT-Prelim Calcs'!$C$8-'DEPRECATED - DT-Prelim Calcs'!$C$9)+'DEPRECATED - DT-Prelim Calcs'!$C$9</f>
        <v>4746.2570172460564</v>
      </c>
      <c r="LP145" s="43">
        <f t="shared" si="207"/>
        <v>60</v>
      </c>
      <c r="LQ145" s="2">
        <f t="shared" si="263"/>
        <v>1.4462867232450001</v>
      </c>
      <c r="LR145" s="43">
        <f>LQ145*'DEPRECATED - DT-Prelim Calcs'!$C$21/LL$2/'DEPRECATED - DT-Prelim Calcs'!$C$19/'DEPRECATED - DT-Prelim Calcs'!$C$18*3.39*'DEPRECATED - DT-Prelim Calcs'!$C$20</f>
        <v>29.053734754561201</v>
      </c>
      <c r="LS145" s="36">
        <f t="shared" si="264"/>
        <v>0</v>
      </c>
      <c r="LT145" s="43">
        <f>LR144*'DEPRECATED - DT-Prelim Calcs'!$C$11+LT144</f>
        <v>-454.18217268391214</v>
      </c>
      <c r="LU145" s="43">
        <f>LU144+0.5*LR145*'DEPRECATED - DT-Prelim Calcs'!$C$11^2+LT145*'DEPRECATED - DT-Prelim Calcs'!$C$11</f>
        <v>-257041.18600666345</v>
      </c>
      <c r="LV145" s="43">
        <f>MIN('Drive Train'!$F$35-LP144*'DEPRECATED - DT-Prelim Calcs'!$C$21*'Drive Train'!$F$39,LV144+LP$2)</f>
        <v>9.0400000000000009</v>
      </c>
      <c r="LW145" s="43">
        <f>'Drive Train'!$F$35-LP145*'DEPRECATED - DT-Prelim Calcs'!$C$21*'Drive Train'!$F$39</f>
        <v>9.0400000000000009</v>
      </c>
      <c r="LX145" s="1">
        <f>IF(LU145&gt;='Drive Train'!$F$29,1,0)</f>
        <v>0</v>
      </c>
      <c r="LY145" s="43">
        <f>MIN(LO145,'DEPRECATED - DT-Prelim Calcs'!$C$10)*'DEPRECATED - DT-Prelim Calcs'!$C$11*1000/60/60</f>
        <v>103.33333333333333</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1"/>
        <v>0</v>
      </c>
      <c r="X146" s="2">
        <f>MAX(MIN(IF(AND(AI145=1,AG146&lt;0),-1,1)*(W146-$C$9)/($C$8-$C$9)*$C$7-$C$29*AE146/T$2 -  AI145*$C$29/2,X$2),MAX(X$4:X145)*-1)</f>
        <v>-0.27672021620693066</v>
      </c>
      <c r="Y146" s="43">
        <f t="shared" si="182"/>
        <v>0</v>
      </c>
      <c r="Z146" s="43">
        <f t="shared" si="183"/>
        <v>0</v>
      </c>
      <c r="AA146" s="43">
        <f t="shared" si="184"/>
        <v>0</v>
      </c>
      <c r="AB146" s="43" t="e">
        <f t="shared" si="185"/>
        <v>#N/A</v>
      </c>
      <c r="AC146" s="36">
        <f t="shared" si="208"/>
        <v>1</v>
      </c>
      <c r="AD146" s="1">
        <f t="shared" si="186"/>
        <v>1</v>
      </c>
      <c r="AE146" s="43">
        <f t="shared" si="187"/>
        <v>0</v>
      </c>
      <c r="AF146" s="43" t="e">
        <f t="shared" si="188"/>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889.49632897085212</v>
      </c>
      <c r="AK146" s="43">
        <f t="shared" si="265"/>
        <v>0</v>
      </c>
      <c r="AL146" s="49">
        <f>AL145+'DEPRECATED - DT-Prelim Calcs'!$C$11</f>
        <v>568</v>
      </c>
      <c r="AM146" s="2">
        <f>AW146/'Drive Train'!$F$35</f>
        <v>1.6041177640369539</v>
      </c>
      <c r="AN146" s="36">
        <f>AU146*12*60/(PI() * 'Drive Train'!$F$15)/AM$2*AM146</f>
        <v>-18490.912407205924</v>
      </c>
      <c r="AO146" s="2">
        <f>('DEPRECATED - DT-Prelim Calcs'!$C$6*AM146-AN146)/('DEPRECATED - DT-Prelim Calcs'!$C$6*AM146)*'DEPRECATED - DT-Prelim Calcs'!$C$7*AM146</f>
        <v>21.116161716122626</v>
      </c>
      <c r="AP146" s="43">
        <f>AO146/'DEPRECATED - DT-Prelim Calcs'!$C$7*('DEPRECATED - DT-Prelim Calcs'!$C$8-'DEPRECATED - DT-Prelim Calcs'!$C$9)+'DEPRECATED - DT-Prelim Calcs'!$C$9</f>
        <v>1151.8580636395161</v>
      </c>
      <c r="AQ146" s="43">
        <f t="shared" si="189"/>
        <v>93</v>
      </c>
      <c r="AR146" s="2">
        <f t="shared" si="209"/>
        <v>2.5800294900421026</v>
      </c>
      <c r="AS146" s="43">
        <f>AR146*'DEPRECATED - DT-Prelim Calcs'!$C$21/AM$2/'DEPRECATED - DT-Prelim Calcs'!$C$19/'DEPRECATED - DT-Prelim Calcs'!$C$18*3.39*'DEPRECATED - DT-Prelim Calcs'!$C$20</f>
        <v>25.914464697029153</v>
      </c>
      <c r="AT146" s="36">
        <f t="shared" si="210"/>
        <v>0</v>
      </c>
      <c r="AU146" s="43">
        <f>AS145*'DEPRECATED - DT-Prelim Calcs'!$C$11+AU145</f>
        <v>-67.062263224247744</v>
      </c>
      <c r="AV146" s="43">
        <f>AV145+0.5*AS146*'DEPRECATED - DT-Prelim Calcs'!$C$11^2+AU146*'DEPRECATED - DT-Prelim Calcs'!$C$11</f>
        <v>8222.6875163091918</v>
      </c>
      <c r="AW146" s="43">
        <f>MIN('Drive Train'!$F$35-AQ145*'DEPRECATED - DT-Prelim Calcs'!$C$21*'Drive Train'!$F$39,AW145+AQ$2)</f>
        <v>19.89106027405823</v>
      </c>
      <c r="AX146" s="43">
        <f>'Drive Train'!$F$35-AQ146*'DEPRECATED - DT-Prelim Calcs'!$C$21*'Drive Train'!$F$39</f>
        <v>7.1920000000000002</v>
      </c>
      <c r="AY146" s="1">
        <f>IF(AV146&gt;='Drive Train'!$F$29,1,0)</f>
        <v>1</v>
      </c>
      <c r="AZ146" s="43">
        <f t="shared" si="211"/>
        <v>103.33333333333333</v>
      </c>
      <c r="BA146" s="49">
        <f>BA145+'DEPRECATED - DT-Prelim Calcs'!$C$11</f>
        <v>568</v>
      </c>
      <c r="BB146" s="2">
        <f>BL146/'Drive Train'!$F$35</f>
        <v>0.57999999999999996</v>
      </c>
      <c r="BC146" s="36">
        <f>BJ146*12*60/(PI() * 'Drive Train'!$F$15)/BB$2*BB146</f>
        <v>-82.881411827702749</v>
      </c>
      <c r="BD146" s="2">
        <f>('DEPRECATED - DT-Prelim Calcs'!$C$6*BB146-BC146)/('DEPRECATED - DT-Prelim Calcs'!$C$6*BB146)*'DEPRECATED - DT-Prelim Calcs'!$C$7*BB146</f>
        <v>2.7811269312651925</v>
      </c>
      <c r="BE146" s="43">
        <f>BD146/'DEPRECATED - DT-Prelim Calcs'!$C$7*('DEPRECATED - DT-Prelim Calcs'!$C$8-'DEPRECATED - DT-Prelim Calcs'!$C$9)+'DEPRECATED - DT-Prelim Calcs'!$C$9</f>
        <v>153.00915371817837</v>
      </c>
      <c r="BF146" s="43">
        <f t="shared" si="190"/>
        <v>93</v>
      </c>
      <c r="BG146" s="2">
        <f t="shared" si="212"/>
        <v>1.6907515559433237</v>
      </c>
      <c r="BH146" s="43">
        <f>BG146*'DEPRECATED - DT-Prelim Calcs'!$C$21/BB$2/'DEPRECATED - DT-Prelim Calcs'!$C$19/'DEPRECATED - DT-Prelim Calcs'!$C$18*3.39*'DEPRECATED - DT-Prelim Calcs'!$C$20</f>
        <v>24.530037427936957</v>
      </c>
      <c r="BI146" s="36">
        <f t="shared" si="213"/>
        <v>0</v>
      </c>
      <c r="BJ146" s="43">
        <f>BH145*'DEPRECATED - DT-Prelim Calcs'!$C$11+BJ145</f>
        <v>-0.57555180043559062</v>
      </c>
      <c r="BK146" s="43">
        <f>BK145+0.5*BH146*'DEPRECATED - DT-Prelim Calcs'!$C$11^2+BJ146*'DEPRECATED - DT-Prelim Calcs'!$C$11</f>
        <v>-71288.230215427757</v>
      </c>
      <c r="BL146" s="43">
        <f>MIN('Drive Train'!$F$35-BF145*'DEPRECATED - DT-Prelim Calcs'!$C$21*'Drive Train'!$F$39,BL145+BF$2)</f>
        <v>7.1920000000000002</v>
      </c>
      <c r="BM146" s="43">
        <f>'Drive Train'!$F$35-BF146*'DEPRECATED - DT-Prelim Calcs'!$C$21*'Drive Train'!$F$39</f>
        <v>7.1920000000000002</v>
      </c>
      <c r="BN146" s="1">
        <f>IF(BK146&gt;='Drive Train'!$F$29,1,0)</f>
        <v>0</v>
      </c>
      <c r="BO146" s="43">
        <f t="shared" si="214"/>
        <v>103.33333333333333</v>
      </c>
      <c r="BP146" s="49">
        <f>BP145+'DEPRECATED - DT-Prelim Calcs'!$C$11</f>
        <v>568</v>
      </c>
      <c r="BQ146" s="2">
        <f>CA146/'Drive Train'!$F$35</f>
        <v>0.57999999999999996</v>
      </c>
      <c r="BR146" s="36">
        <f>BY146*12*60/(PI() * 'Drive Train'!$F$15)/BQ$2*BQ146</f>
        <v>3131.4354924551112</v>
      </c>
      <c r="BS146" s="2">
        <f>('DEPRECATED - DT-Prelim Calcs'!$C$6*BQ146-BR146)/('DEPRECATED - DT-Prelim Calcs'!$C$6*BQ146)*'DEPRECATED - DT-Prelim Calcs'!$C$7*BQ146</f>
        <v>0.41825133861842112</v>
      </c>
      <c r="BT146" s="43">
        <f>BS146/'DEPRECATED - DT-Prelim Calcs'!$C$7*('DEPRECATED - DT-Prelim Calcs'!$C$8-'DEPRECATED - DT-Prelim Calcs'!$C$9)+'DEPRECATED - DT-Prelim Calcs'!$C$9</f>
        <v>24.28533411876473</v>
      </c>
      <c r="BU146" s="43">
        <f t="shared" si="191"/>
        <v>24.28533411876473</v>
      </c>
      <c r="BV146" s="2">
        <f t="shared" si="215"/>
        <v>-3.4921429112496072E-3</v>
      </c>
      <c r="BW146" s="43">
        <f>BV146*'DEPRECATED - DT-Prelim Calcs'!$C$21/BQ$2/'DEPRECATED - DT-Prelim Calcs'!$C$19/'DEPRECATED - DT-Prelim Calcs'!$C$18*3.39*'DEPRECATED - DT-Prelim Calcs'!$C$20</f>
        <v>-6.6254593306751958E-2</v>
      </c>
      <c r="BX146" s="36">
        <f t="shared" si="216"/>
        <v>1</v>
      </c>
      <c r="BY146" s="43">
        <f>BW145*'DEPRECATED - DT-Prelim Calcs'!$C$11+BY145</f>
        <v>16.62896338452893</v>
      </c>
      <c r="BZ146" s="43">
        <f>BZ145+0.5*BW146*'DEPRECATED - DT-Prelim Calcs'!$C$11^2+BY146*'DEPRECATED - DT-Prelim Calcs'!$C$11</f>
        <v>-181519.26847163078</v>
      </c>
      <c r="CA146" s="43">
        <f>MIN('Drive Train'!$F$35-BU145*'DEPRECATED - DT-Prelim Calcs'!$C$21*'Drive Train'!$F$39,CA145+BU$2)</f>
        <v>7.1920000000000002</v>
      </c>
      <c r="CB146" s="43">
        <f>'Drive Train'!$F$35-BU146*'DEPRECATED - DT-Prelim Calcs'!$C$21*'Drive Train'!$F$39</f>
        <v>11.040021289349175</v>
      </c>
      <c r="CC146" s="1">
        <f>IF(BZ146&gt;='Drive Train'!$F$29,1,0)</f>
        <v>0</v>
      </c>
      <c r="CD146" s="43">
        <f t="shared" si="217"/>
        <v>26.983704576405259</v>
      </c>
      <c r="CE146" s="49">
        <f>CE145+'DEPRECATED - DT-Prelim Calcs'!$C$11</f>
        <v>568</v>
      </c>
      <c r="CF146" s="2">
        <f>CP146/'Drive Train'!$F$35</f>
        <v>0.57999999999999996</v>
      </c>
      <c r="CG146" s="36">
        <f>CN146*12*60/(PI() * 'Drive Train'!$F$15)/CF$2*CF146</f>
        <v>-23889.410015585763</v>
      </c>
      <c r="CH146" s="2">
        <f>('DEPRECATED - DT-Prelim Calcs'!$C$6*CF146-CG146)/('DEPRECATED - DT-Prelim Calcs'!$C$6*CF146)*'DEPRECATED - DT-Prelim Calcs'!$C$7*CF146</f>
        <v>20.281537456598311</v>
      </c>
      <c r="CI146" s="43">
        <f>CH146/'DEPRECATED - DT-Prelim Calcs'!$C$7*('DEPRECATED - DT-Prelim Calcs'!$C$8-'DEPRECATED - DT-Prelim Calcs'!$C$9)+'DEPRECATED - DT-Prelim Calcs'!$C$9</f>
        <v>1106.3897271131914</v>
      </c>
      <c r="CJ146" s="43">
        <f t="shared" si="192"/>
        <v>93</v>
      </c>
      <c r="CK146" s="2">
        <f t="shared" si="218"/>
        <v>1.2396743342100003</v>
      </c>
      <c r="CL146" s="43">
        <f>CK146*'DEPRECATED - DT-Prelim Calcs'!$C$21/CF$2/'DEPRECATED - DT-Prelim Calcs'!$C$19/'DEPRECATED - DT-Prelim Calcs'!$C$18*3.39*'DEPRECATED - DT-Prelim Calcs'!$C$20</f>
        <v>29.053734754561205</v>
      </c>
      <c r="CM146" s="36">
        <f t="shared" si="219"/>
        <v>0</v>
      </c>
      <c r="CN146" s="43">
        <f>CL145*'DEPRECATED - DT-Prelim Calcs'!$C$11+CN145</f>
        <v>-102.69676382534027</v>
      </c>
      <c r="CO146" s="43">
        <f>CO145+0.5*CL146*'DEPRECATED - DT-Prelim Calcs'!$C$11^2+CN146*'DEPRECATED - DT-Prelim Calcs'!$C$11</f>
        <v>-345060.33909634559</v>
      </c>
      <c r="CP146" s="43">
        <f>MIN('Drive Train'!$F$35-CJ145*'DEPRECATED - DT-Prelim Calcs'!$C$21*'Drive Train'!$F$39,CP145+CJ$2)</f>
        <v>7.1920000000000002</v>
      </c>
      <c r="CQ146" s="43">
        <f>'Drive Train'!$F$35-CJ146*'DEPRECATED - DT-Prelim Calcs'!$C$21*'Drive Train'!$F$39</f>
        <v>7.1920000000000002</v>
      </c>
      <c r="CR146" s="1">
        <f>IF(CO146&gt;='Drive Train'!$F$29,1,0)</f>
        <v>0</v>
      </c>
      <c r="CS146" s="43">
        <f t="shared" si="220"/>
        <v>103.33333333333333</v>
      </c>
      <c r="CT146" s="49">
        <f>CT145+'DEPRECATED - DT-Prelim Calcs'!$C$11</f>
        <v>568</v>
      </c>
      <c r="CU146" s="2">
        <f>DE146/'Drive Train'!$F$35</f>
        <v>0.57999999999999996</v>
      </c>
      <c r="CV146" s="36">
        <f>DC146*12*60/(PI() * 'Drive Train'!$F$15)/CU$2*CU146</f>
        <v>203.85843915249856</v>
      </c>
      <c r="CW146" s="2">
        <f>('DEPRECATED - DT-Prelim Calcs'!$C$6*CU146-CV146)/('DEPRECATED - DT-Prelim Calcs'!$C$6*CU146)*'DEPRECATED - DT-Prelim Calcs'!$C$7*CU146</f>
        <v>2.5703416803095269</v>
      </c>
      <c r="CX146" s="43">
        <f>CW146/'DEPRECATED - DT-Prelim Calcs'!$C$7*('DEPRECATED - DT-Prelim Calcs'!$C$8-'DEPRECATED - DT-Prelim Calcs'!$C$9)+'DEPRECATED - DT-Prelim Calcs'!$C$9</f>
        <v>141.52607661387719</v>
      </c>
      <c r="CY146" s="43">
        <f t="shared" si="193"/>
        <v>93</v>
      </c>
      <c r="CZ146" s="2">
        <f t="shared" si="221"/>
        <v>1.0413264407364002</v>
      </c>
      <c r="DA146" s="43">
        <f>CZ146*'DEPRECATED - DT-Prelim Calcs'!$C$21/CU$2/'DEPRECATED - DT-Prelim Calcs'!$C$19/'DEPRECATED - DT-Prelim Calcs'!$C$18*3.39*'DEPRECATED - DT-Prelim Calcs'!$C$20</f>
        <v>29.053734754561201</v>
      </c>
      <c r="DB146" s="36">
        <f t="shared" si="222"/>
        <v>0</v>
      </c>
      <c r="DC146" s="43">
        <f>DA145*'DEPRECATED - DT-Prelim Calcs'!$C$11+DC145</f>
        <v>0.73613813196985234</v>
      </c>
      <c r="DD146" s="43">
        <f>DD145+0.5*DA146*'DEPRECATED - DT-Prelim Calcs'!$C$11^2+DC146*'DEPRECATED - DT-Prelim Calcs'!$C$11</f>
        <v>-540455.63164091657</v>
      </c>
      <c r="DE146" s="43">
        <f>MIN('Drive Train'!$F$35-CY145*'DEPRECATED - DT-Prelim Calcs'!$C$21*'Drive Train'!$F$39,DE145+CY$2)</f>
        <v>7.1920000000000002</v>
      </c>
      <c r="DF146" s="43">
        <f>'Drive Train'!$F$35-CY146*'DEPRECATED - DT-Prelim Calcs'!$C$21*'Drive Train'!$F$39</f>
        <v>7.1920000000000002</v>
      </c>
      <c r="DG146" s="1">
        <f>IF(DD146&gt;='Drive Train'!$F$29,1,0)</f>
        <v>0</v>
      </c>
      <c r="DH146" s="43">
        <f t="shared" si="223"/>
        <v>103.33333333333333</v>
      </c>
      <c r="DI146" s="49">
        <f>DI145+'DEPRECATED - DT-Prelim Calcs'!$C$11</f>
        <v>568</v>
      </c>
      <c r="DJ146" s="2">
        <f>DT146/'Drive Train'!$F$35</f>
        <v>0.57999999999999996</v>
      </c>
      <c r="DK146" s="36">
        <f>DR146*12*60/(PI() * 'Drive Train'!$F$15)/DJ$2*DJ146</f>
        <v>-456183.48927610763</v>
      </c>
      <c r="DL146" s="2">
        <f>('DEPRECATED - DT-Prelim Calcs'!$C$6*DJ146-DK146)/('DEPRECATED - DT-Prelim Calcs'!$C$6*DJ146)*'DEPRECATED - DT-Prelim Calcs'!$C$7*DJ146</f>
        <v>338.06511609795376</v>
      </c>
      <c r="DM146" s="43">
        <f>DL146/'DEPRECATED - DT-Prelim Calcs'!$C$7*('DEPRECATED - DT-Prelim Calcs'!$C$8-'DEPRECATED - DT-Prelim Calcs'!$C$9)+'DEPRECATED - DT-Prelim Calcs'!$C$9</f>
        <v>18418.480205336287</v>
      </c>
      <c r="DN146" s="43">
        <f t="shared" si="194"/>
        <v>93</v>
      </c>
      <c r="DO146" s="2">
        <f t="shared" si="224"/>
        <v>0.89769520753137932</v>
      </c>
      <c r="DP146" s="43">
        <f>DO146*'DEPRECATED - DT-Prelim Calcs'!$C$21/DJ$2/'DEPRECATED - DT-Prelim Calcs'!$C$19/'DEPRECATED - DT-Prelim Calcs'!$C$18*3.39*'DEPRECATED - DT-Prelim Calcs'!$C$20</f>
        <v>29.053734754561201</v>
      </c>
      <c r="DQ146" s="36">
        <f t="shared" si="225"/>
        <v>0</v>
      </c>
      <c r="DR146" s="43">
        <f>DP145*'DEPRECATED - DT-Prelim Calcs'!$C$11+DR145</f>
        <v>-1420.0779811719958</v>
      </c>
      <c r="DS146" s="43">
        <f>DS145+0.5*DP146*'DEPRECATED - DT-Prelim Calcs'!$C$11^2+DR146*'DEPRECATED - DT-Prelim Calcs'!$C$11</f>
        <v>-1001545.894723535</v>
      </c>
      <c r="DT146" s="43">
        <f>MIN('Drive Train'!$F$35-DN145*'DEPRECATED - DT-Prelim Calcs'!$C$21*'Drive Train'!$F$39,DT145+DN$2)</f>
        <v>7.1920000000000002</v>
      </c>
      <c r="DU146" s="43">
        <f>'Drive Train'!$F$35-DN146*'DEPRECATED - DT-Prelim Calcs'!$C$21*'Drive Train'!$F$39</f>
        <v>7.1920000000000002</v>
      </c>
      <c r="DV146" s="1">
        <f>IF(DS146&gt;='Drive Train'!$F$29,1,0)</f>
        <v>0</v>
      </c>
      <c r="DW146" s="43">
        <f t="shared" si="226"/>
        <v>103.33333333333333</v>
      </c>
      <c r="DX146" s="49">
        <f>DX145+'DEPRECATED - DT-Prelim Calcs'!$C$11</f>
        <v>568</v>
      </c>
      <c r="DY146" s="2">
        <f>EI146/'Drive Train'!$F$35</f>
        <v>0.57999999999999996</v>
      </c>
      <c r="DZ146" s="36">
        <f>EG146*12*60/(PI() * 'Drive Train'!$F$15)/DY$2*DY146</f>
        <v>-1199173.8767588446</v>
      </c>
      <c r="EA146" s="2">
        <f>('DEPRECATED - DT-Prelim Calcs'!$C$6*DY146-DZ146)/('DEPRECATED - DT-Prelim Calcs'!$C$6*DY146)*'DEPRECATED - DT-Prelim Calcs'!$C$7*DY146</f>
        <v>884.24457021927606</v>
      </c>
      <c r="EB146" s="43">
        <f>EA146/'DEPRECATED - DT-Prelim Calcs'!$C$7*('DEPRECATED - DT-Prelim Calcs'!$C$8-'DEPRECATED - DT-Prelim Calcs'!$C$9)+'DEPRECATED - DT-Prelim Calcs'!$C$9</f>
        <v>48173.032556721751</v>
      </c>
      <c r="EC146" s="43">
        <f t="shared" si="195"/>
        <v>93</v>
      </c>
      <c r="ED146" s="2">
        <f t="shared" si="227"/>
        <v>0.78888366722454539</v>
      </c>
      <c r="EE146" s="43">
        <f>ED146*'DEPRECATED - DT-Prelim Calcs'!$C$21/DY$2/'DEPRECATED - DT-Prelim Calcs'!$C$19/'DEPRECATED - DT-Prelim Calcs'!$C$18*3.39*'DEPRECATED - DT-Prelim Calcs'!$C$20</f>
        <v>29.053734754561201</v>
      </c>
      <c r="EF146" s="36">
        <f t="shared" si="228"/>
        <v>0</v>
      </c>
      <c r="EG146" s="43">
        <f>EE145*'DEPRECATED - DT-Prelim Calcs'!$C$11+EG145</f>
        <v>-3280.4909801483618</v>
      </c>
      <c r="EH146" s="43">
        <f>EH145+0.5*EE146*'DEPRECATED - DT-Prelim Calcs'!$C$11^2+EG146*'DEPRECATED - DT-Prelim Calcs'!$C$11</f>
        <v>-933516.83360528783</v>
      </c>
      <c r="EI146" s="43">
        <f>MIN('Drive Train'!$F$35-EC145*'DEPRECATED - DT-Prelim Calcs'!$C$21*'Drive Train'!$F$39,EI145+EC$2)</f>
        <v>7.1920000000000002</v>
      </c>
      <c r="EJ146" s="43">
        <f>'Drive Train'!$F$35-EC146*'DEPRECATED - DT-Prelim Calcs'!$C$21*'Drive Train'!$F$39</f>
        <v>7.1920000000000002</v>
      </c>
      <c r="EK146" s="1">
        <f>IF(EH146&gt;='Drive Train'!$F$29,1,0)</f>
        <v>0</v>
      </c>
      <c r="EL146" s="43">
        <f t="shared" si="229"/>
        <v>103.33333333333333</v>
      </c>
      <c r="EM146" s="49">
        <f>EM145+'DEPRECATED - DT-Prelim Calcs'!$C$11</f>
        <v>568</v>
      </c>
      <c r="EN146" s="2">
        <f>EX146/'Drive Train'!$F$35</f>
        <v>0.57999999999999996</v>
      </c>
      <c r="EO146" s="36">
        <f>EV146*12*60/(PI() * 'Drive Train'!$F$15)/EN$2*EN146</f>
        <v>-969287.93631143915</v>
      </c>
      <c r="EP146" s="2">
        <f>('DEPRECATED - DT-Prelim Calcs'!$C$6*EN146-EO146)/('DEPRECATED - DT-Prelim Calcs'!$C$6*EN146)*'DEPRECATED - DT-Prelim Calcs'!$C$7*EN146</f>
        <v>715.25318139508624</v>
      </c>
      <c r="EQ146" s="43">
        <f>EP146/'DEPRECATED - DT-Prelim Calcs'!$C$7*('DEPRECATED - DT-Prelim Calcs'!$C$8-'DEPRECATED - DT-Prelim Calcs'!$C$9)+'DEPRECATED - DT-Prelim Calcs'!$C$9</f>
        <v>38966.785255105446</v>
      </c>
      <c r="ER146" s="43">
        <f t="shared" si="196"/>
        <v>93</v>
      </c>
      <c r="ES146" s="2">
        <f t="shared" si="230"/>
        <v>0.7035989464435134</v>
      </c>
      <c r="ET146" s="43">
        <f>ES146*'DEPRECATED - DT-Prelim Calcs'!$C$21/EN$2/'DEPRECATED - DT-Prelim Calcs'!$C$19/'DEPRECATED - DT-Prelim Calcs'!$C$18*3.39*'DEPRECATED - DT-Prelim Calcs'!$C$20</f>
        <v>29.053734754561201</v>
      </c>
      <c r="EU146" s="36">
        <f t="shared" si="231"/>
        <v>0</v>
      </c>
      <c r="EV146" s="43">
        <f>ET145*'DEPRECATED - DT-Prelim Calcs'!$C$11+EV145</f>
        <v>-2364.9486330609107</v>
      </c>
      <c r="EW146" s="43">
        <f>EW145+0.5*ET146*'DEPRECATED - DT-Prelim Calcs'!$C$11^2+EV146*'DEPRECATED - DT-Prelim Calcs'!$C$11</f>
        <v>-1824616.6777824697</v>
      </c>
      <c r="EX146" s="43">
        <f>MIN('Drive Train'!$F$35-ER145*'DEPRECATED - DT-Prelim Calcs'!$C$21*'Drive Train'!$F$39,EX145+ER$2)</f>
        <v>7.1920000000000002</v>
      </c>
      <c r="EY146" s="43">
        <f>'Drive Train'!$F$35-ER146*'DEPRECATED - DT-Prelim Calcs'!$C$21*'Drive Train'!$F$39</f>
        <v>7.1920000000000002</v>
      </c>
      <c r="EZ146" s="1">
        <f>IF(EW146&gt;='Drive Train'!$F$29,1,0)</f>
        <v>0</v>
      </c>
      <c r="FA146" s="43">
        <f t="shared" si="232"/>
        <v>103.33333333333333</v>
      </c>
      <c r="FB146" s="49">
        <f>FB145+'DEPRECATED - DT-Prelim Calcs'!$C$11</f>
        <v>568</v>
      </c>
      <c r="FC146" s="2">
        <f>FM146/'Drive Train'!$F$35</f>
        <v>0.57999999999999996</v>
      </c>
      <c r="FD146" s="36">
        <f>FK146*12*60/(PI() * 'Drive Train'!$F$15)/FC$2*FC146</f>
        <v>-433089.32552934176</v>
      </c>
      <c r="FE146" s="2">
        <f>('DEPRECATED - DT-Prelim Calcs'!$C$6*FC146-FD146)/('DEPRECATED - DT-Prelim Calcs'!$C$6*FC146)*'DEPRECATED - DT-Prelim Calcs'!$C$7*FC146</f>
        <v>321.08837190166349</v>
      </c>
      <c r="FF146" s="43">
        <f>FE146/'DEPRECATED - DT-Prelim Calcs'!$C$7*('DEPRECATED - DT-Prelim Calcs'!$C$8-'DEPRECATED - DT-Prelim Calcs'!$C$9)+'DEPRECATED - DT-Prelim Calcs'!$C$9</f>
        <v>17493.627723001071</v>
      </c>
      <c r="FG146" s="43">
        <f t="shared" si="197"/>
        <v>93</v>
      </c>
      <c r="FH146" s="2">
        <f t="shared" si="233"/>
        <v>0.63495514679048781</v>
      </c>
      <c r="FI146" s="43">
        <f>FH146*'DEPRECATED - DT-Prelim Calcs'!$C$21/FC$2/'DEPRECATED - DT-Prelim Calcs'!$C$19/'DEPRECATED - DT-Prelim Calcs'!$C$18*3.39*'DEPRECATED - DT-Prelim Calcs'!$C$20</f>
        <v>29.053734754561205</v>
      </c>
      <c r="FJ146" s="36">
        <f t="shared" si="234"/>
        <v>0</v>
      </c>
      <c r="FK146" s="43">
        <f>FI145*'DEPRECATED - DT-Prelim Calcs'!$C$11+FK145</f>
        <v>-953.59562898173431</v>
      </c>
      <c r="FL146" s="43">
        <f>FL145+0.5*FI146*'DEPRECATED - DT-Prelim Calcs'!$C$11^2+FK146*'DEPRECATED - DT-Prelim Calcs'!$C$11</f>
        <v>-2099336.4693805845</v>
      </c>
      <c r="FM146" s="43">
        <f>MIN('Drive Train'!$F$35-FG145*'DEPRECATED - DT-Prelim Calcs'!$C$21*'Drive Train'!$F$39,FM145+FG$2)</f>
        <v>7.1920000000000002</v>
      </c>
      <c r="FN146" s="43">
        <f>'Drive Train'!$F$35-FG146*'DEPRECATED - DT-Prelim Calcs'!$C$21*'Drive Train'!$F$39</f>
        <v>7.1920000000000002</v>
      </c>
      <c r="FO146" s="1">
        <f>IF(FL146&gt;='Drive Train'!$F$29,1,0)</f>
        <v>0</v>
      </c>
      <c r="FP146" s="43">
        <f t="shared" si="235"/>
        <v>103.33333333333333</v>
      </c>
      <c r="FQ146" s="49">
        <f>FQ145+'DEPRECATED - DT-Prelim Calcs'!$C$11</f>
        <v>568</v>
      </c>
      <c r="FR146" s="2">
        <f>GB146/'Drive Train'!$F$35</f>
        <v>0.57999999999999996</v>
      </c>
      <c r="FS146" s="36">
        <f>FZ146*12*60/(PI() * 'Drive Train'!$F$15)/FR$2*FR146</f>
        <v>-2432357.4353189929</v>
      </c>
      <c r="FT146" s="2">
        <f>('DEPRECATED - DT-Prelim Calcs'!$C$6*FR146-FS146)/('DEPRECATED - DT-Prelim Calcs'!$C$6*FR146)*'DEPRECATED - DT-Prelim Calcs'!$C$7*FR146</f>
        <v>1790.7697880323005</v>
      </c>
      <c r="FU146" s="43">
        <f>FT146/'DEPRECATED - DT-Prelim Calcs'!$C$7*('DEPRECATED - DT-Prelim Calcs'!$C$8-'DEPRECATED - DT-Prelim Calcs'!$C$9)+'DEPRECATED - DT-Prelim Calcs'!$C$9</f>
        <v>97558.361586834275</v>
      </c>
      <c r="FV146" s="43">
        <f t="shared" si="198"/>
        <v>93</v>
      </c>
      <c r="FW146" s="2">
        <f t="shared" si="236"/>
        <v>0.57851468929799987</v>
      </c>
      <c r="FX146" s="43">
        <f>FW146*'DEPRECATED - DT-Prelim Calcs'!$C$21/FR$2/'DEPRECATED - DT-Prelim Calcs'!$C$19/'DEPRECATED - DT-Prelim Calcs'!$C$18*3.39*'DEPRECATED - DT-Prelim Calcs'!$C$20</f>
        <v>29.053734754561201</v>
      </c>
      <c r="FY146" s="36">
        <f t="shared" si="237"/>
        <v>0</v>
      </c>
      <c r="FZ146" s="43">
        <f>FX145*'DEPRECATED - DT-Prelim Calcs'!$C$11+FZ145</f>
        <v>-4879.6144634116581</v>
      </c>
      <c r="GA146" s="43">
        <f>GA145+0.5*FX146*'DEPRECATED - DT-Prelim Calcs'!$C$11^2+FZ146*'DEPRECATED - DT-Prelim Calcs'!$C$11</f>
        <v>-2269275.8389442223</v>
      </c>
      <c r="GB146" s="43">
        <f>MIN('Drive Train'!$F$35-FV145*'DEPRECATED - DT-Prelim Calcs'!$C$21*'Drive Train'!$F$39,GB145+FV$2)</f>
        <v>7.1920000000000002</v>
      </c>
      <c r="GC146" s="43">
        <f>'Drive Train'!$F$35-FV146*'DEPRECATED - DT-Prelim Calcs'!$C$21*'Drive Train'!$F$39</f>
        <v>7.1920000000000002</v>
      </c>
      <c r="GD146" s="1">
        <f>IF(GA146&gt;='Drive Train'!$F$29,1,0)</f>
        <v>0</v>
      </c>
      <c r="GE146" s="43">
        <f t="shared" si="238"/>
        <v>103.33333333333333</v>
      </c>
      <c r="GF146" s="49">
        <f>GF145+'DEPRECATED - DT-Prelim Calcs'!$C$11</f>
        <v>568</v>
      </c>
      <c r="GG146" s="2">
        <f>GQ146/'Drive Train'!$F$35</f>
        <v>0.86451612903225805</v>
      </c>
      <c r="GH146" s="36">
        <f>GO146*12*60/(PI() * 'Drive Train'!$F$15)/GG$2*GG146</f>
        <v>-39394.155624989507</v>
      </c>
      <c r="GI146" s="2">
        <f>('DEPRECATED - DT-Prelim Calcs'!$C$6*GG146-GH146)/('DEPRECATED - DT-Prelim Calcs'!$C$6*GG146)*'DEPRECATED - DT-Prelim Calcs'!$C$7*GG146</f>
        <v>33.013607272308747</v>
      </c>
      <c r="GJ146" s="43">
        <f>GI146/'DEPRECATED - DT-Prelim Calcs'!$C$7*('DEPRECATED - DT-Prelim Calcs'!$C$8-'DEPRECATED - DT-Prelim Calcs'!$C$9)+'DEPRECATED - DT-Prelim Calcs'!$C$9</f>
        <v>1800.0024857302524</v>
      </c>
      <c r="GK146" s="43">
        <f t="shared" si="239"/>
        <v>29.999999999999982</v>
      </c>
      <c r="GL146" s="2">
        <f t="shared" si="240"/>
        <v>1.4462867232450001</v>
      </c>
      <c r="GM146" s="43">
        <f>GL146*'DEPRECATED - DT-Prelim Calcs'!$C$21/GG$2/'DEPRECATED - DT-Prelim Calcs'!$C$19/'DEPRECATED - DT-Prelim Calcs'!$C$18*3.39*'DEPRECATED - DT-Prelim Calcs'!$C$20</f>
        <v>29.053734754561201</v>
      </c>
      <c r="GN146" s="36">
        <f t="shared" si="241"/>
        <v>0</v>
      </c>
      <c r="GO146" s="43">
        <f>GM145*'DEPRECATED - DT-Prelim Calcs'!$C$11+GO145</f>
        <v>-132.55155082507747</v>
      </c>
      <c r="GP146" s="43">
        <f>GP145+0.5*GM146*'DEPRECATED - DT-Prelim Calcs'!$C$11^2+GO146*'DEPRECATED - DT-Prelim Calcs'!$C$11</f>
        <v>-188546.78102968421</v>
      </c>
      <c r="GQ146" s="43">
        <f>MIN('Drive Train'!$F$35-GK145*'DEPRECATED - DT-Prelim Calcs'!$C$21*'Drive Train'!$F$39,GQ145+GK$2)</f>
        <v>10.72</v>
      </c>
      <c r="GR146" s="43">
        <f>'Drive Train'!$F$35-GK146*'DEPRECATED - DT-Prelim Calcs'!$C$21*'Drive Train'!$F$39</f>
        <v>10.72</v>
      </c>
      <c r="GS146" s="1">
        <f>IF(GP146&gt;='Drive Train'!$F$29,1,0)</f>
        <v>0</v>
      </c>
      <c r="GT146" s="43">
        <f t="shared" si="242"/>
        <v>33.333333333333314</v>
      </c>
      <c r="GU146" s="49">
        <f>GU145+'DEPRECATED - DT-Prelim Calcs'!$C$11</f>
        <v>568</v>
      </c>
      <c r="GV146" s="2">
        <f>HF146/'Drive Train'!$F$35</f>
        <v>0.84946236559139798</v>
      </c>
      <c r="GW146" s="36">
        <f>HD146*12*60/(PI() * 'Drive Train'!$F$15)/GV$2*GV146</f>
        <v>-8565.8750285899205</v>
      </c>
      <c r="GX146" s="2">
        <f>('DEPRECATED - DT-Prelim Calcs'!$C$6*GV146-GW146)/('DEPRECATED - DT-Prelim Calcs'!$C$6*GV146)*'DEPRECATED - DT-Prelim Calcs'!$C$7*GV146</f>
        <v>10.280836470185839</v>
      </c>
      <c r="GY146" s="43">
        <f>GX146/'DEPRECATED - DT-Prelim Calcs'!$C$7*('DEPRECATED - DT-Prelim Calcs'!$C$8-'DEPRECATED - DT-Prelim Calcs'!$C$9)+'DEPRECATED - DT-Prelim Calcs'!$C$9</f>
        <v>561.57541964445238</v>
      </c>
      <c r="GZ146" s="43">
        <f t="shared" si="199"/>
        <v>33.333333333333314</v>
      </c>
      <c r="HA146" s="2">
        <f t="shared" si="243"/>
        <v>1.3720372620727364</v>
      </c>
      <c r="HB146" s="43">
        <f>HA146*'DEPRECATED - DT-Prelim Calcs'!$C$21/GV$2/'DEPRECATED - DT-Prelim Calcs'!$C$19/'DEPRECATED - DT-Prelim Calcs'!$C$18*3.39*'DEPRECATED - DT-Prelim Calcs'!$C$20</f>
        <v>27.562174252831689</v>
      </c>
      <c r="HC146" s="36">
        <f t="shared" si="244"/>
        <v>0</v>
      </c>
      <c r="HD146" s="43">
        <f>HB145*'DEPRECATED - DT-Prelim Calcs'!$C$11+HD145</f>
        <v>-29.332812654816351</v>
      </c>
      <c r="HE146" s="43">
        <f>HE145+0.5*HB146*'DEPRECATED - DT-Prelim Calcs'!$C$11^2+HD146*'DEPRECATED - DT-Prelim Calcs'!$C$11</f>
        <v>-187855.40713621827</v>
      </c>
      <c r="HF146" s="43">
        <f>MIN('Drive Train'!$F$35-GZ145*'DEPRECATED - DT-Prelim Calcs'!$C$21*'Drive Train'!$F$39,HF145+GZ$2)</f>
        <v>10.533333333333335</v>
      </c>
      <c r="HG146" s="43">
        <f>'Drive Train'!$F$35-GZ146*'DEPRECATED - DT-Prelim Calcs'!$C$21*'Drive Train'!$F$39</f>
        <v>10.533333333333335</v>
      </c>
      <c r="HH146" s="1">
        <f>IF(HE146&gt;='Drive Train'!$F$29,1,0)</f>
        <v>0</v>
      </c>
      <c r="HI146" s="43">
        <f t="shared" si="245"/>
        <v>37.037037037037017</v>
      </c>
      <c r="HJ146" s="49">
        <f>HJ145+'DEPRECATED - DT-Prelim Calcs'!$C$11</f>
        <v>568</v>
      </c>
      <c r="HK146" s="2">
        <f>HU146/'Drive Train'!$F$35</f>
        <v>0.83440860215053769</v>
      </c>
      <c r="HL146" s="36">
        <f>HS146*12*60/(PI() * 'Drive Train'!$F$15)/HK$2*HK146</f>
        <v>-59243.997616699373</v>
      </c>
      <c r="HM146" s="2">
        <f>('DEPRECATED - DT-Prelim Calcs'!$C$6*HK146-HL146)/('DEPRECATED - DT-Prelim Calcs'!$C$6*HK146)*'DEPRECATED - DT-Prelim Calcs'!$C$7*HK146</f>
        <v>47.464214717490428</v>
      </c>
      <c r="HN146" s="43">
        <f>HM146/'DEPRECATED - DT-Prelim Calcs'!$C$7*('DEPRECATED - DT-Prelim Calcs'!$C$8-'DEPRECATED - DT-Prelim Calcs'!$C$9)+'DEPRECATED - DT-Prelim Calcs'!$C$9</f>
        <v>2587.2370704304485</v>
      </c>
      <c r="HO146" s="43">
        <f t="shared" si="200"/>
        <v>36.66666666666665</v>
      </c>
      <c r="HP146" s="2">
        <f t="shared" si="246"/>
        <v>1.4462867232450001</v>
      </c>
      <c r="HQ146" s="43">
        <f>HP146*'DEPRECATED - DT-Prelim Calcs'!$C$21/HK$2/'DEPRECATED - DT-Prelim Calcs'!$C$19/'DEPRECATED - DT-Prelim Calcs'!$C$18*3.39*'DEPRECATED - DT-Prelim Calcs'!$C$20</f>
        <v>29.053734754561201</v>
      </c>
      <c r="HR146" s="36">
        <f t="shared" si="247"/>
        <v>0</v>
      </c>
      <c r="HS146" s="43">
        <f>HQ145*'DEPRECATED - DT-Prelim Calcs'!$C$11+HS145</f>
        <v>-206.53406851873325</v>
      </c>
      <c r="HT146" s="43">
        <f>HT145+0.5*HQ146*'DEPRECATED - DT-Prelim Calcs'!$C$11^2+HS146*'DEPRECATED - DT-Prelim Calcs'!$C$11</f>
        <v>-204288.91940210087</v>
      </c>
      <c r="HU146" s="43">
        <f>MIN('Drive Train'!$F$35-HO145*'DEPRECATED - DT-Prelim Calcs'!$C$21*'Drive Train'!$F$39,HU145+HO$2)</f>
        <v>10.346666666666668</v>
      </c>
      <c r="HV146" s="43">
        <f>'Drive Train'!$F$35-HO146*'DEPRECATED - DT-Prelim Calcs'!$C$21*'Drive Train'!$F$39</f>
        <v>10.346666666666668</v>
      </c>
      <c r="HW146" s="1">
        <f>IF(HT146&gt;='Drive Train'!$F$29,1,0)</f>
        <v>0</v>
      </c>
      <c r="HX146" s="43">
        <f t="shared" si="248"/>
        <v>40.740740740740726</v>
      </c>
      <c r="HY146" s="49">
        <f>HY145+'DEPRECATED - DT-Prelim Calcs'!$C$11</f>
        <v>568</v>
      </c>
      <c r="HZ146" s="2">
        <f>IJ146/'Drive Train'!$F$35</f>
        <v>3.4739589809291345</v>
      </c>
      <c r="IA146" s="36">
        <f>IH146*12*60/(PI() * 'Drive Train'!$F$15)/HZ$2*HZ146</f>
        <v>-1060609.0311941102</v>
      </c>
      <c r="IB146" s="2">
        <f>('DEPRECATED - DT-Prelim Calcs'!$C$6*HZ146-IA146)/('DEPRECATED - DT-Prelim Calcs'!$C$6*HZ146)*'DEPRECATED - DT-Prelim Calcs'!$C$7*HZ146</f>
        <v>795.95687331027182</v>
      </c>
      <c r="IC146" s="43">
        <f>IB146/'DEPRECATED - DT-Prelim Calcs'!$C$7*('DEPRECATED - DT-Prelim Calcs'!$C$8-'DEPRECATED - DT-Prelim Calcs'!$C$9)+'DEPRECATED - DT-Prelim Calcs'!$C$9</f>
        <v>43363.329665410332</v>
      </c>
      <c r="ID146" s="43">
        <f t="shared" si="201"/>
        <v>39.999999999999986</v>
      </c>
      <c r="IE146" s="2">
        <f t="shared" si="249"/>
        <v>1.4462867232450001</v>
      </c>
      <c r="IF146" s="43">
        <f>IE146*'DEPRECATED - DT-Prelim Calcs'!$C$21/HZ$2/'DEPRECATED - DT-Prelim Calcs'!$C$19/'DEPRECATED - DT-Prelim Calcs'!$C$18*3.39*'DEPRECATED - DT-Prelim Calcs'!$C$20</f>
        <v>29.053734754561201</v>
      </c>
      <c r="IG146" s="36">
        <f t="shared" si="250"/>
        <v>0</v>
      </c>
      <c r="IH146" s="43">
        <f>IF145*'DEPRECATED - DT-Prelim Calcs'!$C$11+IH145</f>
        <v>-888.08953379243917</v>
      </c>
      <c r="II146" s="43">
        <f>II145+0.5*IF146*'DEPRECATED - DT-Prelim Calcs'!$C$11^2+IH146*'DEPRECATED - DT-Prelim Calcs'!$C$11</f>
        <v>-198076.16120726062</v>
      </c>
      <c r="IJ146" s="43">
        <f>MIN('Drive Train'!$F$35-ID145*'DEPRECATED - DT-Prelim Calcs'!$C$21*'Drive Train'!$F$39,IJ145+ID$2)</f>
        <v>43.077091363521269</v>
      </c>
      <c r="IK146" s="43">
        <f>'Drive Train'!$F$35-ID146*'DEPRECATED - DT-Prelim Calcs'!$C$21*'Drive Train'!$F$39</f>
        <v>10.16</v>
      </c>
      <c r="IL146" s="1">
        <f>IF(II146&gt;='Drive Train'!$F$29,1,0)</f>
        <v>0</v>
      </c>
      <c r="IM146" s="43">
        <f t="shared" si="251"/>
        <v>44.444444444444429</v>
      </c>
      <c r="IN146" s="49">
        <f>IN145+'DEPRECATED - DT-Prelim Calcs'!$C$11</f>
        <v>568</v>
      </c>
      <c r="IO146" s="2">
        <f>IY146/'Drive Train'!$F$35</f>
        <v>3.6640080448489343</v>
      </c>
      <c r="IP146" s="36">
        <f>IW146*12*60/(PI() * 'Drive Train'!$F$15)/IO$2*IO146</f>
        <v>-1203687.4761706311</v>
      </c>
      <c r="IQ146" s="2">
        <f>('DEPRECATED - DT-Prelim Calcs'!$C$6*IO146-IP146)/('DEPRECATED - DT-Prelim Calcs'!$C$6*IO146)*'DEPRECATED - DT-Prelim Calcs'!$C$7*IO146</f>
        <v>902.02655873978676</v>
      </c>
      <c r="IR146" s="43">
        <f>IQ146/'DEPRECATED - DT-Prelim Calcs'!$C$7*('DEPRECATED - DT-Prelim Calcs'!$C$8-'DEPRECATED - DT-Prelim Calcs'!$C$9)+'DEPRECATED - DT-Prelim Calcs'!$C$9</f>
        <v>49141.752826868971</v>
      </c>
      <c r="IS146" s="43">
        <f t="shared" si="202"/>
        <v>43.333333333333321</v>
      </c>
      <c r="IT146" s="2">
        <f t="shared" si="252"/>
        <v>1.4462867232450001</v>
      </c>
      <c r="IU146" s="43">
        <f>IT146*'DEPRECATED - DT-Prelim Calcs'!$C$21/IO$2/'DEPRECATED - DT-Prelim Calcs'!$C$19/'DEPRECATED - DT-Prelim Calcs'!$C$18*3.39*'DEPRECATED - DT-Prelim Calcs'!$C$20</f>
        <v>29.053734754561201</v>
      </c>
      <c r="IV146" s="36">
        <f t="shared" si="253"/>
        <v>0</v>
      </c>
      <c r="IW146" s="43">
        <f>IU145*'DEPRECATED - DT-Prelim Calcs'!$C$11+IW145</f>
        <v>-955.61606156646531</v>
      </c>
      <c r="IX146" s="43">
        <f>IX145+0.5*IU146*'DEPRECATED - DT-Prelim Calcs'!$C$11^2+IW146*'DEPRECATED - DT-Prelim Calcs'!$C$11</f>
        <v>-239041.5327970208</v>
      </c>
      <c r="IY146" s="43">
        <f>MIN('Drive Train'!$F$35-IS145*'DEPRECATED - DT-Prelim Calcs'!$C$21*'Drive Train'!$F$39,IY145+IS$2)</f>
        <v>45.433699756126785</v>
      </c>
      <c r="IZ146" s="43">
        <f>'Drive Train'!$F$35-IS146*'DEPRECATED - DT-Prelim Calcs'!$C$21*'Drive Train'!$F$39</f>
        <v>9.9733333333333345</v>
      </c>
      <c r="JA146" s="1">
        <f>IF(IX146&gt;='Drive Train'!$F$29,1,0)</f>
        <v>0</v>
      </c>
      <c r="JB146" s="43">
        <f t="shared" si="254"/>
        <v>48.148148148148138</v>
      </c>
      <c r="JC146" s="49">
        <f>JC145+'DEPRECATED - DT-Prelim Calcs'!$C$11</f>
        <v>568</v>
      </c>
      <c r="JD146" s="2">
        <f>JN146/'Drive Train'!$F$35</f>
        <v>0.78924731182795704</v>
      </c>
      <c r="JE146" s="36">
        <f>JL146*12*60/(PI() * 'Drive Train'!$F$15)/JD$2*JD146</f>
        <v>-301806.89477478474</v>
      </c>
      <c r="JF146" s="2">
        <f>('DEPRECATED - DT-Prelim Calcs'!$C$6*JD146-JE146)/('DEPRECATED - DT-Prelim Calcs'!$C$6*JD146)*'DEPRECATED - DT-Prelim Calcs'!$C$7*JD146</f>
        <v>225.56275116108446</v>
      </c>
      <c r="JG146" s="43">
        <f>JF146/'DEPRECATED - DT-Prelim Calcs'!$C$7*('DEPRECATED - DT-Prelim Calcs'!$C$8-'DEPRECATED - DT-Prelim Calcs'!$C$9)+'DEPRECATED - DT-Prelim Calcs'!$C$9</f>
        <v>12289.620025939676</v>
      </c>
      <c r="JH146" s="43">
        <f t="shared" si="203"/>
        <v>46.666666666666657</v>
      </c>
      <c r="JI146" s="2">
        <f t="shared" si="255"/>
        <v>1.4462867232450001</v>
      </c>
      <c r="JJ146" s="43">
        <f>JI146*'DEPRECATED - DT-Prelim Calcs'!$C$21/JD$2/'DEPRECATED - DT-Prelim Calcs'!$C$19/'DEPRECATED - DT-Prelim Calcs'!$C$18*3.39*'DEPRECATED - DT-Prelim Calcs'!$C$20</f>
        <v>29.053734754561201</v>
      </c>
      <c r="JK146" s="36">
        <f t="shared" si="256"/>
        <v>0</v>
      </c>
      <c r="JL146" s="43">
        <f>JJ145*'DEPRECATED - DT-Prelim Calcs'!$C$11+JL145</f>
        <v>-1112.3518023858444</v>
      </c>
      <c r="JM146" s="43">
        <f>JM145+0.5*JJ146*'DEPRECATED - DT-Prelim Calcs'!$C$11^2+JL146*'DEPRECATED - DT-Prelim Calcs'!$C$11</f>
        <v>-214434.71275594423</v>
      </c>
      <c r="JN146" s="43">
        <f>MIN('Drive Train'!$F$35-JH145*'DEPRECATED - DT-Prelim Calcs'!$C$21*'Drive Train'!$F$39,JN145+JH$2)</f>
        <v>9.7866666666666671</v>
      </c>
      <c r="JO146" s="43">
        <f>'Drive Train'!$F$35-JH146*'DEPRECATED - DT-Prelim Calcs'!$C$21*'Drive Train'!$F$39</f>
        <v>9.7866666666666671</v>
      </c>
      <c r="JP146" s="1">
        <f>IF(JM146&gt;='Drive Train'!$F$29,1,0)</f>
        <v>0</v>
      </c>
      <c r="JQ146" s="43">
        <f>MIN(JG146,'DEPRECATED - DT-Prelim Calcs'!$C$10)*'DEPRECATED - DT-Prelim Calcs'!$C$11*1000/60/60</f>
        <v>103.33333333333333</v>
      </c>
      <c r="JR146" s="49">
        <f>JR145+'DEPRECATED - DT-Prelim Calcs'!$C$11</f>
        <v>568</v>
      </c>
      <c r="JS146" s="2">
        <f>KC146/'Drive Train'!$F$35</f>
        <v>0.77419354838709686</v>
      </c>
      <c r="JT146" s="36">
        <f>KA146*12*60/(PI() * 'Drive Train'!$F$15)/JS$2*JS146</f>
        <v>-105073.49766829376</v>
      </c>
      <c r="JU146" s="2">
        <f>('DEPRECATED - DT-Prelim Calcs'!$C$6*JS146-JT146)/('DEPRECATED - DT-Prelim Calcs'!$C$6*JS146)*'DEPRECATED - DT-Prelim Calcs'!$C$7*JS146</f>
        <v>80.871516968314452</v>
      </c>
      <c r="JV146" s="43">
        <f>JU146/'DEPRECATED - DT-Prelim Calcs'!$C$7*('DEPRECATED - DT-Prelim Calcs'!$C$8-'DEPRECATED - DT-Prelim Calcs'!$C$9)+'DEPRECATED - DT-Prelim Calcs'!$C$9</f>
        <v>4407.1871184231004</v>
      </c>
      <c r="JW146" s="43">
        <f t="shared" si="204"/>
        <v>49.999999999999993</v>
      </c>
      <c r="JX146" s="2">
        <f t="shared" si="257"/>
        <v>1.4462867232450001</v>
      </c>
      <c r="JY146" s="43">
        <f>JX146*'DEPRECATED - DT-Prelim Calcs'!$C$21/JS$2/'DEPRECATED - DT-Prelim Calcs'!$C$19/'DEPRECATED - DT-Prelim Calcs'!$C$18*3.39*'DEPRECATED - DT-Prelim Calcs'!$C$20</f>
        <v>29.053734754561201</v>
      </c>
      <c r="JZ146" s="36">
        <f t="shared" si="258"/>
        <v>0</v>
      </c>
      <c r="KA146" s="43">
        <f>JY145*'DEPRECATED - DT-Prelim Calcs'!$C$11+KA145</f>
        <v>-394.7932862350529</v>
      </c>
      <c r="KB146" s="43">
        <f>KB145+0.5*JY146*'DEPRECATED - DT-Prelim Calcs'!$C$11^2+KA146*'DEPRECATED - DT-Prelim Calcs'!$C$11</f>
        <v>-226686.67610097976</v>
      </c>
      <c r="KC146" s="43">
        <f>MIN('Drive Train'!$F$35-JW145*'DEPRECATED - DT-Prelim Calcs'!$C$21*'Drive Train'!$F$39,KC145+JW$2)</f>
        <v>9.6000000000000014</v>
      </c>
      <c r="KD146" s="43">
        <f>'Drive Train'!$F$35-JW146*'DEPRECATED - DT-Prelim Calcs'!$C$21*'Drive Train'!$F$39</f>
        <v>9.6000000000000014</v>
      </c>
      <c r="KE146" s="1">
        <f>IF(KB146&gt;='Drive Train'!$F$29,1,0)</f>
        <v>0</v>
      </c>
      <c r="KF146" s="43">
        <f>MIN(JV146,'DEPRECATED - DT-Prelim Calcs'!$C$10)*'DEPRECATED - DT-Prelim Calcs'!$C$11*1000/60/60</f>
        <v>103.33333333333333</v>
      </c>
      <c r="KG146" s="49">
        <f>KG145+'DEPRECATED - DT-Prelim Calcs'!$C$11</f>
        <v>568</v>
      </c>
      <c r="KH146" s="2">
        <f>KR146/'Drive Train'!$F$35</f>
        <v>0.75913978494623657</v>
      </c>
      <c r="KI146" s="36">
        <f>KP146*12*60/(PI() * 'Drive Train'!$F$15)/KH$2*KH146</f>
        <v>-100681.17532817909</v>
      </c>
      <c r="KJ146" s="2">
        <f>('DEPRECATED - DT-Prelim Calcs'!$C$6*KH146-KI146)/('DEPRECATED - DT-Prelim Calcs'!$C$6*KH146)*'DEPRECATED - DT-Prelim Calcs'!$C$7*KH146</f>
        <v>77.572075981548309</v>
      </c>
      <c r="KK146" s="43">
        <f>KJ146/'DEPRECATED - DT-Prelim Calcs'!$C$7*('DEPRECATED - DT-Prelim Calcs'!$C$8-'DEPRECATED - DT-Prelim Calcs'!$C$9)+'DEPRECATED - DT-Prelim Calcs'!$C$9</f>
        <v>4227.4414527261397</v>
      </c>
      <c r="KL146" s="43">
        <f t="shared" si="205"/>
        <v>53.333333333333329</v>
      </c>
      <c r="KM146" s="2">
        <f t="shared" si="259"/>
        <v>1.4462867232450001</v>
      </c>
      <c r="KN146" s="43">
        <f>KM146*'DEPRECATED - DT-Prelim Calcs'!$C$21/KH$2/'DEPRECATED - DT-Prelim Calcs'!$C$19/'DEPRECATED - DT-Prelim Calcs'!$C$18*3.39*'DEPRECATED - DT-Prelim Calcs'!$C$20</f>
        <v>29.053734754561201</v>
      </c>
      <c r="KO146" s="36">
        <f t="shared" si="260"/>
        <v>0</v>
      </c>
      <c r="KP146" s="43">
        <f>KN145*'DEPRECATED - DT-Prelim Calcs'!$C$11+KP145</f>
        <v>-385.79148818616602</v>
      </c>
      <c r="KQ146" s="43">
        <f>KQ145+0.5*KN146*'DEPRECATED - DT-Prelim Calcs'!$C$11^2+KP146*'DEPRECATED - DT-Prelim Calcs'!$C$11</f>
        <v>-233713.68651262866</v>
      </c>
      <c r="KR146" s="43">
        <f>MIN('Drive Train'!$F$35-KL145*'DEPRECATED - DT-Prelim Calcs'!$C$21*'Drive Train'!$F$39,KR145+KL$2)</f>
        <v>9.413333333333334</v>
      </c>
      <c r="KS146" s="43">
        <f>'Drive Train'!$F$35-KL146*'DEPRECATED - DT-Prelim Calcs'!$C$21*'Drive Train'!$F$39</f>
        <v>9.413333333333334</v>
      </c>
      <c r="KT146" s="1">
        <f>IF(KQ146&gt;='Drive Train'!$F$29,1,0)</f>
        <v>0</v>
      </c>
      <c r="KU146" s="43">
        <f>MIN(KK146,'DEPRECATED - DT-Prelim Calcs'!$C$10)*'DEPRECATED - DT-Prelim Calcs'!$C$11*1000/60/60</f>
        <v>103.33333333333333</v>
      </c>
      <c r="KV146" s="49">
        <f>KV145+'DEPRECATED - DT-Prelim Calcs'!$C$11</f>
        <v>568</v>
      </c>
      <c r="KW146" s="2">
        <f>LG146/'Drive Train'!$F$35</f>
        <v>4.221942477556448</v>
      </c>
      <c r="KX146" s="36">
        <f>LE146*12*60/(PI() * 'Drive Train'!$F$15)/KW$2*KW146</f>
        <v>-1678987.3535946908</v>
      </c>
      <c r="KY146" s="2">
        <f>('DEPRECATED - DT-Prelim Calcs'!$C$6*KW146-KX146)/('DEPRECATED - DT-Prelim Calcs'!$C$6*KW146)*'DEPRECATED - DT-Prelim Calcs'!$C$7*KW146</f>
        <v>1254.0408300252411</v>
      </c>
      <c r="KZ146" s="43">
        <f>KY146/'DEPRECATED - DT-Prelim Calcs'!$C$7*('DEPRECATED - DT-Prelim Calcs'!$C$8-'DEPRECATED - DT-Prelim Calcs'!$C$9)+'DEPRECATED - DT-Prelim Calcs'!$C$9</f>
        <v>68318.649695404922</v>
      </c>
      <c r="LA146" s="43">
        <f t="shared" si="206"/>
        <v>56.666666666666664</v>
      </c>
      <c r="LB146" s="2">
        <f t="shared" si="261"/>
        <v>1.4462867232450001</v>
      </c>
      <c r="LC146" s="43">
        <f>LB146*'DEPRECATED - DT-Prelim Calcs'!$C$21/KW$2/'DEPRECATED - DT-Prelim Calcs'!$C$19/'DEPRECATED - DT-Prelim Calcs'!$C$18*3.39*'DEPRECATED - DT-Prelim Calcs'!$C$20</f>
        <v>29.053734754561201</v>
      </c>
      <c r="LD146" s="36">
        <f t="shared" si="262"/>
        <v>0</v>
      </c>
      <c r="LE146" s="43">
        <f>LC145*'DEPRECATED - DT-Prelim Calcs'!$C$11+LE145</f>
        <v>-1156.8078586002719</v>
      </c>
      <c r="LF146" s="43">
        <f>LF145+0.5*LC146*'DEPRECATED - DT-Prelim Calcs'!$C$11^2+LE146*'DEPRECATED - DT-Prelim Calcs'!$C$11</f>
        <v>-251651.07655133959</v>
      </c>
      <c r="LG146" s="43">
        <f>MIN('Drive Train'!$F$35-LA145*'DEPRECATED - DT-Prelim Calcs'!$C$21*'Drive Train'!$F$39,LG145+LA$2)</f>
        <v>52.352086721699962</v>
      </c>
      <c r="LH146" s="43">
        <f>'Drive Train'!$F$35-LA146*'DEPRECATED - DT-Prelim Calcs'!$C$21*'Drive Train'!$F$39</f>
        <v>9.2266666666666666</v>
      </c>
      <c r="LI146" s="1">
        <f>IF(LF146&gt;='Drive Train'!$F$29,1,0)</f>
        <v>0</v>
      </c>
      <c r="LJ146" s="43">
        <f>MIN(KZ146,'DEPRECATED - DT-Prelim Calcs'!$C$10)*'DEPRECATED - DT-Prelim Calcs'!$C$11*1000/60/60</f>
        <v>103.33333333333333</v>
      </c>
      <c r="LK146" s="49">
        <f>LK145+'DEPRECATED - DT-Prelim Calcs'!$C$11</f>
        <v>568</v>
      </c>
      <c r="LL146" s="2">
        <f>LV146/'Drive Train'!$F$35</f>
        <v>0.72903225806451621</v>
      </c>
      <c r="LM146" s="36">
        <f>LT146*12*60/(PI() * 'Drive Train'!$F$15)/LL$2*LL146</f>
        <v>-84702.304243016246</v>
      </c>
      <c r="LN146" s="2">
        <f>('DEPRECATED - DT-Prelim Calcs'!$C$6*LL146-LM146)/('DEPRECATED - DT-Prelim Calcs'!$C$6*LL146)*'DEPRECATED - DT-Prelim Calcs'!$C$7*LL146</f>
        <v>65.684648265204444</v>
      </c>
      <c r="LO146" s="43">
        <f>LN146/'DEPRECATED - DT-Prelim Calcs'!$C$7*('DEPRECATED - DT-Prelim Calcs'!$C$8-'DEPRECATED - DT-Prelim Calcs'!$C$9)+'DEPRECATED - DT-Prelim Calcs'!$C$9</f>
        <v>3579.8427786268089</v>
      </c>
      <c r="LP146" s="43">
        <f t="shared" si="207"/>
        <v>60</v>
      </c>
      <c r="LQ146" s="2">
        <f t="shared" si="263"/>
        <v>1.4462867232450001</v>
      </c>
      <c r="LR146" s="43">
        <f>LQ146*'DEPRECATED - DT-Prelim Calcs'!$C$21/LL$2/'DEPRECATED - DT-Prelim Calcs'!$C$19/'DEPRECATED - DT-Prelim Calcs'!$C$18*3.39*'DEPRECATED - DT-Prelim Calcs'!$C$20</f>
        <v>29.053734754561201</v>
      </c>
      <c r="LS146" s="36">
        <f t="shared" si="264"/>
        <v>0</v>
      </c>
      <c r="LT146" s="43">
        <f>LR145*'DEPRECATED - DT-Prelim Calcs'!$C$11+LT145</f>
        <v>-337.96723366566732</v>
      </c>
      <c r="LU146" s="43">
        <f>LU145+0.5*LR146*'DEPRECATED - DT-Prelim Calcs'!$C$11^2+LT146*'DEPRECATED - DT-Prelim Calcs'!$C$11</f>
        <v>-258160.62506328963</v>
      </c>
      <c r="LV146" s="43">
        <f>MIN('Drive Train'!$F$35-LP145*'DEPRECATED - DT-Prelim Calcs'!$C$21*'Drive Train'!$F$39,LV145+LP$2)</f>
        <v>9.0400000000000009</v>
      </c>
      <c r="LW146" s="43">
        <f>'Drive Train'!$F$35-LP146*'DEPRECATED - DT-Prelim Calcs'!$C$21*'Drive Train'!$F$39</f>
        <v>9.0400000000000009</v>
      </c>
      <c r="LX146" s="1">
        <f>IF(LU146&gt;='Drive Train'!$F$29,1,0)</f>
        <v>0</v>
      </c>
      <c r="LY146" s="43">
        <f>MIN(LO146,'DEPRECATED - DT-Prelim Calcs'!$C$10)*'DEPRECATED - DT-Prelim Calcs'!$C$11*1000/60/60</f>
        <v>103.33333333333333</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1"/>
        <v>0</v>
      </c>
      <c r="X147" s="2">
        <f>MAX(MIN(IF(AND(AI146=1,AG147&lt;0),-1,1)*(W147-$C$9)/($C$8-$C$9)*$C$7-$C$29*AE147/T$2 -  AI146*$C$29/2,X$2),MAX(X$4:X146)*-1)</f>
        <v>-0.27672021620693066</v>
      </c>
      <c r="Y147" s="43">
        <f t="shared" si="182"/>
        <v>0</v>
      </c>
      <c r="Z147" s="43">
        <f t="shared" si="183"/>
        <v>0</v>
      </c>
      <c r="AA147" s="43">
        <f t="shared" si="184"/>
        <v>0</v>
      </c>
      <c r="AB147" s="43" t="e">
        <f t="shared" si="185"/>
        <v>#N/A</v>
      </c>
      <c r="AC147" s="36">
        <f t="shared" si="208"/>
        <v>1</v>
      </c>
      <c r="AD147" s="1">
        <f t="shared" si="186"/>
        <v>1</v>
      </c>
      <c r="AE147" s="43">
        <f t="shared" si="187"/>
        <v>0</v>
      </c>
      <c r="AF147" s="43" t="e">
        <f t="shared" si="188"/>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889.49632897085212</v>
      </c>
      <c r="AK147" s="43">
        <f t="shared" si="265"/>
        <v>0</v>
      </c>
      <c r="AL147" s="49">
        <f>AL146+'DEPRECATED - DT-Prelim Calcs'!$C$11</f>
        <v>572</v>
      </c>
      <c r="AM147" s="2">
        <f>AW147/'Drive Train'!$F$35</f>
        <v>0.57999999999999996</v>
      </c>
      <c r="AN147" s="36">
        <f>AU147*12*60/(PI() * 'Drive Train'!$F$15)/AM$2*AM147</f>
        <v>3648.3853237646135</v>
      </c>
      <c r="AO147" s="2">
        <f>('DEPRECATED - DT-Prelim Calcs'!$C$6*AM147-AN147)/('DEPRECATED - DT-Prelim Calcs'!$C$6*AM147)*'DEPRECATED - DT-Prelim Calcs'!$C$7*AM147</f>
        <v>3.8236493972407658E-2</v>
      </c>
      <c r="AP147" s="43">
        <f>AO147/'DEPRECATED - DT-Prelim Calcs'!$C$7*('DEPRECATED - DT-Prelim Calcs'!$C$8-'DEPRECATED - DT-Prelim Calcs'!$C$9)+'DEPRECATED - DT-Prelim Calcs'!$C$9</f>
        <v>3.5830328805863871</v>
      </c>
      <c r="AQ147" s="43">
        <f t="shared" si="189"/>
        <v>3.5830328805863871</v>
      </c>
      <c r="AR147" s="2">
        <f t="shared" si="209"/>
        <v>-0.45313007963690005</v>
      </c>
      <c r="AS147" s="43">
        <f>AR147*'DEPRECATED - DT-Prelim Calcs'!$C$21/AM$2/'DEPRECATED - DT-Prelim Calcs'!$C$19/'DEPRECATED - DT-Prelim Calcs'!$C$18*3.39*'DEPRECATED - DT-Prelim Calcs'!$C$20</f>
        <v>-4.5513524156349208</v>
      </c>
      <c r="AT147" s="36">
        <f t="shared" si="210"/>
        <v>0</v>
      </c>
      <c r="AU147" s="43">
        <f>AS146*'DEPRECATED - DT-Prelim Calcs'!$C$11+AU146</f>
        <v>36.595595563868869</v>
      </c>
      <c r="AV147" s="43">
        <f>AV146+0.5*AS147*'DEPRECATED - DT-Prelim Calcs'!$C$11^2+AU147*'DEPRECATED - DT-Prelim Calcs'!$C$11</f>
        <v>8332.6590792395873</v>
      </c>
      <c r="AW147" s="43">
        <f>MIN('Drive Train'!$F$35-AQ146*'DEPRECATED - DT-Prelim Calcs'!$C$21*'Drive Train'!$F$39,AW146+AQ$2)</f>
        <v>7.1920000000000002</v>
      </c>
      <c r="AX147" s="43">
        <f>'Drive Train'!$F$35-AQ147*'DEPRECATED - DT-Prelim Calcs'!$C$21*'Drive Train'!$F$39</f>
        <v>12.199350158687162</v>
      </c>
      <c r="AY147" s="1">
        <f>IF(AV147&gt;='Drive Train'!$F$29,1,0)</f>
        <v>1</v>
      </c>
      <c r="AZ147" s="43">
        <f t="shared" si="211"/>
        <v>3.981147645095986</v>
      </c>
      <c r="BA147" s="49">
        <f>BA146+'DEPRECATED - DT-Prelim Calcs'!$C$11</f>
        <v>572</v>
      </c>
      <c r="BB147" s="2">
        <f>BL147/'Drive Train'!$F$35</f>
        <v>0.57999999999999996</v>
      </c>
      <c r="BC147" s="36">
        <f>BJ147*12*60/(PI() * 'Drive Train'!$F$15)/BB$2*BB147</f>
        <v>14046.753020208624</v>
      </c>
      <c r="BD147" s="2">
        <f>('DEPRECATED - DT-Prelim Calcs'!$C$6*BB147-BC147)/('DEPRECATED - DT-Prelim Calcs'!$C$6*BB147)*'DEPRECATED - DT-Prelim Calcs'!$C$7*BB147</f>
        <v>-7.6057046496517957</v>
      </c>
      <c r="BE147" s="43">
        <f>BD147/'DEPRECATED - DT-Prelim Calcs'!$C$7*('DEPRECATED - DT-Prelim Calcs'!$C$8-'DEPRECATED - DT-Prelim Calcs'!$C$9)+'DEPRECATED - DT-Prelim Calcs'!$C$9</f>
        <v>-412.84062643625452</v>
      </c>
      <c r="BF147" s="43">
        <f t="shared" si="190"/>
        <v>-412.84062643625452</v>
      </c>
      <c r="BG147" s="2">
        <f t="shared" si="212"/>
        <v>-9.4975291937638513</v>
      </c>
      <c r="BH147" s="43">
        <f>BG147*'DEPRECATED - DT-Prelim Calcs'!$C$21/BB$2/'DEPRECATED - DT-Prelim Calcs'!$C$19/'DEPRECATED - DT-Prelim Calcs'!$C$18*3.39*'DEPRECATED - DT-Prelim Calcs'!$C$20</f>
        <v>-137.7936017725367</v>
      </c>
      <c r="BI147" s="36">
        <f t="shared" si="213"/>
        <v>1</v>
      </c>
      <c r="BJ147" s="43">
        <f>BH146*'DEPRECATED - DT-Prelim Calcs'!$C$11+BJ146</f>
        <v>97.544597911312238</v>
      </c>
      <c r="BK147" s="43">
        <f>BK146+0.5*BH147*'DEPRECATED - DT-Prelim Calcs'!$C$11^2+BJ147*'DEPRECATED - DT-Prelim Calcs'!$C$11</f>
        <v>-72000.400637962797</v>
      </c>
      <c r="BL147" s="43">
        <f>MIN('Drive Train'!$F$35-BF146*'DEPRECATED - DT-Prelim Calcs'!$C$21*'Drive Train'!$F$39,BL146+BF$2)</f>
        <v>7.1920000000000002</v>
      </c>
      <c r="BM147" s="43">
        <f>'Drive Train'!$F$35-BF147*'DEPRECATED - DT-Prelim Calcs'!$C$21*'Drive Train'!$F$39</f>
        <v>35.519075080430255</v>
      </c>
      <c r="BN147" s="1">
        <f>IF(BK147&gt;='Drive Train'!$F$29,1,0)</f>
        <v>0</v>
      </c>
      <c r="BO147" s="43">
        <f t="shared" si="214"/>
        <v>-458.71180715139394</v>
      </c>
      <c r="BP147" s="49">
        <f>BP146+'DEPRECATED - DT-Prelim Calcs'!$C$11</f>
        <v>572</v>
      </c>
      <c r="BQ147" s="2">
        <f>CA147/'Drive Train'!$F$35</f>
        <v>0.89032429752815923</v>
      </c>
      <c r="BR147" s="36">
        <f>BY147*12*60/(PI() * 'Drive Train'!$F$15)/BQ$2*BQ147</f>
        <v>4730.2765961512005</v>
      </c>
      <c r="BS147" s="2">
        <f>('DEPRECATED - DT-Prelim Calcs'!$C$6*BQ147-BR147)/('DEPRECATED - DT-Prelim Calcs'!$C$6*BQ147)*'DEPRECATED - DT-Prelim Calcs'!$C$7*BQ147</f>
        <v>0.69834866137115281</v>
      </c>
      <c r="BT147" s="43">
        <f>BS147/'DEPRECATED - DT-Prelim Calcs'!$C$7*('DEPRECATED - DT-Prelim Calcs'!$C$8-'DEPRECATED - DT-Prelim Calcs'!$C$9)+'DEPRECATED - DT-Prelim Calcs'!$C$9</f>
        <v>39.544367373204594</v>
      </c>
      <c r="BU147" s="43">
        <f t="shared" si="191"/>
        <v>39.544367373204594</v>
      </c>
      <c r="BV147" s="2">
        <f t="shared" si="215"/>
        <v>0.28332657123609384</v>
      </c>
      <c r="BW147" s="43">
        <f>BV147*'DEPRECATED - DT-Prelim Calcs'!$C$21/BQ$2/'DEPRECATED - DT-Prelim Calcs'!$C$19/'DEPRECATED - DT-Prelim Calcs'!$C$18*3.39*'DEPRECATED - DT-Prelim Calcs'!$C$20</f>
        <v>5.375406226867943</v>
      </c>
      <c r="BX147" s="36">
        <f t="shared" si="216"/>
        <v>0</v>
      </c>
      <c r="BY147" s="43">
        <f>BW146*'DEPRECATED - DT-Prelim Calcs'!$C$11+BY146</f>
        <v>16.363945011301922</v>
      </c>
      <c r="BZ147" s="43">
        <f>BZ146+0.5*BW147*'DEPRECATED - DT-Prelim Calcs'!$C$11^2+BY147*'DEPRECATED - DT-Prelim Calcs'!$C$11</f>
        <v>-181410.80944177063</v>
      </c>
      <c r="CA147" s="43">
        <f>MIN('Drive Train'!$F$35-BU146*'DEPRECATED - DT-Prelim Calcs'!$C$21*'Drive Train'!$F$39,CA146+BU$2)</f>
        <v>11.040021289349175</v>
      </c>
      <c r="CB147" s="43">
        <f>'Drive Train'!$F$35-BU147*'DEPRECATED - DT-Prelim Calcs'!$C$21*'Drive Train'!$F$39</f>
        <v>10.185515427100544</v>
      </c>
      <c r="CC147" s="1">
        <f>IF(BZ147&gt;='Drive Train'!$F$29,1,0)</f>
        <v>0</v>
      </c>
      <c r="CD147" s="43">
        <f t="shared" si="217"/>
        <v>43.938185970227323</v>
      </c>
      <c r="CE147" s="49">
        <f>CE146+'DEPRECATED - DT-Prelim Calcs'!$C$11</f>
        <v>572</v>
      </c>
      <c r="CF147" s="2">
        <f>CP147/'Drive Train'!$F$35</f>
        <v>0.57999999999999996</v>
      </c>
      <c r="CG147" s="36">
        <f>CN147*12*60/(PI() * 'Drive Train'!$F$15)/CF$2*CF147</f>
        <v>3144.6096042038253</v>
      </c>
      <c r="CH147" s="2">
        <f>('DEPRECATED - DT-Prelim Calcs'!$C$6*CF147-CG147)/('DEPRECATED - DT-Prelim Calcs'!$C$6*CF147)*'DEPRECATED - DT-Prelim Calcs'!$C$7*CF147</f>
        <v>0.40856692104765802</v>
      </c>
      <c r="CI147" s="43">
        <f>CH147/'DEPRECATED - DT-Prelim Calcs'!$C$7*('DEPRECATED - DT-Prelim Calcs'!$C$8-'DEPRECATED - DT-Prelim Calcs'!$C$9)+'DEPRECATED - DT-Prelim Calcs'!$C$9</f>
        <v>23.75775017647689</v>
      </c>
      <c r="CJ147" s="43">
        <f t="shared" si="192"/>
        <v>23.75775017647689</v>
      </c>
      <c r="CK147" s="2">
        <f t="shared" si="218"/>
        <v>-1.4950857212170598E-2</v>
      </c>
      <c r="CL147" s="43">
        <f>CK147*'DEPRECATED - DT-Prelim Calcs'!$C$21/CF$2/'DEPRECATED - DT-Prelim Calcs'!$C$19/'DEPRECATED - DT-Prelim Calcs'!$C$18*3.39*'DEPRECATED - DT-Prelim Calcs'!$C$20</f>
        <v>-0.35039705816974631</v>
      </c>
      <c r="CM147" s="36">
        <f t="shared" si="219"/>
        <v>1</v>
      </c>
      <c r="CN147" s="43">
        <f>CL146*'DEPRECATED - DT-Prelim Calcs'!$C$11+CN146</f>
        <v>13.51817519290455</v>
      </c>
      <c r="CO147" s="43">
        <f>CO146+0.5*CL147*'DEPRECATED - DT-Prelim Calcs'!$C$11^2+CN147*'DEPRECATED - DT-Prelim Calcs'!$C$11</f>
        <v>-345009.06957203936</v>
      </c>
      <c r="CP147" s="43">
        <f>MIN('Drive Train'!$F$35-CJ146*'DEPRECATED - DT-Prelim Calcs'!$C$21*'Drive Train'!$F$39,CP146+CJ$2)</f>
        <v>7.1920000000000002</v>
      </c>
      <c r="CQ147" s="43">
        <f>'Drive Train'!$F$35-CJ147*'DEPRECATED - DT-Prelim Calcs'!$C$21*'Drive Train'!$F$39</f>
        <v>11.069565990117294</v>
      </c>
      <c r="CR147" s="1">
        <f>IF(CO147&gt;='Drive Train'!$F$29,1,0)</f>
        <v>0</v>
      </c>
      <c r="CS147" s="43">
        <f t="shared" si="220"/>
        <v>26.397500196085435</v>
      </c>
      <c r="CT147" s="49">
        <f>CT146+'DEPRECATED - DT-Prelim Calcs'!$C$11</f>
        <v>572</v>
      </c>
      <c r="CU147" s="2">
        <f>DE147/'Drive Train'!$F$35</f>
        <v>0.57999999999999996</v>
      </c>
      <c r="CV147" s="36">
        <f>DC147*12*60/(PI() * 'Drive Train'!$F$15)/CU$2*CU147</f>
        <v>32387.215129378194</v>
      </c>
      <c r="CW147" s="2">
        <f>('DEPRECATED - DT-Prelim Calcs'!$C$6*CU147-CV147)/('DEPRECATED - DT-Prelim Calcs'!$C$6*CU147)*'DEPRECATED - DT-Prelim Calcs'!$C$7*CU147</f>
        <v>-21.087956576298392</v>
      </c>
      <c r="CX147" s="43">
        <f>CW147/'DEPRECATED - DT-Prelim Calcs'!$C$7*('DEPRECATED - DT-Prelim Calcs'!$C$8-'DEPRECATED - DT-Prelim Calcs'!$C$9)+'DEPRECATED - DT-Prelim Calcs'!$C$9</f>
        <v>-1147.3215149774496</v>
      </c>
      <c r="CY147" s="43">
        <f t="shared" si="193"/>
        <v>-1147.3215149774496</v>
      </c>
      <c r="CZ147" s="2">
        <f t="shared" si="221"/>
        <v>-25.449884803344631</v>
      </c>
      <c r="DA147" s="43">
        <f>CZ147*'DEPRECATED - DT-Prelim Calcs'!$C$21/CU$2/'DEPRECATED - DT-Prelim Calcs'!$C$19/'DEPRECATED - DT-Prelim Calcs'!$C$18*3.39*'DEPRECATED - DT-Prelim Calcs'!$C$20</f>
        <v>-710.06955521807117</v>
      </c>
      <c r="DB147" s="36">
        <f t="shared" si="222"/>
        <v>1</v>
      </c>
      <c r="DC147" s="43">
        <f>DA146*'DEPRECATED - DT-Prelim Calcs'!$C$11+DC146</f>
        <v>116.95107715021466</v>
      </c>
      <c r="DD147" s="43">
        <f>DD146+0.5*DA147*'DEPRECATED - DT-Prelim Calcs'!$C$11^2+DC147*'DEPRECATED - DT-Prelim Calcs'!$C$11</f>
        <v>-545668.38377406029</v>
      </c>
      <c r="DE147" s="43">
        <f>MIN('Drive Train'!$F$35-CY146*'DEPRECATED - DT-Prelim Calcs'!$C$21*'Drive Train'!$F$39,DE146+CY$2)</f>
        <v>7.1920000000000002</v>
      </c>
      <c r="DF147" s="43">
        <f>'Drive Train'!$F$35-CY147*'DEPRECATED - DT-Prelim Calcs'!$C$21*'Drive Train'!$F$39</f>
        <v>76.650004838737189</v>
      </c>
      <c r="DG147" s="1">
        <f>IF(DD147&gt;='Drive Train'!$F$29,1,0)</f>
        <v>0</v>
      </c>
      <c r="DH147" s="43">
        <f t="shared" si="223"/>
        <v>-1274.8016833082772</v>
      </c>
      <c r="DI147" s="49">
        <f>DI146+'DEPRECATED - DT-Prelim Calcs'!$C$11</f>
        <v>572</v>
      </c>
      <c r="DJ147" s="2">
        <f>DT147/'Drive Train'!$F$35</f>
        <v>0.57999999999999996</v>
      </c>
      <c r="DK147" s="36">
        <f>DR147*12*60/(PI() * 'Drive Train'!$F$15)/DJ$2*DJ147</f>
        <v>-418850.79551544582</v>
      </c>
      <c r="DL147" s="2">
        <f>('DEPRECATED - DT-Prelim Calcs'!$C$6*DJ147-DK147)/('DEPRECATED - DT-Prelim Calcs'!$C$6*DJ147)*'DEPRECATED - DT-Prelim Calcs'!$C$7*DJ147</f>
        <v>310.62149012028863</v>
      </c>
      <c r="DM147" s="43">
        <f>DL147/'DEPRECATED - DT-Prelim Calcs'!$C$7*('DEPRECATED - DT-Prelim Calcs'!$C$8-'DEPRECATED - DT-Prelim Calcs'!$C$9)+'DEPRECATED - DT-Prelim Calcs'!$C$9</f>
        <v>16923.41699909035</v>
      </c>
      <c r="DN147" s="43">
        <f t="shared" si="194"/>
        <v>93</v>
      </c>
      <c r="DO147" s="2">
        <f t="shared" si="224"/>
        <v>0.89769520753137932</v>
      </c>
      <c r="DP147" s="43">
        <f>DO147*'DEPRECATED - DT-Prelim Calcs'!$C$21/DJ$2/'DEPRECATED - DT-Prelim Calcs'!$C$19/'DEPRECATED - DT-Prelim Calcs'!$C$18*3.39*'DEPRECATED - DT-Prelim Calcs'!$C$20</f>
        <v>29.053734754561201</v>
      </c>
      <c r="DQ147" s="36">
        <f t="shared" si="225"/>
        <v>0</v>
      </c>
      <c r="DR147" s="43">
        <f>DP146*'DEPRECATED - DT-Prelim Calcs'!$C$11+DR146</f>
        <v>-1303.8630421537509</v>
      </c>
      <c r="DS147" s="43">
        <f>DS146+0.5*DP147*'DEPRECATED - DT-Prelim Calcs'!$C$11^2+DR147*'DEPRECATED - DT-Prelim Calcs'!$C$11</f>
        <v>-1006528.9170141135</v>
      </c>
      <c r="DT147" s="43">
        <f>MIN('Drive Train'!$F$35-DN146*'DEPRECATED - DT-Prelim Calcs'!$C$21*'Drive Train'!$F$39,DT146+DN$2)</f>
        <v>7.1920000000000002</v>
      </c>
      <c r="DU147" s="43">
        <f>'Drive Train'!$F$35-DN147*'DEPRECATED - DT-Prelim Calcs'!$C$21*'Drive Train'!$F$39</f>
        <v>7.1920000000000002</v>
      </c>
      <c r="DV147" s="1">
        <f>IF(DS147&gt;='Drive Train'!$F$29,1,0)</f>
        <v>0</v>
      </c>
      <c r="DW147" s="43">
        <f t="shared" si="226"/>
        <v>103.33333333333333</v>
      </c>
      <c r="DX147" s="49">
        <f>DX146+'DEPRECATED - DT-Prelim Calcs'!$C$11</f>
        <v>572</v>
      </c>
      <c r="DY147" s="2">
        <f>EI147/'Drive Train'!$F$35</f>
        <v>0.57999999999999996</v>
      </c>
      <c r="DZ147" s="36">
        <f>EG147*12*60/(PI() * 'Drive Train'!$F$15)/DY$2*DY147</f>
        <v>-1156691.8459277467</v>
      </c>
      <c r="EA147" s="2">
        <f>('DEPRECATED - DT-Prelim Calcs'!$C$6*DY147-DZ147)/('DEPRECATED - DT-Prelim Calcs'!$C$6*DY147)*'DEPRECATED - DT-Prelim Calcs'!$C$7*DY147</f>
        <v>853.01561652055375</v>
      </c>
      <c r="EB147" s="43">
        <f>EA147/'DEPRECATED - DT-Prelim Calcs'!$C$7*('DEPRECATED - DT-Prelim Calcs'!$C$8-'DEPRECATED - DT-Prelim Calcs'!$C$9)+'DEPRECATED - DT-Prelim Calcs'!$C$9</f>
        <v>46471.753735821207</v>
      </c>
      <c r="EC147" s="43">
        <f t="shared" si="195"/>
        <v>93</v>
      </c>
      <c r="ED147" s="2">
        <f t="shared" si="227"/>
        <v>0.78888366722454539</v>
      </c>
      <c r="EE147" s="43">
        <f>ED147*'DEPRECATED - DT-Prelim Calcs'!$C$21/DY$2/'DEPRECATED - DT-Prelim Calcs'!$C$19/'DEPRECATED - DT-Prelim Calcs'!$C$18*3.39*'DEPRECATED - DT-Prelim Calcs'!$C$20</f>
        <v>29.053734754561201</v>
      </c>
      <c r="EF147" s="36">
        <f t="shared" si="228"/>
        <v>0</v>
      </c>
      <c r="EG147" s="43">
        <f>EE146*'DEPRECATED - DT-Prelim Calcs'!$C$11+EG146</f>
        <v>-3164.2760411301169</v>
      </c>
      <c r="EH147" s="43">
        <f>EH146+0.5*EE147*'DEPRECATED - DT-Prelim Calcs'!$C$11^2+EG147*'DEPRECATED - DT-Prelim Calcs'!$C$11</f>
        <v>-945941.50789177185</v>
      </c>
      <c r="EI147" s="43">
        <f>MIN('Drive Train'!$F$35-EC146*'DEPRECATED - DT-Prelim Calcs'!$C$21*'Drive Train'!$F$39,EI146+EC$2)</f>
        <v>7.1920000000000002</v>
      </c>
      <c r="EJ147" s="43">
        <f>'Drive Train'!$F$35-EC147*'DEPRECATED - DT-Prelim Calcs'!$C$21*'Drive Train'!$F$39</f>
        <v>7.1920000000000002</v>
      </c>
      <c r="EK147" s="1">
        <f>IF(EH147&gt;='Drive Train'!$F$29,1,0)</f>
        <v>0</v>
      </c>
      <c r="EL147" s="43">
        <f t="shared" si="229"/>
        <v>103.33333333333333</v>
      </c>
      <c r="EM147" s="49">
        <f>EM146+'DEPRECATED - DT-Prelim Calcs'!$C$11</f>
        <v>572</v>
      </c>
      <c r="EN147" s="2">
        <f>EX147/'Drive Train'!$F$35</f>
        <v>0.57999999999999996</v>
      </c>
      <c r="EO147" s="36">
        <f>EV147*12*60/(PI() * 'Drive Train'!$F$15)/EN$2*EN147</f>
        <v>-921656.56840990519</v>
      </c>
      <c r="EP147" s="2">
        <f>('DEPRECATED - DT-Prelim Calcs'!$C$6*EN147-EO147)/('DEPRECATED - DT-Prelim Calcs'!$C$6*EN147)*'DEPRECATED - DT-Prelim Calcs'!$C$7*EN147</f>
        <v>680.23889997530659</v>
      </c>
      <c r="EQ147" s="43">
        <f>EP147/'DEPRECATED - DT-Prelim Calcs'!$C$7*('DEPRECATED - DT-Prelim Calcs'!$C$8-'DEPRECATED - DT-Prelim Calcs'!$C$9)+'DEPRECATED - DT-Prelim Calcs'!$C$9</f>
        <v>37059.290819550282</v>
      </c>
      <c r="ER147" s="43">
        <f t="shared" si="196"/>
        <v>93</v>
      </c>
      <c r="ES147" s="2">
        <f t="shared" si="230"/>
        <v>0.7035989464435134</v>
      </c>
      <c r="ET147" s="43">
        <f>ES147*'DEPRECATED - DT-Prelim Calcs'!$C$21/EN$2/'DEPRECATED - DT-Prelim Calcs'!$C$19/'DEPRECATED - DT-Prelim Calcs'!$C$18*3.39*'DEPRECATED - DT-Prelim Calcs'!$C$20</f>
        <v>29.053734754561201</v>
      </c>
      <c r="EU147" s="36">
        <f t="shared" si="231"/>
        <v>0</v>
      </c>
      <c r="EV147" s="43">
        <f>ET146*'DEPRECATED - DT-Prelim Calcs'!$C$11+EV146</f>
        <v>-2248.7336940426658</v>
      </c>
      <c r="EW147" s="43">
        <f>EW146+0.5*ET147*'DEPRECATED - DT-Prelim Calcs'!$C$11^2+EV147*'DEPRECATED - DT-Prelim Calcs'!$C$11</f>
        <v>-1833379.1826806038</v>
      </c>
      <c r="EX147" s="43">
        <f>MIN('Drive Train'!$F$35-ER146*'DEPRECATED - DT-Prelim Calcs'!$C$21*'Drive Train'!$F$39,EX146+ER$2)</f>
        <v>7.1920000000000002</v>
      </c>
      <c r="EY147" s="43">
        <f>'Drive Train'!$F$35-ER147*'DEPRECATED - DT-Prelim Calcs'!$C$21*'Drive Train'!$F$39</f>
        <v>7.1920000000000002</v>
      </c>
      <c r="EZ147" s="1">
        <f>IF(EW147&gt;='Drive Train'!$F$29,1,0)</f>
        <v>0</v>
      </c>
      <c r="FA147" s="43">
        <f t="shared" si="232"/>
        <v>103.33333333333333</v>
      </c>
      <c r="FB147" s="49">
        <f>FB146+'DEPRECATED - DT-Prelim Calcs'!$C$11</f>
        <v>572</v>
      </c>
      <c r="FC147" s="2">
        <f>FM147/'Drive Train'!$F$35</f>
        <v>0.57999999999999996</v>
      </c>
      <c r="FD147" s="36">
        <f>FK147*12*60/(PI() * 'Drive Train'!$F$15)/FC$2*FC147</f>
        <v>-380308.62055737164</v>
      </c>
      <c r="FE147" s="2">
        <f>('DEPRECATED - DT-Prelim Calcs'!$C$6*FC147-FD147)/('DEPRECATED - DT-Prelim Calcs'!$C$6*FC147)*'DEPRECATED - DT-Prelim Calcs'!$C$7*FC147</f>
        <v>282.2887627608265</v>
      </c>
      <c r="FF147" s="43">
        <f>FE147/'DEPRECATED - DT-Prelim Calcs'!$C$7*('DEPRECATED - DT-Prelim Calcs'!$C$8-'DEPRECATED - DT-Prelim Calcs'!$C$9)+'DEPRECATED - DT-Prelim Calcs'!$C$9</f>
        <v>15379.917672791293</v>
      </c>
      <c r="FG147" s="43">
        <f t="shared" si="197"/>
        <v>93</v>
      </c>
      <c r="FH147" s="2">
        <f t="shared" si="233"/>
        <v>0.63495514679048781</v>
      </c>
      <c r="FI147" s="43">
        <f>FH147*'DEPRECATED - DT-Prelim Calcs'!$C$21/FC$2/'DEPRECATED - DT-Prelim Calcs'!$C$19/'DEPRECATED - DT-Prelim Calcs'!$C$18*3.39*'DEPRECATED - DT-Prelim Calcs'!$C$20</f>
        <v>29.053734754561205</v>
      </c>
      <c r="FJ147" s="36">
        <f t="shared" si="234"/>
        <v>0</v>
      </c>
      <c r="FK147" s="43">
        <f>FI146*'DEPRECATED - DT-Prelim Calcs'!$C$11+FK146</f>
        <v>-837.38068996348943</v>
      </c>
      <c r="FL147" s="43">
        <f>FL146+0.5*FI147*'DEPRECATED - DT-Prelim Calcs'!$C$11^2+FK147*'DEPRECATED - DT-Prelim Calcs'!$C$11</f>
        <v>-2102453.5622624019</v>
      </c>
      <c r="FM147" s="43">
        <f>MIN('Drive Train'!$F$35-FG146*'DEPRECATED - DT-Prelim Calcs'!$C$21*'Drive Train'!$F$39,FM146+FG$2)</f>
        <v>7.1920000000000002</v>
      </c>
      <c r="FN147" s="43">
        <f>'Drive Train'!$F$35-FG147*'DEPRECATED - DT-Prelim Calcs'!$C$21*'Drive Train'!$F$39</f>
        <v>7.1920000000000002</v>
      </c>
      <c r="FO147" s="1">
        <f>IF(FL147&gt;='Drive Train'!$F$29,1,0)</f>
        <v>0</v>
      </c>
      <c r="FP147" s="43">
        <f t="shared" si="235"/>
        <v>103.33333333333333</v>
      </c>
      <c r="FQ147" s="49">
        <f>FQ146+'DEPRECATED - DT-Prelim Calcs'!$C$11</f>
        <v>572</v>
      </c>
      <c r="FR147" s="2">
        <f>GB147/'Drive Train'!$F$35</f>
        <v>0.57999999999999996</v>
      </c>
      <c r="FS147" s="36">
        <f>FZ147*12*60/(PI() * 'Drive Train'!$F$15)/FR$2*FR147</f>
        <v>-2374427.3932765867</v>
      </c>
      <c r="FT147" s="2">
        <f>('DEPRECATED - DT-Prelim Calcs'!$C$6*FR147-FS147)/('DEPRECATED - DT-Prelim Calcs'!$C$6*FR147)*'DEPRECATED - DT-Prelim Calcs'!$C$7*FR147</f>
        <v>1748.1848511704063</v>
      </c>
      <c r="FU147" s="43">
        <f>FT147/'DEPRECATED - DT-Prelim Calcs'!$C$7*('DEPRECATED - DT-Prelim Calcs'!$C$8-'DEPRECATED - DT-Prelim Calcs'!$C$9)+'DEPRECATED - DT-Prelim Calcs'!$C$9</f>
        <v>95238.435921969896</v>
      </c>
      <c r="FV147" s="43">
        <f t="shared" si="198"/>
        <v>93</v>
      </c>
      <c r="FW147" s="2">
        <f t="shared" si="236"/>
        <v>0.57851468929799987</v>
      </c>
      <c r="FX147" s="43">
        <f>FW147*'DEPRECATED - DT-Prelim Calcs'!$C$21/FR$2/'DEPRECATED - DT-Prelim Calcs'!$C$19/'DEPRECATED - DT-Prelim Calcs'!$C$18*3.39*'DEPRECATED - DT-Prelim Calcs'!$C$20</f>
        <v>29.053734754561201</v>
      </c>
      <c r="FY147" s="36">
        <f t="shared" si="237"/>
        <v>0</v>
      </c>
      <c r="FZ147" s="43">
        <f>FX146*'DEPRECATED - DT-Prelim Calcs'!$C$11+FZ146</f>
        <v>-4763.3995243934132</v>
      </c>
      <c r="GA147" s="43">
        <f>GA146+0.5*FX147*'DEPRECATED - DT-Prelim Calcs'!$C$11^2+FZ147*'DEPRECATED - DT-Prelim Calcs'!$C$11</f>
        <v>-2288097.0071637593</v>
      </c>
      <c r="GB147" s="43">
        <f>MIN('Drive Train'!$F$35-FV146*'DEPRECATED - DT-Prelim Calcs'!$C$21*'Drive Train'!$F$39,GB146+FV$2)</f>
        <v>7.1920000000000002</v>
      </c>
      <c r="GC147" s="43">
        <f>'Drive Train'!$F$35-FV147*'DEPRECATED - DT-Prelim Calcs'!$C$21*'Drive Train'!$F$39</f>
        <v>7.1920000000000002</v>
      </c>
      <c r="GD147" s="1">
        <f>IF(GA147&gt;='Drive Train'!$F$29,1,0)</f>
        <v>0</v>
      </c>
      <c r="GE147" s="43">
        <f t="shared" si="238"/>
        <v>103.33333333333333</v>
      </c>
      <c r="GF147" s="49">
        <f>GF146+'DEPRECATED - DT-Prelim Calcs'!$C$11</f>
        <v>572</v>
      </c>
      <c r="GG147" s="2">
        <f>GQ147/'Drive Train'!$F$35</f>
        <v>0.86451612903225805</v>
      </c>
      <c r="GH147" s="36">
        <f>GO147*12*60/(PI() * 'Drive Train'!$F$15)/GG$2*GG147</f>
        <v>-4855.2206586605271</v>
      </c>
      <c r="GI147" s="2">
        <f>('DEPRECATED - DT-Prelim Calcs'!$C$6*GG147-GH147)/('DEPRECATED - DT-Prelim Calcs'!$C$6*GG147)*'DEPRECATED - DT-Prelim Calcs'!$C$7*GG147</f>
        <v>7.6237005337377601</v>
      </c>
      <c r="GJ147" s="43">
        <f>GI147/'DEPRECATED - DT-Prelim Calcs'!$C$7*('DEPRECATED - DT-Prelim Calcs'!$C$8-'DEPRECATED - DT-Prelim Calcs'!$C$9)+'DEPRECATED - DT-Prelim Calcs'!$C$9</f>
        <v>416.82099922601225</v>
      </c>
      <c r="GK147" s="43">
        <f t="shared" si="239"/>
        <v>29.999999999999982</v>
      </c>
      <c r="GL147" s="2">
        <f t="shared" si="240"/>
        <v>0.9618518370359479</v>
      </c>
      <c r="GM147" s="43">
        <f>GL147*'DEPRECATED - DT-Prelim Calcs'!$C$21/GG$2/'DEPRECATED - DT-Prelim Calcs'!$C$19/'DEPRECATED - DT-Prelim Calcs'!$C$18*3.39*'DEPRECATED - DT-Prelim Calcs'!$C$20</f>
        <v>19.322163231734184</v>
      </c>
      <c r="GN147" s="36">
        <f t="shared" si="241"/>
        <v>0</v>
      </c>
      <c r="GO147" s="43">
        <f>GM146*'DEPRECATED - DT-Prelim Calcs'!$C$11+GO146</f>
        <v>-16.336611806832664</v>
      </c>
      <c r="GP147" s="43">
        <f>GP146+0.5*GM147*'DEPRECATED - DT-Prelim Calcs'!$C$11^2+GO147*'DEPRECATED - DT-Prelim Calcs'!$C$11</f>
        <v>-188457.55017105766</v>
      </c>
      <c r="GQ147" s="43">
        <f>MIN('Drive Train'!$F$35-GK146*'DEPRECATED - DT-Prelim Calcs'!$C$21*'Drive Train'!$F$39,GQ146+GK$2)</f>
        <v>10.72</v>
      </c>
      <c r="GR147" s="43">
        <f>'Drive Train'!$F$35-GK147*'DEPRECATED - DT-Prelim Calcs'!$C$21*'Drive Train'!$F$39</f>
        <v>10.72</v>
      </c>
      <c r="GS147" s="1">
        <f>IF(GP147&gt;='Drive Train'!$F$29,1,0)</f>
        <v>0</v>
      </c>
      <c r="GT147" s="43">
        <f t="shared" si="242"/>
        <v>33.333333333333314</v>
      </c>
      <c r="GU147" s="49">
        <f>GU146+'DEPRECATED - DT-Prelim Calcs'!$C$11</f>
        <v>572</v>
      </c>
      <c r="GV147" s="2">
        <f>HF147/'Drive Train'!$F$35</f>
        <v>0.84946236559139798</v>
      </c>
      <c r="GW147" s="36">
        <f>HD147*12*60/(PI() * 'Drive Train'!$F$15)/GV$2*GV147</f>
        <v>23629.351926873438</v>
      </c>
      <c r="GX147" s="2">
        <f>('DEPRECATED - DT-Prelim Calcs'!$C$6*GV147-GW147)/('DEPRECATED - DT-Prelim Calcs'!$C$6*GV147)*'DEPRECATED - DT-Prelim Calcs'!$C$7*GV147</f>
        <v>-13.38618773375196</v>
      </c>
      <c r="GY147" s="43">
        <f>GX147/'DEPRECATED - DT-Prelim Calcs'!$C$7*('DEPRECATED - DT-Prelim Calcs'!$C$8-'DEPRECATED - DT-Prelim Calcs'!$C$9)+'DEPRECATED - DT-Prelim Calcs'!$C$9</f>
        <v>-727.74754071932318</v>
      </c>
      <c r="GZ147" s="43">
        <f t="shared" si="199"/>
        <v>-727.74754071932318</v>
      </c>
      <c r="HA147" s="2">
        <f t="shared" si="243"/>
        <v>-15.559091889796369</v>
      </c>
      <c r="HB147" s="43">
        <f>HA147*'DEPRECATED - DT-Prelim Calcs'!$C$21/GV$2/'DEPRECATED - DT-Prelim Calcs'!$C$19/'DEPRECATED - DT-Prelim Calcs'!$C$18*3.39*'DEPRECATED - DT-Prelim Calcs'!$C$20</f>
        <v>-312.55885954185806</v>
      </c>
      <c r="HC147" s="36">
        <f t="shared" si="244"/>
        <v>1</v>
      </c>
      <c r="HD147" s="43">
        <f>HB146*'DEPRECATED - DT-Prelim Calcs'!$C$11+HD146</f>
        <v>80.915884356510404</v>
      </c>
      <c r="HE147" s="43">
        <f>HE146+0.5*HB147*'DEPRECATED - DT-Prelim Calcs'!$C$11^2+HD147*'DEPRECATED - DT-Prelim Calcs'!$C$11</f>
        <v>-190032.21447512711</v>
      </c>
      <c r="HF147" s="43">
        <f>MIN('Drive Train'!$F$35-GZ146*'DEPRECATED - DT-Prelim Calcs'!$C$21*'Drive Train'!$F$39,HF146+GZ$2)</f>
        <v>10.533333333333335</v>
      </c>
      <c r="HG147" s="43">
        <f>'Drive Train'!$F$35-GZ147*'DEPRECATED - DT-Prelim Calcs'!$C$21*'Drive Train'!$F$39</f>
        <v>53.153862280282098</v>
      </c>
      <c r="HH147" s="1">
        <f>IF(HE147&gt;='Drive Train'!$F$29,1,0)</f>
        <v>0</v>
      </c>
      <c r="HI147" s="43">
        <f t="shared" si="245"/>
        <v>-808.60837857702586</v>
      </c>
      <c r="HJ147" s="49">
        <f>HJ146+'DEPRECATED - DT-Prelim Calcs'!$C$11</f>
        <v>572</v>
      </c>
      <c r="HK147" s="2">
        <f>HU147/'Drive Train'!$F$35</f>
        <v>0.83440860215053769</v>
      </c>
      <c r="HL147" s="36">
        <f>HS147*12*60/(PI() * 'Drive Train'!$F$15)/HK$2*HK147</f>
        <v>-25907.911131784826</v>
      </c>
      <c r="HM147" s="2">
        <f>('DEPRECATED - DT-Prelim Calcs'!$C$6*HK147-HL147)/('DEPRECATED - DT-Prelim Calcs'!$C$6*HK147)*'DEPRECATED - DT-Prelim Calcs'!$C$7*HK147</f>
        <v>22.958533586730354</v>
      </c>
      <c r="HN147" s="43">
        <f>HM147/'DEPRECATED - DT-Prelim Calcs'!$C$7*('DEPRECATED - DT-Prelim Calcs'!$C$8-'DEPRECATED - DT-Prelim Calcs'!$C$9)+'DEPRECATED - DT-Prelim Calcs'!$C$9</f>
        <v>1252.2260834562057</v>
      </c>
      <c r="HO147" s="43">
        <f t="shared" si="200"/>
        <v>36.66666666666665</v>
      </c>
      <c r="HP147" s="2">
        <f t="shared" si="246"/>
        <v>1.4462867232450001</v>
      </c>
      <c r="HQ147" s="43">
        <f>HP147*'DEPRECATED - DT-Prelim Calcs'!$C$21/HK$2/'DEPRECATED - DT-Prelim Calcs'!$C$19/'DEPRECATED - DT-Prelim Calcs'!$C$18*3.39*'DEPRECATED - DT-Prelim Calcs'!$C$20</f>
        <v>29.053734754561201</v>
      </c>
      <c r="HR147" s="36">
        <f t="shared" si="247"/>
        <v>0</v>
      </c>
      <c r="HS147" s="43">
        <f>HQ146*'DEPRECATED - DT-Prelim Calcs'!$C$11+HS146</f>
        <v>-90.319129500488444</v>
      </c>
      <c r="HT147" s="43">
        <f>HT146+0.5*HQ147*'DEPRECATED - DT-Prelim Calcs'!$C$11^2+HS147*'DEPRECATED - DT-Prelim Calcs'!$C$11</f>
        <v>-204417.76604206633</v>
      </c>
      <c r="HU147" s="43">
        <f>MIN('Drive Train'!$F$35-HO146*'DEPRECATED - DT-Prelim Calcs'!$C$21*'Drive Train'!$F$39,HU146+HO$2)</f>
        <v>10.346666666666668</v>
      </c>
      <c r="HV147" s="43">
        <f>'Drive Train'!$F$35-HO147*'DEPRECATED - DT-Prelim Calcs'!$C$21*'Drive Train'!$F$39</f>
        <v>10.346666666666668</v>
      </c>
      <c r="HW147" s="1">
        <f>IF(HT147&gt;='Drive Train'!$F$29,1,0)</f>
        <v>0</v>
      </c>
      <c r="HX147" s="43">
        <f t="shared" si="248"/>
        <v>40.740740740740726</v>
      </c>
      <c r="HY147" s="49">
        <f>HY146+'DEPRECATED - DT-Prelim Calcs'!$C$11</f>
        <v>572</v>
      </c>
      <c r="HZ147" s="2">
        <f>IJ147/'Drive Train'!$F$35</f>
        <v>0.8193548387096774</v>
      </c>
      <c r="IA147" s="36">
        <f>IH147*12*60/(PI() * 'Drive Train'!$F$15)/HZ$2*HZ147</f>
        <v>-217416.57628758831</v>
      </c>
      <c r="IB147" s="2">
        <f>('DEPRECATED - DT-Prelim Calcs'!$C$6*HZ147-IA147)/('DEPRECATED - DT-Prelim Calcs'!$C$6*HZ147)*'DEPRECATED - DT-Prelim Calcs'!$C$7*HZ147</f>
        <v>163.66781224821756</v>
      </c>
      <c r="IC147" s="43">
        <f>IB147/'DEPRECATED - DT-Prelim Calcs'!$C$7*('DEPRECATED - DT-Prelim Calcs'!$C$8-'DEPRECATED - DT-Prelim Calcs'!$C$9)+'DEPRECATED - DT-Prelim Calcs'!$C$9</f>
        <v>8917.7315627760308</v>
      </c>
      <c r="ID147" s="43">
        <f t="shared" si="201"/>
        <v>39.999999999999986</v>
      </c>
      <c r="IE147" s="2">
        <f t="shared" si="249"/>
        <v>1.4462867232450001</v>
      </c>
      <c r="IF147" s="43">
        <f>IE147*'DEPRECATED - DT-Prelim Calcs'!$C$21/HZ$2/'DEPRECATED - DT-Prelim Calcs'!$C$19/'DEPRECATED - DT-Prelim Calcs'!$C$18*3.39*'DEPRECATED - DT-Prelim Calcs'!$C$20</f>
        <v>29.053734754561201</v>
      </c>
      <c r="IG147" s="36">
        <f t="shared" si="250"/>
        <v>0</v>
      </c>
      <c r="IH147" s="43">
        <f>IF146*'DEPRECATED - DT-Prelim Calcs'!$C$11+IH146</f>
        <v>-771.87459477419441</v>
      </c>
      <c r="II147" s="43">
        <f>II146+0.5*IF147*'DEPRECATED - DT-Prelim Calcs'!$C$11^2+IH147*'DEPRECATED - DT-Prelim Calcs'!$C$11</f>
        <v>-200931.2297083209</v>
      </c>
      <c r="IJ147" s="43">
        <f>MIN('Drive Train'!$F$35-ID146*'DEPRECATED - DT-Prelim Calcs'!$C$21*'Drive Train'!$F$39,IJ146+ID$2)</f>
        <v>10.16</v>
      </c>
      <c r="IK147" s="43">
        <f>'Drive Train'!$F$35-ID147*'DEPRECATED - DT-Prelim Calcs'!$C$21*'Drive Train'!$F$39</f>
        <v>10.16</v>
      </c>
      <c r="IL147" s="1">
        <f>IF(II147&gt;='Drive Train'!$F$29,1,0)</f>
        <v>0</v>
      </c>
      <c r="IM147" s="43">
        <f t="shared" si="251"/>
        <v>44.444444444444429</v>
      </c>
      <c r="IN147" s="49">
        <f>IN146+'DEPRECATED - DT-Prelim Calcs'!$C$11</f>
        <v>572</v>
      </c>
      <c r="IO147" s="2">
        <f>IY147/'Drive Train'!$F$35</f>
        <v>0.80430107526881722</v>
      </c>
      <c r="IP147" s="36">
        <f>IW147*12*60/(PI() * 'Drive Train'!$F$15)/IO$2*IO147</f>
        <v>-232093.01901378299</v>
      </c>
      <c r="IQ147" s="2">
        <f>('DEPRECATED - DT-Prelim Calcs'!$C$6*IO147-IP147)/('DEPRECATED - DT-Prelim Calcs'!$C$6*IO147)*'DEPRECATED - DT-Prelim Calcs'!$C$7*IO147</f>
        <v>174.3860057694437</v>
      </c>
      <c r="IR147" s="43">
        <f>IQ147/'DEPRECATED - DT-Prelim Calcs'!$C$7*('DEPRECATED - DT-Prelim Calcs'!$C$8-'DEPRECATED - DT-Prelim Calcs'!$C$9)+'DEPRECATED - DT-Prelim Calcs'!$C$9</f>
        <v>9501.6331501264085</v>
      </c>
      <c r="IS147" s="43">
        <f t="shared" si="202"/>
        <v>43.333333333333321</v>
      </c>
      <c r="IT147" s="2">
        <f t="shared" si="252"/>
        <v>1.4462867232450001</v>
      </c>
      <c r="IU147" s="43">
        <f>IT147*'DEPRECATED - DT-Prelim Calcs'!$C$21/IO$2/'DEPRECATED - DT-Prelim Calcs'!$C$19/'DEPRECATED - DT-Prelim Calcs'!$C$18*3.39*'DEPRECATED - DT-Prelim Calcs'!$C$20</f>
        <v>29.053734754561201</v>
      </c>
      <c r="IV147" s="36">
        <f t="shared" si="253"/>
        <v>0</v>
      </c>
      <c r="IW147" s="43">
        <f>IU146*'DEPRECATED - DT-Prelim Calcs'!$C$11+IW146</f>
        <v>-839.40112254822054</v>
      </c>
      <c r="IX147" s="43">
        <f>IX146+0.5*IU147*'DEPRECATED - DT-Prelim Calcs'!$C$11^2+IW147*'DEPRECATED - DT-Prelim Calcs'!$C$11</f>
        <v>-242166.70740917718</v>
      </c>
      <c r="IY147" s="43">
        <f>MIN('Drive Train'!$F$35-IS146*'DEPRECATED - DT-Prelim Calcs'!$C$21*'Drive Train'!$F$39,IY146+IS$2)</f>
        <v>9.9733333333333345</v>
      </c>
      <c r="IZ147" s="43">
        <f>'Drive Train'!$F$35-IS147*'DEPRECATED - DT-Prelim Calcs'!$C$21*'Drive Train'!$F$39</f>
        <v>9.9733333333333345</v>
      </c>
      <c r="JA147" s="1">
        <f>IF(IX147&gt;='Drive Train'!$F$29,1,0)</f>
        <v>0</v>
      </c>
      <c r="JB147" s="43">
        <f t="shared" si="254"/>
        <v>48.148148148148138</v>
      </c>
      <c r="JC147" s="49">
        <f>JC146+'DEPRECATED - DT-Prelim Calcs'!$C$11</f>
        <v>572</v>
      </c>
      <c r="JD147" s="2">
        <f>JN147/'Drive Train'!$F$35</f>
        <v>0.78924731182795704</v>
      </c>
      <c r="JE147" s="36">
        <f>JL147*12*60/(PI() * 'Drive Train'!$F$15)/JD$2*JD147</f>
        <v>-270275.08101199177</v>
      </c>
      <c r="JF147" s="2">
        <f>('DEPRECATED - DT-Prelim Calcs'!$C$6*JD147-JE147)/('DEPRECATED - DT-Prelim Calcs'!$C$6*JD147)*'DEPRECATED - DT-Prelim Calcs'!$C$7*JD147</f>
        <v>202.38340844204072</v>
      </c>
      <c r="JG147" s="43">
        <f>JF147/'DEPRECATED - DT-Prelim Calcs'!$C$7*('DEPRECATED - DT-Prelim Calcs'!$C$8-'DEPRECATED - DT-Prelim Calcs'!$C$9)+'DEPRECATED - DT-Prelim Calcs'!$C$9</f>
        <v>11026.864788260427</v>
      </c>
      <c r="JH147" s="43">
        <f t="shared" si="203"/>
        <v>46.666666666666657</v>
      </c>
      <c r="JI147" s="2">
        <f t="shared" si="255"/>
        <v>1.4462867232450001</v>
      </c>
      <c r="JJ147" s="43">
        <f>JI147*'DEPRECATED - DT-Prelim Calcs'!$C$21/JD$2/'DEPRECATED - DT-Prelim Calcs'!$C$19/'DEPRECATED - DT-Prelim Calcs'!$C$18*3.39*'DEPRECATED - DT-Prelim Calcs'!$C$20</f>
        <v>29.053734754561201</v>
      </c>
      <c r="JK147" s="36">
        <f t="shared" si="256"/>
        <v>0</v>
      </c>
      <c r="JL147" s="43">
        <f>JJ146*'DEPRECATED - DT-Prelim Calcs'!$C$11+JL146</f>
        <v>-996.13686336759963</v>
      </c>
      <c r="JM147" s="43">
        <f>JM146+0.5*JJ147*'DEPRECATED - DT-Prelim Calcs'!$C$11^2+JL147*'DEPRECATED - DT-Prelim Calcs'!$C$11</f>
        <v>-218186.83033137815</v>
      </c>
      <c r="JN147" s="43">
        <f>MIN('Drive Train'!$F$35-JH146*'DEPRECATED - DT-Prelim Calcs'!$C$21*'Drive Train'!$F$39,JN146+JH$2)</f>
        <v>9.7866666666666671</v>
      </c>
      <c r="JO147" s="43">
        <f>'Drive Train'!$F$35-JH147*'DEPRECATED - DT-Prelim Calcs'!$C$21*'Drive Train'!$F$39</f>
        <v>9.7866666666666671</v>
      </c>
      <c r="JP147" s="1">
        <f>IF(JM147&gt;='Drive Train'!$F$29,1,0)</f>
        <v>0</v>
      </c>
      <c r="JQ147" s="43">
        <f>MIN(JG147,'DEPRECATED - DT-Prelim Calcs'!$C$10)*'DEPRECATED - DT-Prelim Calcs'!$C$11*1000/60/60</f>
        <v>103.33333333333333</v>
      </c>
      <c r="JR147" s="49">
        <f>JR146+'DEPRECATED - DT-Prelim Calcs'!$C$11</f>
        <v>572</v>
      </c>
      <c r="JS147" s="2">
        <f>KC147/'Drive Train'!$F$35</f>
        <v>0.77419354838709686</v>
      </c>
      <c r="JT147" s="36">
        <f>KA147*12*60/(PI() * 'Drive Train'!$F$15)/JS$2*JS147</f>
        <v>-74143.108146208077</v>
      </c>
      <c r="JU147" s="2">
        <f>('DEPRECATED - DT-Prelim Calcs'!$C$6*JS147-JT147)/('DEPRECATED - DT-Prelim Calcs'!$C$6*JS147)*'DEPRECATED - DT-Prelim Calcs'!$C$7*JS147</f>
        <v>58.134287053176237</v>
      </c>
      <c r="JV147" s="43">
        <f>JU147/'DEPRECATED - DT-Prelim Calcs'!$C$7*('DEPRECATED - DT-Prelim Calcs'!$C$8-'DEPRECATED - DT-Prelim Calcs'!$C$9)+'DEPRECATED - DT-Prelim Calcs'!$C$9</f>
        <v>3168.5171305088543</v>
      </c>
      <c r="JW147" s="43">
        <f t="shared" si="204"/>
        <v>49.999999999999993</v>
      </c>
      <c r="JX147" s="2">
        <f t="shared" si="257"/>
        <v>1.4462867232450001</v>
      </c>
      <c r="JY147" s="43">
        <f>JX147*'DEPRECATED - DT-Prelim Calcs'!$C$21/JS$2/'DEPRECATED - DT-Prelim Calcs'!$C$19/'DEPRECATED - DT-Prelim Calcs'!$C$18*3.39*'DEPRECATED - DT-Prelim Calcs'!$C$20</f>
        <v>29.053734754561201</v>
      </c>
      <c r="JZ147" s="36">
        <f t="shared" si="258"/>
        <v>0</v>
      </c>
      <c r="KA147" s="43">
        <f>JY146*'DEPRECATED - DT-Prelim Calcs'!$C$11+KA146</f>
        <v>-278.57834721680808</v>
      </c>
      <c r="KB147" s="43">
        <f>KB146+0.5*JY147*'DEPRECATED - DT-Prelim Calcs'!$C$11^2+KA147*'DEPRECATED - DT-Prelim Calcs'!$C$11</f>
        <v>-227568.55961181052</v>
      </c>
      <c r="KC147" s="43">
        <f>MIN('Drive Train'!$F$35-JW146*'DEPRECATED - DT-Prelim Calcs'!$C$21*'Drive Train'!$F$39,KC146+JW$2)</f>
        <v>9.6000000000000014</v>
      </c>
      <c r="KD147" s="43">
        <f>'Drive Train'!$F$35-JW147*'DEPRECATED - DT-Prelim Calcs'!$C$21*'Drive Train'!$F$39</f>
        <v>9.6000000000000014</v>
      </c>
      <c r="KE147" s="1">
        <f>IF(KB147&gt;='Drive Train'!$F$29,1,0)</f>
        <v>0</v>
      </c>
      <c r="KF147" s="43">
        <f>MIN(JV147,'DEPRECATED - DT-Prelim Calcs'!$C$10)*'DEPRECATED - DT-Prelim Calcs'!$C$11*1000/60/60</f>
        <v>103.33333333333333</v>
      </c>
      <c r="KG147" s="49">
        <f>KG146+'DEPRECATED - DT-Prelim Calcs'!$C$11</f>
        <v>572</v>
      </c>
      <c r="KH147" s="2">
        <f>KR147/'Drive Train'!$F$35</f>
        <v>0.75913978494623657</v>
      </c>
      <c r="KI147" s="36">
        <f>KP147*12*60/(PI() * 'Drive Train'!$F$15)/KH$2*KH147</f>
        <v>-70352.210046800654</v>
      </c>
      <c r="KJ147" s="2">
        <f>('DEPRECATED - DT-Prelim Calcs'!$C$6*KH147-KI147)/('DEPRECATED - DT-Prelim Calcs'!$C$6*KH147)*'DEPRECATED - DT-Prelim Calcs'!$C$7*KH147</f>
        <v>55.276958870315575</v>
      </c>
      <c r="KK147" s="43">
        <f>KJ147/'DEPRECATED - DT-Prelim Calcs'!$C$7*('DEPRECATED - DT-Prelim Calcs'!$C$8-'DEPRECATED - DT-Prelim Calcs'!$C$9)+'DEPRECATED - DT-Prelim Calcs'!$C$9</f>
        <v>3012.856714576893</v>
      </c>
      <c r="KL147" s="43">
        <f t="shared" si="205"/>
        <v>53.333333333333329</v>
      </c>
      <c r="KM147" s="2">
        <f t="shared" si="259"/>
        <v>1.4462867232450001</v>
      </c>
      <c r="KN147" s="43">
        <f>KM147*'DEPRECATED - DT-Prelim Calcs'!$C$21/KH$2/'DEPRECATED - DT-Prelim Calcs'!$C$19/'DEPRECATED - DT-Prelim Calcs'!$C$18*3.39*'DEPRECATED - DT-Prelim Calcs'!$C$20</f>
        <v>29.053734754561201</v>
      </c>
      <c r="KO147" s="36">
        <f t="shared" si="260"/>
        <v>0</v>
      </c>
      <c r="KP147" s="43">
        <f>KN146*'DEPRECATED - DT-Prelim Calcs'!$C$11+KP146</f>
        <v>-269.5765491679212</v>
      </c>
      <c r="KQ147" s="43">
        <f>KQ146+0.5*KN147*'DEPRECATED - DT-Prelim Calcs'!$C$11^2+KP147*'DEPRECATED - DT-Prelim Calcs'!$C$11</f>
        <v>-234559.56283126384</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103.33333333333333</v>
      </c>
      <c r="KV147" s="49">
        <f>KV146+'DEPRECATED - DT-Prelim Calcs'!$C$11</f>
        <v>572</v>
      </c>
      <c r="KW147" s="2">
        <f>LG147/'Drive Train'!$F$35</f>
        <v>0.74408602150537628</v>
      </c>
      <c r="KX147" s="36">
        <f>LE147*12*60/(PI() * 'Drive Train'!$F$15)/KW$2*KW147</f>
        <v>-266181.51663488074</v>
      </c>
      <c r="KY147" s="2">
        <f>('DEPRECATED - DT-Prelim Calcs'!$C$6*KW147-KX147)/('DEPRECATED - DT-Prelim Calcs'!$C$6*KW147)*'DEPRECATED - DT-Prelim Calcs'!$C$7*KW147</f>
        <v>199.16238303609387</v>
      </c>
      <c r="KZ147" s="43">
        <f>KY147/'DEPRECATED - DT-Prelim Calcs'!$C$7*('DEPRECATED - DT-Prelim Calcs'!$C$8-'DEPRECATED - DT-Prelim Calcs'!$C$9)+'DEPRECATED - DT-Prelim Calcs'!$C$9</f>
        <v>10851.391016145411</v>
      </c>
      <c r="LA147" s="43">
        <f t="shared" si="206"/>
        <v>56.666666666666664</v>
      </c>
      <c r="LB147" s="2">
        <f t="shared" si="261"/>
        <v>1.4462867232450001</v>
      </c>
      <c r="LC147" s="43">
        <f>LB147*'DEPRECATED - DT-Prelim Calcs'!$C$21/KW$2/'DEPRECATED - DT-Prelim Calcs'!$C$19/'DEPRECATED - DT-Prelim Calcs'!$C$18*3.39*'DEPRECATED - DT-Prelim Calcs'!$C$20</f>
        <v>29.053734754561201</v>
      </c>
      <c r="LD147" s="36">
        <f t="shared" si="262"/>
        <v>0</v>
      </c>
      <c r="LE147" s="43">
        <f>LC146*'DEPRECATED - DT-Prelim Calcs'!$C$11+LE146</f>
        <v>-1040.592919582027</v>
      </c>
      <c r="LF147" s="43">
        <f>LF146+0.5*LC147*'DEPRECATED - DT-Prelim Calcs'!$C$11^2+LE147*'DEPRECATED - DT-Prelim Calcs'!$C$11</f>
        <v>-255581.01835163121</v>
      </c>
      <c r="LG147" s="43">
        <f>MIN('Drive Train'!$F$35-LA146*'DEPRECATED - DT-Prelim Calcs'!$C$21*'Drive Train'!$F$39,LG146+LA$2)</f>
        <v>9.2266666666666666</v>
      </c>
      <c r="LH147" s="43">
        <f>'Drive Train'!$F$35-LA147*'DEPRECATED - DT-Prelim Calcs'!$C$21*'Drive Train'!$F$39</f>
        <v>9.2266666666666666</v>
      </c>
      <c r="LI147" s="1">
        <f>IF(LF147&gt;='Drive Train'!$F$29,1,0)</f>
        <v>0</v>
      </c>
      <c r="LJ147" s="43">
        <f>MIN(KZ147,'DEPRECATED - DT-Prelim Calcs'!$C$10)*'DEPRECATED - DT-Prelim Calcs'!$C$11*1000/60/60</f>
        <v>103.33333333333333</v>
      </c>
      <c r="LK147" s="49">
        <f>LK146+'DEPRECATED - DT-Prelim Calcs'!$C$11</f>
        <v>572</v>
      </c>
      <c r="LL147" s="2">
        <f>LV147/'Drive Train'!$F$35</f>
        <v>0.72903225806451621</v>
      </c>
      <c r="LM147" s="36">
        <f>LT147*12*60/(PI() * 'Drive Train'!$F$15)/LL$2*LL147</f>
        <v>-55576.187443052237</v>
      </c>
      <c r="LN147" s="2">
        <f>('DEPRECATED - DT-Prelim Calcs'!$C$6*LL147-LM147)/('DEPRECATED - DT-Prelim Calcs'!$C$6*LL147)*'DEPRECATED - DT-Prelim Calcs'!$C$7*LL147</f>
        <v>44.273756761782607</v>
      </c>
      <c r="LO147" s="43">
        <f>LN147/'DEPRECATED - DT-Prelim Calcs'!$C$7*('DEPRECATED - DT-Prelim Calcs'!$C$8-'DEPRECATED - DT-Prelim Calcs'!$C$9)+'DEPRECATED - DT-Prelim Calcs'!$C$9</f>
        <v>2413.4285400075596</v>
      </c>
      <c r="LP147" s="43">
        <f t="shared" si="207"/>
        <v>60</v>
      </c>
      <c r="LQ147" s="2">
        <f t="shared" si="263"/>
        <v>1.4462867232450001</v>
      </c>
      <c r="LR147" s="43">
        <f>LQ147*'DEPRECATED - DT-Prelim Calcs'!$C$21/LL$2/'DEPRECATED - DT-Prelim Calcs'!$C$19/'DEPRECATED - DT-Prelim Calcs'!$C$18*3.39*'DEPRECATED - DT-Prelim Calcs'!$C$20</f>
        <v>29.053734754561201</v>
      </c>
      <c r="LS147" s="36">
        <f t="shared" si="264"/>
        <v>0</v>
      </c>
      <c r="LT147" s="43">
        <f>LR146*'DEPRECATED - DT-Prelim Calcs'!$C$11+LT146</f>
        <v>-221.7522946474225</v>
      </c>
      <c r="LU147" s="43">
        <f>LU146+0.5*LR147*'DEPRECATED - DT-Prelim Calcs'!$C$11^2+LT147*'DEPRECATED - DT-Prelim Calcs'!$C$11</f>
        <v>-258815.20436384281</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103.33333333333333</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1"/>
        <v>0</v>
      </c>
      <c r="X148" s="2">
        <f>MAX(MIN(IF(AND(AI147=1,AG148&lt;0),-1,1)*(W148-$C$9)/($C$8-$C$9)*$C$7-$C$29*AE148/T$2 -  AI147*$C$29/2,X$2),MAX(X$4:X147)*-1)</f>
        <v>-0.27672021620693066</v>
      </c>
      <c r="Y148" s="43">
        <f t="shared" si="182"/>
        <v>0</v>
      </c>
      <c r="Z148" s="43">
        <f t="shared" si="183"/>
        <v>0</v>
      </c>
      <c r="AA148" s="43">
        <f t="shared" si="184"/>
        <v>0</v>
      </c>
      <c r="AB148" s="43" t="e">
        <f t="shared" si="185"/>
        <v>#N/A</v>
      </c>
      <c r="AC148" s="36">
        <f t="shared" si="208"/>
        <v>1</v>
      </c>
      <c r="AD148" s="1">
        <f t="shared" si="186"/>
        <v>1</v>
      </c>
      <c r="AE148" s="43">
        <f t="shared" si="187"/>
        <v>0</v>
      </c>
      <c r="AF148" s="43" t="e">
        <f t="shared" si="188"/>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889.49632897085212</v>
      </c>
      <c r="AK148" s="43">
        <f t="shared" si="265"/>
        <v>0</v>
      </c>
      <c r="AL148" s="49">
        <f>AL147+'DEPRECATED - DT-Prelim Calcs'!$C$11</f>
        <v>576</v>
      </c>
      <c r="AM148" s="2">
        <f>AW148/'Drive Train'!$F$35</f>
        <v>0.98381856118444855</v>
      </c>
      <c r="AN148" s="36">
        <f>AU148*12*60/(PI() * 'Drive Train'!$F$15)/AM$2*AM148</f>
        <v>3109.8899326908763</v>
      </c>
      <c r="AO148" s="2">
        <f>('DEPRECATED - DT-Prelim Calcs'!$C$6*AM148-AN148)/('DEPRECATED - DT-Prelim Calcs'!$C$6*AM148)*'DEPRECATED - DT-Prelim Calcs'!$C$7*AM148</f>
        <v>2.3279987409330878</v>
      </c>
      <c r="AP148" s="43">
        <f>AO148/'DEPRECATED - DT-Prelim Calcs'!$C$7*('DEPRECATED - DT-Prelim Calcs'!$C$8-'DEPRECATED - DT-Prelim Calcs'!$C$9)+'DEPRECATED - DT-Prelim Calcs'!$C$9</f>
        <v>128.32381200605624</v>
      </c>
      <c r="AQ148" s="43">
        <f t="shared" si="189"/>
        <v>93</v>
      </c>
      <c r="AR148" s="2">
        <f t="shared" si="209"/>
        <v>1.4326652652933194</v>
      </c>
      <c r="AS148" s="43">
        <f>AR148*'DEPRECATED - DT-Prelim Calcs'!$C$21/AM$2/'DEPRECATED - DT-Prelim Calcs'!$C$19/'DEPRECATED - DT-Prelim Calcs'!$C$18*3.39*'DEPRECATED - DT-Prelim Calcs'!$C$20</f>
        <v>14.390050029814883</v>
      </c>
      <c r="AT148" s="36">
        <f t="shared" si="210"/>
        <v>0</v>
      </c>
      <c r="AU148" s="43">
        <f>AS147*'DEPRECATED - DT-Prelim Calcs'!$C$11+AU147</f>
        <v>18.390185901329186</v>
      </c>
      <c r="AV148" s="43">
        <f>AV147+0.5*AS148*'DEPRECATED - DT-Prelim Calcs'!$C$11^2+AU148*'DEPRECATED - DT-Prelim Calcs'!$C$11</f>
        <v>8521.3402230834217</v>
      </c>
      <c r="AW148" s="43">
        <f>MIN('Drive Train'!$F$35-AQ147*'DEPRECATED - DT-Prelim Calcs'!$C$21*'Drive Train'!$F$39,AW147+AQ$2)</f>
        <v>12.199350158687162</v>
      </c>
      <c r="AX148" s="43">
        <f>'Drive Train'!$F$35-AQ148*'DEPRECATED - DT-Prelim Calcs'!$C$21*'Drive Train'!$F$39</f>
        <v>7.1920000000000002</v>
      </c>
      <c r="AY148" s="1">
        <f>IF(AV148&gt;='Drive Train'!$F$29,1,0)</f>
        <v>1</v>
      </c>
      <c r="AZ148" s="43">
        <f t="shared" si="211"/>
        <v>103.33333333333333</v>
      </c>
      <c r="BA148" s="49">
        <f>BA147+'DEPRECATED - DT-Prelim Calcs'!$C$11</f>
        <v>576</v>
      </c>
      <c r="BB148" s="2">
        <f>BL148/'Drive Train'!$F$35</f>
        <v>2.8644415387443751</v>
      </c>
      <c r="BC148" s="36">
        <f>BJ148*12*60/(PI() * 'Drive Train'!$F$15)/BB$2*BB148</f>
        <v>-322616.27947500261</v>
      </c>
      <c r="BD148" s="2">
        <f>('DEPRECATED - DT-Prelim Calcs'!$C$6*BB148-BC148)/('DEPRECATED - DT-Prelim Calcs'!$C$6*BB148)*'DEPRECATED - DT-Prelim Calcs'!$C$7*BB148</f>
        <v>250.59259300131333</v>
      </c>
      <c r="BE148" s="43">
        <f>BD148/'DEPRECATED - DT-Prelim Calcs'!$C$7*('DEPRECATED - DT-Prelim Calcs'!$C$8-'DEPRECATED - DT-Prelim Calcs'!$C$9)+'DEPRECATED - DT-Prelim Calcs'!$C$9</f>
        <v>13653.18603663871</v>
      </c>
      <c r="BF148" s="43">
        <f t="shared" si="190"/>
        <v>93</v>
      </c>
      <c r="BG148" s="2">
        <f t="shared" si="212"/>
        <v>2.0025508475699998</v>
      </c>
      <c r="BH148" s="43">
        <f>BG148*'DEPRECATED - DT-Prelim Calcs'!$C$21/BB$2/'DEPRECATED - DT-Prelim Calcs'!$C$19/'DEPRECATED - DT-Prelim Calcs'!$C$18*3.39*'DEPRECATED - DT-Prelim Calcs'!$C$20</f>
        <v>29.053734754561201</v>
      </c>
      <c r="BI148" s="36">
        <f t="shared" si="213"/>
        <v>0</v>
      </c>
      <c r="BJ148" s="43">
        <f>BH147*'DEPRECATED - DT-Prelim Calcs'!$C$11+BJ147</f>
        <v>-453.62980917883459</v>
      </c>
      <c r="BK148" s="43">
        <f>BK147+0.5*BH148*'DEPRECATED - DT-Prelim Calcs'!$C$11^2+BJ148*'DEPRECATED - DT-Prelim Calcs'!$C$11</f>
        <v>-73582.489996641641</v>
      </c>
      <c r="BL148" s="43">
        <f>MIN('Drive Train'!$F$35-BF147*'DEPRECATED - DT-Prelim Calcs'!$C$21*'Drive Train'!$F$39,BL147+BF$2)</f>
        <v>35.519075080430255</v>
      </c>
      <c r="BM148" s="43">
        <f>'Drive Train'!$F$35-BF148*'DEPRECATED - DT-Prelim Calcs'!$C$21*'Drive Train'!$F$39</f>
        <v>7.1920000000000002</v>
      </c>
      <c r="BN148" s="1">
        <f>IF(BK148&gt;='Drive Train'!$F$29,1,0)</f>
        <v>0</v>
      </c>
      <c r="BO148" s="43">
        <f t="shared" si="214"/>
        <v>103.33333333333333</v>
      </c>
      <c r="BP148" s="49">
        <f>BP147+'DEPRECATED - DT-Prelim Calcs'!$C$11</f>
        <v>576</v>
      </c>
      <c r="BQ148" s="2">
        <f>CA148/'Drive Train'!$F$35</f>
        <v>0.82141253444359219</v>
      </c>
      <c r="BR148" s="36">
        <f>BY148*12*60/(PI() * 'Drive Train'!$F$15)/BQ$2*BQ148</f>
        <v>10098.482625996116</v>
      </c>
      <c r="BS148" s="2">
        <f>('DEPRECATED - DT-Prelim Calcs'!$C$6*BQ148-BR148)/('DEPRECATED - DT-Prelim Calcs'!$C$6*BQ148)*'DEPRECATED - DT-Prelim Calcs'!$C$7*BQ148</f>
        <v>-3.5710679275538761</v>
      </c>
      <c r="BT148" s="43">
        <f>BS148/'DEPRECATED - DT-Prelim Calcs'!$C$7*('DEPRECATED - DT-Prelim Calcs'!$C$8-'DEPRECATED - DT-Prelim Calcs'!$C$9)+'DEPRECATED - DT-Prelim Calcs'!$C$9</f>
        <v>-193.04325276972608</v>
      </c>
      <c r="BU148" s="43">
        <f t="shared" si="191"/>
        <v>-193.04325276972608</v>
      </c>
      <c r="BV148" s="2">
        <f t="shared" si="215"/>
        <v>-4.5314138564231623</v>
      </c>
      <c r="BW148" s="43">
        <f>BV148*'DEPRECATED - DT-Prelim Calcs'!$C$21/BQ$2/'DEPRECATED - DT-Prelim Calcs'!$C$19/'DEPRECATED - DT-Prelim Calcs'!$C$18*3.39*'DEPRECATED - DT-Prelim Calcs'!$C$20</f>
        <v>-85.972135102130096</v>
      </c>
      <c r="BX148" s="36">
        <f t="shared" si="216"/>
        <v>1</v>
      </c>
      <c r="BY148" s="43">
        <f>BW147*'DEPRECATED - DT-Prelim Calcs'!$C$11+BY147</f>
        <v>37.865569918773694</v>
      </c>
      <c r="BZ148" s="43">
        <f>BZ147+0.5*BW148*'DEPRECATED - DT-Prelim Calcs'!$C$11^2+BY148*'DEPRECATED - DT-Prelim Calcs'!$C$11</f>
        <v>-181947.12424291257</v>
      </c>
      <c r="CA148" s="43">
        <f>MIN('Drive Train'!$F$35-BU147*'DEPRECATED - DT-Prelim Calcs'!$C$21*'Drive Train'!$F$39,CA147+BU$2)</f>
        <v>10.185515427100544</v>
      </c>
      <c r="CB148" s="43">
        <f>'Drive Train'!$F$35-BU148*'DEPRECATED - DT-Prelim Calcs'!$C$21*'Drive Train'!$F$39</f>
        <v>23.210422155104659</v>
      </c>
      <c r="CC148" s="1">
        <f>IF(BZ148&gt;='Drive Train'!$F$29,1,0)</f>
        <v>0</v>
      </c>
      <c r="CD148" s="43">
        <f t="shared" si="217"/>
        <v>-214.4925030774734</v>
      </c>
      <c r="CE148" s="49">
        <f>CE147+'DEPRECATED - DT-Prelim Calcs'!$C$11</f>
        <v>576</v>
      </c>
      <c r="CF148" s="2">
        <f>CP148/'Drive Train'!$F$35</f>
        <v>0.89270693468687856</v>
      </c>
      <c r="CG148" s="36">
        <f>CN148*12*60/(PI() * 'Drive Train'!$F$15)/CF$2*CF148</f>
        <v>4338.2031408911353</v>
      </c>
      <c r="CH148" s="2">
        <f>('DEPRECATED - DT-Prelim Calcs'!$C$6*CF148-CG148)/('DEPRECATED - DT-Prelim Calcs'!$C$6*CF148)*'DEPRECATED - DT-Prelim Calcs'!$C$7*CF148</f>
        <v>0.99774023672543788</v>
      </c>
      <c r="CI148" s="43">
        <f>CH148/'DEPRECATED - DT-Prelim Calcs'!$C$7*('DEPRECATED - DT-Prelim Calcs'!$C$8-'DEPRECATED - DT-Prelim Calcs'!$C$9)+'DEPRECATED - DT-Prelim Calcs'!$C$9</f>
        <v>55.854505433549967</v>
      </c>
      <c r="CJ148" s="43">
        <f t="shared" si="192"/>
        <v>55.854505433549967</v>
      </c>
      <c r="CK148" s="2">
        <f t="shared" si="218"/>
        <v>0.61813352825636714</v>
      </c>
      <c r="CL148" s="43">
        <f>CK148*'DEPRECATED - DT-Prelim Calcs'!$C$21/CF$2/'DEPRECATED - DT-Prelim Calcs'!$C$19/'DEPRECATED - DT-Prelim Calcs'!$C$18*3.39*'DEPRECATED - DT-Prelim Calcs'!$C$20</f>
        <v>14.486939898054944</v>
      </c>
      <c r="CM148" s="36">
        <f t="shared" si="219"/>
        <v>0</v>
      </c>
      <c r="CN148" s="43">
        <f>CL147*'DEPRECATED - DT-Prelim Calcs'!$C$11+CN147</f>
        <v>12.116586960225565</v>
      </c>
      <c r="CO148" s="43">
        <f>CO147+0.5*CL148*'DEPRECATED - DT-Prelim Calcs'!$C$11^2+CN148*'DEPRECATED - DT-Prelim Calcs'!$C$11</f>
        <v>-344844.70770501404</v>
      </c>
      <c r="CP148" s="43">
        <f>MIN('Drive Train'!$F$35-CJ147*'DEPRECATED - DT-Prelim Calcs'!$C$21*'Drive Train'!$F$39,CP147+CJ$2)</f>
        <v>11.069565990117294</v>
      </c>
      <c r="CQ148" s="43">
        <f>'Drive Train'!$F$35-CJ148*'DEPRECATED - DT-Prelim Calcs'!$C$21*'Drive Train'!$F$39</f>
        <v>9.2721476957212019</v>
      </c>
      <c r="CR148" s="1">
        <f>IF(CO148&gt;='Drive Train'!$F$29,1,0)</f>
        <v>0</v>
      </c>
      <c r="CS148" s="43">
        <f t="shared" si="220"/>
        <v>62.060561592833295</v>
      </c>
      <c r="CT148" s="49">
        <f>CT147+'DEPRECATED - DT-Prelim Calcs'!$C$11</f>
        <v>576</v>
      </c>
      <c r="CU148" s="2">
        <f>DE148/'Drive Train'!$F$35</f>
        <v>6.181452003123967</v>
      </c>
      <c r="CV148" s="36">
        <f>DC148*12*60/(PI() * 'Drive Train'!$F$15)/CU$2*CU148</f>
        <v>-8037698.3351836894</v>
      </c>
      <c r="CW148" s="2">
        <f>('DEPRECATED - DT-Prelim Calcs'!$C$6*CU148-CV148)/('DEPRECATED - DT-Prelim Calcs'!$C$6*CU148)*'DEPRECATED - DT-Prelim Calcs'!$C$7*CU148</f>
        <v>5937.5811653823484</v>
      </c>
      <c r="CX148" s="43">
        <f>CW148/'DEPRECATED - DT-Prelim Calcs'!$C$7*('DEPRECATED - DT-Prelim Calcs'!$C$8-'DEPRECATED - DT-Prelim Calcs'!$C$9)+'DEPRECATED - DT-Prelim Calcs'!$C$9</f>
        <v>323466.74259172491</v>
      </c>
      <c r="CY148" s="43">
        <f t="shared" si="193"/>
        <v>93</v>
      </c>
      <c r="CZ148" s="2">
        <f t="shared" si="221"/>
        <v>1.0413264407364002</v>
      </c>
      <c r="DA148" s="43">
        <f>CZ148*'DEPRECATED - DT-Prelim Calcs'!$C$21/CU$2/'DEPRECATED - DT-Prelim Calcs'!$C$19/'DEPRECATED - DT-Prelim Calcs'!$C$18*3.39*'DEPRECATED - DT-Prelim Calcs'!$C$20</f>
        <v>29.053734754561201</v>
      </c>
      <c r="DB148" s="36">
        <f t="shared" si="222"/>
        <v>0</v>
      </c>
      <c r="DC148" s="43">
        <f>DA147*'DEPRECATED - DT-Prelim Calcs'!$C$11+DC147</f>
        <v>-2723.3271437220701</v>
      </c>
      <c r="DD148" s="43">
        <f>DD147+0.5*DA148*'DEPRECATED - DT-Prelim Calcs'!$C$11^2+DC148*'DEPRECATED - DT-Prelim Calcs'!$C$11</f>
        <v>-556329.26247091207</v>
      </c>
      <c r="DE148" s="43">
        <f>MIN('Drive Train'!$F$35-CY147*'DEPRECATED - DT-Prelim Calcs'!$C$21*'Drive Train'!$F$39,DE147+CY$2)</f>
        <v>76.650004838737189</v>
      </c>
      <c r="DF148" s="43">
        <f>'Drive Train'!$F$35-CY148*'DEPRECATED - DT-Prelim Calcs'!$C$21*'Drive Train'!$F$39</f>
        <v>7.1920000000000002</v>
      </c>
      <c r="DG148" s="1">
        <f>IF(DD148&gt;='Drive Train'!$F$29,1,0)</f>
        <v>0</v>
      </c>
      <c r="DH148" s="43">
        <f t="shared" si="223"/>
        <v>103.33333333333333</v>
      </c>
      <c r="DI148" s="49">
        <f>DI147+'DEPRECATED - DT-Prelim Calcs'!$C$11</f>
        <v>576</v>
      </c>
      <c r="DJ148" s="2">
        <f>DT148/'Drive Train'!$F$35</f>
        <v>0.57999999999999996</v>
      </c>
      <c r="DK148" s="36">
        <f>DR148*12*60/(PI() * 'Drive Train'!$F$15)/DJ$2*DJ148</f>
        <v>-381518.10175478394</v>
      </c>
      <c r="DL148" s="2">
        <f>('DEPRECATED - DT-Prelim Calcs'!$C$6*DJ148-DK148)/('DEPRECATED - DT-Prelim Calcs'!$C$6*DJ148)*'DEPRECATED - DT-Prelim Calcs'!$C$7*DJ148</f>
        <v>283.17786414262332</v>
      </c>
      <c r="DM148" s="43">
        <f>DL148/'DEPRECATED - DT-Prelim Calcs'!$C$7*('DEPRECATED - DT-Prelim Calcs'!$C$8-'DEPRECATED - DT-Prelim Calcs'!$C$9)+'DEPRECATED - DT-Prelim Calcs'!$C$9</f>
        <v>15428.353792844404</v>
      </c>
      <c r="DN148" s="43">
        <f t="shared" si="194"/>
        <v>93</v>
      </c>
      <c r="DO148" s="2">
        <f t="shared" si="224"/>
        <v>0.89769520753137932</v>
      </c>
      <c r="DP148" s="43">
        <f>DO148*'DEPRECATED - DT-Prelim Calcs'!$C$21/DJ$2/'DEPRECATED - DT-Prelim Calcs'!$C$19/'DEPRECATED - DT-Prelim Calcs'!$C$18*3.39*'DEPRECATED - DT-Prelim Calcs'!$C$20</f>
        <v>29.053734754561201</v>
      </c>
      <c r="DQ148" s="36">
        <f t="shared" si="225"/>
        <v>0</v>
      </c>
      <c r="DR148" s="43">
        <f>DP147*'DEPRECATED - DT-Prelim Calcs'!$C$11+DR147</f>
        <v>-1187.6481031355061</v>
      </c>
      <c r="DS148" s="43">
        <f>DS147+0.5*DP148*'DEPRECATED - DT-Prelim Calcs'!$C$11^2+DR148*'DEPRECATED - DT-Prelim Calcs'!$C$11</f>
        <v>-1011047.079548619</v>
      </c>
      <c r="DT148" s="43">
        <f>MIN('Drive Train'!$F$35-DN147*'DEPRECATED - DT-Prelim Calcs'!$C$21*'Drive Train'!$F$39,DT147+DN$2)</f>
        <v>7.1920000000000002</v>
      </c>
      <c r="DU148" s="43">
        <f>'Drive Train'!$F$35-DN148*'DEPRECATED - DT-Prelim Calcs'!$C$21*'Drive Train'!$F$39</f>
        <v>7.1920000000000002</v>
      </c>
      <c r="DV148" s="1">
        <f>IF(DS148&gt;='Drive Train'!$F$29,1,0)</f>
        <v>0</v>
      </c>
      <c r="DW148" s="43">
        <f t="shared" si="226"/>
        <v>103.33333333333333</v>
      </c>
      <c r="DX148" s="49">
        <f>DX147+'DEPRECATED - DT-Prelim Calcs'!$C$11</f>
        <v>576</v>
      </c>
      <c r="DY148" s="2">
        <f>EI148/'Drive Train'!$F$35</f>
        <v>0.57999999999999996</v>
      </c>
      <c r="DZ148" s="36">
        <f>EG148*12*60/(PI() * 'Drive Train'!$F$15)/DY$2*DY148</f>
        <v>-1114209.8150966489</v>
      </c>
      <c r="EA148" s="2">
        <f>('DEPRECATED - DT-Prelim Calcs'!$C$6*DY148-DZ148)/('DEPRECATED - DT-Prelim Calcs'!$C$6*DY148)*'DEPRECATED - DT-Prelim Calcs'!$C$7*DY148</f>
        <v>821.78666282183133</v>
      </c>
      <c r="EB148" s="43">
        <f>EA148/'DEPRECATED - DT-Prelim Calcs'!$C$7*('DEPRECATED - DT-Prelim Calcs'!$C$8-'DEPRECATED - DT-Prelim Calcs'!$C$9)+'DEPRECATED - DT-Prelim Calcs'!$C$9</f>
        <v>44770.474914920655</v>
      </c>
      <c r="EC148" s="43">
        <f t="shared" si="195"/>
        <v>93</v>
      </c>
      <c r="ED148" s="2">
        <f t="shared" si="227"/>
        <v>0.78888366722454539</v>
      </c>
      <c r="EE148" s="43">
        <f>ED148*'DEPRECATED - DT-Prelim Calcs'!$C$21/DY$2/'DEPRECATED - DT-Prelim Calcs'!$C$19/'DEPRECATED - DT-Prelim Calcs'!$C$18*3.39*'DEPRECATED - DT-Prelim Calcs'!$C$20</f>
        <v>29.053734754561201</v>
      </c>
      <c r="EF148" s="36">
        <f t="shared" si="228"/>
        <v>0</v>
      </c>
      <c r="EG148" s="43">
        <f>EE147*'DEPRECATED - DT-Prelim Calcs'!$C$11+EG147</f>
        <v>-3048.0611021118721</v>
      </c>
      <c r="EH148" s="43">
        <f>EH147+0.5*EE148*'DEPRECATED - DT-Prelim Calcs'!$C$11^2+EG148*'DEPRECATED - DT-Prelim Calcs'!$C$11</f>
        <v>-957901.32242218289</v>
      </c>
      <c r="EI148" s="43">
        <f>MIN('Drive Train'!$F$35-EC147*'DEPRECATED - DT-Prelim Calcs'!$C$21*'Drive Train'!$F$39,EI147+EC$2)</f>
        <v>7.1920000000000002</v>
      </c>
      <c r="EJ148" s="43">
        <f>'Drive Train'!$F$35-EC148*'DEPRECATED - DT-Prelim Calcs'!$C$21*'Drive Train'!$F$39</f>
        <v>7.1920000000000002</v>
      </c>
      <c r="EK148" s="1">
        <f>IF(EH148&gt;='Drive Train'!$F$29,1,0)</f>
        <v>0</v>
      </c>
      <c r="EL148" s="43">
        <f t="shared" si="229"/>
        <v>103.33333333333333</v>
      </c>
      <c r="EM148" s="49">
        <f>EM147+'DEPRECATED - DT-Prelim Calcs'!$C$11</f>
        <v>576</v>
      </c>
      <c r="EN148" s="2">
        <f>EX148/'Drive Train'!$F$35</f>
        <v>0.57999999999999996</v>
      </c>
      <c r="EO148" s="36">
        <f>EV148*12*60/(PI() * 'Drive Train'!$F$15)/EN$2*EN148</f>
        <v>-874025.200508371</v>
      </c>
      <c r="EP148" s="2">
        <f>('DEPRECATED - DT-Prelim Calcs'!$C$6*EN148-EO148)/('DEPRECATED - DT-Prelim Calcs'!$C$6*EN148)*'DEPRECATED - DT-Prelim Calcs'!$C$7*EN148</f>
        <v>645.22461855552683</v>
      </c>
      <c r="EQ148" s="43">
        <f>EP148/'DEPRECATED - DT-Prelim Calcs'!$C$7*('DEPRECATED - DT-Prelim Calcs'!$C$8-'DEPRECATED - DT-Prelim Calcs'!$C$9)+'DEPRECATED - DT-Prelim Calcs'!$C$9</f>
        <v>35151.796383995119</v>
      </c>
      <c r="ER148" s="43">
        <f t="shared" si="196"/>
        <v>93</v>
      </c>
      <c r="ES148" s="2">
        <f t="shared" si="230"/>
        <v>0.7035989464435134</v>
      </c>
      <c r="ET148" s="43">
        <f>ES148*'DEPRECATED - DT-Prelim Calcs'!$C$21/EN$2/'DEPRECATED - DT-Prelim Calcs'!$C$19/'DEPRECATED - DT-Prelim Calcs'!$C$18*3.39*'DEPRECATED - DT-Prelim Calcs'!$C$20</f>
        <v>29.053734754561201</v>
      </c>
      <c r="EU148" s="36">
        <f t="shared" si="231"/>
        <v>0</v>
      </c>
      <c r="EV148" s="43">
        <f>ET147*'DEPRECATED - DT-Prelim Calcs'!$C$11+EV147</f>
        <v>-2132.5187550244209</v>
      </c>
      <c r="EW148" s="43">
        <f>EW147+0.5*ET148*'DEPRECATED - DT-Prelim Calcs'!$C$11^2+EV148*'DEPRECATED - DT-Prelim Calcs'!$C$11</f>
        <v>-1841676.827822665</v>
      </c>
      <c r="EX148" s="43">
        <f>MIN('Drive Train'!$F$35-ER147*'DEPRECATED - DT-Prelim Calcs'!$C$21*'Drive Train'!$F$39,EX147+ER$2)</f>
        <v>7.1920000000000002</v>
      </c>
      <c r="EY148" s="43">
        <f>'Drive Train'!$F$35-ER148*'DEPRECATED - DT-Prelim Calcs'!$C$21*'Drive Train'!$F$39</f>
        <v>7.1920000000000002</v>
      </c>
      <c r="EZ148" s="1">
        <f>IF(EW148&gt;='Drive Train'!$F$29,1,0)</f>
        <v>0</v>
      </c>
      <c r="FA148" s="43">
        <f t="shared" si="232"/>
        <v>103.33333333333333</v>
      </c>
      <c r="FB148" s="49">
        <f>FB147+'DEPRECATED - DT-Prelim Calcs'!$C$11</f>
        <v>576</v>
      </c>
      <c r="FC148" s="2">
        <f>FM148/'Drive Train'!$F$35</f>
        <v>0.57999999999999996</v>
      </c>
      <c r="FD148" s="36">
        <f>FK148*12*60/(PI() * 'Drive Train'!$F$15)/FC$2*FC148</f>
        <v>-327527.91558540141</v>
      </c>
      <c r="FE148" s="2">
        <f>('DEPRECATED - DT-Prelim Calcs'!$C$6*FC148-FD148)/('DEPRECATED - DT-Prelim Calcs'!$C$6*FC148)*'DEPRECATED - DT-Prelim Calcs'!$C$7*FC148</f>
        <v>243.48915361998951</v>
      </c>
      <c r="FF148" s="43">
        <f>FE148/'DEPRECATED - DT-Prelim Calcs'!$C$7*('DEPRECATED - DT-Prelim Calcs'!$C$8-'DEPRECATED - DT-Prelim Calcs'!$C$9)+'DEPRECATED - DT-Prelim Calcs'!$C$9</f>
        <v>13266.207622581518</v>
      </c>
      <c r="FG148" s="43">
        <f t="shared" si="197"/>
        <v>93</v>
      </c>
      <c r="FH148" s="2">
        <f t="shared" si="233"/>
        <v>0.63495514679048781</v>
      </c>
      <c r="FI148" s="43">
        <f>FH148*'DEPRECATED - DT-Prelim Calcs'!$C$21/FC$2/'DEPRECATED - DT-Prelim Calcs'!$C$19/'DEPRECATED - DT-Prelim Calcs'!$C$18*3.39*'DEPRECATED - DT-Prelim Calcs'!$C$20</f>
        <v>29.053734754561205</v>
      </c>
      <c r="FJ148" s="36">
        <f t="shared" si="234"/>
        <v>0</v>
      </c>
      <c r="FK148" s="43">
        <f>FI147*'DEPRECATED - DT-Prelim Calcs'!$C$11+FK147</f>
        <v>-721.16575094524455</v>
      </c>
      <c r="FL148" s="43">
        <f>FL147+0.5*FI148*'DEPRECATED - DT-Prelim Calcs'!$C$11^2+FK148*'DEPRECATED - DT-Prelim Calcs'!$C$11</f>
        <v>-2105105.7953881463</v>
      </c>
      <c r="FM148" s="43">
        <f>MIN('Drive Train'!$F$35-FG147*'DEPRECATED - DT-Prelim Calcs'!$C$21*'Drive Train'!$F$39,FM147+FG$2)</f>
        <v>7.1920000000000002</v>
      </c>
      <c r="FN148" s="43">
        <f>'Drive Train'!$F$35-FG148*'DEPRECATED - DT-Prelim Calcs'!$C$21*'Drive Train'!$F$39</f>
        <v>7.1920000000000002</v>
      </c>
      <c r="FO148" s="1">
        <f>IF(FL148&gt;='Drive Train'!$F$29,1,0)</f>
        <v>0</v>
      </c>
      <c r="FP148" s="43">
        <f t="shared" si="235"/>
        <v>103.33333333333333</v>
      </c>
      <c r="FQ148" s="49">
        <f>FQ147+'DEPRECATED - DT-Prelim Calcs'!$C$11</f>
        <v>576</v>
      </c>
      <c r="FR148" s="2">
        <f>GB148/'Drive Train'!$F$35</f>
        <v>0.57999999999999996</v>
      </c>
      <c r="FS148" s="36">
        <f>FZ148*12*60/(PI() * 'Drive Train'!$F$15)/FR$2*FR148</f>
        <v>-2316497.3512341795</v>
      </c>
      <c r="FT148" s="2">
        <f>('DEPRECATED - DT-Prelim Calcs'!$C$6*FR148-FS148)/('DEPRECATED - DT-Prelim Calcs'!$C$6*FR148)*'DEPRECATED - DT-Prelim Calcs'!$C$7*FR148</f>
        <v>1705.5999143085114</v>
      </c>
      <c r="FU148" s="43">
        <f>FT148/'DEPRECATED - DT-Prelim Calcs'!$C$7*('DEPRECATED - DT-Prelim Calcs'!$C$8-'DEPRECATED - DT-Prelim Calcs'!$C$9)+'DEPRECATED - DT-Prelim Calcs'!$C$9</f>
        <v>92918.510257105474</v>
      </c>
      <c r="FV148" s="43">
        <f t="shared" si="198"/>
        <v>93</v>
      </c>
      <c r="FW148" s="2">
        <f t="shared" si="236"/>
        <v>0.57851468929799987</v>
      </c>
      <c r="FX148" s="43">
        <f>FW148*'DEPRECATED - DT-Prelim Calcs'!$C$21/FR$2/'DEPRECATED - DT-Prelim Calcs'!$C$19/'DEPRECATED - DT-Prelim Calcs'!$C$18*3.39*'DEPRECATED - DT-Prelim Calcs'!$C$20</f>
        <v>29.053734754561201</v>
      </c>
      <c r="FY148" s="36">
        <f t="shared" si="237"/>
        <v>0</v>
      </c>
      <c r="FZ148" s="43">
        <f>FX147*'DEPRECATED - DT-Prelim Calcs'!$C$11+FZ147</f>
        <v>-4647.1845853751684</v>
      </c>
      <c r="GA148" s="43">
        <f>GA147+0.5*FX148*'DEPRECATED - DT-Prelim Calcs'!$C$11^2+FZ148*'DEPRECATED - DT-Prelim Calcs'!$C$11</f>
        <v>-2306453.3156272233</v>
      </c>
      <c r="GB148" s="43">
        <f>MIN('Drive Train'!$F$35-FV147*'DEPRECATED - DT-Prelim Calcs'!$C$21*'Drive Train'!$F$39,GB147+FV$2)</f>
        <v>7.1920000000000002</v>
      </c>
      <c r="GC148" s="43">
        <f>'Drive Train'!$F$35-FV148*'DEPRECATED - DT-Prelim Calcs'!$C$21*'Drive Train'!$F$39</f>
        <v>7.1920000000000002</v>
      </c>
      <c r="GD148" s="1">
        <f>IF(GA148&gt;='Drive Train'!$F$29,1,0)</f>
        <v>0</v>
      </c>
      <c r="GE148" s="43">
        <f t="shared" si="238"/>
        <v>103.33333333333333</v>
      </c>
      <c r="GF148" s="49">
        <f>GF147+'DEPRECATED - DT-Prelim Calcs'!$C$11</f>
        <v>576</v>
      </c>
      <c r="GG148" s="2">
        <f>GQ148/'Drive Train'!$F$35</f>
        <v>0.86451612903225805</v>
      </c>
      <c r="GH148" s="36">
        <f>GO148*12*60/(PI() * 'Drive Train'!$F$15)/GG$2*GG148</f>
        <v>18114.870619015528</v>
      </c>
      <c r="GI148" s="2">
        <f>('DEPRECATED - DT-Prelim Calcs'!$C$6*GG148-GH148)/('DEPRECATED - DT-Prelim Calcs'!$C$6*GG148)*'DEPRECATED - DT-Prelim Calcs'!$C$7*GG148</f>
        <v>-9.2618367848046699</v>
      </c>
      <c r="GJ148" s="43">
        <f>GI148/'DEPRECATED - DT-Prelim Calcs'!$C$7*('DEPRECATED - DT-Prelim Calcs'!$C$8-'DEPRECATED - DT-Prelim Calcs'!$C$9)+'DEPRECATED - DT-Prelim Calcs'!$C$9</f>
        <v>-503.06275021697076</v>
      </c>
      <c r="GK148" s="43">
        <f t="shared" si="239"/>
        <v>-503.06275021697076</v>
      </c>
      <c r="GL148" s="2">
        <f t="shared" si="240"/>
        <v>-10.89863460914443</v>
      </c>
      <c r="GM148" s="43">
        <f>GL148*'DEPRECATED - DT-Prelim Calcs'!$C$21/GG$2/'DEPRECATED - DT-Prelim Calcs'!$C$19/'DEPRECATED - DT-Prelim Calcs'!$C$18*3.39*'DEPRECATED - DT-Prelim Calcs'!$C$20</f>
        <v>-218.93725084505485</v>
      </c>
      <c r="GN148" s="36">
        <f t="shared" si="241"/>
        <v>1</v>
      </c>
      <c r="GO148" s="43">
        <f>GM147*'DEPRECATED - DT-Prelim Calcs'!$C$11+GO147</f>
        <v>60.95204112010407</v>
      </c>
      <c r="GP148" s="43">
        <f>GP147+0.5*GM148*'DEPRECATED - DT-Prelim Calcs'!$C$11^2+GO148*'DEPRECATED - DT-Prelim Calcs'!$C$11</f>
        <v>-189965.24001333769</v>
      </c>
      <c r="GQ148" s="43">
        <f>MIN('Drive Train'!$F$35-GK147*'DEPRECATED - DT-Prelim Calcs'!$C$21*'Drive Train'!$F$39,GQ147+GK$2)</f>
        <v>10.72</v>
      </c>
      <c r="GR148" s="43">
        <f>'Drive Train'!$F$35-GK148*'DEPRECATED - DT-Prelim Calcs'!$C$21*'Drive Train'!$F$39</f>
        <v>40.571514012150367</v>
      </c>
      <c r="GS148" s="1">
        <f>IF(GP148&gt;='Drive Train'!$F$29,1,0)</f>
        <v>0</v>
      </c>
      <c r="GT148" s="43">
        <f t="shared" si="242"/>
        <v>-558.95861135218968</v>
      </c>
      <c r="GU148" s="49">
        <f>GU147+'DEPRECATED - DT-Prelim Calcs'!$C$11</f>
        <v>576</v>
      </c>
      <c r="GV148" s="2">
        <f>HF148/'Drive Train'!$F$35</f>
        <v>4.2866017967969432</v>
      </c>
      <c r="GW148" s="36">
        <f>HD148*12*60/(PI() * 'Drive Train'!$F$15)/GV$2*GV148</f>
        <v>-1723138.7010794163</v>
      </c>
      <c r="GX148" s="2">
        <f>('DEPRECATED - DT-Prelim Calcs'!$C$6*GV148-GW148)/('DEPRECATED - DT-Prelim Calcs'!$C$6*GV148)*'DEPRECATED - DT-Prelim Calcs'!$C$7*GV148</f>
        <v>1286.8001668254828</v>
      </c>
      <c r="GY148" s="43">
        <f>GX148/'DEPRECATED - DT-Prelim Calcs'!$C$7*('DEPRECATED - DT-Prelim Calcs'!$C$8-'DEPRECATED - DT-Prelim Calcs'!$C$9)+'DEPRECATED - DT-Prelim Calcs'!$C$9</f>
        <v>70103.300133030032</v>
      </c>
      <c r="GZ148" s="43">
        <f t="shared" si="199"/>
        <v>33.333333333333314</v>
      </c>
      <c r="HA148" s="2">
        <f t="shared" si="243"/>
        <v>1.4462867232450001</v>
      </c>
      <c r="HB148" s="43">
        <f>HA148*'DEPRECATED - DT-Prelim Calcs'!$C$21/GV$2/'DEPRECATED - DT-Prelim Calcs'!$C$19/'DEPRECATED - DT-Prelim Calcs'!$C$18*3.39*'DEPRECATED - DT-Prelim Calcs'!$C$20</f>
        <v>29.053734754561201</v>
      </c>
      <c r="HC148" s="36">
        <f t="shared" si="244"/>
        <v>0</v>
      </c>
      <c r="HD148" s="43">
        <f>HB147*'DEPRECATED - DT-Prelim Calcs'!$C$11+HD147</f>
        <v>-1169.3195538109219</v>
      </c>
      <c r="HE148" s="43">
        <f>HE147+0.5*HB148*'DEPRECATED - DT-Prelim Calcs'!$C$11^2+HD148*'DEPRECATED - DT-Prelim Calcs'!$C$11</f>
        <v>-194477.0628123343</v>
      </c>
      <c r="HF148" s="43">
        <f>MIN('Drive Train'!$F$35-GZ147*'DEPRECATED - DT-Prelim Calcs'!$C$21*'Drive Train'!$F$39,HF147+GZ$2)</f>
        <v>53.153862280282098</v>
      </c>
      <c r="HG148" s="43">
        <f>'Drive Train'!$F$35-GZ148*'DEPRECATED - DT-Prelim Calcs'!$C$21*'Drive Train'!$F$39</f>
        <v>10.533333333333335</v>
      </c>
      <c r="HH148" s="1">
        <f>IF(HE148&gt;='Drive Train'!$F$29,1,0)</f>
        <v>0</v>
      </c>
      <c r="HI148" s="43">
        <f t="shared" si="245"/>
        <v>37.037037037037017</v>
      </c>
      <c r="HJ148" s="49">
        <f>HJ147+'DEPRECATED - DT-Prelim Calcs'!$C$11</f>
        <v>576</v>
      </c>
      <c r="HK148" s="2">
        <f>HU148/'Drive Train'!$F$35</f>
        <v>0.83440860215053769</v>
      </c>
      <c r="HL148" s="36">
        <f>HS148*12*60/(PI() * 'Drive Train'!$F$15)/HK$2*HK148</f>
        <v>7428.1753531297181</v>
      </c>
      <c r="HM148" s="2">
        <f>('DEPRECATED - DT-Prelim Calcs'!$C$6*HK148-HL148)/('DEPRECATED - DT-Prelim Calcs'!$C$6*HK148)*'DEPRECATED - DT-Prelim Calcs'!$C$7*HK148</f>
        <v>-1.5471475440297113</v>
      </c>
      <c r="HN148" s="43">
        <f>HM148/'DEPRECATED - DT-Prelim Calcs'!$C$7*('DEPRECATED - DT-Prelim Calcs'!$C$8-'DEPRECATED - DT-Prelim Calcs'!$C$9)+'DEPRECATED - DT-Prelim Calcs'!$C$9</f>
        <v>-82.784903518036515</v>
      </c>
      <c r="HO148" s="43">
        <f t="shared" si="200"/>
        <v>-82.784903518036515</v>
      </c>
      <c r="HP148" s="2">
        <f t="shared" si="246"/>
        <v>-2.242550091659901</v>
      </c>
      <c r="HQ148" s="43">
        <f>HP148*'DEPRECATED - DT-Prelim Calcs'!$C$21/HK$2/'DEPRECATED - DT-Prelim Calcs'!$C$19/'DEPRECATED - DT-Prelim Calcs'!$C$18*3.39*'DEPRECATED - DT-Prelim Calcs'!$C$20</f>
        <v>-45.04947358620435</v>
      </c>
      <c r="HR148" s="36">
        <f t="shared" si="247"/>
        <v>1</v>
      </c>
      <c r="HS148" s="43">
        <f>HQ147*'DEPRECATED - DT-Prelim Calcs'!$C$11+HS147</f>
        <v>25.895809517756362</v>
      </c>
      <c r="HT148" s="43">
        <f>HT147+0.5*HQ148*'DEPRECATED - DT-Prelim Calcs'!$C$11^2+HS148*'DEPRECATED - DT-Prelim Calcs'!$C$11</f>
        <v>-204674.57859268493</v>
      </c>
      <c r="HU148" s="43">
        <f>MIN('Drive Train'!$F$35-HO147*'DEPRECATED - DT-Prelim Calcs'!$C$21*'Drive Train'!$F$39,HU147+HO$2)</f>
        <v>10.346666666666668</v>
      </c>
      <c r="HV148" s="43">
        <f>'Drive Train'!$F$35-HO148*'DEPRECATED - DT-Prelim Calcs'!$C$21*'Drive Train'!$F$39</f>
        <v>17.035954597010047</v>
      </c>
      <c r="HW148" s="1">
        <f>IF(HT148&gt;='Drive Train'!$F$29,1,0)</f>
        <v>0</v>
      </c>
      <c r="HX148" s="43">
        <f t="shared" si="248"/>
        <v>-91.983226131151682</v>
      </c>
      <c r="HY148" s="49">
        <f>HY147+'DEPRECATED - DT-Prelim Calcs'!$C$11</f>
        <v>576</v>
      </c>
      <c r="HZ148" s="2">
        <f>IJ148/'Drive Train'!$F$35</f>
        <v>0.8193548387096774</v>
      </c>
      <c r="IA148" s="36">
        <f>IH148*12*60/(PI() * 'Drive Train'!$F$15)/HZ$2*HZ148</f>
        <v>-184681.914043381</v>
      </c>
      <c r="IB148" s="2">
        <f>('DEPRECATED - DT-Prelim Calcs'!$C$6*HZ148-IA148)/('DEPRECATED - DT-Prelim Calcs'!$C$6*HZ148)*'DEPRECATED - DT-Prelim Calcs'!$C$7*HZ148</f>
        <v>139.60424392136295</v>
      </c>
      <c r="IC148" s="43">
        <f>IB148/'DEPRECATED - DT-Prelim Calcs'!$C$7*('DEPRECATED - DT-Prelim Calcs'!$C$8-'DEPRECATED - DT-Prelim Calcs'!$C$9)+'DEPRECATED - DT-Prelim Calcs'!$C$9</f>
        <v>7606.8058255667866</v>
      </c>
      <c r="ID148" s="43">
        <f t="shared" si="201"/>
        <v>39.999999999999986</v>
      </c>
      <c r="IE148" s="2">
        <f t="shared" si="249"/>
        <v>1.4462867232450001</v>
      </c>
      <c r="IF148" s="43">
        <f>IE148*'DEPRECATED - DT-Prelim Calcs'!$C$21/HZ$2/'DEPRECATED - DT-Prelim Calcs'!$C$19/'DEPRECATED - DT-Prelim Calcs'!$C$18*3.39*'DEPRECATED - DT-Prelim Calcs'!$C$20</f>
        <v>29.053734754561201</v>
      </c>
      <c r="IG148" s="36">
        <f t="shared" si="250"/>
        <v>0</v>
      </c>
      <c r="IH148" s="43">
        <f>IF147*'DEPRECATED - DT-Prelim Calcs'!$C$11+IH147</f>
        <v>-655.65965575594964</v>
      </c>
      <c r="II148" s="43">
        <f>II147+0.5*IF148*'DEPRECATED - DT-Prelim Calcs'!$C$11^2+IH148*'DEPRECATED - DT-Prelim Calcs'!$C$11</f>
        <v>-203321.43845330819</v>
      </c>
      <c r="IJ148" s="43">
        <f>MIN('Drive Train'!$F$35-ID147*'DEPRECATED - DT-Prelim Calcs'!$C$21*'Drive Train'!$F$39,IJ147+ID$2)</f>
        <v>10.16</v>
      </c>
      <c r="IK148" s="43">
        <f>'Drive Train'!$F$35-ID148*'DEPRECATED - DT-Prelim Calcs'!$C$21*'Drive Train'!$F$39</f>
        <v>10.16</v>
      </c>
      <c r="IL148" s="1">
        <f>IF(II148&gt;='Drive Train'!$F$29,1,0)</f>
        <v>0</v>
      </c>
      <c r="IM148" s="43">
        <f t="shared" si="251"/>
        <v>44.444444444444429</v>
      </c>
      <c r="IN148" s="49">
        <f>IN147+'DEPRECATED - DT-Prelim Calcs'!$C$11</f>
        <v>576</v>
      </c>
      <c r="IO148" s="2">
        <f>IY148/'Drive Train'!$F$35</f>
        <v>0.80430107526881722</v>
      </c>
      <c r="IP148" s="36">
        <f>IW148*12*60/(PI() * 'Drive Train'!$F$15)/IO$2*IO148</f>
        <v>-199959.7810102829</v>
      </c>
      <c r="IQ148" s="2">
        <f>('DEPRECATED - DT-Prelim Calcs'!$C$6*IO148-IP148)/('DEPRECATED - DT-Prelim Calcs'!$C$6*IO148)*'DEPRECATED - DT-Prelim Calcs'!$C$7*IO148</f>
        <v>150.76455024649457</v>
      </c>
      <c r="IR148" s="43">
        <f>IQ148/'DEPRECATED - DT-Prelim Calcs'!$C$7*('DEPRECATED - DT-Prelim Calcs'!$C$8-'DEPRECATED - DT-Prelim Calcs'!$C$9)+'DEPRECATED - DT-Prelim Calcs'!$C$9</f>
        <v>8214.7926626821663</v>
      </c>
      <c r="IS148" s="43">
        <f t="shared" si="202"/>
        <v>43.333333333333321</v>
      </c>
      <c r="IT148" s="2">
        <f t="shared" si="252"/>
        <v>1.4462867232450001</v>
      </c>
      <c r="IU148" s="43">
        <f>IT148*'DEPRECATED - DT-Prelim Calcs'!$C$21/IO$2/'DEPRECATED - DT-Prelim Calcs'!$C$19/'DEPRECATED - DT-Prelim Calcs'!$C$18*3.39*'DEPRECATED - DT-Prelim Calcs'!$C$20</f>
        <v>29.053734754561201</v>
      </c>
      <c r="IV148" s="36">
        <f t="shared" si="253"/>
        <v>0</v>
      </c>
      <c r="IW148" s="43">
        <f>IU147*'DEPRECATED - DT-Prelim Calcs'!$C$11+IW147</f>
        <v>-723.18618352997578</v>
      </c>
      <c r="IX148" s="43">
        <f>IX147+0.5*IU148*'DEPRECATED - DT-Prelim Calcs'!$C$11^2+IW148*'DEPRECATED - DT-Prelim Calcs'!$C$11</f>
        <v>-244827.0222652606</v>
      </c>
      <c r="IY148" s="43">
        <f>MIN('Drive Train'!$F$35-IS147*'DEPRECATED - DT-Prelim Calcs'!$C$21*'Drive Train'!$F$39,IY147+IS$2)</f>
        <v>9.9733333333333345</v>
      </c>
      <c r="IZ148" s="43">
        <f>'Drive Train'!$F$35-IS148*'DEPRECATED - DT-Prelim Calcs'!$C$21*'Drive Train'!$F$39</f>
        <v>9.9733333333333345</v>
      </c>
      <c r="JA148" s="1">
        <f>IF(IX148&gt;='Drive Train'!$F$29,1,0)</f>
        <v>0</v>
      </c>
      <c r="JB148" s="43">
        <f t="shared" si="254"/>
        <v>48.148148148148138</v>
      </c>
      <c r="JC148" s="49">
        <f>JC147+'DEPRECATED - DT-Prelim Calcs'!$C$11</f>
        <v>576</v>
      </c>
      <c r="JD148" s="2">
        <f>JN148/'Drive Train'!$F$35</f>
        <v>0.78924731182795704</v>
      </c>
      <c r="JE148" s="36">
        <f>JL148*12*60/(PI() * 'Drive Train'!$F$15)/JD$2*JD148</f>
        <v>-238743.26724919895</v>
      </c>
      <c r="JF148" s="2">
        <f>('DEPRECATED - DT-Prelim Calcs'!$C$6*JD148-JE148)/('DEPRECATED - DT-Prelim Calcs'!$C$6*JD148)*'DEPRECATED - DT-Prelim Calcs'!$C$7*JD148</f>
        <v>179.20406572299714</v>
      </c>
      <c r="JG148" s="43">
        <f>JF148/'DEPRECATED - DT-Prelim Calcs'!$C$7*('DEPRECATED - DT-Prelim Calcs'!$C$8-'DEPRECATED - DT-Prelim Calcs'!$C$9)+'DEPRECATED - DT-Prelim Calcs'!$C$9</f>
        <v>9764.1095505811863</v>
      </c>
      <c r="JH148" s="43">
        <f t="shared" si="203"/>
        <v>46.666666666666657</v>
      </c>
      <c r="JI148" s="2">
        <f t="shared" si="255"/>
        <v>1.4462867232450001</v>
      </c>
      <c r="JJ148" s="43">
        <f>JI148*'DEPRECATED - DT-Prelim Calcs'!$C$21/JD$2/'DEPRECATED - DT-Prelim Calcs'!$C$19/'DEPRECATED - DT-Prelim Calcs'!$C$18*3.39*'DEPRECATED - DT-Prelim Calcs'!$C$20</f>
        <v>29.053734754561201</v>
      </c>
      <c r="JK148" s="36">
        <f t="shared" si="256"/>
        <v>0</v>
      </c>
      <c r="JL148" s="43">
        <f>JJ147*'DEPRECATED - DT-Prelim Calcs'!$C$11+JL147</f>
        <v>-879.92192434935487</v>
      </c>
      <c r="JM148" s="43">
        <f>JM147+0.5*JJ148*'DEPRECATED - DT-Prelim Calcs'!$C$11^2+JL148*'DEPRECATED - DT-Prelim Calcs'!$C$11</f>
        <v>-221474.08815073909</v>
      </c>
      <c r="JN148" s="43">
        <f>MIN('Drive Train'!$F$35-JH147*'DEPRECATED - DT-Prelim Calcs'!$C$21*'Drive Train'!$F$39,JN147+JH$2)</f>
        <v>9.7866666666666671</v>
      </c>
      <c r="JO148" s="43">
        <f>'Drive Train'!$F$35-JH148*'DEPRECATED - DT-Prelim Calcs'!$C$21*'Drive Train'!$F$39</f>
        <v>9.7866666666666671</v>
      </c>
      <c r="JP148" s="1">
        <f>IF(JM148&gt;='Drive Train'!$F$29,1,0)</f>
        <v>0</v>
      </c>
      <c r="JQ148" s="43">
        <f>MIN(JG148,'DEPRECATED - DT-Prelim Calcs'!$C$10)*'DEPRECATED - DT-Prelim Calcs'!$C$11*1000/60/60</f>
        <v>103.33333333333333</v>
      </c>
      <c r="JR148" s="49">
        <f>JR147+'DEPRECATED - DT-Prelim Calcs'!$C$11</f>
        <v>576</v>
      </c>
      <c r="JS148" s="2">
        <f>KC148/'Drive Train'!$F$35</f>
        <v>0.77419354838709686</v>
      </c>
      <c r="JT148" s="36">
        <f>KA148*12*60/(PI() * 'Drive Train'!$F$15)/JS$2*JS148</f>
        <v>-43212.718624122412</v>
      </c>
      <c r="JU148" s="2">
        <f>('DEPRECATED - DT-Prelim Calcs'!$C$6*JS148-JT148)/('DEPRECATED - DT-Prelim Calcs'!$C$6*JS148)*'DEPRECATED - DT-Prelim Calcs'!$C$7*JS148</f>
        <v>35.397057138038015</v>
      </c>
      <c r="JV148" s="43">
        <f>JU148/'DEPRECATED - DT-Prelim Calcs'!$C$7*('DEPRECATED - DT-Prelim Calcs'!$C$8-'DEPRECATED - DT-Prelim Calcs'!$C$9)+'DEPRECATED - DT-Prelim Calcs'!$C$9</f>
        <v>1929.8471425946082</v>
      </c>
      <c r="JW148" s="43">
        <f t="shared" si="204"/>
        <v>49.999999999999993</v>
      </c>
      <c r="JX148" s="2">
        <f t="shared" si="257"/>
        <v>1.4462867232450001</v>
      </c>
      <c r="JY148" s="43">
        <f>JX148*'DEPRECATED - DT-Prelim Calcs'!$C$21/JS$2/'DEPRECATED - DT-Prelim Calcs'!$C$19/'DEPRECATED - DT-Prelim Calcs'!$C$18*3.39*'DEPRECATED - DT-Prelim Calcs'!$C$20</f>
        <v>29.053734754561201</v>
      </c>
      <c r="JZ148" s="36">
        <f t="shared" si="258"/>
        <v>0</v>
      </c>
      <c r="KA148" s="43">
        <f>JY147*'DEPRECATED - DT-Prelim Calcs'!$C$11+KA147</f>
        <v>-162.36340819856326</v>
      </c>
      <c r="KB148" s="43">
        <f>KB147+0.5*JY148*'DEPRECATED - DT-Prelim Calcs'!$C$11^2+KA148*'DEPRECATED - DT-Prelim Calcs'!$C$11</f>
        <v>-227985.58336656829</v>
      </c>
      <c r="KC148" s="43">
        <f>MIN('Drive Train'!$F$35-JW147*'DEPRECATED - DT-Prelim Calcs'!$C$21*'Drive Train'!$F$39,KC147+JW$2)</f>
        <v>9.6000000000000014</v>
      </c>
      <c r="KD148" s="43">
        <f>'Drive Train'!$F$35-JW148*'DEPRECATED - DT-Prelim Calcs'!$C$21*'Drive Train'!$F$39</f>
        <v>9.6000000000000014</v>
      </c>
      <c r="KE148" s="1">
        <f>IF(KB148&gt;='Drive Train'!$F$29,1,0)</f>
        <v>0</v>
      </c>
      <c r="KF148" s="43">
        <f>MIN(JV148,'DEPRECATED - DT-Prelim Calcs'!$C$10)*'DEPRECATED - DT-Prelim Calcs'!$C$11*1000/60/60</f>
        <v>103.33333333333333</v>
      </c>
      <c r="KG148" s="49">
        <f>KG147+'DEPRECATED - DT-Prelim Calcs'!$C$11</f>
        <v>576</v>
      </c>
      <c r="KH148" s="2">
        <f>KR148/'Drive Train'!$F$35</f>
        <v>0.75913978494623657</v>
      </c>
      <c r="KI148" s="36">
        <f>KP148*12*60/(PI() * 'Drive Train'!$F$15)/KH$2*KH148</f>
        <v>-40023.24476542222</v>
      </c>
      <c r="KJ148" s="2">
        <f>('DEPRECATED - DT-Prelim Calcs'!$C$6*KH148-KI148)/('DEPRECATED - DT-Prelim Calcs'!$C$6*KH148)*'DEPRECATED - DT-Prelim Calcs'!$C$7*KH148</f>
        <v>32.98184175908284</v>
      </c>
      <c r="KK148" s="43">
        <f>KJ148/'DEPRECATED - DT-Prelim Calcs'!$C$7*('DEPRECATED - DT-Prelim Calcs'!$C$8-'DEPRECATED - DT-Prelim Calcs'!$C$9)+'DEPRECATED - DT-Prelim Calcs'!$C$9</f>
        <v>1798.2719764276471</v>
      </c>
      <c r="KL148" s="43">
        <f t="shared" si="205"/>
        <v>53.333333333333329</v>
      </c>
      <c r="KM148" s="2">
        <f t="shared" si="259"/>
        <v>1.4462867232450001</v>
      </c>
      <c r="KN148" s="43">
        <f>KM148*'DEPRECATED - DT-Prelim Calcs'!$C$21/KH$2/'DEPRECATED - DT-Prelim Calcs'!$C$19/'DEPRECATED - DT-Prelim Calcs'!$C$18*3.39*'DEPRECATED - DT-Prelim Calcs'!$C$20</f>
        <v>29.053734754561201</v>
      </c>
      <c r="KO148" s="36">
        <f t="shared" si="260"/>
        <v>0</v>
      </c>
      <c r="KP148" s="43">
        <f>KN147*'DEPRECATED - DT-Prelim Calcs'!$C$11+KP147</f>
        <v>-153.36161014967638</v>
      </c>
      <c r="KQ148" s="43">
        <f>KQ147+0.5*KN148*'DEPRECATED - DT-Prelim Calcs'!$C$11^2+KP148*'DEPRECATED - DT-Prelim Calcs'!$C$11</f>
        <v>-234940.57939382605</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103.33333333333333</v>
      </c>
      <c r="KV148" s="49">
        <f>KV147+'DEPRECATED - DT-Prelim Calcs'!$C$11</f>
        <v>576</v>
      </c>
      <c r="KW148" s="2">
        <f>LG148/'Drive Train'!$F$35</f>
        <v>0.74408602150537628</v>
      </c>
      <c r="KX148" s="36">
        <f>LE148*12*60/(PI() * 'Drive Train'!$F$15)/KW$2*KW148</f>
        <v>-236453.97559420954</v>
      </c>
      <c r="KY148" s="2">
        <f>('DEPRECATED - DT-Prelim Calcs'!$C$6*KW148-KX148)/('DEPRECATED - DT-Prelim Calcs'!$C$6*KW148)*'DEPRECATED - DT-Prelim Calcs'!$C$7*KW148</f>
        <v>177.30937872876663</v>
      </c>
      <c r="KZ148" s="43">
        <f>KY148/'DEPRECATED - DT-Prelim Calcs'!$C$7*('DEPRECATED - DT-Prelim Calcs'!$C$8-'DEPRECATED - DT-Prelim Calcs'!$C$9)+'DEPRECATED - DT-Prelim Calcs'!$C$9</f>
        <v>9660.8915277611668</v>
      </c>
      <c r="LA148" s="43">
        <f t="shared" si="206"/>
        <v>56.666666666666664</v>
      </c>
      <c r="LB148" s="2">
        <f t="shared" si="261"/>
        <v>1.4462867232450001</v>
      </c>
      <c r="LC148" s="43">
        <f>LB148*'DEPRECATED - DT-Prelim Calcs'!$C$21/KW$2/'DEPRECATED - DT-Prelim Calcs'!$C$19/'DEPRECATED - DT-Prelim Calcs'!$C$18*3.39*'DEPRECATED - DT-Prelim Calcs'!$C$20</f>
        <v>29.053734754561201</v>
      </c>
      <c r="LD148" s="36">
        <f t="shared" si="262"/>
        <v>0</v>
      </c>
      <c r="LE148" s="43">
        <f>LC147*'DEPRECATED - DT-Prelim Calcs'!$C$11+LE147</f>
        <v>-924.37798056378222</v>
      </c>
      <c r="LF148" s="43">
        <f>LF147+0.5*LC148*'DEPRECATED - DT-Prelim Calcs'!$C$11^2+LE148*'DEPRECATED - DT-Prelim Calcs'!$C$11</f>
        <v>-259046.10039584985</v>
      </c>
      <c r="LG148" s="43">
        <f>MIN('Drive Train'!$F$35-LA147*'DEPRECATED - DT-Prelim Calcs'!$C$21*'Drive Train'!$F$39,LG147+LA$2)</f>
        <v>9.2266666666666666</v>
      </c>
      <c r="LH148" s="43">
        <f>'Drive Train'!$F$35-LA148*'DEPRECATED - DT-Prelim Calcs'!$C$21*'Drive Train'!$F$39</f>
        <v>9.2266666666666666</v>
      </c>
      <c r="LI148" s="1">
        <f>IF(LF148&gt;='Drive Train'!$F$29,1,0)</f>
        <v>0</v>
      </c>
      <c r="LJ148" s="43">
        <f>MIN(KZ148,'DEPRECATED - DT-Prelim Calcs'!$C$10)*'DEPRECATED - DT-Prelim Calcs'!$C$11*1000/60/60</f>
        <v>103.33333333333333</v>
      </c>
      <c r="LK148" s="49">
        <f>LK147+'DEPRECATED - DT-Prelim Calcs'!$C$11</f>
        <v>576</v>
      </c>
      <c r="LL148" s="2">
        <f>LV148/'Drive Train'!$F$35</f>
        <v>0.72903225806451621</v>
      </c>
      <c r="LM148" s="36">
        <f>LT148*12*60/(PI() * 'Drive Train'!$F$15)/LL$2*LL148</f>
        <v>-26450.070643088242</v>
      </c>
      <c r="LN148" s="2">
        <f>('DEPRECATED - DT-Prelim Calcs'!$C$6*LL148-LM148)/('DEPRECATED - DT-Prelim Calcs'!$C$6*LL148)*'DEPRECATED - DT-Prelim Calcs'!$C$7*LL148</f>
        <v>22.862865258360806</v>
      </c>
      <c r="LO148" s="43">
        <f>LN148/'DEPRECATED - DT-Prelim Calcs'!$C$7*('DEPRECATED - DT-Prelim Calcs'!$C$8-'DEPRECATED - DT-Prelim Calcs'!$C$9)+'DEPRECATED - DT-Prelim Calcs'!$C$9</f>
        <v>1247.0143013883126</v>
      </c>
      <c r="LP148" s="43">
        <f t="shared" si="207"/>
        <v>60</v>
      </c>
      <c r="LQ148" s="2">
        <f t="shared" si="263"/>
        <v>1.4462867232450001</v>
      </c>
      <c r="LR148" s="43">
        <f>LQ148*'DEPRECATED - DT-Prelim Calcs'!$C$21/LL$2/'DEPRECATED - DT-Prelim Calcs'!$C$19/'DEPRECATED - DT-Prelim Calcs'!$C$18*3.39*'DEPRECATED - DT-Prelim Calcs'!$C$20</f>
        <v>29.053734754561201</v>
      </c>
      <c r="LS148" s="36">
        <f t="shared" si="264"/>
        <v>0</v>
      </c>
      <c r="LT148" s="43">
        <f>LR147*'DEPRECATED - DT-Prelim Calcs'!$C$11+LT147</f>
        <v>-105.5373556291777</v>
      </c>
      <c r="LU148" s="43">
        <f>LU147+0.5*LR148*'DEPRECATED - DT-Prelim Calcs'!$C$11^2+LT148*'DEPRECATED - DT-Prelim Calcs'!$C$11</f>
        <v>-259004.92390832302</v>
      </c>
      <c r="LV148" s="43">
        <f>MIN('Drive Train'!$F$35-LP147*'DEPRECATED - DT-Prelim Calcs'!$C$21*'Drive Train'!$F$39,LV147+LP$2)</f>
        <v>9.0400000000000009</v>
      </c>
      <c r="LW148" s="43">
        <f>'Drive Train'!$F$35-LP148*'DEPRECATED - DT-Prelim Calcs'!$C$21*'Drive Train'!$F$39</f>
        <v>9.0400000000000009</v>
      </c>
      <c r="LX148" s="1">
        <f>IF(LU148&gt;='Drive Train'!$F$29,1,0)</f>
        <v>0</v>
      </c>
      <c r="LY148" s="43">
        <f>MIN(LO148,'DEPRECATED - DT-Prelim Calcs'!$C$10)*'DEPRECATED - DT-Prelim Calcs'!$C$11*1000/60/60</f>
        <v>103.33333333333333</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1"/>
        <v>0</v>
      </c>
      <c r="X149" s="2">
        <f>MAX(MIN(IF(AND(AI148=1,AG149&lt;0),-1,1)*(W149-$C$9)/($C$8-$C$9)*$C$7-$C$29*AE149/T$2 -  AI148*$C$29/2,X$2),MAX(X$4:X148)*-1)</f>
        <v>-0.27672021620693066</v>
      </c>
      <c r="Y149" s="43">
        <f t="shared" si="182"/>
        <v>0</v>
      </c>
      <c r="Z149" s="43">
        <f t="shared" si="183"/>
        <v>0</v>
      </c>
      <c r="AA149" s="43">
        <f t="shared" si="184"/>
        <v>0</v>
      </c>
      <c r="AB149" s="43" t="e">
        <f t="shared" si="185"/>
        <v>#N/A</v>
      </c>
      <c r="AC149" s="36">
        <f t="shared" si="208"/>
        <v>1</v>
      </c>
      <c r="AD149" s="1">
        <f t="shared" si="186"/>
        <v>1</v>
      </c>
      <c r="AE149" s="43">
        <f t="shared" si="187"/>
        <v>0</v>
      </c>
      <c r="AF149" s="43" t="e">
        <f t="shared" si="188"/>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889.49632897085212</v>
      </c>
      <c r="AK149" s="43">
        <f t="shared" si="265"/>
        <v>0</v>
      </c>
      <c r="AL149" s="49">
        <f>AL148+'DEPRECATED - DT-Prelim Calcs'!$C$11</f>
        <v>580</v>
      </c>
      <c r="AM149" s="2">
        <f>AW149/'Drive Train'!$F$35</f>
        <v>0.57999999999999996</v>
      </c>
      <c r="AN149" s="36">
        <f>AU149*12*60/(PI() * 'Drive Train'!$F$15)/AM$2*AM149</f>
        <v>7571.847634182307</v>
      </c>
      <c r="AO149" s="2">
        <f>('DEPRECATED - DT-Prelim Calcs'!$C$6*AM149-AN149)/('DEPRECATED - DT-Prelim Calcs'!$C$6*AM149)*'DEPRECATED - DT-Prelim Calcs'!$C$7*AM149</f>
        <v>-2.8459387781058032</v>
      </c>
      <c r="AP149" s="43">
        <f>AO149/'DEPRECATED - DT-Prelim Calcs'!$C$7*('DEPRECATED - DT-Prelim Calcs'!$C$8-'DEPRECATED - DT-Prelim Calcs'!$C$9)+'DEPRECATED - DT-Prelim Calcs'!$C$9</f>
        <v>-153.53994835949524</v>
      </c>
      <c r="AQ149" s="43">
        <f t="shared" si="189"/>
        <v>-153.53994835949524</v>
      </c>
      <c r="AR149" s="2">
        <f t="shared" si="209"/>
        <v>-3.8657194475611947</v>
      </c>
      <c r="AS149" s="43">
        <f>AR149*'DEPRECATED - DT-Prelim Calcs'!$C$21/AM$2/'DEPRECATED - DT-Prelim Calcs'!$C$19/'DEPRECATED - DT-Prelim Calcs'!$C$18*3.39*'DEPRECATED - DT-Prelim Calcs'!$C$20</f>
        <v>-38.828257792824239</v>
      </c>
      <c r="AT149" s="36">
        <f t="shared" si="210"/>
        <v>1</v>
      </c>
      <c r="AU149" s="43">
        <f>AS148*'DEPRECATED - DT-Prelim Calcs'!$C$11+AU148</f>
        <v>75.950386020588724</v>
      </c>
      <c r="AV149" s="43">
        <f>AV148+0.5*AS149*'DEPRECATED - DT-Prelim Calcs'!$C$11^2+AU149*'DEPRECATED - DT-Prelim Calcs'!$C$11</f>
        <v>8514.5157048231831</v>
      </c>
      <c r="AW149" s="43">
        <f>MIN('Drive Train'!$F$35-AQ148*'DEPRECATED - DT-Prelim Calcs'!$C$21*'Drive Train'!$F$39,AW148+AQ$2)</f>
        <v>7.1920000000000002</v>
      </c>
      <c r="AX149" s="43">
        <f>'Drive Train'!$F$35-AQ149*'DEPRECATED - DT-Prelim Calcs'!$C$21*'Drive Train'!$F$39</f>
        <v>20.998237108131732</v>
      </c>
      <c r="AY149" s="1">
        <f>IF(AV149&gt;='Drive Train'!$F$29,1,0)</f>
        <v>1</v>
      </c>
      <c r="AZ149" s="43">
        <f t="shared" si="211"/>
        <v>-170.59994262166137</v>
      </c>
      <c r="BA149" s="49">
        <f>BA148+'DEPRECATED - DT-Prelim Calcs'!$C$11</f>
        <v>580</v>
      </c>
      <c r="BB149" s="2">
        <f>BL149/'Drive Train'!$F$35</f>
        <v>0.57999999999999996</v>
      </c>
      <c r="BC149" s="36">
        <f>BJ149*12*60/(PI() * 'Drive Train'!$F$15)/BB$2*BB149</f>
        <v>-48588.885986293208</v>
      </c>
      <c r="BD149" s="2">
        <f>('DEPRECATED - DT-Prelim Calcs'!$C$6*BB149-BC149)/('DEPRECATED - DT-Prelim Calcs'!$C$6*BB149)*'DEPRECATED - DT-Prelim Calcs'!$C$7*BB149</f>
        <v>38.438362268920876</v>
      </c>
      <c r="BE149" s="43">
        <f>BD149/'DEPRECATED - DT-Prelim Calcs'!$C$7*('DEPRECATED - DT-Prelim Calcs'!$C$8-'DEPRECATED - DT-Prelim Calcs'!$C$9)+'DEPRECATED - DT-Prelim Calcs'!$C$9</f>
        <v>2095.5301833068834</v>
      </c>
      <c r="BF149" s="43">
        <f t="shared" si="190"/>
        <v>93</v>
      </c>
      <c r="BG149" s="2">
        <f t="shared" si="212"/>
        <v>2.0025508475699998</v>
      </c>
      <c r="BH149" s="43">
        <f>BG149*'DEPRECATED - DT-Prelim Calcs'!$C$21/BB$2/'DEPRECATED - DT-Prelim Calcs'!$C$19/'DEPRECATED - DT-Prelim Calcs'!$C$18*3.39*'DEPRECATED - DT-Prelim Calcs'!$C$20</f>
        <v>29.053734754561201</v>
      </c>
      <c r="BI149" s="36">
        <f t="shared" si="213"/>
        <v>0</v>
      </c>
      <c r="BJ149" s="43">
        <f>BH148*'DEPRECATED - DT-Prelim Calcs'!$C$11+BJ148</f>
        <v>-337.41487016058977</v>
      </c>
      <c r="BK149" s="43">
        <f>BK148+0.5*BH149*'DEPRECATED - DT-Prelim Calcs'!$C$11^2+BJ149*'DEPRECATED - DT-Prelim Calcs'!$C$11</f>
        <v>-74699.719599247503</v>
      </c>
      <c r="BL149" s="43">
        <f>MIN('Drive Train'!$F$35-BF148*'DEPRECATED - DT-Prelim Calcs'!$C$21*'Drive Train'!$F$39,BL148+BF$2)</f>
        <v>7.1920000000000002</v>
      </c>
      <c r="BM149" s="43">
        <f>'Drive Train'!$F$35-BF149*'DEPRECATED - DT-Prelim Calcs'!$C$21*'Drive Train'!$F$39</f>
        <v>7.1920000000000002</v>
      </c>
      <c r="BN149" s="1">
        <f>IF(BK149&gt;='Drive Train'!$F$29,1,0)</f>
        <v>0</v>
      </c>
      <c r="BO149" s="43">
        <f t="shared" si="214"/>
        <v>103.33333333333333</v>
      </c>
      <c r="BP149" s="49">
        <f>BP148+'DEPRECATED - DT-Prelim Calcs'!$C$11</f>
        <v>580</v>
      </c>
      <c r="BQ149" s="2">
        <f>CA149/'Drive Train'!$F$35</f>
        <v>1.8718082383148917</v>
      </c>
      <c r="BR149" s="36">
        <f>BY149*12*60/(PI() * 'Drive Train'!$F$15)/BQ$2*BQ149</f>
        <v>-185979.75869156685</v>
      </c>
      <c r="BS149" s="2">
        <f>('DEPRECATED - DT-Prelim Calcs'!$C$6*BQ149-BR149)/('DEPRECATED - DT-Prelim Calcs'!$C$6*BQ149)*'DEPRECATED - DT-Prelim Calcs'!$C$7*BQ149</f>
        <v>145.49430857867625</v>
      </c>
      <c r="BT149" s="43">
        <f>BS149/'DEPRECATED - DT-Prelim Calcs'!$C$7*('DEPRECATED - DT-Prelim Calcs'!$C$8-'DEPRECATED - DT-Prelim Calcs'!$C$9)+'DEPRECATED - DT-Prelim Calcs'!$C$9</f>
        <v>7927.6824822711687</v>
      </c>
      <c r="BU149" s="43">
        <f t="shared" si="191"/>
        <v>93</v>
      </c>
      <c r="BV149" s="2">
        <f t="shared" si="215"/>
        <v>1.5313624128476471</v>
      </c>
      <c r="BW149" s="43">
        <f>BV149*'DEPRECATED - DT-Prelim Calcs'!$C$21/BQ$2/'DEPRECATED - DT-Prelim Calcs'!$C$19/'DEPRECATED - DT-Prelim Calcs'!$C$18*3.39*'DEPRECATED - DT-Prelim Calcs'!$C$20</f>
        <v>29.053734754561201</v>
      </c>
      <c r="BX149" s="36">
        <f t="shared" si="216"/>
        <v>0</v>
      </c>
      <c r="BY149" s="43">
        <f>BW148*'DEPRECATED - DT-Prelim Calcs'!$C$11+BY148</f>
        <v>-306.02297048974668</v>
      </c>
      <c r="BZ149" s="43">
        <f>BZ148+0.5*BW149*'DEPRECATED - DT-Prelim Calcs'!$C$11^2+BY149*'DEPRECATED - DT-Prelim Calcs'!$C$11</f>
        <v>-182938.78624683508</v>
      </c>
      <c r="CA149" s="43">
        <f>MIN('Drive Train'!$F$35-BU148*'DEPRECATED - DT-Prelim Calcs'!$C$21*'Drive Train'!$F$39,CA148+BU$2)</f>
        <v>23.210422155104659</v>
      </c>
      <c r="CB149" s="43">
        <f>'Drive Train'!$F$35-BU149*'DEPRECATED - DT-Prelim Calcs'!$C$21*'Drive Train'!$F$39</f>
        <v>7.1920000000000002</v>
      </c>
      <c r="CC149" s="1">
        <f>IF(BZ149&gt;='Drive Train'!$F$29,1,0)</f>
        <v>0</v>
      </c>
      <c r="CD149" s="43">
        <f t="shared" si="217"/>
        <v>103.33333333333333</v>
      </c>
      <c r="CE149" s="49">
        <f>CE148+'DEPRECATED - DT-Prelim Calcs'!$C$11</f>
        <v>580</v>
      </c>
      <c r="CF149" s="2">
        <f>CP149/'Drive Train'!$F$35</f>
        <v>0.74775384642912912</v>
      </c>
      <c r="CG149" s="36">
        <f>CN149*12*60/(PI() * 'Drive Train'!$F$15)/CF$2*CF149</f>
        <v>21012.436020646779</v>
      </c>
      <c r="CH149" s="2">
        <f>('DEPRECATED - DT-Prelim Calcs'!$C$6*CF149-CG149)/('DEPRECATED - DT-Prelim Calcs'!$C$6*CF149)*'DEPRECATED - DT-Prelim Calcs'!$C$7*CF149</f>
        <v>-11.939480375111554</v>
      </c>
      <c r="CI149" s="43">
        <f>CH149/'DEPRECATED - DT-Prelim Calcs'!$C$7*('DEPRECATED - DT-Prelim Calcs'!$C$8-'DEPRECATED - DT-Prelim Calcs'!$C$9)+'DEPRECATED - DT-Prelim Calcs'!$C$9</f>
        <v>-648.93437864413681</v>
      </c>
      <c r="CJ149" s="43">
        <f t="shared" si="192"/>
        <v>-648.93437864413681</v>
      </c>
      <c r="CK149" s="2">
        <f t="shared" si="218"/>
        <v>-14.134561883057494</v>
      </c>
      <c r="CL149" s="43">
        <f>CK149*'DEPRECATED - DT-Prelim Calcs'!$C$21/CF$2/'DEPRECATED - DT-Prelim Calcs'!$C$19/'DEPRECATED - DT-Prelim Calcs'!$C$18*3.39*'DEPRECATED - DT-Prelim Calcs'!$C$20</f>
        <v>-331.26588208667204</v>
      </c>
      <c r="CM149" s="36">
        <f t="shared" si="219"/>
        <v>1</v>
      </c>
      <c r="CN149" s="43">
        <f>CL148*'DEPRECATED - DT-Prelim Calcs'!$C$11+CN148</f>
        <v>70.064346552445343</v>
      </c>
      <c r="CO149" s="43">
        <f>CO148+0.5*CL149*'DEPRECATED - DT-Prelim Calcs'!$C$11^2+CN149*'DEPRECATED - DT-Prelim Calcs'!$C$11</f>
        <v>-347214.57737549761</v>
      </c>
      <c r="CP149" s="43">
        <f>MIN('Drive Train'!$F$35-CJ148*'DEPRECATED - DT-Prelim Calcs'!$C$21*'Drive Train'!$F$39,CP148+CJ$2)</f>
        <v>9.2721476957212019</v>
      </c>
      <c r="CQ149" s="43">
        <f>'Drive Train'!$F$35-CJ149*'DEPRECATED - DT-Prelim Calcs'!$C$21*'Drive Train'!$F$39</f>
        <v>48.740325204071659</v>
      </c>
      <c r="CR149" s="1">
        <f>IF(CO149&gt;='Drive Train'!$F$29,1,0)</f>
        <v>0</v>
      </c>
      <c r="CS149" s="43">
        <f t="shared" si="220"/>
        <v>-721.03819849348531</v>
      </c>
      <c r="CT149" s="49">
        <f>CT148+'DEPRECATED - DT-Prelim Calcs'!$C$11</f>
        <v>580</v>
      </c>
      <c r="CU149" s="2">
        <f>DE149/'Drive Train'!$F$35</f>
        <v>0.57999999999999996</v>
      </c>
      <c r="CV149" s="36">
        <f>DC149*12*60/(PI() * 'Drive Train'!$F$15)/CU$2*CU149</f>
        <v>-721986.542558452</v>
      </c>
      <c r="CW149" s="2">
        <f>('DEPRECATED - DT-Prelim Calcs'!$C$6*CU149-CV149)/('DEPRECATED - DT-Prelim Calcs'!$C$6*CU149)*'DEPRECATED - DT-Prelim Calcs'!$C$7*CU149</f>
        <v>533.45952360488093</v>
      </c>
      <c r="CX149" s="43">
        <f>CW149/'DEPRECATED - DT-Prelim Calcs'!$C$7*('DEPRECATED - DT-Prelim Calcs'!$C$8-'DEPRECATED - DT-Prelim Calcs'!$C$9)+'DEPRECATED - DT-Prelim Calcs'!$C$9</f>
        <v>29063.100912803213</v>
      </c>
      <c r="CY149" s="43">
        <f t="shared" si="193"/>
        <v>93</v>
      </c>
      <c r="CZ149" s="2">
        <f t="shared" si="221"/>
        <v>1.0413264407364002</v>
      </c>
      <c r="DA149" s="43">
        <f>CZ149*'DEPRECATED - DT-Prelim Calcs'!$C$21/CU$2/'DEPRECATED - DT-Prelim Calcs'!$C$19/'DEPRECATED - DT-Prelim Calcs'!$C$18*3.39*'DEPRECATED - DT-Prelim Calcs'!$C$20</f>
        <v>29.053734754561201</v>
      </c>
      <c r="DB149" s="36">
        <f t="shared" si="222"/>
        <v>0</v>
      </c>
      <c r="DC149" s="43">
        <f>DA148*'DEPRECATED - DT-Prelim Calcs'!$C$11+DC148</f>
        <v>-2607.1122047038252</v>
      </c>
      <c r="DD149" s="43">
        <f>DD148+0.5*DA149*'DEPRECATED - DT-Prelim Calcs'!$C$11^2+DC149*'DEPRECATED - DT-Prelim Calcs'!$C$11</f>
        <v>-566525.28141169087</v>
      </c>
      <c r="DE149" s="43">
        <f>MIN('Drive Train'!$F$35-CY148*'DEPRECATED - DT-Prelim Calcs'!$C$21*'Drive Train'!$F$39,DE148+CY$2)</f>
        <v>7.1920000000000002</v>
      </c>
      <c r="DF149" s="43">
        <f>'Drive Train'!$F$35-CY149*'DEPRECATED - DT-Prelim Calcs'!$C$21*'Drive Train'!$F$39</f>
        <v>7.1920000000000002</v>
      </c>
      <c r="DG149" s="1">
        <f>IF(DD149&gt;='Drive Train'!$F$29,1,0)</f>
        <v>0</v>
      </c>
      <c r="DH149" s="43">
        <f t="shared" si="223"/>
        <v>103.33333333333333</v>
      </c>
      <c r="DI149" s="49">
        <f>DI148+'DEPRECATED - DT-Prelim Calcs'!$C$11</f>
        <v>580</v>
      </c>
      <c r="DJ149" s="2">
        <f>DT149/'Drive Train'!$F$35</f>
        <v>0.57999999999999996</v>
      </c>
      <c r="DK149" s="36">
        <f>DR149*12*60/(PI() * 'Drive Train'!$F$15)/DJ$2*DJ149</f>
        <v>-344185.40799412219</v>
      </c>
      <c r="DL149" s="2">
        <f>('DEPRECATED - DT-Prelim Calcs'!$C$6*DJ149-DK149)/('DEPRECATED - DT-Prelim Calcs'!$C$6*DJ149)*'DEPRECATED - DT-Prelim Calcs'!$C$7*DJ149</f>
        <v>255.73423816495821</v>
      </c>
      <c r="DM149" s="43">
        <f>DL149/'DEPRECATED - DT-Prelim Calcs'!$C$7*('DEPRECATED - DT-Prelim Calcs'!$C$8-'DEPRECATED - DT-Prelim Calcs'!$C$9)+'DEPRECATED - DT-Prelim Calcs'!$C$9</f>
        <v>13933.290586598469</v>
      </c>
      <c r="DN149" s="43">
        <f t="shared" si="194"/>
        <v>93</v>
      </c>
      <c r="DO149" s="2">
        <f t="shared" si="224"/>
        <v>0.89769520753137932</v>
      </c>
      <c r="DP149" s="43">
        <f>DO149*'DEPRECATED - DT-Prelim Calcs'!$C$21/DJ$2/'DEPRECATED - DT-Prelim Calcs'!$C$19/'DEPRECATED - DT-Prelim Calcs'!$C$18*3.39*'DEPRECATED - DT-Prelim Calcs'!$C$20</f>
        <v>29.053734754561201</v>
      </c>
      <c r="DQ149" s="36">
        <f t="shared" si="225"/>
        <v>0</v>
      </c>
      <c r="DR149" s="43">
        <f>DP148*'DEPRECATED - DT-Prelim Calcs'!$C$11+DR148</f>
        <v>-1071.4331641172612</v>
      </c>
      <c r="DS149" s="43">
        <f>DS148+0.5*DP149*'DEPRECATED - DT-Prelim Calcs'!$C$11^2+DR149*'DEPRECATED - DT-Prelim Calcs'!$C$11</f>
        <v>-1015100.3823270516</v>
      </c>
      <c r="DT149" s="43">
        <f>MIN('Drive Train'!$F$35-DN148*'DEPRECATED - DT-Prelim Calcs'!$C$21*'Drive Train'!$F$39,DT148+DN$2)</f>
        <v>7.1920000000000002</v>
      </c>
      <c r="DU149" s="43">
        <f>'Drive Train'!$F$35-DN149*'DEPRECATED - DT-Prelim Calcs'!$C$21*'Drive Train'!$F$39</f>
        <v>7.1920000000000002</v>
      </c>
      <c r="DV149" s="1">
        <f>IF(DS149&gt;='Drive Train'!$F$29,1,0)</f>
        <v>0</v>
      </c>
      <c r="DW149" s="43">
        <f t="shared" si="226"/>
        <v>103.33333333333333</v>
      </c>
      <c r="DX149" s="49">
        <f>DX148+'DEPRECATED - DT-Prelim Calcs'!$C$11</f>
        <v>580</v>
      </c>
      <c r="DY149" s="2">
        <f>EI149/'Drive Train'!$F$35</f>
        <v>0.57999999999999996</v>
      </c>
      <c r="DZ149" s="36">
        <f>EG149*12*60/(PI() * 'Drive Train'!$F$15)/DY$2*DY149</f>
        <v>-1071727.7842655508</v>
      </c>
      <c r="EA149" s="2">
        <f>('DEPRECATED - DT-Prelim Calcs'!$C$6*DY149-DZ149)/('DEPRECATED - DT-Prelim Calcs'!$C$6*DY149)*'DEPRECATED - DT-Prelim Calcs'!$C$7*DY149</f>
        <v>790.55770912310857</v>
      </c>
      <c r="EB149" s="43">
        <f>EA149/'DEPRECATED - DT-Prelim Calcs'!$C$7*('DEPRECATED - DT-Prelim Calcs'!$C$8-'DEPRECATED - DT-Prelim Calcs'!$C$9)+'DEPRECATED - DT-Prelim Calcs'!$C$9</f>
        <v>43069.196094020088</v>
      </c>
      <c r="EC149" s="43">
        <f t="shared" si="195"/>
        <v>93</v>
      </c>
      <c r="ED149" s="2">
        <f t="shared" si="227"/>
        <v>0.78888366722454539</v>
      </c>
      <c r="EE149" s="43">
        <f>ED149*'DEPRECATED - DT-Prelim Calcs'!$C$21/DY$2/'DEPRECATED - DT-Prelim Calcs'!$C$19/'DEPRECATED - DT-Prelim Calcs'!$C$18*3.39*'DEPRECATED - DT-Prelim Calcs'!$C$20</f>
        <v>29.053734754561201</v>
      </c>
      <c r="EF149" s="36">
        <f t="shared" si="228"/>
        <v>0</v>
      </c>
      <c r="EG149" s="43">
        <f>EE148*'DEPRECATED - DT-Prelim Calcs'!$C$11+EG148</f>
        <v>-2931.8461630936272</v>
      </c>
      <c r="EH149" s="43">
        <f>EH148+0.5*EE149*'DEPRECATED - DT-Prelim Calcs'!$C$11^2+EG149*'DEPRECATED - DT-Prelim Calcs'!$C$11</f>
        <v>-969396.27719652094</v>
      </c>
      <c r="EI149" s="43">
        <f>MIN('Drive Train'!$F$35-EC148*'DEPRECATED - DT-Prelim Calcs'!$C$21*'Drive Train'!$F$39,EI148+EC$2)</f>
        <v>7.1920000000000002</v>
      </c>
      <c r="EJ149" s="43">
        <f>'Drive Train'!$F$35-EC149*'DEPRECATED - DT-Prelim Calcs'!$C$21*'Drive Train'!$F$39</f>
        <v>7.1920000000000002</v>
      </c>
      <c r="EK149" s="1">
        <f>IF(EH149&gt;='Drive Train'!$F$29,1,0)</f>
        <v>0</v>
      </c>
      <c r="EL149" s="43">
        <f t="shared" si="229"/>
        <v>103.33333333333333</v>
      </c>
      <c r="EM149" s="49">
        <f>EM148+'DEPRECATED - DT-Prelim Calcs'!$C$11</f>
        <v>580</v>
      </c>
      <c r="EN149" s="2">
        <f>EX149/'Drive Train'!$F$35</f>
        <v>0.57999999999999996</v>
      </c>
      <c r="EO149" s="36">
        <f>EV149*12*60/(PI() * 'Drive Train'!$F$15)/EN$2*EN149</f>
        <v>-826393.83260683704</v>
      </c>
      <c r="EP149" s="2">
        <f>('DEPRECATED - DT-Prelim Calcs'!$C$6*EN149-EO149)/('DEPRECATED - DT-Prelim Calcs'!$C$6*EN149)*'DEPRECATED - DT-Prelim Calcs'!$C$7*EN149</f>
        <v>610.21033713574707</v>
      </c>
      <c r="EQ149" s="43">
        <f>EP149/'DEPRECATED - DT-Prelim Calcs'!$C$7*('DEPRECATED - DT-Prelim Calcs'!$C$8-'DEPRECATED - DT-Prelim Calcs'!$C$9)+'DEPRECATED - DT-Prelim Calcs'!$C$9</f>
        <v>33244.301948439948</v>
      </c>
      <c r="ER149" s="43">
        <f t="shared" si="196"/>
        <v>93</v>
      </c>
      <c r="ES149" s="2">
        <f t="shared" si="230"/>
        <v>0.7035989464435134</v>
      </c>
      <c r="ET149" s="43">
        <f>ES149*'DEPRECATED - DT-Prelim Calcs'!$C$21/EN$2/'DEPRECATED - DT-Prelim Calcs'!$C$19/'DEPRECATED - DT-Prelim Calcs'!$C$18*3.39*'DEPRECATED - DT-Prelim Calcs'!$C$20</f>
        <v>29.053734754561201</v>
      </c>
      <c r="EU149" s="36">
        <f t="shared" si="231"/>
        <v>0</v>
      </c>
      <c r="EV149" s="43">
        <f>ET148*'DEPRECATED - DT-Prelim Calcs'!$C$11+EV148</f>
        <v>-2016.303816006176</v>
      </c>
      <c r="EW149" s="43">
        <f>EW148+0.5*ET149*'DEPRECATED - DT-Prelim Calcs'!$C$11^2+EV149*'DEPRECATED - DT-Prelim Calcs'!$C$11</f>
        <v>-1849509.6132086532</v>
      </c>
      <c r="EX149" s="43">
        <f>MIN('Drive Train'!$F$35-ER148*'DEPRECATED - DT-Prelim Calcs'!$C$21*'Drive Train'!$F$39,EX148+ER$2)</f>
        <v>7.1920000000000002</v>
      </c>
      <c r="EY149" s="43">
        <f>'Drive Train'!$F$35-ER149*'DEPRECATED - DT-Prelim Calcs'!$C$21*'Drive Train'!$F$39</f>
        <v>7.1920000000000002</v>
      </c>
      <c r="EZ149" s="1">
        <f>IF(EW149&gt;='Drive Train'!$F$29,1,0)</f>
        <v>0</v>
      </c>
      <c r="FA149" s="43">
        <f t="shared" si="232"/>
        <v>103.33333333333333</v>
      </c>
      <c r="FB149" s="49">
        <f>FB148+'DEPRECATED - DT-Prelim Calcs'!$C$11</f>
        <v>580</v>
      </c>
      <c r="FC149" s="2">
        <f>FM149/'Drive Train'!$F$35</f>
        <v>0.57999999999999996</v>
      </c>
      <c r="FD149" s="36">
        <f>FK149*12*60/(PI() * 'Drive Train'!$F$15)/FC$2*FC149</f>
        <v>-274747.21061343123</v>
      </c>
      <c r="FE149" s="2">
        <f>('DEPRECATED - DT-Prelim Calcs'!$C$6*FC149-FD149)/('DEPRECATED - DT-Prelim Calcs'!$C$6*FC149)*'DEPRECATED - DT-Prelim Calcs'!$C$7*FC149</f>
        <v>204.68954447915246</v>
      </c>
      <c r="FF149" s="43">
        <f>FE149/'DEPRECATED - DT-Prelim Calcs'!$C$7*('DEPRECATED - DT-Prelim Calcs'!$C$8-'DEPRECATED - DT-Prelim Calcs'!$C$9)+'DEPRECATED - DT-Prelim Calcs'!$C$9</f>
        <v>11152.497572371736</v>
      </c>
      <c r="FG149" s="43">
        <f t="shared" si="197"/>
        <v>93</v>
      </c>
      <c r="FH149" s="2">
        <f t="shared" si="233"/>
        <v>0.63495514679048781</v>
      </c>
      <c r="FI149" s="43">
        <f>FH149*'DEPRECATED - DT-Prelim Calcs'!$C$21/FC$2/'DEPRECATED - DT-Prelim Calcs'!$C$19/'DEPRECATED - DT-Prelim Calcs'!$C$18*3.39*'DEPRECATED - DT-Prelim Calcs'!$C$20</f>
        <v>29.053734754561205</v>
      </c>
      <c r="FJ149" s="36">
        <f t="shared" si="234"/>
        <v>0</v>
      </c>
      <c r="FK149" s="43">
        <f>FI148*'DEPRECATED - DT-Prelim Calcs'!$C$11+FK148</f>
        <v>-604.95081192699968</v>
      </c>
      <c r="FL149" s="43">
        <f>FL148+0.5*FI149*'DEPRECATED - DT-Prelim Calcs'!$C$11^2+FK149*'DEPRECATED - DT-Prelim Calcs'!$C$11</f>
        <v>-2107293.1687578177</v>
      </c>
      <c r="FM149" s="43">
        <f>MIN('Drive Train'!$F$35-FG148*'DEPRECATED - DT-Prelim Calcs'!$C$21*'Drive Train'!$F$39,FM148+FG$2)</f>
        <v>7.1920000000000002</v>
      </c>
      <c r="FN149" s="43">
        <f>'Drive Train'!$F$35-FG149*'DEPRECATED - DT-Prelim Calcs'!$C$21*'Drive Train'!$F$39</f>
        <v>7.1920000000000002</v>
      </c>
      <c r="FO149" s="1">
        <f>IF(FL149&gt;='Drive Train'!$F$29,1,0)</f>
        <v>0</v>
      </c>
      <c r="FP149" s="43">
        <f t="shared" si="235"/>
        <v>103.33333333333333</v>
      </c>
      <c r="FQ149" s="49">
        <f>FQ148+'DEPRECATED - DT-Prelim Calcs'!$C$11</f>
        <v>580</v>
      </c>
      <c r="FR149" s="2">
        <f>GB149/'Drive Train'!$F$35</f>
        <v>0.57999999999999996</v>
      </c>
      <c r="FS149" s="36">
        <f>FZ149*12*60/(PI() * 'Drive Train'!$F$15)/FR$2*FR149</f>
        <v>-2258567.3091917736</v>
      </c>
      <c r="FT149" s="2">
        <f>('DEPRECATED - DT-Prelim Calcs'!$C$6*FR149-FS149)/('DEPRECATED - DT-Prelim Calcs'!$C$6*FR149)*'DEPRECATED - DT-Prelim Calcs'!$C$7*FR149</f>
        <v>1663.0149774466174</v>
      </c>
      <c r="FU149" s="43">
        <f>FT149/'DEPRECATED - DT-Prelim Calcs'!$C$7*('DEPRECATED - DT-Prelim Calcs'!$C$8-'DEPRECATED - DT-Prelim Calcs'!$C$9)+'DEPRECATED - DT-Prelim Calcs'!$C$9</f>
        <v>90598.584592241095</v>
      </c>
      <c r="FV149" s="43">
        <f t="shared" si="198"/>
        <v>93</v>
      </c>
      <c r="FW149" s="2">
        <f t="shared" si="236"/>
        <v>0.57851468929799987</v>
      </c>
      <c r="FX149" s="43">
        <f>FW149*'DEPRECATED - DT-Prelim Calcs'!$C$21/FR$2/'DEPRECATED - DT-Prelim Calcs'!$C$19/'DEPRECATED - DT-Prelim Calcs'!$C$18*3.39*'DEPRECATED - DT-Prelim Calcs'!$C$20</f>
        <v>29.053734754561201</v>
      </c>
      <c r="FY149" s="36">
        <f t="shared" si="237"/>
        <v>0</v>
      </c>
      <c r="FZ149" s="43">
        <f>FX148*'DEPRECATED - DT-Prelim Calcs'!$C$11+FZ148</f>
        <v>-4530.9696463569235</v>
      </c>
      <c r="GA149" s="43">
        <f>GA148+0.5*FX149*'DEPRECATED - DT-Prelim Calcs'!$C$11^2+FZ149*'DEPRECATED - DT-Prelim Calcs'!$C$11</f>
        <v>-2324344.7643346144</v>
      </c>
      <c r="GB149" s="43">
        <f>MIN('Drive Train'!$F$35-FV148*'DEPRECATED - DT-Prelim Calcs'!$C$21*'Drive Train'!$F$39,GB148+FV$2)</f>
        <v>7.1920000000000002</v>
      </c>
      <c r="GC149" s="43">
        <f>'Drive Train'!$F$35-FV149*'DEPRECATED - DT-Prelim Calcs'!$C$21*'Drive Train'!$F$39</f>
        <v>7.1920000000000002</v>
      </c>
      <c r="GD149" s="1">
        <f>IF(GA149&gt;='Drive Train'!$F$29,1,0)</f>
        <v>0</v>
      </c>
      <c r="GE149" s="43">
        <f t="shared" si="238"/>
        <v>103.33333333333333</v>
      </c>
      <c r="GF149" s="49">
        <f>GF148+'DEPRECATED - DT-Prelim Calcs'!$C$11</f>
        <v>580</v>
      </c>
      <c r="GG149" s="2">
        <f>GQ149/'Drive Train'!$F$35</f>
        <v>3.2718962913024487</v>
      </c>
      <c r="GH149" s="36">
        <f>GO149*12*60/(PI() * 'Drive Train'!$F$15)/GG$2*GG149</f>
        <v>-916479.62329300388</v>
      </c>
      <c r="GI149" s="2">
        <f>('DEPRECATED - DT-Prelim Calcs'!$C$6*GG149-GH149)/('DEPRECATED - DT-Prelim Calcs'!$C$6*GG149)*'DEPRECATED - DT-Prelim Calcs'!$C$7*GG149</f>
        <v>689.05827091720982</v>
      </c>
      <c r="GJ149" s="43">
        <f>GI149/'DEPRECATED - DT-Prelim Calcs'!$C$7*('DEPRECATED - DT-Prelim Calcs'!$C$8-'DEPRECATED - DT-Prelim Calcs'!$C$9)+'DEPRECATED - DT-Prelim Calcs'!$C$9</f>
        <v>37539.749087280827</v>
      </c>
      <c r="GK149" s="43">
        <f t="shared" si="239"/>
        <v>29.999999999999982</v>
      </c>
      <c r="GL149" s="2">
        <f t="shared" si="240"/>
        <v>1.4462867232450001</v>
      </c>
      <c r="GM149" s="43">
        <f>GL149*'DEPRECATED - DT-Prelim Calcs'!$C$21/GG$2/'DEPRECATED - DT-Prelim Calcs'!$C$19/'DEPRECATED - DT-Prelim Calcs'!$C$18*3.39*'DEPRECATED - DT-Prelim Calcs'!$C$20</f>
        <v>29.053734754561201</v>
      </c>
      <c r="GN149" s="36">
        <f t="shared" si="241"/>
        <v>0</v>
      </c>
      <c r="GO149" s="43">
        <f>GM148*'DEPRECATED - DT-Prelim Calcs'!$C$11+GO148</f>
        <v>-814.79696226011538</v>
      </c>
      <c r="GP149" s="43">
        <f>GP148+0.5*GM149*'DEPRECATED - DT-Prelim Calcs'!$C$11^2+GO149*'DEPRECATED - DT-Prelim Calcs'!$C$11</f>
        <v>-192991.99798434167</v>
      </c>
      <c r="GQ149" s="43">
        <f>MIN('Drive Train'!$F$35-GK148*'DEPRECATED - DT-Prelim Calcs'!$C$21*'Drive Train'!$F$39,GQ148+GK$2)</f>
        <v>40.571514012150367</v>
      </c>
      <c r="GR149" s="43">
        <f>'Drive Train'!$F$35-GK149*'DEPRECATED - DT-Prelim Calcs'!$C$21*'Drive Train'!$F$39</f>
        <v>10.72</v>
      </c>
      <c r="GS149" s="1">
        <f>IF(GP149&gt;='Drive Train'!$F$29,1,0)</f>
        <v>0</v>
      </c>
      <c r="GT149" s="43">
        <f t="shared" si="242"/>
        <v>33.333333333333314</v>
      </c>
      <c r="GU149" s="49">
        <f>GU148+'DEPRECATED - DT-Prelim Calcs'!$C$11</f>
        <v>580</v>
      </c>
      <c r="GV149" s="2">
        <f>HF149/'Drive Train'!$F$35</f>
        <v>0.84946236559139798</v>
      </c>
      <c r="GW149" s="36">
        <f>HD149*12*60/(PI() * 'Drive Train'!$F$15)/GV$2*GV149</f>
        <v>-307531.45388750231</v>
      </c>
      <c r="GX149" s="2">
        <f>('DEPRECATED - DT-Prelim Calcs'!$C$6*GV149-GW149)/('DEPRECATED - DT-Prelim Calcs'!$C$6*GV149)*'DEPRECATED - DT-Prelim Calcs'!$C$7*GV149</f>
        <v>230.05333879750543</v>
      </c>
      <c r="GY149" s="43">
        <f>GX149/'DEPRECATED - DT-Prelim Calcs'!$C$7*('DEPRECATED - DT-Prelim Calcs'!$C$8-'DEPRECATED - DT-Prelim Calcs'!$C$9)+'DEPRECATED - DT-Prelim Calcs'!$C$9</f>
        <v>12534.256516580519</v>
      </c>
      <c r="GZ149" s="43">
        <f t="shared" si="199"/>
        <v>33.333333333333314</v>
      </c>
      <c r="HA149" s="2">
        <f t="shared" si="243"/>
        <v>1.4462867232450001</v>
      </c>
      <c r="HB149" s="43">
        <f>HA149*'DEPRECATED - DT-Prelim Calcs'!$C$21/GV$2/'DEPRECATED - DT-Prelim Calcs'!$C$19/'DEPRECATED - DT-Prelim Calcs'!$C$18*3.39*'DEPRECATED - DT-Prelim Calcs'!$C$20</f>
        <v>29.053734754561201</v>
      </c>
      <c r="HC149" s="36">
        <f t="shared" si="244"/>
        <v>0</v>
      </c>
      <c r="HD149" s="43">
        <f>HB148*'DEPRECATED - DT-Prelim Calcs'!$C$11+HD148</f>
        <v>-1053.104614792677</v>
      </c>
      <c r="HE149" s="43">
        <f>HE148+0.5*HB149*'DEPRECATED - DT-Prelim Calcs'!$C$11^2+HD149*'DEPRECATED - DT-Prelim Calcs'!$C$11</f>
        <v>-198457.05139346852</v>
      </c>
      <c r="HF149" s="43">
        <f>MIN('Drive Train'!$F$35-GZ148*'DEPRECATED - DT-Prelim Calcs'!$C$21*'Drive Train'!$F$39,HF148+GZ$2)</f>
        <v>10.533333333333335</v>
      </c>
      <c r="HG149" s="43">
        <f>'Drive Train'!$F$35-GZ149*'DEPRECATED - DT-Prelim Calcs'!$C$21*'Drive Train'!$F$39</f>
        <v>10.533333333333335</v>
      </c>
      <c r="HH149" s="1">
        <f>IF(HE149&gt;='Drive Train'!$F$29,1,0)</f>
        <v>0</v>
      </c>
      <c r="HI149" s="43">
        <f t="shared" si="245"/>
        <v>37.037037037037017</v>
      </c>
      <c r="HJ149" s="49">
        <f>HJ148+'DEPRECATED - DT-Prelim Calcs'!$C$11</f>
        <v>580</v>
      </c>
      <c r="HK149" s="2">
        <f>HU149/'Drive Train'!$F$35</f>
        <v>1.3738673062104876</v>
      </c>
      <c r="HL149" s="36">
        <f>HS149*12*60/(PI() * 'Drive Train'!$F$15)/HK$2*HK149</f>
        <v>-72876.996491675789</v>
      </c>
      <c r="HM149" s="2">
        <f>('DEPRECATED - DT-Prelim Calcs'!$C$6*HK149-HL149)/('DEPRECATED - DT-Prelim Calcs'!$C$6*HK149)*'DEPRECATED - DT-Prelim Calcs'!$C$7*HK149</f>
        <v>60.016025996214886</v>
      </c>
      <c r="HN149" s="43">
        <f>HM149/'DEPRECATED - DT-Prelim Calcs'!$C$7*('DEPRECATED - DT-Prelim Calcs'!$C$8-'DEPRECATED - DT-Prelim Calcs'!$C$9)+'DEPRECATED - DT-Prelim Calcs'!$C$9</f>
        <v>3271.0297744206614</v>
      </c>
      <c r="HO149" s="43">
        <f t="shared" si="200"/>
        <v>36.66666666666665</v>
      </c>
      <c r="HP149" s="2">
        <f t="shared" si="246"/>
        <v>1.4462867232450001</v>
      </c>
      <c r="HQ149" s="43">
        <f>HP149*'DEPRECATED - DT-Prelim Calcs'!$C$21/HK$2/'DEPRECATED - DT-Prelim Calcs'!$C$19/'DEPRECATED - DT-Prelim Calcs'!$C$18*3.39*'DEPRECATED - DT-Prelim Calcs'!$C$20</f>
        <v>29.053734754561201</v>
      </c>
      <c r="HR149" s="36">
        <f t="shared" si="247"/>
        <v>0</v>
      </c>
      <c r="HS149" s="43">
        <f>HQ148*'DEPRECATED - DT-Prelim Calcs'!$C$11+HS148</f>
        <v>-154.30208482706104</v>
      </c>
      <c r="HT149" s="43">
        <f>HT148+0.5*HQ149*'DEPRECATED - DT-Prelim Calcs'!$C$11^2+HS149*'DEPRECATED - DT-Prelim Calcs'!$C$11</f>
        <v>-205059.35705395669</v>
      </c>
      <c r="HU149" s="43">
        <f>MIN('Drive Train'!$F$35-HO148*'DEPRECATED - DT-Prelim Calcs'!$C$21*'Drive Train'!$F$39,HU148+HO$2)</f>
        <v>17.035954597010047</v>
      </c>
      <c r="HV149" s="43">
        <f>'Drive Train'!$F$35-HO149*'DEPRECATED - DT-Prelim Calcs'!$C$21*'Drive Train'!$F$39</f>
        <v>10.346666666666668</v>
      </c>
      <c r="HW149" s="1">
        <f>IF(HT149&gt;='Drive Train'!$F$29,1,0)</f>
        <v>0</v>
      </c>
      <c r="HX149" s="43">
        <f t="shared" si="248"/>
        <v>40.740740740740726</v>
      </c>
      <c r="HY149" s="49">
        <f>HY148+'DEPRECATED - DT-Prelim Calcs'!$C$11</f>
        <v>580</v>
      </c>
      <c r="HZ149" s="2">
        <f>IJ149/'Drive Train'!$F$35</f>
        <v>0.8193548387096774</v>
      </c>
      <c r="IA149" s="36">
        <f>IH149*12*60/(PI() * 'Drive Train'!$F$15)/HZ$2*HZ149</f>
        <v>-151947.25179917371</v>
      </c>
      <c r="IB149" s="2">
        <f>('DEPRECATED - DT-Prelim Calcs'!$C$6*HZ149-IA149)/('DEPRECATED - DT-Prelim Calcs'!$C$6*HZ149)*'DEPRECATED - DT-Prelim Calcs'!$C$7*HZ149</f>
        <v>115.54067559450837</v>
      </c>
      <c r="IC149" s="43">
        <f>IB149/'DEPRECATED - DT-Prelim Calcs'!$C$7*('DEPRECATED - DT-Prelim Calcs'!$C$8-'DEPRECATED - DT-Prelim Calcs'!$C$9)+'DEPRECATED - DT-Prelim Calcs'!$C$9</f>
        <v>6295.880088357545</v>
      </c>
      <c r="ID149" s="43">
        <f t="shared" si="201"/>
        <v>39.999999999999986</v>
      </c>
      <c r="IE149" s="2">
        <f t="shared" si="249"/>
        <v>1.4462867232450001</v>
      </c>
      <c r="IF149" s="43">
        <f>IE149*'DEPRECATED - DT-Prelim Calcs'!$C$21/HZ$2/'DEPRECATED - DT-Prelim Calcs'!$C$19/'DEPRECATED - DT-Prelim Calcs'!$C$18*3.39*'DEPRECATED - DT-Prelim Calcs'!$C$20</f>
        <v>29.053734754561201</v>
      </c>
      <c r="IG149" s="36">
        <f t="shared" si="250"/>
        <v>0</v>
      </c>
      <c r="IH149" s="43">
        <f>IF148*'DEPRECATED - DT-Prelim Calcs'!$C$11+IH148</f>
        <v>-539.44471673770488</v>
      </c>
      <c r="II149" s="43">
        <f>II148+0.5*IF149*'DEPRECATED - DT-Prelim Calcs'!$C$11^2+IH149*'DEPRECATED - DT-Prelim Calcs'!$C$11</f>
        <v>-205246.78744222253</v>
      </c>
      <c r="IJ149" s="43">
        <f>MIN('Drive Train'!$F$35-ID148*'DEPRECATED - DT-Prelim Calcs'!$C$21*'Drive Train'!$F$39,IJ148+ID$2)</f>
        <v>10.16</v>
      </c>
      <c r="IK149" s="43">
        <f>'Drive Train'!$F$35-ID149*'DEPRECATED - DT-Prelim Calcs'!$C$21*'Drive Train'!$F$39</f>
        <v>10.16</v>
      </c>
      <c r="IL149" s="1">
        <f>IF(II149&gt;='Drive Train'!$F$29,1,0)</f>
        <v>0</v>
      </c>
      <c r="IM149" s="43">
        <f t="shared" si="251"/>
        <v>44.444444444444429</v>
      </c>
      <c r="IN149" s="49">
        <f>IN148+'DEPRECATED - DT-Prelim Calcs'!$C$11</f>
        <v>580</v>
      </c>
      <c r="IO149" s="2">
        <f>IY149/'Drive Train'!$F$35</f>
        <v>0.80430107526881722</v>
      </c>
      <c r="IP149" s="36">
        <f>IW149*12*60/(PI() * 'Drive Train'!$F$15)/IO$2*IO149</f>
        <v>-167826.54300678283</v>
      </c>
      <c r="IQ149" s="2">
        <f>('DEPRECATED - DT-Prelim Calcs'!$C$6*IO149-IP149)/('DEPRECATED - DT-Prelim Calcs'!$C$6*IO149)*'DEPRECATED - DT-Prelim Calcs'!$C$7*IO149</f>
        <v>127.14309472354546</v>
      </c>
      <c r="IR149" s="43">
        <f>IQ149/'DEPRECATED - DT-Prelim Calcs'!$C$7*('DEPRECATED - DT-Prelim Calcs'!$C$8-'DEPRECATED - DT-Prelim Calcs'!$C$9)+'DEPRECATED - DT-Prelim Calcs'!$C$9</f>
        <v>6927.9521752379242</v>
      </c>
      <c r="IS149" s="43">
        <f t="shared" si="202"/>
        <v>43.333333333333321</v>
      </c>
      <c r="IT149" s="2">
        <f t="shared" si="252"/>
        <v>1.4462867232450001</v>
      </c>
      <c r="IU149" s="43">
        <f>IT149*'DEPRECATED - DT-Prelim Calcs'!$C$21/IO$2/'DEPRECATED - DT-Prelim Calcs'!$C$19/'DEPRECATED - DT-Prelim Calcs'!$C$18*3.39*'DEPRECATED - DT-Prelim Calcs'!$C$20</f>
        <v>29.053734754561201</v>
      </c>
      <c r="IV149" s="36">
        <f t="shared" si="253"/>
        <v>0</v>
      </c>
      <c r="IW149" s="43">
        <f>IU148*'DEPRECATED - DT-Prelim Calcs'!$C$11+IW148</f>
        <v>-606.97124451173102</v>
      </c>
      <c r="IX149" s="43">
        <f>IX148+0.5*IU149*'DEPRECATED - DT-Prelim Calcs'!$C$11^2+IW149*'DEPRECATED - DT-Prelim Calcs'!$C$11</f>
        <v>-247022.47736527104</v>
      </c>
      <c r="IY149" s="43">
        <f>MIN('Drive Train'!$F$35-IS148*'DEPRECATED - DT-Prelim Calcs'!$C$21*'Drive Train'!$F$39,IY148+IS$2)</f>
        <v>9.9733333333333345</v>
      </c>
      <c r="IZ149" s="43">
        <f>'Drive Train'!$F$35-IS149*'DEPRECATED - DT-Prelim Calcs'!$C$21*'Drive Train'!$F$39</f>
        <v>9.9733333333333345</v>
      </c>
      <c r="JA149" s="1">
        <f>IF(IX149&gt;='Drive Train'!$F$29,1,0)</f>
        <v>0</v>
      </c>
      <c r="JB149" s="43">
        <f t="shared" si="254"/>
        <v>48.148148148148138</v>
      </c>
      <c r="JC149" s="49">
        <f>JC148+'DEPRECATED - DT-Prelim Calcs'!$C$11</f>
        <v>580</v>
      </c>
      <c r="JD149" s="2">
        <f>JN149/'Drive Train'!$F$35</f>
        <v>0.78924731182795704</v>
      </c>
      <c r="JE149" s="36">
        <f>JL149*12*60/(PI() * 'Drive Train'!$F$15)/JD$2*JD149</f>
        <v>-207211.4534864061</v>
      </c>
      <c r="JF149" s="2">
        <f>('DEPRECATED - DT-Prelim Calcs'!$C$6*JD149-JE149)/('DEPRECATED - DT-Prelim Calcs'!$C$6*JD149)*'DEPRECATED - DT-Prelim Calcs'!$C$7*JD149</f>
        <v>156.02472300395348</v>
      </c>
      <c r="JG149" s="43">
        <f>JF149/'DEPRECATED - DT-Prelim Calcs'!$C$7*('DEPRECATED - DT-Prelim Calcs'!$C$8-'DEPRECATED - DT-Prelim Calcs'!$C$9)+'DEPRECATED - DT-Prelim Calcs'!$C$9</f>
        <v>8501.3543129019417</v>
      </c>
      <c r="JH149" s="43">
        <f t="shared" si="203"/>
        <v>46.666666666666657</v>
      </c>
      <c r="JI149" s="2">
        <f t="shared" si="255"/>
        <v>1.4462867232450001</v>
      </c>
      <c r="JJ149" s="43">
        <f>JI149*'DEPRECATED - DT-Prelim Calcs'!$C$21/JD$2/'DEPRECATED - DT-Prelim Calcs'!$C$19/'DEPRECATED - DT-Prelim Calcs'!$C$18*3.39*'DEPRECATED - DT-Prelim Calcs'!$C$20</f>
        <v>29.053734754561201</v>
      </c>
      <c r="JK149" s="36">
        <f t="shared" si="256"/>
        <v>0</v>
      </c>
      <c r="JL149" s="43">
        <f>JJ148*'DEPRECATED - DT-Prelim Calcs'!$C$11+JL148</f>
        <v>-763.7069853311101</v>
      </c>
      <c r="JM149" s="43">
        <f>JM148+0.5*JJ149*'DEPRECATED - DT-Prelim Calcs'!$C$11^2+JL149*'DEPRECATED - DT-Prelim Calcs'!$C$11</f>
        <v>-224296.48621402704</v>
      </c>
      <c r="JN149" s="43">
        <f>MIN('Drive Train'!$F$35-JH148*'DEPRECATED - DT-Prelim Calcs'!$C$21*'Drive Train'!$F$39,JN148+JH$2)</f>
        <v>9.7866666666666671</v>
      </c>
      <c r="JO149" s="43">
        <f>'Drive Train'!$F$35-JH149*'DEPRECATED - DT-Prelim Calcs'!$C$21*'Drive Train'!$F$39</f>
        <v>9.7866666666666671</v>
      </c>
      <c r="JP149" s="1">
        <f>IF(JM149&gt;='Drive Train'!$F$29,1,0)</f>
        <v>0</v>
      </c>
      <c r="JQ149" s="43">
        <f>MIN(JG149,'DEPRECATED - DT-Prelim Calcs'!$C$10)*'DEPRECATED - DT-Prelim Calcs'!$C$11*1000/60/60</f>
        <v>103.33333333333333</v>
      </c>
      <c r="JR149" s="49">
        <f>JR148+'DEPRECATED - DT-Prelim Calcs'!$C$11</f>
        <v>580</v>
      </c>
      <c r="JS149" s="2">
        <f>KC149/'Drive Train'!$F$35</f>
        <v>0.77419354838709686</v>
      </c>
      <c r="JT149" s="36">
        <f>KA149*12*60/(PI() * 'Drive Train'!$F$15)/JS$2*JS149</f>
        <v>-12282.329102036758</v>
      </c>
      <c r="JU149" s="2">
        <f>('DEPRECATED - DT-Prelim Calcs'!$C$6*JS149-JT149)/('DEPRECATED - DT-Prelim Calcs'!$C$6*JS149)*'DEPRECATED - DT-Prelim Calcs'!$C$7*JS149</f>
        <v>12.659827222899811</v>
      </c>
      <c r="JV149" s="43">
        <f>JU149/'DEPRECATED - DT-Prelim Calcs'!$C$7*('DEPRECATED - DT-Prelim Calcs'!$C$8-'DEPRECATED - DT-Prelim Calcs'!$C$9)+'DEPRECATED - DT-Prelim Calcs'!$C$9</f>
        <v>691.17715468036272</v>
      </c>
      <c r="JW149" s="43">
        <f t="shared" si="204"/>
        <v>49.999999999999993</v>
      </c>
      <c r="JX149" s="2">
        <f t="shared" si="257"/>
        <v>1.4462867232450001</v>
      </c>
      <c r="JY149" s="43">
        <f>JX149*'DEPRECATED - DT-Prelim Calcs'!$C$21/JS$2/'DEPRECATED - DT-Prelim Calcs'!$C$19/'DEPRECATED - DT-Prelim Calcs'!$C$18*3.39*'DEPRECATED - DT-Prelim Calcs'!$C$20</f>
        <v>29.053734754561201</v>
      </c>
      <c r="JZ149" s="36">
        <f t="shared" si="258"/>
        <v>0</v>
      </c>
      <c r="KA149" s="43">
        <f>JY148*'DEPRECATED - DT-Prelim Calcs'!$C$11+KA148</f>
        <v>-46.148469180318457</v>
      </c>
      <c r="KB149" s="43">
        <f>KB148+0.5*JY149*'DEPRECATED - DT-Prelim Calcs'!$C$11^2+KA149*'DEPRECATED - DT-Prelim Calcs'!$C$11</f>
        <v>-227937.74736525308</v>
      </c>
      <c r="KC149" s="43">
        <f>MIN('Drive Train'!$F$35-JW148*'DEPRECATED - DT-Prelim Calcs'!$C$21*'Drive Train'!$F$39,KC148+JW$2)</f>
        <v>9.6000000000000014</v>
      </c>
      <c r="KD149" s="43">
        <f>'Drive Train'!$F$35-JW149*'DEPRECATED - DT-Prelim Calcs'!$C$21*'Drive Train'!$F$39</f>
        <v>9.6000000000000014</v>
      </c>
      <c r="KE149" s="1">
        <f>IF(KB149&gt;='Drive Train'!$F$29,1,0)</f>
        <v>0</v>
      </c>
      <c r="KF149" s="43">
        <f>MIN(JV149,'DEPRECATED - DT-Prelim Calcs'!$C$10)*'DEPRECATED - DT-Prelim Calcs'!$C$11*1000/60/60</f>
        <v>103.33333333333333</v>
      </c>
      <c r="KG149" s="49">
        <f>KG148+'DEPRECATED - DT-Prelim Calcs'!$C$11</f>
        <v>580</v>
      </c>
      <c r="KH149" s="2">
        <f>KR149/'Drive Train'!$F$35</f>
        <v>0.75913978494623657</v>
      </c>
      <c r="KI149" s="36">
        <f>KP149*12*60/(PI() * 'Drive Train'!$F$15)/KH$2*KH149</f>
        <v>-9694.2794840437891</v>
      </c>
      <c r="KJ149" s="2">
        <f>('DEPRECATED - DT-Prelim Calcs'!$C$6*KH149-KI149)/('DEPRECATED - DT-Prelim Calcs'!$C$6*KH149)*'DEPRECATED - DT-Prelim Calcs'!$C$7*KH149</f>
        <v>10.686724647850104</v>
      </c>
      <c r="KK149" s="43">
        <f>KJ149/'DEPRECATED - DT-Prelim Calcs'!$C$7*('DEPRECATED - DT-Prelim Calcs'!$C$8-'DEPRECATED - DT-Prelim Calcs'!$C$9)+'DEPRECATED - DT-Prelim Calcs'!$C$9</f>
        <v>583.68723827840108</v>
      </c>
      <c r="KL149" s="43">
        <f t="shared" si="205"/>
        <v>53.333333333333329</v>
      </c>
      <c r="KM149" s="2">
        <f t="shared" si="259"/>
        <v>1.4462867232450001</v>
      </c>
      <c r="KN149" s="43">
        <f>KM149*'DEPRECATED - DT-Prelim Calcs'!$C$21/KH$2/'DEPRECATED - DT-Prelim Calcs'!$C$19/'DEPRECATED - DT-Prelim Calcs'!$C$18*3.39*'DEPRECATED - DT-Prelim Calcs'!$C$20</f>
        <v>29.053734754561201</v>
      </c>
      <c r="KO149" s="36">
        <f t="shared" si="260"/>
        <v>0</v>
      </c>
      <c r="KP149" s="43">
        <f>KN148*'DEPRECATED - DT-Prelim Calcs'!$C$11+KP148</f>
        <v>-37.146671131431575</v>
      </c>
      <c r="KQ149" s="43">
        <f>KQ148+0.5*KN149*'DEPRECATED - DT-Prelim Calcs'!$C$11^2+KP149*'DEPRECATED - DT-Prelim Calcs'!$C$11</f>
        <v>-234856.7362003153</v>
      </c>
      <c r="KR149" s="43">
        <f>MIN('Drive Train'!$F$35-KL148*'DEPRECATED - DT-Prelim Calcs'!$C$21*'Drive Train'!$F$39,KR148+KL$2)</f>
        <v>9.413333333333334</v>
      </c>
      <c r="KS149" s="43">
        <f>'Drive Train'!$F$35-KL149*'DEPRECATED - DT-Prelim Calcs'!$C$21*'Drive Train'!$F$39</f>
        <v>9.413333333333334</v>
      </c>
      <c r="KT149" s="1">
        <f>IF(KQ149&gt;='Drive Train'!$F$29,1,0)</f>
        <v>0</v>
      </c>
      <c r="KU149" s="43">
        <f>MIN(KK149,'DEPRECATED - DT-Prelim Calcs'!$C$10)*'DEPRECATED - DT-Prelim Calcs'!$C$11*1000/60/60</f>
        <v>103.33333333333333</v>
      </c>
      <c r="KV149" s="49">
        <f>KV148+'DEPRECATED - DT-Prelim Calcs'!$C$11</f>
        <v>580</v>
      </c>
      <c r="KW149" s="2">
        <f>LG149/'Drive Train'!$F$35</f>
        <v>0.74408602150537628</v>
      </c>
      <c r="KX149" s="36">
        <f>LE149*12*60/(PI() * 'Drive Train'!$F$15)/KW$2*KW149</f>
        <v>-206726.43455353836</v>
      </c>
      <c r="KY149" s="2">
        <f>('DEPRECATED - DT-Prelim Calcs'!$C$6*KW149-KX149)/('DEPRECATED - DT-Prelim Calcs'!$C$6*KW149)*'DEPRECATED - DT-Prelim Calcs'!$C$7*KW149</f>
        <v>155.45637442143936</v>
      </c>
      <c r="KZ149" s="43">
        <f>KY149/'DEPRECATED - DT-Prelim Calcs'!$C$7*('DEPRECATED - DT-Prelim Calcs'!$C$8-'DEPRECATED - DT-Prelim Calcs'!$C$9)+'DEPRECATED - DT-Prelim Calcs'!$C$9</f>
        <v>8470.3920393769204</v>
      </c>
      <c r="LA149" s="43">
        <f t="shared" si="206"/>
        <v>56.666666666666664</v>
      </c>
      <c r="LB149" s="2">
        <f t="shared" si="261"/>
        <v>1.4462867232450001</v>
      </c>
      <c r="LC149" s="43">
        <f>LB149*'DEPRECATED - DT-Prelim Calcs'!$C$21/KW$2/'DEPRECATED - DT-Prelim Calcs'!$C$19/'DEPRECATED - DT-Prelim Calcs'!$C$18*3.39*'DEPRECATED - DT-Prelim Calcs'!$C$20</f>
        <v>29.053734754561201</v>
      </c>
      <c r="LD149" s="36">
        <f t="shared" si="262"/>
        <v>0</v>
      </c>
      <c r="LE149" s="43">
        <f>LC148*'DEPRECATED - DT-Prelim Calcs'!$C$11+LE148</f>
        <v>-808.16304154553745</v>
      </c>
      <c r="LF149" s="43">
        <f>LF148+0.5*LC149*'DEPRECATED - DT-Prelim Calcs'!$C$11^2+LE149*'DEPRECATED - DT-Prelim Calcs'!$C$11</f>
        <v>-262046.3226839955</v>
      </c>
      <c r="LG149" s="43">
        <f>MIN('Drive Train'!$F$35-LA148*'DEPRECATED - DT-Prelim Calcs'!$C$21*'Drive Train'!$F$39,LG148+LA$2)</f>
        <v>9.2266666666666666</v>
      </c>
      <c r="LH149" s="43">
        <f>'Drive Train'!$F$35-LA149*'DEPRECATED - DT-Prelim Calcs'!$C$21*'Drive Train'!$F$39</f>
        <v>9.2266666666666666</v>
      </c>
      <c r="LI149" s="1">
        <f>IF(LF149&gt;='Drive Train'!$F$29,1,0)</f>
        <v>0</v>
      </c>
      <c r="LJ149" s="43">
        <f>MIN(KZ149,'DEPRECATED - DT-Prelim Calcs'!$C$10)*'DEPRECATED - DT-Prelim Calcs'!$C$11*1000/60/60</f>
        <v>103.33333333333333</v>
      </c>
      <c r="LK149" s="49">
        <f>LK148+'DEPRECATED - DT-Prelim Calcs'!$C$11</f>
        <v>580</v>
      </c>
      <c r="LL149" s="2">
        <f>LV149/'Drive Train'!$F$35</f>
        <v>0.72903225806451621</v>
      </c>
      <c r="LM149" s="36">
        <f>LT149*12*60/(PI() * 'Drive Train'!$F$15)/LL$2*LL149</f>
        <v>2676.0461568757532</v>
      </c>
      <c r="LN149" s="2">
        <f>('DEPRECATED - DT-Prelim Calcs'!$C$6*LL149-LM149)/('DEPRECATED - DT-Prelim Calcs'!$C$6*LL149)*'DEPRECATED - DT-Prelim Calcs'!$C$7*LL149</f>
        <v>1.4519737549389946</v>
      </c>
      <c r="LO149" s="43">
        <f>LN149/'DEPRECATED - DT-Prelim Calcs'!$C$7*('DEPRECATED - DT-Prelim Calcs'!$C$8-'DEPRECATED - DT-Prelim Calcs'!$C$9)+'DEPRECATED - DT-Prelim Calcs'!$C$9</f>
        <v>80.600062769064635</v>
      </c>
      <c r="LP149" s="43">
        <f t="shared" si="207"/>
        <v>60</v>
      </c>
      <c r="LQ149" s="2">
        <f t="shared" si="263"/>
        <v>0.78710124398324122</v>
      </c>
      <c r="LR149" s="43">
        <f>LQ149*'DEPRECATED - DT-Prelim Calcs'!$C$21/LL$2/'DEPRECATED - DT-Prelim Calcs'!$C$19/'DEPRECATED - DT-Prelim Calcs'!$C$18*3.39*'DEPRECATED - DT-Prelim Calcs'!$C$20</f>
        <v>15.811685470198697</v>
      </c>
      <c r="LS149" s="36">
        <f t="shared" si="264"/>
        <v>0</v>
      </c>
      <c r="LT149" s="43">
        <f>LR148*'DEPRECATED - DT-Prelim Calcs'!$C$11+LT148</f>
        <v>10.677583389067109</v>
      </c>
      <c r="LU149" s="43">
        <f>LU148+0.5*LR149*'DEPRECATED - DT-Prelim Calcs'!$C$11^2+LT149*'DEPRECATED - DT-Prelim Calcs'!$C$11</f>
        <v>-258835.72009100518</v>
      </c>
      <c r="LV149" s="43">
        <f>MIN('Drive Train'!$F$35-LP148*'DEPRECATED - DT-Prelim Calcs'!$C$21*'Drive Train'!$F$39,LV148+LP$2)</f>
        <v>9.0400000000000009</v>
      </c>
      <c r="LW149" s="43">
        <f>'Drive Train'!$F$35-LP149*'DEPRECATED - DT-Prelim Calcs'!$C$21*'Drive Train'!$F$39</f>
        <v>9.0400000000000009</v>
      </c>
      <c r="LX149" s="1">
        <f>IF(LU149&gt;='Drive Train'!$F$29,1,0)</f>
        <v>0</v>
      </c>
      <c r="LY149" s="43">
        <f>MIN(LO149,'DEPRECATED - DT-Prelim Calcs'!$C$10)*'DEPRECATED - DT-Prelim Calcs'!$C$11*1000/60/60</f>
        <v>89.555625298960706</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1"/>
        <v>0</v>
      </c>
      <c r="X150" s="2">
        <f>MAX(MIN(IF(AND(AI149=1,AG150&lt;0),-1,1)*(W150-$C$9)/($C$8-$C$9)*$C$7-$C$29*AE150/T$2 -  AI149*$C$29/2,X$2),MAX(X$4:X149)*-1)</f>
        <v>-0.27672021620693066</v>
      </c>
      <c r="Y150" s="43">
        <f t="shared" si="182"/>
        <v>0</v>
      </c>
      <c r="Z150" s="43">
        <f t="shared" si="183"/>
        <v>0</v>
      </c>
      <c r="AA150" s="43">
        <f t="shared" si="184"/>
        <v>0</v>
      </c>
      <c r="AB150" s="43" t="e">
        <f t="shared" si="185"/>
        <v>#N/A</v>
      </c>
      <c r="AC150" s="36">
        <f t="shared" si="208"/>
        <v>1</v>
      </c>
      <c r="AD150" s="1">
        <f t="shared" si="186"/>
        <v>1</v>
      </c>
      <c r="AE150" s="43">
        <f t="shared" si="187"/>
        <v>0</v>
      </c>
      <c r="AF150" s="43" t="e">
        <f t="shared" si="188"/>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889.49632897085212</v>
      </c>
      <c r="AK150" s="43">
        <f t="shared" si="265"/>
        <v>0</v>
      </c>
      <c r="AL150" s="49">
        <f>AL149+'DEPRECATED - DT-Prelim Calcs'!$C$11</f>
        <v>584</v>
      </c>
      <c r="AM150" s="2">
        <f>AW150/'Drive Train'!$F$35</f>
        <v>1.6934062183977203</v>
      </c>
      <c r="AN150" s="36">
        <f>AU150*12*60/(PI() * 'Drive Train'!$F$15)/AM$2*AM150</f>
        <v>-23100.48891688506</v>
      </c>
      <c r="AO150" s="2">
        <f>('DEPRECATED - DT-Prelim Calcs'!$C$6*AM150-AN150)/('DEPRECATED - DT-Prelim Calcs'!$C$6*AM150)*'DEPRECATED - DT-Prelim Calcs'!$C$7*AM150</f>
        <v>24.923469054597369</v>
      </c>
      <c r="AP150" s="43">
        <f>AO150/'DEPRECATED - DT-Prelim Calcs'!$C$7*('DEPRECATED - DT-Prelim Calcs'!$C$8-'DEPRECATED - DT-Prelim Calcs'!$C$9)+'DEPRECATED - DT-Prelim Calcs'!$C$9</f>
        <v>1359.271075362394</v>
      </c>
      <c r="AQ150" s="43">
        <f t="shared" si="189"/>
        <v>93</v>
      </c>
      <c r="AR150" s="2">
        <f t="shared" si="209"/>
        <v>2.7451858819019481</v>
      </c>
      <c r="AS150" s="43">
        <f>AR150*'DEPRECATED - DT-Prelim Calcs'!$C$21/AM$2/'DEPRECATED - DT-Prelim Calcs'!$C$19/'DEPRECATED - DT-Prelim Calcs'!$C$18*3.39*'DEPRECATED - DT-Prelim Calcs'!$C$20</f>
        <v>27.573337009481222</v>
      </c>
      <c r="AT150" s="36">
        <f t="shared" si="210"/>
        <v>0</v>
      </c>
      <c r="AU150" s="43">
        <f>AS149*'DEPRECATED - DT-Prelim Calcs'!$C$11+AU149</f>
        <v>-79.362645150708232</v>
      </c>
      <c r="AV150" s="43">
        <f>AV149+0.5*AS150*'DEPRECATED - DT-Prelim Calcs'!$C$11^2+AU150*'DEPRECATED - DT-Prelim Calcs'!$C$11</f>
        <v>8417.6518202961997</v>
      </c>
      <c r="AW150" s="43">
        <f>MIN('Drive Train'!$F$35-AQ149*'DEPRECATED - DT-Prelim Calcs'!$C$21*'Drive Train'!$F$39,AW149+AQ$2)</f>
        <v>20.998237108131732</v>
      </c>
      <c r="AX150" s="43">
        <f>'Drive Train'!$F$35-AQ150*'DEPRECATED - DT-Prelim Calcs'!$C$21*'Drive Train'!$F$39</f>
        <v>7.1920000000000002</v>
      </c>
      <c r="AY150" s="1">
        <f>IF(AV150&gt;='Drive Train'!$F$29,1,0)</f>
        <v>1</v>
      </c>
      <c r="AZ150" s="43">
        <f t="shared" si="211"/>
        <v>103.33333333333333</v>
      </c>
      <c r="BA150" s="49">
        <f>BA149+'DEPRECATED - DT-Prelim Calcs'!$C$11</f>
        <v>584</v>
      </c>
      <c r="BB150" s="2">
        <f>BL150/'Drive Train'!$F$35</f>
        <v>0.57999999999999996</v>
      </c>
      <c r="BC150" s="36">
        <f>BJ150*12*60/(PI() * 'Drive Train'!$F$15)/BB$2*BB150</f>
        <v>-31853.540507375852</v>
      </c>
      <c r="BD150" s="2">
        <f>('DEPRECATED - DT-Prelim Calcs'!$C$6*BB150-BC150)/('DEPRECATED - DT-Prelim Calcs'!$C$6*BB150)*'DEPRECATED - DT-Prelim Calcs'!$C$7*BB150</f>
        <v>26.136047175484762</v>
      </c>
      <c r="BE150" s="43">
        <f>BD150/'DEPRECATED - DT-Prelim Calcs'!$C$7*('DEPRECATED - DT-Prelim Calcs'!$C$8-'DEPRECATED - DT-Prelim Calcs'!$C$9)+'DEPRECATED - DT-Prelim Calcs'!$C$9</f>
        <v>1425.3294356793938</v>
      </c>
      <c r="BF150" s="43">
        <f t="shared" si="190"/>
        <v>93</v>
      </c>
      <c r="BG150" s="2">
        <f t="shared" si="212"/>
        <v>2.0025508475699998</v>
      </c>
      <c r="BH150" s="43">
        <f>BG150*'DEPRECATED - DT-Prelim Calcs'!$C$21/BB$2/'DEPRECATED - DT-Prelim Calcs'!$C$19/'DEPRECATED - DT-Prelim Calcs'!$C$18*3.39*'DEPRECATED - DT-Prelim Calcs'!$C$20</f>
        <v>29.053734754561201</v>
      </c>
      <c r="BI150" s="36">
        <f t="shared" si="213"/>
        <v>0</v>
      </c>
      <c r="BJ150" s="43">
        <f>BH149*'DEPRECATED - DT-Prelim Calcs'!$C$11+BJ149</f>
        <v>-221.19993114234495</v>
      </c>
      <c r="BK150" s="43">
        <f>BK149+0.5*BH150*'DEPRECATED - DT-Prelim Calcs'!$C$11^2+BJ150*'DEPRECATED - DT-Prelim Calcs'!$C$11</f>
        <v>-75352.089445780395</v>
      </c>
      <c r="BL150" s="43">
        <f>MIN('Drive Train'!$F$35-BF149*'DEPRECATED - DT-Prelim Calcs'!$C$21*'Drive Train'!$F$39,BL149+BF$2)</f>
        <v>7.1920000000000002</v>
      </c>
      <c r="BM150" s="43">
        <f>'Drive Train'!$F$35-BF150*'DEPRECATED - DT-Prelim Calcs'!$C$21*'Drive Train'!$F$39</f>
        <v>7.1920000000000002</v>
      </c>
      <c r="BN150" s="1">
        <f>IF(BK150&gt;='Drive Train'!$F$29,1,0)</f>
        <v>0</v>
      </c>
      <c r="BO150" s="43">
        <f t="shared" si="214"/>
        <v>103.33333333333333</v>
      </c>
      <c r="BP150" s="49">
        <f>BP149+'DEPRECATED - DT-Prelim Calcs'!$C$11</f>
        <v>584</v>
      </c>
      <c r="BQ150" s="2">
        <f>CA150/'Drive Train'!$F$35</f>
        <v>0.57999999999999996</v>
      </c>
      <c r="BR150" s="36">
        <f>BY150*12*60/(PI() * 'Drive Train'!$F$15)/BQ$2*BQ150</f>
        <v>-35743.154444364372</v>
      </c>
      <c r="BS150" s="2">
        <f>('DEPRECATED - DT-Prelim Calcs'!$C$6*BQ150-BR150)/('DEPRECATED - DT-Prelim Calcs'!$C$6*BQ150)*'DEPRECATED - DT-Prelim Calcs'!$C$7*BQ150</f>
        <v>28.99534017932115</v>
      </c>
      <c r="BT150" s="43">
        <f>BS150/'DEPRECATED - DT-Prelim Calcs'!$C$7*('DEPRECATED - DT-Prelim Calcs'!$C$8-'DEPRECATED - DT-Prelim Calcs'!$C$9)+'DEPRECATED - DT-Prelim Calcs'!$C$9</f>
        <v>1581.0968903660028</v>
      </c>
      <c r="BU150" s="43">
        <f t="shared" si="191"/>
        <v>93</v>
      </c>
      <c r="BV150" s="2">
        <f t="shared" si="215"/>
        <v>1.5313624128476471</v>
      </c>
      <c r="BW150" s="43">
        <f>BV150*'DEPRECATED - DT-Prelim Calcs'!$C$21/BQ$2/'DEPRECATED - DT-Prelim Calcs'!$C$19/'DEPRECATED - DT-Prelim Calcs'!$C$18*3.39*'DEPRECATED - DT-Prelim Calcs'!$C$20</f>
        <v>29.053734754561201</v>
      </c>
      <c r="BX150" s="36">
        <f t="shared" si="216"/>
        <v>0</v>
      </c>
      <c r="BY150" s="43">
        <f>BW149*'DEPRECATED - DT-Prelim Calcs'!$C$11+BY149</f>
        <v>-189.80803147150186</v>
      </c>
      <c r="BZ150" s="43">
        <f>BZ149+0.5*BW150*'DEPRECATED - DT-Prelim Calcs'!$C$11^2+BY150*'DEPRECATED - DT-Prelim Calcs'!$C$11</f>
        <v>-183465.58849468461</v>
      </c>
      <c r="CA150" s="43">
        <f>MIN('Drive Train'!$F$35-BU149*'DEPRECATED - DT-Prelim Calcs'!$C$21*'Drive Train'!$F$39,CA149+BU$2)</f>
        <v>7.1920000000000002</v>
      </c>
      <c r="CB150" s="43">
        <f>'Drive Train'!$F$35-BU150*'DEPRECATED - DT-Prelim Calcs'!$C$21*'Drive Train'!$F$39</f>
        <v>7.1920000000000002</v>
      </c>
      <c r="CC150" s="1">
        <f>IF(BZ150&gt;='Drive Train'!$F$29,1,0)</f>
        <v>0</v>
      </c>
      <c r="CD150" s="43">
        <f t="shared" si="217"/>
        <v>103.33333333333333</v>
      </c>
      <c r="CE150" s="49">
        <f>CE149+'DEPRECATED - DT-Prelim Calcs'!$C$11</f>
        <v>584</v>
      </c>
      <c r="CF150" s="2">
        <f>CP150/'Drive Train'!$F$35</f>
        <v>3.9306713874251336</v>
      </c>
      <c r="CG150" s="36">
        <f>CN150*12*60/(PI() * 'Drive Train'!$F$15)/CF$2*CF150</f>
        <v>-1978476.3010410068</v>
      </c>
      <c r="CH150" s="2">
        <f>('DEPRECATED - DT-Prelim Calcs'!$C$6*CF150-CG150)/('DEPRECATED - DT-Prelim Calcs'!$C$6*CF150)*'DEPRECATED - DT-Prelim Calcs'!$C$7*CF150</f>
        <v>1472.8320042744726</v>
      </c>
      <c r="CI150" s="43">
        <f>CH150/'DEPRECATED - DT-Prelim Calcs'!$C$7*('DEPRECATED - DT-Prelim Calcs'!$C$8-'DEPRECATED - DT-Prelim Calcs'!$C$9)+'DEPRECATED - DT-Prelim Calcs'!$C$9</f>
        <v>80237.870382116787</v>
      </c>
      <c r="CJ150" s="43">
        <f t="shared" si="192"/>
        <v>93</v>
      </c>
      <c r="CK150" s="2">
        <f t="shared" si="218"/>
        <v>1.2396743342100003</v>
      </c>
      <c r="CL150" s="43">
        <f>CK150*'DEPRECATED - DT-Prelim Calcs'!$C$21/CF$2/'DEPRECATED - DT-Prelim Calcs'!$C$19/'DEPRECATED - DT-Prelim Calcs'!$C$18*3.39*'DEPRECATED - DT-Prelim Calcs'!$C$20</f>
        <v>29.053734754561205</v>
      </c>
      <c r="CM150" s="36">
        <f t="shared" si="219"/>
        <v>0</v>
      </c>
      <c r="CN150" s="43">
        <f>CL149*'DEPRECATED - DT-Prelim Calcs'!$C$11+CN149</f>
        <v>-1254.9991817942428</v>
      </c>
      <c r="CO150" s="43">
        <f>CO149+0.5*CL150*'DEPRECATED - DT-Prelim Calcs'!$C$11^2+CN150*'DEPRECATED - DT-Prelim Calcs'!$C$11</f>
        <v>-352002.14422463812</v>
      </c>
      <c r="CP150" s="43">
        <f>MIN('Drive Train'!$F$35-CJ149*'DEPRECATED - DT-Prelim Calcs'!$C$21*'Drive Train'!$F$39,CP149+CJ$2)</f>
        <v>48.740325204071659</v>
      </c>
      <c r="CQ150" s="43">
        <f>'Drive Train'!$F$35-CJ150*'DEPRECATED - DT-Prelim Calcs'!$C$21*'Drive Train'!$F$39</f>
        <v>7.1920000000000002</v>
      </c>
      <c r="CR150" s="1">
        <f>IF(CO150&gt;='Drive Train'!$F$29,1,0)</f>
        <v>0</v>
      </c>
      <c r="CS150" s="43">
        <f t="shared" si="220"/>
        <v>103.33333333333333</v>
      </c>
      <c r="CT150" s="49">
        <f>CT149+'DEPRECATED - DT-Prelim Calcs'!$C$11</f>
        <v>584</v>
      </c>
      <c r="CU150" s="2">
        <f>DE150/'Drive Train'!$F$35</f>
        <v>0.57999999999999996</v>
      </c>
      <c r="CV150" s="36">
        <f>DC150*12*60/(PI() * 'Drive Train'!$F$15)/CU$2*CU150</f>
        <v>-689803.18586822622</v>
      </c>
      <c r="CW150" s="2">
        <f>('DEPRECATED - DT-Prelim Calcs'!$C$6*CU150-CV150)/('DEPRECATED - DT-Prelim Calcs'!$C$6*CU150)*'DEPRECATED - DT-Prelim Calcs'!$C$7*CU150</f>
        <v>509.80122534827296</v>
      </c>
      <c r="CX150" s="43">
        <f>CW150/'DEPRECATED - DT-Prelim Calcs'!$C$7*('DEPRECATED - DT-Prelim Calcs'!$C$8-'DEPRECATED - DT-Prelim Calcs'!$C$9)+'DEPRECATED - DT-Prelim Calcs'!$C$9</f>
        <v>27774.253321211883</v>
      </c>
      <c r="CY150" s="43">
        <f t="shared" si="193"/>
        <v>93</v>
      </c>
      <c r="CZ150" s="2">
        <f t="shared" si="221"/>
        <v>1.0413264407364002</v>
      </c>
      <c r="DA150" s="43">
        <f>CZ150*'DEPRECATED - DT-Prelim Calcs'!$C$21/CU$2/'DEPRECATED - DT-Prelim Calcs'!$C$19/'DEPRECATED - DT-Prelim Calcs'!$C$18*3.39*'DEPRECATED - DT-Prelim Calcs'!$C$20</f>
        <v>29.053734754561201</v>
      </c>
      <c r="DB150" s="36">
        <f t="shared" si="222"/>
        <v>0</v>
      </c>
      <c r="DC150" s="43">
        <f>DA149*'DEPRECATED - DT-Prelim Calcs'!$C$11+DC149</f>
        <v>-2490.8972656855804</v>
      </c>
      <c r="DD150" s="43">
        <f>DD149+0.5*DA150*'DEPRECATED - DT-Prelim Calcs'!$C$11^2+DC150*'DEPRECATED - DT-Prelim Calcs'!$C$11</f>
        <v>-576256.44059639669</v>
      </c>
      <c r="DE150" s="43">
        <f>MIN('Drive Train'!$F$35-CY149*'DEPRECATED - DT-Prelim Calcs'!$C$21*'Drive Train'!$F$39,DE149+CY$2)</f>
        <v>7.1920000000000002</v>
      </c>
      <c r="DF150" s="43">
        <f>'Drive Train'!$F$35-CY150*'DEPRECATED - DT-Prelim Calcs'!$C$21*'Drive Train'!$F$39</f>
        <v>7.1920000000000002</v>
      </c>
      <c r="DG150" s="1">
        <f>IF(DD150&gt;='Drive Train'!$F$29,1,0)</f>
        <v>0</v>
      </c>
      <c r="DH150" s="43">
        <f t="shared" si="223"/>
        <v>103.33333333333333</v>
      </c>
      <c r="DI150" s="49">
        <f>DI149+'DEPRECATED - DT-Prelim Calcs'!$C$11</f>
        <v>584</v>
      </c>
      <c r="DJ150" s="2">
        <f>DT150/'Drive Train'!$F$35</f>
        <v>0.57999999999999996</v>
      </c>
      <c r="DK150" s="36">
        <f>DR150*12*60/(PI() * 'Drive Train'!$F$15)/DJ$2*DJ150</f>
        <v>-306852.71423346043</v>
      </c>
      <c r="DL150" s="2">
        <f>('DEPRECATED - DT-Prelim Calcs'!$C$6*DJ150-DK150)/('DEPRECATED - DT-Prelim Calcs'!$C$6*DJ150)*'DEPRECATED - DT-Prelim Calcs'!$C$7*DJ150</f>
        <v>228.29061218729302</v>
      </c>
      <c r="DM150" s="43">
        <f>DL150/'DEPRECATED - DT-Prelim Calcs'!$C$7*('DEPRECATED - DT-Prelim Calcs'!$C$8-'DEPRECATED - DT-Prelim Calcs'!$C$9)+'DEPRECATED - DT-Prelim Calcs'!$C$9</f>
        <v>12438.227380352528</v>
      </c>
      <c r="DN150" s="43">
        <f t="shared" si="194"/>
        <v>93</v>
      </c>
      <c r="DO150" s="2">
        <f t="shared" si="224"/>
        <v>0.89769520753137932</v>
      </c>
      <c r="DP150" s="43">
        <f>DO150*'DEPRECATED - DT-Prelim Calcs'!$C$21/DJ$2/'DEPRECATED - DT-Prelim Calcs'!$C$19/'DEPRECATED - DT-Prelim Calcs'!$C$18*3.39*'DEPRECATED - DT-Prelim Calcs'!$C$20</f>
        <v>29.053734754561201</v>
      </c>
      <c r="DQ150" s="36">
        <f t="shared" si="225"/>
        <v>0</v>
      </c>
      <c r="DR150" s="43">
        <f>DP149*'DEPRECATED - DT-Prelim Calcs'!$C$11+DR149</f>
        <v>-955.21822509901642</v>
      </c>
      <c r="DS150" s="43">
        <f>DS149+0.5*DP150*'DEPRECATED - DT-Prelim Calcs'!$C$11^2+DR150*'DEPRECATED - DT-Prelim Calcs'!$C$11</f>
        <v>-1018688.8253494112</v>
      </c>
      <c r="DT150" s="43">
        <f>MIN('Drive Train'!$F$35-DN149*'DEPRECATED - DT-Prelim Calcs'!$C$21*'Drive Train'!$F$39,DT149+DN$2)</f>
        <v>7.1920000000000002</v>
      </c>
      <c r="DU150" s="43">
        <f>'Drive Train'!$F$35-DN150*'DEPRECATED - DT-Prelim Calcs'!$C$21*'Drive Train'!$F$39</f>
        <v>7.1920000000000002</v>
      </c>
      <c r="DV150" s="1">
        <f>IF(DS150&gt;='Drive Train'!$F$29,1,0)</f>
        <v>0</v>
      </c>
      <c r="DW150" s="43">
        <f t="shared" si="226"/>
        <v>103.33333333333333</v>
      </c>
      <c r="DX150" s="49">
        <f>DX149+'DEPRECATED - DT-Prelim Calcs'!$C$11</f>
        <v>584</v>
      </c>
      <c r="DY150" s="2">
        <f>EI150/'Drive Train'!$F$35</f>
        <v>0.57999999999999996</v>
      </c>
      <c r="DZ150" s="36">
        <f>EG150*12*60/(PI() * 'Drive Train'!$F$15)/DY$2*DY150</f>
        <v>-1029245.7534344528</v>
      </c>
      <c r="EA150" s="2">
        <f>('DEPRECATED - DT-Prelim Calcs'!$C$6*DY150-DZ150)/('DEPRECATED - DT-Prelim Calcs'!$C$6*DY150)*'DEPRECATED - DT-Prelim Calcs'!$C$7*DY150</f>
        <v>759.32875542438626</v>
      </c>
      <c r="EB150" s="43">
        <f>EA150/'DEPRECATED - DT-Prelim Calcs'!$C$7*('DEPRECATED - DT-Prelim Calcs'!$C$8-'DEPRECATED - DT-Prelim Calcs'!$C$9)+'DEPRECATED - DT-Prelim Calcs'!$C$9</f>
        <v>41367.91727311955</v>
      </c>
      <c r="EC150" s="43">
        <f t="shared" si="195"/>
        <v>93</v>
      </c>
      <c r="ED150" s="2">
        <f t="shared" si="227"/>
        <v>0.78888366722454539</v>
      </c>
      <c r="EE150" s="43">
        <f>ED150*'DEPRECATED - DT-Prelim Calcs'!$C$21/DY$2/'DEPRECATED - DT-Prelim Calcs'!$C$19/'DEPRECATED - DT-Prelim Calcs'!$C$18*3.39*'DEPRECATED - DT-Prelim Calcs'!$C$20</f>
        <v>29.053734754561201</v>
      </c>
      <c r="EF150" s="36">
        <f t="shared" si="228"/>
        <v>0</v>
      </c>
      <c r="EG150" s="43">
        <f>EE149*'DEPRECATED - DT-Prelim Calcs'!$C$11+EG149</f>
        <v>-2815.6312240753823</v>
      </c>
      <c r="EH150" s="43">
        <f>EH149+0.5*EE150*'DEPRECATED - DT-Prelim Calcs'!$C$11^2+EG150*'DEPRECATED - DT-Prelim Calcs'!$C$11</f>
        <v>-980426.37221478601</v>
      </c>
      <c r="EI150" s="43">
        <f>MIN('Drive Train'!$F$35-EC149*'DEPRECATED - DT-Prelim Calcs'!$C$21*'Drive Train'!$F$39,EI149+EC$2)</f>
        <v>7.1920000000000002</v>
      </c>
      <c r="EJ150" s="43">
        <f>'Drive Train'!$F$35-EC150*'DEPRECATED - DT-Prelim Calcs'!$C$21*'Drive Train'!$F$39</f>
        <v>7.1920000000000002</v>
      </c>
      <c r="EK150" s="1">
        <f>IF(EH150&gt;='Drive Train'!$F$29,1,0)</f>
        <v>0</v>
      </c>
      <c r="EL150" s="43">
        <f t="shared" si="229"/>
        <v>103.33333333333333</v>
      </c>
      <c r="EM150" s="49">
        <f>EM149+'DEPRECATED - DT-Prelim Calcs'!$C$11</f>
        <v>584</v>
      </c>
      <c r="EN150" s="2">
        <f>EX150/'Drive Train'!$F$35</f>
        <v>0.57999999999999996</v>
      </c>
      <c r="EO150" s="36">
        <f>EV150*12*60/(PI() * 'Drive Train'!$F$15)/EN$2*EN150</f>
        <v>-778762.46470530296</v>
      </c>
      <c r="EP150" s="2">
        <f>('DEPRECATED - DT-Prelim Calcs'!$C$6*EN150-EO150)/('DEPRECATED - DT-Prelim Calcs'!$C$6*EN150)*'DEPRECATED - DT-Prelim Calcs'!$C$7*EN150</f>
        <v>575.1960557159673</v>
      </c>
      <c r="EQ150" s="43">
        <f>EP150/'DEPRECATED - DT-Prelim Calcs'!$C$7*('DEPRECATED - DT-Prelim Calcs'!$C$8-'DEPRECATED - DT-Prelim Calcs'!$C$9)+'DEPRECATED - DT-Prelim Calcs'!$C$9</f>
        <v>31336.807512884781</v>
      </c>
      <c r="ER150" s="43">
        <f t="shared" si="196"/>
        <v>93</v>
      </c>
      <c r="ES150" s="2">
        <f t="shared" si="230"/>
        <v>0.7035989464435134</v>
      </c>
      <c r="ET150" s="43">
        <f>ES150*'DEPRECATED - DT-Prelim Calcs'!$C$21/EN$2/'DEPRECATED - DT-Prelim Calcs'!$C$19/'DEPRECATED - DT-Prelim Calcs'!$C$18*3.39*'DEPRECATED - DT-Prelim Calcs'!$C$20</f>
        <v>29.053734754561201</v>
      </c>
      <c r="EU150" s="36">
        <f t="shared" si="231"/>
        <v>0</v>
      </c>
      <c r="EV150" s="43">
        <f>ET149*'DEPRECATED - DT-Prelim Calcs'!$C$11+EV149</f>
        <v>-1900.0888769879311</v>
      </c>
      <c r="EW150" s="43">
        <f>EW149+0.5*ET150*'DEPRECATED - DT-Prelim Calcs'!$C$11^2+EV150*'DEPRECATED - DT-Prelim Calcs'!$C$11</f>
        <v>-1856877.5388385684</v>
      </c>
      <c r="EX150" s="43">
        <f>MIN('Drive Train'!$F$35-ER149*'DEPRECATED - DT-Prelim Calcs'!$C$21*'Drive Train'!$F$39,EX149+ER$2)</f>
        <v>7.1920000000000002</v>
      </c>
      <c r="EY150" s="43">
        <f>'Drive Train'!$F$35-ER150*'DEPRECATED - DT-Prelim Calcs'!$C$21*'Drive Train'!$F$39</f>
        <v>7.1920000000000002</v>
      </c>
      <c r="EZ150" s="1">
        <f>IF(EW150&gt;='Drive Train'!$F$29,1,0)</f>
        <v>0</v>
      </c>
      <c r="FA150" s="43">
        <f t="shared" si="232"/>
        <v>103.33333333333333</v>
      </c>
      <c r="FB150" s="49">
        <f>FB149+'DEPRECATED - DT-Prelim Calcs'!$C$11</f>
        <v>584</v>
      </c>
      <c r="FC150" s="2">
        <f>FM150/'Drive Train'!$F$35</f>
        <v>0.57999999999999996</v>
      </c>
      <c r="FD150" s="36">
        <f>FK150*12*60/(PI() * 'Drive Train'!$F$15)/FC$2*FC150</f>
        <v>-221966.50564146109</v>
      </c>
      <c r="FE150" s="2">
        <f>('DEPRECATED - DT-Prelim Calcs'!$C$6*FC150-FD150)/('DEPRECATED - DT-Prelim Calcs'!$C$6*FC150)*'DEPRECATED - DT-Prelim Calcs'!$C$7*FC150</f>
        <v>165.88993533831544</v>
      </c>
      <c r="FF150" s="43">
        <f>FE150/'DEPRECATED - DT-Prelim Calcs'!$C$7*('DEPRECATED - DT-Prelim Calcs'!$C$8-'DEPRECATED - DT-Prelim Calcs'!$C$9)+'DEPRECATED - DT-Prelim Calcs'!$C$9</f>
        <v>9038.7875221619597</v>
      </c>
      <c r="FG150" s="43">
        <f t="shared" si="197"/>
        <v>93</v>
      </c>
      <c r="FH150" s="2">
        <f t="shared" si="233"/>
        <v>0.63495514679048781</v>
      </c>
      <c r="FI150" s="43">
        <f>FH150*'DEPRECATED - DT-Prelim Calcs'!$C$21/FC$2/'DEPRECATED - DT-Prelim Calcs'!$C$19/'DEPRECATED - DT-Prelim Calcs'!$C$18*3.39*'DEPRECATED - DT-Prelim Calcs'!$C$20</f>
        <v>29.053734754561205</v>
      </c>
      <c r="FJ150" s="36">
        <f t="shared" si="234"/>
        <v>0</v>
      </c>
      <c r="FK150" s="43">
        <f>FI149*'DEPRECATED - DT-Prelim Calcs'!$C$11+FK149</f>
        <v>-488.73587290875486</v>
      </c>
      <c r="FL150" s="43">
        <f>FL149+0.5*FI150*'DEPRECATED - DT-Prelim Calcs'!$C$11^2+FK150*'DEPRECATED - DT-Prelim Calcs'!$C$11</f>
        <v>-2109015.6823714161</v>
      </c>
      <c r="FM150" s="43">
        <f>MIN('Drive Train'!$F$35-FG149*'DEPRECATED - DT-Prelim Calcs'!$C$21*'Drive Train'!$F$39,FM149+FG$2)</f>
        <v>7.1920000000000002</v>
      </c>
      <c r="FN150" s="43">
        <f>'Drive Train'!$F$35-FG150*'DEPRECATED - DT-Prelim Calcs'!$C$21*'Drive Train'!$F$39</f>
        <v>7.1920000000000002</v>
      </c>
      <c r="FO150" s="1">
        <f>IF(FL150&gt;='Drive Train'!$F$29,1,0)</f>
        <v>0</v>
      </c>
      <c r="FP150" s="43">
        <f t="shared" si="235"/>
        <v>103.33333333333333</v>
      </c>
      <c r="FQ150" s="49">
        <f>FQ149+'DEPRECATED - DT-Prelim Calcs'!$C$11</f>
        <v>584</v>
      </c>
      <c r="FR150" s="2">
        <f>GB150/'Drive Train'!$F$35</f>
        <v>0.57999999999999996</v>
      </c>
      <c r="FS150" s="36">
        <f>FZ150*12*60/(PI() * 'Drive Train'!$F$15)/FR$2*FR150</f>
        <v>-2200637.2671493674</v>
      </c>
      <c r="FT150" s="2">
        <f>('DEPRECATED - DT-Prelim Calcs'!$C$6*FR150-FS150)/('DEPRECATED - DT-Prelim Calcs'!$C$6*FR150)*'DEPRECATED - DT-Prelim Calcs'!$C$7*FR150</f>
        <v>1620.4300405847232</v>
      </c>
      <c r="FU150" s="43">
        <f>FT150/'DEPRECATED - DT-Prelim Calcs'!$C$7*('DEPRECATED - DT-Prelim Calcs'!$C$8-'DEPRECATED - DT-Prelim Calcs'!$C$9)+'DEPRECATED - DT-Prelim Calcs'!$C$9</f>
        <v>88278.658927376702</v>
      </c>
      <c r="FV150" s="43">
        <f t="shared" si="198"/>
        <v>93</v>
      </c>
      <c r="FW150" s="2">
        <f t="shared" si="236"/>
        <v>0.57851468929799987</v>
      </c>
      <c r="FX150" s="43">
        <f>FW150*'DEPRECATED - DT-Prelim Calcs'!$C$21/FR$2/'DEPRECATED - DT-Prelim Calcs'!$C$19/'DEPRECATED - DT-Prelim Calcs'!$C$18*3.39*'DEPRECATED - DT-Prelim Calcs'!$C$20</f>
        <v>29.053734754561201</v>
      </c>
      <c r="FY150" s="36">
        <f t="shared" si="237"/>
        <v>0</v>
      </c>
      <c r="FZ150" s="43">
        <f>FX149*'DEPRECATED - DT-Prelim Calcs'!$C$11+FZ149</f>
        <v>-4414.7547073386786</v>
      </c>
      <c r="GA150" s="43">
        <f>GA149+0.5*FX150*'DEPRECATED - DT-Prelim Calcs'!$C$11^2+FZ150*'DEPRECATED - DT-Prelim Calcs'!$C$11</f>
        <v>-2341771.3532859324</v>
      </c>
      <c r="GB150" s="43">
        <f>MIN('Drive Train'!$F$35-FV149*'DEPRECATED - DT-Prelim Calcs'!$C$21*'Drive Train'!$F$39,GB149+FV$2)</f>
        <v>7.1920000000000002</v>
      </c>
      <c r="GC150" s="43">
        <f>'Drive Train'!$F$35-FV150*'DEPRECATED - DT-Prelim Calcs'!$C$21*'Drive Train'!$F$39</f>
        <v>7.1920000000000002</v>
      </c>
      <c r="GD150" s="1">
        <f>IF(GA150&gt;='Drive Train'!$F$29,1,0)</f>
        <v>0</v>
      </c>
      <c r="GE150" s="43">
        <f t="shared" si="238"/>
        <v>103.33333333333333</v>
      </c>
      <c r="GF150" s="49">
        <f>GF149+'DEPRECATED - DT-Prelim Calcs'!$C$11</f>
        <v>584</v>
      </c>
      <c r="GG150" s="2">
        <f>GQ150/'Drive Train'!$F$35</f>
        <v>0.86451612903225805</v>
      </c>
      <c r="GH150" s="36">
        <f>GO150*12*60/(PI() * 'Drive Train'!$F$15)/GG$2*GG150</f>
        <v>-207617.70623662716</v>
      </c>
      <c r="GI150" s="2">
        <f>('DEPRECATED - DT-Prelim Calcs'!$C$6*GG150-GH150)/('DEPRECATED - DT-Prelim Calcs'!$C$6*GG150)*'DEPRECATED - DT-Prelim Calcs'!$C$7*GG150</f>
        <v>156.6763741012399</v>
      </c>
      <c r="GJ150" s="43">
        <f>GI150/'DEPRECATED - DT-Prelim Calcs'!$C$7*('DEPRECATED - DT-Prelim Calcs'!$C$8-'DEPRECATED - DT-Prelim Calcs'!$C$9)+'DEPRECATED - DT-Prelim Calcs'!$C$9</f>
        <v>8536.8547085003829</v>
      </c>
      <c r="GK150" s="43">
        <f t="shared" si="239"/>
        <v>29.999999999999982</v>
      </c>
      <c r="GL150" s="2">
        <f t="shared" si="240"/>
        <v>1.4462867232450001</v>
      </c>
      <c r="GM150" s="43">
        <f>GL150*'DEPRECATED - DT-Prelim Calcs'!$C$21/GG$2/'DEPRECATED - DT-Prelim Calcs'!$C$19/'DEPRECATED - DT-Prelim Calcs'!$C$18*3.39*'DEPRECATED - DT-Prelim Calcs'!$C$20</f>
        <v>29.053734754561201</v>
      </c>
      <c r="GN150" s="36">
        <f t="shared" si="241"/>
        <v>0</v>
      </c>
      <c r="GO150" s="43">
        <f>GM149*'DEPRECATED - DT-Prelim Calcs'!$C$11+GO149</f>
        <v>-698.58202324187062</v>
      </c>
      <c r="GP150" s="43">
        <f>GP149+0.5*GM150*'DEPRECATED - DT-Prelim Calcs'!$C$11^2+GO150*'DEPRECATED - DT-Prelim Calcs'!$C$11</f>
        <v>-195553.89619927265</v>
      </c>
      <c r="GQ150" s="43">
        <f>MIN('Drive Train'!$F$35-GK149*'DEPRECATED - DT-Prelim Calcs'!$C$21*'Drive Train'!$F$39,GQ149+GK$2)</f>
        <v>10.72</v>
      </c>
      <c r="GR150" s="43">
        <f>'Drive Train'!$F$35-GK150*'DEPRECATED - DT-Prelim Calcs'!$C$21*'Drive Train'!$F$39</f>
        <v>10.72</v>
      </c>
      <c r="GS150" s="1">
        <f>IF(GP150&gt;='Drive Train'!$F$29,1,0)</f>
        <v>0</v>
      </c>
      <c r="GT150" s="43">
        <f t="shared" si="242"/>
        <v>33.333333333333314</v>
      </c>
      <c r="GU150" s="49">
        <f>GU149+'DEPRECATED - DT-Prelim Calcs'!$C$11</f>
        <v>584</v>
      </c>
      <c r="GV150" s="2">
        <f>HF150/'Drive Train'!$F$35</f>
        <v>0.84946236559139798</v>
      </c>
      <c r="GW150" s="36">
        <f>HD150*12*60/(PI() * 'Drive Train'!$F$15)/GV$2*GV150</f>
        <v>-273593.94316188066</v>
      </c>
      <c r="GX150" s="2">
        <f>('DEPRECATED - DT-Prelim Calcs'!$C$6*GV150-GW150)/('DEPRECATED - DT-Prelim Calcs'!$C$6*GV150)*'DEPRECATED - DT-Prelim Calcs'!$C$7*GV150</f>
        <v>205.10554486283999</v>
      </c>
      <c r="GY150" s="43">
        <f>GX150/'DEPRECATED - DT-Prelim Calcs'!$C$7*('DEPRECATED - DT-Prelim Calcs'!$C$8-'DEPRECATED - DT-Prelim Calcs'!$C$9)+'DEPRECATED - DT-Prelim Calcs'!$C$9</f>
        <v>11175.160279841282</v>
      </c>
      <c r="GZ150" s="43">
        <f t="shared" si="199"/>
        <v>33.333333333333314</v>
      </c>
      <c r="HA150" s="2">
        <f t="shared" si="243"/>
        <v>1.4462867232450001</v>
      </c>
      <c r="HB150" s="43">
        <f>HA150*'DEPRECATED - DT-Prelim Calcs'!$C$21/GV$2/'DEPRECATED - DT-Prelim Calcs'!$C$19/'DEPRECATED - DT-Prelim Calcs'!$C$18*3.39*'DEPRECATED - DT-Prelim Calcs'!$C$20</f>
        <v>29.053734754561201</v>
      </c>
      <c r="HC150" s="36">
        <f t="shared" si="244"/>
        <v>0</v>
      </c>
      <c r="HD150" s="43">
        <f>HB149*'DEPRECATED - DT-Prelim Calcs'!$C$11+HD149</f>
        <v>-936.88967577443225</v>
      </c>
      <c r="HE150" s="43">
        <f>HE149+0.5*HB150*'DEPRECATED - DT-Prelim Calcs'!$C$11^2+HD150*'DEPRECATED - DT-Prelim Calcs'!$C$11</f>
        <v>-201972.18021852974</v>
      </c>
      <c r="HF150" s="43">
        <f>MIN('Drive Train'!$F$35-GZ149*'DEPRECATED - DT-Prelim Calcs'!$C$21*'Drive Train'!$F$39,HF149+GZ$2)</f>
        <v>10.533333333333335</v>
      </c>
      <c r="HG150" s="43">
        <f>'Drive Train'!$F$35-GZ150*'DEPRECATED - DT-Prelim Calcs'!$C$21*'Drive Train'!$F$39</f>
        <v>10.533333333333335</v>
      </c>
      <c r="HH150" s="1">
        <f>IF(HE150&gt;='Drive Train'!$F$29,1,0)</f>
        <v>0</v>
      </c>
      <c r="HI150" s="43">
        <f t="shared" si="245"/>
        <v>37.037037037037017</v>
      </c>
      <c r="HJ150" s="49">
        <f>HJ149+'DEPRECATED - DT-Prelim Calcs'!$C$11</f>
        <v>584</v>
      </c>
      <c r="HK150" s="2">
        <f>HU150/'Drive Train'!$F$35</f>
        <v>0.83440860215053769</v>
      </c>
      <c r="HL150" s="36">
        <f>HS150*12*60/(PI() * 'Drive Train'!$F$15)/HK$2*HK150</f>
        <v>-10925.242463423048</v>
      </c>
      <c r="HM150" s="2">
        <f>('DEPRECATED - DT-Prelim Calcs'!$C$6*HK150-HL150)/('DEPRECATED - DT-Prelim Calcs'!$C$6*HK150)*'DEPRECATED - DT-Prelim Calcs'!$C$7*HK150</f>
        <v>11.944628249016132</v>
      </c>
      <c r="HN150" s="43">
        <f>HM150/'DEPRECATED - DT-Prelim Calcs'!$C$7*('DEPRECATED - DT-Prelim Calcs'!$C$8-'DEPRECATED - DT-Prelim Calcs'!$C$9)+'DEPRECATED - DT-Prelim Calcs'!$C$9</f>
        <v>652.21482252102805</v>
      </c>
      <c r="HO150" s="43">
        <f t="shared" si="200"/>
        <v>36.66666666666665</v>
      </c>
      <c r="HP150" s="2">
        <f t="shared" si="246"/>
        <v>1.4462867232450001</v>
      </c>
      <c r="HQ150" s="43">
        <f>HP150*'DEPRECATED - DT-Prelim Calcs'!$C$21/HK$2/'DEPRECATED - DT-Prelim Calcs'!$C$19/'DEPRECATED - DT-Prelim Calcs'!$C$18*3.39*'DEPRECATED - DT-Prelim Calcs'!$C$20</f>
        <v>29.053734754561201</v>
      </c>
      <c r="HR150" s="36">
        <f t="shared" si="247"/>
        <v>0</v>
      </c>
      <c r="HS150" s="43">
        <f>HQ149*'DEPRECATED - DT-Prelim Calcs'!$C$11+HS149</f>
        <v>-38.087145808816231</v>
      </c>
      <c r="HT150" s="43">
        <f>HT149+0.5*HQ150*'DEPRECATED - DT-Prelim Calcs'!$C$11^2+HS150*'DEPRECATED - DT-Prelim Calcs'!$C$11</f>
        <v>-204979.27575915545</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48"/>
        <v>40.740740740740726</v>
      </c>
      <c r="HY150" s="49">
        <f>HY149+'DEPRECATED - DT-Prelim Calcs'!$C$11</f>
        <v>584</v>
      </c>
      <c r="HZ150" s="2">
        <f>IJ150/'Drive Train'!$F$35</f>
        <v>0.8193548387096774</v>
      </c>
      <c r="IA150" s="36">
        <f>IH150*12*60/(PI() * 'Drive Train'!$F$15)/HZ$2*HZ150</f>
        <v>-119212.58955496637</v>
      </c>
      <c r="IB150" s="2">
        <f>('DEPRECATED - DT-Prelim Calcs'!$C$6*HZ150-IA150)/('DEPRECATED - DT-Prelim Calcs'!$C$6*HZ150)*'DEPRECATED - DT-Prelim Calcs'!$C$7*HZ150</f>
        <v>91.477107267653778</v>
      </c>
      <c r="IC150" s="43">
        <f>IB150/'DEPRECATED - DT-Prelim Calcs'!$C$7*('DEPRECATED - DT-Prelim Calcs'!$C$8-'DEPRECATED - DT-Prelim Calcs'!$C$9)+'DEPRECATED - DT-Prelim Calcs'!$C$9</f>
        <v>4984.9543511483025</v>
      </c>
      <c r="ID150" s="43">
        <f t="shared" si="201"/>
        <v>39.999999999999986</v>
      </c>
      <c r="IE150" s="2">
        <f t="shared" si="249"/>
        <v>1.4462867232450001</v>
      </c>
      <c r="IF150" s="43">
        <f>IE150*'DEPRECATED - DT-Prelim Calcs'!$C$21/HZ$2/'DEPRECATED - DT-Prelim Calcs'!$C$19/'DEPRECATED - DT-Prelim Calcs'!$C$18*3.39*'DEPRECATED - DT-Prelim Calcs'!$C$20</f>
        <v>29.053734754561201</v>
      </c>
      <c r="IG150" s="36">
        <f t="shared" si="250"/>
        <v>0</v>
      </c>
      <c r="IH150" s="43">
        <f>IF149*'DEPRECATED - DT-Prelim Calcs'!$C$11+IH149</f>
        <v>-423.22977771946006</v>
      </c>
      <c r="II150" s="43">
        <f>II149+0.5*IF150*'DEPRECATED - DT-Prelim Calcs'!$C$11^2+IH150*'DEPRECATED - DT-Prelim Calcs'!$C$11</f>
        <v>-206707.27667506388</v>
      </c>
      <c r="IJ150" s="43">
        <f>MIN('Drive Train'!$F$35-ID149*'DEPRECATED - DT-Prelim Calcs'!$C$21*'Drive Train'!$F$39,IJ149+ID$2)</f>
        <v>10.16</v>
      </c>
      <c r="IK150" s="43">
        <f>'Drive Train'!$F$35-ID150*'DEPRECATED - DT-Prelim Calcs'!$C$21*'Drive Train'!$F$39</f>
        <v>10.16</v>
      </c>
      <c r="IL150" s="1">
        <f>IF(II150&gt;='Drive Train'!$F$29,1,0)</f>
        <v>0</v>
      </c>
      <c r="IM150" s="43">
        <f t="shared" si="251"/>
        <v>44.444444444444429</v>
      </c>
      <c r="IN150" s="49">
        <f>IN149+'DEPRECATED - DT-Prelim Calcs'!$C$11</f>
        <v>584</v>
      </c>
      <c r="IO150" s="2">
        <f>IY150/'Drive Train'!$F$35</f>
        <v>0.80430107526881722</v>
      </c>
      <c r="IP150" s="36">
        <f>IW150*12*60/(PI() * 'Drive Train'!$F$15)/IO$2*IO150</f>
        <v>-135693.30500328273</v>
      </c>
      <c r="IQ150" s="2">
        <f>('DEPRECATED - DT-Prelim Calcs'!$C$6*IO150-IP150)/('DEPRECATED - DT-Prelim Calcs'!$C$6*IO150)*'DEPRECATED - DT-Prelim Calcs'!$C$7*IO150</f>
        <v>103.52163920059633</v>
      </c>
      <c r="IR150" s="43">
        <f>IQ150/'DEPRECATED - DT-Prelim Calcs'!$C$7*('DEPRECATED - DT-Prelim Calcs'!$C$8-'DEPRECATED - DT-Prelim Calcs'!$C$9)+'DEPRECATED - DT-Prelim Calcs'!$C$9</f>
        <v>5641.1116877936802</v>
      </c>
      <c r="IS150" s="43">
        <f t="shared" si="202"/>
        <v>43.333333333333321</v>
      </c>
      <c r="IT150" s="2">
        <f t="shared" si="252"/>
        <v>1.4462867232450001</v>
      </c>
      <c r="IU150" s="43">
        <f>IT150*'DEPRECATED - DT-Prelim Calcs'!$C$21/IO$2/'DEPRECATED - DT-Prelim Calcs'!$C$19/'DEPRECATED - DT-Prelim Calcs'!$C$18*3.39*'DEPRECATED - DT-Prelim Calcs'!$C$20</f>
        <v>29.053734754561201</v>
      </c>
      <c r="IV150" s="36">
        <f t="shared" si="253"/>
        <v>0</v>
      </c>
      <c r="IW150" s="43">
        <f>IU149*'DEPRECATED - DT-Prelim Calcs'!$C$11+IW149</f>
        <v>-490.7563054934862</v>
      </c>
      <c r="IX150" s="43">
        <f>IX149+0.5*IU150*'DEPRECATED - DT-Prelim Calcs'!$C$11^2+IW150*'DEPRECATED - DT-Prelim Calcs'!$C$11</f>
        <v>-248753.0727092085</v>
      </c>
      <c r="IY150" s="43">
        <f>MIN('Drive Train'!$F$35-IS149*'DEPRECATED - DT-Prelim Calcs'!$C$21*'Drive Train'!$F$39,IY149+IS$2)</f>
        <v>9.9733333333333345</v>
      </c>
      <c r="IZ150" s="43">
        <f>'Drive Train'!$F$35-IS150*'DEPRECATED - DT-Prelim Calcs'!$C$21*'Drive Train'!$F$39</f>
        <v>9.9733333333333345</v>
      </c>
      <c r="JA150" s="1">
        <f>IF(IX150&gt;='Drive Train'!$F$29,1,0)</f>
        <v>0</v>
      </c>
      <c r="JB150" s="43">
        <f t="shared" si="254"/>
        <v>48.148148148148138</v>
      </c>
      <c r="JC150" s="49">
        <f>JC149+'DEPRECATED - DT-Prelim Calcs'!$C$11</f>
        <v>584</v>
      </c>
      <c r="JD150" s="2">
        <f>JN150/'Drive Train'!$F$35</f>
        <v>0.78924731182795704</v>
      </c>
      <c r="JE150" s="36">
        <f>JL150*12*60/(PI() * 'Drive Train'!$F$15)/JD$2*JD150</f>
        <v>-175679.63972361322</v>
      </c>
      <c r="JF150" s="2">
        <f>('DEPRECATED - DT-Prelim Calcs'!$C$6*JD150-JE150)/('DEPRECATED - DT-Prelim Calcs'!$C$6*JD150)*'DEPRECATED - DT-Prelim Calcs'!$C$7*JD150</f>
        <v>132.84538028490979</v>
      </c>
      <c r="JG150" s="43">
        <f>JF150/'DEPRECATED - DT-Prelim Calcs'!$C$7*('DEPRECATED - DT-Prelim Calcs'!$C$8-'DEPRECATED - DT-Prelim Calcs'!$C$9)+'DEPRECATED - DT-Prelim Calcs'!$C$9</f>
        <v>7238.5990752226971</v>
      </c>
      <c r="JH150" s="43">
        <f t="shared" si="203"/>
        <v>46.666666666666657</v>
      </c>
      <c r="JI150" s="2">
        <f t="shared" si="255"/>
        <v>1.4462867232450001</v>
      </c>
      <c r="JJ150" s="43">
        <f>JI150*'DEPRECATED - DT-Prelim Calcs'!$C$21/JD$2/'DEPRECATED - DT-Prelim Calcs'!$C$19/'DEPRECATED - DT-Prelim Calcs'!$C$18*3.39*'DEPRECATED - DT-Prelim Calcs'!$C$20</f>
        <v>29.053734754561201</v>
      </c>
      <c r="JK150" s="36">
        <f t="shared" si="256"/>
        <v>0</v>
      </c>
      <c r="JL150" s="43">
        <f>JJ149*'DEPRECATED - DT-Prelim Calcs'!$C$11+JL149</f>
        <v>-647.49204631286534</v>
      </c>
      <c r="JM150" s="43">
        <f>JM149+0.5*JJ150*'DEPRECATED - DT-Prelim Calcs'!$C$11^2+JL150*'DEPRECATED - DT-Prelim Calcs'!$C$11</f>
        <v>-226654.02452124201</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103.33333333333333</v>
      </c>
      <c r="JR150" s="49">
        <f>JR149+'DEPRECATED - DT-Prelim Calcs'!$C$11</f>
        <v>584</v>
      </c>
      <c r="JS150" s="2">
        <f>KC150/'Drive Train'!$F$35</f>
        <v>0.77419354838709686</v>
      </c>
      <c r="JT150" s="36">
        <f>KA150*12*60/(PI() * 'Drive Train'!$F$15)/JS$2*JS150</f>
        <v>18648.060420048903</v>
      </c>
      <c r="JU150" s="2">
        <f>('DEPRECATED - DT-Prelim Calcs'!$C$6*JS150-JT150)/('DEPRECATED - DT-Prelim Calcs'!$C$6*JS150)*'DEPRECATED - DT-Prelim Calcs'!$C$7*JS150</f>
        <v>-10.077402692238396</v>
      </c>
      <c r="JV150" s="43">
        <f>JU150/'DEPRECATED - DT-Prelim Calcs'!$C$7*('DEPRECATED - DT-Prelim Calcs'!$C$8-'DEPRECATED - DT-Prelim Calcs'!$C$9)+'DEPRECATED - DT-Prelim Calcs'!$C$9</f>
        <v>-547.49283323388272</v>
      </c>
      <c r="JW150" s="43">
        <f t="shared" si="204"/>
        <v>-547.49283323388272</v>
      </c>
      <c r="JX150" s="2">
        <f t="shared" si="257"/>
        <v>-11.958958146040226</v>
      </c>
      <c r="JY150" s="43">
        <f>JX150*'DEPRECATED - DT-Prelim Calcs'!$C$21/JS$2/'DEPRECATED - DT-Prelim Calcs'!$C$19/'DEPRECATED - DT-Prelim Calcs'!$C$18*3.39*'DEPRECATED - DT-Prelim Calcs'!$C$20</f>
        <v>-240.23756308595625</v>
      </c>
      <c r="JZ150" s="36">
        <f t="shared" si="258"/>
        <v>1</v>
      </c>
      <c r="KA150" s="43">
        <f>JY149*'DEPRECATED - DT-Prelim Calcs'!$C$11+KA149</f>
        <v>70.066469837926348</v>
      </c>
      <c r="KB150" s="43">
        <f>KB149+0.5*JY150*'DEPRECATED - DT-Prelim Calcs'!$C$11^2+KA150*'DEPRECATED - DT-Prelim Calcs'!$C$11</f>
        <v>-229579.38199058903</v>
      </c>
      <c r="KC150" s="43">
        <f>MIN('Drive Train'!$F$35-JW149*'DEPRECATED - DT-Prelim Calcs'!$C$21*'Drive Train'!$F$39,KC149+JW$2)</f>
        <v>9.6000000000000014</v>
      </c>
      <c r="KD150" s="43">
        <f>'Drive Train'!$F$35-JW150*'DEPRECATED - DT-Prelim Calcs'!$C$21*'Drive Train'!$F$39</f>
        <v>43.059598661097432</v>
      </c>
      <c r="KE150" s="1">
        <f>IF(KB150&gt;='Drive Train'!$F$29,1,0)</f>
        <v>0</v>
      </c>
      <c r="KF150" s="43">
        <f>MIN(JV150,'DEPRECATED - DT-Prelim Calcs'!$C$10)*'DEPRECATED - DT-Prelim Calcs'!$C$11*1000/60/60</f>
        <v>-608.32537025986971</v>
      </c>
      <c r="KG150" s="49">
        <f>KG149+'DEPRECATED - DT-Prelim Calcs'!$C$11</f>
        <v>584</v>
      </c>
      <c r="KH150" s="2">
        <f>KR150/'Drive Train'!$F$35</f>
        <v>0.75913978494623657</v>
      </c>
      <c r="KI150" s="36">
        <f>KP150*12*60/(PI() * 'Drive Train'!$F$15)/KH$2*KH150</f>
        <v>20634.685797334645</v>
      </c>
      <c r="KJ150" s="2">
        <f>('DEPRECATED - DT-Prelim Calcs'!$C$6*KH150-KI150)/('DEPRECATED - DT-Prelim Calcs'!$C$6*KH150)*'DEPRECATED - DT-Prelim Calcs'!$C$7*KH150</f>
        <v>-11.608392463382636</v>
      </c>
      <c r="KK150" s="43">
        <f>KJ150/'DEPRECATED - DT-Prelim Calcs'!$C$7*('DEPRECATED - DT-Prelim Calcs'!$C$8-'DEPRECATED - DT-Prelim Calcs'!$C$9)+'DEPRECATED - DT-Prelim Calcs'!$C$9</f>
        <v>-630.89749987084497</v>
      </c>
      <c r="KL150" s="43">
        <f t="shared" si="205"/>
        <v>-630.89749987084497</v>
      </c>
      <c r="KM150" s="2">
        <f t="shared" si="259"/>
        <v>-13.731680977977799</v>
      </c>
      <c r="KN150" s="43">
        <f>KM150*'DEPRECATED - DT-Prelim Calcs'!$C$21/KH$2/'DEPRECATED - DT-Prelim Calcs'!$C$19/'DEPRECATED - DT-Prelim Calcs'!$C$18*3.39*'DEPRECATED - DT-Prelim Calcs'!$C$20</f>
        <v>-275.84891049355053</v>
      </c>
      <c r="KO150" s="36">
        <f t="shared" si="260"/>
        <v>1</v>
      </c>
      <c r="KP150" s="43">
        <f>KN149*'DEPRECATED - DT-Prelim Calcs'!$C$11+KP149</f>
        <v>79.068267886813231</v>
      </c>
      <c r="KQ150" s="43">
        <f>KQ149+0.5*KN150*'DEPRECATED - DT-Prelim Calcs'!$C$11^2+KP150*'DEPRECATED - DT-Prelim Calcs'!$C$11</f>
        <v>-236747.25441271646</v>
      </c>
      <c r="KR150" s="43">
        <f>MIN('Drive Train'!$F$35-KL149*'DEPRECATED - DT-Prelim Calcs'!$C$21*'Drive Train'!$F$39,KR149+KL$2)</f>
        <v>9.413333333333334</v>
      </c>
      <c r="KS150" s="43">
        <f>'Drive Train'!$F$35-KL150*'DEPRECATED - DT-Prelim Calcs'!$C$21*'Drive Train'!$F$39</f>
        <v>47.730259992767316</v>
      </c>
      <c r="KT150" s="1">
        <f>IF(KQ150&gt;='Drive Train'!$F$29,1,0)</f>
        <v>0</v>
      </c>
      <c r="KU150" s="43">
        <f>MIN(KK150,'DEPRECATED - DT-Prelim Calcs'!$C$10)*'DEPRECATED - DT-Prelim Calcs'!$C$11*1000/60/60</f>
        <v>-700.99722207871662</v>
      </c>
      <c r="KV150" s="49">
        <f>KV149+'DEPRECATED - DT-Prelim Calcs'!$C$11</f>
        <v>584</v>
      </c>
      <c r="KW150" s="2">
        <f>LG150/'Drive Train'!$F$35</f>
        <v>0.74408602150537628</v>
      </c>
      <c r="KX150" s="36">
        <f>LE150*12*60/(PI() * 'Drive Train'!$F$15)/KW$2*KW150</f>
        <v>-176998.89351286716</v>
      </c>
      <c r="KY150" s="2">
        <f>('DEPRECATED - DT-Prelim Calcs'!$C$6*KW150-KX150)/('DEPRECATED - DT-Prelim Calcs'!$C$6*KW150)*'DEPRECATED - DT-Prelim Calcs'!$C$7*KW150</f>
        <v>133.6033701141121</v>
      </c>
      <c r="KZ150" s="43">
        <f>KY150/'DEPRECATED - DT-Prelim Calcs'!$C$7*('DEPRECATED - DT-Prelim Calcs'!$C$8-'DEPRECATED - DT-Prelim Calcs'!$C$9)+'DEPRECATED - DT-Prelim Calcs'!$C$9</f>
        <v>7279.892550992673</v>
      </c>
      <c r="LA150" s="43">
        <f t="shared" si="206"/>
        <v>56.666666666666664</v>
      </c>
      <c r="LB150" s="2">
        <f t="shared" si="261"/>
        <v>1.4462867232450001</v>
      </c>
      <c r="LC150" s="43">
        <f>LB150*'DEPRECATED - DT-Prelim Calcs'!$C$21/KW$2/'DEPRECATED - DT-Prelim Calcs'!$C$19/'DEPRECATED - DT-Prelim Calcs'!$C$18*3.39*'DEPRECATED - DT-Prelim Calcs'!$C$20</f>
        <v>29.053734754561201</v>
      </c>
      <c r="LD150" s="36">
        <f t="shared" si="262"/>
        <v>0</v>
      </c>
      <c r="LE150" s="43">
        <f>LC149*'DEPRECATED - DT-Prelim Calcs'!$C$11+LE149</f>
        <v>-691.94810252729269</v>
      </c>
      <c r="LF150" s="43">
        <f>LF149+0.5*LC150*'DEPRECATED - DT-Prelim Calcs'!$C$11^2+LE150*'DEPRECATED - DT-Prelim Calcs'!$C$11</f>
        <v>-264581.68521606817</v>
      </c>
      <c r="LG150" s="43">
        <f>MIN('Drive Train'!$F$35-LA149*'DEPRECATED - DT-Prelim Calcs'!$C$21*'Drive Train'!$F$39,LG149+LA$2)</f>
        <v>9.2266666666666666</v>
      </c>
      <c r="LH150" s="43">
        <f>'Drive Train'!$F$35-LA150*'DEPRECATED - DT-Prelim Calcs'!$C$21*'Drive Train'!$F$39</f>
        <v>9.2266666666666666</v>
      </c>
      <c r="LI150" s="1">
        <f>IF(LF150&gt;='Drive Train'!$F$29,1,0)</f>
        <v>0</v>
      </c>
      <c r="LJ150" s="43">
        <f>MIN(KZ150,'DEPRECATED - DT-Prelim Calcs'!$C$10)*'DEPRECATED - DT-Prelim Calcs'!$C$11*1000/60/60</f>
        <v>103.33333333333333</v>
      </c>
      <c r="LK150" s="49">
        <f>LK149+'DEPRECATED - DT-Prelim Calcs'!$C$11</f>
        <v>584</v>
      </c>
      <c r="LL150" s="2">
        <f>LV150/'Drive Train'!$F$35</f>
        <v>0.72903225806451621</v>
      </c>
      <c r="LM150" s="36">
        <f>LT150*12*60/(PI() * 'Drive Train'!$F$15)/LL$2*LL150</f>
        <v>18527.123538140855</v>
      </c>
      <c r="LN150" s="2">
        <f>('DEPRECATED - DT-Prelim Calcs'!$C$6*LL150-LM150)/('DEPRECATED - DT-Prelim Calcs'!$C$6*LL150)*'DEPRECATED - DT-Prelim Calcs'!$C$7*LL150</f>
        <v>-10.200307266711999</v>
      </c>
      <c r="LO150" s="43">
        <f>LN150/'DEPRECATED - DT-Prelim Calcs'!$C$7*('DEPRECATED - DT-Prelim Calcs'!$C$8-'DEPRECATED - DT-Prelim Calcs'!$C$9)+'DEPRECATED - DT-Prelim Calcs'!$C$9</f>
        <v>-554.1883809477431</v>
      </c>
      <c r="LP150" s="43">
        <f t="shared" si="207"/>
        <v>-554.1883809477431</v>
      </c>
      <c r="LQ150" s="2">
        <f t="shared" si="263"/>
        <v>-12.18546104571457</v>
      </c>
      <c r="LR150" s="43">
        <f>LQ150*'DEPRECATED - DT-Prelim Calcs'!$C$21/LL$2/'DEPRECATED - DT-Prelim Calcs'!$C$19/'DEPRECATED - DT-Prelim Calcs'!$C$18*3.39*'DEPRECATED - DT-Prelim Calcs'!$C$20</f>
        <v>-244.78766719913816</v>
      </c>
      <c r="LS150" s="36">
        <f t="shared" si="264"/>
        <v>1</v>
      </c>
      <c r="LT150" s="43">
        <f>LR149*'DEPRECATED - DT-Prelim Calcs'!$C$11+LT149</f>
        <v>73.924325269861896</v>
      </c>
      <c r="LU150" s="43">
        <f>LU149+0.5*LR150*'DEPRECATED - DT-Prelim Calcs'!$C$11^2+LT150*'DEPRECATED - DT-Prelim Calcs'!$C$11</f>
        <v>-260498.32412751883</v>
      </c>
      <c r="LV150" s="43">
        <f>MIN('Drive Train'!$F$35-LP149*'DEPRECATED - DT-Prelim Calcs'!$C$21*'Drive Train'!$F$39,LV149+LP$2)</f>
        <v>9.0400000000000009</v>
      </c>
      <c r="LW150" s="43">
        <f>'Drive Train'!$F$35-LP150*'DEPRECATED - DT-Prelim Calcs'!$C$21*'Drive Train'!$F$39</f>
        <v>43.434549333073612</v>
      </c>
      <c r="LX150" s="1">
        <f>IF(LU150&gt;='Drive Train'!$F$29,1,0)</f>
        <v>0</v>
      </c>
      <c r="LY150" s="43">
        <f>MIN(LO150,'DEPRECATED - DT-Prelim Calcs'!$C$10)*'DEPRECATED - DT-Prelim Calcs'!$C$11*1000/60/60</f>
        <v>-615.76486771971452</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1"/>
        <v>0</v>
      </c>
      <c r="X151" s="2">
        <f>MAX(MIN(IF(AND(AI150=1,AG151&lt;0),-1,1)*(W151-$C$9)/($C$8-$C$9)*$C$7-$C$29*AE151/T$2 -  AI150*$C$29/2,X$2),MAX(X$4:X150)*-1)</f>
        <v>-0.27672021620693066</v>
      </c>
      <c r="Y151" s="43">
        <f t="shared" si="182"/>
        <v>0</v>
      </c>
      <c r="Z151" s="43">
        <f t="shared" si="183"/>
        <v>0</v>
      </c>
      <c r="AA151" s="43">
        <f t="shared" si="184"/>
        <v>0</v>
      </c>
      <c r="AB151" s="43" t="e">
        <f t="shared" si="185"/>
        <v>#N/A</v>
      </c>
      <c r="AC151" s="36">
        <f t="shared" si="208"/>
        <v>1</v>
      </c>
      <c r="AD151" s="1">
        <f t="shared" si="186"/>
        <v>1</v>
      </c>
      <c r="AE151" s="43">
        <f t="shared" si="187"/>
        <v>0</v>
      </c>
      <c r="AF151" s="43" t="e">
        <f t="shared" si="188"/>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889.49632897085212</v>
      </c>
      <c r="AK151" s="43">
        <f t="shared" si="265"/>
        <v>0</v>
      </c>
      <c r="AL151" s="49">
        <f>AL150+'DEPRECATED - DT-Prelim Calcs'!$C$11</f>
        <v>588</v>
      </c>
      <c r="AM151" s="2">
        <f>AW151/'Drive Train'!$F$35</f>
        <v>0.57999999999999996</v>
      </c>
      <c r="AN151" s="36">
        <f>AU151*12*60/(PI() * 'Drive Train'!$F$15)/AM$2*AM151</f>
        <v>3083.625795090486</v>
      </c>
      <c r="AO151" s="2">
        <f>('DEPRECATED - DT-Prelim Calcs'!$C$6*AM151-AN151)/('DEPRECATED - DT-Prelim Calcs'!$C$6*AM151)*'DEPRECATED - DT-Prelim Calcs'!$C$7*AM151</f>
        <v>0.45339671175950147</v>
      </c>
      <c r="AP151" s="43">
        <f>AO151/'DEPRECATED - DT-Prelim Calcs'!$C$7*('DEPRECATED - DT-Prelim Calcs'!$C$8-'DEPRECATED - DT-Prelim Calcs'!$C$9)+'DEPRECATED - DT-Prelim Calcs'!$C$9</f>
        <v>26.199970118241499</v>
      </c>
      <c r="AQ151" s="43">
        <f t="shared" si="189"/>
        <v>26.199970118241499</v>
      </c>
      <c r="AR151" s="2">
        <f t="shared" si="209"/>
        <v>3.809226698023449E-2</v>
      </c>
      <c r="AS151" s="43">
        <f>AR151*'DEPRECATED - DT-Prelim Calcs'!$C$21/AM$2/'DEPRECATED - DT-Prelim Calcs'!$C$19/'DEPRECATED - DT-Prelim Calcs'!$C$18*3.39*'DEPRECATED - DT-Prelim Calcs'!$C$20</f>
        <v>0.38260830416825475</v>
      </c>
      <c r="AT151" s="36">
        <f t="shared" si="210"/>
        <v>0</v>
      </c>
      <c r="AU151" s="43">
        <f>AS150*'DEPRECATED - DT-Prelim Calcs'!$C$11+AU150</f>
        <v>30.930702887216654</v>
      </c>
      <c r="AV151" s="43">
        <f>AV150+0.5*AS151*'DEPRECATED - DT-Prelim Calcs'!$C$11^2+AU151*'DEPRECATED - DT-Prelim Calcs'!$C$11</f>
        <v>8544.4354982784134</v>
      </c>
      <c r="AW151" s="43">
        <f>MIN('Drive Train'!$F$35-AQ150*'DEPRECATED - DT-Prelim Calcs'!$C$21*'Drive Train'!$F$39,AW150+AQ$2)</f>
        <v>7.1920000000000002</v>
      </c>
      <c r="AX151" s="43">
        <f>'Drive Train'!$F$35-AQ151*'DEPRECATED - DT-Prelim Calcs'!$C$21*'Drive Train'!$F$39</f>
        <v>10.932801673378476</v>
      </c>
      <c r="AY151" s="1">
        <f>IF(AV151&gt;='Drive Train'!$F$29,1,0)</f>
        <v>1</v>
      </c>
      <c r="AZ151" s="43">
        <f t="shared" si="211"/>
        <v>29.11107790915722</v>
      </c>
      <c r="BA151" s="49">
        <f>BA150+'DEPRECATED - DT-Prelim Calcs'!$C$11</f>
        <v>588</v>
      </c>
      <c r="BB151" s="2">
        <f>BL151/'Drive Train'!$F$35</f>
        <v>0.57999999999999996</v>
      </c>
      <c r="BC151" s="36">
        <f>BJ151*12*60/(PI() * 'Drive Train'!$F$15)/BB$2*BB151</f>
        <v>-15118.195028458484</v>
      </c>
      <c r="BD151" s="2">
        <f>('DEPRECATED - DT-Prelim Calcs'!$C$6*BB151-BC151)/('DEPRECATED - DT-Prelim Calcs'!$C$6*BB151)*'DEPRECATED - DT-Prelim Calcs'!$C$7*BB151</f>
        <v>13.833732082048636</v>
      </c>
      <c r="BE151" s="43">
        <f>BD151/'DEPRECATED - DT-Prelim Calcs'!$C$7*('DEPRECATED - DT-Prelim Calcs'!$C$8-'DEPRECATED - DT-Prelim Calcs'!$C$9)+'DEPRECATED - DT-Prelim Calcs'!$C$9</f>
        <v>755.12868805190317</v>
      </c>
      <c r="BF151" s="43">
        <f t="shared" si="190"/>
        <v>93</v>
      </c>
      <c r="BG151" s="2">
        <f t="shared" si="212"/>
        <v>2.0025508475699998</v>
      </c>
      <c r="BH151" s="43">
        <f>BG151*'DEPRECATED - DT-Prelim Calcs'!$C$21/BB$2/'DEPRECATED - DT-Prelim Calcs'!$C$19/'DEPRECATED - DT-Prelim Calcs'!$C$18*3.39*'DEPRECATED - DT-Prelim Calcs'!$C$20</f>
        <v>29.053734754561201</v>
      </c>
      <c r="BI151" s="36">
        <f t="shared" si="213"/>
        <v>0</v>
      </c>
      <c r="BJ151" s="43">
        <f>BH150*'DEPRECATED - DT-Prelim Calcs'!$C$11+BJ150</f>
        <v>-104.98499212410015</v>
      </c>
      <c r="BK151" s="43">
        <f>BK150+0.5*BH151*'DEPRECATED - DT-Prelim Calcs'!$C$11^2+BJ151*'DEPRECATED - DT-Prelim Calcs'!$C$11</f>
        <v>-75539.599536240305</v>
      </c>
      <c r="BL151" s="43">
        <f>MIN('Drive Train'!$F$35-BF150*'DEPRECATED - DT-Prelim Calcs'!$C$21*'Drive Train'!$F$39,BL150+BF$2)</f>
        <v>7.1920000000000002</v>
      </c>
      <c r="BM151" s="43">
        <f>'Drive Train'!$F$35-BF151*'DEPRECATED - DT-Prelim Calcs'!$C$21*'Drive Train'!$F$39</f>
        <v>7.1920000000000002</v>
      </c>
      <c r="BN151" s="1">
        <f>IF(BK151&gt;='Drive Train'!$F$29,1,0)</f>
        <v>0</v>
      </c>
      <c r="BO151" s="43">
        <f t="shared" si="214"/>
        <v>103.33333333333333</v>
      </c>
      <c r="BP151" s="49">
        <f>BP150+'DEPRECATED - DT-Prelim Calcs'!$C$11</f>
        <v>588</v>
      </c>
      <c r="BQ151" s="2">
        <f>CA151/'Drive Train'!$F$35</f>
        <v>0.57999999999999996</v>
      </c>
      <c r="BR151" s="36">
        <f>BY151*12*60/(PI() * 'Drive Train'!$F$15)/BQ$2*BQ151</f>
        <v>-13858.471895010905</v>
      </c>
      <c r="BS151" s="2">
        <f>('DEPRECATED - DT-Prelim Calcs'!$C$6*BQ151-BR151)/('DEPRECATED - DT-Prelim Calcs'!$C$6*BQ151)*'DEPRECATED - DT-Prelim Calcs'!$C$7*BQ151</f>
        <v>12.907697364827765</v>
      </c>
      <c r="BT151" s="43">
        <f>BS151/'DEPRECATED - DT-Prelim Calcs'!$C$7*('DEPRECATED - DT-Prelim Calcs'!$C$8-'DEPRECATED - DT-Prelim Calcs'!$C$9)+'DEPRECATED - DT-Prelim Calcs'!$C$9</f>
        <v>704.68052808390064</v>
      </c>
      <c r="BU151" s="43">
        <f t="shared" si="191"/>
        <v>93</v>
      </c>
      <c r="BV151" s="2">
        <f t="shared" si="215"/>
        <v>1.5313624128476471</v>
      </c>
      <c r="BW151" s="43">
        <f>BV151*'DEPRECATED - DT-Prelim Calcs'!$C$21/BQ$2/'DEPRECATED - DT-Prelim Calcs'!$C$19/'DEPRECATED - DT-Prelim Calcs'!$C$18*3.39*'DEPRECATED - DT-Prelim Calcs'!$C$20</f>
        <v>29.053734754561201</v>
      </c>
      <c r="BX151" s="36">
        <f t="shared" si="216"/>
        <v>0</v>
      </c>
      <c r="BY151" s="43">
        <f>BW150*'DEPRECATED - DT-Prelim Calcs'!$C$11+BY150</f>
        <v>-73.593092453257057</v>
      </c>
      <c r="BZ151" s="43">
        <f>BZ150+0.5*BW151*'DEPRECATED - DT-Prelim Calcs'!$C$11^2+BY151*'DEPRECATED - DT-Prelim Calcs'!$C$11</f>
        <v>-183527.53098646115</v>
      </c>
      <c r="CA151" s="43">
        <f>MIN('Drive Train'!$F$35-BU150*'DEPRECATED - DT-Prelim Calcs'!$C$21*'Drive Train'!$F$39,CA150+BU$2)</f>
        <v>7.1920000000000002</v>
      </c>
      <c r="CB151" s="43">
        <f>'Drive Train'!$F$35-BU151*'DEPRECATED - DT-Prelim Calcs'!$C$21*'Drive Train'!$F$39</f>
        <v>7.1920000000000002</v>
      </c>
      <c r="CC151" s="1">
        <f>IF(BZ151&gt;='Drive Train'!$F$29,1,0)</f>
        <v>0</v>
      </c>
      <c r="CD151" s="43">
        <f t="shared" si="217"/>
        <v>103.33333333333333</v>
      </c>
      <c r="CE151" s="49">
        <f>CE150+'DEPRECATED - DT-Prelim Calcs'!$C$11</f>
        <v>588</v>
      </c>
      <c r="CF151" s="2">
        <f>CP151/'Drive Train'!$F$35</f>
        <v>0.57999999999999996</v>
      </c>
      <c r="CG151" s="36">
        <f>CN151*12*60/(PI() * 'Drive Train'!$F$15)/CF$2*CF151</f>
        <v>-264904.97540148784</v>
      </c>
      <c r="CH151" s="2">
        <f>('DEPRECATED - DT-Prelim Calcs'!$C$6*CF151-CG151)/('DEPRECATED - DT-Prelim Calcs'!$C$6*CF151)*'DEPRECATED - DT-Prelim Calcs'!$C$7*CF151</f>
        <v>197.45442172930692</v>
      </c>
      <c r="CI151" s="43">
        <f>CH151/'DEPRECATED - DT-Prelim Calcs'!$C$7*('DEPRECATED - DT-Prelim Calcs'!$C$8-'DEPRECATED - DT-Prelim Calcs'!$C$9)+'DEPRECATED - DT-Prelim Calcs'!$C$9</f>
        <v>10758.345362865226</v>
      </c>
      <c r="CJ151" s="43">
        <f t="shared" si="192"/>
        <v>93</v>
      </c>
      <c r="CK151" s="2">
        <f t="shared" si="218"/>
        <v>1.2396743342100003</v>
      </c>
      <c r="CL151" s="43">
        <f>CK151*'DEPRECATED - DT-Prelim Calcs'!$C$21/CF$2/'DEPRECATED - DT-Prelim Calcs'!$C$19/'DEPRECATED - DT-Prelim Calcs'!$C$18*3.39*'DEPRECATED - DT-Prelim Calcs'!$C$20</f>
        <v>29.053734754561205</v>
      </c>
      <c r="CM151" s="36">
        <f t="shared" si="219"/>
        <v>0</v>
      </c>
      <c r="CN151" s="43">
        <f>CL150*'DEPRECATED - DT-Prelim Calcs'!$C$11+CN150</f>
        <v>-1138.7842427759979</v>
      </c>
      <c r="CO151" s="43">
        <f>CO150+0.5*CL151*'DEPRECATED - DT-Prelim Calcs'!$C$11^2+CN151*'DEPRECATED - DT-Prelim Calcs'!$C$11</f>
        <v>-356324.85131770564</v>
      </c>
      <c r="CP151" s="43">
        <f>MIN('Drive Train'!$F$35-CJ150*'DEPRECATED - DT-Prelim Calcs'!$C$21*'Drive Train'!$F$39,CP150+CJ$2)</f>
        <v>7.1920000000000002</v>
      </c>
      <c r="CQ151" s="43">
        <f>'Drive Train'!$F$35-CJ151*'DEPRECATED - DT-Prelim Calcs'!$C$21*'Drive Train'!$F$39</f>
        <v>7.1920000000000002</v>
      </c>
      <c r="CR151" s="1">
        <f>IF(CO151&gt;='Drive Train'!$F$29,1,0)</f>
        <v>0</v>
      </c>
      <c r="CS151" s="43">
        <f t="shared" si="220"/>
        <v>103.33333333333333</v>
      </c>
      <c r="CT151" s="49">
        <f>CT150+'DEPRECATED - DT-Prelim Calcs'!$C$11</f>
        <v>588</v>
      </c>
      <c r="CU151" s="2">
        <f>DE151/'Drive Train'!$F$35</f>
        <v>0.57999999999999996</v>
      </c>
      <c r="CV151" s="36">
        <f>DC151*12*60/(PI() * 'Drive Train'!$F$15)/CU$2*CU151</f>
        <v>-657619.82917800057</v>
      </c>
      <c r="CW151" s="2">
        <f>('DEPRECATED - DT-Prelim Calcs'!$C$6*CU151-CV151)/('DEPRECATED - DT-Prelim Calcs'!$C$6*CU151)*'DEPRECATED - DT-Prelim Calcs'!$C$7*CU151</f>
        <v>486.14292709166506</v>
      </c>
      <c r="CX151" s="43">
        <f>CW151/'DEPRECATED - DT-Prelim Calcs'!$C$7*('DEPRECATED - DT-Prelim Calcs'!$C$8-'DEPRECATED - DT-Prelim Calcs'!$C$9)+'DEPRECATED - DT-Prelim Calcs'!$C$9</f>
        <v>26485.405729620554</v>
      </c>
      <c r="CY151" s="43">
        <f t="shared" si="193"/>
        <v>93</v>
      </c>
      <c r="CZ151" s="2">
        <f t="shared" si="221"/>
        <v>1.0413264407364002</v>
      </c>
      <c r="DA151" s="43">
        <f>CZ151*'DEPRECATED - DT-Prelim Calcs'!$C$21/CU$2/'DEPRECATED - DT-Prelim Calcs'!$C$19/'DEPRECATED - DT-Prelim Calcs'!$C$18*3.39*'DEPRECATED - DT-Prelim Calcs'!$C$20</f>
        <v>29.053734754561201</v>
      </c>
      <c r="DB151" s="36">
        <f t="shared" si="222"/>
        <v>0</v>
      </c>
      <c r="DC151" s="43">
        <f>DA150*'DEPRECATED - DT-Prelim Calcs'!$C$11+DC150</f>
        <v>-2374.6823266673355</v>
      </c>
      <c r="DD151" s="43">
        <f>DD150+0.5*DA151*'DEPRECATED - DT-Prelim Calcs'!$C$11^2+DC151*'DEPRECATED - DT-Prelim Calcs'!$C$11</f>
        <v>-585522.74002502952</v>
      </c>
      <c r="DE151" s="43">
        <f>MIN('Drive Train'!$F$35-CY150*'DEPRECATED - DT-Prelim Calcs'!$C$21*'Drive Train'!$F$39,DE150+CY$2)</f>
        <v>7.1920000000000002</v>
      </c>
      <c r="DF151" s="43">
        <f>'Drive Train'!$F$35-CY151*'DEPRECATED - DT-Prelim Calcs'!$C$21*'Drive Train'!$F$39</f>
        <v>7.1920000000000002</v>
      </c>
      <c r="DG151" s="1">
        <f>IF(DD151&gt;='Drive Train'!$F$29,1,0)</f>
        <v>0</v>
      </c>
      <c r="DH151" s="43">
        <f t="shared" si="223"/>
        <v>103.33333333333333</v>
      </c>
      <c r="DI151" s="49">
        <f>DI150+'DEPRECATED - DT-Prelim Calcs'!$C$11</f>
        <v>588</v>
      </c>
      <c r="DJ151" s="2">
        <f>DT151/'Drive Train'!$F$35</f>
        <v>0.57999999999999996</v>
      </c>
      <c r="DK151" s="36">
        <f>DR151*12*60/(PI() * 'Drive Train'!$F$15)/DJ$2*DJ151</f>
        <v>-269520.02047279855</v>
      </c>
      <c r="DL151" s="2">
        <f>('DEPRECATED - DT-Prelim Calcs'!$C$6*DJ151-DK151)/('DEPRECATED - DT-Prelim Calcs'!$C$6*DJ151)*'DEPRECATED - DT-Prelim Calcs'!$C$7*DJ151</f>
        <v>200.84698620962783</v>
      </c>
      <c r="DM151" s="43">
        <f>DL151/'DEPRECATED - DT-Prelim Calcs'!$C$7*('DEPRECATED - DT-Prelim Calcs'!$C$8-'DEPRECATED - DT-Prelim Calcs'!$C$9)+'DEPRECATED - DT-Prelim Calcs'!$C$9</f>
        <v>10943.164174106589</v>
      </c>
      <c r="DN151" s="43">
        <f t="shared" si="194"/>
        <v>93</v>
      </c>
      <c r="DO151" s="2">
        <f t="shared" si="224"/>
        <v>0.89769520753137932</v>
      </c>
      <c r="DP151" s="43">
        <f>DO151*'DEPRECATED - DT-Prelim Calcs'!$C$21/DJ$2/'DEPRECATED - DT-Prelim Calcs'!$C$19/'DEPRECATED - DT-Prelim Calcs'!$C$18*3.39*'DEPRECATED - DT-Prelim Calcs'!$C$20</f>
        <v>29.053734754561201</v>
      </c>
      <c r="DQ151" s="36">
        <f t="shared" si="225"/>
        <v>0</v>
      </c>
      <c r="DR151" s="43">
        <f>DP150*'DEPRECATED - DT-Prelim Calcs'!$C$11+DR150</f>
        <v>-839.00328608077166</v>
      </c>
      <c r="DS151" s="43">
        <f>DS150+0.5*DP151*'DEPRECATED - DT-Prelim Calcs'!$C$11^2+DR151*'DEPRECATED - DT-Prelim Calcs'!$C$11</f>
        <v>-1021812.4086156979</v>
      </c>
      <c r="DT151" s="43">
        <f>MIN('Drive Train'!$F$35-DN150*'DEPRECATED - DT-Prelim Calcs'!$C$21*'Drive Train'!$F$39,DT150+DN$2)</f>
        <v>7.1920000000000002</v>
      </c>
      <c r="DU151" s="43">
        <f>'Drive Train'!$F$35-DN151*'DEPRECATED - DT-Prelim Calcs'!$C$21*'Drive Train'!$F$39</f>
        <v>7.1920000000000002</v>
      </c>
      <c r="DV151" s="1">
        <f>IF(DS151&gt;='Drive Train'!$F$29,1,0)</f>
        <v>0</v>
      </c>
      <c r="DW151" s="43">
        <f t="shared" si="226"/>
        <v>103.33333333333333</v>
      </c>
      <c r="DX151" s="49">
        <f>DX150+'DEPRECATED - DT-Prelim Calcs'!$C$11</f>
        <v>588</v>
      </c>
      <c r="DY151" s="2">
        <f>EI151/'Drive Train'!$F$35</f>
        <v>0.57999999999999996</v>
      </c>
      <c r="DZ151" s="36">
        <f>EG151*12*60/(PI() * 'Drive Train'!$F$15)/DY$2*DY151</f>
        <v>-986763.72260335507</v>
      </c>
      <c r="EA151" s="2">
        <f>('DEPRECATED - DT-Prelim Calcs'!$C$6*DY151-DZ151)/('DEPRECATED - DT-Prelim Calcs'!$C$6*DY151)*'DEPRECATED - DT-Prelim Calcs'!$C$7*DY151</f>
        <v>728.09980172566395</v>
      </c>
      <c r="EB151" s="43">
        <f>EA151/'DEPRECATED - DT-Prelim Calcs'!$C$7*('DEPRECATED - DT-Prelim Calcs'!$C$8-'DEPRECATED - DT-Prelim Calcs'!$C$9)+'DEPRECATED - DT-Prelim Calcs'!$C$9</f>
        <v>39666.638452218998</v>
      </c>
      <c r="EC151" s="43">
        <f t="shared" si="195"/>
        <v>93</v>
      </c>
      <c r="ED151" s="2">
        <f t="shared" si="227"/>
        <v>0.78888366722454539</v>
      </c>
      <c r="EE151" s="43">
        <f>ED151*'DEPRECATED - DT-Prelim Calcs'!$C$21/DY$2/'DEPRECATED - DT-Prelim Calcs'!$C$19/'DEPRECATED - DT-Prelim Calcs'!$C$18*3.39*'DEPRECATED - DT-Prelim Calcs'!$C$20</f>
        <v>29.053734754561201</v>
      </c>
      <c r="EF151" s="36">
        <f t="shared" si="228"/>
        <v>0</v>
      </c>
      <c r="EG151" s="43">
        <f>EE150*'DEPRECATED - DT-Prelim Calcs'!$C$11+EG150</f>
        <v>-2699.4162850571374</v>
      </c>
      <c r="EH151" s="43">
        <f>EH150+0.5*EE151*'DEPRECATED - DT-Prelim Calcs'!$C$11^2+EG151*'DEPRECATED - DT-Prelim Calcs'!$C$11</f>
        <v>-990991.6074769781</v>
      </c>
      <c r="EI151" s="43">
        <f>MIN('Drive Train'!$F$35-EC150*'DEPRECATED - DT-Prelim Calcs'!$C$21*'Drive Train'!$F$39,EI150+EC$2)</f>
        <v>7.1920000000000002</v>
      </c>
      <c r="EJ151" s="43">
        <f>'Drive Train'!$F$35-EC151*'DEPRECATED - DT-Prelim Calcs'!$C$21*'Drive Train'!$F$39</f>
        <v>7.1920000000000002</v>
      </c>
      <c r="EK151" s="1">
        <f>IF(EH151&gt;='Drive Train'!$F$29,1,0)</f>
        <v>0</v>
      </c>
      <c r="EL151" s="43">
        <f t="shared" si="229"/>
        <v>103.33333333333333</v>
      </c>
      <c r="EM151" s="49">
        <f>EM150+'DEPRECATED - DT-Prelim Calcs'!$C$11</f>
        <v>588</v>
      </c>
      <c r="EN151" s="2">
        <f>EX151/'Drive Train'!$F$35</f>
        <v>0.57999999999999996</v>
      </c>
      <c r="EO151" s="36">
        <f>EV151*12*60/(PI() * 'Drive Train'!$F$15)/EN$2*EN151</f>
        <v>-731131.09680376889</v>
      </c>
      <c r="EP151" s="2">
        <f>('DEPRECATED - DT-Prelim Calcs'!$C$6*EN151-EO151)/('DEPRECATED - DT-Prelim Calcs'!$C$6*EN151)*'DEPRECATED - DT-Prelim Calcs'!$C$7*EN151</f>
        <v>540.18177429618754</v>
      </c>
      <c r="EQ151" s="43">
        <f>EP151/'DEPRECATED - DT-Prelim Calcs'!$C$7*('DEPRECATED - DT-Prelim Calcs'!$C$8-'DEPRECATED - DT-Prelim Calcs'!$C$9)+'DEPRECATED - DT-Prelim Calcs'!$C$9</f>
        <v>29429.313077329614</v>
      </c>
      <c r="ER151" s="43">
        <f t="shared" si="196"/>
        <v>93</v>
      </c>
      <c r="ES151" s="2">
        <f t="shared" si="230"/>
        <v>0.7035989464435134</v>
      </c>
      <c r="ET151" s="43">
        <f>ES151*'DEPRECATED - DT-Prelim Calcs'!$C$21/EN$2/'DEPRECATED - DT-Prelim Calcs'!$C$19/'DEPRECATED - DT-Prelim Calcs'!$C$18*3.39*'DEPRECATED - DT-Prelim Calcs'!$C$20</f>
        <v>29.053734754561201</v>
      </c>
      <c r="EU151" s="36">
        <f t="shared" si="231"/>
        <v>0</v>
      </c>
      <c r="EV151" s="43">
        <f>ET150*'DEPRECATED - DT-Prelim Calcs'!$C$11+EV150</f>
        <v>-1783.8739379696863</v>
      </c>
      <c r="EW151" s="43">
        <f>EW150+0.5*ET151*'DEPRECATED - DT-Prelim Calcs'!$C$11^2+EV151*'DEPRECATED - DT-Prelim Calcs'!$C$11</f>
        <v>-1863780.6047124106</v>
      </c>
      <c r="EX151" s="43">
        <f>MIN('Drive Train'!$F$35-ER150*'DEPRECATED - DT-Prelim Calcs'!$C$21*'Drive Train'!$F$39,EX150+ER$2)</f>
        <v>7.1920000000000002</v>
      </c>
      <c r="EY151" s="43">
        <f>'Drive Train'!$F$35-ER151*'DEPRECATED - DT-Prelim Calcs'!$C$21*'Drive Train'!$F$39</f>
        <v>7.1920000000000002</v>
      </c>
      <c r="EZ151" s="1">
        <f>IF(EW151&gt;='Drive Train'!$F$29,1,0)</f>
        <v>0</v>
      </c>
      <c r="FA151" s="43">
        <f t="shared" si="232"/>
        <v>103.33333333333333</v>
      </c>
      <c r="FB151" s="49">
        <f>FB150+'DEPRECATED - DT-Prelim Calcs'!$C$11</f>
        <v>588</v>
      </c>
      <c r="FC151" s="2">
        <f>FM151/'Drive Train'!$F$35</f>
        <v>0.57999999999999996</v>
      </c>
      <c r="FD151" s="36">
        <f>FK151*12*60/(PI() * 'Drive Train'!$F$15)/FC$2*FC151</f>
        <v>-169185.80066949088</v>
      </c>
      <c r="FE151" s="2">
        <f>('DEPRECATED - DT-Prelim Calcs'!$C$6*FC151-FD151)/('DEPRECATED - DT-Prelim Calcs'!$C$6*FC151)*'DEPRECATED - DT-Prelim Calcs'!$C$7*FC151</f>
        <v>127.09032619747842</v>
      </c>
      <c r="FF151" s="43">
        <f>FE151/'DEPRECATED - DT-Prelim Calcs'!$C$7*('DEPRECATED - DT-Prelim Calcs'!$C$8-'DEPRECATED - DT-Prelim Calcs'!$C$9)+'DEPRECATED - DT-Prelim Calcs'!$C$9</f>
        <v>6925.0774719521823</v>
      </c>
      <c r="FG151" s="43">
        <f t="shared" si="197"/>
        <v>93</v>
      </c>
      <c r="FH151" s="2">
        <f t="shared" si="233"/>
        <v>0.63495514679048781</v>
      </c>
      <c r="FI151" s="43">
        <f>FH151*'DEPRECATED - DT-Prelim Calcs'!$C$21/FC$2/'DEPRECATED - DT-Prelim Calcs'!$C$19/'DEPRECATED - DT-Prelim Calcs'!$C$18*3.39*'DEPRECATED - DT-Prelim Calcs'!$C$20</f>
        <v>29.053734754561205</v>
      </c>
      <c r="FJ151" s="36">
        <f t="shared" si="234"/>
        <v>0</v>
      </c>
      <c r="FK151" s="43">
        <f>FI150*'DEPRECATED - DT-Prelim Calcs'!$C$11+FK150</f>
        <v>-372.52093389051004</v>
      </c>
      <c r="FL151" s="43">
        <f>FL150+0.5*FI151*'DEPRECATED - DT-Prelim Calcs'!$C$11^2+FK151*'DEPRECATED - DT-Prelim Calcs'!$C$11</f>
        <v>-2110273.3362289416</v>
      </c>
      <c r="FM151" s="43">
        <f>MIN('Drive Train'!$F$35-FG150*'DEPRECATED - DT-Prelim Calcs'!$C$21*'Drive Train'!$F$39,FM150+FG$2)</f>
        <v>7.1920000000000002</v>
      </c>
      <c r="FN151" s="43">
        <f>'Drive Train'!$F$35-FG151*'DEPRECATED - DT-Prelim Calcs'!$C$21*'Drive Train'!$F$39</f>
        <v>7.1920000000000002</v>
      </c>
      <c r="FO151" s="1">
        <f>IF(FL151&gt;='Drive Train'!$F$29,1,0)</f>
        <v>0</v>
      </c>
      <c r="FP151" s="43">
        <f t="shared" si="235"/>
        <v>103.33333333333333</v>
      </c>
      <c r="FQ151" s="49">
        <f>FQ150+'DEPRECATED - DT-Prelim Calcs'!$C$11</f>
        <v>588</v>
      </c>
      <c r="FR151" s="2">
        <f>GB151/'Drive Train'!$F$35</f>
        <v>0.57999999999999996</v>
      </c>
      <c r="FS151" s="36">
        <f>FZ151*12*60/(PI() * 'Drive Train'!$F$15)/FR$2*FR151</f>
        <v>-2142707.2251069611</v>
      </c>
      <c r="FT151" s="2">
        <f>('DEPRECATED - DT-Prelim Calcs'!$C$6*FR151-FS151)/('DEPRECATED - DT-Prelim Calcs'!$C$6*FR151)*'DEPRECATED - DT-Prelim Calcs'!$C$7*FR151</f>
        <v>1577.8451037228288</v>
      </c>
      <c r="FU151" s="43">
        <f>FT151/'DEPRECATED - DT-Prelim Calcs'!$C$7*('DEPRECATED - DT-Prelim Calcs'!$C$8-'DEPRECATED - DT-Prelim Calcs'!$C$9)+'DEPRECATED - DT-Prelim Calcs'!$C$9</f>
        <v>85958.733262512294</v>
      </c>
      <c r="FV151" s="43">
        <f t="shared" si="198"/>
        <v>93</v>
      </c>
      <c r="FW151" s="2">
        <f t="shared" si="236"/>
        <v>0.57851468929799987</v>
      </c>
      <c r="FX151" s="43">
        <f>FW151*'DEPRECATED - DT-Prelim Calcs'!$C$21/FR$2/'DEPRECATED - DT-Prelim Calcs'!$C$19/'DEPRECATED - DT-Prelim Calcs'!$C$18*3.39*'DEPRECATED - DT-Prelim Calcs'!$C$20</f>
        <v>29.053734754561201</v>
      </c>
      <c r="FY151" s="36">
        <f t="shared" si="237"/>
        <v>0</v>
      </c>
      <c r="FZ151" s="43">
        <f>FX150*'DEPRECATED - DT-Prelim Calcs'!$C$11+FZ150</f>
        <v>-4298.5397683204337</v>
      </c>
      <c r="GA151" s="43">
        <f>GA150+0.5*FX151*'DEPRECATED - DT-Prelim Calcs'!$C$11^2+FZ151*'DEPRECATED - DT-Prelim Calcs'!$C$11</f>
        <v>-2358733.0824811775</v>
      </c>
      <c r="GB151" s="43">
        <f>MIN('Drive Train'!$F$35-FV150*'DEPRECATED - DT-Prelim Calcs'!$C$21*'Drive Train'!$F$39,GB150+FV$2)</f>
        <v>7.1920000000000002</v>
      </c>
      <c r="GC151" s="43">
        <f>'Drive Train'!$F$35-FV151*'DEPRECATED - DT-Prelim Calcs'!$C$21*'Drive Train'!$F$39</f>
        <v>7.1920000000000002</v>
      </c>
      <c r="GD151" s="1">
        <f>IF(GA151&gt;='Drive Train'!$F$29,1,0)</f>
        <v>0</v>
      </c>
      <c r="GE151" s="43">
        <f t="shared" si="238"/>
        <v>103.33333333333333</v>
      </c>
      <c r="GF151" s="49">
        <f>GF150+'DEPRECATED - DT-Prelim Calcs'!$C$11</f>
        <v>588</v>
      </c>
      <c r="GG151" s="2">
        <f>GQ151/'Drive Train'!$F$35</f>
        <v>0.86451612903225805</v>
      </c>
      <c r="GH151" s="36">
        <f>GO151*12*60/(PI() * 'Drive Train'!$F$15)/GG$2*GG151</f>
        <v>-173078.7712702982</v>
      </c>
      <c r="GI151" s="2">
        <f>('DEPRECATED - DT-Prelim Calcs'!$C$6*GG151-GH151)/('DEPRECATED - DT-Prelim Calcs'!$C$6*GG151)*'DEPRECATED - DT-Prelim Calcs'!$C$7*GG151</f>
        <v>131.2864673626689</v>
      </c>
      <c r="GJ151" s="43">
        <f>GI151/'DEPRECATED - DT-Prelim Calcs'!$C$7*('DEPRECATED - DT-Prelim Calcs'!$C$8-'DEPRECATED - DT-Prelim Calcs'!$C$9)+'DEPRECATED - DT-Prelim Calcs'!$C$9</f>
        <v>7153.6732219961405</v>
      </c>
      <c r="GK151" s="43">
        <f t="shared" si="239"/>
        <v>29.999999999999982</v>
      </c>
      <c r="GL151" s="2">
        <f t="shared" si="240"/>
        <v>1.4462867232450001</v>
      </c>
      <c r="GM151" s="43">
        <f>GL151*'DEPRECATED - DT-Prelim Calcs'!$C$21/GG$2/'DEPRECATED - DT-Prelim Calcs'!$C$19/'DEPRECATED - DT-Prelim Calcs'!$C$18*3.39*'DEPRECATED - DT-Prelim Calcs'!$C$20</f>
        <v>29.053734754561201</v>
      </c>
      <c r="GN151" s="36">
        <f t="shared" si="241"/>
        <v>0</v>
      </c>
      <c r="GO151" s="43">
        <f>GM150*'DEPRECATED - DT-Prelim Calcs'!$C$11+GO150</f>
        <v>-582.36708422362585</v>
      </c>
      <c r="GP151" s="43">
        <f>GP150+0.5*GM151*'DEPRECATED - DT-Prelim Calcs'!$C$11^2+GO151*'DEPRECATED - DT-Prelim Calcs'!$C$11</f>
        <v>-197650.93465813066</v>
      </c>
      <c r="GQ151" s="43">
        <f>MIN('Drive Train'!$F$35-GK150*'DEPRECATED - DT-Prelim Calcs'!$C$21*'Drive Train'!$F$39,GQ150+GK$2)</f>
        <v>10.72</v>
      </c>
      <c r="GR151" s="43">
        <f>'Drive Train'!$F$35-GK151*'DEPRECATED - DT-Prelim Calcs'!$C$21*'Drive Train'!$F$39</f>
        <v>10.72</v>
      </c>
      <c r="GS151" s="1">
        <f>IF(GP151&gt;='Drive Train'!$F$29,1,0)</f>
        <v>0</v>
      </c>
      <c r="GT151" s="43">
        <f t="shared" si="242"/>
        <v>33.333333333333314</v>
      </c>
      <c r="GU151" s="49">
        <f>GU150+'DEPRECATED - DT-Prelim Calcs'!$C$11</f>
        <v>588</v>
      </c>
      <c r="GV151" s="2">
        <f>HF151/'Drive Train'!$F$35</f>
        <v>0.84946236559139798</v>
      </c>
      <c r="GW151" s="36">
        <f>HD151*12*60/(PI() * 'Drive Train'!$F$15)/GV$2*GV151</f>
        <v>-239656.43243625891</v>
      </c>
      <c r="GX151" s="2">
        <f>('DEPRECATED - DT-Prelim Calcs'!$C$6*GV151-GW151)/('DEPRECATED - DT-Prelim Calcs'!$C$6*GV151)*'DEPRECATED - DT-Prelim Calcs'!$C$7*GV151</f>
        <v>180.15775092817449</v>
      </c>
      <c r="GY151" s="43">
        <f>GX151/'DEPRECATED - DT-Prelim Calcs'!$C$7*('DEPRECATED - DT-Prelim Calcs'!$C$8-'DEPRECATED - DT-Prelim Calcs'!$C$9)+'DEPRECATED - DT-Prelim Calcs'!$C$9</f>
        <v>9816.064043102042</v>
      </c>
      <c r="GZ151" s="43">
        <f t="shared" si="199"/>
        <v>33.333333333333314</v>
      </c>
      <c r="HA151" s="2">
        <f t="shared" si="243"/>
        <v>1.4462867232450001</v>
      </c>
      <c r="HB151" s="43">
        <f>HA151*'DEPRECATED - DT-Prelim Calcs'!$C$21/GV$2/'DEPRECATED - DT-Prelim Calcs'!$C$19/'DEPRECATED - DT-Prelim Calcs'!$C$18*3.39*'DEPRECATED - DT-Prelim Calcs'!$C$20</f>
        <v>29.053734754561201</v>
      </c>
      <c r="HC151" s="36">
        <f t="shared" si="244"/>
        <v>0</v>
      </c>
      <c r="HD151" s="43">
        <f>HB150*'DEPRECATED - DT-Prelim Calcs'!$C$11+HD150</f>
        <v>-820.67473675618749</v>
      </c>
      <c r="HE151" s="43">
        <f>HE150+0.5*HB151*'DEPRECATED - DT-Prelim Calcs'!$C$11^2+HD151*'DEPRECATED - DT-Prelim Calcs'!$C$11</f>
        <v>-205022.44928751799</v>
      </c>
      <c r="HF151" s="43">
        <f>MIN('Drive Train'!$F$35-GZ150*'DEPRECATED - DT-Prelim Calcs'!$C$21*'Drive Train'!$F$39,HF150+GZ$2)</f>
        <v>10.533333333333335</v>
      </c>
      <c r="HG151" s="43">
        <f>'Drive Train'!$F$35-GZ151*'DEPRECATED - DT-Prelim Calcs'!$C$21*'Drive Train'!$F$39</f>
        <v>10.533333333333335</v>
      </c>
      <c r="HH151" s="1">
        <f>IF(HE151&gt;='Drive Train'!$F$29,1,0)</f>
        <v>0</v>
      </c>
      <c r="HI151" s="43">
        <f t="shared" si="245"/>
        <v>37.037037037037017</v>
      </c>
      <c r="HJ151" s="49">
        <f>HJ150+'DEPRECATED - DT-Prelim Calcs'!$C$11</f>
        <v>588</v>
      </c>
      <c r="HK151" s="2">
        <f>HU151/'Drive Train'!$F$35</f>
        <v>0.83440860215053769</v>
      </c>
      <c r="HL151" s="36">
        <f>HS151*12*60/(PI() * 'Drive Train'!$F$15)/HK$2*HK151</f>
        <v>22410.844021491492</v>
      </c>
      <c r="HM151" s="2">
        <f>('DEPRECATED - DT-Prelim Calcs'!$C$6*HK151-HL151)/('DEPRECATED - DT-Prelim Calcs'!$C$6*HK151)*'DEPRECATED - DT-Prelim Calcs'!$C$7*HK151</f>
        <v>-12.561052881743931</v>
      </c>
      <c r="HN151" s="43">
        <f>HM151/'DEPRECATED - DT-Prelim Calcs'!$C$7*('DEPRECATED - DT-Prelim Calcs'!$C$8-'DEPRECATED - DT-Prelim Calcs'!$C$9)+'DEPRECATED - DT-Prelim Calcs'!$C$9</f>
        <v>-682.79616445321415</v>
      </c>
      <c r="HO151" s="43">
        <f t="shared" si="200"/>
        <v>-682.79616445321415</v>
      </c>
      <c r="HP151" s="2">
        <f t="shared" si="246"/>
        <v>-14.659086017232816</v>
      </c>
      <c r="HQ151" s="43">
        <f>HP151*'DEPRECATED - DT-Prelim Calcs'!$C$21/HK$2/'DEPRECATED - DT-Prelim Calcs'!$C$19/'DEPRECATED - DT-Prelim Calcs'!$C$18*3.39*'DEPRECATED - DT-Prelim Calcs'!$C$20</f>
        <v>-294.47908913482559</v>
      </c>
      <c r="HR151" s="36">
        <f t="shared" si="247"/>
        <v>1</v>
      </c>
      <c r="HS151" s="43">
        <f>HQ150*'DEPRECATED - DT-Prelim Calcs'!$C$11+HS150</f>
        <v>78.127793209428575</v>
      </c>
      <c r="HT151" s="43">
        <f>HT150+0.5*HQ151*'DEPRECATED - DT-Prelim Calcs'!$C$11^2+HS151*'DEPRECATED - DT-Prelim Calcs'!$C$11</f>
        <v>-207022.59729939632</v>
      </c>
      <c r="HU151" s="43">
        <f>MIN('Drive Train'!$F$35-HO150*'DEPRECATED - DT-Prelim Calcs'!$C$21*'Drive Train'!$F$39,HU150+HO$2)</f>
        <v>10.346666666666668</v>
      </c>
      <c r="HV151" s="43">
        <f>'Drive Train'!$F$35-HO151*'DEPRECATED - DT-Prelim Calcs'!$C$21*'Drive Train'!$F$39</f>
        <v>50.636585209379994</v>
      </c>
      <c r="HW151" s="1">
        <f>IF(HT151&gt;='Drive Train'!$F$29,1,0)</f>
        <v>0</v>
      </c>
      <c r="HX151" s="43">
        <f t="shared" si="248"/>
        <v>-758.66240494801571</v>
      </c>
      <c r="HY151" s="49">
        <f>HY150+'DEPRECATED - DT-Prelim Calcs'!$C$11</f>
        <v>588</v>
      </c>
      <c r="HZ151" s="2">
        <f>IJ151/'Drive Train'!$F$35</f>
        <v>0.8193548387096774</v>
      </c>
      <c r="IA151" s="36">
        <f>IH151*12*60/(PI() * 'Drive Train'!$F$15)/HZ$2*HZ151</f>
        <v>-86477.927310759056</v>
      </c>
      <c r="IB151" s="2">
        <f>('DEPRECATED - DT-Prelim Calcs'!$C$6*HZ151-IA151)/('DEPRECATED - DT-Prelim Calcs'!$C$6*HZ151)*'DEPRECATED - DT-Prelim Calcs'!$C$7*HZ151</f>
        <v>67.413538940799185</v>
      </c>
      <c r="IC151" s="43">
        <f>IB151/'DEPRECATED - DT-Prelim Calcs'!$C$7*('DEPRECATED - DT-Prelim Calcs'!$C$8-'DEPRECATED - DT-Prelim Calcs'!$C$9)+'DEPRECATED - DT-Prelim Calcs'!$C$9</f>
        <v>3674.0286139390601</v>
      </c>
      <c r="ID151" s="43">
        <f t="shared" si="201"/>
        <v>39.999999999999986</v>
      </c>
      <c r="IE151" s="2">
        <f t="shared" si="249"/>
        <v>1.4462867232450001</v>
      </c>
      <c r="IF151" s="43">
        <f>IE151*'DEPRECATED - DT-Prelim Calcs'!$C$21/HZ$2/'DEPRECATED - DT-Prelim Calcs'!$C$19/'DEPRECATED - DT-Prelim Calcs'!$C$18*3.39*'DEPRECATED - DT-Prelim Calcs'!$C$20</f>
        <v>29.053734754561201</v>
      </c>
      <c r="IG151" s="36">
        <f t="shared" si="250"/>
        <v>0</v>
      </c>
      <c r="IH151" s="43">
        <f>IF150*'DEPRECATED - DT-Prelim Calcs'!$C$11+IH150</f>
        <v>-307.01483870121524</v>
      </c>
      <c r="II151" s="43">
        <f>II150+0.5*IF151*'DEPRECATED - DT-Prelim Calcs'!$C$11^2+IH151*'DEPRECATED - DT-Prelim Calcs'!$C$11</f>
        <v>-207702.90615183226</v>
      </c>
      <c r="IJ151" s="43">
        <f>MIN('Drive Train'!$F$35-ID150*'DEPRECATED - DT-Prelim Calcs'!$C$21*'Drive Train'!$F$39,IJ150+ID$2)</f>
        <v>10.16</v>
      </c>
      <c r="IK151" s="43">
        <f>'Drive Train'!$F$35-ID151*'DEPRECATED - DT-Prelim Calcs'!$C$21*'Drive Train'!$F$39</f>
        <v>10.16</v>
      </c>
      <c r="IL151" s="1">
        <f>IF(II151&gt;='Drive Train'!$F$29,1,0)</f>
        <v>0</v>
      </c>
      <c r="IM151" s="43">
        <f t="shared" si="251"/>
        <v>44.444444444444429</v>
      </c>
      <c r="IN151" s="49">
        <f>IN150+'DEPRECATED - DT-Prelim Calcs'!$C$11</f>
        <v>588</v>
      </c>
      <c r="IO151" s="2">
        <f>IY151/'Drive Train'!$F$35</f>
        <v>0.80430107526881722</v>
      </c>
      <c r="IP151" s="36">
        <f>IW151*12*60/(PI() * 'Drive Train'!$F$15)/IO$2*IO151</f>
        <v>-103560.06699978263</v>
      </c>
      <c r="IQ151" s="2">
        <f>('DEPRECATED - DT-Prelim Calcs'!$C$6*IO151-IP151)/('DEPRECATED - DT-Prelim Calcs'!$C$6*IO151)*'DEPRECATED - DT-Prelim Calcs'!$C$7*IO151</f>
        <v>79.900183677647192</v>
      </c>
      <c r="IR151" s="43">
        <f>IQ151/'DEPRECATED - DT-Prelim Calcs'!$C$7*('DEPRECATED - DT-Prelim Calcs'!$C$8-'DEPRECATED - DT-Prelim Calcs'!$C$9)+'DEPRECATED - DT-Prelim Calcs'!$C$9</f>
        <v>4354.2712003494362</v>
      </c>
      <c r="IS151" s="43">
        <f t="shared" si="202"/>
        <v>43.333333333333321</v>
      </c>
      <c r="IT151" s="2">
        <f t="shared" si="252"/>
        <v>1.4462867232450001</v>
      </c>
      <c r="IU151" s="43">
        <f>IT151*'DEPRECATED - DT-Prelim Calcs'!$C$21/IO$2/'DEPRECATED - DT-Prelim Calcs'!$C$19/'DEPRECATED - DT-Prelim Calcs'!$C$18*3.39*'DEPRECATED - DT-Prelim Calcs'!$C$20</f>
        <v>29.053734754561201</v>
      </c>
      <c r="IV151" s="36">
        <f t="shared" si="253"/>
        <v>0</v>
      </c>
      <c r="IW151" s="43">
        <f>IU150*'DEPRECATED - DT-Prelim Calcs'!$C$11+IW150</f>
        <v>-374.54136647524138</v>
      </c>
      <c r="IX151" s="43">
        <f>IX150+0.5*IU151*'DEPRECATED - DT-Prelim Calcs'!$C$11^2+IW151*'DEPRECATED - DT-Prelim Calcs'!$C$11</f>
        <v>-250018.80829707297</v>
      </c>
      <c r="IY151" s="43">
        <f>MIN('Drive Train'!$F$35-IS150*'DEPRECATED - DT-Prelim Calcs'!$C$21*'Drive Train'!$F$39,IY150+IS$2)</f>
        <v>9.9733333333333345</v>
      </c>
      <c r="IZ151" s="43">
        <f>'Drive Train'!$F$35-IS151*'DEPRECATED - DT-Prelim Calcs'!$C$21*'Drive Train'!$F$39</f>
        <v>9.9733333333333345</v>
      </c>
      <c r="JA151" s="1">
        <f>IF(IX151&gt;='Drive Train'!$F$29,1,0)</f>
        <v>0</v>
      </c>
      <c r="JB151" s="43">
        <f t="shared" si="254"/>
        <v>48.148148148148138</v>
      </c>
      <c r="JC151" s="49">
        <f>JC150+'DEPRECATED - DT-Prelim Calcs'!$C$11</f>
        <v>588</v>
      </c>
      <c r="JD151" s="2">
        <f>JN151/'Drive Train'!$F$35</f>
        <v>0.78924731182795704</v>
      </c>
      <c r="JE151" s="36">
        <f>JL151*12*60/(PI() * 'Drive Train'!$F$15)/JD$2*JD151</f>
        <v>-144147.82596082034</v>
      </c>
      <c r="JF151" s="2">
        <f>('DEPRECATED - DT-Prelim Calcs'!$C$6*JD151-JE151)/('DEPRECATED - DT-Prelim Calcs'!$C$6*JD151)*'DEPRECATED - DT-Prelim Calcs'!$C$7*JD151</f>
        <v>109.66603756586613</v>
      </c>
      <c r="JG151" s="43">
        <f>JF151/'DEPRECATED - DT-Prelim Calcs'!$C$7*('DEPRECATED - DT-Prelim Calcs'!$C$8-'DEPRECATED - DT-Prelim Calcs'!$C$9)+'DEPRECATED - DT-Prelim Calcs'!$C$9</f>
        <v>5975.8438375434525</v>
      </c>
      <c r="JH151" s="43">
        <f t="shared" si="203"/>
        <v>46.666666666666657</v>
      </c>
      <c r="JI151" s="2">
        <f t="shared" si="255"/>
        <v>1.4462867232450001</v>
      </c>
      <c r="JJ151" s="43">
        <f>JI151*'DEPRECATED - DT-Prelim Calcs'!$C$21/JD$2/'DEPRECATED - DT-Prelim Calcs'!$C$19/'DEPRECATED - DT-Prelim Calcs'!$C$18*3.39*'DEPRECATED - DT-Prelim Calcs'!$C$20</f>
        <v>29.053734754561201</v>
      </c>
      <c r="JK151" s="36">
        <f t="shared" si="256"/>
        <v>0</v>
      </c>
      <c r="JL151" s="43">
        <f>JJ150*'DEPRECATED - DT-Prelim Calcs'!$C$11+JL150</f>
        <v>-531.27710729462058</v>
      </c>
      <c r="JM151" s="43">
        <f>JM150+0.5*JJ151*'DEPRECATED - DT-Prelim Calcs'!$C$11^2+JL151*'DEPRECATED - DT-Prelim Calcs'!$C$11</f>
        <v>-228546.703072384</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103.33333333333333</v>
      </c>
      <c r="JR151" s="49">
        <f>JR150+'DEPRECATED - DT-Prelim Calcs'!$C$11</f>
        <v>588</v>
      </c>
      <c r="JS151" s="2">
        <f>KC151/'Drive Train'!$F$35</f>
        <v>3.4725482791207605</v>
      </c>
      <c r="JT151" s="36">
        <f>KA151*12*60/(PI() * 'Drive Train'!$F$15)/JS$2*JS151</f>
        <v>-1063514.0420533682</v>
      </c>
      <c r="JU151" s="2">
        <f>('DEPRECATED - DT-Prelim Calcs'!$C$6*JS151-JT151)/('DEPRECATED - DT-Prelim Calcs'!$C$6*JS151)*'DEPRECATED - DT-Prelim Calcs'!$C$7*JS151</f>
        <v>798.08575883194419</v>
      </c>
      <c r="JV151" s="43">
        <f>JU151/'DEPRECATED - DT-Prelim Calcs'!$C$7*('DEPRECATED - DT-Prelim Calcs'!$C$8-'DEPRECATED - DT-Prelim Calcs'!$C$9)+'DEPRECATED - DT-Prelim Calcs'!$C$9</f>
        <v>43479.30626472531</v>
      </c>
      <c r="JW151" s="43">
        <f t="shared" si="204"/>
        <v>49.999999999999993</v>
      </c>
      <c r="JX151" s="2">
        <f t="shared" si="257"/>
        <v>1.4462867232450001</v>
      </c>
      <c r="JY151" s="43">
        <f>JX151*'DEPRECATED - DT-Prelim Calcs'!$C$21/JS$2/'DEPRECATED - DT-Prelim Calcs'!$C$19/'DEPRECATED - DT-Prelim Calcs'!$C$18*3.39*'DEPRECATED - DT-Prelim Calcs'!$C$20</f>
        <v>29.053734754561201</v>
      </c>
      <c r="JZ151" s="36">
        <f t="shared" si="258"/>
        <v>0</v>
      </c>
      <c r="KA151" s="43">
        <f>JY150*'DEPRECATED - DT-Prelim Calcs'!$C$11+KA150</f>
        <v>-890.88378250589869</v>
      </c>
      <c r="KB151" s="43">
        <f>KB150+0.5*JY151*'DEPRECATED - DT-Prelim Calcs'!$C$11^2+KA151*'DEPRECATED - DT-Prelim Calcs'!$C$11</f>
        <v>-232910.48724257614</v>
      </c>
      <c r="KC151" s="43">
        <f>MIN('Drive Train'!$F$35-JW150*'DEPRECATED - DT-Prelim Calcs'!$C$21*'Drive Train'!$F$39,KC150+JW$2)</f>
        <v>43.059598661097432</v>
      </c>
      <c r="KD151" s="43">
        <f>'Drive Train'!$F$35-JW151*'DEPRECATED - DT-Prelim Calcs'!$C$21*'Drive Train'!$F$39</f>
        <v>9.6000000000000014</v>
      </c>
      <c r="KE151" s="1">
        <f>IF(KB151&gt;='Drive Train'!$F$29,1,0)</f>
        <v>0</v>
      </c>
      <c r="KF151" s="43">
        <f>MIN(JV151,'DEPRECATED - DT-Prelim Calcs'!$C$10)*'DEPRECATED - DT-Prelim Calcs'!$C$11*1000/60/60</f>
        <v>103.33333333333333</v>
      </c>
      <c r="KG151" s="49">
        <f>KG150+'DEPRECATED - DT-Prelim Calcs'!$C$11</f>
        <v>588</v>
      </c>
      <c r="KH151" s="2">
        <f>KR151/'Drive Train'!$F$35</f>
        <v>3.8492145155457513</v>
      </c>
      <c r="KI151" s="36">
        <f>KP151*12*60/(PI() * 'Drive Train'!$F$15)/KH$2*KH151</f>
        <v>-1355453.9783835066</v>
      </c>
      <c r="KJ151" s="2">
        <f>('DEPRECATED - DT-Prelim Calcs'!$C$6*KH151-KI151)/('DEPRECATED - DT-Prelim Calcs'!$C$6*KH151)*'DEPRECATED - DT-Prelim Calcs'!$C$7*KH151</f>
        <v>1014.4602077109263</v>
      </c>
      <c r="KK151" s="43">
        <f>KJ151/'DEPRECATED - DT-Prelim Calcs'!$C$7*('DEPRECATED - DT-Prelim Calcs'!$C$8-'DEPRECATED - DT-Prelim Calcs'!$C$9)+'DEPRECATED - DT-Prelim Calcs'!$C$9</f>
        <v>55266.869524550457</v>
      </c>
      <c r="KL151" s="43">
        <f t="shared" si="205"/>
        <v>53.333333333333329</v>
      </c>
      <c r="KM151" s="2">
        <f t="shared" si="259"/>
        <v>1.4462867232450001</v>
      </c>
      <c r="KN151" s="43">
        <f>KM151*'DEPRECATED - DT-Prelim Calcs'!$C$21/KH$2/'DEPRECATED - DT-Prelim Calcs'!$C$19/'DEPRECATED - DT-Prelim Calcs'!$C$18*3.39*'DEPRECATED - DT-Prelim Calcs'!$C$20</f>
        <v>29.053734754561201</v>
      </c>
      <c r="KO151" s="36">
        <f t="shared" si="260"/>
        <v>0</v>
      </c>
      <c r="KP151" s="43">
        <f>KN150*'DEPRECATED - DT-Prelim Calcs'!$C$11+KP150</f>
        <v>-1024.327374087389</v>
      </c>
      <c r="KQ151" s="43">
        <f>KQ150+0.5*KN151*'DEPRECATED - DT-Prelim Calcs'!$C$11^2+KP151*'DEPRECATED - DT-Prelim Calcs'!$C$11</f>
        <v>-240612.13403102953</v>
      </c>
      <c r="KR151" s="43">
        <f>MIN('Drive Train'!$F$35-KL150*'DEPRECATED - DT-Prelim Calcs'!$C$21*'Drive Train'!$F$39,KR150+KL$2)</f>
        <v>47.730259992767316</v>
      </c>
      <c r="KS151" s="43">
        <f>'Drive Train'!$F$35-KL151*'DEPRECATED - DT-Prelim Calcs'!$C$21*'Drive Train'!$F$39</f>
        <v>9.413333333333334</v>
      </c>
      <c r="KT151" s="1">
        <f>IF(KQ151&gt;='Drive Train'!$F$29,1,0)</f>
        <v>0</v>
      </c>
      <c r="KU151" s="43">
        <f>MIN(KK151,'DEPRECATED - DT-Prelim Calcs'!$C$10)*'DEPRECATED - DT-Prelim Calcs'!$C$11*1000/60/60</f>
        <v>103.33333333333333</v>
      </c>
      <c r="KV151" s="49">
        <f>KV150+'DEPRECATED - DT-Prelim Calcs'!$C$11</f>
        <v>588</v>
      </c>
      <c r="KW151" s="2">
        <f>LG151/'Drive Train'!$F$35</f>
        <v>0.74408602150537628</v>
      </c>
      <c r="KX151" s="36">
        <f>LE151*12*60/(PI() * 'Drive Train'!$F$15)/KW$2*KW151</f>
        <v>-147271.35247219595</v>
      </c>
      <c r="KY151" s="2">
        <f>('DEPRECATED - DT-Prelim Calcs'!$C$6*KW151-KX151)/('DEPRECATED - DT-Prelim Calcs'!$C$6*KW151)*'DEPRECATED - DT-Prelim Calcs'!$C$7*KW151</f>
        <v>111.75036580678484</v>
      </c>
      <c r="KZ151" s="43">
        <f>KY151/'DEPRECATED - DT-Prelim Calcs'!$C$7*('DEPRECATED - DT-Prelim Calcs'!$C$8-'DEPRECATED - DT-Prelim Calcs'!$C$9)+'DEPRECATED - DT-Prelim Calcs'!$C$9</f>
        <v>6089.3930626084275</v>
      </c>
      <c r="LA151" s="43">
        <f t="shared" si="206"/>
        <v>56.666666666666664</v>
      </c>
      <c r="LB151" s="2">
        <f t="shared" si="261"/>
        <v>1.4462867232450001</v>
      </c>
      <c r="LC151" s="43">
        <f>LB151*'DEPRECATED - DT-Prelim Calcs'!$C$21/KW$2/'DEPRECATED - DT-Prelim Calcs'!$C$19/'DEPRECATED - DT-Prelim Calcs'!$C$18*3.39*'DEPRECATED - DT-Prelim Calcs'!$C$20</f>
        <v>29.053734754561201</v>
      </c>
      <c r="LD151" s="36">
        <f t="shared" si="262"/>
        <v>0</v>
      </c>
      <c r="LE151" s="43">
        <f>LC150*'DEPRECATED - DT-Prelim Calcs'!$C$11+LE150</f>
        <v>-575.73316350904793</v>
      </c>
      <c r="LF151" s="43">
        <f>LF150+0.5*LC151*'DEPRECATED - DT-Prelim Calcs'!$C$11^2+LE151*'DEPRECATED - DT-Prelim Calcs'!$C$11</f>
        <v>-266652.18799206789</v>
      </c>
      <c r="LG151" s="43">
        <f>MIN('Drive Train'!$F$35-LA150*'DEPRECATED - DT-Prelim Calcs'!$C$21*'Drive Train'!$F$39,LG150+LA$2)</f>
        <v>9.2266666666666666</v>
      </c>
      <c r="LH151" s="43">
        <f>'Drive Train'!$F$35-LA151*'DEPRECATED - DT-Prelim Calcs'!$C$21*'Drive Train'!$F$39</f>
        <v>9.2266666666666666</v>
      </c>
      <c r="LI151" s="1">
        <f>IF(LF151&gt;='Drive Train'!$F$29,1,0)</f>
        <v>0</v>
      </c>
      <c r="LJ151" s="43">
        <f>MIN(KZ151,'DEPRECATED - DT-Prelim Calcs'!$C$10)*'DEPRECATED - DT-Prelim Calcs'!$C$11*1000/60/60</f>
        <v>103.33333333333333</v>
      </c>
      <c r="LK151" s="49">
        <f>LK150+'DEPRECATED - DT-Prelim Calcs'!$C$11</f>
        <v>588</v>
      </c>
      <c r="LL151" s="2">
        <f>LV151/'Drive Train'!$F$35</f>
        <v>3.5027862365381943</v>
      </c>
      <c r="LM151" s="36">
        <f>LT151*12*60/(PI() * 'Drive Train'!$F$15)/LL$2*LL151</f>
        <v>-1090045.6885486462</v>
      </c>
      <c r="LN151" s="2">
        <f>('DEPRECATED - DT-Prelim Calcs'!$C$6*LL151-LM151)/('DEPRECATED - DT-Prelim Calcs'!$C$6*LL151)*'DEPRECATED - DT-Prelim Calcs'!$C$7*LL151</f>
        <v>817.73124602195833</v>
      </c>
      <c r="LO151" s="43">
        <f>LN151/'DEPRECATED - DT-Prelim Calcs'!$C$7*('DEPRECATED - DT-Prelim Calcs'!$C$8-'DEPRECATED - DT-Prelim Calcs'!$C$9)+'DEPRECATED - DT-Prelim Calcs'!$C$9</f>
        <v>44549.545492241006</v>
      </c>
      <c r="LP151" s="43">
        <f t="shared" si="207"/>
        <v>60</v>
      </c>
      <c r="LQ151" s="2">
        <f t="shared" si="263"/>
        <v>1.4462867232450001</v>
      </c>
      <c r="LR151" s="43">
        <f>LQ151*'DEPRECATED - DT-Prelim Calcs'!$C$21/LL$2/'DEPRECATED - DT-Prelim Calcs'!$C$19/'DEPRECATED - DT-Prelim Calcs'!$C$18*3.39*'DEPRECATED - DT-Prelim Calcs'!$C$20</f>
        <v>29.053734754561201</v>
      </c>
      <c r="LS151" s="36">
        <f t="shared" si="264"/>
        <v>0</v>
      </c>
      <c r="LT151" s="43">
        <f>LR150*'DEPRECATED - DT-Prelim Calcs'!$C$11+LT150</f>
        <v>-905.2263435266907</v>
      </c>
      <c r="LU151" s="43">
        <f>LU150+0.5*LR151*'DEPRECATED - DT-Prelim Calcs'!$C$11^2+LT151*'DEPRECATED - DT-Prelim Calcs'!$C$11</f>
        <v>-263886.79962358909</v>
      </c>
      <c r="LV151" s="43">
        <f>MIN('Drive Train'!$F$35-LP150*'DEPRECATED - DT-Prelim Calcs'!$C$21*'Drive Train'!$F$39,LV150+LP$2)</f>
        <v>43.434549333073612</v>
      </c>
      <c r="LW151" s="43">
        <f>'Drive Train'!$F$35-LP151*'DEPRECATED - DT-Prelim Calcs'!$C$21*'Drive Train'!$F$39</f>
        <v>9.0400000000000009</v>
      </c>
      <c r="LX151" s="1">
        <f>IF(LU151&gt;='Drive Train'!$F$29,1,0)</f>
        <v>0</v>
      </c>
      <c r="LY151" s="43">
        <f>MIN(LO151,'DEPRECATED - DT-Prelim Calcs'!$C$10)*'DEPRECATED - DT-Prelim Calcs'!$C$11*1000/60/60</f>
        <v>103.33333333333333</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1"/>
        <v>0</v>
      </c>
      <c r="X152" s="2">
        <f>MAX(MIN(IF(AND(AI151=1,AG152&lt;0),-1,1)*(W152-$C$9)/($C$8-$C$9)*$C$7-$C$29*AE152/T$2 -  AI151*$C$29/2,X$2),MAX(X$4:X151)*-1)</f>
        <v>-0.27672021620693066</v>
      </c>
      <c r="Y152" s="43">
        <f t="shared" si="182"/>
        <v>0</v>
      </c>
      <c r="Z152" s="43">
        <f t="shared" si="183"/>
        <v>0</v>
      </c>
      <c r="AA152" s="43">
        <f t="shared" si="184"/>
        <v>0</v>
      </c>
      <c r="AB152" s="43" t="e">
        <f t="shared" si="185"/>
        <v>#N/A</v>
      </c>
      <c r="AC152" s="36">
        <f t="shared" si="208"/>
        <v>1</v>
      </c>
      <c r="AD152" s="1">
        <f t="shared" si="186"/>
        <v>1</v>
      </c>
      <c r="AE152" s="43">
        <f t="shared" si="187"/>
        <v>0</v>
      </c>
      <c r="AF152" s="43" t="e">
        <f t="shared" si="188"/>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889.49632897085212</v>
      </c>
      <c r="AK152" s="43">
        <f t="shared" si="265"/>
        <v>0</v>
      </c>
      <c r="AL152" s="49">
        <f>AL151+'DEPRECATED - DT-Prelim Calcs'!$C$11</f>
        <v>592</v>
      </c>
      <c r="AM152" s="2">
        <f>AW152/'Drive Train'!$F$35</f>
        <v>0.88167755430471584</v>
      </c>
      <c r="AN152" s="36">
        <f>AU152*12*60/(PI() * 'Drive Train'!$F$15)/AM$2*AM152</f>
        <v>4919.4594757395862</v>
      </c>
      <c r="AO152" s="2">
        <f>('DEPRECATED - DT-Prelim Calcs'!$C$6*AM152-AN152)/('DEPRECATED - DT-Prelim Calcs'!$C$6*AM152)*'DEPRECATED - DT-Prelim Calcs'!$C$7*AM152</f>
        <v>0.51872526241346539</v>
      </c>
      <c r="AP152" s="43">
        <f>AO152/'DEPRECATED - DT-Prelim Calcs'!$C$7*('DEPRECATED - DT-Prelim Calcs'!$C$8-'DEPRECATED - DT-Prelim Calcs'!$C$9)+'DEPRECATED - DT-Prelim Calcs'!$C$9</f>
        <v>29.758913549390275</v>
      </c>
      <c r="AQ152" s="43">
        <f t="shared" si="189"/>
        <v>29.758913549390275</v>
      </c>
      <c r="AR152" s="2">
        <f t="shared" si="209"/>
        <v>8.287179488357671E-2</v>
      </c>
      <c r="AS152" s="43">
        <f>AR152*'DEPRECATED - DT-Prelim Calcs'!$C$21/AM$2/'DEPRECATED - DT-Prelim Calcs'!$C$19/'DEPRECATED - DT-Prelim Calcs'!$C$18*3.39*'DEPRECATED - DT-Prelim Calcs'!$C$20</f>
        <v>0.83238513791361535</v>
      </c>
      <c r="AT152" s="36">
        <f t="shared" si="210"/>
        <v>0</v>
      </c>
      <c r="AU152" s="43">
        <f>AS151*'DEPRECATED - DT-Prelim Calcs'!$C$11+AU151</f>
        <v>32.461136103889672</v>
      </c>
      <c r="AV152" s="43">
        <f>AV151+0.5*AS152*'DEPRECATED - DT-Prelim Calcs'!$C$11^2+AU152*'DEPRECATED - DT-Prelim Calcs'!$C$11</f>
        <v>8680.9391237972814</v>
      </c>
      <c r="AW152" s="43">
        <f>MIN('Drive Train'!$F$35-AQ151*'DEPRECATED - DT-Prelim Calcs'!$C$21*'Drive Train'!$F$39,AW151+AQ$2)</f>
        <v>10.932801673378476</v>
      </c>
      <c r="AX152" s="43">
        <f>'Drive Train'!$F$35-AQ152*'DEPRECATED - DT-Prelim Calcs'!$C$21*'Drive Train'!$F$39</f>
        <v>10.733500841234145</v>
      </c>
      <c r="AY152" s="1">
        <f>IF(AV152&gt;='Drive Train'!$F$29,1,0)</f>
        <v>1</v>
      </c>
      <c r="AZ152" s="43">
        <f t="shared" si="211"/>
        <v>33.065459499322529</v>
      </c>
      <c r="BA152" s="49">
        <f>BA151+'DEPRECATED - DT-Prelim Calcs'!$C$11</f>
        <v>592</v>
      </c>
      <c r="BB152" s="2">
        <f>BL152/'Drive Train'!$F$35</f>
        <v>0.57999999999999996</v>
      </c>
      <c r="BC152" s="36">
        <f>BJ152*12*60/(PI() * 'Drive Train'!$F$15)/BB$2*BB152</f>
        <v>1617.1504504588804</v>
      </c>
      <c r="BD152" s="2">
        <f>('DEPRECATED - DT-Prelim Calcs'!$C$6*BB152-BC152)/('DEPRECATED - DT-Prelim Calcs'!$C$6*BB152)*'DEPRECATED - DT-Prelim Calcs'!$C$7*BB152</f>
        <v>1.531416988612516</v>
      </c>
      <c r="BE152" s="43">
        <f>BD152/'DEPRECATED - DT-Prelim Calcs'!$C$7*('DEPRECATED - DT-Prelim Calcs'!$C$8-'DEPRECATED - DT-Prelim Calcs'!$C$9)+'DEPRECATED - DT-Prelim Calcs'!$C$9</f>
        <v>84.92794042441318</v>
      </c>
      <c r="BF152" s="43">
        <f t="shared" si="190"/>
        <v>84.92794042441318</v>
      </c>
      <c r="BG152" s="2">
        <f t="shared" si="212"/>
        <v>1.3136182625084429</v>
      </c>
      <c r="BH152" s="43">
        <f>BG152*'DEPRECATED - DT-Prelim Calcs'!$C$21/BB$2/'DEPRECATED - DT-Prelim Calcs'!$C$19/'DEPRECATED - DT-Prelim Calcs'!$C$18*3.39*'DEPRECATED - DT-Prelim Calcs'!$C$20</f>
        <v>19.058450682528175</v>
      </c>
      <c r="BI152" s="36">
        <f t="shared" si="213"/>
        <v>0</v>
      </c>
      <c r="BJ152" s="43">
        <f>BH151*'DEPRECATED - DT-Prelim Calcs'!$C$11+BJ151</f>
        <v>11.229946894144661</v>
      </c>
      <c r="BK152" s="43">
        <f>BK151+0.5*BH152*'DEPRECATED - DT-Prelim Calcs'!$C$11^2+BJ152*'DEPRECATED - DT-Prelim Calcs'!$C$11</f>
        <v>-75342.212143203491</v>
      </c>
      <c r="BL152" s="43">
        <f>MIN('Drive Train'!$F$35-BF151*'DEPRECATED - DT-Prelim Calcs'!$C$21*'Drive Train'!$F$39,BL151+BF$2)</f>
        <v>7.1920000000000002</v>
      </c>
      <c r="BM152" s="43">
        <f>'Drive Train'!$F$35-BF152*'DEPRECATED - DT-Prelim Calcs'!$C$21*'Drive Train'!$F$39</f>
        <v>7.6440353362328626</v>
      </c>
      <c r="BN152" s="1">
        <f>IF(BK152&gt;='Drive Train'!$F$29,1,0)</f>
        <v>0</v>
      </c>
      <c r="BO152" s="43">
        <f t="shared" si="214"/>
        <v>94.364378249347965</v>
      </c>
      <c r="BP152" s="49">
        <f>BP151+'DEPRECATED - DT-Prelim Calcs'!$C$11</f>
        <v>592</v>
      </c>
      <c r="BQ152" s="2">
        <f>CA152/'Drive Train'!$F$35</f>
        <v>0.57999999999999996</v>
      </c>
      <c r="BR152" s="36">
        <f>BY152*12*60/(PI() * 'Drive Train'!$F$15)/BQ$2*BQ152</f>
        <v>8026.2106543425716</v>
      </c>
      <c r="BS152" s="2">
        <f>('DEPRECATED - DT-Prelim Calcs'!$C$6*BQ152-BR152)/('DEPRECATED - DT-Prelim Calcs'!$C$6*BQ152)*'DEPRECATED - DT-Prelim Calcs'!$C$7*BQ152</f>
        <v>-3.1799454496656216</v>
      </c>
      <c r="BT152" s="43">
        <f>BS152/'DEPRECATED - DT-Prelim Calcs'!$C$7*('DEPRECATED - DT-Prelim Calcs'!$C$8-'DEPRECATED - DT-Prelim Calcs'!$C$9)+'DEPRECATED - DT-Prelim Calcs'!$C$9</f>
        <v>-171.73583419820176</v>
      </c>
      <c r="BU152" s="43">
        <f t="shared" si="191"/>
        <v>-171.73583419820176</v>
      </c>
      <c r="BV152" s="2">
        <f t="shared" si="215"/>
        <v>-4.2609199845103616</v>
      </c>
      <c r="BW152" s="43">
        <f>BV152*'DEPRECATED - DT-Prelim Calcs'!$C$21/BQ$2/'DEPRECATED - DT-Prelim Calcs'!$C$19/'DEPRECATED - DT-Prelim Calcs'!$C$18*3.39*'DEPRECATED - DT-Prelim Calcs'!$C$20</f>
        <v>-80.840196939513959</v>
      </c>
      <c r="BX152" s="36">
        <f t="shared" si="216"/>
        <v>1</v>
      </c>
      <c r="BY152" s="43">
        <f>BW151*'DEPRECATED - DT-Prelim Calcs'!$C$11+BY151</f>
        <v>42.621846564987749</v>
      </c>
      <c r="BZ152" s="43">
        <f>BZ151+0.5*BW152*'DEPRECATED - DT-Prelim Calcs'!$C$11^2+BY152*'DEPRECATED - DT-Prelim Calcs'!$C$11</f>
        <v>-184003.7651757173</v>
      </c>
      <c r="CA152" s="43">
        <f>MIN('Drive Train'!$F$35-BU151*'DEPRECATED - DT-Prelim Calcs'!$C$21*'Drive Train'!$F$39,CA151+BU$2)</f>
        <v>7.1920000000000002</v>
      </c>
      <c r="CB152" s="43">
        <f>'Drive Train'!$F$35-BU152*'DEPRECATED - DT-Prelim Calcs'!$C$21*'Drive Train'!$F$39</f>
        <v>22.017206715099299</v>
      </c>
      <c r="CC152" s="1">
        <f>IF(BZ152&gt;='Drive Train'!$F$29,1,0)</f>
        <v>0</v>
      </c>
      <c r="CD152" s="43">
        <f t="shared" si="217"/>
        <v>-190.81759355355749</v>
      </c>
      <c r="CE152" s="49">
        <f>CE151+'DEPRECATED - DT-Prelim Calcs'!$C$11</f>
        <v>592</v>
      </c>
      <c r="CF152" s="2">
        <f>CP152/'Drive Train'!$F$35</f>
        <v>0.57999999999999996</v>
      </c>
      <c r="CG152" s="36">
        <f>CN152*12*60/(PI() * 'Drive Train'!$F$15)/CF$2*CF152</f>
        <v>-237870.95578169826</v>
      </c>
      <c r="CH152" s="2">
        <f>('DEPRECATED - DT-Prelim Calcs'!$C$6*CF152-CG152)/('DEPRECATED - DT-Prelim Calcs'!$C$6*CF152)*'DEPRECATED - DT-Prelim Calcs'!$C$7*CF152</f>
        <v>177.58145119375624</v>
      </c>
      <c r="CI152" s="43">
        <f>CH152/'DEPRECATED - DT-Prelim Calcs'!$C$7*('DEPRECATED - DT-Prelim Calcs'!$C$8-'DEPRECATED - DT-Prelim Calcs'!$C$9)+'DEPRECATED - DT-Prelim Calcs'!$C$9</f>
        <v>9675.7133859285113</v>
      </c>
      <c r="CJ152" s="43">
        <f t="shared" si="192"/>
        <v>93</v>
      </c>
      <c r="CK152" s="2">
        <f t="shared" si="218"/>
        <v>1.2396743342100003</v>
      </c>
      <c r="CL152" s="43">
        <f>CK152*'DEPRECATED - DT-Prelim Calcs'!$C$21/CF$2/'DEPRECATED - DT-Prelim Calcs'!$C$19/'DEPRECATED - DT-Prelim Calcs'!$C$18*3.39*'DEPRECATED - DT-Prelim Calcs'!$C$20</f>
        <v>29.053734754561205</v>
      </c>
      <c r="CM152" s="36">
        <f t="shared" si="219"/>
        <v>0</v>
      </c>
      <c r="CN152" s="43">
        <f>CL151*'DEPRECATED - DT-Prelim Calcs'!$C$11+CN151</f>
        <v>-1022.569303757753</v>
      </c>
      <c r="CO152" s="43">
        <f>CO151+0.5*CL152*'DEPRECATED - DT-Prelim Calcs'!$C$11^2+CN152*'DEPRECATED - DT-Prelim Calcs'!$C$11</f>
        <v>-360182.69865470019</v>
      </c>
      <c r="CP152" s="43">
        <f>MIN('Drive Train'!$F$35-CJ151*'DEPRECATED - DT-Prelim Calcs'!$C$21*'Drive Train'!$F$39,CP151+CJ$2)</f>
        <v>7.1920000000000002</v>
      </c>
      <c r="CQ152" s="43">
        <f>'Drive Train'!$F$35-CJ152*'DEPRECATED - DT-Prelim Calcs'!$C$21*'Drive Train'!$F$39</f>
        <v>7.1920000000000002</v>
      </c>
      <c r="CR152" s="1">
        <f>IF(CO152&gt;='Drive Train'!$F$29,1,0)</f>
        <v>0</v>
      </c>
      <c r="CS152" s="43">
        <f t="shared" si="220"/>
        <v>103.33333333333333</v>
      </c>
      <c r="CT152" s="49">
        <f>CT151+'DEPRECATED - DT-Prelim Calcs'!$C$11</f>
        <v>592</v>
      </c>
      <c r="CU152" s="2">
        <f>DE152/'Drive Train'!$F$35</f>
        <v>0.57999999999999996</v>
      </c>
      <c r="CV152" s="36">
        <f>DC152*12*60/(PI() * 'Drive Train'!$F$15)/CU$2*CU152</f>
        <v>-625436.47248777491</v>
      </c>
      <c r="CW152" s="2">
        <f>('DEPRECATED - DT-Prelim Calcs'!$C$6*CU152-CV152)/('DEPRECATED - DT-Prelim Calcs'!$C$6*CU152)*'DEPRECATED - DT-Prelim Calcs'!$C$7*CU152</f>
        <v>462.48462883505721</v>
      </c>
      <c r="CX152" s="43">
        <f>CW152/'DEPRECATED - DT-Prelim Calcs'!$C$7*('DEPRECATED - DT-Prelim Calcs'!$C$8-'DEPRECATED - DT-Prelim Calcs'!$C$9)+'DEPRECATED - DT-Prelim Calcs'!$C$9</f>
        <v>25196.558138029235</v>
      </c>
      <c r="CY152" s="43">
        <f t="shared" si="193"/>
        <v>93</v>
      </c>
      <c r="CZ152" s="2">
        <f t="shared" si="221"/>
        <v>1.0413264407364002</v>
      </c>
      <c r="DA152" s="43">
        <f>CZ152*'DEPRECATED - DT-Prelim Calcs'!$C$21/CU$2/'DEPRECATED - DT-Prelim Calcs'!$C$19/'DEPRECATED - DT-Prelim Calcs'!$C$18*3.39*'DEPRECATED - DT-Prelim Calcs'!$C$20</f>
        <v>29.053734754561201</v>
      </c>
      <c r="DB152" s="36">
        <f t="shared" si="222"/>
        <v>0</v>
      </c>
      <c r="DC152" s="43">
        <f>DA151*'DEPRECATED - DT-Prelim Calcs'!$C$11+DC151</f>
        <v>-2258.4673876490906</v>
      </c>
      <c r="DD152" s="43">
        <f>DD151+0.5*DA152*'DEPRECATED - DT-Prelim Calcs'!$C$11^2+DC152*'DEPRECATED - DT-Prelim Calcs'!$C$11</f>
        <v>-594324.17969758937</v>
      </c>
      <c r="DE152" s="43">
        <f>MIN('Drive Train'!$F$35-CY151*'DEPRECATED - DT-Prelim Calcs'!$C$21*'Drive Train'!$F$39,DE151+CY$2)</f>
        <v>7.1920000000000002</v>
      </c>
      <c r="DF152" s="43">
        <f>'Drive Train'!$F$35-CY152*'DEPRECATED - DT-Prelim Calcs'!$C$21*'Drive Train'!$F$39</f>
        <v>7.1920000000000002</v>
      </c>
      <c r="DG152" s="1">
        <f>IF(DD152&gt;='Drive Train'!$F$29,1,0)</f>
        <v>0</v>
      </c>
      <c r="DH152" s="43">
        <f t="shared" si="223"/>
        <v>103.33333333333333</v>
      </c>
      <c r="DI152" s="49">
        <f>DI151+'DEPRECATED - DT-Prelim Calcs'!$C$11</f>
        <v>592</v>
      </c>
      <c r="DJ152" s="2">
        <f>DT152/'Drive Train'!$F$35</f>
        <v>0.57999999999999996</v>
      </c>
      <c r="DK152" s="36">
        <f>DR152*12*60/(PI() * 'Drive Train'!$F$15)/DJ$2*DJ152</f>
        <v>-232187.32671213674</v>
      </c>
      <c r="DL152" s="2">
        <f>('DEPRECATED - DT-Prelim Calcs'!$C$6*DJ152-DK152)/('DEPRECATED - DT-Prelim Calcs'!$C$6*DJ152)*'DEPRECATED - DT-Prelim Calcs'!$C$7*DJ152</f>
        <v>173.40336023196261</v>
      </c>
      <c r="DM152" s="43">
        <f>DL152/'DEPRECATED - DT-Prelim Calcs'!$C$7*('DEPRECATED - DT-Prelim Calcs'!$C$8-'DEPRECATED - DT-Prelim Calcs'!$C$9)+'DEPRECATED - DT-Prelim Calcs'!$C$9</f>
        <v>9448.1009678606497</v>
      </c>
      <c r="DN152" s="43">
        <f t="shared" si="194"/>
        <v>93</v>
      </c>
      <c r="DO152" s="2">
        <f t="shared" si="224"/>
        <v>0.89769520753137932</v>
      </c>
      <c r="DP152" s="43">
        <f>DO152*'DEPRECATED - DT-Prelim Calcs'!$C$21/DJ$2/'DEPRECATED - DT-Prelim Calcs'!$C$19/'DEPRECATED - DT-Prelim Calcs'!$C$18*3.39*'DEPRECATED - DT-Prelim Calcs'!$C$20</f>
        <v>29.053734754561201</v>
      </c>
      <c r="DQ152" s="36">
        <f t="shared" si="225"/>
        <v>0</v>
      </c>
      <c r="DR152" s="43">
        <f>DP151*'DEPRECATED - DT-Prelim Calcs'!$C$11+DR151</f>
        <v>-722.7883470625269</v>
      </c>
      <c r="DS152" s="43">
        <f>DS151+0.5*DP152*'DEPRECATED - DT-Prelim Calcs'!$C$11^2+DR152*'DEPRECATED - DT-Prelim Calcs'!$C$11</f>
        <v>-1024471.1321259115</v>
      </c>
      <c r="DT152" s="43">
        <f>MIN('Drive Train'!$F$35-DN151*'DEPRECATED - DT-Prelim Calcs'!$C$21*'Drive Train'!$F$39,DT151+DN$2)</f>
        <v>7.1920000000000002</v>
      </c>
      <c r="DU152" s="43">
        <f>'Drive Train'!$F$35-DN152*'DEPRECATED - DT-Prelim Calcs'!$C$21*'Drive Train'!$F$39</f>
        <v>7.1920000000000002</v>
      </c>
      <c r="DV152" s="1">
        <f>IF(DS152&gt;='Drive Train'!$F$29,1,0)</f>
        <v>0</v>
      </c>
      <c r="DW152" s="43">
        <f t="shared" si="226"/>
        <v>103.33333333333333</v>
      </c>
      <c r="DX152" s="49">
        <f>DX151+'DEPRECATED - DT-Prelim Calcs'!$C$11</f>
        <v>592</v>
      </c>
      <c r="DY152" s="2">
        <f>EI152/'Drive Train'!$F$35</f>
        <v>0.57999999999999996</v>
      </c>
      <c r="DZ152" s="36">
        <f>EG152*12*60/(PI() * 'Drive Train'!$F$15)/DY$2*DY152</f>
        <v>-944281.69177225698</v>
      </c>
      <c r="EA152" s="2">
        <f>('DEPRECATED - DT-Prelim Calcs'!$C$6*DY152-DZ152)/('DEPRECATED - DT-Prelim Calcs'!$C$6*DY152)*'DEPRECATED - DT-Prelim Calcs'!$C$7*DY152</f>
        <v>696.8708480269413</v>
      </c>
      <c r="EB152" s="43">
        <f>EA152/'DEPRECATED - DT-Prelim Calcs'!$C$7*('DEPRECATED - DT-Prelim Calcs'!$C$8-'DEPRECATED - DT-Prelim Calcs'!$C$9)+'DEPRECATED - DT-Prelim Calcs'!$C$9</f>
        <v>37965.359631318439</v>
      </c>
      <c r="EC152" s="43">
        <f t="shared" si="195"/>
        <v>93</v>
      </c>
      <c r="ED152" s="2">
        <f t="shared" si="227"/>
        <v>0.78888366722454539</v>
      </c>
      <c r="EE152" s="43">
        <f>ED152*'DEPRECATED - DT-Prelim Calcs'!$C$21/DY$2/'DEPRECATED - DT-Prelim Calcs'!$C$19/'DEPRECATED - DT-Prelim Calcs'!$C$18*3.39*'DEPRECATED - DT-Prelim Calcs'!$C$20</f>
        <v>29.053734754561201</v>
      </c>
      <c r="EF152" s="36">
        <f t="shared" si="228"/>
        <v>0</v>
      </c>
      <c r="EG152" s="43">
        <f>EE151*'DEPRECATED - DT-Prelim Calcs'!$C$11+EG151</f>
        <v>-2583.2013460388926</v>
      </c>
      <c r="EH152" s="43">
        <f>EH151+0.5*EE152*'DEPRECATED - DT-Prelim Calcs'!$C$11^2+EG152*'DEPRECATED - DT-Prelim Calcs'!$C$11</f>
        <v>-1001091.9829830972</v>
      </c>
      <c r="EI152" s="43">
        <f>MIN('Drive Train'!$F$35-EC151*'DEPRECATED - DT-Prelim Calcs'!$C$21*'Drive Train'!$F$39,EI151+EC$2)</f>
        <v>7.1920000000000002</v>
      </c>
      <c r="EJ152" s="43">
        <f>'Drive Train'!$F$35-EC152*'DEPRECATED - DT-Prelim Calcs'!$C$21*'Drive Train'!$F$39</f>
        <v>7.1920000000000002</v>
      </c>
      <c r="EK152" s="1">
        <f>IF(EH152&gt;='Drive Train'!$F$29,1,0)</f>
        <v>0</v>
      </c>
      <c r="EL152" s="43">
        <f t="shared" si="229"/>
        <v>103.33333333333333</v>
      </c>
      <c r="EM152" s="49">
        <f>EM151+'DEPRECATED - DT-Prelim Calcs'!$C$11</f>
        <v>592</v>
      </c>
      <c r="EN152" s="2">
        <f>EX152/'Drive Train'!$F$35</f>
        <v>0.57999999999999996</v>
      </c>
      <c r="EO152" s="36">
        <f>EV152*12*60/(PI() * 'Drive Train'!$F$15)/EN$2*EN152</f>
        <v>-683499.72890223481</v>
      </c>
      <c r="EP152" s="2">
        <f>('DEPRECATED - DT-Prelim Calcs'!$C$6*EN152-EO152)/('DEPRECATED - DT-Prelim Calcs'!$C$6*EN152)*'DEPRECATED - DT-Prelim Calcs'!$C$7*EN152</f>
        <v>505.16749287640783</v>
      </c>
      <c r="EQ152" s="43">
        <f>EP152/'DEPRECATED - DT-Prelim Calcs'!$C$7*('DEPRECATED - DT-Prelim Calcs'!$C$8-'DEPRECATED - DT-Prelim Calcs'!$C$9)+'DEPRECATED - DT-Prelim Calcs'!$C$9</f>
        <v>27521.818641774455</v>
      </c>
      <c r="ER152" s="43">
        <f t="shared" si="196"/>
        <v>93</v>
      </c>
      <c r="ES152" s="2">
        <f t="shared" si="230"/>
        <v>0.7035989464435134</v>
      </c>
      <c r="ET152" s="43">
        <f>ES152*'DEPRECATED - DT-Prelim Calcs'!$C$21/EN$2/'DEPRECATED - DT-Prelim Calcs'!$C$19/'DEPRECATED - DT-Prelim Calcs'!$C$18*3.39*'DEPRECATED - DT-Prelim Calcs'!$C$20</f>
        <v>29.053734754561201</v>
      </c>
      <c r="EU152" s="36">
        <f t="shared" si="231"/>
        <v>0</v>
      </c>
      <c r="EV152" s="43">
        <f>ET151*'DEPRECATED - DT-Prelim Calcs'!$C$11+EV151</f>
        <v>-1667.6589989514414</v>
      </c>
      <c r="EW152" s="43">
        <f>EW151+0.5*ET152*'DEPRECATED - DT-Prelim Calcs'!$C$11^2+EV152*'DEPRECATED - DT-Prelim Calcs'!$C$11</f>
        <v>-1870218.8108301798</v>
      </c>
      <c r="EX152" s="43">
        <f>MIN('Drive Train'!$F$35-ER151*'DEPRECATED - DT-Prelim Calcs'!$C$21*'Drive Train'!$F$39,EX151+ER$2)</f>
        <v>7.1920000000000002</v>
      </c>
      <c r="EY152" s="43">
        <f>'Drive Train'!$F$35-ER152*'DEPRECATED - DT-Prelim Calcs'!$C$21*'Drive Train'!$F$39</f>
        <v>7.1920000000000002</v>
      </c>
      <c r="EZ152" s="1">
        <f>IF(EW152&gt;='Drive Train'!$F$29,1,0)</f>
        <v>0</v>
      </c>
      <c r="FA152" s="43">
        <f t="shared" si="232"/>
        <v>103.33333333333333</v>
      </c>
      <c r="FB152" s="49">
        <f>FB151+'DEPRECATED - DT-Prelim Calcs'!$C$11</f>
        <v>592</v>
      </c>
      <c r="FC152" s="2">
        <f>FM152/'Drive Train'!$F$35</f>
        <v>0.57999999999999996</v>
      </c>
      <c r="FD152" s="36">
        <f>FK152*12*60/(PI() * 'Drive Train'!$F$15)/FC$2*FC152</f>
        <v>-116405.09569752074</v>
      </c>
      <c r="FE152" s="2">
        <f>('DEPRECATED - DT-Prelim Calcs'!$C$6*FC152-FD152)/('DEPRECATED - DT-Prelim Calcs'!$C$6*FC152)*'DEPRECATED - DT-Prelim Calcs'!$C$7*FC152</f>
        <v>88.290717056641412</v>
      </c>
      <c r="FF152" s="43">
        <f>FE152/'DEPRECATED - DT-Prelim Calcs'!$C$7*('DEPRECATED - DT-Prelim Calcs'!$C$8-'DEPRECATED - DT-Prelim Calcs'!$C$9)+'DEPRECATED - DT-Prelim Calcs'!$C$9</f>
        <v>4811.367421742405</v>
      </c>
      <c r="FG152" s="43">
        <f t="shared" si="197"/>
        <v>93</v>
      </c>
      <c r="FH152" s="2">
        <f t="shared" si="233"/>
        <v>0.63495514679048781</v>
      </c>
      <c r="FI152" s="43">
        <f>FH152*'DEPRECATED - DT-Prelim Calcs'!$C$21/FC$2/'DEPRECATED - DT-Prelim Calcs'!$C$19/'DEPRECATED - DT-Prelim Calcs'!$C$18*3.39*'DEPRECATED - DT-Prelim Calcs'!$C$20</f>
        <v>29.053734754561205</v>
      </c>
      <c r="FJ152" s="36">
        <f t="shared" si="234"/>
        <v>0</v>
      </c>
      <c r="FK152" s="43">
        <f>FI151*'DEPRECATED - DT-Prelim Calcs'!$C$11+FK151</f>
        <v>-256.30599487226522</v>
      </c>
      <c r="FL152" s="43">
        <f>FL151+0.5*FI152*'DEPRECATED - DT-Prelim Calcs'!$C$11^2+FK152*'DEPRECATED - DT-Prelim Calcs'!$C$11</f>
        <v>-2111066.130330394</v>
      </c>
      <c r="FM152" s="43">
        <f>MIN('Drive Train'!$F$35-FG151*'DEPRECATED - DT-Prelim Calcs'!$C$21*'Drive Train'!$F$39,FM151+FG$2)</f>
        <v>7.1920000000000002</v>
      </c>
      <c r="FN152" s="43">
        <f>'Drive Train'!$F$35-FG152*'DEPRECATED - DT-Prelim Calcs'!$C$21*'Drive Train'!$F$39</f>
        <v>7.1920000000000002</v>
      </c>
      <c r="FO152" s="1">
        <f>IF(FL152&gt;='Drive Train'!$F$29,1,0)</f>
        <v>0</v>
      </c>
      <c r="FP152" s="43">
        <f t="shared" si="235"/>
        <v>103.33333333333333</v>
      </c>
      <c r="FQ152" s="49">
        <f>FQ151+'DEPRECATED - DT-Prelim Calcs'!$C$11</f>
        <v>592</v>
      </c>
      <c r="FR152" s="2">
        <f>GB152/'Drive Train'!$F$35</f>
        <v>0.57999999999999996</v>
      </c>
      <c r="FS152" s="36">
        <f>FZ152*12*60/(PI() * 'Drive Train'!$F$15)/FR$2*FR152</f>
        <v>-2084777.1830645548</v>
      </c>
      <c r="FT152" s="2">
        <f>('DEPRECATED - DT-Prelim Calcs'!$C$6*FR152-FS152)/('DEPRECATED - DT-Prelim Calcs'!$C$6*FR152)*'DEPRECATED - DT-Prelim Calcs'!$C$7*FR152</f>
        <v>1535.2601668609345</v>
      </c>
      <c r="FU152" s="43">
        <f>FT152/'DEPRECATED - DT-Prelim Calcs'!$C$7*('DEPRECATED - DT-Prelim Calcs'!$C$8-'DEPRECATED - DT-Prelim Calcs'!$C$9)+'DEPRECATED - DT-Prelim Calcs'!$C$9</f>
        <v>83638.807597647916</v>
      </c>
      <c r="FV152" s="43">
        <f t="shared" si="198"/>
        <v>93</v>
      </c>
      <c r="FW152" s="2">
        <f t="shared" si="236"/>
        <v>0.57851468929799987</v>
      </c>
      <c r="FX152" s="43">
        <f>FW152*'DEPRECATED - DT-Prelim Calcs'!$C$21/FR$2/'DEPRECATED - DT-Prelim Calcs'!$C$19/'DEPRECATED - DT-Prelim Calcs'!$C$18*3.39*'DEPRECATED - DT-Prelim Calcs'!$C$20</f>
        <v>29.053734754561201</v>
      </c>
      <c r="FY152" s="36">
        <f t="shared" si="237"/>
        <v>0</v>
      </c>
      <c r="FZ152" s="43">
        <f>FX151*'DEPRECATED - DT-Prelim Calcs'!$C$11+FZ151</f>
        <v>-4182.3248293021888</v>
      </c>
      <c r="GA152" s="43">
        <f>GA151+0.5*FX152*'DEPRECATED - DT-Prelim Calcs'!$C$11^2+FZ152*'DEPRECATED - DT-Prelim Calcs'!$C$11</f>
        <v>-2375229.9519203496</v>
      </c>
      <c r="GB152" s="43">
        <f>MIN('Drive Train'!$F$35-FV151*'DEPRECATED - DT-Prelim Calcs'!$C$21*'Drive Train'!$F$39,GB151+FV$2)</f>
        <v>7.1920000000000002</v>
      </c>
      <c r="GC152" s="43">
        <f>'Drive Train'!$F$35-FV152*'DEPRECATED - DT-Prelim Calcs'!$C$21*'Drive Train'!$F$39</f>
        <v>7.1920000000000002</v>
      </c>
      <c r="GD152" s="1">
        <f>IF(GA152&gt;='Drive Train'!$F$29,1,0)</f>
        <v>0</v>
      </c>
      <c r="GE152" s="43">
        <f t="shared" si="238"/>
        <v>103.33333333333333</v>
      </c>
      <c r="GF152" s="49">
        <f>GF151+'DEPRECATED - DT-Prelim Calcs'!$C$11</f>
        <v>592</v>
      </c>
      <c r="GG152" s="2">
        <f>GQ152/'Drive Train'!$F$35</f>
        <v>0.86451612903225805</v>
      </c>
      <c r="GH152" s="36">
        <f>GO152*12*60/(PI() * 'Drive Train'!$F$15)/GG$2*GG152</f>
        <v>-138539.8363039692</v>
      </c>
      <c r="GI152" s="2">
        <f>('DEPRECATED - DT-Prelim Calcs'!$C$6*GG152-GH152)/('DEPRECATED - DT-Prelim Calcs'!$C$6*GG152)*'DEPRECATED - DT-Prelim Calcs'!$C$7*GG152</f>
        <v>105.89656062409792</v>
      </c>
      <c r="GJ152" s="43">
        <f>GI152/'DEPRECATED - DT-Prelim Calcs'!$C$7*('DEPRECATED - DT-Prelim Calcs'!$C$8-'DEPRECATED - DT-Prelim Calcs'!$C$9)+'DEPRECATED - DT-Prelim Calcs'!$C$9</f>
        <v>5770.4917354919007</v>
      </c>
      <c r="GK152" s="43">
        <f t="shared" si="239"/>
        <v>29.999999999999982</v>
      </c>
      <c r="GL152" s="2">
        <f t="shared" si="240"/>
        <v>1.4462867232450001</v>
      </c>
      <c r="GM152" s="43">
        <f>GL152*'DEPRECATED - DT-Prelim Calcs'!$C$21/GG$2/'DEPRECATED - DT-Prelim Calcs'!$C$19/'DEPRECATED - DT-Prelim Calcs'!$C$18*3.39*'DEPRECATED - DT-Prelim Calcs'!$C$20</f>
        <v>29.053734754561201</v>
      </c>
      <c r="GN152" s="36">
        <f t="shared" si="241"/>
        <v>0</v>
      </c>
      <c r="GO152" s="43">
        <f>GM151*'DEPRECATED - DT-Prelim Calcs'!$C$11+GO151</f>
        <v>-466.15214520538103</v>
      </c>
      <c r="GP152" s="43">
        <f>GP151+0.5*GM152*'DEPRECATED - DT-Prelim Calcs'!$C$11^2+GO152*'DEPRECATED - DT-Prelim Calcs'!$C$11</f>
        <v>-199283.11336091568</v>
      </c>
      <c r="GQ152" s="43">
        <f>MIN('Drive Train'!$F$35-GK151*'DEPRECATED - DT-Prelim Calcs'!$C$21*'Drive Train'!$F$39,GQ151+GK$2)</f>
        <v>10.72</v>
      </c>
      <c r="GR152" s="43">
        <f>'Drive Train'!$F$35-GK152*'DEPRECATED - DT-Prelim Calcs'!$C$21*'Drive Train'!$F$39</f>
        <v>10.72</v>
      </c>
      <c r="GS152" s="1">
        <f>IF(GP152&gt;='Drive Train'!$F$29,1,0)</f>
        <v>0</v>
      </c>
      <c r="GT152" s="43">
        <f t="shared" si="242"/>
        <v>33.333333333333314</v>
      </c>
      <c r="GU152" s="49">
        <f>GU151+'DEPRECATED - DT-Prelim Calcs'!$C$11</f>
        <v>592</v>
      </c>
      <c r="GV152" s="2">
        <f>HF152/'Drive Train'!$F$35</f>
        <v>0.84946236559139798</v>
      </c>
      <c r="GW152" s="36">
        <f>HD152*12*60/(PI() * 'Drive Train'!$F$15)/GV$2*GV152</f>
        <v>-205718.92171063711</v>
      </c>
      <c r="GX152" s="2">
        <f>('DEPRECATED - DT-Prelim Calcs'!$C$6*GV152-GW152)/('DEPRECATED - DT-Prelim Calcs'!$C$6*GV152)*'DEPRECATED - DT-Prelim Calcs'!$C$7*GV152</f>
        <v>155.20995699350894</v>
      </c>
      <c r="GY152" s="43">
        <f>GX152/'DEPRECATED - DT-Prelim Calcs'!$C$7*('DEPRECATED - DT-Prelim Calcs'!$C$8-'DEPRECATED - DT-Prelim Calcs'!$C$9)+'DEPRECATED - DT-Prelim Calcs'!$C$9</f>
        <v>8456.9678063627998</v>
      </c>
      <c r="GZ152" s="43">
        <f t="shared" si="199"/>
        <v>33.333333333333314</v>
      </c>
      <c r="HA152" s="2">
        <f t="shared" si="243"/>
        <v>1.4462867232450001</v>
      </c>
      <c r="HB152" s="43">
        <f>HA152*'DEPRECATED - DT-Prelim Calcs'!$C$21/GV$2/'DEPRECATED - DT-Prelim Calcs'!$C$19/'DEPRECATED - DT-Prelim Calcs'!$C$18*3.39*'DEPRECATED - DT-Prelim Calcs'!$C$20</f>
        <v>29.053734754561201</v>
      </c>
      <c r="HC152" s="36">
        <f t="shared" si="244"/>
        <v>0</v>
      </c>
      <c r="HD152" s="43">
        <f>HB151*'DEPRECATED - DT-Prelim Calcs'!$C$11+HD151</f>
        <v>-704.45979773794272</v>
      </c>
      <c r="HE152" s="43">
        <f>HE151+0.5*HB152*'DEPRECATED - DT-Prelim Calcs'!$C$11^2+HD152*'DEPRECATED - DT-Prelim Calcs'!$C$11</f>
        <v>-207607.85860043328</v>
      </c>
      <c r="HF152" s="43">
        <f>MIN('Drive Train'!$F$35-GZ151*'DEPRECATED - DT-Prelim Calcs'!$C$21*'Drive Train'!$F$39,HF151+GZ$2)</f>
        <v>10.533333333333335</v>
      </c>
      <c r="HG152" s="43">
        <f>'Drive Train'!$F$35-GZ152*'DEPRECATED - DT-Prelim Calcs'!$C$21*'Drive Train'!$F$39</f>
        <v>10.533333333333335</v>
      </c>
      <c r="HH152" s="1">
        <f>IF(HE152&gt;='Drive Train'!$F$29,1,0)</f>
        <v>0</v>
      </c>
      <c r="HI152" s="43">
        <f t="shared" si="245"/>
        <v>37.037037037037017</v>
      </c>
      <c r="HJ152" s="49">
        <f>HJ151+'DEPRECATED - DT-Prelim Calcs'!$C$11</f>
        <v>592</v>
      </c>
      <c r="HK152" s="2">
        <f>HU152/'Drive Train'!$F$35</f>
        <v>4.0835955814016121</v>
      </c>
      <c r="HL152" s="36">
        <f>HS152*12*60/(PI() * 'Drive Train'!$F$15)/HK$2*HK152</f>
        <v>-1543923.6049787437</v>
      </c>
      <c r="HM152" s="2">
        <f>('DEPRECATED - DT-Prelim Calcs'!$C$6*HK152-HL152)/('DEPRECATED - DT-Prelim Calcs'!$C$6*HK152)*'DEPRECATED - DT-Prelim Calcs'!$C$7*HK152</f>
        <v>1154.1053089429663</v>
      </c>
      <c r="HN152" s="43">
        <f>HM152/'DEPRECATED - DT-Prelim Calcs'!$C$7*('DEPRECATED - DT-Prelim Calcs'!$C$8-'DEPRECATED - DT-Prelim Calcs'!$C$9)+'DEPRECATED - DT-Prelim Calcs'!$C$9</f>
        <v>62874.401158833229</v>
      </c>
      <c r="HO152" s="43">
        <f t="shared" si="200"/>
        <v>36.66666666666665</v>
      </c>
      <c r="HP152" s="2">
        <f t="shared" si="246"/>
        <v>1.4462867232450001</v>
      </c>
      <c r="HQ152" s="43">
        <f>HP152*'DEPRECATED - DT-Prelim Calcs'!$C$21/HK$2/'DEPRECATED - DT-Prelim Calcs'!$C$19/'DEPRECATED - DT-Prelim Calcs'!$C$18*3.39*'DEPRECATED - DT-Prelim Calcs'!$C$20</f>
        <v>29.053734754561201</v>
      </c>
      <c r="HR152" s="36">
        <f t="shared" si="247"/>
        <v>0</v>
      </c>
      <c r="HS152" s="43">
        <f>HQ151*'DEPRECATED - DT-Prelim Calcs'!$C$11+HS151</f>
        <v>-1099.7885633298738</v>
      </c>
      <c r="HT152" s="43">
        <f>HT151+0.5*HQ152*'DEPRECATED - DT-Prelim Calcs'!$C$11^2+HS152*'DEPRECATED - DT-Prelim Calcs'!$C$11</f>
        <v>-211189.32167467932</v>
      </c>
      <c r="HU152" s="43">
        <f>MIN('Drive Train'!$F$35-HO151*'DEPRECATED - DT-Prelim Calcs'!$C$21*'Drive Train'!$F$39,HU151+HO$2)</f>
        <v>50.636585209379994</v>
      </c>
      <c r="HV152" s="43">
        <f>'Drive Train'!$F$35-HO152*'DEPRECATED - DT-Prelim Calcs'!$C$21*'Drive Train'!$F$39</f>
        <v>10.346666666666668</v>
      </c>
      <c r="HW152" s="1">
        <f>IF(HT152&gt;='Drive Train'!$F$29,1,0)</f>
        <v>0</v>
      </c>
      <c r="HX152" s="43">
        <f t="shared" si="248"/>
        <v>40.740740740740726</v>
      </c>
      <c r="HY152" s="49">
        <f>HY151+'DEPRECATED - DT-Prelim Calcs'!$C$11</f>
        <v>592</v>
      </c>
      <c r="HZ152" s="2">
        <f>IJ152/'Drive Train'!$F$35</f>
        <v>0.8193548387096774</v>
      </c>
      <c r="IA152" s="36">
        <f>IH152*12*60/(PI() * 'Drive Train'!$F$15)/HZ$2*HZ152</f>
        <v>-53743.265066551736</v>
      </c>
      <c r="IB152" s="2">
        <f>('DEPRECATED - DT-Prelim Calcs'!$C$6*HZ152-IA152)/('DEPRECATED - DT-Prelim Calcs'!$C$6*HZ152)*'DEPRECATED - DT-Prelim Calcs'!$C$7*HZ152</f>
        <v>43.349970613944578</v>
      </c>
      <c r="IC152" s="43">
        <f>IB152/'DEPRECATED - DT-Prelim Calcs'!$C$7*('DEPRECATED - DT-Prelim Calcs'!$C$8-'DEPRECATED - DT-Prelim Calcs'!$C$9)+'DEPRECATED - DT-Prelim Calcs'!$C$9</f>
        <v>2363.1028767298167</v>
      </c>
      <c r="ID152" s="43">
        <f t="shared" si="201"/>
        <v>39.999999999999986</v>
      </c>
      <c r="IE152" s="2">
        <f t="shared" si="249"/>
        <v>1.4462867232450001</v>
      </c>
      <c r="IF152" s="43">
        <f>IE152*'DEPRECATED - DT-Prelim Calcs'!$C$21/HZ$2/'DEPRECATED - DT-Prelim Calcs'!$C$19/'DEPRECATED - DT-Prelim Calcs'!$C$18*3.39*'DEPRECATED - DT-Prelim Calcs'!$C$20</f>
        <v>29.053734754561201</v>
      </c>
      <c r="IG152" s="36">
        <f t="shared" si="250"/>
        <v>0</v>
      </c>
      <c r="IH152" s="43">
        <f>IF151*'DEPRECATED - DT-Prelim Calcs'!$C$11+IH151</f>
        <v>-190.79989968297042</v>
      </c>
      <c r="II152" s="43">
        <f>II151+0.5*IF152*'DEPRECATED - DT-Prelim Calcs'!$C$11^2+IH152*'DEPRECATED - DT-Prelim Calcs'!$C$11</f>
        <v>-208233.67587252764</v>
      </c>
      <c r="IJ152" s="43">
        <f>MIN('Drive Train'!$F$35-ID151*'DEPRECATED - DT-Prelim Calcs'!$C$21*'Drive Train'!$F$39,IJ151+ID$2)</f>
        <v>10.16</v>
      </c>
      <c r="IK152" s="43">
        <f>'Drive Train'!$F$35-ID152*'DEPRECATED - DT-Prelim Calcs'!$C$21*'Drive Train'!$F$39</f>
        <v>10.16</v>
      </c>
      <c r="IL152" s="1">
        <f>IF(II152&gt;='Drive Train'!$F$29,1,0)</f>
        <v>0</v>
      </c>
      <c r="IM152" s="43">
        <f t="shared" si="251"/>
        <v>44.444444444444429</v>
      </c>
      <c r="IN152" s="49">
        <f>IN151+'DEPRECATED - DT-Prelim Calcs'!$C$11</f>
        <v>592</v>
      </c>
      <c r="IO152" s="2">
        <f>IY152/'Drive Train'!$F$35</f>
        <v>0.80430107526881722</v>
      </c>
      <c r="IP152" s="36">
        <f>IW152*12*60/(PI() * 'Drive Train'!$F$15)/IO$2*IO152</f>
        <v>-71426.828996282507</v>
      </c>
      <c r="IQ152" s="2">
        <f>('DEPRECATED - DT-Prelim Calcs'!$C$6*IO152-IP152)/('DEPRECATED - DT-Prelim Calcs'!$C$6*IO152)*'DEPRECATED - DT-Prelim Calcs'!$C$7*IO152</f>
        <v>56.278728154698044</v>
      </c>
      <c r="IR152" s="43">
        <f>IQ152/'DEPRECATED - DT-Prelim Calcs'!$C$7*('DEPRECATED - DT-Prelim Calcs'!$C$8-'DEPRECATED - DT-Prelim Calcs'!$C$9)+'DEPRECATED - DT-Prelim Calcs'!$C$9</f>
        <v>3067.4307129051917</v>
      </c>
      <c r="IS152" s="43">
        <f t="shared" si="202"/>
        <v>43.333333333333321</v>
      </c>
      <c r="IT152" s="2">
        <f t="shared" si="252"/>
        <v>1.4462867232450001</v>
      </c>
      <c r="IU152" s="43">
        <f>IT152*'DEPRECATED - DT-Prelim Calcs'!$C$21/IO$2/'DEPRECATED - DT-Prelim Calcs'!$C$19/'DEPRECATED - DT-Prelim Calcs'!$C$18*3.39*'DEPRECATED - DT-Prelim Calcs'!$C$20</f>
        <v>29.053734754561201</v>
      </c>
      <c r="IV152" s="36">
        <f t="shared" si="253"/>
        <v>0</v>
      </c>
      <c r="IW152" s="43">
        <f>IU151*'DEPRECATED - DT-Prelim Calcs'!$C$11+IW151</f>
        <v>-258.32642745699656</v>
      </c>
      <c r="IX152" s="43">
        <f>IX151+0.5*IU152*'DEPRECATED - DT-Prelim Calcs'!$C$11^2+IW152*'DEPRECATED - DT-Prelim Calcs'!$C$11</f>
        <v>-250819.68412886446</v>
      </c>
      <c r="IY152" s="43">
        <f>MIN('Drive Train'!$F$35-IS151*'DEPRECATED - DT-Prelim Calcs'!$C$21*'Drive Train'!$F$39,IY151+IS$2)</f>
        <v>9.9733333333333345</v>
      </c>
      <c r="IZ152" s="43">
        <f>'Drive Train'!$F$35-IS152*'DEPRECATED - DT-Prelim Calcs'!$C$21*'Drive Train'!$F$39</f>
        <v>9.9733333333333345</v>
      </c>
      <c r="JA152" s="1">
        <f>IF(IX152&gt;='Drive Train'!$F$29,1,0)</f>
        <v>0</v>
      </c>
      <c r="JB152" s="43">
        <f t="shared" si="254"/>
        <v>48.148148148148138</v>
      </c>
      <c r="JC152" s="49">
        <f>JC151+'DEPRECATED - DT-Prelim Calcs'!$C$11</f>
        <v>592</v>
      </c>
      <c r="JD152" s="2">
        <f>JN152/'Drive Train'!$F$35</f>
        <v>0.78924731182795704</v>
      </c>
      <c r="JE152" s="36">
        <f>JL152*12*60/(PI() * 'Drive Train'!$F$15)/JD$2*JD152</f>
        <v>-112616.0121980275</v>
      </c>
      <c r="JF152" s="2">
        <f>('DEPRECATED - DT-Prelim Calcs'!$C$6*JD152-JE152)/('DEPRECATED - DT-Prelim Calcs'!$C$6*JD152)*'DEPRECATED - DT-Prelim Calcs'!$C$7*JD152</f>
        <v>86.486694846822488</v>
      </c>
      <c r="JG152" s="43">
        <f>JF152/'DEPRECATED - DT-Prelim Calcs'!$C$7*('DEPRECATED - DT-Prelim Calcs'!$C$8-'DEPRECATED - DT-Prelim Calcs'!$C$9)+'DEPRECATED - DT-Prelim Calcs'!$C$9</f>
        <v>4713.0885998642098</v>
      </c>
      <c r="JH152" s="43">
        <f t="shared" si="203"/>
        <v>46.666666666666657</v>
      </c>
      <c r="JI152" s="2">
        <f t="shared" si="255"/>
        <v>1.4462867232450001</v>
      </c>
      <c r="JJ152" s="43">
        <f>JI152*'DEPRECATED - DT-Prelim Calcs'!$C$21/JD$2/'DEPRECATED - DT-Prelim Calcs'!$C$19/'DEPRECATED - DT-Prelim Calcs'!$C$18*3.39*'DEPRECATED - DT-Prelim Calcs'!$C$20</f>
        <v>29.053734754561201</v>
      </c>
      <c r="JK152" s="36">
        <f t="shared" si="256"/>
        <v>0</v>
      </c>
      <c r="JL152" s="43">
        <f>JJ151*'DEPRECATED - DT-Prelim Calcs'!$C$11+JL151</f>
        <v>-415.06216827637576</v>
      </c>
      <c r="JM152" s="43">
        <f>JM151+0.5*JJ152*'DEPRECATED - DT-Prelim Calcs'!$C$11^2+JL152*'DEPRECATED - DT-Prelim Calcs'!$C$11</f>
        <v>-229974.521867453</v>
      </c>
      <c r="JN152" s="43">
        <f>MIN('Drive Train'!$F$35-JH151*'DEPRECATED - DT-Prelim Calcs'!$C$21*'Drive Train'!$F$39,JN151+JH$2)</f>
        <v>9.7866666666666671</v>
      </c>
      <c r="JO152" s="43">
        <f>'Drive Train'!$F$35-JH152*'DEPRECATED - DT-Prelim Calcs'!$C$21*'Drive Train'!$F$39</f>
        <v>9.7866666666666671</v>
      </c>
      <c r="JP152" s="1">
        <f>IF(JM152&gt;='Drive Train'!$F$29,1,0)</f>
        <v>0</v>
      </c>
      <c r="JQ152" s="43">
        <f>MIN(JG152,'DEPRECATED - DT-Prelim Calcs'!$C$10)*'DEPRECATED - DT-Prelim Calcs'!$C$11*1000/60/60</f>
        <v>103.33333333333333</v>
      </c>
      <c r="JR152" s="49">
        <f>JR151+'DEPRECATED - DT-Prelim Calcs'!$C$11</f>
        <v>592</v>
      </c>
      <c r="JS152" s="2">
        <f>KC152/'Drive Train'!$F$35</f>
        <v>0.77419354838709686</v>
      </c>
      <c r="JT152" s="36">
        <f>KA152*12*60/(PI() * 'Drive Train'!$F$15)/JS$2*JS152</f>
        <v>-206176.66955824924</v>
      </c>
      <c r="JU152" s="2">
        <f>('DEPRECATED - DT-Prelim Calcs'!$C$6*JS152-JT152)/('DEPRECATED - DT-Prelim Calcs'!$C$6*JS152)*'DEPRECATED - DT-Prelim Calcs'!$C$7*JS152</f>
        <v>155.19344113193375</v>
      </c>
      <c r="JV152" s="43">
        <f>JU152/'DEPRECATED - DT-Prelim Calcs'!$C$7*('DEPRECATED - DT-Prelim Calcs'!$C$8-'DEPRECATED - DT-Prelim Calcs'!$C$9)+'DEPRECATED - DT-Prelim Calcs'!$C$9</f>
        <v>8456.0680616650461</v>
      </c>
      <c r="JW152" s="43">
        <f t="shared" si="204"/>
        <v>49.999999999999993</v>
      </c>
      <c r="JX152" s="2">
        <f t="shared" si="257"/>
        <v>1.4462867232450001</v>
      </c>
      <c r="JY152" s="43">
        <f>JX152*'DEPRECATED - DT-Prelim Calcs'!$C$21/JS$2/'DEPRECATED - DT-Prelim Calcs'!$C$19/'DEPRECATED - DT-Prelim Calcs'!$C$18*3.39*'DEPRECATED - DT-Prelim Calcs'!$C$20</f>
        <v>29.053734754561201</v>
      </c>
      <c r="JZ152" s="36">
        <f t="shared" si="258"/>
        <v>0</v>
      </c>
      <c r="KA152" s="43">
        <f>JY151*'DEPRECATED - DT-Prelim Calcs'!$C$11+KA151</f>
        <v>-774.66884348765393</v>
      </c>
      <c r="KB152" s="43">
        <f>KB151+0.5*JY152*'DEPRECATED - DT-Prelim Calcs'!$C$11^2+KA152*'DEPRECATED - DT-Prelim Calcs'!$C$11</f>
        <v>-235776.73273849027</v>
      </c>
      <c r="KC152" s="43">
        <f>MIN('Drive Train'!$F$35-JW151*'DEPRECATED - DT-Prelim Calcs'!$C$21*'Drive Train'!$F$39,KC151+JW$2)</f>
        <v>9.6000000000000014</v>
      </c>
      <c r="KD152" s="43">
        <f>'Drive Train'!$F$35-JW152*'DEPRECATED - DT-Prelim Calcs'!$C$21*'Drive Train'!$F$39</f>
        <v>9.6000000000000014</v>
      </c>
      <c r="KE152" s="1">
        <f>IF(KB152&gt;='Drive Train'!$F$29,1,0)</f>
        <v>0</v>
      </c>
      <c r="KF152" s="43">
        <f>MIN(JV152,'DEPRECATED - DT-Prelim Calcs'!$C$10)*'DEPRECATED - DT-Prelim Calcs'!$C$11*1000/60/60</f>
        <v>103.33333333333333</v>
      </c>
      <c r="KG152" s="49">
        <f>KG151+'DEPRECATED - DT-Prelim Calcs'!$C$11</f>
        <v>592</v>
      </c>
      <c r="KH152" s="2">
        <f>KR152/'Drive Train'!$F$35</f>
        <v>0.75913978494623657</v>
      </c>
      <c r="KI152" s="36">
        <f>KP152*12*60/(PI() * 'Drive Train'!$F$15)/KH$2*KH152</f>
        <v>-236992.85778118606</v>
      </c>
      <c r="KJ152" s="2">
        <f>('DEPRECATED - DT-Prelim Calcs'!$C$6*KH152-KI152)/('DEPRECATED - DT-Prelim Calcs'!$C$6*KH152)*'DEPRECATED - DT-Prelim Calcs'!$C$7*KH152</f>
        <v>177.77611841173686</v>
      </c>
      <c r="KK152" s="43">
        <f>KJ152/'DEPRECATED - DT-Prelim Calcs'!$C$7*('DEPRECATED - DT-Prelim Calcs'!$C$8-'DEPRECATED - DT-Prelim Calcs'!$C$9)+'DEPRECATED - DT-Prelim Calcs'!$C$9</f>
        <v>9686.3183910871576</v>
      </c>
      <c r="KL152" s="43">
        <f t="shared" si="205"/>
        <v>53.333333333333329</v>
      </c>
      <c r="KM152" s="2">
        <f t="shared" si="259"/>
        <v>1.4462867232450001</v>
      </c>
      <c r="KN152" s="43">
        <f>KM152*'DEPRECATED - DT-Prelim Calcs'!$C$21/KH$2/'DEPRECATED - DT-Prelim Calcs'!$C$19/'DEPRECATED - DT-Prelim Calcs'!$C$18*3.39*'DEPRECATED - DT-Prelim Calcs'!$C$20</f>
        <v>29.053734754561201</v>
      </c>
      <c r="KO152" s="36">
        <f t="shared" si="260"/>
        <v>0</v>
      </c>
      <c r="KP152" s="43">
        <f>KN151*'DEPRECATED - DT-Prelim Calcs'!$C$11+KP151</f>
        <v>-908.11243506914423</v>
      </c>
      <c r="KQ152" s="43">
        <f>KQ151+0.5*KN152*'DEPRECATED - DT-Prelim Calcs'!$C$11^2+KP152*'DEPRECATED - DT-Prelim Calcs'!$C$11</f>
        <v>-244012.15389326963</v>
      </c>
      <c r="KR152" s="43">
        <f>MIN('Drive Train'!$F$35-KL151*'DEPRECATED - DT-Prelim Calcs'!$C$21*'Drive Train'!$F$39,KR151+KL$2)</f>
        <v>9.413333333333334</v>
      </c>
      <c r="KS152" s="43">
        <f>'Drive Train'!$F$35-KL152*'DEPRECATED - DT-Prelim Calcs'!$C$21*'Drive Train'!$F$39</f>
        <v>9.413333333333334</v>
      </c>
      <c r="KT152" s="1">
        <f>IF(KQ152&gt;='Drive Train'!$F$29,1,0)</f>
        <v>0</v>
      </c>
      <c r="KU152" s="43">
        <f>MIN(KK152,'DEPRECATED - DT-Prelim Calcs'!$C$10)*'DEPRECATED - DT-Prelim Calcs'!$C$11*1000/60/60</f>
        <v>103.33333333333333</v>
      </c>
      <c r="KV152" s="49">
        <f>KV151+'DEPRECATED - DT-Prelim Calcs'!$C$11</f>
        <v>592</v>
      </c>
      <c r="KW152" s="2">
        <f>LG152/'Drive Train'!$F$35</f>
        <v>0.74408602150537628</v>
      </c>
      <c r="KX152" s="36">
        <f>LE152*12*60/(PI() * 'Drive Train'!$F$15)/KW$2*KW152</f>
        <v>-117543.81143152475</v>
      </c>
      <c r="KY152" s="2">
        <f>('DEPRECATED - DT-Prelim Calcs'!$C$6*KW152-KX152)/('DEPRECATED - DT-Prelim Calcs'!$C$6*KW152)*'DEPRECATED - DT-Prelim Calcs'!$C$7*KW152</f>
        <v>89.89736149945756</v>
      </c>
      <c r="KZ152" s="43">
        <f>KY152/'DEPRECATED - DT-Prelim Calcs'!$C$7*('DEPRECATED - DT-Prelim Calcs'!$C$8-'DEPRECATED - DT-Prelim Calcs'!$C$9)+'DEPRECATED - DT-Prelim Calcs'!$C$9</f>
        <v>4898.8935742241802</v>
      </c>
      <c r="LA152" s="43">
        <f t="shared" si="206"/>
        <v>56.666666666666664</v>
      </c>
      <c r="LB152" s="2">
        <f t="shared" si="261"/>
        <v>1.4462867232450001</v>
      </c>
      <c r="LC152" s="43">
        <f>LB152*'DEPRECATED - DT-Prelim Calcs'!$C$21/KW$2/'DEPRECATED - DT-Prelim Calcs'!$C$19/'DEPRECATED - DT-Prelim Calcs'!$C$18*3.39*'DEPRECATED - DT-Prelim Calcs'!$C$20</f>
        <v>29.053734754561201</v>
      </c>
      <c r="LD152" s="36">
        <f t="shared" si="262"/>
        <v>0</v>
      </c>
      <c r="LE152" s="43">
        <f>LC151*'DEPRECATED - DT-Prelim Calcs'!$C$11+LE151</f>
        <v>-459.51822449080311</v>
      </c>
      <c r="LF152" s="43">
        <f>LF151+0.5*LC152*'DEPRECATED - DT-Prelim Calcs'!$C$11^2+LE152*'DEPRECATED - DT-Prelim Calcs'!$C$11</f>
        <v>-268257.83101199463</v>
      </c>
      <c r="LG152" s="43">
        <f>MIN('Drive Train'!$F$35-LA151*'DEPRECATED - DT-Prelim Calcs'!$C$21*'Drive Train'!$F$39,LG151+LA$2)</f>
        <v>9.2266666666666666</v>
      </c>
      <c r="LH152" s="43">
        <f>'Drive Train'!$F$35-LA152*'DEPRECATED - DT-Prelim Calcs'!$C$21*'Drive Train'!$F$39</f>
        <v>9.2266666666666666</v>
      </c>
      <c r="LI152" s="1">
        <f>IF(LF152&gt;='Drive Train'!$F$29,1,0)</f>
        <v>0</v>
      </c>
      <c r="LJ152" s="43">
        <f>MIN(KZ152,'DEPRECATED - DT-Prelim Calcs'!$C$10)*'DEPRECATED - DT-Prelim Calcs'!$C$11*1000/60/60</f>
        <v>103.33333333333333</v>
      </c>
      <c r="LK152" s="49">
        <f>LK151+'DEPRECATED - DT-Prelim Calcs'!$C$11</f>
        <v>592</v>
      </c>
      <c r="LL152" s="2">
        <f>LV152/'Drive Train'!$F$35</f>
        <v>0.72903225806451621</v>
      </c>
      <c r="LM152" s="36">
        <f>LT152*12*60/(PI() * 'Drive Train'!$F$15)/LL$2*LL152</f>
        <v>-197744.2703868633</v>
      </c>
      <c r="LN152" s="2">
        <f>('DEPRECATED - DT-Prelim Calcs'!$C$6*LL152-LM152)/('DEPRECATED - DT-Prelim Calcs'!$C$6*LL152)*'DEPRECATED - DT-Prelim Calcs'!$C$7*LL152</f>
        <v>148.78289610449013</v>
      </c>
      <c r="LO152" s="43">
        <f>LN152/'DEPRECATED - DT-Prelim Calcs'!$C$7*('DEPRECATED - DT-Prelim Calcs'!$C$8-'DEPRECATED - DT-Prelim Calcs'!$C$9)+'DEPRECATED - DT-Prelim Calcs'!$C$9</f>
        <v>8106.8368773341635</v>
      </c>
      <c r="LP152" s="43">
        <f t="shared" si="207"/>
        <v>60</v>
      </c>
      <c r="LQ152" s="2">
        <f t="shared" si="263"/>
        <v>1.4462867232450001</v>
      </c>
      <c r="LR152" s="43">
        <f>LQ152*'DEPRECATED - DT-Prelim Calcs'!$C$21/LL$2/'DEPRECATED - DT-Prelim Calcs'!$C$19/'DEPRECATED - DT-Prelim Calcs'!$C$18*3.39*'DEPRECATED - DT-Prelim Calcs'!$C$20</f>
        <v>29.053734754561201</v>
      </c>
      <c r="LS152" s="36">
        <f t="shared" si="264"/>
        <v>0</v>
      </c>
      <c r="LT152" s="43">
        <f>LR151*'DEPRECATED - DT-Prelim Calcs'!$C$11+LT151</f>
        <v>-789.01140450844593</v>
      </c>
      <c r="LU152" s="43">
        <f>LU151+0.5*LR152*'DEPRECATED - DT-Prelim Calcs'!$C$11^2+LT152*'DEPRECATED - DT-Prelim Calcs'!$C$11</f>
        <v>-266810.41536358639</v>
      </c>
      <c r="LV152" s="43">
        <f>MIN('Drive Train'!$F$35-LP151*'DEPRECATED - DT-Prelim Calcs'!$C$21*'Drive Train'!$F$39,LV151+LP$2)</f>
        <v>9.0400000000000009</v>
      </c>
      <c r="LW152" s="43">
        <f>'Drive Train'!$F$35-LP152*'DEPRECATED - DT-Prelim Calcs'!$C$21*'Drive Train'!$F$39</f>
        <v>9.0400000000000009</v>
      </c>
      <c r="LX152" s="1">
        <f>IF(LU152&gt;='Drive Train'!$F$29,1,0)</f>
        <v>0</v>
      </c>
      <c r="LY152" s="43">
        <f>MIN(LO152,'DEPRECATED - DT-Prelim Calcs'!$C$10)*'DEPRECATED - DT-Prelim Calcs'!$C$11*1000/60/60</f>
        <v>103.33333333333333</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1"/>
        <v>0</v>
      </c>
      <c r="X153" s="2">
        <f>MAX(MIN(IF(AND(AI152=1,AG153&lt;0),-1,1)*(W153-$C$9)/($C$8-$C$9)*$C$7-$C$29*AE153/T$2 -  AI152*$C$29/2,X$2),MAX(X$4:X152)*-1)</f>
        <v>-0.27672021620693066</v>
      </c>
      <c r="Y153" s="43">
        <f t="shared" si="182"/>
        <v>0</v>
      </c>
      <c r="Z153" s="43">
        <f t="shared" si="183"/>
        <v>0</v>
      </c>
      <c r="AA153" s="43">
        <f t="shared" si="184"/>
        <v>0</v>
      </c>
      <c r="AB153" s="43" t="e">
        <f t="shared" si="185"/>
        <v>#N/A</v>
      </c>
      <c r="AC153" s="36">
        <f t="shared" si="208"/>
        <v>1</v>
      </c>
      <c r="AD153" s="1">
        <f t="shared" si="186"/>
        <v>1</v>
      </c>
      <c r="AE153" s="43">
        <f t="shared" si="187"/>
        <v>0</v>
      </c>
      <c r="AF153" s="43" t="e">
        <f t="shared" si="188"/>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889.49632897085212</v>
      </c>
      <c r="AK153" s="43">
        <f t="shared" si="265"/>
        <v>0</v>
      </c>
      <c r="AL153" s="49">
        <f>AL152+'DEPRECATED - DT-Prelim Calcs'!$C$11</f>
        <v>596</v>
      </c>
      <c r="AM153" s="2">
        <f>AW153/'Drive Train'!$F$35</f>
        <v>0.86560490655114064</v>
      </c>
      <c r="AN153" s="36">
        <f>AU153*12*60/(PI() * 'Drive Train'!$F$15)/AM$2*AM153</f>
        <v>5325.1703573564509</v>
      </c>
      <c r="AO153" s="2">
        <f>('DEPRECATED - DT-Prelim Calcs'!$C$6*AM153-AN153)/('DEPRECATED - DT-Prelim Calcs'!$C$6*AM153)*'DEPRECATED - DT-Prelim Calcs'!$C$7*AM153</f>
        <v>0.14510253272770923</v>
      </c>
      <c r="AP153" s="43">
        <f>AO153/'DEPRECATED - DT-Prelim Calcs'!$C$7*('DEPRECATED - DT-Prelim Calcs'!$C$8-'DEPRECATED - DT-Prelim Calcs'!$C$9)+'DEPRECATED - DT-Prelim Calcs'!$C$9</f>
        <v>9.4048394694946076</v>
      </c>
      <c r="AQ153" s="43">
        <f t="shared" si="189"/>
        <v>9.4048394694946076</v>
      </c>
      <c r="AR153" s="2">
        <f t="shared" si="209"/>
        <v>-0.3354564494235881</v>
      </c>
      <c r="AS153" s="43">
        <f>AR153*'DEPRECATED - DT-Prelim Calcs'!$C$21/AM$2/'DEPRECATED - DT-Prelim Calcs'!$C$19/'DEPRECATED - DT-Prelim Calcs'!$C$18*3.39*'DEPRECATED - DT-Prelim Calcs'!$C$20</f>
        <v>-3.3694088961116715</v>
      </c>
      <c r="AT153" s="36">
        <f t="shared" si="210"/>
        <v>0</v>
      </c>
      <c r="AU153" s="43">
        <f>AS152*'DEPRECATED - DT-Prelim Calcs'!$C$11+AU152</f>
        <v>35.790676655544132</v>
      </c>
      <c r="AV153" s="43">
        <f>AV152+0.5*AS153*'DEPRECATED - DT-Prelim Calcs'!$C$11^2+AU153*'DEPRECATED - DT-Prelim Calcs'!$C$11</f>
        <v>8797.1465592505647</v>
      </c>
      <c r="AW153" s="43">
        <f>MIN('Drive Train'!$F$35-AQ152*'DEPRECATED - DT-Prelim Calcs'!$C$21*'Drive Train'!$F$39,AW152+AQ$2)</f>
        <v>10.733500841234145</v>
      </c>
      <c r="AX153" s="43">
        <f>'Drive Train'!$F$35-AQ153*'DEPRECATED - DT-Prelim Calcs'!$C$21*'Drive Train'!$F$39</f>
        <v>11.873328989708302</v>
      </c>
      <c r="AY153" s="1">
        <f>IF(AV153&gt;='Drive Train'!$F$29,1,0)</f>
        <v>1</v>
      </c>
      <c r="AZ153" s="43">
        <f t="shared" si="211"/>
        <v>10.449821632771785</v>
      </c>
      <c r="BA153" s="49">
        <f>BA152+'DEPRECATED - DT-Prelim Calcs'!$C$11</f>
        <v>596</v>
      </c>
      <c r="BB153" s="2">
        <f>BL153/'Drive Train'!$F$35</f>
        <v>0.61645446259942438</v>
      </c>
      <c r="BC153" s="36">
        <f>BJ153*12*60/(PI() * 'Drive Train'!$F$15)/BB$2*BB153</f>
        <v>13386.70899734731</v>
      </c>
      <c r="BD153" s="2">
        <f>('DEPRECATED - DT-Prelim Calcs'!$C$6*BB153-BC153)/('DEPRECATED - DT-Prelim Calcs'!$C$6*BB153)*'DEPRECATED - DT-Prelim Calcs'!$C$7*BB153</f>
        <v>-6.9495284446342307</v>
      </c>
      <c r="BE153" s="43">
        <f>BD153/'DEPRECATED - DT-Prelim Calcs'!$C$7*('DEPRECATED - DT-Prelim Calcs'!$C$8-'DEPRECATED - DT-Prelim Calcs'!$C$9)+'DEPRECATED - DT-Prelim Calcs'!$C$9</f>
        <v>-377.09371377484985</v>
      </c>
      <c r="BF153" s="43">
        <f t="shared" si="190"/>
        <v>-377.09371377484985</v>
      </c>
      <c r="BG153" s="2">
        <f t="shared" si="212"/>
        <v>-8.6458404065706951</v>
      </c>
      <c r="BH153" s="43">
        <f>BG153*'DEPRECATED - DT-Prelim Calcs'!$C$21/BB$2/'DEPRECATED - DT-Prelim Calcs'!$C$19/'DEPRECATED - DT-Prelim Calcs'!$C$18*3.39*'DEPRECATED - DT-Prelim Calcs'!$C$20</f>
        <v>-125.43699162874414</v>
      </c>
      <c r="BI153" s="36">
        <f t="shared" si="213"/>
        <v>1</v>
      </c>
      <c r="BJ153" s="43">
        <f>BH152*'DEPRECATED - DT-Prelim Calcs'!$C$11+BJ152</f>
        <v>87.46374962425736</v>
      </c>
      <c r="BK153" s="43">
        <f>BK152+0.5*BH153*'DEPRECATED - DT-Prelim Calcs'!$C$11^2+BJ153*'DEPRECATED - DT-Prelim Calcs'!$C$11</f>
        <v>-75995.853077736407</v>
      </c>
      <c r="BL153" s="43">
        <f>MIN('Drive Train'!$F$35-BF152*'DEPRECATED - DT-Prelim Calcs'!$C$21*'Drive Train'!$F$39,BL152+BF$2)</f>
        <v>7.6440353362328626</v>
      </c>
      <c r="BM153" s="43">
        <f>'Drive Train'!$F$35-BF153*'DEPRECATED - DT-Prelim Calcs'!$C$21*'Drive Train'!$F$39</f>
        <v>33.517247971391591</v>
      </c>
      <c r="BN153" s="1">
        <f>IF(BK153&gt;='Drive Train'!$F$29,1,0)</f>
        <v>0</v>
      </c>
      <c r="BO153" s="43">
        <f t="shared" si="214"/>
        <v>-418.99301530538867</v>
      </c>
      <c r="BP153" s="49">
        <f>BP152+'DEPRECATED - DT-Prelim Calcs'!$C$11</f>
        <v>596</v>
      </c>
      <c r="BQ153" s="2">
        <f>CA153/'Drive Train'!$F$35</f>
        <v>1.7755811867015563</v>
      </c>
      <c r="BR153" s="36">
        <f>BY153*12*60/(PI() * 'Drive Train'!$F$15)/BQ$2*BQ153</f>
        <v>-161842.84026227344</v>
      </c>
      <c r="BS153" s="2">
        <f>('DEPRECATED - DT-Prelim Calcs'!$C$6*BQ153-BR153)/('DEPRECATED - DT-Prelim Calcs'!$C$6*BQ153)*'DEPRECATED - DT-Prelim Calcs'!$C$7*BQ153</f>
        <v>127.29972040984075</v>
      </c>
      <c r="BT153" s="43">
        <f>BS153/'DEPRECATED - DT-Prelim Calcs'!$C$7*('DEPRECATED - DT-Prelim Calcs'!$C$8-'DEPRECATED - DT-Prelim Calcs'!$C$9)+'DEPRECATED - DT-Prelim Calcs'!$C$9</f>
        <v>6936.4847685958011</v>
      </c>
      <c r="BU153" s="43">
        <f t="shared" si="191"/>
        <v>93</v>
      </c>
      <c r="BV153" s="2">
        <f t="shared" si="215"/>
        <v>1.5313624128476471</v>
      </c>
      <c r="BW153" s="43">
        <f>BV153*'DEPRECATED - DT-Prelim Calcs'!$C$21/BQ$2/'DEPRECATED - DT-Prelim Calcs'!$C$19/'DEPRECATED - DT-Prelim Calcs'!$C$18*3.39*'DEPRECATED - DT-Prelim Calcs'!$C$20</f>
        <v>29.053734754561201</v>
      </c>
      <c r="BX153" s="36">
        <f t="shared" si="216"/>
        <v>0</v>
      </c>
      <c r="BY153" s="43">
        <f>BW152*'DEPRECATED - DT-Prelim Calcs'!$C$11+BY152</f>
        <v>-280.73894119306806</v>
      </c>
      <c r="BZ153" s="43">
        <f>BZ152+0.5*BW153*'DEPRECATED - DT-Prelim Calcs'!$C$11^2+BY153*'DEPRECATED - DT-Prelim Calcs'!$C$11</f>
        <v>-184894.29106245309</v>
      </c>
      <c r="CA153" s="43">
        <f>MIN('Drive Train'!$F$35-BU152*'DEPRECATED - DT-Prelim Calcs'!$C$21*'Drive Train'!$F$39,CA152+BU$2)</f>
        <v>22.017206715099299</v>
      </c>
      <c r="CB153" s="43">
        <f>'Drive Train'!$F$35-BU153*'DEPRECATED - DT-Prelim Calcs'!$C$21*'Drive Train'!$F$39</f>
        <v>7.1920000000000002</v>
      </c>
      <c r="CC153" s="1">
        <f>IF(BZ153&gt;='Drive Train'!$F$29,1,0)</f>
        <v>0</v>
      </c>
      <c r="CD153" s="43">
        <f t="shared" si="217"/>
        <v>103.33333333333333</v>
      </c>
      <c r="CE153" s="49">
        <f>CE152+'DEPRECATED - DT-Prelim Calcs'!$C$11</f>
        <v>596</v>
      </c>
      <c r="CF153" s="2">
        <f>CP153/'Drive Train'!$F$35</f>
        <v>0.57999999999999996</v>
      </c>
      <c r="CG153" s="36">
        <f>CN153*12*60/(PI() * 'Drive Train'!$F$15)/CF$2*CF153</f>
        <v>-210836.93616190867</v>
      </c>
      <c r="CH153" s="2">
        <f>('DEPRECATED - DT-Prelim Calcs'!$C$6*CF153-CG153)/('DEPRECATED - DT-Prelim Calcs'!$C$6*CF153)*'DEPRECATED - DT-Prelim Calcs'!$C$7*CF153</f>
        <v>157.70848065820559</v>
      </c>
      <c r="CI153" s="43">
        <f>CH153/'DEPRECATED - DT-Prelim Calcs'!$C$7*('DEPRECATED - DT-Prelim Calcs'!$C$8-'DEPRECATED - DT-Prelim Calcs'!$C$9)+'DEPRECATED - DT-Prelim Calcs'!$C$9</f>
        <v>8593.0814089917967</v>
      </c>
      <c r="CJ153" s="43">
        <f t="shared" si="192"/>
        <v>93</v>
      </c>
      <c r="CK153" s="2">
        <f t="shared" si="218"/>
        <v>1.2396743342100003</v>
      </c>
      <c r="CL153" s="43">
        <f>CK153*'DEPRECATED - DT-Prelim Calcs'!$C$21/CF$2/'DEPRECATED - DT-Prelim Calcs'!$C$19/'DEPRECATED - DT-Prelim Calcs'!$C$18*3.39*'DEPRECATED - DT-Prelim Calcs'!$C$20</f>
        <v>29.053734754561205</v>
      </c>
      <c r="CM153" s="36">
        <f t="shared" si="219"/>
        <v>0</v>
      </c>
      <c r="CN153" s="43">
        <f>CL152*'DEPRECATED - DT-Prelim Calcs'!$C$11+CN152</f>
        <v>-906.35436473950813</v>
      </c>
      <c r="CO153" s="43">
        <f>CO152+0.5*CL153*'DEPRECATED - DT-Prelim Calcs'!$C$11^2+CN153*'DEPRECATED - DT-Prelim Calcs'!$C$11</f>
        <v>-363575.68623562175</v>
      </c>
      <c r="CP153" s="43">
        <f>MIN('Drive Train'!$F$35-CJ152*'DEPRECATED - DT-Prelim Calcs'!$C$21*'Drive Train'!$F$39,CP152+CJ$2)</f>
        <v>7.1920000000000002</v>
      </c>
      <c r="CQ153" s="43">
        <f>'Drive Train'!$F$35-CJ153*'DEPRECATED - DT-Prelim Calcs'!$C$21*'Drive Train'!$F$39</f>
        <v>7.1920000000000002</v>
      </c>
      <c r="CR153" s="1">
        <f>IF(CO153&gt;='Drive Train'!$F$29,1,0)</f>
        <v>0</v>
      </c>
      <c r="CS153" s="43">
        <f t="shared" si="220"/>
        <v>103.33333333333333</v>
      </c>
      <c r="CT153" s="49">
        <f>CT152+'DEPRECATED - DT-Prelim Calcs'!$C$11</f>
        <v>596</v>
      </c>
      <c r="CU153" s="2">
        <f>DE153/'Drive Train'!$F$35</f>
        <v>0.57999999999999996</v>
      </c>
      <c r="CV153" s="36">
        <f>DC153*12*60/(PI() * 'Drive Train'!$F$15)/CU$2*CU153</f>
        <v>-593253.11579754914</v>
      </c>
      <c r="CW153" s="2">
        <f>('DEPRECATED - DT-Prelim Calcs'!$C$6*CU153-CV153)/('DEPRECATED - DT-Prelim Calcs'!$C$6*CU153)*'DEPRECATED - DT-Prelim Calcs'!$C$7*CU153</f>
        <v>438.82633057844924</v>
      </c>
      <c r="CX153" s="43">
        <f>CW153/'DEPRECATED - DT-Prelim Calcs'!$C$7*('DEPRECATED - DT-Prelim Calcs'!$C$8-'DEPRECATED - DT-Prelim Calcs'!$C$9)+'DEPRECATED - DT-Prelim Calcs'!$C$9</f>
        <v>23907.710546437906</v>
      </c>
      <c r="CY153" s="43">
        <f t="shared" si="193"/>
        <v>93</v>
      </c>
      <c r="CZ153" s="2">
        <f t="shared" si="221"/>
        <v>1.0413264407364002</v>
      </c>
      <c r="DA153" s="43">
        <f>CZ153*'DEPRECATED - DT-Prelim Calcs'!$C$21/CU$2/'DEPRECATED - DT-Prelim Calcs'!$C$19/'DEPRECATED - DT-Prelim Calcs'!$C$18*3.39*'DEPRECATED - DT-Prelim Calcs'!$C$20</f>
        <v>29.053734754561201</v>
      </c>
      <c r="DB153" s="36">
        <f t="shared" si="222"/>
        <v>0</v>
      </c>
      <c r="DC153" s="43">
        <f>DA152*'DEPRECATED - DT-Prelim Calcs'!$C$11+DC152</f>
        <v>-2142.2524486308457</v>
      </c>
      <c r="DD153" s="43">
        <f>DD152+0.5*DA153*'DEPRECATED - DT-Prelim Calcs'!$C$11^2+DC153*'DEPRECATED - DT-Prelim Calcs'!$C$11</f>
        <v>-602660.75961407623</v>
      </c>
      <c r="DE153" s="43">
        <f>MIN('Drive Train'!$F$35-CY152*'DEPRECATED - DT-Prelim Calcs'!$C$21*'Drive Train'!$F$39,DE152+CY$2)</f>
        <v>7.1920000000000002</v>
      </c>
      <c r="DF153" s="43">
        <f>'Drive Train'!$F$35-CY153*'DEPRECATED - DT-Prelim Calcs'!$C$21*'Drive Train'!$F$39</f>
        <v>7.1920000000000002</v>
      </c>
      <c r="DG153" s="1">
        <f>IF(DD153&gt;='Drive Train'!$F$29,1,0)</f>
        <v>0</v>
      </c>
      <c r="DH153" s="43">
        <f t="shared" si="223"/>
        <v>103.33333333333333</v>
      </c>
      <c r="DI153" s="49">
        <f>DI152+'DEPRECATED - DT-Prelim Calcs'!$C$11</f>
        <v>596</v>
      </c>
      <c r="DJ153" s="2">
        <f>DT153/'Drive Train'!$F$35</f>
        <v>0.57999999999999996</v>
      </c>
      <c r="DK153" s="36">
        <f>DR153*12*60/(PI() * 'Drive Train'!$F$15)/DJ$2*DJ153</f>
        <v>-194854.63295147495</v>
      </c>
      <c r="DL153" s="2">
        <f>('DEPRECATED - DT-Prelim Calcs'!$C$6*DJ153-DK153)/('DEPRECATED - DT-Prelim Calcs'!$C$6*DJ153)*'DEPRECATED - DT-Prelim Calcs'!$C$7*DJ153</f>
        <v>145.95973425429742</v>
      </c>
      <c r="DM153" s="43">
        <f>DL153/'DEPRECATED - DT-Prelim Calcs'!$C$7*('DEPRECATED - DT-Prelim Calcs'!$C$8-'DEPRECATED - DT-Prelim Calcs'!$C$9)+'DEPRECATED - DT-Prelim Calcs'!$C$9</f>
        <v>7953.0377616147089</v>
      </c>
      <c r="DN153" s="43">
        <f t="shared" si="194"/>
        <v>93</v>
      </c>
      <c r="DO153" s="2">
        <f t="shared" si="224"/>
        <v>0.89769520753137932</v>
      </c>
      <c r="DP153" s="43">
        <f>DO153*'DEPRECATED - DT-Prelim Calcs'!$C$21/DJ$2/'DEPRECATED - DT-Prelim Calcs'!$C$19/'DEPRECATED - DT-Prelim Calcs'!$C$18*3.39*'DEPRECATED - DT-Prelim Calcs'!$C$20</f>
        <v>29.053734754561201</v>
      </c>
      <c r="DQ153" s="36">
        <f t="shared" si="225"/>
        <v>0</v>
      </c>
      <c r="DR153" s="43">
        <f>DP152*'DEPRECATED - DT-Prelim Calcs'!$C$11+DR152</f>
        <v>-606.57340804428213</v>
      </c>
      <c r="DS153" s="43">
        <f>DS152+0.5*DP153*'DEPRECATED - DT-Prelim Calcs'!$C$11^2+DR153*'DEPRECATED - DT-Prelim Calcs'!$C$11</f>
        <v>-1026664.9958800522</v>
      </c>
      <c r="DT153" s="43">
        <f>MIN('Drive Train'!$F$35-DN152*'DEPRECATED - DT-Prelim Calcs'!$C$21*'Drive Train'!$F$39,DT152+DN$2)</f>
        <v>7.1920000000000002</v>
      </c>
      <c r="DU153" s="43">
        <f>'Drive Train'!$F$35-DN153*'DEPRECATED - DT-Prelim Calcs'!$C$21*'Drive Train'!$F$39</f>
        <v>7.1920000000000002</v>
      </c>
      <c r="DV153" s="1">
        <f>IF(DS153&gt;='Drive Train'!$F$29,1,0)</f>
        <v>0</v>
      </c>
      <c r="DW153" s="43">
        <f t="shared" si="226"/>
        <v>103.33333333333333</v>
      </c>
      <c r="DX153" s="49">
        <f>DX152+'DEPRECATED - DT-Prelim Calcs'!$C$11</f>
        <v>596</v>
      </c>
      <c r="DY153" s="2">
        <f>EI153/'Drive Train'!$F$35</f>
        <v>0.57999999999999996</v>
      </c>
      <c r="DZ153" s="36">
        <f>EG153*12*60/(PI() * 'Drive Train'!$F$15)/DY$2*DY153</f>
        <v>-901799.660941159</v>
      </c>
      <c r="EA153" s="2">
        <f>('DEPRECATED - DT-Prelim Calcs'!$C$6*DY153-DZ153)/('DEPRECATED - DT-Prelim Calcs'!$C$6*DY153)*'DEPRECATED - DT-Prelim Calcs'!$C$7*DY153</f>
        <v>665.64189432821888</v>
      </c>
      <c r="EB153" s="43">
        <f>EA153/'DEPRECATED - DT-Prelim Calcs'!$C$7*('DEPRECATED - DT-Prelim Calcs'!$C$8-'DEPRECATED - DT-Prelim Calcs'!$C$9)+'DEPRECATED - DT-Prelim Calcs'!$C$9</f>
        <v>36264.080810417894</v>
      </c>
      <c r="EC153" s="43">
        <f t="shared" si="195"/>
        <v>93</v>
      </c>
      <c r="ED153" s="2">
        <f t="shared" si="227"/>
        <v>0.78888366722454539</v>
      </c>
      <c r="EE153" s="43">
        <f>ED153*'DEPRECATED - DT-Prelim Calcs'!$C$21/DY$2/'DEPRECATED - DT-Prelim Calcs'!$C$19/'DEPRECATED - DT-Prelim Calcs'!$C$18*3.39*'DEPRECATED - DT-Prelim Calcs'!$C$20</f>
        <v>29.053734754561201</v>
      </c>
      <c r="EF153" s="36">
        <f t="shared" si="228"/>
        <v>0</v>
      </c>
      <c r="EG153" s="43">
        <f>EE152*'DEPRECATED - DT-Prelim Calcs'!$C$11+EG152</f>
        <v>-2466.9864070206477</v>
      </c>
      <c r="EH153" s="43">
        <f>EH152+0.5*EE153*'DEPRECATED - DT-Prelim Calcs'!$C$11^2+EG153*'DEPRECATED - DT-Prelim Calcs'!$C$11</f>
        <v>-1010727.4987331433</v>
      </c>
      <c r="EI153" s="43">
        <f>MIN('Drive Train'!$F$35-EC152*'DEPRECATED - DT-Prelim Calcs'!$C$21*'Drive Train'!$F$39,EI152+EC$2)</f>
        <v>7.1920000000000002</v>
      </c>
      <c r="EJ153" s="43">
        <f>'Drive Train'!$F$35-EC153*'DEPRECATED - DT-Prelim Calcs'!$C$21*'Drive Train'!$F$39</f>
        <v>7.1920000000000002</v>
      </c>
      <c r="EK153" s="1">
        <f>IF(EH153&gt;='Drive Train'!$F$29,1,0)</f>
        <v>0</v>
      </c>
      <c r="EL153" s="43">
        <f t="shared" si="229"/>
        <v>103.33333333333333</v>
      </c>
      <c r="EM153" s="49">
        <f>EM152+'DEPRECATED - DT-Prelim Calcs'!$C$11</f>
        <v>596</v>
      </c>
      <c r="EN153" s="2">
        <f>EX153/'Drive Train'!$F$35</f>
        <v>0.57999999999999996</v>
      </c>
      <c r="EO153" s="36">
        <f>EV153*12*60/(PI() * 'Drive Train'!$F$15)/EN$2*EN153</f>
        <v>-635868.36100070062</v>
      </c>
      <c r="EP153" s="2">
        <f>('DEPRECATED - DT-Prelim Calcs'!$C$6*EN153-EO153)/('DEPRECATED - DT-Prelim Calcs'!$C$6*EN153)*'DEPRECATED - DT-Prelim Calcs'!$C$7*EN153</f>
        <v>470.1532114566279</v>
      </c>
      <c r="EQ153" s="43">
        <f>EP153/'DEPRECATED - DT-Prelim Calcs'!$C$7*('DEPRECATED - DT-Prelim Calcs'!$C$8-'DEPRECATED - DT-Prelim Calcs'!$C$9)+'DEPRECATED - DT-Prelim Calcs'!$C$9</f>
        <v>25614.32420621928</v>
      </c>
      <c r="ER153" s="43">
        <f t="shared" si="196"/>
        <v>93</v>
      </c>
      <c r="ES153" s="2">
        <f t="shared" si="230"/>
        <v>0.7035989464435134</v>
      </c>
      <c r="ET153" s="43">
        <f>ES153*'DEPRECATED - DT-Prelim Calcs'!$C$21/EN$2/'DEPRECATED - DT-Prelim Calcs'!$C$19/'DEPRECATED - DT-Prelim Calcs'!$C$18*3.39*'DEPRECATED - DT-Prelim Calcs'!$C$20</f>
        <v>29.053734754561201</v>
      </c>
      <c r="EU153" s="36">
        <f t="shared" si="231"/>
        <v>0</v>
      </c>
      <c r="EV153" s="43">
        <f>ET152*'DEPRECATED - DT-Prelim Calcs'!$C$11+EV152</f>
        <v>-1551.4440599331965</v>
      </c>
      <c r="EW153" s="43">
        <f>EW152+0.5*ET153*'DEPRECATED - DT-Prelim Calcs'!$C$11^2+EV153*'DEPRECATED - DT-Prelim Calcs'!$C$11</f>
        <v>-1876192.1571918761</v>
      </c>
      <c r="EX153" s="43">
        <f>MIN('Drive Train'!$F$35-ER152*'DEPRECATED - DT-Prelim Calcs'!$C$21*'Drive Train'!$F$39,EX152+ER$2)</f>
        <v>7.1920000000000002</v>
      </c>
      <c r="EY153" s="43">
        <f>'Drive Train'!$F$35-ER153*'DEPRECATED - DT-Prelim Calcs'!$C$21*'Drive Train'!$F$39</f>
        <v>7.1920000000000002</v>
      </c>
      <c r="EZ153" s="1">
        <f>IF(EW153&gt;='Drive Train'!$F$29,1,0)</f>
        <v>0</v>
      </c>
      <c r="FA153" s="43">
        <f t="shared" si="232"/>
        <v>103.33333333333333</v>
      </c>
      <c r="FB153" s="49">
        <f>FB152+'DEPRECATED - DT-Prelim Calcs'!$C$11</f>
        <v>596</v>
      </c>
      <c r="FC153" s="2">
        <f>FM153/'Drive Train'!$F$35</f>
        <v>0.57999999999999996</v>
      </c>
      <c r="FD153" s="36">
        <f>FK153*12*60/(PI() * 'Drive Train'!$F$15)/FC$2*FC153</f>
        <v>-63624.390725550584</v>
      </c>
      <c r="FE153" s="2">
        <f>('DEPRECATED - DT-Prelim Calcs'!$C$6*FC153-FD153)/('DEPRECATED - DT-Prelim Calcs'!$C$6*FC153)*'DEPRECATED - DT-Prelim Calcs'!$C$7*FC153</f>
        <v>49.491107915804434</v>
      </c>
      <c r="FF153" s="43">
        <f>FE153/'DEPRECATED - DT-Prelim Calcs'!$C$7*('DEPRECATED - DT-Prelim Calcs'!$C$8-'DEPRECATED - DT-Prelim Calcs'!$C$9)+'DEPRECATED - DT-Prelim Calcs'!$C$9</f>
        <v>2697.6573715326294</v>
      </c>
      <c r="FG153" s="43">
        <f t="shared" si="197"/>
        <v>93</v>
      </c>
      <c r="FH153" s="2">
        <f t="shared" si="233"/>
        <v>0.63495514679048781</v>
      </c>
      <c r="FI153" s="43">
        <f>FH153*'DEPRECATED - DT-Prelim Calcs'!$C$21/FC$2/'DEPRECATED - DT-Prelim Calcs'!$C$19/'DEPRECATED - DT-Prelim Calcs'!$C$18*3.39*'DEPRECATED - DT-Prelim Calcs'!$C$20</f>
        <v>29.053734754561205</v>
      </c>
      <c r="FJ153" s="36">
        <f t="shared" si="234"/>
        <v>0</v>
      </c>
      <c r="FK153" s="43">
        <f>FI152*'DEPRECATED - DT-Prelim Calcs'!$C$11+FK152</f>
        <v>-140.0910558540204</v>
      </c>
      <c r="FL153" s="43">
        <f>FL152+0.5*FI153*'DEPRECATED - DT-Prelim Calcs'!$C$11^2+FK153*'DEPRECATED - DT-Prelim Calcs'!$C$11</f>
        <v>-2111394.0646757735</v>
      </c>
      <c r="FM153" s="43">
        <f>MIN('Drive Train'!$F$35-FG152*'DEPRECATED - DT-Prelim Calcs'!$C$21*'Drive Train'!$F$39,FM152+FG$2)</f>
        <v>7.1920000000000002</v>
      </c>
      <c r="FN153" s="43">
        <f>'Drive Train'!$F$35-FG153*'DEPRECATED - DT-Prelim Calcs'!$C$21*'Drive Train'!$F$39</f>
        <v>7.1920000000000002</v>
      </c>
      <c r="FO153" s="1">
        <f>IF(FL153&gt;='Drive Train'!$F$29,1,0)</f>
        <v>0</v>
      </c>
      <c r="FP153" s="43">
        <f t="shared" si="235"/>
        <v>103.33333333333333</v>
      </c>
      <c r="FQ153" s="49">
        <f>FQ152+'DEPRECATED - DT-Prelim Calcs'!$C$11</f>
        <v>596</v>
      </c>
      <c r="FR153" s="2">
        <f>GB153/'Drive Train'!$F$35</f>
        <v>0.57999999999999996</v>
      </c>
      <c r="FS153" s="36">
        <f>FZ153*12*60/(PI() * 'Drive Train'!$F$15)/FR$2*FR153</f>
        <v>-2026847.1410221488</v>
      </c>
      <c r="FT153" s="2">
        <f>('DEPRECATED - DT-Prelim Calcs'!$C$6*FR153-FS153)/('DEPRECATED - DT-Prelim Calcs'!$C$6*FR153)*'DEPRECATED - DT-Prelim Calcs'!$C$7*FR153</f>
        <v>1492.6752299990403</v>
      </c>
      <c r="FU153" s="43">
        <f>FT153/'DEPRECATED - DT-Prelim Calcs'!$C$7*('DEPRECATED - DT-Prelim Calcs'!$C$8-'DEPRECATED - DT-Prelim Calcs'!$C$9)+'DEPRECATED - DT-Prelim Calcs'!$C$9</f>
        <v>81318.881932783537</v>
      </c>
      <c r="FV153" s="43">
        <f t="shared" si="198"/>
        <v>93</v>
      </c>
      <c r="FW153" s="2">
        <f t="shared" si="236"/>
        <v>0.57851468929799987</v>
      </c>
      <c r="FX153" s="43">
        <f>FW153*'DEPRECATED - DT-Prelim Calcs'!$C$21/FR$2/'DEPRECATED - DT-Prelim Calcs'!$C$19/'DEPRECATED - DT-Prelim Calcs'!$C$18*3.39*'DEPRECATED - DT-Prelim Calcs'!$C$20</f>
        <v>29.053734754561201</v>
      </c>
      <c r="FY153" s="36">
        <f t="shared" si="237"/>
        <v>0</v>
      </c>
      <c r="FZ153" s="43">
        <f>FX152*'DEPRECATED - DT-Prelim Calcs'!$C$11+FZ152</f>
        <v>-4066.109890283944</v>
      </c>
      <c r="GA153" s="43">
        <f>GA152+0.5*FX153*'DEPRECATED - DT-Prelim Calcs'!$C$11^2+FZ153*'DEPRECATED - DT-Prelim Calcs'!$C$11</f>
        <v>-2391261.9616034487</v>
      </c>
      <c r="GB153" s="43">
        <f>MIN('Drive Train'!$F$35-FV152*'DEPRECATED - DT-Prelim Calcs'!$C$21*'Drive Train'!$F$39,GB152+FV$2)</f>
        <v>7.1920000000000002</v>
      </c>
      <c r="GC153" s="43">
        <f>'Drive Train'!$F$35-FV153*'DEPRECATED - DT-Prelim Calcs'!$C$21*'Drive Train'!$F$39</f>
        <v>7.1920000000000002</v>
      </c>
      <c r="GD153" s="1">
        <f>IF(GA153&gt;='Drive Train'!$F$29,1,0)</f>
        <v>0</v>
      </c>
      <c r="GE153" s="43">
        <f t="shared" si="238"/>
        <v>103.33333333333333</v>
      </c>
      <c r="GF153" s="49">
        <f>GF152+'DEPRECATED - DT-Prelim Calcs'!$C$11</f>
        <v>596</v>
      </c>
      <c r="GG153" s="2">
        <f>GQ153/'Drive Train'!$F$35</f>
        <v>0.86451612903225805</v>
      </c>
      <c r="GH153" s="36">
        <f>GO153*12*60/(PI() * 'Drive Train'!$F$15)/GG$2*GG153</f>
        <v>-104000.9013376402</v>
      </c>
      <c r="GI153" s="2">
        <f>('DEPRECATED - DT-Prelim Calcs'!$C$6*GG153-GH153)/('DEPRECATED - DT-Prelim Calcs'!$C$6*GG153)*'DEPRECATED - DT-Prelim Calcs'!$C$7*GG153</f>
        <v>80.506653885526887</v>
      </c>
      <c r="GJ153" s="43">
        <f>GI153/'DEPRECATED - DT-Prelim Calcs'!$C$7*('DEPRECATED - DT-Prelim Calcs'!$C$8-'DEPRECATED - DT-Prelim Calcs'!$C$9)+'DEPRECATED - DT-Prelim Calcs'!$C$9</f>
        <v>4387.3102489876583</v>
      </c>
      <c r="GK153" s="43">
        <f t="shared" si="239"/>
        <v>29.999999999999982</v>
      </c>
      <c r="GL153" s="2">
        <f t="shared" si="240"/>
        <v>1.4462867232450001</v>
      </c>
      <c r="GM153" s="43">
        <f>GL153*'DEPRECATED - DT-Prelim Calcs'!$C$21/GG$2/'DEPRECATED - DT-Prelim Calcs'!$C$19/'DEPRECATED - DT-Prelim Calcs'!$C$18*3.39*'DEPRECATED - DT-Prelim Calcs'!$C$20</f>
        <v>29.053734754561201</v>
      </c>
      <c r="GN153" s="36">
        <f t="shared" si="241"/>
        <v>0</v>
      </c>
      <c r="GO153" s="43">
        <f>GM152*'DEPRECATED - DT-Prelim Calcs'!$C$11+GO152</f>
        <v>-349.93720618713621</v>
      </c>
      <c r="GP153" s="43">
        <f>GP152+0.5*GM153*'DEPRECATED - DT-Prelim Calcs'!$C$11^2+GO153*'DEPRECATED - DT-Prelim Calcs'!$C$11</f>
        <v>-200450.43230762772</v>
      </c>
      <c r="GQ153" s="43">
        <f>MIN('Drive Train'!$F$35-GK152*'DEPRECATED - DT-Prelim Calcs'!$C$21*'Drive Train'!$F$39,GQ152+GK$2)</f>
        <v>10.72</v>
      </c>
      <c r="GR153" s="43">
        <f>'Drive Train'!$F$35-GK153*'DEPRECATED - DT-Prelim Calcs'!$C$21*'Drive Train'!$F$39</f>
        <v>10.72</v>
      </c>
      <c r="GS153" s="1">
        <f>IF(GP153&gt;='Drive Train'!$F$29,1,0)</f>
        <v>0</v>
      </c>
      <c r="GT153" s="43">
        <f t="shared" si="242"/>
        <v>33.333333333333314</v>
      </c>
      <c r="GU153" s="49">
        <f>GU152+'DEPRECATED - DT-Prelim Calcs'!$C$11</f>
        <v>596</v>
      </c>
      <c r="GV153" s="2">
        <f>HF153/'Drive Train'!$F$35</f>
        <v>0.84946236559139798</v>
      </c>
      <c r="GW153" s="36">
        <f>HD153*12*60/(PI() * 'Drive Train'!$F$15)/GV$2*GV153</f>
        <v>-171781.41098501536</v>
      </c>
      <c r="GX153" s="2">
        <f>('DEPRECATED - DT-Prelim Calcs'!$C$6*GV153-GW153)/('DEPRECATED - DT-Prelim Calcs'!$C$6*GV153)*'DEPRECATED - DT-Prelim Calcs'!$C$7*GV153</f>
        <v>130.26216305884341</v>
      </c>
      <c r="GY153" s="43">
        <f>GX153/'DEPRECATED - DT-Prelim Calcs'!$C$7*('DEPRECATED - DT-Prelim Calcs'!$C$8-'DEPRECATED - DT-Prelim Calcs'!$C$9)+'DEPRECATED - DT-Prelim Calcs'!$C$9</f>
        <v>7097.8715696235586</v>
      </c>
      <c r="GZ153" s="43">
        <f t="shared" si="199"/>
        <v>33.333333333333314</v>
      </c>
      <c r="HA153" s="2">
        <f t="shared" si="243"/>
        <v>1.4462867232450001</v>
      </c>
      <c r="HB153" s="43">
        <f>HA153*'DEPRECATED - DT-Prelim Calcs'!$C$21/GV$2/'DEPRECATED - DT-Prelim Calcs'!$C$19/'DEPRECATED - DT-Prelim Calcs'!$C$18*3.39*'DEPRECATED - DT-Prelim Calcs'!$C$20</f>
        <v>29.053734754561201</v>
      </c>
      <c r="HC153" s="36">
        <f t="shared" si="244"/>
        <v>0</v>
      </c>
      <c r="HD153" s="43">
        <f>HB152*'DEPRECATED - DT-Prelim Calcs'!$C$11+HD152</f>
        <v>-588.24485871969796</v>
      </c>
      <c r="HE153" s="43">
        <f>HE152+0.5*HB153*'DEPRECATED - DT-Prelim Calcs'!$C$11^2+HD153*'DEPRECATED - DT-Prelim Calcs'!$C$11</f>
        <v>-209728.40815727558</v>
      </c>
      <c r="HF153" s="43">
        <f>MIN('Drive Train'!$F$35-GZ152*'DEPRECATED - DT-Prelim Calcs'!$C$21*'Drive Train'!$F$39,HF152+GZ$2)</f>
        <v>10.533333333333335</v>
      </c>
      <c r="HG153" s="43">
        <f>'Drive Train'!$F$35-GZ153*'DEPRECATED - DT-Prelim Calcs'!$C$21*'Drive Train'!$F$39</f>
        <v>10.533333333333335</v>
      </c>
      <c r="HH153" s="1">
        <f>IF(HE153&gt;='Drive Train'!$F$29,1,0)</f>
        <v>0</v>
      </c>
      <c r="HI153" s="43">
        <f t="shared" si="245"/>
        <v>37.037037037037017</v>
      </c>
      <c r="HJ153" s="49">
        <f>HJ152+'DEPRECATED - DT-Prelim Calcs'!$C$11</f>
        <v>596</v>
      </c>
      <c r="HK153" s="2">
        <f>HU153/'Drive Train'!$F$35</f>
        <v>0.83440860215053769</v>
      </c>
      <c r="HL153" s="36">
        <f>HS153*12*60/(PI() * 'Drive Train'!$F$15)/HK$2*HK153</f>
        <v>-282136.66574471793</v>
      </c>
      <c r="HM153" s="2">
        <f>('DEPRECATED - DT-Prelim Calcs'!$C$6*HK153-HL153)/('DEPRECATED - DT-Prelim Calcs'!$C$6*HK153)*'DEPRECATED - DT-Prelim Calcs'!$C$7*HK153</f>
        <v>211.31478109999935</v>
      </c>
      <c r="HN153" s="43">
        <f>HM153/'DEPRECATED - DT-Prelim Calcs'!$C$7*('DEPRECATED - DT-Prelim Calcs'!$C$8-'DEPRECATED - DT-Prelim Calcs'!$C$9)+'DEPRECATED - DT-Prelim Calcs'!$C$9</f>
        <v>11513.42464201489</v>
      </c>
      <c r="HO153" s="43">
        <f t="shared" si="200"/>
        <v>36.66666666666665</v>
      </c>
      <c r="HP153" s="2">
        <f t="shared" si="246"/>
        <v>1.4462867232450001</v>
      </c>
      <c r="HQ153" s="43">
        <f>HP153*'DEPRECATED - DT-Prelim Calcs'!$C$21/HK$2/'DEPRECATED - DT-Prelim Calcs'!$C$19/'DEPRECATED - DT-Prelim Calcs'!$C$18*3.39*'DEPRECATED - DT-Prelim Calcs'!$C$20</f>
        <v>29.053734754561201</v>
      </c>
      <c r="HR153" s="36">
        <f t="shared" si="247"/>
        <v>0</v>
      </c>
      <c r="HS153" s="43">
        <f>HQ152*'DEPRECATED - DT-Prelim Calcs'!$C$11+HS152</f>
        <v>-983.57362431162903</v>
      </c>
      <c r="HT153" s="43">
        <f>HT152+0.5*HQ153*'DEPRECATED - DT-Prelim Calcs'!$C$11^2+HS153*'DEPRECATED - DT-Prelim Calcs'!$C$11</f>
        <v>-214891.18629388933</v>
      </c>
      <c r="HU153" s="43">
        <f>MIN('Drive Train'!$F$35-HO152*'DEPRECATED - DT-Prelim Calcs'!$C$21*'Drive Train'!$F$39,HU152+HO$2)</f>
        <v>10.346666666666668</v>
      </c>
      <c r="HV153" s="43">
        <f>'Drive Train'!$F$35-HO153*'DEPRECATED - DT-Prelim Calcs'!$C$21*'Drive Train'!$F$39</f>
        <v>10.346666666666668</v>
      </c>
      <c r="HW153" s="1">
        <f>IF(HT153&gt;='Drive Train'!$F$29,1,0)</f>
        <v>0</v>
      </c>
      <c r="HX153" s="43">
        <f t="shared" si="248"/>
        <v>40.740740740740726</v>
      </c>
      <c r="HY153" s="49">
        <f>HY152+'DEPRECATED - DT-Prelim Calcs'!$C$11</f>
        <v>596</v>
      </c>
      <c r="HZ153" s="2">
        <f>IJ153/'Drive Train'!$F$35</f>
        <v>0.8193548387096774</v>
      </c>
      <c r="IA153" s="36">
        <f>IH153*12*60/(PI() * 'Drive Train'!$F$15)/HZ$2*HZ153</f>
        <v>-21008.602822344415</v>
      </c>
      <c r="IB153" s="2">
        <f>('DEPRECATED - DT-Prelim Calcs'!$C$6*HZ153-IA153)/('DEPRECATED - DT-Prelim Calcs'!$C$6*HZ153)*'DEPRECATED - DT-Prelim Calcs'!$C$7*HZ153</f>
        <v>19.286402287089977</v>
      </c>
      <c r="IC153" s="43">
        <f>IB153/'DEPRECATED - DT-Prelim Calcs'!$C$7*('DEPRECATED - DT-Prelim Calcs'!$C$8-'DEPRECATED - DT-Prelim Calcs'!$C$9)+'DEPRECATED - DT-Prelim Calcs'!$C$9</f>
        <v>1052.1771395205733</v>
      </c>
      <c r="ID153" s="43">
        <f t="shared" si="201"/>
        <v>39.999999999999986</v>
      </c>
      <c r="IE153" s="2">
        <f t="shared" si="249"/>
        <v>1.4462867232450001</v>
      </c>
      <c r="IF153" s="43">
        <f>IE153*'DEPRECATED - DT-Prelim Calcs'!$C$21/HZ$2/'DEPRECATED - DT-Prelim Calcs'!$C$19/'DEPRECATED - DT-Prelim Calcs'!$C$18*3.39*'DEPRECATED - DT-Prelim Calcs'!$C$20</f>
        <v>29.053734754561201</v>
      </c>
      <c r="IG153" s="36">
        <f t="shared" si="250"/>
        <v>0</v>
      </c>
      <c r="IH153" s="43">
        <f>IF152*'DEPRECATED - DT-Prelim Calcs'!$C$11+IH152</f>
        <v>-74.584960664725614</v>
      </c>
      <c r="II153" s="43">
        <f>II152+0.5*IF153*'DEPRECATED - DT-Prelim Calcs'!$C$11^2+IH153*'DEPRECATED - DT-Prelim Calcs'!$C$11</f>
        <v>-208299.58583715005</v>
      </c>
      <c r="IJ153" s="43">
        <f>MIN('Drive Train'!$F$35-ID152*'DEPRECATED - DT-Prelim Calcs'!$C$21*'Drive Train'!$F$39,IJ152+ID$2)</f>
        <v>10.16</v>
      </c>
      <c r="IK153" s="43">
        <f>'Drive Train'!$F$35-ID153*'DEPRECATED - DT-Prelim Calcs'!$C$21*'Drive Train'!$F$39</f>
        <v>10.16</v>
      </c>
      <c r="IL153" s="1">
        <f>IF(II153&gt;='Drive Train'!$F$29,1,0)</f>
        <v>0</v>
      </c>
      <c r="IM153" s="43">
        <f t="shared" si="251"/>
        <v>44.444444444444429</v>
      </c>
      <c r="IN153" s="49">
        <f>IN152+'DEPRECATED - DT-Prelim Calcs'!$C$11</f>
        <v>596</v>
      </c>
      <c r="IO153" s="2">
        <f>IY153/'Drive Train'!$F$35</f>
        <v>0.80430107526881722</v>
      </c>
      <c r="IP153" s="36">
        <f>IW153*12*60/(PI() * 'Drive Train'!$F$15)/IO$2*IO153</f>
        <v>-39293.590992782418</v>
      </c>
      <c r="IQ153" s="2">
        <f>('DEPRECATED - DT-Prelim Calcs'!$C$6*IO153-IP153)/('DEPRECATED - DT-Prelim Calcs'!$C$6*IO153)*'DEPRECATED - DT-Prelim Calcs'!$C$7*IO153</f>
        <v>32.657272631748931</v>
      </c>
      <c r="IR153" s="43">
        <f>IQ153/'DEPRECATED - DT-Prelim Calcs'!$C$7*('DEPRECATED - DT-Prelim Calcs'!$C$8-'DEPRECATED - DT-Prelim Calcs'!$C$9)+'DEPRECATED - DT-Prelim Calcs'!$C$9</f>
        <v>1780.5902254609491</v>
      </c>
      <c r="IS153" s="43">
        <f t="shared" si="202"/>
        <v>43.333333333333321</v>
      </c>
      <c r="IT153" s="2">
        <f t="shared" si="252"/>
        <v>1.4462867232450001</v>
      </c>
      <c r="IU153" s="43">
        <f>IT153*'DEPRECATED - DT-Prelim Calcs'!$C$21/IO$2/'DEPRECATED - DT-Prelim Calcs'!$C$19/'DEPRECATED - DT-Prelim Calcs'!$C$18*3.39*'DEPRECATED - DT-Prelim Calcs'!$C$20</f>
        <v>29.053734754561201</v>
      </c>
      <c r="IV153" s="36">
        <f t="shared" si="253"/>
        <v>0</v>
      </c>
      <c r="IW153" s="43">
        <f>IU152*'DEPRECATED - DT-Prelim Calcs'!$C$11+IW152</f>
        <v>-142.11148843875173</v>
      </c>
      <c r="IX153" s="43">
        <f>IX152+0.5*IU153*'DEPRECATED - DT-Prelim Calcs'!$C$11^2+IW153*'DEPRECATED - DT-Prelim Calcs'!$C$11</f>
        <v>-251155.70020458297</v>
      </c>
      <c r="IY153" s="43">
        <f>MIN('Drive Train'!$F$35-IS152*'DEPRECATED - DT-Prelim Calcs'!$C$21*'Drive Train'!$F$39,IY152+IS$2)</f>
        <v>9.9733333333333345</v>
      </c>
      <c r="IZ153" s="43">
        <f>'Drive Train'!$F$35-IS153*'DEPRECATED - DT-Prelim Calcs'!$C$21*'Drive Train'!$F$39</f>
        <v>9.9733333333333345</v>
      </c>
      <c r="JA153" s="1">
        <f>IF(IX153&gt;='Drive Train'!$F$29,1,0)</f>
        <v>0</v>
      </c>
      <c r="JB153" s="43">
        <f t="shared" si="254"/>
        <v>48.148148148148138</v>
      </c>
      <c r="JC153" s="49">
        <f>JC152+'DEPRECATED - DT-Prelim Calcs'!$C$11</f>
        <v>596</v>
      </c>
      <c r="JD153" s="2">
        <f>JN153/'Drive Train'!$F$35</f>
        <v>0.78924731182795704</v>
      </c>
      <c r="JE153" s="36">
        <f>JL153*12*60/(PI() * 'Drive Train'!$F$15)/JD$2*JD153</f>
        <v>-81084.198435234619</v>
      </c>
      <c r="JF153" s="2">
        <f>('DEPRECATED - DT-Prelim Calcs'!$C$6*JD153-JE153)/('DEPRECATED - DT-Prelim Calcs'!$C$6*JD153)*'DEPRECATED - DT-Prelim Calcs'!$C$7*JD153</f>
        <v>63.30735212777882</v>
      </c>
      <c r="JG153" s="43">
        <f>JF153/'DEPRECATED - DT-Prelim Calcs'!$C$7*('DEPRECATED - DT-Prelim Calcs'!$C$8-'DEPRECATED - DT-Prelim Calcs'!$C$9)+'DEPRECATED - DT-Prelim Calcs'!$C$9</f>
        <v>3450.3333621849656</v>
      </c>
      <c r="JH153" s="43">
        <f t="shared" si="203"/>
        <v>46.666666666666657</v>
      </c>
      <c r="JI153" s="2">
        <f t="shared" si="255"/>
        <v>1.4462867232450001</v>
      </c>
      <c r="JJ153" s="43">
        <f>JI153*'DEPRECATED - DT-Prelim Calcs'!$C$21/JD$2/'DEPRECATED - DT-Prelim Calcs'!$C$19/'DEPRECATED - DT-Prelim Calcs'!$C$18*3.39*'DEPRECATED - DT-Prelim Calcs'!$C$20</f>
        <v>29.053734754561201</v>
      </c>
      <c r="JK153" s="36">
        <f t="shared" si="256"/>
        <v>0</v>
      </c>
      <c r="JL153" s="43">
        <f>JJ152*'DEPRECATED - DT-Prelim Calcs'!$C$11+JL152</f>
        <v>-298.84722925813094</v>
      </c>
      <c r="JM153" s="43">
        <f>JM152+0.5*JJ153*'DEPRECATED - DT-Prelim Calcs'!$C$11^2+JL153*'DEPRECATED - DT-Prelim Calcs'!$C$11</f>
        <v>-230937.48090644903</v>
      </c>
      <c r="JN153" s="43">
        <f>MIN('Drive Train'!$F$35-JH152*'DEPRECATED - DT-Prelim Calcs'!$C$21*'Drive Train'!$F$39,JN152+JH$2)</f>
        <v>9.7866666666666671</v>
      </c>
      <c r="JO153" s="43">
        <f>'Drive Train'!$F$35-JH153*'DEPRECATED - DT-Prelim Calcs'!$C$21*'Drive Train'!$F$39</f>
        <v>9.7866666666666671</v>
      </c>
      <c r="JP153" s="1">
        <f>IF(JM153&gt;='Drive Train'!$F$29,1,0)</f>
        <v>0</v>
      </c>
      <c r="JQ153" s="43">
        <f>MIN(JG153,'DEPRECATED - DT-Prelim Calcs'!$C$10)*'DEPRECATED - DT-Prelim Calcs'!$C$11*1000/60/60</f>
        <v>103.33333333333333</v>
      </c>
      <c r="JR153" s="49">
        <f>JR152+'DEPRECATED - DT-Prelim Calcs'!$C$11</f>
        <v>596</v>
      </c>
      <c r="JS153" s="2">
        <f>KC153/'Drive Train'!$F$35</f>
        <v>0.77419354838709686</v>
      </c>
      <c r="JT153" s="36">
        <f>KA153*12*60/(PI() * 'Drive Train'!$F$15)/JS$2*JS153</f>
        <v>-175246.28003616357</v>
      </c>
      <c r="JU153" s="2">
        <f>('DEPRECATED - DT-Prelim Calcs'!$C$6*JS153-JT153)/('DEPRECATED - DT-Prelim Calcs'!$C$6*JS153)*'DEPRECATED - DT-Prelim Calcs'!$C$7*JS153</f>
        <v>132.45621121679554</v>
      </c>
      <c r="JV153" s="43">
        <f>JU153/'DEPRECATED - DT-Prelim Calcs'!$C$7*('DEPRECATED - DT-Prelim Calcs'!$C$8-'DEPRECATED - DT-Prelim Calcs'!$C$9)+'DEPRECATED - DT-Prelim Calcs'!$C$9</f>
        <v>7217.3980737508009</v>
      </c>
      <c r="JW153" s="43">
        <f t="shared" si="204"/>
        <v>49.999999999999993</v>
      </c>
      <c r="JX153" s="2">
        <f t="shared" si="257"/>
        <v>1.4462867232450001</v>
      </c>
      <c r="JY153" s="43">
        <f>JX153*'DEPRECATED - DT-Prelim Calcs'!$C$21/JS$2/'DEPRECATED - DT-Prelim Calcs'!$C$19/'DEPRECATED - DT-Prelim Calcs'!$C$18*3.39*'DEPRECATED - DT-Prelim Calcs'!$C$20</f>
        <v>29.053734754561201</v>
      </c>
      <c r="JZ153" s="36">
        <f t="shared" si="258"/>
        <v>0</v>
      </c>
      <c r="KA153" s="43">
        <f>JY152*'DEPRECATED - DT-Prelim Calcs'!$C$11+KA152</f>
        <v>-658.45390446940917</v>
      </c>
      <c r="KB153" s="43">
        <f>KB152+0.5*JY153*'DEPRECATED - DT-Prelim Calcs'!$C$11^2+KA153*'DEPRECATED - DT-Prelim Calcs'!$C$11</f>
        <v>-238178.11847833142</v>
      </c>
      <c r="KC153" s="43">
        <f>MIN('Drive Train'!$F$35-JW152*'DEPRECATED - DT-Prelim Calcs'!$C$21*'Drive Train'!$F$39,KC152+JW$2)</f>
        <v>9.6000000000000014</v>
      </c>
      <c r="KD153" s="43">
        <f>'Drive Train'!$F$35-JW153*'DEPRECATED - DT-Prelim Calcs'!$C$21*'Drive Train'!$F$39</f>
        <v>9.6000000000000014</v>
      </c>
      <c r="KE153" s="1">
        <f>IF(KB153&gt;='Drive Train'!$F$29,1,0)</f>
        <v>0</v>
      </c>
      <c r="KF153" s="43">
        <f>MIN(JV153,'DEPRECATED - DT-Prelim Calcs'!$C$10)*'DEPRECATED - DT-Prelim Calcs'!$C$11*1000/60/60</f>
        <v>103.33333333333333</v>
      </c>
      <c r="KG153" s="49">
        <f>KG152+'DEPRECATED - DT-Prelim Calcs'!$C$11</f>
        <v>596</v>
      </c>
      <c r="KH153" s="2">
        <f>KR153/'Drive Train'!$F$35</f>
        <v>0.75913978494623657</v>
      </c>
      <c r="KI153" s="36">
        <f>KP153*12*60/(PI() * 'Drive Train'!$F$15)/KH$2*KH153</f>
        <v>-206663.89249980761</v>
      </c>
      <c r="KJ153" s="2">
        <f>('DEPRECATED - DT-Prelim Calcs'!$C$6*KH153-KI153)/('DEPRECATED - DT-Prelim Calcs'!$C$6*KH153)*'DEPRECATED - DT-Prelim Calcs'!$C$7*KH153</f>
        <v>155.48100130050409</v>
      </c>
      <c r="KK153" s="43">
        <f>KJ153/'DEPRECATED - DT-Prelim Calcs'!$C$7*('DEPRECATED - DT-Prelim Calcs'!$C$8-'DEPRECATED - DT-Prelim Calcs'!$C$9)+'DEPRECATED - DT-Prelim Calcs'!$C$9</f>
        <v>8471.7336529379081</v>
      </c>
      <c r="KL153" s="43">
        <f t="shared" si="205"/>
        <v>53.333333333333329</v>
      </c>
      <c r="KM153" s="2">
        <f t="shared" si="259"/>
        <v>1.4462867232450001</v>
      </c>
      <c r="KN153" s="43">
        <f>KM153*'DEPRECATED - DT-Prelim Calcs'!$C$21/KH$2/'DEPRECATED - DT-Prelim Calcs'!$C$19/'DEPRECATED - DT-Prelim Calcs'!$C$18*3.39*'DEPRECATED - DT-Prelim Calcs'!$C$20</f>
        <v>29.053734754561201</v>
      </c>
      <c r="KO153" s="36">
        <f t="shared" si="260"/>
        <v>0</v>
      </c>
      <c r="KP153" s="43">
        <f>KN152*'DEPRECATED - DT-Prelim Calcs'!$C$11+KP152</f>
        <v>-791.89749605089946</v>
      </c>
      <c r="KQ153" s="43">
        <f>KQ152+0.5*KN153*'DEPRECATED - DT-Prelim Calcs'!$C$11^2+KP153*'DEPRECATED - DT-Prelim Calcs'!$C$11</f>
        <v>-246947.31399943674</v>
      </c>
      <c r="KR153" s="43">
        <f>MIN('Drive Train'!$F$35-KL152*'DEPRECATED - DT-Prelim Calcs'!$C$21*'Drive Train'!$F$39,KR152+KL$2)</f>
        <v>9.413333333333334</v>
      </c>
      <c r="KS153" s="43">
        <f>'Drive Train'!$F$35-KL153*'DEPRECATED - DT-Prelim Calcs'!$C$21*'Drive Train'!$F$39</f>
        <v>9.413333333333334</v>
      </c>
      <c r="KT153" s="1">
        <f>IF(KQ153&gt;='Drive Train'!$F$29,1,0)</f>
        <v>0</v>
      </c>
      <c r="KU153" s="43">
        <f>MIN(KK153,'DEPRECATED - DT-Prelim Calcs'!$C$10)*'DEPRECATED - DT-Prelim Calcs'!$C$11*1000/60/60</f>
        <v>103.33333333333333</v>
      </c>
      <c r="KV153" s="49">
        <f>KV152+'DEPRECATED - DT-Prelim Calcs'!$C$11</f>
        <v>596</v>
      </c>
      <c r="KW153" s="2">
        <f>LG153/'Drive Train'!$F$35</f>
        <v>0.74408602150537628</v>
      </c>
      <c r="KX153" s="36">
        <f>LE153*12*60/(PI() * 'Drive Train'!$F$15)/KW$2*KW153</f>
        <v>-87816.270390853533</v>
      </c>
      <c r="KY153" s="2">
        <f>('DEPRECATED - DT-Prelim Calcs'!$C$6*KW153-KX153)/('DEPRECATED - DT-Prelim Calcs'!$C$6*KW153)*'DEPRECATED - DT-Prelim Calcs'!$C$7*KW153</f>
        <v>68.044357192130292</v>
      </c>
      <c r="KZ153" s="43">
        <f>KY153/'DEPRECATED - DT-Prelim Calcs'!$C$7*('DEPRECATED - DT-Prelim Calcs'!$C$8-'DEPRECATED - DT-Prelim Calcs'!$C$9)+'DEPRECATED - DT-Prelim Calcs'!$C$9</f>
        <v>3708.3940858399337</v>
      </c>
      <c r="LA153" s="43">
        <f t="shared" si="206"/>
        <v>56.666666666666664</v>
      </c>
      <c r="LB153" s="2">
        <f t="shared" si="261"/>
        <v>1.4462867232450001</v>
      </c>
      <c r="LC153" s="43">
        <f>LB153*'DEPRECATED - DT-Prelim Calcs'!$C$21/KW$2/'DEPRECATED - DT-Prelim Calcs'!$C$19/'DEPRECATED - DT-Prelim Calcs'!$C$18*3.39*'DEPRECATED - DT-Prelim Calcs'!$C$20</f>
        <v>29.053734754561201</v>
      </c>
      <c r="LD153" s="36">
        <f t="shared" si="262"/>
        <v>0</v>
      </c>
      <c r="LE153" s="43">
        <f>LC152*'DEPRECATED - DT-Prelim Calcs'!$C$11+LE152</f>
        <v>-343.30328547255829</v>
      </c>
      <c r="LF153" s="43">
        <f>LF152+0.5*LC153*'DEPRECATED - DT-Prelim Calcs'!$C$11^2+LE153*'DEPRECATED - DT-Prelim Calcs'!$C$11</f>
        <v>-269398.61427584838</v>
      </c>
      <c r="LG153" s="43">
        <f>MIN('Drive Train'!$F$35-LA152*'DEPRECATED - DT-Prelim Calcs'!$C$21*'Drive Train'!$F$39,LG152+LA$2)</f>
        <v>9.2266666666666666</v>
      </c>
      <c r="LH153" s="43">
        <f>'Drive Train'!$F$35-LA153*'DEPRECATED - DT-Prelim Calcs'!$C$21*'Drive Train'!$F$39</f>
        <v>9.2266666666666666</v>
      </c>
      <c r="LI153" s="1">
        <f>IF(LF153&gt;='Drive Train'!$F$29,1,0)</f>
        <v>0</v>
      </c>
      <c r="LJ153" s="43">
        <f>MIN(KZ153,'DEPRECATED - DT-Prelim Calcs'!$C$10)*'DEPRECATED - DT-Prelim Calcs'!$C$11*1000/60/60</f>
        <v>103.33333333333333</v>
      </c>
      <c r="LK153" s="49">
        <f>LK152+'DEPRECATED - DT-Prelim Calcs'!$C$11</f>
        <v>596</v>
      </c>
      <c r="LL153" s="2">
        <f>LV153/'Drive Train'!$F$35</f>
        <v>0.72903225806451621</v>
      </c>
      <c r="LM153" s="36">
        <f>LT153*12*60/(PI() * 'Drive Train'!$F$15)/LL$2*LL153</f>
        <v>-168618.15358689934</v>
      </c>
      <c r="LN153" s="2">
        <f>('DEPRECATED - DT-Prelim Calcs'!$C$6*LL153-LM153)/('DEPRECATED - DT-Prelim Calcs'!$C$6*LL153)*'DEPRECATED - DT-Prelim Calcs'!$C$7*LL153</f>
        <v>127.37200460106834</v>
      </c>
      <c r="LO153" s="43">
        <f>LN153/'DEPRECATED - DT-Prelim Calcs'!$C$7*('DEPRECATED - DT-Prelim Calcs'!$C$8-'DEPRECATED - DT-Prelim Calcs'!$C$9)+'DEPRECATED - DT-Prelim Calcs'!$C$9</f>
        <v>6940.4226387149165</v>
      </c>
      <c r="LP153" s="43">
        <f t="shared" si="207"/>
        <v>60</v>
      </c>
      <c r="LQ153" s="2">
        <f t="shared" si="263"/>
        <v>1.4462867232450001</v>
      </c>
      <c r="LR153" s="43">
        <f>LQ153*'DEPRECATED - DT-Prelim Calcs'!$C$21/LL$2/'DEPRECATED - DT-Prelim Calcs'!$C$19/'DEPRECATED - DT-Prelim Calcs'!$C$18*3.39*'DEPRECATED - DT-Prelim Calcs'!$C$20</f>
        <v>29.053734754561201</v>
      </c>
      <c r="LS153" s="36">
        <f t="shared" si="264"/>
        <v>0</v>
      </c>
      <c r="LT153" s="43">
        <f>LR152*'DEPRECATED - DT-Prelim Calcs'!$C$11+LT152</f>
        <v>-672.79646549020117</v>
      </c>
      <c r="LU153" s="43">
        <f>LU152+0.5*LR153*'DEPRECATED - DT-Prelim Calcs'!$C$11^2+LT153*'DEPRECATED - DT-Prelim Calcs'!$C$11</f>
        <v>-269269.17134751071</v>
      </c>
      <c r="LV153" s="43">
        <f>MIN('Drive Train'!$F$35-LP152*'DEPRECATED - DT-Prelim Calcs'!$C$21*'Drive Train'!$F$39,LV152+LP$2)</f>
        <v>9.0400000000000009</v>
      </c>
      <c r="LW153" s="43">
        <f>'Drive Train'!$F$35-LP153*'DEPRECATED - DT-Prelim Calcs'!$C$21*'Drive Train'!$F$39</f>
        <v>9.0400000000000009</v>
      </c>
      <c r="LX153" s="1">
        <f>IF(LU153&gt;='Drive Train'!$F$29,1,0)</f>
        <v>0</v>
      </c>
      <c r="LY153" s="43">
        <f>MIN(LO153,'DEPRECATED - DT-Prelim Calcs'!$C$10)*'DEPRECATED - DT-Prelim Calcs'!$C$11*1000/60/60</f>
        <v>103.33333333333333</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1"/>
        <v>0</v>
      </c>
      <c r="X154" s="2">
        <f>MAX(MIN(IF(AND(AI153=1,AG154&lt;0),-1,1)*(W154-$C$9)/($C$8-$C$9)*$C$7-$C$29*AE154/T$2 -  AI153*$C$29/2,X$2),MAX(X$4:X153)*-1)</f>
        <v>-0.27672021620693066</v>
      </c>
      <c r="Y154" s="43">
        <f t="shared" si="182"/>
        <v>0</v>
      </c>
      <c r="Z154" s="43">
        <f t="shared" si="183"/>
        <v>0</v>
      </c>
      <c r="AA154" s="43">
        <f t="shared" si="184"/>
        <v>0</v>
      </c>
      <c r="AB154" s="43" t="e">
        <f t="shared" si="185"/>
        <v>#N/A</v>
      </c>
      <c r="AC154" s="36">
        <f t="shared" si="208"/>
        <v>1</v>
      </c>
      <c r="AD154" s="1">
        <f t="shared" si="186"/>
        <v>1</v>
      </c>
      <c r="AE154" s="43">
        <f t="shared" si="187"/>
        <v>0</v>
      </c>
      <c r="AF154" s="43" t="e">
        <f t="shared" si="188"/>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889.49632897085212</v>
      </c>
      <c r="AK154" s="43">
        <f t="shared" si="265"/>
        <v>0</v>
      </c>
      <c r="AL154" s="49">
        <f>AL153+'DEPRECATED - DT-Prelim Calcs'!$C$11</f>
        <v>600</v>
      </c>
      <c r="AM154" s="2">
        <f>AW154/'Drive Train'!$F$35</f>
        <v>0.95752653142808886</v>
      </c>
      <c r="AN154" s="36">
        <f>AU154*12*60/(PI() * 'Drive Train'!$F$15)/AM$2*AM154</f>
        <v>3672.42950830171</v>
      </c>
      <c r="AO154" s="2">
        <f>('DEPRECATED - DT-Prelim Calcs'!$C$6*AM154-AN154)/('DEPRECATED - DT-Prelim Calcs'!$C$6*AM154)*'DEPRECATED - DT-Prelim Calcs'!$C$7*AM154</f>
        <v>1.7911608126587055</v>
      </c>
      <c r="AP154" s="43">
        <f>AO154/'DEPRECATED - DT-Prelim Calcs'!$C$7*('DEPRECATED - DT-Prelim Calcs'!$C$8-'DEPRECATED - DT-Prelim Calcs'!$C$9)+'DEPRECATED - DT-Prelim Calcs'!$C$9</f>
        <v>99.078163674690657</v>
      </c>
      <c r="AQ154" s="43">
        <f t="shared" si="189"/>
        <v>93</v>
      </c>
      <c r="AR154" s="2">
        <f t="shared" si="209"/>
        <v>1.3799933556322104</v>
      </c>
      <c r="AS154" s="43">
        <f>AR154*'DEPRECATED - DT-Prelim Calcs'!$C$21/AM$2/'DEPRECATED - DT-Prelim Calcs'!$C$19/'DEPRECATED - DT-Prelim Calcs'!$C$18*3.39*'DEPRECATED - DT-Prelim Calcs'!$C$20</f>
        <v>13.861000129917949</v>
      </c>
      <c r="AT154" s="36">
        <f t="shared" si="210"/>
        <v>0</v>
      </c>
      <c r="AU154" s="43">
        <f>AS153*'DEPRECATED - DT-Prelim Calcs'!$C$11+AU153</f>
        <v>22.313041071097445</v>
      </c>
      <c r="AV154" s="43">
        <f>AV153+0.5*AS154*'DEPRECATED - DT-Prelim Calcs'!$C$11^2+AU154*'DEPRECATED - DT-Prelim Calcs'!$C$11</f>
        <v>8997.2867245742982</v>
      </c>
      <c r="AW154" s="43">
        <f>MIN('Drive Train'!$F$35-AQ153*'DEPRECATED - DT-Prelim Calcs'!$C$21*'Drive Train'!$F$39,AW153+AQ$2)</f>
        <v>11.873328989708302</v>
      </c>
      <c r="AX154" s="43">
        <f>'Drive Train'!$F$35-AQ154*'DEPRECATED - DT-Prelim Calcs'!$C$21*'Drive Train'!$F$39</f>
        <v>7.1920000000000002</v>
      </c>
      <c r="AY154" s="1">
        <f>IF(AV154&gt;='Drive Train'!$F$29,1,0)</f>
        <v>1</v>
      </c>
      <c r="AZ154" s="43">
        <f t="shared" si="211"/>
        <v>103.33333333333333</v>
      </c>
      <c r="BA154" s="49">
        <f>BA153+'DEPRECATED - DT-Prelim Calcs'!$C$11</f>
        <v>600</v>
      </c>
      <c r="BB154" s="2">
        <f>BL154/'Drive Train'!$F$35</f>
        <v>2.7030038686606122</v>
      </c>
      <c r="BC154" s="36">
        <f>BJ154*12*60/(PI() * 'Drive Train'!$F$15)/BB$2*BB154</f>
        <v>-278028.80012685229</v>
      </c>
      <c r="BD154" s="2">
        <f>('DEPRECATED - DT-Prelim Calcs'!$C$6*BB154-BC154)/('DEPRECATED - DT-Prelim Calcs'!$C$6*BB154)*'DEPRECATED - DT-Prelim Calcs'!$C$7*BB154</f>
        <v>217.05876096454136</v>
      </c>
      <c r="BE154" s="43">
        <f>BD154/'DEPRECATED - DT-Prelim Calcs'!$C$7*('DEPRECATED - DT-Prelim Calcs'!$C$8-'DEPRECATED - DT-Prelim Calcs'!$C$9)+'DEPRECATED - DT-Prelim Calcs'!$C$9</f>
        <v>11826.342948068297</v>
      </c>
      <c r="BF154" s="43">
        <f t="shared" si="190"/>
        <v>93</v>
      </c>
      <c r="BG154" s="2">
        <f t="shared" si="212"/>
        <v>2.0025508475699998</v>
      </c>
      <c r="BH154" s="43">
        <f>BG154*'DEPRECATED - DT-Prelim Calcs'!$C$21/BB$2/'DEPRECATED - DT-Prelim Calcs'!$C$19/'DEPRECATED - DT-Prelim Calcs'!$C$18*3.39*'DEPRECATED - DT-Prelim Calcs'!$C$20</f>
        <v>29.053734754561201</v>
      </c>
      <c r="BI154" s="36">
        <f t="shared" si="213"/>
        <v>0</v>
      </c>
      <c r="BJ154" s="43">
        <f>BH153*'DEPRECATED - DT-Prelim Calcs'!$C$11+BJ153</f>
        <v>-414.28421689071922</v>
      </c>
      <c r="BK154" s="43">
        <f>BK153+0.5*BH154*'DEPRECATED - DT-Prelim Calcs'!$C$11^2+BJ154*'DEPRECATED - DT-Prelim Calcs'!$C$11</f>
        <v>-77420.560067262792</v>
      </c>
      <c r="BL154" s="43">
        <f>MIN('Drive Train'!$F$35-BF153*'DEPRECATED - DT-Prelim Calcs'!$C$21*'Drive Train'!$F$39,BL153+BF$2)</f>
        <v>33.517247971391591</v>
      </c>
      <c r="BM154" s="43">
        <f>'Drive Train'!$F$35-BF154*'DEPRECATED - DT-Prelim Calcs'!$C$21*'Drive Train'!$F$39</f>
        <v>7.1920000000000002</v>
      </c>
      <c r="BN154" s="1">
        <f>IF(BK154&gt;='Drive Train'!$F$29,1,0)</f>
        <v>0</v>
      </c>
      <c r="BO154" s="43">
        <f t="shared" si="214"/>
        <v>103.33333333333333</v>
      </c>
      <c r="BP154" s="49">
        <f>BP153+'DEPRECATED - DT-Prelim Calcs'!$C$11</f>
        <v>600</v>
      </c>
      <c r="BQ154" s="2">
        <f>CA154/'Drive Train'!$F$35</f>
        <v>0.57999999999999996</v>
      </c>
      <c r="BR154" s="36">
        <f>BY154*12*60/(PI() * 'Drive Train'!$F$15)/BQ$2*BQ154</f>
        <v>-30981.865066244962</v>
      </c>
      <c r="BS154" s="2">
        <f>('DEPRECATED - DT-Prelim Calcs'!$C$6*BQ154-BR154)/('DEPRECATED - DT-Prelim Calcs'!$C$6*BQ154)*'DEPRECATED - DT-Prelim Calcs'!$C$7*BQ154</f>
        <v>25.495270087882272</v>
      </c>
      <c r="BT154" s="43">
        <f>BS154/'DEPRECATED - DT-Prelim Calcs'!$C$7*('DEPRECATED - DT-Prelim Calcs'!$C$8-'DEPRECATED - DT-Prelim Calcs'!$C$9)+'DEPRECATED - DT-Prelim Calcs'!$C$9</f>
        <v>1390.4214301607506</v>
      </c>
      <c r="BU154" s="43">
        <f t="shared" si="191"/>
        <v>93</v>
      </c>
      <c r="BV154" s="2">
        <f t="shared" si="215"/>
        <v>1.5313624128476471</v>
      </c>
      <c r="BW154" s="43">
        <f>BV154*'DEPRECATED - DT-Prelim Calcs'!$C$21/BQ$2/'DEPRECATED - DT-Prelim Calcs'!$C$19/'DEPRECATED - DT-Prelim Calcs'!$C$18*3.39*'DEPRECATED - DT-Prelim Calcs'!$C$20</f>
        <v>29.053734754561201</v>
      </c>
      <c r="BX154" s="36">
        <f t="shared" si="216"/>
        <v>0</v>
      </c>
      <c r="BY154" s="43">
        <f>BW153*'DEPRECATED - DT-Prelim Calcs'!$C$11+BY153</f>
        <v>-164.52400217482324</v>
      </c>
      <c r="BZ154" s="43">
        <f>BZ153+0.5*BW154*'DEPRECATED - DT-Prelim Calcs'!$C$11^2+BY154*'DEPRECATED - DT-Prelim Calcs'!$C$11</f>
        <v>-185319.9571931159</v>
      </c>
      <c r="CA154" s="43">
        <f>MIN('Drive Train'!$F$35-BU153*'DEPRECATED - DT-Prelim Calcs'!$C$21*'Drive Train'!$F$39,CA153+BU$2)</f>
        <v>7.1920000000000002</v>
      </c>
      <c r="CB154" s="43">
        <f>'Drive Train'!$F$35-BU154*'DEPRECATED - DT-Prelim Calcs'!$C$21*'Drive Train'!$F$39</f>
        <v>7.1920000000000002</v>
      </c>
      <c r="CC154" s="1">
        <f>IF(BZ154&gt;='Drive Train'!$F$29,1,0)</f>
        <v>0</v>
      </c>
      <c r="CD154" s="43">
        <f t="shared" si="217"/>
        <v>103.33333333333333</v>
      </c>
      <c r="CE154" s="49">
        <f>CE153+'DEPRECATED - DT-Prelim Calcs'!$C$11</f>
        <v>600</v>
      </c>
      <c r="CF154" s="2">
        <f>CP154/'Drive Train'!$F$35</f>
        <v>0.57999999999999996</v>
      </c>
      <c r="CG154" s="36">
        <f>CN154*12*60/(PI() * 'Drive Train'!$F$15)/CF$2*CF154</f>
        <v>-183802.91654211908</v>
      </c>
      <c r="CH154" s="2">
        <f>('DEPRECATED - DT-Prelim Calcs'!$C$6*CF154-CG154)/('DEPRECATED - DT-Prelim Calcs'!$C$6*CF154)*'DEPRECATED - DT-Prelim Calcs'!$C$7*CF154</f>
        <v>137.83551012265494</v>
      </c>
      <c r="CI154" s="43">
        <f>CH154/'DEPRECATED - DT-Prelim Calcs'!$C$7*('DEPRECATED - DT-Prelim Calcs'!$C$8-'DEPRECATED - DT-Prelim Calcs'!$C$9)+'DEPRECATED - DT-Prelim Calcs'!$C$9</f>
        <v>7510.4494320550821</v>
      </c>
      <c r="CJ154" s="43">
        <f t="shared" si="192"/>
        <v>93</v>
      </c>
      <c r="CK154" s="2">
        <f t="shared" si="218"/>
        <v>1.2396743342100003</v>
      </c>
      <c r="CL154" s="43">
        <f>CK154*'DEPRECATED - DT-Prelim Calcs'!$C$21/CF$2/'DEPRECATED - DT-Prelim Calcs'!$C$19/'DEPRECATED - DT-Prelim Calcs'!$C$18*3.39*'DEPRECATED - DT-Prelim Calcs'!$C$20</f>
        <v>29.053734754561205</v>
      </c>
      <c r="CM154" s="36">
        <f t="shared" si="219"/>
        <v>0</v>
      </c>
      <c r="CN154" s="43">
        <f>CL153*'DEPRECATED - DT-Prelim Calcs'!$C$11+CN153</f>
        <v>-790.13942572126325</v>
      </c>
      <c r="CO154" s="43">
        <f>CO153+0.5*CL154*'DEPRECATED - DT-Prelim Calcs'!$C$11^2+CN154*'DEPRECATED - DT-Prelim Calcs'!$C$11</f>
        <v>-366503.81406047032</v>
      </c>
      <c r="CP154" s="43">
        <f>MIN('Drive Train'!$F$35-CJ153*'DEPRECATED - DT-Prelim Calcs'!$C$21*'Drive Train'!$F$39,CP153+CJ$2)</f>
        <v>7.1920000000000002</v>
      </c>
      <c r="CQ154" s="43">
        <f>'Drive Train'!$F$35-CJ154*'DEPRECATED - DT-Prelim Calcs'!$C$21*'Drive Train'!$F$39</f>
        <v>7.1920000000000002</v>
      </c>
      <c r="CR154" s="1">
        <f>IF(CO154&gt;='Drive Train'!$F$29,1,0)</f>
        <v>0</v>
      </c>
      <c r="CS154" s="43">
        <f t="shared" si="220"/>
        <v>103.33333333333333</v>
      </c>
      <c r="CT154" s="49">
        <f>CT153+'DEPRECATED - DT-Prelim Calcs'!$C$11</f>
        <v>600</v>
      </c>
      <c r="CU154" s="2">
        <f>DE154/'Drive Train'!$F$35</f>
        <v>0.57999999999999996</v>
      </c>
      <c r="CV154" s="36">
        <f>DC154*12*60/(PI() * 'Drive Train'!$F$15)/CU$2*CU154</f>
        <v>-561069.75910732336</v>
      </c>
      <c r="CW154" s="2">
        <f>('DEPRECATED - DT-Prelim Calcs'!$C$6*CU154-CV154)/('DEPRECATED - DT-Prelim Calcs'!$C$6*CU154)*'DEPRECATED - DT-Prelim Calcs'!$C$7*CU154</f>
        <v>415.16803232184122</v>
      </c>
      <c r="CX154" s="43">
        <f>CW154/'DEPRECATED - DT-Prelim Calcs'!$C$7*('DEPRECATED - DT-Prelim Calcs'!$C$8-'DEPRECATED - DT-Prelim Calcs'!$C$9)+'DEPRECATED - DT-Prelim Calcs'!$C$9</f>
        <v>22618.862954846572</v>
      </c>
      <c r="CY154" s="43">
        <f t="shared" si="193"/>
        <v>93</v>
      </c>
      <c r="CZ154" s="2">
        <f t="shared" si="221"/>
        <v>1.0413264407364002</v>
      </c>
      <c r="DA154" s="43">
        <f>CZ154*'DEPRECATED - DT-Prelim Calcs'!$C$21/CU$2/'DEPRECATED - DT-Prelim Calcs'!$C$19/'DEPRECATED - DT-Prelim Calcs'!$C$18*3.39*'DEPRECATED - DT-Prelim Calcs'!$C$20</f>
        <v>29.053734754561201</v>
      </c>
      <c r="DB154" s="36">
        <f t="shared" si="222"/>
        <v>0</v>
      </c>
      <c r="DC154" s="43">
        <f>DA153*'DEPRECATED - DT-Prelim Calcs'!$C$11+DC153</f>
        <v>-2026.0375096126008</v>
      </c>
      <c r="DD154" s="43">
        <f>DD153+0.5*DA154*'DEPRECATED - DT-Prelim Calcs'!$C$11^2+DC154*'DEPRECATED - DT-Prelim Calcs'!$C$11</f>
        <v>-610532.47977449012</v>
      </c>
      <c r="DE154" s="43">
        <f>MIN('Drive Train'!$F$35-CY153*'DEPRECATED - DT-Prelim Calcs'!$C$21*'Drive Train'!$F$39,DE153+CY$2)</f>
        <v>7.1920000000000002</v>
      </c>
      <c r="DF154" s="43">
        <f>'Drive Train'!$F$35-CY154*'DEPRECATED - DT-Prelim Calcs'!$C$21*'Drive Train'!$F$39</f>
        <v>7.1920000000000002</v>
      </c>
      <c r="DG154" s="1">
        <f>IF(DD154&gt;='Drive Train'!$F$29,1,0)</f>
        <v>0</v>
      </c>
      <c r="DH154" s="43">
        <f t="shared" si="223"/>
        <v>103.33333333333333</v>
      </c>
      <c r="DI154" s="49">
        <f>DI153+'DEPRECATED - DT-Prelim Calcs'!$C$11</f>
        <v>600</v>
      </c>
      <c r="DJ154" s="2">
        <f>DT154/'Drive Train'!$F$35</f>
        <v>0.57999999999999996</v>
      </c>
      <c r="DK154" s="36">
        <f>DR154*12*60/(PI() * 'Drive Train'!$F$15)/DJ$2*DJ154</f>
        <v>-157521.93919081317</v>
      </c>
      <c r="DL154" s="2">
        <f>('DEPRECATED - DT-Prelim Calcs'!$C$6*DJ154-DK154)/('DEPRECATED - DT-Prelim Calcs'!$C$6*DJ154)*'DEPRECATED - DT-Prelim Calcs'!$C$7*DJ154</f>
        <v>118.51610827663225</v>
      </c>
      <c r="DM154" s="43">
        <f>DL154/'DEPRECATED - DT-Prelim Calcs'!$C$7*('DEPRECATED - DT-Prelim Calcs'!$C$8-'DEPRECATED - DT-Prelim Calcs'!$C$9)+'DEPRECATED - DT-Prelim Calcs'!$C$9</f>
        <v>6457.9745553687717</v>
      </c>
      <c r="DN154" s="43">
        <f t="shared" si="194"/>
        <v>93</v>
      </c>
      <c r="DO154" s="2">
        <f t="shared" si="224"/>
        <v>0.89769520753137932</v>
      </c>
      <c r="DP154" s="43">
        <f>DO154*'DEPRECATED - DT-Prelim Calcs'!$C$21/DJ$2/'DEPRECATED - DT-Prelim Calcs'!$C$19/'DEPRECATED - DT-Prelim Calcs'!$C$18*3.39*'DEPRECATED - DT-Prelim Calcs'!$C$20</f>
        <v>29.053734754561201</v>
      </c>
      <c r="DQ154" s="36">
        <f t="shared" si="225"/>
        <v>0</v>
      </c>
      <c r="DR154" s="43">
        <f>DP153*'DEPRECATED - DT-Prelim Calcs'!$C$11+DR153</f>
        <v>-490.35846902603731</v>
      </c>
      <c r="DS154" s="43">
        <f>DS153+0.5*DP154*'DEPRECATED - DT-Prelim Calcs'!$C$11^2+DR154*'DEPRECATED - DT-Prelim Calcs'!$C$11</f>
        <v>-1028393.9998781199</v>
      </c>
      <c r="DT154" s="43">
        <f>MIN('Drive Train'!$F$35-DN153*'DEPRECATED - DT-Prelim Calcs'!$C$21*'Drive Train'!$F$39,DT153+DN$2)</f>
        <v>7.1920000000000002</v>
      </c>
      <c r="DU154" s="43">
        <f>'Drive Train'!$F$35-DN154*'DEPRECATED - DT-Prelim Calcs'!$C$21*'Drive Train'!$F$39</f>
        <v>7.1920000000000002</v>
      </c>
      <c r="DV154" s="1">
        <f>IF(DS154&gt;='Drive Train'!$F$29,1,0)</f>
        <v>0</v>
      </c>
      <c r="DW154" s="43">
        <f t="shared" si="226"/>
        <v>103.33333333333333</v>
      </c>
      <c r="DX154" s="49">
        <f>DX153+'DEPRECATED - DT-Prelim Calcs'!$C$11</f>
        <v>600</v>
      </c>
      <c r="DY154" s="2">
        <f>EI154/'Drive Train'!$F$35</f>
        <v>0.57999999999999996</v>
      </c>
      <c r="DZ154" s="36">
        <f>EG154*12*60/(PI() * 'Drive Train'!$F$15)/DY$2*DY154</f>
        <v>-859317.63011006115</v>
      </c>
      <c r="EA154" s="2">
        <f>('DEPRECATED - DT-Prelim Calcs'!$C$6*DY154-DZ154)/('DEPRECATED - DT-Prelim Calcs'!$C$6*DY154)*'DEPRECATED - DT-Prelim Calcs'!$C$7*DY154</f>
        <v>634.41294062949646</v>
      </c>
      <c r="EB154" s="43">
        <f>EA154/'DEPRECATED - DT-Prelim Calcs'!$C$7*('DEPRECATED - DT-Prelim Calcs'!$C$8-'DEPRECATED - DT-Prelim Calcs'!$C$9)+'DEPRECATED - DT-Prelim Calcs'!$C$9</f>
        <v>34562.801989517342</v>
      </c>
      <c r="EC154" s="43">
        <f t="shared" si="195"/>
        <v>93</v>
      </c>
      <c r="ED154" s="2">
        <f t="shared" si="227"/>
        <v>0.78888366722454539</v>
      </c>
      <c r="EE154" s="43">
        <f>ED154*'DEPRECATED - DT-Prelim Calcs'!$C$21/DY$2/'DEPRECATED - DT-Prelim Calcs'!$C$19/'DEPRECATED - DT-Prelim Calcs'!$C$18*3.39*'DEPRECATED - DT-Prelim Calcs'!$C$20</f>
        <v>29.053734754561201</v>
      </c>
      <c r="EF154" s="36">
        <f t="shared" si="228"/>
        <v>0</v>
      </c>
      <c r="EG154" s="43">
        <f>EE153*'DEPRECATED - DT-Prelim Calcs'!$C$11+EG153</f>
        <v>-2350.7714680024028</v>
      </c>
      <c r="EH154" s="43">
        <f>EH153+0.5*EE154*'DEPRECATED - DT-Prelim Calcs'!$C$11^2+EG154*'DEPRECATED - DT-Prelim Calcs'!$C$11</f>
        <v>-1019898.1547271165</v>
      </c>
      <c r="EI154" s="43">
        <f>MIN('Drive Train'!$F$35-EC153*'DEPRECATED - DT-Prelim Calcs'!$C$21*'Drive Train'!$F$39,EI153+EC$2)</f>
        <v>7.1920000000000002</v>
      </c>
      <c r="EJ154" s="43">
        <f>'Drive Train'!$F$35-EC154*'DEPRECATED - DT-Prelim Calcs'!$C$21*'Drive Train'!$F$39</f>
        <v>7.1920000000000002</v>
      </c>
      <c r="EK154" s="1">
        <f>IF(EH154&gt;='Drive Train'!$F$29,1,0)</f>
        <v>0</v>
      </c>
      <c r="EL154" s="43">
        <f t="shared" si="229"/>
        <v>103.33333333333333</v>
      </c>
      <c r="EM154" s="49">
        <f>EM153+'DEPRECATED - DT-Prelim Calcs'!$C$11</f>
        <v>600</v>
      </c>
      <c r="EN154" s="2">
        <f>EX154/'Drive Train'!$F$35</f>
        <v>0.57999999999999996</v>
      </c>
      <c r="EO154" s="36">
        <f>EV154*12*60/(PI() * 'Drive Train'!$F$15)/EN$2*EN154</f>
        <v>-588236.99309916666</v>
      </c>
      <c r="EP154" s="2">
        <f>('DEPRECATED - DT-Prelim Calcs'!$C$6*EN154-EO154)/('DEPRECATED - DT-Prelim Calcs'!$C$6*EN154)*'DEPRECATED - DT-Prelim Calcs'!$C$7*EN154</f>
        <v>435.13893003684831</v>
      </c>
      <c r="EQ154" s="43">
        <f>EP154/'DEPRECATED - DT-Prelim Calcs'!$C$7*('DEPRECATED - DT-Prelim Calcs'!$C$8-'DEPRECATED - DT-Prelim Calcs'!$C$9)+'DEPRECATED - DT-Prelim Calcs'!$C$9</f>
        <v>23706.829770664124</v>
      </c>
      <c r="ER154" s="43">
        <f t="shared" si="196"/>
        <v>93</v>
      </c>
      <c r="ES154" s="2">
        <f t="shared" si="230"/>
        <v>0.7035989464435134</v>
      </c>
      <c r="ET154" s="43">
        <f>ES154*'DEPRECATED - DT-Prelim Calcs'!$C$21/EN$2/'DEPRECATED - DT-Prelim Calcs'!$C$19/'DEPRECATED - DT-Prelim Calcs'!$C$18*3.39*'DEPRECATED - DT-Prelim Calcs'!$C$20</f>
        <v>29.053734754561201</v>
      </c>
      <c r="EU154" s="36">
        <f t="shared" si="231"/>
        <v>0</v>
      </c>
      <c r="EV154" s="43">
        <f>ET153*'DEPRECATED - DT-Prelim Calcs'!$C$11+EV153</f>
        <v>-1435.2291209149516</v>
      </c>
      <c r="EW154" s="43">
        <f>EW153+0.5*ET154*'DEPRECATED - DT-Prelim Calcs'!$C$11^2+EV154*'DEPRECATED - DT-Prelim Calcs'!$C$11</f>
        <v>-1881700.6437974994</v>
      </c>
      <c r="EX154" s="43">
        <f>MIN('Drive Train'!$F$35-ER153*'DEPRECATED - DT-Prelim Calcs'!$C$21*'Drive Train'!$F$39,EX153+ER$2)</f>
        <v>7.1920000000000002</v>
      </c>
      <c r="EY154" s="43">
        <f>'Drive Train'!$F$35-ER154*'DEPRECATED - DT-Prelim Calcs'!$C$21*'Drive Train'!$F$39</f>
        <v>7.1920000000000002</v>
      </c>
      <c r="EZ154" s="1">
        <f>IF(EW154&gt;='Drive Train'!$F$29,1,0)</f>
        <v>0</v>
      </c>
      <c r="FA154" s="43">
        <f t="shared" si="232"/>
        <v>103.33333333333333</v>
      </c>
      <c r="FB154" s="49">
        <f>FB153+'DEPRECATED - DT-Prelim Calcs'!$C$11</f>
        <v>600</v>
      </c>
      <c r="FC154" s="2">
        <f>FM154/'Drive Train'!$F$35</f>
        <v>0.57999999999999996</v>
      </c>
      <c r="FD154" s="36">
        <f>FK154*12*60/(PI() * 'Drive Train'!$F$15)/FC$2*FC154</f>
        <v>-10843.685753580434</v>
      </c>
      <c r="FE154" s="2">
        <f>('DEPRECATED - DT-Prelim Calcs'!$C$6*FC154-FD154)/('DEPRECATED - DT-Prelim Calcs'!$C$6*FC154)*'DEPRECATED - DT-Prelim Calcs'!$C$7*FC154</f>
        <v>10.691498774967437</v>
      </c>
      <c r="FF154" s="43">
        <f>FE154/'DEPRECATED - DT-Prelim Calcs'!$C$7*('DEPRECATED - DT-Prelim Calcs'!$C$8-'DEPRECATED - DT-Prelim Calcs'!$C$9)+'DEPRECATED - DT-Prelim Calcs'!$C$9</f>
        <v>583.94732132285276</v>
      </c>
      <c r="FG154" s="43">
        <f t="shared" si="197"/>
        <v>93</v>
      </c>
      <c r="FH154" s="2">
        <f t="shared" si="233"/>
        <v>0.63495514679048781</v>
      </c>
      <c r="FI154" s="43">
        <f>FH154*'DEPRECATED - DT-Prelim Calcs'!$C$21/FC$2/'DEPRECATED - DT-Prelim Calcs'!$C$19/'DEPRECATED - DT-Prelim Calcs'!$C$18*3.39*'DEPRECATED - DT-Prelim Calcs'!$C$20</f>
        <v>29.053734754561205</v>
      </c>
      <c r="FJ154" s="36">
        <f t="shared" si="234"/>
        <v>0</v>
      </c>
      <c r="FK154" s="43">
        <f>FI153*'DEPRECATED - DT-Prelim Calcs'!$C$11+FK153</f>
        <v>-23.876116835775576</v>
      </c>
      <c r="FL154" s="43">
        <f>FL153+0.5*FI154*'DEPRECATED - DT-Prelim Calcs'!$C$11^2+FK154*'DEPRECATED - DT-Prelim Calcs'!$C$11</f>
        <v>-2111257.13926508</v>
      </c>
      <c r="FM154" s="43">
        <f>MIN('Drive Train'!$F$35-FG153*'DEPRECATED - DT-Prelim Calcs'!$C$21*'Drive Train'!$F$39,FM153+FG$2)</f>
        <v>7.1920000000000002</v>
      </c>
      <c r="FN154" s="43">
        <f>'Drive Train'!$F$35-FG154*'DEPRECATED - DT-Prelim Calcs'!$C$21*'Drive Train'!$F$39</f>
        <v>7.1920000000000002</v>
      </c>
      <c r="FO154" s="1">
        <f>IF(FL154&gt;='Drive Train'!$F$29,1,0)</f>
        <v>0</v>
      </c>
      <c r="FP154" s="43">
        <f t="shared" si="235"/>
        <v>103.33333333333333</v>
      </c>
      <c r="FQ154" s="49">
        <f>FQ153+'DEPRECATED - DT-Prelim Calcs'!$C$11</f>
        <v>600</v>
      </c>
      <c r="FR154" s="2">
        <f>GB154/'Drive Train'!$F$35</f>
        <v>0.57999999999999996</v>
      </c>
      <c r="FS154" s="36">
        <f>FZ154*12*60/(PI() * 'Drive Train'!$F$15)/FR$2*FR154</f>
        <v>-1968917.0989797423</v>
      </c>
      <c r="FT154" s="2">
        <f>('DEPRECATED - DT-Prelim Calcs'!$C$6*FR154-FS154)/('DEPRECATED - DT-Prelim Calcs'!$C$6*FR154)*'DEPRECATED - DT-Prelim Calcs'!$C$7*FR154</f>
        <v>1450.0902931371459</v>
      </c>
      <c r="FU154" s="43">
        <f>FT154/'DEPRECATED - DT-Prelim Calcs'!$C$7*('DEPRECATED - DT-Prelim Calcs'!$C$8-'DEPRECATED - DT-Prelim Calcs'!$C$9)+'DEPRECATED - DT-Prelim Calcs'!$C$9</f>
        <v>78998.956267919129</v>
      </c>
      <c r="FV154" s="43">
        <f t="shared" si="198"/>
        <v>93</v>
      </c>
      <c r="FW154" s="2">
        <f t="shared" si="236"/>
        <v>0.57851468929799987</v>
      </c>
      <c r="FX154" s="43">
        <f>FW154*'DEPRECATED - DT-Prelim Calcs'!$C$21/FR$2/'DEPRECATED - DT-Prelim Calcs'!$C$19/'DEPRECATED - DT-Prelim Calcs'!$C$18*3.39*'DEPRECATED - DT-Prelim Calcs'!$C$20</f>
        <v>29.053734754561201</v>
      </c>
      <c r="FY154" s="36">
        <f t="shared" si="237"/>
        <v>0</v>
      </c>
      <c r="FZ154" s="43">
        <f>FX153*'DEPRECATED - DT-Prelim Calcs'!$C$11+FZ153</f>
        <v>-3949.8949512656991</v>
      </c>
      <c r="GA154" s="43">
        <f>GA153+0.5*FX154*'DEPRECATED - DT-Prelim Calcs'!$C$11^2+FZ154*'DEPRECATED - DT-Prelim Calcs'!$C$11</f>
        <v>-2406829.1115304749</v>
      </c>
      <c r="GB154" s="43">
        <f>MIN('Drive Train'!$F$35-FV153*'DEPRECATED - DT-Prelim Calcs'!$C$21*'Drive Train'!$F$39,GB153+FV$2)</f>
        <v>7.1920000000000002</v>
      </c>
      <c r="GC154" s="43">
        <f>'Drive Train'!$F$35-FV154*'DEPRECATED - DT-Prelim Calcs'!$C$21*'Drive Train'!$F$39</f>
        <v>7.1920000000000002</v>
      </c>
      <c r="GD154" s="1">
        <f>IF(GA154&gt;='Drive Train'!$F$29,1,0)</f>
        <v>0</v>
      </c>
      <c r="GE154" s="43">
        <f t="shared" si="238"/>
        <v>103.33333333333333</v>
      </c>
      <c r="GF154" s="49">
        <f>GF153+'DEPRECATED - DT-Prelim Calcs'!$C$11</f>
        <v>600</v>
      </c>
      <c r="GG154" s="2">
        <f>GQ154/'Drive Train'!$F$35</f>
        <v>0.86451612903225805</v>
      </c>
      <c r="GH154" s="36">
        <f>GO154*12*60/(PI() * 'Drive Train'!$F$15)/GG$2*GG154</f>
        <v>-69461.966371311239</v>
      </c>
      <c r="GI154" s="2">
        <f>('DEPRECATED - DT-Prelim Calcs'!$C$6*GG154-GH154)/('DEPRECATED - DT-Prelim Calcs'!$C$6*GG154)*'DEPRECATED - DT-Prelim Calcs'!$C$7*GG154</f>
        <v>55.116747146955909</v>
      </c>
      <c r="GJ154" s="43">
        <f>GI154/'DEPRECATED - DT-Prelim Calcs'!$C$7*('DEPRECATED - DT-Prelim Calcs'!$C$8-'DEPRECATED - DT-Prelim Calcs'!$C$9)+'DEPRECATED - DT-Prelim Calcs'!$C$9</f>
        <v>3004.1287624834185</v>
      </c>
      <c r="GK154" s="43">
        <f t="shared" si="239"/>
        <v>29.999999999999982</v>
      </c>
      <c r="GL154" s="2">
        <f t="shared" si="240"/>
        <v>1.4462867232450001</v>
      </c>
      <c r="GM154" s="43">
        <f>GL154*'DEPRECATED - DT-Prelim Calcs'!$C$21/GG$2/'DEPRECATED - DT-Prelim Calcs'!$C$19/'DEPRECATED - DT-Prelim Calcs'!$C$18*3.39*'DEPRECATED - DT-Prelim Calcs'!$C$20</f>
        <v>29.053734754561201</v>
      </c>
      <c r="GN154" s="36">
        <f t="shared" si="241"/>
        <v>0</v>
      </c>
      <c r="GO154" s="43">
        <f>GM153*'DEPRECATED - DT-Prelim Calcs'!$C$11+GO153</f>
        <v>-233.72226716889139</v>
      </c>
      <c r="GP154" s="43">
        <f>GP153+0.5*GM154*'DEPRECATED - DT-Prelim Calcs'!$C$11^2+GO154*'DEPRECATED - DT-Prelim Calcs'!$C$11</f>
        <v>-201152.89149826681</v>
      </c>
      <c r="GQ154" s="43">
        <f>MIN('Drive Train'!$F$35-GK153*'DEPRECATED - DT-Prelim Calcs'!$C$21*'Drive Train'!$F$39,GQ153+GK$2)</f>
        <v>10.72</v>
      </c>
      <c r="GR154" s="43">
        <f>'Drive Train'!$F$35-GK154*'DEPRECATED - DT-Prelim Calcs'!$C$21*'Drive Train'!$F$39</f>
        <v>10.72</v>
      </c>
      <c r="GS154" s="1">
        <f>IF(GP154&gt;='Drive Train'!$F$29,1,0)</f>
        <v>0</v>
      </c>
      <c r="GT154" s="43">
        <f t="shared" si="242"/>
        <v>33.333333333333314</v>
      </c>
      <c r="GU154" s="49">
        <f>GU153+'DEPRECATED - DT-Prelim Calcs'!$C$11</f>
        <v>600</v>
      </c>
      <c r="GV154" s="2">
        <f>HF154/'Drive Train'!$F$35</f>
        <v>0.84946236559139798</v>
      </c>
      <c r="GW154" s="36">
        <f>HD154*12*60/(PI() * 'Drive Train'!$F$15)/GV$2*GV154</f>
        <v>-137843.90025939359</v>
      </c>
      <c r="GX154" s="2">
        <f>('DEPRECATED - DT-Prelim Calcs'!$C$6*GV154-GW154)/('DEPRECATED - DT-Prelim Calcs'!$C$6*GV154)*'DEPRECATED - DT-Prelim Calcs'!$C$7*GV154</f>
        <v>105.31436912417787</v>
      </c>
      <c r="GY154" s="43">
        <f>GX154/'DEPRECATED - DT-Prelim Calcs'!$C$7*('DEPRECATED - DT-Prelim Calcs'!$C$8-'DEPRECATED - DT-Prelim Calcs'!$C$9)+'DEPRECATED - DT-Prelim Calcs'!$C$9</f>
        <v>5738.7753328843164</v>
      </c>
      <c r="GZ154" s="43">
        <f t="shared" si="199"/>
        <v>33.333333333333314</v>
      </c>
      <c r="HA154" s="2">
        <f t="shared" si="243"/>
        <v>1.4462867232450001</v>
      </c>
      <c r="HB154" s="43">
        <f>HA154*'DEPRECATED - DT-Prelim Calcs'!$C$21/GV$2/'DEPRECATED - DT-Prelim Calcs'!$C$19/'DEPRECATED - DT-Prelim Calcs'!$C$18*3.39*'DEPRECATED - DT-Prelim Calcs'!$C$20</f>
        <v>29.053734754561201</v>
      </c>
      <c r="HC154" s="36">
        <f t="shared" si="244"/>
        <v>0</v>
      </c>
      <c r="HD154" s="43">
        <f>HB153*'DEPRECATED - DT-Prelim Calcs'!$C$11+HD153</f>
        <v>-472.02991970145314</v>
      </c>
      <c r="HE154" s="43">
        <f>HE153+0.5*HB154*'DEPRECATED - DT-Prelim Calcs'!$C$11^2+HD154*'DEPRECATED - DT-Prelim Calcs'!$C$11</f>
        <v>-211384.09795804491</v>
      </c>
      <c r="HF154" s="43">
        <f>MIN('Drive Train'!$F$35-GZ153*'DEPRECATED - DT-Prelim Calcs'!$C$21*'Drive Train'!$F$39,HF153+GZ$2)</f>
        <v>10.533333333333335</v>
      </c>
      <c r="HG154" s="43">
        <f>'Drive Train'!$F$35-GZ154*'DEPRECATED - DT-Prelim Calcs'!$C$21*'Drive Train'!$F$39</f>
        <v>10.533333333333335</v>
      </c>
      <c r="HH154" s="1">
        <f>IF(HE154&gt;='Drive Train'!$F$29,1,0)</f>
        <v>0</v>
      </c>
      <c r="HI154" s="43">
        <f t="shared" si="245"/>
        <v>37.037037037037017</v>
      </c>
      <c r="HJ154" s="49">
        <f>HJ153+'DEPRECATED - DT-Prelim Calcs'!$C$11</f>
        <v>600</v>
      </c>
      <c r="HK154" s="2">
        <f>HU154/'Drive Train'!$F$35</f>
        <v>0.83440860215053769</v>
      </c>
      <c r="HL154" s="36">
        <f>HS154*12*60/(PI() * 'Drive Train'!$F$15)/HK$2*HK154</f>
        <v>-248800.57925980334</v>
      </c>
      <c r="HM154" s="2">
        <f>('DEPRECATED - DT-Prelim Calcs'!$C$6*HK154-HL154)/('DEPRECATED - DT-Prelim Calcs'!$C$6*HK154)*'DEPRECATED - DT-Prelim Calcs'!$C$7*HK154</f>
        <v>186.8090999692393</v>
      </c>
      <c r="HN154" s="43">
        <f>HM154/'DEPRECATED - DT-Prelim Calcs'!$C$7*('DEPRECATED - DT-Prelim Calcs'!$C$8-'DEPRECATED - DT-Prelim Calcs'!$C$9)+'DEPRECATED - DT-Prelim Calcs'!$C$9</f>
        <v>10178.413655040647</v>
      </c>
      <c r="HO154" s="43">
        <f t="shared" si="200"/>
        <v>36.66666666666665</v>
      </c>
      <c r="HP154" s="2">
        <f t="shared" si="246"/>
        <v>1.4462867232450001</v>
      </c>
      <c r="HQ154" s="43">
        <f>HP154*'DEPRECATED - DT-Prelim Calcs'!$C$21/HK$2/'DEPRECATED - DT-Prelim Calcs'!$C$19/'DEPRECATED - DT-Prelim Calcs'!$C$18*3.39*'DEPRECATED - DT-Prelim Calcs'!$C$20</f>
        <v>29.053734754561201</v>
      </c>
      <c r="HR154" s="36">
        <f t="shared" si="247"/>
        <v>0</v>
      </c>
      <c r="HS154" s="43">
        <f>HQ153*'DEPRECATED - DT-Prelim Calcs'!$C$11+HS153</f>
        <v>-867.35868529338427</v>
      </c>
      <c r="HT154" s="43">
        <f>HT153+0.5*HQ154*'DEPRECATED - DT-Prelim Calcs'!$C$11^2+HS154*'DEPRECATED - DT-Prelim Calcs'!$C$11</f>
        <v>-218128.19115702639</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48"/>
        <v>40.740740740740726</v>
      </c>
      <c r="HY154" s="49">
        <f>HY153+'DEPRECATED - DT-Prelim Calcs'!$C$11</f>
        <v>600</v>
      </c>
      <c r="HZ154" s="2">
        <f>IJ154/'Drive Train'!$F$35</f>
        <v>0.8193548387096774</v>
      </c>
      <c r="IA154" s="36">
        <f>IH154*12*60/(PI() * 'Drive Train'!$F$15)/HZ$2*HZ154</f>
        <v>11726.059421862907</v>
      </c>
      <c r="IB154" s="2">
        <f>('DEPRECATED - DT-Prelim Calcs'!$C$6*HZ154-IA154)/('DEPRECATED - DT-Prelim Calcs'!$C$6*HZ154)*'DEPRECATED - DT-Prelim Calcs'!$C$7*HZ154</f>
        <v>-4.7771660397646292</v>
      </c>
      <c r="IC154" s="43">
        <f>IB154/'DEPRECATED - DT-Prelim Calcs'!$C$7*('DEPRECATED - DT-Prelim Calcs'!$C$8-'DEPRECATED - DT-Prelim Calcs'!$C$9)+'DEPRECATED - DT-Prelim Calcs'!$C$9</f>
        <v>-258.74859768867009</v>
      </c>
      <c r="ID154" s="43">
        <f t="shared" si="201"/>
        <v>-258.74859768867009</v>
      </c>
      <c r="IE154" s="2">
        <f t="shared" si="249"/>
        <v>-5.8950918178707976</v>
      </c>
      <c r="IF154" s="43">
        <f>IE154*'DEPRECATED - DT-Prelim Calcs'!$C$21/HZ$2/'DEPRECATED - DT-Prelim Calcs'!$C$19/'DEPRECATED - DT-Prelim Calcs'!$C$18*3.39*'DEPRECATED - DT-Prelim Calcs'!$C$20</f>
        <v>-118.42356793950076</v>
      </c>
      <c r="IG154" s="36">
        <f t="shared" si="250"/>
        <v>1</v>
      </c>
      <c r="IH154" s="43">
        <f>IF153*'DEPRECATED - DT-Prelim Calcs'!$C$11+IH153</f>
        <v>41.629978353519192</v>
      </c>
      <c r="II154" s="43">
        <f>II153+0.5*IF154*'DEPRECATED - DT-Prelim Calcs'!$C$11^2+IH154*'DEPRECATED - DT-Prelim Calcs'!$C$11</f>
        <v>-209080.45446725198</v>
      </c>
      <c r="IJ154" s="43">
        <f>MIN('Drive Train'!$F$35-ID153*'DEPRECATED - DT-Prelim Calcs'!$C$21*'Drive Train'!$F$39,IJ153+ID$2)</f>
        <v>10.16</v>
      </c>
      <c r="IK154" s="43">
        <f>'Drive Train'!$F$35-ID154*'DEPRECATED - DT-Prelim Calcs'!$C$21*'Drive Train'!$F$39</f>
        <v>26.889921470565525</v>
      </c>
      <c r="IL154" s="1">
        <f>IF(II154&gt;='Drive Train'!$F$29,1,0)</f>
        <v>0</v>
      </c>
      <c r="IM154" s="43">
        <f t="shared" si="251"/>
        <v>-287.49844187630009</v>
      </c>
      <c r="IN154" s="49">
        <f>IN153+'DEPRECATED - DT-Prelim Calcs'!$C$11</f>
        <v>600</v>
      </c>
      <c r="IO154" s="2">
        <f>IY154/'Drive Train'!$F$35</f>
        <v>0.80430107526881722</v>
      </c>
      <c r="IP154" s="36">
        <f>IW154*12*60/(PI() * 'Drive Train'!$F$15)/IO$2*IO154</f>
        <v>-7160.3529892823199</v>
      </c>
      <c r="IQ154" s="2">
        <f>('DEPRECATED - DT-Prelim Calcs'!$C$6*IO154-IP154)/('DEPRECATED - DT-Prelim Calcs'!$C$6*IO154)*'DEPRECATED - DT-Prelim Calcs'!$C$7*IO154</f>
        <v>9.0358171087997956</v>
      </c>
      <c r="IR154" s="43">
        <f>IQ154/'DEPRECATED - DT-Prelim Calcs'!$C$7*('DEPRECATED - DT-Prelim Calcs'!$C$8-'DEPRECATED - DT-Prelim Calcs'!$C$9)+'DEPRECATED - DT-Prelim Calcs'!$C$9</f>
        <v>493.74973801670524</v>
      </c>
      <c r="IS154" s="43">
        <f t="shared" si="202"/>
        <v>43.333333333333321</v>
      </c>
      <c r="IT154" s="2">
        <f t="shared" si="252"/>
        <v>1.4462867232450001</v>
      </c>
      <c r="IU154" s="43">
        <f>IT154*'DEPRECATED - DT-Prelim Calcs'!$C$21/IO$2/'DEPRECATED - DT-Prelim Calcs'!$C$19/'DEPRECATED - DT-Prelim Calcs'!$C$18*3.39*'DEPRECATED - DT-Prelim Calcs'!$C$20</f>
        <v>29.053734754561201</v>
      </c>
      <c r="IV154" s="36">
        <f t="shared" si="253"/>
        <v>0</v>
      </c>
      <c r="IW154" s="43">
        <f>IU153*'DEPRECATED - DT-Prelim Calcs'!$C$11+IW153</f>
        <v>-25.896549420506929</v>
      </c>
      <c r="IX154" s="43">
        <f>IX153+0.5*IU154*'DEPRECATED - DT-Prelim Calcs'!$C$11^2+IW154*'DEPRECATED - DT-Prelim Calcs'!$C$11</f>
        <v>-251026.8565242285</v>
      </c>
      <c r="IY154" s="43">
        <f>MIN('Drive Train'!$F$35-IS153*'DEPRECATED - DT-Prelim Calcs'!$C$21*'Drive Train'!$F$39,IY153+IS$2)</f>
        <v>9.9733333333333345</v>
      </c>
      <c r="IZ154" s="43">
        <f>'Drive Train'!$F$35-IS154*'DEPRECATED - DT-Prelim Calcs'!$C$21*'Drive Train'!$F$39</f>
        <v>9.9733333333333345</v>
      </c>
      <c r="JA154" s="1">
        <f>IF(IX154&gt;='Drive Train'!$F$29,1,0)</f>
        <v>0</v>
      </c>
      <c r="JB154" s="43">
        <f t="shared" si="254"/>
        <v>48.148148148148138</v>
      </c>
      <c r="JC154" s="49">
        <f>JC153+'DEPRECATED - DT-Prelim Calcs'!$C$11</f>
        <v>600</v>
      </c>
      <c r="JD154" s="2">
        <f>JN154/'Drive Train'!$F$35</f>
        <v>0.78924731182795704</v>
      </c>
      <c r="JE154" s="36">
        <f>JL154*12*60/(PI() * 'Drive Train'!$F$15)/JD$2*JD154</f>
        <v>-49552.384672441738</v>
      </c>
      <c r="JF154" s="2">
        <f>('DEPRECATED - DT-Prelim Calcs'!$C$6*JD154-JE154)/('DEPRECATED - DT-Prelim Calcs'!$C$6*JD154)*'DEPRECATED - DT-Prelim Calcs'!$C$7*JD154</f>
        <v>40.128009408735153</v>
      </c>
      <c r="JG154" s="43">
        <f>JF154/'DEPRECATED - DT-Prelim Calcs'!$C$7*('DEPRECATED - DT-Prelim Calcs'!$C$8-'DEPRECATED - DT-Prelim Calcs'!$C$9)+'DEPRECATED - DT-Prelim Calcs'!$C$9</f>
        <v>2187.578124505721</v>
      </c>
      <c r="JH154" s="43">
        <f t="shared" si="203"/>
        <v>46.666666666666657</v>
      </c>
      <c r="JI154" s="2">
        <f t="shared" si="255"/>
        <v>1.4462867232450001</v>
      </c>
      <c r="JJ154" s="43">
        <f>JI154*'DEPRECATED - DT-Prelim Calcs'!$C$21/JD$2/'DEPRECATED - DT-Prelim Calcs'!$C$19/'DEPRECATED - DT-Prelim Calcs'!$C$18*3.39*'DEPRECATED - DT-Prelim Calcs'!$C$20</f>
        <v>29.053734754561201</v>
      </c>
      <c r="JK154" s="36">
        <f t="shared" si="256"/>
        <v>0</v>
      </c>
      <c r="JL154" s="43">
        <f>JJ153*'DEPRECATED - DT-Prelim Calcs'!$C$11+JL153</f>
        <v>-182.63229023988612</v>
      </c>
      <c r="JM154" s="43">
        <f>JM153+0.5*JJ154*'DEPRECATED - DT-Prelim Calcs'!$C$11^2+JL154*'DEPRECATED - DT-Prelim Calcs'!$C$11</f>
        <v>-231435.58018937209</v>
      </c>
      <c r="JN154" s="43">
        <f>MIN('Drive Train'!$F$35-JH153*'DEPRECATED - DT-Prelim Calcs'!$C$21*'Drive Train'!$F$39,JN153+JH$2)</f>
        <v>9.7866666666666671</v>
      </c>
      <c r="JO154" s="43">
        <f>'Drive Train'!$F$35-JH154*'DEPRECATED - DT-Prelim Calcs'!$C$21*'Drive Train'!$F$39</f>
        <v>9.7866666666666671</v>
      </c>
      <c r="JP154" s="1">
        <f>IF(JM154&gt;='Drive Train'!$F$29,1,0)</f>
        <v>0</v>
      </c>
      <c r="JQ154" s="43">
        <f>MIN(JG154,'DEPRECATED - DT-Prelim Calcs'!$C$10)*'DEPRECATED - DT-Prelim Calcs'!$C$11*1000/60/60</f>
        <v>103.33333333333333</v>
      </c>
      <c r="JR154" s="49">
        <f>JR153+'DEPRECATED - DT-Prelim Calcs'!$C$11</f>
        <v>600</v>
      </c>
      <c r="JS154" s="2">
        <f>KC154/'Drive Train'!$F$35</f>
        <v>0.77419354838709686</v>
      </c>
      <c r="JT154" s="36">
        <f>KA154*12*60/(PI() * 'Drive Train'!$F$15)/JS$2*JS154</f>
        <v>-144315.89051407794</v>
      </c>
      <c r="JU154" s="2">
        <f>('DEPRECATED - DT-Prelim Calcs'!$C$6*JS154-JT154)/('DEPRECATED - DT-Prelim Calcs'!$C$6*JS154)*'DEPRECATED - DT-Prelim Calcs'!$C$7*JS154</f>
        <v>109.71898130165735</v>
      </c>
      <c r="JV154" s="43">
        <f>JU154/'DEPRECATED - DT-Prelim Calcs'!$C$7*('DEPRECATED - DT-Prelim Calcs'!$C$8-'DEPRECATED - DT-Prelim Calcs'!$C$9)+'DEPRECATED - DT-Prelim Calcs'!$C$9</f>
        <v>5978.7280858365566</v>
      </c>
      <c r="JW154" s="43">
        <f t="shared" si="204"/>
        <v>49.999999999999993</v>
      </c>
      <c r="JX154" s="2">
        <f t="shared" si="257"/>
        <v>1.4462867232450001</v>
      </c>
      <c r="JY154" s="43">
        <f>JX154*'DEPRECATED - DT-Prelim Calcs'!$C$21/JS$2/'DEPRECATED - DT-Prelim Calcs'!$C$19/'DEPRECATED - DT-Prelim Calcs'!$C$18*3.39*'DEPRECATED - DT-Prelim Calcs'!$C$20</f>
        <v>29.053734754561201</v>
      </c>
      <c r="JZ154" s="36">
        <f t="shared" si="258"/>
        <v>0</v>
      </c>
      <c r="KA154" s="43">
        <f>JY153*'DEPRECATED - DT-Prelim Calcs'!$C$11+KA153</f>
        <v>-542.2389654511644</v>
      </c>
      <c r="KB154" s="43">
        <f>KB153+0.5*JY154*'DEPRECATED - DT-Prelim Calcs'!$C$11^2+KA154*'DEPRECATED - DT-Prelim Calcs'!$C$11</f>
        <v>-240114.64446209959</v>
      </c>
      <c r="KC154" s="43">
        <f>MIN('Drive Train'!$F$35-JW153*'DEPRECATED - DT-Prelim Calcs'!$C$21*'Drive Train'!$F$39,KC153+JW$2)</f>
        <v>9.6000000000000014</v>
      </c>
      <c r="KD154" s="43">
        <f>'Drive Train'!$F$35-JW154*'DEPRECATED - DT-Prelim Calcs'!$C$21*'Drive Train'!$F$39</f>
        <v>9.6000000000000014</v>
      </c>
      <c r="KE154" s="1">
        <f>IF(KB154&gt;='Drive Train'!$F$29,1,0)</f>
        <v>0</v>
      </c>
      <c r="KF154" s="43">
        <f>MIN(JV154,'DEPRECATED - DT-Prelim Calcs'!$C$10)*'DEPRECATED - DT-Prelim Calcs'!$C$11*1000/60/60</f>
        <v>103.33333333333333</v>
      </c>
      <c r="KG154" s="49">
        <f>KG153+'DEPRECATED - DT-Prelim Calcs'!$C$11</f>
        <v>600</v>
      </c>
      <c r="KH154" s="2">
        <f>KR154/'Drive Train'!$F$35</f>
        <v>0.75913978494623657</v>
      </c>
      <c r="KI154" s="36">
        <f>KP154*12*60/(PI() * 'Drive Train'!$F$15)/KH$2*KH154</f>
        <v>-176334.92721842922</v>
      </c>
      <c r="KJ154" s="2">
        <f>('DEPRECATED - DT-Prelim Calcs'!$C$6*KH154-KI154)/('DEPRECATED - DT-Prelim Calcs'!$C$6*KH154)*'DEPRECATED - DT-Prelim Calcs'!$C$7*KH154</f>
        <v>133.18588418927138</v>
      </c>
      <c r="KK154" s="43">
        <f>KJ154/'DEPRECATED - DT-Prelim Calcs'!$C$7*('DEPRECATED - DT-Prelim Calcs'!$C$8-'DEPRECATED - DT-Prelim Calcs'!$C$9)+'DEPRECATED - DT-Prelim Calcs'!$C$9</f>
        <v>7257.1489147886641</v>
      </c>
      <c r="KL154" s="43">
        <f t="shared" si="205"/>
        <v>53.333333333333329</v>
      </c>
      <c r="KM154" s="2">
        <f t="shared" si="259"/>
        <v>1.4462867232450001</v>
      </c>
      <c r="KN154" s="43">
        <f>KM154*'DEPRECATED - DT-Prelim Calcs'!$C$21/KH$2/'DEPRECATED - DT-Prelim Calcs'!$C$19/'DEPRECATED - DT-Prelim Calcs'!$C$18*3.39*'DEPRECATED - DT-Prelim Calcs'!$C$20</f>
        <v>29.053734754561201</v>
      </c>
      <c r="KO154" s="36">
        <f t="shared" si="260"/>
        <v>0</v>
      </c>
      <c r="KP154" s="43">
        <f>KN153*'DEPRECATED - DT-Prelim Calcs'!$C$11+KP153</f>
        <v>-675.6825570326547</v>
      </c>
      <c r="KQ154" s="43">
        <f>KQ153+0.5*KN154*'DEPRECATED - DT-Prelim Calcs'!$C$11^2+KP154*'DEPRECATED - DT-Prelim Calcs'!$C$11</f>
        <v>-249417.61434953086</v>
      </c>
      <c r="KR154" s="43">
        <f>MIN('Drive Train'!$F$35-KL153*'DEPRECATED - DT-Prelim Calcs'!$C$21*'Drive Train'!$F$39,KR153+KL$2)</f>
        <v>9.413333333333334</v>
      </c>
      <c r="KS154" s="43">
        <f>'Drive Train'!$F$35-KL154*'DEPRECATED - DT-Prelim Calcs'!$C$21*'Drive Train'!$F$39</f>
        <v>9.413333333333334</v>
      </c>
      <c r="KT154" s="1">
        <f>IF(KQ154&gt;='Drive Train'!$F$29,1,0)</f>
        <v>0</v>
      </c>
      <c r="KU154" s="43">
        <f>MIN(KK154,'DEPRECATED - DT-Prelim Calcs'!$C$10)*'DEPRECATED - DT-Prelim Calcs'!$C$11*1000/60/60</f>
        <v>103.33333333333333</v>
      </c>
      <c r="KV154" s="49">
        <f>KV153+'DEPRECATED - DT-Prelim Calcs'!$C$11</f>
        <v>600</v>
      </c>
      <c r="KW154" s="2">
        <f>LG154/'Drive Train'!$F$35</f>
        <v>0.74408602150537628</v>
      </c>
      <c r="KX154" s="36">
        <f>LE154*12*60/(PI() * 'Drive Train'!$F$15)/KW$2*KW154</f>
        <v>-58088.729350182315</v>
      </c>
      <c r="KY154" s="2">
        <f>('DEPRECATED - DT-Prelim Calcs'!$C$6*KW154-KX154)/('DEPRECATED - DT-Prelim Calcs'!$C$6*KW154)*'DEPRECATED - DT-Prelim Calcs'!$C$7*KW154</f>
        <v>46.191352884803017</v>
      </c>
      <c r="KZ154" s="43">
        <f>KY154/'DEPRECATED - DT-Prelim Calcs'!$C$7*('DEPRECATED - DT-Prelim Calcs'!$C$8-'DEPRECATED - DT-Prelim Calcs'!$C$9)+'DEPRECATED - DT-Prelim Calcs'!$C$9</f>
        <v>2517.8945974556864</v>
      </c>
      <c r="LA154" s="43">
        <f t="shared" si="206"/>
        <v>56.666666666666664</v>
      </c>
      <c r="LB154" s="2">
        <f t="shared" si="261"/>
        <v>1.4462867232450001</v>
      </c>
      <c r="LC154" s="43">
        <f>LB154*'DEPRECATED - DT-Prelim Calcs'!$C$21/KW$2/'DEPRECATED - DT-Prelim Calcs'!$C$19/'DEPRECATED - DT-Prelim Calcs'!$C$18*3.39*'DEPRECATED - DT-Prelim Calcs'!$C$20</f>
        <v>29.053734754561201</v>
      </c>
      <c r="LD154" s="36">
        <f t="shared" si="262"/>
        <v>0</v>
      </c>
      <c r="LE154" s="43">
        <f>LC153*'DEPRECATED - DT-Prelim Calcs'!$C$11+LE153</f>
        <v>-227.08834645431347</v>
      </c>
      <c r="LF154" s="43">
        <f>LF153+0.5*LC154*'DEPRECATED - DT-Prelim Calcs'!$C$11^2+LE154*'DEPRECATED - DT-Prelim Calcs'!$C$11</f>
        <v>-270074.53778362914</v>
      </c>
      <c r="LG154" s="43">
        <f>MIN('Drive Train'!$F$35-LA153*'DEPRECATED - DT-Prelim Calcs'!$C$21*'Drive Train'!$F$39,LG153+LA$2)</f>
        <v>9.2266666666666666</v>
      </c>
      <c r="LH154" s="43">
        <f>'Drive Train'!$F$35-LA154*'DEPRECATED - DT-Prelim Calcs'!$C$21*'Drive Train'!$F$39</f>
        <v>9.2266666666666666</v>
      </c>
      <c r="LI154" s="1">
        <f>IF(LF154&gt;='Drive Train'!$F$29,1,0)</f>
        <v>0</v>
      </c>
      <c r="LJ154" s="43">
        <f>MIN(KZ154,'DEPRECATED - DT-Prelim Calcs'!$C$10)*'DEPRECATED - DT-Prelim Calcs'!$C$11*1000/60/60</f>
        <v>103.33333333333333</v>
      </c>
      <c r="LK154" s="49">
        <f>LK153+'DEPRECATED - DT-Prelim Calcs'!$C$11</f>
        <v>600</v>
      </c>
      <c r="LL154" s="2">
        <f>LV154/'Drive Train'!$F$35</f>
        <v>0.72903225806451621</v>
      </c>
      <c r="LM154" s="36">
        <f>LT154*12*60/(PI() * 'Drive Train'!$F$15)/LL$2*LL154</f>
        <v>-139492.03678693535</v>
      </c>
      <c r="LN154" s="2">
        <f>('DEPRECATED - DT-Prelim Calcs'!$C$6*LL154-LM154)/('DEPRECATED - DT-Prelim Calcs'!$C$6*LL154)*'DEPRECATED - DT-Prelim Calcs'!$C$7*LL154</f>
        <v>105.96111309764653</v>
      </c>
      <c r="LO154" s="43">
        <f>LN154/'DEPRECATED - DT-Prelim Calcs'!$C$7*('DEPRECATED - DT-Prelim Calcs'!$C$8-'DEPRECATED - DT-Prelim Calcs'!$C$9)+'DEPRECATED - DT-Prelim Calcs'!$C$9</f>
        <v>5774.0084000956695</v>
      </c>
      <c r="LP154" s="43">
        <f t="shared" si="207"/>
        <v>60</v>
      </c>
      <c r="LQ154" s="2">
        <f t="shared" si="263"/>
        <v>1.4462867232450001</v>
      </c>
      <c r="LR154" s="43">
        <f>LQ154*'DEPRECATED - DT-Prelim Calcs'!$C$21/LL$2/'DEPRECATED - DT-Prelim Calcs'!$C$19/'DEPRECATED - DT-Prelim Calcs'!$C$18*3.39*'DEPRECATED - DT-Prelim Calcs'!$C$20</f>
        <v>29.053734754561201</v>
      </c>
      <c r="LS154" s="36">
        <f t="shared" si="264"/>
        <v>0</v>
      </c>
      <c r="LT154" s="43">
        <f>LR153*'DEPRECATED - DT-Prelim Calcs'!$C$11+LT153</f>
        <v>-556.58152647195641</v>
      </c>
      <c r="LU154" s="43">
        <f>LU153+0.5*LR154*'DEPRECATED - DT-Prelim Calcs'!$C$11^2+LT154*'DEPRECATED - DT-Prelim Calcs'!$C$11</f>
        <v>-271263.06757536205</v>
      </c>
      <c r="LV154" s="43">
        <f>MIN('Drive Train'!$F$35-LP153*'DEPRECATED - DT-Prelim Calcs'!$C$21*'Drive Train'!$F$39,LV153+LP$2)</f>
        <v>9.0400000000000009</v>
      </c>
      <c r="LW154" s="43">
        <f>'Drive Train'!$F$35-LP154*'DEPRECATED - DT-Prelim Calcs'!$C$21*'Drive Train'!$F$39</f>
        <v>9.0400000000000009</v>
      </c>
      <c r="LX154" s="1">
        <f>IF(LU154&gt;='Drive Train'!$F$29,1,0)</f>
        <v>0</v>
      </c>
      <c r="LY154" s="43">
        <f>MIN(LO154,'DEPRECATED - DT-Prelim Calcs'!$C$10)*'DEPRECATED - DT-Prelim Calcs'!$C$11*1000/60/60</f>
        <v>103.33333333333333</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1"/>
        <v>0</v>
      </c>
      <c r="X155" s="2">
        <f>MAX(MIN(IF(AND(AI154=1,AG155&lt;0),-1,1)*(W155-$C$9)/($C$8-$C$9)*$C$7-$C$29*AE155/T$2 -  AI154*$C$29/2,X$2),MAX(X$4:X154)*-1)</f>
        <v>-0.27672021620693066</v>
      </c>
      <c r="Y155" s="43">
        <f t="shared" si="182"/>
        <v>0</v>
      </c>
      <c r="Z155" s="43">
        <f t="shared" si="183"/>
        <v>0</v>
      </c>
      <c r="AA155" s="43">
        <f t="shared" si="184"/>
        <v>0</v>
      </c>
      <c r="AB155" s="43" t="e">
        <f t="shared" si="185"/>
        <v>#N/A</v>
      </c>
      <c r="AC155" s="36">
        <f t="shared" si="208"/>
        <v>1</v>
      </c>
      <c r="AD155" s="1">
        <f t="shared" si="186"/>
        <v>1</v>
      </c>
      <c r="AE155" s="43">
        <f t="shared" si="187"/>
        <v>0</v>
      </c>
      <c r="AF155" s="43" t="e">
        <f t="shared" si="188"/>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889.49632897085212</v>
      </c>
      <c r="AK155" s="43">
        <f t="shared" si="265"/>
        <v>0</v>
      </c>
      <c r="AL155" s="49">
        <f>AL154+'DEPRECATED - DT-Prelim Calcs'!$C$11</f>
        <v>604</v>
      </c>
      <c r="AM155" s="2">
        <f>AW155/'Drive Train'!$F$35</f>
        <v>0.57999999999999996</v>
      </c>
      <c r="AN155" s="36">
        <f>AU155*12*60/(PI() * 'Drive Train'!$F$15)/AM$2*AM155</f>
        <v>7751.9615403992575</v>
      </c>
      <c r="AO155" s="2">
        <f>('DEPRECATED - DT-Prelim Calcs'!$C$6*AM155-AN155)/('DEPRECATED - DT-Prelim Calcs'!$C$6*AM155)*'DEPRECATED - DT-Prelim Calcs'!$C$7*AM155</f>
        <v>-2.9783422608891104</v>
      </c>
      <c r="AP155" s="43">
        <f>AO155/'DEPRECATED - DT-Prelim Calcs'!$C$7*('DEPRECATED - DT-Prelim Calcs'!$C$8-'DEPRECATED - DT-Prelim Calcs'!$C$9)+'DEPRECATED - DT-Prelim Calcs'!$C$9</f>
        <v>-160.75297391410825</v>
      </c>
      <c r="AQ155" s="43">
        <f t="shared" si="189"/>
        <v>-160.75297391410825</v>
      </c>
      <c r="AR155" s="2">
        <f t="shared" si="209"/>
        <v>-4.022380771856124</v>
      </c>
      <c r="AS155" s="43">
        <f>AR155*'DEPRECATED - DT-Prelim Calcs'!$C$21/AM$2/'DEPRECATED - DT-Prelim Calcs'!$C$19/'DEPRECATED - DT-Prelim Calcs'!$C$18*3.39*'DEPRECATED - DT-Prelim Calcs'!$C$20</f>
        <v>-40.401803511390632</v>
      </c>
      <c r="AT155" s="36">
        <f t="shared" si="210"/>
        <v>1</v>
      </c>
      <c r="AU155" s="43">
        <f>AS154*'DEPRECATED - DT-Prelim Calcs'!$C$11+AU154</f>
        <v>77.757041590769234</v>
      </c>
      <c r="AV155" s="43">
        <f>AV154+0.5*AS155*'DEPRECATED - DT-Prelim Calcs'!$C$11^2+AU155*'DEPRECATED - DT-Prelim Calcs'!$C$11</f>
        <v>8985.1004628462506</v>
      </c>
      <c r="AW155" s="43">
        <f>MIN('Drive Train'!$F$35-AQ154*'DEPRECATED - DT-Prelim Calcs'!$C$21*'Drive Train'!$F$39,AW154+AQ$2)</f>
        <v>7.1920000000000002</v>
      </c>
      <c r="AX155" s="43">
        <f>'Drive Train'!$F$35-AQ155*'DEPRECATED - DT-Prelim Calcs'!$C$21*'Drive Train'!$F$39</f>
        <v>21.402166539190063</v>
      </c>
      <c r="AY155" s="1">
        <f>IF(AV155&gt;='Drive Train'!$F$29,1,0)</f>
        <v>1</v>
      </c>
      <c r="AZ155" s="43">
        <f t="shared" si="211"/>
        <v>-178.61441546012026</v>
      </c>
      <c r="BA155" s="49">
        <f>BA154+'DEPRECATED - DT-Prelim Calcs'!$C$11</f>
        <v>604</v>
      </c>
      <c r="BB155" s="2">
        <f>BL155/'Drive Train'!$F$35</f>
        <v>0.57999999999999996</v>
      </c>
      <c r="BC155" s="36">
        <f>BJ155*12*60/(PI() * 'Drive Train'!$F$15)/BB$2*BB155</f>
        <v>-42922.987216507128</v>
      </c>
      <c r="BD155" s="2">
        <f>('DEPRECATED - DT-Prelim Calcs'!$C$6*BB155-BC155)/('DEPRECATED - DT-Prelim Calcs'!$C$6*BB155)*'DEPRECATED - DT-Prelim Calcs'!$C$7*BB155</f>
        <v>34.273305022792862</v>
      </c>
      <c r="BE155" s="43">
        <f>BD155/'DEPRECATED - DT-Prelim Calcs'!$C$7*('DEPRECATED - DT-Prelim Calcs'!$C$8-'DEPRECATED - DT-Prelim Calcs'!$C$9)+'DEPRECATED - DT-Prelim Calcs'!$C$9</f>
        <v>1868.627810943193</v>
      </c>
      <c r="BF155" s="43">
        <f t="shared" si="190"/>
        <v>93</v>
      </c>
      <c r="BG155" s="2">
        <f t="shared" si="212"/>
        <v>2.0025508475699998</v>
      </c>
      <c r="BH155" s="43">
        <f>BG155*'DEPRECATED - DT-Prelim Calcs'!$C$21/BB$2/'DEPRECATED - DT-Prelim Calcs'!$C$19/'DEPRECATED - DT-Prelim Calcs'!$C$18*3.39*'DEPRECATED - DT-Prelim Calcs'!$C$20</f>
        <v>29.053734754561201</v>
      </c>
      <c r="BI155" s="36">
        <f t="shared" si="213"/>
        <v>0</v>
      </c>
      <c r="BJ155" s="43">
        <f>BH154*'DEPRECATED - DT-Prelim Calcs'!$C$11+BJ154</f>
        <v>-298.0692778724744</v>
      </c>
      <c r="BK155" s="43">
        <f>BK154+0.5*BH155*'DEPRECATED - DT-Prelim Calcs'!$C$11^2+BJ155*'DEPRECATED - DT-Prelim Calcs'!$C$11</f>
        <v>-78380.407300716193</v>
      </c>
      <c r="BL155" s="43">
        <f>MIN('Drive Train'!$F$35-BF154*'DEPRECATED - DT-Prelim Calcs'!$C$21*'Drive Train'!$F$39,BL154+BF$2)</f>
        <v>7.1920000000000002</v>
      </c>
      <c r="BM155" s="43">
        <f>'Drive Train'!$F$35-BF155*'DEPRECATED - DT-Prelim Calcs'!$C$21*'Drive Train'!$F$39</f>
        <v>7.1920000000000002</v>
      </c>
      <c r="BN155" s="1">
        <f>IF(BK155&gt;='Drive Train'!$F$29,1,0)</f>
        <v>0</v>
      </c>
      <c r="BO155" s="43">
        <f t="shared" si="214"/>
        <v>103.33333333333333</v>
      </c>
      <c r="BP155" s="49">
        <f>BP154+'DEPRECATED - DT-Prelim Calcs'!$C$11</f>
        <v>604</v>
      </c>
      <c r="BQ155" s="2">
        <f>CA155/'Drive Train'!$F$35</f>
        <v>0.57999999999999996</v>
      </c>
      <c r="BR155" s="36">
        <f>BY155*12*60/(PI() * 'Drive Train'!$F$15)/BQ$2*BQ155</f>
        <v>-9097.1825168914856</v>
      </c>
      <c r="BS155" s="2">
        <f>('DEPRECATED - DT-Prelim Calcs'!$C$6*BQ155-BR155)/('DEPRECATED - DT-Prelim Calcs'!$C$6*BQ155)*'DEPRECATED - DT-Prelim Calcs'!$C$7*BQ155</f>
        <v>9.4076272733888828</v>
      </c>
      <c r="BT155" s="43">
        <f>BS155/'DEPRECATED - DT-Prelim Calcs'!$C$7*('DEPRECATED - DT-Prelim Calcs'!$C$8-'DEPRECATED - DT-Prelim Calcs'!$C$9)+'DEPRECATED - DT-Prelim Calcs'!$C$9</f>
        <v>514.00506787864811</v>
      </c>
      <c r="BU155" s="43">
        <f t="shared" si="191"/>
        <v>93</v>
      </c>
      <c r="BV155" s="2">
        <f t="shared" si="215"/>
        <v>1.5313624128476471</v>
      </c>
      <c r="BW155" s="43">
        <f>BV155*'DEPRECATED - DT-Prelim Calcs'!$C$21/BQ$2/'DEPRECATED - DT-Prelim Calcs'!$C$19/'DEPRECATED - DT-Prelim Calcs'!$C$18*3.39*'DEPRECATED - DT-Prelim Calcs'!$C$20</f>
        <v>29.053734754561201</v>
      </c>
      <c r="BX155" s="36">
        <f t="shared" si="216"/>
        <v>0</v>
      </c>
      <c r="BY155" s="43">
        <f>BW154*'DEPRECATED - DT-Prelim Calcs'!$C$11+BY154</f>
        <v>-48.309063156578432</v>
      </c>
      <c r="BZ155" s="43">
        <f>BZ154+0.5*BW155*'DEPRECATED - DT-Prelim Calcs'!$C$11^2+BY155*'DEPRECATED - DT-Prelim Calcs'!$C$11</f>
        <v>-185280.76356770573</v>
      </c>
      <c r="CA155" s="43">
        <f>MIN('Drive Train'!$F$35-BU154*'DEPRECATED - DT-Prelim Calcs'!$C$21*'Drive Train'!$F$39,CA154+BU$2)</f>
        <v>7.1920000000000002</v>
      </c>
      <c r="CB155" s="43">
        <f>'Drive Train'!$F$35-BU155*'DEPRECATED - DT-Prelim Calcs'!$C$21*'Drive Train'!$F$39</f>
        <v>7.1920000000000002</v>
      </c>
      <c r="CC155" s="1">
        <f>IF(BZ155&gt;='Drive Train'!$F$29,1,0)</f>
        <v>0</v>
      </c>
      <c r="CD155" s="43">
        <f t="shared" si="217"/>
        <v>103.33333333333333</v>
      </c>
      <c r="CE155" s="49">
        <f>CE154+'DEPRECATED - DT-Prelim Calcs'!$C$11</f>
        <v>604</v>
      </c>
      <c r="CF155" s="2">
        <f>CP155/'Drive Train'!$F$35</f>
        <v>0.57999999999999996</v>
      </c>
      <c r="CG155" s="36">
        <f>CN155*12*60/(PI() * 'Drive Train'!$F$15)/CF$2*CF155</f>
        <v>-156768.89692232947</v>
      </c>
      <c r="CH155" s="2">
        <f>('DEPRECATED - DT-Prelim Calcs'!$C$6*CF155-CG155)/('DEPRECATED - DT-Prelim Calcs'!$C$6*CF155)*'DEPRECATED - DT-Prelim Calcs'!$C$7*CF155</f>
        <v>117.96253958710426</v>
      </c>
      <c r="CI155" s="43">
        <f>CH155/'DEPRECATED - DT-Prelim Calcs'!$C$7*('DEPRECATED - DT-Prelim Calcs'!$C$8-'DEPRECATED - DT-Prelim Calcs'!$C$9)+'DEPRECATED - DT-Prelim Calcs'!$C$9</f>
        <v>6427.8174551183656</v>
      </c>
      <c r="CJ155" s="43">
        <f t="shared" si="192"/>
        <v>93</v>
      </c>
      <c r="CK155" s="2">
        <f t="shared" si="218"/>
        <v>1.2396743342100003</v>
      </c>
      <c r="CL155" s="43">
        <f>CK155*'DEPRECATED - DT-Prelim Calcs'!$C$21/CF$2/'DEPRECATED - DT-Prelim Calcs'!$C$19/'DEPRECATED - DT-Prelim Calcs'!$C$18*3.39*'DEPRECATED - DT-Prelim Calcs'!$C$20</f>
        <v>29.053734754561205</v>
      </c>
      <c r="CM155" s="36">
        <f t="shared" si="219"/>
        <v>0</v>
      </c>
      <c r="CN155" s="43">
        <f>CL154*'DEPRECATED - DT-Prelim Calcs'!$C$11+CN154</f>
        <v>-673.92448670301837</v>
      </c>
      <c r="CO155" s="43">
        <f>CO154+0.5*CL155*'DEPRECATED - DT-Prelim Calcs'!$C$11^2+CN155*'DEPRECATED - DT-Prelim Calcs'!$C$11</f>
        <v>-368967.08212924591</v>
      </c>
      <c r="CP155" s="43">
        <f>MIN('Drive Train'!$F$35-CJ154*'DEPRECATED - DT-Prelim Calcs'!$C$21*'Drive Train'!$F$39,CP154+CJ$2)</f>
        <v>7.1920000000000002</v>
      </c>
      <c r="CQ155" s="43">
        <f>'Drive Train'!$F$35-CJ155*'DEPRECATED - DT-Prelim Calcs'!$C$21*'Drive Train'!$F$39</f>
        <v>7.1920000000000002</v>
      </c>
      <c r="CR155" s="1">
        <f>IF(CO155&gt;='Drive Train'!$F$29,1,0)</f>
        <v>0</v>
      </c>
      <c r="CS155" s="43">
        <f t="shared" si="220"/>
        <v>103.33333333333333</v>
      </c>
      <c r="CT155" s="49">
        <f>CT154+'DEPRECATED - DT-Prelim Calcs'!$C$11</f>
        <v>604</v>
      </c>
      <c r="CU155" s="2">
        <f>DE155/'Drive Train'!$F$35</f>
        <v>0.57999999999999996</v>
      </c>
      <c r="CV155" s="36">
        <f>DC155*12*60/(PI() * 'Drive Train'!$F$15)/CU$2*CU155</f>
        <v>-528886.40241709771</v>
      </c>
      <c r="CW155" s="2">
        <f>('DEPRECATED - DT-Prelim Calcs'!$C$6*CU155-CV155)/('DEPRECATED - DT-Prelim Calcs'!$C$6*CU155)*'DEPRECATED - DT-Prelim Calcs'!$C$7*CU155</f>
        <v>391.50973406523332</v>
      </c>
      <c r="CX155" s="43">
        <f>CW155/'DEPRECATED - DT-Prelim Calcs'!$C$7*('DEPRECATED - DT-Prelim Calcs'!$C$8-'DEPRECATED - DT-Prelim Calcs'!$C$9)+'DEPRECATED - DT-Prelim Calcs'!$C$9</f>
        <v>21330.015363255246</v>
      </c>
      <c r="CY155" s="43">
        <f t="shared" si="193"/>
        <v>93</v>
      </c>
      <c r="CZ155" s="2">
        <f t="shared" si="221"/>
        <v>1.0413264407364002</v>
      </c>
      <c r="DA155" s="43">
        <f>CZ155*'DEPRECATED - DT-Prelim Calcs'!$C$21/CU$2/'DEPRECATED - DT-Prelim Calcs'!$C$19/'DEPRECATED - DT-Prelim Calcs'!$C$18*3.39*'DEPRECATED - DT-Prelim Calcs'!$C$20</f>
        <v>29.053734754561201</v>
      </c>
      <c r="DB155" s="36">
        <f t="shared" si="222"/>
        <v>0</v>
      </c>
      <c r="DC155" s="43">
        <f>DA154*'DEPRECATED - DT-Prelim Calcs'!$C$11+DC154</f>
        <v>-1909.822570594356</v>
      </c>
      <c r="DD155" s="43">
        <f>DD154+0.5*DA155*'DEPRECATED - DT-Prelim Calcs'!$C$11^2+DC155*'DEPRECATED - DT-Prelim Calcs'!$C$11</f>
        <v>-617939.34017883101</v>
      </c>
      <c r="DE155" s="43">
        <f>MIN('Drive Train'!$F$35-CY154*'DEPRECATED - DT-Prelim Calcs'!$C$21*'Drive Train'!$F$39,DE154+CY$2)</f>
        <v>7.1920000000000002</v>
      </c>
      <c r="DF155" s="43">
        <f>'Drive Train'!$F$35-CY155*'DEPRECATED - DT-Prelim Calcs'!$C$21*'Drive Train'!$F$39</f>
        <v>7.1920000000000002</v>
      </c>
      <c r="DG155" s="1">
        <f>IF(DD155&gt;='Drive Train'!$F$29,1,0)</f>
        <v>0</v>
      </c>
      <c r="DH155" s="43">
        <f t="shared" si="223"/>
        <v>103.33333333333333</v>
      </c>
      <c r="DI155" s="49">
        <f>DI154+'DEPRECATED - DT-Prelim Calcs'!$C$11</f>
        <v>604</v>
      </c>
      <c r="DJ155" s="2">
        <f>DT155/'Drive Train'!$F$35</f>
        <v>0.57999999999999996</v>
      </c>
      <c r="DK155" s="36">
        <f>DR155*12*60/(PI() * 'Drive Train'!$F$15)/DJ$2*DJ155</f>
        <v>-120189.24543015136</v>
      </c>
      <c r="DL155" s="2">
        <f>('DEPRECATED - DT-Prelim Calcs'!$C$6*DJ155-DK155)/('DEPRECATED - DT-Prelim Calcs'!$C$6*DJ155)*'DEPRECATED - DT-Prelim Calcs'!$C$7*DJ155</f>
        <v>91.072482298967074</v>
      </c>
      <c r="DM155" s="43">
        <f>DL155/'DEPRECATED - DT-Prelim Calcs'!$C$7*('DEPRECATED - DT-Prelim Calcs'!$C$8-'DEPRECATED - DT-Prelim Calcs'!$C$9)+'DEPRECATED - DT-Prelim Calcs'!$C$9</f>
        <v>4962.9113491228327</v>
      </c>
      <c r="DN155" s="43">
        <f t="shared" si="194"/>
        <v>93</v>
      </c>
      <c r="DO155" s="2">
        <f t="shared" si="224"/>
        <v>0.89769520753137932</v>
      </c>
      <c r="DP155" s="43">
        <f>DO155*'DEPRECATED - DT-Prelim Calcs'!$C$21/DJ$2/'DEPRECATED - DT-Prelim Calcs'!$C$19/'DEPRECATED - DT-Prelim Calcs'!$C$18*3.39*'DEPRECATED - DT-Prelim Calcs'!$C$20</f>
        <v>29.053734754561201</v>
      </c>
      <c r="DQ155" s="36">
        <f t="shared" si="225"/>
        <v>0</v>
      </c>
      <c r="DR155" s="43">
        <f>DP154*'DEPRECATED - DT-Prelim Calcs'!$C$11+DR154</f>
        <v>-374.14353000779249</v>
      </c>
      <c r="DS155" s="43">
        <f>DS154+0.5*DP155*'DEPRECATED - DT-Prelim Calcs'!$C$11^2+DR155*'DEPRECATED - DT-Prelim Calcs'!$C$11</f>
        <v>-1029658.1441201146</v>
      </c>
      <c r="DT155" s="43">
        <f>MIN('Drive Train'!$F$35-DN154*'DEPRECATED - DT-Prelim Calcs'!$C$21*'Drive Train'!$F$39,DT154+DN$2)</f>
        <v>7.1920000000000002</v>
      </c>
      <c r="DU155" s="43">
        <f>'Drive Train'!$F$35-DN155*'DEPRECATED - DT-Prelim Calcs'!$C$21*'Drive Train'!$F$39</f>
        <v>7.1920000000000002</v>
      </c>
      <c r="DV155" s="1">
        <f>IF(DS155&gt;='Drive Train'!$F$29,1,0)</f>
        <v>0</v>
      </c>
      <c r="DW155" s="43">
        <f t="shared" si="226"/>
        <v>103.33333333333333</v>
      </c>
      <c r="DX155" s="49">
        <f>DX154+'DEPRECATED - DT-Prelim Calcs'!$C$11</f>
        <v>604</v>
      </c>
      <c r="DY155" s="2">
        <f>EI155/'Drive Train'!$F$35</f>
        <v>0.57999999999999996</v>
      </c>
      <c r="DZ155" s="36">
        <f>EG155*12*60/(PI() * 'Drive Train'!$F$15)/DY$2*DY155</f>
        <v>-816835.59927896317</v>
      </c>
      <c r="EA155" s="2">
        <f>('DEPRECATED - DT-Prelim Calcs'!$C$6*DY155-DZ155)/('DEPRECATED - DT-Prelim Calcs'!$C$6*DY155)*'DEPRECATED - DT-Prelim Calcs'!$C$7*DY155</f>
        <v>603.18398693077393</v>
      </c>
      <c r="EB155" s="43">
        <f>EA155/'DEPRECATED - DT-Prelim Calcs'!$C$7*('DEPRECATED - DT-Prelim Calcs'!$C$8-'DEPRECATED - DT-Prelim Calcs'!$C$9)+'DEPRECATED - DT-Prelim Calcs'!$C$9</f>
        <v>32861.523168616783</v>
      </c>
      <c r="EC155" s="43">
        <f t="shared" si="195"/>
        <v>93</v>
      </c>
      <c r="ED155" s="2">
        <f t="shared" si="227"/>
        <v>0.78888366722454539</v>
      </c>
      <c r="EE155" s="43">
        <f>ED155*'DEPRECATED - DT-Prelim Calcs'!$C$21/DY$2/'DEPRECATED - DT-Prelim Calcs'!$C$19/'DEPRECATED - DT-Prelim Calcs'!$C$18*3.39*'DEPRECATED - DT-Prelim Calcs'!$C$20</f>
        <v>29.053734754561201</v>
      </c>
      <c r="EF155" s="36">
        <f t="shared" si="228"/>
        <v>0</v>
      </c>
      <c r="EG155" s="43">
        <f>EE154*'DEPRECATED - DT-Prelim Calcs'!$C$11+EG154</f>
        <v>-2234.5565289841579</v>
      </c>
      <c r="EH155" s="43">
        <f>EH154+0.5*EE155*'DEPRECATED - DT-Prelim Calcs'!$C$11^2+EG155*'DEPRECATED - DT-Prelim Calcs'!$C$11</f>
        <v>-1028603.9509650166</v>
      </c>
      <c r="EI155" s="43">
        <f>MIN('Drive Train'!$F$35-EC154*'DEPRECATED - DT-Prelim Calcs'!$C$21*'Drive Train'!$F$39,EI154+EC$2)</f>
        <v>7.1920000000000002</v>
      </c>
      <c r="EJ155" s="43">
        <f>'Drive Train'!$F$35-EC155*'DEPRECATED - DT-Prelim Calcs'!$C$21*'Drive Train'!$F$39</f>
        <v>7.1920000000000002</v>
      </c>
      <c r="EK155" s="1">
        <f>IF(EH155&gt;='Drive Train'!$F$29,1,0)</f>
        <v>0</v>
      </c>
      <c r="EL155" s="43">
        <f t="shared" si="229"/>
        <v>103.33333333333333</v>
      </c>
      <c r="EM155" s="49">
        <f>EM154+'DEPRECATED - DT-Prelim Calcs'!$C$11</f>
        <v>604</v>
      </c>
      <c r="EN155" s="2">
        <f>EX155/'Drive Train'!$F$35</f>
        <v>0.57999999999999996</v>
      </c>
      <c r="EO155" s="36">
        <f>EV155*12*60/(PI() * 'Drive Train'!$F$15)/EN$2*EN155</f>
        <v>-540605.62519763259</v>
      </c>
      <c r="EP155" s="2">
        <f>('DEPRECATED - DT-Prelim Calcs'!$C$6*EN155-EO155)/('DEPRECATED - DT-Prelim Calcs'!$C$6*EN155)*'DEPRECATED - DT-Prelim Calcs'!$C$7*EN155</f>
        <v>400.12464861706854</v>
      </c>
      <c r="EQ155" s="43">
        <f>EP155/'DEPRECATED - DT-Prelim Calcs'!$C$7*('DEPRECATED - DT-Prelim Calcs'!$C$8-'DEPRECATED - DT-Prelim Calcs'!$C$9)+'DEPRECATED - DT-Prelim Calcs'!$C$9</f>
        <v>21799.335335108957</v>
      </c>
      <c r="ER155" s="43">
        <f t="shared" si="196"/>
        <v>93</v>
      </c>
      <c r="ES155" s="2">
        <f t="shared" si="230"/>
        <v>0.7035989464435134</v>
      </c>
      <c r="ET155" s="43">
        <f>ES155*'DEPRECATED - DT-Prelim Calcs'!$C$21/EN$2/'DEPRECATED - DT-Prelim Calcs'!$C$19/'DEPRECATED - DT-Prelim Calcs'!$C$18*3.39*'DEPRECATED - DT-Prelim Calcs'!$C$20</f>
        <v>29.053734754561201</v>
      </c>
      <c r="EU155" s="36">
        <f t="shared" si="231"/>
        <v>0</v>
      </c>
      <c r="EV155" s="43">
        <f>ET154*'DEPRECATED - DT-Prelim Calcs'!$C$11+EV154</f>
        <v>-1319.0141818967068</v>
      </c>
      <c r="EW155" s="43">
        <f>EW154+0.5*ET155*'DEPRECATED - DT-Prelim Calcs'!$C$11^2+EV155*'DEPRECATED - DT-Prelim Calcs'!$C$11</f>
        <v>-1886744.2706470496</v>
      </c>
      <c r="EX155" s="43">
        <f>MIN('Drive Train'!$F$35-ER154*'DEPRECATED - DT-Prelim Calcs'!$C$21*'Drive Train'!$F$39,EX154+ER$2)</f>
        <v>7.1920000000000002</v>
      </c>
      <c r="EY155" s="43">
        <f>'Drive Train'!$F$35-ER155*'DEPRECATED - DT-Prelim Calcs'!$C$21*'Drive Train'!$F$39</f>
        <v>7.1920000000000002</v>
      </c>
      <c r="EZ155" s="1">
        <f>IF(EW155&gt;='Drive Train'!$F$29,1,0)</f>
        <v>0</v>
      </c>
      <c r="FA155" s="43">
        <f t="shared" si="232"/>
        <v>103.33333333333333</v>
      </c>
      <c r="FB155" s="49">
        <f>FB154+'DEPRECATED - DT-Prelim Calcs'!$C$11</f>
        <v>604</v>
      </c>
      <c r="FC155" s="2">
        <f>FM155/'Drive Train'!$F$35</f>
        <v>0.57999999999999996</v>
      </c>
      <c r="FD155" s="36">
        <f>FK155*12*60/(PI() * 'Drive Train'!$F$15)/FC$2*FC155</f>
        <v>41937.019218389723</v>
      </c>
      <c r="FE155" s="2">
        <f>('DEPRECATED - DT-Prelim Calcs'!$C$6*FC155-FD155)/('DEPRECATED - DT-Prelim Calcs'!$C$6*FC155)*'DEPRECATED - DT-Prelim Calcs'!$C$7*FC155</f>
        <v>-28.10811036586956</v>
      </c>
      <c r="FF155" s="43">
        <f>FE155/'DEPRECATED - DT-Prelim Calcs'!$C$7*('DEPRECATED - DT-Prelim Calcs'!$C$8-'DEPRECATED - DT-Prelim Calcs'!$C$9)+'DEPRECATED - DT-Prelim Calcs'!$C$9</f>
        <v>-1529.7627288869237</v>
      </c>
      <c r="FG155" s="43">
        <f t="shared" si="197"/>
        <v>-1529.7627288869237</v>
      </c>
      <c r="FH155" s="2">
        <f t="shared" si="233"/>
        <v>-33.756211542711519</v>
      </c>
      <c r="FI155" s="43">
        <f>FH155*'DEPRECATED - DT-Prelim Calcs'!$C$21/FC$2/'DEPRECATED - DT-Prelim Calcs'!$C$19/'DEPRECATED - DT-Prelim Calcs'!$C$18*3.39*'DEPRECATED - DT-Prelim Calcs'!$C$20</f>
        <v>-1544.5878680378789</v>
      </c>
      <c r="FJ155" s="36">
        <f t="shared" si="234"/>
        <v>1</v>
      </c>
      <c r="FK155" s="43">
        <f>FI154*'DEPRECATED - DT-Prelim Calcs'!$C$11+FK154</f>
        <v>92.338822182469244</v>
      </c>
      <c r="FL155" s="43">
        <f>FL154+0.5*FI155*'DEPRECATED - DT-Prelim Calcs'!$C$11^2+FK155*'DEPRECATED - DT-Prelim Calcs'!$C$11</f>
        <v>-2123244.4869206529</v>
      </c>
      <c r="FM155" s="43">
        <f>MIN('Drive Train'!$F$35-FG154*'DEPRECATED - DT-Prelim Calcs'!$C$21*'Drive Train'!$F$39,FM154+FG$2)</f>
        <v>7.1920000000000002</v>
      </c>
      <c r="FN155" s="43">
        <f>'Drive Train'!$F$35-FG155*'DEPRECATED - DT-Prelim Calcs'!$C$21*'Drive Train'!$F$39</f>
        <v>98.066712817667735</v>
      </c>
      <c r="FO155" s="1">
        <f>IF(FL155&gt;='Drive Train'!$F$29,1,0)</f>
        <v>0</v>
      </c>
      <c r="FP155" s="43">
        <f t="shared" si="235"/>
        <v>-1699.7363654299152</v>
      </c>
      <c r="FQ155" s="49">
        <f>FQ154+'DEPRECATED - DT-Prelim Calcs'!$C$11</f>
        <v>604</v>
      </c>
      <c r="FR155" s="2">
        <f>GB155/'Drive Train'!$F$35</f>
        <v>0.57999999999999996</v>
      </c>
      <c r="FS155" s="36">
        <f>FZ155*12*60/(PI() * 'Drive Train'!$F$15)/FR$2*FR155</f>
        <v>-1910987.0569373358</v>
      </c>
      <c r="FT155" s="2">
        <f>('DEPRECATED - DT-Prelim Calcs'!$C$6*FR155-FS155)/('DEPRECATED - DT-Prelim Calcs'!$C$6*FR155)*'DEPRECATED - DT-Prelim Calcs'!$C$7*FR155</f>
        <v>1407.5053562752516</v>
      </c>
      <c r="FU155" s="43">
        <f>FT155/'DEPRECATED - DT-Prelim Calcs'!$C$7*('DEPRECATED - DT-Prelim Calcs'!$C$8-'DEPRECATED - DT-Prelim Calcs'!$C$9)+'DEPRECATED - DT-Prelim Calcs'!$C$9</f>
        <v>76679.030603054751</v>
      </c>
      <c r="FV155" s="43">
        <f t="shared" si="198"/>
        <v>93</v>
      </c>
      <c r="FW155" s="2">
        <f t="shared" si="236"/>
        <v>0.57851468929799987</v>
      </c>
      <c r="FX155" s="43">
        <f>FW155*'DEPRECATED - DT-Prelim Calcs'!$C$21/FR$2/'DEPRECATED - DT-Prelim Calcs'!$C$19/'DEPRECATED - DT-Prelim Calcs'!$C$18*3.39*'DEPRECATED - DT-Prelim Calcs'!$C$20</f>
        <v>29.053734754561201</v>
      </c>
      <c r="FY155" s="36">
        <f t="shared" si="237"/>
        <v>0</v>
      </c>
      <c r="FZ155" s="43">
        <f>FX154*'DEPRECATED - DT-Prelim Calcs'!$C$11+FZ154</f>
        <v>-3833.6800122474542</v>
      </c>
      <c r="GA155" s="43">
        <f>GA154+0.5*FX155*'DEPRECATED - DT-Prelim Calcs'!$C$11^2+FZ155*'DEPRECATED - DT-Prelim Calcs'!$C$11</f>
        <v>-2421931.401701428</v>
      </c>
      <c r="GB155" s="43">
        <f>MIN('Drive Train'!$F$35-FV154*'DEPRECATED - DT-Prelim Calcs'!$C$21*'Drive Train'!$F$39,GB154+FV$2)</f>
        <v>7.1920000000000002</v>
      </c>
      <c r="GC155" s="43">
        <f>'Drive Train'!$F$35-FV155*'DEPRECATED - DT-Prelim Calcs'!$C$21*'Drive Train'!$F$39</f>
        <v>7.1920000000000002</v>
      </c>
      <c r="GD155" s="1">
        <f>IF(GA155&gt;='Drive Train'!$F$29,1,0)</f>
        <v>0</v>
      </c>
      <c r="GE155" s="43">
        <f t="shared" si="238"/>
        <v>103.33333333333333</v>
      </c>
      <c r="GF155" s="49">
        <f>GF154+'DEPRECATED - DT-Prelim Calcs'!$C$11</f>
        <v>604</v>
      </c>
      <c r="GG155" s="2">
        <f>GQ155/'Drive Train'!$F$35</f>
        <v>0.86451612903225805</v>
      </c>
      <c r="GH155" s="36">
        <f>GO155*12*60/(PI() * 'Drive Train'!$F$15)/GG$2*GG155</f>
        <v>-34923.031404982255</v>
      </c>
      <c r="GI155" s="2">
        <f>('DEPRECATED - DT-Prelim Calcs'!$C$6*GG155-GH155)/('DEPRECATED - DT-Prelim Calcs'!$C$6*GG155)*'DEPRECATED - DT-Prelim Calcs'!$C$7*GG155</f>
        <v>29.726840408384927</v>
      </c>
      <c r="GJ155" s="43">
        <f>GI155/'DEPRECATED - DT-Prelim Calcs'!$C$7*('DEPRECATED - DT-Prelim Calcs'!$C$8-'DEPRECATED - DT-Prelim Calcs'!$C$9)+'DEPRECATED - DT-Prelim Calcs'!$C$9</f>
        <v>1620.9472759791788</v>
      </c>
      <c r="GK155" s="43">
        <f t="shared" si="239"/>
        <v>29.999999999999982</v>
      </c>
      <c r="GL155" s="2">
        <f t="shared" si="240"/>
        <v>1.4462867232450001</v>
      </c>
      <c r="GM155" s="43">
        <f>GL155*'DEPRECATED - DT-Prelim Calcs'!$C$21/GG$2/'DEPRECATED - DT-Prelim Calcs'!$C$19/'DEPRECATED - DT-Prelim Calcs'!$C$18*3.39*'DEPRECATED - DT-Prelim Calcs'!$C$20</f>
        <v>29.053734754561201</v>
      </c>
      <c r="GN155" s="36">
        <f t="shared" si="241"/>
        <v>0</v>
      </c>
      <c r="GO155" s="43">
        <f>GM154*'DEPRECATED - DT-Prelim Calcs'!$C$11+GO154</f>
        <v>-117.50732815064659</v>
      </c>
      <c r="GP155" s="43">
        <f>GP154+0.5*GM155*'DEPRECATED - DT-Prelim Calcs'!$C$11^2+GO155*'DEPRECATED - DT-Prelim Calcs'!$C$11</f>
        <v>-201390.49093283291</v>
      </c>
      <c r="GQ155" s="43">
        <f>MIN('Drive Train'!$F$35-GK154*'DEPRECATED - DT-Prelim Calcs'!$C$21*'Drive Train'!$F$39,GQ154+GK$2)</f>
        <v>10.72</v>
      </c>
      <c r="GR155" s="43">
        <f>'Drive Train'!$F$35-GK155*'DEPRECATED - DT-Prelim Calcs'!$C$21*'Drive Train'!$F$39</f>
        <v>10.72</v>
      </c>
      <c r="GS155" s="1">
        <f>IF(GP155&gt;='Drive Train'!$F$29,1,0)</f>
        <v>0</v>
      </c>
      <c r="GT155" s="43">
        <f t="shared" si="242"/>
        <v>33.333333333333314</v>
      </c>
      <c r="GU155" s="49">
        <f>GU154+'DEPRECATED - DT-Prelim Calcs'!$C$11</f>
        <v>604</v>
      </c>
      <c r="GV155" s="2">
        <f>HF155/'Drive Train'!$F$35</f>
        <v>0.84946236559139798</v>
      </c>
      <c r="GW155" s="36">
        <f>HD155*12*60/(PI() * 'Drive Train'!$F$15)/GV$2*GV155</f>
        <v>-103906.38953377183</v>
      </c>
      <c r="GX155" s="2">
        <f>('DEPRECATED - DT-Prelim Calcs'!$C$6*GV155-GW155)/('DEPRECATED - DT-Prelim Calcs'!$C$6*GV155)*'DEPRECATED - DT-Prelim Calcs'!$C$7*GV155</f>
        <v>80.366575189512361</v>
      </c>
      <c r="GY155" s="43">
        <f>GX155/'DEPRECATED - DT-Prelim Calcs'!$C$7*('DEPRECATED - DT-Prelim Calcs'!$C$8-'DEPRECATED - DT-Prelim Calcs'!$C$9)+'DEPRECATED - DT-Prelim Calcs'!$C$9</f>
        <v>4379.6790961450761</v>
      </c>
      <c r="GZ155" s="43">
        <f t="shared" si="199"/>
        <v>33.333333333333314</v>
      </c>
      <c r="HA155" s="2">
        <f t="shared" si="243"/>
        <v>1.4462867232450001</v>
      </c>
      <c r="HB155" s="43">
        <f>HA155*'DEPRECATED - DT-Prelim Calcs'!$C$21/GV$2/'DEPRECATED - DT-Prelim Calcs'!$C$19/'DEPRECATED - DT-Prelim Calcs'!$C$18*3.39*'DEPRECATED - DT-Prelim Calcs'!$C$20</f>
        <v>29.053734754561201</v>
      </c>
      <c r="HC155" s="36">
        <f t="shared" si="244"/>
        <v>0</v>
      </c>
      <c r="HD155" s="43">
        <f>HB154*'DEPRECATED - DT-Prelim Calcs'!$C$11+HD154</f>
        <v>-355.81498068320832</v>
      </c>
      <c r="HE155" s="43">
        <f>HE154+0.5*HB155*'DEPRECATED - DT-Prelim Calcs'!$C$11^2+HD155*'DEPRECATED - DT-Prelim Calcs'!$C$11</f>
        <v>-212574.92800274125</v>
      </c>
      <c r="HF155" s="43">
        <f>MIN('Drive Train'!$F$35-GZ154*'DEPRECATED - DT-Prelim Calcs'!$C$21*'Drive Train'!$F$39,HF154+GZ$2)</f>
        <v>10.533333333333335</v>
      </c>
      <c r="HG155" s="43">
        <f>'Drive Train'!$F$35-GZ155*'DEPRECATED - DT-Prelim Calcs'!$C$21*'Drive Train'!$F$39</f>
        <v>10.533333333333335</v>
      </c>
      <c r="HH155" s="1">
        <f>IF(HE155&gt;='Drive Train'!$F$29,1,0)</f>
        <v>0</v>
      </c>
      <c r="HI155" s="43">
        <f t="shared" si="245"/>
        <v>37.037037037037017</v>
      </c>
      <c r="HJ155" s="49">
        <f>HJ154+'DEPRECATED - DT-Prelim Calcs'!$C$11</f>
        <v>604</v>
      </c>
      <c r="HK155" s="2">
        <f>HU155/'Drive Train'!$F$35</f>
        <v>0.83440860215053769</v>
      </c>
      <c r="HL155" s="36">
        <f>HS155*12*60/(PI() * 'Drive Train'!$F$15)/HK$2*HK155</f>
        <v>-215464.49277488881</v>
      </c>
      <c r="HM155" s="2">
        <f>('DEPRECATED - DT-Prelim Calcs'!$C$6*HK155-HL155)/('DEPRECATED - DT-Prelim Calcs'!$C$6*HK155)*'DEPRECATED - DT-Prelim Calcs'!$C$7*HK155</f>
        <v>162.30341883847925</v>
      </c>
      <c r="HN155" s="43">
        <f>HM155/'DEPRECATED - DT-Prelim Calcs'!$C$7*('DEPRECATED - DT-Prelim Calcs'!$C$8-'DEPRECATED - DT-Prelim Calcs'!$C$9)+'DEPRECATED - DT-Prelim Calcs'!$C$9</f>
        <v>8843.4026680664065</v>
      </c>
      <c r="HO155" s="43">
        <f t="shared" si="200"/>
        <v>36.66666666666665</v>
      </c>
      <c r="HP155" s="2">
        <f t="shared" si="246"/>
        <v>1.4462867232450001</v>
      </c>
      <c r="HQ155" s="43">
        <f>HP155*'DEPRECATED - DT-Prelim Calcs'!$C$21/HK$2/'DEPRECATED - DT-Prelim Calcs'!$C$19/'DEPRECATED - DT-Prelim Calcs'!$C$18*3.39*'DEPRECATED - DT-Prelim Calcs'!$C$20</f>
        <v>29.053734754561201</v>
      </c>
      <c r="HR155" s="36">
        <f t="shared" si="247"/>
        <v>0</v>
      </c>
      <c r="HS155" s="43">
        <f>HQ154*'DEPRECATED - DT-Prelim Calcs'!$C$11+HS154</f>
        <v>-751.14374627513951</v>
      </c>
      <c r="HT155" s="43">
        <f>HT154+0.5*HQ155*'DEPRECATED - DT-Prelim Calcs'!$C$11^2+HS155*'DEPRECATED - DT-Prelim Calcs'!$C$11</f>
        <v>-220900.33626409047</v>
      </c>
      <c r="HU155" s="43">
        <f>MIN('Drive Train'!$F$35-HO154*'DEPRECATED - DT-Prelim Calcs'!$C$21*'Drive Train'!$F$39,HU154+HO$2)</f>
        <v>10.346666666666668</v>
      </c>
      <c r="HV155" s="43">
        <f>'Drive Train'!$F$35-HO155*'DEPRECATED - DT-Prelim Calcs'!$C$21*'Drive Train'!$F$39</f>
        <v>10.346666666666668</v>
      </c>
      <c r="HW155" s="1">
        <f>IF(HT155&gt;='Drive Train'!$F$29,1,0)</f>
        <v>0</v>
      </c>
      <c r="HX155" s="43">
        <f t="shared" si="248"/>
        <v>40.740740740740726</v>
      </c>
      <c r="HY155" s="49">
        <f>HY154+'DEPRECATED - DT-Prelim Calcs'!$C$11</f>
        <v>604</v>
      </c>
      <c r="HZ155" s="2">
        <f>IJ155/'Drive Train'!$F$35</f>
        <v>2.1685420540778648</v>
      </c>
      <c r="IA155" s="36">
        <f>IH155*12*60/(PI() * 'Drive Train'!$F$15)/HZ$2*HZ155</f>
        <v>-322099.54284869955</v>
      </c>
      <c r="IB155" s="2">
        <f>('DEPRECATED - DT-Prelim Calcs'!$C$6*HZ155-IA155)/('DEPRECATED - DT-Prelim Calcs'!$C$6*HZ155)*'DEPRECATED - DT-Prelim Calcs'!$C$7*HZ155</f>
        <v>246.94896630265359</v>
      </c>
      <c r="IC155" s="43">
        <f>IB155/'DEPRECATED - DT-Prelim Calcs'!$C$7*('DEPRECATED - DT-Prelim Calcs'!$C$8-'DEPRECATED - DT-Prelim Calcs'!$C$9)+'DEPRECATED - DT-Prelim Calcs'!$C$9</f>
        <v>13454.689955293814</v>
      </c>
      <c r="ID155" s="43">
        <f t="shared" si="201"/>
        <v>39.999999999999986</v>
      </c>
      <c r="IE155" s="2">
        <f t="shared" si="249"/>
        <v>1.4462867232450001</v>
      </c>
      <c r="IF155" s="43">
        <f>IE155*'DEPRECATED - DT-Prelim Calcs'!$C$21/HZ$2/'DEPRECATED - DT-Prelim Calcs'!$C$19/'DEPRECATED - DT-Prelim Calcs'!$C$18*3.39*'DEPRECATED - DT-Prelim Calcs'!$C$20</f>
        <v>29.053734754561201</v>
      </c>
      <c r="IG155" s="36">
        <f t="shared" si="250"/>
        <v>0</v>
      </c>
      <c r="IH155" s="43">
        <f>IF154*'DEPRECATED - DT-Prelim Calcs'!$C$11+IH154</f>
        <v>-432.06429340448381</v>
      </c>
      <c r="II155" s="43">
        <f>II154+0.5*IF155*'DEPRECATED - DT-Prelim Calcs'!$C$11^2+IH155*'DEPRECATED - DT-Prelim Calcs'!$C$11</f>
        <v>-210576.28176283342</v>
      </c>
      <c r="IJ155" s="43">
        <f>MIN('Drive Train'!$F$35-ID154*'DEPRECATED - DT-Prelim Calcs'!$C$21*'Drive Train'!$F$39,IJ154+ID$2)</f>
        <v>26.889921470565525</v>
      </c>
      <c r="IK155" s="43">
        <f>'Drive Train'!$F$35-ID155*'DEPRECATED - DT-Prelim Calcs'!$C$21*'Drive Train'!$F$39</f>
        <v>10.16</v>
      </c>
      <c r="IL155" s="1">
        <f>IF(II155&gt;='Drive Train'!$F$29,1,0)</f>
        <v>0</v>
      </c>
      <c r="IM155" s="43">
        <f t="shared" si="251"/>
        <v>44.444444444444429</v>
      </c>
      <c r="IN155" s="49">
        <f>IN154+'DEPRECATED - DT-Prelim Calcs'!$C$11</f>
        <v>604</v>
      </c>
      <c r="IO155" s="2">
        <f>IY155/'Drive Train'!$F$35</f>
        <v>0.80430107526881722</v>
      </c>
      <c r="IP155" s="36">
        <f>IW155*12*60/(PI() * 'Drive Train'!$F$15)/IO$2*IO155</f>
        <v>24972.885014217776</v>
      </c>
      <c r="IQ155" s="2">
        <f>('DEPRECATED - DT-Prelim Calcs'!$C$6*IO155-IP155)/('DEPRECATED - DT-Prelim Calcs'!$C$6*IO155)*'DEPRECATED - DT-Prelim Calcs'!$C$7*IO155</f>
        <v>-14.585638414149335</v>
      </c>
      <c r="IR155" s="43">
        <f>IQ155/'DEPRECATED - DT-Prelim Calcs'!$C$7*('DEPRECATED - DT-Prelim Calcs'!$C$8-'DEPRECATED - DT-Prelim Calcs'!$C$9)+'DEPRECATED - DT-Prelim Calcs'!$C$9</f>
        <v>-793.0907494275383</v>
      </c>
      <c r="IS155" s="43">
        <f t="shared" si="202"/>
        <v>-793.0907494275383</v>
      </c>
      <c r="IT155" s="2">
        <f t="shared" si="252"/>
        <v>-17.011036167444388</v>
      </c>
      <c r="IU155" s="43">
        <f>IT155*'DEPRECATED - DT-Prelim Calcs'!$C$21/IO$2/'DEPRECATED - DT-Prelim Calcs'!$C$19/'DEPRECATED - DT-Prelim Calcs'!$C$18*3.39*'DEPRECATED - DT-Prelim Calcs'!$C$20</f>
        <v>-341.72624609335753</v>
      </c>
      <c r="IV155" s="36">
        <f t="shared" si="253"/>
        <v>1</v>
      </c>
      <c r="IW155" s="43">
        <f>IU154*'DEPRECATED - DT-Prelim Calcs'!$C$11+IW154</f>
        <v>90.318389597737877</v>
      </c>
      <c r="IX155" s="43">
        <f>IX154+0.5*IU155*'DEPRECATED - DT-Prelim Calcs'!$C$11^2+IW155*'DEPRECATED - DT-Prelim Calcs'!$C$11</f>
        <v>-253399.39293458441</v>
      </c>
      <c r="IY155" s="43">
        <f>MIN('Drive Train'!$F$35-IS154*'DEPRECATED - DT-Prelim Calcs'!$C$21*'Drive Train'!$F$39,IY154+IS$2)</f>
        <v>9.9733333333333345</v>
      </c>
      <c r="IZ155" s="43">
        <f>'Drive Train'!$F$35-IS155*'DEPRECATED - DT-Prelim Calcs'!$C$21*'Drive Train'!$F$39</f>
        <v>56.813081967942146</v>
      </c>
      <c r="JA155" s="1">
        <f>IF(IX155&gt;='Drive Train'!$F$29,1,0)</f>
        <v>0</v>
      </c>
      <c r="JB155" s="43">
        <f t="shared" si="254"/>
        <v>-881.21194380837585</v>
      </c>
      <c r="JC155" s="49">
        <f>JC154+'DEPRECATED - DT-Prelim Calcs'!$C$11</f>
        <v>604</v>
      </c>
      <c r="JD155" s="2">
        <f>JN155/'Drive Train'!$F$35</f>
        <v>0.78924731182795704</v>
      </c>
      <c r="JE155" s="36">
        <f>JL155*12*60/(PI() * 'Drive Train'!$F$15)/JD$2*JD155</f>
        <v>-18020.570909648854</v>
      </c>
      <c r="JF155" s="2">
        <f>('DEPRECATED - DT-Prelim Calcs'!$C$6*JD155-JE155)/('DEPRECATED - DT-Prelim Calcs'!$C$6*JD155)*'DEPRECATED - DT-Prelim Calcs'!$C$7*JD155</f>
        <v>16.948666689691475</v>
      </c>
      <c r="JG155" s="43">
        <f>JF155/'DEPRECATED - DT-Prelim Calcs'!$C$7*('DEPRECATED - DT-Prelim Calcs'!$C$8-'DEPRECATED - DT-Prelim Calcs'!$C$9)+'DEPRECATED - DT-Prelim Calcs'!$C$9</f>
        <v>924.82288682647584</v>
      </c>
      <c r="JH155" s="43">
        <f t="shared" si="203"/>
        <v>46.666666666666657</v>
      </c>
      <c r="JI155" s="2">
        <f t="shared" si="255"/>
        <v>1.4462867232450001</v>
      </c>
      <c r="JJ155" s="43">
        <f>JI155*'DEPRECATED - DT-Prelim Calcs'!$C$21/JD$2/'DEPRECATED - DT-Prelim Calcs'!$C$19/'DEPRECATED - DT-Prelim Calcs'!$C$18*3.39*'DEPRECATED - DT-Prelim Calcs'!$C$20</f>
        <v>29.053734754561201</v>
      </c>
      <c r="JK155" s="36">
        <f t="shared" si="256"/>
        <v>0</v>
      </c>
      <c r="JL155" s="43">
        <f>JJ154*'DEPRECATED - DT-Prelim Calcs'!$C$11+JL154</f>
        <v>-66.417351221641312</v>
      </c>
      <c r="JM155" s="43">
        <f>JM154+0.5*JJ155*'DEPRECATED - DT-Prelim Calcs'!$C$11^2+JL155*'DEPRECATED - DT-Prelim Calcs'!$C$11</f>
        <v>-231468.81971622218</v>
      </c>
      <c r="JN155" s="43">
        <f>MIN('Drive Train'!$F$35-JH154*'DEPRECATED - DT-Prelim Calcs'!$C$21*'Drive Train'!$F$39,JN154+JH$2)</f>
        <v>9.7866666666666671</v>
      </c>
      <c r="JO155" s="43">
        <f>'Drive Train'!$F$35-JH155*'DEPRECATED - DT-Prelim Calcs'!$C$21*'Drive Train'!$F$39</f>
        <v>9.7866666666666671</v>
      </c>
      <c r="JP155" s="1">
        <f>IF(JM155&gt;='Drive Train'!$F$29,1,0)</f>
        <v>0</v>
      </c>
      <c r="JQ155" s="43">
        <f>MIN(JG155,'DEPRECATED - DT-Prelim Calcs'!$C$10)*'DEPRECATED - DT-Prelim Calcs'!$C$11*1000/60/60</f>
        <v>103.33333333333333</v>
      </c>
      <c r="JR155" s="49">
        <f>JR154+'DEPRECATED - DT-Prelim Calcs'!$C$11</f>
        <v>604</v>
      </c>
      <c r="JS155" s="2">
        <f>KC155/'Drive Train'!$F$35</f>
        <v>0.77419354838709686</v>
      </c>
      <c r="JT155" s="36">
        <f>KA155*12*60/(PI() * 'Drive Train'!$F$15)/JS$2*JS155</f>
        <v>-113385.50099199227</v>
      </c>
      <c r="JU155" s="2">
        <f>('DEPRECATED - DT-Prelim Calcs'!$C$6*JS155-JT155)/('DEPRECATED - DT-Prelim Calcs'!$C$6*JS155)*'DEPRECATED - DT-Prelim Calcs'!$C$7*JS155</f>
        <v>86.98175138651915</v>
      </c>
      <c r="JV155" s="43">
        <f>JU155/'DEPRECATED - DT-Prelim Calcs'!$C$7*('DEPRECATED - DT-Prelim Calcs'!$C$8-'DEPRECATED - DT-Prelim Calcs'!$C$9)+'DEPRECATED - DT-Prelim Calcs'!$C$9</f>
        <v>4740.0580979223114</v>
      </c>
      <c r="JW155" s="43">
        <f t="shared" si="204"/>
        <v>49.999999999999993</v>
      </c>
      <c r="JX155" s="2">
        <f t="shared" si="257"/>
        <v>1.4462867232450001</v>
      </c>
      <c r="JY155" s="43">
        <f>JX155*'DEPRECATED - DT-Prelim Calcs'!$C$21/JS$2/'DEPRECATED - DT-Prelim Calcs'!$C$19/'DEPRECATED - DT-Prelim Calcs'!$C$18*3.39*'DEPRECATED - DT-Prelim Calcs'!$C$20</f>
        <v>29.053734754561201</v>
      </c>
      <c r="JZ155" s="36">
        <f t="shared" si="258"/>
        <v>0</v>
      </c>
      <c r="KA155" s="43">
        <f>JY154*'DEPRECATED - DT-Prelim Calcs'!$C$11+KA154</f>
        <v>-426.02402643291958</v>
      </c>
      <c r="KB155" s="43">
        <f>KB154+0.5*JY155*'DEPRECATED - DT-Prelim Calcs'!$C$11^2+KA155*'DEPRECATED - DT-Prelim Calcs'!$C$11</f>
        <v>-241586.31068979477</v>
      </c>
      <c r="KC155" s="43">
        <f>MIN('Drive Train'!$F$35-JW154*'DEPRECATED - DT-Prelim Calcs'!$C$21*'Drive Train'!$F$39,KC154+JW$2)</f>
        <v>9.6000000000000014</v>
      </c>
      <c r="KD155" s="43">
        <f>'Drive Train'!$F$35-JW155*'DEPRECATED - DT-Prelim Calcs'!$C$21*'Drive Train'!$F$39</f>
        <v>9.6000000000000014</v>
      </c>
      <c r="KE155" s="1">
        <f>IF(KB155&gt;='Drive Train'!$F$29,1,0)</f>
        <v>0</v>
      </c>
      <c r="KF155" s="43">
        <f>MIN(JV155,'DEPRECATED - DT-Prelim Calcs'!$C$10)*'DEPRECATED - DT-Prelim Calcs'!$C$11*1000/60/60</f>
        <v>103.33333333333333</v>
      </c>
      <c r="KG155" s="49">
        <f>KG154+'DEPRECATED - DT-Prelim Calcs'!$C$11</f>
        <v>604</v>
      </c>
      <c r="KH155" s="2">
        <f>KR155/'Drive Train'!$F$35</f>
        <v>0.75913978494623657</v>
      </c>
      <c r="KI155" s="36">
        <f>KP155*12*60/(PI() * 'Drive Train'!$F$15)/KH$2*KH155</f>
        <v>-146005.96193705077</v>
      </c>
      <c r="KJ155" s="2">
        <f>('DEPRECATED - DT-Prelim Calcs'!$C$6*KH155-KI155)/('DEPRECATED - DT-Prelim Calcs'!$C$6*KH155)*'DEPRECATED - DT-Prelim Calcs'!$C$7*KH155</f>
        <v>110.89076707803865</v>
      </c>
      <c r="KK155" s="43">
        <f>KJ155/'DEPRECATED - DT-Prelim Calcs'!$C$7*('DEPRECATED - DT-Prelim Calcs'!$C$8-'DEPRECATED - DT-Prelim Calcs'!$C$9)+'DEPRECATED - DT-Prelim Calcs'!$C$9</f>
        <v>6042.5641766394183</v>
      </c>
      <c r="KL155" s="43">
        <f t="shared" si="205"/>
        <v>53.333333333333329</v>
      </c>
      <c r="KM155" s="2">
        <f t="shared" si="259"/>
        <v>1.4462867232450001</v>
      </c>
      <c r="KN155" s="43">
        <f>KM155*'DEPRECATED - DT-Prelim Calcs'!$C$21/KH$2/'DEPRECATED - DT-Prelim Calcs'!$C$19/'DEPRECATED - DT-Prelim Calcs'!$C$18*3.39*'DEPRECATED - DT-Prelim Calcs'!$C$20</f>
        <v>29.053734754561201</v>
      </c>
      <c r="KO155" s="36">
        <f t="shared" si="260"/>
        <v>0</v>
      </c>
      <c r="KP155" s="43">
        <f>KN154*'DEPRECATED - DT-Prelim Calcs'!$C$11+KP154</f>
        <v>-559.46761801440994</v>
      </c>
      <c r="KQ155" s="43">
        <f>KQ154+0.5*KN155*'DEPRECATED - DT-Prelim Calcs'!$C$11^2+KP155*'DEPRECATED - DT-Prelim Calcs'!$C$11</f>
        <v>-251423.05494355201</v>
      </c>
      <c r="KR155" s="43">
        <f>MIN('Drive Train'!$F$35-KL154*'DEPRECATED - DT-Prelim Calcs'!$C$21*'Drive Train'!$F$39,KR154+KL$2)</f>
        <v>9.413333333333334</v>
      </c>
      <c r="KS155" s="43">
        <f>'Drive Train'!$F$35-KL155*'DEPRECATED - DT-Prelim Calcs'!$C$21*'Drive Train'!$F$39</f>
        <v>9.413333333333334</v>
      </c>
      <c r="KT155" s="1">
        <f>IF(KQ155&gt;='Drive Train'!$F$29,1,0)</f>
        <v>0</v>
      </c>
      <c r="KU155" s="43">
        <f>MIN(KK155,'DEPRECATED - DT-Prelim Calcs'!$C$10)*'DEPRECATED - DT-Prelim Calcs'!$C$11*1000/60/60</f>
        <v>103.33333333333333</v>
      </c>
      <c r="KV155" s="49">
        <f>KV154+'DEPRECATED - DT-Prelim Calcs'!$C$11</f>
        <v>604</v>
      </c>
      <c r="KW155" s="2">
        <f>LG155/'Drive Train'!$F$35</f>
        <v>0.74408602150537628</v>
      </c>
      <c r="KX155" s="36">
        <f>LE155*12*60/(PI() * 'Drive Train'!$F$15)/KW$2*KW155</f>
        <v>-28361.188309511112</v>
      </c>
      <c r="KY155" s="2">
        <f>('DEPRECATED - DT-Prelim Calcs'!$C$6*KW155-KX155)/('DEPRECATED - DT-Prelim Calcs'!$C$6*KW155)*'DEPRECATED - DT-Prelim Calcs'!$C$7*KW155</f>
        <v>24.338348577475752</v>
      </c>
      <c r="KZ155" s="43">
        <f>KY155/'DEPRECATED - DT-Prelim Calcs'!$C$7*('DEPRECATED - DT-Prelim Calcs'!$C$8-'DEPRECATED - DT-Prelim Calcs'!$C$9)+'DEPRECATED - DT-Prelim Calcs'!$C$9</f>
        <v>1327.3951090714402</v>
      </c>
      <c r="LA155" s="43">
        <f t="shared" si="206"/>
        <v>56.666666666666664</v>
      </c>
      <c r="LB155" s="2">
        <f t="shared" si="261"/>
        <v>1.4462867232450001</v>
      </c>
      <c r="LC155" s="43">
        <f>LB155*'DEPRECATED - DT-Prelim Calcs'!$C$21/KW$2/'DEPRECATED - DT-Prelim Calcs'!$C$19/'DEPRECATED - DT-Prelim Calcs'!$C$18*3.39*'DEPRECATED - DT-Prelim Calcs'!$C$20</f>
        <v>29.053734754561201</v>
      </c>
      <c r="LD155" s="36">
        <f t="shared" si="262"/>
        <v>0</v>
      </c>
      <c r="LE155" s="43">
        <f>LC154*'DEPRECATED - DT-Prelim Calcs'!$C$11+LE154</f>
        <v>-110.87340743606866</v>
      </c>
      <c r="LF155" s="43">
        <f>LF154+0.5*LC155*'DEPRECATED - DT-Prelim Calcs'!$C$11^2+LE155*'DEPRECATED - DT-Prelim Calcs'!$C$11</f>
        <v>-270285.60153533693</v>
      </c>
      <c r="LG155" s="43">
        <f>MIN('Drive Train'!$F$35-LA154*'DEPRECATED - DT-Prelim Calcs'!$C$21*'Drive Train'!$F$39,LG154+LA$2)</f>
        <v>9.2266666666666666</v>
      </c>
      <c r="LH155" s="43">
        <f>'Drive Train'!$F$35-LA155*'DEPRECATED - DT-Prelim Calcs'!$C$21*'Drive Train'!$F$39</f>
        <v>9.2266666666666666</v>
      </c>
      <c r="LI155" s="1">
        <f>IF(LF155&gt;='Drive Train'!$F$29,1,0)</f>
        <v>0</v>
      </c>
      <c r="LJ155" s="43">
        <f>MIN(KZ155,'DEPRECATED - DT-Prelim Calcs'!$C$10)*'DEPRECATED - DT-Prelim Calcs'!$C$11*1000/60/60</f>
        <v>103.33333333333333</v>
      </c>
      <c r="LK155" s="49">
        <f>LK154+'DEPRECATED - DT-Prelim Calcs'!$C$11</f>
        <v>604</v>
      </c>
      <c r="LL155" s="2">
        <f>LV155/'Drive Train'!$F$35</f>
        <v>0.72903225806451621</v>
      </c>
      <c r="LM155" s="36">
        <f>LT155*12*60/(PI() * 'Drive Train'!$F$15)/LL$2*LL155</f>
        <v>-110365.91998697135</v>
      </c>
      <c r="LN155" s="2">
        <f>('DEPRECATED - DT-Prelim Calcs'!$C$6*LL155-LM155)/('DEPRECATED - DT-Prelim Calcs'!$C$6*LL155)*'DEPRECATED - DT-Prelim Calcs'!$C$7*LL155</f>
        <v>84.550221594224723</v>
      </c>
      <c r="LO155" s="43">
        <f>LN155/'DEPRECATED - DT-Prelim Calcs'!$C$7*('DEPRECATED - DT-Prelim Calcs'!$C$8-'DEPRECATED - DT-Prelim Calcs'!$C$9)+'DEPRECATED - DT-Prelim Calcs'!$C$9</f>
        <v>4607.5941614764206</v>
      </c>
      <c r="LP155" s="43">
        <f t="shared" si="207"/>
        <v>60</v>
      </c>
      <c r="LQ155" s="2">
        <f t="shared" si="263"/>
        <v>1.4462867232450001</v>
      </c>
      <c r="LR155" s="43">
        <f>LQ155*'DEPRECATED - DT-Prelim Calcs'!$C$21/LL$2/'DEPRECATED - DT-Prelim Calcs'!$C$19/'DEPRECATED - DT-Prelim Calcs'!$C$18*3.39*'DEPRECATED - DT-Prelim Calcs'!$C$20</f>
        <v>29.053734754561201</v>
      </c>
      <c r="LS155" s="36">
        <f t="shared" si="264"/>
        <v>0</v>
      </c>
      <c r="LT155" s="43">
        <f>LR154*'DEPRECATED - DT-Prelim Calcs'!$C$11+LT154</f>
        <v>-440.36658745371159</v>
      </c>
      <c r="LU155" s="43">
        <f>LU154+0.5*LR155*'DEPRECATED - DT-Prelim Calcs'!$C$11^2+LT155*'DEPRECATED - DT-Prelim Calcs'!$C$11</f>
        <v>-272792.1040471404</v>
      </c>
      <c r="LV155" s="43">
        <f>MIN('Drive Train'!$F$35-LP154*'DEPRECATED - DT-Prelim Calcs'!$C$21*'Drive Train'!$F$39,LV154+LP$2)</f>
        <v>9.0400000000000009</v>
      </c>
      <c r="LW155" s="43">
        <f>'Drive Train'!$F$35-LP155*'DEPRECATED - DT-Prelim Calcs'!$C$21*'Drive Train'!$F$39</f>
        <v>9.0400000000000009</v>
      </c>
      <c r="LX155" s="1">
        <f>IF(LU155&gt;='Drive Train'!$F$29,1,0)</f>
        <v>0</v>
      </c>
      <c r="LY155" s="43">
        <f>MIN(LO155,'DEPRECATED - DT-Prelim Calcs'!$C$10)*'DEPRECATED - DT-Prelim Calcs'!$C$11*1000/60/60</f>
        <v>103.33333333333333</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1"/>
        <v>0</v>
      </c>
      <c r="X156" s="2">
        <f>MAX(MIN(IF(AND(AI155=1,AG156&lt;0),-1,1)*(W156-$C$9)/($C$8-$C$9)*$C$7-$C$29*AE156/T$2 -  AI155*$C$29/2,X$2),MAX(X$4:X155)*-1)</f>
        <v>-0.27672021620693066</v>
      </c>
      <c r="Y156" s="43">
        <f t="shared" si="182"/>
        <v>0</v>
      </c>
      <c r="Z156" s="43">
        <f t="shared" si="183"/>
        <v>0</v>
      </c>
      <c r="AA156" s="43">
        <f t="shared" si="184"/>
        <v>0</v>
      </c>
      <c r="AB156" s="43" t="e">
        <f t="shared" si="185"/>
        <v>#N/A</v>
      </c>
      <c r="AC156" s="36">
        <f t="shared" si="208"/>
        <v>1</v>
      </c>
      <c r="AD156" s="1">
        <f t="shared" si="186"/>
        <v>1</v>
      </c>
      <c r="AE156" s="43">
        <f t="shared" si="187"/>
        <v>0</v>
      </c>
      <c r="AF156" s="43" t="e">
        <f t="shared" si="188"/>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889.49632897085212</v>
      </c>
      <c r="AK156" s="43">
        <f t="shared" si="265"/>
        <v>0</v>
      </c>
      <c r="AL156" s="49">
        <f>AL155+'DEPRECATED - DT-Prelim Calcs'!$C$11</f>
        <v>608</v>
      </c>
      <c r="AM156" s="2">
        <f>AW156/'Drive Train'!$F$35</f>
        <v>1.7259811725153276</v>
      </c>
      <c r="AN156" s="36">
        <f>AU156*12*60/(PI() * 'Drive Train'!$F$15)/AM$2*AM156</f>
        <v>-24876.192065840667</v>
      </c>
      <c r="AO156" s="2">
        <f>('DEPRECATED - DT-Prelim Calcs'!$C$6*AM156-AN156)/('DEPRECATED - DT-Prelim Calcs'!$C$6*AM156)*'DEPRECATED - DT-Prelim Calcs'!$C$7*AM156</f>
        <v>26.381582230255624</v>
      </c>
      <c r="AP156" s="43">
        <f>AO156/'DEPRECATED - DT-Prelim Calcs'!$C$7*('DEPRECATED - DT-Prelim Calcs'!$C$8-'DEPRECATED - DT-Prelim Calcs'!$C$9)+'DEPRECATED - DT-Prelim Calcs'!$C$9</f>
        <v>1438.7055991109405</v>
      </c>
      <c r="AQ156" s="43">
        <f t="shared" si="189"/>
        <v>93</v>
      </c>
      <c r="AR156" s="2">
        <f t="shared" si="209"/>
        <v>2.8054396059201334</v>
      </c>
      <c r="AS156" s="43">
        <f>AR156*'DEPRECATED - DT-Prelim Calcs'!$C$21/AM$2/'DEPRECATED - DT-Prelim Calcs'!$C$19/'DEPRECATED - DT-Prelim Calcs'!$C$18*3.39*'DEPRECATED - DT-Prelim Calcs'!$C$20</f>
        <v>28.178540558495044</v>
      </c>
      <c r="AT156" s="36">
        <f t="shared" si="210"/>
        <v>0</v>
      </c>
      <c r="AU156" s="43">
        <f>AS155*'DEPRECATED - DT-Prelim Calcs'!$C$11+AU155</f>
        <v>-83.850172454793295</v>
      </c>
      <c r="AV156" s="43">
        <f>AV155+0.5*AS156*'DEPRECATED - DT-Prelim Calcs'!$C$11^2+AU156*'DEPRECATED - DT-Prelim Calcs'!$C$11</f>
        <v>8875.1280974950387</v>
      </c>
      <c r="AW156" s="43">
        <f>MIN('Drive Train'!$F$35-AQ155*'DEPRECATED - DT-Prelim Calcs'!$C$21*'Drive Train'!$F$39,AW155+AQ$2)</f>
        <v>21.402166539190063</v>
      </c>
      <c r="AX156" s="43">
        <f>'Drive Train'!$F$35-AQ156*'DEPRECATED - DT-Prelim Calcs'!$C$21*'Drive Train'!$F$39</f>
        <v>7.1920000000000002</v>
      </c>
      <c r="AY156" s="1">
        <f>IF(AV156&gt;='Drive Train'!$F$29,1,0)</f>
        <v>1</v>
      </c>
      <c r="AZ156" s="43">
        <f t="shared" si="211"/>
        <v>103.33333333333333</v>
      </c>
      <c r="BA156" s="49">
        <f>BA155+'DEPRECATED - DT-Prelim Calcs'!$C$11</f>
        <v>608</v>
      </c>
      <c r="BB156" s="2">
        <f>BL156/'Drive Train'!$F$35</f>
        <v>0.57999999999999996</v>
      </c>
      <c r="BC156" s="36">
        <f>BJ156*12*60/(PI() * 'Drive Train'!$F$15)/BB$2*BB156</f>
        <v>-26187.641737589765</v>
      </c>
      <c r="BD156" s="2">
        <f>('DEPRECATED - DT-Prelim Calcs'!$C$6*BB156-BC156)/('DEPRECATED - DT-Prelim Calcs'!$C$6*BB156)*'DEPRECATED - DT-Prelim Calcs'!$C$7*BB156</f>
        <v>21.97098992935674</v>
      </c>
      <c r="BE156" s="43">
        <f>BD156/'DEPRECATED - DT-Prelim Calcs'!$C$7*('DEPRECATED - DT-Prelim Calcs'!$C$8-'DEPRECATED - DT-Prelim Calcs'!$C$9)+'DEPRECATED - DT-Prelim Calcs'!$C$9</f>
        <v>1198.427063315703</v>
      </c>
      <c r="BF156" s="43">
        <f t="shared" si="190"/>
        <v>93</v>
      </c>
      <c r="BG156" s="2">
        <f t="shared" si="212"/>
        <v>2.0025508475699998</v>
      </c>
      <c r="BH156" s="43">
        <f>BG156*'DEPRECATED - DT-Prelim Calcs'!$C$21/BB$2/'DEPRECATED - DT-Prelim Calcs'!$C$19/'DEPRECATED - DT-Prelim Calcs'!$C$18*3.39*'DEPRECATED - DT-Prelim Calcs'!$C$20</f>
        <v>29.053734754561201</v>
      </c>
      <c r="BI156" s="36">
        <f t="shared" si="213"/>
        <v>0</v>
      </c>
      <c r="BJ156" s="43">
        <f>BH155*'DEPRECATED - DT-Prelim Calcs'!$C$11+BJ155</f>
        <v>-181.85433885422958</v>
      </c>
      <c r="BK156" s="43">
        <f>BK155+0.5*BH156*'DEPRECATED - DT-Prelim Calcs'!$C$11^2+BJ156*'DEPRECATED - DT-Prelim Calcs'!$C$11</f>
        <v>-78875.394778096626</v>
      </c>
      <c r="BL156" s="43">
        <f>MIN('Drive Train'!$F$35-BF155*'DEPRECATED - DT-Prelim Calcs'!$C$21*'Drive Train'!$F$39,BL155+BF$2)</f>
        <v>7.1920000000000002</v>
      </c>
      <c r="BM156" s="43">
        <f>'Drive Train'!$F$35-BF156*'DEPRECATED - DT-Prelim Calcs'!$C$21*'Drive Train'!$F$39</f>
        <v>7.1920000000000002</v>
      </c>
      <c r="BN156" s="1">
        <f>IF(BK156&gt;='Drive Train'!$F$29,1,0)</f>
        <v>0</v>
      </c>
      <c r="BO156" s="43">
        <f t="shared" si="214"/>
        <v>103.33333333333333</v>
      </c>
      <c r="BP156" s="49">
        <f>BP155+'DEPRECATED - DT-Prelim Calcs'!$C$11</f>
        <v>608</v>
      </c>
      <c r="BQ156" s="2">
        <f>CA156/'Drive Train'!$F$35</f>
        <v>0.57999999999999996</v>
      </c>
      <c r="BR156" s="36">
        <f>BY156*12*60/(PI() * 'Drive Train'!$F$15)/BQ$2*BQ156</f>
        <v>12787.500032461987</v>
      </c>
      <c r="BS156" s="2">
        <f>('DEPRECATED - DT-Prelim Calcs'!$C$6*BQ156-BR156)/('DEPRECATED - DT-Prelim Calcs'!$C$6*BQ156)*'DEPRECATED - DT-Prelim Calcs'!$C$7*BQ156</f>
        <v>-6.6800155411045026</v>
      </c>
      <c r="BT156" s="43">
        <f>BS156/'DEPRECATED - DT-Prelim Calcs'!$C$7*('DEPRECATED - DT-Prelim Calcs'!$C$8-'DEPRECATED - DT-Prelim Calcs'!$C$9)+'DEPRECATED - DT-Prelim Calcs'!$C$9</f>
        <v>-362.41129440345424</v>
      </c>
      <c r="BU156" s="43">
        <f t="shared" si="191"/>
        <v>-362.41129440345424</v>
      </c>
      <c r="BV156" s="2">
        <f t="shared" si="215"/>
        <v>-8.4022431893333476</v>
      </c>
      <c r="BW156" s="43">
        <f>BV156*'DEPRECATED - DT-Prelim Calcs'!$C$21/BQ$2/'DEPRECATED - DT-Prelim Calcs'!$C$19/'DEPRECATED - DT-Prelim Calcs'!$C$18*3.39*'DEPRECATED - DT-Prelim Calcs'!$C$20</f>
        <v>-159.4113469928142</v>
      </c>
      <c r="BX156" s="36">
        <f t="shared" si="216"/>
        <v>1</v>
      </c>
      <c r="BY156" s="43">
        <f>BW155*'DEPRECATED - DT-Prelim Calcs'!$C$11+BY155</f>
        <v>67.905875861666374</v>
      </c>
      <c r="BZ156" s="43">
        <f>BZ155+0.5*BW156*'DEPRECATED - DT-Prelim Calcs'!$C$11^2+BY156*'DEPRECATED - DT-Prelim Calcs'!$C$11</f>
        <v>-186284.43084020156</v>
      </c>
      <c r="CA156" s="43">
        <f>MIN('Drive Train'!$F$35-BU155*'DEPRECATED - DT-Prelim Calcs'!$C$21*'Drive Train'!$F$39,CA155+BU$2)</f>
        <v>7.1920000000000002</v>
      </c>
      <c r="CB156" s="43">
        <f>'Drive Train'!$F$35-BU156*'DEPRECATED - DT-Prelim Calcs'!$C$21*'Drive Train'!$F$39</f>
        <v>32.695032486593441</v>
      </c>
      <c r="CC156" s="1">
        <f>IF(BZ156&gt;='Drive Train'!$F$29,1,0)</f>
        <v>0</v>
      </c>
      <c r="CD156" s="43">
        <f t="shared" si="217"/>
        <v>-402.67921600383801</v>
      </c>
      <c r="CE156" s="49">
        <f>CE155+'DEPRECATED - DT-Prelim Calcs'!$C$11</f>
        <v>608</v>
      </c>
      <c r="CF156" s="2">
        <f>CP156/'Drive Train'!$F$35</f>
        <v>0.57999999999999996</v>
      </c>
      <c r="CG156" s="36">
        <f>CN156*12*60/(PI() * 'Drive Train'!$F$15)/CF$2*CF156</f>
        <v>-129734.87730253986</v>
      </c>
      <c r="CH156" s="2">
        <f>('DEPRECATED - DT-Prelim Calcs'!$C$6*CF156-CG156)/('DEPRECATED - DT-Prelim Calcs'!$C$6*CF156)*'DEPRECATED - DT-Prelim Calcs'!$C$7*CF156</f>
        <v>98.089569051553596</v>
      </c>
      <c r="CI156" s="43">
        <f>CH156/'DEPRECATED - DT-Prelim Calcs'!$C$7*('DEPRECATED - DT-Prelim Calcs'!$C$8-'DEPRECATED - DT-Prelim Calcs'!$C$9)+'DEPRECATED - DT-Prelim Calcs'!$C$9</f>
        <v>5345.1854781816501</v>
      </c>
      <c r="CJ156" s="43">
        <f t="shared" si="192"/>
        <v>93</v>
      </c>
      <c r="CK156" s="2">
        <f t="shared" si="218"/>
        <v>1.2396743342100003</v>
      </c>
      <c r="CL156" s="43">
        <f>CK156*'DEPRECATED - DT-Prelim Calcs'!$C$21/CF$2/'DEPRECATED - DT-Prelim Calcs'!$C$19/'DEPRECATED - DT-Prelim Calcs'!$C$18*3.39*'DEPRECATED - DT-Prelim Calcs'!$C$20</f>
        <v>29.053734754561205</v>
      </c>
      <c r="CM156" s="36">
        <f t="shared" si="219"/>
        <v>0</v>
      </c>
      <c r="CN156" s="43">
        <f>CL155*'DEPRECATED - DT-Prelim Calcs'!$C$11+CN155</f>
        <v>-557.7095476847735</v>
      </c>
      <c r="CO156" s="43">
        <f>CO155+0.5*CL156*'DEPRECATED - DT-Prelim Calcs'!$C$11^2+CN156*'DEPRECATED - DT-Prelim Calcs'!$C$11</f>
        <v>-370965.49044194852</v>
      </c>
      <c r="CP156" s="43">
        <f>MIN('Drive Train'!$F$35-CJ155*'DEPRECATED - DT-Prelim Calcs'!$C$21*'Drive Train'!$F$39,CP155+CJ$2)</f>
        <v>7.1920000000000002</v>
      </c>
      <c r="CQ156" s="43">
        <f>'Drive Train'!$F$35-CJ156*'DEPRECATED - DT-Prelim Calcs'!$C$21*'Drive Train'!$F$39</f>
        <v>7.1920000000000002</v>
      </c>
      <c r="CR156" s="1">
        <f>IF(CO156&gt;='Drive Train'!$F$29,1,0)</f>
        <v>0</v>
      </c>
      <c r="CS156" s="43">
        <f t="shared" si="220"/>
        <v>103.33333333333333</v>
      </c>
      <c r="CT156" s="49">
        <f>CT155+'DEPRECATED - DT-Prelim Calcs'!$C$11</f>
        <v>608</v>
      </c>
      <c r="CU156" s="2">
        <f>DE156/'Drive Train'!$F$35</f>
        <v>0.57999999999999996</v>
      </c>
      <c r="CV156" s="36">
        <f>DC156*12*60/(PI() * 'Drive Train'!$F$15)/CU$2*CU156</f>
        <v>-496703.04572687199</v>
      </c>
      <c r="CW156" s="2">
        <f>('DEPRECATED - DT-Prelim Calcs'!$C$6*CU156-CV156)/('DEPRECATED - DT-Prelim Calcs'!$C$6*CU156)*'DEPRECATED - DT-Prelim Calcs'!$C$7*CU156</f>
        <v>367.85143580862541</v>
      </c>
      <c r="CX156" s="43">
        <f>CW156/'DEPRECATED - DT-Prelim Calcs'!$C$7*('DEPRECATED - DT-Prelim Calcs'!$C$8-'DEPRECATED - DT-Prelim Calcs'!$C$9)+'DEPRECATED - DT-Prelim Calcs'!$C$9</f>
        <v>20041.167771663921</v>
      </c>
      <c r="CY156" s="43">
        <f t="shared" si="193"/>
        <v>93</v>
      </c>
      <c r="CZ156" s="2">
        <f t="shared" si="221"/>
        <v>1.0413264407364002</v>
      </c>
      <c r="DA156" s="43">
        <f>CZ156*'DEPRECATED - DT-Prelim Calcs'!$C$21/CU$2/'DEPRECATED - DT-Prelim Calcs'!$C$19/'DEPRECATED - DT-Prelim Calcs'!$C$18*3.39*'DEPRECATED - DT-Prelim Calcs'!$C$20</f>
        <v>29.053734754561201</v>
      </c>
      <c r="DB156" s="36">
        <f t="shared" si="222"/>
        <v>0</v>
      </c>
      <c r="DC156" s="43">
        <f>DA155*'DEPRECATED - DT-Prelim Calcs'!$C$11+DC155</f>
        <v>-1793.6076315761111</v>
      </c>
      <c r="DD156" s="43">
        <f>DD155+0.5*DA156*'DEPRECATED - DT-Prelim Calcs'!$C$11^2+DC156*'DEPRECATED - DT-Prelim Calcs'!$C$11</f>
        <v>-624881.34082709893</v>
      </c>
      <c r="DE156" s="43">
        <f>MIN('Drive Train'!$F$35-CY155*'DEPRECATED - DT-Prelim Calcs'!$C$21*'Drive Train'!$F$39,DE155+CY$2)</f>
        <v>7.1920000000000002</v>
      </c>
      <c r="DF156" s="43">
        <f>'Drive Train'!$F$35-CY156*'DEPRECATED - DT-Prelim Calcs'!$C$21*'Drive Train'!$F$39</f>
        <v>7.1920000000000002</v>
      </c>
      <c r="DG156" s="1">
        <f>IF(DD156&gt;='Drive Train'!$F$29,1,0)</f>
        <v>0</v>
      </c>
      <c r="DH156" s="43">
        <f t="shared" si="223"/>
        <v>103.33333333333333</v>
      </c>
      <c r="DI156" s="49">
        <f>DI155+'DEPRECATED - DT-Prelim Calcs'!$C$11</f>
        <v>608</v>
      </c>
      <c r="DJ156" s="2">
        <f>DT156/'Drive Train'!$F$35</f>
        <v>0.57999999999999996</v>
      </c>
      <c r="DK156" s="36">
        <f>DR156*12*60/(PI() * 'Drive Train'!$F$15)/DJ$2*DJ156</f>
        <v>-82856.55166948952</v>
      </c>
      <c r="DL156" s="2">
        <f>('DEPRECATED - DT-Prelim Calcs'!$C$6*DJ156-DK156)/('DEPRECATED - DT-Prelim Calcs'!$C$6*DJ156)*'DEPRECATED - DT-Prelim Calcs'!$C$7*DJ156</f>
        <v>63.628856321301861</v>
      </c>
      <c r="DM156" s="43">
        <f>DL156/'DEPRECATED - DT-Prelim Calcs'!$C$7*('DEPRECATED - DT-Prelim Calcs'!$C$8-'DEPRECATED - DT-Prelim Calcs'!$C$9)+'DEPRECATED - DT-Prelim Calcs'!$C$9</f>
        <v>3467.8481428768919</v>
      </c>
      <c r="DN156" s="43">
        <f t="shared" si="194"/>
        <v>93</v>
      </c>
      <c r="DO156" s="2">
        <f t="shared" si="224"/>
        <v>0.89769520753137932</v>
      </c>
      <c r="DP156" s="43">
        <f>DO156*'DEPRECATED - DT-Prelim Calcs'!$C$21/DJ$2/'DEPRECATED - DT-Prelim Calcs'!$C$19/'DEPRECATED - DT-Prelim Calcs'!$C$18*3.39*'DEPRECATED - DT-Prelim Calcs'!$C$20</f>
        <v>29.053734754561201</v>
      </c>
      <c r="DQ156" s="36">
        <f t="shared" si="225"/>
        <v>0</v>
      </c>
      <c r="DR156" s="43">
        <f>DP155*'DEPRECATED - DT-Prelim Calcs'!$C$11+DR155</f>
        <v>-257.92859098954767</v>
      </c>
      <c r="DS156" s="43">
        <f>DS155+0.5*DP156*'DEPRECATED - DT-Prelim Calcs'!$C$11^2+DR156*'DEPRECATED - DT-Prelim Calcs'!$C$11</f>
        <v>-1030457.4286060364</v>
      </c>
      <c r="DT156" s="43">
        <f>MIN('Drive Train'!$F$35-DN155*'DEPRECATED - DT-Prelim Calcs'!$C$21*'Drive Train'!$F$39,DT155+DN$2)</f>
        <v>7.1920000000000002</v>
      </c>
      <c r="DU156" s="43">
        <f>'Drive Train'!$F$35-DN156*'DEPRECATED - DT-Prelim Calcs'!$C$21*'Drive Train'!$F$39</f>
        <v>7.1920000000000002</v>
      </c>
      <c r="DV156" s="1">
        <f>IF(DS156&gt;='Drive Train'!$F$29,1,0)</f>
        <v>0</v>
      </c>
      <c r="DW156" s="43">
        <f t="shared" si="226"/>
        <v>103.33333333333333</v>
      </c>
      <c r="DX156" s="49">
        <f>DX155+'DEPRECATED - DT-Prelim Calcs'!$C$11</f>
        <v>608</v>
      </c>
      <c r="DY156" s="2">
        <f>EI156/'Drive Train'!$F$35</f>
        <v>0.57999999999999996</v>
      </c>
      <c r="DZ156" s="36">
        <f>EG156*12*60/(PI() * 'Drive Train'!$F$15)/DY$2*DY156</f>
        <v>-774353.5684478652</v>
      </c>
      <c r="EA156" s="2">
        <f>('DEPRECATED - DT-Prelim Calcs'!$C$6*DY156-DZ156)/('DEPRECATED - DT-Prelim Calcs'!$C$6*DY156)*'DEPRECATED - DT-Prelim Calcs'!$C$7*DY156</f>
        <v>571.95503323205151</v>
      </c>
      <c r="EB156" s="43">
        <f>EA156/'DEPRECATED - DT-Prelim Calcs'!$C$7*('DEPRECATED - DT-Prelim Calcs'!$C$8-'DEPRECATED - DT-Prelim Calcs'!$C$9)+'DEPRECATED - DT-Prelim Calcs'!$C$9</f>
        <v>31160.244347716234</v>
      </c>
      <c r="EC156" s="43">
        <f t="shared" si="195"/>
        <v>93</v>
      </c>
      <c r="ED156" s="2">
        <f t="shared" si="227"/>
        <v>0.78888366722454539</v>
      </c>
      <c r="EE156" s="43">
        <f>ED156*'DEPRECATED - DT-Prelim Calcs'!$C$21/DY$2/'DEPRECATED - DT-Prelim Calcs'!$C$19/'DEPRECATED - DT-Prelim Calcs'!$C$18*3.39*'DEPRECATED - DT-Prelim Calcs'!$C$20</f>
        <v>29.053734754561201</v>
      </c>
      <c r="EF156" s="36">
        <f t="shared" si="228"/>
        <v>0</v>
      </c>
      <c r="EG156" s="43">
        <f>EE155*'DEPRECATED - DT-Prelim Calcs'!$C$11+EG155</f>
        <v>-2118.341589965913</v>
      </c>
      <c r="EH156" s="43">
        <f>EH155+0.5*EE156*'DEPRECATED - DT-Prelim Calcs'!$C$11^2+EG156*'DEPRECATED - DT-Prelim Calcs'!$C$11</f>
        <v>-1036844.8874468438</v>
      </c>
      <c r="EI156" s="43">
        <f>MIN('Drive Train'!$F$35-EC155*'DEPRECATED - DT-Prelim Calcs'!$C$21*'Drive Train'!$F$39,EI155+EC$2)</f>
        <v>7.1920000000000002</v>
      </c>
      <c r="EJ156" s="43">
        <f>'Drive Train'!$F$35-EC156*'DEPRECATED - DT-Prelim Calcs'!$C$21*'Drive Train'!$F$39</f>
        <v>7.1920000000000002</v>
      </c>
      <c r="EK156" s="1">
        <f>IF(EH156&gt;='Drive Train'!$F$29,1,0)</f>
        <v>0</v>
      </c>
      <c r="EL156" s="43">
        <f t="shared" si="229"/>
        <v>103.33333333333333</v>
      </c>
      <c r="EM156" s="49">
        <f>EM155+'DEPRECATED - DT-Prelim Calcs'!$C$11</f>
        <v>608</v>
      </c>
      <c r="EN156" s="2">
        <f>EX156/'Drive Train'!$F$35</f>
        <v>0.57999999999999996</v>
      </c>
      <c r="EO156" s="36">
        <f>EV156*12*60/(PI() * 'Drive Train'!$F$15)/EN$2*EN156</f>
        <v>-492974.25729609851</v>
      </c>
      <c r="EP156" s="2">
        <f>('DEPRECATED - DT-Prelim Calcs'!$C$6*EN156-EO156)/('DEPRECATED - DT-Prelim Calcs'!$C$6*EN156)*'DEPRECATED - DT-Prelim Calcs'!$C$7*EN156</f>
        <v>365.11036719728878</v>
      </c>
      <c r="EQ156" s="43">
        <f>EP156/'DEPRECATED - DT-Prelim Calcs'!$C$7*('DEPRECATED - DT-Prelim Calcs'!$C$8-'DEPRECATED - DT-Prelim Calcs'!$C$9)+'DEPRECATED - DT-Prelim Calcs'!$C$9</f>
        <v>19891.84089955379</v>
      </c>
      <c r="ER156" s="43">
        <f t="shared" si="196"/>
        <v>93</v>
      </c>
      <c r="ES156" s="2">
        <f t="shared" si="230"/>
        <v>0.7035989464435134</v>
      </c>
      <c r="ET156" s="43">
        <f>ES156*'DEPRECATED - DT-Prelim Calcs'!$C$21/EN$2/'DEPRECATED - DT-Prelim Calcs'!$C$19/'DEPRECATED - DT-Prelim Calcs'!$C$18*3.39*'DEPRECATED - DT-Prelim Calcs'!$C$20</f>
        <v>29.053734754561201</v>
      </c>
      <c r="EU156" s="36">
        <f t="shared" si="231"/>
        <v>0</v>
      </c>
      <c r="EV156" s="43">
        <f>ET155*'DEPRECATED - DT-Prelim Calcs'!$C$11+EV155</f>
        <v>-1202.7992428784619</v>
      </c>
      <c r="EW156" s="43">
        <f>EW155+0.5*ET156*'DEPRECATED - DT-Prelim Calcs'!$C$11^2+EV156*'DEPRECATED - DT-Prelim Calcs'!$C$11</f>
        <v>-1891323.037740527</v>
      </c>
      <c r="EX156" s="43">
        <f>MIN('Drive Train'!$F$35-ER155*'DEPRECATED - DT-Prelim Calcs'!$C$21*'Drive Train'!$F$39,EX155+ER$2)</f>
        <v>7.1920000000000002</v>
      </c>
      <c r="EY156" s="43">
        <f>'Drive Train'!$F$35-ER156*'DEPRECATED - DT-Prelim Calcs'!$C$21*'Drive Train'!$F$39</f>
        <v>7.1920000000000002</v>
      </c>
      <c r="EZ156" s="1">
        <f>IF(EW156&gt;='Drive Train'!$F$29,1,0)</f>
        <v>0</v>
      </c>
      <c r="FA156" s="43">
        <f t="shared" si="232"/>
        <v>103.33333333333333</v>
      </c>
      <c r="FB156" s="49">
        <f>FB155+'DEPRECATED - DT-Prelim Calcs'!$C$11</f>
        <v>608</v>
      </c>
      <c r="FC156" s="2">
        <f>FM156/'Drive Train'!$F$35</f>
        <v>7.9086058723925587</v>
      </c>
      <c r="FD156" s="36">
        <f>FK156*12*60/(PI() * 'Drive Train'!$F$15)/FC$2*FC156</f>
        <v>-37689295.36643929</v>
      </c>
      <c r="FE156" s="2">
        <f>('DEPRECATED - DT-Prelim Calcs'!$C$6*FC156-FD156)/('DEPRECATED - DT-Prelim Calcs'!$C$6*FC156)*'DEPRECATED - DT-Prelim Calcs'!$C$7*FC156</f>
        <v>27742.858645021191</v>
      </c>
      <c r="FF156" s="43">
        <f>FE156/'DEPRECATED - DT-Prelim Calcs'!$C$7*('DEPRECATED - DT-Prelim Calcs'!$C$8-'DEPRECATED - DT-Prelim Calcs'!$C$9)+'DEPRECATED - DT-Prelim Calcs'!$C$9</f>
        <v>1511366.18737802</v>
      </c>
      <c r="FG156" s="43">
        <f t="shared" si="197"/>
        <v>93</v>
      </c>
      <c r="FH156" s="2">
        <f t="shared" si="233"/>
        <v>0.63495514679048781</v>
      </c>
      <c r="FI156" s="43">
        <f>FH156*'DEPRECATED - DT-Prelim Calcs'!$C$21/FC$2/'DEPRECATED - DT-Prelim Calcs'!$C$19/'DEPRECATED - DT-Prelim Calcs'!$C$18*3.39*'DEPRECATED - DT-Prelim Calcs'!$C$20</f>
        <v>29.053734754561205</v>
      </c>
      <c r="FJ156" s="36">
        <f t="shared" si="234"/>
        <v>0</v>
      </c>
      <c r="FK156" s="43">
        <f>FI155*'DEPRECATED - DT-Prelim Calcs'!$C$11+FK155</f>
        <v>-6086.0126499690468</v>
      </c>
      <c r="FL156" s="43">
        <f>FL155+0.5*FI156*'DEPRECATED - DT-Prelim Calcs'!$C$11^2+FK156*'DEPRECATED - DT-Prelim Calcs'!$C$11</f>
        <v>-2147356.1076424927</v>
      </c>
      <c r="FM156" s="43">
        <f>MIN('Drive Train'!$F$35-FG155*'DEPRECATED - DT-Prelim Calcs'!$C$21*'Drive Train'!$F$39,FM155+FG$2)</f>
        <v>98.066712817667735</v>
      </c>
      <c r="FN156" s="43">
        <f>'Drive Train'!$F$35-FG156*'DEPRECATED - DT-Prelim Calcs'!$C$21*'Drive Train'!$F$39</f>
        <v>7.1920000000000002</v>
      </c>
      <c r="FO156" s="1">
        <f>IF(FL156&gt;='Drive Train'!$F$29,1,0)</f>
        <v>0</v>
      </c>
      <c r="FP156" s="43">
        <f t="shared" si="235"/>
        <v>103.33333333333333</v>
      </c>
      <c r="FQ156" s="49">
        <f>FQ155+'DEPRECATED - DT-Prelim Calcs'!$C$11</f>
        <v>608</v>
      </c>
      <c r="FR156" s="2">
        <f>GB156/'Drive Train'!$F$35</f>
        <v>0.57999999999999996</v>
      </c>
      <c r="FS156" s="36">
        <f>FZ156*12*60/(PI() * 'Drive Train'!$F$15)/FR$2*FR156</f>
        <v>-1853057.0148949292</v>
      </c>
      <c r="FT156" s="2">
        <f>('DEPRECATED - DT-Prelim Calcs'!$C$6*FR156-FS156)/('DEPRECATED - DT-Prelim Calcs'!$C$6*FR156)*'DEPRECATED - DT-Prelim Calcs'!$C$7*FR156</f>
        <v>1364.9204194133572</v>
      </c>
      <c r="FU156" s="43">
        <f>FT156/'DEPRECATED - DT-Prelim Calcs'!$C$7*('DEPRECATED - DT-Prelim Calcs'!$C$8-'DEPRECATED - DT-Prelim Calcs'!$C$9)+'DEPRECATED - DT-Prelim Calcs'!$C$9</f>
        <v>74359.104938190358</v>
      </c>
      <c r="FV156" s="43">
        <f t="shared" si="198"/>
        <v>93</v>
      </c>
      <c r="FW156" s="2">
        <f t="shared" si="236"/>
        <v>0.57851468929799987</v>
      </c>
      <c r="FX156" s="43">
        <f>FW156*'DEPRECATED - DT-Prelim Calcs'!$C$21/FR$2/'DEPRECATED - DT-Prelim Calcs'!$C$19/'DEPRECATED - DT-Prelim Calcs'!$C$18*3.39*'DEPRECATED - DT-Prelim Calcs'!$C$20</f>
        <v>29.053734754561201</v>
      </c>
      <c r="FY156" s="36">
        <f t="shared" si="237"/>
        <v>0</v>
      </c>
      <c r="FZ156" s="43">
        <f>FX155*'DEPRECATED - DT-Prelim Calcs'!$C$11+FZ155</f>
        <v>-3717.4650732292093</v>
      </c>
      <c r="GA156" s="43">
        <f>GA155+0.5*FX156*'DEPRECATED - DT-Prelim Calcs'!$C$11^2+FZ156*'DEPRECATED - DT-Prelim Calcs'!$C$11</f>
        <v>-2436568.8321163082</v>
      </c>
      <c r="GB156" s="43">
        <f>MIN('Drive Train'!$F$35-FV155*'DEPRECATED - DT-Prelim Calcs'!$C$21*'Drive Train'!$F$39,GB155+FV$2)</f>
        <v>7.1920000000000002</v>
      </c>
      <c r="GC156" s="43">
        <f>'Drive Train'!$F$35-FV156*'DEPRECATED - DT-Prelim Calcs'!$C$21*'Drive Train'!$F$39</f>
        <v>7.1920000000000002</v>
      </c>
      <c r="GD156" s="1">
        <f>IF(GA156&gt;='Drive Train'!$F$29,1,0)</f>
        <v>0</v>
      </c>
      <c r="GE156" s="43">
        <f t="shared" si="238"/>
        <v>103.33333333333333</v>
      </c>
      <c r="GF156" s="49">
        <f>GF155+'DEPRECATED - DT-Prelim Calcs'!$C$11</f>
        <v>608</v>
      </c>
      <c r="GG156" s="2">
        <f>GQ156/'Drive Train'!$F$35</f>
        <v>0.86451612903225805</v>
      </c>
      <c r="GH156" s="36">
        <f>GO156*12*60/(PI() * 'Drive Train'!$F$15)/GG$2*GG156</f>
        <v>-384.09643865327547</v>
      </c>
      <c r="GI156" s="2">
        <f>('DEPRECATED - DT-Prelim Calcs'!$C$6*GG156-GH156)/('DEPRECATED - DT-Prelim Calcs'!$C$6*GG156)*'DEPRECATED - DT-Prelim Calcs'!$C$7*GG156</f>
        <v>4.3369336698139334</v>
      </c>
      <c r="GJ156" s="43">
        <f>GI156/'DEPRECATED - DT-Prelim Calcs'!$C$7*('DEPRECATED - DT-Prelim Calcs'!$C$8-'DEPRECATED - DT-Prelim Calcs'!$C$9)+'DEPRECATED - DT-Prelim Calcs'!$C$9</f>
        <v>237.76578947493815</v>
      </c>
      <c r="GK156" s="43">
        <f t="shared" si="239"/>
        <v>29.999999999999982</v>
      </c>
      <c r="GL156" s="2">
        <f t="shared" si="240"/>
        <v>0.55785632696156251</v>
      </c>
      <c r="GM156" s="43">
        <f>GL156*'DEPRECATED - DT-Prelim Calcs'!$C$21/GG$2/'DEPRECATED - DT-Prelim Calcs'!$C$19/'DEPRECATED - DT-Prelim Calcs'!$C$18*3.39*'DEPRECATED - DT-Prelim Calcs'!$C$20</f>
        <v>11.206498334113114</v>
      </c>
      <c r="GN156" s="36">
        <f t="shared" si="241"/>
        <v>0</v>
      </c>
      <c r="GO156" s="43">
        <f>GM155*'DEPRECATED - DT-Prelim Calcs'!$C$11+GO155</f>
        <v>-1.2923891324017802</v>
      </c>
      <c r="GP156" s="43">
        <f>GP155+0.5*GM156*'DEPRECATED - DT-Prelim Calcs'!$C$11^2+GO156*'DEPRECATED - DT-Prelim Calcs'!$C$11</f>
        <v>-201306.00850268963</v>
      </c>
      <c r="GQ156" s="43">
        <f>MIN('Drive Train'!$F$35-GK155*'DEPRECATED - DT-Prelim Calcs'!$C$21*'Drive Train'!$F$39,GQ155+GK$2)</f>
        <v>10.72</v>
      </c>
      <c r="GR156" s="43">
        <f>'Drive Train'!$F$35-GK156*'DEPRECATED - DT-Prelim Calcs'!$C$21*'Drive Train'!$F$39</f>
        <v>10.72</v>
      </c>
      <c r="GS156" s="1">
        <f>IF(GP156&gt;='Drive Train'!$F$29,1,0)</f>
        <v>0</v>
      </c>
      <c r="GT156" s="43">
        <f t="shared" si="242"/>
        <v>33.333333333333314</v>
      </c>
      <c r="GU156" s="49">
        <f>GU155+'DEPRECATED - DT-Prelim Calcs'!$C$11</f>
        <v>608</v>
      </c>
      <c r="GV156" s="2">
        <f>HF156/'Drive Train'!$F$35</f>
        <v>0.84946236559139798</v>
      </c>
      <c r="GW156" s="36">
        <f>HD156*12*60/(PI() * 'Drive Train'!$F$15)/GV$2*GV156</f>
        <v>-69968.878808150053</v>
      </c>
      <c r="GX156" s="2">
        <f>('DEPRECATED - DT-Prelim Calcs'!$C$6*GV156-GW156)/('DEPRECATED - DT-Prelim Calcs'!$C$6*GV156)*'DEPRECATED - DT-Prelim Calcs'!$C$7*GV156</f>
        <v>55.41878125484682</v>
      </c>
      <c r="GY156" s="43">
        <f>GX156/'DEPRECATED - DT-Prelim Calcs'!$C$7*('DEPRECATED - DT-Prelim Calcs'!$C$8-'DEPRECATED - DT-Prelim Calcs'!$C$9)+'DEPRECATED - DT-Prelim Calcs'!$C$9</f>
        <v>3020.5828594058339</v>
      </c>
      <c r="GZ156" s="43">
        <f t="shared" si="199"/>
        <v>33.333333333333314</v>
      </c>
      <c r="HA156" s="2">
        <f t="shared" si="243"/>
        <v>1.4462867232450001</v>
      </c>
      <c r="HB156" s="43">
        <f>HA156*'DEPRECATED - DT-Prelim Calcs'!$C$21/GV$2/'DEPRECATED - DT-Prelim Calcs'!$C$19/'DEPRECATED - DT-Prelim Calcs'!$C$18*3.39*'DEPRECATED - DT-Prelim Calcs'!$C$20</f>
        <v>29.053734754561201</v>
      </c>
      <c r="HC156" s="36">
        <f t="shared" si="244"/>
        <v>0</v>
      </c>
      <c r="HD156" s="43">
        <f>HB155*'DEPRECATED - DT-Prelim Calcs'!$C$11+HD155</f>
        <v>-239.6000416649635</v>
      </c>
      <c r="HE156" s="43">
        <f>HE155+0.5*HB156*'DEPRECATED - DT-Prelim Calcs'!$C$11^2+HD156*'DEPRECATED - DT-Prelim Calcs'!$C$11</f>
        <v>-213300.8982913646</v>
      </c>
      <c r="HF156" s="43">
        <f>MIN('Drive Train'!$F$35-GZ155*'DEPRECATED - DT-Prelim Calcs'!$C$21*'Drive Train'!$F$39,HF155+GZ$2)</f>
        <v>10.533333333333335</v>
      </c>
      <c r="HG156" s="43">
        <f>'Drive Train'!$F$35-GZ156*'DEPRECATED - DT-Prelim Calcs'!$C$21*'Drive Train'!$F$39</f>
        <v>10.533333333333335</v>
      </c>
      <c r="HH156" s="1">
        <f>IF(HE156&gt;='Drive Train'!$F$29,1,0)</f>
        <v>0</v>
      </c>
      <c r="HI156" s="43">
        <f t="shared" si="245"/>
        <v>37.037037037037017</v>
      </c>
      <c r="HJ156" s="49">
        <f>HJ155+'DEPRECATED - DT-Prelim Calcs'!$C$11</f>
        <v>608</v>
      </c>
      <c r="HK156" s="2">
        <f>HU156/'Drive Train'!$F$35</f>
        <v>0.83440860215053769</v>
      </c>
      <c r="HL156" s="36">
        <f>HS156*12*60/(PI() * 'Drive Train'!$F$15)/HK$2*HK156</f>
        <v>-182128.40628997431</v>
      </c>
      <c r="HM156" s="2">
        <f>('DEPRECATED - DT-Prelim Calcs'!$C$6*HK156-HL156)/('DEPRECATED - DT-Prelim Calcs'!$C$6*HK156)*'DEPRECATED - DT-Prelim Calcs'!$C$7*HK156</f>
        <v>137.79773770771919</v>
      </c>
      <c r="HN156" s="43">
        <f>HM156/'DEPRECATED - DT-Prelim Calcs'!$C$7*('DEPRECATED - DT-Prelim Calcs'!$C$8-'DEPRECATED - DT-Prelim Calcs'!$C$9)+'DEPRECATED - DT-Prelim Calcs'!$C$9</f>
        <v>7508.3916810921646</v>
      </c>
      <c r="HO156" s="43">
        <f t="shared" si="200"/>
        <v>36.66666666666665</v>
      </c>
      <c r="HP156" s="2">
        <f t="shared" si="246"/>
        <v>1.4462867232450001</v>
      </c>
      <c r="HQ156" s="43">
        <f>HP156*'DEPRECATED - DT-Prelim Calcs'!$C$21/HK$2/'DEPRECATED - DT-Prelim Calcs'!$C$19/'DEPRECATED - DT-Prelim Calcs'!$C$18*3.39*'DEPRECATED - DT-Prelim Calcs'!$C$20</f>
        <v>29.053734754561201</v>
      </c>
      <c r="HR156" s="36">
        <f t="shared" si="247"/>
        <v>0</v>
      </c>
      <c r="HS156" s="43">
        <f>HQ155*'DEPRECATED - DT-Prelim Calcs'!$C$11+HS155</f>
        <v>-634.92880725689474</v>
      </c>
      <c r="HT156" s="43">
        <f>HT155+0.5*HQ156*'DEPRECATED - DT-Prelim Calcs'!$C$11^2+HS156*'DEPRECATED - DT-Prelim Calcs'!$C$11</f>
        <v>-223207.62161508156</v>
      </c>
      <c r="HU156" s="43">
        <f>MIN('Drive Train'!$F$35-HO155*'DEPRECATED - DT-Prelim Calcs'!$C$21*'Drive Train'!$F$39,HU155+HO$2)</f>
        <v>10.346666666666668</v>
      </c>
      <c r="HV156" s="43">
        <f>'Drive Train'!$F$35-HO156*'DEPRECATED - DT-Prelim Calcs'!$C$21*'Drive Train'!$F$39</f>
        <v>10.346666666666668</v>
      </c>
      <c r="HW156" s="1">
        <f>IF(HT156&gt;='Drive Train'!$F$29,1,0)</f>
        <v>0</v>
      </c>
      <c r="HX156" s="43">
        <f t="shared" si="248"/>
        <v>40.740740740740726</v>
      </c>
      <c r="HY156" s="49">
        <f>HY155+'DEPRECATED - DT-Prelim Calcs'!$C$11</f>
        <v>608</v>
      </c>
      <c r="HZ156" s="2">
        <f>IJ156/'Drive Train'!$F$35</f>
        <v>0.8193548387096774</v>
      </c>
      <c r="IA156" s="36">
        <f>IH156*12*60/(PI() * 'Drive Train'!$F$15)/HZ$2*HZ156</f>
        <v>-88966.375779462411</v>
      </c>
      <c r="IB156" s="2">
        <f>('DEPRECATED - DT-Prelim Calcs'!$C$6*HZ156-IA156)/('DEPRECATED - DT-Prelim Calcs'!$C$6*HZ156)*'DEPRECATED - DT-Prelim Calcs'!$C$7*HZ156</f>
        <v>69.242821592557604</v>
      </c>
      <c r="IC156" s="43">
        <f>IB156/'DEPRECATED - DT-Prelim Calcs'!$C$7*('DEPRECATED - DT-Prelim Calcs'!$C$8-'DEPRECATED - DT-Prelim Calcs'!$C$9)+'DEPRECATED - DT-Prelim Calcs'!$C$9</f>
        <v>3773.683564370675</v>
      </c>
      <c r="ID156" s="43">
        <f t="shared" si="201"/>
        <v>39.999999999999986</v>
      </c>
      <c r="IE156" s="2">
        <f t="shared" si="249"/>
        <v>1.4462867232450001</v>
      </c>
      <c r="IF156" s="43">
        <f>IE156*'DEPRECATED - DT-Prelim Calcs'!$C$21/HZ$2/'DEPRECATED - DT-Prelim Calcs'!$C$19/'DEPRECATED - DT-Prelim Calcs'!$C$18*3.39*'DEPRECATED - DT-Prelim Calcs'!$C$20</f>
        <v>29.053734754561201</v>
      </c>
      <c r="IG156" s="36">
        <f t="shared" si="250"/>
        <v>0</v>
      </c>
      <c r="IH156" s="43">
        <f>IF155*'DEPRECATED - DT-Prelim Calcs'!$C$11+IH155</f>
        <v>-315.84935438623899</v>
      </c>
      <c r="II156" s="43">
        <f>II155+0.5*IF156*'DEPRECATED - DT-Prelim Calcs'!$C$11^2+IH156*'DEPRECATED - DT-Prelim Calcs'!$C$11</f>
        <v>-211607.24930234189</v>
      </c>
      <c r="IJ156" s="43">
        <f>MIN('Drive Train'!$F$35-ID155*'DEPRECATED - DT-Prelim Calcs'!$C$21*'Drive Train'!$F$39,IJ155+ID$2)</f>
        <v>10.16</v>
      </c>
      <c r="IK156" s="43">
        <f>'Drive Train'!$F$35-ID156*'DEPRECATED - DT-Prelim Calcs'!$C$21*'Drive Train'!$F$39</f>
        <v>10.16</v>
      </c>
      <c r="IL156" s="1">
        <f>IF(II156&gt;='Drive Train'!$F$29,1,0)</f>
        <v>0</v>
      </c>
      <c r="IM156" s="43">
        <f t="shared" si="251"/>
        <v>44.444444444444429</v>
      </c>
      <c r="IN156" s="49">
        <f>IN155+'DEPRECATED - DT-Prelim Calcs'!$C$11</f>
        <v>608</v>
      </c>
      <c r="IO156" s="2">
        <f>IY156/'Drive Train'!$F$35</f>
        <v>4.5817001587050115</v>
      </c>
      <c r="IP156" s="36">
        <f>IW156*12*60/(PI() * 'Drive Train'!$F$15)/IO$2*IO156</f>
        <v>-2010716.4297628405</v>
      </c>
      <c r="IQ156" s="2">
        <f>('DEPRECATED - DT-Prelim Calcs'!$C$6*IO156-IP156)/('DEPRECATED - DT-Prelim Calcs'!$C$6*IO156)*'DEPRECATED - DT-Prelim Calcs'!$C$7*IO156</f>
        <v>1499.5853611405214</v>
      </c>
      <c r="IR156" s="43">
        <f>IQ156/'DEPRECATED - DT-Prelim Calcs'!$C$7*('DEPRECATED - DT-Prelim Calcs'!$C$8-'DEPRECATED - DT-Prelim Calcs'!$C$9)+'DEPRECATED - DT-Prelim Calcs'!$C$9</f>
        <v>81695.329375565721</v>
      </c>
      <c r="IS156" s="43">
        <f t="shared" si="202"/>
        <v>43.333333333333321</v>
      </c>
      <c r="IT156" s="2">
        <f t="shared" si="252"/>
        <v>1.4462867232450001</v>
      </c>
      <c r="IU156" s="43">
        <f>IT156*'DEPRECATED - DT-Prelim Calcs'!$C$21/IO$2/'DEPRECATED - DT-Prelim Calcs'!$C$19/'DEPRECATED - DT-Prelim Calcs'!$C$18*3.39*'DEPRECATED - DT-Prelim Calcs'!$C$20</f>
        <v>29.053734754561201</v>
      </c>
      <c r="IV156" s="36">
        <f t="shared" si="253"/>
        <v>0</v>
      </c>
      <c r="IW156" s="43">
        <f>IU155*'DEPRECATED - DT-Prelim Calcs'!$C$11+IW155</f>
        <v>-1276.5865947756922</v>
      </c>
      <c r="IX156" s="43">
        <f>IX155+0.5*IU156*'DEPRECATED - DT-Prelim Calcs'!$C$11^2+IW156*'DEPRECATED - DT-Prelim Calcs'!$C$11</f>
        <v>-258273.30943565068</v>
      </c>
      <c r="IY156" s="43">
        <f>MIN('Drive Train'!$F$35-IS155*'DEPRECATED - DT-Prelim Calcs'!$C$21*'Drive Train'!$F$39,IY155+IS$2)</f>
        <v>56.813081967942146</v>
      </c>
      <c r="IZ156" s="43">
        <f>'Drive Train'!$F$35-IS156*'DEPRECATED - DT-Prelim Calcs'!$C$21*'Drive Train'!$F$39</f>
        <v>9.9733333333333345</v>
      </c>
      <c r="JA156" s="1">
        <f>IF(IX156&gt;='Drive Train'!$F$29,1,0)</f>
        <v>0</v>
      </c>
      <c r="JB156" s="43">
        <f t="shared" si="254"/>
        <v>48.148148148148138</v>
      </c>
      <c r="JC156" s="49">
        <f>JC155+'DEPRECATED - DT-Prelim Calcs'!$C$11</f>
        <v>608</v>
      </c>
      <c r="JD156" s="2">
        <f>JN156/'Drive Train'!$F$35</f>
        <v>0.78924731182795704</v>
      </c>
      <c r="JE156" s="36">
        <f>JL156*12*60/(PI() * 'Drive Train'!$F$15)/JD$2*JD156</f>
        <v>13511.242853144022</v>
      </c>
      <c r="JF156" s="2">
        <f>('DEPRECATED - DT-Prelim Calcs'!$C$6*JD156-JE156)/('DEPRECATED - DT-Prelim Calcs'!$C$6*JD156)*'DEPRECATED - DT-Prelim Calcs'!$C$7*JD156</f>
        <v>-6.230676029352189</v>
      </c>
      <c r="JG156" s="43">
        <f>JF156/'DEPRECATED - DT-Prelim Calcs'!$C$7*('DEPRECATED - DT-Prelim Calcs'!$C$8-'DEPRECATED - DT-Prelim Calcs'!$C$9)+'DEPRECATED - DT-Prelim Calcs'!$C$9</f>
        <v>-337.93235085276848</v>
      </c>
      <c r="JH156" s="43">
        <f t="shared" si="203"/>
        <v>-337.93235085276848</v>
      </c>
      <c r="JI156" s="2">
        <f t="shared" si="255"/>
        <v>-7.5679336808595217</v>
      </c>
      <c r="JJ156" s="43">
        <f>JI156*'DEPRECATED - DT-Prelim Calcs'!$C$21/JD$2/'DEPRECATED - DT-Prelim Calcs'!$C$19/'DEPRECATED - DT-Prelim Calcs'!$C$18*3.39*'DEPRECATED - DT-Prelim Calcs'!$C$20</f>
        <v>-152.02845623201893</v>
      </c>
      <c r="JK156" s="36">
        <f t="shared" si="256"/>
        <v>1</v>
      </c>
      <c r="JL156" s="43">
        <f>JJ155*'DEPRECATED - DT-Prelim Calcs'!$C$11+JL155</f>
        <v>49.797587796603494</v>
      </c>
      <c r="JM156" s="43">
        <f>JM155+0.5*JJ156*'DEPRECATED - DT-Prelim Calcs'!$C$11^2+JL156*'DEPRECATED - DT-Prelim Calcs'!$C$11</f>
        <v>-232485.85701489192</v>
      </c>
      <c r="JN156" s="43">
        <f>MIN('Drive Train'!$F$35-JH155*'DEPRECATED - DT-Prelim Calcs'!$C$21*'Drive Train'!$F$39,JN155+JH$2)</f>
        <v>9.7866666666666671</v>
      </c>
      <c r="JO156" s="43">
        <f>'Drive Train'!$F$35-JH156*'DEPRECATED - DT-Prelim Calcs'!$C$21*'Drive Train'!$F$39</f>
        <v>31.324211647755035</v>
      </c>
      <c r="JP156" s="1">
        <f>IF(JM156&gt;='Drive Train'!$F$29,1,0)</f>
        <v>0</v>
      </c>
      <c r="JQ156" s="43">
        <f>MIN(JG156,'DEPRECATED - DT-Prelim Calcs'!$C$10)*'DEPRECATED - DT-Prelim Calcs'!$C$11*1000/60/60</f>
        <v>-375.48038983640942</v>
      </c>
      <c r="JR156" s="49">
        <f>JR155+'DEPRECATED - DT-Prelim Calcs'!$C$11</f>
        <v>608</v>
      </c>
      <c r="JS156" s="2">
        <f>KC156/'Drive Train'!$F$35</f>
        <v>0.77419354838709686</v>
      </c>
      <c r="JT156" s="36">
        <f>KA156*12*60/(PI() * 'Drive Train'!$F$15)/JS$2*JS156</f>
        <v>-82455.111469906624</v>
      </c>
      <c r="JU156" s="2">
        <f>('DEPRECATED - DT-Prelim Calcs'!$C$6*JS156-JT156)/('DEPRECATED - DT-Prelim Calcs'!$C$6*JS156)*'DEPRECATED - DT-Prelim Calcs'!$C$7*JS156</f>
        <v>64.244521471380949</v>
      </c>
      <c r="JV156" s="43">
        <f>JU156/'DEPRECATED - DT-Prelim Calcs'!$C$7*('DEPRECATED - DT-Prelim Calcs'!$C$8-'DEPRECATED - DT-Prelim Calcs'!$C$9)+'DEPRECATED - DT-Prelim Calcs'!$C$9</f>
        <v>3501.3881100080662</v>
      </c>
      <c r="JW156" s="43">
        <f t="shared" si="204"/>
        <v>49.999999999999993</v>
      </c>
      <c r="JX156" s="2">
        <f t="shared" si="257"/>
        <v>1.4462867232450001</v>
      </c>
      <c r="JY156" s="43">
        <f>JX156*'DEPRECATED - DT-Prelim Calcs'!$C$21/JS$2/'DEPRECATED - DT-Prelim Calcs'!$C$19/'DEPRECATED - DT-Prelim Calcs'!$C$18*3.39*'DEPRECATED - DT-Prelim Calcs'!$C$20</f>
        <v>29.053734754561201</v>
      </c>
      <c r="JZ156" s="36">
        <f t="shared" si="258"/>
        <v>0</v>
      </c>
      <c r="KA156" s="43">
        <f>JY155*'DEPRECATED - DT-Prelim Calcs'!$C$11+KA155</f>
        <v>-309.80908741467476</v>
      </c>
      <c r="KB156" s="43">
        <f>KB155+0.5*JY156*'DEPRECATED - DT-Prelim Calcs'!$C$11^2+KA156*'DEPRECATED - DT-Prelim Calcs'!$C$11</f>
        <v>-242593.11716141697</v>
      </c>
      <c r="KC156" s="43">
        <f>MIN('Drive Train'!$F$35-JW155*'DEPRECATED - DT-Prelim Calcs'!$C$21*'Drive Train'!$F$39,KC155+JW$2)</f>
        <v>9.6000000000000014</v>
      </c>
      <c r="KD156" s="43">
        <f>'Drive Train'!$F$35-JW156*'DEPRECATED - DT-Prelim Calcs'!$C$21*'Drive Train'!$F$39</f>
        <v>9.6000000000000014</v>
      </c>
      <c r="KE156" s="1">
        <f>IF(KB156&gt;='Drive Train'!$F$29,1,0)</f>
        <v>0</v>
      </c>
      <c r="KF156" s="43">
        <f>MIN(JV156,'DEPRECATED - DT-Prelim Calcs'!$C$10)*'DEPRECATED - DT-Prelim Calcs'!$C$11*1000/60/60</f>
        <v>103.33333333333333</v>
      </c>
      <c r="KG156" s="49">
        <f>KG155+'DEPRECATED - DT-Prelim Calcs'!$C$11</f>
        <v>608</v>
      </c>
      <c r="KH156" s="2">
        <f>KR156/'Drive Train'!$F$35</f>
        <v>0.75913978494623657</v>
      </c>
      <c r="KI156" s="36">
        <f>KP156*12*60/(PI() * 'Drive Train'!$F$15)/KH$2*KH156</f>
        <v>-115676.99665567235</v>
      </c>
      <c r="KJ156" s="2">
        <f>('DEPRECATED - DT-Prelim Calcs'!$C$6*KH156-KI156)/('DEPRECATED - DT-Prelim Calcs'!$C$6*KH156)*'DEPRECATED - DT-Prelim Calcs'!$C$7*KH156</f>
        <v>88.595649966805908</v>
      </c>
      <c r="KK156" s="43">
        <f>KJ156/'DEPRECATED - DT-Prelim Calcs'!$C$7*('DEPRECATED - DT-Prelim Calcs'!$C$8-'DEPRECATED - DT-Prelim Calcs'!$C$9)+'DEPRECATED - DT-Prelim Calcs'!$C$9</f>
        <v>4827.9794384901725</v>
      </c>
      <c r="KL156" s="43">
        <f t="shared" si="205"/>
        <v>53.333333333333329</v>
      </c>
      <c r="KM156" s="2">
        <f t="shared" si="259"/>
        <v>1.4462867232450001</v>
      </c>
      <c r="KN156" s="43">
        <f>KM156*'DEPRECATED - DT-Prelim Calcs'!$C$21/KH$2/'DEPRECATED - DT-Prelim Calcs'!$C$19/'DEPRECATED - DT-Prelim Calcs'!$C$18*3.39*'DEPRECATED - DT-Prelim Calcs'!$C$20</f>
        <v>29.053734754561201</v>
      </c>
      <c r="KO156" s="36">
        <f t="shared" si="260"/>
        <v>0</v>
      </c>
      <c r="KP156" s="43">
        <f>KN155*'DEPRECATED - DT-Prelim Calcs'!$C$11+KP155</f>
        <v>-443.25267899616512</v>
      </c>
      <c r="KQ156" s="43">
        <f>KQ155+0.5*KN156*'DEPRECATED - DT-Prelim Calcs'!$C$11^2+KP156*'DEPRECATED - DT-Prelim Calcs'!$C$11</f>
        <v>-252963.63578150017</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103.33333333333333</v>
      </c>
      <c r="KV156" s="49">
        <f>KV155+'DEPRECATED - DT-Prelim Calcs'!$C$11</f>
        <v>608</v>
      </c>
      <c r="KW156" s="2">
        <f>LG156/'Drive Train'!$F$35</f>
        <v>0.74408602150537628</v>
      </c>
      <c r="KX156" s="36">
        <f>LE156*12*60/(PI() * 'Drive Train'!$F$15)/KW$2*KW156</f>
        <v>1366.3527311600958</v>
      </c>
      <c r="KY156" s="2">
        <f>('DEPRECATED - DT-Prelim Calcs'!$C$6*KW156-KX156)/('DEPRECATED - DT-Prelim Calcs'!$C$6*KW156)*'DEPRECATED - DT-Prelim Calcs'!$C$7*KW156</f>
        <v>2.4853442701484831</v>
      </c>
      <c r="KZ156" s="43">
        <f>KY156/'DEPRECATED - DT-Prelim Calcs'!$C$7*('DEPRECATED - DT-Prelim Calcs'!$C$8-'DEPRECATED - DT-Prelim Calcs'!$C$9)+'DEPRECATED - DT-Prelim Calcs'!$C$9</f>
        <v>136.89562068719349</v>
      </c>
      <c r="LA156" s="43">
        <f t="shared" si="206"/>
        <v>56.666666666666664</v>
      </c>
      <c r="LB156" s="2">
        <f t="shared" si="261"/>
        <v>0.86920763902872622</v>
      </c>
      <c r="LC156" s="43">
        <f>LB156*'DEPRECATED - DT-Prelim Calcs'!$C$21/KW$2/'DEPRECATED - DT-Prelim Calcs'!$C$19/'DEPRECATED - DT-Prelim Calcs'!$C$18*3.39*'DEPRECATED - DT-Prelim Calcs'!$C$20</f>
        <v>17.46108000930672</v>
      </c>
      <c r="LD156" s="36">
        <f t="shared" si="262"/>
        <v>0</v>
      </c>
      <c r="LE156" s="43">
        <f>LC155*'DEPRECATED - DT-Prelim Calcs'!$C$11+LE155</f>
        <v>5.3415315821761453</v>
      </c>
      <c r="LF156" s="43">
        <f>LF155+0.5*LC156*'DEPRECATED - DT-Prelim Calcs'!$C$11^2+LE156*'DEPRECATED - DT-Prelim Calcs'!$C$11</f>
        <v>-270124.54676893377</v>
      </c>
      <c r="LG156" s="43">
        <f>MIN('Drive Train'!$F$35-LA155*'DEPRECATED - DT-Prelim Calcs'!$C$21*'Drive Train'!$F$39,LG155+LA$2)</f>
        <v>9.2266666666666666</v>
      </c>
      <c r="LH156" s="43">
        <f>'Drive Train'!$F$35-LA156*'DEPRECATED - DT-Prelim Calcs'!$C$21*'Drive Train'!$F$39</f>
        <v>9.2266666666666666</v>
      </c>
      <c r="LI156" s="1">
        <f>IF(LF156&gt;='Drive Train'!$F$29,1,0)</f>
        <v>0</v>
      </c>
      <c r="LJ156" s="43">
        <f>MIN(KZ156,'DEPRECATED - DT-Prelim Calcs'!$C$10)*'DEPRECATED - DT-Prelim Calcs'!$C$11*1000/60/60</f>
        <v>103.33333333333333</v>
      </c>
      <c r="LK156" s="49">
        <f>LK155+'DEPRECATED - DT-Prelim Calcs'!$C$11</f>
        <v>608</v>
      </c>
      <c r="LL156" s="2">
        <f>LV156/'Drive Train'!$F$35</f>
        <v>0.72903225806451621</v>
      </c>
      <c r="LM156" s="36">
        <f>LT156*12*60/(PI() * 'Drive Train'!$F$15)/LL$2*LL156</f>
        <v>-81239.803187007361</v>
      </c>
      <c r="LN156" s="2">
        <f>('DEPRECATED - DT-Prelim Calcs'!$C$6*LL156-LM156)/('DEPRECATED - DT-Prelim Calcs'!$C$6*LL156)*'DEPRECATED - DT-Prelim Calcs'!$C$7*LL156</f>
        <v>63.139330090802929</v>
      </c>
      <c r="LO156" s="43">
        <f>LN156/'DEPRECATED - DT-Prelim Calcs'!$C$7*('DEPRECATED - DT-Prelim Calcs'!$C$8-'DEPRECATED - DT-Prelim Calcs'!$C$9)+'DEPRECATED - DT-Prelim Calcs'!$C$9</f>
        <v>3441.179922857174</v>
      </c>
      <c r="LP156" s="43">
        <f t="shared" si="207"/>
        <v>60</v>
      </c>
      <c r="LQ156" s="2">
        <f t="shared" si="263"/>
        <v>1.4462867232450001</v>
      </c>
      <c r="LR156" s="43">
        <f>LQ156*'DEPRECATED - DT-Prelim Calcs'!$C$21/LL$2/'DEPRECATED - DT-Prelim Calcs'!$C$19/'DEPRECATED - DT-Prelim Calcs'!$C$18*3.39*'DEPRECATED - DT-Prelim Calcs'!$C$20</f>
        <v>29.053734754561201</v>
      </c>
      <c r="LS156" s="36">
        <f t="shared" si="264"/>
        <v>0</v>
      </c>
      <c r="LT156" s="43">
        <f>LR155*'DEPRECATED - DT-Prelim Calcs'!$C$11+LT155</f>
        <v>-324.15164843546677</v>
      </c>
      <c r="LU156" s="43">
        <f>LU155+0.5*LR156*'DEPRECATED - DT-Prelim Calcs'!$C$11^2+LT156*'DEPRECATED - DT-Prelim Calcs'!$C$11</f>
        <v>-273856.28076284577</v>
      </c>
      <c r="LV156" s="43">
        <f>MIN('Drive Train'!$F$35-LP155*'DEPRECATED - DT-Prelim Calcs'!$C$21*'Drive Train'!$F$39,LV155+LP$2)</f>
        <v>9.0400000000000009</v>
      </c>
      <c r="LW156" s="43">
        <f>'Drive Train'!$F$35-LP156*'DEPRECATED - DT-Prelim Calcs'!$C$21*'Drive Train'!$F$39</f>
        <v>9.0400000000000009</v>
      </c>
      <c r="LX156" s="1">
        <f>IF(LU156&gt;='Drive Train'!$F$29,1,0)</f>
        <v>0</v>
      </c>
      <c r="LY156" s="43">
        <f>MIN(LO156,'DEPRECATED - DT-Prelim Calcs'!$C$10)*'DEPRECATED - DT-Prelim Calcs'!$C$11*1000/60/60</f>
        <v>103.33333333333333</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1"/>
        <v>0</v>
      </c>
      <c r="X157" s="2">
        <f>MAX(MIN(IF(AND(AI156=1,AG157&lt;0),-1,1)*(W157-$C$9)/($C$8-$C$9)*$C$7-$C$29*AE157/T$2 -  AI156*$C$29/2,X$2),MAX(X$4:X156)*-1)</f>
        <v>-0.27672021620693066</v>
      </c>
      <c r="Y157" s="43">
        <f t="shared" si="182"/>
        <v>0</v>
      </c>
      <c r="Z157" s="43">
        <f t="shared" si="183"/>
        <v>0</v>
      </c>
      <c r="AA157" s="43">
        <f t="shared" si="184"/>
        <v>0</v>
      </c>
      <c r="AB157" s="43" t="e">
        <f t="shared" si="185"/>
        <v>#N/A</v>
      </c>
      <c r="AC157" s="36">
        <f t="shared" si="208"/>
        <v>1</v>
      </c>
      <c r="AD157" s="1">
        <f t="shared" si="186"/>
        <v>1</v>
      </c>
      <c r="AE157" s="43">
        <f t="shared" si="187"/>
        <v>0</v>
      </c>
      <c r="AF157" s="43" t="e">
        <f t="shared" si="188"/>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889.49632897085212</v>
      </c>
      <c r="AK157" s="43">
        <f t="shared" si="265"/>
        <v>0</v>
      </c>
      <c r="AL157" s="49">
        <f>AL156+'DEPRECATED - DT-Prelim Calcs'!$C$11</f>
        <v>612</v>
      </c>
      <c r="AM157" s="2">
        <f>AW157/'Drive Train'!$F$35</f>
        <v>0.57999999999999996</v>
      </c>
      <c r="AN157" s="36">
        <f>AU157*12*60/(PI() * 'Drive Train'!$F$15)/AM$2*AM157</f>
        <v>2877.5855420057064</v>
      </c>
      <c r="AO157" s="2">
        <f>('DEPRECATED - DT-Prelim Calcs'!$C$6*AM157-AN157)/('DEPRECATED - DT-Prelim Calcs'!$C$6*AM157)*'DEPRECATED - DT-Prelim Calcs'!$C$7*AM157</f>
        <v>0.60485890407417486</v>
      </c>
      <c r="AP157" s="43">
        <f>AO157/'DEPRECATED - DT-Prelim Calcs'!$C$7*('DEPRECATED - DT-Prelim Calcs'!$C$8-'DEPRECATED - DT-Prelim Calcs'!$C$9)+'DEPRECATED - DT-Prelim Calcs'!$C$9</f>
        <v>34.451268654787135</v>
      </c>
      <c r="AQ157" s="43">
        <f t="shared" si="189"/>
        <v>34.451268654787135</v>
      </c>
      <c r="AR157" s="2">
        <f t="shared" si="209"/>
        <v>0.21730407568668636</v>
      </c>
      <c r="AS157" s="43">
        <f>AR157*'DEPRECATED - DT-Prelim Calcs'!$C$21/AM$2/'DEPRECATED - DT-Prelim Calcs'!$C$19/'DEPRECATED - DT-Prelim Calcs'!$C$18*3.39*'DEPRECATED - DT-Prelim Calcs'!$C$20</f>
        <v>2.1826567563037003</v>
      </c>
      <c r="AT157" s="36">
        <f t="shared" si="210"/>
        <v>0</v>
      </c>
      <c r="AU157" s="43">
        <f>AS156*'DEPRECATED - DT-Prelim Calcs'!$C$11+AU156</f>
        <v>28.86398977918688</v>
      </c>
      <c r="AV157" s="43">
        <f>AV156+0.5*AS157*'DEPRECATED - DT-Prelim Calcs'!$C$11^2+AU157*'DEPRECATED - DT-Prelim Calcs'!$C$11</f>
        <v>9008.0453106622153</v>
      </c>
      <c r="AW157" s="43">
        <f>MIN('Drive Train'!$F$35-AQ156*'DEPRECATED - DT-Prelim Calcs'!$C$21*'Drive Train'!$F$39,AW156+AQ$2)</f>
        <v>7.1920000000000002</v>
      </c>
      <c r="AX157" s="43">
        <f>'Drive Train'!$F$35-AQ157*'DEPRECATED - DT-Prelim Calcs'!$C$21*'Drive Train'!$F$39</f>
        <v>10.470728955331921</v>
      </c>
      <c r="AY157" s="1">
        <f>IF(AV157&gt;='Drive Train'!$F$29,1,0)</f>
        <v>1</v>
      </c>
      <c r="AZ157" s="43">
        <f t="shared" si="211"/>
        <v>38.279187394207931</v>
      </c>
      <c r="BA157" s="49">
        <f>BA156+'DEPRECATED - DT-Prelim Calcs'!$C$11</f>
        <v>612</v>
      </c>
      <c r="BB157" s="2">
        <f>BL157/'Drive Train'!$F$35</f>
        <v>0.57999999999999996</v>
      </c>
      <c r="BC157" s="36">
        <f>BJ157*12*60/(PI() * 'Drive Train'!$F$15)/BB$2*BB157</f>
        <v>-9452.2962586724043</v>
      </c>
      <c r="BD157" s="2">
        <f>('DEPRECATED - DT-Prelim Calcs'!$C$6*BB157-BC157)/('DEPRECATED - DT-Prelim Calcs'!$C$6*BB157)*'DEPRECATED - DT-Prelim Calcs'!$C$7*BB157</f>
        <v>9.6686748359206245</v>
      </c>
      <c r="BE157" s="43">
        <f>BD157/'DEPRECATED - DT-Prelim Calcs'!$C$7*('DEPRECATED - DT-Prelim Calcs'!$C$8-'DEPRECATED - DT-Prelim Calcs'!$C$9)+'DEPRECATED - DT-Prelim Calcs'!$C$9</f>
        <v>528.22631568821305</v>
      </c>
      <c r="BF157" s="43">
        <f t="shared" si="190"/>
        <v>93</v>
      </c>
      <c r="BG157" s="2">
        <f t="shared" si="212"/>
        <v>2.0025508475699998</v>
      </c>
      <c r="BH157" s="43">
        <f>BG157*'DEPRECATED - DT-Prelim Calcs'!$C$21/BB$2/'DEPRECATED - DT-Prelim Calcs'!$C$19/'DEPRECATED - DT-Prelim Calcs'!$C$18*3.39*'DEPRECATED - DT-Prelim Calcs'!$C$20</f>
        <v>29.053734754561201</v>
      </c>
      <c r="BI157" s="36">
        <f t="shared" si="213"/>
        <v>0</v>
      </c>
      <c r="BJ157" s="43">
        <f>BH156*'DEPRECATED - DT-Prelim Calcs'!$C$11+BJ156</f>
        <v>-65.639399835984776</v>
      </c>
      <c r="BK157" s="43">
        <f>BK156+0.5*BH157*'DEPRECATED - DT-Prelim Calcs'!$C$11^2+BJ157*'DEPRECATED - DT-Prelim Calcs'!$C$11</f>
        <v>-78905.522499404076</v>
      </c>
      <c r="BL157" s="43">
        <f>MIN('Drive Train'!$F$35-BF156*'DEPRECATED - DT-Prelim Calcs'!$C$21*'Drive Train'!$F$39,BL156+BF$2)</f>
        <v>7.1920000000000002</v>
      </c>
      <c r="BM157" s="43">
        <f>'Drive Train'!$F$35-BF157*'DEPRECATED - DT-Prelim Calcs'!$C$21*'Drive Train'!$F$39</f>
        <v>7.1920000000000002</v>
      </c>
      <c r="BN157" s="1">
        <f>IF(BK157&gt;='Drive Train'!$F$29,1,0)</f>
        <v>0</v>
      </c>
      <c r="BO157" s="43">
        <f t="shared" si="214"/>
        <v>103.33333333333333</v>
      </c>
      <c r="BP157" s="49">
        <f>BP156+'DEPRECATED - DT-Prelim Calcs'!$C$11</f>
        <v>612</v>
      </c>
      <c r="BQ157" s="2">
        <f>CA157/'Drive Train'!$F$35</f>
        <v>2.6366961682736645</v>
      </c>
      <c r="BR157" s="36">
        <f>BY157*12*60/(PI() * 'Drive Train'!$F$15)/BQ$2*BQ157</f>
        <v>-487738.14979241637</v>
      </c>
      <c r="BS157" s="2">
        <f>('DEPRECATED - DT-Prelim Calcs'!$C$6*BQ157-BR157)/('DEPRECATED - DT-Prelim Calcs'!$C$6*BQ157)*'DEPRECATED - DT-Prelim Calcs'!$C$7*BQ157</f>
        <v>370.90715871673211</v>
      </c>
      <c r="BT157" s="43">
        <f>BS157/'DEPRECATED - DT-Prelim Calcs'!$C$7*('DEPRECATED - DT-Prelim Calcs'!$C$8-'DEPRECATED - DT-Prelim Calcs'!$C$9)+'DEPRECATED - DT-Prelim Calcs'!$C$9</f>
        <v>20207.636258448838</v>
      </c>
      <c r="BU157" s="43">
        <f t="shared" si="191"/>
        <v>93</v>
      </c>
      <c r="BV157" s="2">
        <f t="shared" si="215"/>
        <v>1.5313624128476471</v>
      </c>
      <c r="BW157" s="43">
        <f>BV157*'DEPRECATED - DT-Prelim Calcs'!$C$21/BQ$2/'DEPRECATED - DT-Prelim Calcs'!$C$19/'DEPRECATED - DT-Prelim Calcs'!$C$18*3.39*'DEPRECATED - DT-Prelim Calcs'!$C$20</f>
        <v>29.053734754561201</v>
      </c>
      <c r="BX157" s="36">
        <f t="shared" si="216"/>
        <v>0</v>
      </c>
      <c r="BY157" s="43">
        <f>BW156*'DEPRECATED - DT-Prelim Calcs'!$C$11+BY156</f>
        <v>-569.73951210959046</v>
      </c>
      <c r="BZ157" s="43">
        <f>BZ156+0.5*BW157*'DEPRECATED - DT-Prelim Calcs'!$C$11^2+BY157*'DEPRECATED - DT-Prelim Calcs'!$C$11</f>
        <v>-188330.95901060343</v>
      </c>
      <c r="CA157" s="43">
        <f>MIN('Drive Train'!$F$35-BU156*'DEPRECATED - DT-Prelim Calcs'!$C$21*'Drive Train'!$F$39,CA156+BU$2)</f>
        <v>32.695032486593441</v>
      </c>
      <c r="CB157" s="43">
        <f>'Drive Train'!$F$35-BU157*'DEPRECATED - DT-Prelim Calcs'!$C$21*'Drive Train'!$F$39</f>
        <v>7.1920000000000002</v>
      </c>
      <c r="CC157" s="1">
        <f>IF(BZ157&gt;='Drive Train'!$F$29,1,0)</f>
        <v>0</v>
      </c>
      <c r="CD157" s="43">
        <f t="shared" si="217"/>
        <v>103.33333333333333</v>
      </c>
      <c r="CE157" s="49">
        <f>CE156+'DEPRECATED - DT-Prelim Calcs'!$C$11</f>
        <v>612</v>
      </c>
      <c r="CF157" s="2">
        <f>CP157/'Drive Train'!$F$35</f>
        <v>0.57999999999999996</v>
      </c>
      <c r="CG157" s="36">
        <f>CN157*12*60/(PI() * 'Drive Train'!$F$15)/CF$2*CF157</f>
        <v>-102700.85768275027</v>
      </c>
      <c r="CH157" s="2">
        <f>('DEPRECATED - DT-Prelim Calcs'!$C$6*CF157-CG157)/('DEPRECATED - DT-Prelim Calcs'!$C$6*CF157)*'DEPRECATED - DT-Prelim Calcs'!$C$7*CF157</f>
        <v>78.216598516002932</v>
      </c>
      <c r="CI157" s="43">
        <f>CH157/'DEPRECATED - DT-Prelim Calcs'!$C$7*('DEPRECATED - DT-Prelim Calcs'!$C$8-'DEPRECATED - DT-Prelim Calcs'!$C$9)+'DEPRECATED - DT-Prelim Calcs'!$C$9</f>
        <v>4262.5535012449354</v>
      </c>
      <c r="CJ157" s="43">
        <f t="shared" si="192"/>
        <v>93</v>
      </c>
      <c r="CK157" s="2">
        <f t="shared" si="218"/>
        <v>1.2396743342100003</v>
      </c>
      <c r="CL157" s="43">
        <f>CK157*'DEPRECATED - DT-Prelim Calcs'!$C$21/CF$2/'DEPRECATED - DT-Prelim Calcs'!$C$19/'DEPRECATED - DT-Prelim Calcs'!$C$18*3.39*'DEPRECATED - DT-Prelim Calcs'!$C$20</f>
        <v>29.053734754561205</v>
      </c>
      <c r="CM157" s="36">
        <f t="shared" si="219"/>
        <v>0</v>
      </c>
      <c r="CN157" s="43">
        <f>CL156*'DEPRECATED - DT-Prelim Calcs'!$C$11+CN156</f>
        <v>-441.49460866652868</v>
      </c>
      <c r="CO157" s="43">
        <f>CO156+0.5*CL157*'DEPRECATED - DT-Prelim Calcs'!$C$11^2+CN157*'DEPRECATED - DT-Prelim Calcs'!$C$11</f>
        <v>-372499.03899857815</v>
      </c>
      <c r="CP157" s="43">
        <f>MIN('Drive Train'!$F$35-CJ156*'DEPRECATED - DT-Prelim Calcs'!$C$21*'Drive Train'!$F$39,CP156+CJ$2)</f>
        <v>7.1920000000000002</v>
      </c>
      <c r="CQ157" s="43">
        <f>'Drive Train'!$F$35-CJ157*'DEPRECATED - DT-Prelim Calcs'!$C$21*'Drive Train'!$F$39</f>
        <v>7.1920000000000002</v>
      </c>
      <c r="CR157" s="1">
        <f>IF(CO157&gt;='Drive Train'!$F$29,1,0)</f>
        <v>0</v>
      </c>
      <c r="CS157" s="43">
        <f t="shared" si="220"/>
        <v>103.33333333333333</v>
      </c>
      <c r="CT157" s="49">
        <f>CT156+'DEPRECATED - DT-Prelim Calcs'!$C$11</f>
        <v>612</v>
      </c>
      <c r="CU157" s="2">
        <f>DE157/'Drive Train'!$F$35</f>
        <v>0.57999999999999996</v>
      </c>
      <c r="CV157" s="36">
        <f>DC157*12*60/(PI() * 'Drive Train'!$F$15)/CU$2*CU157</f>
        <v>-464519.68903664628</v>
      </c>
      <c r="CW157" s="2">
        <f>('DEPRECATED - DT-Prelim Calcs'!$C$6*CU157-CV157)/('DEPRECATED - DT-Prelim Calcs'!$C$6*CU157)*'DEPRECATED - DT-Prelim Calcs'!$C$7*CU157</f>
        <v>344.19313755201745</v>
      </c>
      <c r="CX157" s="43">
        <f>CW157/'DEPRECATED - DT-Prelim Calcs'!$C$7*('DEPRECATED - DT-Prelim Calcs'!$C$8-'DEPRECATED - DT-Prelim Calcs'!$C$9)+'DEPRECATED - DT-Prelim Calcs'!$C$9</f>
        <v>18752.320180072587</v>
      </c>
      <c r="CY157" s="43">
        <f t="shared" si="193"/>
        <v>93</v>
      </c>
      <c r="CZ157" s="2">
        <f t="shared" si="221"/>
        <v>1.0413264407364002</v>
      </c>
      <c r="DA157" s="43">
        <f>CZ157*'DEPRECATED - DT-Prelim Calcs'!$C$21/CU$2/'DEPRECATED - DT-Prelim Calcs'!$C$19/'DEPRECATED - DT-Prelim Calcs'!$C$18*3.39*'DEPRECATED - DT-Prelim Calcs'!$C$20</f>
        <v>29.053734754561201</v>
      </c>
      <c r="DB157" s="36">
        <f t="shared" si="222"/>
        <v>0</v>
      </c>
      <c r="DC157" s="43">
        <f>DA156*'DEPRECATED - DT-Prelim Calcs'!$C$11+DC156</f>
        <v>-1677.3926925578662</v>
      </c>
      <c r="DD157" s="43">
        <f>DD156+0.5*DA157*'DEPRECATED - DT-Prelim Calcs'!$C$11^2+DC157*'DEPRECATED - DT-Prelim Calcs'!$C$11</f>
        <v>-631358.48171929386</v>
      </c>
      <c r="DE157" s="43">
        <f>MIN('Drive Train'!$F$35-CY156*'DEPRECATED - DT-Prelim Calcs'!$C$21*'Drive Train'!$F$39,DE156+CY$2)</f>
        <v>7.1920000000000002</v>
      </c>
      <c r="DF157" s="43">
        <f>'Drive Train'!$F$35-CY157*'DEPRECATED - DT-Prelim Calcs'!$C$21*'Drive Train'!$F$39</f>
        <v>7.1920000000000002</v>
      </c>
      <c r="DG157" s="1">
        <f>IF(DD157&gt;='Drive Train'!$F$29,1,0)</f>
        <v>0</v>
      </c>
      <c r="DH157" s="43">
        <f t="shared" si="223"/>
        <v>103.33333333333333</v>
      </c>
      <c r="DI157" s="49">
        <f>DI156+'DEPRECATED - DT-Prelim Calcs'!$C$11</f>
        <v>612</v>
      </c>
      <c r="DJ157" s="2">
        <f>DT157/'Drive Train'!$F$35</f>
        <v>0.57999999999999996</v>
      </c>
      <c r="DK157" s="36">
        <f>DR157*12*60/(PI() * 'Drive Train'!$F$15)/DJ$2*DJ157</f>
        <v>-45523.85790882774</v>
      </c>
      <c r="DL157" s="2">
        <f>('DEPRECATED - DT-Prelim Calcs'!$C$6*DJ157-DK157)/('DEPRECATED - DT-Prelim Calcs'!$C$6*DJ157)*'DEPRECATED - DT-Prelim Calcs'!$C$7*DJ157</f>
        <v>36.185230343636704</v>
      </c>
      <c r="DM157" s="43">
        <f>DL157/'DEPRECATED - DT-Prelim Calcs'!$C$7*('DEPRECATED - DT-Prelim Calcs'!$C$8-'DEPRECATED - DT-Prelim Calcs'!$C$9)+'DEPRECATED - DT-Prelim Calcs'!$C$9</f>
        <v>1972.7849366309547</v>
      </c>
      <c r="DN157" s="43">
        <f t="shared" si="194"/>
        <v>93</v>
      </c>
      <c r="DO157" s="2">
        <f t="shared" si="224"/>
        <v>0.89769520753137932</v>
      </c>
      <c r="DP157" s="43">
        <f>DO157*'DEPRECATED - DT-Prelim Calcs'!$C$21/DJ$2/'DEPRECATED - DT-Prelim Calcs'!$C$19/'DEPRECATED - DT-Prelim Calcs'!$C$18*3.39*'DEPRECATED - DT-Prelim Calcs'!$C$20</f>
        <v>29.053734754561201</v>
      </c>
      <c r="DQ157" s="36">
        <f t="shared" si="225"/>
        <v>0</v>
      </c>
      <c r="DR157" s="43">
        <f>DP156*'DEPRECATED - DT-Prelim Calcs'!$C$11+DR156</f>
        <v>-141.71365197130285</v>
      </c>
      <c r="DS157" s="43">
        <f>DS156+0.5*DP157*'DEPRECATED - DT-Prelim Calcs'!$C$11^2+DR157*'DEPRECATED - DT-Prelim Calcs'!$C$11</f>
        <v>-1030791.8533358851</v>
      </c>
      <c r="DT157" s="43">
        <f>MIN('Drive Train'!$F$35-DN156*'DEPRECATED - DT-Prelim Calcs'!$C$21*'Drive Train'!$F$39,DT156+DN$2)</f>
        <v>7.1920000000000002</v>
      </c>
      <c r="DU157" s="43">
        <f>'Drive Train'!$F$35-DN157*'DEPRECATED - DT-Prelim Calcs'!$C$21*'Drive Train'!$F$39</f>
        <v>7.1920000000000002</v>
      </c>
      <c r="DV157" s="1">
        <f>IF(DS157&gt;='Drive Train'!$F$29,1,0)</f>
        <v>0</v>
      </c>
      <c r="DW157" s="43">
        <f t="shared" si="226"/>
        <v>103.33333333333333</v>
      </c>
      <c r="DX157" s="49">
        <f>DX156+'DEPRECATED - DT-Prelim Calcs'!$C$11</f>
        <v>612</v>
      </c>
      <c r="DY157" s="2">
        <f>EI157/'Drive Train'!$F$35</f>
        <v>0.57999999999999996</v>
      </c>
      <c r="DZ157" s="36">
        <f>EG157*12*60/(PI() * 'Drive Train'!$F$15)/DY$2*DY157</f>
        <v>-731871.53761676711</v>
      </c>
      <c r="EA157" s="2">
        <f>('DEPRECATED - DT-Prelim Calcs'!$C$6*DY157-DZ157)/('DEPRECATED - DT-Prelim Calcs'!$C$6*DY157)*'DEPRECATED - DT-Prelim Calcs'!$C$7*DY157</f>
        <v>540.72607953332886</v>
      </c>
      <c r="EB157" s="43">
        <f>EA157/'DEPRECATED - DT-Prelim Calcs'!$C$7*('DEPRECATED - DT-Prelim Calcs'!$C$8-'DEPRECATED - DT-Prelim Calcs'!$C$9)+'DEPRECATED - DT-Prelim Calcs'!$C$9</f>
        <v>29458.965526815675</v>
      </c>
      <c r="EC157" s="43">
        <f t="shared" si="195"/>
        <v>93</v>
      </c>
      <c r="ED157" s="2">
        <f t="shared" si="227"/>
        <v>0.78888366722454539</v>
      </c>
      <c r="EE157" s="43">
        <f>ED157*'DEPRECATED - DT-Prelim Calcs'!$C$21/DY$2/'DEPRECATED - DT-Prelim Calcs'!$C$19/'DEPRECATED - DT-Prelim Calcs'!$C$18*3.39*'DEPRECATED - DT-Prelim Calcs'!$C$20</f>
        <v>29.053734754561201</v>
      </c>
      <c r="EF157" s="36">
        <f t="shared" si="228"/>
        <v>0</v>
      </c>
      <c r="EG157" s="43">
        <f>EE156*'DEPRECATED - DT-Prelim Calcs'!$C$11+EG156</f>
        <v>-2002.1266509476682</v>
      </c>
      <c r="EH157" s="43">
        <f>EH156+0.5*EE157*'DEPRECATED - DT-Prelim Calcs'!$C$11^2+EG157*'DEPRECATED - DT-Prelim Calcs'!$C$11</f>
        <v>-1044620.964172598</v>
      </c>
      <c r="EI157" s="43">
        <f>MIN('Drive Train'!$F$35-EC156*'DEPRECATED - DT-Prelim Calcs'!$C$21*'Drive Train'!$F$39,EI156+EC$2)</f>
        <v>7.1920000000000002</v>
      </c>
      <c r="EJ157" s="43">
        <f>'Drive Train'!$F$35-EC157*'DEPRECATED - DT-Prelim Calcs'!$C$21*'Drive Train'!$F$39</f>
        <v>7.1920000000000002</v>
      </c>
      <c r="EK157" s="1">
        <f>IF(EH157&gt;='Drive Train'!$F$29,1,0)</f>
        <v>0</v>
      </c>
      <c r="EL157" s="43">
        <f t="shared" si="229"/>
        <v>103.33333333333333</v>
      </c>
      <c r="EM157" s="49">
        <f>EM156+'DEPRECATED - DT-Prelim Calcs'!$C$11</f>
        <v>612</v>
      </c>
      <c r="EN157" s="2">
        <f>EX157/'Drive Train'!$F$35</f>
        <v>0.57999999999999996</v>
      </c>
      <c r="EO157" s="36">
        <f>EV157*12*60/(PI() * 'Drive Train'!$F$15)/EN$2*EN157</f>
        <v>-445342.88939456438</v>
      </c>
      <c r="EP157" s="2">
        <f>('DEPRECATED - DT-Prelim Calcs'!$C$6*EN157-EO157)/('DEPRECATED - DT-Prelim Calcs'!$C$6*EN157)*'DEPRECATED - DT-Prelim Calcs'!$C$7*EN157</f>
        <v>330.09608577750902</v>
      </c>
      <c r="EQ157" s="43">
        <f>EP157/'DEPRECATED - DT-Prelim Calcs'!$C$7*('DEPRECATED - DT-Prelim Calcs'!$C$8-'DEPRECATED - DT-Prelim Calcs'!$C$9)+'DEPRECATED - DT-Prelim Calcs'!$C$9</f>
        <v>17984.346463998627</v>
      </c>
      <c r="ER157" s="43">
        <f t="shared" si="196"/>
        <v>93</v>
      </c>
      <c r="ES157" s="2">
        <f t="shared" si="230"/>
        <v>0.7035989464435134</v>
      </c>
      <c r="ET157" s="43">
        <f>ES157*'DEPRECATED - DT-Prelim Calcs'!$C$21/EN$2/'DEPRECATED - DT-Prelim Calcs'!$C$19/'DEPRECATED - DT-Prelim Calcs'!$C$18*3.39*'DEPRECATED - DT-Prelim Calcs'!$C$20</f>
        <v>29.053734754561201</v>
      </c>
      <c r="EU157" s="36">
        <f t="shared" si="231"/>
        <v>0</v>
      </c>
      <c r="EV157" s="43">
        <f>ET156*'DEPRECATED - DT-Prelim Calcs'!$C$11+EV156</f>
        <v>-1086.584303860217</v>
      </c>
      <c r="EW157" s="43">
        <f>EW156+0.5*ET157*'DEPRECATED - DT-Prelim Calcs'!$C$11^2+EV157*'DEPRECATED - DT-Prelim Calcs'!$C$11</f>
        <v>-1895436.9450779313</v>
      </c>
      <c r="EX157" s="43">
        <f>MIN('Drive Train'!$F$35-ER156*'DEPRECATED - DT-Prelim Calcs'!$C$21*'Drive Train'!$F$39,EX156+ER$2)</f>
        <v>7.1920000000000002</v>
      </c>
      <c r="EY157" s="43">
        <f>'Drive Train'!$F$35-ER157*'DEPRECATED - DT-Prelim Calcs'!$C$21*'Drive Train'!$F$39</f>
        <v>7.1920000000000002</v>
      </c>
      <c r="EZ157" s="1">
        <f>IF(EW157&gt;='Drive Train'!$F$29,1,0)</f>
        <v>0</v>
      </c>
      <c r="FA157" s="43">
        <f t="shared" si="232"/>
        <v>103.33333333333333</v>
      </c>
      <c r="FB157" s="49">
        <f>FB156+'DEPRECATED - DT-Prelim Calcs'!$C$11</f>
        <v>612</v>
      </c>
      <c r="FC157" s="2">
        <f>FM157/'Drive Train'!$F$35</f>
        <v>0.57999999999999996</v>
      </c>
      <c r="FD157" s="36">
        <f>FK157*12*60/(PI() * 'Drive Train'!$F$15)/FC$2*FC157</f>
        <v>-2711270.4647598742</v>
      </c>
      <c r="FE157" s="2">
        <f>('DEPRECATED - DT-Prelim Calcs'!$C$6*FC157-FD157)/('DEPRECATED - DT-Prelim Calcs'!$C$6*FC157)*'DEPRECATED - DT-Prelim Calcs'!$C$7*FC157</f>
        <v>1995.8014664143907</v>
      </c>
      <c r="FF157" s="43">
        <f>FE157/'DEPRECATED - DT-Prelim Calcs'!$C$7*('DEPRECATED - DT-Prelim Calcs'!$C$8-'DEPRECATED - DT-Prelim Calcs'!$C$9)+'DEPRECATED - DT-Prelim Calcs'!$C$9</f>
        <v>108727.99779720187</v>
      </c>
      <c r="FG157" s="43">
        <f t="shared" si="197"/>
        <v>93</v>
      </c>
      <c r="FH157" s="2">
        <f t="shared" si="233"/>
        <v>0.63495514679048781</v>
      </c>
      <c r="FI157" s="43">
        <f>FH157*'DEPRECATED - DT-Prelim Calcs'!$C$21/FC$2/'DEPRECATED - DT-Prelim Calcs'!$C$19/'DEPRECATED - DT-Prelim Calcs'!$C$18*3.39*'DEPRECATED - DT-Prelim Calcs'!$C$20</f>
        <v>29.053734754561205</v>
      </c>
      <c r="FJ157" s="36">
        <f t="shared" si="234"/>
        <v>0</v>
      </c>
      <c r="FK157" s="43">
        <f>FI156*'DEPRECATED - DT-Prelim Calcs'!$C$11+FK156</f>
        <v>-5969.797710950802</v>
      </c>
      <c r="FL157" s="43">
        <f>FL156+0.5*FI157*'DEPRECATED - DT-Prelim Calcs'!$C$11^2+FK157*'DEPRECATED - DT-Prelim Calcs'!$C$11</f>
        <v>-2171002.8686082596</v>
      </c>
      <c r="FM157" s="43">
        <f>MIN('Drive Train'!$F$35-FG156*'DEPRECATED - DT-Prelim Calcs'!$C$21*'Drive Train'!$F$39,FM156+FG$2)</f>
        <v>7.1920000000000002</v>
      </c>
      <c r="FN157" s="43">
        <f>'Drive Train'!$F$35-FG157*'DEPRECATED - DT-Prelim Calcs'!$C$21*'Drive Train'!$F$39</f>
        <v>7.1920000000000002</v>
      </c>
      <c r="FO157" s="1">
        <f>IF(FL157&gt;='Drive Train'!$F$29,1,0)</f>
        <v>0</v>
      </c>
      <c r="FP157" s="43">
        <f t="shared" si="235"/>
        <v>103.33333333333333</v>
      </c>
      <c r="FQ157" s="49">
        <f>FQ156+'DEPRECATED - DT-Prelim Calcs'!$C$11</f>
        <v>612</v>
      </c>
      <c r="FR157" s="2">
        <f>GB157/'Drive Train'!$F$35</f>
        <v>0.57999999999999996</v>
      </c>
      <c r="FS157" s="36">
        <f>FZ157*12*60/(PI() * 'Drive Train'!$F$15)/FR$2*FR157</f>
        <v>-1795126.9728525232</v>
      </c>
      <c r="FT157" s="2">
        <f>('DEPRECATED - DT-Prelim Calcs'!$C$6*FR157-FS157)/('DEPRECATED - DT-Prelim Calcs'!$C$6*FR157)*'DEPRECATED - DT-Prelim Calcs'!$C$7*FR157</f>
        <v>1322.3354825514632</v>
      </c>
      <c r="FU157" s="43">
        <f>FT157/'DEPRECATED - DT-Prelim Calcs'!$C$7*('DEPRECATED - DT-Prelim Calcs'!$C$8-'DEPRECATED - DT-Prelim Calcs'!$C$9)+'DEPRECATED - DT-Prelim Calcs'!$C$9</f>
        <v>72039.179273325979</v>
      </c>
      <c r="FV157" s="43">
        <f t="shared" si="198"/>
        <v>93</v>
      </c>
      <c r="FW157" s="2">
        <f t="shared" si="236"/>
        <v>0.57851468929799987</v>
      </c>
      <c r="FX157" s="43">
        <f>FW157*'DEPRECATED - DT-Prelim Calcs'!$C$21/FR$2/'DEPRECATED - DT-Prelim Calcs'!$C$19/'DEPRECATED - DT-Prelim Calcs'!$C$18*3.39*'DEPRECATED - DT-Prelim Calcs'!$C$20</f>
        <v>29.053734754561201</v>
      </c>
      <c r="FY157" s="36">
        <f t="shared" si="237"/>
        <v>0</v>
      </c>
      <c r="FZ157" s="43">
        <f>FX156*'DEPRECATED - DT-Prelim Calcs'!$C$11+FZ156</f>
        <v>-3601.2501342109645</v>
      </c>
      <c r="GA157" s="43">
        <f>GA156+0.5*FX157*'DEPRECATED - DT-Prelim Calcs'!$C$11^2+FZ157*'DEPRECATED - DT-Prelim Calcs'!$C$11</f>
        <v>-2450741.4027751153</v>
      </c>
      <c r="GB157" s="43">
        <f>MIN('Drive Train'!$F$35-FV156*'DEPRECATED - DT-Prelim Calcs'!$C$21*'Drive Train'!$F$39,GB156+FV$2)</f>
        <v>7.1920000000000002</v>
      </c>
      <c r="GC157" s="43">
        <f>'Drive Train'!$F$35-FV157*'DEPRECATED - DT-Prelim Calcs'!$C$21*'Drive Train'!$F$39</f>
        <v>7.1920000000000002</v>
      </c>
      <c r="GD157" s="1">
        <f>IF(GA157&gt;='Drive Train'!$F$29,1,0)</f>
        <v>0</v>
      </c>
      <c r="GE157" s="43">
        <f t="shared" si="238"/>
        <v>103.33333333333333</v>
      </c>
      <c r="GF157" s="49">
        <f>GF156+'DEPRECATED - DT-Prelim Calcs'!$C$11</f>
        <v>612</v>
      </c>
      <c r="GG157" s="2">
        <f>GQ157/'Drive Train'!$F$35</f>
        <v>0.86451612903225805</v>
      </c>
      <c r="GH157" s="36">
        <f>GO157*12*60/(PI() * 'Drive Train'!$F$15)/GG$2*GG157</f>
        <v>12938.132886836162</v>
      </c>
      <c r="GI157" s="2">
        <f>('DEPRECATED - DT-Prelim Calcs'!$C$6*GG157-GH157)/('DEPRECATED - DT-Prelim Calcs'!$C$6*GG157)*'DEPRECATED - DT-Prelim Calcs'!$C$7*GG157</f>
        <v>-5.4563665710239126</v>
      </c>
      <c r="GJ157" s="43">
        <f>GI157/'DEPRECATED - DT-Prelim Calcs'!$C$7*('DEPRECATED - DT-Prelim Calcs'!$C$8-'DEPRECATED - DT-Prelim Calcs'!$C$9)+'DEPRECATED - DT-Prelim Calcs'!$C$9</f>
        <v>-295.74982066025791</v>
      </c>
      <c r="GK157" s="43">
        <f t="shared" si="239"/>
        <v>-295.74982066025791</v>
      </c>
      <c r="GL157" s="2">
        <f t="shared" si="240"/>
        <v>-6.6254120588764236</v>
      </c>
      <c r="GM157" s="43">
        <f>GL157*'DEPRECATED - DT-Prelim Calcs'!$C$21/GG$2/'DEPRECATED - DT-Prelim Calcs'!$C$19/'DEPRECATED - DT-Prelim Calcs'!$C$18*3.39*'DEPRECATED - DT-Prelim Calcs'!$C$20</f>
        <v>-133.09460807769486</v>
      </c>
      <c r="GN157" s="36">
        <f t="shared" si="241"/>
        <v>1</v>
      </c>
      <c r="GO157" s="43">
        <f>GM156*'DEPRECATED - DT-Prelim Calcs'!$C$11+GO156</f>
        <v>43.533604204050675</v>
      </c>
      <c r="GP157" s="43">
        <f>GP156+0.5*GM157*'DEPRECATED - DT-Prelim Calcs'!$C$11^2+GO157*'DEPRECATED - DT-Prelim Calcs'!$C$11</f>
        <v>-202196.63095049499</v>
      </c>
      <c r="GQ157" s="43">
        <f>MIN('Drive Train'!$F$35-GK156*'DEPRECATED - DT-Prelim Calcs'!$C$21*'Drive Train'!$F$39,GQ156+GK$2)</f>
        <v>10.72</v>
      </c>
      <c r="GR157" s="43">
        <f>'Drive Train'!$F$35-GK157*'DEPRECATED - DT-Prelim Calcs'!$C$21*'Drive Train'!$F$39</f>
        <v>28.961989956974442</v>
      </c>
      <c r="GS157" s="1">
        <f>IF(GP157&gt;='Drive Train'!$F$29,1,0)</f>
        <v>0</v>
      </c>
      <c r="GT157" s="43">
        <f t="shared" si="242"/>
        <v>-328.61091184473099</v>
      </c>
      <c r="GU157" s="49">
        <f>GU156+'DEPRECATED - DT-Prelim Calcs'!$C$11</f>
        <v>612</v>
      </c>
      <c r="GV157" s="2">
        <f>HF157/'Drive Train'!$F$35</f>
        <v>0.84946236559139798</v>
      </c>
      <c r="GW157" s="36">
        <f>HD157*12*60/(PI() * 'Drive Train'!$F$15)/GV$2*GV157</f>
        <v>-36031.368082528294</v>
      </c>
      <c r="GX157" s="2">
        <f>('DEPRECATED - DT-Prelim Calcs'!$C$6*GV157-GW157)/('DEPRECATED - DT-Prelim Calcs'!$C$6*GV157)*'DEPRECATED - DT-Prelim Calcs'!$C$7*GV157</f>
        <v>30.470987320181287</v>
      </c>
      <c r="GY157" s="43">
        <f>GX157/'DEPRECATED - DT-Prelim Calcs'!$C$7*('DEPRECATED - DT-Prelim Calcs'!$C$8-'DEPRECATED - DT-Prelim Calcs'!$C$9)+'DEPRECATED - DT-Prelim Calcs'!$C$9</f>
        <v>1661.4866226665924</v>
      </c>
      <c r="GZ157" s="43">
        <f t="shared" si="199"/>
        <v>33.333333333333314</v>
      </c>
      <c r="HA157" s="2">
        <f t="shared" si="243"/>
        <v>1.4462867232450001</v>
      </c>
      <c r="HB157" s="43">
        <f>HA157*'DEPRECATED - DT-Prelim Calcs'!$C$21/GV$2/'DEPRECATED - DT-Prelim Calcs'!$C$19/'DEPRECATED - DT-Prelim Calcs'!$C$18*3.39*'DEPRECATED - DT-Prelim Calcs'!$C$20</f>
        <v>29.053734754561201</v>
      </c>
      <c r="HC157" s="36">
        <f t="shared" si="244"/>
        <v>0</v>
      </c>
      <c r="HD157" s="43">
        <f>HB156*'DEPRECATED - DT-Prelim Calcs'!$C$11+HD156</f>
        <v>-123.38510264671869</v>
      </c>
      <c r="HE157" s="43">
        <f>HE156+0.5*HB157*'DEPRECATED - DT-Prelim Calcs'!$C$11^2+HD157*'DEPRECATED - DT-Prelim Calcs'!$C$11</f>
        <v>-213562.00882391498</v>
      </c>
      <c r="HF157" s="43">
        <f>MIN('Drive Train'!$F$35-GZ156*'DEPRECATED - DT-Prelim Calcs'!$C$21*'Drive Train'!$F$39,HF156+GZ$2)</f>
        <v>10.533333333333335</v>
      </c>
      <c r="HG157" s="43">
        <f>'Drive Train'!$F$35-GZ157*'DEPRECATED - DT-Prelim Calcs'!$C$21*'Drive Train'!$F$39</f>
        <v>10.533333333333335</v>
      </c>
      <c r="HH157" s="1">
        <f>IF(HE157&gt;='Drive Train'!$F$29,1,0)</f>
        <v>0</v>
      </c>
      <c r="HI157" s="43">
        <f t="shared" si="245"/>
        <v>37.037037037037017</v>
      </c>
      <c r="HJ157" s="49">
        <f>HJ156+'DEPRECATED - DT-Prelim Calcs'!$C$11</f>
        <v>612</v>
      </c>
      <c r="HK157" s="2">
        <f>HU157/'Drive Train'!$F$35</f>
        <v>0.83440860215053769</v>
      </c>
      <c r="HL157" s="36">
        <f>HS157*12*60/(PI() * 'Drive Train'!$F$15)/HK$2*HK157</f>
        <v>-148792.31980505979</v>
      </c>
      <c r="HM157" s="2">
        <f>('DEPRECATED - DT-Prelim Calcs'!$C$6*HK157-HL157)/('DEPRECATED - DT-Prelim Calcs'!$C$6*HK157)*'DEPRECATED - DT-Prelim Calcs'!$C$7*HK157</f>
        <v>113.29205657695914</v>
      </c>
      <c r="HN157" s="43">
        <f>HM157/'DEPRECATED - DT-Prelim Calcs'!$C$7*('DEPRECATED - DT-Prelim Calcs'!$C$8-'DEPRECATED - DT-Prelim Calcs'!$C$9)+'DEPRECATED - DT-Prelim Calcs'!$C$9</f>
        <v>6173.3806941179228</v>
      </c>
      <c r="HO157" s="43">
        <f t="shared" si="200"/>
        <v>36.66666666666665</v>
      </c>
      <c r="HP157" s="2">
        <f t="shared" si="246"/>
        <v>1.4462867232450001</v>
      </c>
      <c r="HQ157" s="43">
        <f>HP157*'DEPRECATED - DT-Prelim Calcs'!$C$21/HK$2/'DEPRECATED - DT-Prelim Calcs'!$C$19/'DEPRECATED - DT-Prelim Calcs'!$C$18*3.39*'DEPRECATED - DT-Prelim Calcs'!$C$20</f>
        <v>29.053734754561201</v>
      </c>
      <c r="HR157" s="36">
        <f t="shared" si="247"/>
        <v>0</v>
      </c>
      <c r="HS157" s="43">
        <f>HQ156*'DEPRECATED - DT-Prelim Calcs'!$C$11+HS156</f>
        <v>-518.71386823864998</v>
      </c>
      <c r="HT157" s="43">
        <f>HT156+0.5*HQ157*'DEPRECATED - DT-Prelim Calcs'!$C$11^2+HS157*'DEPRECATED - DT-Prelim Calcs'!$C$11</f>
        <v>-225050.04720999967</v>
      </c>
      <c r="HU157" s="43">
        <f>MIN('Drive Train'!$F$35-HO156*'DEPRECATED - DT-Prelim Calcs'!$C$21*'Drive Train'!$F$39,HU156+HO$2)</f>
        <v>10.346666666666668</v>
      </c>
      <c r="HV157" s="43">
        <f>'Drive Train'!$F$35-HO157*'DEPRECATED - DT-Prelim Calcs'!$C$21*'Drive Train'!$F$39</f>
        <v>10.346666666666668</v>
      </c>
      <c r="HW157" s="1">
        <f>IF(HT157&gt;='Drive Train'!$F$29,1,0)</f>
        <v>0</v>
      </c>
      <c r="HX157" s="43">
        <f t="shared" si="248"/>
        <v>40.740740740740726</v>
      </c>
      <c r="HY157" s="49">
        <f>HY156+'DEPRECATED - DT-Prelim Calcs'!$C$11</f>
        <v>612</v>
      </c>
      <c r="HZ157" s="2">
        <f>IJ157/'Drive Train'!$F$35</f>
        <v>0.8193548387096774</v>
      </c>
      <c r="IA157" s="36">
        <f>IH157*12*60/(PI() * 'Drive Train'!$F$15)/HZ$2*HZ157</f>
        <v>-56231.713535255076</v>
      </c>
      <c r="IB157" s="2">
        <f>('DEPRECATED - DT-Prelim Calcs'!$C$6*HZ157-IA157)/('DEPRECATED - DT-Prelim Calcs'!$C$6*HZ157)*'DEPRECATED - DT-Prelim Calcs'!$C$7*HZ157</f>
        <v>45.179253265702989</v>
      </c>
      <c r="IC157" s="43">
        <f>IB157/'DEPRECATED - DT-Prelim Calcs'!$C$7*('DEPRECATED - DT-Prelim Calcs'!$C$8-'DEPRECATED - DT-Prelim Calcs'!$C$9)+'DEPRECATED - DT-Prelim Calcs'!$C$9</f>
        <v>2462.7578271614311</v>
      </c>
      <c r="ID157" s="43">
        <f t="shared" si="201"/>
        <v>39.999999999999986</v>
      </c>
      <c r="IE157" s="2">
        <f t="shared" si="249"/>
        <v>1.4462867232450001</v>
      </c>
      <c r="IF157" s="43">
        <f>IE157*'DEPRECATED - DT-Prelim Calcs'!$C$21/HZ$2/'DEPRECATED - DT-Prelim Calcs'!$C$19/'DEPRECATED - DT-Prelim Calcs'!$C$18*3.39*'DEPRECATED - DT-Prelim Calcs'!$C$20</f>
        <v>29.053734754561201</v>
      </c>
      <c r="IG157" s="36">
        <f t="shared" si="250"/>
        <v>0</v>
      </c>
      <c r="IH157" s="43">
        <f>IF156*'DEPRECATED - DT-Prelim Calcs'!$C$11+IH156</f>
        <v>-199.63441536799417</v>
      </c>
      <c r="II157" s="43">
        <f>II156+0.5*IF157*'DEPRECATED - DT-Prelim Calcs'!$C$11^2+IH157*'DEPRECATED - DT-Prelim Calcs'!$C$11</f>
        <v>-212173.35708577739</v>
      </c>
      <c r="IJ157" s="43">
        <f>MIN('Drive Train'!$F$35-ID156*'DEPRECATED - DT-Prelim Calcs'!$C$21*'Drive Train'!$F$39,IJ156+ID$2)</f>
        <v>10.16</v>
      </c>
      <c r="IK157" s="43">
        <f>'Drive Train'!$F$35-ID157*'DEPRECATED - DT-Prelim Calcs'!$C$21*'Drive Train'!$F$39</f>
        <v>10.16</v>
      </c>
      <c r="IL157" s="1">
        <f>IF(II157&gt;='Drive Train'!$F$29,1,0)</f>
        <v>0</v>
      </c>
      <c r="IM157" s="43">
        <f t="shared" si="251"/>
        <v>44.444444444444429</v>
      </c>
      <c r="IN157" s="49">
        <f>IN156+'DEPRECATED - DT-Prelim Calcs'!$C$11</f>
        <v>612</v>
      </c>
      <c r="IO157" s="2">
        <f>IY157/'Drive Train'!$F$35</f>
        <v>0.80430107526881722</v>
      </c>
      <c r="IP157" s="36">
        <f>IW157*12*60/(PI() * 'Drive Train'!$F$15)/IO$2*IO157</f>
        <v>-320840.83941321744</v>
      </c>
      <c r="IQ157" s="2">
        <f>('DEPRECATED - DT-Prelim Calcs'!$C$6*IO157-IP157)/('DEPRECATED - DT-Prelim Calcs'!$C$6*IO157)*'DEPRECATED - DT-Prelim Calcs'!$C$7*IO157</f>
        <v>239.62539098470194</v>
      </c>
      <c r="IR157" s="43">
        <f>IQ157/'DEPRECATED - DT-Prelim Calcs'!$C$7*('DEPRECATED - DT-Prelim Calcs'!$C$8-'DEPRECATED - DT-Prelim Calcs'!$C$9)+'DEPRECATED - DT-Prelim Calcs'!$C$9</f>
        <v>13055.719061106896</v>
      </c>
      <c r="IS157" s="43">
        <f t="shared" si="202"/>
        <v>43.333333333333321</v>
      </c>
      <c r="IT157" s="2">
        <f t="shared" si="252"/>
        <v>1.4462867232450001</v>
      </c>
      <c r="IU157" s="43">
        <f>IT157*'DEPRECATED - DT-Prelim Calcs'!$C$21/IO$2/'DEPRECATED - DT-Prelim Calcs'!$C$19/'DEPRECATED - DT-Prelim Calcs'!$C$18*3.39*'DEPRECATED - DT-Prelim Calcs'!$C$20</f>
        <v>29.053734754561201</v>
      </c>
      <c r="IV157" s="36">
        <f t="shared" si="253"/>
        <v>0</v>
      </c>
      <c r="IW157" s="43">
        <f>IU156*'DEPRECATED - DT-Prelim Calcs'!$C$11+IW156</f>
        <v>-1160.3716557574473</v>
      </c>
      <c r="IX157" s="43">
        <f>IX156+0.5*IU157*'DEPRECATED - DT-Prelim Calcs'!$C$11^2+IW157*'DEPRECATED - DT-Prelim Calcs'!$C$11</f>
        <v>-262682.36618064396</v>
      </c>
      <c r="IY157" s="43">
        <f>MIN('Drive Train'!$F$35-IS156*'DEPRECATED - DT-Prelim Calcs'!$C$21*'Drive Train'!$F$39,IY156+IS$2)</f>
        <v>9.9733333333333345</v>
      </c>
      <c r="IZ157" s="43">
        <f>'Drive Train'!$F$35-IS157*'DEPRECATED - DT-Prelim Calcs'!$C$21*'Drive Train'!$F$39</f>
        <v>9.9733333333333345</v>
      </c>
      <c r="JA157" s="1">
        <f>IF(IX157&gt;='Drive Train'!$F$29,1,0)</f>
        <v>0</v>
      </c>
      <c r="JB157" s="43">
        <f t="shared" si="254"/>
        <v>48.148148148148138</v>
      </c>
      <c r="JC157" s="49">
        <f>JC156+'DEPRECATED - DT-Prelim Calcs'!$C$11</f>
        <v>612</v>
      </c>
      <c r="JD157" s="2">
        <f>JN157/'Drive Train'!$F$35</f>
        <v>2.526146100625406</v>
      </c>
      <c r="JE157" s="36">
        <f>JL157*12*60/(PI() * 'Drive Train'!$F$15)/JD$2*JD157</f>
        <v>-484855.81172741391</v>
      </c>
      <c r="JF157" s="2">
        <f>('DEPRECATED - DT-Prelim Calcs'!$C$6*JD157-JE157)/('DEPRECATED - DT-Prelim Calcs'!$C$6*JD157)*'DEPRECATED - DT-Prelim Calcs'!$C$7*JD157</f>
        <v>368.26984417769671</v>
      </c>
      <c r="JG157" s="43">
        <f>JF157/'DEPRECATED - DT-Prelim Calcs'!$C$7*('DEPRECATED - DT-Prelim Calcs'!$C$8-'DEPRECATED - DT-Prelim Calcs'!$C$9)+'DEPRECATED - DT-Prelim Calcs'!$C$9</f>
        <v>20063.961660426758</v>
      </c>
      <c r="JH157" s="43">
        <f t="shared" si="203"/>
        <v>46.666666666666657</v>
      </c>
      <c r="JI157" s="2">
        <f t="shared" si="255"/>
        <v>1.4462867232450001</v>
      </c>
      <c r="JJ157" s="43">
        <f>JI157*'DEPRECATED - DT-Prelim Calcs'!$C$21/JD$2/'DEPRECATED - DT-Prelim Calcs'!$C$19/'DEPRECATED - DT-Prelim Calcs'!$C$18*3.39*'DEPRECATED - DT-Prelim Calcs'!$C$20</f>
        <v>29.053734754561201</v>
      </c>
      <c r="JK157" s="36">
        <f t="shared" si="256"/>
        <v>0</v>
      </c>
      <c r="JL157" s="43">
        <f>JJ156*'DEPRECATED - DT-Prelim Calcs'!$C$11+JL156</f>
        <v>-558.31623713147223</v>
      </c>
      <c r="JM157" s="43">
        <f>JM156+0.5*JJ157*'DEPRECATED - DT-Prelim Calcs'!$C$11^2+JL157*'DEPRECATED - DT-Prelim Calcs'!$C$11</f>
        <v>-234486.69208538134</v>
      </c>
      <c r="JN157" s="43">
        <f>MIN('Drive Train'!$F$35-JH156*'DEPRECATED - DT-Prelim Calcs'!$C$21*'Drive Train'!$F$39,JN156+JH$2)</f>
        <v>31.324211647755035</v>
      </c>
      <c r="JO157" s="43">
        <f>'Drive Train'!$F$35-JH157*'DEPRECATED - DT-Prelim Calcs'!$C$21*'Drive Train'!$F$39</f>
        <v>9.7866666666666671</v>
      </c>
      <c r="JP157" s="1">
        <f>IF(JM157&gt;='Drive Train'!$F$29,1,0)</f>
        <v>0</v>
      </c>
      <c r="JQ157" s="43">
        <f>MIN(JG157,'DEPRECATED - DT-Prelim Calcs'!$C$10)*'DEPRECATED - DT-Prelim Calcs'!$C$11*1000/60/60</f>
        <v>103.33333333333333</v>
      </c>
      <c r="JR157" s="49">
        <f>JR156+'DEPRECATED - DT-Prelim Calcs'!$C$11</f>
        <v>612</v>
      </c>
      <c r="JS157" s="2">
        <f>KC157/'Drive Train'!$F$35</f>
        <v>0.77419354838709686</v>
      </c>
      <c r="JT157" s="36">
        <f>KA157*12*60/(PI() * 'Drive Train'!$F$15)/JS$2*JS157</f>
        <v>-51524.721947820952</v>
      </c>
      <c r="JU157" s="2">
        <f>('DEPRECATED - DT-Prelim Calcs'!$C$6*JS157-JT157)/('DEPRECATED - DT-Prelim Calcs'!$C$6*JS157)*'DEPRECATED - DT-Prelim Calcs'!$C$7*JS157</f>
        <v>41.507291556242734</v>
      </c>
      <c r="JV157" s="43">
        <f>JU157/'DEPRECATED - DT-Prelim Calcs'!$C$7*('DEPRECATED - DT-Prelim Calcs'!$C$8-'DEPRECATED - DT-Prelim Calcs'!$C$9)+'DEPRECATED - DT-Prelim Calcs'!$C$9</f>
        <v>2262.7181220938201</v>
      </c>
      <c r="JW157" s="43">
        <f t="shared" si="204"/>
        <v>49.999999999999993</v>
      </c>
      <c r="JX157" s="2">
        <f t="shared" si="257"/>
        <v>1.4462867232450001</v>
      </c>
      <c r="JY157" s="43">
        <f>JX157*'DEPRECATED - DT-Prelim Calcs'!$C$21/JS$2/'DEPRECATED - DT-Prelim Calcs'!$C$19/'DEPRECATED - DT-Prelim Calcs'!$C$18*3.39*'DEPRECATED - DT-Prelim Calcs'!$C$20</f>
        <v>29.053734754561201</v>
      </c>
      <c r="JZ157" s="36">
        <f t="shared" si="258"/>
        <v>0</v>
      </c>
      <c r="KA157" s="43">
        <f>JY156*'DEPRECATED - DT-Prelim Calcs'!$C$11+KA156</f>
        <v>-193.59414839642994</v>
      </c>
      <c r="KB157" s="43">
        <f>KB156+0.5*JY157*'DEPRECATED - DT-Prelim Calcs'!$C$11^2+KA157*'DEPRECATED - DT-Prelim Calcs'!$C$11</f>
        <v>-243135.06387696619</v>
      </c>
      <c r="KC157" s="43">
        <f>MIN('Drive Train'!$F$35-JW156*'DEPRECATED - DT-Prelim Calcs'!$C$21*'Drive Train'!$F$39,KC156+JW$2)</f>
        <v>9.6000000000000014</v>
      </c>
      <c r="KD157" s="43">
        <f>'Drive Train'!$F$35-JW157*'DEPRECATED - DT-Prelim Calcs'!$C$21*'Drive Train'!$F$39</f>
        <v>9.6000000000000014</v>
      </c>
      <c r="KE157" s="1">
        <f>IF(KB157&gt;='Drive Train'!$F$29,1,0)</f>
        <v>0</v>
      </c>
      <c r="KF157" s="43">
        <f>MIN(JV157,'DEPRECATED - DT-Prelim Calcs'!$C$10)*'DEPRECATED - DT-Prelim Calcs'!$C$11*1000/60/60</f>
        <v>103.33333333333333</v>
      </c>
      <c r="KG157" s="49">
        <f>KG156+'DEPRECATED - DT-Prelim Calcs'!$C$11</f>
        <v>612</v>
      </c>
      <c r="KH157" s="2">
        <f>KR157/'Drive Train'!$F$35</f>
        <v>0.75913978494623657</v>
      </c>
      <c r="KI157" s="36">
        <f>KP157*12*60/(PI() * 'Drive Train'!$F$15)/KH$2*KH157</f>
        <v>-85348.031374293918</v>
      </c>
      <c r="KJ157" s="2">
        <f>('DEPRECATED - DT-Prelim Calcs'!$C$6*KH157-KI157)/('DEPRECATED - DT-Prelim Calcs'!$C$6*KH157)*'DEPRECATED - DT-Prelim Calcs'!$C$7*KH157</f>
        <v>66.300532855573167</v>
      </c>
      <c r="KK157" s="43">
        <f>KJ157/'DEPRECATED - DT-Prelim Calcs'!$C$7*('DEPRECATED - DT-Prelim Calcs'!$C$8-'DEPRECATED - DT-Prelim Calcs'!$C$9)+'DEPRECATED - DT-Prelim Calcs'!$C$9</f>
        <v>3613.3947003409257</v>
      </c>
      <c r="KL157" s="43">
        <f t="shared" si="205"/>
        <v>53.333333333333329</v>
      </c>
      <c r="KM157" s="2">
        <f t="shared" si="259"/>
        <v>1.4462867232450001</v>
      </c>
      <c r="KN157" s="43">
        <f>KM157*'DEPRECATED - DT-Prelim Calcs'!$C$21/KH$2/'DEPRECATED - DT-Prelim Calcs'!$C$19/'DEPRECATED - DT-Prelim Calcs'!$C$18*3.39*'DEPRECATED - DT-Prelim Calcs'!$C$20</f>
        <v>29.053734754561201</v>
      </c>
      <c r="KO157" s="36">
        <f t="shared" si="260"/>
        <v>0</v>
      </c>
      <c r="KP157" s="43">
        <f>KN156*'DEPRECATED - DT-Prelim Calcs'!$C$11+KP156</f>
        <v>-327.0377399779203</v>
      </c>
      <c r="KQ157" s="43">
        <f>KQ156+0.5*KN157*'DEPRECATED - DT-Prelim Calcs'!$C$11^2+KP157*'DEPRECATED - DT-Prelim Calcs'!$C$11</f>
        <v>-254039.35686337535</v>
      </c>
      <c r="KR157" s="43">
        <f>MIN('Drive Train'!$F$35-KL156*'DEPRECATED - DT-Prelim Calcs'!$C$21*'Drive Train'!$F$39,KR156+KL$2)</f>
        <v>9.413333333333334</v>
      </c>
      <c r="KS157" s="43">
        <f>'Drive Train'!$F$35-KL157*'DEPRECATED - DT-Prelim Calcs'!$C$21*'Drive Train'!$F$39</f>
        <v>9.413333333333334</v>
      </c>
      <c r="KT157" s="1">
        <f>IF(KQ157&gt;='Drive Train'!$F$29,1,0)</f>
        <v>0</v>
      </c>
      <c r="KU157" s="43">
        <f>MIN(KK157,'DEPRECATED - DT-Prelim Calcs'!$C$10)*'DEPRECATED - DT-Prelim Calcs'!$C$11*1000/60/60</f>
        <v>103.33333333333333</v>
      </c>
      <c r="KV157" s="49">
        <f>KV156+'DEPRECATED - DT-Prelim Calcs'!$C$11</f>
        <v>612</v>
      </c>
      <c r="KW157" s="2">
        <f>LG157/'Drive Train'!$F$35</f>
        <v>0.74408602150537628</v>
      </c>
      <c r="KX157" s="36">
        <f>LE157*12*60/(PI() * 'Drive Train'!$F$15)/KW$2*KW157</f>
        <v>19232.385341980244</v>
      </c>
      <c r="KY157" s="2">
        <f>('DEPRECATED - DT-Prelim Calcs'!$C$6*KW157-KX157)/('DEPRECATED - DT-Prelim Calcs'!$C$6*KW157)*'DEPRECATED - DT-Prelim Calcs'!$C$7*KW157</f>
        <v>-10.648149921818051</v>
      </c>
      <c r="KZ157" s="43">
        <f>KY157/'DEPRECATED - DT-Prelim Calcs'!$C$7*('DEPRECATED - DT-Prelim Calcs'!$C$8-'DEPRECATED - DT-Prelim Calcs'!$C$9)+'DEPRECATED - DT-Prelim Calcs'!$C$9</f>
        <v>-578.5857793229236</v>
      </c>
      <c r="LA157" s="43">
        <f t="shared" si="206"/>
        <v>-578.5857793229236</v>
      </c>
      <c r="LB157" s="2">
        <f t="shared" si="261"/>
        <v>-12.667180557876277</v>
      </c>
      <c r="LC157" s="43">
        <f>LB157*'DEPRECATED - DT-Prelim Calcs'!$C$21/KW$2/'DEPRECATED - DT-Prelim Calcs'!$C$19/'DEPRECATED - DT-Prelim Calcs'!$C$18*3.39*'DEPRECATED - DT-Prelim Calcs'!$C$20</f>
        <v>-254.46469092306535</v>
      </c>
      <c r="LD157" s="36">
        <f t="shared" si="262"/>
        <v>1</v>
      </c>
      <c r="LE157" s="43">
        <f>LC156*'DEPRECATED - DT-Prelim Calcs'!$C$11+LE156</f>
        <v>75.185851619403024</v>
      </c>
      <c r="LF157" s="43">
        <f>LF156+0.5*LC157*'DEPRECATED - DT-Prelim Calcs'!$C$11^2+LE157*'DEPRECATED - DT-Prelim Calcs'!$C$11</f>
        <v>-271859.52088984067</v>
      </c>
      <c r="LG157" s="43">
        <f>MIN('Drive Train'!$F$35-LA156*'DEPRECATED - DT-Prelim Calcs'!$C$21*'Drive Train'!$F$39,LG156+LA$2)</f>
        <v>9.2266666666666666</v>
      </c>
      <c r="LH157" s="43">
        <f>'Drive Train'!$F$35-LA157*'DEPRECATED - DT-Prelim Calcs'!$C$21*'Drive Train'!$F$39</f>
        <v>44.800803642083721</v>
      </c>
      <c r="LI157" s="1">
        <f>IF(LF157&gt;='Drive Train'!$F$29,1,0)</f>
        <v>0</v>
      </c>
      <c r="LJ157" s="43">
        <f>MIN(KZ157,'DEPRECATED - DT-Prelim Calcs'!$C$10)*'DEPRECATED - DT-Prelim Calcs'!$C$11*1000/60/60</f>
        <v>-642.87308813658171</v>
      </c>
      <c r="LK157" s="49">
        <f>LK156+'DEPRECATED - DT-Prelim Calcs'!$C$11</f>
        <v>612</v>
      </c>
      <c r="LL157" s="2">
        <f>LV157/'Drive Train'!$F$35</f>
        <v>0.72903225806451621</v>
      </c>
      <c r="LM157" s="36">
        <f>LT157*12*60/(PI() * 'Drive Train'!$F$15)/LL$2*LL157</f>
        <v>-52113.686387043374</v>
      </c>
      <c r="LN157" s="2">
        <f>('DEPRECATED - DT-Prelim Calcs'!$C$6*LL157-LM157)/('DEPRECATED - DT-Prelim Calcs'!$C$6*LL157)*'DEPRECATED - DT-Prelim Calcs'!$C$7*LL157</f>
        <v>41.728438587381113</v>
      </c>
      <c r="LO157" s="43">
        <f>LN157/'DEPRECATED - DT-Prelim Calcs'!$C$7*('DEPRECATED - DT-Prelim Calcs'!$C$8-'DEPRECATED - DT-Prelim Calcs'!$C$9)+'DEPRECATED - DT-Prelim Calcs'!$C$9</f>
        <v>2274.7656842379261</v>
      </c>
      <c r="LP157" s="43">
        <f t="shared" si="207"/>
        <v>60</v>
      </c>
      <c r="LQ157" s="2">
        <f t="shared" si="263"/>
        <v>1.4462867232450001</v>
      </c>
      <c r="LR157" s="43">
        <f>LQ157*'DEPRECATED - DT-Prelim Calcs'!$C$21/LL$2/'DEPRECATED - DT-Prelim Calcs'!$C$19/'DEPRECATED - DT-Prelim Calcs'!$C$18*3.39*'DEPRECATED - DT-Prelim Calcs'!$C$20</f>
        <v>29.053734754561201</v>
      </c>
      <c r="LS157" s="36">
        <f t="shared" si="264"/>
        <v>0</v>
      </c>
      <c r="LT157" s="43">
        <f>LR156*'DEPRECATED - DT-Prelim Calcs'!$C$11+LT156</f>
        <v>-207.93670941722195</v>
      </c>
      <c r="LU157" s="43">
        <f>LU156+0.5*LR157*'DEPRECATED - DT-Prelim Calcs'!$C$11^2+LT157*'DEPRECATED - DT-Prelim Calcs'!$C$11</f>
        <v>-274455.59772247815</v>
      </c>
      <c r="LV157" s="43">
        <f>MIN('Drive Train'!$F$35-LP156*'DEPRECATED - DT-Prelim Calcs'!$C$21*'Drive Train'!$F$39,LV156+LP$2)</f>
        <v>9.0400000000000009</v>
      </c>
      <c r="LW157" s="43">
        <f>'Drive Train'!$F$35-LP157*'DEPRECATED - DT-Prelim Calcs'!$C$21*'Drive Train'!$F$39</f>
        <v>9.0400000000000009</v>
      </c>
      <c r="LX157" s="1">
        <f>IF(LU157&gt;='Drive Train'!$F$29,1,0)</f>
        <v>0</v>
      </c>
      <c r="LY157" s="43">
        <f>MIN(LO157,'DEPRECATED - DT-Prelim Calcs'!$C$10)*'DEPRECATED - DT-Prelim Calcs'!$C$11*1000/60/60</f>
        <v>103.33333333333333</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1"/>
        <v>0</v>
      </c>
      <c r="X158" s="2">
        <f>MAX(MIN(IF(AND(AI157=1,AG158&lt;0),-1,1)*(W158-$C$9)/($C$8-$C$9)*$C$7-$C$29*AE158/T$2 -  AI157*$C$29/2,X$2),MAX(X$4:X157)*-1)</f>
        <v>-0.27672021620693066</v>
      </c>
      <c r="Y158" s="43">
        <f t="shared" si="182"/>
        <v>0</v>
      </c>
      <c r="Z158" s="43">
        <f t="shared" si="183"/>
        <v>0</v>
      </c>
      <c r="AA158" s="43">
        <f t="shared" si="184"/>
        <v>0</v>
      </c>
      <c r="AB158" s="43" t="e">
        <f t="shared" si="185"/>
        <v>#N/A</v>
      </c>
      <c r="AC158" s="36">
        <f t="shared" si="208"/>
        <v>1</v>
      </c>
      <c r="AD158" s="1">
        <f t="shared" si="186"/>
        <v>1</v>
      </c>
      <c r="AE158" s="43">
        <f t="shared" si="187"/>
        <v>0</v>
      </c>
      <c r="AF158" s="43" t="e">
        <f t="shared" si="188"/>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889.49632897085212</v>
      </c>
      <c r="AK158" s="43">
        <f t="shared" si="265"/>
        <v>0</v>
      </c>
      <c r="AL158" s="49">
        <f>AL157+'DEPRECATED - DT-Prelim Calcs'!$C$11</f>
        <v>616</v>
      </c>
      <c r="AM158" s="2">
        <f>AW158/'Drive Train'!$F$35</f>
        <v>0.84441362542999365</v>
      </c>
      <c r="AN158" s="36">
        <f>AU158*12*60/(PI() * 'Drive Train'!$F$15)/AM$2*AM158</f>
        <v>5456.6334637745467</v>
      </c>
      <c r="AO158" s="2">
        <f>('DEPRECATED - DT-Prelim Calcs'!$C$6*AM158-AN158)/('DEPRECATED - DT-Prelim Calcs'!$C$6*AM158)*'DEPRECATED - DT-Prelim Calcs'!$C$7*AM158</f>
        <v>-5.0924382799571968E-2</v>
      </c>
      <c r="AP158" s="43">
        <f>AO158/'DEPRECATED - DT-Prelim Calcs'!$C$7*('DEPRECATED - DT-Prelim Calcs'!$C$8-'DEPRECATED - DT-Prelim Calcs'!$C$9)+'DEPRECATED - DT-Prelim Calcs'!$C$9</f>
        <v>-1.2742387644542936</v>
      </c>
      <c r="AQ158" s="43">
        <f t="shared" si="189"/>
        <v>-1.2742387644542936</v>
      </c>
      <c r="AR158" s="2">
        <f t="shared" si="209"/>
        <v>-0.55570474668500192</v>
      </c>
      <c r="AS158" s="43">
        <f>AR158*'DEPRECATED - DT-Prelim Calcs'!$C$21/AM$2/'DEPRECATED - DT-Prelim Calcs'!$C$19/'DEPRECATED - DT-Prelim Calcs'!$C$18*3.39*'DEPRECATED - DT-Prelim Calcs'!$C$20</f>
        <v>-5.5816381539518796</v>
      </c>
      <c r="AT158" s="36">
        <f t="shared" si="210"/>
        <v>1</v>
      </c>
      <c r="AU158" s="43">
        <f>AS157*'DEPRECATED - DT-Prelim Calcs'!$C$11+AU157</f>
        <v>37.594616804401682</v>
      </c>
      <c r="AV158" s="43">
        <f>AV157+0.5*AS158*'DEPRECATED - DT-Prelim Calcs'!$C$11^2+AU158*'DEPRECATED - DT-Prelim Calcs'!$C$11</f>
        <v>9113.7706726482065</v>
      </c>
      <c r="AW158" s="43">
        <f>MIN('Drive Train'!$F$35-AQ157*'DEPRECATED - DT-Prelim Calcs'!$C$21*'Drive Train'!$F$39,AW157+AQ$2)</f>
        <v>10.470728955331921</v>
      </c>
      <c r="AX158" s="43">
        <f>'Drive Train'!$F$35-AQ158*'DEPRECATED - DT-Prelim Calcs'!$C$21*'Drive Train'!$F$39</f>
        <v>12.471357370809441</v>
      </c>
      <c r="AY158" s="1">
        <f>IF(AV158&gt;='Drive Train'!$F$29,1,0)</f>
        <v>1</v>
      </c>
      <c r="AZ158" s="43">
        <f t="shared" si="211"/>
        <v>-1.4158208493936597</v>
      </c>
      <c r="BA158" s="49">
        <f>BA157+'DEPRECATED - DT-Prelim Calcs'!$C$11</f>
        <v>616</v>
      </c>
      <c r="BB158" s="2">
        <f>BL158/'Drive Train'!$F$35</f>
        <v>0.57999999999999996</v>
      </c>
      <c r="BC158" s="36">
        <f>BJ158*12*60/(PI() * 'Drive Train'!$F$15)/BB$2*BB158</f>
        <v>7283.0492202449586</v>
      </c>
      <c r="BD158" s="2">
        <f>('DEPRECATED - DT-Prelim Calcs'!$C$6*BB158-BC158)/('DEPRECATED - DT-Prelim Calcs'!$C$6*BB158)*'DEPRECATED - DT-Prelim Calcs'!$C$7*BB158</f>
        <v>-2.6336402575154954</v>
      </c>
      <c r="BE158" s="43">
        <f>BD158/'DEPRECATED - DT-Prelim Calcs'!$C$7*('DEPRECATED - DT-Prelim Calcs'!$C$8-'DEPRECATED - DT-Prelim Calcs'!$C$9)+'DEPRECATED - DT-Prelim Calcs'!$C$9</f>
        <v>-141.97443193927697</v>
      </c>
      <c r="BF158" s="43">
        <f t="shared" si="190"/>
        <v>-141.97443193927697</v>
      </c>
      <c r="BG158" s="2">
        <f t="shared" si="212"/>
        <v>-3.614525395241861</v>
      </c>
      <c r="BH158" s="43">
        <f>BG158*'DEPRECATED - DT-Prelim Calcs'!$C$21/BB$2/'DEPRECATED - DT-Prelim Calcs'!$C$19/'DEPRECATED - DT-Prelim Calcs'!$C$18*3.39*'DEPRECATED - DT-Prelim Calcs'!$C$20</f>
        <v>-52.440846745246837</v>
      </c>
      <c r="BI158" s="36">
        <f t="shared" si="213"/>
        <v>1</v>
      </c>
      <c r="BJ158" s="43">
        <f>BH157*'DEPRECATED - DT-Prelim Calcs'!$C$11+BJ157</f>
        <v>50.57553918226003</v>
      </c>
      <c r="BK158" s="43">
        <f>BK157+0.5*BH158*'DEPRECATED - DT-Prelim Calcs'!$C$11^2+BJ158*'DEPRECATED - DT-Prelim Calcs'!$C$11</f>
        <v>-79122.747116637009</v>
      </c>
      <c r="BL158" s="43">
        <f>MIN('Drive Train'!$F$35-BF157*'DEPRECATED - DT-Prelim Calcs'!$C$21*'Drive Train'!$F$39,BL157+BF$2)</f>
        <v>7.1920000000000002</v>
      </c>
      <c r="BM158" s="43">
        <f>'Drive Train'!$F$35-BF158*'DEPRECATED - DT-Prelim Calcs'!$C$21*'Drive Train'!$F$39</f>
        <v>20.35056818859951</v>
      </c>
      <c r="BN158" s="1">
        <f>IF(BK158&gt;='Drive Train'!$F$29,1,0)</f>
        <v>0</v>
      </c>
      <c r="BO158" s="43">
        <f t="shared" si="214"/>
        <v>-157.74936882141884</v>
      </c>
      <c r="BP158" s="49">
        <f>BP157+'DEPRECATED - DT-Prelim Calcs'!$C$11</f>
        <v>616</v>
      </c>
      <c r="BQ158" s="2">
        <f>CA158/'Drive Train'!$F$35</f>
        <v>0.57999999999999996</v>
      </c>
      <c r="BR158" s="36">
        <f>BY158*12*60/(PI() * 'Drive Train'!$F$15)/BQ$2*BQ158</f>
        <v>-85404.177761320097</v>
      </c>
      <c r="BS158" s="2">
        <f>('DEPRECATED - DT-Prelim Calcs'!$C$6*BQ158-BR158)/('DEPRECATED - DT-Prelim Calcs'!$C$6*BQ158)*'DEPRECATED - DT-Prelim Calcs'!$C$7*BQ158</f>
        <v>65.501641018901452</v>
      </c>
      <c r="BT158" s="43">
        <f>BS158/'DEPRECATED - DT-Prelim Calcs'!$C$7*('DEPRECATED - DT-Prelim Calcs'!$C$8-'DEPRECATED - DT-Prelim Calcs'!$C$9)+'DEPRECATED - DT-Prelim Calcs'!$C$9</f>
        <v>3569.8729808804519</v>
      </c>
      <c r="BU158" s="43">
        <f t="shared" si="191"/>
        <v>93</v>
      </c>
      <c r="BV158" s="2">
        <f t="shared" si="215"/>
        <v>1.5313624128476471</v>
      </c>
      <c r="BW158" s="43">
        <f>BV158*'DEPRECATED - DT-Prelim Calcs'!$C$21/BQ$2/'DEPRECATED - DT-Prelim Calcs'!$C$19/'DEPRECATED - DT-Prelim Calcs'!$C$18*3.39*'DEPRECATED - DT-Prelim Calcs'!$C$20</f>
        <v>29.053734754561201</v>
      </c>
      <c r="BX158" s="36">
        <f t="shared" si="216"/>
        <v>0</v>
      </c>
      <c r="BY158" s="43">
        <f>BW157*'DEPRECATED - DT-Prelim Calcs'!$C$11+BY157</f>
        <v>-453.52457309134564</v>
      </c>
      <c r="BZ158" s="43">
        <f>BZ157+0.5*BW158*'DEPRECATED - DT-Prelim Calcs'!$C$11^2+BY158*'DEPRECATED - DT-Prelim Calcs'!$C$11</f>
        <v>-189912.62742493232</v>
      </c>
      <c r="CA158" s="43">
        <f>MIN('Drive Train'!$F$35-BU157*'DEPRECATED - DT-Prelim Calcs'!$C$21*'Drive Train'!$F$39,CA157+BU$2)</f>
        <v>7.1920000000000002</v>
      </c>
      <c r="CB158" s="43">
        <f>'Drive Train'!$F$35-BU158*'DEPRECATED - DT-Prelim Calcs'!$C$21*'Drive Train'!$F$39</f>
        <v>7.1920000000000002</v>
      </c>
      <c r="CC158" s="1">
        <f>IF(BZ158&gt;='Drive Train'!$F$29,1,0)</f>
        <v>0</v>
      </c>
      <c r="CD158" s="43">
        <f t="shared" si="217"/>
        <v>103.33333333333333</v>
      </c>
      <c r="CE158" s="49">
        <f>CE157+'DEPRECATED - DT-Prelim Calcs'!$C$11</f>
        <v>616</v>
      </c>
      <c r="CF158" s="2">
        <f>CP158/'Drive Train'!$F$35</f>
        <v>0.57999999999999996</v>
      </c>
      <c r="CG158" s="36">
        <f>CN158*12*60/(PI() * 'Drive Train'!$F$15)/CF$2*CF158</f>
        <v>-75666.838062960684</v>
      </c>
      <c r="CH158" s="2">
        <f>('DEPRECATED - DT-Prelim Calcs'!$C$6*CF158-CG158)/('DEPRECATED - DT-Prelim Calcs'!$C$6*CF158)*'DEPRECATED - DT-Prelim Calcs'!$C$7*CF158</f>
        <v>58.34362798045229</v>
      </c>
      <c r="CI158" s="43">
        <f>CH158/'DEPRECATED - DT-Prelim Calcs'!$C$7*('DEPRECATED - DT-Prelim Calcs'!$C$8-'DEPRECATED - DT-Prelim Calcs'!$C$9)+'DEPRECATED - DT-Prelim Calcs'!$C$9</f>
        <v>3179.9215243082217</v>
      </c>
      <c r="CJ158" s="43">
        <f t="shared" si="192"/>
        <v>93</v>
      </c>
      <c r="CK158" s="2">
        <f t="shared" si="218"/>
        <v>1.2396743342100003</v>
      </c>
      <c r="CL158" s="43">
        <f>CK158*'DEPRECATED - DT-Prelim Calcs'!$C$21/CF$2/'DEPRECATED - DT-Prelim Calcs'!$C$19/'DEPRECATED - DT-Prelim Calcs'!$C$18*3.39*'DEPRECATED - DT-Prelim Calcs'!$C$20</f>
        <v>29.053734754561205</v>
      </c>
      <c r="CM158" s="36">
        <f t="shared" si="219"/>
        <v>0</v>
      </c>
      <c r="CN158" s="43">
        <f>CL157*'DEPRECATED - DT-Prelim Calcs'!$C$11+CN157</f>
        <v>-325.27966964828386</v>
      </c>
      <c r="CO158" s="43">
        <f>CO157+0.5*CL158*'DEPRECATED - DT-Prelim Calcs'!$C$11^2+CN158*'DEPRECATED - DT-Prelim Calcs'!$C$11</f>
        <v>-373567.72779913479</v>
      </c>
      <c r="CP158" s="43">
        <f>MIN('Drive Train'!$F$35-CJ157*'DEPRECATED - DT-Prelim Calcs'!$C$21*'Drive Train'!$F$39,CP157+CJ$2)</f>
        <v>7.1920000000000002</v>
      </c>
      <c r="CQ158" s="43">
        <f>'Drive Train'!$F$35-CJ158*'DEPRECATED - DT-Prelim Calcs'!$C$21*'Drive Train'!$F$39</f>
        <v>7.1920000000000002</v>
      </c>
      <c r="CR158" s="1">
        <f>IF(CO158&gt;='Drive Train'!$F$29,1,0)</f>
        <v>0</v>
      </c>
      <c r="CS158" s="43">
        <f t="shared" si="220"/>
        <v>103.33333333333333</v>
      </c>
      <c r="CT158" s="49">
        <f>CT157+'DEPRECATED - DT-Prelim Calcs'!$C$11</f>
        <v>616</v>
      </c>
      <c r="CU158" s="2">
        <f>DE158/'Drive Train'!$F$35</f>
        <v>0.57999999999999996</v>
      </c>
      <c r="CV158" s="36">
        <f>DC158*12*60/(PI() * 'Drive Train'!$F$15)/CU$2*CU158</f>
        <v>-432336.33234642062</v>
      </c>
      <c r="CW158" s="2">
        <f>('DEPRECATED - DT-Prelim Calcs'!$C$6*CU158-CV158)/('DEPRECATED - DT-Prelim Calcs'!$C$6*CU158)*'DEPRECATED - DT-Prelim Calcs'!$C$7*CU158</f>
        <v>320.53483929540954</v>
      </c>
      <c r="CX158" s="43">
        <f>CW158/'DEPRECATED - DT-Prelim Calcs'!$C$7*('DEPRECATED - DT-Prelim Calcs'!$C$8-'DEPRECATED - DT-Prelim Calcs'!$C$9)+'DEPRECATED - DT-Prelim Calcs'!$C$9</f>
        <v>17463.472588481265</v>
      </c>
      <c r="CY158" s="43">
        <f t="shared" si="193"/>
        <v>93</v>
      </c>
      <c r="CZ158" s="2">
        <f t="shared" si="221"/>
        <v>1.0413264407364002</v>
      </c>
      <c r="DA158" s="43">
        <f>CZ158*'DEPRECATED - DT-Prelim Calcs'!$C$21/CU$2/'DEPRECATED - DT-Prelim Calcs'!$C$19/'DEPRECATED - DT-Prelim Calcs'!$C$18*3.39*'DEPRECATED - DT-Prelim Calcs'!$C$20</f>
        <v>29.053734754561201</v>
      </c>
      <c r="DB158" s="36">
        <f t="shared" si="222"/>
        <v>0</v>
      </c>
      <c r="DC158" s="43">
        <f>DA157*'DEPRECATED - DT-Prelim Calcs'!$C$11+DC157</f>
        <v>-1561.1777535396213</v>
      </c>
      <c r="DD158" s="43">
        <f>DD157+0.5*DA158*'DEPRECATED - DT-Prelim Calcs'!$C$11^2+DC158*'DEPRECATED - DT-Prelim Calcs'!$C$11</f>
        <v>-637370.76285541581</v>
      </c>
      <c r="DE158" s="43">
        <f>MIN('Drive Train'!$F$35-CY157*'DEPRECATED - DT-Prelim Calcs'!$C$21*'Drive Train'!$F$39,DE157+CY$2)</f>
        <v>7.1920000000000002</v>
      </c>
      <c r="DF158" s="43">
        <f>'Drive Train'!$F$35-CY158*'DEPRECATED - DT-Prelim Calcs'!$C$21*'Drive Train'!$F$39</f>
        <v>7.1920000000000002</v>
      </c>
      <c r="DG158" s="1">
        <f>IF(DD158&gt;='Drive Train'!$F$29,1,0)</f>
        <v>0</v>
      </c>
      <c r="DH158" s="43">
        <f t="shared" si="223"/>
        <v>103.33333333333333</v>
      </c>
      <c r="DI158" s="49">
        <f>DI157+'DEPRECATED - DT-Prelim Calcs'!$C$11</f>
        <v>616</v>
      </c>
      <c r="DJ158" s="2">
        <f>DT158/'Drive Train'!$F$35</f>
        <v>0.57999999999999996</v>
      </c>
      <c r="DK158" s="36">
        <f>DR158*12*60/(PI() * 'Drive Train'!$F$15)/DJ$2*DJ158</f>
        <v>-8191.1641481659271</v>
      </c>
      <c r="DL158" s="2">
        <f>('DEPRECATED - DT-Prelim Calcs'!$C$6*DJ158-DK158)/('DEPRECATED - DT-Prelim Calcs'!$C$6*DJ158)*'DEPRECATED - DT-Prelim Calcs'!$C$7*DJ158</f>
        <v>8.7416043659715044</v>
      </c>
      <c r="DM158" s="43">
        <f>DL158/'DEPRECATED - DT-Prelim Calcs'!$C$7*('DEPRECATED - DT-Prelim Calcs'!$C$8-'DEPRECATED - DT-Prelim Calcs'!$C$9)+'DEPRECATED - DT-Prelim Calcs'!$C$9</f>
        <v>477.72173038501472</v>
      </c>
      <c r="DN158" s="43">
        <f t="shared" si="194"/>
        <v>93</v>
      </c>
      <c r="DO158" s="2">
        <f t="shared" si="224"/>
        <v>0.89769520753137932</v>
      </c>
      <c r="DP158" s="43">
        <f>DO158*'DEPRECATED - DT-Prelim Calcs'!$C$21/DJ$2/'DEPRECATED - DT-Prelim Calcs'!$C$19/'DEPRECATED - DT-Prelim Calcs'!$C$18*3.39*'DEPRECATED - DT-Prelim Calcs'!$C$20</f>
        <v>29.053734754561201</v>
      </c>
      <c r="DQ158" s="36">
        <f t="shared" si="225"/>
        <v>0</v>
      </c>
      <c r="DR158" s="43">
        <f>DP157*'DEPRECATED - DT-Prelim Calcs'!$C$11+DR157</f>
        <v>-25.498712953058046</v>
      </c>
      <c r="DS158" s="43">
        <f>DS157+0.5*DP158*'DEPRECATED - DT-Prelim Calcs'!$C$11^2+DR158*'DEPRECATED - DT-Prelim Calcs'!$C$11</f>
        <v>-1030661.4183096609</v>
      </c>
      <c r="DT158" s="43">
        <f>MIN('Drive Train'!$F$35-DN157*'DEPRECATED - DT-Prelim Calcs'!$C$21*'Drive Train'!$F$39,DT157+DN$2)</f>
        <v>7.1920000000000002</v>
      </c>
      <c r="DU158" s="43">
        <f>'Drive Train'!$F$35-DN158*'DEPRECATED - DT-Prelim Calcs'!$C$21*'Drive Train'!$F$39</f>
        <v>7.1920000000000002</v>
      </c>
      <c r="DV158" s="1">
        <f>IF(DS158&gt;='Drive Train'!$F$29,1,0)</f>
        <v>0</v>
      </c>
      <c r="DW158" s="43">
        <f t="shared" si="226"/>
        <v>103.33333333333333</v>
      </c>
      <c r="DX158" s="49">
        <f>DX157+'DEPRECATED - DT-Prelim Calcs'!$C$11</f>
        <v>616</v>
      </c>
      <c r="DY158" s="2">
        <f>EI158/'Drive Train'!$F$35</f>
        <v>0.57999999999999996</v>
      </c>
      <c r="DZ158" s="36">
        <f>EG158*12*60/(PI() * 'Drive Train'!$F$15)/DY$2*DY158</f>
        <v>-689389.50678566925</v>
      </c>
      <c r="EA158" s="2">
        <f>('DEPRECATED - DT-Prelim Calcs'!$C$6*DY158-DZ158)/('DEPRECATED - DT-Prelim Calcs'!$C$6*DY158)*'DEPRECATED - DT-Prelim Calcs'!$C$7*DY158</f>
        <v>509.49712583460644</v>
      </c>
      <c r="EB158" s="43">
        <f>EA158/'DEPRECATED - DT-Prelim Calcs'!$C$7*('DEPRECATED - DT-Prelim Calcs'!$C$8-'DEPRECATED - DT-Prelim Calcs'!$C$9)+'DEPRECATED - DT-Prelim Calcs'!$C$9</f>
        <v>27757.686705915123</v>
      </c>
      <c r="EC158" s="43">
        <f t="shared" si="195"/>
        <v>93</v>
      </c>
      <c r="ED158" s="2">
        <f t="shared" si="227"/>
        <v>0.78888366722454539</v>
      </c>
      <c r="EE158" s="43">
        <f>ED158*'DEPRECATED - DT-Prelim Calcs'!$C$21/DY$2/'DEPRECATED - DT-Prelim Calcs'!$C$19/'DEPRECATED - DT-Prelim Calcs'!$C$18*3.39*'DEPRECATED - DT-Prelim Calcs'!$C$20</f>
        <v>29.053734754561201</v>
      </c>
      <c r="EF158" s="36">
        <f t="shared" si="228"/>
        <v>0</v>
      </c>
      <c r="EG158" s="43">
        <f>EE157*'DEPRECATED - DT-Prelim Calcs'!$C$11+EG157</f>
        <v>-1885.9117119294233</v>
      </c>
      <c r="EH158" s="43">
        <f>EH157+0.5*EE158*'DEPRECATED - DT-Prelim Calcs'!$C$11^2+EG158*'DEPRECATED - DT-Prelim Calcs'!$C$11</f>
        <v>-1051932.1811422792</v>
      </c>
      <c r="EI158" s="43">
        <f>MIN('Drive Train'!$F$35-EC157*'DEPRECATED - DT-Prelim Calcs'!$C$21*'Drive Train'!$F$39,EI157+EC$2)</f>
        <v>7.1920000000000002</v>
      </c>
      <c r="EJ158" s="43">
        <f>'Drive Train'!$F$35-EC158*'DEPRECATED - DT-Prelim Calcs'!$C$21*'Drive Train'!$F$39</f>
        <v>7.1920000000000002</v>
      </c>
      <c r="EK158" s="1">
        <f>IF(EH158&gt;='Drive Train'!$F$29,1,0)</f>
        <v>0</v>
      </c>
      <c r="EL158" s="43">
        <f t="shared" si="229"/>
        <v>103.33333333333333</v>
      </c>
      <c r="EM158" s="49">
        <f>EM157+'DEPRECATED - DT-Prelim Calcs'!$C$11</f>
        <v>616</v>
      </c>
      <c r="EN158" s="2">
        <f>EX158/'Drive Train'!$F$35</f>
        <v>0.57999999999999996</v>
      </c>
      <c r="EO158" s="36">
        <f>EV158*12*60/(PI() * 'Drive Train'!$F$15)/EN$2*EN158</f>
        <v>-397711.52149303042</v>
      </c>
      <c r="EP158" s="2">
        <f>('DEPRECATED - DT-Prelim Calcs'!$C$6*EN158-EO158)/('DEPRECATED - DT-Prelim Calcs'!$C$6*EN158)*'DEPRECATED - DT-Prelim Calcs'!$C$7*EN158</f>
        <v>295.08180435772931</v>
      </c>
      <c r="EQ158" s="43">
        <f>EP158/'DEPRECATED - DT-Prelim Calcs'!$C$7*('DEPRECATED - DT-Prelim Calcs'!$C$8-'DEPRECATED - DT-Prelim Calcs'!$C$9)+'DEPRECATED - DT-Prelim Calcs'!$C$9</f>
        <v>16076.85202844346</v>
      </c>
      <c r="ER158" s="43">
        <f t="shared" si="196"/>
        <v>93</v>
      </c>
      <c r="ES158" s="2">
        <f t="shared" si="230"/>
        <v>0.7035989464435134</v>
      </c>
      <c r="ET158" s="43">
        <f>ES158*'DEPRECATED - DT-Prelim Calcs'!$C$21/EN$2/'DEPRECATED - DT-Prelim Calcs'!$C$19/'DEPRECATED - DT-Prelim Calcs'!$C$18*3.39*'DEPRECATED - DT-Prelim Calcs'!$C$20</f>
        <v>29.053734754561201</v>
      </c>
      <c r="EU158" s="36">
        <f t="shared" si="231"/>
        <v>0</v>
      </c>
      <c r="EV158" s="43">
        <f>ET157*'DEPRECATED - DT-Prelim Calcs'!$C$11+EV157</f>
        <v>-970.36936484197224</v>
      </c>
      <c r="EW158" s="43">
        <f>EW157+0.5*ET158*'DEPRECATED - DT-Prelim Calcs'!$C$11^2+EV158*'DEPRECATED - DT-Prelim Calcs'!$C$11</f>
        <v>-1899085.9926592626</v>
      </c>
      <c r="EX158" s="43">
        <f>MIN('Drive Train'!$F$35-ER157*'DEPRECATED - DT-Prelim Calcs'!$C$21*'Drive Train'!$F$39,EX157+ER$2)</f>
        <v>7.1920000000000002</v>
      </c>
      <c r="EY158" s="43">
        <f>'Drive Train'!$F$35-ER158*'DEPRECATED - DT-Prelim Calcs'!$C$21*'Drive Train'!$F$39</f>
        <v>7.1920000000000002</v>
      </c>
      <c r="EZ158" s="1">
        <f>IF(EW158&gt;='Drive Train'!$F$29,1,0)</f>
        <v>0</v>
      </c>
      <c r="FA158" s="43">
        <f t="shared" si="232"/>
        <v>103.33333333333333</v>
      </c>
      <c r="FB158" s="49">
        <f>FB157+'DEPRECATED - DT-Prelim Calcs'!$C$11</f>
        <v>616</v>
      </c>
      <c r="FC158" s="2">
        <f>FM158/'Drive Train'!$F$35</f>
        <v>0.57999999999999996</v>
      </c>
      <c r="FD158" s="36">
        <f>FK158*12*60/(PI() * 'Drive Train'!$F$15)/FC$2*FC158</f>
        <v>-2658489.7597879041</v>
      </c>
      <c r="FE158" s="2">
        <f>('DEPRECATED - DT-Prelim Calcs'!$C$6*FC158-FD158)/('DEPRECATED - DT-Prelim Calcs'!$C$6*FC158)*'DEPRECATED - DT-Prelim Calcs'!$C$7*FC158</f>
        <v>1957.0018572735532</v>
      </c>
      <c r="FF158" s="43">
        <f>FE158/'DEPRECATED - DT-Prelim Calcs'!$C$7*('DEPRECATED - DT-Prelim Calcs'!$C$8-'DEPRECATED - DT-Prelim Calcs'!$C$9)+'DEPRECATED - DT-Prelim Calcs'!$C$9</f>
        <v>106614.28774699208</v>
      </c>
      <c r="FG158" s="43">
        <f t="shared" si="197"/>
        <v>93</v>
      </c>
      <c r="FH158" s="2">
        <f t="shared" si="233"/>
        <v>0.63495514679048781</v>
      </c>
      <c r="FI158" s="43">
        <f>FH158*'DEPRECATED - DT-Prelim Calcs'!$C$21/FC$2/'DEPRECATED - DT-Prelim Calcs'!$C$19/'DEPRECATED - DT-Prelim Calcs'!$C$18*3.39*'DEPRECATED - DT-Prelim Calcs'!$C$20</f>
        <v>29.053734754561205</v>
      </c>
      <c r="FJ158" s="36">
        <f t="shared" si="234"/>
        <v>0</v>
      </c>
      <c r="FK158" s="43">
        <f>FI157*'DEPRECATED - DT-Prelim Calcs'!$C$11+FK157</f>
        <v>-5853.5827719325571</v>
      </c>
      <c r="FL158" s="43">
        <f>FL157+0.5*FI158*'DEPRECATED - DT-Prelim Calcs'!$C$11^2+FK158*'DEPRECATED - DT-Prelim Calcs'!$C$11</f>
        <v>-2194184.7698179535</v>
      </c>
      <c r="FM158" s="43">
        <f>MIN('Drive Train'!$F$35-FG157*'DEPRECATED - DT-Prelim Calcs'!$C$21*'Drive Train'!$F$39,FM157+FG$2)</f>
        <v>7.1920000000000002</v>
      </c>
      <c r="FN158" s="43">
        <f>'Drive Train'!$F$35-FG158*'DEPRECATED - DT-Prelim Calcs'!$C$21*'Drive Train'!$F$39</f>
        <v>7.1920000000000002</v>
      </c>
      <c r="FO158" s="1">
        <f>IF(FL158&gt;='Drive Train'!$F$29,1,0)</f>
        <v>0</v>
      </c>
      <c r="FP158" s="43">
        <f t="shared" si="235"/>
        <v>103.33333333333333</v>
      </c>
      <c r="FQ158" s="49">
        <f>FQ157+'DEPRECATED - DT-Prelim Calcs'!$C$11</f>
        <v>616</v>
      </c>
      <c r="FR158" s="2">
        <f>GB158/'Drive Train'!$F$35</f>
        <v>0.57999999999999996</v>
      </c>
      <c r="FS158" s="36">
        <f>FZ158*12*60/(PI() * 'Drive Train'!$F$15)/FR$2*FR158</f>
        <v>-1737196.9308101172</v>
      </c>
      <c r="FT158" s="2">
        <f>('DEPRECATED - DT-Prelim Calcs'!$C$6*FR158-FS158)/('DEPRECATED - DT-Prelim Calcs'!$C$6*FR158)*'DEPRECATED - DT-Prelim Calcs'!$C$7*FR158</f>
        <v>1279.750545689569</v>
      </c>
      <c r="FU158" s="43">
        <f>FT158/'DEPRECATED - DT-Prelim Calcs'!$C$7*('DEPRECATED - DT-Prelim Calcs'!$C$8-'DEPRECATED - DT-Prelim Calcs'!$C$9)+'DEPRECATED - DT-Prelim Calcs'!$C$9</f>
        <v>69719.2536084616</v>
      </c>
      <c r="FV158" s="43">
        <f t="shared" si="198"/>
        <v>93</v>
      </c>
      <c r="FW158" s="2">
        <f t="shared" si="236"/>
        <v>0.57851468929799987</v>
      </c>
      <c r="FX158" s="43">
        <f>FW158*'DEPRECATED - DT-Prelim Calcs'!$C$21/FR$2/'DEPRECATED - DT-Prelim Calcs'!$C$19/'DEPRECATED - DT-Prelim Calcs'!$C$18*3.39*'DEPRECATED - DT-Prelim Calcs'!$C$20</f>
        <v>29.053734754561201</v>
      </c>
      <c r="FY158" s="36">
        <f t="shared" si="237"/>
        <v>0</v>
      </c>
      <c r="FZ158" s="43">
        <f>FX157*'DEPRECATED - DT-Prelim Calcs'!$C$11+FZ157</f>
        <v>-3485.0351951927196</v>
      </c>
      <c r="GA158" s="43">
        <f>GA157+0.5*FX158*'DEPRECATED - DT-Prelim Calcs'!$C$11^2+FZ158*'DEPRECATED - DT-Prelim Calcs'!$C$11</f>
        <v>-2464449.1136778495</v>
      </c>
      <c r="GB158" s="43">
        <f>MIN('Drive Train'!$F$35-FV157*'DEPRECATED - DT-Prelim Calcs'!$C$21*'Drive Train'!$F$39,GB157+FV$2)</f>
        <v>7.1920000000000002</v>
      </c>
      <c r="GC158" s="43">
        <f>'Drive Train'!$F$35-FV158*'DEPRECATED - DT-Prelim Calcs'!$C$21*'Drive Train'!$F$39</f>
        <v>7.1920000000000002</v>
      </c>
      <c r="GD158" s="1">
        <f>IF(GA158&gt;='Drive Train'!$F$29,1,0)</f>
        <v>0</v>
      </c>
      <c r="GE158" s="43">
        <f t="shared" si="238"/>
        <v>103.33333333333333</v>
      </c>
      <c r="GF158" s="49">
        <f>GF157+'DEPRECATED - DT-Prelim Calcs'!$C$11</f>
        <v>616</v>
      </c>
      <c r="GG158" s="2">
        <f>GQ158/'Drive Train'!$F$35</f>
        <v>2.3356443513689067</v>
      </c>
      <c r="GH158" s="36">
        <f>GO158*12*60/(PI() * 'Drive Train'!$F$15)/GG$2*GG158</f>
        <v>-392510.80911824241</v>
      </c>
      <c r="GI158" s="2">
        <f>('DEPRECATED - DT-Prelim Calcs'!$C$6*GG158-GH158)/('DEPRECATED - DT-Prelim Calcs'!$C$6*GG158)*'DEPRECATED - DT-Prelim Calcs'!$C$7*GG158</f>
        <v>299.49268215910467</v>
      </c>
      <c r="GJ158" s="43">
        <f>GI158/'DEPRECATED - DT-Prelim Calcs'!$C$7*('DEPRECATED - DT-Prelim Calcs'!$C$8-'DEPRECATED - DT-Prelim Calcs'!$C$9)+'DEPRECATED - DT-Prelim Calcs'!$C$9</f>
        <v>16317.146117622866</v>
      </c>
      <c r="GK158" s="43">
        <f t="shared" si="239"/>
        <v>29.999999999999982</v>
      </c>
      <c r="GL158" s="2">
        <f t="shared" si="240"/>
        <v>1.4462867232450001</v>
      </c>
      <c r="GM158" s="43">
        <f>GL158*'DEPRECATED - DT-Prelim Calcs'!$C$21/GG$2/'DEPRECATED - DT-Prelim Calcs'!$C$19/'DEPRECATED - DT-Prelim Calcs'!$C$18*3.39*'DEPRECATED - DT-Prelim Calcs'!$C$20</f>
        <v>29.053734754561201</v>
      </c>
      <c r="GN158" s="36">
        <f t="shared" si="241"/>
        <v>0</v>
      </c>
      <c r="GO158" s="43">
        <f>GM157*'DEPRECATED - DT-Prelim Calcs'!$C$11+GO157</f>
        <v>-488.84482810672876</v>
      </c>
      <c r="GP158" s="43">
        <f>GP157+0.5*GM158*'DEPRECATED - DT-Prelim Calcs'!$C$11^2+GO158*'DEPRECATED - DT-Prelim Calcs'!$C$11</f>
        <v>-203919.58038488543</v>
      </c>
      <c r="GQ158" s="43">
        <f>MIN('Drive Train'!$F$35-GK157*'DEPRECATED - DT-Prelim Calcs'!$C$21*'Drive Train'!$F$39,GQ157+GK$2)</f>
        <v>28.961989956974442</v>
      </c>
      <c r="GR158" s="43">
        <f>'Drive Train'!$F$35-GK158*'DEPRECATED - DT-Prelim Calcs'!$C$21*'Drive Train'!$F$39</f>
        <v>10.72</v>
      </c>
      <c r="GS158" s="1">
        <f>IF(GP158&gt;='Drive Train'!$F$29,1,0)</f>
        <v>0</v>
      </c>
      <c r="GT158" s="43">
        <f t="shared" si="242"/>
        <v>33.333333333333314</v>
      </c>
      <c r="GU158" s="49">
        <f>GU157+'DEPRECATED - DT-Prelim Calcs'!$C$11</f>
        <v>616</v>
      </c>
      <c r="GV158" s="2">
        <f>HF158/'Drive Train'!$F$35</f>
        <v>0.84946236559139798</v>
      </c>
      <c r="GW158" s="36">
        <f>HD158*12*60/(PI() * 'Drive Train'!$F$15)/GV$2*GV158</f>
        <v>-2093.8573569065297</v>
      </c>
      <c r="GX158" s="2">
        <f>('DEPRECATED - DT-Prelim Calcs'!$C$6*GV158-GW158)/('DEPRECATED - DT-Prelim Calcs'!$C$6*GV158)*'DEPRECATED - DT-Prelim Calcs'!$C$7*GV158</f>
        <v>5.5231933855157607</v>
      </c>
      <c r="GY158" s="43">
        <f>GX158/'DEPRECATED - DT-Prelim Calcs'!$C$7*('DEPRECATED - DT-Prelim Calcs'!$C$8-'DEPRECATED - DT-Prelim Calcs'!$C$9)+'DEPRECATED - DT-Prelim Calcs'!$C$9</f>
        <v>302.39038592735108</v>
      </c>
      <c r="GZ158" s="43">
        <f t="shared" si="199"/>
        <v>33.333333333333314</v>
      </c>
      <c r="HA158" s="2">
        <f t="shared" si="243"/>
        <v>0.77688449866580189</v>
      </c>
      <c r="HB158" s="43">
        <f>HA158*'DEPRECATED - DT-Prelim Calcs'!$C$21/GV$2/'DEPRECATED - DT-Prelim Calcs'!$C$19/'DEPRECATED - DT-Prelim Calcs'!$C$18*3.39*'DEPRECATED - DT-Prelim Calcs'!$C$20</f>
        <v>15.606446354235723</v>
      </c>
      <c r="HC158" s="36">
        <f t="shared" si="244"/>
        <v>0</v>
      </c>
      <c r="HD158" s="43">
        <f>HB157*'DEPRECATED - DT-Prelim Calcs'!$C$11+HD157</f>
        <v>-7.1701636284738868</v>
      </c>
      <c r="HE158" s="43">
        <f>HE157+0.5*HB158*'DEPRECATED - DT-Prelim Calcs'!$C$11^2+HD158*'DEPRECATED - DT-Prelim Calcs'!$C$11</f>
        <v>-213465.83790759498</v>
      </c>
      <c r="HF158" s="43">
        <f>MIN('Drive Train'!$F$35-GZ157*'DEPRECATED - DT-Prelim Calcs'!$C$21*'Drive Train'!$F$39,HF157+GZ$2)</f>
        <v>10.533333333333335</v>
      </c>
      <c r="HG158" s="43">
        <f>'Drive Train'!$F$35-GZ158*'DEPRECATED - DT-Prelim Calcs'!$C$21*'Drive Train'!$F$39</f>
        <v>10.533333333333335</v>
      </c>
      <c r="HH158" s="1">
        <f>IF(HE158&gt;='Drive Train'!$F$29,1,0)</f>
        <v>0</v>
      </c>
      <c r="HI158" s="43">
        <f t="shared" si="245"/>
        <v>37.037037037037017</v>
      </c>
      <c r="HJ158" s="49">
        <f>HJ157+'DEPRECATED - DT-Prelim Calcs'!$C$11</f>
        <v>616</v>
      </c>
      <c r="HK158" s="2">
        <f>HU158/'Drive Train'!$F$35</f>
        <v>0.83440860215053769</v>
      </c>
      <c r="HL158" s="36">
        <f>HS158*12*60/(PI() * 'Drive Train'!$F$15)/HK$2*HK158</f>
        <v>-115456.23332014524</v>
      </c>
      <c r="HM158" s="2">
        <f>('DEPRECATED - DT-Prelim Calcs'!$C$6*HK158-HL158)/('DEPRECATED - DT-Prelim Calcs'!$C$6*HK158)*'DEPRECATED - DT-Prelim Calcs'!$C$7*HK158</f>
        <v>88.78637544619906</v>
      </c>
      <c r="HN158" s="43">
        <f>HM158/'DEPRECATED - DT-Prelim Calcs'!$C$7*('DEPRECATED - DT-Prelim Calcs'!$C$8-'DEPRECATED - DT-Prelim Calcs'!$C$9)+'DEPRECATED - DT-Prelim Calcs'!$C$9</f>
        <v>4838.3697071436791</v>
      </c>
      <c r="HO158" s="43">
        <f t="shared" si="200"/>
        <v>36.66666666666665</v>
      </c>
      <c r="HP158" s="2">
        <f t="shared" si="246"/>
        <v>1.4462867232450001</v>
      </c>
      <c r="HQ158" s="43">
        <f>HP158*'DEPRECATED - DT-Prelim Calcs'!$C$21/HK$2/'DEPRECATED - DT-Prelim Calcs'!$C$19/'DEPRECATED - DT-Prelim Calcs'!$C$18*3.39*'DEPRECATED - DT-Prelim Calcs'!$C$20</f>
        <v>29.053734754561201</v>
      </c>
      <c r="HR158" s="36">
        <f t="shared" si="247"/>
        <v>0</v>
      </c>
      <c r="HS158" s="43">
        <f>HQ157*'DEPRECATED - DT-Prelim Calcs'!$C$11+HS157</f>
        <v>-402.49892922040516</v>
      </c>
      <c r="HT158" s="43">
        <f>HT157+0.5*HQ158*'DEPRECATED - DT-Prelim Calcs'!$C$11^2+HS158*'DEPRECATED - DT-Prelim Calcs'!$C$11</f>
        <v>-226427.6130488448</v>
      </c>
      <c r="HU158" s="43">
        <f>MIN('Drive Train'!$F$35-HO157*'DEPRECATED - DT-Prelim Calcs'!$C$21*'Drive Train'!$F$39,HU157+HO$2)</f>
        <v>10.346666666666668</v>
      </c>
      <c r="HV158" s="43">
        <f>'Drive Train'!$F$35-HO158*'DEPRECATED - DT-Prelim Calcs'!$C$21*'Drive Train'!$F$39</f>
        <v>10.346666666666668</v>
      </c>
      <c r="HW158" s="1">
        <f>IF(HT158&gt;='Drive Train'!$F$29,1,0)</f>
        <v>0</v>
      </c>
      <c r="HX158" s="43">
        <f t="shared" si="248"/>
        <v>40.740740740740726</v>
      </c>
      <c r="HY158" s="49">
        <f>HY157+'DEPRECATED - DT-Prelim Calcs'!$C$11</f>
        <v>616</v>
      </c>
      <c r="HZ158" s="2">
        <f>IJ158/'Drive Train'!$F$35</f>
        <v>0.8193548387096774</v>
      </c>
      <c r="IA158" s="36">
        <f>IH158*12*60/(PI() * 'Drive Train'!$F$15)/HZ$2*HZ158</f>
        <v>-23497.051291047759</v>
      </c>
      <c r="IB158" s="2">
        <f>('DEPRECATED - DT-Prelim Calcs'!$C$6*HZ158-IA158)/('DEPRECATED - DT-Prelim Calcs'!$C$6*HZ158)*'DEPRECATED - DT-Prelim Calcs'!$C$7*HZ158</f>
        <v>21.115684938848389</v>
      </c>
      <c r="IC158" s="43">
        <f>IB158/'DEPRECATED - DT-Prelim Calcs'!$C$7*('DEPRECATED - DT-Prelim Calcs'!$C$8-'DEPRECATED - DT-Prelim Calcs'!$C$9)+'DEPRECATED - DT-Prelim Calcs'!$C$9</f>
        <v>1151.8320899521882</v>
      </c>
      <c r="ID158" s="43">
        <f t="shared" si="201"/>
        <v>39.999999999999986</v>
      </c>
      <c r="IE158" s="2">
        <f t="shared" si="249"/>
        <v>1.4462867232450001</v>
      </c>
      <c r="IF158" s="43">
        <f>IE158*'DEPRECATED - DT-Prelim Calcs'!$C$21/HZ$2/'DEPRECATED - DT-Prelim Calcs'!$C$19/'DEPRECATED - DT-Prelim Calcs'!$C$18*3.39*'DEPRECATED - DT-Prelim Calcs'!$C$20</f>
        <v>29.053734754561201</v>
      </c>
      <c r="IG158" s="36">
        <f t="shared" si="250"/>
        <v>0</v>
      </c>
      <c r="IH158" s="43">
        <f>IF157*'DEPRECATED - DT-Prelim Calcs'!$C$11+IH157</f>
        <v>-83.41947634974936</v>
      </c>
      <c r="II158" s="43">
        <f>II157+0.5*IF158*'DEPRECATED - DT-Prelim Calcs'!$C$11^2+IH158*'DEPRECATED - DT-Prelim Calcs'!$C$11</f>
        <v>-212274.6051131399</v>
      </c>
      <c r="IJ158" s="43">
        <f>MIN('Drive Train'!$F$35-ID157*'DEPRECATED - DT-Prelim Calcs'!$C$21*'Drive Train'!$F$39,IJ157+ID$2)</f>
        <v>10.16</v>
      </c>
      <c r="IK158" s="43">
        <f>'Drive Train'!$F$35-ID158*'DEPRECATED - DT-Prelim Calcs'!$C$21*'Drive Train'!$F$39</f>
        <v>10.16</v>
      </c>
      <c r="IL158" s="1">
        <f>IF(II158&gt;='Drive Train'!$F$29,1,0)</f>
        <v>0</v>
      </c>
      <c r="IM158" s="43">
        <f t="shared" si="251"/>
        <v>44.444444444444429</v>
      </c>
      <c r="IN158" s="49">
        <f>IN157+'DEPRECATED - DT-Prelim Calcs'!$C$11</f>
        <v>616</v>
      </c>
      <c r="IO158" s="2">
        <f>IY158/'Drive Train'!$F$35</f>
        <v>0.80430107526881722</v>
      </c>
      <c r="IP158" s="36">
        <f>IW158*12*60/(PI() * 'Drive Train'!$F$15)/IO$2*IO158</f>
        <v>-288707.60140971735</v>
      </c>
      <c r="IQ158" s="2">
        <f>('DEPRECATED - DT-Prelim Calcs'!$C$6*IO158-IP158)/('DEPRECATED - DT-Prelim Calcs'!$C$6*IO158)*'DEPRECATED - DT-Prelim Calcs'!$C$7*IO158</f>
        <v>216.0039354617528</v>
      </c>
      <c r="IR158" s="43">
        <f>IQ158/'DEPRECATED - DT-Prelim Calcs'!$C$7*('DEPRECATED - DT-Prelim Calcs'!$C$8-'DEPRECATED - DT-Prelim Calcs'!$C$9)+'DEPRECATED - DT-Prelim Calcs'!$C$9</f>
        <v>11768.878573662652</v>
      </c>
      <c r="IS158" s="43">
        <f t="shared" si="202"/>
        <v>43.333333333333321</v>
      </c>
      <c r="IT158" s="2">
        <f t="shared" si="252"/>
        <v>1.4462867232450001</v>
      </c>
      <c r="IU158" s="43">
        <f>IT158*'DEPRECATED - DT-Prelim Calcs'!$C$21/IO$2/'DEPRECATED - DT-Prelim Calcs'!$C$19/'DEPRECATED - DT-Prelim Calcs'!$C$18*3.39*'DEPRECATED - DT-Prelim Calcs'!$C$20</f>
        <v>29.053734754561201</v>
      </c>
      <c r="IV158" s="36">
        <f t="shared" si="253"/>
        <v>0</v>
      </c>
      <c r="IW158" s="43">
        <f>IU157*'DEPRECATED - DT-Prelim Calcs'!$C$11+IW157</f>
        <v>-1044.1567167392025</v>
      </c>
      <c r="IX158" s="43">
        <f>IX157+0.5*IU158*'DEPRECATED - DT-Prelim Calcs'!$C$11^2+IW158*'DEPRECATED - DT-Prelim Calcs'!$C$11</f>
        <v>-266626.5631695643</v>
      </c>
      <c r="IY158" s="43">
        <f>MIN('Drive Train'!$F$35-IS157*'DEPRECATED - DT-Prelim Calcs'!$C$21*'Drive Train'!$F$39,IY157+IS$2)</f>
        <v>9.9733333333333345</v>
      </c>
      <c r="IZ158" s="43">
        <f>'Drive Train'!$F$35-IS158*'DEPRECATED - DT-Prelim Calcs'!$C$21*'Drive Train'!$F$39</f>
        <v>9.9733333333333345</v>
      </c>
      <c r="JA158" s="1">
        <f>IF(IX158&gt;='Drive Train'!$F$29,1,0)</f>
        <v>0</v>
      </c>
      <c r="JB158" s="43">
        <f t="shared" si="254"/>
        <v>48.148148148148138</v>
      </c>
      <c r="JC158" s="49">
        <f>JC157+'DEPRECATED - DT-Prelim Calcs'!$C$11</f>
        <v>616</v>
      </c>
      <c r="JD158" s="2">
        <f>JN158/'Drive Train'!$F$35</f>
        <v>0.78924731182795704</v>
      </c>
      <c r="JE158" s="36">
        <f>JL158*12*60/(PI() * 'Drive Train'!$F$15)/JD$2*JD158</f>
        <v>-119952.35650561891</v>
      </c>
      <c r="JF158" s="2">
        <f>('DEPRECATED - DT-Prelim Calcs'!$C$6*JD158-JE158)/('DEPRECATED - DT-Prelim Calcs'!$C$6*JD158)*'DEPRECATED - DT-Prelim Calcs'!$C$7*JD158</f>
        <v>91.879712840961005</v>
      </c>
      <c r="JG158" s="43">
        <f>JF158/'DEPRECATED - DT-Prelim Calcs'!$C$7*('DEPRECATED - DT-Prelim Calcs'!$C$8-'DEPRECATED - DT-Prelim Calcs'!$C$9)+'DEPRECATED - DT-Prelim Calcs'!$C$9</f>
        <v>5006.8873413359352</v>
      </c>
      <c r="JH158" s="43">
        <f t="shared" si="203"/>
        <v>46.666666666666657</v>
      </c>
      <c r="JI158" s="2">
        <f t="shared" si="255"/>
        <v>1.4462867232450001</v>
      </c>
      <c r="JJ158" s="43">
        <f>JI158*'DEPRECATED - DT-Prelim Calcs'!$C$21/JD$2/'DEPRECATED - DT-Prelim Calcs'!$C$19/'DEPRECATED - DT-Prelim Calcs'!$C$18*3.39*'DEPRECATED - DT-Prelim Calcs'!$C$20</f>
        <v>29.053734754561201</v>
      </c>
      <c r="JK158" s="36">
        <f t="shared" si="256"/>
        <v>0</v>
      </c>
      <c r="JL158" s="43">
        <f>JJ157*'DEPRECATED - DT-Prelim Calcs'!$C$11+JL157</f>
        <v>-442.10129811322741</v>
      </c>
      <c r="JM158" s="43">
        <f>JM157+0.5*JJ158*'DEPRECATED - DT-Prelim Calcs'!$C$11^2+JL158*'DEPRECATED - DT-Prelim Calcs'!$C$11</f>
        <v>-236022.66739979776</v>
      </c>
      <c r="JN158" s="43">
        <f>MIN('Drive Train'!$F$35-JH157*'DEPRECATED - DT-Prelim Calcs'!$C$21*'Drive Train'!$F$39,JN157+JH$2)</f>
        <v>9.7866666666666671</v>
      </c>
      <c r="JO158" s="43">
        <f>'Drive Train'!$F$35-JH158*'DEPRECATED - DT-Prelim Calcs'!$C$21*'Drive Train'!$F$39</f>
        <v>9.7866666666666671</v>
      </c>
      <c r="JP158" s="1">
        <f>IF(JM158&gt;='Drive Train'!$F$29,1,0)</f>
        <v>0</v>
      </c>
      <c r="JQ158" s="43">
        <f>MIN(JG158,'DEPRECATED - DT-Prelim Calcs'!$C$10)*'DEPRECATED - DT-Prelim Calcs'!$C$11*1000/60/60</f>
        <v>103.33333333333333</v>
      </c>
      <c r="JR158" s="49">
        <f>JR157+'DEPRECATED - DT-Prelim Calcs'!$C$11</f>
        <v>616</v>
      </c>
      <c r="JS158" s="2">
        <f>KC158/'Drive Train'!$F$35</f>
        <v>0.77419354838709686</v>
      </c>
      <c r="JT158" s="36">
        <f>KA158*12*60/(PI() * 'Drive Train'!$F$15)/JS$2*JS158</f>
        <v>-20594.332425735302</v>
      </c>
      <c r="JU158" s="2">
        <f>('DEPRECATED - DT-Prelim Calcs'!$C$6*JS158-JT158)/('DEPRECATED - DT-Prelim Calcs'!$C$6*JS158)*'DEPRECATED - DT-Prelim Calcs'!$C$7*JS158</f>
        <v>18.77006164110454</v>
      </c>
      <c r="JV158" s="43">
        <f>JU158/'DEPRECATED - DT-Prelim Calcs'!$C$7*('DEPRECATED - DT-Prelim Calcs'!$C$8-'DEPRECATED - DT-Prelim Calcs'!$C$9)+'DEPRECATED - DT-Prelim Calcs'!$C$9</f>
        <v>1024.0481341795758</v>
      </c>
      <c r="JW158" s="43">
        <f t="shared" si="204"/>
        <v>49.999999999999993</v>
      </c>
      <c r="JX158" s="2">
        <f t="shared" si="257"/>
        <v>1.4462867232450001</v>
      </c>
      <c r="JY158" s="43">
        <f>JX158*'DEPRECATED - DT-Prelim Calcs'!$C$21/JS$2/'DEPRECATED - DT-Prelim Calcs'!$C$19/'DEPRECATED - DT-Prelim Calcs'!$C$18*3.39*'DEPRECATED - DT-Prelim Calcs'!$C$20</f>
        <v>29.053734754561201</v>
      </c>
      <c r="JZ158" s="36">
        <f t="shared" si="258"/>
        <v>0</v>
      </c>
      <c r="KA158" s="43">
        <f>JY157*'DEPRECATED - DT-Prelim Calcs'!$C$11+KA157</f>
        <v>-77.379209378185138</v>
      </c>
      <c r="KB158" s="43">
        <f>KB157+0.5*JY158*'DEPRECATED - DT-Prelim Calcs'!$C$11^2+KA158*'DEPRECATED - DT-Prelim Calcs'!$C$11</f>
        <v>-243212.15083644245</v>
      </c>
      <c r="KC158" s="43">
        <f>MIN('Drive Train'!$F$35-JW157*'DEPRECATED - DT-Prelim Calcs'!$C$21*'Drive Train'!$F$39,KC157+JW$2)</f>
        <v>9.6000000000000014</v>
      </c>
      <c r="KD158" s="43">
        <f>'Drive Train'!$F$35-JW158*'DEPRECATED - DT-Prelim Calcs'!$C$21*'Drive Train'!$F$39</f>
        <v>9.6000000000000014</v>
      </c>
      <c r="KE158" s="1">
        <f>IF(KB158&gt;='Drive Train'!$F$29,1,0)</f>
        <v>0</v>
      </c>
      <c r="KF158" s="43">
        <f>MIN(JV158,'DEPRECATED - DT-Prelim Calcs'!$C$10)*'DEPRECATED - DT-Prelim Calcs'!$C$11*1000/60/60</f>
        <v>103.33333333333333</v>
      </c>
      <c r="KG158" s="49">
        <f>KG157+'DEPRECATED - DT-Prelim Calcs'!$C$11</f>
        <v>616</v>
      </c>
      <c r="KH158" s="2">
        <f>KR158/'Drive Train'!$F$35</f>
        <v>0.75913978494623657</v>
      </c>
      <c r="KI158" s="36">
        <f>KP158*12*60/(PI() * 'Drive Train'!$F$15)/KH$2*KH158</f>
        <v>-55019.066092915476</v>
      </c>
      <c r="KJ158" s="2">
        <f>('DEPRECATED - DT-Prelim Calcs'!$C$6*KH158-KI158)/('DEPRECATED - DT-Prelim Calcs'!$C$6*KH158)*'DEPRECATED - DT-Prelim Calcs'!$C$7*KH158</f>
        <v>44.005415744340425</v>
      </c>
      <c r="KK158" s="43">
        <f>KJ158/'DEPRECATED - DT-Prelim Calcs'!$C$7*('DEPRECATED - DT-Prelim Calcs'!$C$8-'DEPRECATED - DT-Prelim Calcs'!$C$9)+'DEPRECATED - DT-Prelim Calcs'!$C$9</f>
        <v>2398.8099621916799</v>
      </c>
      <c r="KL158" s="43">
        <f t="shared" si="205"/>
        <v>53.333333333333329</v>
      </c>
      <c r="KM158" s="2">
        <f t="shared" si="259"/>
        <v>1.4462867232450001</v>
      </c>
      <c r="KN158" s="43">
        <f>KM158*'DEPRECATED - DT-Prelim Calcs'!$C$21/KH$2/'DEPRECATED - DT-Prelim Calcs'!$C$19/'DEPRECATED - DT-Prelim Calcs'!$C$18*3.39*'DEPRECATED - DT-Prelim Calcs'!$C$20</f>
        <v>29.053734754561201</v>
      </c>
      <c r="KO158" s="36">
        <f t="shared" si="260"/>
        <v>0</v>
      </c>
      <c r="KP158" s="43">
        <f>KN157*'DEPRECATED - DT-Prelim Calcs'!$C$11+KP157</f>
        <v>-210.82280095967548</v>
      </c>
      <c r="KQ158" s="43">
        <f>KQ157+0.5*KN158*'DEPRECATED - DT-Prelim Calcs'!$C$11^2+KP158*'DEPRECATED - DT-Prelim Calcs'!$C$11</f>
        <v>-254650.21818917757</v>
      </c>
      <c r="KR158" s="43">
        <f>MIN('Drive Train'!$F$35-KL157*'DEPRECATED - DT-Prelim Calcs'!$C$21*'Drive Train'!$F$39,KR157+KL$2)</f>
        <v>9.413333333333334</v>
      </c>
      <c r="KS158" s="43">
        <f>'Drive Train'!$F$35-KL158*'DEPRECATED - DT-Prelim Calcs'!$C$21*'Drive Train'!$F$39</f>
        <v>9.413333333333334</v>
      </c>
      <c r="KT158" s="1">
        <f>IF(KQ158&gt;='Drive Train'!$F$29,1,0)</f>
        <v>0</v>
      </c>
      <c r="KU158" s="43">
        <f>MIN(KK158,'DEPRECATED - DT-Prelim Calcs'!$C$10)*'DEPRECATED - DT-Prelim Calcs'!$C$11*1000/60/60</f>
        <v>103.33333333333333</v>
      </c>
      <c r="KV158" s="49">
        <f>KV157+'DEPRECATED - DT-Prelim Calcs'!$C$11</f>
        <v>616</v>
      </c>
      <c r="KW158" s="2">
        <f>LG158/'Drive Train'!$F$35</f>
        <v>3.6129680356519129</v>
      </c>
      <c r="KX158" s="36">
        <f>LE158*12*60/(PI() * 'Drive Train'!$F$15)/KW$2*KW158</f>
        <v>-1170843.986772947</v>
      </c>
      <c r="KY158" s="2">
        <f>('DEPRECATED - DT-Prelim Calcs'!$C$6*KW158-KX158)/('DEPRECATED - DT-Prelim Calcs'!$C$6*KW158)*'DEPRECATED - DT-Prelim Calcs'!$C$7*KW158</f>
        <v>877.64361287170937</v>
      </c>
      <c r="KZ158" s="43">
        <f>KY158/'DEPRECATED - DT-Prelim Calcs'!$C$7*('DEPRECATED - DT-Prelim Calcs'!$C$8-'DEPRECATED - DT-Prelim Calcs'!$C$9)+'DEPRECATED - DT-Prelim Calcs'!$C$9</f>
        <v>47813.428163906552</v>
      </c>
      <c r="LA158" s="43">
        <f t="shared" si="206"/>
        <v>56.666666666666664</v>
      </c>
      <c r="LB158" s="2">
        <f t="shared" si="261"/>
        <v>1.4462867232450001</v>
      </c>
      <c r="LC158" s="43">
        <f>LB158*'DEPRECATED - DT-Prelim Calcs'!$C$21/KW$2/'DEPRECATED - DT-Prelim Calcs'!$C$19/'DEPRECATED - DT-Prelim Calcs'!$C$18*3.39*'DEPRECATED - DT-Prelim Calcs'!$C$20</f>
        <v>29.053734754561201</v>
      </c>
      <c r="LD158" s="36">
        <f t="shared" si="262"/>
        <v>0</v>
      </c>
      <c r="LE158" s="43">
        <f>LC157*'DEPRECATED - DT-Prelim Calcs'!$C$11+LE157</f>
        <v>-942.67291207285837</v>
      </c>
      <c r="LF158" s="43">
        <f>LF157+0.5*LC158*'DEPRECATED - DT-Prelim Calcs'!$C$11^2+LE158*'DEPRECATED - DT-Prelim Calcs'!$C$11</f>
        <v>-275397.7826600956</v>
      </c>
      <c r="LG158" s="43">
        <f>MIN('Drive Train'!$F$35-LA157*'DEPRECATED - DT-Prelim Calcs'!$C$21*'Drive Train'!$F$39,LG157+LA$2)</f>
        <v>44.800803642083721</v>
      </c>
      <c r="LH158" s="43">
        <f>'Drive Train'!$F$35-LA158*'DEPRECATED - DT-Prelim Calcs'!$C$21*'Drive Train'!$F$39</f>
        <v>9.2266666666666666</v>
      </c>
      <c r="LI158" s="1">
        <f>IF(LF158&gt;='Drive Train'!$F$29,1,0)</f>
        <v>0</v>
      </c>
      <c r="LJ158" s="43">
        <f>MIN(KZ158,'DEPRECATED - DT-Prelim Calcs'!$C$10)*'DEPRECATED - DT-Prelim Calcs'!$C$11*1000/60/60</f>
        <v>103.33333333333333</v>
      </c>
      <c r="LK158" s="49">
        <f>LK157+'DEPRECATED - DT-Prelim Calcs'!$C$11</f>
        <v>616</v>
      </c>
      <c r="LL158" s="2">
        <f>LV158/'Drive Train'!$F$35</f>
        <v>0.72903225806451621</v>
      </c>
      <c r="LM158" s="36">
        <f>LT158*12*60/(PI() * 'Drive Train'!$F$15)/LL$2*LL158</f>
        <v>-22987.569587079372</v>
      </c>
      <c r="LN158" s="2">
        <f>('DEPRECATED - DT-Prelim Calcs'!$C$6*LL158-LM158)/('DEPRECATED - DT-Prelim Calcs'!$C$6*LL158)*'DEPRECATED - DT-Prelim Calcs'!$C$7*LL158</f>
        <v>20.317547083959298</v>
      </c>
      <c r="LO158" s="43">
        <f>LN158/'DEPRECATED - DT-Prelim Calcs'!$C$7*('DEPRECATED - DT-Prelim Calcs'!$C$8-'DEPRECATED - DT-Prelim Calcs'!$C$9)+'DEPRECATED - DT-Prelim Calcs'!$C$9</f>
        <v>1108.3514456186781</v>
      </c>
      <c r="LP158" s="43">
        <f t="shared" si="207"/>
        <v>60</v>
      </c>
      <c r="LQ158" s="2">
        <f t="shared" si="263"/>
        <v>1.4462867232450001</v>
      </c>
      <c r="LR158" s="43">
        <f>LQ158*'DEPRECATED - DT-Prelim Calcs'!$C$21/LL$2/'DEPRECATED - DT-Prelim Calcs'!$C$19/'DEPRECATED - DT-Prelim Calcs'!$C$18*3.39*'DEPRECATED - DT-Prelim Calcs'!$C$20</f>
        <v>29.053734754561201</v>
      </c>
      <c r="LS158" s="36">
        <f t="shared" si="264"/>
        <v>0</v>
      </c>
      <c r="LT158" s="43">
        <f>LR157*'DEPRECATED - DT-Prelim Calcs'!$C$11+LT157</f>
        <v>-91.721770398977142</v>
      </c>
      <c r="LU158" s="43">
        <f>LU157+0.5*LR158*'DEPRECATED - DT-Prelim Calcs'!$C$11^2+LT158*'DEPRECATED - DT-Prelim Calcs'!$C$11</f>
        <v>-274590.05492603756</v>
      </c>
      <c r="LV158" s="43">
        <f>MIN('Drive Train'!$F$35-LP157*'DEPRECATED - DT-Prelim Calcs'!$C$21*'Drive Train'!$F$39,LV157+LP$2)</f>
        <v>9.0400000000000009</v>
      </c>
      <c r="LW158" s="43">
        <f>'Drive Train'!$F$35-LP158*'DEPRECATED - DT-Prelim Calcs'!$C$21*'Drive Train'!$F$39</f>
        <v>9.0400000000000009</v>
      </c>
      <c r="LX158" s="1">
        <f>IF(LU158&gt;='Drive Train'!$F$29,1,0)</f>
        <v>0</v>
      </c>
      <c r="LY158" s="43">
        <f>MIN(LO158,'DEPRECATED - DT-Prelim Calcs'!$C$10)*'DEPRECATED - DT-Prelim Calcs'!$C$11*1000/60/60</f>
        <v>103.33333333333333</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1"/>
        <v>0</v>
      </c>
      <c r="X159" s="2">
        <f>MAX(MIN(IF(AND(AI158=1,AG159&lt;0),-1,1)*(W159-$C$9)/($C$8-$C$9)*$C$7-$C$29*AE159/T$2 -  AI158*$C$29/2,X$2),MAX(X$4:X158)*-1)</f>
        <v>-0.27672021620693066</v>
      </c>
      <c r="Y159" s="43">
        <f t="shared" si="182"/>
        <v>0</v>
      </c>
      <c r="Z159" s="43">
        <f t="shared" si="183"/>
        <v>0</v>
      </c>
      <c r="AA159" s="43">
        <f t="shared" si="184"/>
        <v>0</v>
      </c>
      <c r="AB159" s="43" t="e">
        <f t="shared" si="185"/>
        <v>#N/A</v>
      </c>
      <c r="AC159" s="36">
        <f t="shared" si="208"/>
        <v>1</v>
      </c>
      <c r="AD159" s="1">
        <f t="shared" si="186"/>
        <v>1</v>
      </c>
      <c r="AE159" s="43">
        <f t="shared" si="187"/>
        <v>0</v>
      </c>
      <c r="AF159" s="43" t="e">
        <f t="shared" si="188"/>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889.49632897085212</v>
      </c>
      <c r="AK159" s="43">
        <f t="shared" si="265"/>
        <v>0</v>
      </c>
      <c r="AL159" s="49">
        <f>AL158+'DEPRECATED - DT-Prelim Calcs'!$C$11</f>
        <v>620</v>
      </c>
      <c r="AM159" s="2">
        <f>AW159/'Drive Train'!$F$35</f>
        <v>1.0057546266781807</v>
      </c>
      <c r="AN159" s="36">
        <f>AU159*12*60/(PI() * 'Drive Train'!$F$15)/AM$2*AM159</f>
        <v>2639.4892849961666</v>
      </c>
      <c r="AO159" s="2">
        <f>('DEPRECATED - DT-Prelim Calcs'!$C$6*AM159-AN159)/('DEPRECATED - DT-Prelim Calcs'!$C$6*AM159)*'DEPRECATED - DT-Prelim Calcs'!$C$7*AM159</f>
        <v>2.7766749755106335</v>
      </c>
      <c r="AP159" s="43">
        <f>AO159/'DEPRECATED - DT-Prelim Calcs'!$C$7*('DEPRECATED - DT-Prelim Calcs'!$C$8-'DEPRECATED - DT-Prelim Calcs'!$C$9)+'DEPRECATED - DT-Prelim Calcs'!$C$9</f>
        <v>152.76662180020614</v>
      </c>
      <c r="AQ159" s="43">
        <f t="shared" si="189"/>
        <v>93</v>
      </c>
      <c r="AR159" s="2">
        <f t="shared" si="209"/>
        <v>1.4745857812663528</v>
      </c>
      <c r="AS159" s="43">
        <f>AR159*'DEPRECATED - DT-Prelim Calcs'!$C$21/AM$2/'DEPRECATED - DT-Prelim Calcs'!$C$19/'DEPRECATED - DT-Prelim Calcs'!$C$18*3.39*'DEPRECATED - DT-Prelim Calcs'!$C$20</f>
        <v>14.811110229110003</v>
      </c>
      <c r="AT159" s="36">
        <f t="shared" si="210"/>
        <v>0</v>
      </c>
      <c r="AU159" s="43">
        <f>AS158*'DEPRECATED - DT-Prelim Calcs'!$C$11+AU158</f>
        <v>15.268064188594163</v>
      </c>
      <c r="AV159" s="43">
        <f>AV158+0.5*AS159*'DEPRECATED - DT-Prelim Calcs'!$C$11^2+AU159*'DEPRECATED - DT-Prelim Calcs'!$C$11</f>
        <v>9293.3318112354627</v>
      </c>
      <c r="AW159" s="43">
        <f>MIN('Drive Train'!$F$35-AQ158*'DEPRECATED - DT-Prelim Calcs'!$C$21*'Drive Train'!$F$39,AW158+AQ$2)</f>
        <v>12.471357370809441</v>
      </c>
      <c r="AX159" s="43">
        <f>'Drive Train'!$F$35-AQ159*'DEPRECATED - DT-Prelim Calcs'!$C$21*'Drive Train'!$F$39</f>
        <v>7.1920000000000002</v>
      </c>
      <c r="AY159" s="1">
        <f>IF(AV159&gt;='Drive Train'!$F$29,1,0)</f>
        <v>1</v>
      </c>
      <c r="AZ159" s="43">
        <f t="shared" si="211"/>
        <v>103.33333333333333</v>
      </c>
      <c r="BA159" s="49">
        <f>BA158+'DEPRECATED - DT-Prelim Calcs'!$C$11</f>
        <v>620</v>
      </c>
      <c r="BB159" s="2">
        <f>BL159/'Drive Train'!$F$35</f>
        <v>1.6411748539193154</v>
      </c>
      <c r="BC159" s="36">
        <f>BJ159*12*60/(PI() * 'Drive Train'!$F$15)/BB$2*BB159</f>
        <v>-64864.861520304883</v>
      </c>
      <c r="BD159" s="2">
        <f>('DEPRECATED - DT-Prelim Calcs'!$C$6*BB159-BC159)/('DEPRECATED - DT-Prelim Calcs'!$C$6*BB159)*'DEPRECATED - DT-Prelim Calcs'!$C$7*BB159</f>
        <v>55.379900116641764</v>
      </c>
      <c r="BE159" s="43">
        <f>BD159/'DEPRECATED - DT-Prelim Calcs'!$C$7*('DEPRECATED - DT-Prelim Calcs'!$C$8-'DEPRECATED - DT-Prelim Calcs'!$C$9)+'DEPRECATED - DT-Prelim Calcs'!$C$9</f>
        <v>3018.464707846902</v>
      </c>
      <c r="BF159" s="43">
        <f t="shared" si="190"/>
        <v>93</v>
      </c>
      <c r="BG159" s="2">
        <f t="shared" si="212"/>
        <v>2.0025508475699998</v>
      </c>
      <c r="BH159" s="43">
        <f>BG159*'DEPRECATED - DT-Prelim Calcs'!$C$21/BB$2/'DEPRECATED - DT-Prelim Calcs'!$C$19/'DEPRECATED - DT-Prelim Calcs'!$C$18*3.39*'DEPRECATED - DT-Prelim Calcs'!$C$20</f>
        <v>29.053734754561201</v>
      </c>
      <c r="BI159" s="36">
        <f t="shared" si="213"/>
        <v>0</v>
      </c>
      <c r="BJ159" s="43">
        <f>BH158*'DEPRECATED - DT-Prelim Calcs'!$C$11+BJ158</f>
        <v>-159.18784779872732</v>
      </c>
      <c r="BK159" s="43">
        <f>BK158+0.5*BH159*'DEPRECATED - DT-Prelim Calcs'!$C$11^2+BJ159*'DEPRECATED - DT-Prelim Calcs'!$C$11</f>
        <v>-79527.068629795423</v>
      </c>
      <c r="BL159" s="43">
        <f>MIN('Drive Train'!$F$35-BF158*'DEPRECATED - DT-Prelim Calcs'!$C$21*'Drive Train'!$F$39,BL158+BF$2)</f>
        <v>20.35056818859951</v>
      </c>
      <c r="BM159" s="43">
        <f>'Drive Train'!$F$35-BF159*'DEPRECATED - DT-Prelim Calcs'!$C$21*'Drive Train'!$F$39</f>
        <v>7.1920000000000002</v>
      </c>
      <c r="BN159" s="1">
        <f>IF(BK159&gt;='Drive Train'!$F$29,1,0)</f>
        <v>0</v>
      </c>
      <c r="BO159" s="43">
        <f t="shared" si="214"/>
        <v>103.33333333333333</v>
      </c>
      <c r="BP159" s="49">
        <f>BP158+'DEPRECATED - DT-Prelim Calcs'!$C$11</f>
        <v>620</v>
      </c>
      <c r="BQ159" s="2">
        <f>CA159/'Drive Train'!$F$35</f>
        <v>0.57999999999999996</v>
      </c>
      <c r="BR159" s="36">
        <f>BY159*12*60/(PI() * 'Drive Train'!$F$15)/BQ$2*BQ159</f>
        <v>-63519.495211966627</v>
      </c>
      <c r="BS159" s="2">
        <f>('DEPRECATED - DT-Prelim Calcs'!$C$6*BQ159-BR159)/('DEPRECATED - DT-Prelim Calcs'!$C$6*BQ159)*'DEPRECATED - DT-Prelim Calcs'!$C$7*BQ159</f>
        <v>49.413998204408074</v>
      </c>
      <c r="BT159" s="43">
        <f>BS159/'DEPRECATED - DT-Prelim Calcs'!$C$7*('DEPRECATED - DT-Prelim Calcs'!$C$8-'DEPRECATED - DT-Prelim Calcs'!$C$9)+'DEPRECATED - DT-Prelim Calcs'!$C$9</f>
        <v>2693.4566185983499</v>
      </c>
      <c r="BU159" s="43">
        <f t="shared" si="191"/>
        <v>93</v>
      </c>
      <c r="BV159" s="2">
        <f t="shared" si="215"/>
        <v>1.5313624128476471</v>
      </c>
      <c r="BW159" s="43">
        <f>BV159*'DEPRECATED - DT-Prelim Calcs'!$C$21/BQ$2/'DEPRECATED - DT-Prelim Calcs'!$C$19/'DEPRECATED - DT-Prelim Calcs'!$C$18*3.39*'DEPRECATED - DT-Prelim Calcs'!$C$20</f>
        <v>29.053734754561201</v>
      </c>
      <c r="BX159" s="36">
        <f t="shared" si="216"/>
        <v>0</v>
      </c>
      <c r="BY159" s="43">
        <f>BW158*'DEPRECATED - DT-Prelim Calcs'!$C$11+BY158</f>
        <v>-337.30963407310082</v>
      </c>
      <c r="BZ159" s="43">
        <f>BZ158+0.5*BW159*'DEPRECATED - DT-Prelim Calcs'!$C$11^2+BY159*'DEPRECATED - DT-Prelim Calcs'!$C$11</f>
        <v>-191029.43608318822</v>
      </c>
      <c r="CA159" s="43">
        <f>MIN('Drive Train'!$F$35-BU158*'DEPRECATED - DT-Prelim Calcs'!$C$21*'Drive Train'!$F$39,CA158+BU$2)</f>
        <v>7.1920000000000002</v>
      </c>
      <c r="CB159" s="43">
        <f>'Drive Train'!$F$35-BU159*'DEPRECATED - DT-Prelim Calcs'!$C$21*'Drive Train'!$F$39</f>
        <v>7.1920000000000002</v>
      </c>
      <c r="CC159" s="1">
        <f>IF(BZ159&gt;='Drive Train'!$F$29,1,0)</f>
        <v>0</v>
      </c>
      <c r="CD159" s="43">
        <f t="shared" si="217"/>
        <v>103.33333333333333</v>
      </c>
      <c r="CE159" s="49">
        <f>CE158+'DEPRECATED - DT-Prelim Calcs'!$C$11</f>
        <v>620</v>
      </c>
      <c r="CF159" s="2">
        <f>CP159/'Drive Train'!$F$35</f>
        <v>0.57999999999999996</v>
      </c>
      <c r="CG159" s="36">
        <f>CN159*12*60/(PI() * 'Drive Train'!$F$15)/CF$2*CF159</f>
        <v>-48632.818443171076</v>
      </c>
      <c r="CH159" s="2">
        <f>('DEPRECATED - DT-Prelim Calcs'!$C$6*CF159-CG159)/('DEPRECATED - DT-Prelim Calcs'!$C$6*CF159)*'DEPRECATED - DT-Prelim Calcs'!$C$7*CF159</f>
        <v>38.470657444901633</v>
      </c>
      <c r="CI159" s="43">
        <f>CH159/'DEPRECATED - DT-Prelim Calcs'!$C$7*('DEPRECATED - DT-Prelim Calcs'!$C$8-'DEPRECATED - DT-Prelim Calcs'!$C$9)+'DEPRECATED - DT-Prelim Calcs'!$C$9</f>
        <v>2097.2895473715066</v>
      </c>
      <c r="CJ159" s="43">
        <f t="shared" si="192"/>
        <v>93</v>
      </c>
      <c r="CK159" s="2">
        <f t="shared" si="218"/>
        <v>1.2396743342100003</v>
      </c>
      <c r="CL159" s="43">
        <f>CK159*'DEPRECATED - DT-Prelim Calcs'!$C$21/CF$2/'DEPRECATED - DT-Prelim Calcs'!$C$19/'DEPRECATED - DT-Prelim Calcs'!$C$18*3.39*'DEPRECATED - DT-Prelim Calcs'!$C$20</f>
        <v>29.053734754561205</v>
      </c>
      <c r="CM159" s="36">
        <f t="shared" si="219"/>
        <v>0</v>
      </c>
      <c r="CN159" s="43">
        <f>CL158*'DEPRECATED - DT-Prelim Calcs'!$C$11+CN158</f>
        <v>-209.06473063003904</v>
      </c>
      <c r="CO159" s="43">
        <f>CO158+0.5*CL159*'DEPRECATED - DT-Prelim Calcs'!$C$11^2+CN159*'DEPRECATED - DT-Prelim Calcs'!$C$11</f>
        <v>-374171.55684361845</v>
      </c>
      <c r="CP159" s="43">
        <f>MIN('Drive Train'!$F$35-CJ158*'DEPRECATED - DT-Prelim Calcs'!$C$21*'Drive Train'!$F$39,CP158+CJ$2)</f>
        <v>7.1920000000000002</v>
      </c>
      <c r="CQ159" s="43">
        <f>'Drive Train'!$F$35-CJ159*'DEPRECATED - DT-Prelim Calcs'!$C$21*'Drive Train'!$F$39</f>
        <v>7.1920000000000002</v>
      </c>
      <c r="CR159" s="1">
        <f>IF(CO159&gt;='Drive Train'!$F$29,1,0)</f>
        <v>0</v>
      </c>
      <c r="CS159" s="43">
        <f t="shared" si="220"/>
        <v>103.33333333333333</v>
      </c>
      <c r="CT159" s="49">
        <f>CT158+'DEPRECATED - DT-Prelim Calcs'!$C$11</f>
        <v>620</v>
      </c>
      <c r="CU159" s="2">
        <f>DE159/'Drive Train'!$F$35</f>
        <v>0.57999999999999996</v>
      </c>
      <c r="CV159" s="36">
        <f>DC159*12*60/(PI() * 'Drive Train'!$F$15)/CU$2*CU159</f>
        <v>-400152.97565619485</v>
      </c>
      <c r="CW159" s="2">
        <f>('DEPRECATED - DT-Prelim Calcs'!$C$6*CU159-CV159)/('DEPRECATED - DT-Prelim Calcs'!$C$6*CU159)*'DEPRECATED - DT-Prelim Calcs'!$C$7*CU159</f>
        <v>296.87654103880158</v>
      </c>
      <c r="CX159" s="43">
        <f>CW159/'DEPRECATED - DT-Prelim Calcs'!$C$7*('DEPRECATED - DT-Prelim Calcs'!$C$8-'DEPRECATED - DT-Prelim Calcs'!$C$9)+'DEPRECATED - DT-Prelim Calcs'!$C$9</f>
        <v>16174.624996889936</v>
      </c>
      <c r="CY159" s="43">
        <f t="shared" si="193"/>
        <v>93</v>
      </c>
      <c r="CZ159" s="2">
        <f t="shared" si="221"/>
        <v>1.0413264407364002</v>
      </c>
      <c r="DA159" s="43">
        <f>CZ159*'DEPRECATED - DT-Prelim Calcs'!$C$21/CU$2/'DEPRECATED - DT-Prelim Calcs'!$C$19/'DEPRECATED - DT-Prelim Calcs'!$C$18*3.39*'DEPRECATED - DT-Prelim Calcs'!$C$20</f>
        <v>29.053734754561201</v>
      </c>
      <c r="DB159" s="36">
        <f t="shared" si="222"/>
        <v>0</v>
      </c>
      <c r="DC159" s="43">
        <f>DA158*'DEPRECATED - DT-Prelim Calcs'!$C$11+DC158</f>
        <v>-1444.9628145213765</v>
      </c>
      <c r="DD159" s="43">
        <f>DD158+0.5*DA159*'DEPRECATED - DT-Prelim Calcs'!$C$11^2+DC159*'DEPRECATED - DT-Prelim Calcs'!$C$11</f>
        <v>-642918.18423546478</v>
      </c>
      <c r="DE159" s="43">
        <f>MIN('Drive Train'!$F$35-CY158*'DEPRECATED - DT-Prelim Calcs'!$C$21*'Drive Train'!$F$39,DE158+CY$2)</f>
        <v>7.1920000000000002</v>
      </c>
      <c r="DF159" s="43">
        <f>'Drive Train'!$F$35-CY159*'DEPRECATED - DT-Prelim Calcs'!$C$21*'Drive Train'!$F$39</f>
        <v>7.1920000000000002</v>
      </c>
      <c r="DG159" s="1">
        <f>IF(DD159&gt;='Drive Train'!$F$29,1,0)</f>
        <v>0</v>
      </c>
      <c r="DH159" s="43">
        <f t="shared" si="223"/>
        <v>103.33333333333333</v>
      </c>
      <c r="DI159" s="49">
        <f>DI158+'DEPRECATED - DT-Prelim Calcs'!$C$11</f>
        <v>620</v>
      </c>
      <c r="DJ159" s="2">
        <f>DT159/'Drive Train'!$F$35</f>
        <v>0.57999999999999996</v>
      </c>
      <c r="DK159" s="36">
        <f>DR159*12*60/(PI() * 'Drive Train'!$F$15)/DJ$2*DJ159</f>
        <v>29141.52961249588</v>
      </c>
      <c r="DL159" s="2">
        <f>('DEPRECATED - DT-Prelim Calcs'!$C$6*DJ159-DK159)/('DEPRECATED - DT-Prelim Calcs'!$C$6*DJ159)*'DEPRECATED - DT-Prelim Calcs'!$C$7*DJ159</f>
        <v>-18.702021611693684</v>
      </c>
      <c r="DM159" s="43">
        <f>DL159/'DEPRECATED - DT-Prelim Calcs'!$C$7*('DEPRECATED - DT-Prelim Calcs'!$C$8-'DEPRECATED - DT-Prelim Calcs'!$C$9)+'DEPRECATED - DT-Prelim Calcs'!$C$9</f>
        <v>-1017.3414758609244</v>
      </c>
      <c r="DN159" s="43">
        <f t="shared" si="194"/>
        <v>-1017.3414758609244</v>
      </c>
      <c r="DO159" s="2">
        <f t="shared" si="224"/>
        <v>-22.626819100093549</v>
      </c>
      <c r="DP159" s="43">
        <f>DO159*'DEPRECATED - DT-Prelim Calcs'!$C$21/DJ$2/'DEPRECATED - DT-Prelim Calcs'!$C$19/'DEPRECATED - DT-Prelim Calcs'!$C$18*3.39*'DEPRECATED - DT-Prelim Calcs'!$C$20</f>
        <v>-732.31269918590669</v>
      </c>
      <c r="DQ159" s="36">
        <f t="shared" si="225"/>
        <v>1</v>
      </c>
      <c r="DR159" s="43">
        <f>DP158*'DEPRECATED - DT-Prelim Calcs'!$C$11+DR158</f>
        <v>90.71622606518676</v>
      </c>
      <c r="DS159" s="43">
        <f>DS158+0.5*DP159*'DEPRECATED - DT-Prelim Calcs'!$C$11^2+DR159*'DEPRECATED - DT-Prelim Calcs'!$C$11</f>
        <v>-1036157.0549988874</v>
      </c>
      <c r="DT159" s="43">
        <f>MIN('Drive Train'!$F$35-DN158*'DEPRECATED - DT-Prelim Calcs'!$C$21*'Drive Train'!$F$39,DT158+DN$2)</f>
        <v>7.1920000000000002</v>
      </c>
      <c r="DU159" s="43">
        <f>'Drive Train'!$F$35-DN159*'DEPRECATED - DT-Prelim Calcs'!$C$21*'Drive Train'!$F$39</f>
        <v>69.371122648211767</v>
      </c>
      <c r="DV159" s="1">
        <f>IF(DS159&gt;='Drive Train'!$F$29,1,0)</f>
        <v>0</v>
      </c>
      <c r="DW159" s="43">
        <f t="shared" si="226"/>
        <v>-1130.3794176232493</v>
      </c>
      <c r="DX159" s="49">
        <f>DX158+'DEPRECATED - DT-Prelim Calcs'!$C$11</f>
        <v>620</v>
      </c>
      <c r="DY159" s="2">
        <f>EI159/'Drive Train'!$F$35</f>
        <v>0.57999999999999996</v>
      </c>
      <c r="DZ159" s="36">
        <f>EG159*12*60/(PI() * 'Drive Train'!$F$15)/DY$2*DY159</f>
        <v>-646907.47595457127</v>
      </c>
      <c r="EA159" s="2">
        <f>('DEPRECATED - DT-Prelim Calcs'!$C$6*DY159-DZ159)/('DEPRECATED - DT-Prelim Calcs'!$C$6*DY159)*'DEPRECATED - DT-Prelim Calcs'!$C$7*DY159</f>
        <v>478.26817213588396</v>
      </c>
      <c r="EB159" s="43">
        <f>EA159/'DEPRECATED - DT-Prelim Calcs'!$C$7*('DEPRECATED - DT-Prelim Calcs'!$C$8-'DEPRECATED - DT-Prelim Calcs'!$C$9)+'DEPRECATED - DT-Prelim Calcs'!$C$9</f>
        <v>26056.407885014571</v>
      </c>
      <c r="EC159" s="43">
        <f t="shared" si="195"/>
        <v>93</v>
      </c>
      <c r="ED159" s="2">
        <f t="shared" si="227"/>
        <v>0.78888366722454539</v>
      </c>
      <c r="EE159" s="43">
        <f>ED159*'DEPRECATED - DT-Prelim Calcs'!$C$21/DY$2/'DEPRECATED - DT-Prelim Calcs'!$C$19/'DEPRECATED - DT-Prelim Calcs'!$C$18*3.39*'DEPRECATED - DT-Prelim Calcs'!$C$20</f>
        <v>29.053734754561201</v>
      </c>
      <c r="EF159" s="36">
        <f t="shared" si="228"/>
        <v>0</v>
      </c>
      <c r="EG159" s="43">
        <f>EE158*'DEPRECATED - DT-Prelim Calcs'!$C$11+EG158</f>
        <v>-1769.6967729111784</v>
      </c>
      <c r="EH159" s="43">
        <f>EH158+0.5*EE159*'DEPRECATED - DT-Prelim Calcs'!$C$11^2+EG159*'DEPRECATED - DT-Prelim Calcs'!$C$11</f>
        <v>-1058778.5383558874</v>
      </c>
      <c r="EI159" s="43">
        <f>MIN('Drive Train'!$F$35-EC158*'DEPRECATED - DT-Prelim Calcs'!$C$21*'Drive Train'!$F$39,EI158+EC$2)</f>
        <v>7.1920000000000002</v>
      </c>
      <c r="EJ159" s="43">
        <f>'Drive Train'!$F$35-EC159*'DEPRECATED - DT-Prelim Calcs'!$C$21*'Drive Train'!$F$39</f>
        <v>7.1920000000000002</v>
      </c>
      <c r="EK159" s="1">
        <f>IF(EH159&gt;='Drive Train'!$F$29,1,0)</f>
        <v>0</v>
      </c>
      <c r="EL159" s="43">
        <f t="shared" si="229"/>
        <v>103.33333333333333</v>
      </c>
      <c r="EM159" s="49">
        <f>EM158+'DEPRECATED - DT-Prelim Calcs'!$C$11</f>
        <v>620</v>
      </c>
      <c r="EN159" s="2">
        <f>EX159/'Drive Train'!$F$35</f>
        <v>0.57999999999999996</v>
      </c>
      <c r="EO159" s="36">
        <f>EV159*12*60/(PI() * 'Drive Train'!$F$15)/EN$2*EN159</f>
        <v>-350080.15359149646</v>
      </c>
      <c r="EP159" s="2">
        <f>('DEPRECATED - DT-Prelim Calcs'!$C$6*EN159-EO159)/('DEPRECATED - DT-Prelim Calcs'!$C$6*EN159)*'DEPRECATED - DT-Prelim Calcs'!$C$7*EN159</f>
        <v>260.06752293794966</v>
      </c>
      <c r="EQ159" s="43">
        <f>EP159/'DEPRECATED - DT-Prelim Calcs'!$C$7*('DEPRECATED - DT-Prelim Calcs'!$C$8-'DEPRECATED - DT-Prelim Calcs'!$C$9)+'DEPRECATED - DT-Prelim Calcs'!$C$9</f>
        <v>14169.357592888302</v>
      </c>
      <c r="ER159" s="43">
        <f t="shared" si="196"/>
        <v>93</v>
      </c>
      <c r="ES159" s="2">
        <f t="shared" si="230"/>
        <v>0.7035989464435134</v>
      </c>
      <c r="ET159" s="43">
        <f>ES159*'DEPRECATED - DT-Prelim Calcs'!$C$21/EN$2/'DEPRECATED - DT-Prelim Calcs'!$C$19/'DEPRECATED - DT-Prelim Calcs'!$C$18*3.39*'DEPRECATED - DT-Prelim Calcs'!$C$20</f>
        <v>29.053734754561201</v>
      </c>
      <c r="EU159" s="36">
        <f t="shared" si="231"/>
        <v>0</v>
      </c>
      <c r="EV159" s="43">
        <f>ET158*'DEPRECATED - DT-Prelim Calcs'!$C$11+EV158</f>
        <v>-854.15442582372748</v>
      </c>
      <c r="EW159" s="43">
        <f>EW158+0.5*ET159*'DEPRECATED - DT-Prelim Calcs'!$C$11^2+EV159*'DEPRECATED - DT-Prelim Calcs'!$C$11</f>
        <v>-1902270.180484521</v>
      </c>
      <c r="EX159" s="43">
        <f>MIN('Drive Train'!$F$35-ER158*'DEPRECATED - DT-Prelim Calcs'!$C$21*'Drive Train'!$F$39,EX158+ER$2)</f>
        <v>7.1920000000000002</v>
      </c>
      <c r="EY159" s="43">
        <f>'Drive Train'!$F$35-ER159*'DEPRECATED - DT-Prelim Calcs'!$C$21*'Drive Train'!$F$39</f>
        <v>7.1920000000000002</v>
      </c>
      <c r="EZ159" s="1">
        <f>IF(EW159&gt;='Drive Train'!$F$29,1,0)</f>
        <v>0</v>
      </c>
      <c r="FA159" s="43">
        <f t="shared" si="232"/>
        <v>103.33333333333333</v>
      </c>
      <c r="FB159" s="49">
        <f>FB158+'DEPRECATED - DT-Prelim Calcs'!$C$11</f>
        <v>620</v>
      </c>
      <c r="FC159" s="2">
        <f>FM159/'Drive Train'!$F$35</f>
        <v>0.57999999999999996</v>
      </c>
      <c r="FD159" s="36">
        <f>FK159*12*60/(PI() * 'Drive Train'!$F$15)/FC$2*FC159</f>
        <v>-2605709.054815934</v>
      </c>
      <c r="FE159" s="2">
        <f>('DEPRECATED - DT-Prelim Calcs'!$C$6*FC159-FD159)/('DEPRECATED - DT-Prelim Calcs'!$C$6*FC159)*'DEPRECATED - DT-Prelim Calcs'!$C$7*FC159</f>
        <v>1918.2022481327165</v>
      </c>
      <c r="FF159" s="43">
        <f>FE159/'DEPRECATED - DT-Prelim Calcs'!$C$7*('DEPRECATED - DT-Prelim Calcs'!$C$8-'DEPRECATED - DT-Prelim Calcs'!$C$9)+'DEPRECATED - DT-Prelim Calcs'!$C$9</f>
        <v>104500.5776967823</v>
      </c>
      <c r="FG159" s="43">
        <f t="shared" si="197"/>
        <v>93</v>
      </c>
      <c r="FH159" s="2">
        <f t="shared" si="233"/>
        <v>0.63495514679048781</v>
      </c>
      <c r="FI159" s="43">
        <f>FH159*'DEPRECATED - DT-Prelim Calcs'!$C$21/FC$2/'DEPRECATED - DT-Prelim Calcs'!$C$19/'DEPRECATED - DT-Prelim Calcs'!$C$18*3.39*'DEPRECATED - DT-Prelim Calcs'!$C$20</f>
        <v>29.053734754561205</v>
      </c>
      <c r="FJ159" s="36">
        <f t="shared" si="234"/>
        <v>0</v>
      </c>
      <c r="FK159" s="43">
        <f>FI158*'DEPRECATED - DT-Prelim Calcs'!$C$11+FK158</f>
        <v>-5737.3678329143122</v>
      </c>
      <c r="FL159" s="43">
        <f>FL158+0.5*FI159*'DEPRECATED - DT-Prelim Calcs'!$C$11^2+FK159*'DEPRECATED - DT-Prelim Calcs'!$C$11</f>
        <v>-2216901.8112715743</v>
      </c>
      <c r="FM159" s="43">
        <f>MIN('Drive Train'!$F$35-FG158*'DEPRECATED - DT-Prelim Calcs'!$C$21*'Drive Train'!$F$39,FM158+FG$2)</f>
        <v>7.1920000000000002</v>
      </c>
      <c r="FN159" s="43">
        <f>'Drive Train'!$F$35-FG159*'DEPRECATED - DT-Prelim Calcs'!$C$21*'Drive Train'!$F$39</f>
        <v>7.1920000000000002</v>
      </c>
      <c r="FO159" s="1">
        <f>IF(FL159&gt;='Drive Train'!$F$29,1,0)</f>
        <v>0</v>
      </c>
      <c r="FP159" s="43">
        <f t="shared" si="235"/>
        <v>103.33333333333333</v>
      </c>
      <c r="FQ159" s="49">
        <f>FQ158+'DEPRECATED - DT-Prelim Calcs'!$C$11</f>
        <v>620</v>
      </c>
      <c r="FR159" s="2">
        <f>GB159/'Drive Train'!$F$35</f>
        <v>0.57999999999999996</v>
      </c>
      <c r="FS159" s="36">
        <f>FZ159*12*60/(PI() * 'Drive Train'!$F$15)/FR$2*FR159</f>
        <v>-1679266.8887677109</v>
      </c>
      <c r="FT159" s="2">
        <f>('DEPRECATED - DT-Prelim Calcs'!$C$6*FR159-FS159)/('DEPRECATED - DT-Prelim Calcs'!$C$6*FR159)*'DEPRECATED - DT-Prelim Calcs'!$C$7*FR159</f>
        <v>1237.1656088276745</v>
      </c>
      <c r="FU159" s="43">
        <f>FT159/'DEPRECATED - DT-Prelim Calcs'!$C$7*('DEPRECATED - DT-Prelim Calcs'!$C$8-'DEPRECATED - DT-Prelim Calcs'!$C$9)+'DEPRECATED - DT-Prelim Calcs'!$C$9</f>
        <v>67399.327943597178</v>
      </c>
      <c r="FV159" s="43">
        <f t="shared" si="198"/>
        <v>93</v>
      </c>
      <c r="FW159" s="2">
        <f t="shared" si="236"/>
        <v>0.57851468929799987</v>
      </c>
      <c r="FX159" s="43">
        <f>FW159*'DEPRECATED - DT-Prelim Calcs'!$C$21/FR$2/'DEPRECATED - DT-Prelim Calcs'!$C$19/'DEPRECATED - DT-Prelim Calcs'!$C$18*3.39*'DEPRECATED - DT-Prelim Calcs'!$C$20</f>
        <v>29.053734754561201</v>
      </c>
      <c r="FY159" s="36">
        <f t="shared" si="237"/>
        <v>0</v>
      </c>
      <c r="FZ159" s="43">
        <f>FX158*'DEPRECATED - DT-Prelim Calcs'!$C$11+FZ158</f>
        <v>-3368.8202561744747</v>
      </c>
      <c r="GA159" s="43">
        <f>GA158+0.5*FX159*'DEPRECATED - DT-Prelim Calcs'!$C$11^2+FZ159*'DEPRECATED - DT-Prelim Calcs'!$C$11</f>
        <v>-2477691.9648245107</v>
      </c>
      <c r="GB159" s="43">
        <f>MIN('Drive Train'!$F$35-FV158*'DEPRECATED - DT-Prelim Calcs'!$C$21*'Drive Train'!$F$39,GB158+FV$2)</f>
        <v>7.1920000000000002</v>
      </c>
      <c r="GC159" s="43">
        <f>'Drive Train'!$F$35-FV159*'DEPRECATED - DT-Prelim Calcs'!$C$21*'Drive Train'!$F$39</f>
        <v>7.1920000000000002</v>
      </c>
      <c r="GD159" s="1">
        <f>IF(GA159&gt;='Drive Train'!$F$29,1,0)</f>
        <v>0</v>
      </c>
      <c r="GE159" s="43">
        <f t="shared" si="238"/>
        <v>103.33333333333333</v>
      </c>
      <c r="GF159" s="49">
        <f>GF158+'DEPRECATED - DT-Prelim Calcs'!$C$11</f>
        <v>620</v>
      </c>
      <c r="GG159" s="2">
        <f>GQ159/'Drive Train'!$F$35</f>
        <v>0.86451612903225805</v>
      </c>
      <c r="GH159" s="36">
        <f>GO159*12*60/(PI() * 'Drive Train'!$F$15)/GG$2*GG159</f>
        <v>-110745.13840012431</v>
      </c>
      <c r="GI159" s="2">
        <f>('DEPRECATED - DT-Prelim Calcs'!$C$6*GG159-GH159)/('DEPRECATED - DT-Prelim Calcs'!$C$6*GG159)*'DEPRECATED - DT-Prelim Calcs'!$C$7*GG159</f>
        <v>85.464408089766778</v>
      </c>
      <c r="GJ159" s="43">
        <f>GI159/'DEPRECATED - DT-Prelim Calcs'!$C$7*('DEPRECATED - DT-Prelim Calcs'!$C$8-'DEPRECATED - DT-Prelim Calcs'!$C$9)+'DEPRECATED - DT-Prelim Calcs'!$C$9</f>
        <v>4657.3968586216233</v>
      </c>
      <c r="GK159" s="43">
        <f t="shared" si="239"/>
        <v>29.999999999999982</v>
      </c>
      <c r="GL159" s="2">
        <f t="shared" si="240"/>
        <v>1.4462867232450001</v>
      </c>
      <c r="GM159" s="43">
        <f>GL159*'DEPRECATED - DT-Prelim Calcs'!$C$21/GG$2/'DEPRECATED - DT-Prelim Calcs'!$C$19/'DEPRECATED - DT-Prelim Calcs'!$C$18*3.39*'DEPRECATED - DT-Prelim Calcs'!$C$20</f>
        <v>29.053734754561201</v>
      </c>
      <c r="GN159" s="36">
        <f t="shared" si="241"/>
        <v>0</v>
      </c>
      <c r="GO159" s="43">
        <f>GM158*'DEPRECATED - DT-Prelim Calcs'!$C$11+GO158</f>
        <v>-372.62988908848394</v>
      </c>
      <c r="GP159" s="43">
        <f>GP158+0.5*GM159*'DEPRECATED - DT-Prelim Calcs'!$C$11^2+GO159*'DEPRECATED - DT-Prelim Calcs'!$C$11</f>
        <v>-205177.67006320288</v>
      </c>
      <c r="GQ159" s="43">
        <f>MIN('Drive Train'!$F$35-GK158*'DEPRECATED - DT-Prelim Calcs'!$C$21*'Drive Train'!$F$39,GQ158+GK$2)</f>
        <v>10.72</v>
      </c>
      <c r="GR159" s="43">
        <f>'Drive Train'!$F$35-GK159*'DEPRECATED - DT-Prelim Calcs'!$C$21*'Drive Train'!$F$39</f>
        <v>10.72</v>
      </c>
      <c r="GS159" s="1">
        <f>IF(GP159&gt;='Drive Train'!$F$29,1,0)</f>
        <v>0</v>
      </c>
      <c r="GT159" s="43">
        <f t="shared" si="242"/>
        <v>33.333333333333314</v>
      </c>
      <c r="GU159" s="49">
        <f>GU158+'DEPRECATED - DT-Prelim Calcs'!$C$11</f>
        <v>620</v>
      </c>
      <c r="GV159" s="2">
        <f>HF159/'Drive Train'!$F$35</f>
        <v>0.84946236559139798</v>
      </c>
      <c r="GW159" s="36">
        <f>HD159*12*60/(PI() * 'Drive Train'!$F$15)/GV$2*GV159</f>
        <v>16135.948380979396</v>
      </c>
      <c r="GX159" s="2">
        <f>('DEPRECATED - DT-Prelim Calcs'!$C$6*GV159-GW159)/('DEPRECATED - DT-Prelim Calcs'!$C$6*GV159)*'DEPRECATED - DT-Prelim Calcs'!$C$7*GV159</f>
        <v>-7.8777139672561818</v>
      </c>
      <c r="GY159" s="43">
        <f>GX159/'DEPRECATED - DT-Prelim Calcs'!$C$7*('DEPRECATED - DT-Prelim Calcs'!$C$8-'DEPRECATED - DT-Prelim Calcs'!$C$9)+'DEPRECATED - DT-Prelim Calcs'!$C$9</f>
        <v>-427.65904448485168</v>
      </c>
      <c r="GZ159" s="43">
        <f t="shared" si="199"/>
        <v>-427.65904448485168</v>
      </c>
      <c r="HA159" s="2">
        <f t="shared" si="243"/>
        <v>-9.3615409214297589</v>
      </c>
      <c r="HB159" s="43">
        <f>HA159*'DEPRECATED - DT-Prelim Calcs'!$C$21/GV$2/'DEPRECATED - DT-Prelim Calcs'!$C$19/'DEPRECATED - DT-Prelim Calcs'!$C$18*3.39*'DEPRECATED - DT-Prelim Calcs'!$C$20</f>
        <v>-188.05934013895816</v>
      </c>
      <c r="HC159" s="36">
        <f t="shared" si="244"/>
        <v>1</v>
      </c>
      <c r="HD159" s="43">
        <f>HB158*'DEPRECATED - DT-Prelim Calcs'!$C$11+HD158</f>
        <v>55.255621788469007</v>
      </c>
      <c r="HE159" s="43">
        <f>HE158+0.5*HB159*'DEPRECATED - DT-Prelim Calcs'!$C$11^2+HD159*'DEPRECATED - DT-Prelim Calcs'!$C$11</f>
        <v>-214749.29014155277</v>
      </c>
      <c r="HF159" s="43">
        <f>MIN('Drive Train'!$F$35-GZ158*'DEPRECATED - DT-Prelim Calcs'!$C$21*'Drive Train'!$F$39,HF158+GZ$2)</f>
        <v>10.533333333333335</v>
      </c>
      <c r="HG159" s="43">
        <f>'Drive Train'!$F$35-GZ159*'DEPRECATED - DT-Prelim Calcs'!$C$21*'Drive Train'!$F$39</f>
        <v>36.348906491151695</v>
      </c>
      <c r="HH159" s="1">
        <f>IF(HE159&gt;='Drive Train'!$F$29,1,0)</f>
        <v>0</v>
      </c>
      <c r="HI159" s="43">
        <f t="shared" si="245"/>
        <v>-475.17671609427964</v>
      </c>
      <c r="HJ159" s="49">
        <f>HJ158+'DEPRECATED - DT-Prelim Calcs'!$C$11</f>
        <v>620</v>
      </c>
      <c r="HK159" s="2">
        <f>HU159/'Drive Train'!$F$35</f>
        <v>0.83440860215053769</v>
      </c>
      <c r="HL159" s="36">
        <f>HS159*12*60/(PI() * 'Drive Train'!$F$15)/HK$2*HK159</f>
        <v>-82120.146835230684</v>
      </c>
      <c r="HM159" s="2">
        <f>('DEPRECATED - DT-Prelim Calcs'!$C$6*HK159-HL159)/('DEPRECATED - DT-Prelim Calcs'!$C$6*HK159)*'DEPRECATED - DT-Prelim Calcs'!$C$7*HK159</f>
        <v>64.280694315438978</v>
      </c>
      <c r="HN159" s="43">
        <f>HM159/'DEPRECATED - DT-Prelim Calcs'!$C$7*('DEPRECATED - DT-Prelim Calcs'!$C$8-'DEPRECATED - DT-Prelim Calcs'!$C$9)+'DEPRECATED - DT-Prelim Calcs'!$C$9</f>
        <v>3503.3587201694368</v>
      </c>
      <c r="HO159" s="43">
        <f t="shared" si="200"/>
        <v>36.66666666666665</v>
      </c>
      <c r="HP159" s="2">
        <f t="shared" si="246"/>
        <v>1.4462867232450001</v>
      </c>
      <c r="HQ159" s="43">
        <f>HP159*'DEPRECATED - DT-Prelim Calcs'!$C$21/HK$2/'DEPRECATED - DT-Prelim Calcs'!$C$19/'DEPRECATED - DT-Prelim Calcs'!$C$18*3.39*'DEPRECATED - DT-Prelim Calcs'!$C$20</f>
        <v>29.053734754561201</v>
      </c>
      <c r="HR159" s="36">
        <f t="shared" si="247"/>
        <v>0</v>
      </c>
      <c r="HS159" s="43">
        <f>HQ158*'DEPRECATED - DT-Prelim Calcs'!$C$11+HS158</f>
        <v>-286.28399020216034</v>
      </c>
      <c r="HT159" s="43">
        <f>HT158+0.5*HQ159*'DEPRECATED - DT-Prelim Calcs'!$C$11^2+HS159*'DEPRECATED - DT-Prelim Calcs'!$C$11</f>
        <v>-227340.31913161694</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48"/>
        <v>40.740740740740726</v>
      </c>
      <c r="HY159" s="49">
        <f>HY158+'DEPRECATED - DT-Prelim Calcs'!$C$11</f>
        <v>620</v>
      </c>
      <c r="HZ159" s="2">
        <f>IJ159/'Drive Train'!$F$35</f>
        <v>0.8193548387096774</v>
      </c>
      <c r="IA159" s="36">
        <f>IH159*12*60/(PI() * 'Drive Train'!$F$15)/HZ$2*HZ159</f>
        <v>9237.6109531595575</v>
      </c>
      <c r="IB159" s="2">
        <f>('DEPRECATED - DT-Prelim Calcs'!$C$6*HZ159-IA159)/('DEPRECATED - DT-Prelim Calcs'!$C$6*HZ159)*'DEPRECATED - DT-Prelim Calcs'!$C$7*HZ159</f>
        <v>-2.9478833880062099</v>
      </c>
      <c r="IC159" s="43">
        <f>IB159/'DEPRECATED - DT-Prelim Calcs'!$C$7*('DEPRECATED - DT-Prelim Calcs'!$C$8-'DEPRECATED - DT-Prelim Calcs'!$C$9)+'DEPRECATED - DT-Prelim Calcs'!$C$9</f>
        <v>-159.0936472570547</v>
      </c>
      <c r="ID159" s="43">
        <f t="shared" si="201"/>
        <v>-159.0936472570547</v>
      </c>
      <c r="IE159" s="2">
        <f t="shared" si="249"/>
        <v>-3.8285682831721539</v>
      </c>
      <c r="IF159" s="43">
        <f>IE159*'DEPRECATED - DT-Prelim Calcs'!$C$21/HZ$2/'DEPRECATED - DT-Prelim Calcs'!$C$19/'DEPRECATED - DT-Prelim Calcs'!$C$18*3.39*'DEPRECATED - DT-Prelim Calcs'!$C$20</f>
        <v>-76.910204319262448</v>
      </c>
      <c r="IG159" s="36">
        <f t="shared" si="250"/>
        <v>1</v>
      </c>
      <c r="IH159" s="43">
        <f>IF158*'DEPRECATED - DT-Prelim Calcs'!$C$11+IH158</f>
        <v>32.795462668495446</v>
      </c>
      <c r="II159" s="43">
        <f>II158+0.5*IF159*'DEPRECATED - DT-Prelim Calcs'!$C$11^2+IH159*'DEPRECATED - DT-Prelim Calcs'!$C$11</f>
        <v>-212758.70489702001</v>
      </c>
      <c r="IJ159" s="43">
        <f>MIN('Drive Train'!$F$35-ID158*'DEPRECATED - DT-Prelim Calcs'!$C$21*'Drive Train'!$F$39,IJ158+ID$2)</f>
        <v>10.16</v>
      </c>
      <c r="IK159" s="43">
        <f>'Drive Train'!$F$35-ID159*'DEPRECATED - DT-Prelim Calcs'!$C$21*'Drive Train'!$F$39</f>
        <v>21.309244246395064</v>
      </c>
      <c r="IL159" s="1">
        <f>IF(II159&gt;='Drive Train'!$F$29,1,0)</f>
        <v>0</v>
      </c>
      <c r="IM159" s="43">
        <f t="shared" si="251"/>
        <v>-176.77071917450522</v>
      </c>
      <c r="IN159" s="49">
        <f>IN158+'DEPRECATED - DT-Prelim Calcs'!$C$11</f>
        <v>620</v>
      </c>
      <c r="IO159" s="2">
        <f>IY159/'Drive Train'!$F$35</f>
        <v>0.80430107526881722</v>
      </c>
      <c r="IP159" s="36">
        <f>IW159*12*60/(PI() * 'Drive Train'!$F$15)/IO$2*IO159</f>
        <v>-256574.36340621722</v>
      </c>
      <c r="IQ159" s="2">
        <f>('DEPRECATED - DT-Prelim Calcs'!$C$6*IO159-IP159)/('DEPRECATED - DT-Prelim Calcs'!$C$6*IO159)*'DEPRECATED - DT-Prelim Calcs'!$C$7*IO159</f>
        <v>192.38247993880367</v>
      </c>
      <c r="IR159" s="43">
        <f>IQ159/'DEPRECATED - DT-Prelim Calcs'!$C$7*('DEPRECATED - DT-Prelim Calcs'!$C$8-'DEPRECATED - DT-Prelim Calcs'!$C$9)+'DEPRECATED - DT-Prelim Calcs'!$C$9</f>
        <v>10482.038086218407</v>
      </c>
      <c r="IS159" s="43">
        <f t="shared" si="202"/>
        <v>43.333333333333321</v>
      </c>
      <c r="IT159" s="2">
        <f t="shared" si="252"/>
        <v>1.4462867232450001</v>
      </c>
      <c r="IU159" s="43">
        <f>IT159*'DEPRECATED - DT-Prelim Calcs'!$C$21/IO$2/'DEPRECATED - DT-Prelim Calcs'!$C$19/'DEPRECATED - DT-Prelim Calcs'!$C$18*3.39*'DEPRECATED - DT-Prelim Calcs'!$C$20</f>
        <v>29.053734754561201</v>
      </c>
      <c r="IV159" s="36">
        <f t="shared" si="253"/>
        <v>0</v>
      </c>
      <c r="IW159" s="43">
        <f>IU158*'DEPRECATED - DT-Prelim Calcs'!$C$11+IW158</f>
        <v>-927.9417777209577</v>
      </c>
      <c r="IX159" s="43">
        <f>IX158+0.5*IU159*'DEPRECATED - DT-Prelim Calcs'!$C$11^2+IW159*'DEPRECATED - DT-Prelim Calcs'!$C$11</f>
        <v>-270105.90040241164</v>
      </c>
      <c r="IY159" s="43">
        <f>MIN('Drive Train'!$F$35-IS158*'DEPRECATED - DT-Prelim Calcs'!$C$21*'Drive Train'!$F$39,IY158+IS$2)</f>
        <v>9.9733333333333345</v>
      </c>
      <c r="IZ159" s="43">
        <f>'Drive Train'!$F$35-IS159*'DEPRECATED - DT-Prelim Calcs'!$C$21*'Drive Train'!$F$39</f>
        <v>9.9733333333333345</v>
      </c>
      <c r="JA159" s="1">
        <f>IF(IX159&gt;='Drive Train'!$F$29,1,0)</f>
        <v>0</v>
      </c>
      <c r="JB159" s="43">
        <f t="shared" si="254"/>
        <v>48.148148148148138</v>
      </c>
      <c r="JC159" s="49">
        <f>JC158+'DEPRECATED - DT-Prelim Calcs'!$C$11</f>
        <v>620</v>
      </c>
      <c r="JD159" s="2">
        <f>JN159/'Drive Train'!$F$35</f>
        <v>0.78924731182795704</v>
      </c>
      <c r="JE159" s="36">
        <f>JL159*12*60/(PI() * 'Drive Train'!$F$15)/JD$2*JD159</f>
        <v>-88420.542742826015</v>
      </c>
      <c r="JF159" s="2">
        <f>('DEPRECATED - DT-Prelim Calcs'!$C$6*JD159-JE159)/('DEPRECATED - DT-Prelim Calcs'!$C$6*JD159)*'DEPRECATED - DT-Prelim Calcs'!$C$7*JD159</f>
        <v>68.700370121917331</v>
      </c>
      <c r="JG159" s="43">
        <f>JF159/'DEPRECATED - DT-Prelim Calcs'!$C$7*('DEPRECATED - DT-Prelim Calcs'!$C$8-'DEPRECATED - DT-Prelim Calcs'!$C$9)+'DEPRECATED - DT-Prelim Calcs'!$C$9</f>
        <v>3744.1321036566901</v>
      </c>
      <c r="JH159" s="43">
        <f t="shared" si="203"/>
        <v>46.666666666666657</v>
      </c>
      <c r="JI159" s="2">
        <f t="shared" si="255"/>
        <v>1.4462867232450001</v>
      </c>
      <c r="JJ159" s="43">
        <f>JI159*'DEPRECATED - DT-Prelim Calcs'!$C$21/JD$2/'DEPRECATED - DT-Prelim Calcs'!$C$19/'DEPRECATED - DT-Prelim Calcs'!$C$18*3.39*'DEPRECATED - DT-Prelim Calcs'!$C$20</f>
        <v>29.053734754561201</v>
      </c>
      <c r="JK159" s="36">
        <f t="shared" si="256"/>
        <v>0</v>
      </c>
      <c r="JL159" s="43">
        <f>JJ158*'DEPRECATED - DT-Prelim Calcs'!$C$11+JL158</f>
        <v>-325.88635909498259</v>
      </c>
      <c r="JM159" s="43">
        <f>JM158+0.5*JJ159*'DEPRECATED - DT-Prelim Calcs'!$C$11^2+JL159*'DEPRECATED - DT-Prelim Calcs'!$C$11</f>
        <v>-237093.78295814121</v>
      </c>
      <c r="JN159" s="43">
        <f>MIN('Drive Train'!$F$35-JH158*'DEPRECATED - DT-Prelim Calcs'!$C$21*'Drive Train'!$F$39,JN158+JH$2)</f>
        <v>9.7866666666666671</v>
      </c>
      <c r="JO159" s="43">
        <f>'Drive Train'!$F$35-JH159*'DEPRECATED - DT-Prelim Calcs'!$C$21*'Drive Train'!$F$39</f>
        <v>9.7866666666666671</v>
      </c>
      <c r="JP159" s="1">
        <f>IF(JM159&gt;='Drive Train'!$F$29,1,0)</f>
        <v>0</v>
      </c>
      <c r="JQ159" s="43">
        <f>MIN(JG159,'DEPRECATED - DT-Prelim Calcs'!$C$10)*'DEPRECATED - DT-Prelim Calcs'!$C$11*1000/60/60</f>
        <v>103.33333333333333</v>
      </c>
      <c r="JR159" s="49">
        <f>JR158+'DEPRECATED - DT-Prelim Calcs'!$C$11</f>
        <v>620</v>
      </c>
      <c r="JS159" s="2">
        <f>KC159/'Drive Train'!$F$35</f>
        <v>0.77419354838709686</v>
      </c>
      <c r="JT159" s="36">
        <f>KA159*12*60/(PI() * 'Drive Train'!$F$15)/JS$2*JS159</f>
        <v>10336.057096350354</v>
      </c>
      <c r="JU159" s="2">
        <f>('DEPRECATED - DT-Prelim Calcs'!$C$6*JS159-JT159)/('DEPRECATED - DT-Prelim Calcs'!$C$6*JS159)*'DEPRECATED - DT-Prelim Calcs'!$C$7*JS159</f>
        <v>-3.9671682740336638</v>
      </c>
      <c r="JV159" s="43">
        <f>JU159/'DEPRECATED - DT-Prelim Calcs'!$C$7*('DEPRECATED - DT-Prelim Calcs'!$C$8-'DEPRECATED - DT-Prelim Calcs'!$C$9)+'DEPRECATED - DT-Prelim Calcs'!$C$9</f>
        <v>-214.62185373466974</v>
      </c>
      <c r="JW159" s="43">
        <f t="shared" si="204"/>
        <v>-214.62185373466974</v>
      </c>
      <c r="JX159" s="2">
        <f t="shared" si="257"/>
        <v>-5.0100576771340704</v>
      </c>
      <c r="JY159" s="43">
        <f>JX159*'DEPRECATED - DT-Prelim Calcs'!$C$21/JS$2/'DEPRECATED - DT-Prelim Calcs'!$C$19/'DEPRECATED - DT-Prelim Calcs'!$C$18*3.39*'DEPRECATED - DT-Prelim Calcs'!$C$20</f>
        <v>-100.64455720779534</v>
      </c>
      <c r="JZ159" s="36">
        <f t="shared" si="258"/>
        <v>1</v>
      </c>
      <c r="KA159" s="43">
        <f>JY158*'DEPRECATED - DT-Prelim Calcs'!$C$11+KA158</f>
        <v>38.835729640059668</v>
      </c>
      <c r="KB159" s="43">
        <f>KB158+0.5*JY159*'DEPRECATED - DT-Prelim Calcs'!$C$11^2+KA159*'DEPRECATED - DT-Prelim Calcs'!$C$11</f>
        <v>-243861.96437554457</v>
      </c>
      <c r="KC159" s="43">
        <f>MIN('Drive Train'!$F$35-JW158*'DEPRECATED - DT-Prelim Calcs'!$C$21*'Drive Train'!$F$39,KC158+JW$2)</f>
        <v>9.6000000000000014</v>
      </c>
      <c r="KD159" s="43">
        <f>'Drive Train'!$F$35-JW159*'DEPRECATED - DT-Prelim Calcs'!$C$21*'Drive Train'!$F$39</f>
        <v>24.418823809141507</v>
      </c>
      <c r="KE159" s="1">
        <f>IF(KB159&gt;='Drive Train'!$F$29,1,0)</f>
        <v>0</v>
      </c>
      <c r="KF159" s="43">
        <f>MIN(JV159,'DEPRECATED - DT-Prelim Calcs'!$C$10)*'DEPRECATED - DT-Prelim Calcs'!$C$11*1000/60/60</f>
        <v>-238.46872637185527</v>
      </c>
      <c r="KG159" s="49">
        <f>KG158+'DEPRECATED - DT-Prelim Calcs'!$C$11</f>
        <v>620</v>
      </c>
      <c r="KH159" s="2">
        <f>KR159/'Drive Train'!$F$35</f>
        <v>0.75913978494623657</v>
      </c>
      <c r="KI159" s="36">
        <f>KP159*12*60/(PI() * 'Drive Train'!$F$15)/KH$2*KH159</f>
        <v>-24690.10081153705</v>
      </c>
      <c r="KJ159" s="2">
        <f>('DEPRECATED - DT-Prelim Calcs'!$C$6*KH159-KI159)/('DEPRECATED - DT-Prelim Calcs'!$C$6*KH159)*'DEPRECATED - DT-Prelim Calcs'!$C$7*KH159</f>
        <v>21.710298633107691</v>
      </c>
      <c r="KK159" s="43">
        <f>KJ159/'DEPRECATED - DT-Prelim Calcs'!$C$7*('DEPRECATED - DT-Prelim Calcs'!$C$8-'DEPRECATED - DT-Prelim Calcs'!$C$9)+'DEPRECATED - DT-Prelim Calcs'!$C$9</f>
        <v>1184.2252240424339</v>
      </c>
      <c r="KL159" s="43">
        <f t="shared" si="205"/>
        <v>53.333333333333329</v>
      </c>
      <c r="KM159" s="2">
        <f t="shared" si="259"/>
        <v>1.4462867232450001</v>
      </c>
      <c r="KN159" s="43">
        <f>KM159*'DEPRECATED - DT-Prelim Calcs'!$C$21/KH$2/'DEPRECATED - DT-Prelim Calcs'!$C$19/'DEPRECATED - DT-Prelim Calcs'!$C$18*3.39*'DEPRECATED - DT-Prelim Calcs'!$C$20</f>
        <v>29.053734754561201</v>
      </c>
      <c r="KO159" s="36">
        <f t="shared" si="260"/>
        <v>0</v>
      </c>
      <c r="KP159" s="43">
        <f>KN158*'DEPRECATED - DT-Prelim Calcs'!$C$11+KP158</f>
        <v>-94.60786194143067</v>
      </c>
      <c r="KQ159" s="43">
        <f>KQ158+0.5*KN159*'DEPRECATED - DT-Prelim Calcs'!$C$11^2+KP159*'DEPRECATED - DT-Prelim Calcs'!$C$11</f>
        <v>-254796.21975890681</v>
      </c>
      <c r="KR159" s="43">
        <f>MIN('Drive Train'!$F$35-KL158*'DEPRECATED - DT-Prelim Calcs'!$C$21*'Drive Train'!$F$39,KR158+KL$2)</f>
        <v>9.413333333333334</v>
      </c>
      <c r="KS159" s="43">
        <f>'Drive Train'!$F$35-KL159*'DEPRECATED - DT-Prelim Calcs'!$C$21*'Drive Train'!$F$39</f>
        <v>9.413333333333334</v>
      </c>
      <c r="KT159" s="1">
        <f>IF(KQ159&gt;='Drive Train'!$F$29,1,0)</f>
        <v>0</v>
      </c>
      <c r="KU159" s="43">
        <f>MIN(KK159,'DEPRECATED - DT-Prelim Calcs'!$C$10)*'DEPRECATED - DT-Prelim Calcs'!$C$11*1000/60/60</f>
        <v>103.33333333333333</v>
      </c>
      <c r="KV159" s="49">
        <f>KV158+'DEPRECATED - DT-Prelim Calcs'!$C$11</f>
        <v>620</v>
      </c>
      <c r="KW159" s="2">
        <f>LG159/'Drive Train'!$F$35</f>
        <v>0.74408602150537628</v>
      </c>
      <c r="KX159" s="36">
        <f>LE159*12*60/(PI() * 'Drive Train'!$F$15)/KW$2*KW159</f>
        <v>-211406.24019528076</v>
      </c>
      <c r="KY159" s="2">
        <f>('DEPRECATED - DT-Prelim Calcs'!$C$6*KW159-KX159)/('DEPRECATED - DT-Prelim Calcs'!$C$6*KW159)*'DEPRECATED - DT-Prelim Calcs'!$C$7*KW159</f>
        <v>158.89654502641929</v>
      </c>
      <c r="KZ159" s="43">
        <f>KY159/'DEPRECATED - DT-Prelim Calcs'!$C$7*('DEPRECATED - DT-Prelim Calcs'!$C$8-'DEPRECATED - DT-Prelim Calcs'!$C$9)+'DEPRECATED - DT-Prelim Calcs'!$C$9</f>
        <v>8657.8043186034392</v>
      </c>
      <c r="LA159" s="43">
        <f t="shared" si="206"/>
        <v>56.666666666666664</v>
      </c>
      <c r="LB159" s="2">
        <f t="shared" si="261"/>
        <v>1.4462867232450001</v>
      </c>
      <c r="LC159" s="43">
        <f>LB159*'DEPRECATED - DT-Prelim Calcs'!$C$21/KW$2/'DEPRECATED - DT-Prelim Calcs'!$C$19/'DEPRECATED - DT-Prelim Calcs'!$C$18*3.39*'DEPRECATED - DT-Prelim Calcs'!$C$20</f>
        <v>29.053734754561201</v>
      </c>
      <c r="LD159" s="36">
        <f t="shared" si="262"/>
        <v>0</v>
      </c>
      <c r="LE159" s="43">
        <f>LC158*'DEPRECATED - DT-Prelim Calcs'!$C$11+LE158</f>
        <v>-826.4579730546136</v>
      </c>
      <c r="LF159" s="43">
        <f>LF158+0.5*LC159*'DEPRECATED - DT-Prelim Calcs'!$C$11^2+LE159*'DEPRECATED - DT-Prelim Calcs'!$C$11</f>
        <v>-278471.18467427755</v>
      </c>
      <c r="LG159" s="43">
        <f>MIN('Drive Train'!$F$35-LA158*'DEPRECATED - DT-Prelim Calcs'!$C$21*'Drive Train'!$F$39,LG158+LA$2)</f>
        <v>9.2266666666666666</v>
      </c>
      <c r="LH159" s="43">
        <f>'Drive Train'!$F$35-LA159*'DEPRECATED - DT-Prelim Calcs'!$C$21*'Drive Train'!$F$39</f>
        <v>9.2266666666666666</v>
      </c>
      <c r="LI159" s="1">
        <f>IF(LF159&gt;='Drive Train'!$F$29,1,0)</f>
        <v>0</v>
      </c>
      <c r="LJ159" s="43">
        <f>MIN(KZ159,'DEPRECATED - DT-Prelim Calcs'!$C$10)*'DEPRECATED - DT-Prelim Calcs'!$C$11*1000/60/60</f>
        <v>103.33333333333333</v>
      </c>
      <c r="LK159" s="49">
        <f>LK158+'DEPRECATED - DT-Prelim Calcs'!$C$11</f>
        <v>620</v>
      </c>
      <c r="LL159" s="2">
        <f>LV159/'Drive Train'!$F$35</f>
        <v>0.72903225806451621</v>
      </c>
      <c r="LM159" s="36">
        <f>LT159*12*60/(PI() * 'Drive Train'!$F$15)/LL$2*LL159</f>
        <v>6138.5472128846204</v>
      </c>
      <c r="LN159" s="2">
        <f>('DEPRECATED - DT-Prelim Calcs'!$C$6*LL159-LM159)/('DEPRECATED - DT-Prelim Calcs'!$C$6*LL159)*'DEPRECATED - DT-Prelim Calcs'!$C$7*LL159</f>
        <v>-1.0933444194625082</v>
      </c>
      <c r="LO159" s="43">
        <f>LN159/'DEPRECATED - DT-Prelim Calcs'!$C$7*('DEPRECATED - DT-Prelim Calcs'!$C$8-'DEPRECATED - DT-Prelim Calcs'!$C$9)+'DEPRECATED - DT-Prelim Calcs'!$C$9</f>
        <v>-58.062793000569471</v>
      </c>
      <c r="LP159" s="43">
        <f t="shared" si="207"/>
        <v>-58.062793000569471</v>
      </c>
      <c r="LQ159" s="2">
        <f t="shared" si="263"/>
        <v>-1.7510806391275295</v>
      </c>
      <c r="LR159" s="43">
        <f>LQ159*'DEPRECATED - DT-Prelim Calcs'!$C$21/LL$2/'DEPRECATED - DT-Prelim Calcs'!$C$19/'DEPRECATED - DT-Prelim Calcs'!$C$18*3.39*'DEPRECATED - DT-Prelim Calcs'!$C$20</f>
        <v>-35.176588158750924</v>
      </c>
      <c r="LS159" s="36">
        <f t="shared" si="264"/>
        <v>1</v>
      </c>
      <c r="LT159" s="43">
        <f>LR158*'DEPRECATED - DT-Prelim Calcs'!$C$11+LT158</f>
        <v>24.493168619267664</v>
      </c>
      <c r="LU159" s="43">
        <f>LU158+0.5*LR159*'DEPRECATED - DT-Prelim Calcs'!$C$11^2+LT159*'DEPRECATED - DT-Prelim Calcs'!$C$11</f>
        <v>-274773.49495683046</v>
      </c>
      <c r="LV159" s="43">
        <f>MIN('Drive Train'!$F$35-LP158*'DEPRECATED - DT-Prelim Calcs'!$C$21*'Drive Train'!$F$39,LV158+LP$2)</f>
        <v>9.0400000000000009</v>
      </c>
      <c r="LW159" s="43">
        <f>'Drive Train'!$F$35-LP159*'DEPRECATED - DT-Prelim Calcs'!$C$21*'Drive Train'!$F$39</f>
        <v>15.651516408031892</v>
      </c>
      <c r="LX159" s="1">
        <f>IF(LU159&gt;='Drive Train'!$F$29,1,0)</f>
        <v>0</v>
      </c>
      <c r="LY159" s="43">
        <f>MIN(LO159,'DEPRECATED - DT-Prelim Calcs'!$C$10)*'DEPRECATED - DT-Prelim Calcs'!$C$11*1000/60/60</f>
        <v>-64.514214445077201</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1"/>
        <v>0</v>
      </c>
      <c r="X160" s="2">
        <f>MAX(MIN(IF(AND(AI159=1,AG160&lt;0),-1,1)*(W160-$C$9)/($C$8-$C$9)*$C$7-$C$29*AE160/T$2 -  AI159*$C$29/2,X$2),MAX(X$4:X159)*-1)</f>
        <v>-0.27672021620693066</v>
      </c>
      <c r="Y160" s="43">
        <f t="shared" si="182"/>
        <v>0</v>
      </c>
      <c r="Z160" s="43">
        <f t="shared" si="183"/>
        <v>0</v>
      </c>
      <c r="AA160" s="43">
        <f t="shared" si="184"/>
        <v>0</v>
      </c>
      <c r="AB160" s="43" t="e">
        <f t="shared" si="185"/>
        <v>#N/A</v>
      </c>
      <c r="AC160" s="36">
        <f t="shared" si="208"/>
        <v>1</v>
      </c>
      <c r="AD160" s="1">
        <f t="shared" si="186"/>
        <v>1</v>
      </c>
      <c r="AE160" s="43">
        <f t="shared" si="187"/>
        <v>0</v>
      </c>
      <c r="AF160" s="43" t="e">
        <f t="shared" si="188"/>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889.49632897085212</v>
      </c>
      <c r="AK160" s="43">
        <f t="shared" si="265"/>
        <v>0</v>
      </c>
      <c r="AL160" s="49">
        <f>AL159+'DEPRECATED - DT-Prelim Calcs'!$C$11</f>
        <v>624</v>
      </c>
      <c r="AM160" s="2">
        <f>AW160/'Drive Train'!$F$35</f>
        <v>0.57999999999999996</v>
      </c>
      <c r="AN160" s="36">
        <f>AU160*12*60/(PI() * 'Drive Train'!$F$15)/AM$2*AM160</f>
        <v>7428.4985904298983</v>
      </c>
      <c r="AO160" s="2">
        <f>('DEPRECATED - DT-Prelim Calcs'!$C$6*AM160-AN160)/('DEPRECATED - DT-Prelim Calcs'!$C$6*AM160)*'DEPRECATED - DT-Prelim Calcs'!$C$7*AM160</f>
        <v>-2.740561502996274</v>
      </c>
      <c r="AP160" s="43">
        <f>AO160/'DEPRECATED - DT-Prelim Calcs'!$C$7*('DEPRECATED - DT-Prelim Calcs'!$C$8-'DEPRECATED - DT-Prelim Calcs'!$C$9)+'DEPRECATED - DT-Prelim Calcs'!$C$9</f>
        <v>-147.79924605875223</v>
      </c>
      <c r="AQ160" s="43">
        <f t="shared" si="189"/>
        <v>-147.79924605875223</v>
      </c>
      <c r="AR160" s="2">
        <f t="shared" si="209"/>
        <v>-3.7410358431558031</v>
      </c>
      <c r="AS160" s="43">
        <f>AR160*'DEPRECATED - DT-Prelim Calcs'!$C$21/AM$2/'DEPRECATED - DT-Prelim Calcs'!$C$19/'DEPRECATED - DT-Prelim Calcs'!$C$18*3.39*'DEPRECATED - DT-Prelim Calcs'!$C$20</f>
        <v>-37.575904330535273</v>
      </c>
      <c r="AT160" s="36">
        <f t="shared" si="210"/>
        <v>1</v>
      </c>
      <c r="AU160" s="43">
        <f>AS159*'DEPRECATED - DT-Prelim Calcs'!$C$11+AU159</f>
        <v>74.51250510503418</v>
      </c>
      <c r="AV160" s="43">
        <f>AV159+0.5*AS160*'DEPRECATED - DT-Prelim Calcs'!$C$11^2+AU160*'DEPRECATED - DT-Prelim Calcs'!$C$11</f>
        <v>9290.7745970113174</v>
      </c>
      <c r="AW160" s="43">
        <f>MIN('Drive Train'!$F$35-AQ159*'DEPRECATED - DT-Prelim Calcs'!$C$21*'Drive Train'!$F$39,AW159+AQ$2)</f>
        <v>7.1920000000000002</v>
      </c>
      <c r="AX160" s="43">
        <f>'Drive Train'!$F$35-AQ160*'DEPRECATED - DT-Prelim Calcs'!$C$21*'Drive Train'!$F$39</f>
        <v>20.676757779290128</v>
      </c>
      <c r="AY160" s="1">
        <f>IF(AV160&gt;='Drive Train'!$F$29,1,0)</f>
        <v>1</v>
      </c>
      <c r="AZ160" s="43">
        <f t="shared" si="211"/>
        <v>-164.22138450972471</v>
      </c>
      <c r="BA160" s="49">
        <f>BA159+'DEPRECATED - DT-Prelim Calcs'!$C$11</f>
        <v>624</v>
      </c>
      <c r="BB160" s="2">
        <f>BL160/'Drive Train'!$F$35</f>
        <v>0.57999999999999996</v>
      </c>
      <c r="BC160" s="36">
        <f>BJ160*12*60/(PI() * 'Drive Train'!$F$15)/BB$2*BB160</f>
        <v>-6188.2446503927777</v>
      </c>
      <c r="BD160" s="2">
        <f>('DEPRECATED - DT-Prelim Calcs'!$C$6*BB160-BC160)/('DEPRECATED - DT-Prelim Calcs'!$C$6*BB160)*'DEPRECATED - DT-Prelim Calcs'!$C$7*BB160</f>
        <v>7.2692387790504895</v>
      </c>
      <c r="BE160" s="43">
        <f>BD160/'DEPRECATED - DT-Prelim Calcs'!$C$7*('DEPRECATED - DT-Prelim Calcs'!$C$8-'DEPRECATED - DT-Prelim Calcs'!$C$9)+'DEPRECATED - DT-Prelim Calcs'!$C$9</f>
        <v>397.51076930648185</v>
      </c>
      <c r="BF160" s="43">
        <f t="shared" si="190"/>
        <v>93</v>
      </c>
      <c r="BG160" s="2">
        <f t="shared" si="212"/>
        <v>2.0025508475699998</v>
      </c>
      <c r="BH160" s="43">
        <f>BG160*'DEPRECATED - DT-Prelim Calcs'!$C$21/BB$2/'DEPRECATED - DT-Prelim Calcs'!$C$19/'DEPRECATED - DT-Prelim Calcs'!$C$18*3.39*'DEPRECATED - DT-Prelim Calcs'!$C$20</f>
        <v>29.053734754561201</v>
      </c>
      <c r="BI160" s="36">
        <f t="shared" si="213"/>
        <v>0</v>
      </c>
      <c r="BJ160" s="43">
        <f>BH159*'DEPRECATED - DT-Prelim Calcs'!$C$11+BJ159</f>
        <v>-42.972908780482513</v>
      </c>
      <c r="BK160" s="43">
        <f>BK159+0.5*BH160*'DEPRECATED - DT-Prelim Calcs'!$C$11^2+BJ160*'DEPRECATED - DT-Prelim Calcs'!$C$11</f>
        <v>-79466.530386880855</v>
      </c>
      <c r="BL160" s="43">
        <f>MIN('Drive Train'!$F$35-BF159*'DEPRECATED - DT-Prelim Calcs'!$C$21*'Drive Train'!$F$39,BL159+BF$2)</f>
        <v>7.1920000000000002</v>
      </c>
      <c r="BM160" s="43">
        <f>'Drive Train'!$F$35-BF160*'DEPRECATED - DT-Prelim Calcs'!$C$21*'Drive Train'!$F$39</f>
        <v>7.1920000000000002</v>
      </c>
      <c r="BN160" s="1">
        <f>IF(BK160&gt;='Drive Train'!$F$29,1,0)</f>
        <v>0</v>
      </c>
      <c r="BO160" s="43">
        <f t="shared" si="214"/>
        <v>103.33333333333333</v>
      </c>
      <c r="BP160" s="49">
        <f>BP159+'DEPRECATED - DT-Prelim Calcs'!$C$11</f>
        <v>624</v>
      </c>
      <c r="BQ160" s="2">
        <f>CA160/'Drive Train'!$F$35</f>
        <v>0.57999999999999996</v>
      </c>
      <c r="BR160" s="36">
        <f>BY160*12*60/(PI() * 'Drive Train'!$F$15)/BQ$2*BQ160</f>
        <v>-41634.812662613156</v>
      </c>
      <c r="BS160" s="2">
        <f>('DEPRECATED - DT-Prelim Calcs'!$C$6*BQ160-BR160)/('DEPRECATED - DT-Prelim Calcs'!$C$6*BQ160)*'DEPRECATED - DT-Prelim Calcs'!$C$7*BQ160</f>
        <v>33.326355389914688</v>
      </c>
      <c r="BT160" s="43">
        <f>BS160/'DEPRECATED - DT-Prelim Calcs'!$C$7*('DEPRECATED - DT-Prelim Calcs'!$C$8-'DEPRECATED - DT-Prelim Calcs'!$C$9)+'DEPRECATED - DT-Prelim Calcs'!$C$9</f>
        <v>1817.0402563162479</v>
      </c>
      <c r="BU160" s="43">
        <f t="shared" si="191"/>
        <v>93</v>
      </c>
      <c r="BV160" s="2">
        <f t="shared" si="215"/>
        <v>1.5313624128476471</v>
      </c>
      <c r="BW160" s="43">
        <f>BV160*'DEPRECATED - DT-Prelim Calcs'!$C$21/BQ$2/'DEPRECATED - DT-Prelim Calcs'!$C$19/'DEPRECATED - DT-Prelim Calcs'!$C$18*3.39*'DEPRECATED - DT-Prelim Calcs'!$C$20</f>
        <v>29.053734754561201</v>
      </c>
      <c r="BX160" s="36">
        <f t="shared" si="216"/>
        <v>0</v>
      </c>
      <c r="BY160" s="43">
        <f>BW159*'DEPRECATED - DT-Prelim Calcs'!$C$11+BY159</f>
        <v>-221.094695054856</v>
      </c>
      <c r="BZ160" s="43">
        <f>BZ159+0.5*BW160*'DEPRECATED - DT-Prelim Calcs'!$C$11^2+BY160*'DEPRECATED - DT-Prelim Calcs'!$C$11</f>
        <v>-191681.38498537114</v>
      </c>
      <c r="CA160" s="43">
        <f>MIN('Drive Train'!$F$35-BU159*'DEPRECATED - DT-Prelim Calcs'!$C$21*'Drive Train'!$F$39,CA159+BU$2)</f>
        <v>7.1920000000000002</v>
      </c>
      <c r="CB160" s="43">
        <f>'Drive Train'!$F$35-BU160*'DEPRECATED - DT-Prelim Calcs'!$C$21*'Drive Train'!$F$39</f>
        <v>7.1920000000000002</v>
      </c>
      <c r="CC160" s="1">
        <f>IF(BZ160&gt;='Drive Train'!$F$29,1,0)</f>
        <v>0</v>
      </c>
      <c r="CD160" s="43">
        <f t="shared" si="217"/>
        <v>103.33333333333333</v>
      </c>
      <c r="CE160" s="49">
        <f>CE159+'DEPRECATED - DT-Prelim Calcs'!$C$11</f>
        <v>624</v>
      </c>
      <c r="CF160" s="2">
        <f>CP160/'Drive Train'!$F$35</f>
        <v>0.57999999999999996</v>
      </c>
      <c r="CG160" s="36">
        <f>CN160*12*60/(PI() * 'Drive Train'!$F$15)/CF$2*CF160</f>
        <v>-21598.798823381505</v>
      </c>
      <c r="CH160" s="2">
        <f>('DEPRECATED - DT-Prelim Calcs'!$C$6*CF160-CG160)/('DEPRECATED - DT-Prelim Calcs'!$C$6*CF160)*'DEPRECATED - DT-Prelim Calcs'!$C$7*CF160</f>
        <v>18.597686909350987</v>
      </c>
      <c r="CI160" s="43">
        <f>CH160/'DEPRECATED - DT-Prelim Calcs'!$C$7*('DEPRECATED - DT-Prelim Calcs'!$C$8-'DEPRECATED - DT-Prelim Calcs'!$C$9)+'DEPRECATED - DT-Prelim Calcs'!$C$9</f>
        <v>1014.6575704347924</v>
      </c>
      <c r="CJ160" s="43">
        <f t="shared" si="192"/>
        <v>93</v>
      </c>
      <c r="CK160" s="2">
        <f t="shared" si="218"/>
        <v>1.2396743342100003</v>
      </c>
      <c r="CL160" s="43">
        <f>CK160*'DEPRECATED - DT-Prelim Calcs'!$C$21/CF$2/'DEPRECATED - DT-Prelim Calcs'!$C$19/'DEPRECATED - DT-Prelim Calcs'!$C$18*3.39*'DEPRECATED - DT-Prelim Calcs'!$C$20</f>
        <v>29.053734754561205</v>
      </c>
      <c r="CM160" s="36">
        <f t="shared" si="219"/>
        <v>0</v>
      </c>
      <c r="CN160" s="43">
        <f>CL159*'DEPRECATED - DT-Prelim Calcs'!$C$11+CN159</f>
        <v>-92.849791611794217</v>
      </c>
      <c r="CO160" s="43">
        <f>CO159+0.5*CL160*'DEPRECATED - DT-Prelim Calcs'!$C$11^2+CN160*'DEPRECATED - DT-Prelim Calcs'!$C$11</f>
        <v>-374310.52613202913</v>
      </c>
      <c r="CP160" s="43">
        <f>MIN('Drive Train'!$F$35-CJ159*'DEPRECATED - DT-Prelim Calcs'!$C$21*'Drive Train'!$F$39,CP159+CJ$2)</f>
        <v>7.1920000000000002</v>
      </c>
      <c r="CQ160" s="43">
        <f>'Drive Train'!$F$35-CJ160*'DEPRECATED - DT-Prelim Calcs'!$C$21*'Drive Train'!$F$39</f>
        <v>7.1920000000000002</v>
      </c>
      <c r="CR160" s="1">
        <f>IF(CO160&gt;='Drive Train'!$F$29,1,0)</f>
        <v>0</v>
      </c>
      <c r="CS160" s="43">
        <f t="shared" si="220"/>
        <v>103.33333333333333</v>
      </c>
      <c r="CT160" s="49">
        <f>CT159+'DEPRECATED - DT-Prelim Calcs'!$C$11</f>
        <v>624</v>
      </c>
      <c r="CU160" s="2">
        <f>DE160/'Drive Train'!$F$35</f>
        <v>0.57999999999999996</v>
      </c>
      <c r="CV160" s="36">
        <f>DC160*12*60/(PI() * 'Drive Train'!$F$15)/CU$2*CU160</f>
        <v>-367969.61896596919</v>
      </c>
      <c r="CW160" s="2">
        <f>('DEPRECATED - DT-Prelim Calcs'!$C$6*CU160-CV160)/('DEPRECATED - DT-Prelim Calcs'!$C$6*CU160)*'DEPRECATED - DT-Prelim Calcs'!$C$7*CU160</f>
        <v>273.21824278219373</v>
      </c>
      <c r="CX160" s="43">
        <f>CW160/'DEPRECATED - DT-Prelim Calcs'!$C$7*('DEPRECATED - DT-Prelim Calcs'!$C$8-'DEPRECATED - DT-Prelim Calcs'!$C$9)+'DEPRECATED - DT-Prelim Calcs'!$C$9</f>
        <v>14885.777405298611</v>
      </c>
      <c r="CY160" s="43">
        <f t="shared" si="193"/>
        <v>93</v>
      </c>
      <c r="CZ160" s="2">
        <f t="shared" si="221"/>
        <v>1.0413264407364002</v>
      </c>
      <c r="DA160" s="43">
        <f>CZ160*'DEPRECATED - DT-Prelim Calcs'!$C$21/CU$2/'DEPRECATED - DT-Prelim Calcs'!$C$19/'DEPRECATED - DT-Prelim Calcs'!$C$18*3.39*'DEPRECATED - DT-Prelim Calcs'!$C$20</f>
        <v>29.053734754561201</v>
      </c>
      <c r="DB160" s="36">
        <f t="shared" si="222"/>
        <v>0</v>
      </c>
      <c r="DC160" s="43">
        <f>DA159*'DEPRECATED - DT-Prelim Calcs'!$C$11+DC159</f>
        <v>-1328.7478755031316</v>
      </c>
      <c r="DD160" s="43">
        <f>DD159+0.5*DA160*'DEPRECATED - DT-Prelim Calcs'!$C$11^2+DC160*'DEPRECATED - DT-Prelim Calcs'!$C$11</f>
        <v>-648000.74585944077</v>
      </c>
      <c r="DE160" s="43">
        <f>MIN('Drive Train'!$F$35-CY159*'DEPRECATED - DT-Prelim Calcs'!$C$21*'Drive Train'!$F$39,DE159+CY$2)</f>
        <v>7.1920000000000002</v>
      </c>
      <c r="DF160" s="43">
        <f>'Drive Train'!$F$35-CY160*'DEPRECATED - DT-Prelim Calcs'!$C$21*'Drive Train'!$F$39</f>
        <v>7.1920000000000002</v>
      </c>
      <c r="DG160" s="1">
        <f>IF(DD160&gt;='Drive Train'!$F$29,1,0)</f>
        <v>0</v>
      </c>
      <c r="DH160" s="43">
        <f t="shared" si="223"/>
        <v>103.33333333333333</v>
      </c>
      <c r="DI160" s="49">
        <f>DI159+'DEPRECATED - DT-Prelim Calcs'!$C$11</f>
        <v>624</v>
      </c>
      <c r="DJ160" s="2">
        <f>DT160/'Drive Train'!$F$35</f>
        <v>5.5944453748557876</v>
      </c>
      <c r="DK160" s="36">
        <f>DR160*12*60/(PI() * 'Drive Train'!$F$15)/DJ$2*DJ160</f>
        <v>-8795298.8599426299</v>
      </c>
      <c r="DL160" s="2">
        <f>('DEPRECATED - DT-Prelim Calcs'!$C$6*DJ160-DK160)/('DEPRECATED - DT-Prelim Calcs'!$C$6*DJ160)*'DEPRECATED - DT-Prelim Calcs'!$C$7*DJ160</f>
        <v>6491.7476123082224</v>
      </c>
      <c r="DM160" s="43">
        <f>DL160/'DEPRECATED - DT-Prelim Calcs'!$C$7*('DEPRECATED - DT-Prelim Calcs'!$C$8-'DEPRECATED - DT-Prelim Calcs'!$C$9)+'DEPRECATED - DT-Prelim Calcs'!$C$9</f>
        <v>353656.40723768668</v>
      </c>
      <c r="DN160" s="43">
        <f t="shared" si="194"/>
        <v>93</v>
      </c>
      <c r="DO160" s="2">
        <f t="shared" si="224"/>
        <v>0.89769520753137932</v>
      </c>
      <c r="DP160" s="43">
        <f>DO160*'DEPRECATED - DT-Prelim Calcs'!$C$21/DJ$2/'DEPRECATED - DT-Prelim Calcs'!$C$19/'DEPRECATED - DT-Prelim Calcs'!$C$18*3.39*'DEPRECATED - DT-Prelim Calcs'!$C$20</f>
        <v>29.053734754561201</v>
      </c>
      <c r="DQ160" s="36">
        <f t="shared" si="225"/>
        <v>0</v>
      </c>
      <c r="DR160" s="43">
        <f>DP159*'DEPRECATED - DT-Prelim Calcs'!$C$11+DR159</f>
        <v>-2838.5345706784401</v>
      </c>
      <c r="DS160" s="43">
        <f>DS159+0.5*DP160*'DEPRECATED - DT-Prelim Calcs'!$C$11^2+DR160*'DEPRECATED - DT-Prelim Calcs'!$C$11</f>
        <v>-1047278.7634035646</v>
      </c>
      <c r="DT160" s="43">
        <f>MIN('Drive Train'!$F$35-DN159*'DEPRECATED - DT-Prelim Calcs'!$C$21*'Drive Train'!$F$39,DT159+DN$2)</f>
        <v>69.371122648211767</v>
      </c>
      <c r="DU160" s="43">
        <f>'Drive Train'!$F$35-DN160*'DEPRECATED - DT-Prelim Calcs'!$C$21*'Drive Train'!$F$39</f>
        <v>7.1920000000000002</v>
      </c>
      <c r="DV160" s="1">
        <f>IF(DS160&gt;='Drive Train'!$F$29,1,0)</f>
        <v>0</v>
      </c>
      <c r="DW160" s="43">
        <f t="shared" si="226"/>
        <v>103.33333333333333</v>
      </c>
      <c r="DX160" s="49">
        <f>DX159+'DEPRECATED - DT-Prelim Calcs'!$C$11</f>
        <v>624</v>
      </c>
      <c r="DY160" s="2">
        <f>EI160/'Drive Train'!$F$35</f>
        <v>0.57999999999999996</v>
      </c>
      <c r="DZ160" s="36">
        <f>EG160*12*60/(PI() * 'Drive Train'!$F$15)/DY$2*DY160</f>
        <v>-604425.44512347342</v>
      </c>
      <c r="EA160" s="2">
        <f>('DEPRECATED - DT-Prelim Calcs'!$C$6*DY160-DZ160)/('DEPRECATED - DT-Prelim Calcs'!$C$6*DY160)*'DEPRECATED - DT-Prelim Calcs'!$C$7*DY160</f>
        <v>447.03921843716159</v>
      </c>
      <c r="EB160" s="43">
        <f>EA160/'DEPRECATED - DT-Prelim Calcs'!$C$7*('DEPRECATED - DT-Prelim Calcs'!$C$8-'DEPRECATED - DT-Prelim Calcs'!$C$9)+'DEPRECATED - DT-Prelim Calcs'!$C$9</f>
        <v>24355.129064114022</v>
      </c>
      <c r="EC160" s="43">
        <f t="shared" si="195"/>
        <v>93</v>
      </c>
      <c r="ED160" s="2">
        <f t="shared" si="227"/>
        <v>0.78888366722454539</v>
      </c>
      <c r="EE160" s="43">
        <f>ED160*'DEPRECATED - DT-Prelim Calcs'!$C$21/DY$2/'DEPRECATED - DT-Prelim Calcs'!$C$19/'DEPRECATED - DT-Prelim Calcs'!$C$18*3.39*'DEPRECATED - DT-Prelim Calcs'!$C$20</f>
        <v>29.053734754561201</v>
      </c>
      <c r="EF160" s="36">
        <f t="shared" si="228"/>
        <v>0</v>
      </c>
      <c r="EG160" s="43">
        <f>EE159*'DEPRECATED - DT-Prelim Calcs'!$C$11+EG159</f>
        <v>-1653.4818338929335</v>
      </c>
      <c r="EH160" s="43">
        <f>EH159+0.5*EE160*'DEPRECATED - DT-Prelim Calcs'!$C$11^2+EG160*'DEPRECATED - DT-Prelim Calcs'!$C$11</f>
        <v>-1065160.0358134226</v>
      </c>
      <c r="EI160" s="43">
        <f>MIN('Drive Train'!$F$35-EC159*'DEPRECATED - DT-Prelim Calcs'!$C$21*'Drive Train'!$F$39,EI159+EC$2)</f>
        <v>7.1920000000000002</v>
      </c>
      <c r="EJ160" s="43">
        <f>'Drive Train'!$F$35-EC160*'DEPRECATED - DT-Prelim Calcs'!$C$21*'Drive Train'!$F$39</f>
        <v>7.1920000000000002</v>
      </c>
      <c r="EK160" s="1">
        <f>IF(EH160&gt;='Drive Train'!$F$29,1,0)</f>
        <v>0</v>
      </c>
      <c r="EL160" s="43">
        <f t="shared" si="229"/>
        <v>103.33333333333333</v>
      </c>
      <c r="EM160" s="49">
        <f>EM159+'DEPRECATED - DT-Prelim Calcs'!$C$11</f>
        <v>624</v>
      </c>
      <c r="EN160" s="2">
        <f>EX160/'Drive Train'!$F$35</f>
        <v>0.57999999999999996</v>
      </c>
      <c r="EO160" s="36">
        <f>EV160*12*60/(PI() * 'Drive Train'!$F$15)/EN$2*EN160</f>
        <v>-302448.78568996239</v>
      </c>
      <c r="EP160" s="2">
        <f>('DEPRECATED - DT-Prelim Calcs'!$C$6*EN160-EO160)/('DEPRECATED - DT-Prelim Calcs'!$C$6*EN160)*'DEPRECATED - DT-Prelim Calcs'!$C$7*EN160</f>
        <v>225.05324151816987</v>
      </c>
      <c r="EQ160" s="43">
        <f>EP160/'DEPRECATED - DT-Prelim Calcs'!$C$7*('DEPRECATED - DT-Prelim Calcs'!$C$8-'DEPRECATED - DT-Prelim Calcs'!$C$9)+'DEPRECATED - DT-Prelim Calcs'!$C$9</f>
        <v>12261.863157333133</v>
      </c>
      <c r="ER160" s="43">
        <f t="shared" si="196"/>
        <v>93</v>
      </c>
      <c r="ES160" s="2">
        <f t="shared" si="230"/>
        <v>0.7035989464435134</v>
      </c>
      <c r="ET160" s="43">
        <f>ES160*'DEPRECATED - DT-Prelim Calcs'!$C$21/EN$2/'DEPRECATED - DT-Prelim Calcs'!$C$19/'DEPRECATED - DT-Prelim Calcs'!$C$18*3.39*'DEPRECATED - DT-Prelim Calcs'!$C$20</f>
        <v>29.053734754561201</v>
      </c>
      <c r="EU160" s="36">
        <f t="shared" si="231"/>
        <v>0</v>
      </c>
      <c r="EV160" s="43">
        <f>ET159*'DEPRECATED - DT-Prelim Calcs'!$C$11+EV159</f>
        <v>-737.93948680548272</v>
      </c>
      <c r="EW160" s="43">
        <f>EW159+0.5*ET160*'DEPRECATED - DT-Prelim Calcs'!$C$11^2+EV160*'DEPRECATED - DT-Prelim Calcs'!$C$11</f>
        <v>-1904989.5085537063</v>
      </c>
      <c r="EX160" s="43">
        <f>MIN('Drive Train'!$F$35-ER159*'DEPRECATED - DT-Prelim Calcs'!$C$21*'Drive Train'!$F$39,EX159+ER$2)</f>
        <v>7.1920000000000002</v>
      </c>
      <c r="EY160" s="43">
        <f>'Drive Train'!$F$35-ER160*'DEPRECATED - DT-Prelim Calcs'!$C$21*'Drive Train'!$F$39</f>
        <v>7.1920000000000002</v>
      </c>
      <c r="EZ160" s="1">
        <f>IF(EW160&gt;='Drive Train'!$F$29,1,0)</f>
        <v>0</v>
      </c>
      <c r="FA160" s="43">
        <f t="shared" si="232"/>
        <v>103.33333333333333</v>
      </c>
      <c r="FB160" s="49">
        <f>FB159+'DEPRECATED - DT-Prelim Calcs'!$C$11</f>
        <v>624</v>
      </c>
      <c r="FC160" s="2">
        <f>FM160/'Drive Train'!$F$35</f>
        <v>0.57999999999999996</v>
      </c>
      <c r="FD160" s="36">
        <f>FK160*12*60/(PI() * 'Drive Train'!$F$15)/FC$2*FC160</f>
        <v>-2552928.349843963</v>
      </c>
      <c r="FE160" s="2">
        <f>('DEPRECATED - DT-Prelim Calcs'!$C$6*FC160-FD160)/('DEPRECATED - DT-Prelim Calcs'!$C$6*FC160)*'DEPRECATED - DT-Prelim Calcs'!$C$7*FC160</f>
        <v>1879.402638991879</v>
      </c>
      <c r="FF160" s="43">
        <f>FE160/'DEPRECATED - DT-Prelim Calcs'!$C$7*('DEPRECATED - DT-Prelim Calcs'!$C$8-'DEPRECATED - DT-Prelim Calcs'!$C$9)+'DEPRECATED - DT-Prelim Calcs'!$C$9</f>
        <v>102386.8676465725</v>
      </c>
      <c r="FG160" s="43">
        <f t="shared" si="197"/>
        <v>93</v>
      </c>
      <c r="FH160" s="2">
        <f t="shared" si="233"/>
        <v>0.63495514679048781</v>
      </c>
      <c r="FI160" s="43">
        <f>FH160*'DEPRECATED - DT-Prelim Calcs'!$C$21/FC$2/'DEPRECATED - DT-Prelim Calcs'!$C$19/'DEPRECATED - DT-Prelim Calcs'!$C$18*3.39*'DEPRECATED - DT-Prelim Calcs'!$C$20</f>
        <v>29.053734754561205</v>
      </c>
      <c r="FJ160" s="36">
        <f t="shared" si="234"/>
        <v>0</v>
      </c>
      <c r="FK160" s="43">
        <f>FI159*'DEPRECATED - DT-Prelim Calcs'!$C$11+FK159</f>
        <v>-5621.1528938960673</v>
      </c>
      <c r="FL160" s="43">
        <f>FL159+0.5*FI160*'DEPRECATED - DT-Prelim Calcs'!$C$11^2+FK160*'DEPRECATED - DT-Prelim Calcs'!$C$11</f>
        <v>-2239153.9929691222</v>
      </c>
      <c r="FM160" s="43">
        <f>MIN('Drive Train'!$F$35-FG159*'DEPRECATED - DT-Prelim Calcs'!$C$21*'Drive Train'!$F$39,FM159+FG$2)</f>
        <v>7.1920000000000002</v>
      </c>
      <c r="FN160" s="43">
        <f>'Drive Train'!$F$35-FG160*'DEPRECATED - DT-Prelim Calcs'!$C$21*'Drive Train'!$F$39</f>
        <v>7.1920000000000002</v>
      </c>
      <c r="FO160" s="1">
        <f>IF(FL160&gt;='Drive Train'!$F$29,1,0)</f>
        <v>0</v>
      </c>
      <c r="FP160" s="43">
        <f t="shared" si="235"/>
        <v>103.33333333333333</v>
      </c>
      <c r="FQ160" s="49">
        <f>FQ159+'DEPRECATED - DT-Prelim Calcs'!$C$11</f>
        <v>624</v>
      </c>
      <c r="FR160" s="2">
        <f>GB160/'Drive Train'!$F$35</f>
        <v>0.57999999999999996</v>
      </c>
      <c r="FS160" s="36">
        <f>FZ160*12*60/(PI() * 'Drive Train'!$F$15)/FR$2*FR160</f>
        <v>-1621336.8467253044</v>
      </c>
      <c r="FT160" s="2">
        <f>('DEPRECATED - DT-Prelim Calcs'!$C$6*FR160-FS160)/('DEPRECATED - DT-Prelim Calcs'!$C$6*FR160)*'DEPRECATED - DT-Prelim Calcs'!$C$7*FR160</f>
        <v>1194.5806719657803</v>
      </c>
      <c r="FU160" s="43">
        <f>FT160/'DEPRECATED - DT-Prelim Calcs'!$C$7*('DEPRECATED - DT-Prelim Calcs'!$C$8-'DEPRECATED - DT-Prelim Calcs'!$C$9)+'DEPRECATED - DT-Prelim Calcs'!$C$9</f>
        <v>65079.402278732807</v>
      </c>
      <c r="FV160" s="43">
        <f t="shared" si="198"/>
        <v>93</v>
      </c>
      <c r="FW160" s="2">
        <f t="shared" si="236"/>
        <v>0.57851468929799987</v>
      </c>
      <c r="FX160" s="43">
        <f>FW160*'DEPRECATED - DT-Prelim Calcs'!$C$21/FR$2/'DEPRECATED - DT-Prelim Calcs'!$C$19/'DEPRECATED - DT-Prelim Calcs'!$C$18*3.39*'DEPRECATED - DT-Prelim Calcs'!$C$20</f>
        <v>29.053734754561201</v>
      </c>
      <c r="FY160" s="36">
        <f t="shared" si="237"/>
        <v>0</v>
      </c>
      <c r="FZ160" s="43">
        <f>FX159*'DEPRECATED - DT-Prelim Calcs'!$C$11+FZ159</f>
        <v>-3252.6053171562298</v>
      </c>
      <c r="GA160" s="43">
        <f>GA159+0.5*FX160*'DEPRECATED - DT-Prelim Calcs'!$C$11^2+FZ160*'DEPRECATED - DT-Prelim Calcs'!$C$11</f>
        <v>-2490469.956215099</v>
      </c>
      <c r="GB160" s="43">
        <f>MIN('Drive Train'!$F$35-FV159*'DEPRECATED - DT-Prelim Calcs'!$C$21*'Drive Train'!$F$39,GB159+FV$2)</f>
        <v>7.1920000000000002</v>
      </c>
      <c r="GC160" s="43">
        <f>'Drive Train'!$F$35-FV160*'DEPRECATED - DT-Prelim Calcs'!$C$21*'Drive Train'!$F$39</f>
        <v>7.1920000000000002</v>
      </c>
      <c r="GD160" s="1">
        <f>IF(GA160&gt;='Drive Train'!$F$29,1,0)</f>
        <v>0</v>
      </c>
      <c r="GE160" s="43">
        <f t="shared" si="238"/>
        <v>103.33333333333333</v>
      </c>
      <c r="GF160" s="49">
        <f>GF159+'DEPRECATED - DT-Prelim Calcs'!$C$11</f>
        <v>624</v>
      </c>
      <c r="GG160" s="2">
        <f>GQ160/'Drive Train'!$F$35</f>
        <v>0.86451612903225805</v>
      </c>
      <c r="GH160" s="36">
        <f>GO160*12*60/(PI() * 'Drive Train'!$F$15)/GG$2*GG160</f>
        <v>-76206.203433795308</v>
      </c>
      <c r="GI160" s="2">
        <f>('DEPRECATED - DT-Prelim Calcs'!$C$6*GG160-GH160)/('DEPRECATED - DT-Prelim Calcs'!$C$6*GG160)*'DEPRECATED - DT-Prelim Calcs'!$C$7*GG160</f>
        <v>60.074501351195771</v>
      </c>
      <c r="GJ160" s="43">
        <f>GI160/'DEPRECATED - DT-Prelim Calcs'!$C$7*('DEPRECATED - DT-Prelim Calcs'!$C$8-'DEPRECATED - DT-Prelim Calcs'!$C$9)+'DEPRECATED - DT-Prelim Calcs'!$C$9</f>
        <v>3274.2153721173813</v>
      </c>
      <c r="GK160" s="43">
        <f t="shared" si="239"/>
        <v>29.999999999999982</v>
      </c>
      <c r="GL160" s="2">
        <f t="shared" si="240"/>
        <v>1.4462867232450001</v>
      </c>
      <c r="GM160" s="43">
        <f>GL160*'DEPRECATED - DT-Prelim Calcs'!$C$21/GG$2/'DEPRECATED - DT-Prelim Calcs'!$C$19/'DEPRECATED - DT-Prelim Calcs'!$C$18*3.39*'DEPRECATED - DT-Prelim Calcs'!$C$20</f>
        <v>29.053734754561201</v>
      </c>
      <c r="GN160" s="36">
        <f t="shared" si="241"/>
        <v>0</v>
      </c>
      <c r="GO160" s="43">
        <f>GM159*'DEPRECATED - DT-Prelim Calcs'!$C$11+GO159</f>
        <v>-256.41495007023912</v>
      </c>
      <c r="GP160" s="43">
        <f>GP159+0.5*GM160*'DEPRECATED - DT-Prelim Calcs'!$C$11^2+GO160*'DEPRECATED - DT-Prelim Calcs'!$C$11</f>
        <v>-205970.89998544735</v>
      </c>
      <c r="GQ160" s="43">
        <f>MIN('Drive Train'!$F$35-GK159*'DEPRECATED - DT-Prelim Calcs'!$C$21*'Drive Train'!$F$39,GQ159+GK$2)</f>
        <v>10.72</v>
      </c>
      <c r="GR160" s="43">
        <f>'Drive Train'!$F$35-GK160*'DEPRECATED - DT-Prelim Calcs'!$C$21*'Drive Train'!$F$39</f>
        <v>10.72</v>
      </c>
      <c r="GS160" s="1">
        <f>IF(GP160&gt;='Drive Train'!$F$29,1,0)</f>
        <v>0</v>
      </c>
      <c r="GT160" s="43">
        <f t="shared" si="242"/>
        <v>33.333333333333314</v>
      </c>
      <c r="GU160" s="49">
        <f>GU159+'DEPRECATED - DT-Prelim Calcs'!$C$11</f>
        <v>624</v>
      </c>
      <c r="GV160" s="2">
        <f>HF160/'Drive Train'!$F$35</f>
        <v>2.9313634267057815</v>
      </c>
      <c r="GW160" s="36">
        <f>HD160*12*60/(PI() * 'Drive Train'!$F$15)/GV$2*GV160</f>
        <v>-702368.3728797402</v>
      </c>
      <c r="GX160" s="2">
        <f>('DEPRECATED - DT-Prelim Calcs'!$C$6*GV160-GW160)/('DEPRECATED - DT-Prelim Calcs'!$C$6*GV160)*'DEPRECATED - DT-Prelim Calcs'!$C$7*GV160</f>
        <v>530.06591089852009</v>
      </c>
      <c r="GY160" s="43">
        <f>GX160/'DEPRECATED - DT-Prelim Calcs'!$C$7*('DEPRECATED - DT-Prelim Calcs'!$C$8-'DEPRECATED - DT-Prelim Calcs'!$C$9)+'DEPRECATED - DT-Prelim Calcs'!$C$9</f>
        <v>28878.224996710422</v>
      </c>
      <c r="GZ160" s="43">
        <f t="shared" si="199"/>
        <v>33.333333333333314</v>
      </c>
      <c r="HA160" s="2">
        <f t="shared" si="243"/>
        <v>1.4462867232450001</v>
      </c>
      <c r="HB160" s="43">
        <f>HA160*'DEPRECATED - DT-Prelim Calcs'!$C$21/GV$2/'DEPRECATED - DT-Prelim Calcs'!$C$19/'DEPRECATED - DT-Prelim Calcs'!$C$18*3.39*'DEPRECATED - DT-Prelim Calcs'!$C$20</f>
        <v>29.053734754561201</v>
      </c>
      <c r="HC160" s="36">
        <f t="shared" si="244"/>
        <v>0</v>
      </c>
      <c r="HD160" s="43">
        <f>HB159*'DEPRECATED - DT-Prelim Calcs'!$C$11+HD159</f>
        <v>-696.98173876736359</v>
      </c>
      <c r="HE160" s="43">
        <f>HE159+0.5*HB160*'DEPRECATED - DT-Prelim Calcs'!$C$11^2+HD160*'DEPRECATED - DT-Prelim Calcs'!$C$11</f>
        <v>-217304.78721858573</v>
      </c>
      <c r="HF160" s="43">
        <f>MIN('Drive Train'!$F$35-GZ159*'DEPRECATED - DT-Prelim Calcs'!$C$21*'Drive Train'!$F$39,HF159+GZ$2)</f>
        <v>36.348906491151695</v>
      </c>
      <c r="HG160" s="43">
        <f>'Drive Train'!$F$35-GZ160*'DEPRECATED - DT-Prelim Calcs'!$C$21*'Drive Train'!$F$39</f>
        <v>10.533333333333335</v>
      </c>
      <c r="HH160" s="1">
        <f>IF(HE160&gt;='Drive Train'!$F$29,1,0)</f>
        <v>0</v>
      </c>
      <c r="HI160" s="43">
        <f t="shared" si="245"/>
        <v>37.037037037037017</v>
      </c>
      <c r="HJ160" s="49">
        <f>HJ159+'DEPRECATED - DT-Prelim Calcs'!$C$11</f>
        <v>624</v>
      </c>
      <c r="HK160" s="2">
        <f>HU160/'Drive Train'!$F$35</f>
        <v>0.83440860215053769</v>
      </c>
      <c r="HL160" s="36">
        <f>HS160*12*60/(PI() * 'Drive Train'!$F$15)/HK$2*HK160</f>
        <v>-48784.060350316147</v>
      </c>
      <c r="HM160" s="2">
        <f>('DEPRECATED - DT-Prelim Calcs'!$C$6*HK160-HL160)/('DEPRECATED - DT-Prelim Calcs'!$C$6*HK160)*'DEPRECATED - DT-Prelim Calcs'!$C$7*HK160</f>
        <v>39.775013184678919</v>
      </c>
      <c r="HN160" s="43">
        <f>HM160/'DEPRECATED - DT-Prelim Calcs'!$C$7*('DEPRECATED - DT-Prelim Calcs'!$C$8-'DEPRECATED - DT-Prelim Calcs'!$C$9)+'DEPRECATED - DT-Prelim Calcs'!$C$9</f>
        <v>2168.3477331951945</v>
      </c>
      <c r="HO160" s="43">
        <f t="shared" si="200"/>
        <v>36.66666666666665</v>
      </c>
      <c r="HP160" s="2">
        <f t="shared" si="246"/>
        <v>1.4462867232450001</v>
      </c>
      <c r="HQ160" s="43">
        <f>HP160*'DEPRECATED - DT-Prelim Calcs'!$C$21/HK$2/'DEPRECATED - DT-Prelim Calcs'!$C$19/'DEPRECATED - DT-Prelim Calcs'!$C$18*3.39*'DEPRECATED - DT-Prelim Calcs'!$C$20</f>
        <v>29.053734754561201</v>
      </c>
      <c r="HR160" s="36">
        <f t="shared" si="247"/>
        <v>0</v>
      </c>
      <c r="HS160" s="43">
        <f>HQ159*'DEPRECATED - DT-Prelim Calcs'!$C$11+HS159</f>
        <v>-170.06905118391552</v>
      </c>
      <c r="HT160" s="43">
        <f>HT159+0.5*HQ160*'DEPRECATED - DT-Prelim Calcs'!$C$11^2+HS160*'DEPRECATED - DT-Prelim Calcs'!$C$11</f>
        <v>-227788.1654583161</v>
      </c>
      <c r="HU160" s="43">
        <f>MIN('Drive Train'!$F$35-HO159*'DEPRECATED - DT-Prelim Calcs'!$C$21*'Drive Train'!$F$39,HU159+HO$2)</f>
        <v>10.346666666666668</v>
      </c>
      <c r="HV160" s="43">
        <f>'Drive Train'!$F$35-HO160*'DEPRECATED - DT-Prelim Calcs'!$C$21*'Drive Train'!$F$39</f>
        <v>10.346666666666668</v>
      </c>
      <c r="HW160" s="1">
        <f>IF(HT160&gt;='Drive Train'!$F$29,1,0)</f>
        <v>0</v>
      </c>
      <c r="HX160" s="43">
        <f t="shared" si="248"/>
        <v>40.740740740740726</v>
      </c>
      <c r="HY160" s="49">
        <f>HY159+'DEPRECATED - DT-Prelim Calcs'!$C$11</f>
        <v>624</v>
      </c>
      <c r="HZ160" s="2">
        <f>IJ160/'Drive Train'!$F$35</f>
        <v>1.7184874392254084</v>
      </c>
      <c r="IA160" s="36">
        <f>IH160*12*60/(PI() * 'Drive Train'!$F$15)/HZ$2*HZ160</f>
        <v>-162371.06749384443</v>
      </c>
      <c r="IB160" s="2">
        <f>('DEPRECATED - DT-Prelim Calcs'!$C$6*HZ160-IA160)/('DEPRECATED - DT-Prelim Calcs'!$C$6*HZ160)*'DEPRECATED - DT-Prelim Calcs'!$C$7*HZ160</f>
        <v>127.42025570534811</v>
      </c>
      <c r="IC160" s="43">
        <f>IB160/'DEPRECATED - DT-Prelim Calcs'!$C$7*('DEPRECATED - DT-Prelim Calcs'!$C$8-'DEPRECATED - DT-Prelim Calcs'!$C$9)+'DEPRECATED - DT-Prelim Calcs'!$C$9</f>
        <v>6943.051243649561</v>
      </c>
      <c r="ID160" s="43">
        <f t="shared" si="201"/>
        <v>39.999999999999986</v>
      </c>
      <c r="IE160" s="2">
        <f t="shared" si="249"/>
        <v>1.4462867232450001</v>
      </c>
      <c r="IF160" s="43">
        <f>IE160*'DEPRECATED - DT-Prelim Calcs'!$C$21/HZ$2/'DEPRECATED - DT-Prelim Calcs'!$C$19/'DEPRECATED - DT-Prelim Calcs'!$C$18*3.39*'DEPRECATED - DT-Prelim Calcs'!$C$20</f>
        <v>29.053734754561201</v>
      </c>
      <c r="IG160" s="36">
        <f t="shared" si="250"/>
        <v>0</v>
      </c>
      <c r="IH160" s="43">
        <f>IF159*'DEPRECATED - DT-Prelim Calcs'!$C$11+IH159</f>
        <v>-274.84535460855432</v>
      </c>
      <c r="II160" s="43">
        <f>II159+0.5*IF160*'DEPRECATED - DT-Prelim Calcs'!$C$11^2+IH160*'DEPRECATED - DT-Prelim Calcs'!$C$11</f>
        <v>-213625.65643741773</v>
      </c>
      <c r="IJ160" s="43">
        <f>MIN('Drive Train'!$F$35-ID159*'DEPRECATED - DT-Prelim Calcs'!$C$21*'Drive Train'!$F$39,IJ159+ID$2)</f>
        <v>21.309244246395064</v>
      </c>
      <c r="IK160" s="43">
        <f>'Drive Train'!$F$35-ID160*'DEPRECATED - DT-Prelim Calcs'!$C$21*'Drive Train'!$F$39</f>
        <v>10.16</v>
      </c>
      <c r="IL160" s="1">
        <f>IF(II160&gt;='Drive Train'!$F$29,1,0)</f>
        <v>0</v>
      </c>
      <c r="IM160" s="43">
        <f t="shared" si="251"/>
        <v>44.444444444444429</v>
      </c>
      <c r="IN160" s="49">
        <f>IN159+'DEPRECATED - DT-Prelim Calcs'!$C$11</f>
        <v>624</v>
      </c>
      <c r="IO160" s="2">
        <f>IY160/'Drive Train'!$F$35</f>
        <v>0.80430107526881722</v>
      </c>
      <c r="IP160" s="36">
        <f>IW160*12*60/(PI() * 'Drive Train'!$F$15)/IO$2*IO160</f>
        <v>-224441.12540271715</v>
      </c>
      <c r="IQ160" s="2">
        <f>('DEPRECATED - DT-Prelim Calcs'!$C$6*IO160-IP160)/('DEPRECATED - DT-Prelim Calcs'!$C$6*IO160)*'DEPRECATED - DT-Prelim Calcs'!$C$7*IO160</f>
        <v>168.76102441585456</v>
      </c>
      <c r="IR160" s="43">
        <f>IQ160/'DEPRECATED - DT-Prelim Calcs'!$C$7*('DEPRECATED - DT-Prelim Calcs'!$C$8-'DEPRECATED - DT-Prelim Calcs'!$C$9)+'DEPRECATED - DT-Prelim Calcs'!$C$9</f>
        <v>9195.1975987741662</v>
      </c>
      <c r="IS160" s="43">
        <f t="shared" si="202"/>
        <v>43.333333333333321</v>
      </c>
      <c r="IT160" s="2">
        <f t="shared" si="252"/>
        <v>1.4462867232450001</v>
      </c>
      <c r="IU160" s="43">
        <f>IT160*'DEPRECATED - DT-Prelim Calcs'!$C$21/IO$2/'DEPRECATED - DT-Prelim Calcs'!$C$19/'DEPRECATED - DT-Prelim Calcs'!$C$18*3.39*'DEPRECATED - DT-Prelim Calcs'!$C$20</f>
        <v>29.053734754561201</v>
      </c>
      <c r="IV160" s="36">
        <f t="shared" si="253"/>
        <v>0</v>
      </c>
      <c r="IW160" s="43">
        <f>IU159*'DEPRECATED - DT-Prelim Calcs'!$C$11+IW159</f>
        <v>-811.72683870271294</v>
      </c>
      <c r="IX160" s="43">
        <f>IX159+0.5*IU160*'DEPRECATED - DT-Prelim Calcs'!$C$11^2+IW160*'DEPRECATED - DT-Prelim Calcs'!$C$11</f>
        <v>-273120.37787918601</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4"/>
        <v>48.148148148148138</v>
      </c>
      <c r="JC160" s="49">
        <f>JC159+'DEPRECATED - DT-Prelim Calcs'!$C$11</f>
        <v>624</v>
      </c>
      <c r="JD160" s="2">
        <f>JN160/'Drive Train'!$F$35</f>
        <v>0.78924731182795704</v>
      </c>
      <c r="JE160" s="36">
        <f>JL160*12*60/(PI() * 'Drive Train'!$F$15)/JD$2*JD160</f>
        <v>-56888.728980033135</v>
      </c>
      <c r="JF160" s="2">
        <f>('DEPRECATED - DT-Prelim Calcs'!$C$6*JD160-JE160)/('DEPRECATED - DT-Prelim Calcs'!$C$6*JD160)*'DEPRECATED - DT-Prelim Calcs'!$C$7*JD160</f>
        <v>45.521027402873656</v>
      </c>
      <c r="JG160" s="43">
        <f>JF160/'DEPRECATED - DT-Prelim Calcs'!$C$7*('DEPRECATED - DT-Prelim Calcs'!$C$8-'DEPRECATED - DT-Prelim Calcs'!$C$9)+'DEPRECATED - DT-Prelim Calcs'!$C$9</f>
        <v>2481.376865977445</v>
      </c>
      <c r="JH160" s="43">
        <f t="shared" si="203"/>
        <v>46.666666666666657</v>
      </c>
      <c r="JI160" s="2">
        <f t="shared" si="255"/>
        <v>1.4462867232450001</v>
      </c>
      <c r="JJ160" s="43">
        <f>JI160*'DEPRECATED - DT-Prelim Calcs'!$C$21/JD$2/'DEPRECATED - DT-Prelim Calcs'!$C$19/'DEPRECATED - DT-Prelim Calcs'!$C$18*3.39*'DEPRECATED - DT-Prelim Calcs'!$C$20</f>
        <v>29.053734754561201</v>
      </c>
      <c r="JK160" s="36">
        <f t="shared" si="256"/>
        <v>0</v>
      </c>
      <c r="JL160" s="43">
        <f>JJ159*'DEPRECATED - DT-Prelim Calcs'!$C$11+JL159</f>
        <v>-209.67142007673777</v>
      </c>
      <c r="JM160" s="43">
        <f>JM159+0.5*JJ160*'DEPRECATED - DT-Prelim Calcs'!$C$11^2+JL160*'DEPRECATED - DT-Prelim Calcs'!$C$11</f>
        <v>-237700.03876041167</v>
      </c>
      <c r="JN160" s="43">
        <f>MIN('Drive Train'!$F$35-JH159*'DEPRECATED - DT-Prelim Calcs'!$C$21*'Drive Train'!$F$39,JN159+JH$2)</f>
        <v>9.7866666666666671</v>
      </c>
      <c r="JO160" s="43">
        <f>'Drive Train'!$F$35-JH160*'DEPRECATED - DT-Prelim Calcs'!$C$21*'Drive Train'!$F$39</f>
        <v>9.7866666666666671</v>
      </c>
      <c r="JP160" s="1">
        <f>IF(JM160&gt;='Drive Train'!$F$29,1,0)</f>
        <v>0</v>
      </c>
      <c r="JQ160" s="43">
        <f>MIN(JG160,'DEPRECATED - DT-Prelim Calcs'!$C$10)*'DEPRECATED - DT-Prelim Calcs'!$C$11*1000/60/60</f>
        <v>103.33333333333333</v>
      </c>
      <c r="JR160" s="49">
        <f>JR159+'DEPRECATED - DT-Prelim Calcs'!$C$11</f>
        <v>624</v>
      </c>
      <c r="JS160" s="2">
        <f>KC160/'Drive Train'!$F$35</f>
        <v>1.969259984608186</v>
      </c>
      <c r="JT160" s="36">
        <f>KA160*12*60/(PI() * 'Drive Train'!$F$15)/JS$2*JS160</f>
        <v>-246247.02102710604</v>
      </c>
      <c r="JU160" s="2">
        <f>('DEPRECATED - DT-Prelim Calcs'!$C$6*JS160-JT160)/('DEPRECATED - DT-Prelim Calcs'!$C$6*JS160)*'DEPRECATED - DT-Prelim Calcs'!$C$7*JS160</f>
        <v>190.25440748096719</v>
      </c>
      <c r="JV160" s="43">
        <f>JU160/'DEPRECATED - DT-Prelim Calcs'!$C$7*('DEPRECATED - DT-Prelim Calcs'!$C$8-'DEPRECATED - DT-Prelim Calcs'!$C$9)+'DEPRECATED - DT-Prelim Calcs'!$C$9</f>
        <v>10366.105780679556</v>
      </c>
      <c r="JW160" s="43">
        <f t="shared" si="204"/>
        <v>49.999999999999993</v>
      </c>
      <c r="JX160" s="2">
        <f t="shared" si="257"/>
        <v>1.4462867232450001</v>
      </c>
      <c r="JY160" s="43">
        <f>JX160*'DEPRECATED - DT-Prelim Calcs'!$C$21/JS$2/'DEPRECATED - DT-Prelim Calcs'!$C$19/'DEPRECATED - DT-Prelim Calcs'!$C$18*3.39*'DEPRECATED - DT-Prelim Calcs'!$C$20</f>
        <v>29.053734754561201</v>
      </c>
      <c r="JZ160" s="36">
        <f t="shared" si="258"/>
        <v>0</v>
      </c>
      <c r="KA160" s="43">
        <f>JY159*'DEPRECATED - DT-Prelim Calcs'!$C$11+KA159</f>
        <v>-363.74249919112174</v>
      </c>
      <c r="KB160" s="43">
        <f>KB159+0.5*JY160*'DEPRECATED - DT-Prelim Calcs'!$C$11^2+KA160*'DEPRECATED - DT-Prelim Calcs'!$C$11</f>
        <v>-245084.50449427258</v>
      </c>
      <c r="KC160" s="43">
        <f>MIN('Drive Train'!$F$35-JW159*'DEPRECATED - DT-Prelim Calcs'!$C$21*'Drive Train'!$F$39,KC159+JW$2)</f>
        <v>24.418823809141507</v>
      </c>
      <c r="KD160" s="43">
        <f>'Drive Train'!$F$35-JW160*'DEPRECATED - DT-Prelim Calcs'!$C$21*'Drive Train'!$F$39</f>
        <v>9.6000000000000014</v>
      </c>
      <c r="KE160" s="1">
        <f>IF(KB160&gt;='Drive Train'!$F$29,1,0)</f>
        <v>0</v>
      </c>
      <c r="KF160" s="43">
        <f>MIN(JV160,'DEPRECATED - DT-Prelim Calcs'!$C$10)*'DEPRECATED - DT-Prelim Calcs'!$C$11*1000/60/60</f>
        <v>103.33333333333333</v>
      </c>
      <c r="KG160" s="49">
        <f>KG159+'DEPRECATED - DT-Prelim Calcs'!$C$11</f>
        <v>624</v>
      </c>
      <c r="KH160" s="2">
        <f>KR160/'Drive Train'!$F$35</f>
        <v>0.75913978494623657</v>
      </c>
      <c r="KI160" s="36">
        <f>KP160*12*60/(PI() * 'Drive Train'!$F$15)/KH$2*KH160</f>
        <v>5638.8644698413837</v>
      </c>
      <c r="KJ160" s="2">
        <f>('DEPRECATED - DT-Prelim Calcs'!$C$6*KH160-KI160)/('DEPRECATED - DT-Prelim Calcs'!$C$6*KH160)*'DEPRECATED - DT-Prelim Calcs'!$C$7*KH160</f>
        <v>-0.58481847812504895</v>
      </c>
      <c r="KK160" s="43">
        <f>KJ160/'DEPRECATED - DT-Prelim Calcs'!$C$7*('DEPRECATED - DT-Prelim Calcs'!$C$8-'DEPRECATED - DT-Prelim Calcs'!$C$9)+'DEPRECATED - DT-Prelim Calcs'!$C$9</f>
        <v>-30.359514106812366</v>
      </c>
      <c r="KL160" s="43">
        <f t="shared" si="205"/>
        <v>-30.359514106812366</v>
      </c>
      <c r="KM160" s="2">
        <f t="shared" si="259"/>
        <v>-1.1650519879427508</v>
      </c>
      <c r="KN160" s="43">
        <f>KM160*'DEPRECATED - DT-Prelim Calcs'!$C$21/KH$2/'DEPRECATED - DT-Prelim Calcs'!$C$19/'DEPRECATED - DT-Prelim Calcs'!$C$18*3.39*'DEPRECATED - DT-Prelim Calcs'!$C$20</f>
        <v>-23.404150013225905</v>
      </c>
      <c r="KO160" s="36">
        <f t="shared" si="260"/>
        <v>1</v>
      </c>
      <c r="KP160" s="43">
        <f>KN159*'DEPRECATED - DT-Prelim Calcs'!$C$11+KP159</f>
        <v>21.607077076814136</v>
      </c>
      <c r="KQ160" s="43">
        <f>KQ159+0.5*KN160*'DEPRECATED - DT-Prelim Calcs'!$C$11^2+KP160*'DEPRECATED - DT-Prelim Calcs'!$C$11</f>
        <v>-254897.02465070537</v>
      </c>
      <c r="KR160" s="43">
        <f>MIN('Drive Train'!$F$35-KL159*'DEPRECATED - DT-Prelim Calcs'!$C$21*'Drive Train'!$F$39,KR159+KL$2)</f>
        <v>9.413333333333334</v>
      </c>
      <c r="KS160" s="43">
        <f>'Drive Train'!$F$35-KL160*'DEPRECATED - DT-Prelim Calcs'!$C$21*'Drive Train'!$F$39</f>
        <v>14.100132789981492</v>
      </c>
      <c r="KT160" s="1">
        <f>IF(KQ160&gt;='Drive Train'!$F$29,1,0)</f>
        <v>0</v>
      </c>
      <c r="KU160" s="43">
        <f>MIN(KK160,'DEPRECATED - DT-Prelim Calcs'!$C$10)*'DEPRECATED - DT-Prelim Calcs'!$C$11*1000/60/60</f>
        <v>-33.732793452013738</v>
      </c>
      <c r="KV160" s="49">
        <f>KV159+'DEPRECATED - DT-Prelim Calcs'!$C$11</f>
        <v>624</v>
      </c>
      <c r="KW160" s="2">
        <f>LG160/'Drive Train'!$F$35</f>
        <v>0.74408602150537628</v>
      </c>
      <c r="KX160" s="36">
        <f>LE160*12*60/(PI() * 'Drive Train'!$F$15)/KW$2*KW160</f>
        <v>-181678.69915460952</v>
      </c>
      <c r="KY160" s="2">
        <f>('DEPRECATED - DT-Prelim Calcs'!$C$6*KW160-KX160)/('DEPRECATED - DT-Prelim Calcs'!$C$6*KW160)*'DEPRECATED - DT-Prelim Calcs'!$C$7*KW160</f>
        <v>137.04354071909196</v>
      </c>
      <c r="KZ160" s="43">
        <f>KY160/'DEPRECATED - DT-Prelim Calcs'!$C$7*('DEPRECATED - DT-Prelim Calcs'!$C$8-'DEPRECATED - DT-Prelim Calcs'!$C$9)+'DEPRECATED - DT-Prelim Calcs'!$C$9</f>
        <v>7467.3048302191883</v>
      </c>
      <c r="LA160" s="43">
        <f t="shared" si="206"/>
        <v>56.666666666666664</v>
      </c>
      <c r="LB160" s="2">
        <f t="shared" si="261"/>
        <v>1.4462867232450001</v>
      </c>
      <c r="LC160" s="43">
        <f>LB160*'DEPRECATED - DT-Prelim Calcs'!$C$21/KW$2/'DEPRECATED - DT-Prelim Calcs'!$C$19/'DEPRECATED - DT-Prelim Calcs'!$C$18*3.39*'DEPRECATED - DT-Prelim Calcs'!$C$20</f>
        <v>29.053734754561201</v>
      </c>
      <c r="LD160" s="36">
        <f t="shared" si="262"/>
        <v>0</v>
      </c>
      <c r="LE160" s="43">
        <f>LC159*'DEPRECATED - DT-Prelim Calcs'!$C$11+LE159</f>
        <v>-710.24303403636884</v>
      </c>
      <c r="LF160" s="43">
        <f>LF159+0.5*LC160*'DEPRECATED - DT-Prelim Calcs'!$C$11^2+LE160*'DEPRECATED - DT-Prelim Calcs'!$C$11</f>
        <v>-281079.72693238652</v>
      </c>
      <c r="LG160" s="43">
        <f>MIN('Drive Train'!$F$35-LA159*'DEPRECATED - DT-Prelim Calcs'!$C$21*'Drive Train'!$F$39,LG159+LA$2)</f>
        <v>9.2266666666666666</v>
      </c>
      <c r="LH160" s="43">
        <f>'Drive Train'!$F$35-LA160*'DEPRECATED - DT-Prelim Calcs'!$C$21*'Drive Train'!$F$39</f>
        <v>9.2266666666666666</v>
      </c>
      <c r="LI160" s="1">
        <f>IF(LF160&gt;='Drive Train'!$F$29,1,0)</f>
        <v>0</v>
      </c>
      <c r="LJ160" s="43">
        <f>MIN(KZ160,'DEPRECATED - DT-Prelim Calcs'!$C$10)*'DEPRECATED - DT-Prelim Calcs'!$C$11*1000/60/60</f>
        <v>103.33333333333333</v>
      </c>
      <c r="LK160" s="49">
        <f>LK159+'DEPRECATED - DT-Prelim Calcs'!$C$11</f>
        <v>624</v>
      </c>
      <c r="LL160" s="2">
        <f>LV160/'Drive Train'!$F$35</f>
        <v>1.2622190651638623</v>
      </c>
      <c r="LM160" s="36">
        <f>LT160*12*60/(PI() * 'Drive Train'!$F$15)/LL$2*LL160</f>
        <v>-50427.102961957848</v>
      </c>
      <c r="LN160" s="2">
        <f>('DEPRECATED - DT-Prelim Calcs'!$C$6*LL160-LM160)/('DEPRECATED - DT-Prelim Calcs'!$C$6*LL160)*'DEPRECATED - DT-Prelim Calcs'!$C$7*LL160</f>
        <v>42.989260846901011</v>
      </c>
      <c r="LO160" s="43">
        <f>LN160/'DEPRECATED - DT-Prelim Calcs'!$C$7*('DEPRECATED - DT-Prelim Calcs'!$C$8-'DEPRECATED - DT-Prelim Calcs'!$C$9)+'DEPRECATED - DT-Prelim Calcs'!$C$9</f>
        <v>2343.4522700177417</v>
      </c>
      <c r="LP160" s="43">
        <f t="shared" si="207"/>
        <v>60</v>
      </c>
      <c r="LQ160" s="2">
        <f t="shared" si="263"/>
        <v>1.4462867232450001</v>
      </c>
      <c r="LR160" s="43">
        <f>LQ160*'DEPRECATED - DT-Prelim Calcs'!$C$21/LL$2/'DEPRECATED - DT-Prelim Calcs'!$C$19/'DEPRECATED - DT-Prelim Calcs'!$C$18*3.39*'DEPRECATED - DT-Prelim Calcs'!$C$20</f>
        <v>29.053734754561201</v>
      </c>
      <c r="LS160" s="36">
        <f t="shared" si="264"/>
        <v>0</v>
      </c>
      <c r="LT160" s="43">
        <f>LR159*'DEPRECATED - DT-Prelim Calcs'!$C$11+LT159</f>
        <v>-116.21318401573603</v>
      </c>
      <c r="LU160" s="43">
        <f>LU159+0.5*LR160*'DEPRECATED - DT-Prelim Calcs'!$C$11^2+LT160*'DEPRECATED - DT-Prelim Calcs'!$C$11</f>
        <v>-275005.91781485692</v>
      </c>
      <c r="LV160" s="43">
        <f>MIN('Drive Train'!$F$35-LP159*'DEPRECATED - DT-Prelim Calcs'!$C$21*'Drive Train'!$F$39,LV159+LP$2)</f>
        <v>15.651516408031892</v>
      </c>
      <c r="LW160" s="43">
        <f>'Drive Train'!$F$35-LP160*'DEPRECATED - DT-Prelim Calcs'!$C$21*'Drive Train'!$F$39</f>
        <v>9.0400000000000009</v>
      </c>
      <c r="LX160" s="1">
        <f>IF(LU160&gt;='Drive Train'!$F$29,1,0)</f>
        <v>0</v>
      </c>
      <c r="LY160" s="43">
        <f>MIN(LO160,'DEPRECATED - DT-Prelim Calcs'!$C$10)*'DEPRECATED - DT-Prelim Calcs'!$C$11*1000/60/60</f>
        <v>103.33333333333333</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1"/>
        <v>0</v>
      </c>
      <c r="X161" s="2">
        <f>MAX(MIN(IF(AND(AI160=1,AG161&lt;0),-1,1)*(W161-$C$9)/($C$8-$C$9)*$C$7-$C$29*AE161/T$2 -  AI160*$C$29/2,X$2),MAX(X$4:X160)*-1)</f>
        <v>-0.27672021620693066</v>
      </c>
      <c r="Y161" s="43">
        <f t="shared" si="182"/>
        <v>0</v>
      </c>
      <c r="Z161" s="43">
        <f t="shared" si="183"/>
        <v>0</v>
      </c>
      <c r="AA161" s="43">
        <f t="shared" si="184"/>
        <v>0</v>
      </c>
      <c r="AB161" s="43" t="e">
        <f t="shared" si="185"/>
        <v>#N/A</v>
      </c>
      <c r="AC161" s="36">
        <f t="shared" si="208"/>
        <v>1</v>
      </c>
      <c r="AD161" s="1">
        <f t="shared" si="186"/>
        <v>1</v>
      </c>
      <c r="AE161" s="43">
        <f t="shared" si="187"/>
        <v>0</v>
      </c>
      <c r="AF161" s="43" t="e">
        <f t="shared" si="188"/>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889.49632897085212</v>
      </c>
      <c r="AK161" s="43">
        <f t="shared" si="265"/>
        <v>0</v>
      </c>
      <c r="AL161" s="49">
        <f>AL160+'DEPRECATED - DT-Prelim Calcs'!$C$11</f>
        <v>628</v>
      </c>
      <c r="AM161" s="2">
        <f>AW161/'Drive Train'!$F$35</f>
        <v>1.6674804660717844</v>
      </c>
      <c r="AN161" s="36">
        <f>AU161*12*60/(PI() * 'Drive Train'!$F$15)/AM$2*AM161</f>
        <v>-21723.156071463865</v>
      </c>
      <c r="AO161" s="2">
        <f>('DEPRECATED - DT-Prelim Calcs'!$C$6*AM161-AN161)/('DEPRECATED - DT-Prelim Calcs'!$C$6*AM161)*'DEPRECATED - DT-Prelim Calcs'!$C$7*AM161</f>
        <v>23.789386516780358</v>
      </c>
      <c r="AP161" s="43">
        <f>AO161/'DEPRECATED - DT-Prelim Calcs'!$C$7*('DEPRECATED - DT-Prelim Calcs'!$C$8-'DEPRECATED - DT-Prelim Calcs'!$C$9)+'DEPRECATED - DT-Prelim Calcs'!$C$9</f>
        <v>1297.48896695893</v>
      </c>
      <c r="AQ161" s="43">
        <f t="shared" si="189"/>
        <v>93</v>
      </c>
      <c r="AR161" s="2">
        <f t="shared" si="209"/>
        <v>2.6972311520204881</v>
      </c>
      <c r="AS161" s="43">
        <f>AR161*'DEPRECATED - DT-Prelim Calcs'!$C$21/AM$2/'DEPRECATED - DT-Prelim Calcs'!$C$19/'DEPRECATED - DT-Prelim Calcs'!$C$18*3.39*'DEPRECATED - DT-Prelim Calcs'!$C$20</f>
        <v>27.091667648970006</v>
      </c>
      <c r="AT161" s="36">
        <f t="shared" si="210"/>
        <v>0</v>
      </c>
      <c r="AU161" s="43">
        <f>AS160*'DEPRECATED - DT-Prelim Calcs'!$C$11+AU160</f>
        <v>-75.791112217106914</v>
      </c>
      <c r="AV161" s="43">
        <f>AV160+0.5*AS161*'DEPRECATED - DT-Prelim Calcs'!$C$11^2+AU161*'DEPRECATED - DT-Prelim Calcs'!$C$11</f>
        <v>9204.3434893346512</v>
      </c>
      <c r="AW161" s="43">
        <f>MIN('Drive Train'!$F$35-AQ160*'DEPRECATED - DT-Prelim Calcs'!$C$21*'Drive Train'!$F$39,AW160+AQ$2)</f>
        <v>20.676757779290128</v>
      </c>
      <c r="AX161" s="43">
        <f>'Drive Train'!$F$35-AQ161*'DEPRECATED - DT-Prelim Calcs'!$C$21*'Drive Train'!$F$39</f>
        <v>7.1920000000000002</v>
      </c>
      <c r="AY161" s="1">
        <f>IF(AV161&gt;='Drive Train'!$F$29,1,0)</f>
        <v>1</v>
      </c>
      <c r="AZ161" s="43">
        <f t="shared" si="211"/>
        <v>103.33333333333333</v>
      </c>
      <c r="BA161" s="49">
        <f>BA160+'DEPRECATED - DT-Prelim Calcs'!$C$11</f>
        <v>628</v>
      </c>
      <c r="BB161" s="2">
        <f>BL161/'Drive Train'!$F$35</f>
        <v>0.57999999999999996</v>
      </c>
      <c r="BC161" s="36">
        <f>BJ161*12*60/(PI() * 'Drive Train'!$F$15)/BB$2*BB161</f>
        <v>10547.100828524584</v>
      </c>
      <c r="BD161" s="2">
        <f>('DEPRECATED - DT-Prelim Calcs'!$C$6*BB161-BC161)/('DEPRECATED - DT-Prelim Calcs'!$C$6*BB161)*'DEPRECATED - DT-Prelim Calcs'!$C$7*BB161</f>
        <v>-5.0330763143856281</v>
      </c>
      <c r="BE161" s="43">
        <f>BD161/'DEPRECATED - DT-Prelim Calcs'!$C$7*('DEPRECATED - DT-Prelim Calcs'!$C$8-'DEPRECATED - DT-Prelim Calcs'!$C$9)+'DEPRECATED - DT-Prelim Calcs'!$C$9</f>
        <v>-272.68997832100803</v>
      </c>
      <c r="BF161" s="43">
        <f t="shared" si="190"/>
        <v>-272.68997832100803</v>
      </c>
      <c r="BG161" s="2">
        <f t="shared" si="212"/>
        <v>-6.453565746208147</v>
      </c>
      <c r="BH161" s="43">
        <f>BG161*'DEPRECATED - DT-Prelim Calcs'!$C$21/BB$2/'DEPRECATED - DT-Prelim Calcs'!$C$19/'DEPRECATED - DT-Prelim Calcs'!$C$18*3.39*'DEPRECATED - DT-Prelim Calcs'!$C$20</f>
        <v>-93.630674915933298</v>
      </c>
      <c r="BI161" s="36">
        <f t="shared" si="213"/>
        <v>1</v>
      </c>
      <c r="BJ161" s="43">
        <f>BH160*'DEPRECATED - DT-Prelim Calcs'!$C$11+BJ160</f>
        <v>73.242030237762293</v>
      </c>
      <c r="BK161" s="43">
        <f>BK160+0.5*BH161*'DEPRECATED - DT-Prelim Calcs'!$C$11^2+BJ161*'DEPRECATED - DT-Prelim Calcs'!$C$11</f>
        <v>-79922.607665257281</v>
      </c>
      <c r="BL161" s="43">
        <f>MIN('Drive Train'!$F$35-BF160*'DEPRECATED - DT-Prelim Calcs'!$C$21*'Drive Train'!$F$39,BL160+BF$2)</f>
        <v>7.1920000000000002</v>
      </c>
      <c r="BM161" s="43">
        <f>'Drive Train'!$F$35-BF161*'DEPRECATED - DT-Prelim Calcs'!$C$21*'Drive Train'!$F$39</f>
        <v>27.67063878597645</v>
      </c>
      <c r="BN161" s="1">
        <f>IF(BK161&gt;='Drive Train'!$F$29,1,0)</f>
        <v>0</v>
      </c>
      <c r="BO161" s="43">
        <f t="shared" si="214"/>
        <v>-302.98886480112003</v>
      </c>
      <c r="BP161" s="49">
        <f>BP160+'DEPRECATED - DT-Prelim Calcs'!$C$11</f>
        <v>628</v>
      </c>
      <c r="BQ161" s="2">
        <f>CA161/'Drive Train'!$F$35</f>
        <v>0.57999999999999996</v>
      </c>
      <c r="BR161" s="36">
        <f>BY161*12*60/(PI() * 'Drive Train'!$F$15)/BQ$2*BQ161</f>
        <v>-19750.130113259689</v>
      </c>
      <c r="BS161" s="2">
        <f>('DEPRECATED - DT-Prelim Calcs'!$C$6*BQ161-BR161)/('DEPRECATED - DT-Prelim Calcs'!$C$6*BQ161)*'DEPRECATED - DT-Prelim Calcs'!$C$7*BQ161</f>
        <v>17.238712575421307</v>
      </c>
      <c r="BT161" s="43">
        <f>BS161/'DEPRECATED - DT-Prelim Calcs'!$C$7*('DEPRECATED - DT-Prelim Calcs'!$C$8-'DEPRECATED - DT-Prelim Calcs'!$C$9)+'DEPRECATED - DT-Prelim Calcs'!$C$9</f>
        <v>940.62389403414568</v>
      </c>
      <c r="BU161" s="43">
        <f t="shared" si="191"/>
        <v>93</v>
      </c>
      <c r="BV161" s="2">
        <f t="shared" si="215"/>
        <v>1.5313624128476471</v>
      </c>
      <c r="BW161" s="43">
        <f>BV161*'DEPRECATED - DT-Prelim Calcs'!$C$21/BQ$2/'DEPRECATED - DT-Prelim Calcs'!$C$19/'DEPRECATED - DT-Prelim Calcs'!$C$18*3.39*'DEPRECATED - DT-Prelim Calcs'!$C$20</f>
        <v>29.053734754561201</v>
      </c>
      <c r="BX161" s="36">
        <f t="shared" si="216"/>
        <v>0</v>
      </c>
      <c r="BY161" s="43">
        <f>BW160*'DEPRECATED - DT-Prelim Calcs'!$C$11+BY160</f>
        <v>-104.8797560366112</v>
      </c>
      <c r="BZ161" s="43">
        <f>BZ160+0.5*BW161*'DEPRECATED - DT-Prelim Calcs'!$C$11^2+BY161*'DEPRECATED - DT-Prelim Calcs'!$C$11</f>
        <v>-191868.47413148111</v>
      </c>
      <c r="CA161" s="43">
        <f>MIN('Drive Train'!$F$35-BU160*'DEPRECATED - DT-Prelim Calcs'!$C$21*'Drive Train'!$F$39,CA160+BU$2)</f>
        <v>7.1920000000000002</v>
      </c>
      <c r="CB161" s="43">
        <f>'Drive Train'!$F$35-BU161*'DEPRECATED - DT-Prelim Calcs'!$C$21*'Drive Train'!$F$39</f>
        <v>7.1920000000000002</v>
      </c>
      <c r="CC161" s="1">
        <f>IF(BZ161&gt;='Drive Train'!$F$29,1,0)</f>
        <v>0</v>
      </c>
      <c r="CD161" s="43">
        <f t="shared" si="217"/>
        <v>103.33333333333333</v>
      </c>
      <c r="CE161" s="49">
        <f>CE160+'DEPRECATED - DT-Prelim Calcs'!$C$11</f>
        <v>628</v>
      </c>
      <c r="CF161" s="2">
        <f>CP161/'Drive Train'!$F$35</f>
        <v>0.57999999999999996</v>
      </c>
      <c r="CG161" s="36">
        <f>CN161*12*60/(PI() * 'Drive Train'!$F$15)/CF$2*CF161</f>
        <v>5435.2207964080835</v>
      </c>
      <c r="CH161" s="2">
        <f>('DEPRECATED - DT-Prelim Calcs'!$C$6*CF161-CG161)/('DEPRECATED - DT-Prelim Calcs'!$C$6*CF161)*'DEPRECATED - DT-Prelim Calcs'!$C$7*CF161</f>
        <v>-1.2752836261996729</v>
      </c>
      <c r="CI161" s="43">
        <f>CH161/'DEPRECATED - DT-Prelim Calcs'!$C$7*('DEPRECATED - DT-Prelim Calcs'!$C$8-'DEPRECATED - DT-Prelim Calcs'!$C$9)+'DEPRECATED - DT-Prelim Calcs'!$C$9</f>
        <v>-67.974406501922473</v>
      </c>
      <c r="CJ161" s="43">
        <f t="shared" si="192"/>
        <v>-67.974406501922473</v>
      </c>
      <c r="CK161" s="2">
        <f t="shared" si="218"/>
        <v>-2.0073021994970035</v>
      </c>
      <c r="CL161" s="43">
        <f>CK161*'DEPRECATED - DT-Prelim Calcs'!$C$21/CF$2/'DEPRECATED - DT-Prelim Calcs'!$C$19/'DEPRECATED - DT-Prelim Calcs'!$C$18*3.39*'DEPRECATED - DT-Prelim Calcs'!$C$20</f>
        <v>-47.044311612370542</v>
      </c>
      <c r="CM161" s="36">
        <f t="shared" si="219"/>
        <v>1</v>
      </c>
      <c r="CN161" s="43">
        <f>CL160*'DEPRECATED - DT-Prelim Calcs'!$C$11+CN160</f>
        <v>23.365147406450603</v>
      </c>
      <c r="CO161" s="43">
        <f>CO160+0.5*CL161*'DEPRECATED - DT-Prelim Calcs'!$C$11^2+CN161*'DEPRECATED - DT-Prelim Calcs'!$C$11</f>
        <v>-374593.42003530229</v>
      </c>
      <c r="CP161" s="43">
        <f>MIN('Drive Train'!$F$35-CJ160*'DEPRECATED - DT-Prelim Calcs'!$C$21*'Drive Train'!$F$39,CP160+CJ$2)</f>
        <v>7.1920000000000002</v>
      </c>
      <c r="CQ161" s="43">
        <f>'Drive Train'!$F$35-CJ161*'DEPRECATED - DT-Prelim Calcs'!$C$21*'Drive Train'!$F$39</f>
        <v>16.206566764107659</v>
      </c>
      <c r="CR161" s="1">
        <f>IF(CO161&gt;='Drive Train'!$F$29,1,0)</f>
        <v>0</v>
      </c>
      <c r="CS161" s="43">
        <f t="shared" si="220"/>
        <v>-75.527118335469424</v>
      </c>
      <c r="CT161" s="49">
        <f>CT160+'DEPRECATED - DT-Prelim Calcs'!$C$11</f>
        <v>628</v>
      </c>
      <c r="CU161" s="2">
        <f>DE161/'Drive Train'!$F$35</f>
        <v>0.57999999999999996</v>
      </c>
      <c r="CV161" s="36">
        <f>DC161*12*60/(PI() * 'Drive Train'!$F$15)/CU$2*CU161</f>
        <v>-335786.26227574341</v>
      </c>
      <c r="CW161" s="2">
        <f>('DEPRECATED - DT-Prelim Calcs'!$C$6*CU161-CV161)/('DEPRECATED - DT-Prelim Calcs'!$C$6*CU161)*'DEPRECATED - DT-Prelim Calcs'!$C$7*CU161</f>
        <v>249.55994452558573</v>
      </c>
      <c r="CX161" s="43">
        <f>CW161/'DEPRECATED - DT-Prelim Calcs'!$C$7*('DEPRECATED - DT-Prelim Calcs'!$C$8-'DEPRECATED - DT-Prelim Calcs'!$C$9)+'DEPRECATED - DT-Prelim Calcs'!$C$9</f>
        <v>13596.92981370728</v>
      </c>
      <c r="CY161" s="43">
        <f t="shared" si="193"/>
        <v>93</v>
      </c>
      <c r="CZ161" s="2">
        <f t="shared" si="221"/>
        <v>1.0413264407364002</v>
      </c>
      <c r="DA161" s="43">
        <f>CZ161*'DEPRECATED - DT-Prelim Calcs'!$C$21/CU$2/'DEPRECATED - DT-Prelim Calcs'!$C$19/'DEPRECATED - DT-Prelim Calcs'!$C$18*3.39*'DEPRECATED - DT-Prelim Calcs'!$C$20</f>
        <v>29.053734754561201</v>
      </c>
      <c r="DB161" s="36">
        <f t="shared" si="222"/>
        <v>0</v>
      </c>
      <c r="DC161" s="43">
        <f>DA160*'DEPRECATED - DT-Prelim Calcs'!$C$11+DC160</f>
        <v>-1212.5329364848867</v>
      </c>
      <c r="DD161" s="43">
        <f>DD160+0.5*DA161*'DEPRECATED - DT-Prelim Calcs'!$C$11^2+DC161*'DEPRECATED - DT-Prelim Calcs'!$C$11</f>
        <v>-652618.44772734377</v>
      </c>
      <c r="DE161" s="43">
        <f>MIN('Drive Train'!$F$35-CY160*'DEPRECATED - DT-Prelim Calcs'!$C$21*'Drive Train'!$F$39,DE160+CY$2)</f>
        <v>7.1920000000000002</v>
      </c>
      <c r="DF161" s="43">
        <f>'Drive Train'!$F$35-CY161*'DEPRECATED - DT-Prelim Calcs'!$C$21*'Drive Train'!$F$39</f>
        <v>7.1920000000000002</v>
      </c>
      <c r="DG161" s="1">
        <f>IF(DD161&gt;='Drive Train'!$F$29,1,0)</f>
        <v>0</v>
      </c>
      <c r="DH161" s="43">
        <f t="shared" si="223"/>
        <v>103.33333333333333</v>
      </c>
      <c r="DI161" s="49">
        <f>DI160+'DEPRECATED - DT-Prelim Calcs'!$C$11</f>
        <v>628</v>
      </c>
      <c r="DJ161" s="2">
        <f>DT161/'Drive Train'!$F$35</f>
        <v>0.57999999999999996</v>
      </c>
      <c r="DK161" s="36">
        <f>DR161*12*60/(PI() * 'Drive Train'!$F$15)/DJ$2*DJ161</f>
        <v>-874513.43162906438</v>
      </c>
      <c r="DL161" s="2">
        <f>('DEPRECATED - DT-Prelim Calcs'!$C$6*DJ161-DK161)/('DEPRECATED - DT-Prelim Calcs'!$C$6*DJ161)*'DEPRECATED - DT-Prelim Calcs'!$C$7*DJ161</f>
        <v>645.58352199691421</v>
      </c>
      <c r="DM161" s="43">
        <f>DL161/'DEPRECATED - DT-Prelim Calcs'!$C$7*('DEPRECATED - DT-Prelim Calcs'!$C$8-'DEPRECATED - DT-Prelim Calcs'!$C$9)+'DEPRECATED - DT-Prelim Calcs'!$C$9</f>
        <v>35171.348586399057</v>
      </c>
      <c r="DN161" s="43">
        <f t="shared" si="194"/>
        <v>93</v>
      </c>
      <c r="DO161" s="2">
        <f t="shared" si="224"/>
        <v>0.89769520753137932</v>
      </c>
      <c r="DP161" s="43">
        <f>DO161*'DEPRECATED - DT-Prelim Calcs'!$C$21/DJ$2/'DEPRECATED - DT-Prelim Calcs'!$C$19/'DEPRECATED - DT-Prelim Calcs'!$C$18*3.39*'DEPRECATED - DT-Prelim Calcs'!$C$20</f>
        <v>29.053734754561201</v>
      </c>
      <c r="DQ161" s="36">
        <f t="shared" si="225"/>
        <v>0</v>
      </c>
      <c r="DR161" s="43">
        <f>DP160*'DEPRECATED - DT-Prelim Calcs'!$C$11+DR160</f>
        <v>-2722.3196316601952</v>
      </c>
      <c r="DS161" s="43">
        <f>DS160+0.5*DP161*'DEPRECATED - DT-Prelim Calcs'!$C$11^2+DR161*'DEPRECATED - DT-Prelim Calcs'!$C$11</f>
        <v>-1057935.6120521689</v>
      </c>
      <c r="DT161" s="43">
        <f>MIN('Drive Train'!$F$35-DN160*'DEPRECATED - DT-Prelim Calcs'!$C$21*'Drive Train'!$F$39,DT160+DN$2)</f>
        <v>7.1920000000000002</v>
      </c>
      <c r="DU161" s="43">
        <f>'Drive Train'!$F$35-DN161*'DEPRECATED - DT-Prelim Calcs'!$C$21*'Drive Train'!$F$39</f>
        <v>7.1920000000000002</v>
      </c>
      <c r="DV161" s="1">
        <f>IF(DS161&gt;='Drive Train'!$F$29,1,0)</f>
        <v>0</v>
      </c>
      <c r="DW161" s="43">
        <f t="shared" si="226"/>
        <v>103.33333333333333</v>
      </c>
      <c r="DX161" s="49">
        <f>DX160+'DEPRECATED - DT-Prelim Calcs'!$C$11</f>
        <v>628</v>
      </c>
      <c r="DY161" s="2">
        <f>EI161/'Drive Train'!$F$35</f>
        <v>0.57999999999999996</v>
      </c>
      <c r="DZ161" s="36">
        <f>EG161*12*60/(PI() * 'Drive Train'!$F$15)/DY$2*DY161</f>
        <v>-561943.41429237556</v>
      </c>
      <c r="EA161" s="2">
        <f>('DEPRECATED - DT-Prelim Calcs'!$C$6*DY161-DZ161)/('DEPRECATED - DT-Prelim Calcs'!$C$6*DY161)*'DEPRECATED - DT-Prelim Calcs'!$C$7*DY161</f>
        <v>415.81026473843912</v>
      </c>
      <c r="EB161" s="43">
        <f>EA161/'DEPRECATED - DT-Prelim Calcs'!$C$7*('DEPRECATED - DT-Prelim Calcs'!$C$8-'DEPRECATED - DT-Prelim Calcs'!$C$9)+'DEPRECATED - DT-Prelim Calcs'!$C$9</f>
        <v>22653.850243213474</v>
      </c>
      <c r="EC161" s="43">
        <f t="shared" si="195"/>
        <v>93</v>
      </c>
      <c r="ED161" s="2">
        <f t="shared" si="227"/>
        <v>0.78888366722454539</v>
      </c>
      <c r="EE161" s="43">
        <f>ED161*'DEPRECATED - DT-Prelim Calcs'!$C$21/DY$2/'DEPRECATED - DT-Prelim Calcs'!$C$19/'DEPRECATED - DT-Prelim Calcs'!$C$18*3.39*'DEPRECATED - DT-Prelim Calcs'!$C$20</f>
        <v>29.053734754561201</v>
      </c>
      <c r="EF161" s="36">
        <f t="shared" si="228"/>
        <v>0</v>
      </c>
      <c r="EG161" s="43">
        <f>EE160*'DEPRECATED - DT-Prelim Calcs'!$C$11+EG160</f>
        <v>-1537.2668948746887</v>
      </c>
      <c r="EH161" s="43">
        <f>EH160+0.5*EE161*'DEPRECATED - DT-Prelim Calcs'!$C$11^2+EG161*'DEPRECATED - DT-Prelim Calcs'!$C$11</f>
        <v>-1071076.6735148849</v>
      </c>
      <c r="EI161" s="43">
        <f>MIN('Drive Train'!$F$35-EC160*'DEPRECATED - DT-Prelim Calcs'!$C$21*'Drive Train'!$F$39,EI160+EC$2)</f>
        <v>7.1920000000000002</v>
      </c>
      <c r="EJ161" s="43">
        <f>'Drive Train'!$F$35-EC161*'DEPRECATED - DT-Prelim Calcs'!$C$21*'Drive Train'!$F$39</f>
        <v>7.1920000000000002</v>
      </c>
      <c r="EK161" s="1">
        <f>IF(EH161&gt;='Drive Train'!$F$29,1,0)</f>
        <v>0</v>
      </c>
      <c r="EL161" s="43">
        <f t="shared" si="229"/>
        <v>103.33333333333333</v>
      </c>
      <c r="EM161" s="49">
        <f>EM160+'DEPRECATED - DT-Prelim Calcs'!$C$11</f>
        <v>628</v>
      </c>
      <c r="EN161" s="2">
        <f>EX161/'Drive Train'!$F$35</f>
        <v>0.57999999999999996</v>
      </c>
      <c r="EO161" s="36">
        <f>EV161*12*60/(PI() * 'Drive Train'!$F$15)/EN$2*EN161</f>
        <v>-254817.41778842834</v>
      </c>
      <c r="EP161" s="2">
        <f>('DEPRECATED - DT-Prelim Calcs'!$C$6*EN161-EO161)/('DEPRECATED - DT-Prelim Calcs'!$C$6*EN161)*'DEPRECATED - DT-Prelim Calcs'!$C$7*EN161</f>
        <v>190.03896009839013</v>
      </c>
      <c r="EQ161" s="43">
        <f>EP161/'DEPRECATED - DT-Prelim Calcs'!$C$7*('DEPRECATED - DT-Prelim Calcs'!$C$8-'DEPRECATED - DT-Prelim Calcs'!$C$9)+'DEPRECATED - DT-Prelim Calcs'!$C$9</f>
        <v>10354.36872177797</v>
      </c>
      <c r="ER161" s="43">
        <f t="shared" si="196"/>
        <v>93</v>
      </c>
      <c r="ES161" s="2">
        <f t="shared" si="230"/>
        <v>0.7035989464435134</v>
      </c>
      <c r="ET161" s="43">
        <f>ES161*'DEPRECATED - DT-Prelim Calcs'!$C$21/EN$2/'DEPRECATED - DT-Prelim Calcs'!$C$19/'DEPRECATED - DT-Prelim Calcs'!$C$18*3.39*'DEPRECATED - DT-Prelim Calcs'!$C$20</f>
        <v>29.053734754561201</v>
      </c>
      <c r="EU161" s="36">
        <f t="shared" si="231"/>
        <v>0</v>
      </c>
      <c r="EV161" s="43">
        <f>ET160*'DEPRECATED - DT-Prelim Calcs'!$C$11+EV160</f>
        <v>-621.72454778723795</v>
      </c>
      <c r="EW161" s="43">
        <f>EW160+0.5*ET161*'DEPRECATED - DT-Prelim Calcs'!$C$11^2+EV161*'DEPRECATED - DT-Prelim Calcs'!$C$11</f>
        <v>-1907243.9768668187</v>
      </c>
      <c r="EX161" s="43">
        <f>MIN('Drive Train'!$F$35-ER160*'DEPRECATED - DT-Prelim Calcs'!$C$21*'Drive Train'!$F$39,EX160+ER$2)</f>
        <v>7.1920000000000002</v>
      </c>
      <c r="EY161" s="43">
        <f>'Drive Train'!$F$35-ER161*'DEPRECATED - DT-Prelim Calcs'!$C$21*'Drive Train'!$F$39</f>
        <v>7.1920000000000002</v>
      </c>
      <c r="EZ161" s="1">
        <f>IF(EW161&gt;='Drive Train'!$F$29,1,0)</f>
        <v>0</v>
      </c>
      <c r="FA161" s="43">
        <f t="shared" si="232"/>
        <v>103.33333333333333</v>
      </c>
      <c r="FB161" s="49">
        <f>FB160+'DEPRECATED - DT-Prelim Calcs'!$C$11</f>
        <v>628</v>
      </c>
      <c r="FC161" s="2">
        <f>FM161/'Drive Train'!$F$35</f>
        <v>0.57999999999999996</v>
      </c>
      <c r="FD161" s="36">
        <f>FK161*12*60/(PI() * 'Drive Train'!$F$15)/FC$2*FC161</f>
        <v>-2500147.644871993</v>
      </c>
      <c r="FE161" s="2">
        <f>('DEPRECATED - DT-Prelim Calcs'!$C$6*FC161-FD161)/('DEPRECATED - DT-Prelim Calcs'!$C$6*FC161)*'DEPRECATED - DT-Prelim Calcs'!$C$7*FC161</f>
        <v>1840.603029851042</v>
      </c>
      <c r="FF161" s="43">
        <f>FE161/'DEPRECATED - DT-Prelim Calcs'!$C$7*('DEPRECATED - DT-Prelim Calcs'!$C$8-'DEPRECATED - DT-Prelim Calcs'!$C$9)+'DEPRECATED - DT-Prelim Calcs'!$C$9</f>
        <v>100273.15759636274</v>
      </c>
      <c r="FG161" s="43">
        <f t="shared" si="197"/>
        <v>93</v>
      </c>
      <c r="FH161" s="2">
        <f t="shared" si="233"/>
        <v>0.63495514679048781</v>
      </c>
      <c r="FI161" s="43">
        <f>FH161*'DEPRECATED - DT-Prelim Calcs'!$C$21/FC$2/'DEPRECATED - DT-Prelim Calcs'!$C$19/'DEPRECATED - DT-Prelim Calcs'!$C$18*3.39*'DEPRECATED - DT-Prelim Calcs'!$C$20</f>
        <v>29.053734754561205</v>
      </c>
      <c r="FJ161" s="36">
        <f t="shared" si="234"/>
        <v>0</v>
      </c>
      <c r="FK161" s="43">
        <f>FI160*'DEPRECATED - DT-Prelim Calcs'!$C$11+FK160</f>
        <v>-5504.9379548778224</v>
      </c>
      <c r="FL161" s="43">
        <f>FL160+0.5*FI161*'DEPRECATED - DT-Prelim Calcs'!$C$11^2+FK161*'DEPRECATED - DT-Prelim Calcs'!$C$11</f>
        <v>-2260941.3149105972</v>
      </c>
      <c r="FM161" s="43">
        <f>MIN('Drive Train'!$F$35-FG160*'DEPRECATED - DT-Prelim Calcs'!$C$21*'Drive Train'!$F$39,FM160+FG$2)</f>
        <v>7.1920000000000002</v>
      </c>
      <c r="FN161" s="43">
        <f>'Drive Train'!$F$35-FG161*'DEPRECATED - DT-Prelim Calcs'!$C$21*'Drive Train'!$F$39</f>
        <v>7.1920000000000002</v>
      </c>
      <c r="FO161" s="1">
        <f>IF(FL161&gt;='Drive Train'!$F$29,1,0)</f>
        <v>0</v>
      </c>
      <c r="FP161" s="43">
        <f t="shared" si="235"/>
        <v>103.33333333333333</v>
      </c>
      <c r="FQ161" s="49">
        <f>FQ160+'DEPRECATED - DT-Prelim Calcs'!$C$11</f>
        <v>628</v>
      </c>
      <c r="FR161" s="2">
        <f>GB161/'Drive Train'!$F$35</f>
        <v>0.57999999999999996</v>
      </c>
      <c r="FS161" s="36">
        <f>FZ161*12*60/(PI() * 'Drive Train'!$F$15)/FR$2*FR161</f>
        <v>-1563406.8046828981</v>
      </c>
      <c r="FT161" s="2">
        <f>('DEPRECATED - DT-Prelim Calcs'!$C$6*FR161-FS161)/('DEPRECATED - DT-Prelim Calcs'!$C$6*FR161)*'DEPRECATED - DT-Prelim Calcs'!$C$7*FR161</f>
        <v>1151.9957351038859</v>
      </c>
      <c r="FU161" s="43">
        <f>FT161/'DEPRECATED - DT-Prelim Calcs'!$C$7*('DEPRECATED - DT-Prelim Calcs'!$C$8-'DEPRECATED - DT-Prelim Calcs'!$C$9)+'DEPRECATED - DT-Prelim Calcs'!$C$9</f>
        <v>62759.476613868399</v>
      </c>
      <c r="FV161" s="43">
        <f t="shared" si="198"/>
        <v>93</v>
      </c>
      <c r="FW161" s="2">
        <f t="shared" si="236"/>
        <v>0.57851468929799987</v>
      </c>
      <c r="FX161" s="43">
        <f>FW161*'DEPRECATED - DT-Prelim Calcs'!$C$21/FR$2/'DEPRECATED - DT-Prelim Calcs'!$C$19/'DEPRECATED - DT-Prelim Calcs'!$C$18*3.39*'DEPRECATED - DT-Prelim Calcs'!$C$20</f>
        <v>29.053734754561201</v>
      </c>
      <c r="FY161" s="36">
        <f t="shared" si="237"/>
        <v>0</v>
      </c>
      <c r="FZ161" s="43">
        <f>FX160*'DEPRECATED - DT-Prelim Calcs'!$C$11+FZ160</f>
        <v>-3136.390378137985</v>
      </c>
      <c r="GA161" s="43">
        <f>GA160+0.5*FX161*'DEPRECATED - DT-Prelim Calcs'!$C$11^2+FZ161*'DEPRECATED - DT-Prelim Calcs'!$C$11</f>
        <v>-2502783.0878496142</v>
      </c>
      <c r="GB161" s="43">
        <f>MIN('Drive Train'!$F$35-FV160*'DEPRECATED - DT-Prelim Calcs'!$C$21*'Drive Train'!$F$39,GB160+FV$2)</f>
        <v>7.1920000000000002</v>
      </c>
      <c r="GC161" s="43">
        <f>'Drive Train'!$F$35-FV161*'DEPRECATED - DT-Prelim Calcs'!$C$21*'Drive Train'!$F$39</f>
        <v>7.1920000000000002</v>
      </c>
      <c r="GD161" s="1">
        <f>IF(GA161&gt;='Drive Train'!$F$29,1,0)</f>
        <v>0</v>
      </c>
      <c r="GE161" s="43">
        <f t="shared" si="238"/>
        <v>103.33333333333333</v>
      </c>
      <c r="GF161" s="49">
        <f>GF160+'DEPRECATED - DT-Prelim Calcs'!$C$11</f>
        <v>628</v>
      </c>
      <c r="GG161" s="2">
        <f>GQ161/'Drive Train'!$F$35</f>
        <v>0.86451612903225805</v>
      </c>
      <c r="GH161" s="36">
        <f>GO161*12*60/(PI() * 'Drive Train'!$F$15)/GG$2*GG161</f>
        <v>-41667.26846746634</v>
      </c>
      <c r="GI161" s="2">
        <f>('DEPRECATED - DT-Prelim Calcs'!$C$6*GG161-GH161)/('DEPRECATED - DT-Prelim Calcs'!$C$6*GG161)*'DEPRECATED - DT-Prelim Calcs'!$C$7*GG161</f>
        <v>34.684594612624792</v>
      </c>
      <c r="GJ161" s="43">
        <f>GI161/'DEPRECATED - DT-Prelim Calcs'!$C$7*('DEPRECATED - DT-Prelim Calcs'!$C$8-'DEPRECATED - DT-Prelim Calcs'!$C$9)+'DEPRECATED - DT-Prelim Calcs'!$C$9</f>
        <v>1891.0338856131416</v>
      </c>
      <c r="GK161" s="43">
        <f t="shared" si="239"/>
        <v>29.999999999999982</v>
      </c>
      <c r="GL161" s="2">
        <f t="shared" si="240"/>
        <v>1.4462867232450001</v>
      </c>
      <c r="GM161" s="43">
        <f>GL161*'DEPRECATED - DT-Prelim Calcs'!$C$21/GG$2/'DEPRECATED - DT-Prelim Calcs'!$C$19/'DEPRECATED - DT-Prelim Calcs'!$C$18*3.39*'DEPRECATED - DT-Prelim Calcs'!$C$20</f>
        <v>29.053734754561201</v>
      </c>
      <c r="GN161" s="36">
        <f t="shared" si="241"/>
        <v>0</v>
      </c>
      <c r="GO161" s="43">
        <f>GM160*'DEPRECATED - DT-Prelim Calcs'!$C$11+GO160</f>
        <v>-140.2000110519943</v>
      </c>
      <c r="GP161" s="43">
        <f>GP160+0.5*GM161*'DEPRECATED - DT-Prelim Calcs'!$C$11^2+GO161*'DEPRECATED - DT-Prelim Calcs'!$C$11</f>
        <v>-206299.27015161884</v>
      </c>
      <c r="GQ161" s="43">
        <f>MIN('Drive Train'!$F$35-GK160*'DEPRECATED - DT-Prelim Calcs'!$C$21*'Drive Train'!$F$39,GQ160+GK$2)</f>
        <v>10.72</v>
      </c>
      <c r="GR161" s="43">
        <f>'Drive Train'!$F$35-GK161*'DEPRECATED - DT-Prelim Calcs'!$C$21*'Drive Train'!$F$39</f>
        <v>10.72</v>
      </c>
      <c r="GS161" s="1">
        <f>IF(GP161&gt;='Drive Train'!$F$29,1,0)</f>
        <v>0</v>
      </c>
      <c r="GT161" s="43">
        <f t="shared" si="242"/>
        <v>33.333333333333314</v>
      </c>
      <c r="GU161" s="49">
        <f>GU160+'DEPRECATED - DT-Prelim Calcs'!$C$11</f>
        <v>628</v>
      </c>
      <c r="GV161" s="2">
        <f>HF161/'Drive Train'!$F$35</f>
        <v>0.84946236559139798</v>
      </c>
      <c r="GW161" s="36">
        <f>HD161*12*60/(PI() * 'Drive Train'!$F$15)/GV$2*GV161</f>
        <v>-169597.64090635948</v>
      </c>
      <c r="GX161" s="2">
        <f>('DEPRECATED - DT-Prelim Calcs'!$C$6*GV161-GW161)/('DEPRECATED - DT-Prelim Calcs'!$C$6*GV161)*'DEPRECATED - DT-Prelim Calcs'!$C$7*GV161</f>
        <v>128.65685245243336</v>
      </c>
      <c r="GY161" s="43">
        <f>GX161/'DEPRECATED - DT-Prelim Calcs'!$C$7*('DEPRECATED - DT-Prelim Calcs'!$C$8-'DEPRECATED - DT-Prelim Calcs'!$C$9)+'DEPRECATED - DT-Prelim Calcs'!$C$9</f>
        <v>7010.4180813639059</v>
      </c>
      <c r="GZ161" s="43">
        <f t="shared" si="199"/>
        <v>33.333333333333314</v>
      </c>
      <c r="HA161" s="2">
        <f t="shared" si="243"/>
        <v>1.4462867232450001</v>
      </c>
      <c r="HB161" s="43">
        <f>HA161*'DEPRECATED - DT-Prelim Calcs'!$C$21/GV$2/'DEPRECATED - DT-Prelim Calcs'!$C$19/'DEPRECATED - DT-Prelim Calcs'!$C$18*3.39*'DEPRECATED - DT-Prelim Calcs'!$C$20</f>
        <v>29.053734754561201</v>
      </c>
      <c r="HC161" s="36">
        <f t="shared" si="244"/>
        <v>0</v>
      </c>
      <c r="HD161" s="43">
        <f>HB160*'DEPRECATED - DT-Prelim Calcs'!$C$11+HD160</f>
        <v>-580.76679974911883</v>
      </c>
      <c r="HE161" s="43">
        <f>HE160+0.5*HB161*'DEPRECATED - DT-Prelim Calcs'!$C$11^2+HD161*'DEPRECATED - DT-Prelim Calcs'!$C$11</f>
        <v>-219395.4245395457</v>
      </c>
      <c r="HF161" s="43">
        <f>MIN('Drive Train'!$F$35-GZ160*'DEPRECATED - DT-Prelim Calcs'!$C$21*'Drive Train'!$F$39,HF160+GZ$2)</f>
        <v>10.533333333333335</v>
      </c>
      <c r="HG161" s="43">
        <f>'Drive Train'!$F$35-GZ161*'DEPRECATED - DT-Prelim Calcs'!$C$21*'Drive Train'!$F$39</f>
        <v>10.533333333333335</v>
      </c>
      <c r="HH161" s="1">
        <f>IF(HE161&gt;='Drive Train'!$F$29,1,0)</f>
        <v>0</v>
      </c>
      <c r="HI161" s="43">
        <f t="shared" si="245"/>
        <v>37.037037037037017</v>
      </c>
      <c r="HJ161" s="49">
        <f>HJ160+'DEPRECATED - DT-Prelim Calcs'!$C$11</f>
        <v>628</v>
      </c>
      <c r="HK161" s="2">
        <f>HU161/'Drive Train'!$F$35</f>
        <v>0.83440860215053769</v>
      </c>
      <c r="HL161" s="36">
        <f>HS161*12*60/(PI() * 'Drive Train'!$F$15)/HK$2*HK161</f>
        <v>-15447.973865401607</v>
      </c>
      <c r="HM161" s="2">
        <f>('DEPRECATED - DT-Prelim Calcs'!$C$6*HK161-HL161)/('DEPRECATED - DT-Prelim Calcs'!$C$6*HK161)*'DEPRECATED - DT-Prelim Calcs'!$C$7*HK161</f>
        <v>15.269332053918868</v>
      </c>
      <c r="HN161" s="43">
        <f>HM161/'DEPRECATED - DT-Prelim Calcs'!$C$7*('DEPRECATED - DT-Prelim Calcs'!$C$8-'DEPRECATED - DT-Prelim Calcs'!$C$9)+'DEPRECATED - DT-Prelim Calcs'!$C$9</f>
        <v>833.33674622095316</v>
      </c>
      <c r="HO161" s="43">
        <f t="shared" si="200"/>
        <v>36.66666666666665</v>
      </c>
      <c r="HP161" s="2">
        <f t="shared" si="246"/>
        <v>1.4462867232450001</v>
      </c>
      <c r="HQ161" s="43">
        <f>HP161*'DEPRECATED - DT-Prelim Calcs'!$C$21/HK$2/'DEPRECATED - DT-Prelim Calcs'!$C$19/'DEPRECATED - DT-Prelim Calcs'!$C$18*3.39*'DEPRECATED - DT-Prelim Calcs'!$C$20</f>
        <v>29.053734754561201</v>
      </c>
      <c r="HR161" s="36">
        <f t="shared" si="247"/>
        <v>0</v>
      </c>
      <c r="HS161" s="43">
        <f>HQ160*'DEPRECATED - DT-Prelim Calcs'!$C$11+HS160</f>
        <v>-53.854112165670713</v>
      </c>
      <c r="HT161" s="43">
        <f>HT160+0.5*HQ161*'DEPRECATED - DT-Prelim Calcs'!$C$11^2+HS161*'DEPRECATED - DT-Prelim Calcs'!$C$11</f>
        <v>-227771.15202894228</v>
      </c>
      <c r="HU161" s="43">
        <f>MIN('Drive Train'!$F$35-HO160*'DEPRECATED - DT-Prelim Calcs'!$C$21*'Drive Train'!$F$39,HU160+HO$2)</f>
        <v>10.346666666666668</v>
      </c>
      <c r="HV161" s="43">
        <f>'Drive Train'!$F$35-HO161*'DEPRECATED - DT-Prelim Calcs'!$C$21*'Drive Train'!$F$39</f>
        <v>10.346666666666668</v>
      </c>
      <c r="HW161" s="1">
        <f>IF(HT161&gt;='Drive Train'!$F$29,1,0)</f>
        <v>0</v>
      </c>
      <c r="HX161" s="43">
        <f t="shared" si="248"/>
        <v>40.740740740740726</v>
      </c>
      <c r="HY161" s="49">
        <f>HY160+'DEPRECATED - DT-Prelim Calcs'!$C$11</f>
        <v>628</v>
      </c>
      <c r="HZ161" s="2">
        <f>IJ161/'Drive Train'!$F$35</f>
        <v>0.8193548387096774</v>
      </c>
      <c r="IA161" s="36">
        <f>IH161*12*60/(PI() * 'Drive Train'!$F$15)/HZ$2*HZ161</f>
        <v>-44681.975655400078</v>
      </c>
      <c r="IB161" s="2">
        <f>('DEPRECATED - DT-Prelim Calcs'!$C$6*HZ161-IA161)/('DEPRECATED - DT-Prelim Calcs'!$C$6*HZ161)*'DEPRECATED - DT-Prelim Calcs'!$C$7*HZ161</f>
        <v>36.688928711389515</v>
      </c>
      <c r="IC161" s="43">
        <f>IB161/'DEPRECATED - DT-Prelim Calcs'!$C$7*('DEPRECATED - DT-Prelim Calcs'!$C$8-'DEPRECATED - DT-Prelim Calcs'!$C$9)+'DEPRECATED - DT-Prelim Calcs'!$C$9</f>
        <v>2000.225220844354</v>
      </c>
      <c r="ID161" s="43">
        <f t="shared" si="201"/>
        <v>39.999999999999986</v>
      </c>
      <c r="IE161" s="2">
        <f t="shared" si="249"/>
        <v>1.4462867232450001</v>
      </c>
      <c r="IF161" s="43">
        <f>IE161*'DEPRECATED - DT-Prelim Calcs'!$C$21/HZ$2/'DEPRECATED - DT-Prelim Calcs'!$C$19/'DEPRECATED - DT-Prelim Calcs'!$C$18*3.39*'DEPRECATED - DT-Prelim Calcs'!$C$20</f>
        <v>29.053734754561201</v>
      </c>
      <c r="IG161" s="36">
        <f t="shared" si="250"/>
        <v>0</v>
      </c>
      <c r="IH161" s="43">
        <f>IF160*'DEPRECATED - DT-Prelim Calcs'!$C$11+IH160</f>
        <v>-158.6304155903095</v>
      </c>
      <c r="II161" s="43">
        <f>II160+0.5*IF161*'DEPRECATED - DT-Prelim Calcs'!$C$11^2+IH161*'DEPRECATED - DT-Prelim Calcs'!$C$11</f>
        <v>-214027.74822174248</v>
      </c>
      <c r="IJ161" s="43">
        <f>MIN('Drive Train'!$F$35-ID160*'DEPRECATED - DT-Prelim Calcs'!$C$21*'Drive Train'!$F$39,IJ160+ID$2)</f>
        <v>10.16</v>
      </c>
      <c r="IK161" s="43">
        <f>'Drive Train'!$F$35-ID161*'DEPRECATED - DT-Prelim Calcs'!$C$21*'Drive Train'!$F$39</f>
        <v>10.16</v>
      </c>
      <c r="IL161" s="1">
        <f>IF(II161&gt;='Drive Train'!$F$29,1,0)</f>
        <v>0</v>
      </c>
      <c r="IM161" s="43">
        <f t="shared" si="251"/>
        <v>44.444444444444429</v>
      </c>
      <c r="IN161" s="49">
        <f>IN160+'DEPRECATED - DT-Prelim Calcs'!$C$11</f>
        <v>628</v>
      </c>
      <c r="IO161" s="2">
        <f>IY161/'Drive Train'!$F$35</f>
        <v>0.80430107526881722</v>
      </c>
      <c r="IP161" s="36">
        <f>IW161*12*60/(PI() * 'Drive Train'!$F$15)/IO$2*IO161</f>
        <v>-192307.88739921708</v>
      </c>
      <c r="IQ161" s="2">
        <f>('DEPRECATED - DT-Prelim Calcs'!$C$6*IO161-IP161)/('DEPRECATED - DT-Prelim Calcs'!$C$6*IO161)*'DEPRECATED - DT-Prelim Calcs'!$C$7*IO161</f>
        <v>145.13956889290543</v>
      </c>
      <c r="IR161" s="43">
        <f>IQ161/'DEPRECATED - DT-Prelim Calcs'!$C$7*('DEPRECATED - DT-Prelim Calcs'!$C$8-'DEPRECATED - DT-Prelim Calcs'!$C$9)+'DEPRECATED - DT-Prelim Calcs'!$C$9</f>
        <v>7908.3571113299222</v>
      </c>
      <c r="IS161" s="43">
        <f t="shared" si="202"/>
        <v>43.333333333333321</v>
      </c>
      <c r="IT161" s="2">
        <f t="shared" si="252"/>
        <v>1.4462867232450001</v>
      </c>
      <c r="IU161" s="43">
        <f>IT161*'DEPRECATED - DT-Prelim Calcs'!$C$21/IO$2/'DEPRECATED - DT-Prelim Calcs'!$C$19/'DEPRECATED - DT-Prelim Calcs'!$C$18*3.39*'DEPRECATED - DT-Prelim Calcs'!$C$20</f>
        <v>29.053734754561201</v>
      </c>
      <c r="IV161" s="36">
        <f t="shared" si="253"/>
        <v>0</v>
      </c>
      <c r="IW161" s="43">
        <f>IU160*'DEPRECATED - DT-Prelim Calcs'!$C$11+IW160</f>
        <v>-695.51189968446818</v>
      </c>
      <c r="IX161" s="43">
        <f>IX160+0.5*IU161*'DEPRECATED - DT-Prelim Calcs'!$C$11^2+IW161*'DEPRECATED - DT-Prelim Calcs'!$C$11</f>
        <v>-275669.99559988739</v>
      </c>
      <c r="IY161" s="43">
        <f>MIN('Drive Train'!$F$35-IS160*'DEPRECATED - DT-Prelim Calcs'!$C$21*'Drive Train'!$F$39,IY160+IS$2)</f>
        <v>9.9733333333333345</v>
      </c>
      <c r="IZ161" s="43">
        <f>'Drive Train'!$F$35-IS161*'DEPRECATED - DT-Prelim Calcs'!$C$21*'Drive Train'!$F$39</f>
        <v>9.9733333333333345</v>
      </c>
      <c r="JA161" s="1">
        <f>IF(IX161&gt;='Drive Train'!$F$29,1,0)</f>
        <v>0</v>
      </c>
      <c r="JB161" s="43">
        <f t="shared" si="254"/>
        <v>48.148148148148138</v>
      </c>
      <c r="JC161" s="49">
        <f>JC160+'DEPRECATED - DT-Prelim Calcs'!$C$11</f>
        <v>628</v>
      </c>
      <c r="JD161" s="2">
        <f>JN161/'Drive Train'!$F$35</f>
        <v>0.78924731182795704</v>
      </c>
      <c r="JE161" s="36">
        <f>JL161*12*60/(PI() * 'Drive Train'!$F$15)/JD$2*JD161</f>
        <v>-25356.915217240254</v>
      </c>
      <c r="JF161" s="2">
        <f>('DEPRECATED - DT-Prelim Calcs'!$C$6*JD161-JE161)/('DEPRECATED - DT-Prelim Calcs'!$C$6*JD161)*'DEPRECATED - DT-Prelim Calcs'!$C$7*JD161</f>
        <v>22.341684683829982</v>
      </c>
      <c r="JG161" s="43">
        <f>JF161/'DEPRECATED - DT-Prelim Calcs'!$C$7*('DEPRECATED - DT-Prelim Calcs'!$C$8-'DEPRECATED - DT-Prelim Calcs'!$C$9)+'DEPRECATED - DT-Prelim Calcs'!$C$9</f>
        <v>1218.6216282982004</v>
      </c>
      <c r="JH161" s="43">
        <f t="shared" si="203"/>
        <v>46.666666666666657</v>
      </c>
      <c r="JI161" s="2">
        <f t="shared" si="255"/>
        <v>1.4462867232450001</v>
      </c>
      <c r="JJ161" s="43">
        <f>JI161*'DEPRECATED - DT-Prelim Calcs'!$C$21/JD$2/'DEPRECATED - DT-Prelim Calcs'!$C$19/'DEPRECATED - DT-Prelim Calcs'!$C$18*3.39*'DEPRECATED - DT-Prelim Calcs'!$C$20</f>
        <v>29.053734754561201</v>
      </c>
      <c r="JK161" s="36">
        <f t="shared" si="256"/>
        <v>0</v>
      </c>
      <c r="JL161" s="43">
        <f>JJ160*'DEPRECATED - DT-Prelim Calcs'!$C$11+JL160</f>
        <v>-93.456481058492969</v>
      </c>
      <c r="JM161" s="43">
        <f>JM160+0.5*JJ161*'DEPRECATED - DT-Prelim Calcs'!$C$11^2+JL161*'DEPRECATED - DT-Prelim Calcs'!$C$11</f>
        <v>-237841.43480660915</v>
      </c>
      <c r="JN161" s="43">
        <f>MIN('Drive Train'!$F$35-JH160*'DEPRECATED - DT-Prelim Calcs'!$C$21*'Drive Train'!$F$39,JN160+JH$2)</f>
        <v>9.7866666666666671</v>
      </c>
      <c r="JO161" s="43">
        <f>'Drive Train'!$F$35-JH161*'DEPRECATED - DT-Prelim Calcs'!$C$21*'Drive Train'!$F$39</f>
        <v>9.7866666666666671</v>
      </c>
      <c r="JP161" s="1">
        <f>IF(JM161&gt;='Drive Train'!$F$29,1,0)</f>
        <v>0</v>
      </c>
      <c r="JQ161" s="43">
        <f>MIN(JG161,'DEPRECATED - DT-Prelim Calcs'!$C$10)*'DEPRECATED - DT-Prelim Calcs'!$C$11*1000/60/60</f>
        <v>103.33333333333333</v>
      </c>
      <c r="JR161" s="49">
        <f>JR160+'DEPRECATED - DT-Prelim Calcs'!$C$11</f>
        <v>628</v>
      </c>
      <c r="JS161" s="2">
        <f>KC161/'Drive Train'!$F$35</f>
        <v>0.77419354838709686</v>
      </c>
      <c r="JT161" s="36">
        <f>KA161*12*60/(PI() * 'Drive Train'!$F$15)/JS$2*JS161</f>
        <v>-65878.999019193478</v>
      </c>
      <c r="JU161" s="2">
        <f>('DEPRECATED - DT-Prelim Calcs'!$C$6*JS161-JT161)/('DEPRECATED - DT-Prelim Calcs'!$C$6*JS161)*'DEPRECATED - DT-Prelim Calcs'!$C$7*JS161</f>
        <v>52.059260124383357</v>
      </c>
      <c r="JV161" s="43">
        <f>JU161/'DEPRECATED - DT-Prelim Calcs'!$C$7*('DEPRECATED - DT-Prelim Calcs'!$C$8-'DEPRECATED - DT-Prelim Calcs'!$C$9)+'DEPRECATED - DT-Prelim Calcs'!$C$9</f>
        <v>2837.5641709552124</v>
      </c>
      <c r="JW161" s="43">
        <f t="shared" si="204"/>
        <v>49.999999999999993</v>
      </c>
      <c r="JX161" s="2">
        <f t="shared" si="257"/>
        <v>1.4462867232450001</v>
      </c>
      <c r="JY161" s="43">
        <f>JX161*'DEPRECATED - DT-Prelim Calcs'!$C$21/JS$2/'DEPRECATED - DT-Prelim Calcs'!$C$19/'DEPRECATED - DT-Prelim Calcs'!$C$18*3.39*'DEPRECATED - DT-Prelim Calcs'!$C$20</f>
        <v>29.053734754561201</v>
      </c>
      <c r="JZ161" s="36">
        <f t="shared" si="258"/>
        <v>0</v>
      </c>
      <c r="KA161" s="43">
        <f>JY160*'DEPRECATED - DT-Prelim Calcs'!$C$11+KA160</f>
        <v>-247.52756017287692</v>
      </c>
      <c r="KB161" s="43">
        <f>KB160+0.5*JY161*'DEPRECATED - DT-Prelim Calcs'!$C$11^2+KA161*'DEPRECATED - DT-Prelim Calcs'!$C$11</f>
        <v>-245842.1848569276</v>
      </c>
      <c r="KC161" s="43">
        <f>MIN('Drive Train'!$F$35-JW160*'DEPRECATED - DT-Prelim Calcs'!$C$21*'Drive Train'!$F$39,KC160+JW$2)</f>
        <v>9.6000000000000014</v>
      </c>
      <c r="KD161" s="43">
        <f>'Drive Train'!$F$35-JW161*'DEPRECATED - DT-Prelim Calcs'!$C$21*'Drive Train'!$F$39</f>
        <v>9.6000000000000014</v>
      </c>
      <c r="KE161" s="1">
        <f>IF(KB161&gt;='Drive Train'!$F$29,1,0)</f>
        <v>0</v>
      </c>
      <c r="KF161" s="43">
        <f>MIN(JV161,'DEPRECATED - DT-Prelim Calcs'!$C$10)*'DEPRECATED - DT-Prelim Calcs'!$C$11*1000/60/60</f>
        <v>103.33333333333333</v>
      </c>
      <c r="KG161" s="49">
        <f>KG160+'DEPRECATED - DT-Prelim Calcs'!$C$11</f>
        <v>628</v>
      </c>
      <c r="KH161" s="2">
        <f>KR161/'Drive Train'!$F$35</f>
        <v>1.1371074830630234</v>
      </c>
      <c r="KI161" s="36">
        <f>KP161*12*60/(PI() * 'Drive Train'!$F$15)/KH$2*KH161</f>
        <v>-28149.153175887786</v>
      </c>
      <c r="KJ161" s="2">
        <f>('DEPRECATED - DT-Prelim Calcs'!$C$6*KH161-KI161)/('DEPRECATED - DT-Prelim Calcs'!$C$6*KH161)*'DEPRECATED - DT-Prelim Calcs'!$C$7*KH161</f>
        <v>26.025750144925102</v>
      </c>
      <c r="KK161" s="43">
        <f>KJ161/'DEPRECATED - DT-Prelim Calcs'!$C$7*('DEPRECATED - DT-Prelim Calcs'!$C$8-'DEPRECATED - DT-Prelim Calcs'!$C$9)+'DEPRECATED - DT-Prelim Calcs'!$C$9</f>
        <v>1419.320716850397</v>
      </c>
      <c r="KL161" s="43">
        <f t="shared" si="205"/>
        <v>53.333333333333329</v>
      </c>
      <c r="KM161" s="2">
        <f t="shared" si="259"/>
        <v>1.4462867232450001</v>
      </c>
      <c r="KN161" s="43">
        <f>KM161*'DEPRECATED - DT-Prelim Calcs'!$C$21/KH$2/'DEPRECATED - DT-Prelim Calcs'!$C$19/'DEPRECATED - DT-Prelim Calcs'!$C$18*3.39*'DEPRECATED - DT-Prelim Calcs'!$C$20</f>
        <v>29.053734754561201</v>
      </c>
      <c r="KO161" s="36">
        <f t="shared" si="260"/>
        <v>0</v>
      </c>
      <c r="KP161" s="43">
        <f>KN160*'DEPRECATED - DT-Prelim Calcs'!$C$11+KP160</f>
        <v>-72.009522976089485</v>
      </c>
      <c r="KQ161" s="43">
        <f>KQ160+0.5*KN161*'DEPRECATED - DT-Prelim Calcs'!$C$11^2+KP161*'DEPRECATED - DT-Prelim Calcs'!$C$11</f>
        <v>-254952.63286457324</v>
      </c>
      <c r="KR161" s="43">
        <f>MIN('Drive Train'!$F$35-KL160*'DEPRECATED - DT-Prelim Calcs'!$C$21*'Drive Train'!$F$39,KR160+KL$2)</f>
        <v>14.100132789981492</v>
      </c>
      <c r="KS161" s="43">
        <f>'Drive Train'!$F$35-KL161*'DEPRECATED - DT-Prelim Calcs'!$C$21*'Drive Train'!$F$39</f>
        <v>9.413333333333334</v>
      </c>
      <c r="KT161" s="1">
        <f>IF(KQ161&gt;='Drive Train'!$F$29,1,0)</f>
        <v>0</v>
      </c>
      <c r="KU161" s="43">
        <f>MIN(KK161,'DEPRECATED - DT-Prelim Calcs'!$C$10)*'DEPRECATED - DT-Prelim Calcs'!$C$11*1000/60/60</f>
        <v>103.33333333333333</v>
      </c>
      <c r="KV161" s="49">
        <f>KV160+'DEPRECATED - DT-Prelim Calcs'!$C$11</f>
        <v>628</v>
      </c>
      <c r="KW161" s="2">
        <f>LG161/'Drive Train'!$F$35</f>
        <v>0.74408602150537628</v>
      </c>
      <c r="KX161" s="36">
        <f>LE161*12*60/(PI() * 'Drive Train'!$F$15)/KW$2*KW161</f>
        <v>-151951.15811393835</v>
      </c>
      <c r="KY161" s="2">
        <f>('DEPRECATED - DT-Prelim Calcs'!$C$6*KW161-KX161)/('DEPRECATED - DT-Prelim Calcs'!$C$6*KW161)*'DEPRECATED - DT-Prelim Calcs'!$C$7*KW161</f>
        <v>115.19053641176475</v>
      </c>
      <c r="KZ161" s="43">
        <f>KY161/'DEPRECATED - DT-Prelim Calcs'!$C$7*('DEPRECATED - DT-Prelim Calcs'!$C$8-'DEPRECATED - DT-Prelim Calcs'!$C$9)+'DEPRECATED - DT-Prelim Calcs'!$C$9</f>
        <v>6276.8053418349446</v>
      </c>
      <c r="LA161" s="43">
        <f t="shared" si="206"/>
        <v>56.666666666666664</v>
      </c>
      <c r="LB161" s="2">
        <f t="shared" si="261"/>
        <v>1.4462867232450001</v>
      </c>
      <c r="LC161" s="43">
        <f>LB161*'DEPRECATED - DT-Prelim Calcs'!$C$21/KW$2/'DEPRECATED - DT-Prelim Calcs'!$C$19/'DEPRECATED - DT-Prelim Calcs'!$C$18*3.39*'DEPRECATED - DT-Prelim Calcs'!$C$20</f>
        <v>29.053734754561201</v>
      </c>
      <c r="LD161" s="36">
        <f t="shared" si="262"/>
        <v>0</v>
      </c>
      <c r="LE161" s="43">
        <f>LC160*'DEPRECATED - DT-Prelim Calcs'!$C$11+LE160</f>
        <v>-594.02809501812408</v>
      </c>
      <c r="LF161" s="43">
        <f>LF160+0.5*LC161*'DEPRECATED - DT-Prelim Calcs'!$C$11^2+LE161*'DEPRECATED - DT-Prelim Calcs'!$C$11</f>
        <v>-283223.4094344225</v>
      </c>
      <c r="LG161" s="43">
        <f>MIN('Drive Train'!$F$35-LA160*'DEPRECATED - DT-Prelim Calcs'!$C$21*'Drive Train'!$F$39,LG160+LA$2)</f>
        <v>9.2266666666666666</v>
      </c>
      <c r="LH161" s="43">
        <f>'Drive Train'!$F$35-LA161*'DEPRECATED - DT-Prelim Calcs'!$C$21*'Drive Train'!$F$39</f>
        <v>9.2266666666666666</v>
      </c>
      <c r="LI161" s="1">
        <f>IF(LF161&gt;='Drive Train'!$F$29,1,0)</f>
        <v>0</v>
      </c>
      <c r="LJ161" s="43">
        <f>MIN(KZ161,'DEPRECATED - DT-Prelim Calcs'!$C$10)*'DEPRECATED - DT-Prelim Calcs'!$C$11*1000/60/60</f>
        <v>103.33333333333333</v>
      </c>
      <c r="LK161" s="49">
        <f>LK160+'DEPRECATED - DT-Prelim Calcs'!$C$11</f>
        <v>628</v>
      </c>
      <c r="LL161" s="2">
        <f>LV161/'Drive Train'!$F$35</f>
        <v>0.72903225806451621</v>
      </c>
      <c r="LM161" s="36">
        <f>LT161*12*60/(PI() * 'Drive Train'!$F$15)/LL$2*LL161</f>
        <v>0.43984369381913097</v>
      </c>
      <c r="LN161" s="2">
        <f>('DEPRECATED - DT-Prelim Calcs'!$C$6*LL161-LM161)/('DEPRECATED - DT-Prelim Calcs'!$C$6*LL161)*'DEPRECATED - DT-Prelim Calcs'!$C$7*LL161</f>
        <v>3.418837956948912</v>
      </c>
      <c r="LO161" s="43">
        <f>LN161/'DEPRECATED - DT-Prelim Calcs'!$C$7*('DEPRECATED - DT-Prelim Calcs'!$C$8-'DEPRECATED - DT-Prelim Calcs'!$C$9)+'DEPRECATED - DT-Prelim Calcs'!$C$9</f>
        <v>187.75012750542578</v>
      </c>
      <c r="LP161" s="43">
        <f t="shared" si="207"/>
        <v>60</v>
      </c>
      <c r="LQ161" s="2">
        <f t="shared" si="263"/>
        <v>1.0737884878396204</v>
      </c>
      <c r="LR161" s="43">
        <f>LQ161*'DEPRECATED - DT-Prelim Calcs'!$C$21/LL$2/'DEPRECATED - DT-Prelim Calcs'!$C$19/'DEPRECATED - DT-Prelim Calcs'!$C$18*3.39*'DEPRECATED - DT-Prelim Calcs'!$C$20</f>
        <v>21.570802944381899</v>
      </c>
      <c r="LS161" s="36">
        <f t="shared" si="264"/>
        <v>0</v>
      </c>
      <c r="LT161" s="43">
        <f>LR160*'DEPRECATED - DT-Prelim Calcs'!$C$11+LT160</f>
        <v>1.7550025087729182E-3</v>
      </c>
      <c r="LU161" s="43">
        <f>LU160+0.5*LR161*'DEPRECATED - DT-Prelim Calcs'!$C$11^2+LT161*'DEPRECATED - DT-Prelim Calcs'!$C$11</f>
        <v>-274833.34437129181</v>
      </c>
      <c r="LV161" s="43">
        <f>MIN('Drive Train'!$F$35-LP160*'DEPRECATED - DT-Prelim Calcs'!$C$21*'Drive Train'!$F$39,LV160+LP$2)</f>
        <v>9.0400000000000009</v>
      </c>
      <c r="LW161" s="43">
        <f>'Drive Train'!$F$35-LP161*'DEPRECATED - DT-Prelim Calcs'!$C$21*'Drive Train'!$F$39</f>
        <v>9.0400000000000009</v>
      </c>
      <c r="LX161" s="1">
        <f>IF(LU161&gt;='Drive Train'!$F$29,1,0)</f>
        <v>0</v>
      </c>
      <c r="LY161" s="43">
        <f>MIN(LO161,'DEPRECATED - DT-Prelim Calcs'!$C$10)*'DEPRECATED - DT-Prelim Calcs'!$C$11*1000/60/60</f>
        <v>103.33333333333333</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1"/>
        <v>0</v>
      </c>
      <c r="X162" s="2">
        <f>MAX(MIN(IF(AND(AI161=1,AG162&lt;0),-1,1)*(W162-$C$9)/($C$8-$C$9)*$C$7-$C$29*AE162/T$2 -  AI161*$C$29/2,X$2),MAX(X$4:X161)*-1)</f>
        <v>-0.27672021620693066</v>
      </c>
      <c r="Y162" s="43">
        <f t="shared" si="182"/>
        <v>0</v>
      </c>
      <c r="Z162" s="43">
        <f t="shared" si="183"/>
        <v>0</v>
      </c>
      <c r="AA162" s="43">
        <f t="shared" si="184"/>
        <v>0</v>
      </c>
      <c r="AB162" s="43" t="e">
        <f t="shared" si="185"/>
        <v>#N/A</v>
      </c>
      <c r="AC162" s="36">
        <f t="shared" si="208"/>
        <v>1</v>
      </c>
      <c r="AD162" s="1">
        <f t="shared" si="186"/>
        <v>1</v>
      </c>
      <c r="AE162" s="43">
        <f t="shared" si="187"/>
        <v>0</v>
      </c>
      <c r="AF162" s="43" t="e">
        <f t="shared" si="188"/>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889.49632897085212</v>
      </c>
      <c r="AK162" s="43">
        <f t="shared" si="265"/>
        <v>0</v>
      </c>
      <c r="AL162" s="49">
        <f>AL161+'DEPRECATED - DT-Prelim Calcs'!$C$11</f>
        <v>632</v>
      </c>
      <c r="AM162" s="2">
        <f>AW162/'Drive Train'!$F$35</f>
        <v>0.57999999999999996</v>
      </c>
      <c r="AN162" s="36">
        <f>AU162*12*60/(PI() * 'Drive Train'!$F$15)/AM$2*AM162</f>
        <v>3247.6090980711624</v>
      </c>
      <c r="AO162" s="2">
        <f>('DEPRECATED - DT-Prelim Calcs'!$C$6*AM162-AN162)/('DEPRECATED - DT-Prelim Calcs'!$C$6*AM162)*'DEPRECATED - DT-Prelim Calcs'!$C$7*AM162</f>
        <v>0.33285099217025815</v>
      </c>
      <c r="AP162" s="43">
        <f>AO162/'DEPRECATED - DT-Prelim Calcs'!$C$7*('DEPRECATED - DT-Prelim Calcs'!$C$8-'DEPRECATED - DT-Prelim Calcs'!$C$9)+'DEPRECATED - DT-Prelim Calcs'!$C$9</f>
        <v>19.63292718539466</v>
      </c>
      <c r="AQ162" s="43">
        <f t="shared" si="189"/>
        <v>19.63292718539466</v>
      </c>
      <c r="AR162" s="2">
        <f t="shared" si="209"/>
        <v>-0.10453881546525695</v>
      </c>
      <c r="AS162" s="43">
        <f>AR162*'DEPRECATED - DT-Prelim Calcs'!$C$21/AM$2/'DEPRECATED - DT-Prelim Calcs'!$C$19/'DEPRECATED - DT-Prelim Calcs'!$C$18*3.39*'DEPRECATED - DT-Prelim Calcs'!$C$20</f>
        <v>-1.0500141387141426</v>
      </c>
      <c r="AT162" s="36">
        <f t="shared" si="210"/>
        <v>0</v>
      </c>
      <c r="AU162" s="43">
        <f>AS161*'DEPRECATED - DT-Prelim Calcs'!$C$11+AU161</f>
        <v>32.57555837877311</v>
      </c>
      <c r="AV162" s="43">
        <f>AV161+0.5*AS162*'DEPRECATED - DT-Prelim Calcs'!$C$11^2+AU162*'DEPRECATED - DT-Prelim Calcs'!$C$11</f>
        <v>9326.24560974003</v>
      </c>
      <c r="AW162" s="43">
        <f>MIN('Drive Train'!$F$35-AQ161*'DEPRECATED - DT-Prelim Calcs'!$C$21*'Drive Train'!$F$39,AW161+AQ$2)</f>
        <v>7.1920000000000002</v>
      </c>
      <c r="AX162" s="43">
        <f>'Drive Train'!$F$35-AQ162*'DEPRECATED - DT-Prelim Calcs'!$C$21*'Drive Train'!$F$39</f>
        <v>11.3005560776179</v>
      </c>
      <c r="AY162" s="1">
        <f>IF(AV162&gt;='Drive Train'!$F$29,1,0)</f>
        <v>1</v>
      </c>
      <c r="AZ162" s="43">
        <f t="shared" si="211"/>
        <v>21.814363539327399</v>
      </c>
      <c r="BA162" s="49">
        <f>BA161+'DEPRECATED - DT-Prelim Calcs'!$C$11</f>
        <v>632</v>
      </c>
      <c r="BB162" s="2">
        <f>BL162/'Drive Train'!$F$35</f>
        <v>2.2315031279013264</v>
      </c>
      <c r="BC162" s="36">
        <f>BJ162*12*60/(PI() * 'Drive Train'!$F$15)/BB$2*BB162</f>
        <v>-166921.96845984703</v>
      </c>
      <c r="BD162" s="2">
        <f>('DEPRECATED - DT-Prelim Calcs'!$C$6*BB162-BC162)/('DEPRECATED - DT-Prelim Calcs'!$C$6*BB162)*'DEPRECATED - DT-Prelim Calcs'!$C$7*BB162</f>
        <v>133.17171081040308</v>
      </c>
      <c r="BE162" s="43">
        <f>BD162/'DEPRECATED - DT-Prelim Calcs'!$C$7*('DEPRECATED - DT-Prelim Calcs'!$C$8-'DEPRECATED - DT-Prelim Calcs'!$C$9)+'DEPRECATED - DT-Prelim Calcs'!$C$9</f>
        <v>7256.3767829547942</v>
      </c>
      <c r="BF162" s="43">
        <f t="shared" si="190"/>
        <v>93</v>
      </c>
      <c r="BG162" s="2">
        <f t="shared" si="212"/>
        <v>2.0025508475699998</v>
      </c>
      <c r="BH162" s="43">
        <f>BG162*'DEPRECATED - DT-Prelim Calcs'!$C$21/BB$2/'DEPRECATED - DT-Prelim Calcs'!$C$19/'DEPRECATED - DT-Prelim Calcs'!$C$18*3.39*'DEPRECATED - DT-Prelim Calcs'!$C$20</f>
        <v>29.053734754561201</v>
      </c>
      <c r="BI162" s="36">
        <f t="shared" si="213"/>
        <v>0</v>
      </c>
      <c r="BJ162" s="43">
        <f>BH161*'DEPRECATED - DT-Prelim Calcs'!$C$11+BJ161</f>
        <v>-301.28066942597093</v>
      </c>
      <c r="BK162" s="43">
        <f>BK161+0.5*BH162*'DEPRECATED - DT-Prelim Calcs'!$C$11^2+BJ162*'DEPRECATED - DT-Prelim Calcs'!$C$11</f>
        <v>-80895.300464924672</v>
      </c>
      <c r="BL162" s="43">
        <f>MIN('Drive Train'!$F$35-BF161*'DEPRECATED - DT-Prelim Calcs'!$C$21*'Drive Train'!$F$39,BL161+BF$2)</f>
        <v>27.67063878597645</v>
      </c>
      <c r="BM162" s="43">
        <f>'Drive Train'!$F$35-BF162*'DEPRECATED - DT-Prelim Calcs'!$C$21*'Drive Train'!$F$39</f>
        <v>7.1920000000000002</v>
      </c>
      <c r="BN162" s="1">
        <f>IF(BK162&gt;='Drive Train'!$F$29,1,0)</f>
        <v>0</v>
      </c>
      <c r="BO162" s="43">
        <f t="shared" si="214"/>
        <v>103.33333333333333</v>
      </c>
      <c r="BP162" s="49">
        <f>BP161+'DEPRECATED - DT-Prelim Calcs'!$C$11</f>
        <v>632</v>
      </c>
      <c r="BQ162" s="2">
        <f>CA162/'Drive Train'!$F$35</f>
        <v>0.57999999999999996</v>
      </c>
      <c r="BR162" s="36">
        <f>BY162*12*60/(PI() * 'Drive Train'!$F$15)/BQ$2*BQ162</f>
        <v>2134.5524360937879</v>
      </c>
      <c r="BS162" s="2">
        <f>('DEPRECATED - DT-Prelim Calcs'!$C$6*BQ162-BR162)/('DEPRECATED - DT-Prelim Calcs'!$C$6*BQ162)*'DEPRECATED - DT-Prelim Calcs'!$C$7*BQ162</f>
        <v>1.1510697609279206</v>
      </c>
      <c r="BT162" s="43">
        <f>BS162/'DEPRECATED - DT-Prelim Calcs'!$C$7*('DEPRECATED - DT-Prelim Calcs'!$C$8-'DEPRECATED - DT-Prelim Calcs'!$C$9)+'DEPRECATED - DT-Prelim Calcs'!$C$9</f>
        <v>64.207531752043423</v>
      </c>
      <c r="BU162" s="43">
        <f t="shared" si="191"/>
        <v>64.207531752043423</v>
      </c>
      <c r="BV162" s="2">
        <f t="shared" si="215"/>
        <v>0.86358704634706451</v>
      </c>
      <c r="BW162" s="43">
        <f>BV162*'DEPRECATED - DT-Prelim Calcs'!$C$21/BQ$2/'DEPRECATED - DT-Prelim Calcs'!$C$19/'DEPRECATED - DT-Prelim Calcs'!$C$18*3.39*'DEPRECATED - DT-Prelim Calcs'!$C$20</f>
        <v>16.384383455896387</v>
      </c>
      <c r="BX162" s="36">
        <f t="shared" si="216"/>
        <v>0</v>
      </c>
      <c r="BY162" s="43">
        <f>BW161*'DEPRECATED - DT-Prelim Calcs'!$C$11+BY161</f>
        <v>11.335182981633608</v>
      </c>
      <c r="BZ162" s="43">
        <f>BZ161+0.5*BW162*'DEPRECATED - DT-Prelim Calcs'!$C$11^2+BY162*'DEPRECATED - DT-Prelim Calcs'!$C$11</f>
        <v>-191692.05833190741</v>
      </c>
      <c r="CA162" s="43">
        <f>MIN('Drive Train'!$F$35-BU161*'DEPRECATED - DT-Prelim Calcs'!$C$21*'Drive Train'!$F$39,CA161+BU$2)</f>
        <v>7.1920000000000002</v>
      </c>
      <c r="CB162" s="43">
        <f>'Drive Train'!$F$35-BU162*'DEPRECATED - DT-Prelim Calcs'!$C$21*'Drive Train'!$F$39</f>
        <v>8.8043782218855675</v>
      </c>
      <c r="CC162" s="1">
        <f>IF(BZ162&gt;='Drive Train'!$F$29,1,0)</f>
        <v>0</v>
      </c>
      <c r="CD162" s="43">
        <f t="shared" si="217"/>
        <v>71.34170194671492</v>
      </c>
      <c r="CE162" s="49">
        <f>CE161+'DEPRECATED - DT-Prelim Calcs'!$C$11</f>
        <v>632</v>
      </c>
      <c r="CF162" s="2">
        <f>CP162/'Drive Train'!$F$35</f>
        <v>1.3069811906538435</v>
      </c>
      <c r="CG162" s="36">
        <f>CN162*12*60/(PI() * 'Drive Train'!$F$15)/CF$2*CF162</f>
        <v>-86393.108484658718</v>
      </c>
      <c r="CH162" s="2">
        <f>('DEPRECATED - DT-Prelim Calcs'!$C$6*CF162-CG162)/('DEPRECATED - DT-Prelim Calcs'!$C$6*CF162)*'DEPRECATED - DT-Prelim Calcs'!$C$7*CF162</f>
        <v>69.638155388092756</v>
      </c>
      <c r="CI162" s="43">
        <f>CH162/'DEPRECATED - DT-Prelim Calcs'!$C$7*('DEPRECATED - DT-Prelim Calcs'!$C$8-'DEPRECATED - DT-Prelim Calcs'!$C$9)+'DEPRECATED - DT-Prelim Calcs'!$C$9</f>
        <v>3795.2204054707245</v>
      </c>
      <c r="CJ162" s="43">
        <f t="shared" si="192"/>
        <v>93</v>
      </c>
      <c r="CK162" s="2">
        <f t="shared" si="218"/>
        <v>1.2396743342100003</v>
      </c>
      <c r="CL162" s="43">
        <f>CK162*'DEPRECATED - DT-Prelim Calcs'!$C$21/CF$2/'DEPRECATED - DT-Prelim Calcs'!$C$19/'DEPRECATED - DT-Prelim Calcs'!$C$18*3.39*'DEPRECATED - DT-Prelim Calcs'!$C$20</f>
        <v>29.053734754561205</v>
      </c>
      <c r="CM162" s="36">
        <f t="shared" si="219"/>
        <v>0</v>
      </c>
      <c r="CN162" s="43">
        <f>CL161*'DEPRECATED - DT-Prelim Calcs'!$C$11+CN161</f>
        <v>-164.81209904303157</v>
      </c>
      <c r="CO162" s="43">
        <f>CO161+0.5*CL162*'DEPRECATED - DT-Prelim Calcs'!$C$11^2+CN162*'DEPRECATED - DT-Prelim Calcs'!$C$11</f>
        <v>-375020.23855343793</v>
      </c>
      <c r="CP162" s="43">
        <f>MIN('Drive Train'!$F$35-CJ161*'DEPRECATED - DT-Prelim Calcs'!$C$21*'Drive Train'!$F$39,CP161+CJ$2)</f>
        <v>16.206566764107659</v>
      </c>
      <c r="CQ162" s="43">
        <f>'Drive Train'!$F$35-CJ162*'DEPRECATED - DT-Prelim Calcs'!$C$21*'Drive Train'!$F$39</f>
        <v>7.1920000000000002</v>
      </c>
      <c r="CR162" s="1">
        <f>IF(CO162&gt;='Drive Train'!$F$29,1,0)</f>
        <v>0</v>
      </c>
      <c r="CS162" s="43">
        <f t="shared" si="220"/>
        <v>103.33333333333333</v>
      </c>
      <c r="CT162" s="49">
        <f>CT161+'DEPRECATED - DT-Prelim Calcs'!$C$11</f>
        <v>632</v>
      </c>
      <c r="CU162" s="2">
        <f>DE162/'Drive Train'!$F$35</f>
        <v>0.57999999999999996</v>
      </c>
      <c r="CV162" s="36">
        <f>DC162*12*60/(PI() * 'Drive Train'!$F$15)/CU$2*CU162</f>
        <v>-303602.90558551776</v>
      </c>
      <c r="CW162" s="2">
        <f>('DEPRECATED - DT-Prelim Calcs'!$C$6*CU162-CV162)/('DEPRECATED - DT-Prelim Calcs'!$C$6*CU162)*'DEPRECATED - DT-Prelim Calcs'!$C$7*CU162</f>
        <v>225.9016462689778</v>
      </c>
      <c r="CX162" s="43">
        <f>CW162/'DEPRECATED - DT-Prelim Calcs'!$C$7*('DEPRECATED - DT-Prelim Calcs'!$C$8-'DEPRECATED - DT-Prelim Calcs'!$C$9)+'DEPRECATED - DT-Prelim Calcs'!$C$9</f>
        <v>12308.082222115954</v>
      </c>
      <c r="CY162" s="43">
        <f t="shared" si="193"/>
        <v>93</v>
      </c>
      <c r="CZ162" s="2">
        <f t="shared" si="221"/>
        <v>1.0413264407364002</v>
      </c>
      <c r="DA162" s="43">
        <f>CZ162*'DEPRECATED - DT-Prelim Calcs'!$C$21/CU$2/'DEPRECATED - DT-Prelim Calcs'!$C$19/'DEPRECATED - DT-Prelim Calcs'!$C$18*3.39*'DEPRECATED - DT-Prelim Calcs'!$C$20</f>
        <v>29.053734754561201</v>
      </c>
      <c r="DB162" s="36">
        <f t="shared" si="222"/>
        <v>0</v>
      </c>
      <c r="DC162" s="43">
        <f>DA161*'DEPRECATED - DT-Prelim Calcs'!$C$11+DC161</f>
        <v>-1096.3179974666418</v>
      </c>
      <c r="DD162" s="43">
        <f>DD161+0.5*DA162*'DEPRECATED - DT-Prelim Calcs'!$C$11^2+DC162*'DEPRECATED - DT-Prelim Calcs'!$C$11</f>
        <v>-656771.2898391739</v>
      </c>
      <c r="DE162" s="43">
        <f>MIN('Drive Train'!$F$35-CY161*'DEPRECATED - DT-Prelim Calcs'!$C$21*'Drive Train'!$F$39,DE161+CY$2)</f>
        <v>7.1920000000000002</v>
      </c>
      <c r="DF162" s="43">
        <f>'Drive Train'!$F$35-CY162*'DEPRECATED - DT-Prelim Calcs'!$C$21*'Drive Train'!$F$39</f>
        <v>7.1920000000000002</v>
      </c>
      <c r="DG162" s="1">
        <f>IF(DD162&gt;='Drive Train'!$F$29,1,0)</f>
        <v>0</v>
      </c>
      <c r="DH162" s="43">
        <f t="shared" si="223"/>
        <v>103.33333333333333</v>
      </c>
      <c r="DI162" s="49">
        <f>DI161+'DEPRECATED - DT-Prelim Calcs'!$C$11</f>
        <v>632</v>
      </c>
      <c r="DJ162" s="2">
        <f>DT162/'Drive Train'!$F$35</f>
        <v>0.57999999999999996</v>
      </c>
      <c r="DK162" s="36">
        <f>DR162*12*60/(PI() * 'Drive Train'!$F$15)/DJ$2*DJ162</f>
        <v>-837180.7378684025</v>
      </c>
      <c r="DL162" s="2">
        <f>('DEPRECATED - DT-Prelim Calcs'!$C$6*DJ162-DK162)/('DEPRECATED - DT-Prelim Calcs'!$C$6*DJ162)*'DEPRECATED - DT-Prelim Calcs'!$C$7*DJ162</f>
        <v>618.13989601924902</v>
      </c>
      <c r="DM162" s="43">
        <f>DL162/'DEPRECATED - DT-Prelim Calcs'!$C$7*('DEPRECATED - DT-Prelim Calcs'!$C$8-'DEPRECATED - DT-Prelim Calcs'!$C$9)+'DEPRECATED - DT-Prelim Calcs'!$C$9</f>
        <v>33676.285380153109</v>
      </c>
      <c r="DN162" s="43">
        <f t="shared" si="194"/>
        <v>93</v>
      </c>
      <c r="DO162" s="2">
        <f t="shared" si="224"/>
        <v>0.89769520753137932</v>
      </c>
      <c r="DP162" s="43">
        <f>DO162*'DEPRECATED - DT-Prelim Calcs'!$C$21/DJ$2/'DEPRECATED - DT-Prelim Calcs'!$C$19/'DEPRECATED - DT-Prelim Calcs'!$C$18*3.39*'DEPRECATED - DT-Prelim Calcs'!$C$20</f>
        <v>29.053734754561201</v>
      </c>
      <c r="DQ162" s="36">
        <f t="shared" si="225"/>
        <v>0</v>
      </c>
      <c r="DR162" s="43">
        <f>DP161*'DEPRECATED - DT-Prelim Calcs'!$C$11+DR161</f>
        <v>-2606.1046926419504</v>
      </c>
      <c r="DS162" s="43">
        <f>DS161+0.5*DP162*'DEPRECATED - DT-Prelim Calcs'!$C$11^2+DR162*'DEPRECATED - DT-Prelim Calcs'!$C$11</f>
        <v>-1068127.6009447002</v>
      </c>
      <c r="DT162" s="43">
        <f>MIN('Drive Train'!$F$35-DN161*'DEPRECATED - DT-Prelim Calcs'!$C$21*'Drive Train'!$F$39,DT161+DN$2)</f>
        <v>7.1920000000000002</v>
      </c>
      <c r="DU162" s="43">
        <f>'Drive Train'!$F$35-DN162*'DEPRECATED - DT-Prelim Calcs'!$C$21*'Drive Train'!$F$39</f>
        <v>7.1920000000000002</v>
      </c>
      <c r="DV162" s="1">
        <f>IF(DS162&gt;='Drive Train'!$F$29,1,0)</f>
        <v>0</v>
      </c>
      <c r="DW162" s="43">
        <f t="shared" si="226"/>
        <v>103.33333333333333</v>
      </c>
      <c r="DX162" s="49">
        <f>DX161+'DEPRECATED - DT-Prelim Calcs'!$C$11</f>
        <v>632</v>
      </c>
      <c r="DY162" s="2">
        <f>EI162/'Drive Train'!$F$35</f>
        <v>0.57999999999999996</v>
      </c>
      <c r="DZ162" s="36">
        <f>EG162*12*60/(PI() * 'Drive Train'!$F$15)/DY$2*DY162</f>
        <v>-519461.38346127752</v>
      </c>
      <c r="EA162" s="2">
        <f>('DEPRECATED - DT-Prelim Calcs'!$C$6*DY162-DZ162)/('DEPRECATED - DT-Prelim Calcs'!$C$6*DY162)*'DEPRECATED - DT-Prelim Calcs'!$C$7*DY162</f>
        <v>384.58131103971658</v>
      </c>
      <c r="EB162" s="43">
        <f>EA162/'DEPRECATED - DT-Prelim Calcs'!$C$7*('DEPRECATED - DT-Prelim Calcs'!$C$8-'DEPRECATED - DT-Prelim Calcs'!$C$9)+'DEPRECATED - DT-Prelim Calcs'!$C$9</f>
        <v>20952.571422312914</v>
      </c>
      <c r="EC162" s="43">
        <f t="shared" si="195"/>
        <v>93</v>
      </c>
      <c r="ED162" s="2">
        <f t="shared" si="227"/>
        <v>0.78888366722454539</v>
      </c>
      <c r="EE162" s="43">
        <f>ED162*'DEPRECATED - DT-Prelim Calcs'!$C$21/DY$2/'DEPRECATED - DT-Prelim Calcs'!$C$19/'DEPRECATED - DT-Prelim Calcs'!$C$18*3.39*'DEPRECATED - DT-Prelim Calcs'!$C$20</f>
        <v>29.053734754561201</v>
      </c>
      <c r="EF162" s="36">
        <f t="shared" si="228"/>
        <v>0</v>
      </c>
      <c r="EG162" s="43">
        <f>EE161*'DEPRECATED - DT-Prelim Calcs'!$C$11+EG161</f>
        <v>-1421.0519558564438</v>
      </c>
      <c r="EH162" s="43">
        <f>EH161+0.5*EE162*'DEPRECATED - DT-Prelim Calcs'!$C$11^2+EG162*'DEPRECATED - DT-Prelim Calcs'!$C$11</f>
        <v>-1076528.4514602742</v>
      </c>
      <c r="EI162" s="43">
        <f>MIN('Drive Train'!$F$35-EC161*'DEPRECATED - DT-Prelim Calcs'!$C$21*'Drive Train'!$F$39,EI161+EC$2)</f>
        <v>7.1920000000000002</v>
      </c>
      <c r="EJ162" s="43">
        <f>'Drive Train'!$F$35-EC162*'DEPRECATED - DT-Prelim Calcs'!$C$21*'Drive Train'!$F$39</f>
        <v>7.1920000000000002</v>
      </c>
      <c r="EK162" s="1">
        <f>IF(EH162&gt;='Drive Train'!$F$29,1,0)</f>
        <v>0</v>
      </c>
      <c r="EL162" s="43">
        <f t="shared" si="229"/>
        <v>103.33333333333333</v>
      </c>
      <c r="EM162" s="49">
        <f>EM161+'DEPRECATED - DT-Prelim Calcs'!$C$11</f>
        <v>632</v>
      </c>
      <c r="EN162" s="2">
        <f>EX162/'Drive Train'!$F$35</f>
        <v>0.57999999999999996</v>
      </c>
      <c r="EO162" s="36">
        <f>EV162*12*60/(PI() * 'Drive Train'!$F$15)/EN$2*EN162</f>
        <v>-207186.04988689435</v>
      </c>
      <c r="EP162" s="2">
        <f>('DEPRECATED - DT-Prelim Calcs'!$C$6*EN162-EO162)/('DEPRECATED - DT-Prelim Calcs'!$C$6*EN162)*'DEPRECATED - DT-Prelim Calcs'!$C$7*EN162</f>
        <v>155.02467867861043</v>
      </c>
      <c r="EQ162" s="43">
        <f>EP162/'DEPRECATED - DT-Prelim Calcs'!$C$7*('DEPRECATED - DT-Prelim Calcs'!$C$8-'DEPRECATED - DT-Prelim Calcs'!$C$9)+'DEPRECATED - DT-Prelim Calcs'!$C$9</f>
        <v>8446.8742862228064</v>
      </c>
      <c r="ER162" s="43">
        <f t="shared" si="196"/>
        <v>93</v>
      </c>
      <c r="ES162" s="2">
        <f t="shared" si="230"/>
        <v>0.7035989464435134</v>
      </c>
      <c r="ET162" s="43">
        <f>ES162*'DEPRECATED - DT-Prelim Calcs'!$C$21/EN$2/'DEPRECATED - DT-Prelim Calcs'!$C$19/'DEPRECATED - DT-Prelim Calcs'!$C$18*3.39*'DEPRECATED - DT-Prelim Calcs'!$C$20</f>
        <v>29.053734754561201</v>
      </c>
      <c r="EU162" s="36">
        <f t="shared" si="231"/>
        <v>0</v>
      </c>
      <c r="EV162" s="43">
        <f>ET161*'DEPRECATED - DT-Prelim Calcs'!$C$11+EV161</f>
        <v>-505.50960876899313</v>
      </c>
      <c r="EW162" s="43">
        <f>EW161+0.5*ET162*'DEPRECATED - DT-Prelim Calcs'!$C$11^2+EV162*'DEPRECATED - DT-Prelim Calcs'!$C$11</f>
        <v>-1909033.5854238581</v>
      </c>
      <c r="EX162" s="43">
        <f>MIN('Drive Train'!$F$35-ER161*'DEPRECATED - DT-Prelim Calcs'!$C$21*'Drive Train'!$F$39,EX161+ER$2)</f>
        <v>7.1920000000000002</v>
      </c>
      <c r="EY162" s="43">
        <f>'Drive Train'!$F$35-ER162*'DEPRECATED - DT-Prelim Calcs'!$C$21*'Drive Train'!$F$39</f>
        <v>7.1920000000000002</v>
      </c>
      <c r="EZ162" s="1">
        <f>IF(EW162&gt;='Drive Train'!$F$29,1,0)</f>
        <v>0</v>
      </c>
      <c r="FA162" s="43">
        <f t="shared" si="232"/>
        <v>103.33333333333333</v>
      </c>
      <c r="FB162" s="49">
        <f>FB161+'DEPRECATED - DT-Prelim Calcs'!$C$11</f>
        <v>632</v>
      </c>
      <c r="FC162" s="2">
        <f>FM162/'Drive Train'!$F$35</f>
        <v>0.57999999999999996</v>
      </c>
      <c r="FD162" s="36">
        <f>FK162*12*60/(PI() * 'Drive Train'!$F$15)/FC$2*FC162</f>
        <v>-2447366.9399000234</v>
      </c>
      <c r="FE162" s="2">
        <f>('DEPRECATED - DT-Prelim Calcs'!$C$6*FC162-FD162)/('DEPRECATED - DT-Prelim Calcs'!$C$6*FC162)*'DEPRECATED - DT-Prelim Calcs'!$C$7*FC162</f>
        <v>1801.8034207102055</v>
      </c>
      <c r="FF162" s="43">
        <f>FE162/'DEPRECATED - DT-Prelim Calcs'!$C$7*('DEPRECATED - DT-Prelim Calcs'!$C$8-'DEPRECATED - DT-Prelim Calcs'!$C$9)+'DEPRECATED - DT-Prelim Calcs'!$C$9</f>
        <v>98159.447546152966</v>
      </c>
      <c r="FG162" s="43">
        <f t="shared" si="197"/>
        <v>93</v>
      </c>
      <c r="FH162" s="2">
        <f t="shared" si="233"/>
        <v>0.63495514679048781</v>
      </c>
      <c r="FI162" s="43">
        <f>FH162*'DEPRECATED - DT-Prelim Calcs'!$C$21/FC$2/'DEPRECATED - DT-Prelim Calcs'!$C$19/'DEPRECATED - DT-Prelim Calcs'!$C$18*3.39*'DEPRECATED - DT-Prelim Calcs'!$C$20</f>
        <v>29.053734754561205</v>
      </c>
      <c r="FJ162" s="36">
        <f t="shared" si="234"/>
        <v>0</v>
      </c>
      <c r="FK162" s="43">
        <f>FI161*'DEPRECATED - DT-Prelim Calcs'!$C$11+FK161</f>
        <v>-5388.7230158595776</v>
      </c>
      <c r="FL162" s="43">
        <f>FL161+0.5*FI162*'DEPRECATED - DT-Prelim Calcs'!$C$11^2+FK162*'DEPRECATED - DT-Prelim Calcs'!$C$11</f>
        <v>-2282263.7770959991</v>
      </c>
      <c r="FM162" s="43">
        <f>MIN('Drive Train'!$F$35-FG161*'DEPRECATED - DT-Prelim Calcs'!$C$21*'Drive Train'!$F$39,FM161+FG$2)</f>
        <v>7.1920000000000002</v>
      </c>
      <c r="FN162" s="43">
        <f>'Drive Train'!$F$35-FG162*'DEPRECATED - DT-Prelim Calcs'!$C$21*'Drive Train'!$F$39</f>
        <v>7.1920000000000002</v>
      </c>
      <c r="FO162" s="1">
        <f>IF(FL162&gt;='Drive Train'!$F$29,1,0)</f>
        <v>0</v>
      </c>
      <c r="FP162" s="43">
        <f t="shared" si="235"/>
        <v>103.33333333333333</v>
      </c>
      <c r="FQ162" s="49">
        <f>FQ161+'DEPRECATED - DT-Prelim Calcs'!$C$11</f>
        <v>632</v>
      </c>
      <c r="FR162" s="2">
        <f>GB162/'Drive Train'!$F$35</f>
        <v>0.57999999999999996</v>
      </c>
      <c r="FS162" s="36">
        <f>FZ162*12*60/(PI() * 'Drive Train'!$F$15)/FR$2*FR162</f>
        <v>-1505476.7626404921</v>
      </c>
      <c r="FT162" s="2">
        <f>('DEPRECATED - DT-Prelim Calcs'!$C$6*FR162-FS162)/('DEPRECATED - DT-Prelim Calcs'!$C$6*FR162)*'DEPRECATED - DT-Prelim Calcs'!$C$7*FR162</f>
        <v>1109.4107982419919</v>
      </c>
      <c r="FU162" s="43">
        <f>FT162/'DEPRECATED - DT-Prelim Calcs'!$C$7*('DEPRECATED - DT-Prelim Calcs'!$C$8-'DEPRECATED - DT-Prelim Calcs'!$C$9)+'DEPRECATED - DT-Prelim Calcs'!$C$9</f>
        <v>60439.550949004028</v>
      </c>
      <c r="FV162" s="43">
        <f t="shared" si="198"/>
        <v>93</v>
      </c>
      <c r="FW162" s="2">
        <f t="shared" si="236"/>
        <v>0.57851468929799987</v>
      </c>
      <c r="FX162" s="43">
        <f>FW162*'DEPRECATED - DT-Prelim Calcs'!$C$21/FR$2/'DEPRECATED - DT-Prelim Calcs'!$C$19/'DEPRECATED - DT-Prelim Calcs'!$C$18*3.39*'DEPRECATED - DT-Prelim Calcs'!$C$20</f>
        <v>29.053734754561201</v>
      </c>
      <c r="FY162" s="36">
        <f t="shared" si="237"/>
        <v>0</v>
      </c>
      <c r="FZ162" s="43">
        <f>FX161*'DEPRECATED - DT-Prelim Calcs'!$C$11+FZ161</f>
        <v>-3020.1754391197401</v>
      </c>
      <c r="GA162" s="43">
        <f>GA161+0.5*FX162*'DEPRECATED - DT-Prelim Calcs'!$C$11^2+FZ162*'DEPRECATED - DT-Prelim Calcs'!$C$11</f>
        <v>-2514631.3597280565</v>
      </c>
      <c r="GB162" s="43">
        <f>MIN('Drive Train'!$F$35-FV161*'DEPRECATED - DT-Prelim Calcs'!$C$21*'Drive Train'!$F$39,GB161+FV$2)</f>
        <v>7.1920000000000002</v>
      </c>
      <c r="GC162" s="43">
        <f>'Drive Train'!$F$35-FV162*'DEPRECATED - DT-Prelim Calcs'!$C$21*'Drive Train'!$F$39</f>
        <v>7.1920000000000002</v>
      </c>
      <c r="GD162" s="1">
        <f>IF(GA162&gt;='Drive Train'!$F$29,1,0)</f>
        <v>0</v>
      </c>
      <c r="GE162" s="43">
        <f t="shared" si="238"/>
        <v>103.33333333333333</v>
      </c>
      <c r="GF162" s="49">
        <f>GF161+'DEPRECATED - DT-Prelim Calcs'!$C$11</f>
        <v>632</v>
      </c>
      <c r="GG162" s="2">
        <f>GQ162/'Drive Train'!$F$35</f>
        <v>0.86451612903225805</v>
      </c>
      <c r="GH162" s="36">
        <f>GO162*12*60/(PI() * 'Drive Train'!$F$15)/GG$2*GG162</f>
        <v>-7128.3335011373574</v>
      </c>
      <c r="GI162" s="2">
        <f>('DEPRECATED - DT-Prelim Calcs'!$C$6*GG162-GH162)/('DEPRECATED - DT-Prelim Calcs'!$C$6*GG162)*'DEPRECATED - DT-Prelim Calcs'!$C$7*GG162</f>
        <v>9.2946878740537979</v>
      </c>
      <c r="GJ162" s="43">
        <f>GI162/'DEPRECATED - DT-Prelim Calcs'!$C$7*('DEPRECATED - DT-Prelim Calcs'!$C$8-'DEPRECATED - DT-Prelim Calcs'!$C$9)+'DEPRECATED - DT-Prelim Calcs'!$C$9</f>
        <v>507.8523991089009</v>
      </c>
      <c r="GK162" s="43">
        <f t="shared" si="239"/>
        <v>29.999999999999982</v>
      </c>
      <c r="GL162" s="2">
        <f t="shared" si="240"/>
        <v>1.1672425479770037</v>
      </c>
      <c r="GM162" s="43">
        <f>GL162*'DEPRECATED - DT-Prelim Calcs'!$C$21/GG$2/'DEPRECATED - DT-Prelim Calcs'!$C$19/'DEPRECATED - DT-Prelim Calcs'!$C$18*3.39*'DEPRECATED - DT-Prelim Calcs'!$C$20</f>
        <v>23.448155084403165</v>
      </c>
      <c r="GN162" s="36">
        <f t="shared" si="241"/>
        <v>0</v>
      </c>
      <c r="GO162" s="43">
        <f>GM161*'DEPRECATED - DT-Prelim Calcs'!$C$11+GO161</f>
        <v>-23.985072033749489</v>
      </c>
      <c r="GP162" s="43">
        <f>GP161+0.5*GM162*'DEPRECATED - DT-Prelim Calcs'!$C$11^2+GO162*'DEPRECATED - DT-Prelim Calcs'!$C$11</f>
        <v>-206207.62519907861</v>
      </c>
      <c r="GQ162" s="43">
        <f>MIN('Drive Train'!$F$35-GK161*'DEPRECATED - DT-Prelim Calcs'!$C$21*'Drive Train'!$F$39,GQ161+GK$2)</f>
        <v>10.72</v>
      </c>
      <c r="GR162" s="43">
        <f>'Drive Train'!$F$35-GK162*'DEPRECATED - DT-Prelim Calcs'!$C$21*'Drive Train'!$F$39</f>
        <v>10.72</v>
      </c>
      <c r="GS162" s="1">
        <f>IF(GP162&gt;='Drive Train'!$F$29,1,0)</f>
        <v>0</v>
      </c>
      <c r="GT162" s="43">
        <f t="shared" si="242"/>
        <v>33.333333333333314</v>
      </c>
      <c r="GU162" s="49">
        <f>GU161+'DEPRECATED - DT-Prelim Calcs'!$C$11</f>
        <v>632</v>
      </c>
      <c r="GV162" s="2">
        <f>HF162/'Drive Train'!$F$35</f>
        <v>0.84946236559139798</v>
      </c>
      <c r="GW162" s="36">
        <f>HD162*12*60/(PI() * 'Drive Train'!$F$15)/GV$2*GV162</f>
        <v>-135660.13018073767</v>
      </c>
      <c r="GX162" s="2">
        <f>('DEPRECATED - DT-Prelim Calcs'!$C$6*GV162-GW162)/('DEPRECATED - DT-Prelim Calcs'!$C$6*GV162)*'DEPRECATED - DT-Prelim Calcs'!$C$7*GV162</f>
        <v>103.70905851776782</v>
      </c>
      <c r="GY162" s="43">
        <f>GX162/'DEPRECATED - DT-Prelim Calcs'!$C$7*('DEPRECATED - DT-Prelim Calcs'!$C$8-'DEPRECATED - DT-Prelim Calcs'!$C$9)+'DEPRECATED - DT-Prelim Calcs'!$C$9</f>
        <v>5651.3218446246647</v>
      </c>
      <c r="GZ162" s="43">
        <f t="shared" si="199"/>
        <v>33.333333333333314</v>
      </c>
      <c r="HA162" s="2">
        <f t="shared" si="243"/>
        <v>1.4462867232450001</v>
      </c>
      <c r="HB162" s="43">
        <f>HA162*'DEPRECATED - DT-Prelim Calcs'!$C$21/GV$2/'DEPRECATED - DT-Prelim Calcs'!$C$19/'DEPRECATED - DT-Prelim Calcs'!$C$18*3.39*'DEPRECATED - DT-Prelim Calcs'!$C$20</f>
        <v>29.053734754561201</v>
      </c>
      <c r="HC162" s="36">
        <f t="shared" si="244"/>
        <v>0</v>
      </c>
      <c r="HD162" s="43">
        <f>HB161*'DEPRECATED - DT-Prelim Calcs'!$C$11+HD161</f>
        <v>-464.55186073087401</v>
      </c>
      <c r="HE162" s="43">
        <f>HE161+0.5*HB162*'DEPRECATED - DT-Prelim Calcs'!$C$11^2+HD162*'DEPRECATED - DT-Prelim Calcs'!$C$11</f>
        <v>-221021.20210443271</v>
      </c>
      <c r="HF162" s="43">
        <f>MIN('Drive Train'!$F$35-GZ161*'DEPRECATED - DT-Prelim Calcs'!$C$21*'Drive Train'!$F$39,HF161+GZ$2)</f>
        <v>10.533333333333335</v>
      </c>
      <c r="HG162" s="43">
        <f>'Drive Train'!$F$35-GZ162*'DEPRECATED - DT-Prelim Calcs'!$C$21*'Drive Train'!$F$39</f>
        <v>10.533333333333335</v>
      </c>
      <c r="HH162" s="1">
        <f>IF(HE162&gt;='Drive Train'!$F$29,1,0)</f>
        <v>0</v>
      </c>
      <c r="HI162" s="43">
        <f t="shared" si="245"/>
        <v>37.037037037037017</v>
      </c>
      <c r="HJ162" s="49">
        <f>HJ161+'DEPRECATED - DT-Prelim Calcs'!$C$11</f>
        <v>632</v>
      </c>
      <c r="HK162" s="2">
        <f>HU162/'Drive Train'!$F$35</f>
        <v>0.83440860215053769</v>
      </c>
      <c r="HL162" s="36">
        <f>HS162*12*60/(PI() * 'Drive Train'!$F$15)/HK$2*HK162</f>
        <v>17888.112619512933</v>
      </c>
      <c r="HM162" s="2">
        <f>('DEPRECATED - DT-Prelim Calcs'!$C$6*HK162-HL162)/('DEPRECATED - DT-Prelim Calcs'!$C$6*HK162)*'DEPRECATED - DT-Prelim Calcs'!$C$7*HK162</f>
        <v>-9.2363490768411971</v>
      </c>
      <c r="HN162" s="43">
        <f>HM162/'DEPRECATED - DT-Prelim Calcs'!$C$7*('DEPRECATED - DT-Prelim Calcs'!$C$8-'DEPRECATED - DT-Prelim Calcs'!$C$9)+'DEPRECATED - DT-Prelim Calcs'!$C$9</f>
        <v>-501.67424075328904</v>
      </c>
      <c r="HO162" s="43">
        <f t="shared" si="200"/>
        <v>-501.67424075328904</v>
      </c>
      <c r="HP162" s="2">
        <f t="shared" si="246"/>
        <v>-10.910978241682322</v>
      </c>
      <c r="HQ162" s="43">
        <f>HP162*'DEPRECATED - DT-Prelim Calcs'!$C$21/HK$2/'DEPRECATED - DT-Prelim Calcs'!$C$19/'DEPRECATED - DT-Prelim Calcs'!$C$18*3.39*'DEPRECATED - DT-Prelim Calcs'!$C$20</f>
        <v>-219.18521594070273</v>
      </c>
      <c r="HR162" s="36">
        <f t="shared" si="247"/>
        <v>1</v>
      </c>
      <c r="HS162" s="43">
        <f>HQ161*'DEPRECATED - DT-Prelim Calcs'!$C$11+HS161</f>
        <v>62.360826852574093</v>
      </c>
      <c r="HT162" s="43">
        <f>HT161+0.5*HQ162*'DEPRECATED - DT-Prelim Calcs'!$C$11^2+HS162*'DEPRECATED - DT-Prelim Calcs'!$C$11</f>
        <v>-229275.19044905761</v>
      </c>
      <c r="HU162" s="43">
        <f>MIN('Drive Train'!$F$35-HO161*'DEPRECATED - DT-Prelim Calcs'!$C$21*'Drive Train'!$F$39,HU161+HO$2)</f>
        <v>10.346666666666668</v>
      </c>
      <c r="HV162" s="43">
        <f>'Drive Train'!$F$35-HO162*'DEPRECATED - DT-Prelim Calcs'!$C$21*'Drive Train'!$F$39</f>
        <v>40.493757482184186</v>
      </c>
      <c r="HW162" s="1">
        <f>IF(HT162&gt;='Drive Train'!$F$29,1,0)</f>
        <v>0</v>
      </c>
      <c r="HX162" s="43">
        <f t="shared" si="248"/>
        <v>-557.41582305920997</v>
      </c>
      <c r="HY162" s="49">
        <f>HY161+'DEPRECATED - DT-Prelim Calcs'!$C$11</f>
        <v>632</v>
      </c>
      <c r="HZ162" s="2">
        <f>IJ162/'Drive Train'!$F$35</f>
        <v>0.8193548387096774</v>
      </c>
      <c r="IA162" s="36">
        <f>IH162*12*60/(PI() * 'Drive Train'!$F$15)/HZ$2*HZ162</f>
        <v>-11947.31341119277</v>
      </c>
      <c r="IB162" s="2">
        <f>('DEPRECATED - DT-Prelim Calcs'!$C$6*HZ162-IA162)/('DEPRECATED - DT-Prelim Calcs'!$C$6*HZ162)*'DEPRECATED - DT-Prelim Calcs'!$C$7*HZ162</f>
        <v>12.625360384534922</v>
      </c>
      <c r="IC162" s="43">
        <f>IB162/'DEPRECATED - DT-Prelim Calcs'!$C$7*('DEPRECATED - DT-Prelim Calcs'!$C$8-'DEPRECATED - DT-Prelim Calcs'!$C$9)+'DEPRECATED - DT-Prelim Calcs'!$C$9</f>
        <v>689.2994836351113</v>
      </c>
      <c r="ID162" s="43">
        <f t="shared" si="201"/>
        <v>39.999999999999986</v>
      </c>
      <c r="IE162" s="2">
        <f t="shared" si="249"/>
        <v>1.4462867232450001</v>
      </c>
      <c r="IF162" s="43">
        <f>IE162*'DEPRECATED - DT-Prelim Calcs'!$C$21/HZ$2/'DEPRECATED - DT-Prelim Calcs'!$C$19/'DEPRECATED - DT-Prelim Calcs'!$C$18*3.39*'DEPRECATED - DT-Prelim Calcs'!$C$20</f>
        <v>29.053734754561201</v>
      </c>
      <c r="IG162" s="36">
        <f t="shared" si="250"/>
        <v>0</v>
      </c>
      <c r="IH162" s="43">
        <f>IF161*'DEPRECATED - DT-Prelim Calcs'!$C$11+IH161</f>
        <v>-42.415476572064691</v>
      </c>
      <c r="II162" s="43">
        <f>II161+0.5*IF162*'DEPRECATED - DT-Prelim Calcs'!$C$11^2+IH162*'DEPRECATED - DT-Prelim Calcs'!$C$11</f>
        <v>-213964.98024999426</v>
      </c>
      <c r="IJ162" s="43">
        <f>MIN('Drive Train'!$F$35-ID161*'DEPRECATED - DT-Prelim Calcs'!$C$21*'Drive Train'!$F$39,IJ161+ID$2)</f>
        <v>10.16</v>
      </c>
      <c r="IK162" s="43">
        <f>'Drive Train'!$F$35-ID162*'DEPRECATED - DT-Prelim Calcs'!$C$21*'Drive Train'!$F$39</f>
        <v>10.16</v>
      </c>
      <c r="IL162" s="1">
        <f>IF(II162&gt;='Drive Train'!$F$29,1,0)</f>
        <v>0</v>
      </c>
      <c r="IM162" s="43">
        <f t="shared" si="251"/>
        <v>44.444444444444429</v>
      </c>
      <c r="IN162" s="49">
        <f>IN161+'DEPRECATED - DT-Prelim Calcs'!$C$11</f>
        <v>632</v>
      </c>
      <c r="IO162" s="2">
        <f>IY162/'Drive Train'!$F$35</f>
        <v>0.80430107526881722</v>
      </c>
      <c r="IP162" s="36">
        <f>IW162*12*60/(PI() * 'Drive Train'!$F$15)/IO$2*IO162</f>
        <v>-160174.64939571699</v>
      </c>
      <c r="IQ162" s="2">
        <f>('DEPRECATED - DT-Prelim Calcs'!$C$6*IO162-IP162)/('DEPRECATED - DT-Prelim Calcs'!$C$6*IO162)*'DEPRECATED - DT-Prelim Calcs'!$C$7*IO162</f>
        <v>121.51811336995631</v>
      </c>
      <c r="IR162" s="43">
        <f>IQ162/'DEPRECATED - DT-Prelim Calcs'!$C$7*('DEPRECATED - DT-Prelim Calcs'!$C$8-'DEPRECATED - DT-Prelim Calcs'!$C$9)+'DEPRECATED - DT-Prelim Calcs'!$C$9</f>
        <v>6621.5166238856791</v>
      </c>
      <c r="IS162" s="43">
        <f t="shared" si="202"/>
        <v>43.333333333333321</v>
      </c>
      <c r="IT162" s="2">
        <f t="shared" si="252"/>
        <v>1.4462867232450001</v>
      </c>
      <c r="IU162" s="43">
        <f>IT162*'DEPRECATED - DT-Prelim Calcs'!$C$21/IO$2/'DEPRECATED - DT-Prelim Calcs'!$C$19/'DEPRECATED - DT-Prelim Calcs'!$C$18*3.39*'DEPRECATED - DT-Prelim Calcs'!$C$20</f>
        <v>29.053734754561201</v>
      </c>
      <c r="IV162" s="36">
        <f t="shared" si="253"/>
        <v>0</v>
      </c>
      <c r="IW162" s="43">
        <f>IU161*'DEPRECATED - DT-Prelim Calcs'!$C$11+IW161</f>
        <v>-579.29696066622341</v>
      </c>
      <c r="IX162" s="43">
        <f>IX161+0.5*IU162*'DEPRECATED - DT-Prelim Calcs'!$C$11^2+IW162*'DEPRECATED - DT-Prelim Calcs'!$C$11</f>
        <v>-277754.75356451579</v>
      </c>
      <c r="IY162" s="43">
        <f>MIN('Drive Train'!$F$35-IS161*'DEPRECATED - DT-Prelim Calcs'!$C$21*'Drive Train'!$F$39,IY161+IS$2)</f>
        <v>9.9733333333333345</v>
      </c>
      <c r="IZ162" s="43">
        <f>'Drive Train'!$F$35-IS162*'DEPRECATED - DT-Prelim Calcs'!$C$21*'Drive Train'!$F$39</f>
        <v>9.9733333333333345</v>
      </c>
      <c r="JA162" s="1">
        <f>IF(IX162&gt;='Drive Train'!$F$29,1,0)</f>
        <v>0</v>
      </c>
      <c r="JB162" s="43">
        <f t="shared" si="254"/>
        <v>48.148148148148138</v>
      </c>
      <c r="JC162" s="49">
        <f>JC161+'DEPRECATED - DT-Prelim Calcs'!$C$11</f>
        <v>632</v>
      </c>
      <c r="JD162" s="2">
        <f>JN162/'Drive Train'!$F$35</f>
        <v>0.78924731182795704</v>
      </c>
      <c r="JE162" s="36">
        <f>JL162*12*60/(PI() * 'Drive Train'!$F$15)/JD$2*JD162</f>
        <v>6174.8985455526181</v>
      </c>
      <c r="JF162" s="2">
        <f>('DEPRECATED - DT-Prelim Calcs'!$C$6*JD162-JE162)/('DEPRECATED - DT-Prelim Calcs'!$C$6*JD162)*'DEPRECATED - DT-Prelim Calcs'!$C$7*JD162</f>
        <v>-0.83765803521368054</v>
      </c>
      <c r="JG162" s="43">
        <f>JF162/'DEPRECATED - DT-Prelim Calcs'!$C$7*('DEPRECATED - DT-Prelim Calcs'!$C$8-'DEPRECATED - DT-Prelim Calcs'!$C$9)+'DEPRECATED - DT-Prelim Calcs'!$C$9</f>
        <v>-44.133609381043783</v>
      </c>
      <c r="JH162" s="43">
        <f t="shared" si="203"/>
        <v>-44.133609381043783</v>
      </c>
      <c r="JI162" s="2">
        <f t="shared" si="255"/>
        <v>-1.448810570703801</v>
      </c>
      <c r="JJ162" s="43">
        <f>JI162*'DEPRECATED - DT-Prelim Calcs'!$C$21/JD$2/'DEPRECATED - DT-Prelim Calcs'!$C$19/'DEPRECATED - DT-Prelim Calcs'!$C$18*3.39*'DEPRECATED - DT-Prelim Calcs'!$C$20</f>
        <v>-29.104435071068604</v>
      </c>
      <c r="JK162" s="36">
        <f t="shared" si="256"/>
        <v>1</v>
      </c>
      <c r="JL162" s="43">
        <f>JJ161*'DEPRECATED - DT-Prelim Calcs'!$C$11+JL161</f>
        <v>22.758457959751837</v>
      </c>
      <c r="JM162" s="43">
        <f>JM161+0.5*JJ162*'DEPRECATED - DT-Prelim Calcs'!$C$11^2+JL162*'DEPRECATED - DT-Prelim Calcs'!$C$11</f>
        <v>-237983.23645533869</v>
      </c>
      <c r="JN162" s="43">
        <f>MIN('Drive Train'!$F$35-JH161*'DEPRECATED - DT-Prelim Calcs'!$C$21*'Drive Train'!$F$39,JN161+JH$2)</f>
        <v>9.7866666666666671</v>
      </c>
      <c r="JO162" s="43">
        <f>'Drive Train'!$F$35-JH162*'DEPRECATED - DT-Prelim Calcs'!$C$21*'Drive Train'!$F$39</f>
        <v>14.871482125338453</v>
      </c>
      <c r="JP162" s="1">
        <f>IF(JM162&gt;='Drive Train'!$F$29,1,0)</f>
        <v>0</v>
      </c>
      <c r="JQ162" s="43">
        <f>MIN(JG162,'DEPRECATED - DT-Prelim Calcs'!$C$10)*'DEPRECATED - DT-Prelim Calcs'!$C$11*1000/60/60</f>
        <v>-49.037343756715316</v>
      </c>
      <c r="JR162" s="49">
        <f>JR161+'DEPRECATED - DT-Prelim Calcs'!$C$11</f>
        <v>632</v>
      </c>
      <c r="JS162" s="2">
        <f>KC162/'Drive Train'!$F$35</f>
        <v>0.77419354838709686</v>
      </c>
      <c r="JT162" s="36">
        <f>KA162*12*60/(PI() * 'Drive Train'!$F$15)/JS$2*JS162</f>
        <v>-34948.609497107813</v>
      </c>
      <c r="JU162" s="2">
        <f>('DEPRECATED - DT-Prelim Calcs'!$C$6*JS162-JT162)/('DEPRECATED - DT-Prelim Calcs'!$C$6*JS162)*'DEPRECATED - DT-Prelim Calcs'!$C$7*JS162</f>
        <v>29.322030209245153</v>
      </c>
      <c r="JV162" s="43">
        <f>JU162/'DEPRECATED - DT-Prelim Calcs'!$C$7*('DEPRECATED - DT-Prelim Calcs'!$C$8-'DEPRECATED - DT-Prelim Calcs'!$C$9)+'DEPRECATED - DT-Prelim Calcs'!$C$9</f>
        <v>1598.8941830409672</v>
      </c>
      <c r="JW162" s="43">
        <f t="shared" si="204"/>
        <v>49.999999999999993</v>
      </c>
      <c r="JX162" s="2">
        <f t="shared" si="257"/>
        <v>1.4462867232450001</v>
      </c>
      <c r="JY162" s="43">
        <f>JX162*'DEPRECATED - DT-Prelim Calcs'!$C$21/JS$2/'DEPRECATED - DT-Prelim Calcs'!$C$19/'DEPRECATED - DT-Prelim Calcs'!$C$18*3.39*'DEPRECATED - DT-Prelim Calcs'!$C$20</f>
        <v>29.053734754561201</v>
      </c>
      <c r="JZ162" s="36">
        <f t="shared" si="258"/>
        <v>0</v>
      </c>
      <c r="KA162" s="43">
        <f>JY161*'DEPRECATED - DT-Prelim Calcs'!$C$11+KA161</f>
        <v>-131.3126211546321</v>
      </c>
      <c r="KB162" s="43">
        <f>KB161+0.5*JY162*'DEPRECATED - DT-Prelim Calcs'!$C$11^2+KA162*'DEPRECATED - DT-Prelim Calcs'!$C$11</f>
        <v>-246135.00546350965</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103.33333333333333</v>
      </c>
      <c r="KG162" s="49">
        <f>KG161+'DEPRECATED - DT-Prelim Calcs'!$C$11</f>
        <v>632</v>
      </c>
      <c r="KH162" s="2">
        <f>KR162/'Drive Train'!$F$35</f>
        <v>0.75913978494623657</v>
      </c>
      <c r="KI162" s="36">
        <f>KP162*12*60/(PI() * 'Drive Train'!$F$15)/KH$2*KH162</f>
        <v>11536.421562643838</v>
      </c>
      <c r="KJ162" s="2">
        <f>('DEPRECATED - DT-Prelim Calcs'!$C$6*KH162-KI162)/('DEPRECATED - DT-Prelim Calcs'!$C$6*KH162)*'DEPRECATED - DT-Prelim Calcs'!$C$7*KH162</f>
        <v>-4.9201700087274807</v>
      </c>
      <c r="KK162" s="43">
        <f>KJ162/'DEPRECATED - DT-Prelim Calcs'!$C$7*('DEPRECATED - DT-Prelim Calcs'!$C$8-'DEPRECATED - DT-Prelim Calcs'!$C$9)+'DEPRECATED - DT-Prelim Calcs'!$C$9</f>
        <v>-266.53911241575076</v>
      </c>
      <c r="KL162" s="43">
        <f t="shared" si="205"/>
        <v>-266.53911241575076</v>
      </c>
      <c r="KM162" s="2">
        <f t="shared" si="259"/>
        <v>-6.107256240331437</v>
      </c>
      <c r="KN162" s="43">
        <f>KM162*'DEPRECATED - DT-Prelim Calcs'!$C$21/KH$2/'DEPRECATED - DT-Prelim Calcs'!$C$19/'DEPRECATED - DT-Prelim Calcs'!$C$18*3.39*'DEPRECATED - DT-Prelim Calcs'!$C$20</f>
        <v>-122.68563351436524</v>
      </c>
      <c r="KO162" s="36">
        <f t="shared" si="260"/>
        <v>1</v>
      </c>
      <c r="KP162" s="43">
        <f>KN161*'DEPRECATED - DT-Prelim Calcs'!$C$11+KP161</f>
        <v>44.205416042155321</v>
      </c>
      <c r="KQ162" s="43">
        <f>KQ161+0.5*KN162*'DEPRECATED - DT-Prelim Calcs'!$C$11^2+KP162*'DEPRECATED - DT-Prelim Calcs'!$C$11</f>
        <v>-255757.29626851954</v>
      </c>
      <c r="KR162" s="43">
        <f>MIN('Drive Train'!$F$35-KL161*'DEPRECATED - DT-Prelim Calcs'!$C$21*'Drive Train'!$F$39,KR161+KL$2)</f>
        <v>9.413333333333334</v>
      </c>
      <c r="KS162" s="43">
        <f>'Drive Train'!$F$35-KL162*'DEPRECATED - DT-Prelim Calcs'!$C$21*'Drive Train'!$F$39</f>
        <v>27.326190295282043</v>
      </c>
      <c r="KT162" s="1">
        <f>IF(KQ162&gt;='Drive Train'!$F$29,1,0)</f>
        <v>0</v>
      </c>
      <c r="KU162" s="43">
        <f>MIN(KK162,'DEPRECATED - DT-Prelim Calcs'!$C$10)*'DEPRECATED - DT-Prelim Calcs'!$C$11*1000/60/60</f>
        <v>-296.15456935083415</v>
      </c>
      <c r="KV162" s="49">
        <f>KV161+'DEPRECATED - DT-Prelim Calcs'!$C$11</f>
        <v>632</v>
      </c>
      <c r="KW162" s="2">
        <f>LG162/'Drive Train'!$F$35</f>
        <v>0.74408602150537628</v>
      </c>
      <c r="KX162" s="36">
        <f>LE162*12*60/(PI() * 'Drive Train'!$F$15)/KW$2*KW162</f>
        <v>-122223.61707326715</v>
      </c>
      <c r="KY162" s="2">
        <f>('DEPRECATED - DT-Prelim Calcs'!$C$6*KW162-KX162)/('DEPRECATED - DT-Prelim Calcs'!$C$6*KW162)*'DEPRECATED - DT-Prelim Calcs'!$C$7*KW162</f>
        <v>93.337532104437472</v>
      </c>
      <c r="KZ162" s="43">
        <f>KY162/'DEPRECATED - DT-Prelim Calcs'!$C$7*('DEPRECATED - DT-Prelim Calcs'!$C$8-'DEPRECATED - DT-Prelim Calcs'!$C$9)+'DEPRECATED - DT-Prelim Calcs'!$C$9</f>
        <v>5086.3058534506981</v>
      </c>
      <c r="LA162" s="43">
        <f t="shared" si="206"/>
        <v>56.666666666666664</v>
      </c>
      <c r="LB162" s="2">
        <f t="shared" si="261"/>
        <v>1.4462867232450001</v>
      </c>
      <c r="LC162" s="43">
        <f>LB162*'DEPRECATED - DT-Prelim Calcs'!$C$21/KW$2/'DEPRECATED - DT-Prelim Calcs'!$C$19/'DEPRECATED - DT-Prelim Calcs'!$C$18*3.39*'DEPRECATED - DT-Prelim Calcs'!$C$20</f>
        <v>29.053734754561201</v>
      </c>
      <c r="LD162" s="36">
        <f t="shared" si="262"/>
        <v>0</v>
      </c>
      <c r="LE162" s="43">
        <f>LC161*'DEPRECATED - DT-Prelim Calcs'!$C$11+LE161</f>
        <v>-477.81315599987926</v>
      </c>
      <c r="LF162" s="43">
        <f>LF161+0.5*LC162*'DEPRECATED - DT-Prelim Calcs'!$C$11^2+LE162*'DEPRECATED - DT-Prelim Calcs'!$C$11</f>
        <v>-284902.2321803855</v>
      </c>
      <c r="LG162" s="43">
        <f>MIN('Drive Train'!$F$35-LA161*'DEPRECATED - DT-Prelim Calcs'!$C$21*'Drive Train'!$F$39,LG161+LA$2)</f>
        <v>9.2266666666666666</v>
      </c>
      <c r="LH162" s="43">
        <f>'Drive Train'!$F$35-LA162*'DEPRECATED - DT-Prelim Calcs'!$C$21*'Drive Train'!$F$39</f>
        <v>9.2266666666666666</v>
      </c>
      <c r="LI162" s="1">
        <f>IF(LF162&gt;='Drive Train'!$F$29,1,0)</f>
        <v>0</v>
      </c>
      <c r="LJ162" s="43">
        <f>MIN(KZ162,'DEPRECATED - DT-Prelim Calcs'!$C$10)*'DEPRECATED - DT-Prelim Calcs'!$C$11*1000/60/60</f>
        <v>103.33333333333333</v>
      </c>
      <c r="LK162" s="49">
        <f>LK161+'DEPRECATED - DT-Prelim Calcs'!$C$11</f>
        <v>632</v>
      </c>
      <c r="LL162" s="2">
        <f>LV162/'Drive Train'!$F$35</f>
        <v>0.72903225806451621</v>
      </c>
      <c r="LM162" s="36">
        <f>LT162*12*60/(PI() * 'Drive Train'!$F$15)/LL$2*LL162</f>
        <v>21624.982482861422</v>
      </c>
      <c r="LN162" s="2">
        <f>('DEPRECATED - DT-Prelim Calcs'!$C$6*LL162-LM162)/('DEPRECATED - DT-Prelim Calcs'!$C$6*LL162)*'DEPRECATED - DT-Prelim Calcs'!$C$7*LL162</f>
        <v>-12.477573481561443</v>
      </c>
      <c r="LO162" s="43">
        <f>LN162/'DEPRECATED - DT-Prelim Calcs'!$C$7*('DEPRECATED - DT-Prelim Calcs'!$C$8-'DEPRECATED - DT-Prelim Calcs'!$C$9)+'DEPRECATED - DT-Prelim Calcs'!$C$9</f>
        <v>-678.24840608506361</v>
      </c>
      <c r="LP162" s="43">
        <f t="shared" si="207"/>
        <v>-678.24840608506361</v>
      </c>
      <c r="LQ162" s="2">
        <f t="shared" si="263"/>
        <v>-14.794658246951016</v>
      </c>
      <c r="LR162" s="43">
        <f>LQ162*'DEPRECATED - DT-Prelim Calcs'!$C$21/LL$2/'DEPRECATED - DT-Prelim Calcs'!$C$19/'DEPRECATED - DT-Prelim Calcs'!$C$18*3.39*'DEPRECATED - DT-Prelim Calcs'!$C$20</f>
        <v>-297.20253223847203</v>
      </c>
      <c r="LS162" s="36">
        <f t="shared" si="264"/>
        <v>1</v>
      </c>
      <c r="LT162" s="43">
        <f>LR161*'DEPRECATED - DT-Prelim Calcs'!$C$11+LT161</f>
        <v>86.28496678003637</v>
      </c>
      <c r="LU162" s="43">
        <f>LU161+0.5*LR162*'DEPRECATED - DT-Prelim Calcs'!$C$11^2+LT162*'DEPRECATED - DT-Prelim Calcs'!$C$11</f>
        <v>-276865.82476207946</v>
      </c>
      <c r="LV162" s="43">
        <f>MIN('Drive Train'!$F$35-LP161*'DEPRECATED - DT-Prelim Calcs'!$C$21*'Drive Train'!$F$39,LV161+LP$2)</f>
        <v>9.0400000000000009</v>
      </c>
      <c r="LW162" s="43">
        <f>'Drive Train'!$F$35-LP162*'DEPRECATED - DT-Prelim Calcs'!$C$21*'Drive Train'!$F$39</f>
        <v>50.381910740763558</v>
      </c>
      <c r="LX162" s="1">
        <f>IF(LU162&gt;='Drive Train'!$F$29,1,0)</f>
        <v>0</v>
      </c>
      <c r="LY162" s="43">
        <f>MIN(LO162,'DEPRECATED - DT-Prelim Calcs'!$C$10)*'DEPRECATED - DT-Prelim Calcs'!$C$11*1000/60/60</f>
        <v>-753.60934009451512</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1"/>
        <v>0</v>
      </c>
      <c r="X163" s="2">
        <f>MAX(MIN(IF(AND(AI162=1,AG163&lt;0),-1,1)*(W163-$C$9)/($C$8-$C$9)*$C$7-$C$29*AE163/T$2 -  AI162*$C$29/2,X$2),MAX(X$4:X162)*-1)</f>
        <v>-0.27672021620693066</v>
      </c>
      <c r="Y163" s="43">
        <f t="shared" si="182"/>
        <v>0</v>
      </c>
      <c r="Z163" s="43">
        <f t="shared" si="183"/>
        <v>0</v>
      </c>
      <c r="AA163" s="43">
        <f t="shared" si="184"/>
        <v>0</v>
      </c>
      <c r="AB163" s="43" t="e">
        <f t="shared" si="185"/>
        <v>#N/A</v>
      </c>
      <c r="AC163" s="36">
        <f t="shared" si="208"/>
        <v>1</v>
      </c>
      <c r="AD163" s="1">
        <f t="shared" si="186"/>
        <v>1</v>
      </c>
      <c r="AE163" s="43">
        <f t="shared" si="187"/>
        <v>0</v>
      </c>
      <c r="AF163" s="43" t="e">
        <f t="shared" si="188"/>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889.49632897085212</v>
      </c>
      <c r="AK163" s="43">
        <f t="shared" si="265"/>
        <v>0</v>
      </c>
      <c r="AL163" s="49">
        <f>AL162+'DEPRECATED - DT-Prelim Calcs'!$C$11</f>
        <v>636</v>
      </c>
      <c r="AM163" s="2">
        <f>AW163/'Drive Train'!$F$35</f>
        <v>0.91133516754983057</v>
      </c>
      <c r="AN163" s="36">
        <f>AU163*12*60/(PI() * 'Drive Train'!$F$15)/AM$2*AM163</f>
        <v>4444.9365664605593</v>
      </c>
      <c r="AO163" s="2">
        <f>('DEPRECATED - DT-Prelim Calcs'!$C$6*AM163-AN163)/('DEPRECATED - DT-Prelim Calcs'!$C$6*AM163)*'DEPRECATED - DT-Prelim Calcs'!$C$7*AM163</f>
        <v>1.0066458704952221</v>
      </c>
      <c r="AP163" s="43">
        <f>AO163/'DEPRECATED - DT-Prelim Calcs'!$C$7*('DEPRECATED - DT-Prelim Calcs'!$C$8-'DEPRECATED - DT-Prelim Calcs'!$C$9)+'DEPRECATED - DT-Prelim Calcs'!$C$9</f>
        <v>56.339663094142693</v>
      </c>
      <c r="AQ163" s="43">
        <f t="shared" si="189"/>
        <v>56.339663094142693</v>
      </c>
      <c r="AR163" s="2">
        <f t="shared" si="209"/>
        <v>0.62564993667229118</v>
      </c>
      <c r="AS163" s="43">
        <f>AR163*'DEPRECATED - DT-Prelim Calcs'!$C$21/AM$2/'DEPRECATED - DT-Prelim Calcs'!$C$19/'DEPRECATED - DT-Prelim Calcs'!$C$18*3.39*'DEPRECATED - DT-Prelim Calcs'!$C$20</f>
        <v>6.284185223141785</v>
      </c>
      <c r="AT163" s="36">
        <f t="shared" si="210"/>
        <v>0</v>
      </c>
      <c r="AU163" s="43">
        <f>AS162*'DEPRECATED - DT-Prelim Calcs'!$C$11+AU162</f>
        <v>28.37550182391654</v>
      </c>
      <c r="AV163" s="43">
        <f>AV162+0.5*AS163*'DEPRECATED - DT-Prelim Calcs'!$C$11^2+AU163*'DEPRECATED - DT-Prelim Calcs'!$C$11</f>
        <v>9490.021098820831</v>
      </c>
      <c r="AW163" s="43">
        <f>MIN('Drive Train'!$F$35-AQ162*'DEPRECATED - DT-Prelim Calcs'!$C$21*'Drive Train'!$F$39,AW162+AQ$2)</f>
        <v>11.3005560776179</v>
      </c>
      <c r="AX163" s="43">
        <f>'Drive Train'!$F$35-AQ163*'DEPRECATED - DT-Prelim Calcs'!$C$21*'Drive Train'!$F$39</f>
        <v>9.2449788667280099</v>
      </c>
      <c r="AY163" s="1">
        <f>IF(AV163&gt;='Drive Train'!$F$29,1,0)</f>
        <v>1</v>
      </c>
      <c r="AZ163" s="43">
        <f t="shared" si="211"/>
        <v>62.599625660158544</v>
      </c>
      <c r="BA163" s="49">
        <f>BA162+'DEPRECATED - DT-Prelim Calcs'!$C$11</f>
        <v>636</v>
      </c>
      <c r="BB163" s="2">
        <f>BL163/'Drive Train'!$F$35</f>
        <v>0.57999999999999996</v>
      </c>
      <c r="BC163" s="36">
        <f>BJ163*12*60/(PI() * 'Drive Train'!$F$15)/BB$2*BB163</f>
        <v>-26650.093015969775</v>
      </c>
      <c r="BD163" s="2">
        <f>('DEPRECATED - DT-Prelim Calcs'!$C$6*BB163-BC163)/('DEPRECATED - DT-Prelim Calcs'!$C$6*BB163)*'DEPRECATED - DT-Prelim Calcs'!$C$7*BB163</f>
        <v>22.310942358134525</v>
      </c>
      <c r="BE163" s="43">
        <f>BD163/'DEPRECATED - DT-Prelim Calcs'!$C$7*('DEPRECATED - DT-Prelim Calcs'!$C$8-'DEPRECATED - DT-Prelim Calcs'!$C$9)+'DEPRECATED - DT-Prelim Calcs'!$C$9</f>
        <v>1216.946859808821</v>
      </c>
      <c r="BF163" s="43">
        <f t="shared" si="190"/>
        <v>93</v>
      </c>
      <c r="BG163" s="2">
        <f t="shared" si="212"/>
        <v>2.0025508475699998</v>
      </c>
      <c r="BH163" s="43">
        <f>BG163*'DEPRECATED - DT-Prelim Calcs'!$C$21/BB$2/'DEPRECATED - DT-Prelim Calcs'!$C$19/'DEPRECATED - DT-Prelim Calcs'!$C$18*3.39*'DEPRECATED - DT-Prelim Calcs'!$C$20</f>
        <v>29.053734754561201</v>
      </c>
      <c r="BI163" s="36">
        <f t="shared" si="213"/>
        <v>0</v>
      </c>
      <c r="BJ163" s="43">
        <f>BH162*'DEPRECATED - DT-Prelim Calcs'!$C$11+BJ162</f>
        <v>-185.06573040772611</v>
      </c>
      <c r="BK163" s="43">
        <f>BK162+0.5*BH163*'DEPRECATED - DT-Prelim Calcs'!$C$11^2+BJ163*'DEPRECATED - DT-Prelim Calcs'!$C$11</f>
        <v>-81403.13350851908</v>
      </c>
      <c r="BL163" s="43">
        <f>MIN('Drive Train'!$F$35-BF162*'DEPRECATED - DT-Prelim Calcs'!$C$21*'Drive Train'!$F$39,BL162+BF$2)</f>
        <v>7.1920000000000002</v>
      </c>
      <c r="BM163" s="43">
        <f>'Drive Train'!$F$35-BF163*'DEPRECATED - DT-Prelim Calcs'!$C$21*'Drive Train'!$F$39</f>
        <v>7.1920000000000002</v>
      </c>
      <c r="BN163" s="1">
        <f>IF(BK163&gt;='Drive Train'!$F$29,1,0)</f>
        <v>0</v>
      </c>
      <c r="BO163" s="43">
        <f t="shared" si="214"/>
        <v>103.33333333333333</v>
      </c>
      <c r="BP163" s="49">
        <f>BP162+'DEPRECATED - DT-Prelim Calcs'!$C$11</f>
        <v>636</v>
      </c>
      <c r="BQ163" s="2">
        <f>CA163/'Drive Train'!$F$35</f>
        <v>0.71003050176496507</v>
      </c>
      <c r="BR163" s="36">
        <f>BY163*12*60/(PI() * 'Drive Train'!$F$15)/BQ$2*BQ163</f>
        <v>17721.461468065994</v>
      </c>
      <c r="BS163" s="2">
        <f>('DEPRECATED - DT-Prelim Calcs'!$C$6*BQ163-BR163)/('DEPRECATED - DT-Prelim Calcs'!$C$6*BQ163)*'DEPRECATED - DT-Prelim Calcs'!$C$7*BQ163</f>
        <v>-9.6971754867269411</v>
      </c>
      <c r="BT163" s="43">
        <f>BS163/'DEPRECATED - DT-Prelim Calcs'!$C$7*('DEPRECATED - DT-Prelim Calcs'!$C$8-'DEPRECATED - DT-Prelim Calcs'!$C$9)+'DEPRECATED - DT-Prelim Calcs'!$C$9</f>
        <v>-526.77896308288553</v>
      </c>
      <c r="BU163" s="43">
        <f t="shared" si="191"/>
        <v>-526.77896308288553</v>
      </c>
      <c r="BV163" s="2">
        <f t="shared" si="215"/>
        <v>-11.646819999760185</v>
      </c>
      <c r="BW163" s="43">
        <f>BV163*'DEPRECATED - DT-Prelim Calcs'!$C$21/BQ$2/'DEPRECATED - DT-Prelim Calcs'!$C$19/'DEPRECATED - DT-Prelim Calcs'!$C$18*3.39*'DEPRECATED - DT-Prelim Calcs'!$C$20</f>
        <v>-220.96899869568384</v>
      </c>
      <c r="BX163" s="36">
        <f t="shared" si="216"/>
        <v>1</v>
      </c>
      <c r="BY163" s="43">
        <f>BW162*'DEPRECATED - DT-Prelim Calcs'!$C$11+BY162</f>
        <v>76.872716805219156</v>
      </c>
      <c r="BZ163" s="43">
        <f>BZ162+0.5*BW163*'DEPRECATED - DT-Prelim Calcs'!$C$11^2+BY163*'DEPRECATED - DT-Prelim Calcs'!$C$11</f>
        <v>-193152.31945425199</v>
      </c>
      <c r="CA163" s="43">
        <f>MIN('Drive Train'!$F$35-BU162*'DEPRECATED - DT-Prelim Calcs'!$C$21*'Drive Train'!$F$39,CA162+BU$2)</f>
        <v>8.8043782218855675</v>
      </c>
      <c r="CB163" s="43">
        <f>'Drive Train'!$F$35-BU163*'DEPRECATED - DT-Prelim Calcs'!$C$21*'Drive Train'!$F$39</f>
        <v>41.899621932641587</v>
      </c>
      <c r="CC163" s="1">
        <f>IF(BZ163&gt;='Drive Train'!$F$29,1,0)</f>
        <v>0</v>
      </c>
      <c r="CD163" s="43">
        <f t="shared" si="217"/>
        <v>-585.30995898098388</v>
      </c>
      <c r="CE163" s="49">
        <f>CE162+'DEPRECATED - DT-Prelim Calcs'!$C$11</f>
        <v>636</v>
      </c>
      <c r="CF163" s="2">
        <f>CP163/'Drive Train'!$F$35</f>
        <v>0.57999999999999996</v>
      </c>
      <c r="CG163" s="36">
        <f>CN163*12*60/(PI() * 'Drive Train'!$F$15)/CF$2*CF163</f>
        <v>-11304.713392913165</v>
      </c>
      <c r="CH163" s="2">
        <f>('DEPRECATED - DT-Prelim Calcs'!$C$6*CF163-CG163)/('DEPRECATED - DT-Prelim Calcs'!$C$6*CF163)*'DEPRECATED - DT-Prelim Calcs'!$C$7*CF163</f>
        <v>11.030404672846828</v>
      </c>
      <c r="CI163" s="43">
        <f>CH163/'DEPRECATED - DT-Prelim Calcs'!$C$7*('DEPRECATED - DT-Prelim Calcs'!$C$8-'DEPRECATED - DT-Prelim Calcs'!$C$9)+'DEPRECATED - DT-Prelim Calcs'!$C$9</f>
        <v>602.41010531180473</v>
      </c>
      <c r="CJ163" s="43">
        <f t="shared" si="192"/>
        <v>93</v>
      </c>
      <c r="CK163" s="2">
        <f t="shared" si="218"/>
        <v>1.2396743342100003</v>
      </c>
      <c r="CL163" s="43">
        <f>CK163*'DEPRECATED - DT-Prelim Calcs'!$C$21/CF$2/'DEPRECATED - DT-Prelim Calcs'!$C$19/'DEPRECATED - DT-Prelim Calcs'!$C$18*3.39*'DEPRECATED - DT-Prelim Calcs'!$C$20</f>
        <v>29.053734754561205</v>
      </c>
      <c r="CM163" s="36">
        <f t="shared" si="219"/>
        <v>0</v>
      </c>
      <c r="CN163" s="43">
        <f>CL162*'DEPRECATED - DT-Prelim Calcs'!$C$11+CN162</f>
        <v>-48.597160024786746</v>
      </c>
      <c r="CO163" s="43">
        <f>CO162+0.5*CL163*'DEPRECATED - DT-Prelim Calcs'!$C$11^2+CN163*'DEPRECATED - DT-Prelim Calcs'!$C$11</f>
        <v>-374982.19731550058</v>
      </c>
      <c r="CP163" s="43">
        <f>MIN('Drive Train'!$F$35-CJ162*'DEPRECATED - DT-Prelim Calcs'!$C$21*'Drive Train'!$F$39,CP162+CJ$2)</f>
        <v>7.1920000000000002</v>
      </c>
      <c r="CQ163" s="43">
        <f>'Drive Train'!$F$35-CJ163*'DEPRECATED - DT-Prelim Calcs'!$C$21*'Drive Train'!$F$39</f>
        <v>7.1920000000000002</v>
      </c>
      <c r="CR163" s="1">
        <f>IF(CO163&gt;='Drive Train'!$F$29,1,0)</f>
        <v>0</v>
      </c>
      <c r="CS163" s="43">
        <f t="shared" si="220"/>
        <v>103.33333333333333</v>
      </c>
      <c r="CT163" s="49">
        <f>CT162+'DEPRECATED - DT-Prelim Calcs'!$C$11</f>
        <v>636</v>
      </c>
      <c r="CU163" s="2">
        <f>DE163/'Drive Train'!$F$35</f>
        <v>0.57999999999999996</v>
      </c>
      <c r="CV163" s="36">
        <f>DC163*12*60/(PI() * 'Drive Train'!$F$15)/CU$2*CU163</f>
        <v>-271419.5488952921</v>
      </c>
      <c r="CW163" s="2">
        <f>('DEPRECATED - DT-Prelim Calcs'!$C$6*CU163-CV163)/('DEPRECATED - DT-Prelim Calcs'!$C$6*CU163)*'DEPRECATED - DT-Prelim Calcs'!$C$7*CU163</f>
        <v>202.24334801236992</v>
      </c>
      <c r="CX163" s="43">
        <f>CW163/'DEPRECATED - DT-Prelim Calcs'!$C$7*('DEPRECATED - DT-Prelim Calcs'!$C$8-'DEPRECATED - DT-Prelim Calcs'!$C$9)+'DEPRECATED - DT-Prelim Calcs'!$C$9</f>
        <v>11019.234630524628</v>
      </c>
      <c r="CY163" s="43">
        <f t="shared" si="193"/>
        <v>93</v>
      </c>
      <c r="CZ163" s="2">
        <f t="shared" si="221"/>
        <v>1.0413264407364002</v>
      </c>
      <c r="DA163" s="43">
        <f>CZ163*'DEPRECATED - DT-Prelim Calcs'!$C$21/CU$2/'DEPRECATED - DT-Prelim Calcs'!$C$19/'DEPRECATED - DT-Prelim Calcs'!$C$18*3.39*'DEPRECATED - DT-Prelim Calcs'!$C$20</f>
        <v>29.053734754561201</v>
      </c>
      <c r="DB163" s="36">
        <f t="shared" si="222"/>
        <v>0</v>
      </c>
      <c r="DC163" s="43">
        <f>DA162*'DEPRECATED - DT-Prelim Calcs'!$C$11+DC162</f>
        <v>-980.10305844839706</v>
      </c>
      <c r="DD163" s="43">
        <f>DD162+0.5*DA163*'DEPRECATED - DT-Prelim Calcs'!$C$11^2+DC163*'DEPRECATED - DT-Prelim Calcs'!$C$11</f>
        <v>-660459.27219493105</v>
      </c>
      <c r="DE163" s="43">
        <f>MIN('Drive Train'!$F$35-CY162*'DEPRECATED - DT-Prelim Calcs'!$C$21*'Drive Train'!$F$39,DE162+CY$2)</f>
        <v>7.1920000000000002</v>
      </c>
      <c r="DF163" s="43">
        <f>'Drive Train'!$F$35-CY163*'DEPRECATED - DT-Prelim Calcs'!$C$21*'Drive Train'!$F$39</f>
        <v>7.1920000000000002</v>
      </c>
      <c r="DG163" s="1">
        <f>IF(DD163&gt;='Drive Train'!$F$29,1,0)</f>
        <v>0</v>
      </c>
      <c r="DH163" s="43">
        <f t="shared" si="223"/>
        <v>103.33333333333333</v>
      </c>
      <c r="DI163" s="49">
        <f>DI162+'DEPRECATED - DT-Prelim Calcs'!$C$11</f>
        <v>636</v>
      </c>
      <c r="DJ163" s="2">
        <f>DT163/'Drive Train'!$F$35</f>
        <v>0.57999999999999996</v>
      </c>
      <c r="DK163" s="36">
        <f>DR163*12*60/(PI() * 'Drive Train'!$F$15)/DJ$2*DJ163</f>
        <v>-799848.04410774063</v>
      </c>
      <c r="DL163" s="2">
        <f>('DEPRECATED - DT-Prelim Calcs'!$C$6*DJ163-DK163)/('DEPRECATED - DT-Prelim Calcs'!$C$6*DJ163)*'DEPRECATED - DT-Prelim Calcs'!$C$7*DJ163</f>
        <v>590.69627004158372</v>
      </c>
      <c r="DM163" s="43">
        <f>DL163/'DEPRECATED - DT-Prelim Calcs'!$C$7*('DEPRECATED - DT-Prelim Calcs'!$C$8-'DEPRECATED - DT-Prelim Calcs'!$C$9)+'DEPRECATED - DT-Prelim Calcs'!$C$9</f>
        <v>32181.222173907172</v>
      </c>
      <c r="DN163" s="43">
        <f t="shared" si="194"/>
        <v>93</v>
      </c>
      <c r="DO163" s="2">
        <f t="shared" si="224"/>
        <v>0.89769520753137932</v>
      </c>
      <c r="DP163" s="43">
        <f>DO163*'DEPRECATED - DT-Prelim Calcs'!$C$21/DJ$2/'DEPRECATED - DT-Prelim Calcs'!$C$19/'DEPRECATED - DT-Prelim Calcs'!$C$18*3.39*'DEPRECATED - DT-Prelim Calcs'!$C$20</f>
        <v>29.053734754561201</v>
      </c>
      <c r="DQ163" s="36">
        <f t="shared" si="225"/>
        <v>0</v>
      </c>
      <c r="DR163" s="43">
        <f>DP162*'DEPRECATED - DT-Prelim Calcs'!$C$11+DR162</f>
        <v>-2489.8897536237055</v>
      </c>
      <c r="DS163" s="43">
        <f>DS162+0.5*DP163*'DEPRECATED - DT-Prelim Calcs'!$C$11^2+DR163*'DEPRECATED - DT-Prelim Calcs'!$C$11</f>
        <v>-1077854.7300811585</v>
      </c>
      <c r="DT163" s="43">
        <f>MIN('Drive Train'!$F$35-DN162*'DEPRECATED - DT-Prelim Calcs'!$C$21*'Drive Train'!$F$39,DT162+DN$2)</f>
        <v>7.1920000000000002</v>
      </c>
      <c r="DU163" s="43">
        <f>'Drive Train'!$F$35-DN163*'DEPRECATED - DT-Prelim Calcs'!$C$21*'Drive Train'!$F$39</f>
        <v>7.1920000000000002</v>
      </c>
      <c r="DV163" s="1">
        <f>IF(DS163&gt;='Drive Train'!$F$29,1,0)</f>
        <v>0</v>
      </c>
      <c r="DW163" s="43">
        <f t="shared" si="226"/>
        <v>103.33333333333333</v>
      </c>
      <c r="DX163" s="49">
        <f>DX162+'DEPRECATED - DT-Prelim Calcs'!$C$11</f>
        <v>636</v>
      </c>
      <c r="DY163" s="2">
        <f>EI163/'Drive Train'!$F$35</f>
        <v>0.57999999999999996</v>
      </c>
      <c r="DZ163" s="36">
        <f>EG163*12*60/(PI() * 'Drive Train'!$F$15)/DY$2*DY163</f>
        <v>-476979.35263017955</v>
      </c>
      <c r="EA163" s="2">
        <f>('DEPRECATED - DT-Prelim Calcs'!$C$6*DY163-DZ163)/('DEPRECATED - DT-Prelim Calcs'!$C$6*DY163)*'DEPRECATED - DT-Prelim Calcs'!$C$7*DY163</f>
        <v>353.35235734099405</v>
      </c>
      <c r="EB163" s="43">
        <f>EA163/'DEPRECATED - DT-Prelim Calcs'!$C$7*('DEPRECATED - DT-Prelim Calcs'!$C$8-'DEPRECATED - DT-Prelim Calcs'!$C$9)+'DEPRECATED - DT-Prelim Calcs'!$C$9</f>
        <v>19251.292601412362</v>
      </c>
      <c r="EC163" s="43">
        <f t="shared" si="195"/>
        <v>93</v>
      </c>
      <c r="ED163" s="2">
        <f t="shared" si="227"/>
        <v>0.78888366722454539</v>
      </c>
      <c r="EE163" s="43">
        <f>ED163*'DEPRECATED - DT-Prelim Calcs'!$C$21/DY$2/'DEPRECATED - DT-Prelim Calcs'!$C$19/'DEPRECATED - DT-Prelim Calcs'!$C$18*3.39*'DEPRECATED - DT-Prelim Calcs'!$C$20</f>
        <v>29.053734754561201</v>
      </c>
      <c r="EF163" s="36">
        <f t="shared" si="228"/>
        <v>0</v>
      </c>
      <c r="EG163" s="43">
        <f>EE162*'DEPRECATED - DT-Prelim Calcs'!$C$11+EG162</f>
        <v>-1304.8370168381989</v>
      </c>
      <c r="EH163" s="43">
        <f>EH162+0.5*EE163*'DEPRECATED - DT-Prelim Calcs'!$C$11^2+EG163*'DEPRECATED - DT-Prelim Calcs'!$C$11</f>
        <v>-1081515.3696495905</v>
      </c>
      <c r="EI163" s="43">
        <f>MIN('Drive Train'!$F$35-EC162*'DEPRECATED - DT-Prelim Calcs'!$C$21*'Drive Train'!$F$39,EI162+EC$2)</f>
        <v>7.1920000000000002</v>
      </c>
      <c r="EJ163" s="43">
        <f>'Drive Train'!$F$35-EC163*'DEPRECATED - DT-Prelim Calcs'!$C$21*'Drive Train'!$F$39</f>
        <v>7.1920000000000002</v>
      </c>
      <c r="EK163" s="1">
        <f>IF(EH163&gt;='Drive Train'!$F$29,1,0)</f>
        <v>0</v>
      </c>
      <c r="EL163" s="43">
        <f t="shared" si="229"/>
        <v>103.33333333333333</v>
      </c>
      <c r="EM163" s="49">
        <f>EM162+'DEPRECATED - DT-Prelim Calcs'!$C$11</f>
        <v>636</v>
      </c>
      <c r="EN163" s="2">
        <f>EX163/'Drive Train'!$F$35</f>
        <v>0.57999999999999996</v>
      </c>
      <c r="EO163" s="36">
        <f>EV163*12*60/(PI() * 'Drive Train'!$F$15)/EN$2*EN163</f>
        <v>-159554.68198536031</v>
      </c>
      <c r="EP163" s="2">
        <f>('DEPRECATED - DT-Prelim Calcs'!$C$6*EN163-EO163)/('DEPRECATED - DT-Prelim Calcs'!$C$6*EN163)*'DEPRECATED - DT-Prelim Calcs'!$C$7*EN163</f>
        <v>120.01039725883072</v>
      </c>
      <c r="EQ163" s="43">
        <f>EP163/'DEPRECATED - DT-Prelim Calcs'!$C$7*('DEPRECATED - DT-Prelim Calcs'!$C$8-'DEPRECATED - DT-Prelim Calcs'!$C$9)+'DEPRECATED - DT-Prelim Calcs'!$C$9</f>
        <v>6539.379850667643</v>
      </c>
      <c r="ER163" s="43">
        <f t="shared" si="196"/>
        <v>93</v>
      </c>
      <c r="ES163" s="2">
        <f t="shared" si="230"/>
        <v>0.7035989464435134</v>
      </c>
      <c r="ET163" s="43">
        <f>ES163*'DEPRECATED - DT-Prelim Calcs'!$C$21/EN$2/'DEPRECATED - DT-Prelim Calcs'!$C$19/'DEPRECATED - DT-Prelim Calcs'!$C$18*3.39*'DEPRECATED - DT-Prelim Calcs'!$C$20</f>
        <v>29.053734754561201</v>
      </c>
      <c r="EU163" s="36">
        <f t="shared" si="231"/>
        <v>0</v>
      </c>
      <c r="EV163" s="43">
        <f>ET162*'DEPRECATED - DT-Prelim Calcs'!$C$11+EV162</f>
        <v>-389.29466975074831</v>
      </c>
      <c r="EW163" s="43">
        <f>EW162+0.5*ET163*'DEPRECATED - DT-Prelim Calcs'!$C$11^2+EV163*'DEPRECATED - DT-Prelim Calcs'!$C$11</f>
        <v>-1910358.3342248246</v>
      </c>
      <c r="EX163" s="43">
        <f>MIN('Drive Train'!$F$35-ER162*'DEPRECATED - DT-Prelim Calcs'!$C$21*'Drive Train'!$F$39,EX162+ER$2)</f>
        <v>7.1920000000000002</v>
      </c>
      <c r="EY163" s="43">
        <f>'Drive Train'!$F$35-ER163*'DEPRECATED - DT-Prelim Calcs'!$C$21*'Drive Train'!$F$39</f>
        <v>7.1920000000000002</v>
      </c>
      <c r="EZ163" s="1">
        <f>IF(EW163&gt;='Drive Train'!$F$29,1,0)</f>
        <v>0</v>
      </c>
      <c r="FA163" s="43">
        <f t="shared" si="232"/>
        <v>103.33333333333333</v>
      </c>
      <c r="FB163" s="49">
        <f>FB162+'DEPRECATED - DT-Prelim Calcs'!$C$11</f>
        <v>636</v>
      </c>
      <c r="FC163" s="2">
        <f>FM163/'Drive Train'!$F$35</f>
        <v>0.57999999999999996</v>
      </c>
      <c r="FD163" s="36">
        <f>FK163*12*60/(PI() * 'Drive Train'!$F$15)/FC$2*FC163</f>
        <v>-2394586.2349280533</v>
      </c>
      <c r="FE163" s="2">
        <f>('DEPRECATED - DT-Prelim Calcs'!$C$6*FC163-FD163)/('DEPRECATED - DT-Prelim Calcs'!$C$6*FC163)*'DEPRECATED - DT-Prelim Calcs'!$C$7*FC163</f>
        <v>1763.0038115693685</v>
      </c>
      <c r="FF163" s="43">
        <f>FE163/'DEPRECATED - DT-Prelim Calcs'!$C$7*('DEPRECATED - DT-Prelim Calcs'!$C$8-'DEPRECATED - DT-Prelim Calcs'!$C$9)+'DEPRECATED - DT-Prelim Calcs'!$C$9</f>
        <v>96045.737495943205</v>
      </c>
      <c r="FG163" s="43">
        <f t="shared" si="197"/>
        <v>93</v>
      </c>
      <c r="FH163" s="2">
        <f t="shared" si="233"/>
        <v>0.63495514679048781</v>
      </c>
      <c r="FI163" s="43">
        <f>FH163*'DEPRECATED - DT-Prelim Calcs'!$C$21/FC$2/'DEPRECATED - DT-Prelim Calcs'!$C$19/'DEPRECATED - DT-Prelim Calcs'!$C$18*3.39*'DEPRECATED - DT-Prelim Calcs'!$C$20</f>
        <v>29.053734754561205</v>
      </c>
      <c r="FJ163" s="36">
        <f t="shared" si="234"/>
        <v>0</v>
      </c>
      <c r="FK163" s="43">
        <f>FI162*'DEPRECATED - DT-Prelim Calcs'!$C$11+FK162</f>
        <v>-5272.5080768413327</v>
      </c>
      <c r="FL163" s="43">
        <f>FL162+0.5*FI163*'DEPRECATED - DT-Prelim Calcs'!$C$11^2+FK163*'DEPRECATED - DT-Prelim Calcs'!$C$11</f>
        <v>-2303121.3795253281</v>
      </c>
      <c r="FM163" s="43">
        <f>MIN('Drive Train'!$F$35-FG162*'DEPRECATED - DT-Prelim Calcs'!$C$21*'Drive Train'!$F$39,FM162+FG$2)</f>
        <v>7.1920000000000002</v>
      </c>
      <c r="FN163" s="43">
        <f>'Drive Train'!$F$35-FG163*'DEPRECATED - DT-Prelim Calcs'!$C$21*'Drive Train'!$F$39</f>
        <v>7.1920000000000002</v>
      </c>
      <c r="FO163" s="1">
        <f>IF(FL163&gt;='Drive Train'!$F$29,1,0)</f>
        <v>0</v>
      </c>
      <c r="FP163" s="43">
        <f t="shared" si="235"/>
        <v>103.33333333333333</v>
      </c>
      <c r="FQ163" s="49">
        <f>FQ162+'DEPRECATED - DT-Prelim Calcs'!$C$11</f>
        <v>636</v>
      </c>
      <c r="FR163" s="2">
        <f>GB163/'Drive Train'!$F$35</f>
        <v>0.57999999999999996</v>
      </c>
      <c r="FS163" s="36">
        <f>FZ163*12*60/(PI() * 'Drive Train'!$F$15)/FR$2*FR163</f>
        <v>-1447546.7205980853</v>
      </c>
      <c r="FT163" s="2">
        <f>('DEPRECATED - DT-Prelim Calcs'!$C$6*FR163-FS163)/('DEPRECATED - DT-Prelim Calcs'!$C$6*FR163)*'DEPRECATED - DT-Prelim Calcs'!$C$7*FR163</f>
        <v>1066.8258613800972</v>
      </c>
      <c r="FU163" s="43">
        <f>FT163/'DEPRECATED - DT-Prelim Calcs'!$C$7*('DEPRECATED - DT-Prelim Calcs'!$C$8-'DEPRECATED - DT-Prelim Calcs'!$C$9)+'DEPRECATED - DT-Prelim Calcs'!$C$9</f>
        <v>58119.62528413962</v>
      </c>
      <c r="FV163" s="43">
        <f t="shared" si="198"/>
        <v>93</v>
      </c>
      <c r="FW163" s="2">
        <f t="shared" si="236"/>
        <v>0.57851468929799987</v>
      </c>
      <c r="FX163" s="43">
        <f>FW163*'DEPRECATED - DT-Prelim Calcs'!$C$21/FR$2/'DEPRECATED - DT-Prelim Calcs'!$C$19/'DEPRECATED - DT-Prelim Calcs'!$C$18*3.39*'DEPRECATED - DT-Prelim Calcs'!$C$20</f>
        <v>29.053734754561201</v>
      </c>
      <c r="FY163" s="36">
        <f t="shared" si="237"/>
        <v>0</v>
      </c>
      <c r="FZ163" s="43">
        <f>FX162*'DEPRECATED - DT-Prelim Calcs'!$C$11+FZ162</f>
        <v>-2903.9605001014952</v>
      </c>
      <c r="GA163" s="43">
        <f>GA162+0.5*FX163*'DEPRECATED - DT-Prelim Calcs'!$C$11^2+FZ163*'DEPRECATED - DT-Prelim Calcs'!$C$11</f>
        <v>-2526014.7718504258</v>
      </c>
      <c r="GB163" s="43">
        <f>MIN('Drive Train'!$F$35-FV162*'DEPRECATED - DT-Prelim Calcs'!$C$21*'Drive Train'!$F$39,GB162+FV$2)</f>
        <v>7.1920000000000002</v>
      </c>
      <c r="GC163" s="43">
        <f>'Drive Train'!$F$35-FV163*'DEPRECATED - DT-Prelim Calcs'!$C$21*'Drive Train'!$F$39</f>
        <v>7.1920000000000002</v>
      </c>
      <c r="GD163" s="1">
        <f>IF(GA163&gt;='Drive Train'!$F$29,1,0)</f>
        <v>0</v>
      </c>
      <c r="GE163" s="43">
        <f t="shared" si="238"/>
        <v>103.33333333333333</v>
      </c>
      <c r="GF163" s="49">
        <f>GF162+'DEPRECATED - DT-Prelim Calcs'!$C$11</f>
        <v>636</v>
      </c>
      <c r="GG163" s="2">
        <f>GQ163/'Drive Train'!$F$35</f>
        <v>0.86451612903225805</v>
      </c>
      <c r="GH163" s="36">
        <f>GO163*12*60/(PI() * 'Drive Train'!$F$15)/GG$2*GG163</f>
        <v>20746.7163119836</v>
      </c>
      <c r="GI163" s="2">
        <f>('DEPRECATED - DT-Prelim Calcs'!$C$6*GG163-GH163)/('DEPRECATED - DT-Prelim Calcs'!$C$6*GG163)*'DEPRECATED - DT-Prelim Calcs'!$C$7*GG163</f>
        <v>-11.196532129635433</v>
      </c>
      <c r="GJ163" s="43">
        <f>GI163/'DEPRECATED - DT-Prelim Calcs'!$C$7*('DEPRECATED - DT-Prelim Calcs'!$C$8-'DEPRECATED - DT-Prelim Calcs'!$C$9)+'DEPRECATED - DT-Prelim Calcs'!$C$9</f>
        <v>-608.46033243536306</v>
      </c>
      <c r="GK163" s="43">
        <f t="shared" si="239"/>
        <v>-608.46033243536306</v>
      </c>
      <c r="GL163" s="2">
        <f t="shared" si="240"/>
        <v>-13.071134539768156</v>
      </c>
      <c r="GM163" s="43">
        <f>GL163*'DEPRECATED - DT-Prelim Calcs'!$C$21/GG$2/'DEPRECATED - DT-Prelim Calcs'!$C$19/'DEPRECATED - DT-Prelim Calcs'!$C$18*3.39*'DEPRECATED - DT-Prelim Calcs'!$C$20</f>
        <v>-262.57952158167978</v>
      </c>
      <c r="GN163" s="36">
        <f t="shared" si="241"/>
        <v>1</v>
      </c>
      <c r="GO163" s="43">
        <f>GM162*'DEPRECATED - DT-Prelim Calcs'!$C$11+GO162</f>
        <v>69.807548303863172</v>
      </c>
      <c r="GP163" s="43">
        <f>GP162+0.5*GM163*'DEPRECATED - DT-Prelim Calcs'!$C$11^2+GO163*'DEPRECATED - DT-Prelim Calcs'!$C$11</f>
        <v>-208029.0311785166</v>
      </c>
      <c r="GQ163" s="43">
        <f>MIN('Drive Train'!$F$35-GK162*'DEPRECATED - DT-Prelim Calcs'!$C$21*'Drive Train'!$F$39,GQ162+GK$2)</f>
        <v>10.72</v>
      </c>
      <c r="GR163" s="43">
        <f>'Drive Train'!$F$35-GK163*'DEPRECATED - DT-Prelim Calcs'!$C$21*'Drive Train'!$F$39</f>
        <v>46.473778616380329</v>
      </c>
      <c r="GS163" s="1">
        <f>IF(GP163&gt;='Drive Train'!$F$29,1,0)</f>
        <v>0</v>
      </c>
      <c r="GT163" s="43">
        <f t="shared" si="242"/>
        <v>-676.06703603929236</v>
      </c>
      <c r="GU163" s="49">
        <f>GU162+'DEPRECATED - DT-Prelim Calcs'!$C$11</f>
        <v>636</v>
      </c>
      <c r="GV163" s="2">
        <f>HF163/'Drive Train'!$F$35</f>
        <v>0.84946236559139798</v>
      </c>
      <c r="GW163" s="36">
        <f>HD163*12*60/(PI() * 'Drive Train'!$F$15)/GV$2*GV163</f>
        <v>-101722.61945511596</v>
      </c>
      <c r="GX163" s="2">
        <f>('DEPRECATED - DT-Prelim Calcs'!$C$6*GV163-GW163)/('DEPRECATED - DT-Prelim Calcs'!$C$6*GV163)*'DEPRECATED - DT-Prelim Calcs'!$C$7*GV163</f>
        <v>78.761264583102317</v>
      </c>
      <c r="GY163" s="43">
        <f>GX163/'DEPRECATED - DT-Prelim Calcs'!$C$7*('DEPRECATED - DT-Prelim Calcs'!$C$8-'DEPRECATED - DT-Prelim Calcs'!$C$9)+'DEPRECATED - DT-Prelim Calcs'!$C$9</f>
        <v>4292.2256078854243</v>
      </c>
      <c r="GZ163" s="43">
        <f t="shared" si="199"/>
        <v>33.333333333333314</v>
      </c>
      <c r="HA163" s="2">
        <f t="shared" si="243"/>
        <v>1.4462867232450001</v>
      </c>
      <c r="HB163" s="43">
        <f>HA163*'DEPRECATED - DT-Prelim Calcs'!$C$21/GV$2/'DEPRECATED - DT-Prelim Calcs'!$C$19/'DEPRECATED - DT-Prelim Calcs'!$C$18*3.39*'DEPRECATED - DT-Prelim Calcs'!$C$20</f>
        <v>29.053734754561201</v>
      </c>
      <c r="HC163" s="36">
        <f t="shared" si="244"/>
        <v>0</v>
      </c>
      <c r="HD163" s="43">
        <f>HB162*'DEPRECATED - DT-Prelim Calcs'!$C$11+HD162</f>
        <v>-348.33692171262919</v>
      </c>
      <c r="HE163" s="43">
        <f>HE162+0.5*HB163*'DEPRECATED - DT-Prelim Calcs'!$C$11^2+HD163*'DEPRECATED - DT-Prelim Calcs'!$C$11</f>
        <v>-222182.11991324674</v>
      </c>
      <c r="HF163" s="43">
        <f>MIN('Drive Train'!$F$35-GZ162*'DEPRECATED - DT-Prelim Calcs'!$C$21*'Drive Train'!$F$39,HF162+GZ$2)</f>
        <v>10.533333333333335</v>
      </c>
      <c r="HG163" s="43">
        <f>'Drive Train'!$F$35-GZ163*'DEPRECATED - DT-Prelim Calcs'!$C$21*'Drive Train'!$F$39</f>
        <v>10.533333333333335</v>
      </c>
      <c r="HH163" s="1">
        <f>IF(HE163&gt;='Drive Train'!$F$29,1,0)</f>
        <v>0</v>
      </c>
      <c r="HI163" s="43">
        <f t="shared" si="245"/>
        <v>37.037037037037017</v>
      </c>
      <c r="HJ163" s="49">
        <f>HJ162+'DEPRECATED - DT-Prelim Calcs'!$C$11</f>
        <v>636</v>
      </c>
      <c r="HK163" s="2">
        <f>HU163/'Drive Train'!$F$35</f>
        <v>3.2656256034019506</v>
      </c>
      <c r="HL163" s="36">
        <f>HS163*12*60/(PI() * 'Drive Train'!$F$15)/HK$2*HK163</f>
        <v>-914255.10564082442</v>
      </c>
      <c r="HM163" s="2">
        <f>('DEPRECATED - DT-Prelim Calcs'!$C$6*HK163-HL163)/('DEPRECATED - DT-Prelim Calcs'!$C$6*HK163)*'DEPRECATED - DT-Prelim Calcs'!$C$7*HK163</f>
        <v>687.39359684726969</v>
      </c>
      <c r="HN163" s="43">
        <f>HM163/'DEPRECATED - DT-Prelim Calcs'!$C$7*('DEPRECATED - DT-Prelim Calcs'!$C$8-'DEPRECATED - DT-Prelim Calcs'!$C$9)+'DEPRECATED - DT-Prelim Calcs'!$C$9</f>
        <v>37449.061619291555</v>
      </c>
      <c r="HO163" s="43">
        <f t="shared" si="200"/>
        <v>36.66666666666665</v>
      </c>
      <c r="HP163" s="2">
        <f t="shared" si="246"/>
        <v>1.4462867232450001</v>
      </c>
      <c r="HQ163" s="43">
        <f>HP163*'DEPRECATED - DT-Prelim Calcs'!$C$21/HK$2/'DEPRECATED - DT-Prelim Calcs'!$C$19/'DEPRECATED - DT-Prelim Calcs'!$C$18*3.39*'DEPRECATED - DT-Prelim Calcs'!$C$20</f>
        <v>29.053734754561201</v>
      </c>
      <c r="HR163" s="36">
        <f t="shared" si="247"/>
        <v>0</v>
      </c>
      <c r="HS163" s="43">
        <f>HQ162*'DEPRECATED - DT-Prelim Calcs'!$C$11+HS162</f>
        <v>-814.38003691023687</v>
      </c>
      <c r="HT163" s="43">
        <f>HT162+0.5*HQ163*'DEPRECATED - DT-Prelim Calcs'!$C$11^2+HS163*'DEPRECATED - DT-Prelim Calcs'!$C$11</f>
        <v>-232300.28071866208</v>
      </c>
      <c r="HU163" s="43">
        <f>MIN('Drive Train'!$F$35-HO162*'DEPRECATED - DT-Prelim Calcs'!$C$21*'Drive Train'!$F$39,HU162+HO$2)</f>
        <v>40.493757482184186</v>
      </c>
      <c r="HV163" s="43">
        <f>'Drive Train'!$F$35-HO163*'DEPRECATED - DT-Prelim Calcs'!$C$21*'Drive Train'!$F$39</f>
        <v>10.346666666666668</v>
      </c>
      <c r="HW163" s="1">
        <f>IF(HT163&gt;='Drive Train'!$F$29,1,0)</f>
        <v>0</v>
      </c>
      <c r="HX163" s="43">
        <f t="shared" si="248"/>
        <v>40.740740740740726</v>
      </c>
      <c r="HY163" s="49">
        <f>HY162+'DEPRECATED - DT-Prelim Calcs'!$C$11</f>
        <v>636</v>
      </c>
      <c r="HZ163" s="2">
        <f>IJ163/'Drive Train'!$F$35</f>
        <v>0.8193548387096774</v>
      </c>
      <c r="IA163" s="36">
        <f>IH163*12*60/(PI() * 'Drive Train'!$F$15)/HZ$2*HZ163</f>
        <v>20787.348833014545</v>
      </c>
      <c r="IB163" s="2">
        <f>('DEPRECATED - DT-Prelim Calcs'!$C$6*HZ163-IA163)/('DEPRECATED - DT-Prelim Calcs'!$C$6*HZ163)*'DEPRECATED - DT-Prelim Calcs'!$C$7*HZ163</f>
        <v>-11.438207942319675</v>
      </c>
      <c r="IC163" s="43">
        <f>IB163/'DEPRECATED - DT-Prelim Calcs'!$C$7*('DEPRECATED - DT-Prelim Calcs'!$C$8-'DEPRECATED - DT-Prelim Calcs'!$C$9)+'DEPRECATED - DT-Prelim Calcs'!$C$9</f>
        <v>-621.62625357413151</v>
      </c>
      <c r="ID163" s="43">
        <f t="shared" si="201"/>
        <v>-621.62625357413151</v>
      </c>
      <c r="IE163" s="2">
        <f t="shared" si="249"/>
        <v>-13.420008672033207</v>
      </c>
      <c r="IF163" s="43">
        <f>IE163*'DEPRECATED - DT-Prelim Calcs'!$C$21/HZ$2/'DEPRECATED - DT-Prelim Calcs'!$C$19/'DEPRECATED - DT-Prelim Calcs'!$C$18*3.39*'DEPRECATED - DT-Prelim Calcs'!$C$20</f>
        <v>-269.58788053198134</v>
      </c>
      <c r="IG163" s="36">
        <f t="shared" si="250"/>
        <v>1</v>
      </c>
      <c r="IH163" s="43">
        <f>IF162*'DEPRECATED - DT-Prelim Calcs'!$C$11+IH162</f>
        <v>73.799462446180115</v>
      </c>
      <c r="II163" s="43">
        <f>II162+0.5*IF163*'DEPRECATED - DT-Prelim Calcs'!$C$11^2+IH163*'DEPRECATED - DT-Prelim Calcs'!$C$11</f>
        <v>-215826.48544446539</v>
      </c>
      <c r="IJ163" s="43">
        <f>MIN('Drive Train'!$F$35-ID162*'DEPRECATED - DT-Prelim Calcs'!$C$21*'Drive Train'!$F$39,IJ162+ID$2)</f>
        <v>10.16</v>
      </c>
      <c r="IK163" s="43">
        <f>'Drive Train'!$F$35-ID163*'DEPRECATED - DT-Prelim Calcs'!$C$21*'Drive Train'!$F$39</f>
        <v>47.211070200151362</v>
      </c>
      <c r="IL163" s="1">
        <f>IF(II163&gt;='Drive Train'!$F$29,1,0)</f>
        <v>0</v>
      </c>
      <c r="IM163" s="43">
        <f t="shared" si="251"/>
        <v>-690.69583730459055</v>
      </c>
      <c r="IN163" s="49">
        <f>IN162+'DEPRECATED - DT-Prelim Calcs'!$C$11</f>
        <v>636</v>
      </c>
      <c r="IO163" s="2">
        <f>IY163/'Drive Train'!$F$35</f>
        <v>0.80430107526881722</v>
      </c>
      <c r="IP163" s="36">
        <f>IW163*12*60/(PI() * 'Drive Train'!$F$15)/IO$2*IO163</f>
        <v>-128041.41139221689</v>
      </c>
      <c r="IQ163" s="2">
        <f>('DEPRECATED - DT-Prelim Calcs'!$C$6*IO163-IP163)/('DEPRECATED - DT-Prelim Calcs'!$C$6*IO163)*'DEPRECATED - DT-Prelim Calcs'!$C$7*IO163</f>
        <v>97.896657847007191</v>
      </c>
      <c r="IR163" s="43">
        <f>IQ163/'DEPRECATED - DT-Prelim Calcs'!$C$7*('DEPRECATED - DT-Prelim Calcs'!$C$8-'DEPRECATED - DT-Prelim Calcs'!$C$9)+'DEPRECATED - DT-Prelim Calcs'!$C$9</f>
        <v>5334.676136441436</v>
      </c>
      <c r="IS163" s="43">
        <f t="shared" si="202"/>
        <v>43.333333333333321</v>
      </c>
      <c r="IT163" s="2">
        <f t="shared" si="252"/>
        <v>1.4462867232450001</v>
      </c>
      <c r="IU163" s="43">
        <f>IT163*'DEPRECATED - DT-Prelim Calcs'!$C$21/IO$2/'DEPRECATED - DT-Prelim Calcs'!$C$19/'DEPRECATED - DT-Prelim Calcs'!$C$18*3.39*'DEPRECATED - DT-Prelim Calcs'!$C$20</f>
        <v>29.053734754561201</v>
      </c>
      <c r="IV163" s="36">
        <f t="shared" si="253"/>
        <v>0</v>
      </c>
      <c r="IW163" s="43">
        <f>IU162*'DEPRECATED - DT-Prelim Calcs'!$C$11+IW162</f>
        <v>-463.08202164797859</v>
      </c>
      <c r="IX163" s="43">
        <f>IX162+0.5*IU163*'DEPRECATED - DT-Prelim Calcs'!$C$11^2+IW163*'DEPRECATED - DT-Prelim Calcs'!$C$11</f>
        <v>-279374.65177307121</v>
      </c>
      <c r="IY163" s="43">
        <f>MIN('Drive Train'!$F$35-IS162*'DEPRECATED - DT-Prelim Calcs'!$C$21*'Drive Train'!$F$39,IY162+IS$2)</f>
        <v>9.9733333333333345</v>
      </c>
      <c r="IZ163" s="43">
        <f>'Drive Train'!$F$35-IS163*'DEPRECATED - DT-Prelim Calcs'!$C$21*'Drive Train'!$F$39</f>
        <v>9.9733333333333345</v>
      </c>
      <c r="JA163" s="1">
        <f>IF(IX163&gt;='Drive Train'!$F$29,1,0)</f>
        <v>0</v>
      </c>
      <c r="JB163" s="43">
        <f t="shared" si="254"/>
        <v>48.148148148148138</v>
      </c>
      <c r="JC163" s="49">
        <f>JC162+'DEPRECATED - DT-Prelim Calcs'!$C$11</f>
        <v>636</v>
      </c>
      <c r="JD163" s="2">
        <f>JN163/'Drive Train'!$F$35</f>
        <v>1.1993130746240688</v>
      </c>
      <c r="JE163" s="36">
        <f>JL163*12*60/(PI() * 'Drive Train'!$F$15)/JD$2*JD163</f>
        <v>-38615.110033830504</v>
      </c>
      <c r="JF163" s="2">
        <f>('DEPRECATED - DT-Prelim Calcs'!$C$6*JD163-JE163)/('DEPRECATED - DT-Prelim Calcs'!$C$6*JD163)*'DEPRECATED - DT-Prelim Calcs'!$C$7*JD163</f>
        <v>34.011120962410878</v>
      </c>
      <c r="JG163" s="43">
        <f>JF163/'DEPRECATED - DT-Prelim Calcs'!$C$7*('DEPRECATED - DT-Prelim Calcs'!$C$8-'DEPRECATED - DT-Prelim Calcs'!$C$9)+'DEPRECATED - DT-Prelim Calcs'!$C$9</f>
        <v>1854.3446494447714</v>
      </c>
      <c r="JH163" s="43">
        <f t="shared" si="203"/>
        <v>46.666666666666657</v>
      </c>
      <c r="JI163" s="2">
        <f t="shared" si="255"/>
        <v>1.4462867232450001</v>
      </c>
      <c r="JJ163" s="43">
        <f>JI163*'DEPRECATED - DT-Prelim Calcs'!$C$21/JD$2/'DEPRECATED - DT-Prelim Calcs'!$C$19/'DEPRECATED - DT-Prelim Calcs'!$C$18*3.39*'DEPRECATED - DT-Prelim Calcs'!$C$20</f>
        <v>29.053734754561201</v>
      </c>
      <c r="JK163" s="36">
        <f t="shared" si="256"/>
        <v>0</v>
      </c>
      <c r="JL163" s="43">
        <f>JJ162*'DEPRECATED - DT-Prelim Calcs'!$C$11+JL162</f>
        <v>-93.659282324522579</v>
      </c>
      <c r="JM163" s="43">
        <f>JM162+0.5*JJ163*'DEPRECATED - DT-Prelim Calcs'!$C$11^2+JL163*'DEPRECATED - DT-Prelim Calcs'!$C$11</f>
        <v>-238125.44370660029</v>
      </c>
      <c r="JN163" s="43">
        <f>MIN('Drive Train'!$F$35-JH162*'DEPRECATED - DT-Prelim Calcs'!$C$21*'Drive Train'!$F$39,JN162+JH$2)</f>
        <v>14.871482125338453</v>
      </c>
      <c r="JO163" s="43">
        <f>'Drive Train'!$F$35-JH163*'DEPRECATED - DT-Prelim Calcs'!$C$21*'Drive Train'!$F$39</f>
        <v>9.7866666666666671</v>
      </c>
      <c r="JP163" s="1">
        <f>IF(JM163&gt;='Drive Train'!$F$29,1,0)</f>
        <v>0</v>
      </c>
      <c r="JQ163" s="43">
        <f>MIN(JG163,'DEPRECATED - DT-Prelim Calcs'!$C$10)*'DEPRECATED - DT-Prelim Calcs'!$C$11*1000/60/60</f>
        <v>103.33333333333333</v>
      </c>
      <c r="JR163" s="49">
        <f>JR162+'DEPRECATED - DT-Prelim Calcs'!$C$11</f>
        <v>636</v>
      </c>
      <c r="JS163" s="2">
        <f>KC163/'Drive Train'!$F$35</f>
        <v>0.77419354838709686</v>
      </c>
      <c r="JT163" s="36">
        <f>KA163*12*60/(PI() * 'Drive Train'!$F$15)/JS$2*JS163</f>
        <v>-4018.219975022158</v>
      </c>
      <c r="JU163" s="2">
        <f>('DEPRECATED - DT-Prelim Calcs'!$C$6*JS163-JT163)/('DEPRECATED - DT-Prelim Calcs'!$C$6*JS163)*'DEPRECATED - DT-Prelim Calcs'!$C$7*JS163</f>
        <v>6.5848002941069463</v>
      </c>
      <c r="JV163" s="43">
        <f>JU163/'DEPRECATED - DT-Prelim Calcs'!$C$7*('DEPRECATED - DT-Prelim Calcs'!$C$8-'DEPRECATED - DT-Prelim Calcs'!$C$9)+'DEPRECATED - DT-Prelim Calcs'!$C$9</f>
        <v>360.22419512672167</v>
      </c>
      <c r="JW163" s="43">
        <f t="shared" si="204"/>
        <v>49.999999999999993</v>
      </c>
      <c r="JX163" s="2">
        <f t="shared" si="257"/>
        <v>1.2957050757993995</v>
      </c>
      <c r="JY163" s="43">
        <f>JX163*'DEPRECATED - DT-Prelim Calcs'!$C$21/JS$2/'DEPRECATED - DT-Prelim Calcs'!$C$19/'DEPRECATED - DT-Prelim Calcs'!$C$18*3.39*'DEPRECATED - DT-Prelim Calcs'!$C$20</f>
        <v>26.028774922271978</v>
      </c>
      <c r="JZ163" s="36">
        <f t="shared" si="258"/>
        <v>0</v>
      </c>
      <c r="KA163" s="43">
        <f>JY162*'DEPRECATED - DT-Prelim Calcs'!$C$11+KA162</f>
        <v>-15.097682136387292</v>
      </c>
      <c r="KB163" s="43">
        <f>KB162+0.5*JY163*'DEPRECATED - DT-Prelim Calcs'!$C$11^2+KA163*'DEPRECATED - DT-Prelim Calcs'!$C$11</f>
        <v>-245987.16599267701</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103.33333333333333</v>
      </c>
      <c r="KG163" s="49">
        <f>KG162+'DEPRECATED - DT-Prelim Calcs'!$C$11</f>
        <v>636</v>
      </c>
      <c r="KH163" s="2">
        <f>KR163/'Drive Train'!$F$35</f>
        <v>2.2037250238130679</v>
      </c>
      <c r="KI163" s="36">
        <f>KP163*12*60/(PI() * 'Drive Train'!$F$15)/KH$2*KH163</f>
        <v>-338289.75933587179</v>
      </c>
      <c r="KJ163" s="2">
        <f>('DEPRECATED - DT-Prelim Calcs'!$C$6*KH163-KI163)/('DEPRECATED - DT-Prelim Calcs'!$C$6*KH163)*'DEPRECATED - DT-Prelim Calcs'!$C$7*KH163</f>
        <v>259.01555990482422</v>
      </c>
      <c r="KK163" s="43">
        <f>KJ163/'DEPRECATED - DT-Prelim Calcs'!$C$7*('DEPRECATED - DT-Prelim Calcs'!$C$8-'DEPRECATED - DT-Prelim Calcs'!$C$9)+'DEPRECATED - DT-Prelim Calcs'!$C$9</f>
        <v>14112.049158994154</v>
      </c>
      <c r="KL163" s="43">
        <f t="shared" si="205"/>
        <v>53.333333333333329</v>
      </c>
      <c r="KM163" s="2">
        <f t="shared" si="259"/>
        <v>1.4462867232450001</v>
      </c>
      <c r="KN163" s="43">
        <f>KM163*'DEPRECATED - DT-Prelim Calcs'!$C$21/KH$2/'DEPRECATED - DT-Prelim Calcs'!$C$19/'DEPRECATED - DT-Prelim Calcs'!$C$18*3.39*'DEPRECATED - DT-Prelim Calcs'!$C$20</f>
        <v>29.053734754561201</v>
      </c>
      <c r="KO163" s="36">
        <f t="shared" si="260"/>
        <v>0</v>
      </c>
      <c r="KP163" s="43">
        <f>KN162*'DEPRECATED - DT-Prelim Calcs'!$C$11+KP162</f>
        <v>-446.53711801530562</v>
      </c>
      <c r="KQ163" s="43">
        <f>KQ162+0.5*KN163*'DEPRECATED - DT-Prelim Calcs'!$C$11^2+KP163*'DEPRECATED - DT-Prelim Calcs'!$C$11</f>
        <v>-257311.01486254428</v>
      </c>
      <c r="KR163" s="43">
        <f>MIN('Drive Train'!$F$35-KL162*'DEPRECATED - DT-Prelim Calcs'!$C$21*'Drive Train'!$F$39,KR162+KL$2)</f>
        <v>27.326190295282043</v>
      </c>
      <c r="KS163" s="43">
        <f>'Drive Train'!$F$35-KL163*'DEPRECATED - DT-Prelim Calcs'!$C$21*'Drive Train'!$F$39</f>
        <v>9.413333333333334</v>
      </c>
      <c r="KT163" s="1">
        <f>IF(KQ163&gt;='Drive Train'!$F$29,1,0)</f>
        <v>0</v>
      </c>
      <c r="KU163" s="43">
        <f>MIN(KK163,'DEPRECATED - DT-Prelim Calcs'!$C$10)*'DEPRECATED - DT-Prelim Calcs'!$C$11*1000/60/60</f>
        <v>103.33333333333333</v>
      </c>
      <c r="KV163" s="49">
        <f>KV162+'DEPRECATED - DT-Prelim Calcs'!$C$11</f>
        <v>636</v>
      </c>
      <c r="KW163" s="2">
        <f>LG163/'Drive Train'!$F$35</f>
        <v>0.74408602150537628</v>
      </c>
      <c r="KX163" s="36">
        <f>LE163*12*60/(PI() * 'Drive Train'!$F$15)/KW$2*KW163</f>
        <v>-92496.076032595942</v>
      </c>
      <c r="KY163" s="2">
        <f>('DEPRECATED - DT-Prelim Calcs'!$C$6*KW163-KX163)/('DEPRECATED - DT-Prelim Calcs'!$C$6*KW163)*'DEPRECATED - DT-Prelim Calcs'!$C$7*KW163</f>
        <v>71.484527797110218</v>
      </c>
      <c r="KZ163" s="43">
        <f>KY163/'DEPRECATED - DT-Prelim Calcs'!$C$7*('DEPRECATED - DT-Prelim Calcs'!$C$8-'DEPRECATED - DT-Prelim Calcs'!$C$9)+'DEPRECATED - DT-Prelim Calcs'!$C$9</f>
        <v>3895.8063650664517</v>
      </c>
      <c r="LA163" s="43">
        <f t="shared" si="206"/>
        <v>56.666666666666664</v>
      </c>
      <c r="LB163" s="2">
        <f t="shared" si="261"/>
        <v>1.4462867232450001</v>
      </c>
      <c r="LC163" s="43">
        <f>LB163*'DEPRECATED - DT-Prelim Calcs'!$C$21/KW$2/'DEPRECATED - DT-Prelim Calcs'!$C$19/'DEPRECATED - DT-Prelim Calcs'!$C$18*3.39*'DEPRECATED - DT-Prelim Calcs'!$C$20</f>
        <v>29.053734754561201</v>
      </c>
      <c r="LD163" s="36">
        <f t="shared" si="262"/>
        <v>0</v>
      </c>
      <c r="LE163" s="43">
        <f>LC162*'DEPRECATED - DT-Prelim Calcs'!$C$11+LE162</f>
        <v>-361.59821698163444</v>
      </c>
      <c r="LF163" s="43">
        <f>LF162+0.5*LC163*'DEPRECATED - DT-Prelim Calcs'!$C$11^2+LE163*'DEPRECATED - DT-Prelim Calcs'!$C$11</f>
        <v>-286116.19517027558</v>
      </c>
      <c r="LG163" s="43">
        <f>MIN('Drive Train'!$F$35-LA162*'DEPRECATED - DT-Prelim Calcs'!$C$21*'Drive Train'!$F$39,LG162+LA$2)</f>
        <v>9.2266666666666666</v>
      </c>
      <c r="LH163" s="43">
        <f>'Drive Train'!$F$35-LA163*'DEPRECATED - DT-Prelim Calcs'!$C$21*'Drive Train'!$F$39</f>
        <v>9.2266666666666666</v>
      </c>
      <c r="LI163" s="1">
        <f>IF(LF163&gt;='Drive Train'!$F$29,1,0)</f>
        <v>0</v>
      </c>
      <c r="LJ163" s="43">
        <f>MIN(KZ163,'DEPRECATED - DT-Prelim Calcs'!$C$10)*'DEPRECATED - DT-Prelim Calcs'!$C$11*1000/60/60</f>
        <v>103.33333333333333</v>
      </c>
      <c r="LK163" s="49">
        <f>LK162+'DEPRECATED - DT-Prelim Calcs'!$C$11</f>
        <v>636</v>
      </c>
      <c r="LL163" s="2">
        <f>LV163/'Drive Train'!$F$35</f>
        <v>4.063057317803513</v>
      </c>
      <c r="LM163" s="36">
        <f>LT163*12*60/(PI() * 'Drive Train'!$F$15)/LL$2*LL163</f>
        <v>-1539980.9255867074</v>
      </c>
      <c r="LN163" s="2">
        <f>('DEPRECATED - DT-Prelim Calcs'!$C$6*LL163-LM163)/('DEPRECATED - DT-Prelim Calcs'!$C$6*LL163)*'DEPRECATED - DT-Prelim Calcs'!$C$7*LL163</f>
        <v>1151.1106825511658</v>
      </c>
      <c r="LO163" s="43">
        <f>LN163/'DEPRECATED - DT-Prelim Calcs'!$C$7*('DEPRECATED - DT-Prelim Calcs'!$C$8-'DEPRECATED - DT-Prelim Calcs'!$C$9)+'DEPRECATED - DT-Prelim Calcs'!$C$9</f>
        <v>62711.261064354556</v>
      </c>
      <c r="LP163" s="43">
        <f t="shared" si="207"/>
        <v>60</v>
      </c>
      <c r="LQ163" s="2">
        <f t="shared" si="263"/>
        <v>1.4462867232450001</v>
      </c>
      <c r="LR163" s="43">
        <f>LQ163*'DEPRECATED - DT-Prelim Calcs'!$C$21/LL$2/'DEPRECATED - DT-Prelim Calcs'!$C$19/'DEPRECATED - DT-Prelim Calcs'!$C$18*3.39*'DEPRECATED - DT-Prelim Calcs'!$C$20</f>
        <v>29.053734754561201</v>
      </c>
      <c r="LS163" s="36">
        <f t="shared" si="264"/>
        <v>0</v>
      </c>
      <c r="LT163" s="43">
        <f>LR162*'DEPRECATED - DT-Prelim Calcs'!$C$11+LT162</f>
        <v>-1102.5251621738516</v>
      </c>
      <c r="LU163" s="43">
        <f>LU162+0.5*LR163*'DEPRECATED - DT-Prelim Calcs'!$C$11^2+LT163*'DEPRECATED - DT-Prelim Calcs'!$C$11</f>
        <v>-281043.49553273839</v>
      </c>
      <c r="LV163" s="43">
        <f>MIN('Drive Train'!$F$35-LP162*'DEPRECATED - DT-Prelim Calcs'!$C$21*'Drive Train'!$F$39,LV162+LP$2)</f>
        <v>50.381910740763558</v>
      </c>
      <c r="LW163" s="43">
        <f>'Drive Train'!$F$35-LP163*'DEPRECATED - DT-Prelim Calcs'!$C$21*'Drive Train'!$F$39</f>
        <v>9.0400000000000009</v>
      </c>
      <c r="LX163" s="1">
        <f>IF(LU163&gt;='Drive Train'!$F$29,1,0)</f>
        <v>0</v>
      </c>
      <c r="LY163" s="43">
        <f>MIN(LO163,'DEPRECATED - DT-Prelim Calcs'!$C$10)*'DEPRECATED - DT-Prelim Calcs'!$C$11*1000/60/60</f>
        <v>103.33333333333333</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1"/>
        <v>0</v>
      </c>
      <c r="X164" s="2">
        <f>MAX(MIN(IF(AND(AI163=1,AG164&lt;0),-1,1)*(W164-$C$9)/($C$8-$C$9)*$C$7-$C$29*AE164/T$2 -  AI163*$C$29/2,X$2),MAX(X$4:X163)*-1)</f>
        <v>-0.27672021620693066</v>
      </c>
      <c r="Y164" s="43">
        <f t="shared" si="182"/>
        <v>0</v>
      </c>
      <c r="Z164" s="43">
        <f t="shared" si="183"/>
        <v>0</v>
      </c>
      <c r="AA164" s="43">
        <f t="shared" si="184"/>
        <v>0</v>
      </c>
      <c r="AB164" s="43" t="e">
        <f t="shared" si="185"/>
        <v>#N/A</v>
      </c>
      <c r="AC164" s="36">
        <f t="shared" si="208"/>
        <v>1</v>
      </c>
      <c r="AD164" s="1">
        <f t="shared" si="186"/>
        <v>1</v>
      </c>
      <c r="AE164" s="43">
        <f t="shared" si="187"/>
        <v>0</v>
      </c>
      <c r="AF164" s="43" t="e">
        <f t="shared" si="188"/>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889.49632897085212</v>
      </c>
      <c r="AK164" s="43">
        <f t="shared" si="265"/>
        <v>0</v>
      </c>
      <c r="AL164" s="49">
        <f>AL163+'DEPRECATED - DT-Prelim Calcs'!$C$11</f>
        <v>640</v>
      </c>
      <c r="AM164" s="2">
        <f>AW164/'Drive Train'!$F$35</f>
        <v>0.74556281183290396</v>
      </c>
      <c r="AN164" s="36">
        <f>AU164*12*60/(PI() * 'Drive Train'!$F$15)/AM$2*AM164</f>
        <v>6857.7441365171198</v>
      </c>
      <c r="AO164" s="2">
        <f>('DEPRECATED - DT-Prelim Calcs'!$C$6*AM164-AN164)/('DEPRECATED - DT-Prelim Calcs'!$C$6*AM164)*'DEPRECATED - DT-Prelim Calcs'!$C$7*AM164</f>
        <v>-1.5445047699120338</v>
      </c>
      <c r="AP164" s="43">
        <f>AO164/'DEPRECATED - DT-Prelim Calcs'!$C$7*('DEPRECATED - DT-Prelim Calcs'!$C$8-'DEPRECATED - DT-Prelim Calcs'!$C$9)+'DEPRECATED - DT-Prelim Calcs'!$C$9</f>
        <v>-82.640931495207809</v>
      </c>
      <c r="AQ164" s="43">
        <f t="shared" si="189"/>
        <v>-82.640931495207809</v>
      </c>
      <c r="AR164" s="2">
        <f t="shared" si="209"/>
        <v>-2.2630100147264844</v>
      </c>
      <c r="AS164" s="43">
        <f>AR164*'DEPRECATED - DT-Prelim Calcs'!$C$21/AM$2/'DEPRECATED - DT-Prelim Calcs'!$C$19/'DEPRECATED - DT-Prelim Calcs'!$C$18*3.39*'DEPRECATED - DT-Prelim Calcs'!$C$20</f>
        <v>-22.730241403053071</v>
      </c>
      <c r="AT164" s="36">
        <f t="shared" si="210"/>
        <v>1</v>
      </c>
      <c r="AU164" s="43">
        <f>AS163*'DEPRECATED - DT-Prelim Calcs'!$C$11+AU163</f>
        <v>53.512242716483684</v>
      </c>
      <c r="AV164" s="43">
        <f>AV163+0.5*AS164*'DEPRECATED - DT-Prelim Calcs'!$C$11^2+AU164*'DEPRECATED - DT-Prelim Calcs'!$C$11</f>
        <v>9522.228138462342</v>
      </c>
      <c r="AW164" s="43">
        <f>MIN('Drive Train'!$F$35-AQ163*'DEPRECATED - DT-Prelim Calcs'!$C$21*'Drive Train'!$F$39,AW163+AQ$2)</f>
        <v>9.2449788667280099</v>
      </c>
      <c r="AX164" s="43">
        <f>'Drive Train'!$F$35-AQ164*'DEPRECATED - DT-Prelim Calcs'!$C$21*'Drive Train'!$F$39</f>
        <v>17.027892163731636</v>
      </c>
      <c r="AY164" s="1">
        <f>IF(AV164&gt;='Drive Train'!$F$29,1,0)</f>
        <v>1</v>
      </c>
      <c r="AZ164" s="43">
        <f t="shared" si="211"/>
        <v>-91.823257216897574</v>
      </c>
      <c r="BA164" s="49">
        <f>BA163+'DEPRECATED - DT-Prelim Calcs'!$C$11</f>
        <v>640</v>
      </c>
      <c r="BB164" s="2">
        <f>BL164/'Drive Train'!$F$35</f>
        <v>0.57999999999999996</v>
      </c>
      <c r="BC164" s="36">
        <f>BJ164*12*60/(PI() * 'Drive Train'!$F$15)/BB$2*BB164</f>
        <v>-9914.747537052408</v>
      </c>
      <c r="BD164" s="2">
        <f>('DEPRECATED - DT-Prelim Calcs'!$C$6*BB164-BC164)/('DEPRECATED - DT-Prelim Calcs'!$C$6*BB164)*'DEPRECATED - DT-Prelim Calcs'!$C$7*BB164</f>
        <v>10.008627264698402</v>
      </c>
      <c r="BE164" s="43">
        <f>BD164/'DEPRECATED - DT-Prelim Calcs'!$C$7*('DEPRECATED - DT-Prelim Calcs'!$C$8-'DEPRECATED - DT-Prelim Calcs'!$C$9)+'DEPRECATED - DT-Prelim Calcs'!$C$9</f>
        <v>546.74611218133077</v>
      </c>
      <c r="BF164" s="43">
        <f t="shared" si="190"/>
        <v>93</v>
      </c>
      <c r="BG164" s="2">
        <f t="shared" si="212"/>
        <v>2.0025508475699998</v>
      </c>
      <c r="BH164" s="43">
        <f>BG164*'DEPRECATED - DT-Prelim Calcs'!$C$21/BB$2/'DEPRECATED - DT-Prelim Calcs'!$C$19/'DEPRECATED - DT-Prelim Calcs'!$C$18*3.39*'DEPRECATED - DT-Prelim Calcs'!$C$20</f>
        <v>29.053734754561201</v>
      </c>
      <c r="BI164" s="36">
        <f t="shared" si="213"/>
        <v>0</v>
      </c>
      <c r="BJ164" s="43">
        <f>BH163*'DEPRECATED - DT-Prelim Calcs'!$C$11+BJ163</f>
        <v>-68.850791389481302</v>
      </c>
      <c r="BK164" s="43">
        <f>BK163+0.5*BH164*'DEPRECATED - DT-Prelim Calcs'!$C$11^2+BJ164*'DEPRECATED - DT-Prelim Calcs'!$C$11</f>
        <v>-81446.10679604052</v>
      </c>
      <c r="BL164" s="43">
        <f>MIN('Drive Train'!$F$35-BF163*'DEPRECATED - DT-Prelim Calcs'!$C$21*'Drive Train'!$F$39,BL163+BF$2)</f>
        <v>7.1920000000000002</v>
      </c>
      <c r="BM164" s="43">
        <f>'Drive Train'!$F$35-BF164*'DEPRECATED - DT-Prelim Calcs'!$C$21*'Drive Train'!$F$39</f>
        <v>7.1920000000000002</v>
      </c>
      <c r="BN164" s="1">
        <f>IF(BK164&gt;='Drive Train'!$F$29,1,0)</f>
        <v>0</v>
      </c>
      <c r="BO164" s="43">
        <f t="shared" si="214"/>
        <v>103.33333333333333</v>
      </c>
      <c r="BP164" s="49">
        <f>BP163+'DEPRECATED - DT-Prelim Calcs'!$C$11</f>
        <v>640</v>
      </c>
      <c r="BQ164" s="2">
        <f>CA164/'Drive Train'!$F$35</f>
        <v>3.3790017687614182</v>
      </c>
      <c r="BR164" s="36">
        <f>BY164*12*60/(PI() * 'Drive Train'!$F$15)/BQ$2*BQ164</f>
        <v>-885348.01307792694</v>
      </c>
      <c r="BS164" s="2">
        <f>('DEPRECATED - DT-Prelim Calcs'!$C$6*BQ164-BR164)/('DEPRECATED - DT-Prelim Calcs'!$C$6*BQ164)*'DEPRECATED - DT-Prelim Calcs'!$C$7*BQ164</f>
        <v>666.67544640450001</v>
      </c>
      <c r="BT164" s="43">
        <f>BS164/'DEPRECATED - DT-Prelim Calcs'!$C$7*('DEPRECATED - DT-Prelim Calcs'!$C$8-'DEPRECATED - DT-Prelim Calcs'!$C$9)+'DEPRECATED - DT-Prelim Calcs'!$C$9</f>
        <v>36320.386259349623</v>
      </c>
      <c r="BU164" s="43">
        <f t="shared" si="191"/>
        <v>93</v>
      </c>
      <c r="BV164" s="2">
        <f t="shared" si="215"/>
        <v>1.5313624128476471</v>
      </c>
      <c r="BW164" s="43">
        <f>BV164*'DEPRECATED - DT-Prelim Calcs'!$C$21/BQ$2/'DEPRECATED - DT-Prelim Calcs'!$C$19/'DEPRECATED - DT-Prelim Calcs'!$C$18*3.39*'DEPRECATED - DT-Prelim Calcs'!$C$20</f>
        <v>29.053734754561201</v>
      </c>
      <c r="BX164" s="36">
        <f t="shared" si="216"/>
        <v>0</v>
      </c>
      <c r="BY164" s="43">
        <f>BW163*'DEPRECATED - DT-Prelim Calcs'!$C$11+BY163</f>
        <v>-807.00327797751618</v>
      </c>
      <c r="BZ164" s="43">
        <f>BZ163+0.5*BW164*'DEPRECATED - DT-Prelim Calcs'!$C$11^2+BY164*'DEPRECATED - DT-Prelim Calcs'!$C$11</f>
        <v>-196147.90268812556</v>
      </c>
      <c r="CA164" s="43">
        <f>MIN('Drive Train'!$F$35-BU163*'DEPRECATED - DT-Prelim Calcs'!$C$21*'Drive Train'!$F$39,CA163+BU$2)</f>
        <v>41.899621932641587</v>
      </c>
      <c r="CB164" s="43">
        <f>'Drive Train'!$F$35-BU164*'DEPRECATED - DT-Prelim Calcs'!$C$21*'Drive Train'!$F$39</f>
        <v>7.1920000000000002</v>
      </c>
      <c r="CC164" s="1">
        <f>IF(BZ164&gt;='Drive Train'!$F$29,1,0)</f>
        <v>0</v>
      </c>
      <c r="CD164" s="43">
        <f t="shared" si="217"/>
        <v>103.33333333333333</v>
      </c>
      <c r="CE164" s="49">
        <f>CE163+'DEPRECATED - DT-Prelim Calcs'!$C$11</f>
        <v>640</v>
      </c>
      <c r="CF164" s="2">
        <f>CP164/'Drive Train'!$F$35</f>
        <v>0.57999999999999996</v>
      </c>
      <c r="CG164" s="36">
        <f>CN164*12*60/(PI() * 'Drive Train'!$F$15)/CF$2*CF164</f>
        <v>15729.306226876422</v>
      </c>
      <c r="CH164" s="2">
        <f>('DEPRECATED - DT-Prelim Calcs'!$C$6*CF164-CG164)/('DEPRECATED - DT-Prelim Calcs'!$C$6*CF164)*'DEPRECATED - DT-Prelim Calcs'!$C$7*CF164</f>
        <v>-8.8425658627038306</v>
      </c>
      <c r="CI164" s="43">
        <f>CH164/'DEPRECATED - DT-Prelim Calcs'!$C$7*('DEPRECATED - DT-Prelim Calcs'!$C$8-'DEPRECATED - DT-Prelim Calcs'!$C$9)+'DEPRECATED - DT-Prelim Calcs'!$C$9</f>
        <v>-480.22187162491014</v>
      </c>
      <c r="CJ164" s="43">
        <f t="shared" si="192"/>
        <v>-480.22187162491014</v>
      </c>
      <c r="CK164" s="2">
        <f t="shared" si="218"/>
        <v>-10.960997612664039</v>
      </c>
      <c r="CL164" s="43">
        <f>CK164*'DEPRECATED - DT-Prelim Calcs'!$C$21/CF$2/'DEPRECATED - DT-Prelim Calcs'!$C$19/'DEPRECATED - DT-Prelim Calcs'!$C$18*3.39*'DEPRECATED - DT-Prelim Calcs'!$C$20</f>
        <v>-256.8883685783988</v>
      </c>
      <c r="CM164" s="36">
        <f t="shared" si="219"/>
        <v>1</v>
      </c>
      <c r="CN164" s="43">
        <f>CL163*'DEPRECATED - DT-Prelim Calcs'!$C$11+CN163</f>
        <v>67.617778993458074</v>
      </c>
      <c r="CO164" s="43">
        <f>CO163+0.5*CL164*'DEPRECATED - DT-Prelim Calcs'!$C$11^2+CN164*'DEPRECATED - DT-Prelim Calcs'!$C$11</f>
        <v>-376766.83314815396</v>
      </c>
      <c r="CP164" s="43">
        <f>MIN('Drive Train'!$F$35-CJ163*'DEPRECATED - DT-Prelim Calcs'!$C$21*'Drive Train'!$F$39,CP163+CJ$2)</f>
        <v>7.1920000000000002</v>
      </c>
      <c r="CQ164" s="43">
        <f>'Drive Train'!$F$35-CJ164*'DEPRECATED - DT-Prelim Calcs'!$C$21*'Drive Train'!$F$39</f>
        <v>39.292424810994966</v>
      </c>
      <c r="CR164" s="1">
        <f>IF(CO164&gt;='Drive Train'!$F$29,1,0)</f>
        <v>0</v>
      </c>
      <c r="CS164" s="43">
        <f t="shared" si="220"/>
        <v>-533.57985736101125</v>
      </c>
      <c r="CT164" s="49">
        <f>CT163+'DEPRECATED - DT-Prelim Calcs'!$C$11</f>
        <v>640</v>
      </c>
      <c r="CU164" s="2">
        <f>DE164/'Drive Train'!$F$35</f>
        <v>0.57999999999999996</v>
      </c>
      <c r="CV164" s="36">
        <f>DC164*12*60/(PI() * 'Drive Train'!$F$15)/CU$2*CU164</f>
        <v>-239236.19220506641</v>
      </c>
      <c r="CW164" s="2">
        <f>('DEPRECATED - DT-Prelim Calcs'!$C$6*CU164-CV164)/('DEPRECATED - DT-Prelim Calcs'!$C$6*CU164)*'DEPRECATED - DT-Prelim Calcs'!$C$7*CU164</f>
        <v>178.58504975576201</v>
      </c>
      <c r="CX164" s="43">
        <f>CW164/'DEPRECATED - DT-Prelim Calcs'!$C$7*('DEPRECATED - DT-Prelim Calcs'!$C$8-'DEPRECATED - DT-Prelim Calcs'!$C$9)+'DEPRECATED - DT-Prelim Calcs'!$C$9</f>
        <v>9730.3870389333042</v>
      </c>
      <c r="CY164" s="43">
        <f t="shared" si="193"/>
        <v>93</v>
      </c>
      <c r="CZ164" s="2">
        <f t="shared" si="221"/>
        <v>1.0413264407364002</v>
      </c>
      <c r="DA164" s="43">
        <f>CZ164*'DEPRECATED - DT-Prelim Calcs'!$C$21/CU$2/'DEPRECATED - DT-Prelim Calcs'!$C$19/'DEPRECATED - DT-Prelim Calcs'!$C$18*3.39*'DEPRECATED - DT-Prelim Calcs'!$C$20</f>
        <v>29.053734754561201</v>
      </c>
      <c r="DB164" s="36">
        <f t="shared" si="222"/>
        <v>0</v>
      </c>
      <c r="DC164" s="43">
        <f>DA163*'DEPRECATED - DT-Prelim Calcs'!$C$11+DC163</f>
        <v>-863.8881194301523</v>
      </c>
      <c r="DD164" s="43">
        <f>DD163+0.5*DA164*'DEPRECATED - DT-Prelim Calcs'!$C$11^2+DC164*'DEPRECATED - DT-Prelim Calcs'!$C$11</f>
        <v>-663682.39479461522</v>
      </c>
      <c r="DE164" s="43">
        <f>MIN('Drive Train'!$F$35-CY163*'DEPRECATED - DT-Prelim Calcs'!$C$21*'Drive Train'!$F$39,DE163+CY$2)</f>
        <v>7.1920000000000002</v>
      </c>
      <c r="DF164" s="43">
        <f>'Drive Train'!$F$35-CY164*'DEPRECATED - DT-Prelim Calcs'!$C$21*'Drive Train'!$F$39</f>
        <v>7.1920000000000002</v>
      </c>
      <c r="DG164" s="1">
        <f>IF(DD164&gt;='Drive Train'!$F$29,1,0)</f>
        <v>0</v>
      </c>
      <c r="DH164" s="43">
        <f t="shared" si="223"/>
        <v>103.33333333333333</v>
      </c>
      <c r="DI164" s="49">
        <f>DI163+'DEPRECATED - DT-Prelim Calcs'!$C$11</f>
        <v>640</v>
      </c>
      <c r="DJ164" s="2">
        <f>DT164/'Drive Train'!$F$35</f>
        <v>0.57999999999999996</v>
      </c>
      <c r="DK164" s="36">
        <f>DR164*12*60/(PI() * 'Drive Train'!$F$15)/DJ$2*DJ164</f>
        <v>-762515.35034707899</v>
      </c>
      <c r="DL164" s="2">
        <f>('DEPRECATED - DT-Prelim Calcs'!$C$6*DJ164-DK164)/('DEPRECATED - DT-Prelim Calcs'!$C$6*DJ164)*'DEPRECATED - DT-Prelim Calcs'!$C$7*DJ164</f>
        <v>563.25264406391864</v>
      </c>
      <c r="DM164" s="43">
        <f>DL164/'DEPRECATED - DT-Prelim Calcs'!$C$7*('DEPRECATED - DT-Prelim Calcs'!$C$8-'DEPRECATED - DT-Prelim Calcs'!$C$9)+'DEPRECATED - DT-Prelim Calcs'!$C$9</f>
        <v>30686.158967661238</v>
      </c>
      <c r="DN164" s="43">
        <f t="shared" si="194"/>
        <v>93</v>
      </c>
      <c r="DO164" s="2">
        <f t="shared" si="224"/>
        <v>0.89769520753137932</v>
      </c>
      <c r="DP164" s="43">
        <f>DO164*'DEPRECATED - DT-Prelim Calcs'!$C$21/DJ$2/'DEPRECATED - DT-Prelim Calcs'!$C$19/'DEPRECATED - DT-Prelim Calcs'!$C$18*3.39*'DEPRECATED - DT-Prelim Calcs'!$C$20</f>
        <v>29.053734754561201</v>
      </c>
      <c r="DQ164" s="36">
        <f t="shared" si="225"/>
        <v>0</v>
      </c>
      <c r="DR164" s="43">
        <f>DP163*'DEPRECATED - DT-Prelim Calcs'!$C$11+DR163</f>
        <v>-2373.6748146054606</v>
      </c>
      <c r="DS164" s="43">
        <f>DS163+0.5*DP164*'DEPRECATED - DT-Prelim Calcs'!$C$11^2+DR164*'DEPRECATED - DT-Prelim Calcs'!$C$11</f>
        <v>-1087116.9994615437</v>
      </c>
      <c r="DT164" s="43">
        <f>MIN('Drive Train'!$F$35-DN163*'DEPRECATED - DT-Prelim Calcs'!$C$21*'Drive Train'!$F$39,DT163+DN$2)</f>
        <v>7.1920000000000002</v>
      </c>
      <c r="DU164" s="43">
        <f>'Drive Train'!$F$35-DN164*'DEPRECATED - DT-Prelim Calcs'!$C$21*'Drive Train'!$F$39</f>
        <v>7.1920000000000002</v>
      </c>
      <c r="DV164" s="1">
        <f>IF(DS164&gt;='Drive Train'!$F$29,1,0)</f>
        <v>0</v>
      </c>
      <c r="DW164" s="43">
        <f t="shared" si="226"/>
        <v>103.33333333333333</v>
      </c>
      <c r="DX164" s="49">
        <f>DX163+'DEPRECATED - DT-Prelim Calcs'!$C$11</f>
        <v>640</v>
      </c>
      <c r="DY164" s="2">
        <f>EI164/'Drive Train'!$F$35</f>
        <v>0.57999999999999996</v>
      </c>
      <c r="DZ164" s="36">
        <f>EG164*12*60/(PI() * 'Drive Train'!$F$15)/DY$2*DY164</f>
        <v>-434497.32179908158</v>
      </c>
      <c r="EA164" s="2">
        <f>('DEPRECATED - DT-Prelim Calcs'!$C$6*DY164-DZ164)/('DEPRECATED - DT-Prelim Calcs'!$C$6*DY164)*'DEPRECATED - DT-Prelim Calcs'!$C$7*DY164</f>
        <v>322.12340364227163</v>
      </c>
      <c r="EB164" s="43">
        <f>EA164/'DEPRECATED - DT-Prelim Calcs'!$C$7*('DEPRECATED - DT-Prelim Calcs'!$C$8-'DEPRECATED - DT-Prelim Calcs'!$C$9)+'DEPRECATED - DT-Prelim Calcs'!$C$9</f>
        <v>17550.01378051181</v>
      </c>
      <c r="EC164" s="43">
        <f t="shared" si="195"/>
        <v>93</v>
      </c>
      <c r="ED164" s="2">
        <f t="shared" si="227"/>
        <v>0.78888366722454539</v>
      </c>
      <c r="EE164" s="43">
        <f>ED164*'DEPRECATED - DT-Prelim Calcs'!$C$21/DY$2/'DEPRECATED - DT-Prelim Calcs'!$C$19/'DEPRECATED - DT-Prelim Calcs'!$C$18*3.39*'DEPRECATED - DT-Prelim Calcs'!$C$20</f>
        <v>29.053734754561201</v>
      </c>
      <c r="EF164" s="36">
        <f t="shared" si="228"/>
        <v>0</v>
      </c>
      <c r="EG164" s="43">
        <f>EE163*'DEPRECATED - DT-Prelim Calcs'!$C$11+EG163</f>
        <v>-1188.622077819954</v>
      </c>
      <c r="EH164" s="43">
        <f>EH163+0.5*EE164*'DEPRECATED - DT-Prelim Calcs'!$C$11^2+EG164*'DEPRECATED - DT-Prelim Calcs'!$C$11</f>
        <v>-1086037.4280828338</v>
      </c>
      <c r="EI164" s="43">
        <f>MIN('Drive Train'!$F$35-EC163*'DEPRECATED - DT-Prelim Calcs'!$C$21*'Drive Train'!$F$39,EI163+EC$2)</f>
        <v>7.1920000000000002</v>
      </c>
      <c r="EJ164" s="43">
        <f>'Drive Train'!$F$35-EC164*'DEPRECATED - DT-Prelim Calcs'!$C$21*'Drive Train'!$F$39</f>
        <v>7.1920000000000002</v>
      </c>
      <c r="EK164" s="1">
        <f>IF(EH164&gt;='Drive Train'!$F$29,1,0)</f>
        <v>0</v>
      </c>
      <c r="EL164" s="43">
        <f t="shared" si="229"/>
        <v>103.33333333333333</v>
      </c>
      <c r="EM164" s="49">
        <f>EM163+'DEPRECATED - DT-Prelim Calcs'!$C$11</f>
        <v>640</v>
      </c>
      <c r="EN164" s="2">
        <f>EX164/'Drive Train'!$F$35</f>
        <v>0.57999999999999996</v>
      </c>
      <c r="EO164" s="36">
        <f>EV164*12*60/(PI() * 'Drive Train'!$F$15)/EN$2*EN164</f>
        <v>-111923.31408382622</v>
      </c>
      <c r="EP164" s="2">
        <f>('DEPRECATED - DT-Prelim Calcs'!$C$6*EN164-EO164)/('DEPRECATED - DT-Prelim Calcs'!$C$6*EN164)*'DEPRECATED - DT-Prelim Calcs'!$C$7*EN164</f>
        <v>84.996115839050944</v>
      </c>
      <c r="EQ164" s="43">
        <f>EP164/'DEPRECATED - DT-Prelim Calcs'!$C$7*('DEPRECATED - DT-Prelim Calcs'!$C$8-'DEPRECATED - DT-Prelim Calcs'!$C$9)+'DEPRECATED - DT-Prelim Calcs'!$C$9</f>
        <v>4631.8854151124769</v>
      </c>
      <c r="ER164" s="43">
        <f t="shared" si="196"/>
        <v>93</v>
      </c>
      <c r="ES164" s="2">
        <f t="shared" si="230"/>
        <v>0.7035989464435134</v>
      </c>
      <c r="ET164" s="43">
        <f>ES164*'DEPRECATED - DT-Prelim Calcs'!$C$21/EN$2/'DEPRECATED - DT-Prelim Calcs'!$C$19/'DEPRECATED - DT-Prelim Calcs'!$C$18*3.39*'DEPRECATED - DT-Prelim Calcs'!$C$20</f>
        <v>29.053734754561201</v>
      </c>
      <c r="EU164" s="36">
        <f t="shared" si="231"/>
        <v>0</v>
      </c>
      <c r="EV164" s="43">
        <f>ET163*'DEPRECATED - DT-Prelim Calcs'!$C$11+EV163</f>
        <v>-273.07973073250349</v>
      </c>
      <c r="EW164" s="43">
        <f>EW163+0.5*ET164*'DEPRECATED - DT-Prelim Calcs'!$C$11^2+EV164*'DEPRECATED - DT-Prelim Calcs'!$C$11</f>
        <v>-1911218.223269718</v>
      </c>
      <c r="EX164" s="43">
        <f>MIN('Drive Train'!$F$35-ER163*'DEPRECATED - DT-Prelim Calcs'!$C$21*'Drive Train'!$F$39,EX163+ER$2)</f>
        <v>7.1920000000000002</v>
      </c>
      <c r="EY164" s="43">
        <f>'Drive Train'!$F$35-ER164*'DEPRECATED - DT-Prelim Calcs'!$C$21*'Drive Train'!$F$39</f>
        <v>7.1920000000000002</v>
      </c>
      <c r="EZ164" s="1">
        <f>IF(EW164&gt;='Drive Train'!$F$29,1,0)</f>
        <v>0</v>
      </c>
      <c r="FA164" s="43">
        <f t="shared" si="232"/>
        <v>103.33333333333333</v>
      </c>
      <c r="FB164" s="49">
        <f>FB163+'DEPRECATED - DT-Prelim Calcs'!$C$11</f>
        <v>640</v>
      </c>
      <c r="FC164" s="2">
        <f>FM164/'Drive Train'!$F$35</f>
        <v>0.57999999999999996</v>
      </c>
      <c r="FD164" s="36">
        <f>FK164*12*60/(PI() * 'Drive Train'!$F$15)/FC$2*FC164</f>
        <v>-2341805.5299560828</v>
      </c>
      <c r="FE164" s="2">
        <f>('DEPRECATED - DT-Prelim Calcs'!$C$6*FC164-FD164)/('DEPRECATED - DT-Prelim Calcs'!$C$6*FC164)*'DEPRECATED - DT-Prelim Calcs'!$C$7*FC164</f>
        <v>1724.2042024285315</v>
      </c>
      <c r="FF164" s="43">
        <f>FE164/'DEPRECATED - DT-Prelim Calcs'!$C$7*('DEPRECATED - DT-Prelim Calcs'!$C$8-'DEPRECATED - DT-Prelim Calcs'!$C$9)+'DEPRECATED - DT-Prelim Calcs'!$C$9</f>
        <v>93932.027445733431</v>
      </c>
      <c r="FG164" s="43">
        <f t="shared" si="197"/>
        <v>93</v>
      </c>
      <c r="FH164" s="2">
        <f t="shared" si="233"/>
        <v>0.63495514679048781</v>
      </c>
      <c r="FI164" s="43">
        <f>FH164*'DEPRECATED - DT-Prelim Calcs'!$C$21/FC$2/'DEPRECATED - DT-Prelim Calcs'!$C$19/'DEPRECATED - DT-Prelim Calcs'!$C$18*3.39*'DEPRECATED - DT-Prelim Calcs'!$C$20</f>
        <v>29.053734754561205</v>
      </c>
      <c r="FJ164" s="36">
        <f t="shared" si="234"/>
        <v>0</v>
      </c>
      <c r="FK164" s="43">
        <f>FI163*'DEPRECATED - DT-Prelim Calcs'!$C$11+FK163</f>
        <v>-5156.2931378230878</v>
      </c>
      <c r="FL164" s="43">
        <f>FL163+0.5*FI164*'DEPRECATED - DT-Prelim Calcs'!$C$11^2+FK164*'DEPRECATED - DT-Prelim Calcs'!$C$11</f>
        <v>-2323514.122198584</v>
      </c>
      <c r="FM164" s="43">
        <f>MIN('Drive Train'!$F$35-FG163*'DEPRECATED - DT-Prelim Calcs'!$C$21*'Drive Train'!$F$39,FM163+FG$2)</f>
        <v>7.1920000000000002</v>
      </c>
      <c r="FN164" s="43">
        <f>'Drive Train'!$F$35-FG164*'DEPRECATED - DT-Prelim Calcs'!$C$21*'Drive Train'!$F$39</f>
        <v>7.1920000000000002</v>
      </c>
      <c r="FO164" s="1">
        <f>IF(FL164&gt;='Drive Train'!$F$29,1,0)</f>
        <v>0</v>
      </c>
      <c r="FP164" s="43">
        <f t="shared" si="235"/>
        <v>103.33333333333333</v>
      </c>
      <c r="FQ164" s="49">
        <f>FQ163+'DEPRECATED - DT-Prelim Calcs'!$C$11</f>
        <v>640</v>
      </c>
      <c r="FR164" s="2">
        <f>GB164/'Drive Train'!$F$35</f>
        <v>0.57999999999999996</v>
      </c>
      <c r="FS164" s="36">
        <f>FZ164*12*60/(PI() * 'Drive Train'!$F$15)/FR$2*FR164</f>
        <v>-1389616.678555679</v>
      </c>
      <c r="FT164" s="2">
        <f>('DEPRECATED - DT-Prelim Calcs'!$C$6*FR164-FS164)/('DEPRECATED - DT-Prelim Calcs'!$C$6*FR164)*'DEPRECATED - DT-Prelim Calcs'!$C$7*FR164</f>
        <v>1024.240924518203</v>
      </c>
      <c r="FU164" s="43">
        <f>FT164/'DEPRECATED - DT-Prelim Calcs'!$C$7*('DEPRECATED - DT-Prelim Calcs'!$C$8-'DEPRECATED - DT-Prelim Calcs'!$C$9)+'DEPRECATED - DT-Prelim Calcs'!$C$9</f>
        <v>55799.699619275234</v>
      </c>
      <c r="FV164" s="43">
        <f t="shared" si="198"/>
        <v>93</v>
      </c>
      <c r="FW164" s="2">
        <f t="shared" si="236"/>
        <v>0.57851468929799987</v>
      </c>
      <c r="FX164" s="43">
        <f>FW164*'DEPRECATED - DT-Prelim Calcs'!$C$21/FR$2/'DEPRECATED - DT-Prelim Calcs'!$C$19/'DEPRECATED - DT-Prelim Calcs'!$C$18*3.39*'DEPRECATED - DT-Prelim Calcs'!$C$20</f>
        <v>29.053734754561201</v>
      </c>
      <c r="FY164" s="36">
        <f t="shared" si="237"/>
        <v>0</v>
      </c>
      <c r="FZ164" s="43">
        <f>FX163*'DEPRECATED - DT-Prelim Calcs'!$C$11+FZ163</f>
        <v>-2787.7455610832503</v>
      </c>
      <c r="GA164" s="43">
        <f>GA163+0.5*FX164*'DEPRECATED - DT-Prelim Calcs'!$C$11^2+FZ164*'DEPRECATED - DT-Prelim Calcs'!$C$11</f>
        <v>-2536933.324216722</v>
      </c>
      <c r="GB164" s="43">
        <f>MIN('Drive Train'!$F$35-FV163*'DEPRECATED - DT-Prelim Calcs'!$C$21*'Drive Train'!$F$39,GB163+FV$2)</f>
        <v>7.1920000000000002</v>
      </c>
      <c r="GC164" s="43">
        <f>'Drive Train'!$F$35-FV164*'DEPRECATED - DT-Prelim Calcs'!$C$21*'Drive Train'!$F$39</f>
        <v>7.1920000000000002</v>
      </c>
      <c r="GD164" s="1">
        <f>IF(GA164&gt;='Drive Train'!$F$29,1,0)</f>
        <v>0</v>
      </c>
      <c r="GE164" s="43">
        <f t="shared" si="238"/>
        <v>103.33333333333333</v>
      </c>
      <c r="GF164" s="49">
        <f>GF163+'DEPRECATED - DT-Prelim Calcs'!$C$11</f>
        <v>640</v>
      </c>
      <c r="GG164" s="2">
        <f>GQ164/'Drive Train'!$F$35</f>
        <v>3.747885372288736</v>
      </c>
      <c r="GH164" s="36">
        <f>GO164*12*60/(PI() * 'Drive Train'!$F$15)/GG$2*GG164</f>
        <v>-1263317.3134404416</v>
      </c>
      <c r="GI164" s="2">
        <f>('DEPRECATED - DT-Prelim Calcs'!$C$6*GG164-GH164)/('DEPRECATED - DT-Prelim Calcs'!$C$6*GG164)*'DEPRECATED - DT-Prelim Calcs'!$C$7*GG164</f>
        <v>946.25441625742462</v>
      </c>
      <c r="GJ164" s="43">
        <f>GI164/'DEPRECATED - DT-Prelim Calcs'!$C$7*('DEPRECATED - DT-Prelim Calcs'!$C$8-'DEPRECATED - DT-Prelim Calcs'!$C$9)+'DEPRECATED - DT-Prelim Calcs'!$C$9</f>
        <v>51551.180885665664</v>
      </c>
      <c r="GK164" s="43">
        <f t="shared" si="239"/>
        <v>29.999999999999982</v>
      </c>
      <c r="GL164" s="2">
        <f t="shared" si="240"/>
        <v>1.4462867232450001</v>
      </c>
      <c r="GM164" s="43">
        <f>GL164*'DEPRECATED - DT-Prelim Calcs'!$C$21/GG$2/'DEPRECATED - DT-Prelim Calcs'!$C$19/'DEPRECATED - DT-Prelim Calcs'!$C$18*3.39*'DEPRECATED - DT-Prelim Calcs'!$C$20</f>
        <v>29.053734754561201</v>
      </c>
      <c r="GN164" s="36">
        <f t="shared" si="241"/>
        <v>0</v>
      </c>
      <c r="GO164" s="43">
        <f>GM163*'DEPRECATED - DT-Prelim Calcs'!$C$11+GO163</f>
        <v>-980.51053802285594</v>
      </c>
      <c r="GP164" s="43">
        <f>GP163+0.5*GM164*'DEPRECATED - DT-Prelim Calcs'!$C$11^2+GO164*'DEPRECATED - DT-Prelim Calcs'!$C$11</f>
        <v>-211718.64345257153</v>
      </c>
      <c r="GQ164" s="43">
        <f>MIN('Drive Train'!$F$35-GK163*'DEPRECATED - DT-Prelim Calcs'!$C$21*'Drive Train'!$F$39,GQ163+GK$2)</f>
        <v>46.473778616380329</v>
      </c>
      <c r="GR164" s="43">
        <f>'Drive Train'!$F$35-GK164*'DEPRECATED - DT-Prelim Calcs'!$C$21*'Drive Train'!$F$39</f>
        <v>10.72</v>
      </c>
      <c r="GS164" s="1">
        <f>IF(GP164&gt;='Drive Train'!$F$29,1,0)</f>
        <v>0</v>
      </c>
      <c r="GT164" s="43">
        <f t="shared" si="242"/>
        <v>33.333333333333314</v>
      </c>
      <c r="GU164" s="49">
        <f>GU163+'DEPRECATED - DT-Prelim Calcs'!$C$11</f>
        <v>640</v>
      </c>
      <c r="GV164" s="2">
        <f>HF164/'Drive Train'!$F$35</f>
        <v>0.84946236559139798</v>
      </c>
      <c r="GW164" s="36">
        <f>HD164*12*60/(PI() * 'Drive Train'!$F$15)/GV$2*GV164</f>
        <v>-67785.108729494168</v>
      </c>
      <c r="GX164" s="2">
        <f>('DEPRECATED - DT-Prelim Calcs'!$C$6*GV164-GW164)/('DEPRECATED - DT-Prelim Calcs'!$C$6*GV164)*'DEPRECATED - DT-Prelim Calcs'!$C$7*GV164</f>
        <v>53.81347064843677</v>
      </c>
      <c r="GY164" s="43">
        <f>GX164/'DEPRECATED - DT-Prelim Calcs'!$C$7*('DEPRECATED - DT-Prelim Calcs'!$C$8-'DEPRECATED - DT-Prelim Calcs'!$C$9)+'DEPRECATED - DT-Prelim Calcs'!$C$9</f>
        <v>2933.1293711461822</v>
      </c>
      <c r="GZ164" s="43">
        <f t="shared" si="199"/>
        <v>33.333333333333314</v>
      </c>
      <c r="HA164" s="2">
        <f t="shared" si="243"/>
        <v>1.4462867232450001</v>
      </c>
      <c r="HB164" s="43">
        <f>HA164*'DEPRECATED - DT-Prelim Calcs'!$C$21/GV$2/'DEPRECATED - DT-Prelim Calcs'!$C$19/'DEPRECATED - DT-Prelim Calcs'!$C$18*3.39*'DEPRECATED - DT-Prelim Calcs'!$C$20</f>
        <v>29.053734754561201</v>
      </c>
      <c r="HC164" s="36">
        <f t="shared" si="244"/>
        <v>0</v>
      </c>
      <c r="HD164" s="43">
        <f>HB163*'DEPRECATED - DT-Prelim Calcs'!$C$11+HD163</f>
        <v>-232.12198269438437</v>
      </c>
      <c r="HE164" s="43">
        <f>HE163+0.5*HB164*'DEPRECATED - DT-Prelim Calcs'!$C$11^2+HD164*'DEPRECATED - DT-Prelim Calcs'!$C$11</f>
        <v>-222878.17796598779</v>
      </c>
      <c r="HF164" s="43">
        <f>MIN('Drive Train'!$F$35-GZ163*'DEPRECATED - DT-Prelim Calcs'!$C$21*'Drive Train'!$F$39,HF163+GZ$2)</f>
        <v>10.533333333333335</v>
      </c>
      <c r="HG164" s="43">
        <f>'Drive Train'!$F$35-GZ164*'DEPRECATED - DT-Prelim Calcs'!$C$21*'Drive Train'!$F$39</f>
        <v>10.533333333333335</v>
      </c>
      <c r="HH164" s="1">
        <f>IF(HE164&gt;='Drive Train'!$F$29,1,0)</f>
        <v>0</v>
      </c>
      <c r="HI164" s="43">
        <f t="shared" si="245"/>
        <v>37.037037037037017</v>
      </c>
      <c r="HJ164" s="49">
        <f>HJ163+'DEPRECATED - DT-Prelim Calcs'!$C$11</f>
        <v>640</v>
      </c>
      <c r="HK164" s="2">
        <f>HU164/'Drive Train'!$F$35</f>
        <v>0.83440860215053769</v>
      </c>
      <c r="HL164" s="36">
        <f>HS164*12*60/(PI() * 'Drive Train'!$F$15)/HK$2*HK164</f>
        <v>-200267.64442411685</v>
      </c>
      <c r="HM164" s="2">
        <f>('DEPRECATED - DT-Prelim Calcs'!$C$6*HK164-HL164)/('DEPRECATED - DT-Prelim Calcs'!$C$6*HK164)*'DEPRECATED - DT-Prelim Calcs'!$C$7*HK164</f>
        <v>151.13206793485534</v>
      </c>
      <c r="HN164" s="43">
        <f>HM164/'DEPRECATED - DT-Prelim Calcs'!$C$7*('DEPRECATED - DT-Prelim Calcs'!$C$8-'DEPRECATED - DT-Prelim Calcs'!$C$9)+'DEPRECATED - DT-Prelim Calcs'!$C$9</f>
        <v>8234.8141486898803</v>
      </c>
      <c r="HO164" s="43">
        <f t="shared" si="200"/>
        <v>36.66666666666665</v>
      </c>
      <c r="HP164" s="2">
        <f t="shared" si="246"/>
        <v>1.4462867232450001</v>
      </c>
      <c r="HQ164" s="43">
        <f>HP164*'DEPRECATED - DT-Prelim Calcs'!$C$21/HK$2/'DEPRECATED - DT-Prelim Calcs'!$C$19/'DEPRECATED - DT-Prelim Calcs'!$C$18*3.39*'DEPRECATED - DT-Prelim Calcs'!$C$20</f>
        <v>29.053734754561201</v>
      </c>
      <c r="HR164" s="36">
        <f t="shared" si="247"/>
        <v>0</v>
      </c>
      <c r="HS164" s="43">
        <f>HQ163*'DEPRECATED - DT-Prelim Calcs'!$C$11+HS163</f>
        <v>-698.1650978919921</v>
      </c>
      <c r="HT164" s="43">
        <f>HT163+0.5*HQ164*'DEPRECATED - DT-Prelim Calcs'!$C$11^2+HS164*'DEPRECATED - DT-Prelim Calcs'!$C$11</f>
        <v>-234860.51123219356</v>
      </c>
      <c r="HU164" s="43">
        <f>MIN('Drive Train'!$F$35-HO163*'DEPRECATED - DT-Prelim Calcs'!$C$21*'Drive Train'!$F$39,HU163+HO$2)</f>
        <v>10.346666666666668</v>
      </c>
      <c r="HV164" s="43">
        <f>'Drive Train'!$F$35-HO164*'DEPRECATED - DT-Prelim Calcs'!$C$21*'Drive Train'!$F$39</f>
        <v>10.346666666666668</v>
      </c>
      <c r="HW164" s="1">
        <f>IF(HT164&gt;='Drive Train'!$F$29,1,0)</f>
        <v>0</v>
      </c>
      <c r="HX164" s="43">
        <f t="shared" si="248"/>
        <v>40.740740740740726</v>
      </c>
      <c r="HY164" s="49">
        <f>HY163+'DEPRECATED - DT-Prelim Calcs'!$C$11</f>
        <v>640</v>
      </c>
      <c r="HZ164" s="2">
        <f>IJ164/'Drive Train'!$F$35</f>
        <v>3.8073443709799486</v>
      </c>
      <c r="IA164" s="36">
        <f>IH164*12*60/(PI() * 'Drive Train'!$F$15)/HZ$2*HZ164</f>
        <v>-1314826.6295595323</v>
      </c>
      <c r="IB164" s="2">
        <f>('DEPRECATED - DT-Prelim Calcs'!$C$6*HZ164-IA164)/('DEPRECATED - DT-Prelim Calcs'!$C$6*HZ164)*'DEPRECATED - DT-Prelim Calcs'!$C$7*HZ164</f>
        <v>984.3982778011823</v>
      </c>
      <c r="IC164" s="43">
        <f>IB164/'DEPRECATED - DT-Prelim Calcs'!$C$7*('DEPRECATED - DT-Prelim Calcs'!$C$8-'DEPRECATED - DT-Prelim Calcs'!$C$9)+'DEPRECATED - DT-Prelim Calcs'!$C$9</f>
        <v>53629.16737275097</v>
      </c>
      <c r="ID164" s="43">
        <f t="shared" si="201"/>
        <v>39.999999999999986</v>
      </c>
      <c r="IE164" s="2">
        <f t="shared" si="249"/>
        <v>1.4462867232450001</v>
      </c>
      <c r="IF164" s="43">
        <f>IE164*'DEPRECATED - DT-Prelim Calcs'!$C$21/HZ$2/'DEPRECATED - DT-Prelim Calcs'!$C$19/'DEPRECATED - DT-Prelim Calcs'!$C$18*3.39*'DEPRECATED - DT-Prelim Calcs'!$C$20</f>
        <v>29.053734754561201</v>
      </c>
      <c r="IG164" s="36">
        <f t="shared" si="250"/>
        <v>0</v>
      </c>
      <c r="IH164" s="43">
        <f>IF163*'DEPRECATED - DT-Prelim Calcs'!$C$11+IH163</f>
        <v>-1004.5520596817453</v>
      </c>
      <c r="II164" s="43">
        <f>II163+0.5*IF164*'DEPRECATED - DT-Prelim Calcs'!$C$11^2+IH164*'DEPRECATED - DT-Prelim Calcs'!$C$11</f>
        <v>-219612.26380515588</v>
      </c>
      <c r="IJ164" s="43">
        <f>MIN('Drive Train'!$F$35-ID163*'DEPRECATED - DT-Prelim Calcs'!$C$21*'Drive Train'!$F$39,IJ163+ID$2)</f>
        <v>47.211070200151362</v>
      </c>
      <c r="IK164" s="43">
        <f>'Drive Train'!$F$35-ID164*'DEPRECATED - DT-Prelim Calcs'!$C$21*'Drive Train'!$F$39</f>
        <v>10.16</v>
      </c>
      <c r="IL164" s="1">
        <f>IF(II164&gt;='Drive Train'!$F$29,1,0)</f>
        <v>0</v>
      </c>
      <c r="IM164" s="43">
        <f t="shared" si="251"/>
        <v>44.444444444444429</v>
      </c>
      <c r="IN164" s="49">
        <f>IN163+'DEPRECATED - DT-Prelim Calcs'!$C$11</f>
        <v>640</v>
      </c>
      <c r="IO164" s="2">
        <f>IY164/'Drive Train'!$F$35</f>
        <v>0.80430107526881722</v>
      </c>
      <c r="IP164" s="36">
        <f>IW164*12*60/(PI() * 'Drive Train'!$F$15)/IO$2*IO164</f>
        <v>-95908.173388716765</v>
      </c>
      <c r="IQ164" s="2">
        <f>('DEPRECATED - DT-Prelim Calcs'!$C$6*IO164-IP164)/('DEPRECATED - DT-Prelim Calcs'!$C$6*IO164)*'DEPRECATED - DT-Prelim Calcs'!$C$7*IO164</f>
        <v>74.275202324058029</v>
      </c>
      <c r="IR164" s="43">
        <f>IQ164/'DEPRECATED - DT-Prelim Calcs'!$C$7*('DEPRECATED - DT-Prelim Calcs'!$C$8-'DEPRECATED - DT-Prelim Calcs'!$C$9)+'DEPRECATED - DT-Prelim Calcs'!$C$9</f>
        <v>4047.8356489971907</v>
      </c>
      <c r="IS164" s="43">
        <f t="shared" si="202"/>
        <v>43.333333333333321</v>
      </c>
      <c r="IT164" s="2">
        <f t="shared" si="252"/>
        <v>1.4462867232450001</v>
      </c>
      <c r="IU164" s="43">
        <f>IT164*'DEPRECATED - DT-Prelim Calcs'!$C$21/IO$2/'DEPRECATED - DT-Prelim Calcs'!$C$19/'DEPRECATED - DT-Prelim Calcs'!$C$18*3.39*'DEPRECATED - DT-Prelim Calcs'!$C$20</f>
        <v>29.053734754561201</v>
      </c>
      <c r="IV164" s="36">
        <f t="shared" si="253"/>
        <v>0</v>
      </c>
      <c r="IW164" s="43">
        <f>IU163*'DEPRECATED - DT-Prelim Calcs'!$C$11+IW163</f>
        <v>-346.86708262973377</v>
      </c>
      <c r="IX164" s="43">
        <f>IX163+0.5*IU164*'DEPRECATED - DT-Prelim Calcs'!$C$11^2+IW164*'DEPRECATED - DT-Prelim Calcs'!$C$11</f>
        <v>-280529.69022555364</v>
      </c>
      <c r="IY164" s="43">
        <f>MIN('Drive Train'!$F$35-IS163*'DEPRECATED - DT-Prelim Calcs'!$C$21*'Drive Train'!$F$39,IY163+IS$2)</f>
        <v>9.9733333333333345</v>
      </c>
      <c r="IZ164" s="43">
        <f>'Drive Train'!$F$35-IS164*'DEPRECATED - DT-Prelim Calcs'!$C$21*'Drive Train'!$F$39</f>
        <v>9.9733333333333345</v>
      </c>
      <c r="JA164" s="1">
        <f>IF(IX164&gt;='Drive Train'!$F$29,1,0)</f>
        <v>0</v>
      </c>
      <c r="JB164" s="43">
        <f t="shared" si="254"/>
        <v>48.148148148148138</v>
      </c>
      <c r="JC164" s="49">
        <f>JC163+'DEPRECATED - DT-Prelim Calcs'!$C$11</f>
        <v>640</v>
      </c>
      <c r="JD164" s="2">
        <f>JN164/'Drive Train'!$F$35</f>
        <v>0.78924731182795704</v>
      </c>
      <c r="JE164" s="36">
        <f>JL164*12*60/(PI() * 'Drive Train'!$F$15)/JD$2*JD164</f>
        <v>6119.873849026294</v>
      </c>
      <c r="JF164" s="2">
        <f>('DEPRECATED - DT-Prelim Calcs'!$C$6*JD164-JE164)/('DEPRECATED - DT-Prelim Calcs'!$C$6*JD164)*'DEPRECATED - DT-Prelim Calcs'!$C$7*JD164</f>
        <v>-0.79720884607442344</v>
      </c>
      <c r="JG164" s="43">
        <f>JF164/'DEPRECATED - DT-Prelim Calcs'!$C$7*('DEPRECATED - DT-Prelim Calcs'!$C$8-'DEPRECATED - DT-Prelim Calcs'!$C$9)+'DEPRECATED - DT-Prelim Calcs'!$C$9</f>
        <v>-41.930034151815605</v>
      </c>
      <c r="JH164" s="43">
        <f t="shared" si="203"/>
        <v>-41.930034151815605</v>
      </c>
      <c r="JI164" s="2">
        <f t="shared" si="255"/>
        <v>-1.4029153839423065</v>
      </c>
      <c r="JJ164" s="43">
        <f>JI164*'DEPRECATED - DT-Prelim Calcs'!$C$21/JD$2/'DEPRECATED - DT-Prelim Calcs'!$C$19/'DEPRECATED - DT-Prelim Calcs'!$C$18*3.39*'DEPRECATED - DT-Prelim Calcs'!$C$20</f>
        <v>-28.182469487586136</v>
      </c>
      <c r="JK164" s="36">
        <f t="shared" si="256"/>
        <v>1</v>
      </c>
      <c r="JL164" s="43">
        <f>JJ163*'DEPRECATED - DT-Prelim Calcs'!$C$11+JL163</f>
        <v>22.555656693722227</v>
      </c>
      <c r="JM164" s="43">
        <f>JM163+0.5*JJ164*'DEPRECATED - DT-Prelim Calcs'!$C$11^2+JL164*'DEPRECATED - DT-Prelim Calcs'!$C$11</f>
        <v>-238260.68083572609</v>
      </c>
      <c r="JN164" s="43">
        <f>MIN('Drive Train'!$F$35-JH163*'DEPRECATED - DT-Prelim Calcs'!$C$21*'Drive Train'!$F$39,JN163+JH$2)</f>
        <v>9.7866666666666671</v>
      </c>
      <c r="JO164" s="43">
        <f>'Drive Train'!$F$35-JH164*'DEPRECATED - DT-Prelim Calcs'!$C$21*'Drive Train'!$F$39</f>
        <v>14.748081912501675</v>
      </c>
      <c r="JP164" s="1">
        <f>IF(JM164&gt;='Drive Train'!$F$29,1,0)</f>
        <v>0</v>
      </c>
      <c r="JQ164" s="43">
        <f>MIN(JG164,'DEPRECATED - DT-Prelim Calcs'!$C$10)*'DEPRECATED - DT-Prelim Calcs'!$C$11*1000/60/60</f>
        <v>-46.588926835350669</v>
      </c>
      <c r="JR164" s="49">
        <f>JR163+'DEPRECATED - DT-Prelim Calcs'!$C$11</f>
        <v>640</v>
      </c>
      <c r="JS164" s="2">
        <f>KC164/'Drive Train'!$F$35</f>
        <v>0.77419354838709686</v>
      </c>
      <c r="JT164" s="36">
        <f>KA164*12*60/(PI() * 'Drive Train'!$F$15)/JS$2*JS164</f>
        <v>23691.819850483444</v>
      </c>
      <c r="JU164" s="2">
        <f>('DEPRECATED - DT-Prelim Calcs'!$C$6*JS164-JT164)/('DEPRECATED - DT-Prelim Calcs'!$C$6*JS164)*'DEPRECATED - DT-Prelim Calcs'!$C$7*JS164</f>
        <v>-13.785119264140905</v>
      </c>
      <c r="JV164" s="43">
        <f>JU164/'DEPRECATED - DT-Prelim Calcs'!$C$7*('DEPRECATED - DT-Prelim Calcs'!$C$8-'DEPRECATED - DT-Prelim Calcs'!$C$9)+'DEPRECATED - DT-Prelim Calcs'!$C$9</f>
        <v>-749.48037782260144</v>
      </c>
      <c r="JW164" s="43">
        <f t="shared" si="204"/>
        <v>-749.48037782260144</v>
      </c>
      <c r="JX164" s="2">
        <f t="shared" si="257"/>
        <v>-16.175580891037043</v>
      </c>
      <c r="JY164" s="43">
        <f>JX164*'DEPRECATED - DT-Prelim Calcs'!$C$21/JS$2/'DEPRECATED - DT-Prelim Calcs'!$C$19/'DEPRECATED - DT-Prelim Calcs'!$C$18*3.39*'DEPRECATED - DT-Prelim Calcs'!$C$20</f>
        <v>-324.94320051192773</v>
      </c>
      <c r="JZ164" s="36">
        <f t="shared" si="258"/>
        <v>1</v>
      </c>
      <c r="KA164" s="43">
        <f>JY163*'DEPRECATED - DT-Prelim Calcs'!$C$11+KA163</f>
        <v>89.017417552700621</v>
      </c>
      <c r="KB164" s="43">
        <f>KB163+0.5*JY164*'DEPRECATED - DT-Prelim Calcs'!$C$11^2+KA164*'DEPRECATED - DT-Prelim Calcs'!$C$11</f>
        <v>-248230.64192656163</v>
      </c>
      <c r="KC164" s="43">
        <f>MIN('Drive Train'!$F$35-JW163*'DEPRECATED - DT-Prelim Calcs'!$C$21*'Drive Train'!$F$39,KC163+JW$2)</f>
        <v>9.6000000000000014</v>
      </c>
      <c r="KD164" s="43">
        <f>'Drive Train'!$F$35-JW164*'DEPRECATED - DT-Prelim Calcs'!$C$21*'Drive Train'!$F$39</f>
        <v>54.370901158065678</v>
      </c>
      <c r="KE164" s="1">
        <f>IF(KB164&gt;='Drive Train'!$F$29,1,0)</f>
        <v>0</v>
      </c>
      <c r="KF164" s="43">
        <f>MIN(JV164,'DEPRECATED - DT-Prelim Calcs'!$C$10)*'DEPRECATED - DT-Prelim Calcs'!$C$11*1000/60/60</f>
        <v>-832.75597535844611</v>
      </c>
      <c r="KG164" s="49">
        <f>KG163+'DEPRECATED - DT-Prelim Calcs'!$C$11</f>
        <v>640</v>
      </c>
      <c r="KH164" s="2">
        <f>KR164/'Drive Train'!$F$35</f>
        <v>0.75913978494623657</v>
      </c>
      <c r="KI164" s="36">
        <f>KP164*12*60/(PI() * 'Drive Train'!$F$15)/KH$2*KH164</f>
        <v>-86205.181391510545</v>
      </c>
      <c r="KJ164" s="2">
        <f>('DEPRECATED - DT-Prelim Calcs'!$C$6*KH164-KI164)/('DEPRECATED - DT-Prelim Calcs'!$C$6*KH164)*'DEPRECATED - DT-Prelim Calcs'!$C$7*KH164</f>
        <v>66.930632162900125</v>
      </c>
      <c r="KK164" s="43">
        <f>KJ164/'DEPRECATED - DT-Prelim Calcs'!$C$7*('DEPRECATED - DT-Prelim Calcs'!$C$8-'DEPRECATED - DT-Prelim Calcs'!$C$9)+'DEPRECATED - DT-Prelim Calcs'!$C$9</f>
        <v>3647.7210058893347</v>
      </c>
      <c r="KL164" s="43">
        <f t="shared" si="205"/>
        <v>53.333333333333329</v>
      </c>
      <c r="KM164" s="2">
        <f t="shared" si="259"/>
        <v>1.4462867232450001</v>
      </c>
      <c r="KN164" s="43">
        <f>KM164*'DEPRECATED - DT-Prelim Calcs'!$C$21/KH$2/'DEPRECATED - DT-Prelim Calcs'!$C$19/'DEPRECATED - DT-Prelim Calcs'!$C$18*3.39*'DEPRECATED - DT-Prelim Calcs'!$C$20</f>
        <v>29.053734754561201</v>
      </c>
      <c r="KO164" s="36">
        <f t="shared" si="260"/>
        <v>0</v>
      </c>
      <c r="KP164" s="43">
        <f>KN163*'DEPRECATED - DT-Prelim Calcs'!$C$11+KP163</f>
        <v>-330.3221789970608</v>
      </c>
      <c r="KQ164" s="43">
        <f>KQ163+0.5*KN164*'DEPRECATED - DT-Prelim Calcs'!$C$11^2+KP164*'DEPRECATED - DT-Prelim Calcs'!$C$11</f>
        <v>-258399.87370049604</v>
      </c>
      <c r="KR164" s="43">
        <f>MIN('Drive Train'!$F$35-KL163*'DEPRECATED - DT-Prelim Calcs'!$C$21*'Drive Train'!$F$39,KR163+KL$2)</f>
        <v>9.413333333333334</v>
      </c>
      <c r="KS164" s="43">
        <f>'Drive Train'!$F$35-KL164*'DEPRECATED - DT-Prelim Calcs'!$C$21*'Drive Train'!$F$39</f>
        <v>9.413333333333334</v>
      </c>
      <c r="KT164" s="1">
        <f>IF(KQ164&gt;='Drive Train'!$F$29,1,0)</f>
        <v>0</v>
      </c>
      <c r="KU164" s="43">
        <f>MIN(KK164,'DEPRECATED - DT-Prelim Calcs'!$C$10)*'DEPRECATED - DT-Prelim Calcs'!$C$11*1000/60/60</f>
        <v>103.33333333333333</v>
      </c>
      <c r="KV164" s="49">
        <f>KV163+'DEPRECATED - DT-Prelim Calcs'!$C$11</f>
        <v>640</v>
      </c>
      <c r="KW164" s="2">
        <f>LG164/'Drive Train'!$F$35</f>
        <v>0.74408602150537628</v>
      </c>
      <c r="KX164" s="36">
        <f>LE164*12*60/(PI() * 'Drive Train'!$F$15)/KW$2*KW164</f>
        <v>-62768.534991924709</v>
      </c>
      <c r="KY164" s="2">
        <f>('DEPRECATED - DT-Prelim Calcs'!$C$6*KW164-KX164)/('DEPRECATED - DT-Prelim Calcs'!$C$6*KW164)*'DEPRECATED - DT-Prelim Calcs'!$C$7*KW164</f>
        <v>49.631523489782928</v>
      </c>
      <c r="KZ164" s="43">
        <f>KY164/'DEPRECATED - DT-Prelim Calcs'!$C$7*('DEPRECATED - DT-Prelim Calcs'!$C$8-'DEPRECATED - DT-Prelim Calcs'!$C$9)+'DEPRECATED - DT-Prelim Calcs'!$C$9</f>
        <v>2705.3068766822043</v>
      </c>
      <c r="LA164" s="43">
        <f t="shared" si="206"/>
        <v>56.666666666666664</v>
      </c>
      <c r="LB164" s="2">
        <f t="shared" si="261"/>
        <v>1.4462867232450001</v>
      </c>
      <c r="LC164" s="43">
        <f>LB164*'DEPRECATED - DT-Prelim Calcs'!$C$21/KW$2/'DEPRECATED - DT-Prelim Calcs'!$C$19/'DEPRECATED - DT-Prelim Calcs'!$C$18*3.39*'DEPRECATED - DT-Prelim Calcs'!$C$20</f>
        <v>29.053734754561201</v>
      </c>
      <c r="LD164" s="36">
        <f t="shared" si="262"/>
        <v>0</v>
      </c>
      <c r="LE164" s="43">
        <f>LC163*'DEPRECATED - DT-Prelim Calcs'!$C$11+LE163</f>
        <v>-245.38327796338962</v>
      </c>
      <c r="LF164" s="43">
        <f>LF163+0.5*LC164*'DEPRECATED - DT-Prelim Calcs'!$C$11^2+LE164*'DEPRECATED - DT-Prelim Calcs'!$C$11</f>
        <v>-286865.29840409267</v>
      </c>
      <c r="LG164" s="43">
        <f>MIN('Drive Train'!$F$35-LA163*'DEPRECATED - DT-Prelim Calcs'!$C$21*'Drive Train'!$F$39,LG163+LA$2)</f>
        <v>9.2266666666666666</v>
      </c>
      <c r="LH164" s="43">
        <f>'Drive Train'!$F$35-LA164*'DEPRECATED - DT-Prelim Calcs'!$C$21*'Drive Train'!$F$39</f>
        <v>9.2266666666666666</v>
      </c>
      <c r="LI164" s="1">
        <f>IF(LF164&gt;='Drive Train'!$F$29,1,0)</f>
        <v>0</v>
      </c>
      <c r="LJ164" s="43">
        <f>MIN(KZ164,'DEPRECATED - DT-Prelim Calcs'!$C$10)*'DEPRECATED - DT-Prelim Calcs'!$C$11*1000/60/60</f>
        <v>103.33333333333333</v>
      </c>
      <c r="LK164" s="49">
        <f>LK163+'DEPRECATED - DT-Prelim Calcs'!$C$11</f>
        <v>640</v>
      </c>
      <c r="LL164" s="2">
        <f>LV164/'Drive Train'!$F$35</f>
        <v>0.72903225806451621</v>
      </c>
      <c r="LM164" s="36">
        <f>LT164*12*60/(PI() * 'Drive Train'!$F$15)/LL$2*LL164</f>
        <v>-247191.85849350048</v>
      </c>
      <c r="LN164" s="2">
        <f>('DEPRECATED - DT-Prelim Calcs'!$C$6*LL164-LM164)/('DEPRECATED - DT-Prelim Calcs'!$C$6*LL164)*'DEPRECATED - DT-Prelim Calcs'!$C$7*LL164</f>
        <v>185.13229864682998</v>
      </c>
      <c r="LO164" s="43">
        <f>LN164/'DEPRECATED - DT-Prelim Calcs'!$C$7*('DEPRECATED - DT-Prelim Calcs'!$C$8-'DEPRECATED - DT-Prelim Calcs'!$C$9)+'DEPRECATED - DT-Prelim Calcs'!$C$9</f>
        <v>10087.065523297453</v>
      </c>
      <c r="LP164" s="43">
        <f t="shared" si="207"/>
        <v>60</v>
      </c>
      <c r="LQ164" s="2">
        <f t="shared" si="263"/>
        <v>1.4462867232450001</v>
      </c>
      <c r="LR164" s="43">
        <f>LQ164*'DEPRECATED - DT-Prelim Calcs'!$C$21/LL$2/'DEPRECATED - DT-Prelim Calcs'!$C$19/'DEPRECATED - DT-Prelim Calcs'!$C$18*3.39*'DEPRECATED - DT-Prelim Calcs'!$C$20</f>
        <v>29.053734754561201</v>
      </c>
      <c r="LS164" s="36">
        <f t="shared" si="264"/>
        <v>0</v>
      </c>
      <c r="LT164" s="43">
        <f>LR163*'DEPRECATED - DT-Prelim Calcs'!$C$11+LT163</f>
        <v>-986.31022315560688</v>
      </c>
      <c r="LU164" s="43">
        <f>LU163+0.5*LR164*'DEPRECATED - DT-Prelim Calcs'!$C$11^2+LT164*'DEPRECATED - DT-Prelim Calcs'!$C$11</f>
        <v>-284756.30654732435</v>
      </c>
      <c r="LV164" s="43">
        <f>MIN('Drive Train'!$F$35-LP163*'DEPRECATED - DT-Prelim Calcs'!$C$21*'Drive Train'!$F$39,LV163+LP$2)</f>
        <v>9.0400000000000009</v>
      </c>
      <c r="LW164" s="43">
        <f>'Drive Train'!$F$35-LP164*'DEPRECATED - DT-Prelim Calcs'!$C$21*'Drive Train'!$F$39</f>
        <v>9.0400000000000009</v>
      </c>
      <c r="LX164" s="1">
        <f>IF(LU164&gt;='Drive Train'!$F$29,1,0)</f>
        <v>0</v>
      </c>
      <c r="LY164" s="43">
        <f>MIN(LO164,'DEPRECATED - DT-Prelim Calcs'!$C$10)*'DEPRECATED - DT-Prelim Calcs'!$C$11*1000/60/60</f>
        <v>103.33333333333333</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1"/>
        <v>0</v>
      </c>
      <c r="X165" s="2">
        <f>MAX(MIN(IF(AND(AI164=1,AG165&lt;0),-1,1)*(W165-$C$9)/($C$8-$C$9)*$C$7-$C$29*AE165/T$2 -  AI164*$C$29/2,X$2),MAX(X$4:X164)*-1)</f>
        <v>-0.27672021620693066</v>
      </c>
      <c r="Y165" s="43">
        <f t="shared" si="182"/>
        <v>0</v>
      </c>
      <c r="Z165" s="43">
        <f t="shared" si="183"/>
        <v>0</v>
      </c>
      <c r="AA165" s="43">
        <f t="shared" si="184"/>
        <v>0</v>
      </c>
      <c r="AB165" s="43" t="e">
        <f t="shared" si="185"/>
        <v>#N/A</v>
      </c>
      <c r="AC165" s="36">
        <f t="shared" si="208"/>
        <v>1</v>
      </c>
      <c r="AD165" s="1">
        <f t="shared" si="186"/>
        <v>1</v>
      </c>
      <c r="AE165" s="43">
        <f t="shared" si="187"/>
        <v>0</v>
      </c>
      <c r="AF165" s="43" t="e">
        <f t="shared" si="188"/>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889.49632897085212</v>
      </c>
      <c r="AK165" s="43">
        <f t="shared" si="265"/>
        <v>0</v>
      </c>
      <c r="AL165" s="49">
        <f>AL164+'DEPRECATED - DT-Prelim Calcs'!$C$11</f>
        <v>644</v>
      </c>
      <c r="AM165" s="2">
        <f>AW165/'Drive Train'!$F$35</f>
        <v>1.3732171099783577</v>
      </c>
      <c r="AN165" s="36">
        <f>AU165*12*60/(PI() * 'Drive Train'!$F$15)/AM$2*AM165</f>
        <v>-8829.9038621202053</v>
      </c>
      <c r="AO165" s="2">
        <f>('DEPRECATED - DT-Prelim Calcs'!$C$6*AM165-AN165)/('DEPRECATED - DT-Prelim Calcs'!$C$6*AM165)*'DEPRECATED - DT-Prelim Calcs'!$C$7*AM165</f>
        <v>12.931336382686236</v>
      </c>
      <c r="AP165" s="43">
        <f>AO165/'DEPRECATED - DT-Prelim Calcs'!$C$7*('DEPRECATED - DT-Prelim Calcs'!$C$8-'DEPRECATED - DT-Prelim Calcs'!$C$9)+'DEPRECATED - DT-Prelim Calcs'!$C$9</f>
        <v>705.96832532544408</v>
      </c>
      <c r="AQ165" s="43">
        <f t="shared" si="189"/>
        <v>93</v>
      </c>
      <c r="AR165" s="2">
        <f t="shared" si="209"/>
        <v>2.1818734201079462</v>
      </c>
      <c r="AS165" s="43">
        <f>AR165*'DEPRECATED - DT-Prelim Calcs'!$C$21/AM$2/'DEPRECATED - DT-Prelim Calcs'!$C$19/'DEPRECATED - DT-Prelim Calcs'!$C$18*3.39*'DEPRECATED - DT-Prelim Calcs'!$C$20</f>
        <v>21.915285052749894</v>
      </c>
      <c r="AT165" s="36">
        <f t="shared" si="210"/>
        <v>0</v>
      </c>
      <c r="AU165" s="43">
        <f>AS164*'DEPRECATED - DT-Prelim Calcs'!$C$11+AU164</f>
        <v>-37.408722895728602</v>
      </c>
      <c r="AV165" s="43">
        <f>AV164+0.5*AS165*'DEPRECATED - DT-Prelim Calcs'!$C$11^2+AU165*'DEPRECATED - DT-Prelim Calcs'!$C$11</f>
        <v>9547.9155273014258</v>
      </c>
      <c r="AW165" s="43">
        <f>MIN('Drive Train'!$F$35-AQ164*'DEPRECATED - DT-Prelim Calcs'!$C$21*'Drive Train'!$F$39,AW164+AQ$2)</f>
        <v>17.027892163731636</v>
      </c>
      <c r="AX165" s="43">
        <f>'Drive Train'!$F$35-AQ165*'DEPRECATED - DT-Prelim Calcs'!$C$21*'Drive Train'!$F$39</f>
        <v>7.1920000000000002</v>
      </c>
      <c r="AY165" s="1">
        <f>IF(AV165&gt;='Drive Train'!$F$29,1,0)</f>
        <v>1</v>
      </c>
      <c r="AZ165" s="43">
        <f t="shared" si="211"/>
        <v>103.33333333333333</v>
      </c>
      <c r="BA165" s="49">
        <f>BA164+'DEPRECATED - DT-Prelim Calcs'!$C$11</f>
        <v>644</v>
      </c>
      <c r="BB165" s="2">
        <f>BL165/'Drive Train'!$F$35</f>
        <v>0.57999999999999996</v>
      </c>
      <c r="BC165" s="36">
        <f>BJ165*12*60/(PI() * 'Drive Train'!$F$15)/BB$2*BB165</f>
        <v>6820.5979418649567</v>
      </c>
      <c r="BD165" s="2">
        <f>('DEPRECATED - DT-Prelim Calcs'!$C$6*BB165-BC165)/('DEPRECATED - DT-Prelim Calcs'!$C$6*BB165)*'DEPRECATED - DT-Prelim Calcs'!$C$7*BB165</f>
        <v>-2.2936878287377191</v>
      </c>
      <c r="BE165" s="43">
        <f>BD165/'DEPRECATED - DT-Prelim Calcs'!$C$7*('DEPRECATED - DT-Prelim Calcs'!$C$8-'DEPRECATED - DT-Prelim Calcs'!$C$9)+'DEPRECATED - DT-Prelim Calcs'!$C$9</f>
        <v>-123.45463544615932</v>
      </c>
      <c r="BF165" s="43">
        <f t="shared" si="190"/>
        <v>-123.45463544615932</v>
      </c>
      <c r="BG165" s="2">
        <f t="shared" si="212"/>
        <v>-3.2122897699391211</v>
      </c>
      <c r="BH165" s="43">
        <f>BG165*'DEPRECATED - DT-Prelim Calcs'!$C$21/BB$2/'DEPRECATED - DT-Prelim Calcs'!$C$19/'DEPRECATED - DT-Prelim Calcs'!$C$18*3.39*'DEPRECATED - DT-Prelim Calcs'!$C$20</f>
        <v>-46.605066255297309</v>
      </c>
      <c r="BI165" s="36">
        <f t="shared" si="213"/>
        <v>1</v>
      </c>
      <c r="BJ165" s="43">
        <f>BH164*'DEPRECATED - DT-Prelim Calcs'!$C$11+BJ164</f>
        <v>47.364147628763504</v>
      </c>
      <c r="BK165" s="43">
        <f>BK164+0.5*BH165*'DEPRECATED - DT-Prelim Calcs'!$C$11^2+BJ165*'DEPRECATED - DT-Prelim Calcs'!$C$11</f>
        <v>-81629.490735567844</v>
      </c>
      <c r="BL165" s="43">
        <f>MIN('Drive Train'!$F$35-BF164*'DEPRECATED - DT-Prelim Calcs'!$C$21*'Drive Train'!$F$39,BL164+BF$2)</f>
        <v>7.1920000000000002</v>
      </c>
      <c r="BM165" s="43">
        <f>'Drive Train'!$F$35-BF165*'DEPRECATED - DT-Prelim Calcs'!$C$21*'Drive Train'!$F$39</f>
        <v>19.313459584984923</v>
      </c>
      <c r="BN165" s="1">
        <f>IF(BK165&gt;='Drive Train'!$F$29,1,0)</f>
        <v>0</v>
      </c>
      <c r="BO165" s="43">
        <f t="shared" si="214"/>
        <v>-137.17181716239924</v>
      </c>
      <c r="BP165" s="49">
        <f>BP164+'DEPRECATED - DT-Prelim Calcs'!$C$11</f>
        <v>644</v>
      </c>
      <c r="BQ165" s="2">
        <f>CA165/'Drive Train'!$F$35</f>
        <v>0.57999999999999996</v>
      </c>
      <c r="BR165" s="36">
        <f>BY165*12*60/(PI() * 'Drive Train'!$F$15)/BQ$2*BQ165</f>
        <v>-130083.82256729905</v>
      </c>
      <c r="BS165" s="2">
        <f>('DEPRECATED - DT-Prelim Calcs'!$C$6*BQ165-BR165)/('DEPRECATED - DT-Prelim Calcs'!$C$6*BQ165)*'DEPRECATED - DT-Prelim Calcs'!$C$7*BQ165</f>
        <v>98.346082106682246</v>
      </c>
      <c r="BT165" s="43">
        <f>BS165/'DEPRECATED - DT-Prelim Calcs'!$C$7*('DEPRECATED - DT-Prelim Calcs'!$C$8-'DEPRECATED - DT-Prelim Calcs'!$C$9)+'DEPRECATED - DT-Prelim Calcs'!$C$9</f>
        <v>5359.1596968565691</v>
      </c>
      <c r="BU165" s="43">
        <f t="shared" si="191"/>
        <v>93</v>
      </c>
      <c r="BV165" s="2">
        <f t="shared" si="215"/>
        <v>1.5313624128476471</v>
      </c>
      <c r="BW165" s="43">
        <f>BV165*'DEPRECATED - DT-Prelim Calcs'!$C$21/BQ$2/'DEPRECATED - DT-Prelim Calcs'!$C$19/'DEPRECATED - DT-Prelim Calcs'!$C$18*3.39*'DEPRECATED - DT-Prelim Calcs'!$C$20</f>
        <v>29.053734754561201</v>
      </c>
      <c r="BX165" s="36">
        <f t="shared" si="216"/>
        <v>0</v>
      </c>
      <c r="BY165" s="43">
        <f>BW164*'DEPRECATED - DT-Prelim Calcs'!$C$11+BY164</f>
        <v>-690.78833895927141</v>
      </c>
      <c r="BZ165" s="43">
        <f>BZ164+0.5*BW165*'DEPRECATED - DT-Prelim Calcs'!$C$11^2+BY165*'DEPRECATED - DT-Prelim Calcs'!$C$11</f>
        <v>-198678.62616592614</v>
      </c>
      <c r="CA165" s="43">
        <f>MIN('Drive Train'!$F$35-BU164*'DEPRECATED - DT-Prelim Calcs'!$C$21*'Drive Train'!$F$39,CA164+BU$2)</f>
        <v>7.1920000000000002</v>
      </c>
      <c r="CB165" s="43">
        <f>'Drive Train'!$F$35-BU165*'DEPRECATED - DT-Prelim Calcs'!$C$21*'Drive Train'!$F$39</f>
        <v>7.1920000000000002</v>
      </c>
      <c r="CC165" s="1">
        <f>IF(BZ165&gt;='Drive Train'!$F$29,1,0)</f>
        <v>0</v>
      </c>
      <c r="CD165" s="43">
        <f t="shared" si="217"/>
        <v>103.33333333333333</v>
      </c>
      <c r="CE165" s="49">
        <f>CE164+'DEPRECATED - DT-Prelim Calcs'!$C$11</f>
        <v>644</v>
      </c>
      <c r="CF165" s="2">
        <f>CP165/'Drive Train'!$F$35</f>
        <v>3.1687439363705616</v>
      </c>
      <c r="CG165" s="36">
        <f>CN165*12*60/(PI() * 'Drive Train'!$F$15)/CF$2*CF165</f>
        <v>-1219972.2701392379</v>
      </c>
      <c r="CH165" s="2">
        <f>('DEPRECATED - DT-Prelim Calcs'!$C$6*CF165-CG165)/('DEPRECATED - DT-Prelim Calcs'!$C$6*CF165)*'DEPRECATED - DT-Prelim Calcs'!$C$7*CF165</f>
        <v>911.67488037082967</v>
      </c>
      <c r="CI165" s="43">
        <f>CH165/'DEPRECATED - DT-Prelim Calcs'!$C$7*('DEPRECATED - DT-Prelim Calcs'!$C$8-'DEPRECATED - DT-Prelim Calcs'!$C$9)+'DEPRECATED - DT-Prelim Calcs'!$C$9</f>
        <v>49667.370348560122</v>
      </c>
      <c r="CJ165" s="43">
        <f t="shared" si="192"/>
        <v>93</v>
      </c>
      <c r="CK165" s="2">
        <f t="shared" si="218"/>
        <v>1.2396743342100003</v>
      </c>
      <c r="CL165" s="43">
        <f>CK165*'DEPRECATED - DT-Prelim Calcs'!$C$21/CF$2/'DEPRECATED - DT-Prelim Calcs'!$C$19/'DEPRECATED - DT-Prelim Calcs'!$C$18*3.39*'DEPRECATED - DT-Prelim Calcs'!$C$20</f>
        <v>29.053734754561205</v>
      </c>
      <c r="CM165" s="36">
        <f t="shared" si="219"/>
        <v>0</v>
      </c>
      <c r="CN165" s="43">
        <f>CL164*'DEPRECATED - DT-Prelim Calcs'!$C$11+CN164</f>
        <v>-959.93569532013714</v>
      </c>
      <c r="CO165" s="43">
        <f>CO164+0.5*CL165*'DEPRECATED - DT-Prelim Calcs'!$C$11^2+CN165*'DEPRECATED - DT-Prelim Calcs'!$C$11</f>
        <v>-380374.14605139801</v>
      </c>
      <c r="CP165" s="43">
        <f>MIN('Drive Train'!$F$35-CJ164*'DEPRECATED - DT-Prelim Calcs'!$C$21*'Drive Train'!$F$39,CP164+CJ$2)</f>
        <v>39.292424810994966</v>
      </c>
      <c r="CQ165" s="43">
        <f>'Drive Train'!$F$35-CJ165*'DEPRECATED - DT-Prelim Calcs'!$C$21*'Drive Train'!$F$39</f>
        <v>7.1920000000000002</v>
      </c>
      <c r="CR165" s="1">
        <f>IF(CO165&gt;='Drive Train'!$F$29,1,0)</f>
        <v>0</v>
      </c>
      <c r="CS165" s="43">
        <f t="shared" si="220"/>
        <v>103.33333333333333</v>
      </c>
      <c r="CT165" s="49">
        <f>CT164+'DEPRECATED - DT-Prelim Calcs'!$C$11</f>
        <v>644</v>
      </c>
      <c r="CU165" s="2">
        <f>DE165/'Drive Train'!$F$35</f>
        <v>0.57999999999999996</v>
      </c>
      <c r="CV165" s="36">
        <f>DC165*12*60/(PI() * 'Drive Train'!$F$15)/CU$2*CU165</f>
        <v>-207052.83551484073</v>
      </c>
      <c r="CW165" s="2">
        <f>('DEPRECATED - DT-Prelim Calcs'!$C$6*CU165-CV165)/('DEPRECATED - DT-Prelim Calcs'!$C$6*CU165)*'DEPRECATED - DT-Prelim Calcs'!$C$7*CU165</f>
        <v>154.92675149915411</v>
      </c>
      <c r="CX165" s="43">
        <f>CW165/'DEPRECATED - DT-Prelim Calcs'!$C$7*('DEPRECATED - DT-Prelim Calcs'!$C$8-'DEPRECATED - DT-Prelim Calcs'!$C$9)+'DEPRECATED - DT-Prelim Calcs'!$C$9</f>
        <v>8441.5394473419765</v>
      </c>
      <c r="CY165" s="43">
        <f t="shared" si="193"/>
        <v>93</v>
      </c>
      <c r="CZ165" s="2">
        <f t="shared" si="221"/>
        <v>1.0413264407364002</v>
      </c>
      <c r="DA165" s="43">
        <f>CZ165*'DEPRECATED - DT-Prelim Calcs'!$C$21/CU$2/'DEPRECATED - DT-Prelim Calcs'!$C$19/'DEPRECATED - DT-Prelim Calcs'!$C$18*3.39*'DEPRECATED - DT-Prelim Calcs'!$C$20</f>
        <v>29.053734754561201</v>
      </c>
      <c r="DB165" s="36">
        <f t="shared" si="222"/>
        <v>0</v>
      </c>
      <c r="DC165" s="43">
        <f>DA164*'DEPRECATED - DT-Prelim Calcs'!$C$11+DC164</f>
        <v>-747.67318041190754</v>
      </c>
      <c r="DD165" s="43">
        <f>DD164+0.5*DA165*'DEPRECATED - DT-Prelim Calcs'!$C$11^2+DC165*'DEPRECATED - DT-Prelim Calcs'!$C$11</f>
        <v>-666440.6576382264</v>
      </c>
      <c r="DE165" s="43">
        <f>MIN('Drive Train'!$F$35-CY164*'DEPRECATED - DT-Prelim Calcs'!$C$21*'Drive Train'!$F$39,DE164+CY$2)</f>
        <v>7.1920000000000002</v>
      </c>
      <c r="DF165" s="43">
        <f>'Drive Train'!$F$35-CY165*'DEPRECATED - DT-Prelim Calcs'!$C$21*'Drive Train'!$F$39</f>
        <v>7.1920000000000002</v>
      </c>
      <c r="DG165" s="1">
        <f>IF(DD165&gt;='Drive Train'!$F$29,1,0)</f>
        <v>0</v>
      </c>
      <c r="DH165" s="43">
        <f t="shared" si="223"/>
        <v>103.33333333333333</v>
      </c>
      <c r="DI165" s="49">
        <f>DI164+'DEPRECATED - DT-Prelim Calcs'!$C$11</f>
        <v>644</v>
      </c>
      <c r="DJ165" s="2">
        <f>DT165/'Drive Train'!$F$35</f>
        <v>0.57999999999999996</v>
      </c>
      <c r="DK165" s="36">
        <f>DR165*12*60/(PI() * 'Drive Train'!$F$15)/DJ$2*DJ165</f>
        <v>-725182.65658641711</v>
      </c>
      <c r="DL165" s="2">
        <f>('DEPRECATED - DT-Prelim Calcs'!$C$6*DJ165-DK165)/('DEPRECATED - DT-Prelim Calcs'!$C$6*DJ165)*'DEPRECATED - DT-Prelim Calcs'!$C$7*DJ165</f>
        <v>535.80901808625345</v>
      </c>
      <c r="DM165" s="43">
        <f>DL165/'DEPRECATED - DT-Prelim Calcs'!$C$7*('DEPRECATED - DT-Prelim Calcs'!$C$8-'DEPRECATED - DT-Prelim Calcs'!$C$9)+'DEPRECATED - DT-Prelim Calcs'!$C$9</f>
        <v>29191.095761415298</v>
      </c>
      <c r="DN165" s="43">
        <f t="shared" si="194"/>
        <v>93</v>
      </c>
      <c r="DO165" s="2">
        <f t="shared" si="224"/>
        <v>0.89769520753137932</v>
      </c>
      <c r="DP165" s="43">
        <f>DO165*'DEPRECATED - DT-Prelim Calcs'!$C$21/DJ$2/'DEPRECATED - DT-Prelim Calcs'!$C$19/'DEPRECATED - DT-Prelim Calcs'!$C$18*3.39*'DEPRECATED - DT-Prelim Calcs'!$C$20</f>
        <v>29.053734754561201</v>
      </c>
      <c r="DQ165" s="36">
        <f t="shared" si="225"/>
        <v>0</v>
      </c>
      <c r="DR165" s="43">
        <f>DP164*'DEPRECATED - DT-Prelim Calcs'!$C$11+DR164</f>
        <v>-2257.4598755872157</v>
      </c>
      <c r="DS165" s="43">
        <f>DS164+0.5*DP165*'DEPRECATED - DT-Prelim Calcs'!$C$11^2+DR165*'DEPRECATED - DT-Prelim Calcs'!$C$11</f>
        <v>-1095914.4090858561</v>
      </c>
      <c r="DT165" s="43">
        <f>MIN('Drive Train'!$F$35-DN164*'DEPRECATED - DT-Prelim Calcs'!$C$21*'Drive Train'!$F$39,DT164+DN$2)</f>
        <v>7.1920000000000002</v>
      </c>
      <c r="DU165" s="43">
        <f>'Drive Train'!$F$35-DN165*'DEPRECATED - DT-Prelim Calcs'!$C$21*'Drive Train'!$F$39</f>
        <v>7.1920000000000002</v>
      </c>
      <c r="DV165" s="1">
        <f>IF(DS165&gt;='Drive Train'!$F$29,1,0)</f>
        <v>0</v>
      </c>
      <c r="DW165" s="43">
        <f t="shared" si="226"/>
        <v>103.33333333333333</v>
      </c>
      <c r="DX165" s="49">
        <f>DX164+'DEPRECATED - DT-Prelim Calcs'!$C$11</f>
        <v>644</v>
      </c>
      <c r="DY165" s="2">
        <f>EI165/'Drive Train'!$F$35</f>
        <v>0.57999999999999996</v>
      </c>
      <c r="DZ165" s="36">
        <f>EG165*12*60/(PI() * 'Drive Train'!$F$15)/DY$2*DY165</f>
        <v>-392015.29096798366</v>
      </c>
      <c r="EA165" s="2">
        <f>('DEPRECATED - DT-Prelim Calcs'!$C$6*DY165-DZ165)/('DEPRECATED - DT-Prelim Calcs'!$C$6*DY165)*'DEPRECATED - DT-Prelim Calcs'!$C$7*DY165</f>
        <v>290.8944499435492</v>
      </c>
      <c r="EB165" s="43">
        <f>EA165/'DEPRECATED - DT-Prelim Calcs'!$C$7*('DEPRECATED - DT-Prelim Calcs'!$C$8-'DEPRECATED - DT-Prelim Calcs'!$C$9)+'DEPRECATED - DT-Prelim Calcs'!$C$9</f>
        <v>15848.734959611262</v>
      </c>
      <c r="EC165" s="43">
        <f t="shared" si="195"/>
        <v>93</v>
      </c>
      <c r="ED165" s="2">
        <f t="shared" si="227"/>
        <v>0.78888366722454539</v>
      </c>
      <c r="EE165" s="43">
        <f>ED165*'DEPRECATED - DT-Prelim Calcs'!$C$21/DY$2/'DEPRECATED - DT-Prelim Calcs'!$C$19/'DEPRECATED - DT-Prelim Calcs'!$C$18*3.39*'DEPRECATED - DT-Prelim Calcs'!$C$20</f>
        <v>29.053734754561201</v>
      </c>
      <c r="EF165" s="36">
        <f t="shared" si="228"/>
        <v>0</v>
      </c>
      <c r="EG165" s="43">
        <f>EE164*'DEPRECATED - DT-Prelim Calcs'!$C$11+EG164</f>
        <v>-1072.4071388017092</v>
      </c>
      <c r="EH165" s="43">
        <f>EH164+0.5*EE165*'DEPRECATED - DT-Prelim Calcs'!$C$11^2+EG165*'DEPRECATED - DT-Prelim Calcs'!$C$11</f>
        <v>-1090094.6267600041</v>
      </c>
      <c r="EI165" s="43">
        <f>MIN('Drive Train'!$F$35-EC164*'DEPRECATED - DT-Prelim Calcs'!$C$21*'Drive Train'!$F$39,EI164+EC$2)</f>
        <v>7.1920000000000002</v>
      </c>
      <c r="EJ165" s="43">
        <f>'Drive Train'!$F$35-EC165*'DEPRECATED - DT-Prelim Calcs'!$C$21*'Drive Train'!$F$39</f>
        <v>7.1920000000000002</v>
      </c>
      <c r="EK165" s="1">
        <f>IF(EH165&gt;='Drive Train'!$F$29,1,0)</f>
        <v>0</v>
      </c>
      <c r="EL165" s="43">
        <f t="shared" si="229"/>
        <v>103.33333333333333</v>
      </c>
      <c r="EM165" s="49">
        <f>EM164+'DEPRECATED - DT-Prelim Calcs'!$C$11</f>
        <v>644</v>
      </c>
      <c r="EN165" s="2">
        <f>EX165/'Drive Train'!$F$35</f>
        <v>0.57999999999999996</v>
      </c>
      <c r="EO165" s="36">
        <f>EV165*12*60/(PI() * 'Drive Train'!$F$15)/EN$2*EN165</f>
        <v>-64291.946182292195</v>
      </c>
      <c r="EP165" s="2">
        <f>('DEPRECATED - DT-Prelim Calcs'!$C$6*EN165-EO165)/('DEPRECATED - DT-Prelim Calcs'!$C$6*EN165)*'DEPRECATED - DT-Prelim Calcs'!$C$7*EN165</f>
        <v>49.981834419271223</v>
      </c>
      <c r="EQ165" s="43">
        <f>EP165/'DEPRECATED - DT-Prelim Calcs'!$C$7*('DEPRECATED - DT-Prelim Calcs'!$C$8-'DEPRECATED - DT-Prelim Calcs'!$C$9)+'DEPRECATED - DT-Prelim Calcs'!$C$9</f>
        <v>2724.3909795573127</v>
      </c>
      <c r="ER165" s="43">
        <f t="shared" si="196"/>
        <v>93</v>
      </c>
      <c r="ES165" s="2">
        <f t="shared" si="230"/>
        <v>0.7035989464435134</v>
      </c>
      <c r="ET165" s="43">
        <f>ES165*'DEPRECATED - DT-Prelim Calcs'!$C$21/EN$2/'DEPRECATED - DT-Prelim Calcs'!$C$19/'DEPRECATED - DT-Prelim Calcs'!$C$18*3.39*'DEPRECATED - DT-Prelim Calcs'!$C$20</f>
        <v>29.053734754561201</v>
      </c>
      <c r="EU165" s="36">
        <f t="shared" si="231"/>
        <v>0</v>
      </c>
      <c r="EV165" s="43">
        <f>ET164*'DEPRECATED - DT-Prelim Calcs'!$C$11+EV164</f>
        <v>-156.86479171425867</v>
      </c>
      <c r="EW165" s="43">
        <f>EW164+0.5*ET165*'DEPRECATED - DT-Prelim Calcs'!$C$11^2+EV165*'DEPRECATED - DT-Prelim Calcs'!$C$11</f>
        <v>-1911613.2525585385</v>
      </c>
      <c r="EX165" s="43">
        <f>MIN('Drive Train'!$F$35-ER164*'DEPRECATED - DT-Prelim Calcs'!$C$21*'Drive Train'!$F$39,EX164+ER$2)</f>
        <v>7.1920000000000002</v>
      </c>
      <c r="EY165" s="43">
        <f>'Drive Train'!$F$35-ER165*'DEPRECATED - DT-Prelim Calcs'!$C$21*'Drive Train'!$F$39</f>
        <v>7.1920000000000002</v>
      </c>
      <c r="EZ165" s="1">
        <f>IF(EW165&gt;='Drive Train'!$F$29,1,0)</f>
        <v>0</v>
      </c>
      <c r="FA165" s="43">
        <f t="shared" si="232"/>
        <v>103.33333333333333</v>
      </c>
      <c r="FB165" s="49">
        <f>FB164+'DEPRECATED - DT-Prelim Calcs'!$C$11</f>
        <v>644</v>
      </c>
      <c r="FC165" s="2">
        <f>FM165/'Drive Train'!$F$35</f>
        <v>0.57999999999999996</v>
      </c>
      <c r="FD165" s="36">
        <f>FK165*12*60/(PI() * 'Drive Train'!$F$15)/FC$2*FC165</f>
        <v>-2289024.8249841123</v>
      </c>
      <c r="FE165" s="2">
        <f>('DEPRECATED - DT-Prelim Calcs'!$C$6*FC165-FD165)/('DEPRECATED - DT-Prelim Calcs'!$C$6*FC165)*'DEPRECATED - DT-Prelim Calcs'!$C$7*FC165</f>
        <v>1685.4045932876938</v>
      </c>
      <c r="FF165" s="43">
        <f>FE165/'DEPRECATED - DT-Prelim Calcs'!$C$7*('DEPRECATED - DT-Prelim Calcs'!$C$8-'DEPRECATED - DT-Prelim Calcs'!$C$9)+'DEPRECATED - DT-Prelim Calcs'!$C$9</f>
        <v>91818.317395523613</v>
      </c>
      <c r="FG165" s="43">
        <f t="shared" si="197"/>
        <v>93</v>
      </c>
      <c r="FH165" s="2">
        <f t="shared" si="233"/>
        <v>0.63495514679048781</v>
      </c>
      <c r="FI165" s="43">
        <f>FH165*'DEPRECATED - DT-Prelim Calcs'!$C$21/FC$2/'DEPRECATED - DT-Prelim Calcs'!$C$19/'DEPRECATED - DT-Prelim Calcs'!$C$18*3.39*'DEPRECATED - DT-Prelim Calcs'!$C$20</f>
        <v>29.053734754561205</v>
      </c>
      <c r="FJ165" s="36">
        <f t="shared" si="234"/>
        <v>0</v>
      </c>
      <c r="FK165" s="43">
        <f>FI164*'DEPRECATED - DT-Prelim Calcs'!$C$11+FK164</f>
        <v>-5040.0781988048429</v>
      </c>
      <c r="FL165" s="43">
        <f>FL164+0.5*FI165*'DEPRECATED - DT-Prelim Calcs'!$C$11^2+FK165*'DEPRECATED - DT-Prelim Calcs'!$C$11</f>
        <v>-2343442.005115767</v>
      </c>
      <c r="FM165" s="43">
        <f>MIN('Drive Train'!$F$35-FG164*'DEPRECATED - DT-Prelim Calcs'!$C$21*'Drive Train'!$F$39,FM164+FG$2)</f>
        <v>7.1920000000000002</v>
      </c>
      <c r="FN165" s="43">
        <f>'Drive Train'!$F$35-FG165*'DEPRECATED - DT-Prelim Calcs'!$C$21*'Drive Train'!$F$39</f>
        <v>7.1920000000000002</v>
      </c>
      <c r="FO165" s="1">
        <f>IF(FL165&gt;='Drive Train'!$F$29,1,0)</f>
        <v>0</v>
      </c>
      <c r="FP165" s="43">
        <f t="shared" si="235"/>
        <v>103.33333333333333</v>
      </c>
      <c r="FQ165" s="49">
        <f>FQ164+'DEPRECATED - DT-Prelim Calcs'!$C$11</f>
        <v>644</v>
      </c>
      <c r="FR165" s="2">
        <f>GB165/'Drive Train'!$F$35</f>
        <v>0.57999999999999996</v>
      </c>
      <c r="FS165" s="36">
        <f>FZ165*12*60/(PI() * 'Drive Train'!$F$15)/FR$2*FR165</f>
        <v>-1331686.636513273</v>
      </c>
      <c r="FT165" s="2">
        <f>('DEPRECATED - DT-Prelim Calcs'!$C$6*FR165-FS165)/('DEPRECATED - DT-Prelim Calcs'!$C$6*FR165)*'DEPRECATED - DT-Prelim Calcs'!$C$7*FR165</f>
        <v>981.65598765630887</v>
      </c>
      <c r="FU165" s="43">
        <f>FT165/'DEPRECATED - DT-Prelim Calcs'!$C$7*('DEPRECATED - DT-Prelim Calcs'!$C$8-'DEPRECATED - DT-Prelim Calcs'!$C$9)+'DEPRECATED - DT-Prelim Calcs'!$C$9</f>
        <v>53479.773954410848</v>
      </c>
      <c r="FV165" s="43">
        <f t="shared" si="198"/>
        <v>93</v>
      </c>
      <c r="FW165" s="2">
        <f t="shared" si="236"/>
        <v>0.57851468929799987</v>
      </c>
      <c r="FX165" s="43">
        <f>FW165*'DEPRECATED - DT-Prelim Calcs'!$C$21/FR$2/'DEPRECATED - DT-Prelim Calcs'!$C$19/'DEPRECATED - DT-Prelim Calcs'!$C$18*3.39*'DEPRECATED - DT-Prelim Calcs'!$C$20</f>
        <v>29.053734754561201</v>
      </c>
      <c r="FY165" s="36">
        <f t="shared" si="237"/>
        <v>0</v>
      </c>
      <c r="FZ165" s="43">
        <f>FX164*'DEPRECATED - DT-Prelim Calcs'!$C$11+FZ164</f>
        <v>-2671.5306220650054</v>
      </c>
      <c r="GA165" s="43">
        <f>GA164+0.5*FX165*'DEPRECATED - DT-Prelim Calcs'!$C$11^2+FZ165*'DEPRECATED - DT-Prelim Calcs'!$C$11</f>
        <v>-2547387.0168269454</v>
      </c>
      <c r="GB165" s="43">
        <f>MIN('Drive Train'!$F$35-FV164*'DEPRECATED - DT-Prelim Calcs'!$C$21*'Drive Train'!$F$39,GB164+FV$2)</f>
        <v>7.1920000000000002</v>
      </c>
      <c r="GC165" s="43">
        <f>'Drive Train'!$F$35-FV165*'DEPRECATED - DT-Prelim Calcs'!$C$21*'Drive Train'!$F$39</f>
        <v>7.1920000000000002</v>
      </c>
      <c r="GD165" s="1">
        <f>IF(GA165&gt;='Drive Train'!$F$29,1,0)</f>
        <v>0</v>
      </c>
      <c r="GE165" s="43">
        <f t="shared" si="238"/>
        <v>103.33333333333333</v>
      </c>
      <c r="GF165" s="49">
        <f>GF164+'DEPRECATED - DT-Prelim Calcs'!$C$11</f>
        <v>644</v>
      </c>
      <c r="GG165" s="2">
        <f>GQ165/'Drive Train'!$F$35</f>
        <v>0.86451612903225805</v>
      </c>
      <c r="GH165" s="36">
        <f>GO165*12*60/(PI() * 'Drive Train'!$F$15)/GG$2*GG165</f>
        <v>-256867.57432293723</v>
      </c>
      <c r="GI165" s="2">
        <f>('DEPRECATED - DT-Prelim Calcs'!$C$6*GG165-GH165)/('DEPRECATED - DT-Prelim Calcs'!$C$6*GG165)*'DEPRECATED - DT-Prelim Calcs'!$C$7*GG165</f>
        <v>192.88043073522016</v>
      </c>
      <c r="GJ165" s="43">
        <f>GI165/'DEPRECATED - DT-Prelim Calcs'!$C$7*('DEPRECATED - DT-Prelim Calcs'!$C$8-'DEPRECATED - DT-Prelim Calcs'!$C$9)+'DEPRECATED - DT-Prelim Calcs'!$C$9</f>
        <v>10509.165256470949</v>
      </c>
      <c r="GK165" s="43">
        <f t="shared" si="239"/>
        <v>29.999999999999982</v>
      </c>
      <c r="GL165" s="2">
        <f t="shared" si="240"/>
        <v>1.4462867232450001</v>
      </c>
      <c r="GM165" s="43">
        <f>GL165*'DEPRECATED - DT-Prelim Calcs'!$C$21/GG$2/'DEPRECATED - DT-Prelim Calcs'!$C$19/'DEPRECATED - DT-Prelim Calcs'!$C$18*3.39*'DEPRECATED - DT-Prelim Calcs'!$C$20</f>
        <v>29.053734754561201</v>
      </c>
      <c r="GN165" s="36">
        <f t="shared" si="241"/>
        <v>0</v>
      </c>
      <c r="GO165" s="43">
        <f>GM164*'DEPRECATED - DT-Prelim Calcs'!$C$11+GO164</f>
        <v>-864.29559900461118</v>
      </c>
      <c r="GP165" s="43">
        <f>GP164+0.5*GM165*'DEPRECATED - DT-Prelim Calcs'!$C$11^2+GO165*'DEPRECATED - DT-Prelim Calcs'!$C$11</f>
        <v>-214943.39597055348</v>
      </c>
      <c r="GQ165" s="43">
        <f>MIN('Drive Train'!$F$35-GK164*'DEPRECATED - DT-Prelim Calcs'!$C$21*'Drive Train'!$F$39,GQ164+GK$2)</f>
        <v>10.72</v>
      </c>
      <c r="GR165" s="43">
        <f>'Drive Train'!$F$35-GK165*'DEPRECATED - DT-Prelim Calcs'!$C$21*'Drive Train'!$F$39</f>
        <v>10.72</v>
      </c>
      <c r="GS165" s="1">
        <f>IF(GP165&gt;='Drive Train'!$F$29,1,0)</f>
        <v>0</v>
      </c>
      <c r="GT165" s="43">
        <f t="shared" si="242"/>
        <v>33.333333333333314</v>
      </c>
      <c r="GU165" s="49">
        <f>GU164+'DEPRECATED - DT-Prelim Calcs'!$C$11</f>
        <v>644</v>
      </c>
      <c r="GV165" s="2">
        <f>HF165/'Drive Train'!$F$35</f>
        <v>0.84946236559139798</v>
      </c>
      <c r="GW165" s="36">
        <f>HD165*12*60/(PI() * 'Drive Train'!$F$15)/GV$2*GV165</f>
        <v>-33847.598003872416</v>
      </c>
      <c r="GX165" s="2">
        <f>('DEPRECATED - DT-Prelim Calcs'!$C$6*GV165-GW165)/('DEPRECATED - DT-Prelim Calcs'!$C$6*GV165)*'DEPRECATED - DT-Prelim Calcs'!$C$7*GV165</f>
        <v>28.865676713771247</v>
      </c>
      <c r="GY165" s="43">
        <f>GX165/'DEPRECATED - DT-Prelim Calcs'!$C$7*('DEPRECATED - DT-Prelim Calcs'!$C$8-'DEPRECATED - DT-Prelim Calcs'!$C$9)+'DEPRECATED - DT-Prelim Calcs'!$C$9</f>
        <v>1574.0331344069409</v>
      </c>
      <c r="GZ165" s="43">
        <f t="shared" si="199"/>
        <v>33.333333333333314</v>
      </c>
      <c r="HA165" s="2">
        <f t="shared" si="243"/>
        <v>1.4462867232450001</v>
      </c>
      <c r="HB165" s="43">
        <f>HA165*'DEPRECATED - DT-Prelim Calcs'!$C$21/GV$2/'DEPRECATED - DT-Prelim Calcs'!$C$19/'DEPRECATED - DT-Prelim Calcs'!$C$18*3.39*'DEPRECATED - DT-Prelim Calcs'!$C$20</f>
        <v>29.053734754561201</v>
      </c>
      <c r="HC165" s="36">
        <f t="shared" si="244"/>
        <v>0</v>
      </c>
      <c r="HD165" s="43">
        <f>HB164*'DEPRECATED - DT-Prelim Calcs'!$C$11+HD164</f>
        <v>-115.90704367613957</v>
      </c>
      <c r="HE165" s="43">
        <f>HE164+0.5*HB165*'DEPRECATED - DT-Prelim Calcs'!$C$11^2+HD165*'DEPRECATED - DT-Prelim Calcs'!$C$11</f>
        <v>-223109.37626265586</v>
      </c>
      <c r="HF165" s="43">
        <f>MIN('Drive Train'!$F$35-GZ164*'DEPRECATED - DT-Prelim Calcs'!$C$21*'Drive Train'!$F$39,HF164+GZ$2)</f>
        <v>10.533333333333335</v>
      </c>
      <c r="HG165" s="43">
        <f>'Drive Train'!$F$35-GZ165*'DEPRECATED - DT-Prelim Calcs'!$C$21*'Drive Train'!$F$39</f>
        <v>10.533333333333335</v>
      </c>
      <c r="HH165" s="1">
        <f>IF(HE165&gt;='Drive Train'!$F$29,1,0)</f>
        <v>0</v>
      </c>
      <c r="HI165" s="43">
        <f t="shared" si="245"/>
        <v>37.037037037037017</v>
      </c>
      <c r="HJ165" s="49">
        <f>HJ164+'DEPRECATED - DT-Prelim Calcs'!$C$11</f>
        <v>644</v>
      </c>
      <c r="HK165" s="2">
        <f>HU165/'Drive Train'!$F$35</f>
        <v>0.83440860215053769</v>
      </c>
      <c r="HL165" s="36">
        <f>HS165*12*60/(PI() * 'Drive Train'!$F$15)/HK$2*HK165</f>
        <v>-166931.55793920232</v>
      </c>
      <c r="HM165" s="2">
        <f>('DEPRECATED - DT-Prelim Calcs'!$C$6*HK165-HL165)/('DEPRECATED - DT-Prelim Calcs'!$C$6*HK165)*'DEPRECATED - DT-Prelim Calcs'!$C$7*HK165</f>
        <v>126.62638680409528</v>
      </c>
      <c r="HN165" s="43">
        <f>HM165/'DEPRECATED - DT-Prelim Calcs'!$C$7*('DEPRECATED - DT-Prelim Calcs'!$C$8-'DEPRECATED - DT-Prelim Calcs'!$C$9)+'DEPRECATED - DT-Prelim Calcs'!$C$9</f>
        <v>6899.8031617156375</v>
      </c>
      <c r="HO165" s="43">
        <f t="shared" si="200"/>
        <v>36.66666666666665</v>
      </c>
      <c r="HP165" s="2">
        <f t="shared" si="246"/>
        <v>1.4462867232450001</v>
      </c>
      <c r="HQ165" s="43">
        <f>HP165*'DEPRECATED - DT-Prelim Calcs'!$C$21/HK$2/'DEPRECATED - DT-Prelim Calcs'!$C$19/'DEPRECATED - DT-Prelim Calcs'!$C$18*3.39*'DEPRECATED - DT-Prelim Calcs'!$C$20</f>
        <v>29.053734754561201</v>
      </c>
      <c r="HR165" s="36">
        <f t="shared" si="247"/>
        <v>0</v>
      </c>
      <c r="HS165" s="43">
        <f>HQ164*'DEPRECATED - DT-Prelim Calcs'!$C$11+HS164</f>
        <v>-581.95015887374734</v>
      </c>
      <c r="HT165" s="43">
        <f>HT164+0.5*HQ165*'DEPRECATED - DT-Prelim Calcs'!$C$11^2+HS165*'DEPRECATED - DT-Prelim Calcs'!$C$11</f>
        <v>-236955.88198965206</v>
      </c>
      <c r="HU165" s="43">
        <f>MIN('Drive Train'!$F$35-HO164*'DEPRECATED - DT-Prelim Calcs'!$C$21*'Drive Train'!$F$39,HU164+HO$2)</f>
        <v>10.346666666666668</v>
      </c>
      <c r="HV165" s="43">
        <f>'Drive Train'!$F$35-HO165*'DEPRECATED - DT-Prelim Calcs'!$C$21*'Drive Train'!$F$39</f>
        <v>10.346666666666668</v>
      </c>
      <c r="HW165" s="1">
        <f>IF(HT165&gt;='Drive Train'!$F$29,1,0)</f>
        <v>0</v>
      </c>
      <c r="HX165" s="43">
        <f t="shared" si="248"/>
        <v>40.740740740740726</v>
      </c>
      <c r="HY165" s="49">
        <f>HY164+'DEPRECATED - DT-Prelim Calcs'!$C$11</f>
        <v>644</v>
      </c>
      <c r="HZ165" s="2">
        <f>IJ165/'Drive Train'!$F$35</f>
        <v>0.8193548387096774</v>
      </c>
      <c r="IA165" s="36">
        <f>IH165*12*60/(PI() * 'Drive Train'!$F$15)/HZ$2*HZ165</f>
        <v>-250220.97717872649</v>
      </c>
      <c r="IB165" s="2">
        <f>('DEPRECATED - DT-Prelim Calcs'!$C$6*HZ165-IA165)/('DEPRECATED - DT-Prelim Calcs'!$C$6*HZ165)*'DEPRECATED - DT-Prelim Calcs'!$C$7*HZ165</f>
        <v>187.78264613214202</v>
      </c>
      <c r="IC165" s="43">
        <f>IB165/'DEPRECATED - DT-Prelim Calcs'!$C$7*('DEPRECATED - DT-Prelim Calcs'!$C$8-'DEPRECATED - DT-Prelim Calcs'!$C$9)+'DEPRECATED - DT-Prelim Calcs'!$C$9</f>
        <v>10231.450125109228</v>
      </c>
      <c r="ID165" s="43">
        <f t="shared" si="201"/>
        <v>39.999999999999986</v>
      </c>
      <c r="IE165" s="2">
        <f t="shared" si="249"/>
        <v>1.4462867232450001</v>
      </c>
      <c r="IF165" s="43">
        <f>IE165*'DEPRECATED - DT-Prelim Calcs'!$C$21/HZ$2/'DEPRECATED - DT-Prelim Calcs'!$C$19/'DEPRECATED - DT-Prelim Calcs'!$C$18*3.39*'DEPRECATED - DT-Prelim Calcs'!$C$20</f>
        <v>29.053734754561201</v>
      </c>
      <c r="IG165" s="36">
        <f t="shared" si="250"/>
        <v>0</v>
      </c>
      <c r="IH165" s="43">
        <f>IF164*'DEPRECATED - DT-Prelim Calcs'!$C$11+IH164</f>
        <v>-888.33712066350051</v>
      </c>
      <c r="II165" s="43">
        <f>II164+0.5*IF165*'DEPRECATED - DT-Prelim Calcs'!$C$11^2+IH165*'DEPRECATED - DT-Prelim Calcs'!$C$11</f>
        <v>-222933.18240977338</v>
      </c>
      <c r="IJ165" s="43">
        <f>MIN('Drive Train'!$F$35-ID164*'DEPRECATED - DT-Prelim Calcs'!$C$21*'Drive Train'!$F$39,IJ164+ID$2)</f>
        <v>10.16</v>
      </c>
      <c r="IK165" s="43">
        <f>'Drive Train'!$F$35-ID165*'DEPRECATED - DT-Prelim Calcs'!$C$21*'Drive Train'!$F$39</f>
        <v>10.16</v>
      </c>
      <c r="IL165" s="1">
        <f>IF(II165&gt;='Drive Train'!$F$29,1,0)</f>
        <v>0</v>
      </c>
      <c r="IM165" s="43">
        <f t="shared" si="251"/>
        <v>44.444444444444429</v>
      </c>
      <c r="IN165" s="49">
        <f>IN164+'DEPRECATED - DT-Prelim Calcs'!$C$11</f>
        <v>644</v>
      </c>
      <c r="IO165" s="2">
        <f>IY165/'Drive Train'!$F$35</f>
        <v>0.80430107526881722</v>
      </c>
      <c r="IP165" s="36">
        <f>IW165*12*60/(PI() * 'Drive Train'!$F$15)/IO$2*IO165</f>
        <v>-63774.935385216668</v>
      </c>
      <c r="IQ165" s="2">
        <f>('DEPRECATED - DT-Prelim Calcs'!$C$6*IO165-IP165)/('DEPRECATED - DT-Prelim Calcs'!$C$6*IO165)*'DEPRECATED - DT-Prelim Calcs'!$C$7*IO165</f>
        <v>50.653746801108895</v>
      </c>
      <c r="IR165" s="43">
        <f>IQ165/'DEPRECATED - DT-Prelim Calcs'!$C$7*('DEPRECATED - DT-Prelim Calcs'!$C$8-'DEPRECATED - DT-Prelim Calcs'!$C$9)+'DEPRECATED - DT-Prelim Calcs'!$C$9</f>
        <v>2760.9951615529467</v>
      </c>
      <c r="IS165" s="43">
        <f t="shared" si="202"/>
        <v>43.333333333333321</v>
      </c>
      <c r="IT165" s="2">
        <f t="shared" si="252"/>
        <v>1.4462867232450001</v>
      </c>
      <c r="IU165" s="43">
        <f>IT165*'DEPRECATED - DT-Prelim Calcs'!$C$21/IO$2/'DEPRECATED - DT-Prelim Calcs'!$C$19/'DEPRECATED - DT-Prelim Calcs'!$C$18*3.39*'DEPRECATED - DT-Prelim Calcs'!$C$20</f>
        <v>29.053734754561201</v>
      </c>
      <c r="IV165" s="36">
        <f t="shared" si="253"/>
        <v>0</v>
      </c>
      <c r="IW165" s="43">
        <f>IU164*'DEPRECATED - DT-Prelim Calcs'!$C$11+IW164</f>
        <v>-230.65214361148895</v>
      </c>
      <c r="IX165" s="43">
        <f>IX164+0.5*IU165*'DEPRECATED - DT-Prelim Calcs'!$C$11^2+IW165*'DEPRECATED - DT-Prelim Calcs'!$C$11</f>
        <v>-281219.86892196309</v>
      </c>
      <c r="IY165" s="43">
        <f>MIN('Drive Train'!$F$35-IS164*'DEPRECATED - DT-Prelim Calcs'!$C$21*'Drive Train'!$F$39,IY164+IS$2)</f>
        <v>9.9733333333333345</v>
      </c>
      <c r="IZ165" s="43">
        <f>'Drive Train'!$F$35-IS165*'DEPRECATED - DT-Prelim Calcs'!$C$21*'Drive Train'!$F$39</f>
        <v>9.9733333333333345</v>
      </c>
      <c r="JA165" s="1">
        <f>IF(IX165&gt;='Drive Train'!$F$29,1,0)</f>
        <v>0</v>
      </c>
      <c r="JB165" s="43">
        <f t="shared" si="254"/>
        <v>48.148148148148138</v>
      </c>
      <c r="JC165" s="49">
        <f>JC164+'DEPRECATED - DT-Prelim Calcs'!$C$11</f>
        <v>644</v>
      </c>
      <c r="JD165" s="2">
        <f>JN165/'Drive Train'!$F$35</f>
        <v>1.1893614445565868</v>
      </c>
      <c r="JE165" s="36">
        <f>JL165*12*60/(PI() * 'Drive Train'!$F$15)/JD$2*JD165</f>
        <v>-36869.745441895575</v>
      </c>
      <c r="JF165" s="2">
        <f>('DEPRECATED - DT-Prelim Calcs'!$C$6*JD165-JE165)/('DEPRECATED - DT-Prelim Calcs'!$C$6*JD165)*'DEPRECATED - DT-Prelim Calcs'!$C$7*JD165</f>
        <v>32.681413344639715</v>
      </c>
      <c r="JG165" s="43">
        <f>JF165/'DEPRECATED - DT-Prelim Calcs'!$C$7*('DEPRECATED - DT-Prelim Calcs'!$C$8-'DEPRECATED - DT-Prelim Calcs'!$C$9)+'DEPRECATED - DT-Prelim Calcs'!$C$9</f>
        <v>1781.9053538497753</v>
      </c>
      <c r="JH165" s="43">
        <f t="shared" si="203"/>
        <v>46.666666666666657</v>
      </c>
      <c r="JI165" s="2">
        <f t="shared" si="255"/>
        <v>1.4462867232450001</v>
      </c>
      <c r="JJ165" s="43">
        <f>JI165*'DEPRECATED - DT-Prelim Calcs'!$C$21/JD$2/'DEPRECATED - DT-Prelim Calcs'!$C$19/'DEPRECATED - DT-Prelim Calcs'!$C$18*3.39*'DEPRECATED - DT-Prelim Calcs'!$C$20</f>
        <v>29.053734754561201</v>
      </c>
      <c r="JK165" s="36">
        <f t="shared" si="256"/>
        <v>0</v>
      </c>
      <c r="JL165" s="43">
        <f>JJ164*'DEPRECATED - DT-Prelim Calcs'!$C$11+JL164</f>
        <v>-90.174221256622317</v>
      </c>
      <c r="JM165" s="43">
        <f>JM164+0.5*JJ165*'DEPRECATED - DT-Prelim Calcs'!$C$11^2+JL165*'DEPRECATED - DT-Prelim Calcs'!$C$11</f>
        <v>-238388.94784271609</v>
      </c>
      <c r="JN165" s="43">
        <f>MIN('Drive Train'!$F$35-JH164*'DEPRECATED - DT-Prelim Calcs'!$C$21*'Drive Train'!$F$39,JN164+JH$2)</f>
        <v>14.748081912501675</v>
      </c>
      <c r="JO165" s="43">
        <f>'Drive Train'!$F$35-JH165*'DEPRECATED - DT-Prelim Calcs'!$C$21*'Drive Train'!$F$39</f>
        <v>9.7866666666666671</v>
      </c>
      <c r="JP165" s="1">
        <f>IF(JM165&gt;='Drive Train'!$F$29,1,0)</f>
        <v>0</v>
      </c>
      <c r="JQ165" s="43">
        <f>MIN(JG165,'DEPRECATED - DT-Prelim Calcs'!$C$10)*'DEPRECATED - DT-Prelim Calcs'!$C$11*1000/60/60</f>
        <v>103.33333333333333</v>
      </c>
      <c r="JR165" s="49">
        <f>JR164+'DEPRECATED - DT-Prelim Calcs'!$C$11</f>
        <v>644</v>
      </c>
      <c r="JS165" s="2">
        <f>KC165/'Drive Train'!$F$35</f>
        <v>4.3847500933923929</v>
      </c>
      <c r="JT165" s="36">
        <f>KA165*12*60/(PI() * 'Drive Train'!$F$15)/JS$2*JS165</f>
        <v>-1825051.5583258281</v>
      </c>
      <c r="JU165" s="2">
        <f>('DEPRECATED - DT-Prelim Calcs'!$C$6*JS165-JT165)/('DEPRECATED - DT-Prelim Calcs'!$C$6*JS165)*'DEPRECATED - DT-Prelim Calcs'!$C$7*JS165</f>
        <v>1362.1776140740815</v>
      </c>
      <c r="JV165" s="43">
        <f>JU165/'DEPRECATED - DT-Prelim Calcs'!$C$7*('DEPRECATED - DT-Prelim Calcs'!$C$8-'DEPRECATED - DT-Prelim Calcs'!$C$9)+'DEPRECATED - DT-Prelim Calcs'!$C$9</f>
        <v>74209.683453289515</v>
      </c>
      <c r="JW165" s="43">
        <f t="shared" si="204"/>
        <v>49.999999999999993</v>
      </c>
      <c r="JX165" s="2">
        <f t="shared" si="257"/>
        <v>1.4462867232450001</v>
      </c>
      <c r="JY165" s="43">
        <f>JX165*'DEPRECATED - DT-Prelim Calcs'!$C$21/JS$2/'DEPRECATED - DT-Prelim Calcs'!$C$19/'DEPRECATED - DT-Prelim Calcs'!$C$18*3.39*'DEPRECATED - DT-Prelim Calcs'!$C$20</f>
        <v>29.053734754561201</v>
      </c>
      <c r="JZ165" s="36">
        <f t="shared" si="258"/>
        <v>0</v>
      </c>
      <c r="KA165" s="43">
        <f>JY164*'DEPRECATED - DT-Prelim Calcs'!$C$11+KA164</f>
        <v>-1210.7553844950103</v>
      </c>
      <c r="KB165" s="43">
        <f>KB164+0.5*JY165*'DEPRECATED - DT-Prelim Calcs'!$C$11^2+KA165*'DEPRECATED - DT-Prelim Calcs'!$C$11</f>
        <v>-252841.23358650517</v>
      </c>
      <c r="KC165" s="43">
        <f>MIN('Drive Train'!$F$35-JW164*'DEPRECATED - DT-Prelim Calcs'!$C$21*'Drive Train'!$F$39,KC164+JW$2)</f>
        <v>54.370901158065678</v>
      </c>
      <c r="KD165" s="43">
        <f>'Drive Train'!$F$35-JW165*'DEPRECATED - DT-Prelim Calcs'!$C$21*'Drive Train'!$F$39</f>
        <v>9.6000000000000014</v>
      </c>
      <c r="KE165" s="1">
        <f>IF(KB165&gt;='Drive Train'!$F$29,1,0)</f>
        <v>0</v>
      </c>
      <c r="KF165" s="43">
        <f>MIN(JV165,'DEPRECATED - DT-Prelim Calcs'!$C$10)*'DEPRECATED - DT-Prelim Calcs'!$C$11*1000/60/60</f>
        <v>103.33333333333333</v>
      </c>
      <c r="KG165" s="49">
        <f>KG164+'DEPRECATED - DT-Prelim Calcs'!$C$11</f>
        <v>644</v>
      </c>
      <c r="KH165" s="2">
        <f>KR165/'Drive Train'!$F$35</f>
        <v>0.75913978494623657</v>
      </c>
      <c r="KI165" s="36">
        <f>KP165*12*60/(PI() * 'Drive Train'!$F$15)/KH$2*KH165</f>
        <v>-55876.216110132103</v>
      </c>
      <c r="KJ165" s="2">
        <f>('DEPRECATED - DT-Prelim Calcs'!$C$6*KH165-KI165)/('DEPRECATED - DT-Prelim Calcs'!$C$6*KH165)*'DEPRECATED - DT-Prelim Calcs'!$C$7*KH165</f>
        <v>44.635515051667383</v>
      </c>
      <c r="KK165" s="43">
        <f>KJ165/'DEPRECATED - DT-Prelim Calcs'!$C$7*('DEPRECATED - DT-Prelim Calcs'!$C$8-'DEPRECATED - DT-Prelim Calcs'!$C$9)+'DEPRECATED - DT-Prelim Calcs'!$C$9</f>
        <v>2433.1362677400884</v>
      </c>
      <c r="KL165" s="43">
        <f t="shared" si="205"/>
        <v>53.333333333333329</v>
      </c>
      <c r="KM165" s="2">
        <f t="shared" si="259"/>
        <v>1.4462867232450001</v>
      </c>
      <c r="KN165" s="43">
        <f>KM165*'DEPRECATED - DT-Prelim Calcs'!$C$21/KH$2/'DEPRECATED - DT-Prelim Calcs'!$C$19/'DEPRECATED - DT-Prelim Calcs'!$C$18*3.39*'DEPRECATED - DT-Prelim Calcs'!$C$20</f>
        <v>29.053734754561201</v>
      </c>
      <c r="KO165" s="36">
        <f t="shared" si="260"/>
        <v>0</v>
      </c>
      <c r="KP165" s="43">
        <f>KN164*'DEPRECATED - DT-Prelim Calcs'!$C$11+KP164</f>
        <v>-214.10723997881598</v>
      </c>
      <c r="KQ165" s="43">
        <f>KQ164+0.5*KN165*'DEPRECATED - DT-Prelim Calcs'!$C$11^2+KP165*'DEPRECATED - DT-Prelim Calcs'!$C$11</f>
        <v>-259023.87278237482</v>
      </c>
      <c r="KR165" s="43">
        <f>MIN('Drive Train'!$F$35-KL164*'DEPRECATED - DT-Prelim Calcs'!$C$21*'Drive Train'!$F$39,KR164+KL$2)</f>
        <v>9.413333333333334</v>
      </c>
      <c r="KS165" s="43">
        <f>'Drive Train'!$F$35-KL165*'DEPRECATED - DT-Prelim Calcs'!$C$21*'Drive Train'!$F$39</f>
        <v>9.413333333333334</v>
      </c>
      <c r="KT165" s="1">
        <f>IF(KQ165&gt;='Drive Train'!$F$29,1,0)</f>
        <v>0</v>
      </c>
      <c r="KU165" s="43">
        <f>MIN(KK165,'DEPRECATED - DT-Prelim Calcs'!$C$10)*'DEPRECATED - DT-Prelim Calcs'!$C$11*1000/60/60</f>
        <v>103.33333333333333</v>
      </c>
      <c r="KV165" s="49">
        <f>KV164+'DEPRECATED - DT-Prelim Calcs'!$C$11</f>
        <v>644</v>
      </c>
      <c r="KW165" s="2">
        <f>LG165/'Drive Train'!$F$35</f>
        <v>0.74408602150537628</v>
      </c>
      <c r="KX165" s="36">
        <f>LE165*12*60/(PI() * 'Drive Train'!$F$15)/KW$2*KW165</f>
        <v>-33040.993951253506</v>
      </c>
      <c r="KY165" s="2">
        <f>('DEPRECATED - DT-Prelim Calcs'!$C$6*KW165-KX165)/('DEPRECATED - DT-Prelim Calcs'!$C$6*KW165)*'DEPRECATED - DT-Prelim Calcs'!$C$7*KW165</f>
        <v>27.778519182455661</v>
      </c>
      <c r="KZ165" s="43">
        <f>KY165/'DEPRECATED - DT-Prelim Calcs'!$C$7*('DEPRECATED - DT-Prelim Calcs'!$C$8-'DEPRECATED - DT-Prelim Calcs'!$C$9)+'DEPRECATED - DT-Prelim Calcs'!$C$9</f>
        <v>1514.8073882979577</v>
      </c>
      <c r="LA165" s="43">
        <f t="shared" si="206"/>
        <v>56.666666666666664</v>
      </c>
      <c r="LB165" s="2">
        <f t="shared" si="261"/>
        <v>1.4462867232450001</v>
      </c>
      <c r="LC165" s="43">
        <f>LB165*'DEPRECATED - DT-Prelim Calcs'!$C$21/KW$2/'DEPRECATED - DT-Prelim Calcs'!$C$19/'DEPRECATED - DT-Prelim Calcs'!$C$18*3.39*'DEPRECATED - DT-Prelim Calcs'!$C$20</f>
        <v>29.053734754561201</v>
      </c>
      <c r="LD165" s="36">
        <f t="shared" si="262"/>
        <v>0</v>
      </c>
      <c r="LE165" s="43">
        <f>LC164*'DEPRECATED - DT-Prelim Calcs'!$C$11+LE164</f>
        <v>-129.1683389451448</v>
      </c>
      <c r="LF165" s="43">
        <f>LF164+0.5*LC165*'DEPRECATED - DT-Prelim Calcs'!$C$11^2+LE165*'DEPRECATED - DT-Prelim Calcs'!$C$11</f>
        <v>-287149.54188183678</v>
      </c>
      <c r="LG165" s="43">
        <f>MIN('Drive Train'!$F$35-LA164*'DEPRECATED - DT-Prelim Calcs'!$C$21*'Drive Train'!$F$39,LG164+LA$2)</f>
        <v>9.2266666666666666</v>
      </c>
      <c r="LH165" s="43">
        <f>'Drive Train'!$F$35-LA165*'DEPRECATED - DT-Prelim Calcs'!$C$21*'Drive Train'!$F$39</f>
        <v>9.2266666666666666</v>
      </c>
      <c r="LI165" s="1">
        <f>IF(LF165&gt;='Drive Train'!$F$29,1,0)</f>
        <v>0</v>
      </c>
      <c r="LJ165" s="43">
        <f>MIN(KZ165,'DEPRECATED - DT-Prelim Calcs'!$C$10)*'DEPRECATED - DT-Prelim Calcs'!$C$11*1000/60/60</f>
        <v>103.33333333333333</v>
      </c>
      <c r="LK165" s="49">
        <f>LK164+'DEPRECATED - DT-Prelim Calcs'!$C$11</f>
        <v>644</v>
      </c>
      <c r="LL165" s="2">
        <f>LV165/'Drive Train'!$F$35</f>
        <v>0.72903225806451621</v>
      </c>
      <c r="LM165" s="36">
        <f>LT165*12*60/(PI() * 'Drive Train'!$F$15)/LL$2*LL165</f>
        <v>-218065.74169353652</v>
      </c>
      <c r="LN165" s="2">
        <f>('DEPRECATED - DT-Prelim Calcs'!$C$6*LL165-LM165)/('DEPRECATED - DT-Prelim Calcs'!$C$6*LL165)*'DEPRECATED - DT-Prelim Calcs'!$C$7*LL165</f>
        <v>163.72140714340821</v>
      </c>
      <c r="LO165" s="43">
        <f>LN165/'DEPRECATED - DT-Prelim Calcs'!$C$7*('DEPRECATED - DT-Prelim Calcs'!$C$8-'DEPRECATED - DT-Prelim Calcs'!$C$9)+'DEPRECATED - DT-Prelim Calcs'!$C$9</f>
        <v>8920.651284678208</v>
      </c>
      <c r="LP165" s="43">
        <f t="shared" si="207"/>
        <v>60</v>
      </c>
      <c r="LQ165" s="2">
        <f t="shared" si="263"/>
        <v>1.4462867232450001</v>
      </c>
      <c r="LR165" s="43">
        <f>LQ165*'DEPRECATED - DT-Prelim Calcs'!$C$21/LL$2/'DEPRECATED - DT-Prelim Calcs'!$C$19/'DEPRECATED - DT-Prelim Calcs'!$C$18*3.39*'DEPRECATED - DT-Prelim Calcs'!$C$20</f>
        <v>29.053734754561201</v>
      </c>
      <c r="LS165" s="36">
        <f t="shared" si="264"/>
        <v>0</v>
      </c>
      <c r="LT165" s="43">
        <f>LR164*'DEPRECATED - DT-Prelim Calcs'!$C$11+LT164</f>
        <v>-870.09528413736211</v>
      </c>
      <c r="LU165" s="43">
        <f>LU164+0.5*LR165*'DEPRECATED - DT-Prelim Calcs'!$C$11^2+LT165*'DEPRECATED - DT-Prelim Calcs'!$C$11</f>
        <v>-288004.25780583732</v>
      </c>
      <c r="LV165" s="43">
        <f>MIN('Drive Train'!$F$35-LP164*'DEPRECATED - DT-Prelim Calcs'!$C$21*'Drive Train'!$F$39,LV164+LP$2)</f>
        <v>9.0400000000000009</v>
      </c>
      <c r="LW165" s="43">
        <f>'Drive Train'!$F$35-LP165*'DEPRECATED - DT-Prelim Calcs'!$C$21*'Drive Train'!$F$39</f>
        <v>9.0400000000000009</v>
      </c>
      <c r="LX165" s="1">
        <f>IF(LU165&gt;='Drive Train'!$F$29,1,0)</f>
        <v>0</v>
      </c>
      <c r="LY165" s="43">
        <f>MIN(LO165,'DEPRECATED - DT-Prelim Calcs'!$C$10)*'DEPRECATED - DT-Prelim Calcs'!$C$11*1000/60/60</f>
        <v>103.33333333333333</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1"/>
        <v>0</v>
      </c>
      <c r="X166" s="2">
        <f>MAX(MIN(IF(AND(AI165=1,AG166&lt;0),-1,1)*(W166-$C$9)/($C$8-$C$9)*$C$7-$C$29*AE166/T$2 -  AI165*$C$29/2,X$2),MAX(X$4:X165)*-1)</f>
        <v>-0.27672021620693066</v>
      </c>
      <c r="Y166" s="43">
        <f t="shared" si="182"/>
        <v>0</v>
      </c>
      <c r="Z166" s="43">
        <f t="shared" si="183"/>
        <v>0</v>
      </c>
      <c r="AA166" s="43">
        <f t="shared" si="184"/>
        <v>0</v>
      </c>
      <c r="AB166" s="43" t="e">
        <f t="shared" si="185"/>
        <v>#N/A</v>
      </c>
      <c r="AC166" s="36">
        <f t="shared" si="208"/>
        <v>1</v>
      </c>
      <c r="AD166" s="1">
        <f t="shared" si="186"/>
        <v>1</v>
      </c>
      <c r="AE166" s="43">
        <f t="shared" si="187"/>
        <v>0</v>
      </c>
      <c r="AF166" s="43" t="e">
        <f t="shared" si="188"/>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889.49632897085212</v>
      </c>
      <c r="AK166" s="43">
        <f t="shared" si="265"/>
        <v>0</v>
      </c>
      <c r="AL166" s="49">
        <f>AL165+'DEPRECATED - DT-Prelim Calcs'!$C$11</f>
        <v>648</v>
      </c>
      <c r="AM166" s="2">
        <f>AW166/'Drive Train'!$F$35</f>
        <v>0.57999999999999996</v>
      </c>
      <c r="AN166" s="36">
        <f>AU166*12*60/(PI() * 'Drive Train'!$F$15)/AM$2*AM166</f>
        <v>5009.897475141589</v>
      </c>
      <c r="AO166" s="2">
        <f>('DEPRECATED - DT-Prelim Calcs'!$C$6*AM166-AN166)/('DEPRECATED - DT-Prelim Calcs'!$C$6*AM166)*'DEPRECATED - DT-Prelim Calcs'!$C$7*AM166</f>
        <v>-0.96262431950063543</v>
      </c>
      <c r="AP166" s="43">
        <f>AO166/'DEPRECATED - DT-Prelim Calcs'!$C$7*('DEPRECATED - DT-Prelim Calcs'!$C$8-'DEPRECATED - DT-Prelim Calcs'!$C$9)+'DEPRECATED - DT-Prelim Calcs'!$C$9</f>
        <v>-50.941474122049534</v>
      </c>
      <c r="AQ166" s="43">
        <f t="shared" si="189"/>
        <v>-50.941474122049534</v>
      </c>
      <c r="AR166" s="2">
        <f t="shared" si="209"/>
        <v>-1.637360110278931</v>
      </c>
      <c r="AS166" s="43">
        <f>AR166*'DEPRECATED - DT-Prelim Calcs'!$C$21/AM$2/'DEPRECATED - DT-Prelim Calcs'!$C$19/'DEPRECATED - DT-Prelim Calcs'!$C$18*3.39*'DEPRECATED - DT-Prelim Calcs'!$C$20</f>
        <v>-16.446056503584654</v>
      </c>
      <c r="AT166" s="36">
        <f t="shared" si="210"/>
        <v>1</v>
      </c>
      <c r="AU166" s="43">
        <f>AS165*'DEPRECATED - DT-Prelim Calcs'!$C$11+AU165</f>
        <v>50.252417315270975</v>
      </c>
      <c r="AV166" s="43">
        <f>AV165+0.5*AS166*'DEPRECATED - DT-Prelim Calcs'!$C$11^2+AU166*'DEPRECATED - DT-Prelim Calcs'!$C$11</f>
        <v>9617.3567445338322</v>
      </c>
      <c r="AW166" s="43">
        <f>MIN('Drive Train'!$F$35-AQ165*'DEPRECATED - DT-Prelim Calcs'!$C$21*'Drive Train'!$F$39,AW165+AQ$2)</f>
        <v>7.1920000000000002</v>
      </c>
      <c r="AX166" s="43">
        <f>'Drive Train'!$F$35-AQ166*'DEPRECATED - DT-Prelim Calcs'!$C$21*'Drive Train'!$F$39</f>
        <v>15.252722550834774</v>
      </c>
      <c r="AY166" s="1">
        <f>IF(AV166&gt;='Drive Train'!$F$29,1,0)</f>
        <v>1</v>
      </c>
      <c r="AZ166" s="43">
        <f t="shared" si="211"/>
        <v>-56.601637913388373</v>
      </c>
      <c r="BA166" s="49">
        <f>BA165+'DEPRECATED - DT-Prelim Calcs'!$C$11</f>
        <v>648</v>
      </c>
      <c r="BB166" s="2">
        <f>BL166/'Drive Train'!$F$35</f>
        <v>1.5575370633052357</v>
      </c>
      <c r="BC166" s="36">
        <f>BJ166*12*60/(PI() * 'Drive Train'!$F$15)/BB$2*BB166</f>
        <v>-53774.10850735948</v>
      </c>
      <c r="BD166" s="2">
        <f>('DEPRECATED - DT-Prelim Calcs'!$C$6*BB166-BC166)/('DEPRECATED - DT-Prelim Calcs'!$C$6*BB166)*'DEPRECATED - DT-Prelim Calcs'!$C$7*BB166</f>
        <v>46.83471856036801</v>
      </c>
      <c r="BE166" s="43">
        <f>BD166/'DEPRECATED - DT-Prelim Calcs'!$C$7*('DEPRECATED - DT-Prelim Calcs'!$C$8-'DEPRECATED - DT-Prelim Calcs'!$C$9)+'DEPRECATED - DT-Prelim Calcs'!$C$9</f>
        <v>2552.9436230648244</v>
      </c>
      <c r="BF166" s="43">
        <f t="shared" si="190"/>
        <v>93</v>
      </c>
      <c r="BG166" s="2">
        <f t="shared" si="212"/>
        <v>2.0025508475699998</v>
      </c>
      <c r="BH166" s="43">
        <f>BG166*'DEPRECATED - DT-Prelim Calcs'!$C$21/BB$2/'DEPRECATED - DT-Prelim Calcs'!$C$19/'DEPRECATED - DT-Prelim Calcs'!$C$18*3.39*'DEPRECATED - DT-Prelim Calcs'!$C$20</f>
        <v>29.053734754561201</v>
      </c>
      <c r="BI166" s="36">
        <f t="shared" si="213"/>
        <v>0</v>
      </c>
      <c r="BJ166" s="43">
        <f>BH165*'DEPRECATED - DT-Prelim Calcs'!$C$11+BJ165</f>
        <v>-139.05611739242573</v>
      </c>
      <c r="BK166" s="43">
        <f>BK165+0.5*BH166*'DEPRECATED - DT-Prelim Calcs'!$C$11^2+BJ166*'DEPRECATED - DT-Prelim Calcs'!$C$11</f>
        <v>-81953.285327101054</v>
      </c>
      <c r="BL166" s="43">
        <f>MIN('Drive Train'!$F$35-BF165*'DEPRECATED - DT-Prelim Calcs'!$C$21*'Drive Train'!$F$39,BL165+BF$2)</f>
        <v>19.313459584984923</v>
      </c>
      <c r="BM166" s="43">
        <f>'Drive Train'!$F$35-BF166*'DEPRECATED - DT-Prelim Calcs'!$C$21*'Drive Train'!$F$39</f>
        <v>7.1920000000000002</v>
      </c>
      <c r="BN166" s="1">
        <f>IF(BK166&gt;='Drive Train'!$F$29,1,0)</f>
        <v>0</v>
      </c>
      <c r="BO166" s="43">
        <f t="shared" si="214"/>
        <v>103.33333333333333</v>
      </c>
      <c r="BP166" s="49">
        <f>BP165+'DEPRECATED - DT-Prelim Calcs'!$C$11</f>
        <v>648</v>
      </c>
      <c r="BQ166" s="2">
        <f>CA166/'Drive Train'!$F$35</f>
        <v>0.57999999999999996</v>
      </c>
      <c r="BR166" s="36">
        <f>BY166*12*60/(PI() * 'Drive Train'!$F$15)/BQ$2*BQ166</f>
        <v>-108199.1400179456</v>
      </c>
      <c r="BS166" s="2">
        <f>('DEPRECATED - DT-Prelim Calcs'!$C$6*BQ166-BR166)/('DEPRECATED - DT-Prelim Calcs'!$C$6*BQ166)*'DEPRECATED - DT-Prelim Calcs'!$C$7*BQ166</f>
        <v>82.258439292188854</v>
      </c>
      <c r="BT166" s="43">
        <f>BS166/'DEPRECATED - DT-Prelim Calcs'!$C$7*('DEPRECATED - DT-Prelim Calcs'!$C$8-'DEPRECATED - DT-Prelim Calcs'!$C$9)+'DEPRECATED - DT-Prelim Calcs'!$C$9</f>
        <v>4482.7433345744676</v>
      </c>
      <c r="BU166" s="43">
        <f t="shared" si="191"/>
        <v>93</v>
      </c>
      <c r="BV166" s="2">
        <f t="shared" si="215"/>
        <v>1.5313624128476471</v>
      </c>
      <c r="BW166" s="43">
        <f>BV166*'DEPRECATED - DT-Prelim Calcs'!$C$21/BQ$2/'DEPRECATED - DT-Prelim Calcs'!$C$19/'DEPRECATED - DT-Prelim Calcs'!$C$18*3.39*'DEPRECATED - DT-Prelim Calcs'!$C$20</f>
        <v>29.053734754561201</v>
      </c>
      <c r="BX166" s="36">
        <f t="shared" si="216"/>
        <v>0</v>
      </c>
      <c r="BY166" s="43">
        <f>BW165*'DEPRECATED - DT-Prelim Calcs'!$C$11+BY165</f>
        <v>-574.57339994102665</v>
      </c>
      <c r="BZ166" s="43">
        <f>BZ165+0.5*BW166*'DEPRECATED - DT-Prelim Calcs'!$C$11^2+BY166*'DEPRECATED - DT-Prelim Calcs'!$C$11</f>
        <v>-200744.48988765376</v>
      </c>
      <c r="CA166" s="43">
        <f>MIN('Drive Train'!$F$35-BU165*'DEPRECATED - DT-Prelim Calcs'!$C$21*'Drive Train'!$F$39,CA165+BU$2)</f>
        <v>7.1920000000000002</v>
      </c>
      <c r="CB166" s="43">
        <f>'Drive Train'!$F$35-BU166*'DEPRECATED - DT-Prelim Calcs'!$C$21*'Drive Train'!$F$39</f>
        <v>7.1920000000000002</v>
      </c>
      <c r="CC166" s="1">
        <f>IF(BZ166&gt;='Drive Train'!$F$29,1,0)</f>
        <v>0</v>
      </c>
      <c r="CD166" s="43">
        <f t="shared" si="217"/>
        <v>103.33333333333333</v>
      </c>
      <c r="CE166" s="49">
        <f>CE165+'DEPRECATED - DT-Prelim Calcs'!$C$11</f>
        <v>648</v>
      </c>
      <c r="CF166" s="2">
        <f>CP166/'Drive Train'!$F$35</f>
        <v>0.57999999999999996</v>
      </c>
      <c r="CG166" s="36">
        <f>CN166*12*60/(PI() * 'Drive Train'!$F$15)/CF$2*CF166</f>
        <v>-196267.05200015818</v>
      </c>
      <c r="CH166" s="2">
        <f>('DEPRECATED - DT-Prelim Calcs'!$C$6*CF166-CG166)/('DEPRECATED - DT-Prelim Calcs'!$C$6*CF166)*'DEPRECATED - DT-Prelim Calcs'!$C$7*CF166</f>
        <v>146.9980172226868</v>
      </c>
      <c r="CI166" s="43">
        <f>CH166/'DEPRECATED - DT-Prelim Calcs'!$C$7*('DEPRECATED - DT-Prelim Calcs'!$C$8-'DEPRECATED - DT-Prelim Calcs'!$C$9)+'DEPRECATED - DT-Prelim Calcs'!$C$9</f>
        <v>8009.6009382508473</v>
      </c>
      <c r="CJ166" s="43">
        <f t="shared" si="192"/>
        <v>93</v>
      </c>
      <c r="CK166" s="2">
        <f t="shared" si="218"/>
        <v>1.2396743342100003</v>
      </c>
      <c r="CL166" s="43">
        <f>CK166*'DEPRECATED - DT-Prelim Calcs'!$C$21/CF$2/'DEPRECATED - DT-Prelim Calcs'!$C$19/'DEPRECATED - DT-Prelim Calcs'!$C$18*3.39*'DEPRECATED - DT-Prelim Calcs'!$C$20</f>
        <v>29.053734754561205</v>
      </c>
      <c r="CM166" s="36">
        <f t="shared" si="219"/>
        <v>0</v>
      </c>
      <c r="CN166" s="43">
        <f>CL165*'DEPRECATED - DT-Prelim Calcs'!$C$11+CN165</f>
        <v>-843.72075630189238</v>
      </c>
      <c r="CO166" s="43">
        <f>CO165+0.5*CL166*'DEPRECATED - DT-Prelim Calcs'!$C$11^2+CN166*'DEPRECATED - DT-Prelim Calcs'!$C$11</f>
        <v>-383516.59919856908</v>
      </c>
      <c r="CP166" s="43">
        <f>MIN('Drive Train'!$F$35-CJ165*'DEPRECATED - DT-Prelim Calcs'!$C$21*'Drive Train'!$F$39,CP165+CJ$2)</f>
        <v>7.1920000000000002</v>
      </c>
      <c r="CQ166" s="43">
        <f>'Drive Train'!$F$35-CJ166*'DEPRECATED - DT-Prelim Calcs'!$C$21*'Drive Train'!$F$39</f>
        <v>7.1920000000000002</v>
      </c>
      <c r="CR166" s="1">
        <f>IF(CO166&gt;='Drive Train'!$F$29,1,0)</f>
        <v>0</v>
      </c>
      <c r="CS166" s="43">
        <f t="shared" si="220"/>
        <v>103.33333333333333</v>
      </c>
      <c r="CT166" s="49">
        <f>CT165+'DEPRECATED - DT-Prelim Calcs'!$C$11</f>
        <v>648</v>
      </c>
      <c r="CU166" s="2">
        <f>DE166/'Drive Train'!$F$35</f>
        <v>0.57999999999999996</v>
      </c>
      <c r="CV166" s="36">
        <f>DC166*12*60/(PI() * 'Drive Train'!$F$15)/CU$2*CU166</f>
        <v>-174869.47882461504</v>
      </c>
      <c r="CW166" s="2">
        <f>('DEPRECATED - DT-Prelim Calcs'!$C$6*CU166-CV166)/('DEPRECATED - DT-Prelim Calcs'!$C$6*CU166)*'DEPRECATED - DT-Prelim Calcs'!$C$7*CU166</f>
        <v>131.2684532425462</v>
      </c>
      <c r="CX166" s="43">
        <f>CW166/'DEPRECATED - DT-Prelim Calcs'!$C$7*('DEPRECATED - DT-Prelim Calcs'!$C$8-'DEPRECATED - DT-Prelim Calcs'!$C$9)+'DEPRECATED - DT-Prelim Calcs'!$C$9</f>
        <v>7152.6918557506506</v>
      </c>
      <c r="CY166" s="43">
        <f t="shared" si="193"/>
        <v>93</v>
      </c>
      <c r="CZ166" s="2">
        <f t="shared" si="221"/>
        <v>1.0413264407364002</v>
      </c>
      <c r="DA166" s="43">
        <f>CZ166*'DEPRECATED - DT-Prelim Calcs'!$C$21/CU$2/'DEPRECATED - DT-Prelim Calcs'!$C$19/'DEPRECATED - DT-Prelim Calcs'!$C$18*3.39*'DEPRECATED - DT-Prelim Calcs'!$C$20</f>
        <v>29.053734754561201</v>
      </c>
      <c r="DB166" s="36">
        <f t="shared" si="222"/>
        <v>0</v>
      </c>
      <c r="DC166" s="43">
        <f>DA165*'DEPRECATED - DT-Prelim Calcs'!$C$11+DC165</f>
        <v>-631.45824139366277</v>
      </c>
      <c r="DD166" s="43">
        <f>DD165+0.5*DA166*'DEPRECATED - DT-Prelim Calcs'!$C$11^2+DC166*'DEPRECATED - DT-Prelim Calcs'!$C$11</f>
        <v>-668734.0607257646</v>
      </c>
      <c r="DE166" s="43">
        <f>MIN('Drive Train'!$F$35-CY165*'DEPRECATED - DT-Prelim Calcs'!$C$21*'Drive Train'!$F$39,DE165+CY$2)</f>
        <v>7.1920000000000002</v>
      </c>
      <c r="DF166" s="43">
        <f>'Drive Train'!$F$35-CY166*'DEPRECATED - DT-Prelim Calcs'!$C$21*'Drive Train'!$F$39</f>
        <v>7.1920000000000002</v>
      </c>
      <c r="DG166" s="1">
        <f>IF(DD166&gt;='Drive Train'!$F$29,1,0)</f>
        <v>0</v>
      </c>
      <c r="DH166" s="43">
        <f t="shared" si="223"/>
        <v>103.33333333333333</v>
      </c>
      <c r="DI166" s="49">
        <f>DI165+'DEPRECATED - DT-Prelim Calcs'!$C$11</f>
        <v>648</v>
      </c>
      <c r="DJ166" s="2">
        <f>DT166/'Drive Train'!$F$35</f>
        <v>0.57999999999999996</v>
      </c>
      <c r="DK166" s="36">
        <f>DR166*12*60/(PI() * 'Drive Train'!$F$15)/DJ$2*DJ166</f>
        <v>-687849.96282575524</v>
      </c>
      <c r="DL166" s="2">
        <f>('DEPRECATED - DT-Prelim Calcs'!$C$6*DJ166-DK166)/('DEPRECATED - DT-Prelim Calcs'!$C$6*DJ166)*'DEPRECATED - DT-Prelim Calcs'!$C$7*DJ166</f>
        <v>508.3653921085882</v>
      </c>
      <c r="DM166" s="43">
        <f>DL166/'DEPRECATED - DT-Prelim Calcs'!$C$7*('DEPRECATED - DT-Prelim Calcs'!$C$8-'DEPRECATED - DT-Prelim Calcs'!$C$9)+'DEPRECATED - DT-Prelim Calcs'!$C$9</f>
        <v>27696.032555169353</v>
      </c>
      <c r="DN166" s="43">
        <f t="shared" si="194"/>
        <v>93</v>
      </c>
      <c r="DO166" s="2">
        <f t="shared" si="224"/>
        <v>0.89769520753137932</v>
      </c>
      <c r="DP166" s="43">
        <f>DO166*'DEPRECATED - DT-Prelim Calcs'!$C$21/DJ$2/'DEPRECATED - DT-Prelim Calcs'!$C$19/'DEPRECATED - DT-Prelim Calcs'!$C$18*3.39*'DEPRECATED - DT-Prelim Calcs'!$C$20</f>
        <v>29.053734754561201</v>
      </c>
      <c r="DQ166" s="36">
        <f t="shared" si="225"/>
        <v>0</v>
      </c>
      <c r="DR166" s="43">
        <f>DP165*'DEPRECATED - DT-Prelim Calcs'!$C$11+DR165</f>
        <v>-2141.2449365689708</v>
      </c>
      <c r="DS166" s="43">
        <f>DS165+0.5*DP166*'DEPRECATED - DT-Prelim Calcs'!$C$11^2+DR166*'DEPRECATED - DT-Prelim Calcs'!$C$11</f>
        <v>-1104246.9589540954</v>
      </c>
      <c r="DT166" s="43">
        <f>MIN('Drive Train'!$F$35-DN165*'DEPRECATED - DT-Prelim Calcs'!$C$21*'Drive Train'!$F$39,DT165+DN$2)</f>
        <v>7.1920000000000002</v>
      </c>
      <c r="DU166" s="43">
        <f>'Drive Train'!$F$35-DN166*'DEPRECATED - DT-Prelim Calcs'!$C$21*'Drive Train'!$F$39</f>
        <v>7.1920000000000002</v>
      </c>
      <c r="DV166" s="1">
        <f>IF(DS166&gt;='Drive Train'!$F$29,1,0)</f>
        <v>0</v>
      </c>
      <c r="DW166" s="43">
        <f t="shared" si="226"/>
        <v>103.33333333333333</v>
      </c>
      <c r="DX166" s="49">
        <f>DX165+'DEPRECATED - DT-Prelim Calcs'!$C$11</f>
        <v>648</v>
      </c>
      <c r="DY166" s="2">
        <f>EI166/'Drive Train'!$F$35</f>
        <v>0.57999999999999996</v>
      </c>
      <c r="DZ166" s="36">
        <f>EG166*12*60/(PI() * 'Drive Train'!$F$15)/DY$2*DY166</f>
        <v>-349533.26013688574</v>
      </c>
      <c r="EA166" s="2">
        <f>('DEPRECATED - DT-Prelim Calcs'!$C$6*DY166-DZ166)/('DEPRECATED - DT-Prelim Calcs'!$C$6*DY166)*'DEPRECATED - DT-Prelim Calcs'!$C$7*DY166</f>
        <v>259.66549624482673</v>
      </c>
      <c r="EB166" s="43">
        <f>EA166/'DEPRECATED - DT-Prelim Calcs'!$C$7*('DEPRECATED - DT-Prelim Calcs'!$C$8-'DEPRECATED - DT-Prelim Calcs'!$C$9)+'DEPRECATED - DT-Prelim Calcs'!$C$9</f>
        <v>14147.456138710708</v>
      </c>
      <c r="EC166" s="43">
        <f t="shared" si="195"/>
        <v>93</v>
      </c>
      <c r="ED166" s="2">
        <f t="shared" si="227"/>
        <v>0.78888366722454539</v>
      </c>
      <c r="EE166" s="43">
        <f>ED166*'DEPRECATED - DT-Prelim Calcs'!$C$21/DY$2/'DEPRECATED - DT-Prelim Calcs'!$C$19/'DEPRECATED - DT-Prelim Calcs'!$C$18*3.39*'DEPRECATED - DT-Prelim Calcs'!$C$20</f>
        <v>29.053734754561201</v>
      </c>
      <c r="EF166" s="36">
        <f t="shared" si="228"/>
        <v>0</v>
      </c>
      <c r="EG166" s="43">
        <f>EE165*'DEPRECATED - DT-Prelim Calcs'!$C$11+EG165</f>
        <v>-956.19219978346439</v>
      </c>
      <c r="EH166" s="43">
        <f>EH165+0.5*EE166*'DEPRECATED - DT-Prelim Calcs'!$C$11^2+EG166*'DEPRECATED - DT-Prelim Calcs'!$C$11</f>
        <v>-1093686.9656811014</v>
      </c>
      <c r="EI166" s="43">
        <f>MIN('Drive Train'!$F$35-EC165*'DEPRECATED - DT-Prelim Calcs'!$C$21*'Drive Train'!$F$39,EI165+EC$2)</f>
        <v>7.1920000000000002</v>
      </c>
      <c r="EJ166" s="43">
        <f>'Drive Train'!$F$35-EC166*'DEPRECATED - DT-Prelim Calcs'!$C$21*'Drive Train'!$F$39</f>
        <v>7.1920000000000002</v>
      </c>
      <c r="EK166" s="1">
        <f>IF(EH166&gt;='Drive Train'!$F$29,1,0)</f>
        <v>0</v>
      </c>
      <c r="EL166" s="43">
        <f t="shared" si="229"/>
        <v>103.33333333333333</v>
      </c>
      <c r="EM166" s="49">
        <f>EM165+'DEPRECATED - DT-Prelim Calcs'!$C$11</f>
        <v>648</v>
      </c>
      <c r="EN166" s="2">
        <f>EX166/'Drive Train'!$F$35</f>
        <v>0.57999999999999996</v>
      </c>
      <c r="EO166" s="36">
        <f>EV166*12*60/(PI() * 'Drive Train'!$F$15)/EN$2*EN166</f>
        <v>-16660.578280758145</v>
      </c>
      <c r="EP166" s="2">
        <f>('DEPRECATED - DT-Prelim Calcs'!$C$6*EN166-EO166)/('DEPRECATED - DT-Prelim Calcs'!$C$6*EN166)*'DEPRECATED - DT-Prelim Calcs'!$C$7*EN166</f>
        <v>14.96755299949149</v>
      </c>
      <c r="EQ166" s="43">
        <f>EP166/'DEPRECATED - DT-Prelim Calcs'!$C$7*('DEPRECATED - DT-Prelim Calcs'!$C$8-'DEPRECATED - DT-Prelim Calcs'!$C$9)+'DEPRECATED - DT-Prelim Calcs'!$C$9</f>
        <v>816.89654400214829</v>
      </c>
      <c r="ER166" s="43">
        <f t="shared" si="196"/>
        <v>93</v>
      </c>
      <c r="ES166" s="2">
        <f t="shared" si="230"/>
        <v>0.7035989464435134</v>
      </c>
      <c r="ET166" s="43">
        <f>ES166*'DEPRECATED - DT-Prelim Calcs'!$C$21/EN$2/'DEPRECATED - DT-Prelim Calcs'!$C$19/'DEPRECATED - DT-Prelim Calcs'!$C$18*3.39*'DEPRECATED - DT-Prelim Calcs'!$C$20</f>
        <v>29.053734754561201</v>
      </c>
      <c r="EU166" s="36">
        <f t="shared" si="231"/>
        <v>0</v>
      </c>
      <c r="EV166" s="43">
        <f>ET165*'DEPRECATED - DT-Prelim Calcs'!$C$11+EV165</f>
        <v>-40.649852696013866</v>
      </c>
      <c r="EW166" s="43">
        <f>EW165+0.5*ET166*'DEPRECATED - DT-Prelim Calcs'!$C$11^2+EV166*'DEPRECATED - DT-Prelim Calcs'!$C$11</f>
        <v>-1911543.4220912859</v>
      </c>
      <c r="EX166" s="43">
        <f>MIN('Drive Train'!$F$35-ER165*'DEPRECATED - DT-Prelim Calcs'!$C$21*'Drive Train'!$F$39,EX165+ER$2)</f>
        <v>7.1920000000000002</v>
      </c>
      <c r="EY166" s="43">
        <f>'Drive Train'!$F$35-ER166*'DEPRECATED - DT-Prelim Calcs'!$C$21*'Drive Train'!$F$39</f>
        <v>7.1920000000000002</v>
      </c>
      <c r="EZ166" s="1">
        <f>IF(EW166&gt;='Drive Train'!$F$29,1,0)</f>
        <v>0</v>
      </c>
      <c r="FA166" s="43">
        <f t="shared" si="232"/>
        <v>103.33333333333333</v>
      </c>
      <c r="FB166" s="49">
        <f>FB165+'DEPRECATED - DT-Prelim Calcs'!$C$11</f>
        <v>648</v>
      </c>
      <c r="FC166" s="2">
        <f>FM166/'Drive Train'!$F$35</f>
        <v>0.57999999999999996</v>
      </c>
      <c r="FD166" s="36">
        <f>FK166*12*60/(PI() * 'Drive Train'!$F$15)/FC$2*FC166</f>
        <v>-2236244.1200121422</v>
      </c>
      <c r="FE166" s="2">
        <f>('DEPRECATED - DT-Prelim Calcs'!$C$6*FC166-FD166)/('DEPRECATED - DT-Prelim Calcs'!$C$6*FC166)*'DEPRECATED - DT-Prelim Calcs'!$C$7*FC166</f>
        <v>1646.6049841468569</v>
      </c>
      <c r="FF166" s="43">
        <f>FE166/'DEPRECATED - DT-Prelim Calcs'!$C$7*('DEPRECATED - DT-Prelim Calcs'!$C$8-'DEPRECATED - DT-Prelim Calcs'!$C$9)+'DEPRECATED - DT-Prelim Calcs'!$C$9</f>
        <v>89704.607345313838</v>
      </c>
      <c r="FG166" s="43">
        <f t="shared" si="197"/>
        <v>93</v>
      </c>
      <c r="FH166" s="2">
        <f t="shared" si="233"/>
        <v>0.63495514679048781</v>
      </c>
      <c r="FI166" s="43">
        <f>FH166*'DEPRECATED - DT-Prelim Calcs'!$C$21/FC$2/'DEPRECATED - DT-Prelim Calcs'!$C$19/'DEPRECATED - DT-Prelim Calcs'!$C$18*3.39*'DEPRECATED - DT-Prelim Calcs'!$C$20</f>
        <v>29.053734754561205</v>
      </c>
      <c r="FJ166" s="36">
        <f t="shared" si="234"/>
        <v>0</v>
      </c>
      <c r="FK166" s="43">
        <f>FI165*'DEPRECATED - DT-Prelim Calcs'!$C$11+FK165</f>
        <v>-4923.8632597865981</v>
      </c>
      <c r="FL166" s="43">
        <f>FL165+0.5*FI166*'DEPRECATED - DT-Prelim Calcs'!$C$11^2+FK166*'DEPRECATED - DT-Prelim Calcs'!$C$11</f>
        <v>-2362905.028276877</v>
      </c>
      <c r="FM166" s="43">
        <f>MIN('Drive Train'!$F$35-FG165*'DEPRECATED - DT-Prelim Calcs'!$C$21*'Drive Train'!$F$39,FM165+FG$2)</f>
        <v>7.1920000000000002</v>
      </c>
      <c r="FN166" s="43">
        <f>'Drive Train'!$F$35-FG166*'DEPRECATED - DT-Prelim Calcs'!$C$21*'Drive Train'!$F$39</f>
        <v>7.1920000000000002</v>
      </c>
      <c r="FO166" s="1">
        <f>IF(FL166&gt;='Drive Train'!$F$29,1,0)</f>
        <v>0</v>
      </c>
      <c r="FP166" s="43">
        <f t="shared" si="235"/>
        <v>103.33333333333333</v>
      </c>
      <c r="FQ166" s="49">
        <f>FQ165+'DEPRECATED - DT-Prelim Calcs'!$C$11</f>
        <v>648</v>
      </c>
      <c r="FR166" s="2">
        <f>GB166/'Drive Train'!$F$35</f>
        <v>0.57999999999999996</v>
      </c>
      <c r="FS166" s="36">
        <f>FZ166*12*60/(PI() * 'Drive Train'!$F$15)/FR$2*FR166</f>
        <v>-1273756.5944708665</v>
      </c>
      <c r="FT166" s="2">
        <f>('DEPRECATED - DT-Prelim Calcs'!$C$6*FR166-FS166)/('DEPRECATED - DT-Prelim Calcs'!$C$6*FR166)*'DEPRECATED - DT-Prelim Calcs'!$C$7*FR166</f>
        <v>939.07105079441442</v>
      </c>
      <c r="FU166" s="43">
        <f>FT166/'DEPRECATED - DT-Prelim Calcs'!$C$7*('DEPRECATED - DT-Prelim Calcs'!$C$8-'DEPRECATED - DT-Prelim Calcs'!$C$9)+'DEPRECATED - DT-Prelim Calcs'!$C$9</f>
        <v>51159.848289546455</v>
      </c>
      <c r="FV166" s="43">
        <f t="shared" si="198"/>
        <v>93</v>
      </c>
      <c r="FW166" s="2">
        <f t="shared" si="236"/>
        <v>0.57851468929799987</v>
      </c>
      <c r="FX166" s="43">
        <f>FW166*'DEPRECATED - DT-Prelim Calcs'!$C$21/FR$2/'DEPRECATED - DT-Prelim Calcs'!$C$19/'DEPRECATED - DT-Prelim Calcs'!$C$18*3.39*'DEPRECATED - DT-Prelim Calcs'!$C$20</f>
        <v>29.053734754561201</v>
      </c>
      <c r="FY166" s="36">
        <f t="shared" si="237"/>
        <v>0</v>
      </c>
      <c r="FZ166" s="43">
        <f>FX165*'DEPRECATED - DT-Prelim Calcs'!$C$11+FZ165</f>
        <v>-2555.3156830467606</v>
      </c>
      <c r="GA166" s="43">
        <f>GA165+0.5*FX166*'DEPRECATED - DT-Prelim Calcs'!$C$11^2+FZ166*'DEPRECATED - DT-Prelim Calcs'!$C$11</f>
        <v>-2557375.8496810957</v>
      </c>
      <c r="GB166" s="43">
        <f>MIN('Drive Train'!$F$35-FV165*'DEPRECATED - DT-Prelim Calcs'!$C$21*'Drive Train'!$F$39,GB165+FV$2)</f>
        <v>7.1920000000000002</v>
      </c>
      <c r="GC166" s="43">
        <f>'Drive Train'!$F$35-FV166*'DEPRECATED - DT-Prelim Calcs'!$C$21*'Drive Train'!$F$39</f>
        <v>7.1920000000000002</v>
      </c>
      <c r="GD166" s="1">
        <f>IF(GA166&gt;='Drive Train'!$F$29,1,0)</f>
        <v>0</v>
      </c>
      <c r="GE166" s="43">
        <f t="shared" si="238"/>
        <v>103.33333333333333</v>
      </c>
      <c r="GF166" s="49">
        <f>GF165+'DEPRECATED - DT-Prelim Calcs'!$C$11</f>
        <v>648</v>
      </c>
      <c r="GG166" s="2">
        <f>GQ166/'Drive Train'!$F$35</f>
        <v>0.86451612903225805</v>
      </c>
      <c r="GH166" s="36">
        <f>GO166*12*60/(PI() * 'Drive Train'!$F$15)/GG$2*GG166</f>
        <v>-222328.6393566083</v>
      </c>
      <c r="GI166" s="2">
        <f>('DEPRECATED - DT-Prelim Calcs'!$C$6*GG166-GH166)/('DEPRECATED - DT-Prelim Calcs'!$C$6*GG166)*'DEPRECATED - DT-Prelim Calcs'!$C$7*GG166</f>
        <v>167.49052399664922</v>
      </c>
      <c r="GJ166" s="43">
        <f>GI166/'DEPRECATED - DT-Prelim Calcs'!$C$7*('DEPRECATED - DT-Prelim Calcs'!$C$8-'DEPRECATED - DT-Prelim Calcs'!$C$9)+'DEPRECATED - DT-Prelim Calcs'!$C$9</f>
        <v>9125.9837699667096</v>
      </c>
      <c r="GK166" s="43">
        <f t="shared" si="239"/>
        <v>29.999999999999982</v>
      </c>
      <c r="GL166" s="2">
        <f t="shared" si="240"/>
        <v>1.4462867232450001</v>
      </c>
      <c r="GM166" s="43">
        <f>GL166*'DEPRECATED - DT-Prelim Calcs'!$C$21/GG$2/'DEPRECATED - DT-Prelim Calcs'!$C$19/'DEPRECATED - DT-Prelim Calcs'!$C$18*3.39*'DEPRECATED - DT-Prelim Calcs'!$C$20</f>
        <v>29.053734754561201</v>
      </c>
      <c r="GN166" s="36">
        <f t="shared" si="241"/>
        <v>0</v>
      </c>
      <c r="GO166" s="43">
        <f>GM165*'DEPRECATED - DT-Prelim Calcs'!$C$11+GO165</f>
        <v>-748.08065998636641</v>
      </c>
      <c r="GP166" s="43">
        <f>GP165+0.5*GM166*'DEPRECATED - DT-Prelim Calcs'!$C$11^2+GO166*'DEPRECATED - DT-Prelim Calcs'!$C$11</f>
        <v>-217703.28873246245</v>
      </c>
      <c r="GQ166" s="43">
        <f>MIN('Drive Train'!$F$35-GK165*'DEPRECATED - DT-Prelim Calcs'!$C$21*'Drive Train'!$F$39,GQ165+GK$2)</f>
        <v>10.72</v>
      </c>
      <c r="GR166" s="43">
        <f>'Drive Train'!$F$35-GK166*'DEPRECATED - DT-Prelim Calcs'!$C$21*'Drive Train'!$F$39</f>
        <v>10.72</v>
      </c>
      <c r="GS166" s="1">
        <f>IF(GP166&gt;='Drive Train'!$F$29,1,0)</f>
        <v>0</v>
      </c>
      <c r="GT166" s="43">
        <f t="shared" si="242"/>
        <v>33.333333333333314</v>
      </c>
      <c r="GU166" s="49">
        <f>GU165+'DEPRECATED - DT-Prelim Calcs'!$C$11</f>
        <v>648</v>
      </c>
      <c r="GV166" s="2">
        <f>HF166/'Drive Train'!$F$35</f>
        <v>0.84946236559139798</v>
      </c>
      <c r="GW166" s="36">
        <f>HD166*12*60/(PI() * 'Drive Train'!$F$15)/GV$2*GV166</f>
        <v>89.912721749353921</v>
      </c>
      <c r="GX166" s="2">
        <f>('DEPRECATED - DT-Prelim Calcs'!$C$6*GV166-GW166)/('DEPRECATED - DT-Prelim Calcs'!$C$6*GV166)*'DEPRECATED - DT-Prelim Calcs'!$C$7*GV166</f>
        <v>3.9178827791057147</v>
      </c>
      <c r="GY166" s="43">
        <f>GX166/'DEPRECATED - DT-Prelim Calcs'!$C$7*('DEPRECATED - DT-Prelim Calcs'!$C$8-'DEPRECATED - DT-Prelim Calcs'!$C$9)+'DEPRECATED - DT-Prelim Calcs'!$C$9</f>
        <v>214.93689766769938</v>
      </c>
      <c r="GZ166" s="43">
        <f t="shared" si="199"/>
        <v>33.333333333333314</v>
      </c>
      <c r="HA166" s="2">
        <f t="shared" si="243"/>
        <v>0.57606971989227951</v>
      </c>
      <c r="HB166" s="43">
        <f>HA166*'DEPRECATED - DT-Prelim Calcs'!$C$21/GV$2/'DEPRECATED - DT-Prelim Calcs'!$C$19/'DEPRECATED - DT-Prelim Calcs'!$C$18*3.39*'DEPRECATED - DT-Prelim Calcs'!$C$20</f>
        <v>11.572378127299881</v>
      </c>
      <c r="HC166" s="36">
        <f t="shared" si="244"/>
        <v>0</v>
      </c>
      <c r="HD166" s="43">
        <f>HB165*'DEPRECATED - DT-Prelim Calcs'!$C$11+HD165</f>
        <v>0.30789534210524039</v>
      </c>
      <c r="HE166" s="43">
        <f>HE165+0.5*HB166*'DEPRECATED - DT-Prelim Calcs'!$C$11^2+HD166*'DEPRECATED - DT-Prelim Calcs'!$C$11</f>
        <v>-223015.56565626903</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5"/>
        <v>37.037037037037017</v>
      </c>
      <c r="HJ166" s="49">
        <f>HJ165+'DEPRECATED - DT-Prelim Calcs'!$C$11</f>
        <v>648</v>
      </c>
      <c r="HK166" s="2">
        <f>HU166/'Drive Train'!$F$35</f>
        <v>0.83440860215053769</v>
      </c>
      <c r="HL166" s="36">
        <f>HS166*12*60/(PI() * 'Drive Train'!$F$15)/HK$2*HK166</f>
        <v>-133595.47145428779</v>
      </c>
      <c r="HM166" s="2">
        <f>('DEPRECATED - DT-Prelim Calcs'!$C$6*HK166-HL166)/('DEPRECATED - DT-Prelim Calcs'!$C$6*HK166)*'DEPRECATED - DT-Prelim Calcs'!$C$7*HK166</f>
        <v>102.12070567333521</v>
      </c>
      <c r="HN166" s="43">
        <f>HM166/'DEPRECATED - DT-Prelim Calcs'!$C$7*('DEPRECATED - DT-Prelim Calcs'!$C$8-'DEPRECATED - DT-Prelim Calcs'!$C$9)+'DEPRECATED - DT-Prelim Calcs'!$C$9</f>
        <v>5564.7921747413948</v>
      </c>
      <c r="HO166" s="43">
        <f t="shared" si="200"/>
        <v>36.66666666666665</v>
      </c>
      <c r="HP166" s="2">
        <f t="shared" si="246"/>
        <v>1.4462867232450001</v>
      </c>
      <c r="HQ166" s="43">
        <f>HP166*'DEPRECATED - DT-Prelim Calcs'!$C$21/HK$2/'DEPRECATED - DT-Prelim Calcs'!$C$19/'DEPRECATED - DT-Prelim Calcs'!$C$18*3.39*'DEPRECATED - DT-Prelim Calcs'!$C$20</f>
        <v>29.053734754561201</v>
      </c>
      <c r="HR166" s="36">
        <f t="shared" si="247"/>
        <v>0</v>
      </c>
      <c r="HS166" s="43">
        <f>HQ165*'DEPRECATED - DT-Prelim Calcs'!$C$11+HS165</f>
        <v>-465.73521985550252</v>
      </c>
      <c r="HT166" s="43">
        <f>HT165+0.5*HQ166*'DEPRECATED - DT-Prelim Calcs'!$C$11^2+HS166*'DEPRECATED - DT-Prelim Calcs'!$C$11</f>
        <v>-238586.39299103757</v>
      </c>
      <c r="HU166" s="43">
        <f>MIN('Drive Train'!$F$35-HO165*'DEPRECATED - DT-Prelim Calcs'!$C$21*'Drive Train'!$F$39,HU165+HO$2)</f>
        <v>10.346666666666668</v>
      </c>
      <c r="HV166" s="43">
        <f>'Drive Train'!$F$35-HO166*'DEPRECATED - DT-Prelim Calcs'!$C$21*'Drive Train'!$F$39</f>
        <v>10.346666666666668</v>
      </c>
      <c r="HW166" s="1">
        <f>IF(HT166&gt;='Drive Train'!$F$29,1,0)</f>
        <v>0</v>
      </c>
      <c r="HX166" s="43">
        <f t="shared" si="248"/>
        <v>40.740740740740726</v>
      </c>
      <c r="HY166" s="49">
        <f>HY165+'DEPRECATED - DT-Prelim Calcs'!$C$11</f>
        <v>648</v>
      </c>
      <c r="HZ166" s="2">
        <f>IJ166/'Drive Train'!$F$35</f>
        <v>0.8193548387096774</v>
      </c>
      <c r="IA166" s="36">
        <f>IH166*12*60/(PI() * 'Drive Train'!$F$15)/HZ$2*HZ166</f>
        <v>-217486.31493451924</v>
      </c>
      <c r="IB166" s="2">
        <f>('DEPRECATED - DT-Prelim Calcs'!$C$6*HZ166-IA166)/('DEPRECATED - DT-Prelim Calcs'!$C$6*HZ166)*'DEPRECATED - DT-Prelim Calcs'!$C$7*HZ166</f>
        <v>163.71907780528747</v>
      </c>
      <c r="IC166" s="43">
        <f>IB166/'DEPRECATED - DT-Prelim Calcs'!$C$7*('DEPRECATED - DT-Prelim Calcs'!$C$8-'DEPRECATED - DT-Prelim Calcs'!$C$9)+'DEPRECATED - DT-Prelim Calcs'!$C$9</f>
        <v>8920.5243878999881</v>
      </c>
      <c r="ID166" s="43">
        <f t="shared" si="201"/>
        <v>39.999999999999986</v>
      </c>
      <c r="IE166" s="2">
        <f t="shared" si="249"/>
        <v>1.4462867232450001</v>
      </c>
      <c r="IF166" s="43">
        <f>IE166*'DEPRECATED - DT-Prelim Calcs'!$C$21/HZ$2/'DEPRECATED - DT-Prelim Calcs'!$C$19/'DEPRECATED - DT-Prelim Calcs'!$C$18*3.39*'DEPRECATED - DT-Prelim Calcs'!$C$20</f>
        <v>29.053734754561201</v>
      </c>
      <c r="IG166" s="36">
        <f t="shared" si="250"/>
        <v>0</v>
      </c>
      <c r="IH166" s="43">
        <f>IF165*'DEPRECATED - DT-Prelim Calcs'!$C$11+IH165</f>
        <v>-772.12218164525575</v>
      </c>
      <c r="II166" s="43">
        <f>II165+0.5*IF166*'DEPRECATED - DT-Prelim Calcs'!$C$11^2+IH166*'DEPRECATED - DT-Prelim Calcs'!$C$11</f>
        <v>-225789.2412583179</v>
      </c>
      <c r="IJ166" s="43">
        <f>MIN('Drive Train'!$F$35-ID165*'DEPRECATED - DT-Prelim Calcs'!$C$21*'Drive Train'!$F$39,IJ165+ID$2)</f>
        <v>10.16</v>
      </c>
      <c r="IK166" s="43">
        <f>'Drive Train'!$F$35-ID166*'DEPRECATED - DT-Prelim Calcs'!$C$21*'Drive Train'!$F$39</f>
        <v>10.16</v>
      </c>
      <c r="IL166" s="1">
        <f>IF(II166&gt;='Drive Train'!$F$29,1,0)</f>
        <v>0</v>
      </c>
      <c r="IM166" s="43">
        <f t="shared" si="251"/>
        <v>44.444444444444429</v>
      </c>
      <c r="IN166" s="49">
        <f>IN165+'DEPRECATED - DT-Prelim Calcs'!$C$11</f>
        <v>648</v>
      </c>
      <c r="IO166" s="2">
        <f>IY166/'Drive Train'!$F$35</f>
        <v>0.80430107526881722</v>
      </c>
      <c r="IP166" s="36">
        <f>IW166*12*60/(PI() * 'Drive Train'!$F$15)/IO$2*IO166</f>
        <v>-31641.697381716582</v>
      </c>
      <c r="IQ166" s="2">
        <f>('DEPRECATED - DT-Prelim Calcs'!$C$6*IO166-IP166)/('DEPRECATED - DT-Prelim Calcs'!$C$6*IO166)*'DEPRECATED - DT-Prelim Calcs'!$C$7*IO166</f>
        <v>27.032291278159775</v>
      </c>
      <c r="IR166" s="43">
        <f>IQ166/'DEPRECATED - DT-Prelim Calcs'!$C$7*('DEPRECATED - DT-Prelim Calcs'!$C$8-'DEPRECATED - DT-Prelim Calcs'!$C$9)+'DEPRECATED - DT-Prelim Calcs'!$C$9</f>
        <v>1474.1546741087041</v>
      </c>
      <c r="IS166" s="43">
        <f t="shared" si="202"/>
        <v>43.333333333333321</v>
      </c>
      <c r="IT166" s="2">
        <f t="shared" si="252"/>
        <v>1.4462867232450001</v>
      </c>
      <c r="IU166" s="43">
        <f>IT166*'DEPRECATED - DT-Prelim Calcs'!$C$21/IO$2/'DEPRECATED - DT-Prelim Calcs'!$C$19/'DEPRECATED - DT-Prelim Calcs'!$C$18*3.39*'DEPRECATED - DT-Prelim Calcs'!$C$20</f>
        <v>29.053734754561201</v>
      </c>
      <c r="IV166" s="36">
        <f t="shared" si="253"/>
        <v>0</v>
      </c>
      <c r="IW166" s="43">
        <f>IU165*'DEPRECATED - DT-Prelim Calcs'!$C$11+IW165</f>
        <v>-114.43720459324415</v>
      </c>
      <c r="IX166" s="43">
        <f>IX165+0.5*IU166*'DEPRECATED - DT-Prelim Calcs'!$C$11^2+IW166*'DEPRECATED - DT-Prelim Calcs'!$C$11</f>
        <v>-281445.18786229956</v>
      </c>
      <c r="IY166" s="43">
        <f>MIN('Drive Train'!$F$35-IS165*'DEPRECATED - DT-Prelim Calcs'!$C$21*'Drive Train'!$F$39,IY165+IS$2)</f>
        <v>9.9733333333333345</v>
      </c>
      <c r="IZ166" s="43">
        <f>'Drive Train'!$F$35-IS166*'DEPRECATED - DT-Prelim Calcs'!$C$21*'Drive Train'!$F$39</f>
        <v>9.9733333333333345</v>
      </c>
      <c r="JA166" s="1">
        <f>IF(IX166&gt;='Drive Train'!$F$29,1,0)</f>
        <v>0</v>
      </c>
      <c r="JB166" s="43">
        <f t="shared" si="254"/>
        <v>48.148148148148138</v>
      </c>
      <c r="JC166" s="49">
        <f>JC165+'DEPRECATED - DT-Prelim Calcs'!$C$11</f>
        <v>648</v>
      </c>
      <c r="JD166" s="2">
        <f>JN166/'Drive Train'!$F$35</f>
        <v>0.78924731182795704</v>
      </c>
      <c r="JE166" s="36">
        <f>JL166*12*60/(PI() * 'Drive Train'!$F$15)/JD$2*JD166</f>
        <v>7065.4519087259941</v>
      </c>
      <c r="JF166" s="2">
        <f>('DEPRECATED - DT-Prelim Calcs'!$C$6*JD166-JE166)/('DEPRECATED - DT-Prelim Calcs'!$C$6*JD166)*'DEPRECATED - DT-Prelim Calcs'!$C$7*JD166</f>
        <v>-1.492312466762761</v>
      </c>
      <c r="JG166" s="43">
        <f>JF166/'DEPRECATED - DT-Prelim Calcs'!$C$7*('DEPRECATED - DT-Prelim Calcs'!$C$8-'DEPRECATED - DT-Prelim Calcs'!$C$9)+'DEPRECATED - DT-Prelim Calcs'!$C$9</f>
        <v>-79.797619457971308</v>
      </c>
      <c r="JH166" s="43">
        <f t="shared" si="203"/>
        <v>-79.797619457971308</v>
      </c>
      <c r="JI166" s="2">
        <f t="shared" si="255"/>
        <v>-2.1916063606699625</v>
      </c>
      <c r="JJ166" s="43">
        <f>JI166*'DEPRECATED - DT-Prelim Calcs'!$C$21/JD$2/'DEPRECATED - DT-Prelim Calcs'!$C$19/'DEPRECATED - DT-Prelim Calcs'!$C$18*3.39*'DEPRECATED - DT-Prelim Calcs'!$C$20</f>
        <v>-44.02609030832393</v>
      </c>
      <c r="JK166" s="36">
        <f t="shared" si="256"/>
        <v>1</v>
      </c>
      <c r="JL166" s="43">
        <f>JJ165*'DEPRECATED - DT-Prelim Calcs'!$C$11+JL165</f>
        <v>26.040717761622489</v>
      </c>
      <c r="JM166" s="43">
        <f>JM165+0.5*JJ166*'DEPRECATED - DT-Prelim Calcs'!$C$11^2+JL166*'DEPRECATED - DT-Prelim Calcs'!$C$11</f>
        <v>-238636.99369413621</v>
      </c>
      <c r="JN166" s="43">
        <f>MIN('Drive Train'!$F$35-JH165*'DEPRECATED - DT-Prelim Calcs'!$C$21*'Drive Train'!$F$39,JN165+JH$2)</f>
        <v>9.7866666666666671</v>
      </c>
      <c r="JO166" s="43">
        <f>'Drive Train'!$F$35-JH166*'DEPRECATED - DT-Prelim Calcs'!$C$21*'Drive Train'!$F$39</f>
        <v>16.868666689646393</v>
      </c>
      <c r="JP166" s="1">
        <f>IF(JM166&gt;='Drive Train'!$F$29,1,0)</f>
        <v>0</v>
      </c>
      <c r="JQ166" s="43">
        <f>MIN(JG166,'DEPRECATED - DT-Prelim Calcs'!$C$10)*'DEPRECATED - DT-Prelim Calcs'!$C$11*1000/60/60</f>
        <v>-88.664021619968111</v>
      </c>
      <c r="JR166" s="49">
        <f>JR165+'DEPRECATED - DT-Prelim Calcs'!$C$11</f>
        <v>648</v>
      </c>
      <c r="JS166" s="2">
        <f>KC166/'Drive Train'!$F$35</f>
        <v>0.77419354838709686</v>
      </c>
      <c r="JT166" s="36">
        <f>KA166*12*60/(PI() * 'Drive Train'!$F$15)/JS$2*JS166</f>
        <v>-291309.9005366136</v>
      </c>
      <c r="JU166" s="2">
        <f>('DEPRECATED - DT-Prelim Calcs'!$C$6*JS166-JT166)/('DEPRECATED - DT-Prelim Calcs'!$C$6*JS166)*'DEPRECATED - DT-Prelim Calcs'!$C$7*JS166</f>
        <v>217.77570653765932</v>
      </c>
      <c r="JV166" s="43">
        <f>JU166/'DEPRECATED - DT-Prelim Calcs'!$C$7*('DEPRECATED - DT-Prelim Calcs'!$C$8-'DEPRECATED - DT-Prelim Calcs'!$C$9)+'DEPRECATED - DT-Prelim Calcs'!$C$9</f>
        <v>11865.400430782931</v>
      </c>
      <c r="JW166" s="43">
        <f t="shared" si="204"/>
        <v>49.999999999999993</v>
      </c>
      <c r="JX166" s="2">
        <f t="shared" si="257"/>
        <v>1.4462867232450001</v>
      </c>
      <c r="JY166" s="43">
        <f>JX166*'DEPRECATED - DT-Prelim Calcs'!$C$21/JS$2/'DEPRECATED - DT-Prelim Calcs'!$C$19/'DEPRECATED - DT-Prelim Calcs'!$C$18*3.39*'DEPRECATED - DT-Prelim Calcs'!$C$20</f>
        <v>29.053734754561201</v>
      </c>
      <c r="JZ166" s="36">
        <f t="shared" si="258"/>
        <v>0</v>
      </c>
      <c r="KA166" s="43">
        <f>JY165*'DEPRECATED - DT-Prelim Calcs'!$C$11+KA165</f>
        <v>-1094.5404454767654</v>
      </c>
      <c r="KB166" s="43">
        <f>KB165+0.5*JY166*'DEPRECATED - DT-Prelim Calcs'!$C$11^2+KA166*'DEPRECATED - DT-Prelim Calcs'!$C$11</f>
        <v>-256986.96549037573</v>
      </c>
      <c r="KC166" s="43">
        <f>MIN('Drive Train'!$F$35-JW165*'DEPRECATED - DT-Prelim Calcs'!$C$21*'Drive Train'!$F$39,KC165+JW$2)</f>
        <v>9.6000000000000014</v>
      </c>
      <c r="KD166" s="43">
        <f>'Drive Train'!$F$35-JW166*'DEPRECATED - DT-Prelim Calcs'!$C$21*'Drive Train'!$F$39</f>
        <v>9.6000000000000014</v>
      </c>
      <c r="KE166" s="1">
        <f>IF(KB166&gt;='Drive Train'!$F$29,1,0)</f>
        <v>0</v>
      </c>
      <c r="KF166" s="43">
        <f>MIN(JV166,'DEPRECATED - DT-Prelim Calcs'!$C$10)*'DEPRECATED - DT-Prelim Calcs'!$C$11*1000/60/60</f>
        <v>103.33333333333333</v>
      </c>
      <c r="KG166" s="49">
        <f>KG165+'DEPRECATED - DT-Prelim Calcs'!$C$11</f>
        <v>648</v>
      </c>
      <c r="KH166" s="2">
        <f>KR166/'Drive Train'!$F$35</f>
        <v>0.75913978494623657</v>
      </c>
      <c r="KI166" s="36">
        <f>KP166*12*60/(PI() * 'Drive Train'!$F$15)/KH$2*KH166</f>
        <v>-25547.250828753673</v>
      </c>
      <c r="KJ166" s="2">
        <f>('DEPRECATED - DT-Prelim Calcs'!$C$6*KH166-KI166)/('DEPRECATED - DT-Prelim Calcs'!$C$6*KH166)*'DEPRECATED - DT-Prelim Calcs'!$C$7*KH166</f>
        <v>22.340397940434645</v>
      </c>
      <c r="KK166" s="43">
        <f>KJ166/'DEPRECATED - DT-Prelim Calcs'!$C$7*('DEPRECATED - DT-Prelim Calcs'!$C$8-'DEPRECATED - DT-Prelim Calcs'!$C$9)+'DEPRECATED - DT-Prelim Calcs'!$C$9</f>
        <v>1218.5515295908426</v>
      </c>
      <c r="KL166" s="43">
        <f t="shared" si="205"/>
        <v>53.333333333333329</v>
      </c>
      <c r="KM166" s="2">
        <f t="shared" si="259"/>
        <v>1.4462867232450001</v>
      </c>
      <c r="KN166" s="43">
        <f>KM166*'DEPRECATED - DT-Prelim Calcs'!$C$21/KH$2/'DEPRECATED - DT-Prelim Calcs'!$C$19/'DEPRECATED - DT-Prelim Calcs'!$C$18*3.39*'DEPRECATED - DT-Prelim Calcs'!$C$20</f>
        <v>29.053734754561201</v>
      </c>
      <c r="KO166" s="36">
        <f t="shared" si="260"/>
        <v>0</v>
      </c>
      <c r="KP166" s="43">
        <f>KN165*'DEPRECATED - DT-Prelim Calcs'!$C$11+KP165</f>
        <v>-97.892300960571177</v>
      </c>
      <c r="KQ166" s="43">
        <f>KQ165+0.5*KN166*'DEPRECATED - DT-Prelim Calcs'!$C$11^2+KP166*'DEPRECATED - DT-Prelim Calcs'!$C$11</f>
        <v>-259183.01210818061</v>
      </c>
      <c r="KR166" s="43">
        <f>MIN('Drive Train'!$F$35-KL165*'DEPRECATED - DT-Prelim Calcs'!$C$21*'Drive Train'!$F$39,KR165+KL$2)</f>
        <v>9.413333333333334</v>
      </c>
      <c r="KS166" s="43">
        <f>'Drive Train'!$F$35-KL166*'DEPRECATED - DT-Prelim Calcs'!$C$21*'Drive Train'!$F$39</f>
        <v>9.413333333333334</v>
      </c>
      <c r="KT166" s="1">
        <f>IF(KQ166&gt;='Drive Train'!$F$29,1,0)</f>
        <v>0</v>
      </c>
      <c r="KU166" s="43">
        <f>MIN(KK166,'DEPRECATED - DT-Prelim Calcs'!$C$10)*'DEPRECATED - DT-Prelim Calcs'!$C$11*1000/60/60</f>
        <v>103.33333333333333</v>
      </c>
      <c r="KV166" s="49">
        <f>KV165+'DEPRECATED - DT-Prelim Calcs'!$C$11</f>
        <v>648</v>
      </c>
      <c r="KW166" s="2">
        <f>LG166/'Drive Train'!$F$35</f>
        <v>0.74408602150537628</v>
      </c>
      <c r="KX166" s="36">
        <f>LE166*12*60/(PI() * 'Drive Train'!$F$15)/KW$2*KW166</f>
        <v>-3313.4529105822926</v>
      </c>
      <c r="KY166" s="2">
        <f>('DEPRECATED - DT-Prelim Calcs'!$C$6*KW166-KX166)/('DEPRECATED - DT-Prelim Calcs'!$C$6*KW166)*'DEPRECATED - DT-Prelim Calcs'!$C$7*KW166</f>
        <v>5.9255148751283899</v>
      </c>
      <c r="KZ166" s="43">
        <f>KY166/'DEPRECATED - DT-Prelim Calcs'!$C$7*('DEPRECATED - DT-Prelim Calcs'!$C$8-'DEPRECATED - DT-Prelim Calcs'!$C$9)+'DEPRECATED - DT-Prelim Calcs'!$C$9</f>
        <v>324.30789991371074</v>
      </c>
      <c r="LA166" s="43">
        <f t="shared" si="206"/>
        <v>56.666666666666664</v>
      </c>
      <c r="LB166" s="2">
        <f t="shared" si="261"/>
        <v>1.3604972421364361</v>
      </c>
      <c r="LC166" s="43">
        <f>LB166*'DEPRECATED - DT-Prelim Calcs'!$C$21/KW$2/'DEPRECATED - DT-Prelim Calcs'!$C$19/'DEPRECATED - DT-Prelim Calcs'!$C$18*3.39*'DEPRECATED - DT-Prelim Calcs'!$C$20</f>
        <v>27.33035253110603</v>
      </c>
      <c r="LD166" s="36">
        <f t="shared" si="262"/>
        <v>0</v>
      </c>
      <c r="LE166" s="43">
        <f>LC165*'DEPRECATED - DT-Prelim Calcs'!$C$11+LE165</f>
        <v>-12.953399926899991</v>
      </c>
      <c r="LF166" s="43">
        <f>LF165+0.5*LC166*'DEPRECATED - DT-Prelim Calcs'!$C$11^2+LE166*'DEPRECATED - DT-Prelim Calcs'!$C$11</f>
        <v>-286982.71266129555</v>
      </c>
      <c r="LG166" s="43">
        <f>MIN('Drive Train'!$F$35-LA165*'DEPRECATED - DT-Prelim Calcs'!$C$21*'Drive Train'!$F$39,LG165+LA$2)</f>
        <v>9.2266666666666666</v>
      </c>
      <c r="LH166" s="43">
        <f>'Drive Train'!$F$35-LA166*'DEPRECATED - DT-Prelim Calcs'!$C$21*'Drive Train'!$F$39</f>
        <v>9.2266666666666666</v>
      </c>
      <c r="LI166" s="1">
        <f>IF(LF166&gt;='Drive Train'!$F$29,1,0)</f>
        <v>0</v>
      </c>
      <c r="LJ166" s="43">
        <f>MIN(KZ166,'DEPRECATED - DT-Prelim Calcs'!$C$10)*'DEPRECATED - DT-Prelim Calcs'!$C$11*1000/60/60</f>
        <v>103.33333333333333</v>
      </c>
      <c r="LK166" s="49">
        <f>LK165+'DEPRECATED - DT-Prelim Calcs'!$C$11</f>
        <v>648</v>
      </c>
      <c r="LL166" s="2">
        <f>LV166/'Drive Train'!$F$35</f>
        <v>0.72903225806451621</v>
      </c>
      <c r="LM166" s="36">
        <f>LT166*12*60/(PI() * 'Drive Train'!$F$15)/LL$2*LL166</f>
        <v>-188939.6248935725</v>
      </c>
      <c r="LN166" s="2">
        <f>('DEPRECATED - DT-Prelim Calcs'!$C$6*LL166-LM166)/('DEPRECATED - DT-Prelim Calcs'!$C$6*LL166)*'DEPRECATED - DT-Prelim Calcs'!$C$7*LL166</f>
        <v>142.31051563998636</v>
      </c>
      <c r="LO166" s="43">
        <f>LN166/'DEPRECATED - DT-Prelim Calcs'!$C$7*('DEPRECATED - DT-Prelim Calcs'!$C$8-'DEPRECATED - DT-Prelim Calcs'!$C$9)+'DEPRECATED - DT-Prelim Calcs'!$C$9</f>
        <v>7754.2370460589582</v>
      </c>
      <c r="LP166" s="43">
        <f t="shared" si="207"/>
        <v>60</v>
      </c>
      <c r="LQ166" s="2">
        <f t="shared" si="263"/>
        <v>1.4462867232450001</v>
      </c>
      <c r="LR166" s="43">
        <f>LQ166*'DEPRECATED - DT-Prelim Calcs'!$C$21/LL$2/'DEPRECATED - DT-Prelim Calcs'!$C$19/'DEPRECATED - DT-Prelim Calcs'!$C$18*3.39*'DEPRECATED - DT-Prelim Calcs'!$C$20</f>
        <v>29.053734754561201</v>
      </c>
      <c r="LS166" s="36">
        <f t="shared" si="264"/>
        <v>0</v>
      </c>
      <c r="LT166" s="43">
        <f>LR165*'DEPRECATED - DT-Prelim Calcs'!$C$11+LT165</f>
        <v>-753.88034511911735</v>
      </c>
      <c r="LU166" s="43">
        <f>LU165+0.5*LR166*'DEPRECATED - DT-Prelim Calcs'!$C$11^2+LT166*'DEPRECATED - DT-Prelim Calcs'!$C$11</f>
        <v>-290787.34930827731</v>
      </c>
      <c r="LV166" s="43">
        <f>MIN('Drive Train'!$F$35-LP165*'DEPRECATED - DT-Prelim Calcs'!$C$21*'Drive Train'!$F$39,LV165+LP$2)</f>
        <v>9.0400000000000009</v>
      </c>
      <c r="LW166" s="43">
        <f>'Drive Train'!$F$35-LP166*'DEPRECATED - DT-Prelim Calcs'!$C$21*'Drive Train'!$F$39</f>
        <v>9.0400000000000009</v>
      </c>
      <c r="LX166" s="1">
        <f>IF(LU166&gt;='Drive Train'!$F$29,1,0)</f>
        <v>0</v>
      </c>
      <c r="LY166" s="43">
        <f>MIN(LO166,'DEPRECATED - DT-Prelim Calcs'!$C$10)*'DEPRECATED - DT-Prelim Calcs'!$C$11*1000/60/60</f>
        <v>103.33333333333333</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1"/>
        <v>0</v>
      </c>
      <c r="X167" s="2">
        <f>MAX(MIN(IF(AND(AI166=1,AG167&lt;0),-1,1)*(W167-$C$9)/($C$8-$C$9)*$C$7-$C$29*AE167/T$2 -  AI166*$C$29/2,X$2),MAX(X$4:X166)*-1)</f>
        <v>-0.27672021620693066</v>
      </c>
      <c r="Y167" s="43">
        <f t="shared" si="182"/>
        <v>0</v>
      </c>
      <c r="Z167" s="43">
        <f t="shared" si="183"/>
        <v>0</v>
      </c>
      <c r="AA167" s="43">
        <f t="shared" si="184"/>
        <v>0</v>
      </c>
      <c r="AB167" s="43" t="e">
        <f t="shared" si="185"/>
        <v>#N/A</v>
      </c>
      <c r="AC167" s="36">
        <f t="shared" si="208"/>
        <v>1</v>
      </c>
      <c r="AD167" s="1">
        <f t="shared" si="186"/>
        <v>1</v>
      </c>
      <c r="AE167" s="43">
        <f t="shared" si="187"/>
        <v>0</v>
      </c>
      <c r="AF167" s="43" t="e">
        <f t="shared" si="188"/>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889.49632897085212</v>
      </c>
      <c r="AK167" s="43">
        <f t="shared" si="265"/>
        <v>0</v>
      </c>
      <c r="AL167" s="49">
        <f>AL166+'DEPRECATED - DT-Prelim Calcs'!$C$11</f>
        <v>652</v>
      </c>
      <c r="AM167" s="2">
        <f>AW167/'Drive Train'!$F$35</f>
        <v>1.2300582702286107</v>
      </c>
      <c r="AN167" s="36">
        <f>AU167*12*60/(PI() * 'Drive Train'!$F$15)/AM$2*AM167</f>
        <v>-3283.9127150478025</v>
      </c>
      <c r="AO167" s="2">
        <f>('DEPRECATED - DT-Prelim Calcs'!$C$6*AM167-AN167)/('DEPRECATED - DT-Prelim Calcs'!$C$6*AM167)*'DEPRECATED - DT-Prelim Calcs'!$C$7*AM167</f>
        <v>8.1830094368352242</v>
      </c>
      <c r="AP167" s="43">
        <f>AO167/'DEPRECATED - DT-Prelim Calcs'!$C$7*('DEPRECATED - DT-Prelim Calcs'!$C$8-'DEPRECATED - DT-Prelim Calcs'!$C$9)+'DEPRECATED - DT-Prelim Calcs'!$C$9</f>
        <v>447.29081260370992</v>
      </c>
      <c r="AQ167" s="43">
        <f t="shared" si="189"/>
        <v>93</v>
      </c>
      <c r="AR167" s="2">
        <f t="shared" si="209"/>
        <v>1.8881335805363431</v>
      </c>
      <c r="AS167" s="43">
        <f>AR167*'DEPRECATED - DT-Prelim Calcs'!$C$21/AM$2/'DEPRECATED - DT-Prelim Calcs'!$C$19/'DEPRECATED - DT-Prelim Calcs'!$C$18*3.39*'DEPRECATED - DT-Prelim Calcs'!$C$20</f>
        <v>18.964888271601055</v>
      </c>
      <c r="AT167" s="36">
        <f t="shared" si="210"/>
        <v>0</v>
      </c>
      <c r="AU167" s="43">
        <f>AS166*'DEPRECATED - DT-Prelim Calcs'!$C$11+AU166</f>
        <v>-15.531808699067639</v>
      </c>
      <c r="AV167" s="43">
        <f>AV166+0.5*AS167*'DEPRECATED - DT-Prelim Calcs'!$C$11^2+AU167*'DEPRECATED - DT-Prelim Calcs'!$C$11</f>
        <v>9706.948615910369</v>
      </c>
      <c r="AW167" s="43">
        <f>MIN('Drive Train'!$F$35-AQ166*'DEPRECATED - DT-Prelim Calcs'!$C$21*'Drive Train'!$F$39,AW166+AQ$2)</f>
        <v>15.252722550834774</v>
      </c>
      <c r="AX167" s="43">
        <f>'Drive Train'!$F$35-AQ167*'DEPRECATED - DT-Prelim Calcs'!$C$21*'Drive Train'!$F$39</f>
        <v>7.1920000000000002</v>
      </c>
      <c r="AY167" s="1">
        <f>IF(AV167&gt;='Drive Train'!$F$29,1,0)</f>
        <v>1</v>
      </c>
      <c r="AZ167" s="43">
        <f t="shared" si="211"/>
        <v>103.33333333333333</v>
      </c>
      <c r="BA167" s="49">
        <f>BA166+'DEPRECATED - DT-Prelim Calcs'!$C$11</f>
        <v>652</v>
      </c>
      <c r="BB167" s="2">
        <f>BL167/'Drive Train'!$F$35</f>
        <v>0.57999999999999996</v>
      </c>
      <c r="BC167" s="36">
        <f>BJ167*12*60/(PI() * 'Drive Train'!$F$15)/BB$2*BB167</f>
        <v>-3289.2071747977502</v>
      </c>
      <c r="BD167" s="2">
        <f>('DEPRECATED - DT-Prelim Calcs'!$C$6*BB167-BC167)/('DEPRECATED - DT-Prelim Calcs'!$C$6*BB167)*'DEPRECATED - DT-Prelim Calcs'!$C$7*BB167</f>
        <v>5.13812815827609</v>
      </c>
      <c r="BE167" s="43">
        <f>BD167/'DEPRECATED - DT-Prelim Calcs'!$C$7*('DEPRECATED - DT-Prelim Calcs'!$C$8-'DEPRECATED - DT-Prelim Calcs'!$C$9)+'DEPRECATED - DT-Prelim Calcs'!$C$9</f>
        <v>281.41295190608548</v>
      </c>
      <c r="BF167" s="43">
        <f t="shared" si="190"/>
        <v>93</v>
      </c>
      <c r="BG167" s="2">
        <f t="shared" si="212"/>
        <v>2.0025508475699998</v>
      </c>
      <c r="BH167" s="43">
        <f>BG167*'DEPRECATED - DT-Prelim Calcs'!$C$21/BB$2/'DEPRECATED - DT-Prelim Calcs'!$C$19/'DEPRECATED - DT-Prelim Calcs'!$C$18*3.39*'DEPRECATED - DT-Prelim Calcs'!$C$20</f>
        <v>29.053734754561201</v>
      </c>
      <c r="BI167" s="36">
        <f t="shared" si="213"/>
        <v>0</v>
      </c>
      <c r="BJ167" s="43">
        <f>BH166*'DEPRECATED - DT-Prelim Calcs'!$C$11+BJ166</f>
        <v>-22.841178374180927</v>
      </c>
      <c r="BK167" s="43">
        <f>BK166+0.5*BH167*'DEPRECATED - DT-Prelim Calcs'!$C$11^2+BJ167*'DEPRECATED - DT-Prelim Calcs'!$C$11</f>
        <v>-81812.22016256128</v>
      </c>
      <c r="BL167" s="43">
        <f>MIN('Drive Train'!$F$35-BF166*'DEPRECATED - DT-Prelim Calcs'!$C$21*'Drive Train'!$F$39,BL166+BF$2)</f>
        <v>7.1920000000000002</v>
      </c>
      <c r="BM167" s="43">
        <f>'Drive Train'!$F$35-BF167*'DEPRECATED - DT-Prelim Calcs'!$C$21*'Drive Train'!$F$39</f>
        <v>7.1920000000000002</v>
      </c>
      <c r="BN167" s="1">
        <f>IF(BK167&gt;='Drive Train'!$F$29,1,0)</f>
        <v>0</v>
      </c>
      <c r="BO167" s="43">
        <f t="shared" si="214"/>
        <v>103.33333333333333</v>
      </c>
      <c r="BP167" s="49">
        <f>BP166+'DEPRECATED - DT-Prelim Calcs'!$C$11</f>
        <v>652</v>
      </c>
      <c r="BQ167" s="2">
        <f>CA167/'Drive Train'!$F$35</f>
        <v>0.57999999999999996</v>
      </c>
      <c r="BR167" s="36">
        <f>BY167*12*60/(PI() * 'Drive Train'!$F$15)/BQ$2*BQ167</f>
        <v>-86314.45746859214</v>
      </c>
      <c r="BS167" s="2">
        <f>('DEPRECATED - DT-Prelim Calcs'!$C$6*BQ167-BR167)/('DEPRECATED - DT-Prelim Calcs'!$C$6*BQ167)*'DEPRECATED - DT-Prelim Calcs'!$C$7*BQ167</f>
        <v>66.170796477695475</v>
      </c>
      <c r="BT167" s="43">
        <f>BS167/'DEPRECATED - DT-Prelim Calcs'!$C$7*('DEPRECATED - DT-Prelim Calcs'!$C$8-'DEPRECATED - DT-Prelim Calcs'!$C$9)+'DEPRECATED - DT-Prelim Calcs'!$C$9</f>
        <v>3606.3269722923651</v>
      </c>
      <c r="BU167" s="43">
        <f t="shared" si="191"/>
        <v>93</v>
      </c>
      <c r="BV167" s="2">
        <f t="shared" si="215"/>
        <v>1.5313624128476471</v>
      </c>
      <c r="BW167" s="43">
        <f>BV167*'DEPRECATED - DT-Prelim Calcs'!$C$21/BQ$2/'DEPRECATED - DT-Prelim Calcs'!$C$19/'DEPRECATED - DT-Prelim Calcs'!$C$18*3.39*'DEPRECATED - DT-Prelim Calcs'!$C$20</f>
        <v>29.053734754561201</v>
      </c>
      <c r="BX167" s="36">
        <f t="shared" si="216"/>
        <v>0</v>
      </c>
      <c r="BY167" s="43">
        <f>BW166*'DEPRECATED - DT-Prelim Calcs'!$C$11+BY166</f>
        <v>-458.35846092278183</v>
      </c>
      <c r="BZ167" s="43">
        <f>BZ166+0.5*BW167*'DEPRECATED - DT-Prelim Calcs'!$C$11^2+BY167*'DEPRECATED - DT-Prelim Calcs'!$C$11</f>
        <v>-202345.49385330841</v>
      </c>
      <c r="CA167" s="43">
        <f>MIN('Drive Train'!$F$35-BU166*'DEPRECATED - DT-Prelim Calcs'!$C$21*'Drive Train'!$F$39,CA166+BU$2)</f>
        <v>7.1920000000000002</v>
      </c>
      <c r="CB167" s="43">
        <f>'Drive Train'!$F$35-BU167*'DEPRECATED - DT-Prelim Calcs'!$C$21*'Drive Train'!$F$39</f>
        <v>7.1920000000000002</v>
      </c>
      <c r="CC167" s="1">
        <f>IF(BZ167&gt;='Drive Train'!$F$29,1,0)</f>
        <v>0</v>
      </c>
      <c r="CD167" s="43">
        <f t="shared" si="217"/>
        <v>103.33333333333333</v>
      </c>
      <c r="CE167" s="49">
        <f>CE166+'DEPRECATED - DT-Prelim Calcs'!$C$11</f>
        <v>652</v>
      </c>
      <c r="CF167" s="2">
        <f>CP167/'Drive Train'!$F$35</f>
        <v>0.57999999999999996</v>
      </c>
      <c r="CG167" s="36">
        <f>CN167*12*60/(PI() * 'Drive Train'!$F$15)/CF$2*CF167</f>
        <v>-169233.03238036859</v>
      </c>
      <c r="CH167" s="2">
        <f>('DEPRECATED - DT-Prelim Calcs'!$C$6*CF167-CG167)/('DEPRECATED - DT-Prelim Calcs'!$C$6*CF167)*'DEPRECATED - DT-Prelim Calcs'!$C$7*CF167</f>
        <v>127.12504668713618</v>
      </c>
      <c r="CI167" s="43">
        <f>CH167/'DEPRECATED - DT-Prelim Calcs'!$C$7*('DEPRECATED - DT-Prelim Calcs'!$C$8-'DEPRECATED - DT-Prelim Calcs'!$C$9)+'DEPRECATED - DT-Prelim Calcs'!$C$9</f>
        <v>6926.9689613141345</v>
      </c>
      <c r="CJ167" s="43">
        <f t="shared" si="192"/>
        <v>93</v>
      </c>
      <c r="CK167" s="2">
        <f t="shared" si="218"/>
        <v>1.2396743342100003</v>
      </c>
      <c r="CL167" s="43">
        <f>CK167*'DEPRECATED - DT-Prelim Calcs'!$C$21/CF$2/'DEPRECATED - DT-Prelim Calcs'!$C$19/'DEPRECATED - DT-Prelim Calcs'!$C$18*3.39*'DEPRECATED - DT-Prelim Calcs'!$C$20</f>
        <v>29.053734754561205</v>
      </c>
      <c r="CM167" s="36">
        <f t="shared" si="219"/>
        <v>0</v>
      </c>
      <c r="CN167" s="43">
        <f>CL166*'DEPRECATED - DT-Prelim Calcs'!$C$11+CN166</f>
        <v>-727.5058172836475</v>
      </c>
      <c r="CO167" s="43">
        <f>CO166+0.5*CL167*'DEPRECATED - DT-Prelim Calcs'!$C$11^2+CN167*'DEPRECATED - DT-Prelim Calcs'!$C$11</f>
        <v>-386194.19258966716</v>
      </c>
      <c r="CP167" s="43">
        <f>MIN('Drive Train'!$F$35-CJ166*'DEPRECATED - DT-Prelim Calcs'!$C$21*'Drive Train'!$F$39,CP166+CJ$2)</f>
        <v>7.1920000000000002</v>
      </c>
      <c r="CQ167" s="43">
        <f>'Drive Train'!$F$35-CJ167*'DEPRECATED - DT-Prelim Calcs'!$C$21*'Drive Train'!$F$39</f>
        <v>7.1920000000000002</v>
      </c>
      <c r="CR167" s="1">
        <f>IF(CO167&gt;='Drive Train'!$F$29,1,0)</f>
        <v>0</v>
      </c>
      <c r="CS167" s="43">
        <f t="shared" si="220"/>
        <v>103.33333333333333</v>
      </c>
      <c r="CT167" s="49">
        <f>CT166+'DEPRECATED - DT-Prelim Calcs'!$C$11</f>
        <v>652</v>
      </c>
      <c r="CU167" s="2">
        <f>DE167/'Drive Train'!$F$35</f>
        <v>0.57999999999999996</v>
      </c>
      <c r="CV167" s="36">
        <f>DC167*12*60/(PI() * 'Drive Train'!$F$15)/CU$2*CU167</f>
        <v>-142686.12213438936</v>
      </c>
      <c r="CW167" s="2">
        <f>('DEPRECATED - DT-Prelim Calcs'!$C$6*CU167-CV167)/('DEPRECATED - DT-Prelim Calcs'!$C$6*CU167)*'DEPRECATED - DT-Prelim Calcs'!$C$7*CU167</f>
        <v>107.61015498593828</v>
      </c>
      <c r="CX167" s="43">
        <f>CW167/'DEPRECATED - DT-Prelim Calcs'!$C$7*('DEPRECATED - DT-Prelim Calcs'!$C$8-'DEPRECATED - DT-Prelim Calcs'!$C$9)+'DEPRECATED - DT-Prelim Calcs'!$C$9</f>
        <v>5863.8442641593238</v>
      </c>
      <c r="CY167" s="43">
        <f t="shared" si="193"/>
        <v>93</v>
      </c>
      <c r="CZ167" s="2">
        <f t="shared" si="221"/>
        <v>1.0413264407364002</v>
      </c>
      <c r="DA167" s="43">
        <f>CZ167*'DEPRECATED - DT-Prelim Calcs'!$C$21/CU$2/'DEPRECATED - DT-Prelim Calcs'!$C$19/'DEPRECATED - DT-Prelim Calcs'!$C$18*3.39*'DEPRECATED - DT-Prelim Calcs'!$C$20</f>
        <v>29.053734754561201</v>
      </c>
      <c r="DB167" s="36">
        <f t="shared" si="222"/>
        <v>0</v>
      </c>
      <c r="DC167" s="43">
        <f>DA166*'DEPRECATED - DT-Prelim Calcs'!$C$11+DC166</f>
        <v>-515.24330237541801</v>
      </c>
      <c r="DD167" s="43">
        <f>DD166+0.5*DA167*'DEPRECATED - DT-Prelim Calcs'!$C$11^2+DC167*'DEPRECATED - DT-Prelim Calcs'!$C$11</f>
        <v>-670562.60405722982</v>
      </c>
      <c r="DE167" s="43">
        <f>MIN('Drive Train'!$F$35-CY166*'DEPRECATED - DT-Prelim Calcs'!$C$21*'Drive Train'!$F$39,DE166+CY$2)</f>
        <v>7.1920000000000002</v>
      </c>
      <c r="DF167" s="43">
        <f>'Drive Train'!$F$35-CY167*'DEPRECATED - DT-Prelim Calcs'!$C$21*'Drive Train'!$F$39</f>
        <v>7.1920000000000002</v>
      </c>
      <c r="DG167" s="1">
        <f>IF(DD167&gt;='Drive Train'!$F$29,1,0)</f>
        <v>0</v>
      </c>
      <c r="DH167" s="43">
        <f t="shared" si="223"/>
        <v>103.33333333333333</v>
      </c>
      <c r="DI167" s="49">
        <f>DI166+'DEPRECATED - DT-Prelim Calcs'!$C$11</f>
        <v>652</v>
      </c>
      <c r="DJ167" s="2">
        <f>DT167/'Drive Train'!$F$35</f>
        <v>0.57999999999999996</v>
      </c>
      <c r="DK167" s="36">
        <f>DR167*12*60/(PI() * 'Drive Train'!$F$15)/DJ$2*DJ167</f>
        <v>-650517.26906509337</v>
      </c>
      <c r="DL167" s="2">
        <f>('DEPRECATED - DT-Prelim Calcs'!$C$6*DJ167-DK167)/('DEPRECATED - DT-Prelim Calcs'!$C$6*DJ167)*'DEPRECATED - DT-Prelim Calcs'!$C$7*DJ167</f>
        <v>480.92176613092295</v>
      </c>
      <c r="DM167" s="43">
        <f>DL167/'DEPRECATED - DT-Prelim Calcs'!$C$7*('DEPRECATED - DT-Prelim Calcs'!$C$8-'DEPRECATED - DT-Prelim Calcs'!$C$9)+'DEPRECATED - DT-Prelim Calcs'!$C$9</f>
        <v>26200.969348923412</v>
      </c>
      <c r="DN167" s="43">
        <f t="shared" si="194"/>
        <v>93</v>
      </c>
      <c r="DO167" s="2">
        <f t="shared" si="224"/>
        <v>0.89769520753137932</v>
      </c>
      <c r="DP167" s="43">
        <f>DO167*'DEPRECATED - DT-Prelim Calcs'!$C$21/DJ$2/'DEPRECATED - DT-Prelim Calcs'!$C$19/'DEPRECATED - DT-Prelim Calcs'!$C$18*3.39*'DEPRECATED - DT-Prelim Calcs'!$C$20</f>
        <v>29.053734754561201</v>
      </c>
      <c r="DQ167" s="36">
        <f t="shared" si="225"/>
        <v>0</v>
      </c>
      <c r="DR167" s="43">
        <f>DP166*'DEPRECATED - DT-Prelim Calcs'!$C$11+DR166</f>
        <v>-2025.029997550726</v>
      </c>
      <c r="DS167" s="43">
        <f>DS166+0.5*DP167*'DEPRECATED - DT-Prelim Calcs'!$C$11^2+DR167*'DEPRECATED - DT-Prelim Calcs'!$C$11</f>
        <v>-1112114.6490662617</v>
      </c>
      <c r="DT167" s="43">
        <f>MIN('Drive Train'!$F$35-DN166*'DEPRECATED - DT-Prelim Calcs'!$C$21*'Drive Train'!$F$39,DT166+DN$2)</f>
        <v>7.1920000000000002</v>
      </c>
      <c r="DU167" s="43">
        <f>'Drive Train'!$F$35-DN167*'DEPRECATED - DT-Prelim Calcs'!$C$21*'Drive Train'!$F$39</f>
        <v>7.1920000000000002</v>
      </c>
      <c r="DV167" s="1">
        <f>IF(DS167&gt;='Drive Train'!$F$29,1,0)</f>
        <v>0</v>
      </c>
      <c r="DW167" s="43">
        <f t="shared" si="226"/>
        <v>103.33333333333333</v>
      </c>
      <c r="DX167" s="49">
        <f>DX166+'DEPRECATED - DT-Prelim Calcs'!$C$11</f>
        <v>652</v>
      </c>
      <c r="DY167" s="2">
        <f>EI167/'Drive Train'!$F$35</f>
        <v>0.57999999999999996</v>
      </c>
      <c r="DZ167" s="36">
        <f>EG167*12*60/(PI() * 'Drive Train'!$F$15)/DY$2*DY167</f>
        <v>-307051.22930578789</v>
      </c>
      <c r="EA167" s="2">
        <f>('DEPRECATED - DT-Prelim Calcs'!$C$6*DY167-DZ167)/('DEPRECATED - DT-Prelim Calcs'!$C$6*DY167)*'DEPRECATED - DT-Prelim Calcs'!$C$7*DY167</f>
        <v>228.43654254610428</v>
      </c>
      <c r="EB167" s="43">
        <f>EA167/'DEPRECATED - DT-Prelim Calcs'!$C$7*('DEPRECATED - DT-Prelim Calcs'!$C$8-'DEPRECATED - DT-Prelim Calcs'!$C$9)+'DEPRECATED - DT-Prelim Calcs'!$C$9</f>
        <v>12446.177317810158</v>
      </c>
      <c r="EC167" s="43">
        <f t="shared" si="195"/>
        <v>93</v>
      </c>
      <c r="ED167" s="2">
        <f t="shared" si="227"/>
        <v>0.78888366722454539</v>
      </c>
      <c r="EE167" s="43">
        <f>ED167*'DEPRECATED - DT-Prelim Calcs'!$C$21/DY$2/'DEPRECATED - DT-Prelim Calcs'!$C$19/'DEPRECATED - DT-Prelim Calcs'!$C$18*3.39*'DEPRECATED - DT-Prelim Calcs'!$C$20</f>
        <v>29.053734754561201</v>
      </c>
      <c r="EF167" s="36">
        <f t="shared" si="228"/>
        <v>0</v>
      </c>
      <c r="EG167" s="43">
        <f>EE166*'DEPRECATED - DT-Prelim Calcs'!$C$11+EG166</f>
        <v>-839.97726076521963</v>
      </c>
      <c r="EH167" s="43">
        <f>EH166+0.5*EE167*'DEPRECATED - DT-Prelim Calcs'!$C$11^2+EG167*'DEPRECATED - DT-Prelim Calcs'!$C$11</f>
        <v>-1096814.4448461258</v>
      </c>
      <c r="EI167" s="43">
        <f>MIN('Drive Train'!$F$35-EC166*'DEPRECATED - DT-Prelim Calcs'!$C$21*'Drive Train'!$F$39,EI166+EC$2)</f>
        <v>7.1920000000000002</v>
      </c>
      <c r="EJ167" s="43">
        <f>'Drive Train'!$F$35-EC167*'DEPRECATED - DT-Prelim Calcs'!$C$21*'Drive Train'!$F$39</f>
        <v>7.1920000000000002</v>
      </c>
      <c r="EK167" s="1">
        <f>IF(EH167&gt;='Drive Train'!$F$29,1,0)</f>
        <v>0</v>
      </c>
      <c r="EL167" s="43">
        <f t="shared" si="229"/>
        <v>103.33333333333333</v>
      </c>
      <c r="EM167" s="49">
        <f>EM166+'DEPRECATED - DT-Prelim Calcs'!$C$11</f>
        <v>652</v>
      </c>
      <c r="EN167" s="2">
        <f>EX167/'Drive Train'!$F$35</f>
        <v>0.57999999999999996</v>
      </c>
      <c r="EO167" s="36">
        <f>EV167*12*60/(PI() * 'Drive Train'!$F$15)/EN$2*EN167</f>
        <v>30970.789620775889</v>
      </c>
      <c r="EP167" s="2">
        <f>('DEPRECATED - DT-Prelim Calcs'!$C$6*EN167-EO167)/('DEPRECATED - DT-Prelim Calcs'!$C$6*EN167)*'DEPRECATED - DT-Prelim Calcs'!$C$7*EN167</f>
        <v>-20.046728420288233</v>
      </c>
      <c r="EQ167" s="43">
        <f>EP167/'DEPRECATED - DT-Prelim Calcs'!$C$7*('DEPRECATED - DT-Prelim Calcs'!$C$8-'DEPRECATED - DT-Prelim Calcs'!$C$9)+'DEPRECATED - DT-Prelim Calcs'!$C$9</f>
        <v>-1090.5978915530156</v>
      </c>
      <c r="ER167" s="43">
        <f t="shared" si="196"/>
        <v>-1090.5978915530156</v>
      </c>
      <c r="ES167" s="2">
        <f t="shared" si="230"/>
        <v>-24.217891668536513</v>
      </c>
      <c r="ET167" s="43">
        <f>ES167*'DEPRECATED - DT-Prelim Calcs'!$C$21/EN$2/'DEPRECATED - DT-Prelim Calcs'!$C$19/'DEPRECATED - DT-Prelim Calcs'!$C$18*3.39*'DEPRECATED - DT-Prelim Calcs'!$C$20</f>
        <v>-1000.0302081305715</v>
      </c>
      <c r="EU167" s="36">
        <f t="shared" si="231"/>
        <v>1</v>
      </c>
      <c r="EV167" s="43">
        <f>ET166*'DEPRECATED - DT-Prelim Calcs'!$C$11+EV166</f>
        <v>75.56508632223094</v>
      </c>
      <c r="EW167" s="43">
        <f>EW166+0.5*ET167*'DEPRECATED - DT-Prelim Calcs'!$C$11^2+EV167*'DEPRECATED - DT-Prelim Calcs'!$C$11</f>
        <v>-1919241.4034110415</v>
      </c>
      <c r="EX167" s="43">
        <f>MIN('Drive Train'!$F$35-ER166*'DEPRECATED - DT-Prelim Calcs'!$C$21*'Drive Train'!$F$39,EX166+ER$2)</f>
        <v>7.1920000000000002</v>
      </c>
      <c r="EY167" s="43">
        <f>'Drive Train'!$F$35-ER167*'DEPRECATED - DT-Prelim Calcs'!$C$21*'Drive Train'!$F$39</f>
        <v>73.473481926968873</v>
      </c>
      <c r="EZ167" s="1">
        <f>IF(EW167&gt;='Drive Train'!$F$29,1,0)</f>
        <v>0</v>
      </c>
      <c r="FA167" s="43">
        <f t="shared" si="232"/>
        <v>-1211.7754350589062</v>
      </c>
      <c r="FB167" s="49">
        <f>FB166+'DEPRECATED - DT-Prelim Calcs'!$C$11</f>
        <v>652</v>
      </c>
      <c r="FC167" s="2">
        <f>FM167/'Drive Train'!$F$35</f>
        <v>0.57999999999999996</v>
      </c>
      <c r="FD167" s="36">
        <f>FK167*12*60/(PI() * 'Drive Train'!$F$15)/FC$2*FC167</f>
        <v>-2183463.4150401722</v>
      </c>
      <c r="FE167" s="2">
        <f>('DEPRECATED - DT-Prelim Calcs'!$C$6*FC167-FD167)/('DEPRECATED - DT-Prelim Calcs'!$C$6*FC167)*'DEPRECATED - DT-Prelim Calcs'!$C$7*FC167</f>
        <v>1607.8053750060201</v>
      </c>
      <c r="FF167" s="43">
        <f>FE167/'DEPRECATED - DT-Prelim Calcs'!$C$7*('DEPRECATED - DT-Prelim Calcs'!$C$8-'DEPRECATED - DT-Prelim Calcs'!$C$9)+'DEPRECATED - DT-Prelim Calcs'!$C$9</f>
        <v>87590.897295104078</v>
      </c>
      <c r="FG167" s="43">
        <f t="shared" si="197"/>
        <v>93</v>
      </c>
      <c r="FH167" s="2">
        <f t="shared" si="233"/>
        <v>0.63495514679048781</v>
      </c>
      <c r="FI167" s="43">
        <f>FH167*'DEPRECATED - DT-Prelim Calcs'!$C$21/FC$2/'DEPRECATED - DT-Prelim Calcs'!$C$19/'DEPRECATED - DT-Prelim Calcs'!$C$18*3.39*'DEPRECATED - DT-Prelim Calcs'!$C$20</f>
        <v>29.053734754561205</v>
      </c>
      <c r="FJ167" s="36">
        <f t="shared" si="234"/>
        <v>0</v>
      </c>
      <c r="FK167" s="43">
        <f>FI166*'DEPRECATED - DT-Prelim Calcs'!$C$11+FK166</f>
        <v>-4807.6483207683532</v>
      </c>
      <c r="FL167" s="43">
        <f>FL166+0.5*FI167*'DEPRECATED - DT-Prelim Calcs'!$C$11^2+FK167*'DEPRECATED - DT-Prelim Calcs'!$C$11</f>
        <v>-2381903.191681914</v>
      </c>
      <c r="FM167" s="43">
        <f>MIN('Drive Train'!$F$35-FG166*'DEPRECATED - DT-Prelim Calcs'!$C$21*'Drive Train'!$F$39,FM166+FG$2)</f>
        <v>7.1920000000000002</v>
      </c>
      <c r="FN167" s="43">
        <f>'Drive Train'!$F$35-FG167*'DEPRECATED - DT-Prelim Calcs'!$C$21*'Drive Train'!$F$39</f>
        <v>7.1920000000000002</v>
      </c>
      <c r="FO167" s="1">
        <f>IF(FL167&gt;='Drive Train'!$F$29,1,0)</f>
        <v>0</v>
      </c>
      <c r="FP167" s="43">
        <f t="shared" si="235"/>
        <v>103.33333333333333</v>
      </c>
      <c r="FQ167" s="49">
        <f>FQ166+'DEPRECATED - DT-Prelim Calcs'!$C$11</f>
        <v>652</v>
      </c>
      <c r="FR167" s="2">
        <f>GB167/'Drive Train'!$F$35</f>
        <v>0.57999999999999996</v>
      </c>
      <c r="FS167" s="36">
        <f>FZ167*12*60/(PI() * 'Drive Train'!$F$15)/FR$2*FR167</f>
        <v>-1215826.5524284602</v>
      </c>
      <c r="FT167" s="2">
        <f>('DEPRECATED - DT-Prelim Calcs'!$C$6*FR167-FS167)/('DEPRECATED - DT-Prelim Calcs'!$C$6*FR167)*'DEPRECATED - DT-Prelim Calcs'!$C$7*FR167</f>
        <v>896.48611393252008</v>
      </c>
      <c r="FU167" s="43">
        <f>FT167/'DEPRECATED - DT-Prelim Calcs'!$C$7*('DEPRECATED - DT-Prelim Calcs'!$C$8-'DEPRECATED - DT-Prelim Calcs'!$C$9)+'DEPRECATED - DT-Prelim Calcs'!$C$9</f>
        <v>48839.922624682062</v>
      </c>
      <c r="FV167" s="43">
        <f t="shared" si="198"/>
        <v>93</v>
      </c>
      <c r="FW167" s="2">
        <f t="shared" si="236"/>
        <v>0.57851468929799987</v>
      </c>
      <c r="FX167" s="43">
        <f>FW167*'DEPRECATED - DT-Prelim Calcs'!$C$21/FR$2/'DEPRECATED - DT-Prelim Calcs'!$C$19/'DEPRECATED - DT-Prelim Calcs'!$C$18*3.39*'DEPRECATED - DT-Prelim Calcs'!$C$20</f>
        <v>29.053734754561201</v>
      </c>
      <c r="FY167" s="36">
        <f t="shared" si="237"/>
        <v>0</v>
      </c>
      <c r="FZ167" s="43">
        <f>FX166*'DEPRECATED - DT-Prelim Calcs'!$C$11+FZ166</f>
        <v>-2439.1007440285157</v>
      </c>
      <c r="GA167" s="43">
        <f>GA166+0.5*FX167*'DEPRECATED - DT-Prelim Calcs'!$C$11^2+FZ167*'DEPRECATED - DT-Prelim Calcs'!$C$11</f>
        <v>-2566899.822779173</v>
      </c>
      <c r="GB167" s="43">
        <f>MIN('Drive Train'!$F$35-FV166*'DEPRECATED - DT-Prelim Calcs'!$C$21*'Drive Train'!$F$39,GB166+FV$2)</f>
        <v>7.1920000000000002</v>
      </c>
      <c r="GC167" s="43">
        <f>'Drive Train'!$F$35-FV167*'DEPRECATED - DT-Prelim Calcs'!$C$21*'Drive Train'!$F$39</f>
        <v>7.1920000000000002</v>
      </c>
      <c r="GD167" s="1">
        <f>IF(GA167&gt;='Drive Train'!$F$29,1,0)</f>
        <v>0</v>
      </c>
      <c r="GE167" s="43">
        <f t="shared" si="238"/>
        <v>103.33333333333333</v>
      </c>
      <c r="GF167" s="49">
        <f>GF166+'DEPRECATED - DT-Prelim Calcs'!$C$11</f>
        <v>652</v>
      </c>
      <c r="GG167" s="2">
        <f>GQ167/'Drive Train'!$F$35</f>
        <v>0.86451612903225805</v>
      </c>
      <c r="GH167" s="36">
        <f>GO167*12*60/(PI() * 'Drive Train'!$F$15)/GG$2*GG167</f>
        <v>-187789.70439027931</v>
      </c>
      <c r="GI167" s="2">
        <f>('DEPRECATED - DT-Prelim Calcs'!$C$6*GG167-GH167)/('DEPRECATED - DT-Prelim Calcs'!$C$6*GG167)*'DEPRECATED - DT-Prelim Calcs'!$C$7*GG167</f>
        <v>142.10061725807822</v>
      </c>
      <c r="GJ167" s="43">
        <f>GI167/'DEPRECATED - DT-Prelim Calcs'!$C$7*('DEPRECATED - DT-Prelim Calcs'!$C$8-'DEPRECATED - DT-Prelim Calcs'!$C$9)+'DEPRECATED - DT-Prelim Calcs'!$C$9</f>
        <v>7742.8022834624689</v>
      </c>
      <c r="GK167" s="43">
        <f t="shared" si="239"/>
        <v>29.999999999999982</v>
      </c>
      <c r="GL167" s="2">
        <f t="shared" si="240"/>
        <v>1.4462867232450001</v>
      </c>
      <c r="GM167" s="43">
        <f>GL167*'DEPRECATED - DT-Prelim Calcs'!$C$21/GG$2/'DEPRECATED - DT-Prelim Calcs'!$C$19/'DEPRECATED - DT-Prelim Calcs'!$C$18*3.39*'DEPRECATED - DT-Prelim Calcs'!$C$20</f>
        <v>29.053734754561201</v>
      </c>
      <c r="GN167" s="36">
        <f t="shared" si="241"/>
        <v>0</v>
      </c>
      <c r="GO167" s="43">
        <f>GM166*'DEPRECATED - DT-Prelim Calcs'!$C$11+GO166</f>
        <v>-631.86572096812165</v>
      </c>
      <c r="GP167" s="43">
        <f>GP166+0.5*GM167*'DEPRECATED - DT-Prelim Calcs'!$C$11^2+GO167*'DEPRECATED - DT-Prelim Calcs'!$C$11</f>
        <v>-219998.32173829843</v>
      </c>
      <c r="GQ167" s="43">
        <f>MIN('Drive Train'!$F$35-GK166*'DEPRECATED - DT-Prelim Calcs'!$C$21*'Drive Train'!$F$39,GQ166+GK$2)</f>
        <v>10.72</v>
      </c>
      <c r="GR167" s="43">
        <f>'Drive Train'!$F$35-GK167*'DEPRECATED - DT-Prelim Calcs'!$C$21*'Drive Train'!$F$39</f>
        <v>10.72</v>
      </c>
      <c r="GS167" s="1">
        <f>IF(GP167&gt;='Drive Train'!$F$29,1,0)</f>
        <v>0</v>
      </c>
      <c r="GT167" s="43">
        <f t="shared" si="242"/>
        <v>33.333333333333314</v>
      </c>
      <c r="GU167" s="49">
        <f>GU166+'DEPRECATED - DT-Prelim Calcs'!$C$11</f>
        <v>652</v>
      </c>
      <c r="GV167" s="2">
        <f>HF167/'Drive Train'!$F$35</f>
        <v>0.84946236559139798</v>
      </c>
      <c r="GW167" s="36">
        <f>HD167*12*60/(PI() * 'Drive Train'!$F$15)/GV$2*GV167</f>
        <v>13607.545140918246</v>
      </c>
      <c r="GX167" s="2">
        <f>('DEPRECATED - DT-Prelim Calcs'!$C$6*GV167-GW167)/('DEPRECATED - DT-Prelim Calcs'!$C$6*GV167)*'DEPRECATED - DT-Prelim Calcs'!$C$7*GV167</f>
        <v>-6.0190601747974357</v>
      </c>
      <c r="GY167" s="43">
        <f>GX167/'DEPRECATED - DT-Prelim Calcs'!$C$7*('DEPRECATED - DT-Prelim Calcs'!$C$8-'DEPRECATED - DT-Prelim Calcs'!$C$9)+'DEPRECATED - DT-Prelim Calcs'!$C$9</f>
        <v>-326.40402444791994</v>
      </c>
      <c r="GZ167" s="43">
        <f t="shared" si="199"/>
        <v>-326.40402444791994</v>
      </c>
      <c r="HA167" s="2">
        <f t="shared" si="243"/>
        <v>-7.2703806291953352</v>
      </c>
      <c r="HB167" s="43">
        <f>HA167*'DEPRECATED - DT-Prelim Calcs'!$C$21/GV$2/'DEPRECATED - DT-Prelim Calcs'!$C$19/'DEPRECATED - DT-Prelim Calcs'!$C$18*3.39*'DEPRECATED - DT-Prelim Calcs'!$C$20</f>
        <v>-146.05106094827818</v>
      </c>
      <c r="HC167" s="36">
        <f t="shared" si="244"/>
        <v>1</v>
      </c>
      <c r="HD167" s="43">
        <f>HB166*'DEPRECATED - DT-Prelim Calcs'!$C$11+HD166</f>
        <v>46.597407851304766</v>
      </c>
      <c r="HE167" s="43">
        <f>HE166+0.5*HB167*'DEPRECATED - DT-Prelim Calcs'!$C$11^2+HD167*'DEPRECATED - DT-Prelim Calcs'!$C$11</f>
        <v>-223997.58451245003</v>
      </c>
      <c r="HF167" s="43">
        <f>MIN('Drive Train'!$F$35-GZ166*'DEPRECATED - DT-Prelim Calcs'!$C$21*'Drive Train'!$F$39,HF166+GZ$2)</f>
        <v>10.533333333333335</v>
      </c>
      <c r="HG167" s="43">
        <f>'Drive Train'!$F$35-GZ167*'DEPRECATED - DT-Prelim Calcs'!$C$21*'Drive Train'!$F$39</f>
        <v>30.67862536908352</v>
      </c>
      <c r="HH167" s="1">
        <f>IF(HE167&gt;='Drive Train'!$F$29,1,0)</f>
        <v>0</v>
      </c>
      <c r="HI167" s="43">
        <f t="shared" si="245"/>
        <v>-362.67113827546655</v>
      </c>
      <c r="HJ167" s="49">
        <f>HJ166+'DEPRECATED - DT-Prelim Calcs'!$C$11</f>
        <v>652</v>
      </c>
      <c r="HK167" s="2">
        <f>HU167/'Drive Train'!$F$35</f>
        <v>0.83440860215053769</v>
      </c>
      <c r="HL167" s="36">
        <f>HS167*12*60/(PI() * 'Drive Train'!$F$15)/HK$2*HK167</f>
        <v>-100259.38496937322</v>
      </c>
      <c r="HM167" s="2">
        <f>('DEPRECATED - DT-Prelim Calcs'!$C$6*HK167-HL167)/('DEPRECATED - DT-Prelim Calcs'!$C$6*HK167)*'DEPRECATED - DT-Prelim Calcs'!$C$7*HK167</f>
        <v>77.615024542575128</v>
      </c>
      <c r="HN167" s="43">
        <f>HM167/'DEPRECATED - DT-Prelim Calcs'!$C$7*('DEPRECATED - DT-Prelim Calcs'!$C$8-'DEPRECATED - DT-Prelim Calcs'!$C$9)+'DEPRECATED - DT-Prelim Calcs'!$C$9</f>
        <v>4229.781187767152</v>
      </c>
      <c r="HO167" s="43">
        <f t="shared" si="200"/>
        <v>36.66666666666665</v>
      </c>
      <c r="HP167" s="2">
        <f t="shared" si="246"/>
        <v>1.4462867232450001</v>
      </c>
      <c r="HQ167" s="43">
        <f>HP167*'DEPRECATED - DT-Prelim Calcs'!$C$21/HK$2/'DEPRECATED - DT-Prelim Calcs'!$C$19/'DEPRECATED - DT-Prelim Calcs'!$C$18*3.39*'DEPRECATED - DT-Prelim Calcs'!$C$20</f>
        <v>29.053734754561201</v>
      </c>
      <c r="HR167" s="36">
        <f t="shared" si="247"/>
        <v>0</v>
      </c>
      <c r="HS167" s="43">
        <f>HQ166*'DEPRECATED - DT-Prelim Calcs'!$C$11+HS166</f>
        <v>-349.5202808372577</v>
      </c>
      <c r="HT167" s="43">
        <f>HT166+0.5*HQ167*'DEPRECATED - DT-Prelim Calcs'!$C$11^2+HS167*'DEPRECATED - DT-Prelim Calcs'!$C$11</f>
        <v>-239752.04423635011</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48"/>
        <v>40.740740740740726</v>
      </c>
      <c r="HY167" s="49">
        <f>HY166+'DEPRECATED - DT-Prelim Calcs'!$C$11</f>
        <v>652</v>
      </c>
      <c r="HZ167" s="2">
        <f>IJ167/'Drive Train'!$F$35</f>
        <v>0.8193548387096774</v>
      </c>
      <c r="IA167" s="36">
        <f>IH167*12*60/(PI() * 'Drive Train'!$F$15)/HZ$2*HZ167</f>
        <v>-184751.65269031192</v>
      </c>
      <c r="IB167" s="2">
        <f>('DEPRECATED - DT-Prelim Calcs'!$C$6*HZ167-IA167)/('DEPRECATED - DT-Prelim Calcs'!$C$6*HZ167)*'DEPRECATED - DT-Prelim Calcs'!$C$7*HZ167</f>
        <v>139.65550947843286</v>
      </c>
      <c r="IC167" s="43">
        <f>IB167/'DEPRECATED - DT-Prelim Calcs'!$C$7*('DEPRECATED - DT-Prelim Calcs'!$C$8-'DEPRECATED - DT-Prelim Calcs'!$C$9)+'DEPRECATED - DT-Prelim Calcs'!$C$9</f>
        <v>7609.5986506907448</v>
      </c>
      <c r="ID167" s="43">
        <f t="shared" si="201"/>
        <v>39.999999999999986</v>
      </c>
      <c r="IE167" s="2">
        <f t="shared" si="249"/>
        <v>1.4462867232450001</v>
      </c>
      <c r="IF167" s="43">
        <f>IE167*'DEPRECATED - DT-Prelim Calcs'!$C$21/HZ$2/'DEPRECATED - DT-Prelim Calcs'!$C$19/'DEPRECATED - DT-Prelim Calcs'!$C$18*3.39*'DEPRECATED - DT-Prelim Calcs'!$C$20</f>
        <v>29.053734754561201</v>
      </c>
      <c r="IG167" s="36">
        <f t="shared" si="250"/>
        <v>0</v>
      </c>
      <c r="IH167" s="43">
        <f>IF166*'DEPRECATED - DT-Prelim Calcs'!$C$11+IH166</f>
        <v>-655.90724262701099</v>
      </c>
      <c r="II167" s="43">
        <f>II166+0.5*IF167*'DEPRECATED - DT-Prelim Calcs'!$C$11^2+IH167*'DEPRECATED - DT-Prelim Calcs'!$C$11</f>
        <v>-228180.44035078946</v>
      </c>
      <c r="IJ167" s="43">
        <f>MIN('Drive Train'!$F$35-ID166*'DEPRECATED - DT-Prelim Calcs'!$C$21*'Drive Train'!$F$39,IJ166+ID$2)</f>
        <v>10.16</v>
      </c>
      <c r="IK167" s="43">
        <f>'Drive Train'!$F$35-ID167*'DEPRECATED - DT-Prelim Calcs'!$C$21*'Drive Train'!$F$39</f>
        <v>10.16</v>
      </c>
      <c r="IL167" s="1">
        <f>IF(II167&gt;='Drive Train'!$F$29,1,0)</f>
        <v>0</v>
      </c>
      <c r="IM167" s="43">
        <f t="shared" si="251"/>
        <v>44.444444444444429</v>
      </c>
      <c r="IN167" s="49">
        <f>IN166+'DEPRECATED - DT-Prelim Calcs'!$C$11</f>
        <v>652</v>
      </c>
      <c r="IO167" s="2">
        <f>IY167/'Drive Train'!$F$35</f>
        <v>0.80430107526881722</v>
      </c>
      <c r="IP167" s="36">
        <f>IW167*12*60/(PI() * 'Drive Train'!$F$15)/IO$2*IO167</f>
        <v>491.54062178351711</v>
      </c>
      <c r="IQ167" s="2">
        <f>('DEPRECATED - DT-Prelim Calcs'!$C$6*IO167-IP167)/('DEPRECATED - DT-Prelim Calcs'!$C$6*IO167)*'DEPRECATED - DT-Prelim Calcs'!$C$7*IO167</f>
        <v>3.4108357552106439</v>
      </c>
      <c r="IR167" s="43">
        <f>IQ167/'DEPRECATED - DT-Prelim Calcs'!$C$7*('DEPRECATED - DT-Prelim Calcs'!$C$8-'DEPRECATED - DT-Prelim Calcs'!$C$9)+'DEPRECATED - DT-Prelim Calcs'!$C$9</f>
        <v>187.31418666446044</v>
      </c>
      <c r="IS167" s="43">
        <f t="shared" si="202"/>
        <v>43.333333333333321</v>
      </c>
      <c r="IT167" s="2">
        <f t="shared" si="252"/>
        <v>0.72016050485588301</v>
      </c>
      <c r="IU167" s="43">
        <f>IT167*'DEPRECATED - DT-Prelim Calcs'!$C$21/IO$2/'DEPRECATED - DT-Prelim Calcs'!$C$19/'DEPRECATED - DT-Prelim Calcs'!$C$18*3.39*'DEPRECATED - DT-Prelim Calcs'!$C$20</f>
        <v>14.466946251050739</v>
      </c>
      <c r="IV167" s="36">
        <f t="shared" si="253"/>
        <v>0</v>
      </c>
      <c r="IW167" s="43">
        <f>IU166*'DEPRECATED - DT-Prelim Calcs'!$C$11+IW166</f>
        <v>1.7777344250006593</v>
      </c>
      <c r="IX167" s="43">
        <f>IX166+0.5*IU167*'DEPRECATED - DT-Prelim Calcs'!$C$11^2+IW167*'DEPRECATED - DT-Prelim Calcs'!$C$11</f>
        <v>-281322.34135459113</v>
      </c>
      <c r="IY167" s="43">
        <f>MIN('Drive Train'!$F$35-IS166*'DEPRECATED - DT-Prelim Calcs'!$C$21*'Drive Train'!$F$39,IY166+IS$2)</f>
        <v>9.9733333333333345</v>
      </c>
      <c r="IZ167" s="43">
        <f>'Drive Train'!$F$35-IS167*'DEPRECATED - DT-Prelim Calcs'!$C$21*'Drive Train'!$F$39</f>
        <v>9.9733333333333345</v>
      </c>
      <c r="JA167" s="1">
        <f>IF(IX167&gt;='Drive Train'!$F$29,1,0)</f>
        <v>0</v>
      </c>
      <c r="JB167" s="43">
        <f t="shared" si="254"/>
        <v>48.148148148148138</v>
      </c>
      <c r="JC167" s="49">
        <f>JC166+'DEPRECATED - DT-Prelim Calcs'!$C$11</f>
        <v>652</v>
      </c>
      <c r="JD167" s="2">
        <f>JN167/'Drive Train'!$F$35</f>
        <v>1.3603763459392251</v>
      </c>
      <c r="JE167" s="36">
        <f>JL167*12*60/(PI() * 'Drive Train'!$F$15)/JD$2*JD167</f>
        <v>-70179.20454758461</v>
      </c>
      <c r="JF167" s="2">
        <f>('DEPRECATED - DT-Prelim Calcs'!$C$6*JD167-JE167)/('DEPRECATED - DT-Prelim Calcs'!$C$6*JD167)*'DEPRECATED - DT-Prelim Calcs'!$C$7*JD167</f>
        <v>57.969580317654312</v>
      </c>
      <c r="JG167" s="43">
        <f>JF167/'DEPRECATED - DT-Prelim Calcs'!$C$7*('DEPRECATED - DT-Prelim Calcs'!$C$8-'DEPRECATED - DT-Prelim Calcs'!$C$9)+'DEPRECATED - DT-Prelim Calcs'!$C$9</f>
        <v>3159.5443008871375</v>
      </c>
      <c r="JH167" s="43">
        <f t="shared" si="203"/>
        <v>46.666666666666657</v>
      </c>
      <c r="JI167" s="2">
        <f t="shared" si="255"/>
        <v>1.4462867232450001</v>
      </c>
      <c r="JJ167" s="43">
        <f>JI167*'DEPRECATED - DT-Prelim Calcs'!$C$21/JD$2/'DEPRECATED - DT-Prelim Calcs'!$C$19/'DEPRECATED - DT-Prelim Calcs'!$C$18*3.39*'DEPRECATED - DT-Prelim Calcs'!$C$20</f>
        <v>29.053734754561201</v>
      </c>
      <c r="JK167" s="36">
        <f t="shared" si="256"/>
        <v>0</v>
      </c>
      <c r="JL167" s="43">
        <f>JJ166*'DEPRECATED - DT-Prelim Calcs'!$C$11+JL166</f>
        <v>-150.06364347167323</v>
      </c>
      <c r="JM167" s="43">
        <f>JM166+0.5*JJ167*'DEPRECATED - DT-Prelim Calcs'!$C$11^2+JL167*'DEPRECATED - DT-Prelim Calcs'!$C$11</f>
        <v>-239004.81838998641</v>
      </c>
      <c r="JN167" s="43">
        <f>MIN('Drive Train'!$F$35-JH166*'DEPRECATED - DT-Prelim Calcs'!$C$21*'Drive Train'!$F$39,JN166+JH$2)</f>
        <v>16.868666689646393</v>
      </c>
      <c r="JO167" s="43">
        <f>'Drive Train'!$F$35-JH167*'DEPRECATED - DT-Prelim Calcs'!$C$21*'Drive Train'!$F$39</f>
        <v>9.7866666666666671</v>
      </c>
      <c r="JP167" s="1">
        <f>IF(JM167&gt;='Drive Train'!$F$29,1,0)</f>
        <v>0</v>
      </c>
      <c r="JQ167" s="43">
        <f>MIN(JG167,'DEPRECATED - DT-Prelim Calcs'!$C$10)*'DEPRECATED - DT-Prelim Calcs'!$C$11*1000/60/60</f>
        <v>103.33333333333333</v>
      </c>
      <c r="JR167" s="49">
        <f>JR166+'DEPRECATED - DT-Prelim Calcs'!$C$11</f>
        <v>652</v>
      </c>
      <c r="JS167" s="2">
        <f>KC167/'Drive Train'!$F$35</f>
        <v>0.77419354838709686</v>
      </c>
      <c r="JT167" s="36">
        <f>KA167*12*60/(PI() * 'Drive Train'!$F$15)/JS$2*JS167</f>
        <v>-260379.51101452802</v>
      </c>
      <c r="JU167" s="2">
        <f>('DEPRECATED - DT-Prelim Calcs'!$C$6*JS167-JT167)/('DEPRECATED - DT-Prelim Calcs'!$C$6*JS167)*'DEPRECATED - DT-Prelim Calcs'!$C$7*JS167</f>
        <v>195.03847662252113</v>
      </c>
      <c r="JV167" s="43">
        <f>JU167/'DEPRECATED - DT-Prelim Calcs'!$C$7*('DEPRECATED - DT-Prelim Calcs'!$C$8-'DEPRECATED - DT-Prelim Calcs'!$C$9)+'DEPRECATED - DT-Prelim Calcs'!$C$9</f>
        <v>10626.730442868688</v>
      </c>
      <c r="JW167" s="43">
        <f t="shared" si="204"/>
        <v>49.999999999999993</v>
      </c>
      <c r="JX167" s="2">
        <f t="shared" si="257"/>
        <v>1.4462867232450001</v>
      </c>
      <c r="JY167" s="43">
        <f>JX167*'DEPRECATED - DT-Prelim Calcs'!$C$21/JS$2/'DEPRECATED - DT-Prelim Calcs'!$C$19/'DEPRECATED - DT-Prelim Calcs'!$C$18*3.39*'DEPRECATED - DT-Prelim Calcs'!$C$20</f>
        <v>29.053734754561201</v>
      </c>
      <c r="JZ167" s="36">
        <f t="shared" si="258"/>
        <v>0</v>
      </c>
      <c r="KA167" s="43">
        <f>JY166*'DEPRECATED - DT-Prelim Calcs'!$C$11+KA166</f>
        <v>-978.32550645852064</v>
      </c>
      <c r="KB167" s="43">
        <f>KB166+0.5*JY167*'DEPRECATED - DT-Prelim Calcs'!$C$11^2+KA167*'DEPRECATED - DT-Prelim Calcs'!$C$11</f>
        <v>-260667.83763817331</v>
      </c>
      <c r="KC167" s="43">
        <f>MIN('Drive Train'!$F$35-JW166*'DEPRECATED - DT-Prelim Calcs'!$C$21*'Drive Train'!$F$39,KC166+JW$2)</f>
        <v>9.6000000000000014</v>
      </c>
      <c r="KD167" s="43">
        <f>'Drive Train'!$F$35-JW167*'DEPRECATED - DT-Prelim Calcs'!$C$21*'Drive Train'!$F$39</f>
        <v>9.6000000000000014</v>
      </c>
      <c r="KE167" s="1">
        <f>IF(KB167&gt;='Drive Train'!$F$29,1,0)</f>
        <v>0</v>
      </c>
      <c r="KF167" s="43">
        <f>MIN(JV167,'DEPRECATED - DT-Prelim Calcs'!$C$10)*'DEPRECATED - DT-Prelim Calcs'!$C$11*1000/60/60</f>
        <v>103.33333333333333</v>
      </c>
      <c r="KG167" s="49">
        <f>KG166+'DEPRECATED - DT-Prelim Calcs'!$C$11</f>
        <v>652</v>
      </c>
      <c r="KH167" s="2">
        <f>KR167/'Drive Train'!$F$35</f>
        <v>0.75913978494623657</v>
      </c>
      <c r="KI167" s="36">
        <f>KP167*12*60/(PI() * 'Drive Train'!$F$15)/KH$2*KH167</f>
        <v>4781.7144526247639</v>
      </c>
      <c r="KJ167" s="2">
        <f>('DEPRECATED - DT-Prelim Calcs'!$C$6*KH167-KI167)/('DEPRECATED - DT-Prelim Calcs'!$C$6*KH167)*'DEPRECATED - DT-Prelim Calcs'!$C$7*KH167</f>
        <v>4.5280829201902129E-2</v>
      </c>
      <c r="KK167" s="43">
        <f>KJ167/'DEPRECATED - DT-Prelim Calcs'!$C$7*('DEPRECATED - DT-Prelim Calcs'!$C$8-'DEPRECATED - DT-Prelim Calcs'!$C$9)+'DEPRECATED - DT-Prelim Calcs'!$C$9</f>
        <v>3.9667914415961607</v>
      </c>
      <c r="KL167" s="43">
        <f t="shared" si="205"/>
        <v>3.9667914415961607</v>
      </c>
      <c r="KM167" s="2">
        <f t="shared" si="259"/>
        <v>-0.44675280179447147</v>
      </c>
      <c r="KN167" s="43">
        <f>KM167*'DEPRECATED - DT-Prelim Calcs'!$C$21/KH$2/'DEPRECATED - DT-Prelim Calcs'!$C$19/'DEPRECATED - DT-Prelim Calcs'!$C$18*3.39*'DEPRECATED - DT-Prelim Calcs'!$C$20</f>
        <v>-8.9745948680708807</v>
      </c>
      <c r="KO167" s="36">
        <f t="shared" si="260"/>
        <v>1</v>
      </c>
      <c r="KP167" s="43">
        <f>KN166*'DEPRECATED - DT-Prelim Calcs'!$C$11+KP166</f>
        <v>18.322638057673629</v>
      </c>
      <c r="KQ167" s="43">
        <f>KQ166+0.5*KN167*'DEPRECATED - DT-Prelim Calcs'!$C$11^2+KP167*'DEPRECATED - DT-Prelim Calcs'!$C$11</f>
        <v>-259181.51831489449</v>
      </c>
      <c r="KR167" s="43">
        <f>MIN('Drive Train'!$F$35-KL166*'DEPRECATED - DT-Prelim Calcs'!$C$21*'Drive Train'!$F$39,KR166+KL$2)</f>
        <v>9.413333333333334</v>
      </c>
      <c r="KS167" s="43">
        <f>'Drive Train'!$F$35-KL167*'DEPRECATED - DT-Prelim Calcs'!$C$21*'Drive Train'!$F$39</f>
        <v>12.177859679270615</v>
      </c>
      <c r="KT167" s="1">
        <f>IF(KQ167&gt;='Drive Train'!$F$29,1,0)</f>
        <v>0</v>
      </c>
      <c r="KU167" s="43">
        <f>MIN(KK167,'DEPRECATED - DT-Prelim Calcs'!$C$10)*'DEPRECATED - DT-Prelim Calcs'!$C$11*1000/60/60</f>
        <v>4.4075460462179565</v>
      </c>
      <c r="KV167" s="49">
        <f>KV166+'DEPRECATED - DT-Prelim Calcs'!$C$11</f>
        <v>652</v>
      </c>
      <c r="KW167" s="2">
        <f>LG167/'Drive Train'!$F$35</f>
        <v>0.74408602150537628</v>
      </c>
      <c r="KX167" s="36">
        <f>LE167*12*60/(PI() * 'Drive Train'!$F$15)/KW$2*KW167</f>
        <v>24650.737696510532</v>
      </c>
      <c r="KY167" s="2">
        <f>('DEPRECATED - DT-Prelim Calcs'!$C$6*KW167-KX167)/('DEPRECATED - DT-Prelim Calcs'!$C$6*KW167)*'DEPRECATED - DT-Prelim Calcs'!$C$7*KW167</f>
        <v>-14.631233392468062</v>
      </c>
      <c r="KZ167" s="43">
        <f>KY167/'DEPRECATED - DT-Prelim Calcs'!$C$7*('DEPRECATED - DT-Prelim Calcs'!$C$8-'DEPRECATED - DT-Prelim Calcs'!$C$9)+'DEPRECATED - DT-Prelim Calcs'!$C$9</f>
        <v>-795.57465496281225</v>
      </c>
      <c r="LA167" s="43">
        <f t="shared" si="206"/>
        <v>-795.57465496281225</v>
      </c>
      <c r="LB167" s="2">
        <f t="shared" si="261"/>
        <v>-17.219086834758002</v>
      </c>
      <c r="LC167" s="43">
        <f>LB167*'DEPRECATED - DT-Prelim Calcs'!$C$21/KW$2/'DEPRECATED - DT-Prelim Calcs'!$C$19/'DEPRECATED - DT-Prelim Calcs'!$C$18*3.39*'DEPRECATED - DT-Prelim Calcs'!$C$20</f>
        <v>-345.90567248681634</v>
      </c>
      <c r="LD167" s="36">
        <f t="shared" si="262"/>
        <v>1</v>
      </c>
      <c r="LE167" s="43">
        <f>LC166*'DEPRECATED - DT-Prelim Calcs'!$C$11+LE166</f>
        <v>96.368010197524129</v>
      </c>
      <c r="LF167" s="43">
        <f>LF166+0.5*LC167*'DEPRECATED - DT-Prelim Calcs'!$C$11^2+LE167*'DEPRECATED - DT-Prelim Calcs'!$C$11</f>
        <v>-289364.48600039998</v>
      </c>
      <c r="LG167" s="43">
        <f>MIN('Drive Train'!$F$35-LA166*'DEPRECATED - DT-Prelim Calcs'!$C$21*'Drive Train'!$F$39,LG166+LA$2)</f>
        <v>9.2266666666666666</v>
      </c>
      <c r="LH167" s="43">
        <f>'Drive Train'!$F$35-LA167*'DEPRECATED - DT-Prelim Calcs'!$C$21*'Drive Train'!$F$39</f>
        <v>56.952180677917482</v>
      </c>
      <c r="LI167" s="1">
        <f>IF(LF167&gt;='Drive Train'!$F$29,1,0)</f>
        <v>0</v>
      </c>
      <c r="LJ167" s="43">
        <f>MIN(KZ167,'DEPRECATED - DT-Prelim Calcs'!$C$10)*'DEPRECATED - DT-Prelim Calcs'!$C$11*1000/60/60</f>
        <v>-883.97183884756907</v>
      </c>
      <c r="LK167" s="49">
        <f>LK166+'DEPRECATED - DT-Prelim Calcs'!$C$11</f>
        <v>652</v>
      </c>
      <c r="LL167" s="2">
        <f>LV167/'Drive Train'!$F$35</f>
        <v>0.72903225806451621</v>
      </c>
      <c r="LM167" s="36">
        <f>LT167*12*60/(PI() * 'Drive Train'!$F$15)/LL$2*LL167</f>
        <v>-159813.50809360854</v>
      </c>
      <c r="LN167" s="2">
        <f>('DEPRECATED - DT-Prelim Calcs'!$C$6*LL167-LM167)/('DEPRECATED - DT-Prelim Calcs'!$C$6*LL167)*'DEPRECATED - DT-Prelim Calcs'!$C$7*LL167</f>
        <v>120.89962413656458</v>
      </c>
      <c r="LO167" s="43">
        <f>LN167/'DEPRECATED - DT-Prelim Calcs'!$C$7*('DEPRECATED - DT-Prelim Calcs'!$C$8-'DEPRECATED - DT-Prelim Calcs'!$C$9)+'DEPRECATED - DT-Prelim Calcs'!$C$9</f>
        <v>6587.8228074397111</v>
      </c>
      <c r="LP167" s="43">
        <f t="shared" si="207"/>
        <v>60</v>
      </c>
      <c r="LQ167" s="2">
        <f t="shared" si="263"/>
        <v>1.4462867232450001</v>
      </c>
      <c r="LR167" s="43">
        <f>LQ167*'DEPRECATED - DT-Prelim Calcs'!$C$21/LL$2/'DEPRECATED - DT-Prelim Calcs'!$C$19/'DEPRECATED - DT-Prelim Calcs'!$C$18*3.39*'DEPRECATED - DT-Prelim Calcs'!$C$20</f>
        <v>29.053734754561201</v>
      </c>
      <c r="LS167" s="36">
        <f t="shared" si="264"/>
        <v>0</v>
      </c>
      <c r="LT167" s="43">
        <f>LR166*'DEPRECATED - DT-Prelim Calcs'!$C$11+LT166</f>
        <v>-637.66540610087259</v>
      </c>
      <c r="LU167" s="43">
        <f>LU166+0.5*LR167*'DEPRECATED - DT-Prelim Calcs'!$C$11^2+LT167*'DEPRECATED - DT-Prelim Calcs'!$C$11</f>
        <v>-293105.58105464431</v>
      </c>
      <c r="LV167" s="43">
        <f>MIN('Drive Train'!$F$35-LP166*'DEPRECATED - DT-Prelim Calcs'!$C$21*'Drive Train'!$F$39,LV166+LP$2)</f>
        <v>9.0400000000000009</v>
      </c>
      <c r="LW167" s="43">
        <f>'Drive Train'!$F$35-LP167*'DEPRECATED - DT-Prelim Calcs'!$C$21*'Drive Train'!$F$39</f>
        <v>9.0400000000000009</v>
      </c>
      <c r="LX167" s="1">
        <f>IF(LU167&gt;='Drive Train'!$F$29,1,0)</f>
        <v>0</v>
      </c>
      <c r="LY167" s="43">
        <f>MIN(LO167,'DEPRECATED - DT-Prelim Calcs'!$C$10)*'DEPRECATED - DT-Prelim Calcs'!$C$11*1000/60/60</f>
        <v>103.33333333333333</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1"/>
        <v>0</v>
      </c>
      <c r="X168" s="2">
        <f>MAX(MIN(IF(AND(AI167=1,AG168&lt;0),-1,1)*(W168-$C$9)/($C$8-$C$9)*$C$7-$C$29*AE168/T$2 -  AI167*$C$29/2,X$2),MAX(X$4:X167)*-1)</f>
        <v>-0.27672021620693066</v>
      </c>
      <c r="Y168" s="43">
        <f t="shared" si="182"/>
        <v>0</v>
      </c>
      <c r="Z168" s="43">
        <f t="shared" si="183"/>
        <v>0</v>
      </c>
      <c r="AA168" s="43">
        <f t="shared" si="184"/>
        <v>0</v>
      </c>
      <c r="AB168" s="43" t="e">
        <f t="shared" si="185"/>
        <v>#N/A</v>
      </c>
      <c r="AC168" s="36">
        <f t="shared" si="208"/>
        <v>1</v>
      </c>
      <c r="AD168" s="1">
        <f t="shared" si="186"/>
        <v>1</v>
      </c>
      <c r="AE168" s="43">
        <f t="shared" si="187"/>
        <v>0</v>
      </c>
      <c r="AF168" s="43" t="e">
        <f t="shared" si="188"/>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889.49632897085212</v>
      </c>
      <c r="AK168" s="43">
        <f t="shared" si="265"/>
        <v>0</v>
      </c>
      <c r="AL168" s="49">
        <f>AL167+'DEPRECATED - DT-Prelim Calcs'!$C$11</f>
        <v>656</v>
      </c>
      <c r="AM168" s="2">
        <f>AW168/'Drive Train'!$F$35</f>
        <v>0.57999999999999996</v>
      </c>
      <c r="AN168" s="36">
        <f>AU168*12*60/(PI() * 'Drive Train'!$F$15)/AM$2*AM168</f>
        <v>6014.3537452328628</v>
      </c>
      <c r="AO168" s="2">
        <f>('DEPRECATED - DT-Prelim Calcs'!$C$6*AM168-AN168)/('DEPRECATED - DT-Prelim Calcs'!$C$6*AM168)*'DEPRECATED - DT-Prelim Calcs'!$C$7*AM168</f>
        <v>-1.7010098848185156</v>
      </c>
      <c r="AP168" s="43">
        <f>AO168/'DEPRECATED - DT-Prelim Calcs'!$C$7*('DEPRECATED - DT-Prelim Calcs'!$C$8-'DEPRECATED - DT-Prelim Calcs'!$C$9)+'DEPRECATED - DT-Prelim Calcs'!$C$9</f>
        <v>-91.166956411754953</v>
      </c>
      <c r="AQ168" s="43">
        <f t="shared" si="189"/>
        <v>-91.166956411754953</v>
      </c>
      <c r="AR168" s="2">
        <f t="shared" si="209"/>
        <v>-2.5110264072016224</v>
      </c>
      <c r="AS168" s="43">
        <f>AR168*'DEPRECATED - DT-Prelim Calcs'!$C$21/AM$2/'DEPRECATED - DT-Prelim Calcs'!$C$19/'DEPRECATED - DT-Prelim Calcs'!$C$18*3.39*'DEPRECATED - DT-Prelim Calcs'!$C$20</f>
        <v>-25.221380388823583</v>
      </c>
      <c r="AT168" s="36">
        <f t="shared" si="210"/>
        <v>1</v>
      </c>
      <c r="AU168" s="43">
        <f>AS167*'DEPRECATED - DT-Prelim Calcs'!$C$11+AU167</f>
        <v>60.32774438733658</v>
      </c>
      <c r="AV168" s="43">
        <f>AV167+0.5*AS168*'DEPRECATED - DT-Prelim Calcs'!$C$11^2+AU168*'DEPRECATED - DT-Prelim Calcs'!$C$11</f>
        <v>9746.4885503491278</v>
      </c>
      <c r="AW168" s="43">
        <f>MIN('Drive Train'!$F$35-AQ167*'DEPRECATED - DT-Prelim Calcs'!$C$21*'Drive Train'!$F$39,AW167+AQ$2)</f>
        <v>7.1920000000000002</v>
      </c>
      <c r="AX168" s="43">
        <f>'Drive Train'!$F$35-AQ168*'DEPRECATED - DT-Prelim Calcs'!$C$21*'Drive Train'!$F$39</f>
        <v>17.505349559058278</v>
      </c>
      <c r="AY168" s="1">
        <f>IF(AV168&gt;='Drive Train'!$F$29,1,0)</f>
        <v>1</v>
      </c>
      <c r="AZ168" s="43">
        <f t="shared" si="211"/>
        <v>-101.29661823528328</v>
      </c>
      <c r="BA168" s="49">
        <f>BA167+'DEPRECATED - DT-Prelim Calcs'!$C$11</f>
        <v>656</v>
      </c>
      <c r="BB168" s="2">
        <f>BL168/'Drive Train'!$F$35</f>
        <v>0.57999999999999996</v>
      </c>
      <c r="BC168" s="36">
        <f>BJ168*12*60/(PI() * 'Drive Train'!$F$15)/BB$2*BB168</f>
        <v>13446.138304119613</v>
      </c>
      <c r="BD168" s="2">
        <f>('DEPRECATED - DT-Prelim Calcs'!$C$6*BB168-BC168)/('DEPRECATED - DT-Prelim Calcs'!$C$6*BB168)*'DEPRECATED - DT-Prelim Calcs'!$C$7*BB168</f>
        <v>-7.1641869351600302</v>
      </c>
      <c r="BE168" s="43">
        <f>BD168/'DEPRECATED - DT-Prelim Calcs'!$C$7*('DEPRECATED - DT-Prelim Calcs'!$C$8-'DEPRECATED - DT-Prelim Calcs'!$C$9)+'DEPRECATED - DT-Prelim Calcs'!$C$9</f>
        <v>-388.78779572140462</v>
      </c>
      <c r="BF168" s="43">
        <f t="shared" si="190"/>
        <v>-388.78779572140462</v>
      </c>
      <c r="BG168" s="2">
        <f t="shared" si="212"/>
        <v>-8.9751203537701727</v>
      </c>
      <c r="BH168" s="43">
        <f>BG168*'DEPRECATED - DT-Prelim Calcs'!$C$21/BB$2/'DEPRECATED - DT-Prelim Calcs'!$C$19/'DEPRECATED - DT-Prelim Calcs'!$C$18*3.39*'DEPRECATED - DT-Prelim Calcs'!$C$20</f>
        <v>-130.21430465304931</v>
      </c>
      <c r="BI168" s="36">
        <f t="shared" si="213"/>
        <v>1</v>
      </c>
      <c r="BJ168" s="43">
        <f>BH167*'DEPRECATED - DT-Prelim Calcs'!$C$11+BJ167</f>
        <v>93.373760644063879</v>
      </c>
      <c r="BK168" s="43">
        <f>BK167+0.5*BH168*'DEPRECATED - DT-Prelim Calcs'!$C$11^2+BJ168*'DEPRECATED - DT-Prelim Calcs'!$C$11</f>
        <v>-82480.439557209422</v>
      </c>
      <c r="BL168" s="43">
        <f>MIN('Drive Train'!$F$35-BF167*'DEPRECATED - DT-Prelim Calcs'!$C$21*'Drive Train'!$F$39,BL167+BF$2)</f>
        <v>7.1920000000000002</v>
      </c>
      <c r="BM168" s="43">
        <f>'Drive Train'!$F$35-BF168*'DEPRECATED - DT-Prelim Calcs'!$C$21*'Drive Train'!$F$39</f>
        <v>34.172116560398656</v>
      </c>
      <c r="BN168" s="1">
        <f>IF(BK168&gt;='Drive Train'!$F$29,1,0)</f>
        <v>0</v>
      </c>
      <c r="BO168" s="43">
        <f t="shared" si="214"/>
        <v>-431.98643969044957</v>
      </c>
      <c r="BP168" s="49">
        <f>BP167+'DEPRECATED - DT-Prelim Calcs'!$C$11</f>
        <v>656</v>
      </c>
      <c r="BQ168" s="2">
        <f>CA168/'Drive Train'!$F$35</f>
        <v>0.57999999999999996</v>
      </c>
      <c r="BR168" s="36">
        <f>BY168*12*60/(PI() * 'Drive Train'!$F$15)/BQ$2*BQ168</f>
        <v>-64429.774919238655</v>
      </c>
      <c r="BS168" s="2">
        <f>('DEPRECATED - DT-Prelim Calcs'!$C$6*BQ168-BR168)/('DEPRECATED - DT-Prelim Calcs'!$C$6*BQ168)*'DEPRECATED - DT-Prelim Calcs'!$C$7*BQ168</f>
        <v>50.083153663202083</v>
      </c>
      <c r="BT168" s="43">
        <f>BS168/'DEPRECATED - DT-Prelim Calcs'!$C$7*('DEPRECATED - DT-Prelim Calcs'!$C$8-'DEPRECATED - DT-Prelim Calcs'!$C$9)+'DEPRECATED - DT-Prelim Calcs'!$C$9</f>
        <v>2729.9106100102626</v>
      </c>
      <c r="BU168" s="43">
        <f t="shared" si="191"/>
        <v>93</v>
      </c>
      <c r="BV168" s="2">
        <f t="shared" si="215"/>
        <v>1.5313624128476471</v>
      </c>
      <c r="BW168" s="43">
        <f>BV168*'DEPRECATED - DT-Prelim Calcs'!$C$21/BQ$2/'DEPRECATED - DT-Prelim Calcs'!$C$19/'DEPRECATED - DT-Prelim Calcs'!$C$18*3.39*'DEPRECATED - DT-Prelim Calcs'!$C$20</f>
        <v>29.053734754561201</v>
      </c>
      <c r="BX168" s="36">
        <f t="shared" si="216"/>
        <v>0</v>
      </c>
      <c r="BY168" s="43">
        <f>BW167*'DEPRECATED - DT-Prelim Calcs'!$C$11+BY167</f>
        <v>-342.14352190453701</v>
      </c>
      <c r="BZ168" s="43">
        <f>BZ167+0.5*BW168*'DEPRECATED - DT-Prelim Calcs'!$C$11^2+BY168*'DEPRECATED - DT-Prelim Calcs'!$C$11</f>
        <v>-203481.63806289007</v>
      </c>
      <c r="CA168" s="43">
        <f>MIN('Drive Train'!$F$35-BU167*'DEPRECATED - DT-Prelim Calcs'!$C$21*'Drive Train'!$F$39,CA167+BU$2)</f>
        <v>7.1920000000000002</v>
      </c>
      <c r="CB168" s="43">
        <f>'Drive Train'!$F$35-BU168*'DEPRECATED - DT-Prelim Calcs'!$C$21*'Drive Train'!$F$39</f>
        <v>7.1920000000000002</v>
      </c>
      <c r="CC168" s="1">
        <f>IF(BZ168&gt;='Drive Train'!$F$29,1,0)</f>
        <v>0</v>
      </c>
      <c r="CD168" s="43">
        <f t="shared" si="217"/>
        <v>103.33333333333333</v>
      </c>
      <c r="CE168" s="49">
        <f>CE167+'DEPRECATED - DT-Prelim Calcs'!$C$11</f>
        <v>656</v>
      </c>
      <c r="CF168" s="2">
        <f>CP168/'Drive Train'!$F$35</f>
        <v>0.57999999999999996</v>
      </c>
      <c r="CG168" s="36">
        <f>CN168*12*60/(PI() * 'Drive Train'!$F$15)/CF$2*CF168</f>
        <v>-142199.01276057897</v>
      </c>
      <c r="CH168" s="2">
        <f>('DEPRECATED - DT-Prelim Calcs'!$C$6*CF168-CG168)/('DEPRECATED - DT-Prelim Calcs'!$C$6*CF168)*'DEPRECATED - DT-Prelim Calcs'!$C$7*CF168</f>
        <v>107.2520761515855</v>
      </c>
      <c r="CI168" s="43">
        <f>CH168/'DEPRECATED - DT-Prelim Calcs'!$C$7*('DEPRECATED - DT-Prelim Calcs'!$C$8-'DEPRECATED - DT-Prelim Calcs'!$C$9)+'DEPRECATED - DT-Prelim Calcs'!$C$9</f>
        <v>5844.336984377418</v>
      </c>
      <c r="CJ168" s="43">
        <f t="shared" si="192"/>
        <v>93</v>
      </c>
      <c r="CK168" s="2">
        <f t="shared" si="218"/>
        <v>1.2396743342100003</v>
      </c>
      <c r="CL168" s="43">
        <f>CK168*'DEPRECATED - DT-Prelim Calcs'!$C$21/CF$2/'DEPRECATED - DT-Prelim Calcs'!$C$19/'DEPRECATED - DT-Prelim Calcs'!$C$18*3.39*'DEPRECATED - DT-Prelim Calcs'!$C$20</f>
        <v>29.053734754561205</v>
      </c>
      <c r="CM168" s="36">
        <f t="shared" si="219"/>
        <v>0</v>
      </c>
      <c r="CN168" s="43">
        <f>CL167*'DEPRECATED - DT-Prelim Calcs'!$C$11+CN167</f>
        <v>-611.29087826540263</v>
      </c>
      <c r="CO168" s="43">
        <f>CO167+0.5*CL168*'DEPRECATED - DT-Prelim Calcs'!$C$11^2+CN168*'DEPRECATED - DT-Prelim Calcs'!$C$11</f>
        <v>-388406.92622469226</v>
      </c>
      <c r="CP168" s="43">
        <f>MIN('Drive Train'!$F$35-CJ167*'DEPRECATED - DT-Prelim Calcs'!$C$21*'Drive Train'!$F$39,CP167+CJ$2)</f>
        <v>7.1920000000000002</v>
      </c>
      <c r="CQ168" s="43">
        <f>'Drive Train'!$F$35-CJ168*'DEPRECATED - DT-Prelim Calcs'!$C$21*'Drive Train'!$F$39</f>
        <v>7.1920000000000002</v>
      </c>
      <c r="CR168" s="1">
        <f>IF(CO168&gt;='Drive Train'!$F$29,1,0)</f>
        <v>0</v>
      </c>
      <c r="CS168" s="43">
        <f t="shared" si="220"/>
        <v>103.33333333333333</v>
      </c>
      <c r="CT168" s="49">
        <f>CT167+'DEPRECATED - DT-Prelim Calcs'!$C$11</f>
        <v>656</v>
      </c>
      <c r="CU168" s="2">
        <f>DE168/'Drive Train'!$F$35</f>
        <v>0.57999999999999996</v>
      </c>
      <c r="CV168" s="36">
        <f>DC168*12*60/(PI() * 'Drive Train'!$F$15)/CU$2*CU168</f>
        <v>-110502.76544416364</v>
      </c>
      <c r="CW168" s="2">
        <f>('DEPRECATED - DT-Prelim Calcs'!$C$6*CU168-CV168)/('DEPRECATED - DT-Prelim Calcs'!$C$6*CU168)*'DEPRECATED - DT-Prelim Calcs'!$C$7*CU168</f>
        <v>83.951856729330331</v>
      </c>
      <c r="CX168" s="43">
        <f>CW168/'DEPRECATED - DT-Prelim Calcs'!$C$7*('DEPRECATED - DT-Prelim Calcs'!$C$8-'DEPRECATED - DT-Prelim Calcs'!$C$9)+'DEPRECATED - DT-Prelim Calcs'!$C$9</f>
        <v>4574.9966725679951</v>
      </c>
      <c r="CY168" s="43">
        <f t="shared" si="193"/>
        <v>93</v>
      </c>
      <c r="CZ168" s="2">
        <f t="shared" si="221"/>
        <v>1.0413264407364002</v>
      </c>
      <c r="DA168" s="43">
        <f>CZ168*'DEPRECATED - DT-Prelim Calcs'!$C$21/CU$2/'DEPRECATED - DT-Prelim Calcs'!$C$19/'DEPRECATED - DT-Prelim Calcs'!$C$18*3.39*'DEPRECATED - DT-Prelim Calcs'!$C$20</f>
        <v>29.053734754561201</v>
      </c>
      <c r="DB168" s="36">
        <f t="shared" si="222"/>
        <v>0</v>
      </c>
      <c r="DC168" s="43">
        <f>DA167*'DEPRECATED - DT-Prelim Calcs'!$C$11+DC167</f>
        <v>-399.02836335717319</v>
      </c>
      <c r="DD168" s="43">
        <f>DD167+0.5*DA168*'DEPRECATED - DT-Prelim Calcs'!$C$11^2+DC168*'DEPRECATED - DT-Prelim Calcs'!$C$11</f>
        <v>-671926.28763262206</v>
      </c>
      <c r="DE168" s="43">
        <f>MIN('Drive Train'!$F$35-CY167*'DEPRECATED - DT-Prelim Calcs'!$C$21*'Drive Train'!$F$39,DE167+CY$2)</f>
        <v>7.1920000000000002</v>
      </c>
      <c r="DF168" s="43">
        <f>'Drive Train'!$F$35-CY168*'DEPRECATED - DT-Prelim Calcs'!$C$21*'Drive Train'!$F$39</f>
        <v>7.1920000000000002</v>
      </c>
      <c r="DG168" s="1">
        <f>IF(DD168&gt;='Drive Train'!$F$29,1,0)</f>
        <v>0</v>
      </c>
      <c r="DH168" s="43">
        <f t="shared" si="223"/>
        <v>103.33333333333333</v>
      </c>
      <c r="DI168" s="49">
        <f>DI167+'DEPRECATED - DT-Prelim Calcs'!$C$11</f>
        <v>656</v>
      </c>
      <c r="DJ168" s="2">
        <f>DT168/'Drive Train'!$F$35</f>
        <v>0.57999999999999996</v>
      </c>
      <c r="DK168" s="36">
        <f>DR168*12*60/(PI() * 'Drive Train'!$F$15)/DJ$2*DJ168</f>
        <v>-613184.57530443161</v>
      </c>
      <c r="DL168" s="2">
        <f>('DEPRECATED - DT-Prelim Calcs'!$C$6*DJ168-DK168)/('DEPRECATED - DT-Prelim Calcs'!$C$6*DJ168)*'DEPRECATED - DT-Prelim Calcs'!$C$7*DJ168</f>
        <v>453.47814015325781</v>
      </c>
      <c r="DM168" s="43">
        <f>DL168/'DEPRECATED - DT-Prelim Calcs'!$C$7*('DEPRECATED - DT-Prelim Calcs'!$C$8-'DEPRECATED - DT-Prelim Calcs'!$C$9)+'DEPRECATED - DT-Prelim Calcs'!$C$9</f>
        <v>24705.906142677475</v>
      </c>
      <c r="DN168" s="43">
        <f t="shared" si="194"/>
        <v>93</v>
      </c>
      <c r="DO168" s="2">
        <f t="shared" si="224"/>
        <v>0.89769520753137932</v>
      </c>
      <c r="DP168" s="43">
        <f>DO168*'DEPRECATED - DT-Prelim Calcs'!$C$21/DJ$2/'DEPRECATED - DT-Prelim Calcs'!$C$19/'DEPRECATED - DT-Prelim Calcs'!$C$18*3.39*'DEPRECATED - DT-Prelim Calcs'!$C$20</f>
        <v>29.053734754561201</v>
      </c>
      <c r="DQ168" s="36">
        <f t="shared" si="225"/>
        <v>0</v>
      </c>
      <c r="DR168" s="43">
        <f>DP167*'DEPRECATED - DT-Prelim Calcs'!$C$11+DR167</f>
        <v>-1908.8150585324811</v>
      </c>
      <c r="DS168" s="43">
        <f>DS167+0.5*DP168*'DEPRECATED - DT-Prelim Calcs'!$C$11^2+DR168*'DEPRECATED - DT-Prelim Calcs'!$C$11</f>
        <v>-1119517.4794223551</v>
      </c>
      <c r="DT168" s="43">
        <f>MIN('Drive Train'!$F$35-DN167*'DEPRECATED - DT-Prelim Calcs'!$C$21*'Drive Train'!$F$39,DT167+DN$2)</f>
        <v>7.1920000000000002</v>
      </c>
      <c r="DU168" s="43">
        <f>'Drive Train'!$F$35-DN168*'DEPRECATED - DT-Prelim Calcs'!$C$21*'Drive Train'!$F$39</f>
        <v>7.1920000000000002</v>
      </c>
      <c r="DV168" s="1">
        <f>IF(DS168&gt;='Drive Train'!$F$29,1,0)</f>
        <v>0</v>
      </c>
      <c r="DW168" s="43">
        <f t="shared" si="226"/>
        <v>103.33333333333333</v>
      </c>
      <c r="DX168" s="49">
        <f>DX167+'DEPRECATED - DT-Prelim Calcs'!$C$11</f>
        <v>656</v>
      </c>
      <c r="DY168" s="2">
        <f>EI168/'Drive Train'!$F$35</f>
        <v>0.57999999999999996</v>
      </c>
      <c r="DZ168" s="36">
        <f>EG168*12*60/(PI() * 'Drive Train'!$F$15)/DY$2*DY168</f>
        <v>-264569.19847468997</v>
      </c>
      <c r="EA168" s="2">
        <f>('DEPRECATED - DT-Prelim Calcs'!$C$6*DY168-DZ168)/('DEPRECATED - DT-Prelim Calcs'!$C$6*DY168)*'DEPRECATED - DT-Prelim Calcs'!$C$7*DY168</f>
        <v>197.20758884738186</v>
      </c>
      <c r="EB168" s="43">
        <f>EA168/'DEPRECATED - DT-Prelim Calcs'!$C$7*('DEPRECATED - DT-Prelim Calcs'!$C$8-'DEPRECATED - DT-Prelim Calcs'!$C$9)+'DEPRECATED - DT-Prelim Calcs'!$C$9</f>
        <v>10744.898496909607</v>
      </c>
      <c r="EC168" s="43">
        <f t="shared" si="195"/>
        <v>93</v>
      </c>
      <c r="ED168" s="2">
        <f t="shared" si="227"/>
        <v>0.78888366722454539</v>
      </c>
      <c r="EE168" s="43">
        <f>ED168*'DEPRECATED - DT-Prelim Calcs'!$C$21/DY$2/'DEPRECATED - DT-Prelim Calcs'!$C$19/'DEPRECATED - DT-Prelim Calcs'!$C$18*3.39*'DEPRECATED - DT-Prelim Calcs'!$C$20</f>
        <v>29.053734754561201</v>
      </c>
      <c r="EF168" s="36">
        <f t="shared" si="228"/>
        <v>0</v>
      </c>
      <c r="EG168" s="43">
        <f>EE167*'DEPRECATED - DT-Prelim Calcs'!$C$11+EG167</f>
        <v>-723.76232174697486</v>
      </c>
      <c r="EH168" s="43">
        <f>EH167+0.5*EE168*'DEPRECATED - DT-Prelim Calcs'!$C$11^2+EG168*'DEPRECATED - DT-Prelim Calcs'!$C$11</f>
        <v>-1099477.0642550772</v>
      </c>
      <c r="EI168" s="43">
        <f>MIN('Drive Train'!$F$35-EC167*'DEPRECATED - DT-Prelim Calcs'!$C$21*'Drive Train'!$F$39,EI167+EC$2)</f>
        <v>7.1920000000000002</v>
      </c>
      <c r="EJ168" s="43">
        <f>'Drive Train'!$F$35-EC168*'DEPRECATED - DT-Prelim Calcs'!$C$21*'Drive Train'!$F$39</f>
        <v>7.1920000000000002</v>
      </c>
      <c r="EK168" s="1">
        <f>IF(EH168&gt;='Drive Train'!$F$29,1,0)</f>
        <v>0</v>
      </c>
      <c r="EL168" s="43">
        <f t="shared" si="229"/>
        <v>103.33333333333333</v>
      </c>
      <c r="EM168" s="49">
        <f>EM167+'DEPRECATED - DT-Prelim Calcs'!$C$11</f>
        <v>656</v>
      </c>
      <c r="EN168" s="2">
        <f>EX168/'Drive Train'!$F$35</f>
        <v>5.9252808005620059</v>
      </c>
      <c r="EO168" s="36">
        <f>EV168*12*60/(PI() * 'Drive Train'!$F$15)/EN$2*EN168</f>
        <v>-16432458.367068257</v>
      </c>
      <c r="EP168" s="2">
        <f>('DEPRECATED - DT-Prelim Calcs'!$C$6*EN168-EO168)/('DEPRECATED - DT-Prelim Calcs'!$C$6*EN168)*'DEPRECATED - DT-Prelim Calcs'!$C$7*EN168</f>
        <v>12107.449401053402</v>
      </c>
      <c r="EQ168" s="43">
        <f>EP168/'DEPRECATED - DT-Prelim Calcs'!$C$7*('DEPRECATED - DT-Prelim Calcs'!$C$8-'DEPRECATED - DT-Prelim Calcs'!$C$9)+'DEPRECATED - DT-Prelim Calcs'!$C$9</f>
        <v>659586.43005738675</v>
      </c>
      <c r="ER168" s="43">
        <f t="shared" si="196"/>
        <v>93</v>
      </c>
      <c r="ES168" s="2">
        <f t="shared" si="230"/>
        <v>0.7035989464435134</v>
      </c>
      <c r="ET168" s="43">
        <f>ES168*'DEPRECATED - DT-Prelim Calcs'!$C$21/EN$2/'DEPRECATED - DT-Prelim Calcs'!$C$19/'DEPRECATED - DT-Prelim Calcs'!$C$18*3.39*'DEPRECATED - DT-Prelim Calcs'!$C$20</f>
        <v>29.053734754561201</v>
      </c>
      <c r="EU168" s="36">
        <f t="shared" si="231"/>
        <v>0</v>
      </c>
      <c r="EV168" s="43">
        <f>ET167*'DEPRECATED - DT-Prelim Calcs'!$C$11+EV167</f>
        <v>-3924.5557462000552</v>
      </c>
      <c r="EW168" s="43">
        <f>EW167+0.5*ET168*'DEPRECATED - DT-Prelim Calcs'!$C$11^2+EV168*'DEPRECATED - DT-Prelim Calcs'!$C$11</f>
        <v>-1934707.1965178051</v>
      </c>
      <c r="EX168" s="43">
        <f>MIN('Drive Train'!$F$35-ER167*'DEPRECATED - DT-Prelim Calcs'!$C$21*'Drive Train'!$F$39,EX167+ER$2)</f>
        <v>73.473481926968873</v>
      </c>
      <c r="EY168" s="43">
        <f>'Drive Train'!$F$35-ER168*'DEPRECATED - DT-Prelim Calcs'!$C$21*'Drive Train'!$F$39</f>
        <v>7.1920000000000002</v>
      </c>
      <c r="EZ168" s="1">
        <f>IF(EW168&gt;='Drive Train'!$F$29,1,0)</f>
        <v>0</v>
      </c>
      <c r="FA168" s="43">
        <f t="shared" si="232"/>
        <v>103.33333333333333</v>
      </c>
      <c r="FB168" s="49">
        <f>FB167+'DEPRECATED - DT-Prelim Calcs'!$C$11</f>
        <v>656</v>
      </c>
      <c r="FC168" s="2">
        <f>FM168/'Drive Train'!$F$35</f>
        <v>0.57999999999999996</v>
      </c>
      <c r="FD168" s="36">
        <f>FK168*12*60/(PI() * 'Drive Train'!$F$15)/FC$2*FC168</f>
        <v>-2130682.7100682021</v>
      </c>
      <c r="FE168" s="2">
        <f>('DEPRECATED - DT-Prelim Calcs'!$C$6*FC168-FD168)/('DEPRECATED - DT-Prelim Calcs'!$C$6*FC168)*'DEPRECATED - DT-Prelim Calcs'!$C$7*FC168</f>
        <v>1569.0057658651831</v>
      </c>
      <c r="FF168" s="43">
        <f>FE168/'DEPRECATED - DT-Prelim Calcs'!$C$7*('DEPRECATED - DT-Prelim Calcs'!$C$8-'DEPRECATED - DT-Prelim Calcs'!$C$9)+'DEPRECATED - DT-Prelim Calcs'!$C$9</f>
        <v>85477.187244894303</v>
      </c>
      <c r="FG168" s="43">
        <f t="shared" si="197"/>
        <v>93</v>
      </c>
      <c r="FH168" s="2">
        <f t="shared" si="233"/>
        <v>0.63495514679048781</v>
      </c>
      <c r="FI168" s="43">
        <f>FH168*'DEPRECATED - DT-Prelim Calcs'!$C$21/FC$2/'DEPRECATED - DT-Prelim Calcs'!$C$19/'DEPRECATED - DT-Prelim Calcs'!$C$18*3.39*'DEPRECATED - DT-Prelim Calcs'!$C$20</f>
        <v>29.053734754561205</v>
      </c>
      <c r="FJ168" s="36">
        <f t="shared" si="234"/>
        <v>0</v>
      </c>
      <c r="FK168" s="43">
        <f>FI167*'DEPRECATED - DT-Prelim Calcs'!$C$11+FK167</f>
        <v>-4691.4333817501083</v>
      </c>
      <c r="FL168" s="43">
        <f>FL167+0.5*FI168*'DEPRECATED - DT-Prelim Calcs'!$C$11^2+FK168*'DEPRECATED - DT-Prelim Calcs'!$C$11</f>
        <v>-2400436.4953308781</v>
      </c>
      <c r="FM168" s="43">
        <f>MIN('Drive Train'!$F$35-FG167*'DEPRECATED - DT-Prelim Calcs'!$C$21*'Drive Train'!$F$39,FM167+FG$2)</f>
        <v>7.1920000000000002</v>
      </c>
      <c r="FN168" s="43">
        <f>'Drive Train'!$F$35-FG168*'DEPRECATED - DT-Prelim Calcs'!$C$21*'Drive Train'!$F$39</f>
        <v>7.1920000000000002</v>
      </c>
      <c r="FO168" s="1">
        <f>IF(FL168&gt;='Drive Train'!$F$29,1,0)</f>
        <v>0</v>
      </c>
      <c r="FP168" s="43">
        <f t="shared" si="235"/>
        <v>103.33333333333333</v>
      </c>
      <c r="FQ168" s="49">
        <f>FQ167+'DEPRECATED - DT-Prelim Calcs'!$C$11</f>
        <v>656</v>
      </c>
      <c r="FR168" s="2">
        <f>GB168/'Drive Train'!$F$35</f>
        <v>0.57999999999999996</v>
      </c>
      <c r="FS168" s="36">
        <f>FZ168*12*60/(PI() * 'Drive Train'!$F$15)/FR$2*FR168</f>
        <v>-1157896.5103860539</v>
      </c>
      <c r="FT168" s="2">
        <f>('DEPRECATED - DT-Prelim Calcs'!$C$6*FR168-FS168)/('DEPRECATED - DT-Prelim Calcs'!$C$6*FR168)*'DEPRECATED - DT-Prelim Calcs'!$C$7*FR168</f>
        <v>853.90117707062586</v>
      </c>
      <c r="FU168" s="43">
        <f>FT168/'DEPRECATED - DT-Prelim Calcs'!$C$7*('DEPRECATED - DT-Prelim Calcs'!$C$8-'DEPRECATED - DT-Prelim Calcs'!$C$9)+'DEPRECATED - DT-Prelim Calcs'!$C$9</f>
        <v>46519.996959817676</v>
      </c>
      <c r="FV168" s="43">
        <f t="shared" si="198"/>
        <v>93</v>
      </c>
      <c r="FW168" s="2">
        <f t="shared" si="236"/>
        <v>0.57851468929799987</v>
      </c>
      <c r="FX168" s="43">
        <f>FW168*'DEPRECATED - DT-Prelim Calcs'!$C$21/FR$2/'DEPRECATED - DT-Prelim Calcs'!$C$19/'DEPRECATED - DT-Prelim Calcs'!$C$18*3.39*'DEPRECATED - DT-Prelim Calcs'!$C$20</f>
        <v>29.053734754561201</v>
      </c>
      <c r="FY168" s="36">
        <f t="shared" si="237"/>
        <v>0</v>
      </c>
      <c r="FZ168" s="43">
        <f>FX167*'DEPRECATED - DT-Prelim Calcs'!$C$11+FZ167</f>
        <v>-2322.8858050102708</v>
      </c>
      <c r="GA168" s="43">
        <f>GA167+0.5*FX168*'DEPRECATED - DT-Prelim Calcs'!$C$11^2+FZ168*'DEPRECATED - DT-Prelim Calcs'!$C$11</f>
        <v>-2575958.9361211774</v>
      </c>
      <c r="GB168" s="43">
        <f>MIN('Drive Train'!$F$35-FV167*'DEPRECATED - DT-Prelim Calcs'!$C$21*'Drive Train'!$F$39,GB167+FV$2)</f>
        <v>7.1920000000000002</v>
      </c>
      <c r="GC168" s="43">
        <f>'Drive Train'!$F$35-FV168*'DEPRECATED - DT-Prelim Calcs'!$C$21*'Drive Train'!$F$39</f>
        <v>7.1920000000000002</v>
      </c>
      <c r="GD168" s="1">
        <f>IF(GA168&gt;='Drive Train'!$F$29,1,0)</f>
        <v>0</v>
      </c>
      <c r="GE168" s="43">
        <f t="shared" si="238"/>
        <v>103.33333333333333</v>
      </c>
      <c r="GF168" s="49">
        <f>GF167+'DEPRECATED - DT-Prelim Calcs'!$C$11</f>
        <v>656</v>
      </c>
      <c r="GG168" s="2">
        <f>GQ168/'Drive Train'!$F$35</f>
        <v>0.86451612903225805</v>
      </c>
      <c r="GH168" s="36">
        <f>GO168*12*60/(PI() * 'Drive Train'!$F$15)/GG$2*GG168</f>
        <v>-153250.76942395035</v>
      </c>
      <c r="GI168" s="2">
        <f>('DEPRECATED - DT-Prelim Calcs'!$C$6*GG168-GH168)/('DEPRECATED - DT-Prelim Calcs'!$C$6*GG168)*'DEPRECATED - DT-Prelim Calcs'!$C$7*GG168</f>
        <v>116.71071051950724</v>
      </c>
      <c r="GJ168" s="43">
        <f>GI168/'DEPRECATED - DT-Prelim Calcs'!$C$7*('DEPRECATED - DT-Prelim Calcs'!$C$8-'DEPRECATED - DT-Prelim Calcs'!$C$9)+'DEPRECATED - DT-Prelim Calcs'!$C$9</f>
        <v>6359.6207969582301</v>
      </c>
      <c r="GK168" s="43">
        <f t="shared" si="239"/>
        <v>29.999999999999982</v>
      </c>
      <c r="GL168" s="2">
        <f t="shared" si="240"/>
        <v>1.4462867232450001</v>
      </c>
      <c r="GM168" s="43">
        <f>GL168*'DEPRECATED - DT-Prelim Calcs'!$C$21/GG$2/'DEPRECATED - DT-Prelim Calcs'!$C$19/'DEPRECATED - DT-Prelim Calcs'!$C$18*3.39*'DEPRECATED - DT-Prelim Calcs'!$C$20</f>
        <v>29.053734754561201</v>
      </c>
      <c r="GN168" s="36">
        <f t="shared" si="241"/>
        <v>0</v>
      </c>
      <c r="GO168" s="43">
        <f>GM167*'DEPRECATED - DT-Prelim Calcs'!$C$11+GO167</f>
        <v>-515.65078194987689</v>
      </c>
      <c r="GP168" s="43">
        <f>GP167+0.5*GM168*'DEPRECATED - DT-Prelim Calcs'!$C$11^2+GO168*'DEPRECATED - DT-Prelim Calcs'!$C$11</f>
        <v>-221828.49498806146</v>
      </c>
      <c r="GQ168" s="43">
        <f>MIN('Drive Train'!$F$35-GK167*'DEPRECATED - DT-Prelim Calcs'!$C$21*'Drive Train'!$F$39,GQ167+GK$2)</f>
        <v>10.72</v>
      </c>
      <c r="GR168" s="43">
        <f>'Drive Train'!$F$35-GK168*'DEPRECATED - DT-Prelim Calcs'!$C$21*'Drive Train'!$F$39</f>
        <v>10.72</v>
      </c>
      <c r="GS168" s="1">
        <f>IF(GP168&gt;='Drive Train'!$F$29,1,0)</f>
        <v>0</v>
      </c>
      <c r="GT168" s="43">
        <f t="shared" si="242"/>
        <v>33.333333333333314</v>
      </c>
      <c r="GU168" s="49">
        <f>GU167+'DEPRECATED - DT-Prelim Calcs'!$C$11</f>
        <v>656</v>
      </c>
      <c r="GV168" s="2">
        <f>HF168/'Drive Train'!$F$35</f>
        <v>2.4740826910551226</v>
      </c>
      <c r="GW168" s="36">
        <f>HD168*12*60/(PI() * 'Drive Train'!$F$15)/GV$2*GV168</f>
        <v>-457249.11762409145</v>
      </c>
      <c r="GX168" s="2">
        <f>('DEPRECATED - DT-Prelim Calcs'!$C$6*GV168-GW168)/('DEPRECATED - DT-Prelim Calcs'!$C$6*GV168)*'DEPRECATED - DT-Prelim Calcs'!$C$7*GV168</f>
        <v>347.73171767324123</v>
      </c>
      <c r="GY168" s="43">
        <f>GX168/'DEPRECATED - DT-Prelim Calcs'!$C$7*('DEPRECATED - DT-Prelim Calcs'!$C$8-'DEPRECATED - DT-Prelim Calcs'!$C$9)+'DEPRECATED - DT-Prelim Calcs'!$C$9</f>
        <v>18945.093574736275</v>
      </c>
      <c r="GZ168" s="43">
        <f t="shared" si="199"/>
        <v>33.333333333333314</v>
      </c>
      <c r="HA168" s="2">
        <f t="shared" si="243"/>
        <v>1.4462867232450001</v>
      </c>
      <c r="HB168" s="43">
        <f>HA168*'DEPRECATED - DT-Prelim Calcs'!$C$21/GV$2/'DEPRECATED - DT-Prelim Calcs'!$C$19/'DEPRECATED - DT-Prelim Calcs'!$C$18*3.39*'DEPRECATED - DT-Prelim Calcs'!$C$20</f>
        <v>29.053734754561201</v>
      </c>
      <c r="HC168" s="36">
        <f t="shared" si="244"/>
        <v>0</v>
      </c>
      <c r="HD168" s="43">
        <f>HB167*'DEPRECATED - DT-Prelim Calcs'!$C$11+HD167</f>
        <v>-537.60683594180796</v>
      </c>
      <c r="HE168" s="43">
        <f>HE167+0.5*HB168*'DEPRECATED - DT-Prelim Calcs'!$C$11^2+HD168*'DEPRECATED - DT-Prelim Calcs'!$C$11</f>
        <v>-225915.58197818077</v>
      </c>
      <c r="HF168" s="43">
        <f>MIN('Drive Train'!$F$35-GZ167*'DEPRECATED - DT-Prelim Calcs'!$C$21*'Drive Train'!$F$39,HF167+GZ$2)</f>
        <v>30.67862536908352</v>
      </c>
      <c r="HG168" s="43">
        <f>'Drive Train'!$F$35-GZ168*'DEPRECATED - DT-Prelim Calcs'!$C$21*'Drive Train'!$F$39</f>
        <v>10.533333333333335</v>
      </c>
      <c r="HH168" s="1">
        <f>IF(HE168&gt;='Drive Train'!$F$29,1,0)</f>
        <v>0</v>
      </c>
      <c r="HI168" s="43">
        <f t="shared" si="245"/>
        <v>37.037037037037017</v>
      </c>
      <c r="HJ168" s="49">
        <f>HJ167+'DEPRECATED - DT-Prelim Calcs'!$C$11</f>
        <v>656</v>
      </c>
      <c r="HK168" s="2">
        <f>HU168/'Drive Train'!$F$35</f>
        <v>0.83440860215053769</v>
      </c>
      <c r="HL168" s="36">
        <f>HS168*12*60/(PI() * 'Drive Train'!$F$15)/HK$2*HK168</f>
        <v>-66923.29848445869</v>
      </c>
      <c r="HM168" s="2">
        <f>('DEPRECATED - DT-Prelim Calcs'!$C$6*HK168-HL168)/('DEPRECATED - DT-Prelim Calcs'!$C$6*HK168)*'DEPRECATED - DT-Prelim Calcs'!$C$7*HK168</f>
        <v>53.109343411815068</v>
      </c>
      <c r="HN168" s="43">
        <f>HM168/'DEPRECATED - DT-Prelim Calcs'!$C$7*('DEPRECATED - DT-Prelim Calcs'!$C$8-'DEPRECATED - DT-Prelim Calcs'!$C$9)+'DEPRECATED - DT-Prelim Calcs'!$C$9</f>
        <v>2894.7702007929101</v>
      </c>
      <c r="HO168" s="43">
        <f t="shared" si="200"/>
        <v>36.66666666666665</v>
      </c>
      <c r="HP168" s="2">
        <f t="shared" si="246"/>
        <v>1.4462867232450001</v>
      </c>
      <c r="HQ168" s="43">
        <f>HP168*'DEPRECATED - DT-Prelim Calcs'!$C$21/HK$2/'DEPRECATED - DT-Prelim Calcs'!$C$19/'DEPRECATED - DT-Prelim Calcs'!$C$18*3.39*'DEPRECATED - DT-Prelim Calcs'!$C$20</f>
        <v>29.053734754561201</v>
      </c>
      <c r="HR168" s="36">
        <f t="shared" si="247"/>
        <v>0</v>
      </c>
      <c r="HS168" s="43">
        <f>HQ167*'DEPRECATED - DT-Prelim Calcs'!$C$11+HS167</f>
        <v>-233.30534181901288</v>
      </c>
      <c r="HT168" s="43">
        <f>HT167+0.5*HQ168*'DEPRECATED - DT-Prelim Calcs'!$C$11^2+HS168*'DEPRECATED - DT-Prelim Calcs'!$C$11</f>
        <v>-240452.83572558966</v>
      </c>
      <c r="HU168" s="43">
        <f>MIN('Drive Train'!$F$35-HO167*'DEPRECATED - DT-Prelim Calcs'!$C$21*'Drive Train'!$F$39,HU167+HO$2)</f>
        <v>10.346666666666668</v>
      </c>
      <c r="HV168" s="43">
        <f>'Drive Train'!$F$35-HO168*'DEPRECATED - DT-Prelim Calcs'!$C$21*'Drive Train'!$F$39</f>
        <v>10.346666666666668</v>
      </c>
      <c r="HW168" s="1">
        <f>IF(HT168&gt;='Drive Train'!$F$29,1,0)</f>
        <v>0</v>
      </c>
      <c r="HX168" s="43">
        <f t="shared" si="248"/>
        <v>40.740740740740726</v>
      </c>
      <c r="HY168" s="49">
        <f>HY167+'DEPRECATED - DT-Prelim Calcs'!$C$11</f>
        <v>656</v>
      </c>
      <c r="HZ168" s="2">
        <f>IJ168/'Drive Train'!$F$35</f>
        <v>0.8193548387096774</v>
      </c>
      <c r="IA168" s="36">
        <f>IH168*12*60/(PI() * 'Drive Train'!$F$15)/HZ$2*HZ168</f>
        <v>-152016.99044610464</v>
      </c>
      <c r="IB168" s="2">
        <f>('DEPRECATED - DT-Prelim Calcs'!$C$6*HZ168-IA168)/('DEPRECATED - DT-Prelim Calcs'!$C$6*HZ168)*'DEPRECATED - DT-Prelim Calcs'!$C$7*HZ168</f>
        <v>115.5919411515783</v>
      </c>
      <c r="IC168" s="43">
        <f>IB168/'DEPRECATED - DT-Prelim Calcs'!$C$7*('DEPRECATED - DT-Prelim Calcs'!$C$8-'DEPRECATED - DT-Prelim Calcs'!$C$9)+'DEPRECATED - DT-Prelim Calcs'!$C$9</f>
        <v>6298.6729134815041</v>
      </c>
      <c r="ID168" s="43">
        <f t="shared" si="201"/>
        <v>39.999999999999986</v>
      </c>
      <c r="IE168" s="2">
        <f t="shared" si="249"/>
        <v>1.4462867232450001</v>
      </c>
      <c r="IF168" s="43">
        <f>IE168*'DEPRECATED - DT-Prelim Calcs'!$C$21/HZ$2/'DEPRECATED - DT-Prelim Calcs'!$C$19/'DEPRECATED - DT-Prelim Calcs'!$C$18*3.39*'DEPRECATED - DT-Prelim Calcs'!$C$20</f>
        <v>29.053734754561201</v>
      </c>
      <c r="IG168" s="36">
        <f t="shared" si="250"/>
        <v>0</v>
      </c>
      <c r="IH168" s="43">
        <f>IF167*'DEPRECATED - DT-Prelim Calcs'!$C$11+IH167</f>
        <v>-539.69230360876622</v>
      </c>
      <c r="II168" s="43">
        <f>II167+0.5*IF168*'DEPRECATED - DT-Prelim Calcs'!$C$11^2+IH168*'DEPRECATED - DT-Prelim Calcs'!$C$11</f>
        <v>-230106.77968718804</v>
      </c>
      <c r="IJ168" s="43">
        <f>MIN('Drive Train'!$F$35-ID167*'DEPRECATED - DT-Prelim Calcs'!$C$21*'Drive Train'!$F$39,IJ167+ID$2)</f>
        <v>10.16</v>
      </c>
      <c r="IK168" s="43">
        <f>'Drive Train'!$F$35-ID168*'DEPRECATED - DT-Prelim Calcs'!$C$21*'Drive Train'!$F$39</f>
        <v>10.16</v>
      </c>
      <c r="IL168" s="1">
        <f>IF(II168&gt;='Drive Train'!$F$29,1,0)</f>
        <v>0</v>
      </c>
      <c r="IM168" s="43">
        <f t="shared" si="251"/>
        <v>44.444444444444429</v>
      </c>
      <c r="IN168" s="49">
        <f>IN167+'DEPRECATED - DT-Prelim Calcs'!$C$11</f>
        <v>656</v>
      </c>
      <c r="IO168" s="2">
        <f>IY168/'Drive Train'!$F$35</f>
        <v>0.80430107526881722</v>
      </c>
      <c r="IP168" s="36">
        <f>IW168*12*60/(PI() * 'Drive Train'!$F$15)/IO$2*IO168</f>
        <v>16491.88725521852</v>
      </c>
      <c r="IQ168" s="2">
        <f>('DEPRECATED - DT-Prelim Calcs'!$C$6*IO168-IP168)/('DEPRECATED - DT-Prelim Calcs'!$C$6*IO168)*'DEPRECATED - DT-Prelim Calcs'!$C$7*IO168</f>
        <v>-8.3511745442893819</v>
      </c>
      <c r="IR168" s="43">
        <f>IQ168/'DEPRECATED - DT-Prelim Calcs'!$C$7*('DEPRECATED - DT-Prelim Calcs'!$C$8-'DEPRECATED - DT-Prelim Calcs'!$C$9)+'DEPRECATED - DT-Prelim Calcs'!$C$9</f>
        <v>-453.45204606949613</v>
      </c>
      <c r="IS168" s="43">
        <f t="shared" si="202"/>
        <v>-453.45204606949613</v>
      </c>
      <c r="IT168" s="2">
        <f t="shared" si="252"/>
        <v>-9.952887212794824</v>
      </c>
      <c r="IU168" s="43">
        <f>IT168*'DEPRECATED - DT-Prelim Calcs'!$C$21/IO$2/'DEPRECATED - DT-Prelim Calcs'!$C$19/'DEPRECATED - DT-Prelim Calcs'!$C$18*3.39*'DEPRECATED - DT-Prelim Calcs'!$C$20</f>
        <v>-199.93860171363806</v>
      </c>
      <c r="IV168" s="36">
        <f t="shared" si="253"/>
        <v>1</v>
      </c>
      <c r="IW168" s="43">
        <f>IU167*'DEPRECATED - DT-Prelim Calcs'!$C$11+IW167</f>
        <v>59.645519429203617</v>
      </c>
      <c r="IX168" s="43">
        <f>IX167+0.5*IU168*'DEPRECATED - DT-Prelim Calcs'!$C$11^2+IW168*'DEPRECATED - DT-Prelim Calcs'!$C$11</f>
        <v>-282683.26809058338</v>
      </c>
      <c r="IY168" s="43">
        <f>MIN('Drive Train'!$F$35-IS167*'DEPRECATED - DT-Prelim Calcs'!$C$21*'Drive Train'!$F$39,IY167+IS$2)</f>
        <v>9.9733333333333345</v>
      </c>
      <c r="IZ168" s="43">
        <f>'Drive Train'!$F$35-IS168*'DEPRECATED - DT-Prelim Calcs'!$C$21*'Drive Train'!$F$39</f>
        <v>37.793314579891785</v>
      </c>
      <c r="JA168" s="1">
        <f>IF(IX168&gt;='Drive Train'!$F$29,1,0)</f>
        <v>0</v>
      </c>
      <c r="JB168" s="43">
        <f t="shared" si="254"/>
        <v>-503.83560674388457</v>
      </c>
      <c r="JC168" s="49">
        <f>JC167+'DEPRECATED - DT-Prelim Calcs'!$C$11</f>
        <v>656</v>
      </c>
      <c r="JD168" s="2">
        <f>JN168/'Drive Train'!$F$35</f>
        <v>0.78924731182795704</v>
      </c>
      <c r="JE168" s="36">
        <f>JL168*12*60/(PI() * 'Drive Train'!$F$15)/JD$2*JD168</f>
        <v>-9183.9401539397932</v>
      </c>
      <c r="JF168" s="2">
        <f>('DEPRECATED - DT-Prelim Calcs'!$C$6*JD168-JE168)/('DEPRECATED - DT-Prelim Calcs'!$C$6*JD168)*'DEPRECATED - DT-Prelim Calcs'!$C$7*JD168</f>
        <v>10.452773547955506</v>
      </c>
      <c r="JG168" s="43">
        <f>JF168/'DEPRECATED - DT-Prelim Calcs'!$C$7*('DEPRECATED - DT-Prelim Calcs'!$C$8-'DEPRECATED - DT-Prelim Calcs'!$C$9)+'DEPRECATED - DT-Prelim Calcs'!$C$9</f>
        <v>570.94214104533717</v>
      </c>
      <c r="JH168" s="43">
        <f t="shared" si="203"/>
        <v>46.666666666666657</v>
      </c>
      <c r="JI168" s="2">
        <f t="shared" si="255"/>
        <v>1.4462867232450001</v>
      </c>
      <c r="JJ168" s="43">
        <f>JI168*'DEPRECATED - DT-Prelim Calcs'!$C$21/JD$2/'DEPRECATED - DT-Prelim Calcs'!$C$19/'DEPRECATED - DT-Prelim Calcs'!$C$18*3.39*'DEPRECATED - DT-Prelim Calcs'!$C$20</f>
        <v>29.053734754561201</v>
      </c>
      <c r="JK168" s="36">
        <f t="shared" si="256"/>
        <v>0</v>
      </c>
      <c r="JL168" s="43">
        <f>JJ167*'DEPRECATED - DT-Prelim Calcs'!$C$11+JL167</f>
        <v>-33.848704453428425</v>
      </c>
      <c r="JM168" s="43">
        <f>JM167+0.5*JJ168*'DEPRECATED - DT-Prelim Calcs'!$C$11^2+JL168*'DEPRECATED - DT-Prelim Calcs'!$C$11</f>
        <v>-238907.78332976362</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103.33333333333333</v>
      </c>
      <c r="JR168" s="49">
        <f>JR167+'DEPRECATED - DT-Prelim Calcs'!$C$11</f>
        <v>656</v>
      </c>
      <c r="JS168" s="2">
        <f>KC168/'Drive Train'!$F$35</f>
        <v>0.77419354838709686</v>
      </c>
      <c r="JT168" s="36">
        <f>KA168*12*60/(PI() * 'Drive Train'!$F$15)/JS$2*JS168</f>
        <v>-229449.1214924423</v>
      </c>
      <c r="JU168" s="2">
        <f>('DEPRECATED - DT-Prelim Calcs'!$C$6*JS168-JT168)/('DEPRECATED - DT-Prelim Calcs'!$C$6*JS168)*'DEPRECATED - DT-Prelim Calcs'!$C$7*JS168</f>
        <v>172.30124670738289</v>
      </c>
      <c r="JV168" s="43">
        <f>JU168/'DEPRECATED - DT-Prelim Calcs'!$C$7*('DEPRECATED - DT-Prelim Calcs'!$C$8-'DEPRECATED - DT-Prelim Calcs'!$C$9)+'DEPRECATED - DT-Prelim Calcs'!$C$9</f>
        <v>9388.0604549544405</v>
      </c>
      <c r="JW168" s="43">
        <f t="shared" si="204"/>
        <v>49.999999999999993</v>
      </c>
      <c r="JX168" s="2">
        <f t="shared" si="257"/>
        <v>1.4462867232450001</v>
      </c>
      <c r="JY168" s="43">
        <f>JX168*'DEPRECATED - DT-Prelim Calcs'!$C$21/JS$2/'DEPRECATED - DT-Prelim Calcs'!$C$19/'DEPRECATED - DT-Prelim Calcs'!$C$18*3.39*'DEPRECATED - DT-Prelim Calcs'!$C$20</f>
        <v>29.053734754561201</v>
      </c>
      <c r="JZ168" s="36">
        <f t="shared" si="258"/>
        <v>0</v>
      </c>
      <c r="KA168" s="43">
        <f>JY167*'DEPRECATED - DT-Prelim Calcs'!$C$11+KA167</f>
        <v>-862.11056744027587</v>
      </c>
      <c r="KB168" s="43">
        <f>KB167+0.5*JY168*'DEPRECATED - DT-Prelim Calcs'!$C$11^2+KA168*'DEPRECATED - DT-Prelim Calcs'!$C$11</f>
        <v>-263883.85002989793</v>
      </c>
      <c r="KC168" s="43">
        <f>MIN('Drive Train'!$F$35-JW167*'DEPRECATED - DT-Prelim Calcs'!$C$21*'Drive Train'!$F$39,KC167+JW$2)</f>
        <v>9.6000000000000014</v>
      </c>
      <c r="KD168" s="43">
        <f>'Drive Train'!$F$35-JW168*'DEPRECATED - DT-Prelim Calcs'!$C$21*'Drive Train'!$F$39</f>
        <v>9.6000000000000014</v>
      </c>
      <c r="KE168" s="1">
        <f>IF(KB168&gt;='Drive Train'!$F$29,1,0)</f>
        <v>0</v>
      </c>
      <c r="KF168" s="43">
        <f>MIN(JV168,'DEPRECATED - DT-Prelim Calcs'!$C$10)*'DEPRECATED - DT-Prelim Calcs'!$C$11*1000/60/60</f>
        <v>103.33333333333333</v>
      </c>
      <c r="KG168" s="49">
        <f>KG167+'DEPRECATED - DT-Prelim Calcs'!$C$11</f>
        <v>656</v>
      </c>
      <c r="KH168" s="2">
        <f>KR168/'Drive Train'!$F$35</f>
        <v>0.98208545800569469</v>
      </c>
      <c r="KI168" s="36">
        <f>KP168*12*60/(PI() * 'Drive Train'!$F$15)/KH$2*KH168</f>
        <v>-5933.8534676709442</v>
      </c>
      <c r="KJ168" s="2">
        <f>('DEPRECATED - DT-Prelim Calcs'!$C$6*KH168-KI168)/('DEPRECATED - DT-Prelim Calcs'!$C$6*KH168)*'DEPRECATED - DT-Prelim Calcs'!$C$7*KH168</f>
        <v>8.9680141465383585</v>
      </c>
      <c r="KK168" s="43">
        <f>KJ168/'DEPRECATED - DT-Prelim Calcs'!$C$7*('DEPRECATED - DT-Prelim Calcs'!$C$8-'DEPRECATED - DT-Prelim Calcs'!$C$9)+'DEPRECATED - DT-Prelim Calcs'!$C$9</f>
        <v>490.05599455022394</v>
      </c>
      <c r="KL168" s="43">
        <f t="shared" si="205"/>
        <v>53.333333333333329</v>
      </c>
      <c r="KM168" s="2">
        <f t="shared" si="259"/>
        <v>1.423437757316758</v>
      </c>
      <c r="KN168" s="43">
        <f>KM168*'DEPRECATED - DT-Prelim Calcs'!$C$21/KH$2/'DEPRECATED - DT-Prelim Calcs'!$C$19/'DEPRECATED - DT-Prelim Calcs'!$C$18*3.39*'DEPRECATED - DT-Prelim Calcs'!$C$20</f>
        <v>28.594733240666578</v>
      </c>
      <c r="KO168" s="36">
        <f t="shared" si="260"/>
        <v>0</v>
      </c>
      <c r="KP168" s="43">
        <f>KN167*'DEPRECATED - DT-Prelim Calcs'!$C$11+KP167</f>
        <v>-17.575741414609894</v>
      </c>
      <c r="KQ168" s="43">
        <f>KQ167+0.5*KN168*'DEPRECATED - DT-Prelim Calcs'!$C$11^2+KP168*'DEPRECATED - DT-Prelim Calcs'!$C$11</f>
        <v>-259023.0634146276</v>
      </c>
      <c r="KR168" s="43">
        <f>MIN('Drive Train'!$F$35-KL167*'DEPRECATED - DT-Prelim Calcs'!$C$21*'Drive Train'!$F$39,KR167+KL$2)</f>
        <v>12.177859679270615</v>
      </c>
      <c r="KS168" s="43">
        <f>'Drive Train'!$F$35-KL168*'DEPRECATED - DT-Prelim Calcs'!$C$21*'Drive Train'!$F$39</f>
        <v>9.413333333333334</v>
      </c>
      <c r="KT168" s="1">
        <f>IF(KQ168&gt;='Drive Train'!$F$29,1,0)</f>
        <v>0</v>
      </c>
      <c r="KU168" s="43">
        <f>MIN(KK168,'DEPRECATED - DT-Prelim Calcs'!$C$10)*'DEPRECATED - DT-Prelim Calcs'!$C$11*1000/60/60</f>
        <v>103.33333333333333</v>
      </c>
      <c r="KV168" s="49">
        <f>KV167+'DEPRECATED - DT-Prelim Calcs'!$C$11</f>
        <v>656</v>
      </c>
      <c r="KW168" s="2">
        <f>LG168/'Drive Train'!$F$35</f>
        <v>4.5929177966062484</v>
      </c>
      <c r="KX168" s="36">
        <f>LE168*12*60/(PI() * 'Drive Train'!$F$15)/KW$2*KW168</f>
        <v>-2032483.5284682906</v>
      </c>
      <c r="KY168" s="2">
        <f>('DEPRECATED - DT-Prelim Calcs'!$C$6*KW168-KX168)/('DEPRECATED - DT-Prelim Calcs'!$C$6*KW168)*'DEPRECATED - DT-Prelim Calcs'!$C$7*KW168</f>
        <v>1515.6391776504536</v>
      </c>
      <c r="KZ168" s="43">
        <f>KY168/'DEPRECATED - DT-Prelim Calcs'!$C$7*('DEPRECATED - DT-Prelim Calcs'!$C$8-'DEPRECATED - DT-Prelim Calcs'!$C$9)+'DEPRECATED - DT-Prelim Calcs'!$C$9</f>
        <v>82569.902961554544</v>
      </c>
      <c r="LA168" s="43">
        <f t="shared" si="206"/>
        <v>56.666666666666664</v>
      </c>
      <c r="LB168" s="2">
        <f t="shared" si="261"/>
        <v>1.4462867232450001</v>
      </c>
      <c r="LC168" s="43">
        <f>LB168*'DEPRECATED - DT-Prelim Calcs'!$C$21/KW$2/'DEPRECATED - DT-Prelim Calcs'!$C$19/'DEPRECATED - DT-Prelim Calcs'!$C$18*3.39*'DEPRECATED - DT-Prelim Calcs'!$C$20</f>
        <v>29.053734754561201</v>
      </c>
      <c r="LD168" s="36">
        <f t="shared" si="262"/>
        <v>0</v>
      </c>
      <c r="LE168" s="43">
        <f>LC167*'DEPRECATED - DT-Prelim Calcs'!$C$11+LE167</f>
        <v>-1287.2546797497412</v>
      </c>
      <c r="LF168" s="43">
        <f>LF167+0.5*LC168*'DEPRECATED - DT-Prelim Calcs'!$C$11^2+LE168*'DEPRECATED - DT-Prelim Calcs'!$C$11</f>
        <v>-294281.07484136242</v>
      </c>
      <c r="LG168" s="43">
        <f>MIN('Drive Train'!$F$35-LA167*'DEPRECATED - DT-Prelim Calcs'!$C$21*'Drive Train'!$F$39,LG167+LA$2)</f>
        <v>56.952180677917482</v>
      </c>
      <c r="LH168" s="43">
        <f>'Drive Train'!$F$35-LA168*'DEPRECATED - DT-Prelim Calcs'!$C$21*'Drive Train'!$F$39</f>
        <v>9.2266666666666666</v>
      </c>
      <c r="LI168" s="1">
        <f>IF(LF168&gt;='Drive Train'!$F$29,1,0)</f>
        <v>0</v>
      </c>
      <c r="LJ168" s="43">
        <f>MIN(KZ168,'DEPRECATED - DT-Prelim Calcs'!$C$10)*'DEPRECATED - DT-Prelim Calcs'!$C$11*1000/60/60</f>
        <v>103.33333333333333</v>
      </c>
      <c r="LK168" s="49">
        <f>LK167+'DEPRECATED - DT-Prelim Calcs'!$C$11</f>
        <v>656</v>
      </c>
      <c r="LL168" s="2">
        <f>LV168/'Drive Train'!$F$35</f>
        <v>0.72903225806451621</v>
      </c>
      <c r="LM168" s="36">
        <f>LT168*12*60/(PI() * 'Drive Train'!$F$15)/LL$2*LL168</f>
        <v>-130687.39129364454</v>
      </c>
      <c r="LN168" s="2">
        <f>('DEPRECATED - DT-Prelim Calcs'!$C$6*LL168-LM168)/('DEPRECATED - DT-Prelim Calcs'!$C$6*LL168)*'DEPRECATED - DT-Prelim Calcs'!$C$7*LL168</f>
        <v>99.488732633142803</v>
      </c>
      <c r="LO168" s="43">
        <f>LN168/'DEPRECATED - DT-Prelim Calcs'!$C$7*('DEPRECATED - DT-Prelim Calcs'!$C$8-'DEPRECATED - DT-Prelim Calcs'!$C$9)+'DEPRECATED - DT-Prelim Calcs'!$C$9</f>
        <v>5421.4085688204659</v>
      </c>
      <c r="LP168" s="43">
        <f t="shared" si="207"/>
        <v>60</v>
      </c>
      <c r="LQ168" s="2">
        <f t="shared" si="263"/>
        <v>1.4462867232450001</v>
      </c>
      <c r="LR168" s="43">
        <f>LQ168*'DEPRECATED - DT-Prelim Calcs'!$C$21/LL$2/'DEPRECATED - DT-Prelim Calcs'!$C$19/'DEPRECATED - DT-Prelim Calcs'!$C$18*3.39*'DEPRECATED - DT-Prelim Calcs'!$C$20</f>
        <v>29.053734754561201</v>
      </c>
      <c r="LS168" s="36">
        <f t="shared" si="264"/>
        <v>0</v>
      </c>
      <c r="LT168" s="43">
        <f>LR167*'DEPRECATED - DT-Prelim Calcs'!$C$11+LT167</f>
        <v>-521.45046708262782</v>
      </c>
      <c r="LU168" s="43">
        <f>LU167+0.5*LR168*'DEPRECATED - DT-Prelim Calcs'!$C$11^2+LT168*'DEPRECATED - DT-Prelim Calcs'!$C$11</f>
        <v>-294958.95304493833</v>
      </c>
      <c r="LV168" s="43">
        <f>MIN('Drive Train'!$F$35-LP167*'DEPRECATED - DT-Prelim Calcs'!$C$21*'Drive Train'!$F$39,LV167+LP$2)</f>
        <v>9.0400000000000009</v>
      </c>
      <c r="LW168" s="43">
        <f>'Drive Train'!$F$35-LP168*'DEPRECATED - DT-Prelim Calcs'!$C$21*'Drive Train'!$F$39</f>
        <v>9.0400000000000009</v>
      </c>
      <c r="LX168" s="1">
        <f>IF(LU168&gt;='Drive Train'!$F$29,1,0)</f>
        <v>0</v>
      </c>
      <c r="LY168" s="43">
        <f>MIN(LO168,'DEPRECATED - DT-Prelim Calcs'!$C$10)*'DEPRECATED - DT-Prelim Calcs'!$C$11*1000/60/60</f>
        <v>103.33333333333333</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1"/>
        <v>0</v>
      </c>
      <c r="X169" s="2">
        <f>MAX(MIN(IF(AND(AI168=1,AG169&lt;0),-1,1)*(W169-$C$9)/($C$8-$C$9)*$C$7-$C$29*AE169/T$2 -  AI168*$C$29/2,X$2),MAX(X$4:X168)*-1)</f>
        <v>-0.27672021620693066</v>
      </c>
      <c r="Y169" s="43">
        <f t="shared" si="182"/>
        <v>0</v>
      </c>
      <c r="Z169" s="43">
        <f t="shared" si="183"/>
        <v>0</v>
      </c>
      <c r="AA169" s="43">
        <f t="shared" si="184"/>
        <v>0</v>
      </c>
      <c r="AB169" s="43" t="e">
        <f t="shared" si="185"/>
        <v>#N/A</v>
      </c>
      <c r="AC169" s="36">
        <f t="shared" si="208"/>
        <v>1</v>
      </c>
      <c r="AD169" s="1">
        <f t="shared" si="186"/>
        <v>1</v>
      </c>
      <c r="AE169" s="43">
        <f t="shared" si="187"/>
        <v>0</v>
      </c>
      <c r="AF169" s="43" t="e">
        <f t="shared" si="188"/>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889.49632897085212</v>
      </c>
      <c r="AK169" s="43">
        <f t="shared" si="265"/>
        <v>0</v>
      </c>
      <c r="AL169" s="49">
        <f>AL168+'DEPRECATED - DT-Prelim Calcs'!$C$11</f>
        <v>660</v>
      </c>
      <c r="AM169" s="2">
        <f>AW169/'Drive Train'!$F$35</f>
        <v>1.411721738633732</v>
      </c>
      <c r="AN169" s="36">
        <f>AU169*12*60/(PI() * 'Drive Train'!$F$15)/AM$2*AM169</f>
        <v>-9841.6322822603142</v>
      </c>
      <c r="AO169" s="2">
        <f>('DEPRECATED - DT-Prelim Calcs'!$C$6*AM169-AN169)/('DEPRECATED - DT-Prelim Calcs'!$C$6*AM169)*'DEPRECATED - DT-Prelim Calcs'!$C$7*AM169</f>
        <v>13.855654484568516</v>
      </c>
      <c r="AP169" s="43">
        <f>AO169/'DEPRECATED - DT-Prelim Calcs'!$C$7*('DEPRECATED - DT-Prelim Calcs'!$C$8-'DEPRECATED - DT-Prelim Calcs'!$C$9)+'DEPRECATED - DT-Prelim Calcs'!$C$9</f>
        <v>756.3229681891803</v>
      </c>
      <c r="AQ169" s="43">
        <f t="shared" si="189"/>
        <v>93</v>
      </c>
      <c r="AR169" s="2">
        <f t="shared" si="209"/>
        <v>2.2241555577262417</v>
      </c>
      <c r="AS169" s="43">
        <f>AR169*'DEPRECATED - DT-Prelim Calcs'!$C$21/AM$2/'DEPRECATED - DT-Prelim Calcs'!$C$19/'DEPRECATED - DT-Prelim Calcs'!$C$18*3.39*'DEPRECATED - DT-Prelim Calcs'!$C$20</f>
        <v>22.339977470744842</v>
      </c>
      <c r="AT169" s="36">
        <f t="shared" si="210"/>
        <v>0</v>
      </c>
      <c r="AU169" s="43">
        <f>AS168*'DEPRECATED - DT-Prelim Calcs'!$C$11+AU168</f>
        <v>-40.557777167957752</v>
      </c>
      <c r="AV169" s="43">
        <f>AV168+0.5*AS169*'DEPRECATED - DT-Prelim Calcs'!$C$11^2+AU169*'DEPRECATED - DT-Prelim Calcs'!$C$11</f>
        <v>9762.977261443255</v>
      </c>
      <c r="AW169" s="43">
        <f>MIN('Drive Train'!$F$35-AQ168*'DEPRECATED - DT-Prelim Calcs'!$C$21*'Drive Train'!$F$39,AW168+AQ$2)</f>
        <v>17.505349559058278</v>
      </c>
      <c r="AX169" s="43">
        <f>'Drive Train'!$F$35-AQ169*'DEPRECATED - DT-Prelim Calcs'!$C$21*'Drive Train'!$F$39</f>
        <v>7.1920000000000002</v>
      </c>
      <c r="AY169" s="1">
        <f>IF(AV169&gt;='Drive Train'!$F$29,1,0)</f>
        <v>1</v>
      </c>
      <c r="AZ169" s="43">
        <f t="shared" si="211"/>
        <v>103.33333333333333</v>
      </c>
      <c r="BA169" s="49">
        <f>BA168+'DEPRECATED - DT-Prelim Calcs'!$C$11</f>
        <v>660</v>
      </c>
      <c r="BB169" s="2">
        <f>BL169/'Drive Train'!$F$35</f>
        <v>2.7558158516450528</v>
      </c>
      <c r="BC169" s="36">
        <f>BJ169*12*60/(PI() * 'Drive Train'!$F$15)/BB$2*BB169</f>
        <v>-292492.16539325047</v>
      </c>
      <c r="BD169" s="2">
        <f>('DEPRECATED - DT-Prelim Calcs'!$C$6*BB169-BC169)/('DEPRECATED - DT-Prelim Calcs'!$C$6*BB169)*'DEPRECATED - DT-Prelim Calcs'!$C$7*BB169</f>
        <v>227.93860952514711</v>
      </c>
      <c r="BE169" s="43">
        <f>BD169/'DEPRECATED - DT-Prelim Calcs'!$C$7*('DEPRECATED - DT-Prelim Calcs'!$C$8-'DEPRECATED - DT-Prelim Calcs'!$C$9)+'DEPRECATED - DT-Prelim Calcs'!$C$9</f>
        <v>12419.051115922191</v>
      </c>
      <c r="BF169" s="43">
        <f t="shared" si="190"/>
        <v>93</v>
      </c>
      <c r="BG169" s="2">
        <f t="shared" si="212"/>
        <v>2.0025508475699998</v>
      </c>
      <c r="BH169" s="43">
        <f>BG169*'DEPRECATED - DT-Prelim Calcs'!$C$21/BB$2/'DEPRECATED - DT-Prelim Calcs'!$C$19/'DEPRECATED - DT-Prelim Calcs'!$C$18*3.39*'DEPRECATED - DT-Prelim Calcs'!$C$20</f>
        <v>29.053734754561201</v>
      </c>
      <c r="BI169" s="36">
        <f t="shared" si="213"/>
        <v>0</v>
      </c>
      <c r="BJ169" s="43">
        <f>BH168*'DEPRECATED - DT-Prelim Calcs'!$C$11+BJ168</f>
        <v>-427.48345796813339</v>
      </c>
      <c r="BK169" s="43">
        <f>BK168+0.5*BH169*'DEPRECATED - DT-Prelim Calcs'!$C$11^2+BJ169*'DEPRECATED - DT-Prelim Calcs'!$C$11</f>
        <v>-83957.943511045465</v>
      </c>
      <c r="BL169" s="43">
        <f>MIN('Drive Train'!$F$35-BF168*'DEPRECATED - DT-Prelim Calcs'!$C$21*'Drive Train'!$F$39,BL168+BF$2)</f>
        <v>34.172116560398656</v>
      </c>
      <c r="BM169" s="43">
        <f>'Drive Train'!$F$35-BF169*'DEPRECATED - DT-Prelim Calcs'!$C$21*'Drive Train'!$F$39</f>
        <v>7.1920000000000002</v>
      </c>
      <c r="BN169" s="1">
        <f>IF(BK169&gt;='Drive Train'!$F$29,1,0)</f>
        <v>0</v>
      </c>
      <c r="BO169" s="43">
        <f t="shared" si="214"/>
        <v>103.33333333333333</v>
      </c>
      <c r="BP169" s="49">
        <f>BP168+'DEPRECATED - DT-Prelim Calcs'!$C$11</f>
        <v>660</v>
      </c>
      <c r="BQ169" s="2">
        <f>CA169/'Drive Train'!$F$35</f>
        <v>0.57999999999999996</v>
      </c>
      <c r="BR169" s="36">
        <f>BY169*12*60/(PI() * 'Drive Train'!$F$15)/BQ$2*BQ169</f>
        <v>-42545.092369885184</v>
      </c>
      <c r="BS169" s="2">
        <f>('DEPRECATED - DT-Prelim Calcs'!$C$6*BQ169-BR169)/('DEPRECATED - DT-Prelim Calcs'!$C$6*BQ169)*'DEPRECATED - DT-Prelim Calcs'!$C$7*BQ169</f>
        <v>33.995510848708705</v>
      </c>
      <c r="BT169" s="43">
        <f>BS169/'DEPRECATED - DT-Prelim Calcs'!$C$7*('DEPRECATED - DT-Prelim Calcs'!$C$8-'DEPRECATED - DT-Prelim Calcs'!$C$9)+'DEPRECATED - DT-Prelim Calcs'!$C$9</f>
        <v>1853.4942477281606</v>
      </c>
      <c r="BU169" s="43">
        <f t="shared" si="191"/>
        <v>93</v>
      </c>
      <c r="BV169" s="2">
        <f t="shared" si="215"/>
        <v>1.5313624128476471</v>
      </c>
      <c r="BW169" s="43">
        <f>BV169*'DEPRECATED - DT-Prelim Calcs'!$C$21/BQ$2/'DEPRECATED - DT-Prelim Calcs'!$C$19/'DEPRECATED - DT-Prelim Calcs'!$C$18*3.39*'DEPRECATED - DT-Prelim Calcs'!$C$20</f>
        <v>29.053734754561201</v>
      </c>
      <c r="BX169" s="36">
        <f t="shared" si="216"/>
        <v>0</v>
      </c>
      <c r="BY169" s="43">
        <f>BW168*'DEPRECATED - DT-Prelim Calcs'!$C$11+BY168</f>
        <v>-225.92858288629219</v>
      </c>
      <c r="BZ169" s="43">
        <f>BZ168+0.5*BW169*'DEPRECATED - DT-Prelim Calcs'!$C$11^2+BY169*'DEPRECATED - DT-Prelim Calcs'!$C$11</f>
        <v>-204152.92251639874</v>
      </c>
      <c r="CA169" s="43">
        <f>MIN('Drive Train'!$F$35-BU168*'DEPRECATED - DT-Prelim Calcs'!$C$21*'Drive Train'!$F$39,CA168+BU$2)</f>
        <v>7.1920000000000002</v>
      </c>
      <c r="CB169" s="43">
        <f>'Drive Train'!$F$35-BU169*'DEPRECATED - DT-Prelim Calcs'!$C$21*'Drive Train'!$F$39</f>
        <v>7.1920000000000002</v>
      </c>
      <c r="CC169" s="1">
        <f>IF(BZ169&gt;='Drive Train'!$F$29,1,0)</f>
        <v>0</v>
      </c>
      <c r="CD169" s="43">
        <f t="shared" si="217"/>
        <v>103.33333333333333</v>
      </c>
      <c r="CE169" s="49">
        <f>CE168+'DEPRECATED - DT-Prelim Calcs'!$C$11</f>
        <v>660</v>
      </c>
      <c r="CF169" s="2">
        <f>CP169/'Drive Train'!$F$35</f>
        <v>0.57999999999999996</v>
      </c>
      <c r="CG169" s="36">
        <f>CN169*12*60/(PI() * 'Drive Train'!$F$15)/CF$2*CF169</f>
        <v>-115164.99314078939</v>
      </c>
      <c r="CH169" s="2">
        <f>('DEPRECATED - DT-Prelim Calcs'!$C$6*CF169-CG169)/('DEPRECATED - DT-Prelim Calcs'!$C$6*CF169)*'DEPRECATED - DT-Prelim Calcs'!$C$7*CF169</f>
        <v>87.379105616034835</v>
      </c>
      <c r="CI169" s="43">
        <f>CH169/'DEPRECATED - DT-Prelim Calcs'!$C$7*('DEPRECATED - DT-Prelim Calcs'!$C$8-'DEPRECATED - DT-Prelim Calcs'!$C$9)+'DEPRECATED - DT-Prelim Calcs'!$C$9</f>
        <v>4761.7050074407034</v>
      </c>
      <c r="CJ169" s="43">
        <f t="shared" si="192"/>
        <v>93</v>
      </c>
      <c r="CK169" s="2">
        <f t="shared" si="218"/>
        <v>1.2396743342100003</v>
      </c>
      <c r="CL169" s="43">
        <f>CK169*'DEPRECATED - DT-Prelim Calcs'!$C$21/CF$2/'DEPRECATED - DT-Prelim Calcs'!$C$19/'DEPRECATED - DT-Prelim Calcs'!$C$18*3.39*'DEPRECATED - DT-Prelim Calcs'!$C$20</f>
        <v>29.053734754561205</v>
      </c>
      <c r="CM169" s="36">
        <f t="shared" si="219"/>
        <v>0</v>
      </c>
      <c r="CN169" s="43">
        <f>CL168*'DEPRECATED - DT-Prelim Calcs'!$C$11+CN168</f>
        <v>-495.07593924715781</v>
      </c>
      <c r="CO169" s="43">
        <f>CO168+0.5*CL169*'DEPRECATED - DT-Prelim Calcs'!$C$11^2+CN169*'DEPRECATED - DT-Prelim Calcs'!$C$11</f>
        <v>-390154.80010364437</v>
      </c>
      <c r="CP169" s="43">
        <f>MIN('Drive Train'!$F$35-CJ168*'DEPRECATED - DT-Prelim Calcs'!$C$21*'Drive Train'!$F$39,CP168+CJ$2)</f>
        <v>7.1920000000000002</v>
      </c>
      <c r="CQ169" s="43">
        <f>'Drive Train'!$F$35-CJ169*'DEPRECATED - DT-Prelim Calcs'!$C$21*'Drive Train'!$F$39</f>
        <v>7.1920000000000002</v>
      </c>
      <c r="CR169" s="1">
        <f>IF(CO169&gt;='Drive Train'!$F$29,1,0)</f>
        <v>0</v>
      </c>
      <c r="CS169" s="43">
        <f t="shared" si="220"/>
        <v>103.33333333333333</v>
      </c>
      <c r="CT169" s="49">
        <f>CT168+'DEPRECATED - DT-Prelim Calcs'!$C$11</f>
        <v>660</v>
      </c>
      <c r="CU169" s="2">
        <f>DE169/'Drive Train'!$F$35</f>
        <v>0.57999999999999996</v>
      </c>
      <c r="CV169" s="36">
        <f>DC169*12*60/(PI() * 'Drive Train'!$F$15)/CU$2*CU169</f>
        <v>-78319.408753937954</v>
      </c>
      <c r="CW169" s="2">
        <f>('DEPRECATED - DT-Prelim Calcs'!$C$6*CU169-CV169)/('DEPRECATED - DT-Prelim Calcs'!$C$6*CU169)*'DEPRECATED - DT-Prelim Calcs'!$C$7*CU169</f>
        <v>60.293558472722424</v>
      </c>
      <c r="CX169" s="43">
        <f>CW169/'DEPRECATED - DT-Prelim Calcs'!$C$7*('DEPRECATED - DT-Prelim Calcs'!$C$8-'DEPRECATED - DT-Prelim Calcs'!$C$9)+'DEPRECATED - DT-Prelim Calcs'!$C$9</f>
        <v>3286.1490809766692</v>
      </c>
      <c r="CY169" s="43">
        <f t="shared" si="193"/>
        <v>93</v>
      </c>
      <c r="CZ169" s="2">
        <f t="shared" si="221"/>
        <v>1.0413264407364002</v>
      </c>
      <c r="DA169" s="43">
        <f>CZ169*'DEPRECATED - DT-Prelim Calcs'!$C$21/CU$2/'DEPRECATED - DT-Prelim Calcs'!$C$19/'DEPRECATED - DT-Prelim Calcs'!$C$18*3.39*'DEPRECATED - DT-Prelim Calcs'!$C$20</f>
        <v>29.053734754561201</v>
      </c>
      <c r="DB169" s="36">
        <f t="shared" si="222"/>
        <v>0</v>
      </c>
      <c r="DC169" s="43">
        <f>DA168*'DEPRECATED - DT-Prelim Calcs'!$C$11+DC168</f>
        <v>-282.81342433892837</v>
      </c>
      <c r="DD169" s="43">
        <f>DD168+0.5*DA169*'DEPRECATED - DT-Prelim Calcs'!$C$11^2+DC169*'DEPRECATED - DT-Prelim Calcs'!$C$11</f>
        <v>-672825.11145194131</v>
      </c>
      <c r="DE169" s="43">
        <f>MIN('Drive Train'!$F$35-CY168*'DEPRECATED - DT-Prelim Calcs'!$C$21*'Drive Train'!$F$39,DE168+CY$2)</f>
        <v>7.1920000000000002</v>
      </c>
      <c r="DF169" s="43">
        <f>'Drive Train'!$F$35-CY169*'DEPRECATED - DT-Prelim Calcs'!$C$21*'Drive Train'!$F$39</f>
        <v>7.1920000000000002</v>
      </c>
      <c r="DG169" s="1">
        <f>IF(DD169&gt;='Drive Train'!$F$29,1,0)</f>
        <v>0</v>
      </c>
      <c r="DH169" s="43">
        <f t="shared" si="223"/>
        <v>103.33333333333333</v>
      </c>
      <c r="DI169" s="49">
        <f>DI168+'DEPRECATED - DT-Prelim Calcs'!$C$11</f>
        <v>660</v>
      </c>
      <c r="DJ169" s="2">
        <f>DT169/'Drive Train'!$F$35</f>
        <v>0.57999999999999996</v>
      </c>
      <c r="DK169" s="36">
        <f>DR169*12*60/(PI() * 'Drive Train'!$F$15)/DJ$2*DJ169</f>
        <v>-575851.88154376985</v>
      </c>
      <c r="DL169" s="2">
        <f>('DEPRECATED - DT-Prelim Calcs'!$C$6*DJ169-DK169)/('DEPRECATED - DT-Prelim Calcs'!$C$6*DJ169)*'DEPRECATED - DT-Prelim Calcs'!$C$7*DJ169</f>
        <v>426.03451417559268</v>
      </c>
      <c r="DM169" s="43">
        <f>DL169/'DEPRECATED - DT-Prelim Calcs'!$C$7*('DEPRECATED - DT-Prelim Calcs'!$C$8-'DEPRECATED - DT-Prelim Calcs'!$C$9)+'DEPRECATED - DT-Prelim Calcs'!$C$9</f>
        <v>23210.842936431538</v>
      </c>
      <c r="DN169" s="43">
        <f t="shared" si="194"/>
        <v>93</v>
      </c>
      <c r="DO169" s="2">
        <f t="shared" si="224"/>
        <v>0.89769520753137932</v>
      </c>
      <c r="DP169" s="43">
        <f>DO169*'DEPRECATED - DT-Prelim Calcs'!$C$21/DJ$2/'DEPRECATED - DT-Prelim Calcs'!$C$19/'DEPRECATED - DT-Prelim Calcs'!$C$18*3.39*'DEPRECATED - DT-Prelim Calcs'!$C$20</f>
        <v>29.053734754561201</v>
      </c>
      <c r="DQ169" s="36">
        <f t="shared" si="225"/>
        <v>0</v>
      </c>
      <c r="DR169" s="43">
        <f>DP168*'DEPRECATED - DT-Prelim Calcs'!$C$11+DR168</f>
        <v>-1792.6001195142362</v>
      </c>
      <c r="DS169" s="43">
        <f>DS168+0.5*DP169*'DEPRECATED - DT-Prelim Calcs'!$C$11^2+DR169*'DEPRECATED - DT-Prelim Calcs'!$C$11</f>
        <v>-1126455.4500223754</v>
      </c>
      <c r="DT169" s="43">
        <f>MIN('Drive Train'!$F$35-DN168*'DEPRECATED - DT-Prelim Calcs'!$C$21*'Drive Train'!$F$39,DT168+DN$2)</f>
        <v>7.1920000000000002</v>
      </c>
      <c r="DU169" s="43">
        <f>'Drive Train'!$F$35-DN169*'DEPRECATED - DT-Prelim Calcs'!$C$21*'Drive Train'!$F$39</f>
        <v>7.1920000000000002</v>
      </c>
      <c r="DV169" s="1">
        <f>IF(DS169&gt;='Drive Train'!$F$29,1,0)</f>
        <v>0</v>
      </c>
      <c r="DW169" s="43">
        <f t="shared" si="226"/>
        <v>103.33333333333333</v>
      </c>
      <c r="DX169" s="49">
        <f>DX168+'DEPRECATED - DT-Prelim Calcs'!$C$11</f>
        <v>660</v>
      </c>
      <c r="DY169" s="2">
        <f>EI169/'Drive Train'!$F$35</f>
        <v>0.57999999999999996</v>
      </c>
      <c r="DZ169" s="36">
        <f>EG169*12*60/(PI() * 'Drive Train'!$F$15)/DY$2*DY169</f>
        <v>-222087.16764359205</v>
      </c>
      <c r="EA169" s="2">
        <f>('DEPRECATED - DT-Prelim Calcs'!$C$6*DY169-DZ169)/('DEPRECATED - DT-Prelim Calcs'!$C$6*DY169)*'DEPRECATED - DT-Prelim Calcs'!$C$7*DY169</f>
        <v>165.97863514865938</v>
      </c>
      <c r="EB169" s="43">
        <f>EA169/'DEPRECATED - DT-Prelim Calcs'!$C$7*('DEPRECATED - DT-Prelim Calcs'!$C$8-'DEPRECATED - DT-Prelim Calcs'!$C$9)+'DEPRECATED - DT-Prelim Calcs'!$C$9</f>
        <v>9043.6196760090552</v>
      </c>
      <c r="EC169" s="43">
        <f t="shared" si="195"/>
        <v>93</v>
      </c>
      <c r="ED169" s="2">
        <f t="shared" si="227"/>
        <v>0.78888366722454539</v>
      </c>
      <c r="EE169" s="43">
        <f>ED169*'DEPRECATED - DT-Prelim Calcs'!$C$21/DY$2/'DEPRECATED - DT-Prelim Calcs'!$C$19/'DEPRECATED - DT-Prelim Calcs'!$C$18*3.39*'DEPRECATED - DT-Prelim Calcs'!$C$20</f>
        <v>29.053734754561201</v>
      </c>
      <c r="EF169" s="36">
        <f t="shared" si="228"/>
        <v>0</v>
      </c>
      <c r="EG169" s="43">
        <f>EE168*'DEPRECATED - DT-Prelim Calcs'!$C$11+EG168</f>
        <v>-607.5473827287301</v>
      </c>
      <c r="EH169" s="43">
        <f>EH168+0.5*EE169*'DEPRECATED - DT-Prelim Calcs'!$C$11^2+EG169*'DEPRECATED - DT-Prelim Calcs'!$C$11</f>
        <v>-1101674.8239079555</v>
      </c>
      <c r="EI169" s="43">
        <f>MIN('Drive Train'!$F$35-EC168*'DEPRECATED - DT-Prelim Calcs'!$C$21*'Drive Train'!$F$39,EI168+EC$2)</f>
        <v>7.1920000000000002</v>
      </c>
      <c r="EJ169" s="43">
        <f>'Drive Train'!$F$35-EC169*'DEPRECATED - DT-Prelim Calcs'!$C$21*'Drive Train'!$F$39</f>
        <v>7.1920000000000002</v>
      </c>
      <c r="EK169" s="1">
        <f>IF(EH169&gt;='Drive Train'!$F$29,1,0)</f>
        <v>0</v>
      </c>
      <c r="EL169" s="43">
        <f t="shared" si="229"/>
        <v>103.33333333333333</v>
      </c>
      <c r="EM169" s="49">
        <f>EM168+'DEPRECATED - DT-Prelim Calcs'!$C$11</f>
        <v>660</v>
      </c>
      <c r="EN169" s="2">
        <f>EX169/'Drive Train'!$F$35</f>
        <v>0.57999999999999996</v>
      </c>
      <c r="EO169" s="36">
        <f>EV169*12*60/(PI() * 'Drive Train'!$F$15)/EN$2*EN169</f>
        <v>-1560870.6041899151</v>
      </c>
      <c r="EP169" s="2">
        <f>('DEPRECATED - DT-Prelim Calcs'!$C$6*EN169-EO169)/('DEPRECATED - DT-Prelim Calcs'!$C$6*EN169)*'DEPRECATED - DT-Prelim Calcs'!$C$7*EN169</f>
        <v>1150.1313494750316</v>
      </c>
      <c r="EQ169" s="43">
        <f>EP169/'DEPRECATED - DT-Prelim Calcs'!$C$7*('DEPRECATED - DT-Prelim Calcs'!$C$8-'DEPRECATED - DT-Prelim Calcs'!$C$9)+'DEPRECATED - DT-Prelim Calcs'!$C$9</f>
        <v>62657.909337072611</v>
      </c>
      <c r="ER169" s="43">
        <f t="shared" si="196"/>
        <v>93</v>
      </c>
      <c r="ES169" s="2">
        <f t="shared" si="230"/>
        <v>0.7035989464435134</v>
      </c>
      <c r="ET169" s="43">
        <f>ES169*'DEPRECATED - DT-Prelim Calcs'!$C$21/EN$2/'DEPRECATED - DT-Prelim Calcs'!$C$19/'DEPRECATED - DT-Prelim Calcs'!$C$18*3.39*'DEPRECATED - DT-Prelim Calcs'!$C$20</f>
        <v>29.053734754561201</v>
      </c>
      <c r="EU169" s="36">
        <f t="shared" si="231"/>
        <v>0</v>
      </c>
      <c r="EV169" s="43">
        <f>ET168*'DEPRECATED - DT-Prelim Calcs'!$C$11+EV168</f>
        <v>-3808.3408071818103</v>
      </c>
      <c r="EW169" s="43">
        <f>EW168+0.5*ET169*'DEPRECATED - DT-Prelim Calcs'!$C$11^2+EV169*'DEPRECATED - DT-Prelim Calcs'!$C$11</f>
        <v>-1949708.1298684957</v>
      </c>
      <c r="EX169" s="43">
        <f>MIN('Drive Train'!$F$35-ER168*'DEPRECATED - DT-Prelim Calcs'!$C$21*'Drive Train'!$F$39,EX168+ER$2)</f>
        <v>7.1920000000000002</v>
      </c>
      <c r="EY169" s="43">
        <f>'Drive Train'!$F$35-ER169*'DEPRECATED - DT-Prelim Calcs'!$C$21*'Drive Train'!$F$39</f>
        <v>7.1920000000000002</v>
      </c>
      <c r="EZ169" s="1">
        <f>IF(EW169&gt;='Drive Train'!$F$29,1,0)</f>
        <v>0</v>
      </c>
      <c r="FA169" s="43">
        <f t="shared" si="232"/>
        <v>103.33333333333333</v>
      </c>
      <c r="FB169" s="49">
        <f>FB168+'DEPRECATED - DT-Prelim Calcs'!$C$11</f>
        <v>660</v>
      </c>
      <c r="FC169" s="2">
        <f>FM169/'Drive Train'!$F$35</f>
        <v>0.57999999999999996</v>
      </c>
      <c r="FD169" s="36">
        <f>FK169*12*60/(PI() * 'Drive Train'!$F$15)/FC$2*FC169</f>
        <v>-2077902.0050962316</v>
      </c>
      <c r="FE169" s="2">
        <f>('DEPRECATED - DT-Prelim Calcs'!$C$6*FC169-FD169)/('DEPRECATED - DT-Prelim Calcs'!$C$6*FC169)*'DEPRECATED - DT-Prelim Calcs'!$C$7*FC169</f>
        <v>1530.2061567243461</v>
      </c>
      <c r="FF169" s="43">
        <f>FE169/'DEPRECATED - DT-Prelim Calcs'!$C$7*('DEPRECATED - DT-Prelim Calcs'!$C$8-'DEPRECATED - DT-Prelim Calcs'!$C$9)+'DEPRECATED - DT-Prelim Calcs'!$C$9</f>
        <v>83363.477194684514</v>
      </c>
      <c r="FG169" s="43">
        <f t="shared" si="197"/>
        <v>93</v>
      </c>
      <c r="FH169" s="2">
        <f t="shared" si="233"/>
        <v>0.63495514679048781</v>
      </c>
      <c r="FI169" s="43">
        <f>FH169*'DEPRECATED - DT-Prelim Calcs'!$C$21/FC$2/'DEPRECATED - DT-Prelim Calcs'!$C$19/'DEPRECATED - DT-Prelim Calcs'!$C$18*3.39*'DEPRECATED - DT-Prelim Calcs'!$C$20</f>
        <v>29.053734754561205</v>
      </c>
      <c r="FJ169" s="36">
        <f t="shared" si="234"/>
        <v>0</v>
      </c>
      <c r="FK169" s="43">
        <f>FI168*'DEPRECATED - DT-Prelim Calcs'!$C$11+FK168</f>
        <v>-4575.2184427318634</v>
      </c>
      <c r="FL169" s="43">
        <f>FL168+0.5*FI169*'DEPRECATED - DT-Prelim Calcs'!$C$11^2+FK169*'DEPRECATED - DT-Prelim Calcs'!$C$11</f>
        <v>-2418504.9392237691</v>
      </c>
      <c r="FM169" s="43">
        <f>MIN('Drive Train'!$F$35-FG168*'DEPRECATED - DT-Prelim Calcs'!$C$21*'Drive Train'!$F$39,FM168+FG$2)</f>
        <v>7.1920000000000002</v>
      </c>
      <c r="FN169" s="43">
        <f>'Drive Train'!$F$35-FG169*'DEPRECATED - DT-Prelim Calcs'!$C$21*'Drive Train'!$F$39</f>
        <v>7.1920000000000002</v>
      </c>
      <c r="FO169" s="1">
        <f>IF(FL169&gt;='Drive Train'!$F$29,1,0)</f>
        <v>0</v>
      </c>
      <c r="FP169" s="43">
        <f t="shared" si="235"/>
        <v>103.33333333333333</v>
      </c>
      <c r="FQ169" s="49">
        <f>FQ168+'DEPRECATED - DT-Prelim Calcs'!$C$11</f>
        <v>660</v>
      </c>
      <c r="FR169" s="2">
        <f>GB169/'Drive Train'!$F$35</f>
        <v>0.57999999999999996</v>
      </c>
      <c r="FS169" s="36">
        <f>FZ169*12*60/(PI() * 'Drive Train'!$F$15)/FR$2*FR169</f>
        <v>-1099966.4683436477</v>
      </c>
      <c r="FT169" s="2">
        <f>('DEPRECATED - DT-Prelim Calcs'!$C$6*FR169-FS169)/('DEPRECATED - DT-Prelim Calcs'!$C$6*FR169)*'DEPRECATED - DT-Prelim Calcs'!$C$7*FR169</f>
        <v>811.31624020873164</v>
      </c>
      <c r="FU169" s="43">
        <f>FT169/'DEPRECATED - DT-Prelim Calcs'!$C$7*('DEPRECATED - DT-Prelim Calcs'!$C$8-'DEPRECATED - DT-Prelim Calcs'!$C$9)+'DEPRECATED - DT-Prelim Calcs'!$C$9</f>
        <v>44200.071294953283</v>
      </c>
      <c r="FV169" s="43">
        <f t="shared" si="198"/>
        <v>93</v>
      </c>
      <c r="FW169" s="2">
        <f t="shared" si="236"/>
        <v>0.57851468929799987</v>
      </c>
      <c r="FX169" s="43">
        <f>FW169*'DEPRECATED - DT-Prelim Calcs'!$C$21/FR$2/'DEPRECATED - DT-Prelim Calcs'!$C$19/'DEPRECATED - DT-Prelim Calcs'!$C$18*3.39*'DEPRECATED - DT-Prelim Calcs'!$C$20</f>
        <v>29.053734754561201</v>
      </c>
      <c r="FY169" s="36">
        <f t="shared" si="237"/>
        <v>0</v>
      </c>
      <c r="FZ169" s="43">
        <f>FX168*'DEPRECATED - DT-Prelim Calcs'!$C$11+FZ168</f>
        <v>-2206.6708659920259</v>
      </c>
      <c r="GA169" s="43">
        <f>GA168+0.5*FX169*'DEPRECATED - DT-Prelim Calcs'!$C$11^2+FZ169*'DEPRECATED - DT-Prelim Calcs'!$C$11</f>
        <v>-2584553.1897071088</v>
      </c>
      <c r="GB169" s="43">
        <f>MIN('Drive Train'!$F$35-FV168*'DEPRECATED - DT-Prelim Calcs'!$C$21*'Drive Train'!$F$39,GB168+FV$2)</f>
        <v>7.1920000000000002</v>
      </c>
      <c r="GC169" s="43">
        <f>'Drive Train'!$F$35-FV169*'DEPRECATED - DT-Prelim Calcs'!$C$21*'Drive Train'!$F$39</f>
        <v>7.1920000000000002</v>
      </c>
      <c r="GD169" s="1">
        <f>IF(GA169&gt;='Drive Train'!$F$29,1,0)</f>
        <v>0</v>
      </c>
      <c r="GE169" s="43">
        <f t="shared" si="238"/>
        <v>103.33333333333333</v>
      </c>
      <c r="GF169" s="49">
        <f>GF168+'DEPRECATED - DT-Prelim Calcs'!$C$11</f>
        <v>660</v>
      </c>
      <c r="GG169" s="2">
        <f>GQ169/'Drive Train'!$F$35</f>
        <v>0.86451612903225805</v>
      </c>
      <c r="GH169" s="36">
        <f>GO169*12*60/(PI() * 'Drive Train'!$F$15)/GG$2*GG169</f>
        <v>-118711.83445762133</v>
      </c>
      <c r="GI169" s="2">
        <f>('DEPRECATED - DT-Prelim Calcs'!$C$6*GG169-GH169)/('DEPRECATED - DT-Prelim Calcs'!$C$6*GG169)*'DEPRECATED - DT-Prelim Calcs'!$C$7*GG169</f>
        <v>91.320803780936203</v>
      </c>
      <c r="GJ169" s="43">
        <f>GI169/'DEPRECATED - DT-Prelim Calcs'!$C$7*('DEPRECATED - DT-Prelim Calcs'!$C$8-'DEPRECATED - DT-Prelim Calcs'!$C$9)+'DEPRECATED - DT-Prelim Calcs'!$C$9</f>
        <v>4976.4393104539868</v>
      </c>
      <c r="GK169" s="43">
        <f t="shared" si="239"/>
        <v>29.999999999999982</v>
      </c>
      <c r="GL169" s="2">
        <f t="shared" si="240"/>
        <v>1.4462867232450001</v>
      </c>
      <c r="GM169" s="43">
        <f>GL169*'DEPRECATED - DT-Prelim Calcs'!$C$21/GG$2/'DEPRECATED - DT-Prelim Calcs'!$C$19/'DEPRECATED - DT-Prelim Calcs'!$C$18*3.39*'DEPRECATED - DT-Prelim Calcs'!$C$20</f>
        <v>29.053734754561201</v>
      </c>
      <c r="GN169" s="36">
        <f t="shared" si="241"/>
        <v>0</v>
      </c>
      <c r="GO169" s="43">
        <f>GM168*'DEPRECATED - DT-Prelim Calcs'!$C$11+GO168</f>
        <v>-399.43584293163207</v>
      </c>
      <c r="GP169" s="43">
        <f>GP168+0.5*GM169*'DEPRECATED - DT-Prelim Calcs'!$C$11^2+GO169*'DEPRECATED - DT-Prelim Calcs'!$C$11</f>
        <v>-223193.8084817515</v>
      </c>
      <c r="GQ169" s="43">
        <f>MIN('Drive Train'!$F$35-GK168*'DEPRECATED - DT-Prelim Calcs'!$C$21*'Drive Train'!$F$39,GQ168+GK$2)</f>
        <v>10.72</v>
      </c>
      <c r="GR169" s="43">
        <f>'Drive Train'!$F$35-GK169*'DEPRECATED - DT-Prelim Calcs'!$C$21*'Drive Train'!$F$39</f>
        <v>10.72</v>
      </c>
      <c r="GS169" s="1">
        <f>IF(GP169&gt;='Drive Train'!$F$29,1,0)</f>
        <v>0</v>
      </c>
      <c r="GT169" s="43">
        <f t="shared" si="242"/>
        <v>33.333333333333314</v>
      </c>
      <c r="GU169" s="49">
        <f>GU168+'DEPRECATED - DT-Prelim Calcs'!$C$11</f>
        <v>660</v>
      </c>
      <c r="GV169" s="2">
        <f>HF169/'Drive Train'!$F$35</f>
        <v>0.84946236559139798</v>
      </c>
      <c r="GW169" s="36">
        <f>HD169*12*60/(PI() * 'Drive Train'!$F$15)/GV$2*GV169</f>
        <v>-123056.39999766626</v>
      </c>
      <c r="GX169" s="2">
        <f>('DEPRECATED - DT-Prelim Calcs'!$C$6*GV169-GW169)/('DEPRECATED - DT-Prelim Calcs'!$C$6*GV169)*'DEPRECATED - DT-Prelim Calcs'!$C$7*GV169</f>
        <v>94.443933978801525</v>
      </c>
      <c r="GY169" s="43">
        <f>GX169/'DEPRECATED - DT-Prelim Calcs'!$C$7*('DEPRECATED - DT-Prelim Calcs'!$C$8-'DEPRECATED - DT-Prelim Calcs'!$C$9)+'DEPRECATED - DT-Prelim Calcs'!$C$9</f>
        <v>5146.5799854123215</v>
      </c>
      <c r="GZ169" s="43">
        <f t="shared" si="199"/>
        <v>33.333333333333314</v>
      </c>
      <c r="HA169" s="2">
        <f t="shared" si="243"/>
        <v>1.4462867232450001</v>
      </c>
      <c r="HB169" s="43">
        <f>HA169*'DEPRECATED - DT-Prelim Calcs'!$C$21/GV$2/'DEPRECATED - DT-Prelim Calcs'!$C$19/'DEPRECATED - DT-Prelim Calcs'!$C$18*3.39*'DEPRECATED - DT-Prelim Calcs'!$C$20</f>
        <v>29.053734754561201</v>
      </c>
      <c r="HC169" s="36">
        <f t="shared" si="244"/>
        <v>0</v>
      </c>
      <c r="HD169" s="43">
        <f>HB168*'DEPRECATED - DT-Prelim Calcs'!$C$11+HD168</f>
        <v>-421.39189692356314</v>
      </c>
      <c r="HE169" s="43">
        <f>HE168+0.5*HB169*'DEPRECATED - DT-Prelim Calcs'!$C$11^2+HD169*'DEPRECATED - DT-Prelim Calcs'!$C$11</f>
        <v>-227368.71968783851</v>
      </c>
      <c r="HF169" s="43">
        <f>MIN('Drive Train'!$F$35-GZ168*'DEPRECATED - DT-Prelim Calcs'!$C$21*'Drive Train'!$F$39,HF168+GZ$2)</f>
        <v>10.533333333333335</v>
      </c>
      <c r="HG169" s="43">
        <f>'Drive Train'!$F$35-GZ169*'DEPRECATED - DT-Prelim Calcs'!$C$21*'Drive Train'!$F$39</f>
        <v>10.533333333333335</v>
      </c>
      <c r="HH169" s="1">
        <f>IF(HE169&gt;='Drive Train'!$F$29,1,0)</f>
        <v>0</v>
      </c>
      <c r="HI169" s="43">
        <f t="shared" si="245"/>
        <v>37.037037037037017</v>
      </c>
      <c r="HJ169" s="49">
        <f>HJ168+'DEPRECATED - DT-Prelim Calcs'!$C$11</f>
        <v>660</v>
      </c>
      <c r="HK169" s="2">
        <f>HU169/'Drive Train'!$F$35</f>
        <v>0.83440860215053769</v>
      </c>
      <c r="HL169" s="36">
        <f>HS169*12*60/(PI() * 'Drive Train'!$F$15)/HK$2*HK169</f>
        <v>-33587.211999544154</v>
      </c>
      <c r="HM169" s="2">
        <f>('DEPRECATED - DT-Prelim Calcs'!$C$6*HK169-HL169)/('DEPRECATED - DT-Prelim Calcs'!$C$6*HK169)*'DEPRECATED - DT-Prelim Calcs'!$C$7*HK169</f>
        <v>28.603662281055001</v>
      </c>
      <c r="HN169" s="43">
        <f>HM169/'DEPRECATED - DT-Prelim Calcs'!$C$7*('DEPRECATED - DT-Prelim Calcs'!$C$8-'DEPRECATED - DT-Prelim Calcs'!$C$9)+'DEPRECATED - DT-Prelim Calcs'!$C$9</f>
        <v>1559.7592138186678</v>
      </c>
      <c r="HO169" s="43">
        <f t="shared" si="200"/>
        <v>36.66666666666665</v>
      </c>
      <c r="HP169" s="2">
        <f t="shared" si="246"/>
        <v>1.4462867232450001</v>
      </c>
      <c r="HQ169" s="43">
        <f>HP169*'DEPRECATED - DT-Prelim Calcs'!$C$21/HK$2/'DEPRECATED - DT-Prelim Calcs'!$C$19/'DEPRECATED - DT-Prelim Calcs'!$C$18*3.39*'DEPRECATED - DT-Prelim Calcs'!$C$20</f>
        <v>29.053734754561201</v>
      </c>
      <c r="HR169" s="36">
        <f t="shared" si="247"/>
        <v>0</v>
      </c>
      <c r="HS169" s="43">
        <f>HQ168*'DEPRECATED - DT-Prelim Calcs'!$C$11+HS168</f>
        <v>-117.09040280076808</v>
      </c>
      <c r="HT169" s="43">
        <f>HT168+0.5*HQ169*'DEPRECATED - DT-Prelim Calcs'!$C$11^2+HS169*'DEPRECATED - DT-Prelim Calcs'!$C$11</f>
        <v>-240688.76745875625</v>
      </c>
      <c r="HU169" s="43">
        <f>MIN('Drive Train'!$F$35-HO168*'DEPRECATED - DT-Prelim Calcs'!$C$21*'Drive Train'!$F$39,HU168+HO$2)</f>
        <v>10.346666666666668</v>
      </c>
      <c r="HV169" s="43">
        <f>'Drive Train'!$F$35-HO169*'DEPRECATED - DT-Prelim Calcs'!$C$21*'Drive Train'!$F$39</f>
        <v>10.346666666666668</v>
      </c>
      <c r="HW169" s="1">
        <f>IF(HT169&gt;='Drive Train'!$F$29,1,0)</f>
        <v>0</v>
      </c>
      <c r="HX169" s="43">
        <f t="shared" si="248"/>
        <v>40.740740740740726</v>
      </c>
      <c r="HY169" s="49">
        <f>HY168+'DEPRECATED - DT-Prelim Calcs'!$C$11</f>
        <v>660</v>
      </c>
      <c r="HZ169" s="2">
        <f>IJ169/'Drive Train'!$F$35</f>
        <v>0.8193548387096774</v>
      </c>
      <c r="IA169" s="36">
        <f>IH169*12*60/(PI() * 'Drive Train'!$F$15)/HZ$2*HZ169</f>
        <v>-119282.32820189731</v>
      </c>
      <c r="IB169" s="2">
        <f>('DEPRECATED - DT-Prelim Calcs'!$C$6*HZ169-IA169)/('DEPRECATED - DT-Prelim Calcs'!$C$6*HZ169)*'DEPRECATED - DT-Prelim Calcs'!$C$7*HZ169</f>
        <v>91.528372824723704</v>
      </c>
      <c r="IC169" s="43">
        <f>IB169/'DEPRECATED - DT-Prelim Calcs'!$C$7*('DEPRECATED - DT-Prelim Calcs'!$C$8-'DEPRECATED - DT-Prelim Calcs'!$C$9)+'DEPRECATED - DT-Prelim Calcs'!$C$9</f>
        <v>4987.7471762722616</v>
      </c>
      <c r="ID169" s="43">
        <f t="shared" si="201"/>
        <v>39.999999999999986</v>
      </c>
      <c r="IE169" s="2">
        <f t="shared" si="249"/>
        <v>1.4462867232450001</v>
      </c>
      <c r="IF169" s="43">
        <f>IE169*'DEPRECATED - DT-Prelim Calcs'!$C$21/HZ$2/'DEPRECATED - DT-Prelim Calcs'!$C$19/'DEPRECATED - DT-Prelim Calcs'!$C$18*3.39*'DEPRECATED - DT-Prelim Calcs'!$C$20</f>
        <v>29.053734754561201</v>
      </c>
      <c r="IG169" s="36">
        <f t="shared" si="250"/>
        <v>0</v>
      </c>
      <c r="IH169" s="43">
        <f>IF168*'DEPRECATED - DT-Prelim Calcs'!$C$11+IH168</f>
        <v>-423.4773645905214</v>
      </c>
      <c r="II169" s="43">
        <f>II168+0.5*IF169*'DEPRECATED - DT-Prelim Calcs'!$C$11^2+IH169*'DEPRECATED - DT-Prelim Calcs'!$C$11</f>
        <v>-231568.25926751364</v>
      </c>
      <c r="IJ169" s="43">
        <f>MIN('Drive Train'!$F$35-ID168*'DEPRECATED - DT-Prelim Calcs'!$C$21*'Drive Train'!$F$39,IJ168+ID$2)</f>
        <v>10.16</v>
      </c>
      <c r="IK169" s="43">
        <f>'Drive Train'!$F$35-ID169*'DEPRECATED - DT-Prelim Calcs'!$C$21*'Drive Train'!$F$39</f>
        <v>10.16</v>
      </c>
      <c r="IL169" s="1">
        <f>IF(II169&gt;='Drive Train'!$F$29,1,0)</f>
        <v>0</v>
      </c>
      <c r="IM169" s="43">
        <f t="shared" si="251"/>
        <v>44.444444444444429</v>
      </c>
      <c r="IN169" s="49">
        <f>IN168+'DEPRECATED - DT-Prelim Calcs'!$C$11</f>
        <v>660</v>
      </c>
      <c r="IO169" s="2">
        <f>IY169/'Drive Train'!$F$35</f>
        <v>3.0478479499912727</v>
      </c>
      <c r="IP169" s="36">
        <f>IW169*12*60/(PI() * 'Drive Train'!$F$15)/IO$2*IO169</f>
        <v>-775466.068444832</v>
      </c>
      <c r="IQ169" s="2">
        <f>('DEPRECATED - DT-Prelim Calcs'!$C$6*IO169-IP169)/('DEPRECATED - DT-Prelim Calcs'!$C$6*IO169)*'DEPRECATED - DT-Prelim Calcs'!$C$7*IO169</f>
        <v>584.34704967640926</v>
      </c>
      <c r="IR169" s="43">
        <f>IQ169/'DEPRECATED - DT-Prelim Calcs'!$C$7*('DEPRECATED - DT-Prelim Calcs'!$C$8-'DEPRECATED - DT-Prelim Calcs'!$C$9)+'DEPRECATED - DT-Prelim Calcs'!$C$9</f>
        <v>31835.331810729756</v>
      </c>
      <c r="IS169" s="43">
        <f t="shared" si="202"/>
        <v>43.333333333333321</v>
      </c>
      <c r="IT169" s="2">
        <f t="shared" si="252"/>
        <v>1.4462867232450001</v>
      </c>
      <c r="IU169" s="43">
        <f>IT169*'DEPRECATED - DT-Prelim Calcs'!$C$21/IO$2/'DEPRECATED - DT-Prelim Calcs'!$C$19/'DEPRECATED - DT-Prelim Calcs'!$C$18*3.39*'DEPRECATED - DT-Prelim Calcs'!$C$20</f>
        <v>29.053734754561201</v>
      </c>
      <c r="IV169" s="36">
        <f t="shared" si="253"/>
        <v>0</v>
      </c>
      <c r="IW169" s="43">
        <f>IU168*'DEPRECATED - DT-Prelim Calcs'!$C$11+IW168</f>
        <v>-740.1088874253486</v>
      </c>
      <c r="IX169" s="43">
        <f>IX168+0.5*IU169*'DEPRECATED - DT-Prelim Calcs'!$C$11^2+IW169*'DEPRECATED - DT-Prelim Calcs'!$C$11</f>
        <v>-285411.27376224828</v>
      </c>
      <c r="IY169" s="43">
        <f>MIN('Drive Train'!$F$35-IS168*'DEPRECATED - DT-Prelim Calcs'!$C$21*'Drive Train'!$F$39,IY168+IS$2)</f>
        <v>37.793314579891785</v>
      </c>
      <c r="IZ169" s="43">
        <f>'Drive Train'!$F$35-IS169*'DEPRECATED - DT-Prelim Calcs'!$C$21*'Drive Train'!$F$39</f>
        <v>9.9733333333333345</v>
      </c>
      <c r="JA169" s="1">
        <f>IF(IX169&gt;='Drive Train'!$F$29,1,0)</f>
        <v>0</v>
      </c>
      <c r="JB169" s="43">
        <f t="shared" si="254"/>
        <v>48.148148148148138</v>
      </c>
      <c r="JC169" s="49">
        <f>JC168+'DEPRECATED - DT-Prelim Calcs'!$C$11</f>
        <v>660</v>
      </c>
      <c r="JD169" s="2">
        <f>JN169/'Drive Train'!$F$35</f>
        <v>0.78924731182795704</v>
      </c>
      <c r="JE169" s="36">
        <f>JL169*12*60/(PI() * 'Drive Train'!$F$15)/JD$2*JD169</f>
        <v>22347.873608853079</v>
      </c>
      <c r="JF169" s="2">
        <f>('DEPRECATED - DT-Prelim Calcs'!$C$6*JD169-JE169)/('DEPRECATED - DT-Prelim Calcs'!$C$6*JD169)*'DEPRECATED - DT-Prelim Calcs'!$C$7*JD169</f>
        <v>-12.726569171088158</v>
      </c>
      <c r="JG169" s="43">
        <f>JF169/'DEPRECATED - DT-Prelim Calcs'!$C$7*('DEPRECATED - DT-Prelim Calcs'!$C$8-'DEPRECATED - DT-Prelim Calcs'!$C$9)+'DEPRECATED - DT-Prelim Calcs'!$C$9</f>
        <v>-691.81309663390709</v>
      </c>
      <c r="JH169" s="43">
        <f t="shared" si="203"/>
        <v>-691.81309663390709</v>
      </c>
      <c r="JI169" s="2">
        <f t="shared" si="255"/>
        <v>-14.938420834416338</v>
      </c>
      <c r="JJ169" s="43">
        <f>JI169*'DEPRECATED - DT-Prelim Calcs'!$C$21/JD$2/'DEPRECATED - DT-Prelim Calcs'!$C$19/'DEPRECATED - DT-Prelim Calcs'!$C$18*3.39*'DEPRECATED - DT-Prelim Calcs'!$C$20</f>
        <v>-300.09050736589035</v>
      </c>
      <c r="JK169" s="36">
        <f t="shared" si="256"/>
        <v>1</v>
      </c>
      <c r="JL169" s="43">
        <f>JJ168*'DEPRECATED - DT-Prelim Calcs'!$C$11+JL168</f>
        <v>82.366234564816381</v>
      </c>
      <c r="JM169" s="43">
        <f>JM168+0.5*JJ169*'DEPRECATED - DT-Prelim Calcs'!$C$11^2+JL169*'DEPRECATED - DT-Prelim Calcs'!$C$11</f>
        <v>-240979.04245043147</v>
      </c>
      <c r="JN169" s="43">
        <f>MIN('Drive Train'!$F$35-JH168*'DEPRECATED - DT-Prelim Calcs'!$C$21*'Drive Train'!$F$39,JN168+JH$2)</f>
        <v>9.7866666666666671</v>
      </c>
      <c r="JO169" s="43">
        <f>'Drive Train'!$F$35-JH169*'DEPRECATED - DT-Prelim Calcs'!$C$21*'Drive Train'!$F$39</f>
        <v>51.141533411498799</v>
      </c>
      <c r="JP169" s="1">
        <f>IF(JM169&gt;='Drive Train'!$F$29,1,0)</f>
        <v>0</v>
      </c>
      <c r="JQ169" s="43">
        <f>MIN(JG169,'DEPRECATED - DT-Prelim Calcs'!$C$10)*'DEPRECATED - DT-Prelim Calcs'!$C$11*1000/60/60</f>
        <v>-768.68121848211899</v>
      </c>
      <c r="JR169" s="49">
        <f>JR168+'DEPRECATED - DT-Prelim Calcs'!$C$11</f>
        <v>660</v>
      </c>
      <c r="JS169" s="2">
        <f>KC169/'Drive Train'!$F$35</f>
        <v>0.77419354838709686</v>
      </c>
      <c r="JT169" s="36">
        <f>KA169*12*60/(PI() * 'Drive Train'!$F$15)/JS$2*JS169</f>
        <v>-198518.73197035672</v>
      </c>
      <c r="JU169" s="2">
        <f>('DEPRECATED - DT-Prelim Calcs'!$C$6*JS169-JT169)/('DEPRECATED - DT-Prelim Calcs'!$C$6*JS169)*'DEPRECATED - DT-Prelim Calcs'!$C$7*JS169</f>
        <v>149.56401679224473</v>
      </c>
      <c r="JV169" s="43">
        <f>JU169/'DEPRECATED - DT-Prelim Calcs'!$C$7*('DEPRECATED - DT-Prelim Calcs'!$C$8-'DEPRECATED - DT-Prelim Calcs'!$C$9)+'DEPRECATED - DT-Prelim Calcs'!$C$9</f>
        <v>8149.390467040198</v>
      </c>
      <c r="JW169" s="43">
        <f t="shared" si="204"/>
        <v>49.999999999999993</v>
      </c>
      <c r="JX169" s="2">
        <f t="shared" si="257"/>
        <v>1.4462867232450001</v>
      </c>
      <c r="JY169" s="43">
        <f>JX169*'DEPRECATED - DT-Prelim Calcs'!$C$21/JS$2/'DEPRECATED - DT-Prelim Calcs'!$C$19/'DEPRECATED - DT-Prelim Calcs'!$C$18*3.39*'DEPRECATED - DT-Prelim Calcs'!$C$20</f>
        <v>29.053734754561201</v>
      </c>
      <c r="JZ169" s="36">
        <f t="shared" si="258"/>
        <v>0</v>
      </c>
      <c r="KA169" s="43">
        <f>JY168*'DEPRECATED - DT-Prelim Calcs'!$C$11+KA168</f>
        <v>-745.89562842203111</v>
      </c>
      <c r="KB169" s="43">
        <f>KB168+0.5*JY169*'DEPRECATED - DT-Prelim Calcs'!$C$11^2+KA169*'DEPRECATED - DT-Prelim Calcs'!$C$11</f>
        <v>-266635.00266554957</v>
      </c>
      <c r="KC169" s="43">
        <f>MIN('Drive Train'!$F$35-JW168*'DEPRECATED - DT-Prelim Calcs'!$C$21*'Drive Train'!$F$39,KC168+JW$2)</f>
        <v>9.6000000000000014</v>
      </c>
      <c r="KD169" s="43">
        <f>'Drive Train'!$F$35-JW169*'DEPRECATED - DT-Prelim Calcs'!$C$21*'Drive Train'!$F$39</f>
        <v>9.6000000000000014</v>
      </c>
      <c r="KE169" s="1">
        <f>IF(KB169&gt;='Drive Train'!$F$29,1,0)</f>
        <v>0</v>
      </c>
      <c r="KF169" s="43">
        <f>MIN(JV169,'DEPRECATED - DT-Prelim Calcs'!$C$10)*'DEPRECATED - DT-Prelim Calcs'!$C$11*1000/60/60</f>
        <v>103.33333333333333</v>
      </c>
      <c r="KG169" s="49">
        <f>KG168+'DEPRECATED - DT-Prelim Calcs'!$C$11</f>
        <v>660</v>
      </c>
      <c r="KH169" s="2">
        <f>KR169/'Drive Train'!$F$35</f>
        <v>0.75913978494623657</v>
      </c>
      <c r="KI169" s="36">
        <f>KP169*12*60/(PI() * 'Drive Train'!$F$15)/KH$2*KH169</f>
        <v>25263.022640546329</v>
      </c>
      <c r="KJ169" s="2">
        <f>('DEPRECATED - DT-Prelim Calcs'!$C$6*KH169-KI169)/('DEPRECATED - DT-Prelim Calcs'!$C$6*KH169)*'DEPRECATED - DT-Prelim Calcs'!$C$7*KH169</f>
        <v>-15.010727854395613</v>
      </c>
      <c r="KK169" s="43">
        <f>KJ169/'DEPRECATED - DT-Prelim Calcs'!$C$7*('DEPRECATED - DT-Prelim Calcs'!$C$8-'DEPRECATED - DT-Prelim Calcs'!$C$9)+'DEPRECATED - DT-Prelim Calcs'!$C$9</f>
        <v>-816.24860699319379</v>
      </c>
      <c r="KL169" s="43">
        <f t="shared" si="205"/>
        <v>-816.24860699319379</v>
      </c>
      <c r="KM169" s="2">
        <f t="shared" si="259"/>
        <v>-17.610267597499352</v>
      </c>
      <c r="KN169" s="43">
        <f>KM169*'DEPRECATED - DT-Prelim Calcs'!$C$21/KH$2/'DEPRECATED - DT-Prelim Calcs'!$C$19/'DEPRECATED - DT-Prelim Calcs'!$C$18*3.39*'DEPRECATED - DT-Prelim Calcs'!$C$20</f>
        <v>-353.76390829795218</v>
      </c>
      <c r="KO169" s="36">
        <f t="shared" si="260"/>
        <v>1</v>
      </c>
      <c r="KP169" s="43">
        <f>KN168*'DEPRECATED - DT-Prelim Calcs'!$C$11+KP168</f>
        <v>96.803191548056418</v>
      </c>
      <c r="KQ169" s="43">
        <f>KQ168+0.5*KN169*'DEPRECATED - DT-Prelim Calcs'!$C$11^2+KP169*'DEPRECATED - DT-Prelim Calcs'!$C$11</f>
        <v>-261465.961914819</v>
      </c>
      <c r="KR169" s="43">
        <f>MIN('Drive Train'!$F$35-KL168*'DEPRECATED - DT-Prelim Calcs'!$C$21*'Drive Train'!$F$39,KR168+KL$2)</f>
        <v>9.413333333333334</v>
      </c>
      <c r="KS169" s="43">
        <f>'Drive Train'!$F$35-KL169*'DEPRECATED - DT-Prelim Calcs'!$C$21*'Drive Train'!$F$39</f>
        <v>58.109921991618855</v>
      </c>
      <c r="KT169" s="1">
        <f>IF(KQ169&gt;='Drive Train'!$F$29,1,0)</f>
        <v>0</v>
      </c>
      <c r="KU169" s="43">
        <f>MIN(KK169,'DEPRECATED - DT-Prelim Calcs'!$C$10)*'DEPRECATED - DT-Prelim Calcs'!$C$11*1000/60/60</f>
        <v>-906.94289665910412</v>
      </c>
      <c r="KV169" s="49">
        <f>KV168+'DEPRECATED - DT-Prelim Calcs'!$C$11</f>
        <v>660</v>
      </c>
      <c r="KW169" s="2">
        <f>LG169/'Drive Train'!$F$35</f>
        <v>0.74408602150537628</v>
      </c>
      <c r="KX169" s="36">
        <f>LE169*12*60/(PI() * 'Drive Train'!$F$15)/KW$2*KW169</f>
        <v>-299549.54368979455</v>
      </c>
      <c r="KY169" s="2">
        <f>('DEPRECATED - DT-Prelim Calcs'!$C$6*KW169-KX169)/('DEPRECATED - DT-Prelim Calcs'!$C$6*KW169)*'DEPRECATED - DT-Prelim Calcs'!$C$7*KW169</f>
        <v>223.69154399025467</v>
      </c>
      <c r="KZ169" s="43">
        <f>KY169/'DEPRECATED - DT-Prelim Calcs'!$C$7*('DEPRECATED - DT-Prelim Calcs'!$C$8-'DEPRECATED - DT-Prelim Calcs'!$C$9)+'DEPRECATED - DT-Prelim Calcs'!$C$9</f>
        <v>12187.681127827307</v>
      </c>
      <c r="LA169" s="43">
        <f t="shared" si="206"/>
        <v>56.666666666666664</v>
      </c>
      <c r="LB169" s="2">
        <f t="shared" si="261"/>
        <v>1.4462867232450001</v>
      </c>
      <c r="LC169" s="43">
        <f>LB169*'DEPRECATED - DT-Prelim Calcs'!$C$21/KW$2/'DEPRECATED - DT-Prelim Calcs'!$C$19/'DEPRECATED - DT-Prelim Calcs'!$C$18*3.39*'DEPRECATED - DT-Prelim Calcs'!$C$20</f>
        <v>29.053734754561201</v>
      </c>
      <c r="LD169" s="36">
        <f t="shared" si="262"/>
        <v>0</v>
      </c>
      <c r="LE169" s="43">
        <f>LC168*'DEPRECATED - DT-Prelim Calcs'!$C$11+LE168</f>
        <v>-1171.0397407314963</v>
      </c>
      <c r="LF169" s="43">
        <f>LF168+0.5*LC169*'DEPRECATED - DT-Prelim Calcs'!$C$11^2+LE169*'DEPRECATED - DT-Prelim Calcs'!$C$11</f>
        <v>-298732.80392625195</v>
      </c>
      <c r="LG169" s="43">
        <f>MIN('Drive Train'!$F$35-LA168*'DEPRECATED - DT-Prelim Calcs'!$C$21*'Drive Train'!$F$39,LG168+LA$2)</f>
        <v>9.2266666666666666</v>
      </c>
      <c r="LH169" s="43">
        <f>'Drive Train'!$F$35-LA169*'DEPRECATED - DT-Prelim Calcs'!$C$21*'Drive Train'!$F$39</f>
        <v>9.2266666666666666</v>
      </c>
      <c r="LI169" s="1">
        <f>IF(LF169&gt;='Drive Train'!$F$29,1,0)</f>
        <v>0</v>
      </c>
      <c r="LJ169" s="43">
        <f>MIN(KZ169,'DEPRECATED - DT-Prelim Calcs'!$C$10)*'DEPRECATED - DT-Prelim Calcs'!$C$11*1000/60/60</f>
        <v>103.33333333333333</v>
      </c>
      <c r="LK169" s="49">
        <f>LK168+'DEPRECATED - DT-Prelim Calcs'!$C$11</f>
        <v>660</v>
      </c>
      <c r="LL169" s="2">
        <f>LV169/'Drive Train'!$F$35</f>
        <v>0.72903225806451621</v>
      </c>
      <c r="LM169" s="36">
        <f>LT169*12*60/(PI() * 'Drive Train'!$F$15)/LL$2*LL169</f>
        <v>-101561.27449368055</v>
      </c>
      <c r="LN169" s="2">
        <f>('DEPRECATED - DT-Prelim Calcs'!$C$6*LL169-LM169)/('DEPRECATED - DT-Prelim Calcs'!$C$6*LL169)*'DEPRECATED - DT-Prelim Calcs'!$C$7*LL169</f>
        <v>78.077841129720994</v>
      </c>
      <c r="LO169" s="43">
        <f>LN169/'DEPRECATED - DT-Prelim Calcs'!$C$7*('DEPRECATED - DT-Prelim Calcs'!$C$8-'DEPRECATED - DT-Prelim Calcs'!$C$9)+'DEPRECATED - DT-Prelim Calcs'!$C$9</f>
        <v>4254.994330201218</v>
      </c>
      <c r="LP169" s="43">
        <f t="shared" si="207"/>
        <v>60</v>
      </c>
      <c r="LQ169" s="2">
        <f t="shared" si="263"/>
        <v>1.4462867232450001</v>
      </c>
      <c r="LR169" s="43">
        <f>LQ169*'DEPRECATED - DT-Prelim Calcs'!$C$21/LL$2/'DEPRECATED - DT-Prelim Calcs'!$C$19/'DEPRECATED - DT-Prelim Calcs'!$C$18*3.39*'DEPRECATED - DT-Prelim Calcs'!$C$20</f>
        <v>29.053734754561201</v>
      </c>
      <c r="LS169" s="36">
        <f t="shared" si="264"/>
        <v>0</v>
      </c>
      <c r="LT169" s="43">
        <f>LR168*'DEPRECATED - DT-Prelim Calcs'!$C$11+LT168</f>
        <v>-405.235528064383</v>
      </c>
      <c r="LU169" s="43">
        <f>LU168+0.5*LR169*'DEPRECATED - DT-Prelim Calcs'!$C$11^2+LT169*'DEPRECATED - DT-Prelim Calcs'!$C$11</f>
        <v>-296347.46527915937</v>
      </c>
      <c r="LV169" s="43">
        <f>MIN('Drive Train'!$F$35-LP168*'DEPRECATED - DT-Prelim Calcs'!$C$21*'Drive Train'!$F$39,LV168+LP$2)</f>
        <v>9.0400000000000009</v>
      </c>
      <c r="LW169" s="43">
        <f>'Drive Train'!$F$35-LP169*'DEPRECATED - DT-Prelim Calcs'!$C$21*'Drive Train'!$F$39</f>
        <v>9.0400000000000009</v>
      </c>
      <c r="LX169" s="1">
        <f>IF(LU169&gt;='Drive Train'!$F$29,1,0)</f>
        <v>0</v>
      </c>
      <c r="LY169" s="43">
        <f>MIN(LO169,'DEPRECATED - DT-Prelim Calcs'!$C$10)*'DEPRECATED - DT-Prelim Calcs'!$C$11*1000/60/60</f>
        <v>103.33333333333333</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1"/>
        <v>0</v>
      </c>
      <c r="X170" s="2">
        <f>MAX(MIN(IF(AND(AI169=1,AG170&lt;0),-1,1)*(W170-$C$9)/($C$8-$C$9)*$C$7-$C$29*AE170/T$2 -  AI169*$C$29/2,X$2),MAX(X$4:X169)*-1)</f>
        <v>-0.27672021620693066</v>
      </c>
      <c r="Y170" s="43">
        <f t="shared" si="182"/>
        <v>0</v>
      </c>
      <c r="Z170" s="43">
        <f t="shared" si="183"/>
        <v>0</v>
      </c>
      <c r="AA170" s="43">
        <f t="shared" si="184"/>
        <v>0</v>
      </c>
      <c r="AB170" s="43" t="e">
        <f t="shared" si="185"/>
        <v>#N/A</v>
      </c>
      <c r="AC170" s="36">
        <f t="shared" si="208"/>
        <v>1</v>
      </c>
      <c r="AD170" s="1">
        <f t="shared" si="186"/>
        <v>1</v>
      </c>
      <c r="AE170" s="43">
        <f t="shared" si="187"/>
        <v>0</v>
      </c>
      <c r="AF170" s="43" t="e">
        <f t="shared" si="188"/>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889.49632897085212</v>
      </c>
      <c r="AK170" s="43">
        <f t="shared" si="265"/>
        <v>0</v>
      </c>
      <c r="AL170" s="49">
        <f>AL169+'DEPRECATED - DT-Prelim Calcs'!$C$11</f>
        <v>664</v>
      </c>
      <c r="AM170" s="2">
        <f>AW170/'Drive Train'!$F$35</f>
        <v>0.57999999999999996</v>
      </c>
      <c r="AN170" s="36">
        <f>AU170*12*60/(PI() * 'Drive Train'!$F$15)/AM$2*AM170</f>
        <v>4865.3118503060232</v>
      </c>
      <c r="AO170" s="2">
        <f>('DEPRECATED - DT-Prelim Calcs'!$C$6*AM170-AN170)/('DEPRECATED - DT-Prelim Calcs'!$C$6*AM170)*'DEPRECATED - DT-Prelim Calcs'!$C$7*AM170</f>
        <v>-0.85633802161994532</v>
      </c>
      <c r="AP170" s="43">
        <f>AO170/'DEPRECATED - DT-Prelim Calcs'!$C$7*('DEPRECATED - DT-Prelim Calcs'!$C$8-'DEPRECATED - DT-Prelim Calcs'!$C$9)+'DEPRECATED - DT-Prelim Calcs'!$C$9</f>
        <v>-45.151250431534329</v>
      </c>
      <c r="AQ170" s="43">
        <f t="shared" si="189"/>
        <v>-45.151250431534329</v>
      </c>
      <c r="AR170" s="2">
        <f t="shared" si="209"/>
        <v>-1.5116009396712711</v>
      </c>
      <c r="AS170" s="43">
        <f>AR170*'DEPRECATED - DT-Prelim Calcs'!$C$21/AM$2/'DEPRECATED - DT-Prelim Calcs'!$C$19/'DEPRECATED - DT-Prelim Calcs'!$C$18*3.39*'DEPRECATED - DT-Prelim Calcs'!$C$20</f>
        <v>-15.182899784012937</v>
      </c>
      <c r="AT170" s="36">
        <f t="shared" si="210"/>
        <v>1</v>
      </c>
      <c r="AU170" s="43">
        <f>AS169*'DEPRECATED - DT-Prelim Calcs'!$C$11+AU169</f>
        <v>48.802132715021614</v>
      </c>
      <c r="AV170" s="43">
        <f>AV169+0.5*AS170*'DEPRECATED - DT-Prelim Calcs'!$C$11^2+AU170*'DEPRECATED - DT-Prelim Calcs'!$C$11</f>
        <v>9836.7225940312383</v>
      </c>
      <c r="AW170" s="43">
        <f>MIN('Drive Train'!$F$35-AQ169*'DEPRECATED - DT-Prelim Calcs'!$C$21*'Drive Train'!$F$39,AW169+AQ$2)</f>
        <v>7.1920000000000002</v>
      </c>
      <c r="AX170" s="43">
        <f>'Drive Train'!$F$35-AQ170*'DEPRECATED - DT-Prelim Calcs'!$C$21*'Drive Train'!$F$39</f>
        <v>14.928470024165923</v>
      </c>
      <c r="AY170" s="1">
        <f>IF(AV170&gt;='Drive Train'!$F$29,1,0)</f>
        <v>1</v>
      </c>
      <c r="AZ170" s="43">
        <f t="shared" si="211"/>
        <v>-50.168056035038148</v>
      </c>
      <c r="BA170" s="49">
        <f>BA169+'DEPRECATED - DT-Prelim Calcs'!$C$11</f>
        <v>664</v>
      </c>
      <c r="BB170" s="2">
        <f>BL170/'Drive Train'!$F$35</f>
        <v>0.57999999999999996</v>
      </c>
      <c r="BC170" s="36">
        <f>BJ170*12*60/(PI() * 'Drive Train'!$F$15)/BB$2*BB170</f>
        <v>-44823.72271020613</v>
      </c>
      <c r="BD170" s="2">
        <f>('DEPRECATED - DT-Prelim Calcs'!$C$6*BB170-BC170)/('DEPRECATED - DT-Prelim Calcs'!$C$6*BB170)*'DEPRECATED - DT-Prelim Calcs'!$C$7*BB170</f>
        <v>35.670554155308274</v>
      </c>
      <c r="BE170" s="43">
        <f>BD170/'DEPRECATED - DT-Prelim Calcs'!$C$7*('DEPRECATED - DT-Prelim Calcs'!$C$8-'DEPRECATED - DT-Prelim Calcs'!$C$9)+'DEPRECATED - DT-Prelim Calcs'!$C$9</f>
        <v>1944.7466069682864</v>
      </c>
      <c r="BF170" s="43">
        <f t="shared" si="190"/>
        <v>93</v>
      </c>
      <c r="BG170" s="2">
        <f t="shared" si="212"/>
        <v>2.0025508475699998</v>
      </c>
      <c r="BH170" s="43">
        <f>BG170*'DEPRECATED - DT-Prelim Calcs'!$C$21/BB$2/'DEPRECATED - DT-Prelim Calcs'!$C$19/'DEPRECATED - DT-Prelim Calcs'!$C$18*3.39*'DEPRECATED - DT-Prelim Calcs'!$C$20</f>
        <v>29.053734754561201</v>
      </c>
      <c r="BI170" s="36">
        <f t="shared" si="213"/>
        <v>0</v>
      </c>
      <c r="BJ170" s="43">
        <f>BH169*'DEPRECATED - DT-Prelim Calcs'!$C$11+BJ169</f>
        <v>-311.26851894988857</v>
      </c>
      <c r="BK170" s="43">
        <f>BK169+0.5*BH170*'DEPRECATED - DT-Prelim Calcs'!$C$11^2+BJ170*'DEPRECATED - DT-Prelim Calcs'!$C$11</f>
        <v>-84970.587708808525</v>
      </c>
      <c r="BL170" s="43">
        <f>MIN('Drive Train'!$F$35-BF169*'DEPRECATED - DT-Prelim Calcs'!$C$21*'Drive Train'!$F$39,BL169+BF$2)</f>
        <v>7.1920000000000002</v>
      </c>
      <c r="BM170" s="43">
        <f>'Drive Train'!$F$35-BF170*'DEPRECATED - DT-Prelim Calcs'!$C$21*'Drive Train'!$F$39</f>
        <v>7.1920000000000002</v>
      </c>
      <c r="BN170" s="1">
        <f>IF(BK170&gt;='Drive Train'!$F$29,1,0)</f>
        <v>0</v>
      </c>
      <c r="BO170" s="43">
        <f t="shared" si="214"/>
        <v>103.33333333333333</v>
      </c>
      <c r="BP170" s="49">
        <f>BP169+'DEPRECATED - DT-Prelim Calcs'!$C$11</f>
        <v>664</v>
      </c>
      <c r="BQ170" s="2">
        <f>CA170/'Drive Train'!$F$35</f>
        <v>0.57999999999999996</v>
      </c>
      <c r="BR170" s="36">
        <f>BY170*12*60/(PI() * 'Drive Train'!$F$15)/BQ$2*BQ170</f>
        <v>-20660.40982053171</v>
      </c>
      <c r="BS170" s="2">
        <f>('DEPRECATED - DT-Prelim Calcs'!$C$6*BQ170-BR170)/('DEPRECATED - DT-Prelim Calcs'!$C$6*BQ170)*'DEPRECATED - DT-Prelim Calcs'!$C$7*BQ170</f>
        <v>17.907868034215316</v>
      </c>
      <c r="BT170" s="43">
        <f>BS170/'DEPRECATED - DT-Prelim Calcs'!$C$7*('DEPRECATED - DT-Prelim Calcs'!$C$8-'DEPRECATED - DT-Prelim Calcs'!$C$9)+'DEPRECATED - DT-Prelim Calcs'!$C$9</f>
        <v>977.07788544605819</v>
      </c>
      <c r="BU170" s="43">
        <f t="shared" si="191"/>
        <v>93</v>
      </c>
      <c r="BV170" s="2">
        <f t="shared" si="215"/>
        <v>1.5313624128476471</v>
      </c>
      <c r="BW170" s="43">
        <f>BV170*'DEPRECATED - DT-Prelim Calcs'!$C$21/BQ$2/'DEPRECATED - DT-Prelim Calcs'!$C$19/'DEPRECATED - DT-Prelim Calcs'!$C$18*3.39*'DEPRECATED - DT-Prelim Calcs'!$C$20</f>
        <v>29.053734754561201</v>
      </c>
      <c r="BX170" s="36">
        <f t="shared" si="216"/>
        <v>0</v>
      </c>
      <c r="BY170" s="43">
        <f>BW169*'DEPRECATED - DT-Prelim Calcs'!$C$11+BY169</f>
        <v>-109.71364386804738</v>
      </c>
      <c r="BZ170" s="43">
        <f>BZ169+0.5*BW170*'DEPRECATED - DT-Prelim Calcs'!$C$11^2+BY170*'DEPRECATED - DT-Prelim Calcs'!$C$11</f>
        <v>-204359.34721383444</v>
      </c>
      <c r="CA170" s="43">
        <f>MIN('Drive Train'!$F$35-BU169*'DEPRECATED - DT-Prelim Calcs'!$C$21*'Drive Train'!$F$39,CA169+BU$2)</f>
        <v>7.1920000000000002</v>
      </c>
      <c r="CB170" s="43">
        <f>'Drive Train'!$F$35-BU170*'DEPRECATED - DT-Prelim Calcs'!$C$21*'Drive Train'!$F$39</f>
        <v>7.1920000000000002</v>
      </c>
      <c r="CC170" s="1">
        <f>IF(BZ170&gt;='Drive Train'!$F$29,1,0)</f>
        <v>0</v>
      </c>
      <c r="CD170" s="43">
        <f t="shared" si="217"/>
        <v>103.33333333333333</v>
      </c>
      <c r="CE170" s="49">
        <f>CE169+'DEPRECATED - DT-Prelim Calcs'!$C$11</f>
        <v>664</v>
      </c>
      <c r="CF170" s="2">
        <f>CP170/'Drive Train'!$F$35</f>
        <v>0.57999999999999996</v>
      </c>
      <c r="CG170" s="36">
        <f>CN170*12*60/(PI() * 'Drive Train'!$F$15)/CF$2*CF170</f>
        <v>-88130.973520999818</v>
      </c>
      <c r="CH170" s="2">
        <f>('DEPRECATED - DT-Prelim Calcs'!$C$6*CF170-CG170)/('DEPRECATED - DT-Prelim Calcs'!$C$6*CF170)*'DEPRECATED - DT-Prelim Calcs'!$C$7*CF170</f>
        <v>67.506135080484199</v>
      </c>
      <c r="CI170" s="43">
        <f>CH170/'DEPRECATED - DT-Prelim Calcs'!$C$7*('DEPRECATED - DT-Prelim Calcs'!$C$8-'DEPRECATED - DT-Prelim Calcs'!$C$9)+'DEPRECATED - DT-Prelim Calcs'!$C$9</f>
        <v>3679.0730305039897</v>
      </c>
      <c r="CJ170" s="43">
        <f t="shared" si="192"/>
        <v>93</v>
      </c>
      <c r="CK170" s="2">
        <f t="shared" si="218"/>
        <v>1.2396743342100003</v>
      </c>
      <c r="CL170" s="43">
        <f>CK170*'DEPRECATED - DT-Prelim Calcs'!$C$21/CF$2/'DEPRECATED - DT-Prelim Calcs'!$C$19/'DEPRECATED - DT-Prelim Calcs'!$C$18*3.39*'DEPRECATED - DT-Prelim Calcs'!$C$20</f>
        <v>29.053734754561205</v>
      </c>
      <c r="CM170" s="36">
        <f t="shared" si="219"/>
        <v>0</v>
      </c>
      <c r="CN170" s="43">
        <f>CL169*'DEPRECATED - DT-Prelim Calcs'!$C$11+CN169</f>
        <v>-378.86100022891299</v>
      </c>
      <c r="CO170" s="43">
        <f>CO169+0.5*CL170*'DEPRECATED - DT-Prelim Calcs'!$C$11^2+CN170*'DEPRECATED - DT-Prelim Calcs'!$C$11</f>
        <v>-391437.81422652351</v>
      </c>
      <c r="CP170" s="43">
        <f>MIN('Drive Train'!$F$35-CJ169*'DEPRECATED - DT-Prelim Calcs'!$C$21*'Drive Train'!$F$39,CP169+CJ$2)</f>
        <v>7.1920000000000002</v>
      </c>
      <c r="CQ170" s="43">
        <f>'Drive Train'!$F$35-CJ170*'DEPRECATED - DT-Prelim Calcs'!$C$21*'Drive Train'!$F$39</f>
        <v>7.1920000000000002</v>
      </c>
      <c r="CR170" s="1">
        <f>IF(CO170&gt;='Drive Train'!$F$29,1,0)</f>
        <v>0</v>
      </c>
      <c r="CS170" s="43">
        <f t="shared" si="220"/>
        <v>103.33333333333333</v>
      </c>
      <c r="CT170" s="49">
        <f>CT169+'DEPRECATED - DT-Prelim Calcs'!$C$11</f>
        <v>664</v>
      </c>
      <c r="CU170" s="2">
        <f>DE170/'Drive Train'!$F$35</f>
        <v>0.57999999999999996</v>
      </c>
      <c r="CV170" s="36">
        <f>DC170*12*60/(PI() * 'Drive Train'!$F$15)/CU$2*CU170</f>
        <v>-46136.052063712261</v>
      </c>
      <c r="CW170" s="2">
        <f>('DEPRECATED - DT-Prelim Calcs'!$C$6*CU170-CV170)/('DEPRECATED - DT-Prelim Calcs'!$C$6*CU170)*'DEPRECATED - DT-Prelim Calcs'!$C$7*CU170</f>
        <v>36.635260216114503</v>
      </c>
      <c r="CX170" s="43">
        <f>CW170/'DEPRECATED - DT-Prelim Calcs'!$C$7*('DEPRECATED - DT-Prelim Calcs'!$C$8-'DEPRECATED - DT-Prelim Calcs'!$C$9)+'DEPRECATED - DT-Prelim Calcs'!$C$9</f>
        <v>1997.3014893853422</v>
      </c>
      <c r="CY170" s="43">
        <f t="shared" si="193"/>
        <v>93</v>
      </c>
      <c r="CZ170" s="2">
        <f t="shared" si="221"/>
        <v>1.0413264407364002</v>
      </c>
      <c r="DA170" s="43">
        <f>CZ170*'DEPRECATED - DT-Prelim Calcs'!$C$21/CU$2/'DEPRECATED - DT-Prelim Calcs'!$C$19/'DEPRECATED - DT-Prelim Calcs'!$C$18*3.39*'DEPRECATED - DT-Prelim Calcs'!$C$20</f>
        <v>29.053734754561201</v>
      </c>
      <c r="DB170" s="36">
        <f t="shared" si="222"/>
        <v>0</v>
      </c>
      <c r="DC170" s="43">
        <f>DA169*'DEPRECATED - DT-Prelim Calcs'!$C$11+DC169</f>
        <v>-166.59848532068355</v>
      </c>
      <c r="DD170" s="43">
        <f>DD169+0.5*DA170*'DEPRECATED - DT-Prelim Calcs'!$C$11^2+DC170*'DEPRECATED - DT-Prelim Calcs'!$C$11</f>
        <v>-673259.07551518758</v>
      </c>
      <c r="DE170" s="43">
        <f>MIN('Drive Train'!$F$35-CY169*'DEPRECATED - DT-Prelim Calcs'!$C$21*'Drive Train'!$F$39,DE169+CY$2)</f>
        <v>7.1920000000000002</v>
      </c>
      <c r="DF170" s="43">
        <f>'Drive Train'!$F$35-CY170*'DEPRECATED - DT-Prelim Calcs'!$C$21*'Drive Train'!$F$39</f>
        <v>7.1920000000000002</v>
      </c>
      <c r="DG170" s="1">
        <f>IF(DD170&gt;='Drive Train'!$F$29,1,0)</f>
        <v>0</v>
      </c>
      <c r="DH170" s="43">
        <f t="shared" si="223"/>
        <v>103.33333333333333</v>
      </c>
      <c r="DI170" s="49">
        <f>DI169+'DEPRECATED - DT-Prelim Calcs'!$C$11</f>
        <v>664</v>
      </c>
      <c r="DJ170" s="2">
        <f>DT170/'Drive Train'!$F$35</f>
        <v>0.57999999999999996</v>
      </c>
      <c r="DK170" s="36">
        <f>DR170*12*60/(PI() * 'Drive Train'!$F$15)/DJ$2*DJ170</f>
        <v>-538519.18778310798</v>
      </c>
      <c r="DL170" s="2">
        <f>('DEPRECATED - DT-Prelim Calcs'!$C$6*DJ170-DK170)/('DEPRECATED - DT-Prelim Calcs'!$C$6*DJ170)*'DEPRECATED - DT-Prelim Calcs'!$C$7*DJ170</f>
        <v>398.59088819792743</v>
      </c>
      <c r="DM170" s="43">
        <f>DL170/'DEPRECATED - DT-Prelim Calcs'!$C$7*('DEPRECATED - DT-Prelim Calcs'!$C$8-'DEPRECATED - DT-Prelim Calcs'!$C$9)+'DEPRECATED - DT-Prelim Calcs'!$C$9</f>
        <v>21715.779730185597</v>
      </c>
      <c r="DN170" s="43">
        <f t="shared" si="194"/>
        <v>93</v>
      </c>
      <c r="DO170" s="2">
        <f t="shared" si="224"/>
        <v>0.89769520753137932</v>
      </c>
      <c r="DP170" s="43">
        <f>DO170*'DEPRECATED - DT-Prelim Calcs'!$C$21/DJ$2/'DEPRECATED - DT-Prelim Calcs'!$C$19/'DEPRECATED - DT-Prelim Calcs'!$C$18*3.39*'DEPRECATED - DT-Prelim Calcs'!$C$20</f>
        <v>29.053734754561201</v>
      </c>
      <c r="DQ170" s="36">
        <f t="shared" si="225"/>
        <v>0</v>
      </c>
      <c r="DR170" s="43">
        <f>DP169*'DEPRECATED - DT-Prelim Calcs'!$C$11+DR169</f>
        <v>-1676.3851804959913</v>
      </c>
      <c r="DS170" s="43">
        <f>DS169+0.5*DP170*'DEPRECATED - DT-Prelim Calcs'!$C$11^2+DR170*'DEPRECATED - DT-Prelim Calcs'!$C$11</f>
        <v>-1132928.5608663228</v>
      </c>
      <c r="DT170" s="43">
        <f>MIN('Drive Train'!$F$35-DN169*'DEPRECATED - DT-Prelim Calcs'!$C$21*'Drive Train'!$F$39,DT169+DN$2)</f>
        <v>7.1920000000000002</v>
      </c>
      <c r="DU170" s="43">
        <f>'Drive Train'!$F$35-DN170*'DEPRECATED - DT-Prelim Calcs'!$C$21*'Drive Train'!$F$39</f>
        <v>7.1920000000000002</v>
      </c>
      <c r="DV170" s="1">
        <f>IF(DS170&gt;='Drive Train'!$F$29,1,0)</f>
        <v>0</v>
      </c>
      <c r="DW170" s="43">
        <f t="shared" si="226"/>
        <v>103.33333333333333</v>
      </c>
      <c r="DX170" s="49">
        <f>DX169+'DEPRECATED - DT-Prelim Calcs'!$C$11</f>
        <v>664</v>
      </c>
      <c r="DY170" s="2">
        <f>EI170/'Drive Train'!$F$35</f>
        <v>0.57999999999999996</v>
      </c>
      <c r="DZ170" s="36">
        <f>EG170*12*60/(PI() * 'Drive Train'!$F$15)/DY$2*DY170</f>
        <v>-179605.13681249411</v>
      </c>
      <c r="EA170" s="2">
        <f>('DEPRECATED - DT-Prelim Calcs'!$C$6*DY170-DZ170)/('DEPRECATED - DT-Prelim Calcs'!$C$6*DY170)*'DEPRECATED - DT-Prelim Calcs'!$C$7*DY170</f>
        <v>134.7496814499369</v>
      </c>
      <c r="EB170" s="43">
        <f>EA170/'DEPRECATED - DT-Prelim Calcs'!$C$7*('DEPRECATED - DT-Prelim Calcs'!$C$8-'DEPRECATED - DT-Prelim Calcs'!$C$9)+'DEPRECATED - DT-Prelim Calcs'!$C$9</f>
        <v>7342.3408551085022</v>
      </c>
      <c r="EC170" s="43">
        <f t="shared" si="195"/>
        <v>93</v>
      </c>
      <c r="ED170" s="2">
        <f t="shared" si="227"/>
        <v>0.78888366722454539</v>
      </c>
      <c r="EE170" s="43">
        <f>ED170*'DEPRECATED - DT-Prelim Calcs'!$C$21/DY$2/'DEPRECATED - DT-Prelim Calcs'!$C$19/'DEPRECATED - DT-Prelim Calcs'!$C$18*3.39*'DEPRECATED - DT-Prelim Calcs'!$C$20</f>
        <v>29.053734754561201</v>
      </c>
      <c r="EF170" s="36">
        <f t="shared" si="228"/>
        <v>0</v>
      </c>
      <c r="EG170" s="43">
        <f>EE169*'DEPRECATED - DT-Prelim Calcs'!$C$11+EG169</f>
        <v>-491.33244371048528</v>
      </c>
      <c r="EH170" s="43">
        <f>EH169+0.5*EE170*'DEPRECATED - DT-Prelim Calcs'!$C$11^2+EG170*'DEPRECATED - DT-Prelim Calcs'!$C$11</f>
        <v>-1103407.723804761</v>
      </c>
      <c r="EI170" s="43">
        <f>MIN('Drive Train'!$F$35-EC169*'DEPRECATED - DT-Prelim Calcs'!$C$21*'Drive Train'!$F$39,EI169+EC$2)</f>
        <v>7.1920000000000002</v>
      </c>
      <c r="EJ170" s="43">
        <f>'Drive Train'!$F$35-EC170*'DEPRECATED - DT-Prelim Calcs'!$C$21*'Drive Train'!$F$39</f>
        <v>7.1920000000000002</v>
      </c>
      <c r="EK170" s="1">
        <f>IF(EH170&gt;='Drive Train'!$F$29,1,0)</f>
        <v>0</v>
      </c>
      <c r="EL170" s="43">
        <f t="shared" si="229"/>
        <v>103.33333333333333</v>
      </c>
      <c r="EM170" s="49">
        <f>EM169+'DEPRECATED - DT-Prelim Calcs'!$C$11</f>
        <v>664</v>
      </c>
      <c r="EN170" s="2">
        <f>EX170/'Drive Train'!$F$35</f>
        <v>0.57999999999999996</v>
      </c>
      <c r="EO170" s="36">
        <f>EV170*12*60/(PI() * 'Drive Train'!$F$15)/EN$2*EN170</f>
        <v>-1513239.236288381</v>
      </c>
      <c r="EP170" s="2">
        <f>('DEPRECATED - DT-Prelim Calcs'!$C$6*EN170-EO170)/('DEPRECATED - DT-Prelim Calcs'!$C$6*EN170)*'DEPRECATED - DT-Prelim Calcs'!$C$7*EN170</f>
        <v>1115.117068055252</v>
      </c>
      <c r="EQ170" s="43">
        <f>EP170/'DEPRECATED - DT-Prelim Calcs'!$C$7*('DEPRECATED - DT-Prelim Calcs'!$C$8-'DEPRECATED - DT-Prelim Calcs'!$C$9)+'DEPRECATED - DT-Prelim Calcs'!$C$9</f>
        <v>60750.414901517463</v>
      </c>
      <c r="ER170" s="43">
        <f t="shared" si="196"/>
        <v>93</v>
      </c>
      <c r="ES170" s="2">
        <f t="shared" si="230"/>
        <v>0.7035989464435134</v>
      </c>
      <c r="ET170" s="43">
        <f>ES170*'DEPRECATED - DT-Prelim Calcs'!$C$21/EN$2/'DEPRECATED - DT-Prelim Calcs'!$C$19/'DEPRECATED - DT-Prelim Calcs'!$C$18*3.39*'DEPRECATED - DT-Prelim Calcs'!$C$20</f>
        <v>29.053734754561201</v>
      </c>
      <c r="EU170" s="36">
        <f t="shared" si="231"/>
        <v>0</v>
      </c>
      <c r="EV170" s="43">
        <f>ET169*'DEPRECATED - DT-Prelim Calcs'!$C$11+EV169</f>
        <v>-3692.1258681635654</v>
      </c>
      <c r="EW170" s="43">
        <f>EW169+0.5*ET170*'DEPRECATED - DT-Prelim Calcs'!$C$11^2+EV170*'DEPRECATED - DT-Prelim Calcs'!$C$11</f>
        <v>-1964244.2034631134</v>
      </c>
      <c r="EX170" s="43">
        <f>MIN('Drive Train'!$F$35-ER169*'DEPRECATED - DT-Prelim Calcs'!$C$21*'Drive Train'!$F$39,EX169+ER$2)</f>
        <v>7.1920000000000002</v>
      </c>
      <c r="EY170" s="43">
        <f>'Drive Train'!$F$35-ER170*'DEPRECATED - DT-Prelim Calcs'!$C$21*'Drive Train'!$F$39</f>
        <v>7.1920000000000002</v>
      </c>
      <c r="EZ170" s="1">
        <f>IF(EW170&gt;='Drive Train'!$F$29,1,0)</f>
        <v>0</v>
      </c>
      <c r="FA170" s="43">
        <f t="shared" si="232"/>
        <v>103.33333333333333</v>
      </c>
      <c r="FB170" s="49">
        <f>FB169+'DEPRECATED - DT-Prelim Calcs'!$C$11</f>
        <v>664</v>
      </c>
      <c r="FC170" s="2">
        <f>FM170/'Drive Train'!$F$35</f>
        <v>0.57999999999999996</v>
      </c>
      <c r="FD170" s="36">
        <f>FK170*12*60/(PI() * 'Drive Train'!$F$15)/FC$2*FC170</f>
        <v>-2025121.3001242615</v>
      </c>
      <c r="FE170" s="2">
        <f>('DEPRECATED - DT-Prelim Calcs'!$C$6*FC170-FD170)/('DEPRECATED - DT-Prelim Calcs'!$C$6*FC170)*'DEPRECATED - DT-Prelim Calcs'!$C$7*FC170</f>
        <v>1491.4065475835091</v>
      </c>
      <c r="FF170" s="43">
        <f>FE170/'DEPRECATED - DT-Prelim Calcs'!$C$7*('DEPRECATED - DT-Prelim Calcs'!$C$8-'DEPRECATED - DT-Prelim Calcs'!$C$9)+'DEPRECATED - DT-Prelim Calcs'!$C$9</f>
        <v>81249.767144474739</v>
      </c>
      <c r="FG170" s="43">
        <f t="shared" si="197"/>
        <v>93</v>
      </c>
      <c r="FH170" s="2">
        <f t="shared" si="233"/>
        <v>0.63495514679048781</v>
      </c>
      <c r="FI170" s="43">
        <f>FH170*'DEPRECATED - DT-Prelim Calcs'!$C$21/FC$2/'DEPRECATED - DT-Prelim Calcs'!$C$19/'DEPRECATED - DT-Prelim Calcs'!$C$18*3.39*'DEPRECATED - DT-Prelim Calcs'!$C$20</f>
        <v>29.053734754561205</v>
      </c>
      <c r="FJ170" s="36">
        <f t="shared" si="234"/>
        <v>0</v>
      </c>
      <c r="FK170" s="43">
        <f>FI169*'DEPRECATED - DT-Prelim Calcs'!$C$11+FK169</f>
        <v>-4459.0035037136186</v>
      </c>
      <c r="FL170" s="43">
        <f>FL169+0.5*FI170*'DEPRECATED - DT-Prelim Calcs'!$C$11^2+FK170*'DEPRECATED - DT-Prelim Calcs'!$C$11</f>
        <v>-2436108.5233605872</v>
      </c>
      <c r="FM170" s="43">
        <f>MIN('Drive Train'!$F$35-FG169*'DEPRECATED - DT-Prelim Calcs'!$C$21*'Drive Train'!$F$39,FM169+FG$2)</f>
        <v>7.1920000000000002</v>
      </c>
      <c r="FN170" s="43">
        <f>'Drive Train'!$F$35-FG170*'DEPRECATED - DT-Prelim Calcs'!$C$21*'Drive Train'!$F$39</f>
        <v>7.1920000000000002</v>
      </c>
      <c r="FO170" s="1">
        <f>IF(FL170&gt;='Drive Train'!$F$29,1,0)</f>
        <v>0</v>
      </c>
      <c r="FP170" s="43">
        <f t="shared" si="235"/>
        <v>103.33333333333333</v>
      </c>
      <c r="FQ170" s="49">
        <f>FQ169+'DEPRECATED - DT-Prelim Calcs'!$C$11</f>
        <v>664</v>
      </c>
      <c r="FR170" s="2">
        <f>GB170/'Drive Train'!$F$35</f>
        <v>0.57999999999999996</v>
      </c>
      <c r="FS170" s="36">
        <f>FZ170*12*60/(PI() * 'Drive Train'!$F$15)/FR$2*FR170</f>
        <v>-1042036.4263012414</v>
      </c>
      <c r="FT170" s="2">
        <f>('DEPRECATED - DT-Prelim Calcs'!$C$6*FR170-FS170)/('DEPRECATED - DT-Prelim Calcs'!$C$6*FR170)*'DEPRECATED - DT-Prelim Calcs'!$C$7*FR170</f>
        <v>768.73130334683742</v>
      </c>
      <c r="FU170" s="43">
        <f>FT170/'DEPRECATED - DT-Prelim Calcs'!$C$7*('DEPRECATED - DT-Prelim Calcs'!$C$8-'DEPRECATED - DT-Prelim Calcs'!$C$9)+'DEPRECATED - DT-Prelim Calcs'!$C$9</f>
        <v>41880.145630088897</v>
      </c>
      <c r="FV170" s="43">
        <f t="shared" si="198"/>
        <v>93</v>
      </c>
      <c r="FW170" s="2">
        <f t="shared" si="236"/>
        <v>0.57851468929799987</v>
      </c>
      <c r="FX170" s="43">
        <f>FW170*'DEPRECATED - DT-Prelim Calcs'!$C$21/FR$2/'DEPRECATED - DT-Prelim Calcs'!$C$19/'DEPRECATED - DT-Prelim Calcs'!$C$18*3.39*'DEPRECATED - DT-Prelim Calcs'!$C$20</f>
        <v>29.053734754561201</v>
      </c>
      <c r="FY170" s="36">
        <f t="shared" si="237"/>
        <v>0</v>
      </c>
      <c r="FZ170" s="43">
        <f>FX169*'DEPRECATED - DT-Prelim Calcs'!$C$11+FZ169</f>
        <v>-2090.4559269737811</v>
      </c>
      <c r="GA170" s="43">
        <f>GA169+0.5*FX170*'DEPRECATED - DT-Prelim Calcs'!$C$11^2+FZ170*'DEPRECATED - DT-Prelim Calcs'!$C$11</f>
        <v>-2592682.5835369676</v>
      </c>
      <c r="GB170" s="43">
        <f>MIN('Drive Train'!$F$35-FV169*'DEPRECATED - DT-Prelim Calcs'!$C$21*'Drive Train'!$F$39,GB169+FV$2)</f>
        <v>7.1920000000000002</v>
      </c>
      <c r="GC170" s="43">
        <f>'Drive Train'!$F$35-FV170*'DEPRECATED - DT-Prelim Calcs'!$C$21*'Drive Train'!$F$39</f>
        <v>7.1920000000000002</v>
      </c>
      <c r="GD170" s="1">
        <f>IF(GA170&gt;='Drive Train'!$F$29,1,0)</f>
        <v>0</v>
      </c>
      <c r="GE170" s="43">
        <f t="shared" si="238"/>
        <v>103.33333333333333</v>
      </c>
      <c r="GF170" s="49">
        <f>GF169+'DEPRECATED - DT-Prelim Calcs'!$C$11</f>
        <v>664</v>
      </c>
      <c r="GG170" s="2">
        <f>GQ170/'Drive Train'!$F$35</f>
        <v>0.86451612903225805</v>
      </c>
      <c r="GH170" s="36">
        <f>GO170*12*60/(PI() * 'Drive Train'!$F$15)/GG$2*GG170</f>
        <v>-84172.899491292366</v>
      </c>
      <c r="GI170" s="2">
        <f>('DEPRECATED - DT-Prelim Calcs'!$C$6*GG170-GH170)/('DEPRECATED - DT-Prelim Calcs'!$C$6*GG170)*'DEPRECATED - DT-Prelim Calcs'!$C$7*GG170</f>
        <v>65.930897042365231</v>
      </c>
      <c r="GJ170" s="43">
        <f>GI170/'DEPRECATED - DT-Prelim Calcs'!$C$7*('DEPRECATED - DT-Prelim Calcs'!$C$8-'DEPRECATED - DT-Prelim Calcs'!$C$9)+'DEPRECATED - DT-Prelim Calcs'!$C$9</f>
        <v>3593.257823949747</v>
      </c>
      <c r="GK170" s="43">
        <f t="shared" si="239"/>
        <v>29.999999999999982</v>
      </c>
      <c r="GL170" s="2">
        <f t="shared" si="240"/>
        <v>1.4462867232450001</v>
      </c>
      <c r="GM170" s="43">
        <f>GL170*'DEPRECATED - DT-Prelim Calcs'!$C$21/GG$2/'DEPRECATED - DT-Prelim Calcs'!$C$19/'DEPRECATED - DT-Prelim Calcs'!$C$18*3.39*'DEPRECATED - DT-Prelim Calcs'!$C$20</f>
        <v>29.053734754561201</v>
      </c>
      <c r="GN170" s="36">
        <f t="shared" si="241"/>
        <v>0</v>
      </c>
      <c r="GO170" s="43">
        <f>GM169*'DEPRECATED - DT-Prelim Calcs'!$C$11+GO169</f>
        <v>-283.22090391338725</v>
      </c>
      <c r="GP170" s="43">
        <f>GP169+0.5*GM170*'DEPRECATED - DT-Prelim Calcs'!$C$11^2+GO170*'DEPRECATED - DT-Prelim Calcs'!$C$11</f>
        <v>-224094.26221936857</v>
      </c>
      <c r="GQ170" s="43">
        <f>MIN('Drive Train'!$F$35-GK169*'DEPRECATED - DT-Prelim Calcs'!$C$21*'Drive Train'!$F$39,GQ169+GK$2)</f>
        <v>10.72</v>
      </c>
      <c r="GR170" s="43">
        <f>'Drive Train'!$F$35-GK170*'DEPRECATED - DT-Prelim Calcs'!$C$21*'Drive Train'!$F$39</f>
        <v>10.72</v>
      </c>
      <c r="GS170" s="1">
        <f>IF(GP170&gt;='Drive Train'!$F$29,1,0)</f>
        <v>0</v>
      </c>
      <c r="GT170" s="43">
        <f t="shared" si="242"/>
        <v>33.333333333333314</v>
      </c>
      <c r="GU170" s="49">
        <f>GU169+'DEPRECATED - DT-Prelim Calcs'!$C$11</f>
        <v>664</v>
      </c>
      <c r="GV170" s="2">
        <f>HF170/'Drive Train'!$F$35</f>
        <v>0.84946236559139798</v>
      </c>
      <c r="GW170" s="36">
        <f>HD170*12*60/(PI() * 'Drive Train'!$F$15)/GV$2*GV170</f>
        <v>-89118.889272044471</v>
      </c>
      <c r="GX170" s="2">
        <f>('DEPRECATED - DT-Prelim Calcs'!$C$6*GV170-GW170)/('DEPRECATED - DT-Prelim Calcs'!$C$6*GV170)*'DEPRECATED - DT-Prelim Calcs'!$C$7*GV170</f>
        <v>69.496140044135984</v>
      </c>
      <c r="GY170" s="43">
        <f>GX170/'DEPRECATED - DT-Prelim Calcs'!$C$7*('DEPRECATED - DT-Prelim Calcs'!$C$8-'DEPRECATED - DT-Prelim Calcs'!$C$9)+'DEPRECATED - DT-Prelim Calcs'!$C$9</f>
        <v>3787.4837486730794</v>
      </c>
      <c r="GZ170" s="43">
        <f t="shared" si="199"/>
        <v>33.333333333333314</v>
      </c>
      <c r="HA170" s="2">
        <f t="shared" si="243"/>
        <v>1.4462867232450001</v>
      </c>
      <c r="HB170" s="43">
        <f>HA170*'DEPRECATED - DT-Prelim Calcs'!$C$21/GV$2/'DEPRECATED - DT-Prelim Calcs'!$C$19/'DEPRECATED - DT-Prelim Calcs'!$C$18*3.39*'DEPRECATED - DT-Prelim Calcs'!$C$20</f>
        <v>29.053734754561201</v>
      </c>
      <c r="HC170" s="36">
        <f t="shared" si="244"/>
        <v>0</v>
      </c>
      <c r="HD170" s="43">
        <f>HB169*'DEPRECATED - DT-Prelim Calcs'!$C$11+HD169</f>
        <v>-305.17695790531832</v>
      </c>
      <c r="HE170" s="43">
        <f>HE169+0.5*HB170*'DEPRECATED - DT-Prelim Calcs'!$C$11^2+HD170*'DEPRECATED - DT-Prelim Calcs'!$C$11</f>
        <v>-228356.99764142331</v>
      </c>
      <c r="HF170" s="43">
        <f>MIN('Drive Train'!$F$35-GZ169*'DEPRECATED - DT-Prelim Calcs'!$C$21*'Drive Train'!$F$39,HF169+GZ$2)</f>
        <v>10.533333333333335</v>
      </c>
      <c r="HG170" s="43">
        <f>'Drive Train'!$F$35-GZ170*'DEPRECATED - DT-Prelim Calcs'!$C$21*'Drive Train'!$F$39</f>
        <v>10.533333333333335</v>
      </c>
      <c r="HH170" s="1">
        <f>IF(HE170&gt;='Drive Train'!$F$29,1,0)</f>
        <v>0</v>
      </c>
      <c r="HI170" s="43">
        <f t="shared" si="245"/>
        <v>37.037037037037017</v>
      </c>
      <c r="HJ170" s="49">
        <f>HJ169+'DEPRECATED - DT-Prelim Calcs'!$C$11</f>
        <v>664</v>
      </c>
      <c r="HK170" s="2">
        <f>HU170/'Drive Train'!$F$35</f>
        <v>0.83440860215053769</v>
      </c>
      <c r="HL170" s="36">
        <f>HS170*12*60/(PI() * 'Drive Train'!$F$15)/HK$2*HK170</f>
        <v>-251.12551462961551</v>
      </c>
      <c r="HM170" s="2">
        <f>('DEPRECATED - DT-Prelim Calcs'!$C$6*HK170-HL170)/('DEPRECATED - DT-Prelim Calcs'!$C$6*HK170)*'DEPRECATED - DT-Prelim Calcs'!$C$7*HK170</f>
        <v>4.0979811502949399</v>
      </c>
      <c r="HN170" s="43">
        <f>HM170/'DEPRECATED - DT-Prelim Calcs'!$C$7*('DEPRECATED - DT-Prelim Calcs'!$C$8-'DEPRECATED - DT-Prelim Calcs'!$C$9)+'DEPRECATED - DT-Prelim Calcs'!$C$9</f>
        <v>224.7482268444258</v>
      </c>
      <c r="HO170" s="43">
        <f t="shared" si="200"/>
        <v>36.66666666666665</v>
      </c>
      <c r="HP170" s="2">
        <f t="shared" si="246"/>
        <v>0.66903469953072259</v>
      </c>
      <c r="HQ170" s="43">
        <f>HP170*'DEPRECATED - DT-Prelim Calcs'!$C$21/HK$2/'DEPRECATED - DT-Prelim Calcs'!$C$19/'DEPRECATED - DT-Prelim Calcs'!$C$18*3.39*'DEPRECATED - DT-Prelim Calcs'!$C$20</f>
        <v>13.439905372394398</v>
      </c>
      <c r="HR170" s="36">
        <f t="shared" si="247"/>
        <v>0</v>
      </c>
      <c r="HS170" s="43">
        <f>HQ169*'DEPRECATED - DT-Prelim Calcs'!$C$11+HS169</f>
        <v>-0.87546378252326917</v>
      </c>
      <c r="HT170" s="43">
        <f>HT169+0.5*HQ170*'DEPRECATED - DT-Prelim Calcs'!$C$11^2+HS170*'DEPRECATED - DT-Prelim Calcs'!$C$11</f>
        <v>-240584.7500709072</v>
      </c>
      <c r="HU170" s="43">
        <f>MIN('Drive Train'!$F$35-HO169*'DEPRECATED - DT-Prelim Calcs'!$C$21*'Drive Train'!$F$39,HU169+HO$2)</f>
        <v>10.346666666666668</v>
      </c>
      <c r="HV170" s="43">
        <f>'Drive Train'!$F$35-HO170*'DEPRECATED - DT-Prelim Calcs'!$C$21*'Drive Train'!$F$39</f>
        <v>10.346666666666668</v>
      </c>
      <c r="HW170" s="1">
        <f>IF(HT170&gt;='Drive Train'!$F$29,1,0)</f>
        <v>0</v>
      </c>
      <c r="HX170" s="43">
        <f t="shared" si="248"/>
        <v>40.740740740740726</v>
      </c>
      <c r="HY170" s="49">
        <f>HY169+'DEPRECATED - DT-Prelim Calcs'!$C$11</f>
        <v>664</v>
      </c>
      <c r="HZ170" s="2">
        <f>IJ170/'Drive Train'!$F$35</f>
        <v>0.8193548387096774</v>
      </c>
      <c r="IA170" s="36">
        <f>IH170*12*60/(PI() * 'Drive Train'!$F$15)/HZ$2*HZ170</f>
        <v>-86547.665957689984</v>
      </c>
      <c r="IB170" s="2">
        <f>('DEPRECATED - DT-Prelim Calcs'!$C$6*HZ170-IA170)/('DEPRECATED - DT-Prelim Calcs'!$C$6*HZ170)*'DEPRECATED - DT-Prelim Calcs'!$C$7*HZ170</f>
        <v>67.464804497869096</v>
      </c>
      <c r="IC170" s="43">
        <f>IB170/'DEPRECATED - DT-Prelim Calcs'!$C$7*('DEPRECATED - DT-Prelim Calcs'!$C$8-'DEPRECATED - DT-Prelim Calcs'!$C$9)+'DEPRECATED - DT-Prelim Calcs'!$C$9</f>
        <v>3676.8214390630174</v>
      </c>
      <c r="ID170" s="43">
        <f t="shared" si="201"/>
        <v>39.999999999999986</v>
      </c>
      <c r="IE170" s="2">
        <f t="shared" si="249"/>
        <v>1.4462867232450001</v>
      </c>
      <c r="IF170" s="43">
        <f>IE170*'DEPRECATED - DT-Prelim Calcs'!$C$21/HZ$2/'DEPRECATED - DT-Prelim Calcs'!$C$19/'DEPRECATED - DT-Prelim Calcs'!$C$18*3.39*'DEPRECATED - DT-Prelim Calcs'!$C$20</f>
        <v>29.053734754561201</v>
      </c>
      <c r="IG170" s="36">
        <f t="shared" si="250"/>
        <v>0</v>
      </c>
      <c r="IH170" s="43">
        <f>IF169*'DEPRECATED - DT-Prelim Calcs'!$C$11+IH169</f>
        <v>-307.26242557227658</v>
      </c>
      <c r="II170" s="43">
        <f>II169+0.5*IF170*'DEPRECATED - DT-Prelim Calcs'!$C$11^2+IH170*'DEPRECATED - DT-Prelim Calcs'!$C$11</f>
        <v>-232564.87909176626</v>
      </c>
      <c r="IJ170" s="43">
        <f>MIN('Drive Train'!$F$35-ID169*'DEPRECATED - DT-Prelim Calcs'!$C$21*'Drive Train'!$F$39,IJ169+ID$2)</f>
        <v>10.16</v>
      </c>
      <c r="IK170" s="43">
        <f>'Drive Train'!$F$35-ID170*'DEPRECATED - DT-Prelim Calcs'!$C$21*'Drive Train'!$F$39</f>
        <v>10.16</v>
      </c>
      <c r="IL170" s="1">
        <f>IF(II170&gt;='Drive Train'!$F$29,1,0)</f>
        <v>0</v>
      </c>
      <c r="IM170" s="43">
        <f t="shared" si="251"/>
        <v>44.444444444444429</v>
      </c>
      <c r="IN170" s="49">
        <f>IN169+'DEPRECATED - DT-Prelim Calcs'!$C$11</f>
        <v>664</v>
      </c>
      <c r="IO170" s="2">
        <f>IY170/'Drive Train'!$F$35</f>
        <v>0.80430107526881722</v>
      </c>
      <c r="IP170" s="36">
        <f>IW170*12*60/(PI() * 'Drive Train'!$F$15)/IO$2*IO170</f>
        <v>-172505.64258319273</v>
      </c>
      <c r="IQ170" s="2">
        <f>('DEPRECATED - DT-Prelim Calcs'!$C$6*IO170-IP170)/('DEPRECATED - DT-Prelim Calcs'!$C$6*IO170)*'DEPRECATED - DT-Prelim Calcs'!$C$7*IO170</f>
        <v>130.58274629303801</v>
      </c>
      <c r="IR170" s="43">
        <f>IQ170/'DEPRECATED - DT-Prelim Calcs'!$C$7*('DEPRECATED - DT-Prelim Calcs'!$C$8-'DEPRECATED - DT-Prelim Calcs'!$C$9)+'DEPRECATED - DT-Prelim Calcs'!$C$9</f>
        <v>7115.3361786505784</v>
      </c>
      <c r="IS170" s="43">
        <f t="shared" si="202"/>
        <v>43.333333333333321</v>
      </c>
      <c r="IT170" s="2">
        <f t="shared" si="252"/>
        <v>1.4462867232450001</v>
      </c>
      <c r="IU170" s="43">
        <f>IT170*'DEPRECATED - DT-Prelim Calcs'!$C$21/IO$2/'DEPRECATED - DT-Prelim Calcs'!$C$19/'DEPRECATED - DT-Prelim Calcs'!$C$18*3.39*'DEPRECATED - DT-Prelim Calcs'!$C$20</f>
        <v>29.053734754561201</v>
      </c>
      <c r="IV170" s="36">
        <f t="shared" si="253"/>
        <v>0</v>
      </c>
      <c r="IW170" s="43">
        <f>IU169*'DEPRECATED - DT-Prelim Calcs'!$C$11+IW169</f>
        <v>-623.89394840710384</v>
      </c>
      <c r="IX170" s="43">
        <f>IX169+0.5*IU170*'DEPRECATED - DT-Prelim Calcs'!$C$11^2+IW170*'DEPRECATED - DT-Prelim Calcs'!$C$11</f>
        <v>-287674.4196778402</v>
      </c>
      <c r="IY170" s="43">
        <f>MIN('Drive Train'!$F$35-IS169*'DEPRECATED - DT-Prelim Calcs'!$C$21*'Drive Train'!$F$39,IY169+IS$2)</f>
        <v>9.9733333333333345</v>
      </c>
      <c r="IZ170" s="43">
        <f>'Drive Train'!$F$35-IS170*'DEPRECATED - DT-Prelim Calcs'!$C$21*'Drive Train'!$F$39</f>
        <v>9.9733333333333345</v>
      </c>
      <c r="JA170" s="1">
        <f>IF(IX170&gt;='Drive Train'!$F$29,1,0)</f>
        <v>0</v>
      </c>
      <c r="JB170" s="43">
        <f t="shared" si="254"/>
        <v>48.148148148148138</v>
      </c>
      <c r="JC170" s="49">
        <f>JC169+'DEPRECATED - DT-Prelim Calcs'!$C$11</f>
        <v>664</v>
      </c>
      <c r="JD170" s="2">
        <f>JN170/'Drive Train'!$F$35</f>
        <v>4.1243172106047421</v>
      </c>
      <c r="JE170" s="36">
        <f>JL170*12*60/(PI() * 'Drive Train'!$F$15)/JD$2*JD170</f>
        <v>-1585134.4815366461</v>
      </c>
      <c r="JF170" s="2">
        <f>('DEPRECATED - DT-Prelim Calcs'!$C$6*JD170-JE170)/('DEPRECATED - DT-Prelim Calcs'!$C$6*JD170)*'DEPRECATED - DT-Prelim Calcs'!$C$7*JD170</f>
        <v>1184.5908092235154</v>
      </c>
      <c r="JG170" s="43">
        <f>JF170/'DEPRECATED - DT-Prelim Calcs'!$C$7*('DEPRECATED - DT-Prelim Calcs'!$C$8-'DEPRECATED - DT-Prelim Calcs'!$C$9)+'DEPRECATED - DT-Prelim Calcs'!$C$9</f>
        <v>64535.178412922847</v>
      </c>
      <c r="JH170" s="43">
        <f t="shared" si="203"/>
        <v>46.666666666666657</v>
      </c>
      <c r="JI170" s="2">
        <f t="shared" si="255"/>
        <v>1.4462867232450001</v>
      </c>
      <c r="JJ170" s="43">
        <f>JI170*'DEPRECATED - DT-Prelim Calcs'!$C$21/JD$2/'DEPRECATED - DT-Prelim Calcs'!$C$19/'DEPRECATED - DT-Prelim Calcs'!$C$18*3.39*'DEPRECATED - DT-Prelim Calcs'!$C$20</f>
        <v>29.053734754561201</v>
      </c>
      <c r="JK170" s="36">
        <f t="shared" si="256"/>
        <v>0</v>
      </c>
      <c r="JL170" s="43">
        <f>JJ169*'DEPRECATED - DT-Prelim Calcs'!$C$11+JL169</f>
        <v>-1117.9957948987451</v>
      </c>
      <c r="JM170" s="43">
        <f>JM169+0.5*JJ170*'DEPRECATED - DT-Prelim Calcs'!$C$11^2+JL170*'DEPRECATED - DT-Prelim Calcs'!$C$11</f>
        <v>-245218.59575198995</v>
      </c>
      <c r="JN170" s="43">
        <f>MIN('Drive Train'!$F$35-JH169*'DEPRECATED - DT-Prelim Calcs'!$C$21*'Drive Train'!$F$39,JN169+JH$2)</f>
        <v>51.141533411498799</v>
      </c>
      <c r="JO170" s="43">
        <f>'Drive Train'!$F$35-JH170*'DEPRECATED - DT-Prelim Calcs'!$C$21*'Drive Train'!$F$39</f>
        <v>9.7866666666666671</v>
      </c>
      <c r="JP170" s="1">
        <f>IF(JM170&gt;='Drive Train'!$F$29,1,0)</f>
        <v>0</v>
      </c>
      <c r="JQ170" s="43">
        <f>MIN(JG170,'DEPRECATED - DT-Prelim Calcs'!$C$10)*'DEPRECATED - DT-Prelim Calcs'!$C$11*1000/60/60</f>
        <v>103.33333333333333</v>
      </c>
      <c r="JR170" s="49">
        <f>JR169+'DEPRECATED - DT-Prelim Calcs'!$C$11</f>
        <v>664</v>
      </c>
      <c r="JS170" s="2">
        <f>KC170/'Drive Train'!$F$35</f>
        <v>0.77419354838709686</v>
      </c>
      <c r="JT170" s="36">
        <f>KA170*12*60/(PI() * 'Drive Train'!$F$15)/JS$2*JS170</f>
        <v>-167588.34244827105</v>
      </c>
      <c r="JU170" s="2">
        <f>('DEPRECATED - DT-Prelim Calcs'!$C$6*JS170-JT170)/('DEPRECATED - DT-Prelim Calcs'!$C$6*JS170)*'DEPRECATED - DT-Prelim Calcs'!$C$7*JS170</f>
        <v>126.82678687710651</v>
      </c>
      <c r="JV170" s="43">
        <f>JU170/'DEPRECATED - DT-Prelim Calcs'!$C$7*('DEPRECATED - DT-Prelim Calcs'!$C$8-'DEPRECATED - DT-Prelim Calcs'!$C$9)+'DEPRECATED - DT-Prelim Calcs'!$C$9</f>
        <v>6910.7204791259519</v>
      </c>
      <c r="JW170" s="43">
        <f t="shared" si="204"/>
        <v>49.999999999999993</v>
      </c>
      <c r="JX170" s="2">
        <f t="shared" si="257"/>
        <v>1.4462867232450001</v>
      </c>
      <c r="JY170" s="43">
        <f>JX170*'DEPRECATED - DT-Prelim Calcs'!$C$21/JS$2/'DEPRECATED - DT-Prelim Calcs'!$C$19/'DEPRECATED - DT-Prelim Calcs'!$C$18*3.39*'DEPRECATED - DT-Prelim Calcs'!$C$20</f>
        <v>29.053734754561201</v>
      </c>
      <c r="JZ170" s="36">
        <f t="shared" si="258"/>
        <v>0</v>
      </c>
      <c r="KA170" s="43">
        <f>JY169*'DEPRECATED - DT-Prelim Calcs'!$C$11+KA169</f>
        <v>-629.68068940378635</v>
      </c>
      <c r="KB170" s="43">
        <f>KB169+0.5*JY170*'DEPRECATED - DT-Prelim Calcs'!$C$11^2+KA170*'DEPRECATED - DT-Prelim Calcs'!$C$11</f>
        <v>-268921.29554512823</v>
      </c>
      <c r="KC170" s="43">
        <f>MIN('Drive Train'!$F$35-JW169*'DEPRECATED - DT-Prelim Calcs'!$C$21*'Drive Train'!$F$39,KC169+JW$2)</f>
        <v>9.6000000000000014</v>
      </c>
      <c r="KD170" s="43">
        <f>'Drive Train'!$F$35-JW170*'DEPRECATED - DT-Prelim Calcs'!$C$21*'Drive Train'!$F$39</f>
        <v>9.6000000000000014</v>
      </c>
      <c r="KE170" s="1">
        <f>IF(KB170&gt;='Drive Train'!$F$29,1,0)</f>
        <v>0</v>
      </c>
      <c r="KF170" s="43">
        <f>MIN(JV170,'DEPRECATED - DT-Prelim Calcs'!$C$10)*'DEPRECATED - DT-Prelim Calcs'!$C$11*1000/60/60</f>
        <v>103.33333333333333</v>
      </c>
      <c r="KG170" s="49">
        <f>KG169+'DEPRECATED - DT-Prelim Calcs'!$C$11</f>
        <v>664</v>
      </c>
      <c r="KH170" s="2">
        <f>KR170/'Drive Train'!$F$35</f>
        <v>4.6862840315821659</v>
      </c>
      <c r="KI170" s="36">
        <f>KP170*12*60/(PI() * 'Drive Train'!$F$15)/KH$2*KH170</f>
        <v>-2123738.6675815787</v>
      </c>
      <c r="KJ170" s="2">
        <f>('DEPRECATED - DT-Prelim Calcs'!$C$6*KH170-KI170)/('DEPRECATED - DT-Prelim Calcs'!$C$6*KH170)*'DEPRECATED - DT-Prelim Calcs'!$C$7*KH170</f>
        <v>1583.1596048600964</v>
      </c>
      <c r="KK170" s="43">
        <f>KJ170/'DEPRECATED - DT-Prelim Calcs'!$C$7*('DEPRECATED - DT-Prelim Calcs'!$C$8-'DEPRECATED - DT-Prelim Calcs'!$C$9)+'DEPRECATED - DT-Prelim Calcs'!$C$9</f>
        <v>86248.254593124642</v>
      </c>
      <c r="KL170" s="43">
        <f t="shared" si="205"/>
        <v>53.333333333333329</v>
      </c>
      <c r="KM170" s="2">
        <f t="shared" si="259"/>
        <v>1.4462867232450001</v>
      </c>
      <c r="KN170" s="43">
        <f>KM170*'DEPRECATED - DT-Prelim Calcs'!$C$21/KH$2/'DEPRECATED - DT-Prelim Calcs'!$C$19/'DEPRECATED - DT-Prelim Calcs'!$C$18*3.39*'DEPRECATED - DT-Prelim Calcs'!$C$20</f>
        <v>29.053734754561201</v>
      </c>
      <c r="KO170" s="36">
        <f t="shared" si="260"/>
        <v>0</v>
      </c>
      <c r="KP170" s="43">
        <f>KN169*'DEPRECATED - DT-Prelim Calcs'!$C$11+KP169</f>
        <v>-1318.2524416437523</v>
      </c>
      <c r="KQ170" s="43">
        <f>KQ169+0.5*KN170*'DEPRECATED - DT-Prelim Calcs'!$C$11^2+KP170*'DEPRECATED - DT-Prelim Calcs'!$C$11</f>
        <v>-266506.54180335754</v>
      </c>
      <c r="KR170" s="43">
        <f>MIN('Drive Train'!$F$35-KL169*'DEPRECATED - DT-Prelim Calcs'!$C$21*'Drive Train'!$F$39,KR169+KL$2)</f>
        <v>58.109921991618855</v>
      </c>
      <c r="KS170" s="43">
        <f>'Drive Train'!$F$35-KL170*'DEPRECATED - DT-Prelim Calcs'!$C$21*'Drive Train'!$F$39</f>
        <v>9.413333333333334</v>
      </c>
      <c r="KT170" s="1">
        <f>IF(KQ170&gt;='Drive Train'!$F$29,1,0)</f>
        <v>0</v>
      </c>
      <c r="KU170" s="43">
        <f>MIN(KK170,'DEPRECATED - DT-Prelim Calcs'!$C$10)*'DEPRECATED - DT-Prelim Calcs'!$C$11*1000/60/60</f>
        <v>103.33333333333333</v>
      </c>
      <c r="KV170" s="49">
        <f>KV169+'DEPRECATED - DT-Prelim Calcs'!$C$11</f>
        <v>664</v>
      </c>
      <c r="KW170" s="2">
        <f>LG170/'Drive Train'!$F$35</f>
        <v>0.74408602150537628</v>
      </c>
      <c r="KX170" s="36">
        <f>LE170*12*60/(PI() * 'Drive Train'!$F$15)/KW$2*KW170</f>
        <v>-269822.00264912331</v>
      </c>
      <c r="KY170" s="2">
        <f>('DEPRECATED - DT-Prelim Calcs'!$C$6*KW170-KX170)/('DEPRECATED - DT-Prelim Calcs'!$C$6*KW170)*'DEPRECATED - DT-Prelim Calcs'!$C$7*KW170</f>
        <v>201.83853968292735</v>
      </c>
      <c r="KZ170" s="43">
        <f>KY170/'DEPRECATED - DT-Prelim Calcs'!$C$7*('DEPRECATED - DT-Prelim Calcs'!$C$8-'DEPRECATED - DT-Prelim Calcs'!$C$9)+'DEPRECATED - DT-Prelim Calcs'!$C$9</f>
        <v>10997.181639443055</v>
      </c>
      <c r="LA170" s="43">
        <f t="shared" si="206"/>
        <v>56.666666666666664</v>
      </c>
      <c r="LB170" s="2">
        <f t="shared" si="261"/>
        <v>1.4462867232450001</v>
      </c>
      <c r="LC170" s="43">
        <f>LB170*'DEPRECATED - DT-Prelim Calcs'!$C$21/KW$2/'DEPRECATED - DT-Prelim Calcs'!$C$19/'DEPRECATED - DT-Prelim Calcs'!$C$18*3.39*'DEPRECATED - DT-Prelim Calcs'!$C$20</f>
        <v>29.053734754561201</v>
      </c>
      <c r="LD170" s="36">
        <f t="shared" si="262"/>
        <v>0</v>
      </c>
      <c r="LE170" s="43">
        <f>LC169*'DEPRECATED - DT-Prelim Calcs'!$C$11+LE169</f>
        <v>-1054.8248017132514</v>
      </c>
      <c r="LF170" s="43">
        <f>LF169+0.5*LC170*'DEPRECATED - DT-Prelim Calcs'!$C$11^2+LE170*'DEPRECATED - DT-Prelim Calcs'!$C$11</f>
        <v>-302719.67325506848</v>
      </c>
      <c r="LG170" s="43">
        <f>MIN('Drive Train'!$F$35-LA169*'DEPRECATED - DT-Prelim Calcs'!$C$21*'Drive Train'!$F$39,LG169+LA$2)</f>
        <v>9.2266666666666666</v>
      </c>
      <c r="LH170" s="43">
        <f>'Drive Train'!$F$35-LA170*'DEPRECATED - DT-Prelim Calcs'!$C$21*'Drive Train'!$F$39</f>
        <v>9.2266666666666666</v>
      </c>
      <c r="LI170" s="1">
        <f>IF(LF170&gt;='Drive Train'!$F$29,1,0)</f>
        <v>0</v>
      </c>
      <c r="LJ170" s="43">
        <f>MIN(KZ170,'DEPRECATED - DT-Prelim Calcs'!$C$10)*'DEPRECATED - DT-Prelim Calcs'!$C$11*1000/60/60</f>
        <v>103.33333333333333</v>
      </c>
      <c r="LK170" s="49">
        <f>LK169+'DEPRECATED - DT-Prelim Calcs'!$C$11</f>
        <v>664</v>
      </c>
      <c r="LL170" s="2">
        <f>LV170/'Drive Train'!$F$35</f>
        <v>0.72903225806451621</v>
      </c>
      <c r="LM170" s="36">
        <f>LT170*12*60/(PI() * 'Drive Train'!$F$15)/LL$2*LL170</f>
        <v>-72435.157693716537</v>
      </c>
      <c r="LN170" s="2">
        <f>('DEPRECATED - DT-Prelim Calcs'!$C$6*LL170-LM170)/('DEPRECATED - DT-Prelim Calcs'!$C$6*LL170)*'DEPRECATED - DT-Prelim Calcs'!$C$7*LL170</f>
        <v>56.666949626299171</v>
      </c>
      <c r="LO170" s="43">
        <f>LN170/'DEPRECATED - DT-Prelim Calcs'!$C$7*('DEPRECATED - DT-Prelim Calcs'!$C$8-'DEPRECATED - DT-Prelim Calcs'!$C$9)+'DEPRECATED - DT-Prelim Calcs'!$C$9</f>
        <v>3088.5800915819696</v>
      </c>
      <c r="LP170" s="43">
        <f t="shared" si="207"/>
        <v>60</v>
      </c>
      <c r="LQ170" s="2">
        <f t="shared" si="263"/>
        <v>1.4462867232450001</v>
      </c>
      <c r="LR170" s="43">
        <f>LQ170*'DEPRECATED - DT-Prelim Calcs'!$C$21/LL$2/'DEPRECATED - DT-Prelim Calcs'!$C$19/'DEPRECATED - DT-Prelim Calcs'!$C$18*3.39*'DEPRECATED - DT-Prelim Calcs'!$C$20</f>
        <v>29.053734754561201</v>
      </c>
      <c r="LS170" s="36">
        <f t="shared" si="264"/>
        <v>0</v>
      </c>
      <c r="LT170" s="43">
        <f>LR169*'DEPRECATED - DT-Prelim Calcs'!$C$11+LT169</f>
        <v>-289.02058904613818</v>
      </c>
      <c r="LU170" s="43">
        <f>LU169+0.5*LR170*'DEPRECATED - DT-Prelim Calcs'!$C$11^2+LT170*'DEPRECATED - DT-Prelim Calcs'!$C$11</f>
        <v>-297271.11775730742</v>
      </c>
      <c r="LV170" s="43">
        <f>MIN('Drive Train'!$F$35-LP169*'DEPRECATED - DT-Prelim Calcs'!$C$21*'Drive Train'!$F$39,LV169+LP$2)</f>
        <v>9.0400000000000009</v>
      </c>
      <c r="LW170" s="43">
        <f>'Drive Train'!$F$35-LP170*'DEPRECATED - DT-Prelim Calcs'!$C$21*'Drive Train'!$F$39</f>
        <v>9.0400000000000009</v>
      </c>
      <c r="LX170" s="1">
        <f>IF(LU170&gt;='Drive Train'!$F$29,1,0)</f>
        <v>0</v>
      </c>
      <c r="LY170" s="43">
        <f>MIN(LO170,'DEPRECATED - DT-Prelim Calcs'!$C$10)*'DEPRECATED - DT-Prelim Calcs'!$C$11*1000/60/60</f>
        <v>103.33333333333333</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1"/>
        <v>0</v>
      </c>
      <c r="X171" s="2">
        <f>MAX(MIN(IF(AND(AI170=1,AG171&lt;0),-1,1)*(W171-$C$9)/($C$8-$C$9)*$C$7-$C$29*AE171/T$2 -  AI170*$C$29/2,X$2),MAX(X$4:X170)*-1)</f>
        <v>-0.27672021620693066</v>
      </c>
      <c r="Y171" s="43">
        <f t="shared" si="182"/>
        <v>0</v>
      </c>
      <c r="Z171" s="43">
        <f t="shared" si="183"/>
        <v>0</v>
      </c>
      <c r="AA171" s="43">
        <f t="shared" si="184"/>
        <v>0</v>
      </c>
      <c r="AB171" s="43" t="e">
        <f t="shared" si="185"/>
        <v>#N/A</v>
      </c>
      <c r="AC171" s="36">
        <f t="shared" si="208"/>
        <v>1</v>
      </c>
      <c r="AD171" s="1">
        <f t="shared" si="186"/>
        <v>1</v>
      </c>
      <c r="AE171" s="43">
        <f t="shared" si="187"/>
        <v>0</v>
      </c>
      <c r="AF171" s="43" t="e">
        <f t="shared" si="188"/>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889.49632897085212</v>
      </c>
      <c r="AK171" s="43">
        <f t="shared" si="265"/>
        <v>0</v>
      </c>
      <c r="AL171" s="49">
        <f>AL170+'DEPRECATED - DT-Prelim Calcs'!$C$11</f>
        <v>668</v>
      </c>
      <c r="AM171" s="2">
        <f>AW171/'Drive Train'!$F$35</f>
        <v>1.2039088729166068</v>
      </c>
      <c r="AN171" s="36">
        <f>AU171*12*60/(PI() * 'Drive Train'!$F$15)/AM$2*AM171</f>
        <v>-2468.6443186054316</v>
      </c>
      <c r="AO171" s="2">
        <f>('DEPRECATED - DT-Prelim Calcs'!$C$6*AM171-AN171)/('DEPRECATED - DT-Prelim Calcs'!$C$6*AM171)*'DEPRECATED - DT-Prelim Calcs'!$C$7*AM171</f>
        <v>7.4610570425462015</v>
      </c>
      <c r="AP171" s="43">
        <f>AO171/'DEPRECATED - DT-Prelim Calcs'!$C$7*('DEPRECATED - DT-Prelim Calcs'!$C$8-'DEPRECATED - DT-Prelim Calcs'!$C$9)+'DEPRECATED - DT-Prelim Calcs'!$C$9</f>
        <v>407.96057022826318</v>
      </c>
      <c r="AQ171" s="43">
        <f t="shared" si="189"/>
        <v>93</v>
      </c>
      <c r="AR171" s="2">
        <f t="shared" si="209"/>
        <v>1.8397651756817752</v>
      </c>
      <c r="AS171" s="43">
        <f>AR171*'DEPRECATED - DT-Prelim Calcs'!$C$21/AM$2/'DEPRECATED - DT-Prelim Calcs'!$C$19/'DEPRECATED - DT-Prelim Calcs'!$C$18*3.39*'DEPRECATED - DT-Prelim Calcs'!$C$20</f>
        <v>18.479063855681346</v>
      </c>
      <c r="AT171" s="36">
        <f t="shared" si="210"/>
        <v>0</v>
      </c>
      <c r="AU171" s="43">
        <f>AS170*'DEPRECATED - DT-Prelim Calcs'!$C$11+AU170</f>
        <v>-11.929466421030135</v>
      </c>
      <c r="AV171" s="43">
        <f>AV170+0.5*AS171*'DEPRECATED - DT-Prelim Calcs'!$C$11^2+AU171*'DEPRECATED - DT-Prelim Calcs'!$C$11</f>
        <v>9936.8372391925677</v>
      </c>
      <c r="AW171" s="43">
        <f>MIN('Drive Train'!$F$35-AQ170*'DEPRECATED - DT-Prelim Calcs'!$C$21*'Drive Train'!$F$39,AW170+AQ$2)</f>
        <v>14.928470024165923</v>
      </c>
      <c r="AX171" s="43">
        <f>'Drive Train'!$F$35-AQ171*'DEPRECATED - DT-Prelim Calcs'!$C$21*'Drive Train'!$F$39</f>
        <v>7.1920000000000002</v>
      </c>
      <c r="AY171" s="1">
        <f>IF(AV171&gt;='Drive Train'!$F$29,1,0)</f>
        <v>1</v>
      </c>
      <c r="AZ171" s="43">
        <f t="shared" si="211"/>
        <v>103.33333333333333</v>
      </c>
      <c r="BA171" s="49">
        <f>BA170+'DEPRECATED - DT-Prelim Calcs'!$C$11</f>
        <v>668</v>
      </c>
      <c r="BB171" s="2">
        <f>BL171/'Drive Train'!$F$35</f>
        <v>0.57999999999999996</v>
      </c>
      <c r="BC171" s="36">
        <f>BJ171*12*60/(PI() * 'Drive Train'!$F$15)/BB$2*BB171</f>
        <v>-28088.37723128877</v>
      </c>
      <c r="BD171" s="2">
        <f>('DEPRECATED - DT-Prelim Calcs'!$C$6*BB171-BC171)/('DEPRECATED - DT-Prelim Calcs'!$C$6*BB171)*'DEPRECATED - DT-Prelim Calcs'!$C$7*BB171</f>
        <v>23.368239061872153</v>
      </c>
      <c r="BE171" s="43">
        <f>BD171/'DEPRECATED - DT-Prelim Calcs'!$C$7*('DEPRECATED - DT-Prelim Calcs'!$C$8-'DEPRECATED - DT-Prelim Calcs'!$C$9)+'DEPRECATED - DT-Prelim Calcs'!$C$9</f>
        <v>1274.5458593407964</v>
      </c>
      <c r="BF171" s="43">
        <f t="shared" si="190"/>
        <v>93</v>
      </c>
      <c r="BG171" s="2">
        <f t="shared" si="212"/>
        <v>2.0025508475699998</v>
      </c>
      <c r="BH171" s="43">
        <f>BG171*'DEPRECATED - DT-Prelim Calcs'!$C$21/BB$2/'DEPRECATED - DT-Prelim Calcs'!$C$19/'DEPRECATED - DT-Prelim Calcs'!$C$18*3.39*'DEPRECATED - DT-Prelim Calcs'!$C$20</f>
        <v>29.053734754561201</v>
      </c>
      <c r="BI171" s="36">
        <f t="shared" si="213"/>
        <v>0</v>
      </c>
      <c r="BJ171" s="43">
        <f>BH170*'DEPRECATED - DT-Prelim Calcs'!$C$11+BJ170</f>
        <v>-195.05357993164375</v>
      </c>
      <c r="BK171" s="43">
        <f>BK170+0.5*BH171*'DEPRECATED - DT-Prelim Calcs'!$C$11^2+BJ171*'DEPRECATED - DT-Prelim Calcs'!$C$11</f>
        <v>-85518.372150498602</v>
      </c>
      <c r="BL171" s="43">
        <f>MIN('Drive Train'!$F$35-BF170*'DEPRECATED - DT-Prelim Calcs'!$C$21*'Drive Train'!$F$39,BL170+BF$2)</f>
        <v>7.1920000000000002</v>
      </c>
      <c r="BM171" s="43">
        <f>'Drive Train'!$F$35-BF171*'DEPRECATED - DT-Prelim Calcs'!$C$21*'Drive Train'!$F$39</f>
        <v>7.1920000000000002</v>
      </c>
      <c r="BN171" s="1">
        <f>IF(BK171&gt;='Drive Train'!$F$29,1,0)</f>
        <v>0</v>
      </c>
      <c r="BO171" s="43">
        <f t="shared" si="214"/>
        <v>103.33333333333333</v>
      </c>
      <c r="BP171" s="49">
        <f>BP170+'DEPRECATED - DT-Prelim Calcs'!$C$11</f>
        <v>668</v>
      </c>
      <c r="BQ171" s="2">
        <f>CA171/'Drive Train'!$F$35</f>
        <v>0.57999999999999996</v>
      </c>
      <c r="BR171" s="36">
        <f>BY171*12*60/(PI() * 'Drive Train'!$F$15)/BQ$2*BQ171</f>
        <v>1224.2727288217675</v>
      </c>
      <c r="BS171" s="2">
        <f>('DEPRECATED - DT-Prelim Calcs'!$C$6*BQ171-BR171)/('DEPRECATED - DT-Prelim Calcs'!$C$6*BQ171)*'DEPRECATED - DT-Prelim Calcs'!$C$7*BQ171</f>
        <v>1.8202252197219293</v>
      </c>
      <c r="BT171" s="43">
        <f>BS171/'DEPRECATED - DT-Prelim Calcs'!$C$7*('DEPRECATED - DT-Prelim Calcs'!$C$8-'DEPRECATED - DT-Prelim Calcs'!$C$9)+'DEPRECATED - DT-Prelim Calcs'!$C$9</f>
        <v>100.66152316395583</v>
      </c>
      <c r="BU171" s="43">
        <f t="shared" si="191"/>
        <v>93</v>
      </c>
      <c r="BV171" s="2">
        <f t="shared" si="215"/>
        <v>1.514703306026729</v>
      </c>
      <c r="BW171" s="43">
        <f>BV171*'DEPRECATED - DT-Prelim Calcs'!$C$21/BQ$2/'DEPRECATED - DT-Prelim Calcs'!$C$19/'DEPRECATED - DT-Prelim Calcs'!$C$18*3.39*'DEPRECATED - DT-Prelim Calcs'!$C$20</f>
        <v>28.73767027056827</v>
      </c>
      <c r="BX171" s="36">
        <f t="shared" si="216"/>
        <v>0</v>
      </c>
      <c r="BY171" s="43">
        <f>BW170*'DEPRECATED - DT-Prelim Calcs'!$C$11+BY170</f>
        <v>6.5012951501974214</v>
      </c>
      <c r="BZ171" s="43">
        <f>BZ170+0.5*BW171*'DEPRECATED - DT-Prelim Calcs'!$C$11^2+BY171*'DEPRECATED - DT-Prelim Calcs'!$C$11</f>
        <v>-204103.44067106908</v>
      </c>
      <c r="CA171" s="43">
        <f>MIN('Drive Train'!$F$35-BU170*'DEPRECATED - DT-Prelim Calcs'!$C$21*'Drive Train'!$F$39,CA170+BU$2)</f>
        <v>7.1920000000000002</v>
      </c>
      <c r="CB171" s="43">
        <f>'Drive Train'!$F$35-BU171*'DEPRECATED - DT-Prelim Calcs'!$C$21*'Drive Train'!$F$39</f>
        <v>7.1920000000000002</v>
      </c>
      <c r="CC171" s="1">
        <f>IF(BZ171&gt;='Drive Train'!$F$29,1,0)</f>
        <v>0</v>
      </c>
      <c r="CD171" s="43">
        <f t="shared" si="217"/>
        <v>103.33333333333333</v>
      </c>
      <c r="CE171" s="49">
        <f>CE170+'DEPRECATED - DT-Prelim Calcs'!$C$11</f>
        <v>668</v>
      </c>
      <c r="CF171" s="2">
        <f>CP171/'Drive Train'!$F$35</f>
        <v>0.57999999999999996</v>
      </c>
      <c r="CG171" s="36">
        <f>CN171*12*60/(PI() * 'Drive Train'!$F$15)/CF$2*CF171</f>
        <v>-61096.95390121021</v>
      </c>
      <c r="CH171" s="2">
        <f>('DEPRECATED - DT-Prelim Calcs'!$C$6*CF171-CG171)/('DEPRECATED - DT-Prelim Calcs'!$C$6*CF171)*'DEPRECATED - DT-Prelim Calcs'!$C$7*CF171</f>
        <v>47.633164544933535</v>
      </c>
      <c r="CI171" s="43">
        <f>CH171/'DEPRECATED - DT-Prelim Calcs'!$C$7*('DEPRECATED - DT-Prelim Calcs'!$C$8-'DEPRECATED - DT-Prelim Calcs'!$C$9)+'DEPRECATED - DT-Prelim Calcs'!$C$9</f>
        <v>2596.4410535672741</v>
      </c>
      <c r="CJ171" s="43">
        <f t="shared" si="192"/>
        <v>93</v>
      </c>
      <c r="CK171" s="2">
        <f t="shared" si="218"/>
        <v>1.2396743342100003</v>
      </c>
      <c r="CL171" s="43">
        <f>CK171*'DEPRECATED - DT-Prelim Calcs'!$C$21/CF$2/'DEPRECATED - DT-Prelim Calcs'!$C$19/'DEPRECATED - DT-Prelim Calcs'!$C$18*3.39*'DEPRECATED - DT-Prelim Calcs'!$C$20</f>
        <v>29.053734754561205</v>
      </c>
      <c r="CM171" s="36">
        <f t="shared" si="219"/>
        <v>0</v>
      </c>
      <c r="CN171" s="43">
        <f>CL170*'DEPRECATED - DT-Prelim Calcs'!$C$11+CN170</f>
        <v>-262.64606121066817</v>
      </c>
      <c r="CO171" s="43">
        <f>CO170+0.5*CL171*'DEPRECATED - DT-Prelim Calcs'!$C$11^2+CN171*'DEPRECATED - DT-Prelim Calcs'!$C$11</f>
        <v>-392255.96859332972</v>
      </c>
      <c r="CP171" s="43">
        <f>MIN('Drive Train'!$F$35-CJ170*'DEPRECATED - DT-Prelim Calcs'!$C$21*'Drive Train'!$F$39,CP170+CJ$2)</f>
        <v>7.1920000000000002</v>
      </c>
      <c r="CQ171" s="43">
        <f>'Drive Train'!$F$35-CJ171*'DEPRECATED - DT-Prelim Calcs'!$C$21*'Drive Train'!$F$39</f>
        <v>7.1920000000000002</v>
      </c>
      <c r="CR171" s="1">
        <f>IF(CO171&gt;='Drive Train'!$F$29,1,0)</f>
        <v>0</v>
      </c>
      <c r="CS171" s="43">
        <f t="shared" si="220"/>
        <v>103.33333333333333</v>
      </c>
      <c r="CT171" s="49">
        <f>CT170+'DEPRECATED - DT-Prelim Calcs'!$C$11</f>
        <v>668</v>
      </c>
      <c r="CU171" s="2">
        <f>DE171/'Drive Train'!$F$35</f>
        <v>0.57999999999999996</v>
      </c>
      <c r="CV171" s="36">
        <f>DC171*12*60/(PI() * 'Drive Train'!$F$15)/CU$2*CU171</f>
        <v>-13952.695373486571</v>
      </c>
      <c r="CW171" s="2">
        <f>('DEPRECATED - DT-Prelim Calcs'!$C$6*CU171-CV171)/('DEPRECATED - DT-Prelim Calcs'!$C$6*CU171)*'DEPRECATED - DT-Prelim Calcs'!$C$7*CU171</f>
        <v>12.976961959506585</v>
      </c>
      <c r="CX171" s="43">
        <f>CW171/'DEPRECATED - DT-Prelim Calcs'!$C$7*('DEPRECATED - DT-Prelim Calcs'!$C$8-'DEPRECATED - DT-Prelim Calcs'!$C$9)+'DEPRECATED - DT-Prelim Calcs'!$C$9</f>
        <v>708.45389779401535</v>
      </c>
      <c r="CY171" s="43">
        <f t="shared" si="193"/>
        <v>93</v>
      </c>
      <c r="CZ171" s="2">
        <f t="shared" si="221"/>
        <v>1.0413264407364002</v>
      </c>
      <c r="DA171" s="43">
        <f>CZ171*'DEPRECATED - DT-Prelim Calcs'!$C$21/CU$2/'DEPRECATED - DT-Prelim Calcs'!$C$19/'DEPRECATED - DT-Prelim Calcs'!$C$18*3.39*'DEPRECATED - DT-Prelim Calcs'!$C$20</f>
        <v>29.053734754561201</v>
      </c>
      <c r="DB171" s="36">
        <f t="shared" si="222"/>
        <v>0</v>
      </c>
      <c r="DC171" s="43">
        <f>DA170*'DEPRECATED - DT-Prelim Calcs'!$C$11+DC170</f>
        <v>-50.383546302438745</v>
      </c>
      <c r="DD171" s="43">
        <f>DD170+0.5*DA171*'DEPRECATED - DT-Prelim Calcs'!$C$11^2+DC171*'DEPRECATED - DT-Prelim Calcs'!$C$11</f>
        <v>-673228.17982236086</v>
      </c>
      <c r="DE171" s="43">
        <f>MIN('Drive Train'!$F$35-CY170*'DEPRECATED - DT-Prelim Calcs'!$C$21*'Drive Train'!$F$39,DE170+CY$2)</f>
        <v>7.1920000000000002</v>
      </c>
      <c r="DF171" s="43">
        <f>'Drive Train'!$F$35-CY171*'DEPRECATED - DT-Prelim Calcs'!$C$21*'Drive Train'!$F$39</f>
        <v>7.1920000000000002</v>
      </c>
      <c r="DG171" s="1">
        <f>IF(DD171&gt;='Drive Train'!$F$29,1,0)</f>
        <v>0</v>
      </c>
      <c r="DH171" s="43">
        <f t="shared" si="223"/>
        <v>103.33333333333333</v>
      </c>
      <c r="DI171" s="49">
        <f>DI170+'DEPRECATED - DT-Prelim Calcs'!$C$11</f>
        <v>668</v>
      </c>
      <c r="DJ171" s="2">
        <f>DT171/'Drive Train'!$F$35</f>
        <v>0.57999999999999996</v>
      </c>
      <c r="DK171" s="36">
        <f>DR171*12*60/(PI() * 'Drive Train'!$F$15)/DJ$2*DJ171</f>
        <v>-501186.49402244616</v>
      </c>
      <c r="DL171" s="2">
        <f>('DEPRECATED - DT-Prelim Calcs'!$C$6*DJ171-DK171)/('DEPRECATED - DT-Prelim Calcs'!$C$6*DJ171)*'DEPRECATED - DT-Prelim Calcs'!$C$7*DJ171</f>
        <v>371.14726222026218</v>
      </c>
      <c r="DM171" s="43">
        <f>DL171/'DEPRECATED - DT-Prelim Calcs'!$C$7*('DEPRECATED - DT-Prelim Calcs'!$C$8-'DEPRECATED - DT-Prelim Calcs'!$C$9)+'DEPRECATED - DT-Prelim Calcs'!$C$9</f>
        <v>20220.716523939656</v>
      </c>
      <c r="DN171" s="43">
        <f t="shared" si="194"/>
        <v>93</v>
      </c>
      <c r="DO171" s="2">
        <f t="shared" si="224"/>
        <v>0.89769520753137932</v>
      </c>
      <c r="DP171" s="43">
        <f>DO171*'DEPRECATED - DT-Prelim Calcs'!$C$21/DJ$2/'DEPRECATED - DT-Prelim Calcs'!$C$19/'DEPRECATED - DT-Prelim Calcs'!$C$18*3.39*'DEPRECATED - DT-Prelim Calcs'!$C$20</f>
        <v>29.053734754561201</v>
      </c>
      <c r="DQ171" s="36">
        <f t="shared" si="225"/>
        <v>0</v>
      </c>
      <c r="DR171" s="43">
        <f>DP170*'DEPRECATED - DT-Prelim Calcs'!$C$11+DR170</f>
        <v>-1560.1702414777465</v>
      </c>
      <c r="DS171" s="43">
        <f>DS170+0.5*DP171*'DEPRECATED - DT-Prelim Calcs'!$C$11^2+DR171*'DEPRECATED - DT-Prelim Calcs'!$C$11</f>
        <v>-1138936.8119541972</v>
      </c>
      <c r="DT171" s="43">
        <f>MIN('Drive Train'!$F$35-DN170*'DEPRECATED - DT-Prelim Calcs'!$C$21*'Drive Train'!$F$39,DT170+DN$2)</f>
        <v>7.1920000000000002</v>
      </c>
      <c r="DU171" s="43">
        <f>'Drive Train'!$F$35-DN171*'DEPRECATED - DT-Prelim Calcs'!$C$21*'Drive Train'!$F$39</f>
        <v>7.1920000000000002</v>
      </c>
      <c r="DV171" s="1">
        <f>IF(DS171&gt;='Drive Train'!$F$29,1,0)</f>
        <v>0</v>
      </c>
      <c r="DW171" s="43">
        <f t="shared" si="226"/>
        <v>103.33333333333333</v>
      </c>
      <c r="DX171" s="49">
        <f>DX170+'DEPRECATED - DT-Prelim Calcs'!$C$11</f>
        <v>668</v>
      </c>
      <c r="DY171" s="2">
        <f>EI171/'Drive Train'!$F$35</f>
        <v>0.57999999999999996</v>
      </c>
      <c r="DZ171" s="36">
        <f>EG171*12*60/(PI() * 'Drive Train'!$F$15)/DY$2*DY171</f>
        <v>-137123.10598139619</v>
      </c>
      <c r="EA171" s="2">
        <f>('DEPRECATED - DT-Prelim Calcs'!$C$6*DY171-DZ171)/('DEPRECATED - DT-Prelim Calcs'!$C$6*DY171)*'DEPRECATED - DT-Prelim Calcs'!$C$7*DY171</f>
        <v>103.52072775121445</v>
      </c>
      <c r="EB171" s="43">
        <f>EA171/'DEPRECATED - DT-Prelim Calcs'!$C$7*('DEPRECATED - DT-Prelim Calcs'!$C$8-'DEPRECATED - DT-Prelim Calcs'!$C$9)+'DEPRECATED - DT-Prelim Calcs'!$C$9</f>
        <v>5641.062034207951</v>
      </c>
      <c r="EC171" s="43">
        <f t="shared" si="195"/>
        <v>93</v>
      </c>
      <c r="ED171" s="2">
        <f t="shared" si="227"/>
        <v>0.78888366722454539</v>
      </c>
      <c r="EE171" s="43">
        <f>ED171*'DEPRECATED - DT-Prelim Calcs'!$C$21/DY$2/'DEPRECATED - DT-Prelim Calcs'!$C$19/'DEPRECATED - DT-Prelim Calcs'!$C$18*3.39*'DEPRECATED - DT-Prelim Calcs'!$C$20</f>
        <v>29.053734754561201</v>
      </c>
      <c r="EF171" s="36">
        <f t="shared" si="228"/>
        <v>0</v>
      </c>
      <c r="EG171" s="43">
        <f>EE170*'DEPRECATED - DT-Prelim Calcs'!$C$11+EG170</f>
        <v>-375.11750469224046</v>
      </c>
      <c r="EH171" s="43">
        <f>EH170+0.5*EE171*'DEPRECATED - DT-Prelim Calcs'!$C$11^2+EG171*'DEPRECATED - DT-Prelim Calcs'!$C$11</f>
        <v>-1104675.7639454934</v>
      </c>
      <c r="EI171" s="43">
        <f>MIN('Drive Train'!$F$35-EC170*'DEPRECATED - DT-Prelim Calcs'!$C$21*'Drive Train'!$F$39,EI170+EC$2)</f>
        <v>7.1920000000000002</v>
      </c>
      <c r="EJ171" s="43">
        <f>'Drive Train'!$F$35-EC171*'DEPRECATED - DT-Prelim Calcs'!$C$21*'Drive Train'!$F$39</f>
        <v>7.1920000000000002</v>
      </c>
      <c r="EK171" s="1">
        <f>IF(EH171&gt;='Drive Train'!$F$29,1,0)</f>
        <v>0</v>
      </c>
      <c r="EL171" s="43">
        <f t="shared" si="229"/>
        <v>103.33333333333333</v>
      </c>
      <c r="EM171" s="49">
        <f>EM170+'DEPRECATED - DT-Prelim Calcs'!$C$11</f>
        <v>668</v>
      </c>
      <c r="EN171" s="2">
        <f>EX171/'Drive Train'!$F$35</f>
        <v>0.57999999999999996</v>
      </c>
      <c r="EO171" s="36">
        <f>EV171*12*60/(PI() * 'Drive Train'!$F$15)/EN$2*EN171</f>
        <v>-1465607.868386847</v>
      </c>
      <c r="EP171" s="2">
        <f>('DEPRECATED - DT-Prelim Calcs'!$C$6*EN171-EO171)/('DEPRECATED - DT-Prelim Calcs'!$C$6*EN171)*'DEPRECATED - DT-Prelim Calcs'!$C$7*EN171</f>
        <v>1080.1027866354721</v>
      </c>
      <c r="EQ171" s="43">
        <f>EP171/'DEPRECATED - DT-Prelim Calcs'!$C$7*('DEPRECATED - DT-Prelim Calcs'!$C$8-'DEPRECATED - DT-Prelim Calcs'!$C$9)+'DEPRECATED - DT-Prelim Calcs'!$C$9</f>
        <v>58842.920465962277</v>
      </c>
      <c r="ER171" s="43">
        <f t="shared" si="196"/>
        <v>93</v>
      </c>
      <c r="ES171" s="2">
        <f t="shared" si="230"/>
        <v>0.7035989464435134</v>
      </c>
      <c r="ET171" s="43">
        <f>ES171*'DEPRECATED - DT-Prelim Calcs'!$C$21/EN$2/'DEPRECATED - DT-Prelim Calcs'!$C$19/'DEPRECATED - DT-Prelim Calcs'!$C$18*3.39*'DEPRECATED - DT-Prelim Calcs'!$C$20</f>
        <v>29.053734754561201</v>
      </c>
      <c r="EU171" s="36">
        <f t="shared" si="231"/>
        <v>0</v>
      </c>
      <c r="EV171" s="43">
        <f>ET170*'DEPRECATED - DT-Prelim Calcs'!$C$11+EV170</f>
        <v>-3575.9109291453206</v>
      </c>
      <c r="EW171" s="43">
        <f>EW170+0.5*ET171*'DEPRECATED - DT-Prelim Calcs'!$C$11^2+EV171*'DEPRECATED - DT-Prelim Calcs'!$C$11</f>
        <v>-1978315.4173016581</v>
      </c>
      <c r="EX171" s="43">
        <f>MIN('Drive Train'!$F$35-ER170*'DEPRECATED - DT-Prelim Calcs'!$C$21*'Drive Train'!$F$39,EX170+ER$2)</f>
        <v>7.1920000000000002</v>
      </c>
      <c r="EY171" s="43">
        <f>'Drive Train'!$F$35-ER171*'DEPRECATED - DT-Prelim Calcs'!$C$21*'Drive Train'!$F$39</f>
        <v>7.1920000000000002</v>
      </c>
      <c r="EZ171" s="1">
        <f>IF(EW171&gt;='Drive Train'!$F$29,1,0)</f>
        <v>0</v>
      </c>
      <c r="FA171" s="43">
        <f t="shared" si="232"/>
        <v>103.33333333333333</v>
      </c>
      <c r="FB171" s="49">
        <f>FB170+'DEPRECATED - DT-Prelim Calcs'!$C$11</f>
        <v>668</v>
      </c>
      <c r="FC171" s="2">
        <f>FM171/'Drive Train'!$F$35</f>
        <v>0.57999999999999996</v>
      </c>
      <c r="FD171" s="36">
        <f>FK171*12*60/(PI() * 'Drive Train'!$F$15)/FC$2*FC171</f>
        <v>-1972340.5951522915</v>
      </c>
      <c r="FE171" s="2">
        <f>('DEPRECATED - DT-Prelim Calcs'!$C$6*FC171-FD171)/('DEPRECATED - DT-Prelim Calcs'!$C$6*FC171)*'DEPRECATED - DT-Prelim Calcs'!$C$7*FC171</f>
        <v>1452.6069384426719</v>
      </c>
      <c r="FF171" s="43">
        <f>FE171/'DEPRECATED - DT-Prelim Calcs'!$C$7*('DEPRECATED - DT-Prelim Calcs'!$C$8-'DEPRECATED - DT-Prelim Calcs'!$C$9)+'DEPRECATED - DT-Prelim Calcs'!$C$9</f>
        <v>79136.05709426495</v>
      </c>
      <c r="FG171" s="43">
        <f t="shared" si="197"/>
        <v>93</v>
      </c>
      <c r="FH171" s="2">
        <f t="shared" si="233"/>
        <v>0.63495514679048781</v>
      </c>
      <c r="FI171" s="43">
        <f>FH171*'DEPRECATED - DT-Prelim Calcs'!$C$21/FC$2/'DEPRECATED - DT-Prelim Calcs'!$C$19/'DEPRECATED - DT-Prelim Calcs'!$C$18*3.39*'DEPRECATED - DT-Prelim Calcs'!$C$20</f>
        <v>29.053734754561205</v>
      </c>
      <c r="FJ171" s="36">
        <f t="shared" si="234"/>
        <v>0</v>
      </c>
      <c r="FK171" s="43">
        <f>FI170*'DEPRECATED - DT-Prelim Calcs'!$C$11+FK170</f>
        <v>-4342.7885646953737</v>
      </c>
      <c r="FL171" s="43">
        <f>FL170+0.5*FI171*'DEPRECATED - DT-Prelim Calcs'!$C$11^2+FK171*'DEPRECATED - DT-Prelim Calcs'!$C$11</f>
        <v>-2453247.2477413323</v>
      </c>
      <c r="FM171" s="43">
        <f>MIN('Drive Train'!$F$35-FG170*'DEPRECATED - DT-Prelim Calcs'!$C$21*'Drive Train'!$F$39,FM170+FG$2)</f>
        <v>7.1920000000000002</v>
      </c>
      <c r="FN171" s="43">
        <f>'Drive Train'!$F$35-FG171*'DEPRECATED - DT-Prelim Calcs'!$C$21*'Drive Train'!$F$39</f>
        <v>7.1920000000000002</v>
      </c>
      <c r="FO171" s="1">
        <f>IF(FL171&gt;='Drive Train'!$F$29,1,0)</f>
        <v>0</v>
      </c>
      <c r="FP171" s="43">
        <f t="shared" si="235"/>
        <v>103.33333333333333</v>
      </c>
      <c r="FQ171" s="49">
        <f>FQ170+'DEPRECATED - DT-Prelim Calcs'!$C$11</f>
        <v>668</v>
      </c>
      <c r="FR171" s="2">
        <f>GB171/'Drive Train'!$F$35</f>
        <v>0.57999999999999996</v>
      </c>
      <c r="FS171" s="36">
        <f>FZ171*12*60/(PI() * 'Drive Train'!$F$15)/FR$2*FR171</f>
        <v>-984106.38425883511</v>
      </c>
      <c r="FT171" s="2">
        <f>('DEPRECATED - DT-Prelim Calcs'!$C$6*FR171-FS171)/('DEPRECATED - DT-Prelim Calcs'!$C$6*FR171)*'DEPRECATED - DT-Prelim Calcs'!$C$7*FR171</f>
        <v>726.1463664849432</v>
      </c>
      <c r="FU171" s="43">
        <f>FT171/'DEPRECATED - DT-Prelim Calcs'!$C$7*('DEPRECATED - DT-Prelim Calcs'!$C$8-'DEPRECATED - DT-Prelim Calcs'!$C$9)+'DEPRECATED - DT-Prelim Calcs'!$C$9</f>
        <v>39560.219965224511</v>
      </c>
      <c r="FV171" s="43">
        <f t="shared" si="198"/>
        <v>93</v>
      </c>
      <c r="FW171" s="2">
        <f t="shared" si="236"/>
        <v>0.57851468929799987</v>
      </c>
      <c r="FX171" s="43">
        <f>FW171*'DEPRECATED - DT-Prelim Calcs'!$C$21/FR$2/'DEPRECATED - DT-Prelim Calcs'!$C$19/'DEPRECATED - DT-Prelim Calcs'!$C$18*3.39*'DEPRECATED - DT-Prelim Calcs'!$C$20</f>
        <v>29.053734754561201</v>
      </c>
      <c r="FY171" s="36">
        <f t="shared" si="237"/>
        <v>0</v>
      </c>
      <c r="FZ171" s="43">
        <f>FX170*'DEPRECATED - DT-Prelim Calcs'!$C$11+FZ170</f>
        <v>-1974.2409879555362</v>
      </c>
      <c r="GA171" s="43">
        <f>GA170+0.5*FX171*'DEPRECATED - DT-Prelim Calcs'!$C$11^2+FZ171*'DEPRECATED - DT-Prelim Calcs'!$C$11</f>
        <v>-2600347.1176107535</v>
      </c>
      <c r="GB171" s="43">
        <f>MIN('Drive Train'!$F$35-FV170*'DEPRECATED - DT-Prelim Calcs'!$C$21*'Drive Train'!$F$39,GB170+FV$2)</f>
        <v>7.1920000000000002</v>
      </c>
      <c r="GC171" s="43">
        <f>'Drive Train'!$F$35-FV171*'DEPRECATED - DT-Prelim Calcs'!$C$21*'Drive Train'!$F$39</f>
        <v>7.1920000000000002</v>
      </c>
      <c r="GD171" s="1">
        <f>IF(GA171&gt;='Drive Train'!$F$29,1,0)</f>
        <v>0</v>
      </c>
      <c r="GE171" s="43">
        <f t="shared" si="238"/>
        <v>103.33333333333333</v>
      </c>
      <c r="GF171" s="49">
        <f>GF170+'DEPRECATED - DT-Prelim Calcs'!$C$11</f>
        <v>668</v>
      </c>
      <c r="GG171" s="2">
        <f>GQ171/'Drive Train'!$F$35</f>
        <v>0.86451612903225805</v>
      </c>
      <c r="GH171" s="36">
        <f>GO171*12*60/(PI() * 'Drive Train'!$F$15)/GG$2*GG171</f>
        <v>-49633.964524963376</v>
      </c>
      <c r="GI171" s="2">
        <f>('DEPRECATED - DT-Prelim Calcs'!$C$6*GG171-GH171)/('DEPRECATED - DT-Prelim Calcs'!$C$6*GG171)*'DEPRECATED - DT-Prelim Calcs'!$C$7*GG171</f>
        <v>40.540990303794246</v>
      </c>
      <c r="GJ171" s="43">
        <f>GI171/'DEPRECATED - DT-Prelim Calcs'!$C$7*('DEPRECATED - DT-Prelim Calcs'!$C$8-'DEPRECATED - DT-Prelim Calcs'!$C$9)+'DEPRECATED - DT-Prelim Calcs'!$C$9</f>
        <v>2210.0763374455073</v>
      </c>
      <c r="GK171" s="43">
        <f t="shared" si="239"/>
        <v>29.999999999999982</v>
      </c>
      <c r="GL171" s="2">
        <f t="shared" si="240"/>
        <v>1.4462867232450001</v>
      </c>
      <c r="GM171" s="43">
        <f>GL171*'DEPRECATED - DT-Prelim Calcs'!$C$21/GG$2/'DEPRECATED - DT-Prelim Calcs'!$C$19/'DEPRECATED - DT-Prelim Calcs'!$C$18*3.39*'DEPRECATED - DT-Prelim Calcs'!$C$20</f>
        <v>29.053734754561201</v>
      </c>
      <c r="GN171" s="36">
        <f t="shared" si="241"/>
        <v>0</v>
      </c>
      <c r="GO171" s="43">
        <f>GM170*'DEPRECATED - DT-Prelim Calcs'!$C$11+GO170</f>
        <v>-167.00596489514243</v>
      </c>
      <c r="GP171" s="43">
        <f>GP170+0.5*GM171*'DEPRECATED - DT-Prelim Calcs'!$C$11^2+GO171*'DEPRECATED - DT-Prelim Calcs'!$C$11</f>
        <v>-224529.85620091265</v>
      </c>
      <c r="GQ171" s="43">
        <f>MIN('Drive Train'!$F$35-GK170*'DEPRECATED - DT-Prelim Calcs'!$C$21*'Drive Train'!$F$39,GQ170+GK$2)</f>
        <v>10.72</v>
      </c>
      <c r="GR171" s="43">
        <f>'Drive Train'!$F$35-GK171*'DEPRECATED - DT-Prelim Calcs'!$C$21*'Drive Train'!$F$39</f>
        <v>10.72</v>
      </c>
      <c r="GS171" s="1">
        <f>IF(GP171&gt;='Drive Train'!$F$29,1,0)</f>
        <v>0</v>
      </c>
      <c r="GT171" s="43">
        <f t="shared" si="242"/>
        <v>33.333333333333314</v>
      </c>
      <c r="GU171" s="49">
        <f>GU170+'DEPRECATED - DT-Prelim Calcs'!$C$11</f>
        <v>668</v>
      </c>
      <c r="GV171" s="2">
        <f>HF171/'Drive Train'!$F$35</f>
        <v>0.84946236559139798</v>
      </c>
      <c r="GW171" s="36">
        <f>HD171*12*60/(PI() * 'Drive Train'!$F$15)/GV$2*GV171</f>
        <v>-55181.378546422726</v>
      </c>
      <c r="GX171" s="2">
        <f>('DEPRECATED - DT-Prelim Calcs'!$C$6*GV171-GW171)/('DEPRECATED - DT-Prelim Calcs'!$C$6*GV171)*'DEPRECATED - DT-Prelim Calcs'!$C$7*GV171</f>
        <v>44.548346109470451</v>
      </c>
      <c r="GY171" s="43">
        <f>GX171/'DEPRECATED - DT-Prelim Calcs'!$C$7*('DEPRECATED - DT-Prelim Calcs'!$C$8-'DEPRECATED - DT-Prelim Calcs'!$C$9)+'DEPRECATED - DT-Prelim Calcs'!$C$9</f>
        <v>2428.3875119338377</v>
      </c>
      <c r="GZ171" s="43">
        <f t="shared" si="199"/>
        <v>33.333333333333314</v>
      </c>
      <c r="HA171" s="2">
        <f t="shared" si="243"/>
        <v>1.4462867232450001</v>
      </c>
      <c r="HB171" s="43">
        <f>HA171*'DEPRECATED - DT-Prelim Calcs'!$C$21/GV$2/'DEPRECATED - DT-Prelim Calcs'!$C$19/'DEPRECATED - DT-Prelim Calcs'!$C$18*3.39*'DEPRECATED - DT-Prelim Calcs'!$C$20</f>
        <v>29.053734754561201</v>
      </c>
      <c r="HC171" s="36">
        <f t="shared" si="244"/>
        <v>0</v>
      </c>
      <c r="HD171" s="43">
        <f>HB170*'DEPRECATED - DT-Prelim Calcs'!$C$11+HD170</f>
        <v>-188.9620188870735</v>
      </c>
      <c r="HE171" s="43">
        <f>HE170+0.5*HB171*'DEPRECATED - DT-Prelim Calcs'!$C$11^2+HD171*'DEPRECATED - DT-Prelim Calcs'!$C$11</f>
        <v>-228880.41583893512</v>
      </c>
      <c r="HF171" s="43">
        <f>MIN('Drive Train'!$F$35-GZ170*'DEPRECATED - DT-Prelim Calcs'!$C$21*'Drive Train'!$F$39,HF170+GZ$2)</f>
        <v>10.533333333333335</v>
      </c>
      <c r="HG171" s="43">
        <f>'Drive Train'!$F$35-GZ171*'DEPRECATED - DT-Prelim Calcs'!$C$21*'Drive Train'!$F$39</f>
        <v>10.533333333333335</v>
      </c>
      <c r="HH171" s="1">
        <f>IF(HE171&gt;='Drive Train'!$F$29,1,0)</f>
        <v>0</v>
      </c>
      <c r="HI171" s="43">
        <f t="shared" si="245"/>
        <v>37.037037037037017</v>
      </c>
      <c r="HJ171" s="49">
        <f>HJ170+'DEPRECATED - DT-Prelim Calcs'!$C$11</f>
        <v>668</v>
      </c>
      <c r="HK171" s="2">
        <f>HU171/'Drive Train'!$F$35</f>
        <v>0.83440860215053769</v>
      </c>
      <c r="HL171" s="36">
        <f>HS171*12*60/(PI() * 'Drive Train'!$F$15)/HK$2*HK171</f>
        <v>15169.743837558211</v>
      </c>
      <c r="HM171" s="2">
        <f>('DEPRECATED - DT-Prelim Calcs'!$C$6*HK171-HL171)/('DEPRECATED - DT-Prelim Calcs'!$C$6*HK171)*'DEPRECATED - DT-Prelim Calcs'!$C$7*HK171</f>
        <v>-7.2380497684763618</v>
      </c>
      <c r="HN171" s="43">
        <f>HM171/'DEPRECATED - DT-Prelim Calcs'!$C$7*('DEPRECATED - DT-Prelim Calcs'!$C$8-'DEPRECATED - DT-Prelim Calcs'!$C$9)+'DEPRECATED - DT-Prelim Calcs'!$C$9</f>
        <v>-392.81166649162265</v>
      </c>
      <c r="HO171" s="43">
        <f t="shared" si="200"/>
        <v>-392.81166649162265</v>
      </c>
      <c r="HP171" s="2">
        <f t="shared" si="246"/>
        <v>-8.6581937486653473</v>
      </c>
      <c r="HQ171" s="43">
        <f>HP171*'DEPRECATED - DT-Prelim Calcs'!$C$21/HK$2/'DEPRECATED - DT-Prelim Calcs'!$C$19/'DEPRECATED - DT-Prelim Calcs'!$C$18*3.39*'DEPRECATED - DT-Prelim Calcs'!$C$20</f>
        <v>-173.93014855513545</v>
      </c>
      <c r="HR171" s="36">
        <f t="shared" si="247"/>
        <v>1</v>
      </c>
      <c r="HS171" s="43">
        <f>HQ170*'DEPRECATED - DT-Prelim Calcs'!$C$11+HS170</f>
        <v>52.884157707054321</v>
      </c>
      <c r="HT171" s="43">
        <f>HT170+0.5*HQ171*'DEPRECATED - DT-Prelim Calcs'!$C$11^2+HS171*'DEPRECATED - DT-Prelim Calcs'!$C$11</f>
        <v>-241764.65462852007</v>
      </c>
      <c r="HU171" s="43">
        <f>MIN('Drive Train'!$F$35-HO170*'DEPRECATED - DT-Prelim Calcs'!$C$21*'Drive Train'!$F$39,HU170+HO$2)</f>
        <v>10.346666666666668</v>
      </c>
      <c r="HV171" s="43">
        <f>'Drive Train'!$F$35-HO171*'DEPRECATED - DT-Prelim Calcs'!$C$21*'Drive Train'!$F$39</f>
        <v>34.397453323530868</v>
      </c>
      <c r="HW171" s="1">
        <f>IF(HT171&gt;='Drive Train'!$F$29,1,0)</f>
        <v>0</v>
      </c>
      <c r="HX171" s="43">
        <f t="shared" si="248"/>
        <v>-436.45740721291406</v>
      </c>
      <c r="HY171" s="49">
        <f>HY170+'DEPRECATED - DT-Prelim Calcs'!$C$11</f>
        <v>668</v>
      </c>
      <c r="HZ171" s="2">
        <f>IJ171/'Drive Train'!$F$35</f>
        <v>0.8193548387096774</v>
      </c>
      <c r="IA171" s="36">
        <f>IH171*12*60/(PI() * 'Drive Train'!$F$15)/HZ$2*HZ171</f>
        <v>-53813.003713482656</v>
      </c>
      <c r="IB171" s="2">
        <f>('DEPRECATED - DT-Prelim Calcs'!$C$6*HZ171-IA171)/('DEPRECATED - DT-Prelim Calcs'!$C$6*HZ171)*'DEPRECATED - DT-Prelim Calcs'!$C$7*HZ171</f>
        <v>43.401236171014482</v>
      </c>
      <c r="IC171" s="43">
        <f>IB171/'DEPRECATED - DT-Prelim Calcs'!$C$7*('DEPRECATED - DT-Prelim Calcs'!$C$8-'DEPRECATED - DT-Prelim Calcs'!$C$9)+'DEPRECATED - DT-Prelim Calcs'!$C$9</f>
        <v>2365.8957018537735</v>
      </c>
      <c r="ID171" s="43">
        <f t="shared" si="201"/>
        <v>39.999999999999986</v>
      </c>
      <c r="IE171" s="2">
        <f t="shared" si="249"/>
        <v>1.4462867232450001</v>
      </c>
      <c r="IF171" s="43">
        <f>IE171*'DEPRECATED - DT-Prelim Calcs'!$C$21/HZ$2/'DEPRECATED - DT-Prelim Calcs'!$C$19/'DEPRECATED - DT-Prelim Calcs'!$C$18*3.39*'DEPRECATED - DT-Prelim Calcs'!$C$20</f>
        <v>29.053734754561201</v>
      </c>
      <c r="IG171" s="36">
        <f t="shared" si="250"/>
        <v>0</v>
      </c>
      <c r="IH171" s="43">
        <f>IF170*'DEPRECATED - DT-Prelim Calcs'!$C$11+IH170</f>
        <v>-191.04748655403176</v>
      </c>
      <c r="II171" s="43">
        <f>II170+0.5*IF171*'DEPRECATED - DT-Prelim Calcs'!$C$11^2+IH171*'DEPRECATED - DT-Prelim Calcs'!$C$11</f>
        <v>-233096.63915994589</v>
      </c>
      <c r="IJ171" s="43">
        <f>MIN('Drive Train'!$F$35-ID170*'DEPRECATED - DT-Prelim Calcs'!$C$21*'Drive Train'!$F$39,IJ170+ID$2)</f>
        <v>10.16</v>
      </c>
      <c r="IK171" s="43">
        <f>'Drive Train'!$F$35-ID171*'DEPRECATED - DT-Prelim Calcs'!$C$21*'Drive Train'!$F$39</f>
        <v>10.16</v>
      </c>
      <c r="IL171" s="1">
        <f>IF(II171&gt;='Drive Train'!$F$29,1,0)</f>
        <v>0</v>
      </c>
      <c r="IM171" s="43">
        <f t="shared" si="251"/>
        <v>44.444444444444429</v>
      </c>
      <c r="IN171" s="49">
        <f>IN170+'DEPRECATED - DT-Prelim Calcs'!$C$11</f>
        <v>668</v>
      </c>
      <c r="IO171" s="2">
        <f>IY171/'Drive Train'!$F$35</f>
        <v>0.80430107526881722</v>
      </c>
      <c r="IP171" s="36">
        <f>IW171*12*60/(PI() * 'Drive Train'!$F$15)/IO$2*IO171</f>
        <v>-140372.40457969264</v>
      </c>
      <c r="IQ171" s="2">
        <f>('DEPRECATED - DT-Prelim Calcs'!$C$6*IO171-IP171)/('DEPRECATED - DT-Prelim Calcs'!$C$6*IO171)*'DEPRECATED - DT-Prelim Calcs'!$C$7*IO171</f>
        <v>106.96129077008889</v>
      </c>
      <c r="IR171" s="43">
        <f>IQ171/'DEPRECATED - DT-Prelim Calcs'!$C$7*('DEPRECATED - DT-Prelim Calcs'!$C$8-'DEPRECATED - DT-Prelim Calcs'!$C$9)+'DEPRECATED - DT-Prelim Calcs'!$C$9</f>
        <v>5828.4956912063344</v>
      </c>
      <c r="IS171" s="43">
        <f t="shared" si="202"/>
        <v>43.333333333333321</v>
      </c>
      <c r="IT171" s="2">
        <f t="shared" si="252"/>
        <v>1.4462867232450001</v>
      </c>
      <c r="IU171" s="43">
        <f>IT171*'DEPRECATED - DT-Prelim Calcs'!$C$21/IO$2/'DEPRECATED - DT-Prelim Calcs'!$C$19/'DEPRECATED - DT-Prelim Calcs'!$C$18*3.39*'DEPRECATED - DT-Prelim Calcs'!$C$20</f>
        <v>29.053734754561201</v>
      </c>
      <c r="IV171" s="36">
        <f t="shared" si="253"/>
        <v>0</v>
      </c>
      <c r="IW171" s="43">
        <f>IU170*'DEPRECATED - DT-Prelim Calcs'!$C$11+IW170</f>
        <v>-507.67900938885901</v>
      </c>
      <c r="IX171" s="43">
        <f>IX170+0.5*IU171*'DEPRECATED - DT-Prelim Calcs'!$C$11^2+IW171*'DEPRECATED - DT-Prelim Calcs'!$C$11</f>
        <v>-289472.70583735913</v>
      </c>
      <c r="IY171" s="43">
        <f>MIN('Drive Train'!$F$35-IS170*'DEPRECATED - DT-Prelim Calcs'!$C$21*'Drive Train'!$F$39,IY170+IS$2)</f>
        <v>9.9733333333333345</v>
      </c>
      <c r="IZ171" s="43">
        <f>'Drive Train'!$F$35-IS171*'DEPRECATED - DT-Prelim Calcs'!$C$21*'Drive Train'!$F$39</f>
        <v>9.9733333333333345</v>
      </c>
      <c r="JA171" s="1">
        <f>IF(IX171&gt;='Drive Train'!$F$29,1,0)</f>
        <v>0</v>
      </c>
      <c r="JB171" s="43">
        <f t="shared" si="254"/>
        <v>48.148148148148138</v>
      </c>
      <c r="JC171" s="49">
        <f>JC170+'DEPRECATED - DT-Prelim Calcs'!$C$11</f>
        <v>668</v>
      </c>
      <c r="JD171" s="2">
        <f>JN171/'Drive Train'!$F$35</f>
        <v>0.78924731182795704</v>
      </c>
      <c r="JE171" s="36">
        <f>JL171*12*60/(PI() * 'Drive Train'!$F$15)/JD$2*JD171</f>
        <v>-271806.42734576605</v>
      </c>
      <c r="JF171" s="2">
        <f>('DEPRECATED - DT-Prelim Calcs'!$C$6*JD171-JE171)/('DEPRECATED - DT-Prelim Calcs'!$C$6*JD171)*'DEPRECATED - DT-Prelim Calcs'!$C$7*JD171</f>
        <v>203.50911601342028</v>
      </c>
      <c r="JG171" s="43">
        <f>JF171/'DEPRECATED - DT-Prelim Calcs'!$C$7*('DEPRECATED - DT-Prelim Calcs'!$C$8-'DEPRECATED - DT-Prelim Calcs'!$C$9)+'DEPRECATED - DT-Prelim Calcs'!$C$9</f>
        <v>11088.190648492298</v>
      </c>
      <c r="JH171" s="43">
        <f t="shared" si="203"/>
        <v>46.666666666666657</v>
      </c>
      <c r="JI171" s="2">
        <f t="shared" si="255"/>
        <v>1.4462867232450001</v>
      </c>
      <c r="JJ171" s="43">
        <f>JI171*'DEPRECATED - DT-Prelim Calcs'!$C$21/JD$2/'DEPRECATED - DT-Prelim Calcs'!$C$19/'DEPRECATED - DT-Prelim Calcs'!$C$18*3.39*'DEPRECATED - DT-Prelim Calcs'!$C$20</f>
        <v>29.053734754561201</v>
      </c>
      <c r="JK171" s="36">
        <f t="shared" si="256"/>
        <v>0</v>
      </c>
      <c r="JL171" s="43">
        <f>JJ170*'DEPRECATED - DT-Prelim Calcs'!$C$11+JL170</f>
        <v>-1001.7808558805003</v>
      </c>
      <c r="JM171" s="43">
        <f>JM170+0.5*JJ171*'DEPRECATED - DT-Prelim Calcs'!$C$11^2+JL171*'DEPRECATED - DT-Prelim Calcs'!$C$11</f>
        <v>-248993.28929747545</v>
      </c>
      <c r="JN171" s="43">
        <f>MIN('Drive Train'!$F$35-JH170*'DEPRECATED - DT-Prelim Calcs'!$C$21*'Drive Train'!$F$39,JN170+JH$2)</f>
        <v>9.7866666666666671</v>
      </c>
      <c r="JO171" s="43">
        <f>'Drive Train'!$F$35-JH171*'DEPRECATED - DT-Prelim Calcs'!$C$21*'Drive Train'!$F$39</f>
        <v>9.7866666666666671</v>
      </c>
      <c r="JP171" s="1">
        <f>IF(JM171&gt;='Drive Train'!$F$29,1,0)</f>
        <v>0</v>
      </c>
      <c r="JQ171" s="43">
        <f>MIN(JG171,'DEPRECATED - DT-Prelim Calcs'!$C$10)*'DEPRECATED - DT-Prelim Calcs'!$C$11*1000/60/60</f>
        <v>103.33333333333333</v>
      </c>
      <c r="JR171" s="49">
        <f>JR170+'DEPRECATED - DT-Prelim Calcs'!$C$11</f>
        <v>668</v>
      </c>
      <c r="JS171" s="2">
        <f>KC171/'Drive Train'!$F$35</f>
        <v>0.77419354838709686</v>
      </c>
      <c r="JT171" s="36">
        <f>KA171*12*60/(PI() * 'Drive Train'!$F$15)/JS$2*JS171</f>
        <v>-136657.95292618539</v>
      </c>
      <c r="JU171" s="2">
        <f>('DEPRECATED - DT-Prelim Calcs'!$C$6*JS171-JT171)/('DEPRECATED - DT-Prelim Calcs'!$C$6*JS171)*'DEPRECATED - DT-Prelim Calcs'!$C$7*JS171</f>
        <v>104.08955696196831</v>
      </c>
      <c r="JV171" s="43">
        <f>JU171/'DEPRECATED - DT-Prelim Calcs'!$C$7*('DEPRECATED - DT-Prelim Calcs'!$C$8-'DEPRECATED - DT-Prelim Calcs'!$C$9)+'DEPRECATED - DT-Prelim Calcs'!$C$9</f>
        <v>5672.0504912117058</v>
      </c>
      <c r="JW171" s="43">
        <f t="shared" si="204"/>
        <v>49.999999999999993</v>
      </c>
      <c r="JX171" s="2">
        <f t="shared" si="257"/>
        <v>1.4462867232450001</v>
      </c>
      <c r="JY171" s="43">
        <f>JX171*'DEPRECATED - DT-Prelim Calcs'!$C$21/JS$2/'DEPRECATED - DT-Prelim Calcs'!$C$19/'DEPRECATED - DT-Prelim Calcs'!$C$18*3.39*'DEPRECATED - DT-Prelim Calcs'!$C$20</f>
        <v>29.053734754561201</v>
      </c>
      <c r="JZ171" s="36">
        <f t="shared" si="258"/>
        <v>0</v>
      </c>
      <c r="KA171" s="43">
        <f>JY170*'DEPRECATED - DT-Prelim Calcs'!$C$11+KA170</f>
        <v>-513.46575038554158</v>
      </c>
      <c r="KB171" s="43">
        <f>KB170+0.5*JY171*'DEPRECATED - DT-Prelim Calcs'!$C$11^2+KA171*'DEPRECATED - DT-Prelim Calcs'!$C$11</f>
        <v>-270742.72866863391</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103.33333333333333</v>
      </c>
      <c r="KG171" s="49">
        <f>KG170+'DEPRECATED - DT-Prelim Calcs'!$C$11</f>
        <v>668</v>
      </c>
      <c r="KH171" s="2">
        <f>KR171/'Drive Train'!$F$35</f>
        <v>0.75913978494623657</v>
      </c>
      <c r="KI171" s="36">
        <f>KP171*12*60/(PI() * 'Drive Train'!$F$15)/KH$2*KH171</f>
        <v>-313699.37455562805</v>
      </c>
      <c r="KJ171" s="2">
        <f>('DEPRECATED - DT-Prelim Calcs'!$C$6*KH171-KI171)/('DEPRECATED - DT-Prelim Calcs'!$C$6*KH171)*'DEPRECATED - DT-Prelim Calcs'!$C$7*KH171</f>
        <v>234.16382431645988</v>
      </c>
      <c r="KK171" s="43">
        <f>KJ171/'DEPRECATED - DT-Prelim Calcs'!$C$7*('DEPRECATED - DT-Prelim Calcs'!$C$8-'DEPRECATED - DT-Prelim Calcs'!$C$9)+'DEPRECATED - DT-Prelim Calcs'!$C$9</f>
        <v>12758.185951568335</v>
      </c>
      <c r="KL171" s="43">
        <f t="shared" si="205"/>
        <v>53.333333333333329</v>
      </c>
      <c r="KM171" s="2">
        <f t="shared" si="259"/>
        <v>1.4462867232450001</v>
      </c>
      <c r="KN171" s="43">
        <f>KM171*'DEPRECATED - DT-Prelim Calcs'!$C$21/KH$2/'DEPRECATED - DT-Prelim Calcs'!$C$19/'DEPRECATED - DT-Prelim Calcs'!$C$18*3.39*'DEPRECATED - DT-Prelim Calcs'!$C$20</f>
        <v>29.053734754561201</v>
      </c>
      <c r="KO171" s="36">
        <f t="shared" si="260"/>
        <v>0</v>
      </c>
      <c r="KP171" s="43">
        <f>KN170*'DEPRECATED - DT-Prelim Calcs'!$C$11+KP170</f>
        <v>-1202.0375026255074</v>
      </c>
      <c r="KQ171" s="43">
        <f>KQ170+0.5*KN171*'DEPRECATED - DT-Prelim Calcs'!$C$11^2+KP171*'DEPRECATED - DT-Prelim Calcs'!$C$11</f>
        <v>-271082.26193582307</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103.33333333333333</v>
      </c>
      <c r="KV171" s="49">
        <f>KV170+'DEPRECATED - DT-Prelim Calcs'!$C$11</f>
        <v>668</v>
      </c>
      <c r="KW171" s="2">
        <f>LG171/'Drive Train'!$F$35</f>
        <v>0.74408602150537628</v>
      </c>
      <c r="KX171" s="36">
        <f>LE171*12*60/(PI() * 'Drive Train'!$F$15)/KW$2*KW171</f>
        <v>-240094.46160845211</v>
      </c>
      <c r="KY171" s="2">
        <f>('DEPRECATED - DT-Prelim Calcs'!$C$6*KW171-KX171)/('DEPRECATED - DT-Prelim Calcs'!$C$6*KW171)*'DEPRECATED - DT-Prelim Calcs'!$C$7*KW171</f>
        <v>179.98553537560011</v>
      </c>
      <c r="KZ171" s="43">
        <f>KY171/'DEPRECATED - DT-Prelim Calcs'!$C$7*('DEPRECATED - DT-Prelim Calcs'!$C$8-'DEPRECATED - DT-Prelim Calcs'!$C$9)+'DEPRECATED - DT-Prelim Calcs'!$C$9</f>
        <v>9806.6821510588106</v>
      </c>
      <c r="LA171" s="43">
        <f t="shared" si="206"/>
        <v>56.666666666666664</v>
      </c>
      <c r="LB171" s="2">
        <f t="shared" si="261"/>
        <v>1.4462867232450001</v>
      </c>
      <c r="LC171" s="43">
        <f>LB171*'DEPRECATED - DT-Prelim Calcs'!$C$21/KW$2/'DEPRECATED - DT-Prelim Calcs'!$C$19/'DEPRECATED - DT-Prelim Calcs'!$C$18*3.39*'DEPRECATED - DT-Prelim Calcs'!$C$20</f>
        <v>29.053734754561201</v>
      </c>
      <c r="LD171" s="36">
        <f t="shared" si="262"/>
        <v>0</v>
      </c>
      <c r="LE171" s="43">
        <f>LC170*'DEPRECATED - DT-Prelim Calcs'!$C$11+LE170</f>
        <v>-938.60986269500665</v>
      </c>
      <c r="LF171" s="43">
        <f>LF170+0.5*LC171*'DEPRECATED - DT-Prelim Calcs'!$C$11^2+LE171*'DEPRECATED - DT-Prelim Calcs'!$C$11</f>
        <v>-306241.68282781204</v>
      </c>
      <c r="LG171" s="43">
        <f>MIN('Drive Train'!$F$35-LA170*'DEPRECATED - DT-Prelim Calcs'!$C$21*'Drive Train'!$F$39,LG170+LA$2)</f>
        <v>9.2266666666666666</v>
      </c>
      <c r="LH171" s="43">
        <f>'Drive Train'!$F$35-LA171*'DEPRECATED - DT-Prelim Calcs'!$C$21*'Drive Train'!$F$39</f>
        <v>9.2266666666666666</v>
      </c>
      <c r="LI171" s="1">
        <f>IF(LF171&gt;='Drive Train'!$F$29,1,0)</f>
        <v>0</v>
      </c>
      <c r="LJ171" s="43">
        <f>MIN(KZ171,'DEPRECATED - DT-Prelim Calcs'!$C$10)*'DEPRECATED - DT-Prelim Calcs'!$C$11*1000/60/60</f>
        <v>103.33333333333333</v>
      </c>
      <c r="LK171" s="49">
        <f>LK170+'DEPRECATED - DT-Prelim Calcs'!$C$11</f>
        <v>668</v>
      </c>
      <c r="LL171" s="2">
        <f>LV171/'Drive Train'!$F$35</f>
        <v>0.72903225806451621</v>
      </c>
      <c r="LM171" s="36">
        <f>LT171*12*60/(PI() * 'Drive Train'!$F$15)/LL$2*LL171</f>
        <v>-43309.040893752557</v>
      </c>
      <c r="LN171" s="2">
        <f>('DEPRECATED - DT-Prelim Calcs'!$C$6*LL171-LM171)/('DEPRECATED - DT-Prelim Calcs'!$C$6*LL171)*'DEPRECATED - DT-Prelim Calcs'!$C$7*LL171</f>
        <v>35.256058122877363</v>
      </c>
      <c r="LO171" s="43">
        <f>LN171/'DEPRECATED - DT-Prelim Calcs'!$C$7*('DEPRECATED - DT-Prelim Calcs'!$C$8-'DEPRECATED - DT-Prelim Calcs'!$C$9)+'DEPRECATED - DT-Prelim Calcs'!$C$9</f>
        <v>1922.1658529627221</v>
      </c>
      <c r="LP171" s="43">
        <f t="shared" si="207"/>
        <v>60</v>
      </c>
      <c r="LQ171" s="2">
        <f t="shared" si="263"/>
        <v>1.4462867232450001</v>
      </c>
      <c r="LR171" s="43">
        <f>LQ171*'DEPRECATED - DT-Prelim Calcs'!$C$21/LL$2/'DEPRECATED - DT-Prelim Calcs'!$C$19/'DEPRECATED - DT-Prelim Calcs'!$C$18*3.39*'DEPRECATED - DT-Prelim Calcs'!$C$20</f>
        <v>29.053734754561201</v>
      </c>
      <c r="LS171" s="36">
        <f t="shared" si="264"/>
        <v>0</v>
      </c>
      <c r="LT171" s="43">
        <f>LR170*'DEPRECATED - DT-Prelim Calcs'!$C$11+LT170</f>
        <v>-172.80565002789336</v>
      </c>
      <c r="LU171" s="43">
        <f>LU170+0.5*LR171*'DEPRECATED - DT-Prelim Calcs'!$C$11^2+LT171*'DEPRECATED - DT-Prelim Calcs'!$C$11</f>
        <v>-297729.9104793825</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103.33333333333333</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1"/>
        <v>0</v>
      </c>
      <c r="X172" s="2">
        <f>MAX(MIN(IF(AND(AI171=1,AG172&lt;0),-1,1)*(W172-$C$9)/($C$8-$C$9)*$C$7-$C$29*AE172/T$2 -  AI171*$C$29/2,X$2),MAX(X$4:X171)*-1)</f>
        <v>-0.27672021620693066</v>
      </c>
      <c r="Y172" s="43">
        <f t="shared" si="182"/>
        <v>0</v>
      </c>
      <c r="Z172" s="43">
        <f t="shared" si="183"/>
        <v>0</v>
      </c>
      <c r="AA172" s="43">
        <f t="shared" si="184"/>
        <v>0</v>
      </c>
      <c r="AB172" s="43" t="e">
        <f t="shared" si="185"/>
        <v>#N/A</v>
      </c>
      <c r="AC172" s="36">
        <f t="shared" si="208"/>
        <v>1</v>
      </c>
      <c r="AD172" s="1">
        <f t="shared" si="186"/>
        <v>1</v>
      </c>
      <c r="AE172" s="43">
        <f t="shared" si="187"/>
        <v>0</v>
      </c>
      <c r="AF172" s="43" t="e">
        <f t="shared" si="188"/>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889.49632897085212</v>
      </c>
      <c r="AK172" s="43">
        <f t="shared" si="265"/>
        <v>0</v>
      </c>
      <c r="AL172" s="49">
        <f>AL171+'DEPRECATED - DT-Prelim Calcs'!$C$11</f>
        <v>672</v>
      </c>
      <c r="AM172" s="2">
        <f>AW172/'Drive Train'!$F$35</f>
        <v>0.57999999999999996</v>
      </c>
      <c r="AN172" s="36">
        <f>AU172*12*60/(PI() * 'Drive Train'!$F$15)/AM$2*AM172</f>
        <v>6179.7516279352512</v>
      </c>
      <c r="AO172" s="2">
        <f>('DEPRECATED - DT-Prelim Calcs'!$C$6*AM172-AN172)/('DEPRECATED - DT-Prelim Calcs'!$C$6*AM172)*'DEPRECATED - DT-Prelim Calcs'!$C$7*AM172</f>
        <v>-1.8225954757078888</v>
      </c>
      <c r="AP172" s="43">
        <f>AO172/'DEPRECATED - DT-Prelim Calcs'!$C$7*('DEPRECATED - DT-Prelim Calcs'!$C$8-'DEPRECATED - DT-Prelim Calcs'!$C$9)+'DEPRECATED - DT-Prelim Calcs'!$C$9</f>
        <v>-97.790649049758116</v>
      </c>
      <c r="AQ172" s="43">
        <f t="shared" si="189"/>
        <v>-97.790649049758116</v>
      </c>
      <c r="AR172" s="2">
        <f t="shared" si="209"/>
        <v>-2.6548878773344327</v>
      </c>
      <c r="AS172" s="43">
        <f>AR172*'DEPRECATED - DT-Prelim Calcs'!$C$21/AM$2/'DEPRECATED - DT-Prelim Calcs'!$C$19/'DEPRECATED - DT-Prelim Calcs'!$C$18*3.39*'DEPRECATED - DT-Prelim Calcs'!$C$20</f>
        <v>-26.666361154899473</v>
      </c>
      <c r="AT172" s="36">
        <f t="shared" si="210"/>
        <v>1</v>
      </c>
      <c r="AU172" s="43">
        <f>AS171*'DEPRECATED - DT-Prelim Calcs'!$C$11+AU171</f>
        <v>61.98678900169525</v>
      </c>
      <c r="AV172" s="43">
        <f>AV171+0.5*AS172*'DEPRECATED - DT-Prelim Calcs'!$C$11^2+AU172*'DEPRECATED - DT-Prelim Calcs'!$C$11</f>
        <v>9971.4535059601531</v>
      </c>
      <c r="AW172" s="43">
        <f>MIN('Drive Train'!$F$35-AQ171*'DEPRECATED - DT-Prelim Calcs'!$C$21*'Drive Train'!$F$39,AW171+AQ$2)</f>
        <v>7.1920000000000002</v>
      </c>
      <c r="AX172" s="43">
        <f>'Drive Train'!$F$35-AQ172*'DEPRECATED - DT-Prelim Calcs'!$C$21*'Drive Train'!$F$39</f>
        <v>17.876276346786454</v>
      </c>
      <c r="AY172" s="1">
        <f>IF(AV172&gt;='Drive Train'!$F$29,1,0)</f>
        <v>1</v>
      </c>
      <c r="AZ172" s="43">
        <f t="shared" si="211"/>
        <v>-108.65627672195346</v>
      </c>
      <c r="BA172" s="49">
        <f>BA171+'DEPRECATED - DT-Prelim Calcs'!$C$11</f>
        <v>672</v>
      </c>
      <c r="BB172" s="2">
        <f>BL172/'Drive Train'!$F$35</f>
        <v>0.57999999999999996</v>
      </c>
      <c r="BC172" s="36">
        <f>BJ172*12*60/(PI() * 'Drive Train'!$F$15)/BB$2*BB172</f>
        <v>-11353.031752371409</v>
      </c>
      <c r="BD172" s="2">
        <f>('DEPRECATED - DT-Prelim Calcs'!$C$6*BB172-BC172)/('DEPRECATED - DT-Prelim Calcs'!$C$6*BB172)*'DEPRECATED - DT-Prelim Calcs'!$C$7*BB172</f>
        <v>11.065923968436037</v>
      </c>
      <c r="BE172" s="43">
        <f>BD172/'DEPRECATED - DT-Prelim Calcs'!$C$7*('DEPRECATED - DT-Prelim Calcs'!$C$8-'DEPRECATED - DT-Prelim Calcs'!$C$9)+'DEPRECATED - DT-Prelim Calcs'!$C$9</f>
        <v>604.34511171330644</v>
      </c>
      <c r="BF172" s="43">
        <f t="shared" si="190"/>
        <v>93</v>
      </c>
      <c r="BG172" s="2">
        <f t="shared" si="212"/>
        <v>2.0025508475699998</v>
      </c>
      <c r="BH172" s="43">
        <f>BG172*'DEPRECATED - DT-Prelim Calcs'!$C$21/BB$2/'DEPRECATED - DT-Prelim Calcs'!$C$19/'DEPRECATED - DT-Prelim Calcs'!$C$18*3.39*'DEPRECATED - DT-Prelim Calcs'!$C$20</f>
        <v>29.053734754561201</v>
      </c>
      <c r="BI172" s="36">
        <f t="shared" si="213"/>
        <v>0</v>
      </c>
      <c r="BJ172" s="43">
        <f>BH171*'DEPRECATED - DT-Prelim Calcs'!$C$11+BJ171</f>
        <v>-78.838640913398947</v>
      </c>
      <c r="BK172" s="43">
        <f>BK171+0.5*BH172*'DEPRECATED - DT-Prelim Calcs'!$C$11^2+BJ172*'DEPRECATED - DT-Prelim Calcs'!$C$11</f>
        <v>-85601.296836115711</v>
      </c>
      <c r="BL172" s="43">
        <f>MIN('Drive Train'!$F$35-BF171*'DEPRECATED - DT-Prelim Calcs'!$C$21*'Drive Train'!$F$39,BL171+BF$2)</f>
        <v>7.1920000000000002</v>
      </c>
      <c r="BM172" s="43">
        <f>'Drive Train'!$F$35-BF172*'DEPRECATED - DT-Prelim Calcs'!$C$21*'Drive Train'!$F$39</f>
        <v>7.1920000000000002</v>
      </c>
      <c r="BN172" s="1">
        <f>IF(BK172&gt;='Drive Train'!$F$29,1,0)</f>
        <v>0</v>
      </c>
      <c r="BO172" s="43">
        <f t="shared" si="214"/>
        <v>103.33333333333333</v>
      </c>
      <c r="BP172" s="49">
        <f>BP171+'DEPRECATED - DT-Prelim Calcs'!$C$11</f>
        <v>672</v>
      </c>
      <c r="BQ172" s="2">
        <f>CA172/'Drive Train'!$F$35</f>
        <v>0.57999999999999996</v>
      </c>
      <c r="BR172" s="36">
        <f>BY172*12*60/(PI() * 'Drive Train'!$F$15)/BQ$2*BQ172</f>
        <v>22870.880175069105</v>
      </c>
      <c r="BS172" s="2">
        <f>('DEPRECATED - DT-Prelim Calcs'!$C$6*BQ172-BR172)/('DEPRECATED - DT-Prelim Calcs'!$C$6*BQ172)*'DEPRECATED - DT-Prelim Calcs'!$C$7*BQ172</f>
        <v>-14.092406272895627</v>
      </c>
      <c r="BT172" s="43">
        <f>BS172/'DEPRECATED - DT-Prelim Calcs'!$C$7*('DEPRECATED - DT-Prelim Calcs'!$C$8-'DEPRECATED - DT-Prelim Calcs'!$C$9)+'DEPRECATED - DT-Prelim Calcs'!$C$9</f>
        <v>-766.22064023983637</v>
      </c>
      <c r="BU172" s="43">
        <f t="shared" si="191"/>
        <v>-766.22064023983637</v>
      </c>
      <c r="BV172" s="2">
        <f t="shared" si="215"/>
        <v>-17.172669191905712</v>
      </c>
      <c r="BW172" s="43">
        <f>BV172*'DEPRECATED - DT-Prelim Calcs'!$C$21/BQ$2/'DEPRECATED - DT-Prelim Calcs'!$C$19/'DEPRECATED - DT-Prelim Calcs'!$C$18*3.39*'DEPRECATED - DT-Prelim Calcs'!$C$20</f>
        <v>-325.80803312369875</v>
      </c>
      <c r="BX172" s="36">
        <f t="shared" si="216"/>
        <v>1</v>
      </c>
      <c r="BY172" s="43">
        <f>BW171*'DEPRECATED - DT-Prelim Calcs'!$C$11+BY171</f>
        <v>121.4519762324705</v>
      </c>
      <c r="BZ172" s="43">
        <f>BZ171+0.5*BW172*'DEPRECATED - DT-Prelim Calcs'!$C$11^2+BY172*'DEPRECATED - DT-Prelim Calcs'!$C$11</f>
        <v>-206224.0970311288</v>
      </c>
      <c r="CA172" s="43">
        <f>MIN('Drive Train'!$F$35-BU171*'DEPRECATED - DT-Prelim Calcs'!$C$21*'Drive Train'!$F$39,CA171+BU$2)</f>
        <v>7.1920000000000002</v>
      </c>
      <c r="CB172" s="43">
        <f>'Drive Train'!$F$35-BU172*'DEPRECATED - DT-Prelim Calcs'!$C$21*'Drive Train'!$F$39</f>
        <v>55.308355853430839</v>
      </c>
      <c r="CC172" s="1">
        <f>IF(BZ172&gt;='Drive Train'!$F$29,1,0)</f>
        <v>0</v>
      </c>
      <c r="CD172" s="43">
        <f t="shared" si="217"/>
        <v>-851.35626693315157</v>
      </c>
      <c r="CE172" s="49">
        <f>CE171+'DEPRECATED - DT-Prelim Calcs'!$C$11</f>
        <v>672</v>
      </c>
      <c r="CF172" s="2">
        <f>CP172/'Drive Train'!$F$35</f>
        <v>0.57999999999999996</v>
      </c>
      <c r="CG172" s="36">
        <f>CN172*12*60/(PI() * 'Drive Train'!$F$15)/CF$2*CF172</f>
        <v>-34062.934281420625</v>
      </c>
      <c r="CH172" s="2">
        <f>('DEPRECATED - DT-Prelim Calcs'!$C$6*CF172-CG172)/('DEPRECATED - DT-Prelim Calcs'!$C$6*CF172)*'DEPRECATED - DT-Prelim Calcs'!$C$7*CF172</f>
        <v>27.760194009382879</v>
      </c>
      <c r="CI172" s="43">
        <f>CH172/'DEPRECATED - DT-Prelim Calcs'!$C$7*('DEPRECATED - DT-Prelim Calcs'!$C$8-'DEPRECATED - DT-Prelim Calcs'!$C$9)+'DEPRECATED - DT-Prelim Calcs'!$C$9</f>
        <v>1513.8090766305597</v>
      </c>
      <c r="CJ172" s="43">
        <f t="shared" si="192"/>
        <v>93</v>
      </c>
      <c r="CK172" s="2">
        <f t="shared" si="218"/>
        <v>1.2396743342100003</v>
      </c>
      <c r="CL172" s="43">
        <f>CK172*'DEPRECATED - DT-Prelim Calcs'!$C$21/CF$2/'DEPRECATED - DT-Prelim Calcs'!$C$19/'DEPRECATED - DT-Prelim Calcs'!$C$18*3.39*'DEPRECATED - DT-Prelim Calcs'!$C$20</f>
        <v>29.053734754561205</v>
      </c>
      <c r="CM172" s="36">
        <f t="shared" si="219"/>
        <v>0</v>
      </c>
      <c r="CN172" s="43">
        <f>CL171*'DEPRECATED - DT-Prelim Calcs'!$C$11+CN171</f>
        <v>-146.43112219242335</v>
      </c>
      <c r="CO172" s="43">
        <f>CO171+0.5*CL172*'DEPRECATED - DT-Prelim Calcs'!$C$11^2+CN172*'DEPRECATED - DT-Prelim Calcs'!$C$11</f>
        <v>-392609.26320406294</v>
      </c>
      <c r="CP172" s="43">
        <f>MIN('Drive Train'!$F$35-CJ171*'DEPRECATED - DT-Prelim Calcs'!$C$21*'Drive Train'!$F$39,CP171+CJ$2)</f>
        <v>7.1920000000000002</v>
      </c>
      <c r="CQ172" s="43">
        <f>'Drive Train'!$F$35-CJ172*'DEPRECATED - DT-Prelim Calcs'!$C$21*'Drive Train'!$F$39</f>
        <v>7.1920000000000002</v>
      </c>
      <c r="CR172" s="1">
        <f>IF(CO172&gt;='Drive Train'!$F$29,1,0)</f>
        <v>0</v>
      </c>
      <c r="CS172" s="43">
        <f t="shared" si="220"/>
        <v>103.33333333333333</v>
      </c>
      <c r="CT172" s="49">
        <f>CT171+'DEPRECATED - DT-Prelim Calcs'!$C$11</f>
        <v>672</v>
      </c>
      <c r="CU172" s="2">
        <f>DE172/'Drive Train'!$F$35</f>
        <v>0.57999999999999996</v>
      </c>
      <c r="CV172" s="36">
        <f>DC172*12*60/(PI() * 'Drive Train'!$F$15)/CU$2*CU172</f>
        <v>18230.661316739126</v>
      </c>
      <c r="CW172" s="2">
        <f>('DEPRECATED - DT-Prelim Calcs'!$C$6*CU172-CV172)/('DEPRECATED - DT-Prelim Calcs'!$C$6*CU172)*'DEPRECATED - DT-Prelim Calcs'!$C$7*CU172</f>
        <v>-10.681336297101334</v>
      </c>
      <c r="CX172" s="43">
        <f>CW172/'DEPRECATED - DT-Prelim Calcs'!$C$7*('DEPRECATED - DT-Prelim Calcs'!$C$8-'DEPRECATED - DT-Prelim Calcs'!$C$9)+'DEPRECATED - DT-Prelim Calcs'!$C$9</f>
        <v>-580.39369379731147</v>
      </c>
      <c r="CY172" s="43">
        <f t="shared" si="193"/>
        <v>-580.39369379731147</v>
      </c>
      <c r="CZ172" s="2">
        <f t="shared" si="221"/>
        <v>-13.136651947969739</v>
      </c>
      <c r="DA172" s="43">
        <f>CZ172*'DEPRECATED - DT-Prelim Calcs'!$C$21/CU$2/'DEPRECATED - DT-Prelim Calcs'!$C$19/'DEPRECATED - DT-Prelim Calcs'!$C$18*3.39*'DEPRECATED - DT-Prelim Calcs'!$C$20</f>
        <v>-366.52176140787878</v>
      </c>
      <c r="DB172" s="36">
        <f t="shared" si="222"/>
        <v>1</v>
      </c>
      <c r="DC172" s="43">
        <f>DA171*'DEPRECATED - DT-Prelim Calcs'!$C$11+DC171</f>
        <v>65.831392715806061</v>
      </c>
      <c r="DD172" s="43">
        <f>DD171+0.5*DA172*'DEPRECATED - DT-Prelim Calcs'!$C$11^2+DC172*'DEPRECATED - DT-Prelim Calcs'!$C$11</f>
        <v>-675897.02834276063</v>
      </c>
      <c r="DE172" s="43">
        <f>MIN('Drive Train'!$F$35-CY171*'DEPRECATED - DT-Prelim Calcs'!$C$21*'Drive Train'!$F$39,DE171+CY$2)</f>
        <v>7.1920000000000002</v>
      </c>
      <c r="DF172" s="43">
        <f>'Drive Train'!$F$35-CY172*'DEPRECATED - DT-Prelim Calcs'!$C$21*'Drive Train'!$F$39</f>
        <v>44.902046852649441</v>
      </c>
      <c r="DG172" s="1">
        <f>IF(DD172&gt;='Drive Train'!$F$29,1,0)</f>
        <v>0</v>
      </c>
      <c r="DH172" s="43">
        <f t="shared" si="223"/>
        <v>-644.88188199701278</v>
      </c>
      <c r="DI172" s="49">
        <f>DI171+'DEPRECATED - DT-Prelim Calcs'!$C$11</f>
        <v>672</v>
      </c>
      <c r="DJ172" s="2">
        <f>DT172/'Drive Train'!$F$35</f>
        <v>0.57999999999999996</v>
      </c>
      <c r="DK172" s="36">
        <f>DR172*12*60/(PI() * 'Drive Train'!$F$15)/DJ$2*DJ172</f>
        <v>-463853.80026178429</v>
      </c>
      <c r="DL172" s="2">
        <f>('DEPRECATED - DT-Prelim Calcs'!$C$6*DJ172-DK172)/('DEPRECATED - DT-Prelim Calcs'!$C$6*DJ172)*'DEPRECATED - DT-Prelim Calcs'!$C$7*DJ172</f>
        <v>343.70363624259693</v>
      </c>
      <c r="DM172" s="43">
        <f>DL172/'DEPRECATED - DT-Prelim Calcs'!$C$7*('DEPRECATED - DT-Prelim Calcs'!$C$8-'DEPRECATED - DT-Prelim Calcs'!$C$9)+'DEPRECATED - DT-Prelim Calcs'!$C$9</f>
        <v>18725.653317693712</v>
      </c>
      <c r="DN172" s="43">
        <f t="shared" si="194"/>
        <v>93</v>
      </c>
      <c r="DO172" s="2">
        <f t="shared" si="224"/>
        <v>0.89769520753137932</v>
      </c>
      <c r="DP172" s="43">
        <f>DO172*'DEPRECATED - DT-Prelim Calcs'!$C$21/DJ$2/'DEPRECATED - DT-Prelim Calcs'!$C$19/'DEPRECATED - DT-Prelim Calcs'!$C$18*3.39*'DEPRECATED - DT-Prelim Calcs'!$C$20</f>
        <v>29.053734754561201</v>
      </c>
      <c r="DQ172" s="36">
        <f t="shared" si="225"/>
        <v>0</v>
      </c>
      <c r="DR172" s="43">
        <f>DP171*'DEPRECATED - DT-Prelim Calcs'!$C$11+DR171</f>
        <v>-1443.9553024595016</v>
      </c>
      <c r="DS172" s="43">
        <f>DS171+0.5*DP172*'DEPRECATED - DT-Prelim Calcs'!$C$11^2+DR172*'DEPRECATED - DT-Prelim Calcs'!$C$11</f>
        <v>-1144480.2032859987</v>
      </c>
      <c r="DT172" s="43">
        <f>MIN('Drive Train'!$F$35-DN171*'DEPRECATED - DT-Prelim Calcs'!$C$21*'Drive Train'!$F$39,DT171+DN$2)</f>
        <v>7.1920000000000002</v>
      </c>
      <c r="DU172" s="43">
        <f>'Drive Train'!$F$35-DN172*'DEPRECATED - DT-Prelim Calcs'!$C$21*'Drive Train'!$F$39</f>
        <v>7.1920000000000002</v>
      </c>
      <c r="DV172" s="1">
        <f>IF(DS172&gt;='Drive Train'!$F$29,1,0)</f>
        <v>0</v>
      </c>
      <c r="DW172" s="43">
        <f t="shared" si="226"/>
        <v>103.33333333333333</v>
      </c>
      <c r="DX172" s="49">
        <f>DX171+'DEPRECATED - DT-Prelim Calcs'!$C$11</f>
        <v>672</v>
      </c>
      <c r="DY172" s="2">
        <f>EI172/'Drive Train'!$F$35</f>
        <v>0.57999999999999996</v>
      </c>
      <c r="DZ172" s="36">
        <f>EG172*12*60/(PI() * 'Drive Train'!$F$15)/DY$2*DY172</f>
        <v>-94641.075150298275</v>
      </c>
      <c r="EA172" s="2">
        <f>('DEPRECATED - DT-Prelim Calcs'!$C$6*DY172-DZ172)/('DEPRECATED - DT-Prelim Calcs'!$C$6*DY172)*'DEPRECATED - DT-Prelim Calcs'!$C$7*DY172</f>
        <v>72.291774052492002</v>
      </c>
      <c r="EB172" s="43">
        <f>EA172/'DEPRECATED - DT-Prelim Calcs'!$C$7*('DEPRECATED - DT-Prelim Calcs'!$C$8-'DEPRECATED - DT-Prelim Calcs'!$C$9)+'DEPRECATED - DT-Prelim Calcs'!$C$9</f>
        <v>3939.7832133073998</v>
      </c>
      <c r="EC172" s="43">
        <f t="shared" si="195"/>
        <v>93</v>
      </c>
      <c r="ED172" s="2">
        <f t="shared" si="227"/>
        <v>0.78888366722454539</v>
      </c>
      <c r="EE172" s="43">
        <f>ED172*'DEPRECATED - DT-Prelim Calcs'!$C$21/DY$2/'DEPRECATED - DT-Prelim Calcs'!$C$19/'DEPRECATED - DT-Prelim Calcs'!$C$18*3.39*'DEPRECATED - DT-Prelim Calcs'!$C$20</f>
        <v>29.053734754561201</v>
      </c>
      <c r="EF172" s="36">
        <f t="shared" si="228"/>
        <v>0</v>
      </c>
      <c r="EG172" s="43">
        <f>EE171*'DEPRECATED - DT-Prelim Calcs'!$C$11+EG171</f>
        <v>-258.90256567399564</v>
      </c>
      <c r="EH172" s="43">
        <f>EH171+0.5*EE172*'DEPRECATED - DT-Prelim Calcs'!$C$11^2+EG172*'DEPRECATED - DT-Prelim Calcs'!$C$11</f>
        <v>-1105478.9443301528</v>
      </c>
      <c r="EI172" s="43">
        <f>MIN('Drive Train'!$F$35-EC171*'DEPRECATED - DT-Prelim Calcs'!$C$21*'Drive Train'!$F$39,EI171+EC$2)</f>
        <v>7.1920000000000002</v>
      </c>
      <c r="EJ172" s="43">
        <f>'Drive Train'!$F$35-EC172*'DEPRECATED - DT-Prelim Calcs'!$C$21*'Drive Train'!$F$39</f>
        <v>7.1920000000000002</v>
      </c>
      <c r="EK172" s="1">
        <f>IF(EH172&gt;='Drive Train'!$F$29,1,0)</f>
        <v>0</v>
      </c>
      <c r="EL172" s="43">
        <f t="shared" si="229"/>
        <v>103.33333333333333</v>
      </c>
      <c r="EM172" s="49">
        <f>EM171+'DEPRECATED - DT-Prelim Calcs'!$C$11</f>
        <v>672</v>
      </c>
      <c r="EN172" s="2">
        <f>EX172/'Drive Train'!$F$35</f>
        <v>0.57999999999999996</v>
      </c>
      <c r="EO172" s="36">
        <f>EV172*12*60/(PI() * 'Drive Train'!$F$15)/EN$2*EN172</f>
        <v>-1417976.5004853131</v>
      </c>
      <c r="EP172" s="2">
        <f>('DEPRECATED - DT-Prelim Calcs'!$C$6*EN172-EO172)/('DEPRECATED - DT-Prelim Calcs'!$C$6*EN172)*'DEPRECATED - DT-Prelim Calcs'!$C$7*EN172</f>
        <v>1045.0885052156925</v>
      </c>
      <c r="EQ172" s="43">
        <f>EP172/'DEPRECATED - DT-Prelim Calcs'!$C$7*('DEPRECATED - DT-Prelim Calcs'!$C$8-'DEPRECATED - DT-Prelim Calcs'!$C$9)+'DEPRECATED - DT-Prelim Calcs'!$C$9</f>
        <v>56935.426030407129</v>
      </c>
      <c r="ER172" s="43">
        <f t="shared" si="196"/>
        <v>93</v>
      </c>
      <c r="ES172" s="2">
        <f t="shared" si="230"/>
        <v>0.7035989464435134</v>
      </c>
      <c r="ET172" s="43">
        <f>ES172*'DEPRECATED - DT-Prelim Calcs'!$C$21/EN$2/'DEPRECATED - DT-Prelim Calcs'!$C$19/'DEPRECATED - DT-Prelim Calcs'!$C$18*3.39*'DEPRECATED - DT-Prelim Calcs'!$C$20</f>
        <v>29.053734754561201</v>
      </c>
      <c r="EU172" s="36">
        <f t="shared" si="231"/>
        <v>0</v>
      </c>
      <c r="EV172" s="43">
        <f>ET171*'DEPRECATED - DT-Prelim Calcs'!$C$11+EV171</f>
        <v>-3459.6959901270757</v>
      </c>
      <c r="EW172" s="43">
        <f>EW171+0.5*ET172*'DEPRECATED - DT-Prelim Calcs'!$C$11^2+EV172*'DEPRECATED - DT-Prelim Calcs'!$C$11</f>
        <v>-1991921.77138413</v>
      </c>
      <c r="EX172" s="43">
        <f>MIN('Drive Train'!$F$35-ER171*'DEPRECATED - DT-Prelim Calcs'!$C$21*'Drive Train'!$F$39,EX171+ER$2)</f>
        <v>7.1920000000000002</v>
      </c>
      <c r="EY172" s="43">
        <f>'Drive Train'!$F$35-ER172*'DEPRECATED - DT-Prelim Calcs'!$C$21*'Drive Train'!$F$39</f>
        <v>7.1920000000000002</v>
      </c>
      <c r="EZ172" s="1">
        <f>IF(EW172&gt;='Drive Train'!$F$29,1,0)</f>
        <v>0</v>
      </c>
      <c r="FA172" s="43">
        <f t="shared" si="232"/>
        <v>103.33333333333333</v>
      </c>
      <c r="FB172" s="49">
        <f>FB171+'DEPRECATED - DT-Prelim Calcs'!$C$11</f>
        <v>672</v>
      </c>
      <c r="FC172" s="2">
        <f>FM172/'Drive Train'!$F$35</f>
        <v>0.57999999999999996</v>
      </c>
      <c r="FD172" s="36">
        <f>FK172*12*60/(PI() * 'Drive Train'!$F$15)/FC$2*FC172</f>
        <v>-1919559.8901803212</v>
      </c>
      <c r="FE172" s="2">
        <f>('DEPRECATED - DT-Prelim Calcs'!$C$6*FC172-FD172)/('DEPRECATED - DT-Prelim Calcs'!$C$6*FC172)*'DEPRECATED - DT-Prelim Calcs'!$C$7*FC172</f>
        <v>1413.8073293018347</v>
      </c>
      <c r="FF172" s="43">
        <f>FE172/'DEPRECATED - DT-Prelim Calcs'!$C$7*('DEPRECATED - DT-Prelim Calcs'!$C$8-'DEPRECATED - DT-Prelim Calcs'!$C$9)+'DEPRECATED - DT-Prelim Calcs'!$C$9</f>
        <v>77022.347044055176</v>
      </c>
      <c r="FG172" s="43">
        <f t="shared" si="197"/>
        <v>93</v>
      </c>
      <c r="FH172" s="2">
        <f t="shared" si="233"/>
        <v>0.63495514679048781</v>
      </c>
      <c r="FI172" s="43">
        <f>FH172*'DEPRECATED - DT-Prelim Calcs'!$C$21/FC$2/'DEPRECATED - DT-Prelim Calcs'!$C$19/'DEPRECATED - DT-Prelim Calcs'!$C$18*3.39*'DEPRECATED - DT-Prelim Calcs'!$C$20</f>
        <v>29.053734754561205</v>
      </c>
      <c r="FJ172" s="36">
        <f t="shared" si="234"/>
        <v>0</v>
      </c>
      <c r="FK172" s="43">
        <f>FI171*'DEPRECATED - DT-Prelim Calcs'!$C$11+FK171</f>
        <v>-4226.5736256771288</v>
      </c>
      <c r="FL172" s="43">
        <f>FL171+0.5*FI172*'DEPRECATED - DT-Prelim Calcs'!$C$11^2+FK172*'DEPRECATED - DT-Prelim Calcs'!$C$11</f>
        <v>-2469921.1123660044</v>
      </c>
      <c r="FM172" s="43">
        <f>MIN('Drive Train'!$F$35-FG171*'DEPRECATED - DT-Prelim Calcs'!$C$21*'Drive Train'!$F$39,FM171+FG$2)</f>
        <v>7.1920000000000002</v>
      </c>
      <c r="FN172" s="43">
        <f>'Drive Train'!$F$35-FG172*'DEPRECATED - DT-Prelim Calcs'!$C$21*'Drive Train'!$F$39</f>
        <v>7.1920000000000002</v>
      </c>
      <c r="FO172" s="1">
        <f>IF(FL172&gt;='Drive Train'!$F$29,1,0)</f>
        <v>0</v>
      </c>
      <c r="FP172" s="43">
        <f t="shared" si="235"/>
        <v>103.33333333333333</v>
      </c>
      <c r="FQ172" s="49">
        <f>FQ171+'DEPRECATED - DT-Prelim Calcs'!$C$11</f>
        <v>672</v>
      </c>
      <c r="FR172" s="2">
        <f>GB172/'Drive Train'!$F$35</f>
        <v>0.57999999999999996</v>
      </c>
      <c r="FS172" s="36">
        <f>FZ172*12*60/(PI() * 'Drive Train'!$F$15)/FR$2*FR172</f>
        <v>-926176.3422164286</v>
      </c>
      <c r="FT172" s="2">
        <f>('DEPRECATED - DT-Prelim Calcs'!$C$6*FR172-FS172)/('DEPRECATED - DT-Prelim Calcs'!$C$6*FR172)*'DEPRECATED - DT-Prelim Calcs'!$C$7*FR172</f>
        <v>683.56142962304864</v>
      </c>
      <c r="FU172" s="43">
        <f>FT172/'DEPRECATED - DT-Prelim Calcs'!$C$7*('DEPRECATED - DT-Prelim Calcs'!$C$8-'DEPRECATED - DT-Prelim Calcs'!$C$9)+'DEPRECATED - DT-Prelim Calcs'!$C$9</f>
        <v>37240.29430036011</v>
      </c>
      <c r="FV172" s="43">
        <f t="shared" si="198"/>
        <v>93</v>
      </c>
      <c r="FW172" s="2">
        <f t="shared" si="236"/>
        <v>0.57851468929799987</v>
      </c>
      <c r="FX172" s="43">
        <f>FW172*'DEPRECATED - DT-Prelim Calcs'!$C$21/FR$2/'DEPRECATED - DT-Prelim Calcs'!$C$19/'DEPRECATED - DT-Prelim Calcs'!$C$18*3.39*'DEPRECATED - DT-Prelim Calcs'!$C$20</f>
        <v>29.053734754561201</v>
      </c>
      <c r="FY172" s="36">
        <f t="shared" si="237"/>
        <v>0</v>
      </c>
      <c r="FZ172" s="43">
        <f>FX171*'DEPRECATED - DT-Prelim Calcs'!$C$11+FZ171</f>
        <v>-1858.0260489372913</v>
      </c>
      <c r="GA172" s="43">
        <f>GA171+0.5*FX172*'DEPRECATED - DT-Prelim Calcs'!$C$11^2+FZ172*'DEPRECATED - DT-Prelim Calcs'!$C$11</f>
        <v>-2607546.7919284664</v>
      </c>
      <c r="GB172" s="43">
        <f>MIN('Drive Train'!$F$35-FV171*'DEPRECATED - DT-Prelim Calcs'!$C$21*'Drive Train'!$F$39,GB171+FV$2)</f>
        <v>7.1920000000000002</v>
      </c>
      <c r="GC172" s="43">
        <f>'Drive Train'!$F$35-FV172*'DEPRECATED - DT-Prelim Calcs'!$C$21*'Drive Train'!$F$39</f>
        <v>7.1920000000000002</v>
      </c>
      <c r="GD172" s="1">
        <f>IF(GA172&gt;='Drive Train'!$F$29,1,0)</f>
        <v>0</v>
      </c>
      <c r="GE172" s="43">
        <f t="shared" si="238"/>
        <v>103.33333333333333</v>
      </c>
      <c r="GF172" s="49">
        <f>GF171+'DEPRECATED - DT-Prelim Calcs'!$C$11</f>
        <v>672</v>
      </c>
      <c r="GG172" s="2">
        <f>GQ172/'Drive Train'!$F$35</f>
        <v>0.86451612903225805</v>
      </c>
      <c r="GH172" s="36">
        <f>GO172*12*60/(PI() * 'Drive Train'!$F$15)/GG$2*GG172</f>
        <v>-15095.029558634396</v>
      </c>
      <c r="GI172" s="2">
        <f>('DEPRECATED - DT-Prelim Calcs'!$C$6*GG172-GH172)/('DEPRECATED - DT-Prelim Calcs'!$C$6*GG172)*'DEPRECATED - DT-Prelim Calcs'!$C$7*GG172</f>
        <v>15.151083565223253</v>
      </c>
      <c r="GJ172" s="43">
        <f>GI172/'DEPRECATED - DT-Prelim Calcs'!$C$7*('DEPRECATED - DT-Prelim Calcs'!$C$8-'DEPRECATED - DT-Prelim Calcs'!$C$9)+'DEPRECATED - DT-Prelim Calcs'!$C$9</f>
        <v>826.89485094126678</v>
      </c>
      <c r="GK172" s="43">
        <f t="shared" si="239"/>
        <v>29.999999999999982</v>
      </c>
      <c r="GL172" s="2">
        <f t="shared" si="240"/>
        <v>1.4462867232450001</v>
      </c>
      <c r="GM172" s="43">
        <f>GL172*'DEPRECATED - DT-Prelim Calcs'!$C$21/GG$2/'DEPRECATED - DT-Prelim Calcs'!$C$19/'DEPRECATED - DT-Prelim Calcs'!$C$18*3.39*'DEPRECATED - DT-Prelim Calcs'!$C$20</f>
        <v>29.053734754561201</v>
      </c>
      <c r="GN172" s="36">
        <f t="shared" si="241"/>
        <v>0</v>
      </c>
      <c r="GO172" s="43">
        <f>GM171*'DEPRECATED - DT-Prelim Calcs'!$C$11+GO171</f>
        <v>-50.791025876897621</v>
      </c>
      <c r="GP172" s="43">
        <f>GP171+0.5*GM172*'DEPRECATED - DT-Prelim Calcs'!$C$11^2+GO172*'DEPRECATED - DT-Prelim Calcs'!$C$11</f>
        <v>-224500.59042638374</v>
      </c>
      <c r="GQ172" s="43">
        <f>MIN('Drive Train'!$F$35-GK171*'DEPRECATED - DT-Prelim Calcs'!$C$21*'Drive Train'!$F$39,GQ171+GK$2)</f>
        <v>10.72</v>
      </c>
      <c r="GR172" s="43">
        <f>'Drive Train'!$F$35-GK172*'DEPRECATED - DT-Prelim Calcs'!$C$21*'Drive Train'!$F$39</f>
        <v>10.72</v>
      </c>
      <c r="GS172" s="1">
        <f>IF(GP172&gt;='Drive Train'!$F$29,1,0)</f>
        <v>0</v>
      </c>
      <c r="GT172" s="43">
        <f t="shared" si="242"/>
        <v>33.333333333333314</v>
      </c>
      <c r="GU172" s="49">
        <f>GU171+'DEPRECATED - DT-Prelim Calcs'!$C$11</f>
        <v>672</v>
      </c>
      <c r="GV172" s="2">
        <f>HF172/'Drive Train'!$F$35</f>
        <v>0.84946236559139798</v>
      </c>
      <c r="GW172" s="36">
        <f>HD172*12*60/(PI() * 'Drive Train'!$F$15)/GV$2*GV172</f>
        <v>-21243.867820800962</v>
      </c>
      <c r="GX172" s="2">
        <f>('DEPRECATED - DT-Prelim Calcs'!$C$6*GV172-GW172)/('DEPRECATED - DT-Prelim Calcs'!$C$6*GV172)*'DEPRECATED - DT-Prelim Calcs'!$C$7*GV172</f>
        <v>19.600552174804925</v>
      </c>
      <c r="GY172" s="43">
        <f>GX172/'DEPRECATED - DT-Prelim Calcs'!$C$7*('DEPRECATED - DT-Prelim Calcs'!$C$8-'DEPRECATED - DT-Prelim Calcs'!$C$9)+'DEPRECATED - DT-Prelim Calcs'!$C$9</f>
        <v>1069.2912751945964</v>
      </c>
      <c r="GZ172" s="43">
        <f t="shared" si="199"/>
        <v>33.333333333333314</v>
      </c>
      <c r="HA172" s="2">
        <f t="shared" si="243"/>
        <v>1.4462867232450001</v>
      </c>
      <c r="HB172" s="43">
        <f>HA172*'DEPRECATED - DT-Prelim Calcs'!$C$21/GV$2/'DEPRECATED - DT-Prelim Calcs'!$C$19/'DEPRECATED - DT-Prelim Calcs'!$C$18*3.39*'DEPRECATED - DT-Prelim Calcs'!$C$20</f>
        <v>29.053734754561201</v>
      </c>
      <c r="HC172" s="36">
        <f t="shared" si="244"/>
        <v>0</v>
      </c>
      <c r="HD172" s="43">
        <f>HB171*'DEPRECATED - DT-Prelim Calcs'!$C$11+HD171</f>
        <v>-72.747079868828692</v>
      </c>
      <c r="HE172" s="43">
        <f>HE171+0.5*HB172*'DEPRECATED - DT-Prelim Calcs'!$C$11^2+HD172*'DEPRECATED - DT-Prelim Calcs'!$C$11</f>
        <v>-228938.97428037395</v>
      </c>
      <c r="HF172" s="43">
        <f>MIN('Drive Train'!$F$35-GZ171*'DEPRECATED - DT-Prelim Calcs'!$C$21*'Drive Train'!$F$39,HF171+GZ$2)</f>
        <v>10.533333333333335</v>
      </c>
      <c r="HG172" s="43">
        <f>'Drive Train'!$F$35-GZ172*'DEPRECATED - DT-Prelim Calcs'!$C$21*'Drive Train'!$F$39</f>
        <v>10.533333333333335</v>
      </c>
      <c r="HH172" s="1">
        <f>IF(HE172&gt;='Drive Train'!$F$29,1,0)</f>
        <v>0</v>
      </c>
      <c r="HI172" s="43">
        <f t="shared" si="245"/>
        <v>37.037037037037017</v>
      </c>
      <c r="HJ172" s="49">
        <f>HJ171+'DEPRECATED - DT-Prelim Calcs'!$C$11</f>
        <v>672</v>
      </c>
      <c r="HK172" s="2">
        <f>HU172/'Drive Train'!$F$35</f>
        <v>2.7739881712524892</v>
      </c>
      <c r="HL172" s="36">
        <f>HS172*12*60/(PI() * 'Drive Train'!$F$15)/HK$2*HK172</f>
        <v>-613026.1103115835</v>
      </c>
      <c r="HM172" s="2">
        <f>('DEPRECATED - DT-Prelim Calcs'!$C$6*HK172-HL172)/('DEPRECATED - DT-Prelim Calcs'!$C$6*HK172)*'DEPRECATED - DT-Prelim Calcs'!$C$7*HK172</f>
        <v>463.65145552024734</v>
      </c>
      <c r="HN172" s="43">
        <f>HM172/'DEPRECATED - DT-Prelim Calcs'!$C$7*('DEPRECATED - DT-Prelim Calcs'!$C$8-'DEPRECATED - DT-Prelim Calcs'!$C$9)+'DEPRECATED - DT-Prelim Calcs'!$C$9</f>
        <v>25260.124069386606</v>
      </c>
      <c r="HO172" s="43">
        <f t="shared" si="200"/>
        <v>36.66666666666665</v>
      </c>
      <c r="HP172" s="2">
        <f t="shared" si="246"/>
        <v>1.4462867232450001</v>
      </c>
      <c r="HQ172" s="43">
        <f>HP172*'DEPRECATED - DT-Prelim Calcs'!$C$21/HK$2/'DEPRECATED - DT-Prelim Calcs'!$C$19/'DEPRECATED - DT-Prelim Calcs'!$C$18*3.39*'DEPRECATED - DT-Prelim Calcs'!$C$20</f>
        <v>29.053734754561201</v>
      </c>
      <c r="HR172" s="36">
        <f t="shared" si="247"/>
        <v>0</v>
      </c>
      <c r="HS172" s="43">
        <f>HQ171*'DEPRECATED - DT-Prelim Calcs'!$C$11+HS171</f>
        <v>-642.83643651348746</v>
      </c>
      <c r="HT172" s="43">
        <f>HT171+0.5*HQ172*'DEPRECATED - DT-Prelim Calcs'!$C$11^2+HS172*'DEPRECATED - DT-Prelim Calcs'!$C$11</f>
        <v>-244103.57049653752</v>
      </c>
      <c r="HU172" s="43">
        <f>MIN('Drive Train'!$F$35-HO171*'DEPRECATED - DT-Prelim Calcs'!$C$21*'Drive Train'!$F$39,HU171+HO$2)</f>
        <v>34.397453323530868</v>
      </c>
      <c r="HV172" s="43">
        <f>'Drive Train'!$F$35-HO172*'DEPRECATED - DT-Prelim Calcs'!$C$21*'Drive Train'!$F$39</f>
        <v>10.346666666666668</v>
      </c>
      <c r="HW172" s="1">
        <f>IF(HT172&gt;='Drive Train'!$F$29,1,0)</f>
        <v>0</v>
      </c>
      <c r="HX172" s="43">
        <f t="shared" si="248"/>
        <v>40.740740740740726</v>
      </c>
      <c r="HY172" s="49">
        <f>HY171+'DEPRECATED - DT-Prelim Calcs'!$C$11</f>
        <v>672</v>
      </c>
      <c r="HZ172" s="2">
        <f>IJ172/'Drive Train'!$F$35</f>
        <v>0.8193548387096774</v>
      </c>
      <c r="IA172" s="36">
        <f>IH172*12*60/(PI() * 'Drive Train'!$F$15)/HZ$2*HZ172</f>
        <v>-21078.341469275343</v>
      </c>
      <c r="IB172" s="2">
        <f>('DEPRECATED - DT-Prelim Calcs'!$C$6*HZ172-IA172)/('DEPRECATED - DT-Prelim Calcs'!$C$6*HZ172)*'DEPRECATED - DT-Prelim Calcs'!$C$7*HZ172</f>
        <v>19.337667844159888</v>
      </c>
      <c r="IC172" s="43">
        <f>IB172/'DEPRECATED - DT-Prelim Calcs'!$C$7*('DEPRECATED - DT-Prelim Calcs'!$C$8-'DEPRECATED - DT-Prelim Calcs'!$C$9)+'DEPRECATED - DT-Prelim Calcs'!$C$9</f>
        <v>1054.9699646445313</v>
      </c>
      <c r="ID172" s="43">
        <f t="shared" si="201"/>
        <v>39.999999999999986</v>
      </c>
      <c r="IE172" s="2">
        <f t="shared" si="249"/>
        <v>1.4462867232450001</v>
      </c>
      <c r="IF172" s="43">
        <f>IE172*'DEPRECATED - DT-Prelim Calcs'!$C$21/HZ$2/'DEPRECATED - DT-Prelim Calcs'!$C$19/'DEPRECATED - DT-Prelim Calcs'!$C$18*3.39*'DEPRECATED - DT-Prelim Calcs'!$C$20</f>
        <v>29.053734754561201</v>
      </c>
      <c r="IG172" s="36">
        <f t="shared" si="250"/>
        <v>0</v>
      </c>
      <c r="IH172" s="43">
        <f>IF171*'DEPRECATED - DT-Prelim Calcs'!$C$11+IH171</f>
        <v>-74.832547535786958</v>
      </c>
      <c r="II172" s="43">
        <f>II171+0.5*IF172*'DEPRECATED - DT-Prelim Calcs'!$C$11^2+IH172*'DEPRECATED - DT-Prelim Calcs'!$C$11</f>
        <v>-233163.53947205254</v>
      </c>
      <c r="IJ172" s="43">
        <f>MIN('Drive Train'!$F$35-ID171*'DEPRECATED - DT-Prelim Calcs'!$C$21*'Drive Train'!$F$39,IJ171+ID$2)</f>
        <v>10.16</v>
      </c>
      <c r="IK172" s="43">
        <f>'Drive Train'!$F$35-ID172*'DEPRECATED - DT-Prelim Calcs'!$C$21*'Drive Train'!$F$39</f>
        <v>10.16</v>
      </c>
      <c r="IL172" s="1">
        <f>IF(II172&gt;='Drive Train'!$F$29,1,0)</f>
        <v>0</v>
      </c>
      <c r="IM172" s="43">
        <f t="shared" si="251"/>
        <v>44.444444444444429</v>
      </c>
      <c r="IN172" s="49">
        <f>IN171+'DEPRECATED - DT-Prelim Calcs'!$C$11</f>
        <v>672</v>
      </c>
      <c r="IO172" s="2">
        <f>IY172/'Drive Train'!$F$35</f>
        <v>0.80430107526881722</v>
      </c>
      <c r="IP172" s="36">
        <f>IW172*12*60/(PI() * 'Drive Train'!$F$15)/IO$2*IO172</f>
        <v>-108239.16657619253</v>
      </c>
      <c r="IQ172" s="2">
        <f>('DEPRECATED - DT-Prelim Calcs'!$C$6*IO172-IP172)/('DEPRECATED - DT-Prelim Calcs'!$C$6*IO172)*'DEPRECATED - DT-Prelim Calcs'!$C$7*IO172</f>
        <v>83.339835247139732</v>
      </c>
      <c r="IR172" s="43">
        <f>IQ172/'DEPRECATED - DT-Prelim Calcs'!$C$7*('DEPRECATED - DT-Prelim Calcs'!$C$8-'DEPRECATED - DT-Prelim Calcs'!$C$9)+'DEPRECATED - DT-Prelim Calcs'!$C$9</f>
        <v>4541.6552037620895</v>
      </c>
      <c r="IS172" s="43">
        <f t="shared" si="202"/>
        <v>43.333333333333321</v>
      </c>
      <c r="IT172" s="2">
        <f t="shared" si="252"/>
        <v>1.4462867232450001</v>
      </c>
      <c r="IU172" s="43">
        <f>IT172*'DEPRECATED - DT-Prelim Calcs'!$C$21/IO$2/'DEPRECATED - DT-Prelim Calcs'!$C$19/'DEPRECATED - DT-Prelim Calcs'!$C$18*3.39*'DEPRECATED - DT-Prelim Calcs'!$C$20</f>
        <v>29.053734754561201</v>
      </c>
      <c r="IV172" s="36">
        <f t="shared" si="253"/>
        <v>0</v>
      </c>
      <c r="IW172" s="43">
        <f>IU171*'DEPRECATED - DT-Prelim Calcs'!$C$11+IW171</f>
        <v>-391.46407037061419</v>
      </c>
      <c r="IX172" s="43">
        <f>IX171+0.5*IU172*'DEPRECATED - DT-Prelim Calcs'!$C$11^2+IW172*'DEPRECATED - DT-Prelim Calcs'!$C$11</f>
        <v>-290806.13224080508</v>
      </c>
      <c r="IY172" s="43">
        <f>MIN('Drive Train'!$F$35-IS171*'DEPRECATED - DT-Prelim Calcs'!$C$21*'Drive Train'!$F$39,IY171+IS$2)</f>
        <v>9.9733333333333345</v>
      </c>
      <c r="IZ172" s="43">
        <f>'Drive Train'!$F$35-IS172*'DEPRECATED - DT-Prelim Calcs'!$C$21*'Drive Train'!$F$39</f>
        <v>9.9733333333333345</v>
      </c>
      <c r="JA172" s="1">
        <f>IF(IX172&gt;='Drive Train'!$F$29,1,0)</f>
        <v>0</v>
      </c>
      <c r="JB172" s="43">
        <f t="shared" si="254"/>
        <v>48.148148148148138</v>
      </c>
      <c r="JC172" s="49">
        <f>JC171+'DEPRECATED - DT-Prelim Calcs'!$C$11</f>
        <v>672</v>
      </c>
      <c r="JD172" s="2">
        <f>JN172/'Drive Train'!$F$35</f>
        <v>0.78924731182795704</v>
      </c>
      <c r="JE172" s="36">
        <f>JL172*12*60/(PI() * 'Drive Train'!$F$15)/JD$2*JD172</f>
        <v>-240274.61358297316</v>
      </c>
      <c r="JF172" s="2">
        <f>('DEPRECATED - DT-Prelim Calcs'!$C$6*JD172-JE172)/('DEPRECATED - DT-Prelim Calcs'!$C$6*JD172)*'DEPRECATED - DT-Prelim Calcs'!$C$7*JD172</f>
        <v>180.32977329437659</v>
      </c>
      <c r="JG172" s="43">
        <f>JF172/'DEPRECATED - DT-Prelim Calcs'!$C$7*('DEPRECATED - DT-Prelim Calcs'!$C$8-'DEPRECATED - DT-Prelim Calcs'!$C$9)+'DEPRECATED - DT-Prelim Calcs'!$C$9</f>
        <v>9825.4354108130519</v>
      </c>
      <c r="JH172" s="43">
        <f t="shared" si="203"/>
        <v>46.666666666666657</v>
      </c>
      <c r="JI172" s="2">
        <f t="shared" si="255"/>
        <v>1.4462867232450001</v>
      </c>
      <c r="JJ172" s="43">
        <f>JI172*'DEPRECATED - DT-Prelim Calcs'!$C$21/JD$2/'DEPRECATED - DT-Prelim Calcs'!$C$19/'DEPRECATED - DT-Prelim Calcs'!$C$18*3.39*'DEPRECATED - DT-Prelim Calcs'!$C$20</f>
        <v>29.053734754561201</v>
      </c>
      <c r="JK172" s="36">
        <f t="shared" si="256"/>
        <v>0</v>
      </c>
      <c r="JL172" s="43">
        <f>JJ171*'DEPRECATED - DT-Prelim Calcs'!$C$11+JL171</f>
        <v>-885.56591686225556</v>
      </c>
      <c r="JM172" s="43">
        <f>JM171+0.5*JJ172*'DEPRECATED - DT-Prelim Calcs'!$C$11^2+JL172*'DEPRECATED - DT-Prelim Calcs'!$C$11</f>
        <v>-252303.12308688799</v>
      </c>
      <c r="JN172" s="43">
        <f>MIN('Drive Train'!$F$35-JH171*'DEPRECATED - DT-Prelim Calcs'!$C$21*'Drive Train'!$F$39,JN171+JH$2)</f>
        <v>9.7866666666666671</v>
      </c>
      <c r="JO172" s="43">
        <f>'Drive Train'!$F$35-JH172*'DEPRECATED - DT-Prelim Calcs'!$C$21*'Drive Train'!$F$39</f>
        <v>9.7866666666666671</v>
      </c>
      <c r="JP172" s="1">
        <f>IF(JM172&gt;='Drive Train'!$F$29,1,0)</f>
        <v>0</v>
      </c>
      <c r="JQ172" s="43">
        <f>MIN(JG172,'DEPRECATED - DT-Prelim Calcs'!$C$10)*'DEPRECATED - DT-Prelim Calcs'!$C$11*1000/60/60</f>
        <v>103.33333333333333</v>
      </c>
      <c r="JR172" s="49">
        <f>JR171+'DEPRECATED - DT-Prelim Calcs'!$C$11</f>
        <v>672</v>
      </c>
      <c r="JS172" s="2">
        <f>KC172/'Drive Train'!$F$35</f>
        <v>0.77419354838709686</v>
      </c>
      <c r="JT172" s="36">
        <f>KA172*12*60/(PI() * 'Drive Train'!$F$15)/JS$2*JS172</f>
        <v>-105727.56340409972</v>
      </c>
      <c r="JU172" s="2">
        <f>('DEPRECATED - DT-Prelim Calcs'!$C$6*JS172-JT172)/('DEPRECATED - DT-Prelim Calcs'!$C$6*JS172)*'DEPRECATED - DT-Prelim Calcs'!$C$7*JS172</f>
        <v>81.352327046830126</v>
      </c>
      <c r="JV172" s="43">
        <f>JU172/'DEPRECATED - DT-Prelim Calcs'!$C$7*('DEPRECATED - DT-Prelim Calcs'!$C$8-'DEPRECATED - DT-Prelim Calcs'!$C$9)+'DEPRECATED - DT-Prelim Calcs'!$C$9</f>
        <v>4433.3805032974615</v>
      </c>
      <c r="JW172" s="43">
        <f t="shared" si="204"/>
        <v>49.999999999999993</v>
      </c>
      <c r="JX172" s="2">
        <f t="shared" si="257"/>
        <v>1.4462867232450001</v>
      </c>
      <c r="JY172" s="43">
        <f>JX172*'DEPRECATED - DT-Prelim Calcs'!$C$21/JS$2/'DEPRECATED - DT-Prelim Calcs'!$C$19/'DEPRECATED - DT-Prelim Calcs'!$C$18*3.39*'DEPRECATED - DT-Prelim Calcs'!$C$20</f>
        <v>29.053734754561201</v>
      </c>
      <c r="JZ172" s="36">
        <f t="shared" si="258"/>
        <v>0</v>
      </c>
      <c r="KA172" s="43">
        <f>JY171*'DEPRECATED - DT-Prelim Calcs'!$C$11+KA171</f>
        <v>-397.25081136729676</v>
      </c>
      <c r="KB172" s="43">
        <f>KB171+0.5*JY172*'DEPRECATED - DT-Prelim Calcs'!$C$11^2+KA172*'DEPRECATED - DT-Prelim Calcs'!$C$11</f>
        <v>-272099.3020360666</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103.33333333333333</v>
      </c>
      <c r="KG172" s="49">
        <f>KG171+'DEPRECATED - DT-Prelim Calcs'!$C$11</f>
        <v>672</v>
      </c>
      <c r="KH172" s="2">
        <f>KR172/'Drive Train'!$F$35</f>
        <v>0.75913978494623657</v>
      </c>
      <c r="KI172" s="36">
        <f>KP172*12*60/(PI() * 'Drive Train'!$F$15)/KH$2*KH172</f>
        <v>-283370.40927424963</v>
      </c>
      <c r="KJ172" s="2">
        <f>('DEPRECATED - DT-Prelim Calcs'!$C$6*KH172-KI172)/('DEPRECATED - DT-Prelim Calcs'!$C$6*KH172)*'DEPRECATED - DT-Prelim Calcs'!$C$7*KH172</f>
        <v>211.86870720522717</v>
      </c>
      <c r="KK172" s="43">
        <f>KJ172/'DEPRECATED - DT-Prelim Calcs'!$C$7*('DEPRECATED - DT-Prelim Calcs'!$C$8-'DEPRECATED - DT-Prelim Calcs'!$C$9)+'DEPRECATED - DT-Prelim Calcs'!$C$9</f>
        <v>11543.601213419091</v>
      </c>
      <c r="KL172" s="43">
        <f t="shared" si="205"/>
        <v>53.333333333333329</v>
      </c>
      <c r="KM172" s="2">
        <f t="shared" si="259"/>
        <v>1.4462867232450001</v>
      </c>
      <c r="KN172" s="43">
        <f>KM172*'DEPRECATED - DT-Prelim Calcs'!$C$21/KH$2/'DEPRECATED - DT-Prelim Calcs'!$C$19/'DEPRECATED - DT-Prelim Calcs'!$C$18*3.39*'DEPRECATED - DT-Prelim Calcs'!$C$20</f>
        <v>29.053734754561201</v>
      </c>
      <c r="KO172" s="36">
        <f t="shared" si="260"/>
        <v>0</v>
      </c>
      <c r="KP172" s="43">
        <f>KN171*'DEPRECATED - DT-Prelim Calcs'!$C$11+KP171</f>
        <v>-1085.8225636072625</v>
      </c>
      <c r="KQ172" s="43">
        <f>KQ171+0.5*KN172*'DEPRECATED - DT-Prelim Calcs'!$C$11^2+KP172*'DEPRECATED - DT-Prelim Calcs'!$C$11</f>
        <v>-275193.12231221562</v>
      </c>
      <c r="KR172" s="43">
        <f>MIN('Drive Train'!$F$35-KL171*'DEPRECATED - DT-Prelim Calcs'!$C$21*'Drive Train'!$F$39,KR171+KL$2)</f>
        <v>9.413333333333334</v>
      </c>
      <c r="KS172" s="43">
        <f>'Drive Train'!$F$35-KL172*'DEPRECATED - DT-Prelim Calcs'!$C$21*'Drive Train'!$F$39</f>
        <v>9.413333333333334</v>
      </c>
      <c r="KT172" s="1">
        <f>IF(KQ172&gt;='Drive Train'!$F$29,1,0)</f>
        <v>0</v>
      </c>
      <c r="KU172" s="43">
        <f>MIN(KK172,'DEPRECATED - DT-Prelim Calcs'!$C$10)*'DEPRECATED - DT-Prelim Calcs'!$C$11*1000/60/60</f>
        <v>103.33333333333333</v>
      </c>
      <c r="KV172" s="49">
        <f>KV171+'DEPRECATED - DT-Prelim Calcs'!$C$11</f>
        <v>672</v>
      </c>
      <c r="KW172" s="2">
        <f>LG172/'Drive Train'!$F$35</f>
        <v>0.74408602150537628</v>
      </c>
      <c r="KX172" s="36">
        <f>LE172*12*60/(PI() * 'Drive Train'!$F$15)/KW$2*KW172</f>
        <v>-210366.92056778088</v>
      </c>
      <c r="KY172" s="2">
        <f>('DEPRECATED - DT-Prelim Calcs'!$C$6*KW172-KX172)/('DEPRECATED - DT-Prelim Calcs'!$C$6*KW172)*'DEPRECATED - DT-Prelim Calcs'!$C$7*KW172</f>
        <v>158.13253106827281</v>
      </c>
      <c r="KZ172" s="43">
        <f>KY172/'DEPRECATED - DT-Prelim Calcs'!$C$7*('DEPRECATED - DT-Prelim Calcs'!$C$8-'DEPRECATED - DT-Prelim Calcs'!$C$9)+'DEPRECATED - DT-Prelim Calcs'!$C$9</f>
        <v>8616.1826626745642</v>
      </c>
      <c r="LA172" s="43">
        <f t="shared" si="206"/>
        <v>56.666666666666664</v>
      </c>
      <c r="LB172" s="2">
        <f t="shared" si="261"/>
        <v>1.4462867232450001</v>
      </c>
      <c r="LC172" s="43">
        <f>LB172*'DEPRECATED - DT-Prelim Calcs'!$C$21/KW$2/'DEPRECATED - DT-Prelim Calcs'!$C$19/'DEPRECATED - DT-Prelim Calcs'!$C$18*3.39*'DEPRECATED - DT-Prelim Calcs'!$C$20</f>
        <v>29.053734754561201</v>
      </c>
      <c r="LD172" s="36">
        <f t="shared" si="262"/>
        <v>0</v>
      </c>
      <c r="LE172" s="43">
        <f>LC171*'DEPRECATED - DT-Prelim Calcs'!$C$11+LE171</f>
        <v>-822.39492367676189</v>
      </c>
      <c r="LF172" s="43">
        <f>LF171+0.5*LC172*'DEPRECATED - DT-Prelim Calcs'!$C$11^2+LE172*'DEPRECATED - DT-Prelim Calcs'!$C$11</f>
        <v>-309298.83264448261</v>
      </c>
      <c r="LG172" s="43">
        <f>MIN('Drive Train'!$F$35-LA171*'DEPRECATED - DT-Prelim Calcs'!$C$21*'Drive Train'!$F$39,LG171+LA$2)</f>
        <v>9.2266666666666666</v>
      </c>
      <c r="LH172" s="43">
        <f>'Drive Train'!$F$35-LA172*'DEPRECATED - DT-Prelim Calcs'!$C$21*'Drive Train'!$F$39</f>
        <v>9.2266666666666666</v>
      </c>
      <c r="LI172" s="1">
        <f>IF(LF172&gt;='Drive Train'!$F$29,1,0)</f>
        <v>0</v>
      </c>
      <c r="LJ172" s="43">
        <f>MIN(KZ172,'DEPRECATED - DT-Prelim Calcs'!$C$10)*'DEPRECATED - DT-Prelim Calcs'!$C$11*1000/60/60</f>
        <v>103.33333333333333</v>
      </c>
      <c r="LK172" s="49">
        <f>LK171+'DEPRECATED - DT-Prelim Calcs'!$C$11</f>
        <v>672</v>
      </c>
      <c r="LL172" s="2">
        <f>LV172/'Drive Train'!$F$35</f>
        <v>0.72903225806451621</v>
      </c>
      <c r="LM172" s="36">
        <f>LT172*12*60/(PI() * 'Drive Train'!$F$15)/LL$2*LL172</f>
        <v>-14182.924093788559</v>
      </c>
      <c r="LN172" s="2">
        <f>('DEPRECATED - DT-Prelim Calcs'!$C$6*LL172-LM172)/('DEPRECATED - DT-Prelim Calcs'!$C$6*LL172)*'DEPRECATED - DT-Prelim Calcs'!$C$7*LL172</f>
        <v>13.845166619455551</v>
      </c>
      <c r="LO172" s="43">
        <f>LN172/'DEPRECATED - DT-Prelim Calcs'!$C$7*('DEPRECATED - DT-Prelim Calcs'!$C$8-'DEPRECATED - DT-Prelim Calcs'!$C$9)+'DEPRECATED - DT-Prelim Calcs'!$C$9</f>
        <v>755.75161434347399</v>
      </c>
      <c r="LP172" s="43">
        <f t="shared" si="207"/>
        <v>60</v>
      </c>
      <c r="LQ172" s="2">
        <f t="shared" si="263"/>
        <v>1.4462867232450001</v>
      </c>
      <c r="LR172" s="43">
        <f>LQ172*'DEPRECATED - DT-Prelim Calcs'!$C$21/LL$2/'DEPRECATED - DT-Prelim Calcs'!$C$19/'DEPRECATED - DT-Prelim Calcs'!$C$18*3.39*'DEPRECATED - DT-Prelim Calcs'!$C$20</f>
        <v>29.053734754561201</v>
      </c>
      <c r="LS172" s="36">
        <f t="shared" si="264"/>
        <v>0</v>
      </c>
      <c r="LT172" s="43">
        <f>LR171*'DEPRECATED - DT-Prelim Calcs'!$C$11+LT171</f>
        <v>-56.590711009648558</v>
      </c>
      <c r="LU172" s="43">
        <f>LU171+0.5*LR172*'DEPRECATED - DT-Prelim Calcs'!$C$11^2+LT172*'DEPRECATED - DT-Prelim Calcs'!$C$11</f>
        <v>-297723.84344538458</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103.33333333333333</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1"/>
        <v>0</v>
      </c>
      <c r="X173" s="2">
        <f>MAX(MIN(IF(AND(AI172=1,AG173&lt;0),-1,1)*(W173-$C$9)/($C$8-$C$9)*$C$7-$C$29*AE173/T$2 -  AI172*$C$29/2,X$2),MAX(X$4:X172)*-1)</f>
        <v>-0.27672021620693066</v>
      </c>
      <c r="Y173" s="43">
        <f t="shared" si="182"/>
        <v>0</v>
      </c>
      <c r="Z173" s="43">
        <f t="shared" si="183"/>
        <v>0</v>
      </c>
      <c r="AA173" s="43">
        <f t="shared" si="184"/>
        <v>0</v>
      </c>
      <c r="AB173" s="43" t="e">
        <f t="shared" si="185"/>
        <v>#N/A</v>
      </c>
      <c r="AC173" s="36">
        <f t="shared" si="208"/>
        <v>1</v>
      </c>
      <c r="AD173" s="1">
        <f t="shared" si="186"/>
        <v>1</v>
      </c>
      <c r="AE173" s="43">
        <f t="shared" si="187"/>
        <v>0</v>
      </c>
      <c r="AF173" s="43" t="e">
        <f t="shared" si="188"/>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889.49632897085212</v>
      </c>
      <c r="AK173" s="43">
        <f t="shared" si="265"/>
        <v>0</v>
      </c>
      <c r="AL173" s="49">
        <f>AL172+'DEPRECATED - DT-Prelim Calcs'!$C$11</f>
        <v>676</v>
      </c>
      <c r="AM173" s="2">
        <f>AW173/'Drive Train'!$F$35</f>
        <v>1.4416351892569721</v>
      </c>
      <c r="AN173" s="36">
        <f>AU173*12*60/(PI() * 'Drive Train'!$F$15)/AM$2*AM173</f>
        <v>-11071.318848382783</v>
      </c>
      <c r="AO173" s="2">
        <f>('DEPRECATED - DT-Prelim Calcs'!$C$6*AM173-AN173)/('DEPRECATED - DT-Prelim Calcs'!$C$6*AM173)*'DEPRECATED - DT-Prelim Calcs'!$C$7*AM173</f>
        <v>14.899903112680285</v>
      </c>
      <c r="AP173" s="43">
        <f>AO173/'DEPRECATED - DT-Prelim Calcs'!$C$7*('DEPRECATED - DT-Prelim Calcs'!$C$8-'DEPRECATED - DT-Prelim Calcs'!$C$9)+'DEPRECATED - DT-Prelim Calcs'!$C$9</f>
        <v>813.21113972064234</v>
      </c>
      <c r="AQ173" s="43">
        <f t="shared" si="189"/>
        <v>93</v>
      </c>
      <c r="AR173" s="2">
        <f t="shared" si="209"/>
        <v>2.2794863125072631</v>
      </c>
      <c r="AS173" s="43">
        <f>AR173*'DEPRECATED - DT-Prelim Calcs'!$C$21/AM$2/'DEPRECATED - DT-Prelim Calcs'!$C$19/'DEPRECATED - DT-Prelim Calcs'!$C$18*3.39*'DEPRECATED - DT-Prelim Calcs'!$C$20</f>
        <v>22.895733479335796</v>
      </c>
      <c r="AT173" s="36">
        <f t="shared" si="210"/>
        <v>0</v>
      </c>
      <c r="AU173" s="43">
        <f>AS172*'DEPRECATED - DT-Prelim Calcs'!$C$11+AU172</f>
        <v>-44.678655617902642</v>
      </c>
      <c r="AV173" s="43">
        <f>AV172+0.5*AS173*'DEPRECATED - DT-Prelim Calcs'!$C$11^2+AU173*'DEPRECATED - DT-Prelim Calcs'!$C$11</f>
        <v>9975.904751323229</v>
      </c>
      <c r="AW173" s="43">
        <f>MIN('Drive Train'!$F$35-AQ172*'DEPRECATED - DT-Prelim Calcs'!$C$21*'Drive Train'!$F$39,AW172+AQ$2)</f>
        <v>17.876276346786454</v>
      </c>
      <c r="AX173" s="43">
        <f>'Drive Train'!$F$35-AQ173*'DEPRECATED - DT-Prelim Calcs'!$C$21*'Drive Train'!$F$39</f>
        <v>7.1920000000000002</v>
      </c>
      <c r="AY173" s="1">
        <f>IF(AV173&gt;='Drive Train'!$F$29,1,0)</f>
        <v>1</v>
      </c>
      <c r="AZ173" s="43">
        <f t="shared" si="211"/>
        <v>103.33333333333333</v>
      </c>
      <c r="BA173" s="49">
        <f>BA172+'DEPRECATED - DT-Prelim Calcs'!$C$11</f>
        <v>676</v>
      </c>
      <c r="BB173" s="2">
        <f>BL173/'Drive Train'!$F$35</f>
        <v>0.57999999999999996</v>
      </c>
      <c r="BC173" s="36">
        <f>BJ173*12*60/(PI() * 'Drive Train'!$F$15)/BB$2*BB173</f>
        <v>5382.3137265459527</v>
      </c>
      <c r="BD173" s="2">
        <f>('DEPRECATED - DT-Prelim Calcs'!$C$6*BB173-BC173)/('DEPRECATED - DT-Prelim Calcs'!$C$6*BB173)*'DEPRECATED - DT-Prelim Calcs'!$C$7*BB173</f>
        <v>-1.2363911250000816</v>
      </c>
      <c r="BE173" s="43">
        <f>BD173/'DEPRECATED - DT-Prelim Calcs'!$C$7*('DEPRECATED - DT-Prelim Calcs'!$C$8-'DEPRECATED - DT-Prelim Calcs'!$C$9)+'DEPRECATED - DT-Prelim Calcs'!$C$9</f>
        <v>-65.855635914183551</v>
      </c>
      <c r="BF173" s="43">
        <f t="shared" si="190"/>
        <v>-65.855635914183551</v>
      </c>
      <c r="BG173" s="2">
        <f t="shared" si="212"/>
        <v>-1.9612841445713494</v>
      </c>
      <c r="BH173" s="43">
        <f>BG173*'DEPRECATED - DT-Prelim Calcs'!$C$21/BB$2/'DEPRECATED - DT-Prelim Calcs'!$C$19/'DEPRECATED - DT-Prelim Calcs'!$C$18*3.39*'DEPRECATED - DT-Prelim Calcs'!$C$20</f>
        <v>-28.45502244492226</v>
      </c>
      <c r="BI173" s="36">
        <f t="shared" si="213"/>
        <v>1</v>
      </c>
      <c r="BJ173" s="43">
        <f>BH172*'DEPRECATED - DT-Prelim Calcs'!$C$11+BJ172</f>
        <v>37.376298104845858</v>
      </c>
      <c r="BK173" s="43">
        <f>BK172+0.5*BH173*'DEPRECATED - DT-Prelim Calcs'!$C$11^2+BJ173*'DEPRECATED - DT-Prelim Calcs'!$C$11</f>
        <v>-85679.431823255713</v>
      </c>
      <c r="BL173" s="43">
        <f>MIN('Drive Train'!$F$35-BF172*'DEPRECATED - DT-Prelim Calcs'!$C$21*'Drive Train'!$F$39,BL172+BF$2)</f>
        <v>7.1920000000000002</v>
      </c>
      <c r="BM173" s="43">
        <f>'Drive Train'!$F$35-BF173*'DEPRECATED - DT-Prelim Calcs'!$C$21*'Drive Train'!$F$39</f>
        <v>16.08791561119428</v>
      </c>
      <c r="BN173" s="1">
        <f>IF(BK173&gt;='Drive Train'!$F$29,1,0)</f>
        <v>0</v>
      </c>
      <c r="BO173" s="43">
        <f t="shared" si="214"/>
        <v>-73.172928793537281</v>
      </c>
      <c r="BP173" s="49">
        <f>BP172+'DEPRECATED - DT-Prelim Calcs'!$C$11</f>
        <v>676</v>
      </c>
      <c r="BQ173" s="2">
        <f>CA173/'Drive Train'!$F$35</f>
        <v>4.460351278502487</v>
      </c>
      <c r="BR173" s="36">
        <f>BY173*12*60/(PI() * 'Drive Train'!$F$15)/BQ$2*BQ173</f>
        <v>-1711417.8432292177</v>
      </c>
      <c r="BS173" s="2">
        <f>('DEPRECATED - DT-Prelim Calcs'!$C$6*BQ173-BR173)/('DEPRECATED - DT-Prelim Calcs'!$C$6*BQ173)*'DEPRECATED - DT-Prelim Calcs'!$C$7*BQ173</f>
        <v>1278.9989353872475</v>
      </c>
      <c r="BT173" s="43">
        <f>BS173/'DEPRECATED - DT-Prelim Calcs'!$C$7*('DEPRECATED - DT-Prelim Calcs'!$C$8-'DEPRECATED - DT-Prelim Calcs'!$C$9)+'DEPRECATED - DT-Prelim Calcs'!$C$9</f>
        <v>69678.307674081385</v>
      </c>
      <c r="BU173" s="43">
        <f t="shared" si="191"/>
        <v>93</v>
      </c>
      <c r="BV173" s="2">
        <f t="shared" si="215"/>
        <v>1.5313624128476471</v>
      </c>
      <c r="BW173" s="43">
        <f>BV173*'DEPRECATED - DT-Prelim Calcs'!$C$21/BQ$2/'DEPRECATED - DT-Prelim Calcs'!$C$19/'DEPRECATED - DT-Prelim Calcs'!$C$18*3.39*'DEPRECATED - DT-Prelim Calcs'!$C$20</f>
        <v>29.053734754561201</v>
      </c>
      <c r="BX173" s="36">
        <f t="shared" si="216"/>
        <v>0</v>
      </c>
      <c r="BY173" s="43">
        <f>BW172*'DEPRECATED - DT-Prelim Calcs'!$C$11+BY172</f>
        <v>-1181.7801562623245</v>
      </c>
      <c r="BZ173" s="43">
        <f>BZ172+0.5*BW173*'DEPRECATED - DT-Prelim Calcs'!$C$11^2+BY173*'DEPRECATED - DT-Prelim Calcs'!$C$11</f>
        <v>-210718.78777814162</v>
      </c>
      <c r="CA173" s="43">
        <f>MIN('Drive Train'!$F$35-BU172*'DEPRECATED - DT-Prelim Calcs'!$C$21*'Drive Train'!$F$39,CA172+BU$2)</f>
        <v>55.308355853430839</v>
      </c>
      <c r="CB173" s="43">
        <f>'Drive Train'!$F$35-BU173*'DEPRECATED - DT-Prelim Calcs'!$C$21*'Drive Train'!$F$39</f>
        <v>7.1920000000000002</v>
      </c>
      <c r="CC173" s="1">
        <f>IF(BZ173&gt;='Drive Train'!$F$29,1,0)</f>
        <v>0</v>
      </c>
      <c r="CD173" s="43">
        <f t="shared" si="217"/>
        <v>103.33333333333333</v>
      </c>
      <c r="CE173" s="49">
        <f>CE172+'DEPRECATED - DT-Prelim Calcs'!$C$11</f>
        <v>676</v>
      </c>
      <c r="CF173" s="2">
        <f>CP173/'Drive Train'!$F$35</f>
        <v>0.57999999999999996</v>
      </c>
      <c r="CG173" s="36">
        <f>CN173*12*60/(PI() * 'Drive Train'!$F$15)/CF$2*CF173</f>
        <v>-7028.91466163104</v>
      </c>
      <c r="CH173" s="2">
        <f>('DEPRECATED - DT-Prelim Calcs'!$C$6*CF173-CG173)/('DEPRECATED - DT-Prelim Calcs'!$C$6*CF173)*'DEPRECATED - DT-Prelim Calcs'!$C$7*CF173</f>
        <v>7.8872234738322238</v>
      </c>
      <c r="CI173" s="43">
        <f>CH173/'DEPRECATED - DT-Prelim Calcs'!$C$7*('DEPRECATED - DT-Prelim Calcs'!$C$8-'DEPRECATED - DT-Prelim Calcs'!$C$9)+'DEPRECATED - DT-Prelim Calcs'!$C$9</f>
        <v>431.17709969384498</v>
      </c>
      <c r="CJ173" s="43">
        <f t="shared" si="192"/>
        <v>93</v>
      </c>
      <c r="CK173" s="2">
        <f t="shared" si="218"/>
        <v>1.2396743342100003</v>
      </c>
      <c r="CL173" s="43">
        <f>CK173*'DEPRECATED - DT-Prelim Calcs'!$C$21/CF$2/'DEPRECATED - DT-Prelim Calcs'!$C$19/'DEPRECATED - DT-Prelim Calcs'!$C$18*3.39*'DEPRECATED - DT-Prelim Calcs'!$C$20</f>
        <v>29.053734754561205</v>
      </c>
      <c r="CM173" s="36">
        <f t="shared" si="219"/>
        <v>0</v>
      </c>
      <c r="CN173" s="43">
        <f>CL172*'DEPRECATED - DT-Prelim Calcs'!$C$11+CN172</f>
        <v>-30.216183174178525</v>
      </c>
      <c r="CO173" s="43">
        <f>CO172+0.5*CL173*'DEPRECATED - DT-Prelim Calcs'!$C$11^2+CN173*'DEPRECATED - DT-Prelim Calcs'!$C$11</f>
        <v>-392497.69805872318</v>
      </c>
      <c r="CP173" s="43">
        <f>MIN('Drive Train'!$F$35-CJ172*'DEPRECATED - DT-Prelim Calcs'!$C$21*'Drive Train'!$F$39,CP172+CJ$2)</f>
        <v>7.1920000000000002</v>
      </c>
      <c r="CQ173" s="43">
        <f>'Drive Train'!$F$35-CJ173*'DEPRECATED - DT-Prelim Calcs'!$C$21*'Drive Train'!$F$39</f>
        <v>7.1920000000000002</v>
      </c>
      <c r="CR173" s="1">
        <f>IF(CO173&gt;='Drive Train'!$F$29,1,0)</f>
        <v>0</v>
      </c>
      <c r="CS173" s="43">
        <f t="shared" si="220"/>
        <v>103.33333333333333</v>
      </c>
      <c r="CT173" s="49">
        <f>CT172+'DEPRECATED - DT-Prelim Calcs'!$C$11</f>
        <v>676</v>
      </c>
      <c r="CU173" s="2">
        <f>DE173/'Drive Train'!$F$35</f>
        <v>3.6211328106975356</v>
      </c>
      <c r="CV173" s="36">
        <f>DC173*12*60/(PI() * 'Drive Train'!$F$15)/CU$2*CU173</f>
        <v>-2420990.9975170731</v>
      </c>
      <c r="CW173" s="2">
        <f>('DEPRECATED - DT-Prelim Calcs'!$C$6*CU173-CV173)/('DEPRECATED - DT-Prelim Calcs'!$C$6*CU173)*'DEPRECATED - DT-Prelim Calcs'!$C$7*CU173</f>
        <v>1796.6771220287349</v>
      </c>
      <c r="CX173" s="43">
        <f>CW173/'DEPRECATED - DT-Prelim Calcs'!$C$7*('DEPRECATED - DT-Prelim Calcs'!$C$8-'DEPRECATED - DT-Prelim Calcs'!$C$9)+'DEPRECATED - DT-Prelim Calcs'!$C$9</f>
        <v>97880.179035893758</v>
      </c>
      <c r="CY173" s="43">
        <f t="shared" si="193"/>
        <v>93</v>
      </c>
      <c r="CZ173" s="2">
        <f t="shared" si="221"/>
        <v>1.0413264407364002</v>
      </c>
      <c r="DA173" s="43">
        <f>CZ173*'DEPRECATED - DT-Prelim Calcs'!$C$21/CU$2/'DEPRECATED - DT-Prelim Calcs'!$C$19/'DEPRECATED - DT-Prelim Calcs'!$C$18*3.39*'DEPRECATED - DT-Prelim Calcs'!$C$20</f>
        <v>29.053734754561201</v>
      </c>
      <c r="DB173" s="36">
        <f t="shared" si="222"/>
        <v>0</v>
      </c>
      <c r="DC173" s="43">
        <f>DA172*'DEPRECATED - DT-Prelim Calcs'!$C$11+DC172</f>
        <v>-1400.2556529157091</v>
      </c>
      <c r="DD173" s="43">
        <f>DD172+0.5*DA173*'DEPRECATED - DT-Prelim Calcs'!$C$11^2+DC173*'DEPRECATED - DT-Prelim Calcs'!$C$11</f>
        <v>-681265.621076387</v>
      </c>
      <c r="DE173" s="43">
        <f>MIN('Drive Train'!$F$35-CY172*'DEPRECATED - DT-Prelim Calcs'!$C$21*'Drive Train'!$F$39,DE172+CY$2)</f>
        <v>44.902046852649441</v>
      </c>
      <c r="DF173" s="43">
        <f>'Drive Train'!$F$35-CY173*'DEPRECATED - DT-Prelim Calcs'!$C$21*'Drive Train'!$F$39</f>
        <v>7.1920000000000002</v>
      </c>
      <c r="DG173" s="1">
        <f>IF(DD173&gt;='Drive Train'!$F$29,1,0)</f>
        <v>0</v>
      </c>
      <c r="DH173" s="43">
        <f t="shared" si="223"/>
        <v>103.33333333333333</v>
      </c>
      <c r="DI173" s="49">
        <f>DI172+'DEPRECATED - DT-Prelim Calcs'!$C$11</f>
        <v>676</v>
      </c>
      <c r="DJ173" s="2">
        <f>DT173/'Drive Train'!$F$35</f>
        <v>0.57999999999999996</v>
      </c>
      <c r="DK173" s="36">
        <f>DR173*12*60/(PI() * 'Drive Train'!$F$15)/DJ$2*DJ173</f>
        <v>-426521.10650112241</v>
      </c>
      <c r="DL173" s="2">
        <f>('DEPRECATED - DT-Prelim Calcs'!$C$6*DJ173-DK173)/('DEPRECATED - DT-Prelim Calcs'!$C$6*DJ173)*'DEPRECATED - DT-Prelim Calcs'!$C$7*DJ173</f>
        <v>316.26001026493174</v>
      </c>
      <c r="DM173" s="43">
        <f>DL173/'DEPRECATED - DT-Prelim Calcs'!$C$7*('DEPRECATED - DT-Prelim Calcs'!$C$8-'DEPRECATED - DT-Prelim Calcs'!$C$9)+'DEPRECATED - DT-Prelim Calcs'!$C$9</f>
        <v>17230.590111447771</v>
      </c>
      <c r="DN173" s="43">
        <f t="shared" si="194"/>
        <v>93</v>
      </c>
      <c r="DO173" s="2">
        <f t="shared" si="224"/>
        <v>0.89769520753137932</v>
      </c>
      <c r="DP173" s="43">
        <f>DO173*'DEPRECATED - DT-Prelim Calcs'!$C$21/DJ$2/'DEPRECATED - DT-Prelim Calcs'!$C$19/'DEPRECATED - DT-Prelim Calcs'!$C$18*3.39*'DEPRECATED - DT-Prelim Calcs'!$C$20</f>
        <v>29.053734754561201</v>
      </c>
      <c r="DQ173" s="36">
        <f t="shared" si="225"/>
        <v>0</v>
      </c>
      <c r="DR173" s="43">
        <f>DP172*'DEPRECATED - DT-Prelim Calcs'!$C$11+DR172</f>
        <v>-1327.7403634412567</v>
      </c>
      <c r="DS173" s="43">
        <f>DS172+0.5*DP173*'DEPRECATED - DT-Prelim Calcs'!$C$11^2+DR173*'DEPRECATED - DT-Prelim Calcs'!$C$11</f>
        <v>-1149558.7348617271</v>
      </c>
      <c r="DT173" s="43">
        <f>MIN('Drive Train'!$F$35-DN172*'DEPRECATED - DT-Prelim Calcs'!$C$21*'Drive Train'!$F$39,DT172+DN$2)</f>
        <v>7.1920000000000002</v>
      </c>
      <c r="DU173" s="43">
        <f>'Drive Train'!$F$35-DN173*'DEPRECATED - DT-Prelim Calcs'!$C$21*'Drive Train'!$F$39</f>
        <v>7.1920000000000002</v>
      </c>
      <c r="DV173" s="1">
        <f>IF(DS173&gt;='Drive Train'!$F$29,1,0)</f>
        <v>0</v>
      </c>
      <c r="DW173" s="43">
        <f t="shared" si="226"/>
        <v>103.33333333333333</v>
      </c>
      <c r="DX173" s="49">
        <f>DX172+'DEPRECATED - DT-Prelim Calcs'!$C$11</f>
        <v>676</v>
      </c>
      <c r="DY173" s="2">
        <f>EI173/'Drive Train'!$F$35</f>
        <v>0.57999999999999996</v>
      </c>
      <c r="DZ173" s="36">
        <f>EG173*12*60/(PI() * 'Drive Train'!$F$15)/DY$2*DY173</f>
        <v>-52159.044319200337</v>
      </c>
      <c r="EA173" s="2">
        <f>('DEPRECATED - DT-Prelim Calcs'!$C$6*DY173-DZ173)/('DEPRECATED - DT-Prelim Calcs'!$C$6*DY173)*'DEPRECATED - DT-Prelim Calcs'!$C$7*DY173</f>
        <v>41.062820353769524</v>
      </c>
      <c r="EB173" s="43">
        <f>EA173/'DEPRECATED - DT-Prelim Calcs'!$C$7*('DEPRECATED - DT-Prelim Calcs'!$C$8-'DEPRECATED - DT-Prelim Calcs'!$C$9)+'DEPRECATED - DT-Prelim Calcs'!$C$9</f>
        <v>2238.5043924068473</v>
      </c>
      <c r="EC173" s="43">
        <f t="shared" si="195"/>
        <v>93</v>
      </c>
      <c r="ED173" s="2">
        <f t="shared" si="227"/>
        <v>0.78888366722454539</v>
      </c>
      <c r="EE173" s="43">
        <f>ED173*'DEPRECATED - DT-Prelim Calcs'!$C$21/DY$2/'DEPRECATED - DT-Prelim Calcs'!$C$19/'DEPRECATED - DT-Prelim Calcs'!$C$18*3.39*'DEPRECATED - DT-Prelim Calcs'!$C$20</f>
        <v>29.053734754561201</v>
      </c>
      <c r="EF173" s="36">
        <f t="shared" si="228"/>
        <v>0</v>
      </c>
      <c r="EG173" s="43">
        <f>EE172*'DEPRECATED - DT-Prelim Calcs'!$C$11+EG172</f>
        <v>-142.68762665575082</v>
      </c>
      <c r="EH173" s="43">
        <f>EH172+0.5*EE173*'DEPRECATED - DT-Prelim Calcs'!$C$11^2+EG173*'DEPRECATED - DT-Prelim Calcs'!$C$11</f>
        <v>-1105817.2649587393</v>
      </c>
      <c r="EI173" s="43">
        <f>MIN('Drive Train'!$F$35-EC172*'DEPRECATED - DT-Prelim Calcs'!$C$21*'Drive Train'!$F$39,EI172+EC$2)</f>
        <v>7.1920000000000002</v>
      </c>
      <c r="EJ173" s="43">
        <f>'Drive Train'!$F$35-EC173*'DEPRECATED - DT-Prelim Calcs'!$C$21*'Drive Train'!$F$39</f>
        <v>7.1920000000000002</v>
      </c>
      <c r="EK173" s="1">
        <f>IF(EH173&gt;='Drive Train'!$F$29,1,0)</f>
        <v>0</v>
      </c>
      <c r="EL173" s="43">
        <f t="shared" si="229"/>
        <v>103.33333333333333</v>
      </c>
      <c r="EM173" s="49">
        <f>EM172+'DEPRECATED - DT-Prelim Calcs'!$C$11</f>
        <v>676</v>
      </c>
      <c r="EN173" s="2">
        <f>EX173/'Drive Train'!$F$35</f>
        <v>0.57999999999999996</v>
      </c>
      <c r="EO173" s="36">
        <f>EV173*12*60/(PI() * 'Drive Train'!$F$15)/EN$2*EN173</f>
        <v>-1370345.1325837791</v>
      </c>
      <c r="EP173" s="2">
        <f>('DEPRECATED - DT-Prelim Calcs'!$C$6*EN173-EO173)/('DEPRECATED - DT-Prelim Calcs'!$C$6*EN173)*'DEPRECATED - DT-Prelim Calcs'!$C$7*EN173</f>
        <v>1010.0742237959129</v>
      </c>
      <c r="EQ173" s="43">
        <f>EP173/'DEPRECATED - DT-Prelim Calcs'!$C$7*('DEPRECATED - DT-Prelim Calcs'!$C$8-'DEPRECATED - DT-Prelim Calcs'!$C$9)+'DEPRECATED - DT-Prelim Calcs'!$C$9</f>
        <v>55027.931594851965</v>
      </c>
      <c r="ER173" s="43">
        <f t="shared" si="196"/>
        <v>93</v>
      </c>
      <c r="ES173" s="2">
        <f t="shared" si="230"/>
        <v>0.7035989464435134</v>
      </c>
      <c r="ET173" s="43">
        <f>ES173*'DEPRECATED - DT-Prelim Calcs'!$C$21/EN$2/'DEPRECATED - DT-Prelim Calcs'!$C$19/'DEPRECATED - DT-Prelim Calcs'!$C$18*3.39*'DEPRECATED - DT-Prelim Calcs'!$C$20</f>
        <v>29.053734754561201</v>
      </c>
      <c r="EU173" s="36">
        <f t="shared" si="231"/>
        <v>0</v>
      </c>
      <c r="EV173" s="43">
        <f>ET172*'DEPRECATED - DT-Prelim Calcs'!$C$11+EV172</f>
        <v>-3343.4810511088308</v>
      </c>
      <c r="EW173" s="43">
        <f>EW172+0.5*ET173*'DEPRECATED - DT-Prelim Calcs'!$C$11^2+EV173*'DEPRECATED - DT-Prelim Calcs'!$C$11</f>
        <v>-2005063.2657105289</v>
      </c>
      <c r="EX173" s="43">
        <f>MIN('Drive Train'!$F$35-ER172*'DEPRECATED - DT-Prelim Calcs'!$C$21*'Drive Train'!$F$39,EX172+ER$2)</f>
        <v>7.1920000000000002</v>
      </c>
      <c r="EY173" s="43">
        <f>'Drive Train'!$F$35-ER173*'DEPRECATED - DT-Prelim Calcs'!$C$21*'Drive Train'!$F$39</f>
        <v>7.1920000000000002</v>
      </c>
      <c r="EZ173" s="1">
        <f>IF(EW173&gt;='Drive Train'!$F$29,1,0)</f>
        <v>0</v>
      </c>
      <c r="FA173" s="43">
        <f t="shared" si="232"/>
        <v>103.33333333333333</v>
      </c>
      <c r="FB173" s="49">
        <f>FB172+'DEPRECATED - DT-Prelim Calcs'!$C$11</f>
        <v>676</v>
      </c>
      <c r="FC173" s="2">
        <f>FM173/'Drive Train'!$F$35</f>
        <v>0.57999999999999996</v>
      </c>
      <c r="FD173" s="36">
        <f>FK173*12*60/(PI() * 'Drive Train'!$F$15)/FC$2*FC173</f>
        <v>-1866779.1852083509</v>
      </c>
      <c r="FE173" s="2">
        <f>('DEPRECATED - DT-Prelim Calcs'!$C$6*FC173-FD173)/('DEPRECATED - DT-Prelim Calcs'!$C$6*FC173)*'DEPRECATED - DT-Prelim Calcs'!$C$7*FC173</f>
        <v>1375.0077201609979</v>
      </c>
      <c r="FF173" s="43">
        <f>FE173/'DEPRECATED - DT-Prelim Calcs'!$C$7*('DEPRECATED - DT-Prelim Calcs'!$C$8-'DEPRECATED - DT-Prelim Calcs'!$C$9)+'DEPRECATED - DT-Prelim Calcs'!$C$9</f>
        <v>74908.636993845401</v>
      </c>
      <c r="FG173" s="43">
        <f t="shared" si="197"/>
        <v>93</v>
      </c>
      <c r="FH173" s="2">
        <f t="shared" si="233"/>
        <v>0.63495514679048781</v>
      </c>
      <c r="FI173" s="43">
        <f>FH173*'DEPRECATED - DT-Prelim Calcs'!$C$21/FC$2/'DEPRECATED - DT-Prelim Calcs'!$C$19/'DEPRECATED - DT-Prelim Calcs'!$C$18*3.39*'DEPRECATED - DT-Prelim Calcs'!$C$20</f>
        <v>29.053734754561205</v>
      </c>
      <c r="FJ173" s="36">
        <f t="shared" si="234"/>
        <v>0</v>
      </c>
      <c r="FK173" s="43">
        <f>FI172*'DEPRECATED - DT-Prelim Calcs'!$C$11+FK172</f>
        <v>-4110.3586866588839</v>
      </c>
      <c r="FL173" s="43">
        <f>FL172+0.5*FI173*'DEPRECATED - DT-Prelim Calcs'!$C$11^2+FK173*'DEPRECATED - DT-Prelim Calcs'!$C$11</f>
        <v>-2486130.1172346035</v>
      </c>
      <c r="FM173" s="43">
        <f>MIN('Drive Train'!$F$35-FG172*'DEPRECATED - DT-Prelim Calcs'!$C$21*'Drive Train'!$F$39,FM172+FG$2)</f>
        <v>7.1920000000000002</v>
      </c>
      <c r="FN173" s="43">
        <f>'Drive Train'!$F$35-FG173*'DEPRECATED - DT-Prelim Calcs'!$C$21*'Drive Train'!$F$39</f>
        <v>7.1920000000000002</v>
      </c>
      <c r="FO173" s="1">
        <f>IF(FL173&gt;='Drive Train'!$F$29,1,0)</f>
        <v>0</v>
      </c>
      <c r="FP173" s="43">
        <f t="shared" si="235"/>
        <v>103.33333333333333</v>
      </c>
      <c r="FQ173" s="49">
        <f>FQ172+'DEPRECATED - DT-Prelim Calcs'!$C$11</f>
        <v>676</v>
      </c>
      <c r="FR173" s="2">
        <f>GB173/'Drive Train'!$F$35</f>
        <v>0.57999999999999996</v>
      </c>
      <c r="FS173" s="36">
        <f>FZ173*12*60/(PI() * 'Drive Train'!$F$15)/FR$2*FR173</f>
        <v>-868246.30017402233</v>
      </c>
      <c r="FT173" s="2">
        <f>('DEPRECATED - DT-Prelim Calcs'!$C$6*FR173-FS173)/('DEPRECATED - DT-Prelim Calcs'!$C$6*FR173)*'DEPRECATED - DT-Prelim Calcs'!$C$7*FR173</f>
        <v>640.97649276115442</v>
      </c>
      <c r="FU173" s="43">
        <f>FT173/'DEPRECATED - DT-Prelim Calcs'!$C$7*('DEPRECATED - DT-Prelim Calcs'!$C$8-'DEPRECATED - DT-Prelim Calcs'!$C$9)+'DEPRECATED - DT-Prelim Calcs'!$C$9</f>
        <v>34920.368635495724</v>
      </c>
      <c r="FV173" s="43">
        <f t="shared" si="198"/>
        <v>93</v>
      </c>
      <c r="FW173" s="2">
        <f t="shared" si="236"/>
        <v>0.57851468929799987</v>
      </c>
      <c r="FX173" s="43">
        <f>FW173*'DEPRECATED - DT-Prelim Calcs'!$C$21/FR$2/'DEPRECATED - DT-Prelim Calcs'!$C$19/'DEPRECATED - DT-Prelim Calcs'!$C$18*3.39*'DEPRECATED - DT-Prelim Calcs'!$C$20</f>
        <v>29.053734754561201</v>
      </c>
      <c r="FY173" s="36">
        <f t="shared" si="237"/>
        <v>0</v>
      </c>
      <c r="FZ173" s="43">
        <f>FX172*'DEPRECATED - DT-Prelim Calcs'!$C$11+FZ172</f>
        <v>-1741.8111099190464</v>
      </c>
      <c r="GA173" s="43">
        <f>GA172+0.5*FX173*'DEPRECATED - DT-Prelim Calcs'!$C$11^2+FZ173*'DEPRECATED - DT-Prelim Calcs'!$C$11</f>
        <v>-2614281.6064901063</v>
      </c>
      <c r="GB173" s="43">
        <f>MIN('Drive Train'!$F$35-FV172*'DEPRECATED - DT-Prelim Calcs'!$C$21*'Drive Train'!$F$39,GB172+FV$2)</f>
        <v>7.1920000000000002</v>
      </c>
      <c r="GC173" s="43">
        <f>'Drive Train'!$F$35-FV173*'DEPRECATED - DT-Prelim Calcs'!$C$21*'Drive Train'!$F$39</f>
        <v>7.1920000000000002</v>
      </c>
      <c r="GD173" s="1">
        <f>IF(GA173&gt;='Drive Train'!$F$29,1,0)</f>
        <v>0</v>
      </c>
      <c r="GE173" s="43">
        <f t="shared" si="238"/>
        <v>103.33333333333333</v>
      </c>
      <c r="GF173" s="49">
        <f>GF172+'DEPRECATED - DT-Prelim Calcs'!$C$11</f>
        <v>676</v>
      </c>
      <c r="GG173" s="2">
        <f>GQ173/'Drive Train'!$F$35</f>
        <v>0.86451612903225805</v>
      </c>
      <c r="GH173" s="36">
        <f>GO173*12*60/(PI() * 'Drive Train'!$F$15)/GG$2*GG173</f>
        <v>19443.905407694583</v>
      </c>
      <c r="GI173" s="2">
        <f>('DEPRECATED - DT-Prelim Calcs'!$C$6*GG173-GH173)/('DEPRECATED - DT-Prelim Calcs'!$C$6*GG173)*'DEPRECATED - DT-Prelim Calcs'!$C$7*GG173</f>
        <v>-10.238823173347736</v>
      </c>
      <c r="GJ173" s="43">
        <f>GI173/'DEPRECATED - DT-Prelim Calcs'!$C$7*('DEPRECATED - DT-Prelim Calcs'!$C$8-'DEPRECATED - DT-Prelim Calcs'!$C$9)+'DEPRECATED - DT-Prelim Calcs'!$C$9</f>
        <v>-556.28663556297363</v>
      </c>
      <c r="GK173" s="43">
        <f t="shared" si="239"/>
        <v>-556.28663556297363</v>
      </c>
      <c r="GL173" s="2">
        <f t="shared" si="240"/>
        <v>-11.995708040887143</v>
      </c>
      <c r="GM173" s="43">
        <f>GL173*'DEPRECATED - DT-Prelim Calcs'!$C$21/GG$2/'DEPRECATED - DT-Prelim Calcs'!$C$19/'DEPRECATED - DT-Prelim Calcs'!$C$18*3.39*'DEPRECATED - DT-Prelim Calcs'!$C$20</f>
        <v>-240.97581344805926</v>
      </c>
      <c r="GN173" s="36">
        <f t="shared" si="241"/>
        <v>1</v>
      </c>
      <c r="GO173" s="43">
        <f>GM172*'DEPRECATED - DT-Prelim Calcs'!$C$11+GO172</f>
        <v>65.423913141347185</v>
      </c>
      <c r="GP173" s="43">
        <f>GP172+0.5*GM173*'DEPRECATED - DT-Prelim Calcs'!$C$11^2+GO173*'DEPRECATED - DT-Prelim Calcs'!$C$11</f>
        <v>-226166.70128140281</v>
      </c>
      <c r="GQ173" s="43">
        <f>MIN('Drive Train'!$F$35-GK172*'DEPRECATED - DT-Prelim Calcs'!$C$21*'Drive Train'!$F$39,GQ172+GK$2)</f>
        <v>10.72</v>
      </c>
      <c r="GR173" s="43">
        <f>'Drive Train'!$F$35-GK173*'DEPRECATED - DT-Prelim Calcs'!$C$21*'Drive Train'!$F$39</f>
        <v>43.552051591526521</v>
      </c>
      <c r="GS173" s="1">
        <f>IF(GP173&gt;='Drive Train'!$F$29,1,0)</f>
        <v>0</v>
      </c>
      <c r="GT173" s="43">
        <f t="shared" si="242"/>
        <v>-618.09626173663742</v>
      </c>
      <c r="GU173" s="49">
        <f>GU172+'DEPRECATED - DT-Prelim Calcs'!$C$11</f>
        <v>676</v>
      </c>
      <c r="GV173" s="2">
        <f>HF173/'Drive Train'!$F$35</f>
        <v>0.84946236559139798</v>
      </c>
      <c r="GW173" s="36">
        <f>HD173*12*60/(PI() * 'Drive Train'!$F$15)/GV$2*GV173</f>
        <v>12693.642904820803</v>
      </c>
      <c r="GX173" s="2">
        <f>('DEPRECATED - DT-Prelim Calcs'!$C$6*GV173-GW173)/('DEPRECATED - DT-Prelim Calcs'!$C$6*GV173)*'DEPRECATED - DT-Prelim Calcs'!$C$7*GV173</f>
        <v>-5.3472417598606015</v>
      </c>
      <c r="GY173" s="43">
        <f>GX173/'DEPRECATED - DT-Prelim Calcs'!$C$7*('DEPRECATED - DT-Prelim Calcs'!$C$8-'DEPRECATED - DT-Prelim Calcs'!$C$9)+'DEPRECATED - DT-Prelim Calcs'!$C$9</f>
        <v>-289.8049615446447</v>
      </c>
      <c r="GZ173" s="43">
        <f t="shared" si="199"/>
        <v>-289.8049615446447</v>
      </c>
      <c r="HA173" s="2">
        <f t="shared" si="243"/>
        <v>-6.5145217389555814</v>
      </c>
      <c r="HB173" s="43">
        <f>HA173*'DEPRECATED - DT-Prelim Calcs'!$C$21/GV$2/'DEPRECATED - DT-Prelim Calcs'!$C$19/'DEPRECATED - DT-Prelim Calcs'!$C$18*3.39*'DEPRECATED - DT-Prelim Calcs'!$C$20</f>
        <v>-130.866987585819</v>
      </c>
      <c r="HC173" s="36">
        <f t="shared" si="244"/>
        <v>1</v>
      </c>
      <c r="HD173" s="43">
        <f>HB172*'DEPRECATED - DT-Prelim Calcs'!$C$11+HD172</f>
        <v>43.467859149416114</v>
      </c>
      <c r="HE173" s="43">
        <f>HE172+0.5*HB173*'DEPRECATED - DT-Prelim Calcs'!$C$11^2+HD173*'DEPRECATED - DT-Prelim Calcs'!$C$11</f>
        <v>-229812.03874446283</v>
      </c>
      <c r="HF173" s="43">
        <f>MIN('Drive Train'!$F$35-GZ172*'DEPRECATED - DT-Prelim Calcs'!$C$21*'Drive Train'!$F$39,HF172+GZ$2)</f>
        <v>10.533333333333335</v>
      </c>
      <c r="HG173" s="43">
        <f>'Drive Train'!$F$35-GZ173*'DEPRECATED - DT-Prelim Calcs'!$C$21*'Drive Train'!$F$39</f>
        <v>28.629077846500103</v>
      </c>
      <c r="HH173" s="1">
        <f>IF(HE173&gt;='Drive Train'!$F$29,1,0)</f>
        <v>0</v>
      </c>
      <c r="HI173" s="43">
        <f t="shared" si="245"/>
        <v>-322.00551282738292</v>
      </c>
      <c r="HJ173" s="49">
        <f>HJ172+'DEPRECATED - DT-Prelim Calcs'!$C$11</f>
        <v>676</v>
      </c>
      <c r="HK173" s="2">
        <f>HU173/'Drive Train'!$F$35</f>
        <v>0.83440860215053769</v>
      </c>
      <c r="HL173" s="36">
        <f>HS173*12*60/(PI() * 'Drive Train'!$F$15)/HK$2*HK173</f>
        <v>-151060.61177350482</v>
      </c>
      <c r="HM173" s="2">
        <f>('DEPRECATED - DT-Prelim Calcs'!$C$6*HK173-HL173)/('DEPRECATED - DT-Prelim Calcs'!$C$6*HK173)*'DEPRECATED - DT-Prelim Calcs'!$C$7*HK173</f>
        <v>114.95950004592576</v>
      </c>
      <c r="HN173" s="43">
        <f>HM173/'DEPRECATED - DT-Prelim Calcs'!$C$7*('DEPRECATED - DT-Prelim Calcs'!$C$8-'DEPRECATED - DT-Prelim Calcs'!$C$9)+'DEPRECATED - DT-Prelim Calcs'!$C$9</f>
        <v>6264.219032352672</v>
      </c>
      <c r="HO173" s="43">
        <f t="shared" si="200"/>
        <v>36.66666666666665</v>
      </c>
      <c r="HP173" s="2">
        <f t="shared" si="246"/>
        <v>1.4462867232450001</v>
      </c>
      <c r="HQ173" s="43">
        <f>HP173*'DEPRECATED - DT-Prelim Calcs'!$C$21/HK$2/'DEPRECATED - DT-Prelim Calcs'!$C$19/'DEPRECATED - DT-Prelim Calcs'!$C$18*3.39*'DEPRECATED - DT-Prelim Calcs'!$C$20</f>
        <v>29.053734754561201</v>
      </c>
      <c r="HR173" s="36">
        <f t="shared" si="247"/>
        <v>0</v>
      </c>
      <c r="HS173" s="43">
        <f>HQ172*'DEPRECATED - DT-Prelim Calcs'!$C$11+HS172</f>
        <v>-526.62149749524269</v>
      </c>
      <c r="HT173" s="43">
        <f>HT172+0.5*HQ173*'DEPRECATED - DT-Prelim Calcs'!$C$11^2+HS173*'DEPRECATED - DT-Prelim Calcs'!$C$11</f>
        <v>-245977.62660848201</v>
      </c>
      <c r="HU173" s="43">
        <f>MIN('Drive Train'!$F$35-HO172*'DEPRECATED - DT-Prelim Calcs'!$C$21*'Drive Train'!$F$39,HU172+HO$2)</f>
        <v>10.346666666666668</v>
      </c>
      <c r="HV173" s="43">
        <f>'Drive Train'!$F$35-HO173*'DEPRECATED - DT-Prelim Calcs'!$C$21*'Drive Train'!$F$39</f>
        <v>10.346666666666668</v>
      </c>
      <c r="HW173" s="1">
        <f>IF(HT173&gt;='Drive Train'!$F$29,1,0)</f>
        <v>0</v>
      </c>
      <c r="HX173" s="43">
        <f t="shared" si="248"/>
        <v>40.740740740740726</v>
      </c>
      <c r="HY173" s="49">
        <f>HY172+'DEPRECATED - DT-Prelim Calcs'!$C$11</f>
        <v>676</v>
      </c>
      <c r="HZ173" s="2">
        <f>IJ173/'Drive Train'!$F$35</f>
        <v>0.8193548387096774</v>
      </c>
      <c r="IA173" s="36">
        <f>IH173*12*60/(PI() * 'Drive Train'!$F$15)/HZ$2*HZ173</f>
        <v>11656.320774931974</v>
      </c>
      <c r="IB173" s="2">
        <f>('DEPRECATED - DT-Prelim Calcs'!$C$6*HZ173-IA173)/('DEPRECATED - DT-Prelim Calcs'!$C$6*HZ173)*'DEPRECATED - DT-Prelim Calcs'!$C$7*HZ173</f>
        <v>-4.7259004826947111</v>
      </c>
      <c r="IC173" s="43">
        <f>IB173/'DEPRECATED - DT-Prelim Calcs'!$C$7*('DEPRECATED - DT-Prelim Calcs'!$C$8-'DEPRECATED - DT-Prelim Calcs'!$C$9)+'DEPRECATED - DT-Prelim Calcs'!$C$9</f>
        <v>-255.95577256471182</v>
      </c>
      <c r="ID173" s="43">
        <f t="shared" si="201"/>
        <v>-255.95577256471182</v>
      </c>
      <c r="IE173" s="2">
        <f t="shared" si="249"/>
        <v>-5.8371775966308022</v>
      </c>
      <c r="IF173" s="43">
        <f>IE173*'DEPRECATED - DT-Prelim Calcs'!$C$21/HZ$2/'DEPRECATED - DT-Prelim Calcs'!$C$19/'DEPRECATED - DT-Prelim Calcs'!$C$18*3.39*'DEPRECATED - DT-Prelim Calcs'!$C$20</f>
        <v>-117.26015794936507</v>
      </c>
      <c r="IG173" s="36">
        <f t="shared" si="250"/>
        <v>1</v>
      </c>
      <c r="IH173" s="43">
        <f>IF172*'DEPRECATED - DT-Prelim Calcs'!$C$11+IH172</f>
        <v>41.382391482457848</v>
      </c>
      <c r="II173" s="43">
        <f>II172+0.5*IF173*'DEPRECATED - DT-Prelim Calcs'!$C$11^2+IH173*'DEPRECATED - DT-Prelim Calcs'!$C$11</f>
        <v>-233936.09116971761</v>
      </c>
      <c r="IJ173" s="43">
        <f>MIN('Drive Train'!$F$35-ID172*'DEPRECATED - DT-Prelim Calcs'!$C$21*'Drive Train'!$F$39,IJ172+ID$2)</f>
        <v>10.16</v>
      </c>
      <c r="IK173" s="43">
        <f>'Drive Train'!$F$35-ID173*'DEPRECATED - DT-Prelim Calcs'!$C$21*'Drive Train'!$F$39</f>
        <v>26.733523263623862</v>
      </c>
      <c r="IL173" s="1">
        <f>IF(II173&gt;='Drive Train'!$F$29,1,0)</f>
        <v>0</v>
      </c>
      <c r="IM173" s="43">
        <f t="shared" si="251"/>
        <v>-284.39530284967981</v>
      </c>
      <c r="IN173" s="49">
        <f>IN172+'DEPRECATED - DT-Prelim Calcs'!$C$11</f>
        <v>676</v>
      </c>
      <c r="IO173" s="2">
        <f>IY173/'Drive Train'!$F$35</f>
        <v>0.80430107526881722</v>
      </c>
      <c r="IP173" s="36">
        <f>IW173*12*60/(PI() * 'Drive Train'!$F$15)/IO$2*IO173</f>
        <v>-76105.928572692428</v>
      </c>
      <c r="IQ173" s="2">
        <f>('DEPRECATED - DT-Prelim Calcs'!$C$6*IO173-IP173)/('DEPRECATED - DT-Prelim Calcs'!$C$6*IO173)*'DEPRECATED - DT-Prelim Calcs'!$C$7*IO173</f>
        <v>59.718379724190605</v>
      </c>
      <c r="IR173" s="43">
        <f>IQ173/'DEPRECATED - DT-Prelim Calcs'!$C$7*('DEPRECATED - DT-Prelim Calcs'!$C$8-'DEPRECATED - DT-Prelim Calcs'!$C$9)+'DEPRECATED - DT-Prelim Calcs'!$C$9</f>
        <v>3254.814716317846</v>
      </c>
      <c r="IS173" s="43">
        <f t="shared" si="202"/>
        <v>43.333333333333321</v>
      </c>
      <c r="IT173" s="2">
        <f t="shared" si="252"/>
        <v>1.4462867232450001</v>
      </c>
      <c r="IU173" s="43">
        <f>IT173*'DEPRECATED - DT-Prelim Calcs'!$C$21/IO$2/'DEPRECATED - DT-Prelim Calcs'!$C$19/'DEPRECATED - DT-Prelim Calcs'!$C$18*3.39*'DEPRECATED - DT-Prelim Calcs'!$C$20</f>
        <v>29.053734754561201</v>
      </c>
      <c r="IV173" s="36">
        <f t="shared" si="253"/>
        <v>0</v>
      </c>
      <c r="IW173" s="43">
        <f>IU172*'DEPRECATED - DT-Prelim Calcs'!$C$11+IW172</f>
        <v>-275.24913135236937</v>
      </c>
      <c r="IX173" s="43">
        <f>IX172+0.5*IU173*'DEPRECATED - DT-Prelim Calcs'!$C$11^2+IW173*'DEPRECATED - DT-Prelim Calcs'!$C$11</f>
        <v>-291674.69888817804</v>
      </c>
      <c r="IY173" s="43">
        <f>MIN('Drive Train'!$F$35-IS172*'DEPRECATED - DT-Prelim Calcs'!$C$21*'Drive Train'!$F$39,IY172+IS$2)</f>
        <v>9.9733333333333345</v>
      </c>
      <c r="IZ173" s="43">
        <f>'Drive Train'!$F$35-IS173*'DEPRECATED - DT-Prelim Calcs'!$C$21*'Drive Train'!$F$39</f>
        <v>9.9733333333333345</v>
      </c>
      <c r="JA173" s="1">
        <f>IF(IX173&gt;='Drive Train'!$F$29,1,0)</f>
        <v>0</v>
      </c>
      <c r="JB173" s="43">
        <f t="shared" si="254"/>
        <v>48.148148148148138</v>
      </c>
      <c r="JC173" s="49">
        <f>JC172+'DEPRECATED - DT-Prelim Calcs'!$C$11</f>
        <v>676</v>
      </c>
      <c r="JD173" s="2">
        <f>JN173/'Drive Train'!$F$35</f>
        <v>0.78924731182795704</v>
      </c>
      <c r="JE173" s="36">
        <f>JL173*12*60/(PI() * 'Drive Train'!$F$15)/JD$2*JD173</f>
        <v>-208742.79982018034</v>
      </c>
      <c r="JF173" s="2">
        <f>('DEPRECATED - DT-Prelim Calcs'!$C$6*JD173-JE173)/('DEPRECATED - DT-Prelim Calcs'!$C$6*JD173)*'DEPRECATED - DT-Prelim Calcs'!$C$7*JD173</f>
        <v>157.15043057533296</v>
      </c>
      <c r="JG173" s="43">
        <f>JF173/'DEPRECATED - DT-Prelim Calcs'!$C$7*('DEPRECATED - DT-Prelim Calcs'!$C$8-'DEPRECATED - DT-Prelim Calcs'!$C$9)+'DEPRECATED - DT-Prelim Calcs'!$C$9</f>
        <v>8562.680173133811</v>
      </c>
      <c r="JH173" s="43">
        <f t="shared" si="203"/>
        <v>46.666666666666657</v>
      </c>
      <c r="JI173" s="2">
        <f t="shared" si="255"/>
        <v>1.4462867232450001</v>
      </c>
      <c r="JJ173" s="43">
        <f>JI173*'DEPRECATED - DT-Prelim Calcs'!$C$21/JD$2/'DEPRECATED - DT-Prelim Calcs'!$C$19/'DEPRECATED - DT-Prelim Calcs'!$C$18*3.39*'DEPRECATED - DT-Prelim Calcs'!$C$20</f>
        <v>29.053734754561201</v>
      </c>
      <c r="JK173" s="36">
        <f t="shared" si="256"/>
        <v>0</v>
      </c>
      <c r="JL173" s="43">
        <f>JJ172*'DEPRECATED - DT-Prelim Calcs'!$C$11+JL172</f>
        <v>-769.3509778440108</v>
      </c>
      <c r="JM173" s="43">
        <f>JM172+0.5*JJ173*'DEPRECATED - DT-Prelim Calcs'!$C$11^2+JL173*'DEPRECATED - DT-Prelim Calcs'!$C$11</f>
        <v>-255148.09712022755</v>
      </c>
      <c r="JN173" s="43">
        <f>MIN('Drive Train'!$F$35-JH172*'DEPRECATED - DT-Prelim Calcs'!$C$21*'Drive Train'!$F$39,JN172+JH$2)</f>
        <v>9.7866666666666671</v>
      </c>
      <c r="JO173" s="43">
        <f>'Drive Train'!$F$35-JH173*'DEPRECATED - DT-Prelim Calcs'!$C$21*'Drive Train'!$F$39</f>
        <v>9.7866666666666671</v>
      </c>
      <c r="JP173" s="1">
        <f>IF(JM173&gt;='Drive Train'!$F$29,1,0)</f>
        <v>0</v>
      </c>
      <c r="JQ173" s="43">
        <f>MIN(JG173,'DEPRECATED - DT-Prelim Calcs'!$C$10)*'DEPRECATED - DT-Prelim Calcs'!$C$11*1000/60/60</f>
        <v>103.33333333333333</v>
      </c>
      <c r="JR173" s="49">
        <f>JR172+'DEPRECATED - DT-Prelim Calcs'!$C$11</f>
        <v>676</v>
      </c>
      <c r="JS173" s="2">
        <f>KC173/'Drive Train'!$F$35</f>
        <v>0.77419354838709686</v>
      </c>
      <c r="JT173" s="36">
        <f>KA173*12*60/(PI() * 'Drive Train'!$F$15)/JS$2*JS173</f>
        <v>-74797.173882014074</v>
      </c>
      <c r="JU173" s="2">
        <f>('DEPRECATED - DT-Prelim Calcs'!$C$6*JS173-JT173)/('DEPRECATED - DT-Prelim Calcs'!$C$6*JS173)*'DEPRECATED - DT-Prelim Calcs'!$C$7*JS173</f>
        <v>58.615097131691925</v>
      </c>
      <c r="JV173" s="43">
        <f>JU173/'DEPRECATED - DT-Prelim Calcs'!$C$7*('DEPRECATED - DT-Prelim Calcs'!$C$8-'DEPRECATED - DT-Prelim Calcs'!$C$9)+'DEPRECATED - DT-Prelim Calcs'!$C$9</f>
        <v>3194.7105153832167</v>
      </c>
      <c r="JW173" s="43">
        <f t="shared" si="204"/>
        <v>49.999999999999993</v>
      </c>
      <c r="JX173" s="2">
        <f t="shared" si="257"/>
        <v>1.4462867232450001</v>
      </c>
      <c r="JY173" s="43">
        <f>JX173*'DEPRECATED - DT-Prelim Calcs'!$C$21/JS$2/'DEPRECATED - DT-Prelim Calcs'!$C$19/'DEPRECATED - DT-Prelim Calcs'!$C$18*3.39*'DEPRECATED - DT-Prelim Calcs'!$C$20</f>
        <v>29.053734754561201</v>
      </c>
      <c r="JZ173" s="36">
        <f t="shared" si="258"/>
        <v>0</v>
      </c>
      <c r="KA173" s="43">
        <f>JY172*'DEPRECATED - DT-Prelim Calcs'!$C$11+KA172</f>
        <v>-281.03587234905194</v>
      </c>
      <c r="KB173" s="43">
        <f>KB172+0.5*JY173*'DEPRECATED - DT-Prelim Calcs'!$C$11^2+KA173*'DEPRECATED - DT-Prelim Calcs'!$C$11</f>
        <v>-272991.01564742631</v>
      </c>
      <c r="KC173" s="43">
        <f>MIN('Drive Train'!$F$35-JW172*'DEPRECATED - DT-Prelim Calcs'!$C$21*'Drive Train'!$F$39,KC172+JW$2)</f>
        <v>9.6000000000000014</v>
      </c>
      <c r="KD173" s="43">
        <f>'Drive Train'!$F$35-JW173*'DEPRECATED - DT-Prelim Calcs'!$C$21*'Drive Train'!$F$39</f>
        <v>9.6000000000000014</v>
      </c>
      <c r="KE173" s="1">
        <f>IF(KB173&gt;='Drive Train'!$F$29,1,0)</f>
        <v>0</v>
      </c>
      <c r="KF173" s="43">
        <f>MIN(JV173,'DEPRECATED - DT-Prelim Calcs'!$C$10)*'DEPRECATED - DT-Prelim Calcs'!$C$11*1000/60/60</f>
        <v>103.33333333333333</v>
      </c>
      <c r="KG173" s="49">
        <f>KG172+'DEPRECATED - DT-Prelim Calcs'!$C$11</f>
        <v>676</v>
      </c>
      <c r="KH173" s="2">
        <f>KR173/'Drive Train'!$F$35</f>
        <v>0.75913978494623657</v>
      </c>
      <c r="KI173" s="36">
        <f>KP173*12*60/(PI() * 'Drive Train'!$F$15)/KH$2*KH173</f>
        <v>-253041.44399287121</v>
      </c>
      <c r="KJ173" s="2">
        <f>('DEPRECATED - DT-Prelim Calcs'!$C$6*KH173-KI173)/('DEPRECATED - DT-Prelim Calcs'!$C$6*KH173)*'DEPRECATED - DT-Prelim Calcs'!$C$7*KH173</f>
        <v>189.57359009399443</v>
      </c>
      <c r="KK173" s="43">
        <f>KJ173/'DEPRECATED - DT-Prelim Calcs'!$C$7*('DEPRECATED - DT-Prelim Calcs'!$C$8-'DEPRECATED - DT-Prelim Calcs'!$C$9)+'DEPRECATED - DT-Prelim Calcs'!$C$9</f>
        <v>10329.016475269844</v>
      </c>
      <c r="KL173" s="43">
        <f t="shared" si="205"/>
        <v>53.333333333333329</v>
      </c>
      <c r="KM173" s="2">
        <f t="shared" si="259"/>
        <v>1.4462867232450001</v>
      </c>
      <c r="KN173" s="43">
        <f>KM173*'DEPRECATED - DT-Prelim Calcs'!$C$21/KH$2/'DEPRECATED - DT-Prelim Calcs'!$C$19/'DEPRECATED - DT-Prelim Calcs'!$C$18*3.39*'DEPRECATED - DT-Prelim Calcs'!$C$20</f>
        <v>29.053734754561201</v>
      </c>
      <c r="KO173" s="36">
        <f t="shared" si="260"/>
        <v>0</v>
      </c>
      <c r="KP173" s="43">
        <f>KN172*'DEPRECATED - DT-Prelim Calcs'!$C$11+KP172</f>
        <v>-969.60762458901775</v>
      </c>
      <c r="KQ173" s="43">
        <f>KQ172+0.5*KN173*'DEPRECATED - DT-Prelim Calcs'!$C$11^2+KP173*'DEPRECATED - DT-Prelim Calcs'!$C$11</f>
        <v>-278839.12293253519</v>
      </c>
      <c r="KR173" s="43">
        <f>MIN('Drive Train'!$F$35-KL172*'DEPRECATED - DT-Prelim Calcs'!$C$21*'Drive Train'!$F$39,KR172+KL$2)</f>
        <v>9.413333333333334</v>
      </c>
      <c r="KS173" s="43">
        <f>'Drive Train'!$F$35-KL173*'DEPRECATED - DT-Prelim Calcs'!$C$21*'Drive Train'!$F$39</f>
        <v>9.413333333333334</v>
      </c>
      <c r="KT173" s="1">
        <f>IF(KQ173&gt;='Drive Train'!$F$29,1,0)</f>
        <v>0</v>
      </c>
      <c r="KU173" s="43">
        <f>MIN(KK173,'DEPRECATED - DT-Prelim Calcs'!$C$10)*'DEPRECATED - DT-Prelim Calcs'!$C$11*1000/60/60</f>
        <v>103.33333333333333</v>
      </c>
      <c r="KV173" s="49">
        <f>KV172+'DEPRECATED - DT-Prelim Calcs'!$C$11</f>
        <v>676</v>
      </c>
      <c r="KW173" s="2">
        <f>LG173/'Drive Train'!$F$35</f>
        <v>0.74408602150537628</v>
      </c>
      <c r="KX173" s="36">
        <f>LE173*12*60/(PI() * 'Drive Train'!$F$15)/KW$2*KW173</f>
        <v>-180639.37952710968</v>
      </c>
      <c r="KY173" s="2">
        <f>('DEPRECATED - DT-Prelim Calcs'!$C$6*KW173-KX173)/('DEPRECATED - DT-Prelim Calcs'!$C$6*KW173)*'DEPRECATED - DT-Prelim Calcs'!$C$7*KW173</f>
        <v>136.27952676094554</v>
      </c>
      <c r="KZ173" s="43">
        <f>KY173/'DEPRECATED - DT-Prelim Calcs'!$C$7*('DEPRECATED - DT-Prelim Calcs'!$C$8-'DEPRECATED - DT-Prelim Calcs'!$C$9)+'DEPRECATED - DT-Prelim Calcs'!$C$9</f>
        <v>7425.6831742903159</v>
      </c>
      <c r="LA173" s="43">
        <f t="shared" si="206"/>
        <v>56.666666666666664</v>
      </c>
      <c r="LB173" s="2">
        <f t="shared" si="261"/>
        <v>1.4462867232450001</v>
      </c>
      <c r="LC173" s="43">
        <f>LB173*'DEPRECATED - DT-Prelim Calcs'!$C$21/KW$2/'DEPRECATED - DT-Prelim Calcs'!$C$19/'DEPRECATED - DT-Prelim Calcs'!$C$18*3.39*'DEPRECATED - DT-Prelim Calcs'!$C$20</f>
        <v>29.053734754561201</v>
      </c>
      <c r="LD173" s="36">
        <f t="shared" si="262"/>
        <v>0</v>
      </c>
      <c r="LE173" s="43">
        <f>LC172*'DEPRECATED - DT-Prelim Calcs'!$C$11+LE172</f>
        <v>-706.17998465851713</v>
      </c>
      <c r="LF173" s="43">
        <f>LF172+0.5*LC173*'DEPRECATED - DT-Prelim Calcs'!$C$11^2+LE173*'DEPRECATED - DT-Prelim Calcs'!$C$11</f>
        <v>-311891.1227050802</v>
      </c>
      <c r="LG173" s="43">
        <f>MIN('Drive Train'!$F$35-LA172*'DEPRECATED - DT-Prelim Calcs'!$C$21*'Drive Train'!$F$39,LG172+LA$2)</f>
        <v>9.2266666666666666</v>
      </c>
      <c r="LH173" s="43">
        <f>'Drive Train'!$F$35-LA173*'DEPRECATED - DT-Prelim Calcs'!$C$21*'Drive Train'!$F$39</f>
        <v>9.2266666666666666</v>
      </c>
      <c r="LI173" s="1">
        <f>IF(LF173&gt;='Drive Train'!$F$29,1,0)</f>
        <v>0</v>
      </c>
      <c r="LJ173" s="43">
        <f>MIN(KZ173,'DEPRECATED - DT-Prelim Calcs'!$C$10)*'DEPRECATED - DT-Prelim Calcs'!$C$11*1000/60/60</f>
        <v>103.33333333333333</v>
      </c>
      <c r="LK173" s="49">
        <f>LK172+'DEPRECATED - DT-Prelim Calcs'!$C$11</f>
        <v>676</v>
      </c>
      <c r="LL173" s="2">
        <f>LV173/'Drive Train'!$F$35</f>
        <v>0.72903225806451621</v>
      </c>
      <c r="LM173" s="36">
        <f>LT173*12*60/(PI() * 'Drive Train'!$F$15)/LL$2*LL173</f>
        <v>14943.192706175436</v>
      </c>
      <c r="LN173" s="2">
        <f>('DEPRECATED - DT-Prelim Calcs'!$C$6*LL173-LM173)/('DEPRECATED - DT-Prelim Calcs'!$C$6*LL173)*'DEPRECATED - DT-Prelim Calcs'!$C$7*LL173</f>
        <v>-7.5657248839662588</v>
      </c>
      <c r="LO173" s="43">
        <f>LN173/'DEPRECATED - DT-Prelim Calcs'!$C$7*('DEPRECATED - DT-Prelim Calcs'!$C$8-'DEPRECATED - DT-Prelim Calcs'!$C$9)+'DEPRECATED - DT-Prelim Calcs'!$C$9</f>
        <v>-410.66262427577374</v>
      </c>
      <c r="LP173" s="43">
        <f t="shared" si="207"/>
        <v>-410.66262427577374</v>
      </c>
      <c r="LQ173" s="2">
        <f t="shared" si="263"/>
        <v>-9.1668657955577935</v>
      </c>
      <c r="LR173" s="43">
        <f>LQ173*'DEPRECATED - DT-Prelim Calcs'!$C$21/LL$2/'DEPRECATED - DT-Prelim Calcs'!$C$19/'DEPRECATED - DT-Prelim Calcs'!$C$18*3.39*'DEPRECATED - DT-Prelim Calcs'!$C$20</f>
        <v>-184.14860834595339</v>
      </c>
      <c r="LS173" s="36">
        <f t="shared" si="264"/>
        <v>1</v>
      </c>
      <c r="LT173" s="43">
        <f>LR172*'DEPRECATED - DT-Prelim Calcs'!$C$11+LT172</f>
        <v>59.624228008596248</v>
      </c>
      <c r="LU173" s="43">
        <f>LU172+0.5*LR173*'DEPRECATED - DT-Prelim Calcs'!$C$11^2+LT173*'DEPRECATED - DT-Prelim Calcs'!$C$11</f>
        <v>-298958.53540011781</v>
      </c>
      <c r="LV173" s="43">
        <f>MIN('Drive Train'!$F$35-LP172*'DEPRECATED - DT-Prelim Calcs'!$C$21*'Drive Train'!$F$39,LV172+LP$2)</f>
        <v>9.0400000000000009</v>
      </c>
      <c r="LW173" s="43">
        <f>'Drive Train'!$F$35-LP173*'DEPRECATED - DT-Prelim Calcs'!$C$21*'Drive Train'!$F$39</f>
        <v>35.397106959443327</v>
      </c>
      <c r="LX173" s="1">
        <f>IF(LU173&gt;='Drive Train'!$F$29,1,0)</f>
        <v>0</v>
      </c>
      <c r="LY173" s="43">
        <f>MIN(LO173,'DEPRECATED - DT-Prelim Calcs'!$C$10)*'DEPRECATED - DT-Prelim Calcs'!$C$11*1000/60/60</f>
        <v>-456.29180475085974</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1"/>
        <v>0</v>
      </c>
      <c r="X174" s="2">
        <f>MAX(MIN(IF(AND(AI173=1,AG174&lt;0),-1,1)*(W174-$C$9)/($C$8-$C$9)*$C$7-$C$29*AE174/T$2 -  AI173*$C$29/2,X$2),MAX(X$4:X173)*-1)</f>
        <v>-0.27672021620693066</v>
      </c>
      <c r="Y174" s="43">
        <f t="shared" si="182"/>
        <v>0</v>
      </c>
      <c r="Z174" s="43">
        <f t="shared" si="183"/>
        <v>0</v>
      </c>
      <c r="AA174" s="43">
        <f t="shared" si="184"/>
        <v>0</v>
      </c>
      <c r="AB174" s="43" t="e">
        <f t="shared" si="185"/>
        <v>#N/A</v>
      </c>
      <c r="AC174" s="36">
        <f t="shared" si="208"/>
        <v>1</v>
      </c>
      <c r="AD174" s="1">
        <f t="shared" si="186"/>
        <v>1</v>
      </c>
      <c r="AE174" s="43">
        <f t="shared" si="187"/>
        <v>0</v>
      </c>
      <c r="AF174" s="43" t="e">
        <f t="shared" si="188"/>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889.49632897085212</v>
      </c>
      <c r="AK174" s="43">
        <f t="shared" si="265"/>
        <v>0</v>
      </c>
      <c r="AL174" s="49">
        <f>AL173+'DEPRECATED - DT-Prelim Calcs'!$C$11</f>
        <v>680</v>
      </c>
      <c r="AM174" s="2">
        <f>AW174/'Drive Train'!$F$35</f>
        <v>0.57999999999999996</v>
      </c>
      <c r="AN174" s="36">
        <f>AU174*12*60/(PI() * 'Drive Train'!$F$15)/AM$2*AM174</f>
        <v>4676.1059065370955</v>
      </c>
      <c r="AO174" s="2">
        <f>('DEPRECATED - DT-Prelim Calcs'!$C$6*AM174-AN174)/('DEPRECATED - DT-Prelim Calcs'!$C$6*AM174)*'DEPRECATED - DT-Prelim Calcs'!$C$7*AM174</f>
        <v>-0.71725089367695616</v>
      </c>
      <c r="AP174" s="43">
        <f>AO174/'DEPRECATED - DT-Prelim Calcs'!$C$7*('DEPRECATED - DT-Prelim Calcs'!$C$8-'DEPRECATED - DT-Prelim Calcs'!$C$9)+'DEPRECATED - DT-Prelim Calcs'!$C$9</f>
        <v>-37.574115849565523</v>
      </c>
      <c r="AQ174" s="43">
        <f t="shared" si="189"/>
        <v>-37.574115849565523</v>
      </c>
      <c r="AR174" s="2">
        <f t="shared" si="209"/>
        <v>-1.347031449519807</v>
      </c>
      <c r="AS174" s="43">
        <f>AR174*'DEPRECATED - DT-Prelim Calcs'!$C$21/AM$2/'DEPRECATED - DT-Prelim Calcs'!$C$19/'DEPRECATED - DT-Prelim Calcs'!$C$18*3.39*'DEPRECATED - DT-Prelim Calcs'!$C$20</f>
        <v>-13.529922459839563</v>
      </c>
      <c r="AT174" s="36">
        <f t="shared" si="210"/>
        <v>1</v>
      </c>
      <c r="AU174" s="43">
        <f>AS173*'DEPRECATED - DT-Prelim Calcs'!$C$11+AU173</f>
        <v>46.904278299440541</v>
      </c>
      <c r="AV174" s="43">
        <f>AV173+0.5*AS174*'DEPRECATED - DT-Prelim Calcs'!$C$11^2+AU174*'DEPRECATED - DT-Prelim Calcs'!$C$11</f>
        <v>10055.282484842275</v>
      </c>
      <c r="AW174" s="43">
        <f>MIN('Drive Train'!$F$35-AQ173*'DEPRECATED - DT-Prelim Calcs'!$C$21*'Drive Train'!$F$39,AW173+AQ$2)</f>
        <v>7.1920000000000002</v>
      </c>
      <c r="AX174" s="43">
        <f>'Drive Train'!$F$35-AQ174*'DEPRECATED - DT-Prelim Calcs'!$C$21*'Drive Train'!$F$39</f>
        <v>14.50415048757567</v>
      </c>
      <c r="AY174" s="1">
        <f>IF(AV174&gt;='Drive Train'!$F$29,1,0)</f>
        <v>1</v>
      </c>
      <c r="AZ174" s="43">
        <f t="shared" si="211"/>
        <v>-41.749017610628364</v>
      </c>
      <c r="BA174" s="49">
        <f>BA173+'DEPRECATED - DT-Prelim Calcs'!$C$11</f>
        <v>680</v>
      </c>
      <c r="BB174" s="2">
        <f>BL174/'Drive Train'!$F$35</f>
        <v>1.2974125492898612</v>
      </c>
      <c r="BC174" s="36">
        <f>BJ174*12*60/(PI() * 'Drive Train'!$F$15)/BB$2*BB174</f>
        <v>-24624.365264641128</v>
      </c>
      <c r="BD174" s="2">
        <f>('DEPRECATED - DT-Prelim Calcs'!$C$6*BB174-BC174)/('DEPRECATED - DT-Prelim Calcs'!$C$6*BB174)*'DEPRECATED - DT-Prelim Calcs'!$C$7*BB174</f>
        <v>24.186475058546705</v>
      </c>
      <c r="BE174" s="43">
        <f>BD174/'DEPRECATED - DT-Prelim Calcs'!$C$7*('DEPRECATED - DT-Prelim Calcs'!$C$8-'DEPRECATED - DT-Prelim Calcs'!$C$9)+'DEPRECATED - DT-Prelim Calcs'!$C$9</f>
        <v>1319.1214024432161</v>
      </c>
      <c r="BF174" s="43">
        <f t="shared" si="190"/>
        <v>93</v>
      </c>
      <c r="BG174" s="2">
        <f t="shared" si="212"/>
        <v>2.0025508475699998</v>
      </c>
      <c r="BH174" s="43">
        <f>BG174*'DEPRECATED - DT-Prelim Calcs'!$C$21/BB$2/'DEPRECATED - DT-Prelim Calcs'!$C$19/'DEPRECATED - DT-Prelim Calcs'!$C$18*3.39*'DEPRECATED - DT-Prelim Calcs'!$C$20</f>
        <v>29.053734754561201</v>
      </c>
      <c r="BI174" s="36">
        <f t="shared" si="213"/>
        <v>0</v>
      </c>
      <c r="BJ174" s="43">
        <f>BH173*'DEPRECATED - DT-Prelim Calcs'!$C$11+BJ173</f>
        <v>-76.443791674843183</v>
      </c>
      <c r="BK174" s="43">
        <f>BK173+0.5*BH174*'DEPRECATED - DT-Prelim Calcs'!$C$11^2+BJ174*'DEPRECATED - DT-Prelim Calcs'!$C$11</f>
        <v>-85752.777111918593</v>
      </c>
      <c r="BL174" s="43">
        <f>MIN('Drive Train'!$F$35-BF173*'DEPRECATED - DT-Prelim Calcs'!$C$21*'Drive Train'!$F$39,BL173+BF$2)</f>
        <v>16.08791561119428</v>
      </c>
      <c r="BM174" s="43">
        <f>'Drive Train'!$F$35-BF174*'DEPRECATED - DT-Prelim Calcs'!$C$21*'Drive Train'!$F$39</f>
        <v>7.1920000000000002</v>
      </c>
      <c r="BN174" s="1">
        <f>IF(BK174&gt;='Drive Train'!$F$29,1,0)</f>
        <v>0</v>
      </c>
      <c r="BO174" s="43">
        <f t="shared" si="214"/>
        <v>103.33333333333333</v>
      </c>
      <c r="BP174" s="49">
        <f>BP173+'DEPRECATED - DT-Prelim Calcs'!$C$11</f>
        <v>680</v>
      </c>
      <c r="BQ174" s="2">
        <f>CA174/'Drive Train'!$F$35</f>
        <v>0.57999999999999996</v>
      </c>
      <c r="BR174" s="36">
        <f>BY174*12*60/(PI() * 'Drive Train'!$F$15)/BQ$2*BQ174</f>
        <v>-200658.85429203356</v>
      </c>
      <c r="BS174" s="2">
        <f>('DEPRECATED - DT-Prelim Calcs'!$C$6*BQ174-BR174)/('DEPRECATED - DT-Prelim Calcs'!$C$6*BQ174)*'DEPRECATED - DT-Prelim Calcs'!$C$7*BQ174</f>
        <v>150.22647376640086</v>
      </c>
      <c r="BT174" s="43">
        <f>BS174/'DEPRECATED - DT-Prelim Calcs'!$C$7*('DEPRECATED - DT-Prelim Calcs'!$C$8-'DEPRECATED - DT-Prelim Calcs'!$C$9)+'DEPRECATED - DT-Prelim Calcs'!$C$9</f>
        <v>8185.4795410054185</v>
      </c>
      <c r="BU174" s="43">
        <f t="shared" si="191"/>
        <v>93</v>
      </c>
      <c r="BV174" s="2">
        <f t="shared" si="215"/>
        <v>1.5313624128476471</v>
      </c>
      <c r="BW174" s="43">
        <f>BV174*'DEPRECATED - DT-Prelim Calcs'!$C$21/BQ$2/'DEPRECATED - DT-Prelim Calcs'!$C$19/'DEPRECATED - DT-Prelim Calcs'!$C$18*3.39*'DEPRECATED - DT-Prelim Calcs'!$C$20</f>
        <v>29.053734754561201</v>
      </c>
      <c r="BX174" s="36">
        <f t="shared" si="216"/>
        <v>0</v>
      </c>
      <c r="BY174" s="43">
        <f>BW173*'DEPRECATED - DT-Prelim Calcs'!$C$11+BY173</f>
        <v>-1065.5652172440796</v>
      </c>
      <c r="BZ174" s="43">
        <f>BZ173+0.5*BW174*'DEPRECATED - DT-Prelim Calcs'!$C$11^2+BY174*'DEPRECATED - DT-Prelim Calcs'!$C$11</f>
        <v>-214748.61876908145</v>
      </c>
      <c r="CA174" s="43">
        <f>MIN('Drive Train'!$F$35-BU173*'DEPRECATED - DT-Prelim Calcs'!$C$21*'Drive Train'!$F$39,CA173+BU$2)</f>
        <v>7.1920000000000002</v>
      </c>
      <c r="CB174" s="43">
        <f>'Drive Train'!$F$35-BU174*'DEPRECATED - DT-Prelim Calcs'!$C$21*'Drive Train'!$F$39</f>
        <v>7.1920000000000002</v>
      </c>
      <c r="CC174" s="1">
        <f>IF(BZ174&gt;='Drive Train'!$F$29,1,0)</f>
        <v>0</v>
      </c>
      <c r="CD174" s="43">
        <f t="shared" si="217"/>
        <v>103.33333333333333</v>
      </c>
      <c r="CE174" s="49">
        <f>CE173+'DEPRECATED - DT-Prelim Calcs'!$C$11</f>
        <v>680</v>
      </c>
      <c r="CF174" s="2">
        <f>CP174/'Drive Train'!$F$35</f>
        <v>0.57999999999999996</v>
      </c>
      <c r="CG174" s="36">
        <f>CN174*12*60/(PI() * 'Drive Train'!$F$15)/CF$2*CF174</f>
        <v>20005.104958158547</v>
      </c>
      <c r="CH174" s="2">
        <f>('DEPRECATED - DT-Prelim Calcs'!$C$6*CF174-CG174)/('DEPRECATED - DT-Prelim Calcs'!$C$6*CF174)*'DEPRECATED - DT-Prelim Calcs'!$C$7*CF174</f>
        <v>-11.985747061718433</v>
      </c>
      <c r="CI174" s="43">
        <f>CH174/'DEPRECATED - DT-Prelim Calcs'!$C$7*('DEPRECATED - DT-Prelim Calcs'!$C$8-'DEPRECATED - DT-Prelim Calcs'!$C$9)+'DEPRECATED - DT-Prelim Calcs'!$C$9</f>
        <v>-651.45487724286988</v>
      </c>
      <c r="CJ174" s="43">
        <f t="shared" si="192"/>
        <v>-651.45487724286988</v>
      </c>
      <c r="CK174" s="2">
        <f t="shared" si="218"/>
        <v>-14.680045773522794</v>
      </c>
      <c r="CL174" s="43">
        <f>CK174*'DEPRECATED - DT-Prelim Calcs'!$C$21/CF$2/'DEPRECATED - DT-Prelim Calcs'!$C$19/'DEPRECATED - DT-Prelim Calcs'!$C$18*3.39*'DEPRECATED - DT-Prelim Calcs'!$C$20</f>
        <v>-344.05016246508654</v>
      </c>
      <c r="CM174" s="36">
        <f t="shared" si="219"/>
        <v>1</v>
      </c>
      <c r="CN174" s="43">
        <f>CL173*'DEPRECATED - DT-Prelim Calcs'!$C$11+CN173</f>
        <v>85.998755844066295</v>
      </c>
      <c r="CO174" s="43">
        <f>CO173+0.5*CL174*'DEPRECATED - DT-Prelim Calcs'!$C$11^2+CN174*'DEPRECATED - DT-Prelim Calcs'!$C$11</f>
        <v>-394906.10433506762</v>
      </c>
      <c r="CP174" s="43">
        <f>MIN('Drive Train'!$F$35-CJ173*'DEPRECATED - DT-Prelim Calcs'!$C$21*'Drive Train'!$F$39,CP173+CJ$2)</f>
        <v>7.1920000000000002</v>
      </c>
      <c r="CQ174" s="43">
        <f>'Drive Train'!$F$35-CJ174*'DEPRECATED - DT-Prelim Calcs'!$C$21*'Drive Train'!$F$39</f>
        <v>48.881473125600714</v>
      </c>
      <c r="CR174" s="1">
        <f>IF(CO174&gt;='Drive Train'!$F$29,1,0)</f>
        <v>0</v>
      </c>
      <c r="CS174" s="43">
        <f t="shared" si="220"/>
        <v>-723.83875249207767</v>
      </c>
      <c r="CT174" s="49">
        <f>CT173+'DEPRECATED - DT-Prelim Calcs'!$C$11</f>
        <v>680</v>
      </c>
      <c r="CU174" s="2">
        <f>DE174/'Drive Train'!$F$35</f>
        <v>0.57999999999999996</v>
      </c>
      <c r="CV174" s="36">
        <f>DC174*12*60/(PI() * 'Drive Train'!$F$15)/CU$2*CU174</f>
        <v>-355588.8825415679</v>
      </c>
      <c r="CW174" s="2">
        <f>('DEPRECATED - DT-Prelim Calcs'!$C$6*CU174-CV174)/('DEPRECATED - DT-Prelim Calcs'!$C$6*CU174)*'DEPRECATED - DT-Prelim Calcs'!$C$7*CU174</f>
        <v>264.11704312224981</v>
      </c>
      <c r="CX174" s="43">
        <f>CW174/'DEPRECATED - DT-Prelim Calcs'!$C$7*('DEPRECATED - DT-Prelim Calcs'!$C$8-'DEPRECATED - DT-Prelim Calcs'!$C$9)+'DEPRECATED - DT-Prelim Calcs'!$C$9</f>
        <v>14389.965782033012</v>
      </c>
      <c r="CY174" s="43">
        <f t="shared" si="193"/>
        <v>93</v>
      </c>
      <c r="CZ174" s="2">
        <f t="shared" si="221"/>
        <v>1.0413264407364002</v>
      </c>
      <c r="DA174" s="43">
        <f>CZ174*'DEPRECATED - DT-Prelim Calcs'!$C$21/CU$2/'DEPRECATED - DT-Prelim Calcs'!$C$19/'DEPRECATED - DT-Prelim Calcs'!$C$18*3.39*'DEPRECATED - DT-Prelim Calcs'!$C$20</f>
        <v>29.053734754561201</v>
      </c>
      <c r="DB174" s="36">
        <f t="shared" si="222"/>
        <v>0</v>
      </c>
      <c r="DC174" s="43">
        <f>DA173*'DEPRECATED - DT-Prelim Calcs'!$C$11+DC173</f>
        <v>-1284.0407138974642</v>
      </c>
      <c r="DD174" s="43">
        <f>DD173+0.5*DA174*'DEPRECATED - DT-Prelim Calcs'!$C$11^2+DC174*'DEPRECATED - DT-Prelim Calcs'!$C$11</f>
        <v>-686169.35405394039</v>
      </c>
      <c r="DE174" s="43">
        <f>MIN('Drive Train'!$F$35-CY173*'DEPRECATED - DT-Prelim Calcs'!$C$21*'Drive Train'!$F$39,DE173+CY$2)</f>
        <v>7.1920000000000002</v>
      </c>
      <c r="DF174" s="43">
        <f>'Drive Train'!$F$35-CY174*'DEPRECATED - DT-Prelim Calcs'!$C$21*'Drive Train'!$F$39</f>
        <v>7.1920000000000002</v>
      </c>
      <c r="DG174" s="1">
        <f>IF(DD174&gt;='Drive Train'!$F$29,1,0)</f>
        <v>0</v>
      </c>
      <c r="DH174" s="43">
        <f t="shared" si="223"/>
        <v>103.33333333333333</v>
      </c>
      <c r="DI174" s="49">
        <f>DI173+'DEPRECATED - DT-Prelim Calcs'!$C$11</f>
        <v>680</v>
      </c>
      <c r="DJ174" s="2">
        <f>DT174/'Drive Train'!$F$35</f>
        <v>0.57999999999999996</v>
      </c>
      <c r="DK174" s="36">
        <f>DR174*12*60/(PI() * 'Drive Train'!$F$15)/DJ$2*DJ174</f>
        <v>-389188.41274046066</v>
      </c>
      <c r="DL174" s="2">
        <f>('DEPRECATED - DT-Prelim Calcs'!$C$6*DJ174-DK174)/('DEPRECATED - DT-Prelim Calcs'!$C$6*DJ174)*'DEPRECATED - DT-Prelim Calcs'!$C$7*DJ174</f>
        <v>288.8163842872666</v>
      </c>
      <c r="DM174" s="43">
        <f>DL174/'DEPRECATED - DT-Prelim Calcs'!$C$7*('DEPRECATED - DT-Prelim Calcs'!$C$8-'DEPRECATED - DT-Prelim Calcs'!$C$9)+'DEPRECATED - DT-Prelim Calcs'!$C$9</f>
        <v>15735.526905201836</v>
      </c>
      <c r="DN174" s="43">
        <f t="shared" si="194"/>
        <v>93</v>
      </c>
      <c r="DO174" s="2">
        <f t="shared" si="224"/>
        <v>0.89769520753137932</v>
      </c>
      <c r="DP174" s="43">
        <f>DO174*'DEPRECATED - DT-Prelim Calcs'!$C$21/DJ$2/'DEPRECATED - DT-Prelim Calcs'!$C$19/'DEPRECATED - DT-Prelim Calcs'!$C$18*3.39*'DEPRECATED - DT-Prelim Calcs'!$C$20</f>
        <v>29.053734754561201</v>
      </c>
      <c r="DQ174" s="36">
        <f t="shared" si="225"/>
        <v>0</v>
      </c>
      <c r="DR174" s="43">
        <f>DP173*'DEPRECATED - DT-Prelim Calcs'!$C$11+DR173</f>
        <v>-1211.5254244230118</v>
      </c>
      <c r="DS174" s="43">
        <f>DS173+0.5*DP174*'DEPRECATED - DT-Prelim Calcs'!$C$11^2+DR174*'DEPRECATED - DT-Prelim Calcs'!$C$11</f>
        <v>-1154172.4066813826</v>
      </c>
      <c r="DT174" s="43">
        <f>MIN('Drive Train'!$F$35-DN173*'DEPRECATED - DT-Prelim Calcs'!$C$21*'Drive Train'!$F$39,DT173+DN$2)</f>
        <v>7.1920000000000002</v>
      </c>
      <c r="DU174" s="43">
        <f>'Drive Train'!$F$35-DN174*'DEPRECATED - DT-Prelim Calcs'!$C$21*'Drive Train'!$F$39</f>
        <v>7.1920000000000002</v>
      </c>
      <c r="DV174" s="1">
        <f>IF(DS174&gt;='Drive Train'!$F$29,1,0)</f>
        <v>0</v>
      </c>
      <c r="DW174" s="43">
        <f t="shared" si="226"/>
        <v>103.33333333333333</v>
      </c>
      <c r="DX174" s="49">
        <f>DX173+'DEPRECATED - DT-Prelim Calcs'!$C$11</f>
        <v>680</v>
      </c>
      <c r="DY174" s="2">
        <f>EI174/'Drive Train'!$F$35</f>
        <v>0.57999999999999996</v>
      </c>
      <c r="DZ174" s="36">
        <f>EG174*12*60/(PI() * 'Drive Train'!$F$15)/DY$2*DY174</f>
        <v>-9677.0134881024205</v>
      </c>
      <c r="EA174" s="2">
        <f>('DEPRECATED - DT-Prelim Calcs'!$C$6*DY174-DZ174)/('DEPRECATED - DT-Prelim Calcs'!$C$6*DY174)*'DEPRECATED - DT-Prelim Calcs'!$C$7*DY174</f>
        <v>9.8338666550470766</v>
      </c>
      <c r="EB174" s="43">
        <f>EA174/'DEPRECATED - DT-Prelim Calcs'!$C$7*('DEPRECATED - DT-Prelim Calcs'!$C$8-'DEPRECATED - DT-Prelim Calcs'!$C$9)+'DEPRECATED - DT-Prelim Calcs'!$C$9</f>
        <v>537.22557150629586</v>
      </c>
      <c r="EC174" s="43">
        <f t="shared" si="195"/>
        <v>93</v>
      </c>
      <c r="ED174" s="2">
        <f t="shared" si="227"/>
        <v>0.78888366722454539</v>
      </c>
      <c r="EE174" s="43">
        <f>ED174*'DEPRECATED - DT-Prelim Calcs'!$C$21/DY$2/'DEPRECATED - DT-Prelim Calcs'!$C$19/'DEPRECATED - DT-Prelim Calcs'!$C$18*3.39*'DEPRECATED - DT-Prelim Calcs'!$C$20</f>
        <v>29.053734754561201</v>
      </c>
      <c r="EF174" s="36">
        <f t="shared" si="228"/>
        <v>0</v>
      </c>
      <c r="EG174" s="43">
        <f>EE173*'DEPRECATED - DT-Prelim Calcs'!$C$11+EG173</f>
        <v>-26.472687637506013</v>
      </c>
      <c r="EH174" s="43">
        <f>EH173+0.5*EE174*'DEPRECATED - DT-Prelim Calcs'!$C$11^2+EG174*'DEPRECATED - DT-Prelim Calcs'!$C$11</f>
        <v>-1105690.7258312528</v>
      </c>
      <c r="EI174" s="43">
        <f>MIN('Drive Train'!$F$35-EC173*'DEPRECATED - DT-Prelim Calcs'!$C$21*'Drive Train'!$F$39,EI173+EC$2)</f>
        <v>7.1920000000000002</v>
      </c>
      <c r="EJ174" s="43">
        <f>'Drive Train'!$F$35-EC174*'DEPRECATED - DT-Prelim Calcs'!$C$21*'Drive Train'!$F$39</f>
        <v>7.1920000000000002</v>
      </c>
      <c r="EK174" s="1">
        <f>IF(EH174&gt;='Drive Train'!$F$29,1,0)</f>
        <v>0</v>
      </c>
      <c r="EL174" s="43">
        <f t="shared" si="229"/>
        <v>103.33333333333333</v>
      </c>
      <c r="EM174" s="49">
        <f>EM173+'DEPRECATED - DT-Prelim Calcs'!$C$11</f>
        <v>680</v>
      </c>
      <c r="EN174" s="2">
        <f>EX174/'Drive Train'!$F$35</f>
        <v>0.57999999999999996</v>
      </c>
      <c r="EO174" s="36">
        <f>EV174*12*60/(PI() * 'Drive Train'!$F$15)/EN$2*EN174</f>
        <v>-1322713.7646822447</v>
      </c>
      <c r="EP174" s="2">
        <f>('DEPRECATED - DT-Prelim Calcs'!$C$6*EN174-EO174)/('DEPRECATED - DT-Prelim Calcs'!$C$6*EN174)*'DEPRECATED - DT-Prelim Calcs'!$C$7*EN174</f>
        <v>975.05994237613299</v>
      </c>
      <c r="EQ174" s="43">
        <f>EP174/'DEPRECATED - DT-Prelim Calcs'!$C$7*('DEPRECATED - DT-Prelim Calcs'!$C$8-'DEPRECATED - DT-Prelim Calcs'!$C$9)+'DEPRECATED - DT-Prelim Calcs'!$C$9</f>
        <v>53120.437159296795</v>
      </c>
      <c r="ER174" s="43">
        <f t="shared" si="196"/>
        <v>93</v>
      </c>
      <c r="ES174" s="2">
        <f t="shared" si="230"/>
        <v>0.7035989464435134</v>
      </c>
      <c r="ET174" s="43">
        <f>ES174*'DEPRECATED - DT-Prelim Calcs'!$C$21/EN$2/'DEPRECATED - DT-Prelim Calcs'!$C$19/'DEPRECATED - DT-Prelim Calcs'!$C$18*3.39*'DEPRECATED - DT-Prelim Calcs'!$C$20</f>
        <v>29.053734754561201</v>
      </c>
      <c r="EU174" s="36">
        <f t="shared" si="231"/>
        <v>0</v>
      </c>
      <c r="EV174" s="43">
        <f>ET173*'DEPRECATED - DT-Prelim Calcs'!$C$11+EV173</f>
        <v>-3227.2661120905859</v>
      </c>
      <c r="EW174" s="43">
        <f>EW173+0.5*ET174*'DEPRECATED - DT-Prelim Calcs'!$C$11^2+EV174*'DEPRECATED - DT-Prelim Calcs'!$C$11</f>
        <v>-2017739.9002808549</v>
      </c>
      <c r="EX174" s="43">
        <f>MIN('Drive Train'!$F$35-ER173*'DEPRECATED - DT-Prelim Calcs'!$C$21*'Drive Train'!$F$39,EX173+ER$2)</f>
        <v>7.1920000000000002</v>
      </c>
      <c r="EY174" s="43">
        <f>'Drive Train'!$F$35-ER174*'DEPRECATED - DT-Prelim Calcs'!$C$21*'Drive Train'!$F$39</f>
        <v>7.1920000000000002</v>
      </c>
      <c r="EZ174" s="1">
        <f>IF(EW174&gt;='Drive Train'!$F$29,1,0)</f>
        <v>0</v>
      </c>
      <c r="FA174" s="43">
        <f t="shared" si="232"/>
        <v>103.33333333333333</v>
      </c>
      <c r="FB174" s="49">
        <f>FB173+'DEPRECATED - DT-Prelim Calcs'!$C$11</f>
        <v>680</v>
      </c>
      <c r="FC174" s="2">
        <f>FM174/'Drive Train'!$F$35</f>
        <v>0.57999999999999996</v>
      </c>
      <c r="FD174" s="36">
        <f>FK174*12*60/(PI() * 'Drive Train'!$F$15)/FC$2*FC174</f>
        <v>-1813998.4802363808</v>
      </c>
      <c r="FE174" s="2">
        <f>('DEPRECATED - DT-Prelim Calcs'!$C$6*FC174-FD174)/('DEPRECATED - DT-Prelim Calcs'!$C$6*FC174)*'DEPRECATED - DT-Prelim Calcs'!$C$7*FC174</f>
        <v>1336.2081110201609</v>
      </c>
      <c r="FF174" s="43">
        <f>FE174/'DEPRECATED - DT-Prelim Calcs'!$C$7*('DEPRECATED - DT-Prelim Calcs'!$C$8-'DEPRECATED - DT-Prelim Calcs'!$C$9)+'DEPRECATED - DT-Prelim Calcs'!$C$9</f>
        <v>72794.926943635626</v>
      </c>
      <c r="FG174" s="43">
        <f t="shared" si="197"/>
        <v>93</v>
      </c>
      <c r="FH174" s="2">
        <f t="shared" si="233"/>
        <v>0.63495514679048781</v>
      </c>
      <c r="FI174" s="43">
        <f>FH174*'DEPRECATED - DT-Prelim Calcs'!$C$21/FC$2/'DEPRECATED - DT-Prelim Calcs'!$C$19/'DEPRECATED - DT-Prelim Calcs'!$C$18*3.39*'DEPRECATED - DT-Prelim Calcs'!$C$20</f>
        <v>29.053734754561205</v>
      </c>
      <c r="FJ174" s="36">
        <f t="shared" si="234"/>
        <v>0</v>
      </c>
      <c r="FK174" s="43">
        <f>FI173*'DEPRECATED - DT-Prelim Calcs'!$C$11+FK173</f>
        <v>-3994.143747640639</v>
      </c>
      <c r="FL174" s="43">
        <f>FL173+0.5*FI174*'DEPRECATED - DT-Prelim Calcs'!$C$11^2+FK174*'DEPRECATED - DT-Prelim Calcs'!$C$11</f>
        <v>-2501874.2623471296</v>
      </c>
      <c r="FM174" s="43">
        <f>MIN('Drive Train'!$F$35-FG173*'DEPRECATED - DT-Prelim Calcs'!$C$21*'Drive Train'!$F$39,FM173+FG$2)</f>
        <v>7.1920000000000002</v>
      </c>
      <c r="FN174" s="43">
        <f>'Drive Train'!$F$35-FG174*'DEPRECATED - DT-Prelim Calcs'!$C$21*'Drive Train'!$F$39</f>
        <v>7.1920000000000002</v>
      </c>
      <c r="FO174" s="1">
        <f>IF(FL174&gt;='Drive Train'!$F$29,1,0)</f>
        <v>0</v>
      </c>
      <c r="FP174" s="43">
        <f t="shared" si="235"/>
        <v>103.33333333333333</v>
      </c>
      <c r="FQ174" s="49">
        <f>FQ173+'DEPRECATED - DT-Prelim Calcs'!$C$11</f>
        <v>680</v>
      </c>
      <c r="FR174" s="2">
        <f>GB174/'Drive Train'!$F$35</f>
        <v>0.57999999999999996</v>
      </c>
      <c r="FS174" s="36">
        <f>FZ174*12*60/(PI() * 'Drive Train'!$F$15)/FR$2*FR174</f>
        <v>-810316.25813161617</v>
      </c>
      <c r="FT174" s="2">
        <f>('DEPRECATED - DT-Prelim Calcs'!$C$6*FR174-FS174)/('DEPRECATED - DT-Prelim Calcs'!$C$6*FR174)*'DEPRECATED - DT-Prelim Calcs'!$C$7*FR174</f>
        <v>598.39155589926031</v>
      </c>
      <c r="FU174" s="43">
        <f>FT174/'DEPRECATED - DT-Prelim Calcs'!$C$7*('DEPRECATED - DT-Prelim Calcs'!$C$8-'DEPRECATED - DT-Prelim Calcs'!$C$9)+'DEPRECATED - DT-Prelim Calcs'!$C$9</f>
        <v>32600.442970631342</v>
      </c>
      <c r="FV174" s="43">
        <f t="shared" si="198"/>
        <v>93</v>
      </c>
      <c r="FW174" s="2">
        <f t="shared" si="236"/>
        <v>0.57851468929799987</v>
      </c>
      <c r="FX174" s="43">
        <f>FW174*'DEPRECATED - DT-Prelim Calcs'!$C$21/FR$2/'DEPRECATED - DT-Prelim Calcs'!$C$19/'DEPRECATED - DT-Prelim Calcs'!$C$18*3.39*'DEPRECATED - DT-Prelim Calcs'!$C$20</f>
        <v>29.053734754561201</v>
      </c>
      <c r="FY174" s="36">
        <f t="shared" si="237"/>
        <v>0</v>
      </c>
      <c r="FZ174" s="43">
        <f>FX173*'DEPRECATED - DT-Prelim Calcs'!$C$11+FZ173</f>
        <v>-1625.5961709008016</v>
      </c>
      <c r="GA174" s="43">
        <f>GA173+0.5*FX174*'DEPRECATED - DT-Prelim Calcs'!$C$11^2+FZ174*'DEPRECATED - DT-Prelim Calcs'!$C$11</f>
        <v>-2620551.5612956733</v>
      </c>
      <c r="GB174" s="43">
        <f>MIN('Drive Train'!$F$35-FV173*'DEPRECATED - DT-Prelim Calcs'!$C$21*'Drive Train'!$F$39,GB173+FV$2)</f>
        <v>7.1920000000000002</v>
      </c>
      <c r="GC174" s="43">
        <f>'Drive Train'!$F$35-FV174*'DEPRECATED - DT-Prelim Calcs'!$C$21*'Drive Train'!$F$39</f>
        <v>7.1920000000000002</v>
      </c>
      <c r="GD174" s="1">
        <f>IF(GA174&gt;='Drive Train'!$F$29,1,0)</f>
        <v>0</v>
      </c>
      <c r="GE174" s="43">
        <f t="shared" si="238"/>
        <v>103.33333333333333</v>
      </c>
      <c r="GF174" s="49">
        <f>GF173+'DEPRECATED - DT-Prelim Calcs'!$C$11</f>
        <v>680</v>
      </c>
      <c r="GG174" s="2">
        <f>GQ174/'Drive Train'!$F$35</f>
        <v>3.5122622251231066</v>
      </c>
      <c r="GH174" s="36">
        <f>GO174*12*60/(PI() * 'Drive Train'!$F$15)/GG$2*GG174</f>
        <v>-1084848.0461605953</v>
      </c>
      <c r="GI174" s="2">
        <f>('DEPRECATED - DT-Prelim Calcs'!$C$6*GG174-GH174)/('DEPRECATED - DT-Prelim Calcs'!$C$6*GG174)*'DEPRECATED - DT-Prelim Calcs'!$C$7*GG174</f>
        <v>813.95485097896085</v>
      </c>
      <c r="GJ174" s="43">
        <f>GI174/'DEPRECATED - DT-Prelim Calcs'!$C$7*('DEPRECATED - DT-Prelim Calcs'!$C$8-'DEPRECATED - DT-Prelim Calcs'!$C$9)+'DEPRECATED - DT-Prelim Calcs'!$C$9</f>
        <v>44343.816508555326</v>
      </c>
      <c r="GK174" s="43">
        <f t="shared" si="239"/>
        <v>29.999999999999982</v>
      </c>
      <c r="GL174" s="2">
        <f t="shared" si="240"/>
        <v>1.4462867232450001</v>
      </c>
      <c r="GM174" s="43">
        <f>GL174*'DEPRECATED - DT-Prelim Calcs'!$C$21/GG$2/'DEPRECATED - DT-Prelim Calcs'!$C$19/'DEPRECATED - DT-Prelim Calcs'!$C$18*3.39*'DEPRECATED - DT-Prelim Calcs'!$C$20</f>
        <v>29.053734754561201</v>
      </c>
      <c r="GN174" s="36">
        <f t="shared" si="241"/>
        <v>0</v>
      </c>
      <c r="GO174" s="43">
        <f>GM173*'DEPRECATED - DT-Prelim Calcs'!$C$11+GO173</f>
        <v>-898.47934065088987</v>
      </c>
      <c r="GP174" s="43">
        <f>GP173+0.5*GM174*'DEPRECATED - DT-Prelim Calcs'!$C$11^2+GO174*'DEPRECATED - DT-Prelim Calcs'!$C$11</f>
        <v>-229528.18876596988</v>
      </c>
      <c r="GQ174" s="43">
        <f>MIN('Drive Train'!$F$35-GK173*'DEPRECATED - DT-Prelim Calcs'!$C$21*'Drive Train'!$F$39,GQ173+GK$2)</f>
        <v>43.552051591526521</v>
      </c>
      <c r="GR174" s="43">
        <f>'Drive Train'!$F$35-GK174*'DEPRECATED - DT-Prelim Calcs'!$C$21*'Drive Train'!$F$39</f>
        <v>10.72</v>
      </c>
      <c r="GS174" s="1">
        <f>IF(GP174&gt;='Drive Train'!$F$29,1,0)</f>
        <v>0</v>
      </c>
      <c r="GT174" s="43">
        <f t="shared" si="242"/>
        <v>33.333333333333314</v>
      </c>
      <c r="GU174" s="49">
        <f>GU173+'DEPRECATED - DT-Prelim Calcs'!$C$11</f>
        <v>680</v>
      </c>
      <c r="GV174" s="2">
        <f>HF174/'Drive Train'!$F$35</f>
        <v>2.3087966005242015</v>
      </c>
      <c r="GW174" s="36">
        <f>HD174*12*60/(PI() * 'Drive Train'!$F$15)/GV$2*GV174</f>
        <v>-380978.85915795935</v>
      </c>
      <c r="GX174" s="2">
        <f>('DEPRECATED - DT-Prelim Calcs'!$C$6*GV174-GW174)/('DEPRECATED - DT-Prelim Calcs'!$C$6*GV174)*'DEPRECATED - DT-Prelim Calcs'!$C$7*GV174</f>
        <v>290.88951772586751</v>
      </c>
      <c r="GY174" s="43">
        <f>GX174/'DEPRECATED - DT-Prelim Calcs'!$C$7*('DEPRECATED - DT-Prelim Calcs'!$C$8-'DEPRECATED - DT-Prelim Calcs'!$C$9)+'DEPRECATED - DT-Prelim Calcs'!$C$9</f>
        <v>15848.466264170393</v>
      </c>
      <c r="GZ174" s="43">
        <f t="shared" si="199"/>
        <v>33.333333333333314</v>
      </c>
      <c r="HA174" s="2">
        <f t="shared" si="243"/>
        <v>1.4462867232450001</v>
      </c>
      <c r="HB174" s="43">
        <f>HA174*'DEPRECATED - DT-Prelim Calcs'!$C$21/GV$2/'DEPRECATED - DT-Prelim Calcs'!$C$19/'DEPRECATED - DT-Prelim Calcs'!$C$18*3.39*'DEPRECATED - DT-Prelim Calcs'!$C$20</f>
        <v>29.053734754561201</v>
      </c>
      <c r="HC174" s="36">
        <f t="shared" si="244"/>
        <v>0</v>
      </c>
      <c r="HD174" s="43">
        <f>HB173*'DEPRECATED - DT-Prelim Calcs'!$C$11+HD173</f>
        <v>-480.00009119385993</v>
      </c>
      <c r="HE174" s="43">
        <f>HE173+0.5*HB174*'DEPRECATED - DT-Prelim Calcs'!$C$11^2+HD174*'DEPRECATED - DT-Prelim Calcs'!$C$11</f>
        <v>-231499.60923120179</v>
      </c>
      <c r="HF174" s="43">
        <f>MIN('Drive Train'!$F$35-GZ173*'DEPRECATED - DT-Prelim Calcs'!$C$21*'Drive Train'!$F$39,HF173+GZ$2)</f>
        <v>28.629077846500103</v>
      </c>
      <c r="HG174" s="43">
        <f>'Drive Train'!$F$35-GZ174*'DEPRECATED - DT-Prelim Calcs'!$C$21*'Drive Train'!$F$39</f>
        <v>10.533333333333335</v>
      </c>
      <c r="HH174" s="1">
        <f>IF(HE174&gt;='Drive Train'!$F$29,1,0)</f>
        <v>0</v>
      </c>
      <c r="HI174" s="43">
        <f t="shared" si="245"/>
        <v>37.037037037037017</v>
      </c>
      <c r="HJ174" s="49">
        <f>HJ173+'DEPRECATED - DT-Prelim Calcs'!$C$11</f>
        <v>680</v>
      </c>
      <c r="HK174" s="2">
        <f>HU174/'Drive Train'!$F$35</f>
        <v>0.83440860215053769</v>
      </c>
      <c r="HL174" s="36">
        <f>HS174*12*60/(PI() * 'Drive Train'!$F$15)/HK$2*HK174</f>
        <v>-117724.52528859029</v>
      </c>
      <c r="HM174" s="2">
        <f>('DEPRECATED - DT-Prelim Calcs'!$C$6*HK174-HL174)/('DEPRECATED - DT-Prelim Calcs'!$C$6*HK174)*'DEPRECATED - DT-Prelim Calcs'!$C$7*HK174</f>
        <v>90.453818915165726</v>
      </c>
      <c r="HN174" s="43">
        <f>HM174/'DEPRECATED - DT-Prelim Calcs'!$C$7*('DEPRECATED - DT-Prelim Calcs'!$C$8-'DEPRECATED - DT-Prelim Calcs'!$C$9)+'DEPRECATED - DT-Prelim Calcs'!$C$9</f>
        <v>4929.2080453784311</v>
      </c>
      <c r="HO174" s="43">
        <f t="shared" si="200"/>
        <v>36.66666666666665</v>
      </c>
      <c r="HP174" s="2">
        <f t="shared" si="246"/>
        <v>1.4462867232450001</v>
      </c>
      <c r="HQ174" s="43">
        <f>HP174*'DEPRECATED - DT-Prelim Calcs'!$C$21/HK$2/'DEPRECATED - DT-Prelim Calcs'!$C$19/'DEPRECATED - DT-Prelim Calcs'!$C$18*3.39*'DEPRECATED - DT-Prelim Calcs'!$C$20</f>
        <v>29.053734754561201</v>
      </c>
      <c r="HR174" s="36">
        <f t="shared" si="247"/>
        <v>0</v>
      </c>
      <c r="HS174" s="43">
        <f>HQ173*'DEPRECATED - DT-Prelim Calcs'!$C$11+HS173</f>
        <v>-410.40655847699787</v>
      </c>
      <c r="HT174" s="43">
        <f>HT173+0.5*HQ174*'DEPRECATED - DT-Prelim Calcs'!$C$11^2+HS174*'DEPRECATED - DT-Prelim Calcs'!$C$11</f>
        <v>-247386.82296435352</v>
      </c>
      <c r="HU174" s="43">
        <f>MIN('Drive Train'!$F$35-HO173*'DEPRECATED - DT-Prelim Calcs'!$C$21*'Drive Train'!$F$39,HU173+HO$2)</f>
        <v>10.346666666666668</v>
      </c>
      <c r="HV174" s="43">
        <f>'Drive Train'!$F$35-HO174*'DEPRECATED - DT-Prelim Calcs'!$C$21*'Drive Train'!$F$39</f>
        <v>10.346666666666668</v>
      </c>
      <c r="HW174" s="1">
        <f>IF(HT174&gt;='Drive Train'!$F$29,1,0)</f>
        <v>0</v>
      </c>
      <c r="HX174" s="43">
        <f t="shared" si="248"/>
        <v>40.740740740740726</v>
      </c>
      <c r="HY174" s="49">
        <f>HY173+'DEPRECATED - DT-Prelim Calcs'!$C$11</f>
        <v>680</v>
      </c>
      <c r="HZ174" s="2">
        <f>IJ174/'Drive Train'!$F$35</f>
        <v>2.1559292954535372</v>
      </c>
      <c r="IA174" s="36">
        <f>IH174*12*60/(PI() * 'Drive Train'!$F$15)/HZ$2*HZ174</f>
        <v>-316960.57154271024</v>
      </c>
      <c r="IB174" s="2">
        <f>('DEPRECATED - DT-Prelim Calcs'!$C$6*HZ174-IA174)/('DEPRECATED - DT-Prelim Calcs'!$C$6*HZ174)*'DEPRECATED - DT-Prelim Calcs'!$C$7*HZ174</f>
        <v>243.11210471782616</v>
      </c>
      <c r="IC174" s="43">
        <f>IB174/'DEPRECATED - DT-Prelim Calcs'!$C$7*('DEPRECATED - DT-Prelim Calcs'!$C$8-'DEPRECATED - DT-Prelim Calcs'!$C$9)+'DEPRECATED - DT-Prelim Calcs'!$C$9</f>
        <v>13245.666898806947</v>
      </c>
      <c r="ID174" s="43">
        <f t="shared" si="201"/>
        <v>39.999999999999986</v>
      </c>
      <c r="IE174" s="2">
        <f t="shared" si="249"/>
        <v>1.4462867232450001</v>
      </c>
      <c r="IF174" s="43">
        <f>IE174*'DEPRECATED - DT-Prelim Calcs'!$C$21/HZ$2/'DEPRECATED - DT-Prelim Calcs'!$C$19/'DEPRECATED - DT-Prelim Calcs'!$C$18*3.39*'DEPRECATED - DT-Prelim Calcs'!$C$20</f>
        <v>29.053734754561201</v>
      </c>
      <c r="IG174" s="36">
        <f t="shared" si="250"/>
        <v>0</v>
      </c>
      <c r="IH174" s="43">
        <f>IF173*'DEPRECATED - DT-Prelim Calcs'!$C$11+IH173</f>
        <v>-427.65824031500244</v>
      </c>
      <c r="II174" s="43">
        <f>II173+0.5*IF174*'DEPRECATED - DT-Prelim Calcs'!$C$11^2+IH174*'DEPRECATED - DT-Prelim Calcs'!$C$11</f>
        <v>-235414.29425294112</v>
      </c>
      <c r="IJ174" s="43">
        <f>MIN('Drive Train'!$F$35-ID173*'DEPRECATED - DT-Prelim Calcs'!$C$21*'Drive Train'!$F$39,IJ173+ID$2)</f>
        <v>26.733523263623862</v>
      </c>
      <c r="IK174" s="43">
        <f>'Drive Train'!$F$35-ID174*'DEPRECATED - DT-Prelim Calcs'!$C$21*'Drive Train'!$F$39</f>
        <v>10.16</v>
      </c>
      <c r="IL174" s="1">
        <f>IF(II174&gt;='Drive Train'!$F$29,1,0)</f>
        <v>0</v>
      </c>
      <c r="IM174" s="43">
        <f t="shared" si="251"/>
        <v>44.444444444444429</v>
      </c>
      <c r="IN174" s="49">
        <f>IN173+'DEPRECATED - DT-Prelim Calcs'!$C$11</f>
        <v>680</v>
      </c>
      <c r="IO174" s="2">
        <f>IY174/'Drive Train'!$F$35</f>
        <v>0.80430107526881722</v>
      </c>
      <c r="IP174" s="36">
        <f>IW174*12*60/(PI() * 'Drive Train'!$F$15)/IO$2*IO174</f>
        <v>-43972.690569192331</v>
      </c>
      <c r="IQ174" s="2">
        <f>('DEPRECATED - DT-Prelim Calcs'!$C$6*IO174-IP174)/('DEPRECATED - DT-Prelim Calcs'!$C$6*IO174)*'DEPRECATED - DT-Prelim Calcs'!$C$7*IO174</f>
        <v>36.096924201241478</v>
      </c>
      <c r="IR174" s="43">
        <f>IQ174/'DEPRECATED - DT-Prelim Calcs'!$C$7*('DEPRECATED - DT-Prelim Calcs'!$C$8-'DEPRECATED - DT-Prelim Calcs'!$C$9)+'DEPRECATED - DT-Prelim Calcs'!$C$9</f>
        <v>1967.9742288736029</v>
      </c>
      <c r="IS174" s="43">
        <f t="shared" si="202"/>
        <v>43.333333333333321</v>
      </c>
      <c r="IT174" s="2">
        <f t="shared" si="252"/>
        <v>1.4462867232450001</v>
      </c>
      <c r="IU174" s="43">
        <f>IT174*'DEPRECATED - DT-Prelim Calcs'!$C$21/IO$2/'DEPRECATED - DT-Prelim Calcs'!$C$19/'DEPRECATED - DT-Prelim Calcs'!$C$18*3.39*'DEPRECATED - DT-Prelim Calcs'!$C$20</f>
        <v>29.053734754561201</v>
      </c>
      <c r="IV174" s="36">
        <f t="shared" si="253"/>
        <v>0</v>
      </c>
      <c r="IW174" s="43">
        <f>IU173*'DEPRECATED - DT-Prelim Calcs'!$C$11+IW173</f>
        <v>-159.03419233412455</v>
      </c>
      <c r="IX174" s="43">
        <f>IX173+0.5*IU174*'DEPRECATED - DT-Prelim Calcs'!$C$11^2+IW174*'DEPRECATED - DT-Prelim Calcs'!$C$11</f>
        <v>-292078.40577947802</v>
      </c>
      <c r="IY174" s="43">
        <f>MIN('Drive Train'!$F$35-IS173*'DEPRECATED - DT-Prelim Calcs'!$C$21*'Drive Train'!$F$39,IY173+IS$2)</f>
        <v>9.9733333333333345</v>
      </c>
      <c r="IZ174" s="43">
        <f>'Drive Train'!$F$35-IS174*'DEPRECATED - DT-Prelim Calcs'!$C$21*'Drive Train'!$F$39</f>
        <v>9.9733333333333345</v>
      </c>
      <c r="JA174" s="1">
        <f>IF(IX174&gt;='Drive Train'!$F$29,1,0)</f>
        <v>0</v>
      </c>
      <c r="JB174" s="43">
        <f t="shared" si="254"/>
        <v>48.148148148148138</v>
      </c>
      <c r="JC174" s="49">
        <f>JC173+'DEPRECATED - DT-Prelim Calcs'!$C$11</f>
        <v>680</v>
      </c>
      <c r="JD174" s="2">
        <f>JN174/'Drive Train'!$F$35</f>
        <v>0.78924731182795704</v>
      </c>
      <c r="JE174" s="36">
        <f>JL174*12*60/(PI() * 'Drive Train'!$F$15)/JD$2*JD174</f>
        <v>-177210.98605738743</v>
      </c>
      <c r="JF174" s="2">
        <f>('DEPRECATED - DT-Prelim Calcs'!$C$6*JD174-JE174)/('DEPRECATED - DT-Prelim Calcs'!$C$6*JD174)*'DEPRECATED - DT-Prelim Calcs'!$C$7*JD174</f>
        <v>133.97108785628927</v>
      </c>
      <c r="JG174" s="43">
        <f>JF174/'DEPRECATED - DT-Prelim Calcs'!$C$7*('DEPRECATED - DT-Prelim Calcs'!$C$8-'DEPRECATED - DT-Prelim Calcs'!$C$9)+'DEPRECATED - DT-Prelim Calcs'!$C$9</f>
        <v>7299.9249354545645</v>
      </c>
      <c r="JH174" s="43">
        <f t="shared" si="203"/>
        <v>46.666666666666657</v>
      </c>
      <c r="JI174" s="2">
        <f t="shared" si="255"/>
        <v>1.4462867232450001</v>
      </c>
      <c r="JJ174" s="43">
        <f>JI174*'DEPRECATED - DT-Prelim Calcs'!$C$21/JD$2/'DEPRECATED - DT-Prelim Calcs'!$C$19/'DEPRECATED - DT-Prelim Calcs'!$C$18*3.39*'DEPRECATED - DT-Prelim Calcs'!$C$20</f>
        <v>29.053734754561201</v>
      </c>
      <c r="JK174" s="36">
        <f t="shared" si="256"/>
        <v>0</v>
      </c>
      <c r="JL174" s="43">
        <f>JJ173*'DEPRECATED - DT-Prelim Calcs'!$C$11+JL173</f>
        <v>-653.13603882576604</v>
      </c>
      <c r="JM174" s="43">
        <f>JM173+0.5*JJ174*'DEPRECATED - DT-Prelim Calcs'!$C$11^2+JL174*'DEPRECATED - DT-Prelim Calcs'!$C$11</f>
        <v>-257528.21139749413</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103.33333333333333</v>
      </c>
      <c r="JR174" s="49">
        <f>JR173+'DEPRECATED - DT-Prelim Calcs'!$C$11</f>
        <v>680</v>
      </c>
      <c r="JS174" s="2">
        <f>KC174/'Drive Train'!$F$35</f>
        <v>0.77419354838709686</v>
      </c>
      <c r="JT174" s="36">
        <f>KA174*12*60/(PI() * 'Drive Train'!$F$15)/JS$2*JS174</f>
        <v>-43866.78435992841</v>
      </c>
      <c r="JU174" s="2">
        <f>('DEPRECATED - DT-Prelim Calcs'!$C$6*JS174-JT174)/('DEPRECATED - DT-Prelim Calcs'!$C$6*JS174)*'DEPRECATED - DT-Prelim Calcs'!$C$7*JS174</f>
        <v>35.87786721655371</v>
      </c>
      <c r="JV174" s="43">
        <f>JU174/'DEPRECATED - DT-Prelim Calcs'!$C$7*('DEPRECATED - DT-Prelim Calcs'!$C$8-'DEPRECATED - DT-Prelim Calcs'!$C$9)+'DEPRECATED - DT-Prelim Calcs'!$C$9</f>
        <v>1956.0405274689706</v>
      </c>
      <c r="JW174" s="43">
        <f t="shared" si="204"/>
        <v>49.999999999999993</v>
      </c>
      <c r="JX174" s="2">
        <f t="shared" si="257"/>
        <v>1.4462867232450001</v>
      </c>
      <c r="JY174" s="43">
        <f>JX174*'DEPRECATED - DT-Prelim Calcs'!$C$21/JS$2/'DEPRECATED - DT-Prelim Calcs'!$C$19/'DEPRECATED - DT-Prelim Calcs'!$C$18*3.39*'DEPRECATED - DT-Prelim Calcs'!$C$20</f>
        <v>29.053734754561201</v>
      </c>
      <c r="JZ174" s="36">
        <f t="shared" si="258"/>
        <v>0</v>
      </c>
      <c r="KA174" s="43">
        <f>JY173*'DEPRECATED - DT-Prelim Calcs'!$C$11+KA173</f>
        <v>-164.82093333080712</v>
      </c>
      <c r="KB174" s="43">
        <f>KB173+0.5*JY174*'DEPRECATED - DT-Prelim Calcs'!$C$11^2+KA174*'DEPRECATED - DT-Prelim Calcs'!$C$11</f>
        <v>-273417.86950271303</v>
      </c>
      <c r="KC174" s="43">
        <f>MIN('Drive Train'!$F$35-JW173*'DEPRECATED - DT-Prelim Calcs'!$C$21*'Drive Train'!$F$39,KC173+JW$2)</f>
        <v>9.6000000000000014</v>
      </c>
      <c r="KD174" s="43">
        <f>'Drive Train'!$F$35-JW174*'DEPRECATED - DT-Prelim Calcs'!$C$21*'Drive Train'!$F$39</f>
        <v>9.6000000000000014</v>
      </c>
      <c r="KE174" s="1">
        <f>IF(KB174&gt;='Drive Train'!$F$29,1,0)</f>
        <v>0</v>
      </c>
      <c r="KF174" s="43">
        <f>MIN(JV174,'DEPRECATED - DT-Prelim Calcs'!$C$10)*'DEPRECATED - DT-Prelim Calcs'!$C$11*1000/60/60</f>
        <v>103.33333333333333</v>
      </c>
      <c r="KG174" s="49">
        <f>KG173+'DEPRECATED - DT-Prelim Calcs'!$C$11</f>
        <v>680</v>
      </c>
      <c r="KH174" s="2">
        <f>KR174/'Drive Train'!$F$35</f>
        <v>0.75913978494623657</v>
      </c>
      <c r="KI174" s="36">
        <f>KP174*12*60/(PI() * 'Drive Train'!$F$15)/KH$2*KH174</f>
        <v>-222712.47871149276</v>
      </c>
      <c r="KJ174" s="2">
        <f>('DEPRECATED - DT-Prelim Calcs'!$C$6*KH174-KI174)/('DEPRECATED - DT-Prelim Calcs'!$C$6*KH174)*'DEPRECATED - DT-Prelim Calcs'!$C$7*KH174</f>
        <v>167.27847298276168</v>
      </c>
      <c r="KK174" s="43">
        <f>KJ174/'DEPRECATED - DT-Prelim Calcs'!$C$7*('DEPRECATED - DT-Prelim Calcs'!$C$8-'DEPRECATED - DT-Prelim Calcs'!$C$9)+'DEPRECATED - DT-Prelim Calcs'!$C$9</f>
        <v>9114.4317371205998</v>
      </c>
      <c r="KL174" s="43">
        <f t="shared" si="205"/>
        <v>53.333333333333329</v>
      </c>
      <c r="KM174" s="2">
        <f t="shared" si="259"/>
        <v>1.4462867232450001</v>
      </c>
      <c r="KN174" s="43">
        <f>KM174*'DEPRECATED - DT-Prelim Calcs'!$C$21/KH$2/'DEPRECATED - DT-Prelim Calcs'!$C$19/'DEPRECATED - DT-Prelim Calcs'!$C$18*3.39*'DEPRECATED - DT-Prelim Calcs'!$C$20</f>
        <v>29.053734754561201</v>
      </c>
      <c r="KO174" s="36">
        <f t="shared" si="260"/>
        <v>0</v>
      </c>
      <c r="KP174" s="43">
        <f>KN173*'DEPRECATED - DT-Prelim Calcs'!$C$11+KP173</f>
        <v>-853.39268557077298</v>
      </c>
      <c r="KQ174" s="43">
        <f>KQ173+0.5*KN174*'DEPRECATED - DT-Prelim Calcs'!$C$11^2+KP174*'DEPRECATED - DT-Prelim Calcs'!$C$11</f>
        <v>-282020.26379678177</v>
      </c>
      <c r="KR174" s="43">
        <f>MIN('Drive Train'!$F$35-KL173*'DEPRECATED - DT-Prelim Calcs'!$C$21*'Drive Train'!$F$39,KR173+KL$2)</f>
        <v>9.413333333333334</v>
      </c>
      <c r="KS174" s="43">
        <f>'Drive Train'!$F$35-KL174*'DEPRECATED - DT-Prelim Calcs'!$C$21*'Drive Train'!$F$39</f>
        <v>9.413333333333334</v>
      </c>
      <c r="KT174" s="1">
        <f>IF(KQ174&gt;='Drive Train'!$F$29,1,0)</f>
        <v>0</v>
      </c>
      <c r="KU174" s="43">
        <f>MIN(KK174,'DEPRECATED - DT-Prelim Calcs'!$C$10)*'DEPRECATED - DT-Prelim Calcs'!$C$11*1000/60/60</f>
        <v>103.33333333333333</v>
      </c>
      <c r="KV174" s="49">
        <f>KV173+'DEPRECATED - DT-Prelim Calcs'!$C$11</f>
        <v>680</v>
      </c>
      <c r="KW174" s="2">
        <f>LG174/'Drive Train'!$F$35</f>
        <v>0.74408602150537628</v>
      </c>
      <c r="KX174" s="36">
        <f>LE174*12*60/(PI() * 'Drive Train'!$F$15)/KW$2*KW174</f>
        <v>-150911.8384864385</v>
      </c>
      <c r="KY174" s="2">
        <f>('DEPRECATED - DT-Prelim Calcs'!$C$6*KW174-KX174)/('DEPRECATED - DT-Prelim Calcs'!$C$6*KW174)*'DEPRECATED - DT-Prelim Calcs'!$C$7*KW174</f>
        <v>114.4265224536183</v>
      </c>
      <c r="KZ174" s="43">
        <f>KY174/'DEPRECATED - DT-Prelim Calcs'!$C$7*('DEPRECATED - DT-Prelim Calcs'!$C$8-'DEPRECATED - DT-Prelim Calcs'!$C$9)+'DEPRECATED - DT-Prelim Calcs'!$C$9</f>
        <v>6235.1836859060713</v>
      </c>
      <c r="LA174" s="43">
        <f t="shared" si="206"/>
        <v>56.666666666666664</v>
      </c>
      <c r="LB174" s="2">
        <f t="shared" si="261"/>
        <v>1.4462867232450001</v>
      </c>
      <c r="LC174" s="43">
        <f>LB174*'DEPRECATED - DT-Prelim Calcs'!$C$21/KW$2/'DEPRECATED - DT-Prelim Calcs'!$C$19/'DEPRECATED - DT-Prelim Calcs'!$C$18*3.39*'DEPRECATED - DT-Prelim Calcs'!$C$20</f>
        <v>29.053734754561201</v>
      </c>
      <c r="LD174" s="36">
        <f t="shared" si="262"/>
        <v>0</v>
      </c>
      <c r="LE174" s="43">
        <f>LC173*'DEPRECATED - DT-Prelim Calcs'!$C$11+LE173</f>
        <v>-589.96504564027236</v>
      </c>
      <c r="LF174" s="43">
        <f>LF173+0.5*LC174*'DEPRECATED - DT-Prelim Calcs'!$C$11^2+LE174*'DEPRECATED - DT-Prelim Calcs'!$C$11</f>
        <v>-314018.5530096048</v>
      </c>
      <c r="LG174" s="43">
        <f>MIN('Drive Train'!$F$35-LA173*'DEPRECATED - DT-Prelim Calcs'!$C$21*'Drive Train'!$F$39,LG173+LA$2)</f>
        <v>9.2266666666666666</v>
      </c>
      <c r="LH174" s="43">
        <f>'Drive Train'!$F$35-LA174*'DEPRECATED - DT-Prelim Calcs'!$C$21*'Drive Train'!$F$39</f>
        <v>9.2266666666666666</v>
      </c>
      <c r="LI174" s="1">
        <f>IF(LF174&gt;='Drive Train'!$F$29,1,0)</f>
        <v>0</v>
      </c>
      <c r="LJ174" s="43">
        <f>MIN(KZ174,'DEPRECATED - DT-Prelim Calcs'!$C$10)*'DEPRECATED - DT-Prelim Calcs'!$C$11*1000/60/60</f>
        <v>103.33333333333333</v>
      </c>
      <c r="LK174" s="49">
        <f>LK173+'DEPRECATED - DT-Prelim Calcs'!$C$11</f>
        <v>680</v>
      </c>
      <c r="LL174" s="2">
        <f>LV174/'Drive Train'!$F$35</f>
        <v>2.8546053999551071</v>
      </c>
      <c r="LM174" s="36">
        <f>LT174*12*60/(PI() * 'Drive Train'!$F$15)/LL$2*LL174</f>
        <v>-664338.65186111885</v>
      </c>
      <c r="LN174" s="2">
        <f>('DEPRECATED - DT-Prelim Calcs'!$C$6*LL174-LM174)/('DEPRECATED - DT-Prelim Calcs'!$C$6*LL174)*'DEPRECATED - DT-Prelim Calcs'!$C$7*LL174</f>
        <v>501.74989826444897</v>
      </c>
      <c r="LO174" s="43">
        <f>LN174/'DEPRECATED - DT-Prelim Calcs'!$C$7*('DEPRECATED - DT-Prelim Calcs'!$C$8-'DEPRECATED - DT-Prelim Calcs'!$C$9)+'DEPRECATED - DT-Prelim Calcs'!$C$9</f>
        <v>27335.636248734907</v>
      </c>
      <c r="LP174" s="43">
        <f t="shared" si="207"/>
        <v>60</v>
      </c>
      <c r="LQ174" s="2">
        <f t="shared" si="263"/>
        <v>1.4462867232450001</v>
      </c>
      <c r="LR174" s="43">
        <f>LQ174*'DEPRECATED - DT-Prelim Calcs'!$C$21/LL$2/'DEPRECATED - DT-Prelim Calcs'!$C$19/'DEPRECATED - DT-Prelim Calcs'!$C$18*3.39*'DEPRECATED - DT-Prelim Calcs'!$C$20</f>
        <v>29.053734754561201</v>
      </c>
      <c r="LS174" s="36">
        <f t="shared" si="264"/>
        <v>0</v>
      </c>
      <c r="LT174" s="43">
        <f>LR173*'DEPRECATED - DT-Prelim Calcs'!$C$11+LT173</f>
        <v>-676.97020537521735</v>
      </c>
      <c r="LU174" s="43">
        <f>LU173+0.5*LR174*'DEPRECATED - DT-Prelim Calcs'!$C$11^2+LT174*'DEPRECATED - DT-Prelim Calcs'!$C$11</f>
        <v>-301433.98634358216</v>
      </c>
      <c r="LV174" s="43">
        <f>MIN('Drive Train'!$F$35-LP173*'DEPRECATED - DT-Prelim Calcs'!$C$21*'Drive Train'!$F$39,LV173+LP$2)</f>
        <v>35.397106959443327</v>
      </c>
      <c r="LW174" s="43">
        <f>'Drive Train'!$F$35-LP174*'DEPRECATED - DT-Prelim Calcs'!$C$21*'Drive Train'!$F$39</f>
        <v>9.0400000000000009</v>
      </c>
      <c r="LX174" s="1">
        <f>IF(LU174&gt;='Drive Train'!$F$29,1,0)</f>
        <v>0</v>
      </c>
      <c r="LY174" s="43">
        <f>MIN(LO174,'DEPRECATED - DT-Prelim Calcs'!$C$10)*'DEPRECATED - DT-Prelim Calcs'!$C$11*1000/60/60</f>
        <v>103.33333333333333</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1"/>
        <v>0</v>
      </c>
      <c r="X175" s="2">
        <f>MAX(MIN(IF(AND(AI174=1,AG175&lt;0),-1,1)*(W175-$C$9)/($C$8-$C$9)*$C$7-$C$29*AE175/T$2 -  AI174*$C$29/2,X$2),MAX(X$4:X174)*-1)</f>
        <v>-0.27672021620693066</v>
      </c>
      <c r="Y175" s="43">
        <f t="shared" si="182"/>
        <v>0</v>
      </c>
      <c r="Z175" s="43">
        <f t="shared" si="183"/>
        <v>0</v>
      </c>
      <c r="AA175" s="43">
        <f t="shared" si="184"/>
        <v>0</v>
      </c>
      <c r="AB175" s="43" t="e">
        <f t="shared" si="185"/>
        <v>#N/A</v>
      </c>
      <c r="AC175" s="36">
        <f t="shared" si="208"/>
        <v>1</v>
      </c>
      <c r="AD175" s="1">
        <f t="shared" si="186"/>
        <v>1</v>
      </c>
      <c r="AE175" s="43">
        <f t="shared" si="187"/>
        <v>0</v>
      </c>
      <c r="AF175" s="43" t="e">
        <f t="shared" si="188"/>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889.49632897085212</v>
      </c>
      <c r="AK175" s="43">
        <f t="shared" si="265"/>
        <v>0</v>
      </c>
      <c r="AL175" s="49">
        <f>AL174+'DEPRECATED - DT-Prelim Calcs'!$C$11</f>
        <v>684</v>
      </c>
      <c r="AM175" s="2">
        <f>AW175/'Drive Train'!$F$35</f>
        <v>1.1696895554496507</v>
      </c>
      <c r="AN175" s="36">
        <f>AU175*12*60/(PI() * 'Drive Train'!$F$15)/AM$2*AM175</f>
        <v>-1450.6933015994705</v>
      </c>
      <c r="AO175" s="2">
        <f>('DEPRECATED - DT-Prelim Calcs'!$C$6*AM175-AN175)/('DEPRECATED - DT-Prelim Calcs'!$C$6*AM175)*'DEPRECATED - DT-Prelim Calcs'!$C$7*AM175</f>
        <v>6.5522627587111373</v>
      </c>
      <c r="AP175" s="43">
        <f>AO175/'DEPRECATED - DT-Prelim Calcs'!$C$7*('DEPRECATED - DT-Prelim Calcs'!$C$8-'DEPRECATED - DT-Prelim Calcs'!$C$9)+'DEPRECATED - DT-Prelim Calcs'!$C$9</f>
        <v>358.45162789993503</v>
      </c>
      <c r="AQ175" s="43">
        <f t="shared" si="189"/>
        <v>93</v>
      </c>
      <c r="AR175" s="2">
        <f t="shared" si="209"/>
        <v>1.7764698812877862</v>
      </c>
      <c r="AS175" s="43">
        <f>AR175*'DEPRECATED - DT-Prelim Calcs'!$C$21/AM$2/'DEPRECATED - DT-Prelim Calcs'!$C$19/'DEPRECATED - DT-Prelim Calcs'!$C$18*3.39*'DEPRECATED - DT-Prelim Calcs'!$C$20</f>
        <v>17.843310009304066</v>
      </c>
      <c r="AT175" s="36">
        <f t="shared" si="210"/>
        <v>0</v>
      </c>
      <c r="AU175" s="43">
        <f>AS174*'DEPRECATED - DT-Prelim Calcs'!$C$11+AU174</f>
        <v>-7.2154115399177101</v>
      </c>
      <c r="AV175" s="43">
        <f>AV174+0.5*AS175*'DEPRECATED - DT-Prelim Calcs'!$C$11^2+AU175*'DEPRECATED - DT-Prelim Calcs'!$C$11</f>
        <v>10169.167318757038</v>
      </c>
      <c r="AW175" s="43">
        <f>MIN('Drive Train'!$F$35-AQ174*'DEPRECATED - DT-Prelim Calcs'!$C$21*'Drive Train'!$F$39,AW174+AQ$2)</f>
        <v>14.50415048757567</v>
      </c>
      <c r="AX175" s="43">
        <f>'Drive Train'!$F$35-AQ175*'DEPRECATED - DT-Prelim Calcs'!$C$21*'Drive Train'!$F$39</f>
        <v>7.1920000000000002</v>
      </c>
      <c r="AY175" s="1">
        <f>IF(AV175&gt;='Drive Train'!$F$29,1,0)</f>
        <v>1</v>
      </c>
      <c r="AZ175" s="43">
        <f t="shared" si="211"/>
        <v>103.33333333333333</v>
      </c>
      <c r="BA175" s="49">
        <f>BA174+'DEPRECATED - DT-Prelim Calcs'!$C$11</f>
        <v>684</v>
      </c>
      <c r="BB175" s="2">
        <f>BL175/'Drive Train'!$F$35</f>
        <v>0.57999999999999996</v>
      </c>
      <c r="BC175" s="36">
        <f>BJ175*12*60/(PI() * 'Drive Train'!$F$15)/BB$2*BB175</f>
        <v>5727.1801414468873</v>
      </c>
      <c r="BD175" s="2">
        <f>('DEPRECATED - DT-Prelim Calcs'!$C$6*BB175-BC175)/('DEPRECATED - DT-Prelim Calcs'!$C$6*BB175)*'DEPRECATED - DT-Prelim Calcs'!$C$7*BB175</f>
        <v>-1.4899057779601732</v>
      </c>
      <c r="BE175" s="43">
        <f>BD175/'DEPRECATED - DT-Prelim Calcs'!$C$7*('DEPRECATED - DT-Prelim Calcs'!$C$8-'DEPRECATED - DT-Prelim Calcs'!$C$9)+'DEPRECATED - DT-Prelim Calcs'!$C$9</f>
        <v>-79.666508799322855</v>
      </c>
      <c r="BF175" s="43">
        <f t="shared" si="190"/>
        <v>-79.666508799322855</v>
      </c>
      <c r="BG175" s="2">
        <f t="shared" si="212"/>
        <v>-2.261245598953157</v>
      </c>
      <c r="BH175" s="43">
        <f>BG175*'DEPRECATED - DT-Prelim Calcs'!$C$21/BB$2/'DEPRECATED - DT-Prelim Calcs'!$C$19/'DEPRECATED - DT-Prelim Calcs'!$C$18*3.39*'DEPRECATED - DT-Prelim Calcs'!$C$20</f>
        <v>-32.806972130882393</v>
      </c>
      <c r="BI175" s="36">
        <f t="shared" si="213"/>
        <v>1</v>
      </c>
      <c r="BJ175" s="43">
        <f>BH174*'DEPRECATED - DT-Prelim Calcs'!$C$11+BJ174</f>
        <v>39.771147343401623</v>
      </c>
      <c r="BK175" s="43">
        <f>BK174+0.5*BH175*'DEPRECATED - DT-Prelim Calcs'!$C$11^2+BJ175*'DEPRECATED - DT-Prelim Calcs'!$C$11</f>
        <v>-85856.148299592038</v>
      </c>
      <c r="BL175" s="43">
        <f>MIN('Drive Train'!$F$35-BF174*'DEPRECATED - DT-Prelim Calcs'!$C$21*'Drive Train'!$F$39,BL174+BF$2)</f>
        <v>7.1920000000000002</v>
      </c>
      <c r="BM175" s="43">
        <f>'Drive Train'!$F$35-BF175*'DEPRECATED - DT-Prelim Calcs'!$C$21*'Drive Train'!$F$39</f>
        <v>16.86132449276208</v>
      </c>
      <c r="BN175" s="1">
        <f>IF(BK175&gt;='Drive Train'!$F$29,1,0)</f>
        <v>0</v>
      </c>
      <c r="BO175" s="43">
        <f t="shared" si="214"/>
        <v>-88.518343110358728</v>
      </c>
      <c r="BP175" s="49">
        <f>BP174+'DEPRECATED - DT-Prelim Calcs'!$C$11</f>
        <v>684</v>
      </c>
      <c r="BQ175" s="2">
        <f>CA175/'Drive Train'!$F$35</f>
        <v>0.57999999999999996</v>
      </c>
      <c r="BR175" s="36">
        <f>BY175*12*60/(PI() * 'Drive Train'!$F$15)/BQ$2*BQ175</f>
        <v>-178774.1717426801</v>
      </c>
      <c r="BS175" s="2">
        <f>('DEPRECATED - DT-Prelim Calcs'!$C$6*BQ175-BR175)/('DEPRECATED - DT-Prelim Calcs'!$C$6*BQ175)*'DEPRECATED - DT-Prelim Calcs'!$C$7*BQ175</f>
        <v>134.13883095190749</v>
      </c>
      <c r="BT175" s="43">
        <f>BS175/'DEPRECATED - DT-Prelim Calcs'!$C$7*('DEPRECATED - DT-Prelim Calcs'!$C$8-'DEPRECATED - DT-Prelim Calcs'!$C$9)+'DEPRECATED - DT-Prelim Calcs'!$C$9</f>
        <v>7309.0631787233187</v>
      </c>
      <c r="BU175" s="43">
        <f t="shared" si="191"/>
        <v>93</v>
      </c>
      <c r="BV175" s="2">
        <f t="shared" si="215"/>
        <v>1.5313624128476471</v>
      </c>
      <c r="BW175" s="43">
        <f>BV175*'DEPRECATED - DT-Prelim Calcs'!$C$21/BQ$2/'DEPRECATED - DT-Prelim Calcs'!$C$19/'DEPRECATED - DT-Prelim Calcs'!$C$18*3.39*'DEPRECATED - DT-Prelim Calcs'!$C$20</f>
        <v>29.053734754561201</v>
      </c>
      <c r="BX175" s="36">
        <f t="shared" si="216"/>
        <v>0</v>
      </c>
      <c r="BY175" s="43">
        <f>BW174*'DEPRECATED - DT-Prelim Calcs'!$C$11+BY174</f>
        <v>-949.35027822583481</v>
      </c>
      <c r="BZ175" s="43">
        <f>BZ174+0.5*BW175*'DEPRECATED - DT-Prelim Calcs'!$C$11^2+BY175*'DEPRECATED - DT-Prelim Calcs'!$C$11</f>
        <v>-218313.59000394831</v>
      </c>
      <c r="CA175" s="43">
        <f>MIN('Drive Train'!$F$35-BU174*'DEPRECATED - DT-Prelim Calcs'!$C$21*'Drive Train'!$F$39,CA174+BU$2)</f>
        <v>7.1920000000000002</v>
      </c>
      <c r="CB175" s="43">
        <f>'Drive Train'!$F$35-BU175*'DEPRECATED - DT-Prelim Calcs'!$C$21*'Drive Train'!$F$39</f>
        <v>7.1920000000000002</v>
      </c>
      <c r="CC175" s="1">
        <f>IF(BZ175&gt;='Drive Train'!$F$29,1,0)</f>
        <v>0</v>
      </c>
      <c r="CD175" s="43">
        <f t="shared" si="217"/>
        <v>103.33333333333333</v>
      </c>
      <c r="CE175" s="49">
        <f>CE174+'DEPRECATED - DT-Prelim Calcs'!$C$11</f>
        <v>684</v>
      </c>
      <c r="CF175" s="2">
        <f>CP175/'Drive Train'!$F$35</f>
        <v>3.942054284322638</v>
      </c>
      <c r="CG175" s="36">
        <f>CN175*12*60/(PI() * 'Drive Train'!$F$15)/CF$2*CF175</f>
        <v>-2039862.7529421637</v>
      </c>
      <c r="CH175" s="2">
        <f>('DEPRECATED - DT-Prelim Calcs'!$C$6*CF175-CG175)/('DEPRECATED - DT-Prelim Calcs'!$C$6*CF175)*'DEPRECATED - DT-Prelim Calcs'!$C$7*CF175</f>
        <v>1518.0111673989195</v>
      </c>
      <c r="CI175" s="43">
        <f>CH175/'DEPRECATED - DT-Prelim Calcs'!$C$7*('DEPRECATED - DT-Prelim Calcs'!$C$8-'DEPRECATED - DT-Prelim Calcs'!$C$9)+'DEPRECATED - DT-Prelim Calcs'!$C$9</f>
        <v>82699.123298597857</v>
      </c>
      <c r="CJ175" s="43">
        <f t="shared" si="192"/>
        <v>93</v>
      </c>
      <c r="CK175" s="2">
        <f t="shared" si="218"/>
        <v>1.2396743342100003</v>
      </c>
      <c r="CL175" s="43">
        <f>CK175*'DEPRECATED - DT-Prelim Calcs'!$C$21/CF$2/'DEPRECATED - DT-Prelim Calcs'!$C$19/'DEPRECATED - DT-Prelim Calcs'!$C$18*3.39*'DEPRECATED - DT-Prelim Calcs'!$C$20</f>
        <v>29.053734754561205</v>
      </c>
      <c r="CM175" s="36">
        <f t="shared" si="219"/>
        <v>0</v>
      </c>
      <c r="CN175" s="43">
        <f>CL174*'DEPRECATED - DT-Prelim Calcs'!$C$11+CN174</f>
        <v>-1290.2018940162798</v>
      </c>
      <c r="CO175" s="43">
        <f>CO174+0.5*CL175*'DEPRECATED - DT-Prelim Calcs'!$C$11^2+CN175*'DEPRECATED - DT-Prelim Calcs'!$C$11</f>
        <v>-399834.48203309625</v>
      </c>
      <c r="CP175" s="43">
        <f>MIN('Drive Train'!$F$35-CJ174*'DEPRECATED - DT-Prelim Calcs'!$C$21*'Drive Train'!$F$39,CP174+CJ$2)</f>
        <v>48.881473125600714</v>
      </c>
      <c r="CQ175" s="43">
        <f>'Drive Train'!$F$35-CJ175*'DEPRECATED - DT-Prelim Calcs'!$C$21*'Drive Train'!$F$39</f>
        <v>7.1920000000000002</v>
      </c>
      <c r="CR175" s="1">
        <f>IF(CO175&gt;='Drive Train'!$F$29,1,0)</f>
        <v>0</v>
      </c>
      <c r="CS175" s="43">
        <f t="shared" si="220"/>
        <v>103.33333333333333</v>
      </c>
      <c r="CT175" s="49">
        <f>CT174+'DEPRECATED - DT-Prelim Calcs'!$C$11</f>
        <v>684</v>
      </c>
      <c r="CU175" s="2">
        <f>DE175/'Drive Train'!$F$35</f>
        <v>0.57999999999999996</v>
      </c>
      <c r="CV175" s="36">
        <f>DC175*12*60/(PI() * 'Drive Train'!$F$15)/CU$2*CU175</f>
        <v>-323405.52585134225</v>
      </c>
      <c r="CW175" s="2">
        <f>('DEPRECATED - DT-Prelim Calcs'!$C$6*CU175-CV175)/('DEPRECATED - DT-Prelim Calcs'!$C$6*CU175)*'DEPRECATED - DT-Prelim Calcs'!$C$7*CU175</f>
        <v>240.45874486564193</v>
      </c>
      <c r="CX175" s="43">
        <f>CW175/'DEPRECATED - DT-Prelim Calcs'!$C$7*('DEPRECATED - DT-Prelim Calcs'!$C$8-'DEPRECATED - DT-Prelim Calcs'!$C$9)+'DEPRECATED - DT-Prelim Calcs'!$C$9</f>
        <v>13101.118190441686</v>
      </c>
      <c r="CY175" s="43">
        <f t="shared" si="193"/>
        <v>93</v>
      </c>
      <c r="CZ175" s="2">
        <f t="shared" si="221"/>
        <v>1.0413264407364002</v>
      </c>
      <c r="DA175" s="43">
        <f>CZ175*'DEPRECATED - DT-Prelim Calcs'!$C$21/CU$2/'DEPRECATED - DT-Prelim Calcs'!$C$19/'DEPRECATED - DT-Prelim Calcs'!$C$18*3.39*'DEPRECATED - DT-Prelim Calcs'!$C$20</f>
        <v>29.053734754561201</v>
      </c>
      <c r="DB175" s="36">
        <f t="shared" si="222"/>
        <v>0</v>
      </c>
      <c r="DC175" s="43">
        <f>DA174*'DEPRECATED - DT-Prelim Calcs'!$C$11+DC174</f>
        <v>-1167.8257748792194</v>
      </c>
      <c r="DD175" s="43">
        <f>DD174+0.5*DA175*'DEPRECATED - DT-Prelim Calcs'!$C$11^2+DC175*'DEPRECATED - DT-Prelim Calcs'!$C$11</f>
        <v>-690608.2272754208</v>
      </c>
      <c r="DE175" s="43">
        <f>MIN('Drive Train'!$F$35-CY174*'DEPRECATED - DT-Prelim Calcs'!$C$21*'Drive Train'!$F$39,DE174+CY$2)</f>
        <v>7.1920000000000002</v>
      </c>
      <c r="DF175" s="43">
        <f>'Drive Train'!$F$35-CY175*'DEPRECATED - DT-Prelim Calcs'!$C$21*'Drive Train'!$F$39</f>
        <v>7.1920000000000002</v>
      </c>
      <c r="DG175" s="1">
        <f>IF(DD175&gt;='Drive Train'!$F$29,1,0)</f>
        <v>0</v>
      </c>
      <c r="DH175" s="43">
        <f t="shared" si="223"/>
        <v>103.33333333333333</v>
      </c>
      <c r="DI175" s="49">
        <f>DI174+'DEPRECATED - DT-Prelim Calcs'!$C$11</f>
        <v>684</v>
      </c>
      <c r="DJ175" s="2">
        <f>DT175/'Drive Train'!$F$35</f>
        <v>0.57999999999999996</v>
      </c>
      <c r="DK175" s="36">
        <f>DR175*12*60/(PI() * 'Drive Train'!$F$15)/DJ$2*DJ175</f>
        <v>-351855.71897979878</v>
      </c>
      <c r="DL175" s="2">
        <f>('DEPRECATED - DT-Prelim Calcs'!$C$6*DJ175-DK175)/('DEPRECATED - DT-Prelim Calcs'!$C$6*DJ175)*'DEPRECATED - DT-Prelim Calcs'!$C$7*DJ175</f>
        <v>261.37275830960135</v>
      </c>
      <c r="DM175" s="43">
        <f>DL175/'DEPRECATED - DT-Prelim Calcs'!$C$7*('DEPRECATED - DT-Prelim Calcs'!$C$8-'DEPRECATED - DT-Prelim Calcs'!$C$9)+'DEPRECATED - DT-Prelim Calcs'!$C$9</f>
        <v>14240.463698955893</v>
      </c>
      <c r="DN175" s="43">
        <f t="shared" si="194"/>
        <v>93</v>
      </c>
      <c r="DO175" s="2">
        <f t="shared" si="224"/>
        <v>0.89769520753137932</v>
      </c>
      <c r="DP175" s="43">
        <f>DO175*'DEPRECATED - DT-Prelim Calcs'!$C$21/DJ$2/'DEPRECATED - DT-Prelim Calcs'!$C$19/'DEPRECATED - DT-Prelim Calcs'!$C$18*3.39*'DEPRECATED - DT-Prelim Calcs'!$C$20</f>
        <v>29.053734754561201</v>
      </c>
      <c r="DQ175" s="36">
        <f t="shared" si="225"/>
        <v>0</v>
      </c>
      <c r="DR175" s="43">
        <f>DP174*'DEPRECATED - DT-Prelim Calcs'!$C$11+DR174</f>
        <v>-1095.310485404767</v>
      </c>
      <c r="DS175" s="43">
        <f>DS174+0.5*DP175*'DEPRECATED - DT-Prelim Calcs'!$C$11^2+DR175*'DEPRECATED - DT-Prelim Calcs'!$C$11</f>
        <v>-1158321.218744965</v>
      </c>
      <c r="DT175" s="43">
        <f>MIN('Drive Train'!$F$35-DN174*'DEPRECATED - DT-Prelim Calcs'!$C$21*'Drive Train'!$F$39,DT174+DN$2)</f>
        <v>7.1920000000000002</v>
      </c>
      <c r="DU175" s="43">
        <f>'Drive Train'!$F$35-DN175*'DEPRECATED - DT-Prelim Calcs'!$C$21*'Drive Train'!$F$39</f>
        <v>7.1920000000000002</v>
      </c>
      <c r="DV175" s="1">
        <f>IF(DS175&gt;='Drive Train'!$F$29,1,0)</f>
        <v>0</v>
      </c>
      <c r="DW175" s="43">
        <f t="shared" si="226"/>
        <v>103.33333333333333</v>
      </c>
      <c r="DX175" s="49">
        <f>DX174+'DEPRECATED - DT-Prelim Calcs'!$C$11</f>
        <v>684</v>
      </c>
      <c r="DY175" s="2">
        <f>EI175/'Drive Train'!$F$35</f>
        <v>0.57999999999999996</v>
      </c>
      <c r="DZ175" s="36">
        <f>EG175*12*60/(PI() * 'Drive Train'!$F$15)/DY$2*DY175</f>
        <v>32805.017342995496</v>
      </c>
      <c r="EA175" s="2">
        <f>('DEPRECATED - DT-Prelim Calcs'!$C$6*DY175-DZ175)/('DEPRECATED - DT-Prelim Calcs'!$C$6*DY175)*'DEPRECATED - DT-Prelim Calcs'!$C$7*DY175</f>
        <v>-21.395087043675371</v>
      </c>
      <c r="EB175" s="43">
        <f>EA175/'DEPRECATED - DT-Prelim Calcs'!$C$7*('DEPRECATED - DT-Prelim Calcs'!$C$8-'DEPRECATED - DT-Prelim Calcs'!$C$9)+'DEPRECATED - DT-Prelim Calcs'!$C$9</f>
        <v>-1164.0532493942551</v>
      </c>
      <c r="EC175" s="43">
        <f t="shared" si="195"/>
        <v>-1164.0532493942551</v>
      </c>
      <c r="ED175" s="2">
        <f t="shared" si="227"/>
        <v>-25.813285106260714</v>
      </c>
      <c r="EE175" s="43">
        <f>ED175*'DEPRECATED - DT-Prelim Calcs'!$C$21/DY$2/'DEPRECATED - DT-Prelim Calcs'!$C$19/'DEPRECATED - DT-Prelim Calcs'!$C$18*3.39*'DEPRECATED - DT-Prelim Calcs'!$C$20</f>
        <v>-950.67545416388248</v>
      </c>
      <c r="EF175" s="36">
        <f t="shared" si="228"/>
        <v>1</v>
      </c>
      <c r="EG175" s="43">
        <f>EE174*'DEPRECATED - DT-Prelim Calcs'!$C$11+EG174</f>
        <v>89.742251380738793</v>
      </c>
      <c r="EH175" s="43">
        <f>EH174+0.5*EE175*'DEPRECATED - DT-Prelim Calcs'!$C$11^2+EG175*'DEPRECATED - DT-Prelim Calcs'!$C$11</f>
        <v>-1112937.1604590409</v>
      </c>
      <c r="EI175" s="43">
        <f>MIN('Drive Train'!$F$35-EC174*'DEPRECATED - DT-Prelim Calcs'!$C$21*'Drive Train'!$F$39,EI174+EC$2)</f>
        <v>7.1920000000000002</v>
      </c>
      <c r="EJ175" s="43">
        <f>'Drive Train'!$F$35-EC175*'DEPRECATED - DT-Prelim Calcs'!$C$21*'Drive Train'!$F$39</f>
        <v>77.586981966078298</v>
      </c>
      <c r="EK175" s="1">
        <f>IF(EH175&gt;='Drive Train'!$F$29,1,0)</f>
        <v>0</v>
      </c>
      <c r="EL175" s="43">
        <f t="shared" si="229"/>
        <v>-1293.39249932695</v>
      </c>
      <c r="EM175" s="49">
        <f>EM174+'DEPRECATED - DT-Prelim Calcs'!$C$11</f>
        <v>684</v>
      </c>
      <c r="EN175" s="2">
        <f>EX175/'Drive Train'!$F$35</f>
        <v>0.57999999999999996</v>
      </c>
      <c r="EO175" s="36">
        <f>EV175*12*60/(PI() * 'Drive Train'!$F$15)/EN$2*EN175</f>
        <v>-1275082.3967807109</v>
      </c>
      <c r="EP175" s="2">
        <f>('DEPRECATED - DT-Prelim Calcs'!$C$6*EN175-EO175)/('DEPRECATED - DT-Prelim Calcs'!$C$6*EN175)*'DEPRECATED - DT-Prelim Calcs'!$C$7*EN175</f>
        <v>940.04566095635346</v>
      </c>
      <c r="EQ175" s="43">
        <f>EP175/'DEPRECATED - DT-Prelim Calcs'!$C$7*('DEPRECATED - DT-Prelim Calcs'!$C$8-'DEPRECATED - DT-Prelim Calcs'!$C$9)+'DEPRECATED - DT-Prelim Calcs'!$C$9</f>
        <v>51212.942723741638</v>
      </c>
      <c r="ER175" s="43">
        <f t="shared" si="196"/>
        <v>93</v>
      </c>
      <c r="ES175" s="2">
        <f t="shared" si="230"/>
        <v>0.7035989464435134</v>
      </c>
      <c r="ET175" s="43">
        <f>ES175*'DEPRECATED - DT-Prelim Calcs'!$C$21/EN$2/'DEPRECATED - DT-Prelim Calcs'!$C$19/'DEPRECATED - DT-Prelim Calcs'!$C$18*3.39*'DEPRECATED - DT-Prelim Calcs'!$C$20</f>
        <v>29.053734754561201</v>
      </c>
      <c r="EU175" s="36">
        <f t="shared" si="231"/>
        <v>0</v>
      </c>
      <c r="EV175" s="43">
        <f>ET174*'DEPRECATED - DT-Prelim Calcs'!$C$11+EV174</f>
        <v>-3111.051173072341</v>
      </c>
      <c r="EW175" s="43">
        <f>EW174+0.5*ET175*'DEPRECATED - DT-Prelim Calcs'!$C$11^2+EV175*'DEPRECATED - DT-Prelim Calcs'!$C$11</f>
        <v>-2029951.6750951079</v>
      </c>
      <c r="EX175" s="43">
        <f>MIN('Drive Train'!$F$35-ER174*'DEPRECATED - DT-Prelim Calcs'!$C$21*'Drive Train'!$F$39,EX174+ER$2)</f>
        <v>7.1920000000000002</v>
      </c>
      <c r="EY175" s="43">
        <f>'Drive Train'!$F$35-ER175*'DEPRECATED - DT-Prelim Calcs'!$C$21*'Drive Train'!$F$39</f>
        <v>7.1920000000000002</v>
      </c>
      <c r="EZ175" s="1">
        <f>IF(EW175&gt;='Drive Train'!$F$29,1,0)</f>
        <v>0</v>
      </c>
      <c r="FA175" s="43">
        <f t="shared" si="232"/>
        <v>103.33333333333333</v>
      </c>
      <c r="FB175" s="49">
        <f>FB174+'DEPRECATED - DT-Prelim Calcs'!$C$11</f>
        <v>684</v>
      </c>
      <c r="FC175" s="2">
        <f>FM175/'Drive Train'!$F$35</f>
        <v>0.57999999999999996</v>
      </c>
      <c r="FD175" s="36">
        <f>FK175*12*60/(PI() * 'Drive Train'!$F$15)/FC$2*FC175</f>
        <v>-1761217.7752644108</v>
      </c>
      <c r="FE175" s="2">
        <f>('DEPRECATED - DT-Prelim Calcs'!$C$6*FC175-FD175)/('DEPRECATED - DT-Prelim Calcs'!$C$6*FC175)*'DEPRECATED - DT-Prelim Calcs'!$C$7*FC175</f>
        <v>1297.4085018793239</v>
      </c>
      <c r="FF175" s="43">
        <f>FE175/'DEPRECATED - DT-Prelim Calcs'!$C$7*('DEPRECATED - DT-Prelim Calcs'!$C$8-'DEPRECATED - DT-Prelim Calcs'!$C$9)+'DEPRECATED - DT-Prelim Calcs'!$C$9</f>
        <v>70681.216893425852</v>
      </c>
      <c r="FG175" s="43">
        <f t="shared" si="197"/>
        <v>93</v>
      </c>
      <c r="FH175" s="2">
        <f t="shared" si="233"/>
        <v>0.63495514679048781</v>
      </c>
      <c r="FI175" s="43">
        <f>FH175*'DEPRECATED - DT-Prelim Calcs'!$C$21/FC$2/'DEPRECATED - DT-Prelim Calcs'!$C$19/'DEPRECATED - DT-Prelim Calcs'!$C$18*3.39*'DEPRECATED - DT-Prelim Calcs'!$C$20</f>
        <v>29.053734754561205</v>
      </c>
      <c r="FJ175" s="36">
        <f t="shared" si="234"/>
        <v>0</v>
      </c>
      <c r="FK175" s="43">
        <f>FI174*'DEPRECATED - DT-Prelim Calcs'!$C$11+FK174</f>
        <v>-3877.9288086223942</v>
      </c>
      <c r="FL175" s="43">
        <f>FL174+0.5*FI175*'DEPRECATED - DT-Prelim Calcs'!$C$11^2+FK175*'DEPRECATED - DT-Prelim Calcs'!$C$11</f>
        <v>-2517153.5477035828</v>
      </c>
      <c r="FM175" s="43">
        <f>MIN('Drive Train'!$F$35-FG174*'DEPRECATED - DT-Prelim Calcs'!$C$21*'Drive Train'!$F$39,FM174+FG$2)</f>
        <v>7.1920000000000002</v>
      </c>
      <c r="FN175" s="43">
        <f>'Drive Train'!$F$35-FG175*'DEPRECATED - DT-Prelim Calcs'!$C$21*'Drive Train'!$F$39</f>
        <v>7.1920000000000002</v>
      </c>
      <c r="FO175" s="1">
        <f>IF(FL175&gt;='Drive Train'!$F$29,1,0)</f>
        <v>0</v>
      </c>
      <c r="FP175" s="43">
        <f t="shared" si="235"/>
        <v>103.33333333333333</v>
      </c>
      <c r="FQ175" s="49">
        <f>FQ174+'DEPRECATED - DT-Prelim Calcs'!$C$11</f>
        <v>684</v>
      </c>
      <c r="FR175" s="2">
        <f>GB175/'Drive Train'!$F$35</f>
        <v>0.57999999999999996</v>
      </c>
      <c r="FS175" s="36">
        <f>FZ175*12*60/(PI() * 'Drive Train'!$F$15)/FR$2*FR175</f>
        <v>-752386.21608920977</v>
      </c>
      <c r="FT175" s="2">
        <f>('DEPRECATED - DT-Prelim Calcs'!$C$6*FR175-FS175)/('DEPRECATED - DT-Prelim Calcs'!$C$6*FR175)*'DEPRECATED - DT-Prelim Calcs'!$C$7*FR175</f>
        <v>555.80661903736586</v>
      </c>
      <c r="FU175" s="43">
        <f>FT175/'DEPRECATED - DT-Prelim Calcs'!$C$7*('DEPRECATED - DT-Prelim Calcs'!$C$8-'DEPRECATED - DT-Prelim Calcs'!$C$9)+'DEPRECATED - DT-Prelim Calcs'!$C$9</f>
        <v>30280.517305766942</v>
      </c>
      <c r="FV175" s="43">
        <f t="shared" si="198"/>
        <v>93</v>
      </c>
      <c r="FW175" s="2">
        <f t="shared" si="236"/>
        <v>0.57851468929799987</v>
      </c>
      <c r="FX175" s="43">
        <f>FW175*'DEPRECATED - DT-Prelim Calcs'!$C$21/FR$2/'DEPRECATED - DT-Prelim Calcs'!$C$19/'DEPRECATED - DT-Prelim Calcs'!$C$18*3.39*'DEPRECATED - DT-Prelim Calcs'!$C$20</f>
        <v>29.053734754561201</v>
      </c>
      <c r="FY175" s="36">
        <f t="shared" si="237"/>
        <v>0</v>
      </c>
      <c r="FZ175" s="43">
        <f>FX174*'DEPRECATED - DT-Prelim Calcs'!$C$11+FZ174</f>
        <v>-1509.3812318825567</v>
      </c>
      <c r="GA175" s="43">
        <f>GA174+0.5*FX175*'DEPRECATED - DT-Prelim Calcs'!$C$11^2+FZ175*'DEPRECATED - DT-Prelim Calcs'!$C$11</f>
        <v>-2626356.6563451672</v>
      </c>
      <c r="GB175" s="43">
        <f>MIN('Drive Train'!$F$35-FV174*'DEPRECATED - DT-Prelim Calcs'!$C$21*'Drive Train'!$F$39,GB174+FV$2)</f>
        <v>7.1920000000000002</v>
      </c>
      <c r="GC175" s="43">
        <f>'Drive Train'!$F$35-FV175*'DEPRECATED - DT-Prelim Calcs'!$C$21*'Drive Train'!$F$39</f>
        <v>7.1920000000000002</v>
      </c>
      <c r="GD175" s="1">
        <f>IF(GA175&gt;='Drive Train'!$F$29,1,0)</f>
        <v>0</v>
      </c>
      <c r="GE175" s="43">
        <f t="shared" si="238"/>
        <v>103.33333333333333</v>
      </c>
      <c r="GF175" s="49">
        <f>GF174+'DEPRECATED - DT-Prelim Calcs'!$C$11</f>
        <v>684</v>
      </c>
      <c r="GG175" s="2">
        <f>GQ175/'Drive Train'!$F$35</f>
        <v>0.86451612903225805</v>
      </c>
      <c r="GH175" s="36">
        <f>GO175*12*60/(PI() * 'Drive Train'!$F$15)/GG$2*GG175</f>
        <v>-232488.00474973777</v>
      </c>
      <c r="GI175" s="2">
        <f>('DEPRECATED - DT-Prelim Calcs'!$C$6*GG175-GH175)/('DEPRECATED - DT-Prelim Calcs'!$C$6*GG175)*'DEPRECATED - DT-Prelim Calcs'!$C$7*GG175</f>
        <v>174.95877222451395</v>
      </c>
      <c r="GJ175" s="43">
        <f>GI175/'DEPRECATED - DT-Prelim Calcs'!$C$7*('DEPRECATED - DT-Prelim Calcs'!$C$8-'DEPRECATED - DT-Prelim Calcs'!$C$9)+'DEPRECATED - DT-Prelim Calcs'!$C$9</f>
        <v>9532.8360987981487</v>
      </c>
      <c r="GK175" s="43">
        <f t="shared" si="239"/>
        <v>29.999999999999982</v>
      </c>
      <c r="GL175" s="2">
        <f t="shared" si="240"/>
        <v>1.4462867232450001</v>
      </c>
      <c r="GM175" s="43">
        <f>GL175*'DEPRECATED - DT-Prelim Calcs'!$C$21/GG$2/'DEPRECATED - DT-Prelim Calcs'!$C$19/'DEPRECATED - DT-Prelim Calcs'!$C$18*3.39*'DEPRECATED - DT-Prelim Calcs'!$C$20</f>
        <v>29.053734754561201</v>
      </c>
      <c r="GN175" s="36">
        <f t="shared" si="241"/>
        <v>0</v>
      </c>
      <c r="GO175" s="43">
        <f>GM174*'DEPRECATED - DT-Prelim Calcs'!$C$11+GO174</f>
        <v>-782.2644016326451</v>
      </c>
      <c r="GP175" s="43">
        <f>GP174+0.5*GM175*'DEPRECATED - DT-Prelim Calcs'!$C$11^2+GO175*'DEPRECATED - DT-Prelim Calcs'!$C$11</f>
        <v>-232424.81649446397</v>
      </c>
      <c r="GQ175" s="43">
        <f>MIN('Drive Train'!$F$35-GK174*'DEPRECATED - DT-Prelim Calcs'!$C$21*'Drive Train'!$F$39,GQ174+GK$2)</f>
        <v>10.72</v>
      </c>
      <c r="GR175" s="43">
        <f>'Drive Train'!$F$35-GK175*'DEPRECATED - DT-Prelim Calcs'!$C$21*'Drive Train'!$F$39</f>
        <v>10.72</v>
      </c>
      <c r="GS175" s="1">
        <f>IF(GP175&gt;='Drive Train'!$F$29,1,0)</f>
        <v>0</v>
      </c>
      <c r="GT175" s="43">
        <f t="shared" si="242"/>
        <v>33.333333333333314</v>
      </c>
      <c r="GU175" s="49">
        <f>GU174+'DEPRECATED - DT-Prelim Calcs'!$C$11</f>
        <v>684</v>
      </c>
      <c r="GV175" s="2">
        <f>HF175/'Drive Train'!$F$35</f>
        <v>0.84946236559139798</v>
      </c>
      <c r="GW175" s="36">
        <f>HD175*12*60/(PI() * 'Drive Train'!$F$15)/GV$2*GV175</f>
        <v>-106233.86810746996</v>
      </c>
      <c r="GX175" s="2">
        <f>('DEPRECATED - DT-Prelim Calcs'!$C$6*GV175-GW175)/('DEPRECATED - DT-Prelim Calcs'!$C$6*GV175)*'DEPRECATED - DT-Prelim Calcs'!$C$7*GV175</f>
        <v>82.077527307168197</v>
      </c>
      <c r="GY175" s="43">
        <f>GX175/'DEPRECATED - DT-Prelim Calcs'!$C$7*('DEPRECATED - DT-Prelim Calcs'!$C$8-'DEPRECATED - DT-Prelim Calcs'!$C$9)+'DEPRECATED - DT-Prelim Calcs'!$C$9</f>
        <v>4472.8876816591619</v>
      </c>
      <c r="GZ175" s="43">
        <f t="shared" si="199"/>
        <v>33.333333333333314</v>
      </c>
      <c r="HA175" s="2">
        <f t="shared" si="243"/>
        <v>1.4462867232450001</v>
      </c>
      <c r="HB175" s="43">
        <f>HA175*'DEPRECATED - DT-Prelim Calcs'!$C$21/GV$2/'DEPRECATED - DT-Prelim Calcs'!$C$19/'DEPRECATED - DT-Prelim Calcs'!$C$18*3.39*'DEPRECATED - DT-Prelim Calcs'!$C$20</f>
        <v>29.053734754561201</v>
      </c>
      <c r="HC175" s="36">
        <f t="shared" si="244"/>
        <v>0</v>
      </c>
      <c r="HD175" s="43">
        <f>HB174*'DEPRECATED - DT-Prelim Calcs'!$C$11+HD174</f>
        <v>-363.78515217561511</v>
      </c>
      <c r="HE175" s="43">
        <f>HE174+0.5*HB175*'DEPRECATED - DT-Prelim Calcs'!$C$11^2+HD175*'DEPRECATED - DT-Prelim Calcs'!$C$11</f>
        <v>-232722.31996186776</v>
      </c>
      <c r="HF175" s="43">
        <f>MIN('Drive Train'!$F$35-GZ174*'DEPRECATED - DT-Prelim Calcs'!$C$21*'Drive Train'!$F$39,HF174+GZ$2)</f>
        <v>10.533333333333335</v>
      </c>
      <c r="HG175" s="43">
        <f>'Drive Train'!$F$35-GZ175*'DEPRECATED - DT-Prelim Calcs'!$C$21*'Drive Train'!$F$39</f>
        <v>10.533333333333335</v>
      </c>
      <c r="HH175" s="1">
        <f>IF(HE175&gt;='Drive Train'!$F$29,1,0)</f>
        <v>0</v>
      </c>
      <c r="HI175" s="43">
        <f t="shared" si="245"/>
        <v>37.037037037037017</v>
      </c>
      <c r="HJ175" s="49">
        <f>HJ174+'DEPRECATED - DT-Prelim Calcs'!$C$11</f>
        <v>684</v>
      </c>
      <c r="HK175" s="2">
        <f>HU175/'Drive Train'!$F$35</f>
        <v>0.83440860215053769</v>
      </c>
      <c r="HL175" s="36">
        <f>HS175*12*60/(PI() * 'Drive Train'!$F$15)/HK$2*HK175</f>
        <v>-84388.43880367573</v>
      </c>
      <c r="HM175" s="2">
        <f>('DEPRECATED - DT-Prelim Calcs'!$C$6*HK175-HL175)/('DEPRECATED - DT-Prelim Calcs'!$C$6*HK175)*'DEPRECATED - DT-Prelim Calcs'!$C$7*HK175</f>
        <v>65.948137784405645</v>
      </c>
      <c r="HN175" s="43">
        <f>HM175/'DEPRECATED - DT-Prelim Calcs'!$C$7*('DEPRECATED - DT-Prelim Calcs'!$C$8-'DEPRECATED - DT-Prelim Calcs'!$C$9)+'DEPRECATED - DT-Prelim Calcs'!$C$9</f>
        <v>3594.1970584041878</v>
      </c>
      <c r="HO175" s="43">
        <f t="shared" si="200"/>
        <v>36.66666666666665</v>
      </c>
      <c r="HP175" s="2">
        <f t="shared" si="246"/>
        <v>1.4462867232450001</v>
      </c>
      <c r="HQ175" s="43">
        <f>HP175*'DEPRECATED - DT-Prelim Calcs'!$C$21/HK$2/'DEPRECATED - DT-Prelim Calcs'!$C$19/'DEPRECATED - DT-Prelim Calcs'!$C$18*3.39*'DEPRECATED - DT-Prelim Calcs'!$C$20</f>
        <v>29.053734754561201</v>
      </c>
      <c r="HR175" s="36">
        <f t="shared" si="247"/>
        <v>0</v>
      </c>
      <c r="HS175" s="43">
        <f>HQ174*'DEPRECATED - DT-Prelim Calcs'!$C$11+HS174</f>
        <v>-294.19161945875305</v>
      </c>
      <c r="HT175" s="43">
        <f>HT174+0.5*HQ175*'DEPRECATED - DT-Prelim Calcs'!$C$11^2+HS175*'DEPRECATED - DT-Prelim Calcs'!$C$11</f>
        <v>-248331.15956415204</v>
      </c>
      <c r="HU175" s="43">
        <f>MIN('Drive Train'!$F$35-HO174*'DEPRECATED - DT-Prelim Calcs'!$C$21*'Drive Train'!$F$39,HU174+HO$2)</f>
        <v>10.346666666666668</v>
      </c>
      <c r="HV175" s="43">
        <f>'Drive Train'!$F$35-HO175*'DEPRECATED - DT-Prelim Calcs'!$C$21*'Drive Train'!$F$39</f>
        <v>10.346666666666668</v>
      </c>
      <c r="HW175" s="1">
        <f>IF(HT175&gt;='Drive Train'!$F$29,1,0)</f>
        <v>0</v>
      </c>
      <c r="HX175" s="43">
        <f t="shared" si="248"/>
        <v>40.740740740740726</v>
      </c>
      <c r="HY175" s="49">
        <f>HY174+'DEPRECATED - DT-Prelim Calcs'!$C$11</f>
        <v>684</v>
      </c>
      <c r="HZ175" s="2">
        <f>IJ175/'Drive Train'!$F$35</f>
        <v>0.8193548387096774</v>
      </c>
      <c r="IA175" s="36">
        <f>IH175*12*60/(PI() * 'Drive Train'!$F$15)/HZ$2*HZ175</f>
        <v>-87725.307626498194</v>
      </c>
      <c r="IB175" s="2">
        <f>('DEPRECATED - DT-Prelim Calcs'!$C$6*HZ175-IA175)/('DEPRECATED - DT-Prelim Calcs'!$C$6*HZ175)*'DEPRECATED - DT-Prelim Calcs'!$C$7*HZ175</f>
        <v>68.33050033277668</v>
      </c>
      <c r="IC175" s="43">
        <f>IB175/'DEPRECATED - DT-Prelim Calcs'!$C$7*('DEPRECATED - DT-Prelim Calcs'!$C$8-'DEPRECATED - DT-Prelim Calcs'!$C$9)+'DEPRECATED - DT-Prelim Calcs'!$C$9</f>
        <v>3723.9824808154458</v>
      </c>
      <c r="ID175" s="43">
        <f t="shared" si="201"/>
        <v>39.999999999999986</v>
      </c>
      <c r="IE175" s="2">
        <f t="shared" si="249"/>
        <v>1.4462867232450001</v>
      </c>
      <c r="IF175" s="43">
        <f>IE175*'DEPRECATED - DT-Prelim Calcs'!$C$21/HZ$2/'DEPRECATED - DT-Prelim Calcs'!$C$19/'DEPRECATED - DT-Prelim Calcs'!$C$18*3.39*'DEPRECATED - DT-Prelim Calcs'!$C$20</f>
        <v>29.053734754561201</v>
      </c>
      <c r="IG175" s="36">
        <f t="shared" si="250"/>
        <v>0</v>
      </c>
      <c r="IH175" s="43">
        <f>IF174*'DEPRECATED - DT-Prelim Calcs'!$C$11+IH174</f>
        <v>-311.44330129675762</v>
      </c>
      <c r="II175" s="43">
        <f>II174+0.5*IF175*'DEPRECATED - DT-Prelim Calcs'!$C$11^2+IH175*'DEPRECATED - DT-Prelim Calcs'!$C$11</f>
        <v>-236427.63758009166</v>
      </c>
      <c r="IJ175" s="43">
        <f>MIN('Drive Train'!$F$35-ID174*'DEPRECATED - DT-Prelim Calcs'!$C$21*'Drive Train'!$F$39,IJ174+ID$2)</f>
        <v>10.16</v>
      </c>
      <c r="IK175" s="43">
        <f>'Drive Train'!$F$35-ID175*'DEPRECATED - DT-Prelim Calcs'!$C$21*'Drive Train'!$F$39</f>
        <v>10.16</v>
      </c>
      <c r="IL175" s="1">
        <f>IF(II175&gt;='Drive Train'!$F$29,1,0)</f>
        <v>0</v>
      </c>
      <c r="IM175" s="43">
        <f t="shared" si="251"/>
        <v>44.444444444444429</v>
      </c>
      <c r="IN175" s="49">
        <f>IN174+'DEPRECATED - DT-Prelim Calcs'!$C$11</f>
        <v>684</v>
      </c>
      <c r="IO175" s="2">
        <f>IY175/'Drive Train'!$F$35</f>
        <v>0.80430107526881722</v>
      </c>
      <c r="IP175" s="36">
        <f>IW175*12*60/(PI() * 'Drive Train'!$F$15)/IO$2*IO175</f>
        <v>-11839.452565692232</v>
      </c>
      <c r="IQ175" s="2">
        <f>('DEPRECATED - DT-Prelim Calcs'!$C$6*IO175-IP175)/('DEPRECATED - DT-Prelim Calcs'!$C$6*IO175)*'DEPRECATED - DT-Prelim Calcs'!$C$7*IO175</f>
        <v>12.475468678292346</v>
      </c>
      <c r="IR175" s="43">
        <f>IQ175/'DEPRECATED - DT-Prelim Calcs'!$C$7*('DEPRECATED - DT-Prelim Calcs'!$C$8-'DEPRECATED - DT-Prelim Calcs'!$C$9)+'DEPRECATED - DT-Prelim Calcs'!$C$9</f>
        <v>681.13374142935902</v>
      </c>
      <c r="IS175" s="43">
        <f t="shared" si="202"/>
        <v>43.333333333333321</v>
      </c>
      <c r="IT175" s="2">
        <f t="shared" si="252"/>
        <v>1.4462867232450001</v>
      </c>
      <c r="IU175" s="43">
        <f>IT175*'DEPRECATED - DT-Prelim Calcs'!$C$21/IO$2/'DEPRECATED - DT-Prelim Calcs'!$C$19/'DEPRECATED - DT-Prelim Calcs'!$C$18*3.39*'DEPRECATED - DT-Prelim Calcs'!$C$20</f>
        <v>29.053734754561201</v>
      </c>
      <c r="IV175" s="36">
        <f t="shared" si="253"/>
        <v>0</v>
      </c>
      <c r="IW175" s="43">
        <f>IU174*'DEPRECATED - DT-Prelim Calcs'!$C$11+IW174</f>
        <v>-42.819253315879749</v>
      </c>
      <c r="IX175" s="43">
        <f>IX174+0.5*IU175*'DEPRECATED - DT-Prelim Calcs'!$C$11^2+IW175*'DEPRECATED - DT-Prelim Calcs'!$C$11</f>
        <v>-292017.25291470502</v>
      </c>
      <c r="IY175" s="43">
        <f>MIN('Drive Train'!$F$35-IS174*'DEPRECATED - DT-Prelim Calcs'!$C$21*'Drive Train'!$F$39,IY174+IS$2)</f>
        <v>9.9733333333333345</v>
      </c>
      <c r="IZ175" s="43">
        <f>'Drive Train'!$F$35-IS175*'DEPRECATED - DT-Prelim Calcs'!$C$21*'Drive Train'!$F$39</f>
        <v>9.9733333333333345</v>
      </c>
      <c r="JA175" s="1">
        <f>IF(IX175&gt;='Drive Train'!$F$29,1,0)</f>
        <v>0</v>
      </c>
      <c r="JB175" s="43">
        <f t="shared" si="254"/>
        <v>48.148148148148138</v>
      </c>
      <c r="JC175" s="49">
        <f>JC174+'DEPRECATED - DT-Prelim Calcs'!$C$11</f>
        <v>684</v>
      </c>
      <c r="JD175" s="2">
        <f>JN175/'Drive Train'!$F$35</f>
        <v>0.78924731182795704</v>
      </c>
      <c r="JE175" s="36">
        <f>JL175*12*60/(PI() * 'Drive Train'!$F$15)/JD$2*JD175</f>
        <v>-145679.17229459455</v>
      </c>
      <c r="JF175" s="2">
        <f>('DEPRECATED - DT-Prelim Calcs'!$C$6*JD175-JE175)/('DEPRECATED - DT-Prelim Calcs'!$C$6*JD175)*'DEPRECATED - DT-Prelim Calcs'!$C$7*JD175</f>
        <v>110.79174513724563</v>
      </c>
      <c r="JG175" s="43">
        <f>JF175/'DEPRECATED - DT-Prelim Calcs'!$C$7*('DEPRECATED - DT-Prelim Calcs'!$C$8-'DEPRECATED - DT-Prelim Calcs'!$C$9)+'DEPRECATED - DT-Prelim Calcs'!$C$9</f>
        <v>6037.1696977753209</v>
      </c>
      <c r="JH175" s="43">
        <f t="shared" si="203"/>
        <v>46.666666666666657</v>
      </c>
      <c r="JI175" s="2">
        <f t="shared" si="255"/>
        <v>1.4462867232450001</v>
      </c>
      <c r="JJ175" s="43">
        <f>JI175*'DEPRECATED - DT-Prelim Calcs'!$C$21/JD$2/'DEPRECATED - DT-Prelim Calcs'!$C$19/'DEPRECATED - DT-Prelim Calcs'!$C$18*3.39*'DEPRECATED - DT-Prelim Calcs'!$C$20</f>
        <v>29.053734754561201</v>
      </c>
      <c r="JK175" s="36">
        <f t="shared" si="256"/>
        <v>0</v>
      </c>
      <c r="JL175" s="43">
        <f>JJ174*'DEPRECATED - DT-Prelim Calcs'!$C$11+JL174</f>
        <v>-536.92109980752127</v>
      </c>
      <c r="JM175" s="43">
        <f>JM174+0.5*JJ175*'DEPRECATED - DT-Prelim Calcs'!$C$11^2+JL175*'DEPRECATED - DT-Prelim Calcs'!$C$11</f>
        <v>-259443.46591868773</v>
      </c>
      <c r="JN175" s="43">
        <f>MIN('Drive Train'!$F$35-JH174*'DEPRECATED - DT-Prelim Calcs'!$C$21*'Drive Train'!$F$39,JN174+JH$2)</f>
        <v>9.7866666666666671</v>
      </c>
      <c r="JO175" s="43">
        <f>'Drive Train'!$F$35-JH175*'DEPRECATED - DT-Prelim Calcs'!$C$21*'Drive Train'!$F$39</f>
        <v>9.7866666666666671</v>
      </c>
      <c r="JP175" s="1">
        <f>IF(JM175&gt;='Drive Train'!$F$29,1,0)</f>
        <v>0</v>
      </c>
      <c r="JQ175" s="43">
        <f>MIN(JG175,'DEPRECATED - DT-Prelim Calcs'!$C$10)*'DEPRECATED - DT-Prelim Calcs'!$C$11*1000/60/60</f>
        <v>103.33333333333333</v>
      </c>
      <c r="JR175" s="49">
        <f>JR174+'DEPRECATED - DT-Prelim Calcs'!$C$11</f>
        <v>684</v>
      </c>
      <c r="JS175" s="2">
        <f>KC175/'Drive Train'!$F$35</f>
        <v>0.77419354838709686</v>
      </c>
      <c r="JT175" s="36">
        <f>KA175*12*60/(PI() * 'Drive Train'!$F$15)/JS$2*JS175</f>
        <v>-12936.394837842756</v>
      </c>
      <c r="JU175" s="2">
        <f>('DEPRECATED - DT-Prelim Calcs'!$C$6*JS175-JT175)/('DEPRECATED - DT-Prelim Calcs'!$C$6*JS175)*'DEPRECATED - DT-Prelim Calcs'!$C$7*JS175</f>
        <v>13.140637301415504</v>
      </c>
      <c r="JV175" s="43">
        <f>JU175/'DEPRECATED - DT-Prelim Calcs'!$C$7*('DEPRECATED - DT-Prelim Calcs'!$C$8-'DEPRECATED - DT-Prelim Calcs'!$C$9)+'DEPRECATED - DT-Prelim Calcs'!$C$9</f>
        <v>717.37053955472516</v>
      </c>
      <c r="JW175" s="43">
        <f t="shared" si="204"/>
        <v>49.999999999999993</v>
      </c>
      <c r="JX175" s="2">
        <f t="shared" si="257"/>
        <v>1.4462867232450001</v>
      </c>
      <c r="JY175" s="43">
        <f>JX175*'DEPRECATED - DT-Prelim Calcs'!$C$21/JS$2/'DEPRECATED - DT-Prelim Calcs'!$C$19/'DEPRECATED - DT-Prelim Calcs'!$C$18*3.39*'DEPRECATED - DT-Prelim Calcs'!$C$20</f>
        <v>29.053734754561201</v>
      </c>
      <c r="JZ175" s="36">
        <f t="shared" si="258"/>
        <v>0</v>
      </c>
      <c r="KA175" s="43">
        <f>JY174*'DEPRECATED - DT-Prelim Calcs'!$C$11+KA174</f>
        <v>-48.605994312562316</v>
      </c>
      <c r="KB175" s="43">
        <f>KB174+0.5*JY175*'DEPRECATED - DT-Prelim Calcs'!$C$11^2+KA175*'DEPRECATED - DT-Prelim Calcs'!$C$11</f>
        <v>-273379.86360192677</v>
      </c>
      <c r="KC175" s="43">
        <f>MIN('Drive Train'!$F$35-JW174*'DEPRECATED - DT-Prelim Calcs'!$C$21*'Drive Train'!$F$39,KC174+JW$2)</f>
        <v>9.6000000000000014</v>
      </c>
      <c r="KD175" s="43">
        <f>'Drive Train'!$F$35-JW175*'DEPRECATED - DT-Prelim Calcs'!$C$21*'Drive Train'!$F$39</f>
        <v>9.6000000000000014</v>
      </c>
      <c r="KE175" s="1">
        <f>IF(KB175&gt;='Drive Train'!$F$29,1,0)</f>
        <v>0</v>
      </c>
      <c r="KF175" s="43">
        <f>MIN(JV175,'DEPRECATED - DT-Prelim Calcs'!$C$10)*'DEPRECATED - DT-Prelim Calcs'!$C$11*1000/60/60</f>
        <v>103.33333333333333</v>
      </c>
      <c r="KG175" s="49">
        <f>KG174+'DEPRECATED - DT-Prelim Calcs'!$C$11</f>
        <v>684</v>
      </c>
      <c r="KH175" s="2">
        <f>KR175/'Drive Train'!$F$35</f>
        <v>0.75913978494623657</v>
      </c>
      <c r="KI175" s="36">
        <f>KP175*12*60/(PI() * 'Drive Train'!$F$15)/KH$2*KH175</f>
        <v>-192383.51343011434</v>
      </c>
      <c r="KJ175" s="2">
        <f>('DEPRECATED - DT-Prelim Calcs'!$C$6*KH175-KI175)/('DEPRECATED - DT-Prelim Calcs'!$C$6*KH175)*'DEPRECATED - DT-Prelim Calcs'!$C$7*KH175</f>
        <v>144.98335587152894</v>
      </c>
      <c r="KK175" s="43">
        <f>KJ175/'DEPRECATED - DT-Prelim Calcs'!$C$7*('DEPRECATED - DT-Prelim Calcs'!$C$8-'DEPRECATED - DT-Prelim Calcs'!$C$9)+'DEPRECATED - DT-Prelim Calcs'!$C$9</f>
        <v>7899.8469989713521</v>
      </c>
      <c r="KL175" s="43">
        <f t="shared" si="205"/>
        <v>53.333333333333329</v>
      </c>
      <c r="KM175" s="2">
        <f t="shared" si="259"/>
        <v>1.4462867232450001</v>
      </c>
      <c r="KN175" s="43">
        <f>KM175*'DEPRECATED - DT-Prelim Calcs'!$C$21/KH$2/'DEPRECATED - DT-Prelim Calcs'!$C$19/'DEPRECATED - DT-Prelim Calcs'!$C$18*3.39*'DEPRECATED - DT-Prelim Calcs'!$C$20</f>
        <v>29.053734754561201</v>
      </c>
      <c r="KO175" s="36">
        <f t="shared" si="260"/>
        <v>0</v>
      </c>
      <c r="KP175" s="43">
        <f>KN174*'DEPRECATED - DT-Prelim Calcs'!$C$11+KP174</f>
        <v>-737.17774655252822</v>
      </c>
      <c r="KQ175" s="43">
        <f>KQ174+0.5*KN175*'DEPRECATED - DT-Prelim Calcs'!$C$11^2+KP175*'DEPRECATED - DT-Prelim Calcs'!$C$11</f>
        <v>-284736.54490495537</v>
      </c>
      <c r="KR175" s="43">
        <f>MIN('Drive Train'!$F$35-KL174*'DEPRECATED - DT-Prelim Calcs'!$C$21*'Drive Train'!$F$39,KR174+KL$2)</f>
        <v>9.413333333333334</v>
      </c>
      <c r="KS175" s="43">
        <f>'Drive Train'!$F$35-KL175*'DEPRECATED - DT-Prelim Calcs'!$C$21*'Drive Train'!$F$39</f>
        <v>9.413333333333334</v>
      </c>
      <c r="KT175" s="1">
        <f>IF(KQ175&gt;='Drive Train'!$F$29,1,0)</f>
        <v>0</v>
      </c>
      <c r="KU175" s="43">
        <f>MIN(KK175,'DEPRECATED - DT-Prelim Calcs'!$C$10)*'DEPRECATED - DT-Prelim Calcs'!$C$11*1000/60/60</f>
        <v>103.33333333333333</v>
      </c>
      <c r="KV175" s="49">
        <f>KV174+'DEPRECATED - DT-Prelim Calcs'!$C$11</f>
        <v>684</v>
      </c>
      <c r="KW175" s="2">
        <f>LG175/'Drive Train'!$F$35</f>
        <v>0.74408602150537628</v>
      </c>
      <c r="KX175" s="36">
        <f>LE175*12*60/(PI() * 'Drive Train'!$F$15)/KW$2*KW175</f>
        <v>-121184.2974457673</v>
      </c>
      <c r="KY175" s="2">
        <f>('DEPRECATED - DT-Prelim Calcs'!$C$6*KW175-KX175)/('DEPRECATED - DT-Prelim Calcs'!$C$6*KW175)*'DEPRECATED - DT-Prelim Calcs'!$C$7*KW175</f>
        <v>92.573518146291036</v>
      </c>
      <c r="KZ175" s="43">
        <f>KY175/'DEPRECATED - DT-Prelim Calcs'!$C$7*('DEPRECATED - DT-Prelim Calcs'!$C$8-'DEPRECATED - DT-Prelim Calcs'!$C$9)+'DEPRECATED - DT-Prelim Calcs'!$C$9</f>
        <v>5044.6841975218249</v>
      </c>
      <c r="LA175" s="43">
        <f t="shared" si="206"/>
        <v>56.666666666666664</v>
      </c>
      <c r="LB175" s="2">
        <f t="shared" si="261"/>
        <v>1.4462867232450001</v>
      </c>
      <c r="LC175" s="43">
        <f>LB175*'DEPRECATED - DT-Prelim Calcs'!$C$21/KW$2/'DEPRECATED - DT-Prelim Calcs'!$C$19/'DEPRECATED - DT-Prelim Calcs'!$C$18*3.39*'DEPRECATED - DT-Prelim Calcs'!$C$20</f>
        <v>29.053734754561201</v>
      </c>
      <c r="LD175" s="36">
        <f t="shared" si="262"/>
        <v>0</v>
      </c>
      <c r="LE175" s="43">
        <f>LC174*'DEPRECATED - DT-Prelim Calcs'!$C$11+LE174</f>
        <v>-473.75010662202754</v>
      </c>
      <c r="LF175" s="43">
        <f>LF174+0.5*LC175*'DEPRECATED - DT-Prelim Calcs'!$C$11^2+LE175*'DEPRECATED - DT-Prelim Calcs'!$C$11</f>
        <v>-315681.12355805642</v>
      </c>
      <c r="LG175" s="43">
        <f>MIN('Drive Train'!$F$35-LA174*'DEPRECATED - DT-Prelim Calcs'!$C$21*'Drive Train'!$F$39,LG174+LA$2)</f>
        <v>9.2266666666666666</v>
      </c>
      <c r="LH175" s="43">
        <f>'Drive Train'!$F$35-LA175*'DEPRECATED - DT-Prelim Calcs'!$C$21*'Drive Train'!$F$39</f>
        <v>9.2266666666666666</v>
      </c>
      <c r="LI175" s="1">
        <f>IF(LF175&gt;='Drive Train'!$F$29,1,0)</f>
        <v>0</v>
      </c>
      <c r="LJ175" s="43">
        <f>MIN(KZ175,'DEPRECATED - DT-Prelim Calcs'!$C$10)*'DEPRECATED - DT-Prelim Calcs'!$C$11*1000/60/60</f>
        <v>103.33333333333333</v>
      </c>
      <c r="LK175" s="49">
        <f>LK174+'DEPRECATED - DT-Prelim Calcs'!$C$11</f>
        <v>684</v>
      </c>
      <c r="LL175" s="2">
        <f>LV175/'Drive Train'!$F$35</f>
        <v>0.72903225806451621</v>
      </c>
      <c r="LM175" s="36">
        <f>LT175*12*60/(PI() * 'Drive Train'!$F$15)/LL$2*LL175</f>
        <v>-140538.07128482862</v>
      </c>
      <c r="LN175" s="2">
        <f>('DEPRECATED - DT-Prelim Calcs'!$C$6*LL175-LM175)/('DEPRECATED - DT-Prelim Calcs'!$C$6*LL175)*'DEPRECATED - DT-Prelim Calcs'!$C$7*LL175</f>
        <v>106.7300632222734</v>
      </c>
      <c r="LO175" s="43">
        <f>LN175/'DEPRECATED - DT-Prelim Calcs'!$C$7*('DEPRECATED - DT-Prelim Calcs'!$C$8-'DEPRECATED - DT-Prelim Calcs'!$C$9)+'DEPRECATED - DT-Prelim Calcs'!$C$9</f>
        <v>5815.8989665865356</v>
      </c>
      <c r="LP175" s="43">
        <f t="shared" si="207"/>
        <v>60</v>
      </c>
      <c r="LQ175" s="2">
        <f t="shared" si="263"/>
        <v>1.4462867232450001</v>
      </c>
      <c r="LR175" s="43">
        <f>LQ175*'DEPRECATED - DT-Prelim Calcs'!$C$21/LL$2/'DEPRECATED - DT-Prelim Calcs'!$C$19/'DEPRECATED - DT-Prelim Calcs'!$C$18*3.39*'DEPRECATED - DT-Prelim Calcs'!$C$20</f>
        <v>29.053734754561201</v>
      </c>
      <c r="LS175" s="36">
        <f t="shared" si="264"/>
        <v>0</v>
      </c>
      <c r="LT175" s="43">
        <f>LR174*'DEPRECATED - DT-Prelim Calcs'!$C$11+LT174</f>
        <v>-560.75526635697258</v>
      </c>
      <c r="LU175" s="43">
        <f>LU174+0.5*LR175*'DEPRECATED - DT-Prelim Calcs'!$C$11^2+LT175*'DEPRECATED - DT-Prelim Calcs'!$C$11</f>
        <v>-303444.57753097353</v>
      </c>
      <c r="LV175" s="43">
        <f>MIN('Drive Train'!$F$35-LP174*'DEPRECATED - DT-Prelim Calcs'!$C$21*'Drive Train'!$F$39,LV174+LP$2)</f>
        <v>9.0400000000000009</v>
      </c>
      <c r="LW175" s="43">
        <f>'Drive Train'!$F$35-LP175*'DEPRECATED - DT-Prelim Calcs'!$C$21*'Drive Train'!$F$39</f>
        <v>9.0400000000000009</v>
      </c>
      <c r="LX175" s="1">
        <f>IF(LU175&gt;='Drive Train'!$F$29,1,0)</f>
        <v>0</v>
      </c>
      <c r="LY175" s="43">
        <f>MIN(LO175,'DEPRECATED - DT-Prelim Calcs'!$C$10)*'DEPRECATED - DT-Prelim Calcs'!$C$11*1000/60/60</f>
        <v>103.33333333333333</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1"/>
        <v>0</v>
      </c>
      <c r="X176" s="2">
        <f>MAX(MIN(IF(AND(AI175=1,AG176&lt;0),-1,1)*(W176-$C$9)/($C$8-$C$9)*$C$7-$C$29*AE176/T$2 -  AI175*$C$29/2,X$2),MAX(X$4:X175)*-1)</f>
        <v>-0.27672021620693066</v>
      </c>
      <c r="Y176" s="43">
        <f t="shared" si="182"/>
        <v>0</v>
      </c>
      <c r="Z176" s="43">
        <f t="shared" si="183"/>
        <v>0</v>
      </c>
      <c r="AA176" s="43">
        <f t="shared" si="184"/>
        <v>0</v>
      </c>
      <c r="AB176" s="43" t="e">
        <f t="shared" si="185"/>
        <v>#N/A</v>
      </c>
      <c r="AC176" s="36">
        <f t="shared" si="208"/>
        <v>1</v>
      </c>
      <c r="AD176" s="1">
        <f t="shared" si="186"/>
        <v>1</v>
      </c>
      <c r="AE176" s="43">
        <f t="shared" si="187"/>
        <v>0</v>
      </c>
      <c r="AF176" s="43" t="e">
        <f t="shared" si="188"/>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889.49632897085212</v>
      </c>
      <c r="AK176" s="43">
        <f t="shared" si="265"/>
        <v>0</v>
      </c>
      <c r="AL176" s="49">
        <f>AL175+'DEPRECATED - DT-Prelim Calcs'!$C$11</f>
        <v>688</v>
      </c>
      <c r="AM176" s="2">
        <f>AW176/'Drive Train'!$F$35</f>
        <v>0.57999999999999996</v>
      </c>
      <c r="AN176" s="36">
        <f>AU176*12*60/(PI() * 'Drive Train'!$F$15)/AM$2*AM176</f>
        <v>6396.1926643776987</v>
      </c>
      <c r="AO176" s="2">
        <f>('DEPRECATED - DT-Prelim Calcs'!$C$6*AM176-AN176)/('DEPRECATED - DT-Prelim Calcs'!$C$6*AM176)*'DEPRECATED - DT-Prelim Calcs'!$C$7*AM176</f>
        <v>-1.9817033849422274</v>
      </c>
      <c r="AP176" s="43">
        <f>AO176/'DEPRECATED - DT-Prelim Calcs'!$C$7*('DEPRECATED - DT-Prelim Calcs'!$C$8-'DEPRECATED - DT-Prelim Calcs'!$C$9)+'DEPRECATED - DT-Prelim Calcs'!$C$9</f>
        <v>-106.45846798565866</v>
      </c>
      <c r="AQ176" s="43">
        <f t="shared" si="189"/>
        <v>-106.45846798565866</v>
      </c>
      <c r="AR176" s="2">
        <f t="shared" si="209"/>
        <v>-2.8431461862736556</v>
      </c>
      <c r="AS176" s="43">
        <f>AR176*'DEPRECATED - DT-Prelim Calcs'!$C$21/AM$2/'DEPRECATED - DT-Prelim Calcs'!$C$19/'DEPRECATED - DT-Prelim Calcs'!$C$18*3.39*'DEPRECATED - DT-Prelim Calcs'!$C$20</f>
        <v>-28.557274929240979</v>
      </c>
      <c r="AT176" s="36">
        <f t="shared" si="210"/>
        <v>1</v>
      </c>
      <c r="AU176" s="43">
        <f>AS175*'DEPRECATED - DT-Prelim Calcs'!$C$11+AU175</f>
        <v>64.157828497298553</v>
      </c>
      <c r="AV176" s="43">
        <f>AV175+0.5*AS176*'DEPRECATED - DT-Prelim Calcs'!$C$11^2+AU176*'DEPRECATED - DT-Prelim Calcs'!$C$11</f>
        <v>10197.340433312304</v>
      </c>
      <c r="AW176" s="43">
        <f>MIN('Drive Train'!$F$35-AQ175*'DEPRECATED - DT-Prelim Calcs'!$C$21*'Drive Train'!$F$39,AW175+AQ$2)</f>
        <v>7.1920000000000002</v>
      </c>
      <c r="AX176" s="43">
        <f>'Drive Train'!$F$35-AQ176*'DEPRECATED - DT-Prelim Calcs'!$C$21*'Drive Train'!$F$39</f>
        <v>18.361674207196884</v>
      </c>
      <c r="AY176" s="1">
        <f>IF(AV176&gt;='Drive Train'!$F$29,1,0)</f>
        <v>1</v>
      </c>
      <c r="AZ176" s="43">
        <f t="shared" si="211"/>
        <v>-118.28718665073184</v>
      </c>
      <c r="BA176" s="49">
        <f>BA175+'DEPRECATED - DT-Prelim Calcs'!$C$11</f>
        <v>688</v>
      </c>
      <c r="BB176" s="2">
        <f>BL176/'Drive Train'!$F$35</f>
        <v>1.3597842332872645</v>
      </c>
      <c r="BC176" s="36">
        <f>BJ176*12*60/(PI() * 'Drive Train'!$F$15)/BB$2*BB176</f>
        <v>-30876.669813677265</v>
      </c>
      <c r="BD176" s="2">
        <f>('DEPRECATED - DT-Prelim Calcs'!$C$6*BB176-BC176)/('DEPRECATED - DT-Prelim Calcs'!$C$6*BB176)*'DEPRECATED - DT-Prelim Calcs'!$C$7*BB176</f>
        <v>29.075128089563414</v>
      </c>
      <c r="BE176" s="43">
        <f>BD176/'DEPRECATED - DT-Prelim Calcs'!$C$7*('DEPRECATED - DT-Prelim Calcs'!$C$8-'DEPRECATED - DT-Prelim Calcs'!$C$9)+'DEPRECATED - DT-Prelim Calcs'!$C$9</f>
        <v>1585.4435451777083</v>
      </c>
      <c r="BF176" s="43">
        <f t="shared" si="190"/>
        <v>93</v>
      </c>
      <c r="BG176" s="2">
        <f t="shared" si="212"/>
        <v>2.0025508475699998</v>
      </c>
      <c r="BH176" s="43">
        <f>BG176*'DEPRECATED - DT-Prelim Calcs'!$C$21/BB$2/'DEPRECATED - DT-Prelim Calcs'!$C$19/'DEPRECATED - DT-Prelim Calcs'!$C$18*3.39*'DEPRECATED - DT-Prelim Calcs'!$C$20</f>
        <v>29.053734754561201</v>
      </c>
      <c r="BI176" s="36">
        <f t="shared" si="213"/>
        <v>0</v>
      </c>
      <c r="BJ176" s="43">
        <f>BH175*'DEPRECATED - DT-Prelim Calcs'!$C$11+BJ175</f>
        <v>-91.456741180127949</v>
      </c>
      <c r="BK176" s="43">
        <f>BK175+0.5*BH176*'DEPRECATED - DT-Prelim Calcs'!$C$11^2+BJ176*'DEPRECATED - DT-Prelim Calcs'!$C$11</f>
        <v>-85989.545386276062</v>
      </c>
      <c r="BL176" s="43">
        <f>MIN('Drive Train'!$F$35-BF175*'DEPRECATED - DT-Prelim Calcs'!$C$21*'Drive Train'!$F$39,BL175+BF$2)</f>
        <v>16.86132449276208</v>
      </c>
      <c r="BM176" s="43">
        <f>'Drive Train'!$F$35-BF176*'DEPRECATED - DT-Prelim Calcs'!$C$21*'Drive Train'!$F$39</f>
        <v>7.1920000000000002</v>
      </c>
      <c r="BN176" s="1">
        <f>IF(BK176&gt;='Drive Train'!$F$29,1,0)</f>
        <v>0</v>
      </c>
      <c r="BO176" s="43">
        <f t="shared" si="214"/>
        <v>103.33333333333333</v>
      </c>
      <c r="BP176" s="49">
        <f>BP175+'DEPRECATED - DT-Prelim Calcs'!$C$11</f>
        <v>688</v>
      </c>
      <c r="BQ176" s="2">
        <f>CA176/'Drive Train'!$F$35</f>
        <v>0.57999999999999996</v>
      </c>
      <c r="BR176" s="36">
        <f>BY176*12*60/(PI() * 'Drive Train'!$F$15)/BQ$2*BQ176</f>
        <v>-156889.48919332665</v>
      </c>
      <c r="BS176" s="2">
        <f>('DEPRECATED - DT-Prelim Calcs'!$C$6*BQ176-BR176)/('DEPRECATED - DT-Prelim Calcs'!$C$6*BQ176)*'DEPRECATED - DT-Prelim Calcs'!$C$7*BQ176</f>
        <v>118.05118813741413</v>
      </c>
      <c r="BT176" s="43">
        <f>BS176/'DEPRECATED - DT-Prelim Calcs'!$C$7*('DEPRECATED - DT-Prelim Calcs'!$C$8-'DEPRECATED - DT-Prelim Calcs'!$C$9)+'DEPRECATED - DT-Prelim Calcs'!$C$9</f>
        <v>6432.6468164412172</v>
      </c>
      <c r="BU176" s="43">
        <f t="shared" si="191"/>
        <v>93</v>
      </c>
      <c r="BV176" s="2">
        <f t="shared" si="215"/>
        <v>1.5313624128476471</v>
      </c>
      <c r="BW176" s="43">
        <f>BV176*'DEPRECATED - DT-Prelim Calcs'!$C$21/BQ$2/'DEPRECATED - DT-Prelim Calcs'!$C$19/'DEPRECATED - DT-Prelim Calcs'!$C$18*3.39*'DEPRECATED - DT-Prelim Calcs'!$C$20</f>
        <v>29.053734754561201</v>
      </c>
      <c r="BX176" s="36">
        <f t="shared" si="216"/>
        <v>0</v>
      </c>
      <c r="BY176" s="43">
        <f>BW175*'DEPRECATED - DT-Prelim Calcs'!$C$11+BY175</f>
        <v>-833.13533920759005</v>
      </c>
      <c r="BZ176" s="43">
        <f>BZ175+0.5*BW176*'DEPRECATED - DT-Prelim Calcs'!$C$11^2+BY176*'DEPRECATED - DT-Prelim Calcs'!$C$11</f>
        <v>-221413.70148274218</v>
      </c>
      <c r="CA176" s="43">
        <f>MIN('Drive Train'!$F$35-BU175*'DEPRECATED - DT-Prelim Calcs'!$C$21*'Drive Train'!$F$39,CA175+BU$2)</f>
        <v>7.1920000000000002</v>
      </c>
      <c r="CB176" s="43">
        <f>'Drive Train'!$F$35-BU176*'DEPRECATED - DT-Prelim Calcs'!$C$21*'Drive Train'!$F$39</f>
        <v>7.1920000000000002</v>
      </c>
      <c r="CC176" s="1">
        <f>IF(BZ176&gt;='Drive Train'!$F$29,1,0)</f>
        <v>0</v>
      </c>
      <c r="CD176" s="43">
        <f t="shared" si="217"/>
        <v>103.33333333333333</v>
      </c>
      <c r="CE176" s="49">
        <f>CE175+'DEPRECATED - DT-Prelim Calcs'!$C$11</f>
        <v>688</v>
      </c>
      <c r="CF176" s="2">
        <f>CP176/'Drive Train'!$F$35</f>
        <v>0.57999999999999996</v>
      </c>
      <c r="CG176" s="36">
        <f>CN176*12*60/(PI() * 'Drive Train'!$F$15)/CF$2*CF176</f>
        <v>-273093.8607626973</v>
      </c>
      <c r="CH176" s="2">
        <f>('DEPRECATED - DT-Prelim Calcs'!$C$6*CF176-CG176)/('DEPRECATED - DT-Prelim Calcs'!$C$6*CF176)*'DEPRECATED - DT-Prelim Calcs'!$C$7*CF176</f>
        <v>203.47415093684177</v>
      </c>
      <c r="CI176" s="43">
        <f>CH176/'DEPRECATED - DT-Prelim Calcs'!$C$7*('DEPRECATED - DT-Prelim Calcs'!$C$8-'DEPRECATED - DT-Prelim Calcs'!$C$9)+'DEPRECATED - DT-Prelim Calcs'!$C$9</f>
        <v>11086.285834618991</v>
      </c>
      <c r="CJ176" s="43">
        <f t="shared" si="192"/>
        <v>93</v>
      </c>
      <c r="CK176" s="2">
        <f t="shared" si="218"/>
        <v>1.2396743342100003</v>
      </c>
      <c r="CL176" s="43">
        <f>CK176*'DEPRECATED - DT-Prelim Calcs'!$C$21/CF$2/'DEPRECATED - DT-Prelim Calcs'!$C$19/'DEPRECATED - DT-Prelim Calcs'!$C$18*3.39*'DEPRECATED - DT-Prelim Calcs'!$C$20</f>
        <v>29.053734754561205</v>
      </c>
      <c r="CM176" s="36">
        <f t="shared" si="219"/>
        <v>0</v>
      </c>
      <c r="CN176" s="43">
        <f>CL175*'DEPRECATED - DT-Prelim Calcs'!$C$11+CN175</f>
        <v>-1173.9869549980349</v>
      </c>
      <c r="CO176" s="43">
        <f>CO175+0.5*CL176*'DEPRECATED - DT-Prelim Calcs'!$C$11^2+CN176*'DEPRECATED - DT-Prelim Calcs'!$C$11</f>
        <v>-404297.99997505191</v>
      </c>
      <c r="CP176" s="43">
        <f>MIN('Drive Train'!$F$35-CJ175*'DEPRECATED - DT-Prelim Calcs'!$C$21*'Drive Train'!$F$39,CP175+CJ$2)</f>
        <v>7.1920000000000002</v>
      </c>
      <c r="CQ176" s="43">
        <f>'Drive Train'!$F$35-CJ176*'DEPRECATED - DT-Prelim Calcs'!$C$21*'Drive Train'!$F$39</f>
        <v>7.1920000000000002</v>
      </c>
      <c r="CR176" s="1">
        <f>IF(CO176&gt;='Drive Train'!$F$29,1,0)</f>
        <v>0</v>
      </c>
      <c r="CS176" s="43">
        <f t="shared" si="220"/>
        <v>103.33333333333333</v>
      </c>
      <c r="CT176" s="49">
        <f>CT175+'DEPRECATED - DT-Prelim Calcs'!$C$11</f>
        <v>688</v>
      </c>
      <c r="CU176" s="2">
        <f>DE176/'Drive Train'!$F$35</f>
        <v>0.57999999999999996</v>
      </c>
      <c r="CV176" s="36">
        <f>DC176*12*60/(PI() * 'Drive Train'!$F$15)/CU$2*CU176</f>
        <v>-291222.16916111647</v>
      </c>
      <c r="CW176" s="2">
        <f>('DEPRECATED - DT-Prelim Calcs'!$C$6*CU176-CV176)/('DEPRECATED - DT-Prelim Calcs'!$C$6*CU176)*'DEPRECATED - DT-Prelim Calcs'!$C$7*CU176</f>
        <v>216.80044660903394</v>
      </c>
      <c r="CX176" s="43">
        <f>CW176/'DEPRECATED - DT-Prelim Calcs'!$C$7*('DEPRECATED - DT-Prelim Calcs'!$C$8-'DEPRECATED - DT-Prelim Calcs'!$C$9)+'DEPRECATED - DT-Prelim Calcs'!$C$9</f>
        <v>11812.270598850355</v>
      </c>
      <c r="CY176" s="43">
        <f t="shared" si="193"/>
        <v>93</v>
      </c>
      <c r="CZ176" s="2">
        <f t="shared" si="221"/>
        <v>1.0413264407364002</v>
      </c>
      <c r="DA176" s="43">
        <f>CZ176*'DEPRECATED - DT-Prelim Calcs'!$C$21/CU$2/'DEPRECATED - DT-Prelim Calcs'!$C$19/'DEPRECATED - DT-Prelim Calcs'!$C$18*3.39*'DEPRECATED - DT-Prelim Calcs'!$C$20</f>
        <v>29.053734754561201</v>
      </c>
      <c r="DB176" s="36">
        <f t="shared" si="222"/>
        <v>0</v>
      </c>
      <c r="DC176" s="43">
        <f>DA175*'DEPRECATED - DT-Prelim Calcs'!$C$11+DC175</f>
        <v>-1051.6108358609745</v>
      </c>
      <c r="DD176" s="43">
        <f>DD175+0.5*DA176*'DEPRECATED - DT-Prelim Calcs'!$C$11^2+DC176*'DEPRECATED - DT-Prelim Calcs'!$C$11</f>
        <v>-694582.24074082822</v>
      </c>
      <c r="DE176" s="43">
        <f>MIN('Drive Train'!$F$35-CY175*'DEPRECATED - DT-Prelim Calcs'!$C$21*'Drive Train'!$F$39,DE175+CY$2)</f>
        <v>7.1920000000000002</v>
      </c>
      <c r="DF176" s="43">
        <f>'Drive Train'!$F$35-CY176*'DEPRECATED - DT-Prelim Calcs'!$C$21*'Drive Train'!$F$39</f>
        <v>7.1920000000000002</v>
      </c>
      <c r="DG176" s="1">
        <f>IF(DD176&gt;='Drive Train'!$F$29,1,0)</f>
        <v>0</v>
      </c>
      <c r="DH176" s="43">
        <f t="shared" si="223"/>
        <v>103.33333333333333</v>
      </c>
      <c r="DI176" s="49">
        <f>DI175+'DEPRECATED - DT-Prelim Calcs'!$C$11</f>
        <v>688</v>
      </c>
      <c r="DJ176" s="2">
        <f>DT176/'Drive Train'!$F$35</f>
        <v>0.57999999999999996</v>
      </c>
      <c r="DK176" s="36">
        <f>DR176*12*60/(PI() * 'Drive Train'!$F$15)/DJ$2*DJ176</f>
        <v>-314523.02521913702</v>
      </c>
      <c r="DL176" s="2">
        <f>('DEPRECATED - DT-Prelim Calcs'!$C$6*DJ176-DK176)/('DEPRECATED - DT-Prelim Calcs'!$C$6*DJ176)*'DEPRECATED - DT-Prelim Calcs'!$C$7*DJ176</f>
        <v>233.92913233193616</v>
      </c>
      <c r="DM176" s="43">
        <f>DL176/'DEPRECATED - DT-Prelim Calcs'!$C$7*('DEPRECATED - DT-Prelim Calcs'!$C$8-'DEPRECATED - DT-Prelim Calcs'!$C$9)+'DEPRECATED - DT-Prelim Calcs'!$C$9</f>
        <v>12745.400492709954</v>
      </c>
      <c r="DN176" s="43">
        <f t="shared" si="194"/>
        <v>93</v>
      </c>
      <c r="DO176" s="2">
        <f t="shared" si="224"/>
        <v>0.89769520753137932</v>
      </c>
      <c r="DP176" s="43">
        <f>DO176*'DEPRECATED - DT-Prelim Calcs'!$C$21/DJ$2/'DEPRECATED - DT-Prelim Calcs'!$C$19/'DEPRECATED - DT-Prelim Calcs'!$C$18*3.39*'DEPRECATED - DT-Prelim Calcs'!$C$20</f>
        <v>29.053734754561201</v>
      </c>
      <c r="DQ176" s="36">
        <f t="shared" si="225"/>
        <v>0</v>
      </c>
      <c r="DR176" s="43">
        <f>DP175*'DEPRECATED - DT-Prelim Calcs'!$C$11+DR175</f>
        <v>-979.09554638652219</v>
      </c>
      <c r="DS176" s="43">
        <f>DS175+0.5*DP176*'DEPRECATED - DT-Prelim Calcs'!$C$11^2+DR176*'DEPRECATED - DT-Prelim Calcs'!$C$11</f>
        <v>-1162005.1710524745</v>
      </c>
      <c r="DT176" s="43">
        <f>MIN('Drive Train'!$F$35-DN175*'DEPRECATED - DT-Prelim Calcs'!$C$21*'Drive Train'!$F$39,DT175+DN$2)</f>
        <v>7.1920000000000002</v>
      </c>
      <c r="DU176" s="43">
        <f>'Drive Train'!$F$35-DN176*'DEPRECATED - DT-Prelim Calcs'!$C$21*'Drive Train'!$F$39</f>
        <v>7.1920000000000002</v>
      </c>
      <c r="DV176" s="1">
        <f>IF(DS176&gt;='Drive Train'!$F$29,1,0)</f>
        <v>0</v>
      </c>
      <c r="DW176" s="43">
        <f t="shared" si="226"/>
        <v>103.33333333333333</v>
      </c>
      <c r="DX176" s="49">
        <f>DX175+'DEPRECATED - DT-Prelim Calcs'!$C$11</f>
        <v>688</v>
      </c>
      <c r="DY176" s="2">
        <f>EI176/'Drive Train'!$F$35</f>
        <v>6.2570146746837336</v>
      </c>
      <c r="DZ176" s="36">
        <f>EG176*12*60/(PI() * 'Drive Train'!$F$15)/DY$2*DY176</f>
        <v>-14642077.823352668</v>
      </c>
      <c r="EA176" s="2">
        <f>('DEPRECATED - DT-Prelim Calcs'!$C$6*DY176-DZ176)/('DEPRECATED - DT-Prelim Calcs'!$C$6*DY176)*'DEPRECATED - DT-Prelim Calcs'!$C$7*DY176</f>
        <v>10792.879096555305</v>
      </c>
      <c r="EB176" s="43">
        <f>EA176/'DEPRECATED - DT-Prelim Calcs'!$C$7*('DEPRECATED - DT-Prelim Calcs'!$C$8-'DEPRECATED - DT-Prelim Calcs'!$C$9)+'DEPRECATED - DT-Prelim Calcs'!$C$9</f>
        <v>587971.77914069942</v>
      </c>
      <c r="EC176" s="43">
        <f t="shared" si="195"/>
        <v>93</v>
      </c>
      <c r="ED176" s="2">
        <f t="shared" si="227"/>
        <v>0.78888366722454539</v>
      </c>
      <c r="EE176" s="43">
        <f>ED176*'DEPRECATED - DT-Prelim Calcs'!$C$21/DY$2/'DEPRECATED - DT-Prelim Calcs'!$C$19/'DEPRECATED - DT-Prelim Calcs'!$C$18*3.39*'DEPRECATED - DT-Prelim Calcs'!$C$20</f>
        <v>29.053734754561201</v>
      </c>
      <c r="EF176" s="36">
        <f t="shared" si="228"/>
        <v>0</v>
      </c>
      <c r="EG176" s="43">
        <f>EE175*'DEPRECATED - DT-Prelim Calcs'!$C$11+EG175</f>
        <v>-3712.9595652747912</v>
      </c>
      <c r="EH176" s="43">
        <f>EH175+0.5*EE176*'DEPRECATED - DT-Prelim Calcs'!$C$11^2+EG176*'DEPRECATED - DT-Prelim Calcs'!$C$11</f>
        <v>-1127556.5688421035</v>
      </c>
      <c r="EI176" s="43">
        <f>MIN('Drive Train'!$F$35-EC175*'DEPRECATED - DT-Prelim Calcs'!$C$21*'Drive Train'!$F$39,EI175+EC$2)</f>
        <v>77.586981966078298</v>
      </c>
      <c r="EJ176" s="43">
        <f>'Drive Train'!$F$35-EC176*'DEPRECATED - DT-Prelim Calcs'!$C$21*'Drive Train'!$F$39</f>
        <v>7.1920000000000002</v>
      </c>
      <c r="EK176" s="1">
        <f>IF(EH176&gt;='Drive Train'!$F$29,1,0)</f>
        <v>0</v>
      </c>
      <c r="EL176" s="43">
        <f t="shared" si="229"/>
        <v>103.33333333333333</v>
      </c>
      <c r="EM176" s="49">
        <f>EM175+'DEPRECATED - DT-Prelim Calcs'!$C$11</f>
        <v>688</v>
      </c>
      <c r="EN176" s="2">
        <f>EX176/'Drive Train'!$F$35</f>
        <v>0.57999999999999996</v>
      </c>
      <c r="EO176" s="36">
        <f>EV176*12*60/(PI() * 'Drive Train'!$F$15)/EN$2*EN176</f>
        <v>-1227451.0288791766</v>
      </c>
      <c r="EP176" s="2">
        <f>('DEPRECATED - DT-Prelim Calcs'!$C$6*EN176-EO176)/('DEPRECATED - DT-Prelim Calcs'!$C$6*EN176)*'DEPRECATED - DT-Prelim Calcs'!$C$7*EN176</f>
        <v>905.03137953657347</v>
      </c>
      <c r="EQ176" s="43">
        <f>EP176/'DEPRECATED - DT-Prelim Calcs'!$C$7*('DEPRECATED - DT-Prelim Calcs'!$C$8-'DEPRECATED - DT-Prelim Calcs'!$C$9)+'DEPRECATED - DT-Prelim Calcs'!$C$9</f>
        <v>49305.448288186461</v>
      </c>
      <c r="ER176" s="43">
        <f t="shared" si="196"/>
        <v>93</v>
      </c>
      <c r="ES176" s="2">
        <f t="shared" si="230"/>
        <v>0.7035989464435134</v>
      </c>
      <c r="ET176" s="43">
        <f>ES176*'DEPRECATED - DT-Prelim Calcs'!$C$21/EN$2/'DEPRECATED - DT-Prelim Calcs'!$C$19/'DEPRECATED - DT-Prelim Calcs'!$C$18*3.39*'DEPRECATED - DT-Prelim Calcs'!$C$20</f>
        <v>29.053734754561201</v>
      </c>
      <c r="EU176" s="36">
        <f t="shared" si="231"/>
        <v>0</v>
      </c>
      <c r="EV176" s="43">
        <f>ET175*'DEPRECATED - DT-Prelim Calcs'!$C$11+EV175</f>
        <v>-2994.8362340540962</v>
      </c>
      <c r="EW176" s="43">
        <f>EW175+0.5*ET176*'DEPRECATED - DT-Prelim Calcs'!$C$11^2+EV176*'DEPRECATED - DT-Prelim Calcs'!$C$11</f>
        <v>-2041698.5901532879</v>
      </c>
      <c r="EX176" s="43">
        <f>MIN('Drive Train'!$F$35-ER175*'DEPRECATED - DT-Prelim Calcs'!$C$21*'Drive Train'!$F$39,EX175+ER$2)</f>
        <v>7.1920000000000002</v>
      </c>
      <c r="EY176" s="43">
        <f>'Drive Train'!$F$35-ER176*'DEPRECATED - DT-Prelim Calcs'!$C$21*'Drive Train'!$F$39</f>
        <v>7.1920000000000002</v>
      </c>
      <c r="EZ176" s="1">
        <f>IF(EW176&gt;='Drive Train'!$F$29,1,0)</f>
        <v>0</v>
      </c>
      <c r="FA176" s="43">
        <f t="shared" si="232"/>
        <v>103.33333333333333</v>
      </c>
      <c r="FB176" s="49">
        <f>FB175+'DEPRECATED - DT-Prelim Calcs'!$C$11</f>
        <v>688</v>
      </c>
      <c r="FC176" s="2">
        <f>FM176/'Drive Train'!$F$35</f>
        <v>0.57999999999999996</v>
      </c>
      <c r="FD176" s="36">
        <f>FK176*12*60/(PI() * 'Drive Train'!$F$15)/FC$2*FC176</f>
        <v>-1708437.0702924407</v>
      </c>
      <c r="FE176" s="2">
        <f>('DEPRECATED - DT-Prelim Calcs'!$C$6*FC176-FD176)/('DEPRECATED - DT-Prelim Calcs'!$C$6*FC176)*'DEPRECATED - DT-Prelim Calcs'!$C$7*FC176</f>
        <v>1258.6088927384872</v>
      </c>
      <c r="FF176" s="43">
        <f>FE176/'DEPRECATED - DT-Prelim Calcs'!$C$7*('DEPRECATED - DT-Prelim Calcs'!$C$8-'DEPRECATED - DT-Prelim Calcs'!$C$9)+'DEPRECATED - DT-Prelim Calcs'!$C$9</f>
        <v>68567.506843216077</v>
      </c>
      <c r="FG176" s="43">
        <f t="shared" si="197"/>
        <v>93</v>
      </c>
      <c r="FH176" s="2">
        <f t="shared" si="233"/>
        <v>0.63495514679048781</v>
      </c>
      <c r="FI176" s="43">
        <f>FH176*'DEPRECATED - DT-Prelim Calcs'!$C$21/FC$2/'DEPRECATED - DT-Prelim Calcs'!$C$19/'DEPRECATED - DT-Prelim Calcs'!$C$18*3.39*'DEPRECATED - DT-Prelim Calcs'!$C$20</f>
        <v>29.053734754561205</v>
      </c>
      <c r="FJ176" s="36">
        <f t="shared" si="234"/>
        <v>0</v>
      </c>
      <c r="FK176" s="43">
        <f>FI175*'DEPRECATED - DT-Prelim Calcs'!$C$11+FK175</f>
        <v>-3761.7138696041493</v>
      </c>
      <c r="FL176" s="43">
        <f>FL175+0.5*FI176*'DEPRECATED - DT-Prelim Calcs'!$C$11^2+FK176*'DEPRECATED - DT-Prelim Calcs'!$C$11</f>
        <v>-2531967.973303963</v>
      </c>
      <c r="FM176" s="43">
        <f>MIN('Drive Train'!$F$35-FG175*'DEPRECATED - DT-Prelim Calcs'!$C$21*'Drive Train'!$F$39,FM175+FG$2)</f>
        <v>7.1920000000000002</v>
      </c>
      <c r="FN176" s="43">
        <f>'Drive Train'!$F$35-FG176*'DEPRECATED - DT-Prelim Calcs'!$C$21*'Drive Train'!$F$39</f>
        <v>7.1920000000000002</v>
      </c>
      <c r="FO176" s="1">
        <f>IF(FL176&gt;='Drive Train'!$F$29,1,0)</f>
        <v>0</v>
      </c>
      <c r="FP176" s="43">
        <f t="shared" si="235"/>
        <v>103.33333333333333</v>
      </c>
      <c r="FQ176" s="49">
        <f>FQ175+'DEPRECATED - DT-Prelim Calcs'!$C$11</f>
        <v>688</v>
      </c>
      <c r="FR176" s="2">
        <f>GB176/'Drive Train'!$F$35</f>
        <v>0.57999999999999996</v>
      </c>
      <c r="FS176" s="36">
        <f>FZ176*12*60/(PI() * 'Drive Train'!$F$15)/FR$2*FR176</f>
        <v>-694456.1740468035</v>
      </c>
      <c r="FT176" s="2">
        <f>('DEPRECATED - DT-Prelim Calcs'!$C$6*FR176-FS176)/('DEPRECATED - DT-Prelim Calcs'!$C$6*FR176)*'DEPRECATED - DT-Prelim Calcs'!$C$7*FR176</f>
        <v>513.22168217547164</v>
      </c>
      <c r="FU176" s="43">
        <f>FT176/'DEPRECATED - DT-Prelim Calcs'!$C$7*('DEPRECATED - DT-Prelim Calcs'!$C$8-'DEPRECATED - DT-Prelim Calcs'!$C$9)+'DEPRECATED - DT-Prelim Calcs'!$C$9</f>
        <v>27960.591640902559</v>
      </c>
      <c r="FV176" s="43">
        <f t="shared" si="198"/>
        <v>93</v>
      </c>
      <c r="FW176" s="2">
        <f t="shared" si="236"/>
        <v>0.57851468929799987</v>
      </c>
      <c r="FX176" s="43">
        <f>FW176*'DEPRECATED - DT-Prelim Calcs'!$C$21/FR$2/'DEPRECATED - DT-Prelim Calcs'!$C$19/'DEPRECATED - DT-Prelim Calcs'!$C$18*3.39*'DEPRECATED - DT-Prelim Calcs'!$C$20</f>
        <v>29.053734754561201</v>
      </c>
      <c r="FY176" s="36">
        <f t="shared" si="237"/>
        <v>0</v>
      </c>
      <c r="FZ176" s="43">
        <f>FX175*'DEPRECATED - DT-Prelim Calcs'!$C$11+FZ175</f>
        <v>-1393.1662928643118</v>
      </c>
      <c r="GA176" s="43">
        <f>GA175+0.5*FX176*'DEPRECATED - DT-Prelim Calcs'!$C$11^2+FZ176*'DEPRECATED - DT-Prelim Calcs'!$C$11</f>
        <v>-2631696.8916385882</v>
      </c>
      <c r="GB176" s="43">
        <f>MIN('Drive Train'!$F$35-FV175*'DEPRECATED - DT-Prelim Calcs'!$C$21*'Drive Train'!$F$39,GB175+FV$2)</f>
        <v>7.1920000000000002</v>
      </c>
      <c r="GC176" s="43">
        <f>'Drive Train'!$F$35-FV176*'DEPRECATED - DT-Prelim Calcs'!$C$21*'Drive Train'!$F$39</f>
        <v>7.1920000000000002</v>
      </c>
      <c r="GD176" s="1">
        <f>IF(GA176&gt;='Drive Train'!$F$29,1,0)</f>
        <v>0</v>
      </c>
      <c r="GE176" s="43">
        <f t="shared" si="238"/>
        <v>103.33333333333333</v>
      </c>
      <c r="GF176" s="49">
        <f>GF175+'DEPRECATED - DT-Prelim Calcs'!$C$11</f>
        <v>688</v>
      </c>
      <c r="GG176" s="2">
        <f>GQ176/'Drive Train'!$F$35</f>
        <v>0.86451612903225805</v>
      </c>
      <c r="GH176" s="36">
        <f>GO176*12*60/(PI() * 'Drive Train'!$F$15)/GG$2*GG176</f>
        <v>-197949.06978340878</v>
      </c>
      <c r="GI176" s="2">
        <f>('DEPRECATED - DT-Prelim Calcs'!$C$6*GG176-GH176)/('DEPRECATED - DT-Prelim Calcs'!$C$6*GG176)*'DEPRECATED - DT-Prelim Calcs'!$C$7*GG176</f>
        <v>149.56886548594298</v>
      </c>
      <c r="GJ176" s="43">
        <f>GI176/'DEPRECATED - DT-Prelim Calcs'!$C$7*('DEPRECATED - DT-Prelim Calcs'!$C$8-'DEPRECATED - DT-Prelim Calcs'!$C$9)+'DEPRECATED - DT-Prelim Calcs'!$C$9</f>
        <v>8149.654612293908</v>
      </c>
      <c r="GK176" s="43">
        <f t="shared" si="239"/>
        <v>29.999999999999982</v>
      </c>
      <c r="GL176" s="2">
        <f t="shared" si="240"/>
        <v>1.4462867232450001</v>
      </c>
      <c r="GM176" s="43">
        <f>GL176*'DEPRECATED - DT-Prelim Calcs'!$C$21/GG$2/'DEPRECATED - DT-Prelim Calcs'!$C$19/'DEPRECATED - DT-Prelim Calcs'!$C$18*3.39*'DEPRECATED - DT-Prelim Calcs'!$C$20</f>
        <v>29.053734754561201</v>
      </c>
      <c r="GN176" s="36">
        <f t="shared" si="241"/>
        <v>0</v>
      </c>
      <c r="GO176" s="43">
        <f>GM175*'DEPRECATED - DT-Prelim Calcs'!$C$11+GO175</f>
        <v>-666.04946261440034</v>
      </c>
      <c r="GP176" s="43">
        <f>GP175+0.5*GM176*'DEPRECATED - DT-Prelim Calcs'!$C$11^2+GO176*'DEPRECATED - DT-Prelim Calcs'!$C$11</f>
        <v>-234856.58446688508</v>
      </c>
      <c r="GQ176" s="43">
        <f>MIN('Drive Train'!$F$35-GK175*'DEPRECATED - DT-Prelim Calcs'!$C$21*'Drive Train'!$F$39,GQ175+GK$2)</f>
        <v>10.72</v>
      </c>
      <c r="GR176" s="43">
        <f>'Drive Train'!$F$35-GK176*'DEPRECATED - DT-Prelim Calcs'!$C$21*'Drive Train'!$F$39</f>
        <v>10.72</v>
      </c>
      <c r="GS176" s="1">
        <f>IF(GP176&gt;='Drive Train'!$F$29,1,0)</f>
        <v>0</v>
      </c>
      <c r="GT176" s="43">
        <f t="shared" si="242"/>
        <v>33.333333333333314</v>
      </c>
      <c r="GU176" s="49">
        <f>GU175+'DEPRECATED - DT-Prelim Calcs'!$C$11</f>
        <v>688</v>
      </c>
      <c r="GV176" s="2">
        <f>HF176/'Drive Train'!$F$35</f>
        <v>0.84946236559139798</v>
      </c>
      <c r="GW176" s="36">
        <f>HD176*12*60/(PI() * 'Drive Train'!$F$15)/GV$2*GV176</f>
        <v>-72296.357381848196</v>
      </c>
      <c r="GX176" s="2">
        <f>('DEPRECATED - DT-Prelim Calcs'!$C$6*GV176-GW176)/('DEPRECATED - DT-Prelim Calcs'!$C$6*GV176)*'DEPRECATED - DT-Prelim Calcs'!$C$7*GV176</f>
        <v>57.129733372502656</v>
      </c>
      <c r="GY176" s="43">
        <f>GX176/'DEPRECATED - DT-Prelim Calcs'!$C$7*('DEPRECATED - DT-Prelim Calcs'!$C$8-'DEPRECATED - DT-Prelim Calcs'!$C$9)+'DEPRECATED - DT-Prelim Calcs'!$C$9</f>
        <v>3113.7914449199207</v>
      </c>
      <c r="GZ176" s="43">
        <f t="shared" si="199"/>
        <v>33.333333333333314</v>
      </c>
      <c r="HA176" s="2">
        <f t="shared" si="243"/>
        <v>1.4462867232450001</v>
      </c>
      <c r="HB176" s="43">
        <f>HA176*'DEPRECATED - DT-Prelim Calcs'!$C$21/GV$2/'DEPRECATED - DT-Prelim Calcs'!$C$19/'DEPRECATED - DT-Prelim Calcs'!$C$18*3.39*'DEPRECATED - DT-Prelim Calcs'!$C$20</f>
        <v>29.053734754561201</v>
      </c>
      <c r="HC176" s="36">
        <f t="shared" si="244"/>
        <v>0</v>
      </c>
      <c r="HD176" s="43">
        <f>HB175*'DEPRECATED - DT-Prelim Calcs'!$C$11+HD175</f>
        <v>-247.57021315737029</v>
      </c>
      <c r="HE176" s="43">
        <f>HE175+0.5*HB176*'DEPRECATED - DT-Prelim Calcs'!$C$11^2+HD176*'DEPRECATED - DT-Prelim Calcs'!$C$11</f>
        <v>-233480.17093646075</v>
      </c>
      <c r="HF176" s="43">
        <f>MIN('Drive Train'!$F$35-GZ175*'DEPRECATED - DT-Prelim Calcs'!$C$21*'Drive Train'!$F$39,HF175+GZ$2)</f>
        <v>10.533333333333335</v>
      </c>
      <c r="HG176" s="43">
        <f>'Drive Train'!$F$35-GZ176*'DEPRECATED - DT-Prelim Calcs'!$C$21*'Drive Train'!$F$39</f>
        <v>10.533333333333335</v>
      </c>
      <c r="HH176" s="1">
        <f>IF(HE176&gt;='Drive Train'!$F$29,1,0)</f>
        <v>0</v>
      </c>
      <c r="HI176" s="43">
        <f t="shared" si="245"/>
        <v>37.037037037037017</v>
      </c>
      <c r="HJ176" s="49">
        <f>HJ175+'DEPRECATED - DT-Prelim Calcs'!$C$11</f>
        <v>688</v>
      </c>
      <c r="HK176" s="2">
        <f>HU176/'Drive Train'!$F$35</f>
        <v>0.83440860215053769</v>
      </c>
      <c r="HL176" s="36">
        <f>HS176*12*60/(PI() * 'Drive Train'!$F$15)/HK$2*HK176</f>
        <v>-51052.352318761186</v>
      </c>
      <c r="HM176" s="2">
        <f>('DEPRECATED - DT-Prelim Calcs'!$C$6*HK176-HL176)/('DEPRECATED - DT-Prelim Calcs'!$C$6*HK176)*'DEPRECATED - DT-Prelim Calcs'!$C$7*HK176</f>
        <v>41.442456653645586</v>
      </c>
      <c r="HN176" s="43">
        <f>HM176/'DEPRECATED - DT-Prelim Calcs'!$C$7*('DEPRECATED - DT-Prelim Calcs'!$C$8-'DEPRECATED - DT-Prelim Calcs'!$C$9)+'DEPRECATED - DT-Prelim Calcs'!$C$9</f>
        <v>2259.1860714299455</v>
      </c>
      <c r="HO176" s="43">
        <f t="shared" si="200"/>
        <v>36.66666666666665</v>
      </c>
      <c r="HP176" s="2">
        <f t="shared" si="246"/>
        <v>1.4462867232450001</v>
      </c>
      <c r="HQ176" s="43">
        <f>HP176*'DEPRECATED - DT-Prelim Calcs'!$C$21/HK$2/'DEPRECATED - DT-Prelim Calcs'!$C$19/'DEPRECATED - DT-Prelim Calcs'!$C$18*3.39*'DEPRECATED - DT-Prelim Calcs'!$C$20</f>
        <v>29.053734754561201</v>
      </c>
      <c r="HR176" s="36">
        <f t="shared" si="247"/>
        <v>0</v>
      </c>
      <c r="HS176" s="43">
        <f>HQ175*'DEPRECATED - DT-Prelim Calcs'!$C$11+HS175</f>
        <v>-177.97668044050823</v>
      </c>
      <c r="HT176" s="43">
        <f>HT175+0.5*HQ176*'DEPRECATED - DT-Prelim Calcs'!$C$11^2+HS176*'DEPRECATED - DT-Prelim Calcs'!$C$11</f>
        <v>-248810.63640787758</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48"/>
        <v>40.740740740740726</v>
      </c>
      <c r="HY176" s="49">
        <f>HY175+'DEPRECATED - DT-Prelim Calcs'!$C$11</f>
        <v>688</v>
      </c>
      <c r="HZ176" s="2">
        <f>IJ176/'Drive Train'!$F$35</f>
        <v>0.8193548387096774</v>
      </c>
      <c r="IA176" s="36">
        <f>IH176*12*60/(PI() * 'Drive Train'!$F$15)/HZ$2*HZ176</f>
        <v>-54990.645382290888</v>
      </c>
      <c r="IB176" s="2">
        <f>('DEPRECATED - DT-Prelim Calcs'!$C$6*HZ176-IA176)/('DEPRECATED - DT-Prelim Calcs'!$C$6*HZ176)*'DEPRECATED - DT-Prelim Calcs'!$C$7*HZ176</f>
        <v>44.266932005922101</v>
      </c>
      <c r="IC176" s="43">
        <f>IB176/'DEPRECATED - DT-Prelim Calcs'!$C$7*('DEPRECATED - DT-Prelim Calcs'!$C$8-'DEPRECATED - DT-Prelim Calcs'!$C$9)+'DEPRECATED - DT-Prelim Calcs'!$C$9</f>
        <v>2413.0567436062038</v>
      </c>
      <c r="ID176" s="43">
        <f t="shared" si="201"/>
        <v>39.999999999999986</v>
      </c>
      <c r="IE176" s="2">
        <f t="shared" si="249"/>
        <v>1.4462867232450001</v>
      </c>
      <c r="IF176" s="43">
        <f>IE176*'DEPRECATED - DT-Prelim Calcs'!$C$21/HZ$2/'DEPRECATED - DT-Prelim Calcs'!$C$19/'DEPRECATED - DT-Prelim Calcs'!$C$18*3.39*'DEPRECATED - DT-Prelim Calcs'!$C$20</f>
        <v>29.053734754561201</v>
      </c>
      <c r="IG176" s="36">
        <f t="shared" si="250"/>
        <v>0</v>
      </c>
      <c r="IH176" s="43">
        <f>IF175*'DEPRECATED - DT-Prelim Calcs'!$C$11+IH175</f>
        <v>-195.2283622785128</v>
      </c>
      <c r="II176" s="43">
        <f>II175+0.5*IF176*'DEPRECATED - DT-Prelim Calcs'!$C$11^2+IH176*'DEPRECATED - DT-Prelim Calcs'!$C$11</f>
        <v>-236976.12115116921</v>
      </c>
      <c r="IJ176" s="43">
        <f>MIN('Drive Train'!$F$35-ID175*'DEPRECATED - DT-Prelim Calcs'!$C$21*'Drive Train'!$F$39,IJ175+ID$2)</f>
        <v>10.16</v>
      </c>
      <c r="IK176" s="43">
        <f>'Drive Train'!$F$35-ID176*'DEPRECATED - DT-Prelim Calcs'!$C$21*'Drive Train'!$F$39</f>
        <v>10.16</v>
      </c>
      <c r="IL176" s="1">
        <f>IF(II176&gt;='Drive Train'!$F$29,1,0)</f>
        <v>0</v>
      </c>
      <c r="IM176" s="43">
        <f t="shared" si="251"/>
        <v>44.444444444444429</v>
      </c>
      <c r="IN176" s="49">
        <f>IN175+'DEPRECATED - DT-Prelim Calcs'!$C$11</f>
        <v>688</v>
      </c>
      <c r="IO176" s="2">
        <f>IY176/'Drive Train'!$F$35</f>
        <v>0.80430107526881722</v>
      </c>
      <c r="IP176" s="36">
        <f>IW176*12*60/(PI() * 'Drive Train'!$F$15)/IO$2*IO176</f>
        <v>20293.785437807866</v>
      </c>
      <c r="IQ176" s="2">
        <f>('DEPRECATED - DT-Prelim Calcs'!$C$6*IO176-IP176)/('DEPRECATED - DT-Prelim Calcs'!$C$6*IO176)*'DEPRECATED - DT-Prelim Calcs'!$C$7*IO176</f>
        <v>-11.145986844656784</v>
      </c>
      <c r="IR176" s="43">
        <f>IQ176/'DEPRECATED - DT-Prelim Calcs'!$C$7*('DEPRECATED - DT-Prelim Calcs'!$C$8-'DEPRECATED - DT-Prelim Calcs'!$C$9)+'DEPRECATED - DT-Prelim Calcs'!$C$9</f>
        <v>-605.70674601488452</v>
      </c>
      <c r="IS176" s="43">
        <f t="shared" si="202"/>
        <v>-605.70674601488452</v>
      </c>
      <c r="IT176" s="2">
        <f t="shared" si="252"/>
        <v>-13.116944608595091</v>
      </c>
      <c r="IU176" s="43">
        <f>IT176*'DEPRECATED - DT-Prelim Calcs'!$C$21/IO$2/'DEPRECATED - DT-Prelim Calcs'!$C$19/'DEPRECATED - DT-Prelim Calcs'!$C$18*3.39*'DEPRECATED - DT-Prelim Calcs'!$C$20</f>
        <v>-263.49977727330338</v>
      </c>
      <c r="IV176" s="36">
        <f t="shared" si="253"/>
        <v>1</v>
      </c>
      <c r="IW176" s="43">
        <f>IU175*'DEPRECATED - DT-Prelim Calcs'!$C$11+IW175</f>
        <v>73.395685702365057</v>
      </c>
      <c r="IX176" s="43">
        <f>IX175+0.5*IU176*'DEPRECATED - DT-Prelim Calcs'!$C$11^2+IW176*'DEPRECATED - DT-Prelim Calcs'!$C$11</f>
        <v>-293831.66839008202</v>
      </c>
      <c r="IY176" s="43">
        <f>MIN('Drive Train'!$F$35-IS175*'DEPRECATED - DT-Prelim Calcs'!$C$21*'Drive Train'!$F$39,IY175+IS$2)</f>
        <v>9.9733333333333345</v>
      </c>
      <c r="IZ176" s="43">
        <f>'Drive Train'!$F$35-IS176*'DEPRECATED - DT-Prelim Calcs'!$C$21*'Drive Train'!$F$39</f>
        <v>46.319577776833533</v>
      </c>
      <c r="JA176" s="1">
        <f>IF(IX176&gt;='Drive Train'!$F$29,1,0)</f>
        <v>0</v>
      </c>
      <c r="JB176" s="43">
        <f t="shared" si="254"/>
        <v>-673.00749557209394</v>
      </c>
      <c r="JC176" s="49">
        <f>JC175+'DEPRECATED - DT-Prelim Calcs'!$C$11</f>
        <v>688</v>
      </c>
      <c r="JD176" s="2">
        <f>JN176/'Drive Train'!$F$35</f>
        <v>0.78924731182795704</v>
      </c>
      <c r="JE176" s="36">
        <f>JL176*12*60/(PI() * 'Drive Train'!$F$15)/JD$2*JD176</f>
        <v>-114147.35853180168</v>
      </c>
      <c r="JF176" s="2">
        <f>('DEPRECATED - DT-Prelim Calcs'!$C$6*JD176-JE176)/('DEPRECATED - DT-Prelim Calcs'!$C$6*JD176)*'DEPRECATED - DT-Prelim Calcs'!$C$7*JD176</f>
        <v>87.612402418201924</v>
      </c>
      <c r="JG176" s="43">
        <f>JF176/'DEPRECATED - DT-Prelim Calcs'!$C$7*('DEPRECATED - DT-Prelim Calcs'!$C$8-'DEPRECATED - DT-Prelim Calcs'!$C$9)+'DEPRECATED - DT-Prelim Calcs'!$C$9</f>
        <v>4774.4144600960744</v>
      </c>
      <c r="JH176" s="43">
        <f t="shared" si="203"/>
        <v>46.666666666666657</v>
      </c>
      <c r="JI176" s="2">
        <f t="shared" si="255"/>
        <v>1.4462867232450001</v>
      </c>
      <c r="JJ176" s="43">
        <f>JI176*'DEPRECATED - DT-Prelim Calcs'!$C$21/JD$2/'DEPRECATED - DT-Prelim Calcs'!$C$19/'DEPRECATED - DT-Prelim Calcs'!$C$18*3.39*'DEPRECATED - DT-Prelim Calcs'!$C$20</f>
        <v>29.053734754561201</v>
      </c>
      <c r="JK176" s="36">
        <f t="shared" si="256"/>
        <v>0</v>
      </c>
      <c r="JL176" s="43">
        <f>JJ175*'DEPRECATED - DT-Prelim Calcs'!$C$11+JL175</f>
        <v>-420.70616078927645</v>
      </c>
      <c r="JM176" s="43">
        <f>JM175+0.5*JJ176*'DEPRECATED - DT-Prelim Calcs'!$C$11^2+JL176*'DEPRECATED - DT-Prelim Calcs'!$C$11</f>
        <v>-260893.86068380834</v>
      </c>
      <c r="JN176" s="43">
        <f>MIN('Drive Train'!$F$35-JH175*'DEPRECATED - DT-Prelim Calcs'!$C$21*'Drive Train'!$F$39,JN175+JH$2)</f>
        <v>9.7866666666666671</v>
      </c>
      <c r="JO176" s="43">
        <f>'Drive Train'!$F$35-JH176*'DEPRECATED - DT-Prelim Calcs'!$C$21*'Drive Train'!$F$39</f>
        <v>9.7866666666666671</v>
      </c>
      <c r="JP176" s="1">
        <f>IF(JM176&gt;='Drive Train'!$F$29,1,0)</f>
        <v>0</v>
      </c>
      <c r="JQ176" s="43">
        <f>MIN(JG176,'DEPRECATED - DT-Prelim Calcs'!$C$10)*'DEPRECATED - DT-Prelim Calcs'!$C$11*1000/60/60</f>
        <v>103.33333333333333</v>
      </c>
      <c r="JR176" s="49">
        <f>JR175+'DEPRECATED - DT-Prelim Calcs'!$C$11</f>
        <v>688</v>
      </c>
      <c r="JS176" s="2">
        <f>KC176/'Drive Train'!$F$35</f>
        <v>0.77419354838709686</v>
      </c>
      <c r="JT176" s="36">
        <f>KA176*12*60/(PI() * 'Drive Train'!$F$15)/JS$2*JS176</f>
        <v>17993.994684242905</v>
      </c>
      <c r="JU176" s="2">
        <f>('DEPRECATED - DT-Prelim Calcs'!$C$6*JS176-JT176)/('DEPRECATED - DT-Prelim Calcs'!$C$6*JS176)*'DEPRECATED - DT-Prelim Calcs'!$C$7*JS176</f>
        <v>-9.5965926137227022</v>
      </c>
      <c r="JV176" s="43">
        <f>JU176/'DEPRECATED - DT-Prelim Calcs'!$C$7*('DEPRECATED - DT-Prelim Calcs'!$C$8-'DEPRECATED - DT-Prelim Calcs'!$C$9)+'DEPRECATED - DT-Prelim Calcs'!$C$9</f>
        <v>-521.2994483595204</v>
      </c>
      <c r="JW176" s="43">
        <f t="shared" si="204"/>
        <v>-521.2994483595204</v>
      </c>
      <c r="JX176" s="2">
        <f t="shared" si="257"/>
        <v>-11.412154021783047</v>
      </c>
      <c r="JY176" s="43">
        <f>JX176*'DEPRECATED - DT-Prelim Calcs'!$C$21/JS$2/'DEPRECATED - DT-Prelim Calcs'!$C$19/'DEPRECATED - DT-Prelim Calcs'!$C$18*3.39*'DEPRECATED - DT-Prelim Calcs'!$C$20</f>
        <v>-229.25308695578514</v>
      </c>
      <c r="JZ176" s="36">
        <f t="shared" si="258"/>
        <v>1</v>
      </c>
      <c r="KA176" s="43">
        <f>JY175*'DEPRECATED - DT-Prelim Calcs'!$C$11+KA175</f>
        <v>67.608944705682489</v>
      </c>
      <c r="KB176" s="43">
        <f>KB175+0.5*JY176*'DEPRECATED - DT-Prelim Calcs'!$C$11^2+KA176*'DEPRECATED - DT-Prelim Calcs'!$C$11</f>
        <v>-274943.45251875033</v>
      </c>
      <c r="KC176" s="43">
        <f>MIN('Drive Train'!$F$35-JW175*'DEPRECATED - DT-Prelim Calcs'!$C$21*'Drive Train'!$F$39,KC175+JW$2)</f>
        <v>9.6000000000000014</v>
      </c>
      <c r="KD176" s="43">
        <f>'Drive Train'!$F$35-JW176*'DEPRECATED - DT-Prelim Calcs'!$C$21*'Drive Train'!$F$39</f>
        <v>41.59276910813314</v>
      </c>
      <c r="KE176" s="1">
        <f>IF(KB176&gt;='Drive Train'!$F$29,1,0)</f>
        <v>0</v>
      </c>
      <c r="KF176" s="43">
        <f>MIN(JV176,'DEPRECATED - DT-Prelim Calcs'!$C$10)*'DEPRECATED - DT-Prelim Calcs'!$C$11*1000/60/60</f>
        <v>-579.22160928835592</v>
      </c>
      <c r="KG176" s="49">
        <f>KG175+'DEPRECATED - DT-Prelim Calcs'!$C$11</f>
        <v>688</v>
      </c>
      <c r="KH176" s="2">
        <f>KR176/'Drive Train'!$F$35</f>
        <v>0.75913978494623657</v>
      </c>
      <c r="KI176" s="36">
        <f>KP176*12*60/(PI() * 'Drive Train'!$F$15)/KH$2*KH176</f>
        <v>-162054.54814873592</v>
      </c>
      <c r="KJ176" s="2">
        <f>('DEPRECATED - DT-Prelim Calcs'!$C$6*KH176-KI176)/('DEPRECATED - DT-Prelim Calcs'!$C$6*KH176)*'DEPRECATED - DT-Prelim Calcs'!$C$7*KH176</f>
        <v>122.68823876029622</v>
      </c>
      <c r="KK176" s="43">
        <f>KJ176/'DEPRECATED - DT-Prelim Calcs'!$C$7*('DEPRECATED - DT-Prelim Calcs'!$C$8-'DEPRECATED - DT-Prelim Calcs'!$C$9)+'DEPRECATED - DT-Prelim Calcs'!$C$9</f>
        <v>6685.2622608221063</v>
      </c>
      <c r="KL176" s="43">
        <f t="shared" si="205"/>
        <v>53.333333333333329</v>
      </c>
      <c r="KM176" s="2">
        <f t="shared" si="259"/>
        <v>1.4462867232450001</v>
      </c>
      <c r="KN176" s="43">
        <f>KM176*'DEPRECATED - DT-Prelim Calcs'!$C$21/KH$2/'DEPRECATED - DT-Prelim Calcs'!$C$19/'DEPRECATED - DT-Prelim Calcs'!$C$18*3.39*'DEPRECATED - DT-Prelim Calcs'!$C$20</f>
        <v>29.053734754561201</v>
      </c>
      <c r="KO176" s="36">
        <f t="shared" si="260"/>
        <v>0</v>
      </c>
      <c r="KP176" s="43">
        <f>KN175*'DEPRECATED - DT-Prelim Calcs'!$C$11+KP175</f>
        <v>-620.96280753428346</v>
      </c>
      <c r="KQ176" s="43">
        <f>KQ175+0.5*KN176*'DEPRECATED - DT-Prelim Calcs'!$C$11^2+KP176*'DEPRECATED - DT-Prelim Calcs'!$C$11</f>
        <v>-286987.96625705599</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103.33333333333333</v>
      </c>
      <c r="KV176" s="49">
        <f>KV175+'DEPRECATED - DT-Prelim Calcs'!$C$11</f>
        <v>688</v>
      </c>
      <c r="KW176" s="2">
        <f>LG176/'Drive Train'!$F$35</f>
        <v>0.74408602150537628</v>
      </c>
      <c r="KX176" s="36">
        <f>LE176*12*60/(PI() * 'Drive Train'!$F$15)/KW$2*KW176</f>
        <v>-91456.756405096094</v>
      </c>
      <c r="KY176" s="2">
        <f>('DEPRECATED - DT-Prelim Calcs'!$C$6*KW176-KX176)/('DEPRECATED - DT-Prelim Calcs'!$C$6*KW176)*'DEPRECATED - DT-Prelim Calcs'!$C$7*KW176</f>
        <v>70.720513838963768</v>
      </c>
      <c r="KZ176" s="43">
        <f>KY176/'DEPRECATED - DT-Prelim Calcs'!$C$7*('DEPRECATED - DT-Prelim Calcs'!$C$8-'DEPRECATED - DT-Prelim Calcs'!$C$9)+'DEPRECATED - DT-Prelim Calcs'!$C$9</f>
        <v>3854.184709137578</v>
      </c>
      <c r="LA176" s="43">
        <f t="shared" si="206"/>
        <v>56.666666666666664</v>
      </c>
      <c r="LB176" s="2">
        <f t="shared" si="261"/>
        <v>1.4462867232450001</v>
      </c>
      <c r="LC176" s="43">
        <f>LB176*'DEPRECATED - DT-Prelim Calcs'!$C$21/KW$2/'DEPRECATED - DT-Prelim Calcs'!$C$19/'DEPRECATED - DT-Prelim Calcs'!$C$18*3.39*'DEPRECATED - DT-Prelim Calcs'!$C$20</f>
        <v>29.053734754561201</v>
      </c>
      <c r="LD176" s="36">
        <f t="shared" si="262"/>
        <v>0</v>
      </c>
      <c r="LE176" s="43">
        <f>LC175*'DEPRECATED - DT-Prelim Calcs'!$C$11+LE175</f>
        <v>-357.53516760378272</v>
      </c>
      <c r="LF176" s="43">
        <f>LF175+0.5*LC176*'DEPRECATED - DT-Prelim Calcs'!$C$11^2+LE176*'DEPRECATED - DT-Prelim Calcs'!$C$11</f>
        <v>-316878.83435043506</v>
      </c>
      <c r="LG176" s="43">
        <f>MIN('Drive Train'!$F$35-LA175*'DEPRECATED - DT-Prelim Calcs'!$C$21*'Drive Train'!$F$39,LG175+LA$2)</f>
        <v>9.2266666666666666</v>
      </c>
      <c r="LH176" s="43">
        <f>'Drive Train'!$F$35-LA176*'DEPRECATED - DT-Prelim Calcs'!$C$21*'Drive Train'!$F$39</f>
        <v>9.2266666666666666</v>
      </c>
      <c r="LI176" s="1">
        <f>IF(LF176&gt;='Drive Train'!$F$29,1,0)</f>
        <v>0</v>
      </c>
      <c r="LJ176" s="43">
        <f>MIN(KZ176,'DEPRECATED - DT-Prelim Calcs'!$C$10)*'DEPRECATED - DT-Prelim Calcs'!$C$11*1000/60/60</f>
        <v>103.33333333333333</v>
      </c>
      <c r="LK176" s="49">
        <f>LK175+'DEPRECATED - DT-Prelim Calcs'!$C$11</f>
        <v>688</v>
      </c>
      <c r="LL176" s="2">
        <f>LV176/'Drive Train'!$F$35</f>
        <v>0.72903225806451621</v>
      </c>
      <c r="LM176" s="36">
        <f>LT176*12*60/(PI() * 'Drive Train'!$F$15)/LL$2*LL176</f>
        <v>-111411.95448486465</v>
      </c>
      <c r="LN176" s="2">
        <f>('DEPRECATED - DT-Prelim Calcs'!$C$6*LL176-LM176)/('DEPRECATED - DT-Prelim Calcs'!$C$6*LL176)*'DEPRECATED - DT-Prelim Calcs'!$C$7*LL176</f>
        <v>85.319171718851621</v>
      </c>
      <c r="LO176" s="43">
        <f>LN176/'DEPRECATED - DT-Prelim Calcs'!$C$7*('DEPRECATED - DT-Prelim Calcs'!$C$8-'DEPRECATED - DT-Prelim Calcs'!$C$9)+'DEPRECATED - DT-Prelim Calcs'!$C$9</f>
        <v>4649.4847279672895</v>
      </c>
      <c r="LP176" s="43">
        <f t="shared" si="207"/>
        <v>60</v>
      </c>
      <c r="LQ176" s="2">
        <f t="shared" si="263"/>
        <v>1.4462867232450001</v>
      </c>
      <c r="LR176" s="43">
        <f>LQ176*'DEPRECATED - DT-Prelim Calcs'!$C$21/LL$2/'DEPRECATED - DT-Prelim Calcs'!$C$19/'DEPRECATED - DT-Prelim Calcs'!$C$18*3.39*'DEPRECATED - DT-Prelim Calcs'!$C$20</f>
        <v>29.053734754561201</v>
      </c>
      <c r="LS176" s="36">
        <f t="shared" si="264"/>
        <v>0</v>
      </c>
      <c r="LT176" s="43">
        <f>LR175*'DEPRECATED - DT-Prelim Calcs'!$C$11+LT175</f>
        <v>-444.54032733872776</v>
      </c>
      <c r="LU176" s="43">
        <f>LU175+0.5*LR176*'DEPRECATED - DT-Prelim Calcs'!$C$11^2+LT176*'DEPRECATED - DT-Prelim Calcs'!$C$11</f>
        <v>-304990.30896229198</v>
      </c>
      <c r="LV176" s="43">
        <f>MIN('Drive Train'!$F$35-LP175*'DEPRECATED - DT-Prelim Calcs'!$C$21*'Drive Train'!$F$39,LV175+LP$2)</f>
        <v>9.0400000000000009</v>
      </c>
      <c r="LW176" s="43">
        <f>'Drive Train'!$F$35-LP176*'DEPRECATED - DT-Prelim Calcs'!$C$21*'Drive Train'!$F$39</f>
        <v>9.0400000000000009</v>
      </c>
      <c r="LX176" s="1">
        <f>IF(LU176&gt;='Drive Train'!$F$29,1,0)</f>
        <v>0</v>
      </c>
      <c r="LY176" s="43">
        <f>MIN(LO176,'DEPRECATED - DT-Prelim Calcs'!$C$10)*'DEPRECATED - DT-Prelim Calcs'!$C$11*1000/60/60</f>
        <v>103.33333333333333</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1"/>
        <v>0</v>
      </c>
      <c r="X177" s="2">
        <f>MAX(MIN(IF(AND(AI176=1,AG177&lt;0),-1,1)*(W177-$C$9)/($C$8-$C$9)*$C$7-$C$29*AE177/T$2 -  AI176*$C$29/2,X$2),MAX(X$4:X176)*-1)</f>
        <v>-0.27672021620693066</v>
      </c>
      <c r="Y177" s="43">
        <f t="shared" si="182"/>
        <v>0</v>
      </c>
      <c r="Z177" s="43">
        <f t="shared" si="183"/>
        <v>0</v>
      </c>
      <c r="AA177" s="43">
        <f t="shared" si="184"/>
        <v>0</v>
      </c>
      <c r="AB177" s="43" t="e">
        <f t="shared" si="185"/>
        <v>#N/A</v>
      </c>
      <c r="AC177" s="36">
        <f t="shared" si="208"/>
        <v>1</v>
      </c>
      <c r="AD177" s="1">
        <f t="shared" si="186"/>
        <v>1</v>
      </c>
      <c r="AE177" s="43">
        <f t="shared" si="187"/>
        <v>0</v>
      </c>
      <c r="AF177" s="43" t="e">
        <f t="shared" si="188"/>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889.49632897085212</v>
      </c>
      <c r="AK177" s="43">
        <f t="shared" si="265"/>
        <v>0</v>
      </c>
      <c r="AL177" s="49">
        <f>AL176+'DEPRECATED - DT-Prelim Calcs'!$C$11</f>
        <v>692</v>
      </c>
      <c r="AM177" s="2">
        <f>AW177/'Drive Train'!$F$35</f>
        <v>1.4807801779997487</v>
      </c>
      <c r="AN177" s="36">
        <f>AU177*12*60/(PI() * 'Drive Train'!$F$15)/AM$2*AM177</f>
        <v>-12744.508663555705</v>
      </c>
      <c r="AO177" s="2">
        <f>('DEPRECATED - DT-Prelim Calcs'!$C$6*AM177-AN177)/('DEPRECATED - DT-Prelim Calcs'!$C$6*AM177)*'DEPRECATED - DT-Prelim Calcs'!$C$7*AM177</f>
        <v>16.313471202855851</v>
      </c>
      <c r="AP177" s="43">
        <f>AO177/'DEPRECATED - DT-Prelim Calcs'!$C$7*('DEPRECATED - DT-Prelim Calcs'!$C$8-'DEPRECATED - DT-Prelim Calcs'!$C$9)+'DEPRECATED - DT-Prelim Calcs'!$C$9</f>
        <v>890.21895358841562</v>
      </c>
      <c r="AQ177" s="43">
        <f t="shared" si="189"/>
        <v>93</v>
      </c>
      <c r="AR177" s="2">
        <f t="shared" si="209"/>
        <v>2.3518925955640788</v>
      </c>
      <c r="AS177" s="43">
        <f>AR177*'DEPRECATED - DT-Prelim Calcs'!$C$21/AM$2/'DEPRECATED - DT-Prelim Calcs'!$C$19/'DEPRECATED - DT-Prelim Calcs'!$C$18*3.39*'DEPRECATED - DT-Prelim Calcs'!$C$20</f>
        <v>23.623000385920005</v>
      </c>
      <c r="AT177" s="36">
        <f t="shared" si="210"/>
        <v>0</v>
      </c>
      <c r="AU177" s="43">
        <f>AS176*'DEPRECATED - DT-Prelim Calcs'!$C$11+AU176</f>
        <v>-50.071271219665363</v>
      </c>
      <c r="AV177" s="43">
        <f>AV176+0.5*AS177*'DEPRECATED - DT-Prelim Calcs'!$C$11^2+AU177*'DEPRECATED - DT-Prelim Calcs'!$C$11</f>
        <v>10186.039351521002</v>
      </c>
      <c r="AW177" s="43">
        <f>MIN('Drive Train'!$F$35-AQ176*'DEPRECATED - DT-Prelim Calcs'!$C$21*'Drive Train'!$F$39,AW176+AQ$2)</f>
        <v>18.361674207196884</v>
      </c>
      <c r="AX177" s="43">
        <f>'Drive Train'!$F$35-AQ177*'DEPRECATED - DT-Prelim Calcs'!$C$21*'Drive Train'!$F$39</f>
        <v>7.1920000000000002</v>
      </c>
      <c r="AY177" s="1">
        <f>IF(AV177&gt;='Drive Train'!$F$29,1,0)</f>
        <v>1</v>
      </c>
      <c r="AZ177" s="43">
        <f t="shared" si="211"/>
        <v>103.33333333333333</v>
      </c>
      <c r="BA177" s="49">
        <f>BA176+'DEPRECATED - DT-Prelim Calcs'!$C$11</f>
        <v>692</v>
      </c>
      <c r="BB177" s="2">
        <f>BL177/'Drive Train'!$F$35</f>
        <v>0.57999999999999996</v>
      </c>
      <c r="BC177" s="36">
        <f>BJ177*12*60/(PI() * 'Drive Train'!$F$15)/BB$2*BB177</f>
        <v>3565.2644811113573</v>
      </c>
      <c r="BD177" s="2">
        <f>('DEPRECATED - DT-Prelim Calcs'!$C$6*BB177-BC177)/('DEPRECATED - DT-Prelim Calcs'!$C$6*BB177)*'DEPRECATED - DT-Prelim Calcs'!$C$7*BB177</f>
        <v>9.9339433164221391E-2</v>
      </c>
      <c r="BE177" s="43">
        <f>BD177/'DEPRECATED - DT-Prelim Calcs'!$C$7*('DEPRECATED - DT-Prelim Calcs'!$C$8-'DEPRECATED - DT-Prelim Calcs'!$C$9)+'DEPRECATED - DT-Prelim Calcs'!$C$9</f>
        <v>6.9117750902896722</v>
      </c>
      <c r="BF177" s="43">
        <f t="shared" si="190"/>
        <v>6.9117750902896722</v>
      </c>
      <c r="BG177" s="2">
        <f t="shared" si="212"/>
        <v>-0.38083237892030702</v>
      </c>
      <c r="BH177" s="43">
        <f>BG177*'DEPRECATED - DT-Prelim Calcs'!$C$21/BB$2/'DEPRECATED - DT-Prelim Calcs'!$C$19/'DEPRECATED - DT-Prelim Calcs'!$C$18*3.39*'DEPRECATED - DT-Prelim Calcs'!$C$20</f>
        <v>-5.5252544206433081</v>
      </c>
      <c r="BI177" s="36">
        <f t="shared" si="213"/>
        <v>0</v>
      </c>
      <c r="BJ177" s="43">
        <f>BH176*'DEPRECATED - DT-Prelim Calcs'!$C$11+BJ176</f>
        <v>24.758197838116857</v>
      </c>
      <c r="BK177" s="43">
        <f>BK176+0.5*BH177*'DEPRECATED - DT-Prelim Calcs'!$C$11^2+BJ177*'DEPRECATED - DT-Prelim Calcs'!$C$11</f>
        <v>-85934.714630288741</v>
      </c>
      <c r="BL177" s="43">
        <f>MIN('Drive Train'!$F$35-BF176*'DEPRECATED - DT-Prelim Calcs'!$C$21*'Drive Train'!$F$39,BL176+BF$2)</f>
        <v>7.1920000000000002</v>
      </c>
      <c r="BM177" s="43">
        <f>'Drive Train'!$F$35-BF177*'DEPRECATED - DT-Prelim Calcs'!$C$21*'Drive Train'!$F$39</f>
        <v>12.012940594943778</v>
      </c>
      <c r="BN177" s="1">
        <f>IF(BK177&gt;='Drive Train'!$F$29,1,0)</f>
        <v>0</v>
      </c>
      <c r="BO177" s="43">
        <f t="shared" si="214"/>
        <v>7.6797501003218578</v>
      </c>
      <c r="BP177" s="49">
        <f>BP176+'DEPRECATED - DT-Prelim Calcs'!$C$11</f>
        <v>692</v>
      </c>
      <c r="BQ177" s="2">
        <f>CA177/'Drive Train'!$F$35</f>
        <v>0.57999999999999996</v>
      </c>
      <c r="BR177" s="36">
        <f>BY177*12*60/(PI() * 'Drive Train'!$F$15)/BQ$2*BQ177</f>
        <v>-135004.80664397316</v>
      </c>
      <c r="BS177" s="2">
        <f>('DEPRECATED - DT-Prelim Calcs'!$C$6*BQ177-BR177)/('DEPRECATED - DT-Prelim Calcs'!$C$6*BQ177)*'DEPRECATED - DT-Prelim Calcs'!$C$7*BQ177</f>
        <v>101.96354532292071</v>
      </c>
      <c r="BT177" s="43">
        <f>BS177/'DEPRECATED - DT-Prelim Calcs'!$C$7*('DEPRECATED - DT-Prelim Calcs'!$C$8-'DEPRECATED - DT-Prelim Calcs'!$C$9)+'DEPRECATED - DT-Prelim Calcs'!$C$9</f>
        <v>5556.230454159112</v>
      </c>
      <c r="BU177" s="43">
        <f t="shared" si="191"/>
        <v>93</v>
      </c>
      <c r="BV177" s="2">
        <f t="shared" si="215"/>
        <v>1.5313624128476471</v>
      </c>
      <c r="BW177" s="43">
        <f>BV177*'DEPRECATED - DT-Prelim Calcs'!$C$21/BQ$2/'DEPRECATED - DT-Prelim Calcs'!$C$19/'DEPRECATED - DT-Prelim Calcs'!$C$18*3.39*'DEPRECATED - DT-Prelim Calcs'!$C$20</f>
        <v>29.053734754561201</v>
      </c>
      <c r="BX177" s="36">
        <f t="shared" si="216"/>
        <v>0</v>
      </c>
      <c r="BY177" s="43">
        <f>BW176*'DEPRECATED - DT-Prelim Calcs'!$C$11+BY176</f>
        <v>-716.92040018934529</v>
      </c>
      <c r="BZ177" s="43">
        <f>BZ176+0.5*BW177*'DEPRECATED - DT-Prelim Calcs'!$C$11^2+BY177*'DEPRECATED - DT-Prelim Calcs'!$C$11</f>
        <v>-224048.95320546307</v>
      </c>
      <c r="CA177" s="43">
        <f>MIN('Drive Train'!$F$35-BU176*'DEPRECATED - DT-Prelim Calcs'!$C$21*'Drive Train'!$F$39,CA176+BU$2)</f>
        <v>7.1920000000000002</v>
      </c>
      <c r="CB177" s="43">
        <f>'Drive Train'!$F$35-BU177*'DEPRECATED - DT-Prelim Calcs'!$C$21*'Drive Train'!$F$39</f>
        <v>7.1920000000000002</v>
      </c>
      <c r="CC177" s="1">
        <f>IF(BZ177&gt;='Drive Train'!$F$29,1,0)</f>
        <v>0</v>
      </c>
      <c r="CD177" s="43">
        <f t="shared" si="217"/>
        <v>103.33333333333333</v>
      </c>
      <c r="CE177" s="49">
        <f>CE176+'DEPRECATED - DT-Prelim Calcs'!$C$11</f>
        <v>692</v>
      </c>
      <c r="CF177" s="2">
        <f>CP177/'Drive Train'!$F$35</f>
        <v>0.57999999999999996</v>
      </c>
      <c r="CG177" s="36">
        <f>CN177*12*60/(PI() * 'Drive Train'!$F$15)/CF$2*CF177</f>
        <v>-246059.84114290771</v>
      </c>
      <c r="CH177" s="2">
        <f>('DEPRECATED - DT-Prelim Calcs'!$C$6*CF177-CG177)/('DEPRECATED - DT-Prelim Calcs'!$C$6*CF177)*'DEPRECATED - DT-Prelim Calcs'!$C$7*CF177</f>
        <v>183.60118040129115</v>
      </c>
      <c r="CI177" s="43">
        <f>CH177/'DEPRECATED - DT-Prelim Calcs'!$C$7*('DEPRECATED - DT-Prelim Calcs'!$C$8-'DEPRECATED - DT-Prelim Calcs'!$C$9)+'DEPRECATED - DT-Prelim Calcs'!$C$9</f>
        <v>10003.653857682279</v>
      </c>
      <c r="CJ177" s="43">
        <f t="shared" si="192"/>
        <v>93</v>
      </c>
      <c r="CK177" s="2">
        <f t="shared" si="218"/>
        <v>1.2396743342100003</v>
      </c>
      <c r="CL177" s="43">
        <f>CK177*'DEPRECATED - DT-Prelim Calcs'!$C$21/CF$2/'DEPRECATED - DT-Prelim Calcs'!$C$19/'DEPRECATED - DT-Prelim Calcs'!$C$18*3.39*'DEPRECATED - DT-Prelim Calcs'!$C$20</f>
        <v>29.053734754561205</v>
      </c>
      <c r="CM177" s="36">
        <f t="shared" si="219"/>
        <v>0</v>
      </c>
      <c r="CN177" s="43">
        <f>CL176*'DEPRECATED - DT-Prelim Calcs'!$C$11+CN176</f>
        <v>-1057.77201597979</v>
      </c>
      <c r="CO177" s="43">
        <f>CO176+0.5*CL177*'DEPRECATED - DT-Prelim Calcs'!$C$11^2+CN177*'DEPRECATED - DT-Prelim Calcs'!$C$11</f>
        <v>-408296.65816093457</v>
      </c>
      <c r="CP177" s="43">
        <f>MIN('Drive Train'!$F$35-CJ176*'DEPRECATED - DT-Prelim Calcs'!$C$21*'Drive Train'!$F$39,CP176+CJ$2)</f>
        <v>7.1920000000000002</v>
      </c>
      <c r="CQ177" s="43">
        <f>'Drive Train'!$F$35-CJ177*'DEPRECATED - DT-Prelim Calcs'!$C$21*'Drive Train'!$F$39</f>
        <v>7.1920000000000002</v>
      </c>
      <c r="CR177" s="1">
        <f>IF(CO177&gt;='Drive Train'!$F$29,1,0)</f>
        <v>0</v>
      </c>
      <c r="CS177" s="43">
        <f t="shared" si="220"/>
        <v>103.33333333333333</v>
      </c>
      <c r="CT177" s="49">
        <f>CT176+'DEPRECATED - DT-Prelim Calcs'!$C$11</f>
        <v>692</v>
      </c>
      <c r="CU177" s="2">
        <f>DE177/'Drive Train'!$F$35</f>
        <v>0.57999999999999996</v>
      </c>
      <c r="CV177" s="36">
        <f>DC177*12*60/(PI() * 'Drive Train'!$F$15)/CU$2*CU177</f>
        <v>-259038.81247089081</v>
      </c>
      <c r="CW177" s="2">
        <f>('DEPRECATED - DT-Prelim Calcs'!$C$6*CU177-CV177)/('DEPRECATED - DT-Prelim Calcs'!$C$6*CU177)*'DEPRECATED - DT-Prelim Calcs'!$C$7*CU177</f>
        <v>193.14214835242606</v>
      </c>
      <c r="CX177" s="43">
        <f>CW177/'DEPRECATED - DT-Prelim Calcs'!$C$7*('DEPRECATED - DT-Prelim Calcs'!$C$8-'DEPRECATED - DT-Prelim Calcs'!$C$9)+'DEPRECATED - DT-Prelim Calcs'!$C$9</f>
        <v>10523.423007259031</v>
      </c>
      <c r="CY177" s="43">
        <f t="shared" si="193"/>
        <v>93</v>
      </c>
      <c r="CZ177" s="2">
        <f t="shared" si="221"/>
        <v>1.0413264407364002</v>
      </c>
      <c r="DA177" s="43">
        <f>CZ177*'DEPRECATED - DT-Prelim Calcs'!$C$21/CU$2/'DEPRECATED - DT-Prelim Calcs'!$C$19/'DEPRECATED - DT-Prelim Calcs'!$C$18*3.39*'DEPRECATED - DT-Prelim Calcs'!$C$20</f>
        <v>29.053734754561201</v>
      </c>
      <c r="DB177" s="36">
        <f t="shared" si="222"/>
        <v>0</v>
      </c>
      <c r="DC177" s="43">
        <f>DA176*'DEPRECATED - DT-Prelim Calcs'!$C$11+DC176</f>
        <v>-935.39589684272971</v>
      </c>
      <c r="DD177" s="43">
        <f>DD176+0.5*DA177*'DEPRECATED - DT-Prelim Calcs'!$C$11^2+DC177*'DEPRECATED - DT-Prelim Calcs'!$C$11</f>
        <v>-698091.39445016265</v>
      </c>
      <c r="DE177" s="43">
        <f>MIN('Drive Train'!$F$35-CY176*'DEPRECATED - DT-Prelim Calcs'!$C$21*'Drive Train'!$F$39,DE176+CY$2)</f>
        <v>7.1920000000000002</v>
      </c>
      <c r="DF177" s="43">
        <f>'Drive Train'!$F$35-CY177*'DEPRECATED - DT-Prelim Calcs'!$C$21*'Drive Train'!$F$39</f>
        <v>7.1920000000000002</v>
      </c>
      <c r="DG177" s="1">
        <f>IF(DD177&gt;='Drive Train'!$F$29,1,0)</f>
        <v>0</v>
      </c>
      <c r="DH177" s="43">
        <f t="shared" si="223"/>
        <v>103.33333333333333</v>
      </c>
      <c r="DI177" s="49">
        <f>DI176+'DEPRECATED - DT-Prelim Calcs'!$C$11</f>
        <v>692</v>
      </c>
      <c r="DJ177" s="2">
        <f>DT177/'Drive Train'!$F$35</f>
        <v>0.57999999999999996</v>
      </c>
      <c r="DK177" s="36">
        <f>DR177*12*60/(PI() * 'Drive Train'!$F$15)/DJ$2*DJ177</f>
        <v>-277190.33145847527</v>
      </c>
      <c r="DL177" s="2">
        <f>('DEPRECATED - DT-Prelim Calcs'!$C$6*DJ177-DK177)/('DEPRECATED - DT-Prelim Calcs'!$C$6*DJ177)*'DEPRECATED - DT-Prelim Calcs'!$C$7*DJ177</f>
        <v>206.48550635427102</v>
      </c>
      <c r="DM177" s="43">
        <f>DL177/'DEPRECATED - DT-Prelim Calcs'!$C$7*('DEPRECATED - DT-Prelim Calcs'!$C$8-'DEPRECATED - DT-Prelim Calcs'!$C$9)+'DEPRECATED - DT-Prelim Calcs'!$C$9</f>
        <v>11250.337286464019</v>
      </c>
      <c r="DN177" s="43">
        <f t="shared" si="194"/>
        <v>93</v>
      </c>
      <c r="DO177" s="2">
        <f t="shared" si="224"/>
        <v>0.89769520753137932</v>
      </c>
      <c r="DP177" s="43">
        <f>DO177*'DEPRECATED - DT-Prelim Calcs'!$C$21/DJ$2/'DEPRECATED - DT-Prelim Calcs'!$C$19/'DEPRECATED - DT-Prelim Calcs'!$C$18*3.39*'DEPRECATED - DT-Prelim Calcs'!$C$20</f>
        <v>29.053734754561201</v>
      </c>
      <c r="DQ177" s="36">
        <f t="shared" si="225"/>
        <v>0</v>
      </c>
      <c r="DR177" s="43">
        <f>DP176*'DEPRECATED - DT-Prelim Calcs'!$C$11+DR176</f>
        <v>-862.88060736827742</v>
      </c>
      <c r="DS177" s="43">
        <f>DS176+0.5*DP177*'DEPRECATED - DT-Prelim Calcs'!$C$11^2+DR177*'DEPRECATED - DT-Prelim Calcs'!$C$11</f>
        <v>-1165224.263603911</v>
      </c>
      <c r="DT177" s="43">
        <f>MIN('Drive Train'!$F$35-DN176*'DEPRECATED - DT-Prelim Calcs'!$C$21*'Drive Train'!$F$39,DT176+DN$2)</f>
        <v>7.1920000000000002</v>
      </c>
      <c r="DU177" s="43">
        <f>'Drive Train'!$F$35-DN177*'DEPRECATED - DT-Prelim Calcs'!$C$21*'Drive Train'!$F$39</f>
        <v>7.1920000000000002</v>
      </c>
      <c r="DV177" s="1">
        <f>IF(DS177&gt;='Drive Train'!$F$29,1,0)</f>
        <v>0</v>
      </c>
      <c r="DW177" s="43">
        <f t="shared" si="226"/>
        <v>103.33333333333333</v>
      </c>
      <c r="DX177" s="49">
        <f>DX176+'DEPRECATED - DT-Prelim Calcs'!$C$11</f>
        <v>692</v>
      </c>
      <c r="DY177" s="2">
        <f>EI177/'Drive Train'!$F$35</f>
        <v>0.57999999999999996</v>
      </c>
      <c r="DZ177" s="36">
        <f>EG177*12*60/(PI() * 'Drive Train'!$F$15)/DY$2*DY177</f>
        <v>-1314779.4715120788</v>
      </c>
      <c r="EA177" s="2">
        <f>('DEPRECATED - DT-Prelim Calcs'!$C$6*DY177-DZ177)/('DEPRECATED - DT-Prelim Calcs'!$C$6*DY177)*'DEPRECATED - DT-Prelim Calcs'!$C$7*DY177</f>
        <v>969.22736636232753</v>
      </c>
      <c r="EB177" s="43">
        <f>EA177/'DEPRECATED - DT-Prelim Calcs'!$C$7*('DEPRECATED - DT-Prelim Calcs'!$C$8-'DEPRECATED - DT-Prelim Calcs'!$C$9)+'DEPRECATED - DT-Prelim Calcs'!$C$9</f>
        <v>52802.69234660441</v>
      </c>
      <c r="EC177" s="43">
        <f t="shared" si="195"/>
        <v>93</v>
      </c>
      <c r="ED177" s="2">
        <f t="shared" si="227"/>
        <v>0.78888366722454539</v>
      </c>
      <c r="EE177" s="43">
        <f>ED177*'DEPRECATED - DT-Prelim Calcs'!$C$21/DY$2/'DEPRECATED - DT-Prelim Calcs'!$C$19/'DEPRECATED - DT-Prelim Calcs'!$C$18*3.39*'DEPRECATED - DT-Prelim Calcs'!$C$20</f>
        <v>29.053734754561201</v>
      </c>
      <c r="EF177" s="36">
        <f t="shared" si="228"/>
        <v>0</v>
      </c>
      <c r="EG177" s="43">
        <f>EE176*'DEPRECATED - DT-Prelim Calcs'!$C$11+EG176</f>
        <v>-3596.7446262565463</v>
      </c>
      <c r="EH177" s="43">
        <f>EH176+0.5*EE177*'DEPRECATED - DT-Prelim Calcs'!$C$11^2+EG177*'DEPRECATED - DT-Prelim Calcs'!$C$11</f>
        <v>-1141711.1174690931</v>
      </c>
      <c r="EI177" s="43">
        <f>MIN('Drive Train'!$F$35-EC176*'DEPRECATED - DT-Prelim Calcs'!$C$21*'Drive Train'!$F$39,EI176+EC$2)</f>
        <v>7.1920000000000002</v>
      </c>
      <c r="EJ177" s="43">
        <f>'Drive Train'!$F$35-EC177*'DEPRECATED - DT-Prelim Calcs'!$C$21*'Drive Train'!$F$39</f>
        <v>7.1920000000000002</v>
      </c>
      <c r="EK177" s="1">
        <f>IF(EH177&gt;='Drive Train'!$F$29,1,0)</f>
        <v>0</v>
      </c>
      <c r="EL177" s="43">
        <f t="shared" si="229"/>
        <v>103.33333333333333</v>
      </c>
      <c r="EM177" s="49">
        <f>EM176+'DEPRECATED - DT-Prelim Calcs'!$C$11</f>
        <v>692</v>
      </c>
      <c r="EN177" s="2">
        <f>EX177/'Drive Train'!$F$35</f>
        <v>0.57999999999999996</v>
      </c>
      <c r="EO177" s="36">
        <f>EV177*12*60/(PI() * 'Drive Train'!$F$15)/EN$2*EN177</f>
        <v>-1179819.6609776428</v>
      </c>
      <c r="EP177" s="2">
        <f>('DEPRECATED - DT-Prelim Calcs'!$C$6*EN177-EO177)/('DEPRECATED - DT-Prelim Calcs'!$C$6*EN177)*'DEPRECATED - DT-Prelim Calcs'!$C$7*EN177</f>
        <v>870.01709811679393</v>
      </c>
      <c r="EQ177" s="43">
        <f>EP177/'DEPRECATED - DT-Prelim Calcs'!$C$7*('DEPRECATED - DT-Prelim Calcs'!$C$8-'DEPRECATED - DT-Prelim Calcs'!$C$9)+'DEPRECATED - DT-Prelim Calcs'!$C$9</f>
        <v>47397.953852631304</v>
      </c>
      <c r="ER177" s="43">
        <f t="shared" si="196"/>
        <v>93</v>
      </c>
      <c r="ES177" s="2">
        <f t="shared" si="230"/>
        <v>0.7035989464435134</v>
      </c>
      <c r="ET177" s="43">
        <f>ES177*'DEPRECATED - DT-Prelim Calcs'!$C$21/EN$2/'DEPRECATED - DT-Prelim Calcs'!$C$19/'DEPRECATED - DT-Prelim Calcs'!$C$18*3.39*'DEPRECATED - DT-Prelim Calcs'!$C$20</f>
        <v>29.053734754561201</v>
      </c>
      <c r="EU177" s="36">
        <f t="shared" si="231"/>
        <v>0</v>
      </c>
      <c r="EV177" s="43">
        <f>ET176*'DEPRECATED - DT-Prelim Calcs'!$C$11+EV176</f>
        <v>-2878.6212950358513</v>
      </c>
      <c r="EW177" s="43">
        <f>EW176+0.5*ET177*'DEPRECATED - DT-Prelim Calcs'!$C$11^2+EV177*'DEPRECATED - DT-Prelim Calcs'!$C$11</f>
        <v>-2052980.6454553949</v>
      </c>
      <c r="EX177" s="43">
        <f>MIN('Drive Train'!$F$35-ER176*'DEPRECATED - DT-Prelim Calcs'!$C$21*'Drive Train'!$F$39,EX176+ER$2)</f>
        <v>7.1920000000000002</v>
      </c>
      <c r="EY177" s="43">
        <f>'Drive Train'!$F$35-ER177*'DEPRECATED - DT-Prelim Calcs'!$C$21*'Drive Train'!$F$39</f>
        <v>7.1920000000000002</v>
      </c>
      <c r="EZ177" s="1">
        <f>IF(EW177&gt;='Drive Train'!$F$29,1,0)</f>
        <v>0</v>
      </c>
      <c r="FA177" s="43">
        <f t="shared" si="232"/>
        <v>103.33333333333333</v>
      </c>
      <c r="FB177" s="49">
        <f>FB176+'DEPRECATED - DT-Prelim Calcs'!$C$11</f>
        <v>692</v>
      </c>
      <c r="FC177" s="2">
        <f>FM177/'Drive Train'!$F$35</f>
        <v>0.57999999999999996</v>
      </c>
      <c r="FD177" s="36">
        <f>FK177*12*60/(PI() * 'Drive Train'!$F$15)/FC$2*FC177</f>
        <v>-1655656.3653204704</v>
      </c>
      <c r="FE177" s="2">
        <f>('DEPRECATED - DT-Prelim Calcs'!$C$6*FC177-FD177)/('DEPRECATED - DT-Prelim Calcs'!$C$6*FC177)*'DEPRECATED - DT-Prelim Calcs'!$C$7*FC177</f>
        <v>1219.8092835976499</v>
      </c>
      <c r="FF177" s="43">
        <f>FE177/'DEPRECATED - DT-Prelim Calcs'!$C$7*('DEPRECATED - DT-Prelim Calcs'!$C$8-'DEPRECATED - DT-Prelim Calcs'!$C$9)+'DEPRECATED - DT-Prelim Calcs'!$C$9</f>
        <v>66453.796793006288</v>
      </c>
      <c r="FG177" s="43">
        <f t="shared" si="197"/>
        <v>93</v>
      </c>
      <c r="FH177" s="2">
        <f t="shared" si="233"/>
        <v>0.63495514679048781</v>
      </c>
      <c r="FI177" s="43">
        <f>FH177*'DEPRECATED - DT-Prelim Calcs'!$C$21/FC$2/'DEPRECATED - DT-Prelim Calcs'!$C$19/'DEPRECATED - DT-Prelim Calcs'!$C$18*3.39*'DEPRECATED - DT-Prelim Calcs'!$C$20</f>
        <v>29.053734754561205</v>
      </c>
      <c r="FJ177" s="36">
        <f t="shared" si="234"/>
        <v>0</v>
      </c>
      <c r="FK177" s="43">
        <f>FI176*'DEPRECATED - DT-Prelim Calcs'!$C$11+FK176</f>
        <v>-3645.4989305859044</v>
      </c>
      <c r="FL177" s="43">
        <f>FL176+0.5*FI177*'DEPRECATED - DT-Prelim Calcs'!$C$11^2+FK177*'DEPRECATED - DT-Prelim Calcs'!$C$11</f>
        <v>-2546317.5391482702</v>
      </c>
      <c r="FM177" s="43">
        <f>MIN('Drive Train'!$F$35-FG176*'DEPRECATED - DT-Prelim Calcs'!$C$21*'Drive Train'!$F$39,FM176+FG$2)</f>
        <v>7.1920000000000002</v>
      </c>
      <c r="FN177" s="43">
        <f>'Drive Train'!$F$35-FG177*'DEPRECATED - DT-Prelim Calcs'!$C$21*'Drive Train'!$F$39</f>
        <v>7.1920000000000002</v>
      </c>
      <c r="FO177" s="1">
        <f>IF(FL177&gt;='Drive Train'!$F$29,1,0)</f>
        <v>0</v>
      </c>
      <c r="FP177" s="43">
        <f t="shared" si="235"/>
        <v>103.33333333333333</v>
      </c>
      <c r="FQ177" s="49">
        <f>FQ176+'DEPRECATED - DT-Prelim Calcs'!$C$11</f>
        <v>692</v>
      </c>
      <c r="FR177" s="2">
        <f>GB177/'Drive Train'!$F$35</f>
        <v>0.57999999999999996</v>
      </c>
      <c r="FS177" s="36">
        <f>FZ177*12*60/(PI() * 'Drive Train'!$F$15)/FR$2*FR177</f>
        <v>-636526.13200439722</v>
      </c>
      <c r="FT177" s="2">
        <f>('DEPRECATED - DT-Prelim Calcs'!$C$6*FR177-FS177)/('DEPRECATED - DT-Prelim Calcs'!$C$6*FR177)*'DEPRECATED - DT-Prelim Calcs'!$C$7*FR177</f>
        <v>470.63674531357731</v>
      </c>
      <c r="FU177" s="43">
        <f>FT177/'DEPRECATED - DT-Prelim Calcs'!$C$7*('DEPRECATED - DT-Prelim Calcs'!$C$8-'DEPRECATED - DT-Prelim Calcs'!$C$9)+'DEPRECATED - DT-Prelim Calcs'!$C$9</f>
        <v>25640.665976038163</v>
      </c>
      <c r="FV177" s="43">
        <f t="shared" si="198"/>
        <v>93</v>
      </c>
      <c r="FW177" s="2">
        <f t="shared" si="236"/>
        <v>0.57851468929799987</v>
      </c>
      <c r="FX177" s="43">
        <f>FW177*'DEPRECATED - DT-Prelim Calcs'!$C$21/FR$2/'DEPRECATED - DT-Prelim Calcs'!$C$19/'DEPRECATED - DT-Prelim Calcs'!$C$18*3.39*'DEPRECATED - DT-Prelim Calcs'!$C$20</f>
        <v>29.053734754561201</v>
      </c>
      <c r="FY177" s="36">
        <f t="shared" si="237"/>
        <v>0</v>
      </c>
      <c r="FZ177" s="43">
        <f>FX176*'DEPRECATED - DT-Prelim Calcs'!$C$11+FZ176</f>
        <v>-1276.9513538460669</v>
      </c>
      <c r="GA177" s="43">
        <f>GA176+0.5*FX177*'DEPRECATED - DT-Prelim Calcs'!$C$11^2+FZ177*'DEPRECATED - DT-Prelim Calcs'!$C$11</f>
        <v>-2636572.2671759361</v>
      </c>
      <c r="GB177" s="43">
        <f>MIN('Drive Train'!$F$35-FV176*'DEPRECATED - DT-Prelim Calcs'!$C$21*'Drive Train'!$F$39,GB176+FV$2)</f>
        <v>7.1920000000000002</v>
      </c>
      <c r="GC177" s="43">
        <f>'Drive Train'!$F$35-FV177*'DEPRECATED - DT-Prelim Calcs'!$C$21*'Drive Train'!$F$39</f>
        <v>7.1920000000000002</v>
      </c>
      <c r="GD177" s="1">
        <f>IF(GA177&gt;='Drive Train'!$F$29,1,0)</f>
        <v>0</v>
      </c>
      <c r="GE177" s="43">
        <f t="shared" si="238"/>
        <v>103.33333333333333</v>
      </c>
      <c r="GF177" s="49">
        <f>GF176+'DEPRECATED - DT-Prelim Calcs'!$C$11</f>
        <v>692</v>
      </c>
      <c r="GG177" s="2">
        <f>GQ177/'Drive Train'!$F$35</f>
        <v>0.86451612903225805</v>
      </c>
      <c r="GH177" s="36">
        <f>GO177*12*60/(PI() * 'Drive Train'!$F$15)/GG$2*GG177</f>
        <v>-163410.13481707982</v>
      </c>
      <c r="GI177" s="2">
        <f>('DEPRECATED - DT-Prelim Calcs'!$C$6*GG177-GH177)/('DEPRECATED - DT-Prelim Calcs'!$C$6*GG177)*'DEPRECATED - DT-Prelim Calcs'!$C$7*GG177</f>
        <v>124.17895874737201</v>
      </c>
      <c r="GJ177" s="43">
        <f>GI177/'DEPRECATED - DT-Prelim Calcs'!$C$7*('DEPRECATED - DT-Prelim Calcs'!$C$8-'DEPRECATED - DT-Prelim Calcs'!$C$9)+'DEPRECATED - DT-Prelim Calcs'!$C$9</f>
        <v>6766.4731257896692</v>
      </c>
      <c r="GK177" s="43">
        <f t="shared" si="239"/>
        <v>29.999999999999982</v>
      </c>
      <c r="GL177" s="2">
        <f t="shared" si="240"/>
        <v>1.4462867232450001</v>
      </c>
      <c r="GM177" s="43">
        <f>GL177*'DEPRECATED - DT-Prelim Calcs'!$C$21/GG$2/'DEPRECATED - DT-Prelim Calcs'!$C$19/'DEPRECATED - DT-Prelim Calcs'!$C$18*3.39*'DEPRECATED - DT-Prelim Calcs'!$C$20</f>
        <v>29.053734754561201</v>
      </c>
      <c r="GN177" s="36">
        <f t="shared" si="241"/>
        <v>0</v>
      </c>
      <c r="GO177" s="43">
        <f>GM176*'DEPRECATED - DT-Prelim Calcs'!$C$11+GO176</f>
        <v>-549.83452359615558</v>
      </c>
      <c r="GP177" s="43">
        <f>GP176+0.5*GM177*'DEPRECATED - DT-Prelim Calcs'!$C$11^2+GO177*'DEPRECATED - DT-Prelim Calcs'!$C$11</f>
        <v>-236823.4926832332</v>
      </c>
      <c r="GQ177" s="43">
        <f>MIN('Drive Train'!$F$35-GK176*'DEPRECATED - DT-Prelim Calcs'!$C$21*'Drive Train'!$F$39,GQ176+GK$2)</f>
        <v>10.72</v>
      </c>
      <c r="GR177" s="43">
        <f>'Drive Train'!$F$35-GK177*'DEPRECATED - DT-Prelim Calcs'!$C$21*'Drive Train'!$F$39</f>
        <v>10.72</v>
      </c>
      <c r="GS177" s="1">
        <f>IF(GP177&gt;='Drive Train'!$F$29,1,0)</f>
        <v>0</v>
      </c>
      <c r="GT177" s="43">
        <f t="shared" si="242"/>
        <v>33.333333333333314</v>
      </c>
      <c r="GU177" s="49">
        <f>GU176+'DEPRECATED - DT-Prelim Calcs'!$C$11</f>
        <v>692</v>
      </c>
      <c r="GV177" s="2">
        <f>HF177/'Drive Train'!$F$35</f>
        <v>0.84946236559139798</v>
      </c>
      <c r="GW177" s="36">
        <f>HD177*12*60/(PI() * 'Drive Train'!$F$15)/GV$2*GV177</f>
        <v>-38358.846656226422</v>
      </c>
      <c r="GX177" s="2">
        <f>('DEPRECATED - DT-Prelim Calcs'!$C$6*GV177-GW177)/('DEPRECATED - DT-Prelim Calcs'!$C$6*GV177)*'DEPRECATED - DT-Prelim Calcs'!$C$7*GV177</f>
        <v>32.181939437837123</v>
      </c>
      <c r="GY177" s="43">
        <f>GX177/'DEPRECATED - DT-Prelim Calcs'!$C$7*('DEPRECATED - DT-Prelim Calcs'!$C$8-'DEPRECATED - DT-Prelim Calcs'!$C$9)+'DEPRECATED - DT-Prelim Calcs'!$C$9</f>
        <v>1754.6952081806789</v>
      </c>
      <c r="GZ177" s="43">
        <f t="shared" si="199"/>
        <v>33.333333333333314</v>
      </c>
      <c r="HA177" s="2">
        <f t="shared" si="243"/>
        <v>1.4462867232450001</v>
      </c>
      <c r="HB177" s="43">
        <f>HA177*'DEPRECATED - DT-Prelim Calcs'!$C$21/GV$2/'DEPRECATED - DT-Prelim Calcs'!$C$19/'DEPRECATED - DT-Prelim Calcs'!$C$18*3.39*'DEPRECATED - DT-Prelim Calcs'!$C$20</f>
        <v>29.053734754561201</v>
      </c>
      <c r="HC177" s="36">
        <f t="shared" si="244"/>
        <v>0</v>
      </c>
      <c r="HD177" s="43">
        <f>HB176*'DEPRECATED - DT-Prelim Calcs'!$C$11+HD176</f>
        <v>-131.35527413912547</v>
      </c>
      <c r="HE177" s="43">
        <f>HE176+0.5*HB177*'DEPRECATED - DT-Prelim Calcs'!$C$11^2+HD177*'DEPRECATED - DT-Prelim Calcs'!$C$11</f>
        <v>-233773.16215498076</v>
      </c>
      <c r="HF177" s="43">
        <f>MIN('Drive Train'!$F$35-GZ176*'DEPRECATED - DT-Prelim Calcs'!$C$21*'Drive Train'!$F$39,HF176+GZ$2)</f>
        <v>10.533333333333335</v>
      </c>
      <c r="HG177" s="43">
        <f>'Drive Train'!$F$35-GZ177*'DEPRECATED - DT-Prelim Calcs'!$C$21*'Drive Train'!$F$39</f>
        <v>10.533333333333335</v>
      </c>
      <c r="HH177" s="1">
        <f>IF(HE177&gt;='Drive Train'!$F$29,1,0)</f>
        <v>0</v>
      </c>
      <c r="HI177" s="43">
        <f t="shared" si="245"/>
        <v>37.037037037037017</v>
      </c>
      <c r="HJ177" s="49">
        <f>HJ176+'DEPRECATED - DT-Prelim Calcs'!$C$11</f>
        <v>692</v>
      </c>
      <c r="HK177" s="2">
        <f>HU177/'Drive Train'!$F$35</f>
        <v>0.83440860215053769</v>
      </c>
      <c r="HL177" s="36">
        <f>HS177*12*60/(PI() * 'Drive Train'!$F$15)/HK$2*HK177</f>
        <v>-17716.26583384665</v>
      </c>
      <c r="HM177" s="2">
        <f>('DEPRECATED - DT-Prelim Calcs'!$C$6*HK177-HL177)/('DEPRECATED - DT-Prelim Calcs'!$C$6*HK177)*'DEPRECATED - DT-Prelim Calcs'!$C$7*HK177</f>
        <v>16.936775522885522</v>
      </c>
      <c r="HN177" s="43">
        <f>HM177/'DEPRECATED - DT-Prelim Calcs'!$C$7*('DEPRECATED - DT-Prelim Calcs'!$C$8-'DEPRECATED - DT-Prelim Calcs'!$C$9)+'DEPRECATED - DT-Prelim Calcs'!$C$9</f>
        <v>924.17508445570377</v>
      </c>
      <c r="HO177" s="43">
        <f t="shared" si="200"/>
        <v>36.66666666666665</v>
      </c>
      <c r="HP177" s="2">
        <f t="shared" si="246"/>
        <v>1.4462867232450001</v>
      </c>
      <c r="HQ177" s="43">
        <f>HP177*'DEPRECATED - DT-Prelim Calcs'!$C$21/HK$2/'DEPRECATED - DT-Prelim Calcs'!$C$19/'DEPRECATED - DT-Prelim Calcs'!$C$18*3.39*'DEPRECATED - DT-Prelim Calcs'!$C$20</f>
        <v>29.053734754561201</v>
      </c>
      <c r="HR177" s="36">
        <f t="shared" si="247"/>
        <v>0</v>
      </c>
      <c r="HS177" s="43">
        <f>HQ176*'DEPRECATED - DT-Prelim Calcs'!$C$11+HS176</f>
        <v>-61.761741422263427</v>
      </c>
      <c r="HT177" s="43">
        <f>HT176+0.5*HQ177*'DEPRECATED - DT-Prelim Calcs'!$C$11^2+HS177*'DEPRECATED - DT-Prelim Calcs'!$C$11</f>
        <v>-248825.25349553014</v>
      </c>
      <c r="HU177" s="43">
        <f>MIN('Drive Train'!$F$35-HO176*'DEPRECATED - DT-Prelim Calcs'!$C$21*'Drive Train'!$F$39,HU176+HO$2)</f>
        <v>10.346666666666668</v>
      </c>
      <c r="HV177" s="43">
        <f>'Drive Train'!$F$35-HO177*'DEPRECATED - DT-Prelim Calcs'!$C$21*'Drive Train'!$F$39</f>
        <v>10.346666666666668</v>
      </c>
      <c r="HW177" s="1">
        <f>IF(HT177&gt;='Drive Train'!$F$29,1,0)</f>
        <v>0</v>
      </c>
      <c r="HX177" s="43">
        <f t="shared" si="248"/>
        <v>40.740740740740726</v>
      </c>
      <c r="HY177" s="49">
        <f>HY176+'DEPRECATED - DT-Prelim Calcs'!$C$11</f>
        <v>692</v>
      </c>
      <c r="HZ177" s="2">
        <f>IJ177/'Drive Train'!$F$35</f>
        <v>0.8193548387096774</v>
      </c>
      <c r="IA177" s="36">
        <f>IH177*12*60/(PI() * 'Drive Train'!$F$15)/HZ$2*HZ177</f>
        <v>-22255.983138083575</v>
      </c>
      <c r="IB177" s="2">
        <f>('DEPRECATED - DT-Prelim Calcs'!$C$6*HZ177-IA177)/('DEPRECATED - DT-Prelim Calcs'!$C$6*HZ177)*'DEPRECATED - DT-Prelim Calcs'!$C$7*HZ177</f>
        <v>20.203363679067508</v>
      </c>
      <c r="IC177" s="43">
        <f>IB177/'DEPRECATED - DT-Prelim Calcs'!$C$7*('DEPRECATED - DT-Prelim Calcs'!$C$8-'DEPRECATED - DT-Prelim Calcs'!$C$9)+'DEPRECATED - DT-Prelim Calcs'!$C$9</f>
        <v>1102.1310063969611</v>
      </c>
      <c r="ID177" s="43">
        <f t="shared" si="201"/>
        <v>39.999999999999986</v>
      </c>
      <c r="IE177" s="2">
        <f t="shared" si="249"/>
        <v>1.4462867232450001</v>
      </c>
      <c r="IF177" s="43">
        <f>IE177*'DEPRECATED - DT-Prelim Calcs'!$C$21/HZ$2/'DEPRECATED - DT-Prelim Calcs'!$C$19/'DEPRECATED - DT-Prelim Calcs'!$C$18*3.39*'DEPRECATED - DT-Prelim Calcs'!$C$20</f>
        <v>29.053734754561201</v>
      </c>
      <c r="IG177" s="36">
        <f t="shared" si="250"/>
        <v>0</v>
      </c>
      <c r="IH177" s="43">
        <f>IF176*'DEPRECATED - DT-Prelim Calcs'!$C$11+IH176</f>
        <v>-79.013423260267999</v>
      </c>
      <c r="II177" s="43">
        <f>II176+0.5*IF177*'DEPRECATED - DT-Prelim Calcs'!$C$11^2+IH177*'DEPRECATED - DT-Prelim Calcs'!$C$11</f>
        <v>-237059.74496617378</v>
      </c>
      <c r="IJ177" s="43">
        <f>MIN('Drive Train'!$F$35-ID176*'DEPRECATED - DT-Prelim Calcs'!$C$21*'Drive Train'!$F$39,IJ176+ID$2)</f>
        <v>10.16</v>
      </c>
      <c r="IK177" s="43">
        <f>'Drive Train'!$F$35-ID177*'DEPRECATED - DT-Prelim Calcs'!$C$21*'Drive Train'!$F$39</f>
        <v>10.16</v>
      </c>
      <c r="IL177" s="1">
        <f>IF(II177&gt;='Drive Train'!$F$29,1,0)</f>
        <v>0</v>
      </c>
      <c r="IM177" s="43">
        <f t="shared" si="251"/>
        <v>44.444444444444429</v>
      </c>
      <c r="IN177" s="49">
        <f>IN176+'DEPRECATED - DT-Prelim Calcs'!$C$11</f>
        <v>692</v>
      </c>
      <c r="IO177" s="2">
        <f>IY177/'Drive Train'!$F$35</f>
        <v>3.7354498207123816</v>
      </c>
      <c r="IP177" s="36">
        <f>IW177*12*60/(PI() * 'Drive Train'!$F$15)/IO$2*IO177</f>
        <v>-1259244.882732485</v>
      </c>
      <c r="IQ177" s="2">
        <f>('DEPRECATED - DT-Prelim Calcs'!$C$6*IO177-IP177)/('DEPRECATED - DT-Prelim Calcs'!$C$6*IO177)*'DEPRECATED - DT-Prelim Calcs'!$C$7*IO177</f>
        <v>943.20241013176712</v>
      </c>
      <c r="IR177" s="43">
        <f>IQ177/'DEPRECATED - DT-Prelim Calcs'!$C$7*('DEPRECATED - DT-Prelim Calcs'!$C$8-'DEPRECATED - DT-Prelim Calcs'!$C$9)+'DEPRECATED - DT-Prelim Calcs'!$C$9</f>
        <v>51384.914880312688</v>
      </c>
      <c r="IS177" s="43">
        <f t="shared" si="202"/>
        <v>43.333333333333321</v>
      </c>
      <c r="IT177" s="2">
        <f t="shared" si="252"/>
        <v>1.4462867232450001</v>
      </c>
      <c r="IU177" s="43">
        <f>IT177*'DEPRECATED - DT-Prelim Calcs'!$C$21/IO$2/'DEPRECATED - DT-Prelim Calcs'!$C$19/'DEPRECATED - DT-Prelim Calcs'!$C$18*3.39*'DEPRECATED - DT-Prelim Calcs'!$C$20</f>
        <v>29.053734754561201</v>
      </c>
      <c r="IV177" s="36">
        <f t="shared" si="253"/>
        <v>0</v>
      </c>
      <c r="IW177" s="43">
        <f>IU176*'DEPRECATED - DT-Prelim Calcs'!$C$11+IW176</f>
        <v>-980.60342339084843</v>
      </c>
      <c r="IX177" s="43">
        <f>IX176+0.5*IU177*'DEPRECATED - DT-Prelim Calcs'!$C$11^2+IW177*'DEPRECATED - DT-Prelim Calcs'!$C$11</f>
        <v>-297521.6522056089</v>
      </c>
      <c r="IY177" s="43">
        <f>MIN('Drive Train'!$F$35-IS176*'DEPRECATED - DT-Prelim Calcs'!$C$21*'Drive Train'!$F$39,IY176+IS$2)</f>
        <v>46.319577776833533</v>
      </c>
      <c r="IZ177" s="43">
        <f>'Drive Train'!$F$35-IS177*'DEPRECATED - DT-Prelim Calcs'!$C$21*'Drive Train'!$F$39</f>
        <v>9.9733333333333345</v>
      </c>
      <c r="JA177" s="1">
        <f>IF(IX177&gt;='Drive Train'!$F$29,1,0)</f>
        <v>0</v>
      </c>
      <c r="JB177" s="43">
        <f t="shared" si="254"/>
        <v>48.148148148148138</v>
      </c>
      <c r="JC177" s="49">
        <f>JC176+'DEPRECATED - DT-Prelim Calcs'!$C$11</f>
        <v>692</v>
      </c>
      <c r="JD177" s="2">
        <f>JN177/'Drive Train'!$F$35</f>
        <v>0.78924731182795704</v>
      </c>
      <c r="JE177" s="36">
        <f>JL177*12*60/(PI() * 'Drive Train'!$F$15)/JD$2*JD177</f>
        <v>-82615.544769008819</v>
      </c>
      <c r="JF177" s="2">
        <f>('DEPRECATED - DT-Prelim Calcs'!$C$6*JD177-JE177)/('DEPRECATED - DT-Prelim Calcs'!$C$6*JD177)*'DEPRECATED - DT-Prelim Calcs'!$C$7*JD177</f>
        <v>64.433059699158292</v>
      </c>
      <c r="JG177" s="43">
        <f>JF177/'DEPRECATED - DT-Prelim Calcs'!$C$7*('DEPRECATED - DT-Prelim Calcs'!$C$8-'DEPRECATED - DT-Prelim Calcs'!$C$9)+'DEPRECATED - DT-Prelim Calcs'!$C$9</f>
        <v>3511.6592224168321</v>
      </c>
      <c r="JH177" s="43">
        <f t="shared" si="203"/>
        <v>46.666666666666657</v>
      </c>
      <c r="JI177" s="2">
        <f t="shared" si="255"/>
        <v>1.4462867232450001</v>
      </c>
      <c r="JJ177" s="43">
        <f>JI177*'DEPRECATED - DT-Prelim Calcs'!$C$21/JD$2/'DEPRECATED - DT-Prelim Calcs'!$C$19/'DEPRECATED - DT-Prelim Calcs'!$C$18*3.39*'DEPRECATED - DT-Prelim Calcs'!$C$20</f>
        <v>29.053734754561201</v>
      </c>
      <c r="JK177" s="36">
        <f t="shared" si="256"/>
        <v>0</v>
      </c>
      <c r="JL177" s="43">
        <f>JJ176*'DEPRECATED - DT-Prelim Calcs'!$C$11+JL176</f>
        <v>-304.49122177103163</v>
      </c>
      <c r="JM177" s="43">
        <f>JM176+0.5*JJ177*'DEPRECATED - DT-Prelim Calcs'!$C$11^2+JL177*'DEPRECATED - DT-Prelim Calcs'!$C$11</f>
        <v>-261879.39569285596</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103.33333333333333</v>
      </c>
      <c r="JR177" s="49">
        <f>JR176+'DEPRECATED - DT-Prelim Calcs'!$C$11</f>
        <v>692</v>
      </c>
      <c r="JS177" s="2">
        <f>KC177/'Drive Train'!$F$35</f>
        <v>3.3542555732365433</v>
      </c>
      <c r="JT177" s="36">
        <f>KA177*12*60/(PI() * 'Drive Train'!$F$15)/JS$2*JS177</f>
        <v>-979453.96683539124</v>
      </c>
      <c r="JU177" s="2">
        <f>('DEPRECATED - DT-Prelim Calcs'!$C$6*JS177-JT177)/('DEPRECATED - DT-Prelim Calcs'!$C$6*JS177)*'DEPRECATED - DT-Prelim Calcs'!$C$7*JS177</f>
        <v>735.73758786386895</v>
      </c>
      <c r="JV177" s="43">
        <f>JU177/'DEPRECATED - DT-Prelim Calcs'!$C$7*('DEPRECATED - DT-Prelim Calcs'!$C$8-'DEPRECATED - DT-Prelim Calcs'!$C$9)+'DEPRECATED - DT-Prelim Calcs'!$C$9</f>
        <v>40082.726801539131</v>
      </c>
      <c r="JW177" s="43">
        <f t="shared" si="204"/>
        <v>49.999999999999993</v>
      </c>
      <c r="JX177" s="2">
        <f t="shared" si="257"/>
        <v>1.4462867232450001</v>
      </c>
      <c r="JY177" s="43">
        <f>JX177*'DEPRECATED - DT-Prelim Calcs'!$C$21/JS$2/'DEPRECATED - DT-Prelim Calcs'!$C$19/'DEPRECATED - DT-Prelim Calcs'!$C$18*3.39*'DEPRECATED - DT-Prelim Calcs'!$C$20</f>
        <v>29.053734754561201</v>
      </c>
      <c r="JZ177" s="36">
        <f t="shared" si="258"/>
        <v>0</v>
      </c>
      <c r="KA177" s="43">
        <f>JY176*'DEPRECATED - DT-Prelim Calcs'!$C$11+KA176</f>
        <v>-849.40340311745808</v>
      </c>
      <c r="KB177" s="43">
        <f>KB176+0.5*JY177*'DEPRECATED - DT-Prelim Calcs'!$C$11^2+KA177*'DEPRECATED - DT-Prelim Calcs'!$C$11</f>
        <v>-278108.63625318365</v>
      </c>
      <c r="KC177" s="43">
        <f>MIN('Drive Train'!$F$35-JW176*'DEPRECATED - DT-Prelim Calcs'!$C$21*'Drive Train'!$F$39,KC176+JW$2)</f>
        <v>41.59276910813314</v>
      </c>
      <c r="KD177" s="43">
        <f>'Drive Train'!$F$35-JW177*'DEPRECATED - DT-Prelim Calcs'!$C$21*'Drive Train'!$F$39</f>
        <v>9.6000000000000014</v>
      </c>
      <c r="KE177" s="1">
        <f>IF(KB177&gt;='Drive Train'!$F$29,1,0)</f>
        <v>0</v>
      </c>
      <c r="KF177" s="43">
        <f>MIN(JV177,'DEPRECATED - DT-Prelim Calcs'!$C$10)*'DEPRECATED - DT-Prelim Calcs'!$C$11*1000/60/60</f>
        <v>103.33333333333333</v>
      </c>
      <c r="KG177" s="49">
        <f>KG176+'DEPRECATED - DT-Prelim Calcs'!$C$11</f>
        <v>692</v>
      </c>
      <c r="KH177" s="2">
        <f>KR177/'Drive Train'!$F$35</f>
        <v>0.75913978494623657</v>
      </c>
      <c r="KI177" s="36">
        <f>KP177*12*60/(PI() * 'Drive Train'!$F$15)/KH$2*KH177</f>
        <v>-131725.58286735747</v>
      </c>
      <c r="KJ177" s="2">
        <f>('DEPRECATED - DT-Prelim Calcs'!$C$6*KH177-KI177)/('DEPRECATED - DT-Prelim Calcs'!$C$6*KH177)*'DEPRECATED - DT-Prelim Calcs'!$C$7*KH177</f>
        <v>100.39312164906347</v>
      </c>
      <c r="KK177" s="43">
        <f>KJ177/'DEPRECATED - DT-Prelim Calcs'!$C$7*('DEPRECATED - DT-Prelim Calcs'!$C$8-'DEPRECATED - DT-Prelim Calcs'!$C$9)+'DEPRECATED - DT-Prelim Calcs'!$C$9</f>
        <v>5470.6775226728596</v>
      </c>
      <c r="KL177" s="43">
        <f t="shared" si="205"/>
        <v>53.333333333333329</v>
      </c>
      <c r="KM177" s="2">
        <f t="shared" si="259"/>
        <v>1.4462867232450001</v>
      </c>
      <c r="KN177" s="43">
        <f>KM177*'DEPRECATED - DT-Prelim Calcs'!$C$21/KH$2/'DEPRECATED - DT-Prelim Calcs'!$C$19/'DEPRECATED - DT-Prelim Calcs'!$C$18*3.39*'DEPRECATED - DT-Prelim Calcs'!$C$20</f>
        <v>29.053734754561201</v>
      </c>
      <c r="KO177" s="36">
        <f t="shared" si="260"/>
        <v>0</v>
      </c>
      <c r="KP177" s="43">
        <f>KN176*'DEPRECATED - DT-Prelim Calcs'!$C$11+KP176</f>
        <v>-504.74786851603864</v>
      </c>
      <c r="KQ177" s="43">
        <f>KQ176+0.5*KN177*'DEPRECATED - DT-Prelim Calcs'!$C$11^2+KP177*'DEPRECATED - DT-Prelim Calcs'!$C$11</f>
        <v>-288774.52785308368</v>
      </c>
      <c r="KR177" s="43">
        <f>MIN('Drive Train'!$F$35-KL176*'DEPRECATED - DT-Prelim Calcs'!$C$21*'Drive Train'!$F$39,KR176+KL$2)</f>
        <v>9.413333333333334</v>
      </c>
      <c r="KS177" s="43">
        <f>'Drive Train'!$F$35-KL177*'DEPRECATED - DT-Prelim Calcs'!$C$21*'Drive Train'!$F$39</f>
        <v>9.413333333333334</v>
      </c>
      <c r="KT177" s="1">
        <f>IF(KQ177&gt;='Drive Train'!$F$29,1,0)</f>
        <v>0</v>
      </c>
      <c r="KU177" s="43">
        <f>MIN(KK177,'DEPRECATED - DT-Prelim Calcs'!$C$10)*'DEPRECATED - DT-Prelim Calcs'!$C$11*1000/60/60</f>
        <v>103.33333333333333</v>
      </c>
      <c r="KV177" s="49">
        <f>KV176+'DEPRECATED - DT-Prelim Calcs'!$C$11</f>
        <v>692</v>
      </c>
      <c r="KW177" s="2">
        <f>LG177/'Drive Train'!$F$35</f>
        <v>0.74408602150537628</v>
      </c>
      <c r="KX177" s="36">
        <f>LE177*12*60/(PI() * 'Drive Train'!$F$15)/KW$2*KW177</f>
        <v>-61729.215364424854</v>
      </c>
      <c r="KY177" s="2">
        <f>('DEPRECATED - DT-Prelim Calcs'!$C$6*KW177-KX177)/('DEPRECATED - DT-Prelim Calcs'!$C$6*KW177)*'DEPRECATED - DT-Prelim Calcs'!$C$7*KW177</f>
        <v>48.867509531636479</v>
      </c>
      <c r="KZ177" s="43">
        <f>KY177/'DEPRECATED - DT-Prelim Calcs'!$C$7*('DEPRECATED - DT-Prelim Calcs'!$C$8-'DEPRECATED - DT-Prelim Calcs'!$C$9)+'DEPRECATED - DT-Prelim Calcs'!$C$9</f>
        <v>2663.6852207533302</v>
      </c>
      <c r="LA177" s="43">
        <f t="shared" si="206"/>
        <v>56.666666666666664</v>
      </c>
      <c r="LB177" s="2">
        <f t="shared" si="261"/>
        <v>1.4462867232450001</v>
      </c>
      <c r="LC177" s="43">
        <f>LB177*'DEPRECATED - DT-Prelim Calcs'!$C$21/KW$2/'DEPRECATED - DT-Prelim Calcs'!$C$19/'DEPRECATED - DT-Prelim Calcs'!$C$18*3.39*'DEPRECATED - DT-Prelim Calcs'!$C$20</f>
        <v>29.053734754561201</v>
      </c>
      <c r="LD177" s="36">
        <f t="shared" si="262"/>
        <v>0</v>
      </c>
      <c r="LE177" s="43">
        <f>LC176*'DEPRECATED - DT-Prelim Calcs'!$C$11+LE176</f>
        <v>-241.3202285855379</v>
      </c>
      <c r="LF177" s="43">
        <f>LF176+0.5*LC177*'DEPRECATED - DT-Prelim Calcs'!$C$11^2+LE177*'DEPRECATED - DT-Prelim Calcs'!$C$11</f>
        <v>-317611.68538674072</v>
      </c>
      <c r="LG177" s="43">
        <f>MIN('Drive Train'!$F$35-LA176*'DEPRECATED - DT-Prelim Calcs'!$C$21*'Drive Train'!$F$39,LG176+LA$2)</f>
        <v>9.2266666666666666</v>
      </c>
      <c r="LH177" s="43">
        <f>'Drive Train'!$F$35-LA177*'DEPRECATED - DT-Prelim Calcs'!$C$21*'Drive Train'!$F$39</f>
        <v>9.2266666666666666</v>
      </c>
      <c r="LI177" s="1">
        <f>IF(LF177&gt;='Drive Train'!$F$29,1,0)</f>
        <v>0</v>
      </c>
      <c r="LJ177" s="43">
        <f>MIN(KZ177,'DEPRECATED - DT-Prelim Calcs'!$C$10)*'DEPRECATED - DT-Prelim Calcs'!$C$11*1000/60/60</f>
        <v>103.33333333333333</v>
      </c>
      <c r="LK177" s="49">
        <f>LK176+'DEPRECATED - DT-Prelim Calcs'!$C$11</f>
        <v>692</v>
      </c>
      <c r="LL177" s="2">
        <f>LV177/'Drive Train'!$F$35</f>
        <v>0.72903225806451621</v>
      </c>
      <c r="LM177" s="36">
        <f>LT177*12*60/(PI() * 'Drive Train'!$F$15)/LL$2*LL177</f>
        <v>-82285.83768490066</v>
      </c>
      <c r="LN177" s="2">
        <f>('DEPRECATED - DT-Prelim Calcs'!$C$6*LL177-LM177)/('DEPRECATED - DT-Prelim Calcs'!$C$6*LL177)*'DEPRECATED - DT-Prelim Calcs'!$C$7*LL177</f>
        <v>63.908280215429819</v>
      </c>
      <c r="LO177" s="43">
        <f>LN177/'DEPRECATED - DT-Prelim Calcs'!$C$7*('DEPRECATED - DT-Prelim Calcs'!$C$8-'DEPRECATED - DT-Prelim Calcs'!$C$9)+'DEPRECATED - DT-Prelim Calcs'!$C$9</f>
        <v>3483.0704893480424</v>
      </c>
      <c r="LP177" s="43">
        <f t="shared" si="207"/>
        <v>60</v>
      </c>
      <c r="LQ177" s="2">
        <f t="shared" si="263"/>
        <v>1.4462867232450001</v>
      </c>
      <c r="LR177" s="43">
        <f>LQ177*'DEPRECATED - DT-Prelim Calcs'!$C$21/LL$2/'DEPRECATED - DT-Prelim Calcs'!$C$19/'DEPRECATED - DT-Prelim Calcs'!$C$18*3.39*'DEPRECATED - DT-Prelim Calcs'!$C$20</f>
        <v>29.053734754561201</v>
      </c>
      <c r="LS177" s="36">
        <f t="shared" si="264"/>
        <v>0</v>
      </c>
      <c r="LT177" s="43">
        <f>LR176*'DEPRECATED - DT-Prelim Calcs'!$C$11+LT176</f>
        <v>-328.32538832048294</v>
      </c>
      <c r="LU177" s="43">
        <f>LU176+0.5*LR177*'DEPRECATED - DT-Prelim Calcs'!$C$11^2+LT177*'DEPRECATED - DT-Prelim Calcs'!$C$11</f>
        <v>-306071.18063753744</v>
      </c>
      <c r="LV177" s="43">
        <f>MIN('Drive Train'!$F$35-LP176*'DEPRECATED - DT-Prelim Calcs'!$C$21*'Drive Train'!$F$39,LV176+LP$2)</f>
        <v>9.0400000000000009</v>
      </c>
      <c r="LW177" s="43">
        <f>'Drive Train'!$F$35-LP177*'DEPRECATED - DT-Prelim Calcs'!$C$21*'Drive Train'!$F$39</f>
        <v>9.0400000000000009</v>
      </c>
      <c r="LX177" s="1">
        <f>IF(LU177&gt;='Drive Train'!$F$29,1,0)</f>
        <v>0</v>
      </c>
      <c r="LY177" s="43">
        <f>MIN(LO177,'DEPRECATED - DT-Prelim Calcs'!$C$10)*'DEPRECATED - DT-Prelim Calcs'!$C$11*1000/60/60</f>
        <v>103.33333333333333</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1"/>
        <v>0</v>
      </c>
      <c r="X178" s="2">
        <f>MAX(MIN(IF(AND(AI177=1,AG178&lt;0),-1,1)*(W178-$C$9)/($C$8-$C$9)*$C$7-$C$29*AE178/T$2 -  AI177*$C$29/2,X$2),MAX(X$4:X177)*-1)</f>
        <v>-0.27672021620693066</v>
      </c>
      <c r="Y178" s="43">
        <f t="shared" si="182"/>
        <v>0</v>
      </c>
      <c r="Z178" s="43">
        <f t="shared" si="183"/>
        <v>0</v>
      </c>
      <c r="AA178" s="43">
        <f t="shared" si="184"/>
        <v>0</v>
      </c>
      <c r="AB178" s="43" t="e">
        <f t="shared" si="185"/>
        <v>#N/A</v>
      </c>
      <c r="AC178" s="36">
        <f t="shared" si="208"/>
        <v>1</v>
      </c>
      <c r="AD178" s="1">
        <f t="shared" si="186"/>
        <v>1</v>
      </c>
      <c r="AE178" s="43">
        <f t="shared" si="187"/>
        <v>0</v>
      </c>
      <c r="AF178" s="43" t="e">
        <f t="shared" si="188"/>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889.49632897085212</v>
      </c>
      <c r="AK178" s="43">
        <f t="shared" si="265"/>
        <v>0</v>
      </c>
      <c r="AL178" s="49">
        <f>AL177+'DEPRECATED - DT-Prelim Calcs'!$C$11</f>
        <v>696</v>
      </c>
      <c r="AM178" s="2">
        <f>AW178/'Drive Train'!$F$35</f>
        <v>0.57999999999999996</v>
      </c>
      <c r="AN178" s="36">
        <f>AU178*12*60/(PI() * 'Drive Train'!$F$15)/AM$2*AM178</f>
        <v>4428.509444591411</v>
      </c>
      <c r="AO178" s="2">
        <f>('DEPRECATED - DT-Prelim Calcs'!$C$6*AM178-AN178)/('DEPRECATED - DT-Prelim Calcs'!$C$6*AM178)*'DEPRECATED - DT-Prelim Calcs'!$C$7*AM178</f>
        <v>-0.53524032839086511</v>
      </c>
      <c r="AP178" s="43">
        <f>AO178/'DEPRECATED - DT-Prelim Calcs'!$C$7*('DEPRECATED - DT-Prelim Calcs'!$C$8-'DEPRECATED - DT-Prelim Calcs'!$C$9)+'DEPRECATED - DT-Prelim Calcs'!$C$9</f>
        <v>-27.658614904875485</v>
      </c>
      <c r="AQ178" s="43">
        <f t="shared" si="189"/>
        <v>-27.658614904875485</v>
      </c>
      <c r="AR178" s="2">
        <f t="shared" si="209"/>
        <v>-1.1316744544167849</v>
      </c>
      <c r="AS178" s="43">
        <f>AR178*'DEPRECATED - DT-Prelim Calcs'!$C$21/AM$2/'DEPRECATED - DT-Prelim Calcs'!$C$19/'DEPRECATED - DT-Prelim Calcs'!$C$18*3.39*'DEPRECATED - DT-Prelim Calcs'!$C$20</f>
        <v>-11.366822670323403</v>
      </c>
      <c r="AT178" s="36">
        <f t="shared" si="210"/>
        <v>1</v>
      </c>
      <c r="AU178" s="43">
        <f>AS177*'DEPRECATED - DT-Prelim Calcs'!$C$11+AU177</f>
        <v>44.420730324014656</v>
      </c>
      <c r="AV178" s="43">
        <f>AV177+0.5*AS178*'DEPRECATED - DT-Prelim Calcs'!$C$11^2+AU178*'DEPRECATED - DT-Prelim Calcs'!$C$11</f>
        <v>10272.787691454472</v>
      </c>
      <c r="AW178" s="43">
        <f>MIN('Drive Train'!$F$35-AQ177*'DEPRECATED - DT-Prelim Calcs'!$C$21*'Drive Train'!$F$39,AW177+AQ$2)</f>
        <v>7.1920000000000002</v>
      </c>
      <c r="AX178" s="43">
        <f>'Drive Train'!$F$35-AQ178*'DEPRECATED - DT-Prelim Calcs'!$C$21*'Drive Train'!$F$39</f>
        <v>13.948882434673028</v>
      </c>
      <c r="AY178" s="1">
        <f>IF(AV178&gt;='Drive Train'!$F$29,1,0)</f>
        <v>1</v>
      </c>
      <c r="AZ178" s="43">
        <f t="shared" si="211"/>
        <v>-30.731794338750539</v>
      </c>
      <c r="BA178" s="49">
        <f>BA177+'DEPRECATED - DT-Prelim Calcs'!$C$11</f>
        <v>696</v>
      </c>
      <c r="BB178" s="2">
        <f>BL178/'Drive Train'!$F$35</f>
        <v>0.96878553185030469</v>
      </c>
      <c r="BC178" s="36">
        <f>BJ178*12*60/(PI() * 'Drive Train'!$F$15)/BB$2*BB178</f>
        <v>639.13613882110087</v>
      </c>
      <c r="BD178" s="2">
        <f>('DEPRECATED - DT-Prelim Calcs'!$C$6*BB178-BC178)/('DEPRECATED - DT-Prelim Calcs'!$C$6*BB178)*'DEPRECATED - DT-Prelim Calcs'!$C$7*BB178</f>
        <v>4.0737689576896905</v>
      </c>
      <c r="BE178" s="43">
        <f>BD178/'DEPRECATED - DT-Prelim Calcs'!$C$7*('DEPRECATED - DT-Prelim Calcs'!$C$8-'DEPRECATED - DT-Prelim Calcs'!$C$9)+'DEPRECATED - DT-Prelim Calcs'!$C$9</f>
        <v>223.42920441145327</v>
      </c>
      <c r="BF178" s="43">
        <f t="shared" si="190"/>
        <v>93</v>
      </c>
      <c r="BG178" s="2">
        <f t="shared" si="212"/>
        <v>1.6280544738925338</v>
      </c>
      <c r="BH178" s="43">
        <f>BG178*'DEPRECATED - DT-Prelim Calcs'!$C$21/BB$2/'DEPRECATED - DT-Prelim Calcs'!$C$19/'DEPRECATED - DT-Prelim Calcs'!$C$18*3.39*'DEPRECATED - DT-Prelim Calcs'!$C$20</f>
        <v>23.620405398368757</v>
      </c>
      <c r="BI178" s="36">
        <f t="shared" si="213"/>
        <v>0</v>
      </c>
      <c r="BJ178" s="43">
        <f>BH177*'DEPRECATED - DT-Prelim Calcs'!$C$11+BJ177</f>
        <v>2.6571801555436245</v>
      </c>
      <c r="BK178" s="43">
        <f>BK177+0.5*BH178*'DEPRECATED - DT-Prelim Calcs'!$C$11^2+BJ178*'DEPRECATED - DT-Prelim Calcs'!$C$11</f>
        <v>-85735.122666479612</v>
      </c>
      <c r="BL178" s="43">
        <f>MIN('Drive Train'!$F$35-BF177*'DEPRECATED - DT-Prelim Calcs'!$C$21*'Drive Train'!$F$39,BL177+BF$2)</f>
        <v>12.012940594943778</v>
      </c>
      <c r="BM178" s="43">
        <f>'Drive Train'!$F$35-BF178*'DEPRECATED - DT-Prelim Calcs'!$C$21*'Drive Train'!$F$39</f>
        <v>7.1920000000000002</v>
      </c>
      <c r="BN178" s="1">
        <f>IF(BK178&gt;='Drive Train'!$F$29,1,0)</f>
        <v>0</v>
      </c>
      <c r="BO178" s="43">
        <f t="shared" si="214"/>
        <v>103.33333333333333</v>
      </c>
      <c r="BP178" s="49">
        <f>BP177+'DEPRECATED - DT-Prelim Calcs'!$C$11</f>
        <v>696</v>
      </c>
      <c r="BQ178" s="2">
        <f>CA178/'Drive Train'!$F$35</f>
        <v>0.57999999999999996</v>
      </c>
      <c r="BR178" s="36">
        <f>BY178*12*60/(PI() * 'Drive Train'!$F$15)/BQ$2*BQ178</f>
        <v>-113120.12409461971</v>
      </c>
      <c r="BS178" s="2">
        <f>('DEPRECATED - DT-Prelim Calcs'!$C$6*BQ178-BR178)/('DEPRECATED - DT-Prelim Calcs'!$C$6*BQ178)*'DEPRECATED - DT-Prelim Calcs'!$C$7*BQ178</f>
        <v>85.875902508427345</v>
      </c>
      <c r="BT178" s="43">
        <f>BS178/'DEPRECATED - DT-Prelim Calcs'!$C$7*('DEPRECATED - DT-Prelim Calcs'!$C$8-'DEPRECATED - DT-Prelim Calcs'!$C$9)+'DEPRECATED - DT-Prelim Calcs'!$C$9</f>
        <v>4679.8140918770123</v>
      </c>
      <c r="BU178" s="43">
        <f t="shared" si="191"/>
        <v>93</v>
      </c>
      <c r="BV178" s="2">
        <f t="shared" si="215"/>
        <v>1.5313624128476471</v>
      </c>
      <c r="BW178" s="43">
        <f>BV178*'DEPRECATED - DT-Prelim Calcs'!$C$21/BQ$2/'DEPRECATED - DT-Prelim Calcs'!$C$19/'DEPRECATED - DT-Prelim Calcs'!$C$18*3.39*'DEPRECATED - DT-Prelim Calcs'!$C$20</f>
        <v>29.053734754561201</v>
      </c>
      <c r="BX178" s="36">
        <f t="shared" si="216"/>
        <v>0</v>
      </c>
      <c r="BY178" s="43">
        <f>BW177*'DEPRECATED - DT-Prelim Calcs'!$C$11+BY177</f>
        <v>-600.70546117110052</v>
      </c>
      <c r="BZ178" s="43">
        <f>BZ177+0.5*BW178*'DEPRECATED - DT-Prelim Calcs'!$C$11^2+BY178*'DEPRECATED - DT-Prelim Calcs'!$C$11</f>
        <v>-226219.34517211097</v>
      </c>
      <c r="CA178" s="43">
        <f>MIN('Drive Train'!$F$35-BU177*'DEPRECATED - DT-Prelim Calcs'!$C$21*'Drive Train'!$F$39,CA177+BU$2)</f>
        <v>7.1920000000000002</v>
      </c>
      <c r="CB178" s="43">
        <f>'Drive Train'!$F$35-BU178*'DEPRECATED - DT-Prelim Calcs'!$C$21*'Drive Train'!$F$39</f>
        <v>7.1920000000000002</v>
      </c>
      <c r="CC178" s="1">
        <f>IF(BZ178&gt;='Drive Train'!$F$29,1,0)</f>
        <v>0</v>
      </c>
      <c r="CD178" s="43">
        <f t="shared" si="217"/>
        <v>103.33333333333333</v>
      </c>
      <c r="CE178" s="49">
        <f>CE177+'DEPRECATED - DT-Prelim Calcs'!$C$11</f>
        <v>696</v>
      </c>
      <c r="CF178" s="2">
        <f>CP178/'Drive Train'!$F$35</f>
        <v>0.57999999999999996</v>
      </c>
      <c r="CG178" s="36">
        <f>CN178*12*60/(PI() * 'Drive Train'!$F$15)/CF$2*CF178</f>
        <v>-219025.82152311809</v>
      </c>
      <c r="CH178" s="2">
        <f>('DEPRECATED - DT-Prelim Calcs'!$C$6*CF178-CG178)/('DEPRECATED - DT-Prelim Calcs'!$C$6*CF178)*'DEPRECATED - DT-Prelim Calcs'!$C$7*CF178</f>
        <v>163.72820986574044</v>
      </c>
      <c r="CI178" s="43">
        <f>CH178/'DEPRECATED - DT-Prelim Calcs'!$C$7*('DEPRECATED - DT-Prelim Calcs'!$C$8-'DEPRECATED - DT-Prelim Calcs'!$C$9)+'DEPRECATED - DT-Prelim Calcs'!$C$9</f>
        <v>8921.0218807455603</v>
      </c>
      <c r="CJ178" s="43">
        <f t="shared" si="192"/>
        <v>93</v>
      </c>
      <c r="CK178" s="2">
        <f t="shared" si="218"/>
        <v>1.2396743342100003</v>
      </c>
      <c r="CL178" s="43">
        <f>CK178*'DEPRECATED - DT-Prelim Calcs'!$C$21/CF$2/'DEPRECATED - DT-Prelim Calcs'!$C$19/'DEPRECATED - DT-Prelim Calcs'!$C$18*3.39*'DEPRECATED - DT-Prelim Calcs'!$C$20</f>
        <v>29.053734754561205</v>
      </c>
      <c r="CM178" s="36">
        <f t="shared" si="219"/>
        <v>0</v>
      </c>
      <c r="CN178" s="43">
        <f>CL177*'DEPRECATED - DT-Prelim Calcs'!$C$11+CN177</f>
        <v>-941.55707696154514</v>
      </c>
      <c r="CO178" s="43">
        <f>CO177+0.5*CL178*'DEPRECATED - DT-Prelim Calcs'!$C$11^2+CN178*'DEPRECATED - DT-Prelim Calcs'!$C$11</f>
        <v>-411830.45659074426</v>
      </c>
      <c r="CP178" s="43">
        <f>MIN('Drive Train'!$F$35-CJ177*'DEPRECATED - DT-Prelim Calcs'!$C$21*'Drive Train'!$F$39,CP177+CJ$2)</f>
        <v>7.1920000000000002</v>
      </c>
      <c r="CQ178" s="43">
        <f>'Drive Train'!$F$35-CJ178*'DEPRECATED - DT-Prelim Calcs'!$C$21*'Drive Train'!$F$39</f>
        <v>7.1920000000000002</v>
      </c>
      <c r="CR178" s="1">
        <f>IF(CO178&gt;='Drive Train'!$F$29,1,0)</f>
        <v>0</v>
      </c>
      <c r="CS178" s="43">
        <f t="shared" si="220"/>
        <v>103.33333333333333</v>
      </c>
      <c r="CT178" s="49">
        <f>CT177+'DEPRECATED - DT-Prelim Calcs'!$C$11</f>
        <v>696</v>
      </c>
      <c r="CU178" s="2">
        <f>DE178/'Drive Train'!$F$35</f>
        <v>0.57999999999999996</v>
      </c>
      <c r="CV178" s="36">
        <f>DC178*12*60/(PI() * 'Drive Train'!$F$15)/CU$2*CU178</f>
        <v>-226855.45578066516</v>
      </c>
      <c r="CW178" s="2">
        <f>('DEPRECATED - DT-Prelim Calcs'!$C$6*CU178-CV178)/('DEPRECATED - DT-Prelim Calcs'!$C$6*CU178)*'DEPRECATED - DT-Prelim Calcs'!$C$7*CU178</f>
        <v>169.48385009581813</v>
      </c>
      <c r="CX178" s="43">
        <f>CW178/'DEPRECATED - DT-Prelim Calcs'!$C$7*('DEPRECATED - DT-Prelim Calcs'!$C$8-'DEPRECATED - DT-Prelim Calcs'!$C$9)+'DEPRECATED - DT-Prelim Calcs'!$C$9</f>
        <v>9234.5754156677031</v>
      </c>
      <c r="CY178" s="43">
        <f t="shared" si="193"/>
        <v>93</v>
      </c>
      <c r="CZ178" s="2">
        <f t="shared" si="221"/>
        <v>1.0413264407364002</v>
      </c>
      <c r="DA178" s="43">
        <f>CZ178*'DEPRECATED - DT-Prelim Calcs'!$C$21/CU$2/'DEPRECATED - DT-Prelim Calcs'!$C$19/'DEPRECATED - DT-Prelim Calcs'!$C$18*3.39*'DEPRECATED - DT-Prelim Calcs'!$C$20</f>
        <v>29.053734754561201</v>
      </c>
      <c r="DB178" s="36">
        <f t="shared" si="222"/>
        <v>0</v>
      </c>
      <c r="DC178" s="43">
        <f>DA177*'DEPRECATED - DT-Prelim Calcs'!$C$11+DC177</f>
        <v>-819.18095782448495</v>
      </c>
      <c r="DD178" s="43">
        <f>DD177+0.5*DA178*'DEPRECATED - DT-Prelim Calcs'!$C$11^2+DC178*'DEPRECATED - DT-Prelim Calcs'!$C$11</f>
        <v>-701135.68840342411</v>
      </c>
      <c r="DE178" s="43">
        <f>MIN('Drive Train'!$F$35-CY177*'DEPRECATED - DT-Prelim Calcs'!$C$21*'Drive Train'!$F$39,DE177+CY$2)</f>
        <v>7.1920000000000002</v>
      </c>
      <c r="DF178" s="43">
        <f>'Drive Train'!$F$35-CY178*'DEPRECATED - DT-Prelim Calcs'!$C$21*'Drive Train'!$F$39</f>
        <v>7.1920000000000002</v>
      </c>
      <c r="DG178" s="1">
        <f>IF(DD178&gt;='Drive Train'!$F$29,1,0)</f>
        <v>0</v>
      </c>
      <c r="DH178" s="43">
        <f t="shared" si="223"/>
        <v>103.33333333333333</v>
      </c>
      <c r="DI178" s="49">
        <f>DI177+'DEPRECATED - DT-Prelim Calcs'!$C$11</f>
        <v>696</v>
      </c>
      <c r="DJ178" s="2">
        <f>DT178/'Drive Train'!$F$35</f>
        <v>0.57999999999999996</v>
      </c>
      <c r="DK178" s="36">
        <f>DR178*12*60/(PI() * 'Drive Train'!$F$15)/DJ$2*DJ178</f>
        <v>-239857.63769781336</v>
      </c>
      <c r="DL178" s="2">
        <f>('DEPRECATED - DT-Prelim Calcs'!$C$6*DJ178-DK178)/('DEPRECATED - DT-Prelim Calcs'!$C$6*DJ178)*'DEPRECATED - DT-Prelim Calcs'!$C$7*DJ178</f>
        <v>179.04188037660577</v>
      </c>
      <c r="DM178" s="43">
        <f>DL178/'DEPRECATED - DT-Prelim Calcs'!$C$7*('DEPRECATED - DT-Prelim Calcs'!$C$8-'DEPRECATED - DT-Prelim Calcs'!$C$9)+'DEPRECATED - DT-Prelim Calcs'!$C$9</f>
        <v>9755.2740802180742</v>
      </c>
      <c r="DN178" s="43">
        <f t="shared" si="194"/>
        <v>93</v>
      </c>
      <c r="DO178" s="2">
        <f t="shared" si="224"/>
        <v>0.89769520753137932</v>
      </c>
      <c r="DP178" s="43">
        <f>DO178*'DEPRECATED - DT-Prelim Calcs'!$C$21/DJ$2/'DEPRECATED - DT-Prelim Calcs'!$C$19/'DEPRECATED - DT-Prelim Calcs'!$C$18*3.39*'DEPRECATED - DT-Prelim Calcs'!$C$20</f>
        <v>29.053734754561201</v>
      </c>
      <c r="DQ178" s="36">
        <f t="shared" si="225"/>
        <v>0</v>
      </c>
      <c r="DR178" s="43">
        <f>DP177*'DEPRECATED - DT-Prelim Calcs'!$C$11+DR177</f>
        <v>-746.66566835003266</v>
      </c>
      <c r="DS178" s="43">
        <f>DS177+0.5*DP178*'DEPRECATED - DT-Prelim Calcs'!$C$11^2+DR178*'DEPRECATED - DT-Prelim Calcs'!$C$11</f>
        <v>-1167978.4963992746</v>
      </c>
      <c r="DT178" s="43">
        <f>MIN('Drive Train'!$F$35-DN177*'DEPRECATED - DT-Prelim Calcs'!$C$21*'Drive Train'!$F$39,DT177+DN$2)</f>
        <v>7.1920000000000002</v>
      </c>
      <c r="DU178" s="43">
        <f>'Drive Train'!$F$35-DN178*'DEPRECATED - DT-Prelim Calcs'!$C$21*'Drive Train'!$F$39</f>
        <v>7.1920000000000002</v>
      </c>
      <c r="DV178" s="1">
        <f>IF(DS178&gt;='Drive Train'!$F$29,1,0)</f>
        <v>0</v>
      </c>
      <c r="DW178" s="43">
        <f t="shared" si="226"/>
        <v>103.33333333333333</v>
      </c>
      <c r="DX178" s="49">
        <f>DX177+'DEPRECATED - DT-Prelim Calcs'!$C$11</f>
        <v>696</v>
      </c>
      <c r="DY178" s="2">
        <f>EI178/'Drive Train'!$F$35</f>
        <v>0.57999999999999996</v>
      </c>
      <c r="DZ178" s="36">
        <f>EG178*12*60/(PI() * 'Drive Train'!$F$15)/DY$2*DY178</f>
        <v>-1272297.4406809809</v>
      </c>
      <c r="EA178" s="2">
        <f>('DEPRECATED - DT-Prelim Calcs'!$C$6*DY178-DZ178)/('DEPRECATED - DT-Prelim Calcs'!$C$6*DY178)*'DEPRECATED - DT-Prelim Calcs'!$C$7*DY178</f>
        <v>937.99841266360511</v>
      </c>
      <c r="EB178" s="43">
        <f>EA178/'DEPRECATED - DT-Prelim Calcs'!$C$7*('DEPRECATED - DT-Prelim Calcs'!$C$8-'DEPRECATED - DT-Prelim Calcs'!$C$9)+'DEPRECATED - DT-Prelim Calcs'!$C$9</f>
        <v>51101.413525703851</v>
      </c>
      <c r="EC178" s="43">
        <f t="shared" si="195"/>
        <v>93</v>
      </c>
      <c r="ED178" s="2">
        <f t="shared" si="227"/>
        <v>0.78888366722454539</v>
      </c>
      <c r="EE178" s="43">
        <f>ED178*'DEPRECATED - DT-Prelim Calcs'!$C$21/DY$2/'DEPRECATED - DT-Prelim Calcs'!$C$19/'DEPRECATED - DT-Prelim Calcs'!$C$18*3.39*'DEPRECATED - DT-Prelim Calcs'!$C$20</f>
        <v>29.053734754561201</v>
      </c>
      <c r="EF178" s="36">
        <f t="shared" si="228"/>
        <v>0</v>
      </c>
      <c r="EG178" s="43">
        <f>EE177*'DEPRECATED - DT-Prelim Calcs'!$C$11+EG177</f>
        <v>-3480.5296872383014</v>
      </c>
      <c r="EH178" s="43">
        <f>EH177+0.5*EE178*'DEPRECATED - DT-Prelim Calcs'!$C$11^2+EG178*'DEPRECATED - DT-Prelim Calcs'!$C$11</f>
        <v>-1155400.8063400097</v>
      </c>
      <c r="EI178" s="43">
        <f>MIN('Drive Train'!$F$35-EC177*'DEPRECATED - DT-Prelim Calcs'!$C$21*'Drive Train'!$F$39,EI177+EC$2)</f>
        <v>7.1920000000000002</v>
      </c>
      <c r="EJ178" s="43">
        <f>'Drive Train'!$F$35-EC178*'DEPRECATED - DT-Prelim Calcs'!$C$21*'Drive Train'!$F$39</f>
        <v>7.1920000000000002</v>
      </c>
      <c r="EK178" s="1">
        <f>IF(EH178&gt;='Drive Train'!$F$29,1,0)</f>
        <v>0</v>
      </c>
      <c r="EL178" s="43">
        <f t="shared" si="229"/>
        <v>103.33333333333333</v>
      </c>
      <c r="EM178" s="49">
        <f>EM177+'DEPRECATED - DT-Prelim Calcs'!$C$11</f>
        <v>696</v>
      </c>
      <c r="EN178" s="2">
        <f>EX178/'Drive Train'!$F$35</f>
        <v>0.57999999999999996</v>
      </c>
      <c r="EO178" s="36">
        <f>EV178*12*60/(PI() * 'Drive Train'!$F$15)/EN$2*EN178</f>
        <v>-1132188.2930761082</v>
      </c>
      <c r="EP178" s="2">
        <f>('DEPRECATED - DT-Prelim Calcs'!$C$6*EN178-EO178)/('DEPRECATED - DT-Prelim Calcs'!$C$6*EN178)*'DEPRECATED - DT-Prelim Calcs'!$C$7*EN178</f>
        <v>835.00281669701371</v>
      </c>
      <c r="EQ178" s="43">
        <f>EP178/'DEPRECATED - DT-Prelim Calcs'!$C$7*('DEPRECATED - DT-Prelim Calcs'!$C$8-'DEPRECATED - DT-Prelim Calcs'!$C$9)+'DEPRECATED - DT-Prelim Calcs'!$C$9</f>
        <v>45490.459417076112</v>
      </c>
      <c r="ER178" s="43">
        <f t="shared" si="196"/>
        <v>93</v>
      </c>
      <c r="ES178" s="2">
        <f t="shared" si="230"/>
        <v>0.7035989464435134</v>
      </c>
      <c r="ET178" s="43">
        <f>ES178*'DEPRECATED - DT-Prelim Calcs'!$C$21/EN$2/'DEPRECATED - DT-Prelim Calcs'!$C$19/'DEPRECATED - DT-Prelim Calcs'!$C$18*3.39*'DEPRECATED - DT-Prelim Calcs'!$C$20</f>
        <v>29.053734754561201</v>
      </c>
      <c r="EU178" s="36">
        <f t="shared" si="231"/>
        <v>0</v>
      </c>
      <c r="EV178" s="43">
        <f>ET177*'DEPRECATED - DT-Prelim Calcs'!$C$11+EV177</f>
        <v>-2762.4063560176064</v>
      </c>
      <c r="EW178" s="43">
        <f>EW177+0.5*ET178*'DEPRECATED - DT-Prelim Calcs'!$C$11^2+EV178*'DEPRECATED - DT-Prelim Calcs'!$C$11</f>
        <v>-2063797.8410014289</v>
      </c>
      <c r="EX178" s="43">
        <f>MIN('Drive Train'!$F$35-ER177*'DEPRECATED - DT-Prelim Calcs'!$C$21*'Drive Train'!$F$39,EX177+ER$2)</f>
        <v>7.1920000000000002</v>
      </c>
      <c r="EY178" s="43">
        <f>'Drive Train'!$F$35-ER178*'DEPRECATED - DT-Prelim Calcs'!$C$21*'Drive Train'!$F$39</f>
        <v>7.1920000000000002</v>
      </c>
      <c r="EZ178" s="1">
        <f>IF(EW178&gt;='Drive Train'!$F$29,1,0)</f>
        <v>0</v>
      </c>
      <c r="FA178" s="43">
        <f t="shared" si="232"/>
        <v>103.33333333333333</v>
      </c>
      <c r="FB178" s="49">
        <f>FB177+'DEPRECATED - DT-Prelim Calcs'!$C$11</f>
        <v>696</v>
      </c>
      <c r="FC178" s="2">
        <f>FM178/'Drive Train'!$F$35</f>
        <v>0.57999999999999996</v>
      </c>
      <c r="FD178" s="36">
        <f>FK178*12*60/(PI() * 'Drive Train'!$F$15)/FC$2*FC178</f>
        <v>-1602875.6603485004</v>
      </c>
      <c r="FE178" s="2">
        <f>('DEPRECATED - DT-Prelim Calcs'!$C$6*FC178-FD178)/('DEPRECATED - DT-Prelim Calcs'!$C$6*FC178)*'DEPRECATED - DT-Prelim Calcs'!$C$7*FC178</f>
        <v>1181.0096744568132</v>
      </c>
      <c r="FF178" s="43">
        <f>FE178/'DEPRECATED - DT-Prelim Calcs'!$C$7*('DEPRECATED - DT-Prelim Calcs'!$C$8-'DEPRECATED - DT-Prelim Calcs'!$C$9)+'DEPRECATED - DT-Prelim Calcs'!$C$9</f>
        <v>64340.086742796535</v>
      </c>
      <c r="FG178" s="43">
        <f t="shared" si="197"/>
        <v>93</v>
      </c>
      <c r="FH178" s="2">
        <f t="shared" si="233"/>
        <v>0.63495514679048781</v>
      </c>
      <c r="FI178" s="43">
        <f>FH178*'DEPRECATED - DT-Prelim Calcs'!$C$21/FC$2/'DEPRECATED - DT-Prelim Calcs'!$C$19/'DEPRECATED - DT-Prelim Calcs'!$C$18*3.39*'DEPRECATED - DT-Prelim Calcs'!$C$20</f>
        <v>29.053734754561205</v>
      </c>
      <c r="FJ178" s="36">
        <f t="shared" si="234"/>
        <v>0</v>
      </c>
      <c r="FK178" s="43">
        <f>FI177*'DEPRECATED - DT-Prelim Calcs'!$C$11+FK177</f>
        <v>-3529.2839915676595</v>
      </c>
      <c r="FL178" s="43">
        <f>FL177+0.5*FI178*'DEPRECATED - DT-Prelim Calcs'!$C$11^2+FK178*'DEPRECATED - DT-Prelim Calcs'!$C$11</f>
        <v>-2560202.2452365044</v>
      </c>
      <c r="FM178" s="43">
        <f>MIN('Drive Train'!$F$35-FG177*'DEPRECATED - DT-Prelim Calcs'!$C$21*'Drive Train'!$F$39,FM177+FG$2)</f>
        <v>7.1920000000000002</v>
      </c>
      <c r="FN178" s="43">
        <f>'Drive Train'!$F$35-FG178*'DEPRECATED - DT-Prelim Calcs'!$C$21*'Drive Train'!$F$39</f>
        <v>7.1920000000000002</v>
      </c>
      <c r="FO178" s="1">
        <f>IF(FL178&gt;='Drive Train'!$F$29,1,0)</f>
        <v>0</v>
      </c>
      <c r="FP178" s="43">
        <f t="shared" si="235"/>
        <v>103.33333333333333</v>
      </c>
      <c r="FQ178" s="49">
        <f>FQ177+'DEPRECATED - DT-Prelim Calcs'!$C$11</f>
        <v>696</v>
      </c>
      <c r="FR178" s="2">
        <f>GB178/'Drive Train'!$F$35</f>
        <v>0.57999999999999996</v>
      </c>
      <c r="FS178" s="36">
        <f>FZ178*12*60/(PI() * 'Drive Train'!$F$15)/FR$2*FR178</f>
        <v>-578596.08996199095</v>
      </c>
      <c r="FT178" s="2">
        <f>('DEPRECATED - DT-Prelim Calcs'!$C$6*FR178-FS178)/('DEPRECATED - DT-Prelim Calcs'!$C$6*FR178)*'DEPRECATED - DT-Prelim Calcs'!$C$7*FR178</f>
        <v>428.05180845168303</v>
      </c>
      <c r="FU178" s="43">
        <f>FT178/'DEPRECATED - DT-Prelim Calcs'!$C$7*('DEPRECATED - DT-Prelim Calcs'!$C$8-'DEPRECATED - DT-Prelim Calcs'!$C$9)+'DEPRECATED - DT-Prelim Calcs'!$C$9</f>
        <v>23320.740311173777</v>
      </c>
      <c r="FV178" s="43">
        <f t="shared" si="198"/>
        <v>93</v>
      </c>
      <c r="FW178" s="2">
        <f t="shared" si="236"/>
        <v>0.57851468929799987</v>
      </c>
      <c r="FX178" s="43">
        <f>FW178*'DEPRECATED - DT-Prelim Calcs'!$C$21/FR$2/'DEPRECATED - DT-Prelim Calcs'!$C$19/'DEPRECATED - DT-Prelim Calcs'!$C$18*3.39*'DEPRECATED - DT-Prelim Calcs'!$C$20</f>
        <v>29.053734754561201</v>
      </c>
      <c r="FY178" s="36">
        <f t="shared" si="237"/>
        <v>0</v>
      </c>
      <c r="FZ178" s="43">
        <f>FX177*'DEPRECATED - DT-Prelim Calcs'!$C$11+FZ177</f>
        <v>-1160.736414827822</v>
      </c>
      <c r="GA178" s="43">
        <f>GA177+0.5*FX178*'DEPRECATED - DT-Prelim Calcs'!$C$11^2+FZ178*'DEPRECATED - DT-Prelim Calcs'!$C$11</f>
        <v>-2640982.7829572111</v>
      </c>
      <c r="GB178" s="43">
        <f>MIN('Drive Train'!$F$35-FV177*'DEPRECATED - DT-Prelim Calcs'!$C$21*'Drive Train'!$F$39,GB177+FV$2)</f>
        <v>7.1920000000000002</v>
      </c>
      <c r="GC178" s="43">
        <f>'Drive Train'!$F$35-FV178*'DEPRECATED - DT-Prelim Calcs'!$C$21*'Drive Train'!$F$39</f>
        <v>7.1920000000000002</v>
      </c>
      <c r="GD178" s="1">
        <f>IF(GA178&gt;='Drive Train'!$F$29,1,0)</f>
        <v>0</v>
      </c>
      <c r="GE178" s="43">
        <f t="shared" si="238"/>
        <v>103.33333333333333</v>
      </c>
      <c r="GF178" s="49">
        <f>GF177+'DEPRECATED - DT-Prelim Calcs'!$C$11</f>
        <v>696</v>
      </c>
      <c r="GG178" s="2">
        <f>GQ178/'Drive Train'!$F$35</f>
        <v>0.86451612903225805</v>
      </c>
      <c r="GH178" s="36">
        <f>GO178*12*60/(PI() * 'Drive Train'!$F$15)/GG$2*GG178</f>
        <v>-128871.19985075084</v>
      </c>
      <c r="GI178" s="2">
        <f>('DEPRECATED - DT-Prelim Calcs'!$C$6*GG178-GH178)/('DEPRECATED - DT-Prelim Calcs'!$C$6*GG178)*'DEPRECATED - DT-Prelim Calcs'!$C$7*GG178</f>
        <v>98.789052008801008</v>
      </c>
      <c r="GJ178" s="43">
        <f>GI178/'DEPRECATED - DT-Prelim Calcs'!$C$7*('DEPRECATED - DT-Prelim Calcs'!$C$8-'DEPRECATED - DT-Prelim Calcs'!$C$9)+'DEPRECATED - DT-Prelim Calcs'!$C$9</f>
        <v>5383.2916392854277</v>
      </c>
      <c r="GK178" s="43">
        <f t="shared" si="239"/>
        <v>29.999999999999982</v>
      </c>
      <c r="GL178" s="2">
        <f t="shared" si="240"/>
        <v>1.4462867232450001</v>
      </c>
      <c r="GM178" s="43">
        <f>GL178*'DEPRECATED - DT-Prelim Calcs'!$C$21/GG$2/'DEPRECATED - DT-Prelim Calcs'!$C$19/'DEPRECATED - DT-Prelim Calcs'!$C$18*3.39*'DEPRECATED - DT-Prelim Calcs'!$C$20</f>
        <v>29.053734754561201</v>
      </c>
      <c r="GN178" s="36">
        <f t="shared" si="241"/>
        <v>0</v>
      </c>
      <c r="GO178" s="43">
        <f>GM177*'DEPRECATED - DT-Prelim Calcs'!$C$11+GO177</f>
        <v>-433.61958457791076</v>
      </c>
      <c r="GP178" s="43">
        <f>GP177+0.5*GM178*'DEPRECATED - DT-Prelim Calcs'!$C$11^2+GO178*'DEPRECATED - DT-Prelim Calcs'!$C$11</f>
        <v>-238325.54114350834</v>
      </c>
      <c r="GQ178" s="43">
        <f>MIN('Drive Train'!$F$35-GK177*'DEPRECATED - DT-Prelim Calcs'!$C$21*'Drive Train'!$F$39,GQ177+GK$2)</f>
        <v>10.72</v>
      </c>
      <c r="GR178" s="43">
        <f>'Drive Train'!$F$35-GK178*'DEPRECATED - DT-Prelim Calcs'!$C$21*'Drive Train'!$F$39</f>
        <v>10.72</v>
      </c>
      <c r="GS178" s="1">
        <f>IF(GP178&gt;='Drive Train'!$F$29,1,0)</f>
        <v>0</v>
      </c>
      <c r="GT178" s="43">
        <f t="shared" si="242"/>
        <v>33.333333333333314</v>
      </c>
      <c r="GU178" s="49">
        <f>GU177+'DEPRECATED - DT-Prelim Calcs'!$C$11</f>
        <v>696</v>
      </c>
      <c r="GV178" s="2">
        <f>HF178/'Drive Train'!$F$35</f>
        <v>0.84946236559139798</v>
      </c>
      <c r="GW178" s="36">
        <f>HD178*12*60/(PI() * 'Drive Train'!$F$15)/GV$2*GV178</f>
        <v>-4421.3359306046623</v>
      </c>
      <c r="GX178" s="2">
        <f>('DEPRECATED - DT-Prelim Calcs'!$C$6*GV178-GW178)/('DEPRECATED - DT-Prelim Calcs'!$C$6*GV178)*'DEPRECATED - DT-Prelim Calcs'!$C$7*GV178</f>
        <v>7.2341455031715984</v>
      </c>
      <c r="GY178" s="43">
        <f>GX178/'DEPRECATED - DT-Prelim Calcs'!$C$7*('DEPRECATED - DT-Prelim Calcs'!$C$8-'DEPRECATED - DT-Prelim Calcs'!$C$9)+'DEPRECATED - DT-Prelim Calcs'!$C$9</f>
        <v>395.59897144143781</v>
      </c>
      <c r="GZ178" s="43">
        <f t="shared" si="199"/>
        <v>33.333333333333314</v>
      </c>
      <c r="HA178" s="2">
        <f t="shared" si="243"/>
        <v>0.99091440018592203</v>
      </c>
      <c r="HB178" s="43">
        <f>HA178*'DEPRECATED - DT-Prelim Calcs'!$C$21/GV$2/'DEPRECATED - DT-Prelim Calcs'!$C$19/'DEPRECATED - DT-Prelim Calcs'!$C$18*3.39*'DEPRECATED - DT-Prelim Calcs'!$C$20</f>
        <v>19.905986610235875</v>
      </c>
      <c r="HC178" s="36">
        <f t="shared" si="244"/>
        <v>0</v>
      </c>
      <c r="HD178" s="43">
        <f>HB177*'DEPRECATED - DT-Prelim Calcs'!$C$11+HD177</f>
        <v>-15.140335120880664</v>
      </c>
      <c r="HE178" s="43">
        <f>HE177+0.5*HB178*'DEPRECATED - DT-Prelim Calcs'!$C$11^2+HD178*'DEPRECATED - DT-Prelim Calcs'!$C$11</f>
        <v>-233674.47560258239</v>
      </c>
      <c r="HF178" s="43">
        <f>MIN('Drive Train'!$F$35-GZ177*'DEPRECATED - DT-Prelim Calcs'!$C$21*'Drive Train'!$F$39,HF177+GZ$2)</f>
        <v>10.533333333333335</v>
      </c>
      <c r="HG178" s="43">
        <f>'Drive Train'!$F$35-GZ178*'DEPRECATED - DT-Prelim Calcs'!$C$21*'Drive Train'!$F$39</f>
        <v>10.533333333333335</v>
      </c>
      <c r="HH178" s="1">
        <f>IF(HE178&gt;='Drive Train'!$F$29,1,0)</f>
        <v>0</v>
      </c>
      <c r="HI178" s="43">
        <f t="shared" si="245"/>
        <v>37.037037037037017</v>
      </c>
      <c r="HJ178" s="49">
        <f>HJ177+'DEPRECATED - DT-Prelim Calcs'!$C$11</f>
        <v>696</v>
      </c>
      <c r="HK178" s="2">
        <f>HU178/'Drive Train'!$F$35</f>
        <v>0.83440860215053769</v>
      </c>
      <c r="HL178" s="36">
        <f>HS178*12*60/(PI() * 'Drive Train'!$F$15)/HK$2*HK178</f>
        <v>15619.820651067888</v>
      </c>
      <c r="HM178" s="2">
        <f>('DEPRECATED - DT-Prelim Calcs'!$C$6*HK178-HL178)/('DEPRECATED - DT-Prelim Calcs'!$C$6*HK178)*'DEPRECATED - DT-Prelim Calcs'!$C$7*HK178</f>
        <v>-7.5689056078745427</v>
      </c>
      <c r="HN178" s="43">
        <f>HM178/'DEPRECATED - DT-Prelim Calcs'!$C$7*('DEPRECATED - DT-Prelim Calcs'!$C$8-'DEPRECATED - DT-Prelim Calcs'!$C$9)+'DEPRECATED - DT-Prelim Calcs'!$C$9</f>
        <v>-410.83590251853843</v>
      </c>
      <c r="HO178" s="43">
        <f t="shared" si="200"/>
        <v>-410.83590251853843</v>
      </c>
      <c r="HP178" s="2">
        <f t="shared" si="246"/>
        <v>-9.0311843718919711</v>
      </c>
      <c r="HQ178" s="43">
        <f>HP178*'DEPRECATED - DT-Prelim Calcs'!$C$21/HK$2/'DEPRECATED - DT-Prelim Calcs'!$C$19/'DEPRECATED - DT-Prelim Calcs'!$C$18*3.39*'DEPRECATED - DT-Prelim Calcs'!$C$20</f>
        <v>-181.42297169939454</v>
      </c>
      <c r="HR178" s="36">
        <f t="shared" si="247"/>
        <v>1</v>
      </c>
      <c r="HS178" s="43">
        <f>HQ177*'DEPRECATED - DT-Prelim Calcs'!$C$11+HS177</f>
        <v>54.453197595981379</v>
      </c>
      <c r="HT178" s="43">
        <f>HT177+0.5*HQ178*'DEPRECATED - DT-Prelim Calcs'!$C$11^2+HS178*'DEPRECATED - DT-Prelim Calcs'!$C$11</f>
        <v>-250058.82447874136</v>
      </c>
      <c r="HU178" s="43">
        <f>MIN('Drive Train'!$F$35-HO177*'DEPRECATED - DT-Prelim Calcs'!$C$21*'Drive Train'!$F$39,HU177+HO$2)</f>
        <v>10.346666666666668</v>
      </c>
      <c r="HV178" s="43">
        <f>'Drive Train'!$F$35-HO178*'DEPRECATED - DT-Prelim Calcs'!$C$21*'Drive Train'!$F$39</f>
        <v>35.406810541038155</v>
      </c>
      <c r="HW178" s="1">
        <f>IF(HT178&gt;='Drive Train'!$F$29,1,0)</f>
        <v>0</v>
      </c>
      <c r="HX178" s="43">
        <f t="shared" si="248"/>
        <v>-456.48433613170931</v>
      </c>
      <c r="HY178" s="49">
        <f>HY177+'DEPRECATED - DT-Prelim Calcs'!$C$11</f>
        <v>696</v>
      </c>
      <c r="HZ178" s="2">
        <f>IJ178/'Drive Train'!$F$35</f>
        <v>0.8193548387096774</v>
      </c>
      <c r="IA178" s="36">
        <f>IH178*12*60/(PI() * 'Drive Train'!$F$15)/HZ$2*HZ178</f>
        <v>10478.679106123744</v>
      </c>
      <c r="IB178" s="2">
        <f>('DEPRECATED - DT-Prelim Calcs'!$C$6*HZ178-IA178)/('DEPRECATED - DT-Prelim Calcs'!$C$6*HZ178)*'DEPRECATED - DT-Prelim Calcs'!$C$7*HZ178</f>
        <v>-3.8602046477870933</v>
      </c>
      <c r="IC178" s="43">
        <f>IB178/'DEPRECATED - DT-Prelim Calcs'!$C$7*('DEPRECATED - DT-Prelim Calcs'!$C$8-'DEPRECATED - DT-Prelim Calcs'!$C$9)+'DEPRECATED - DT-Prelim Calcs'!$C$9</f>
        <v>-208.79473081228193</v>
      </c>
      <c r="ID178" s="43">
        <f t="shared" si="201"/>
        <v>-208.79473081228193</v>
      </c>
      <c r="IE178" s="2">
        <f t="shared" si="249"/>
        <v>-4.8592090935088246</v>
      </c>
      <c r="IF178" s="43">
        <f>IE178*'DEPRECATED - DT-Prelim Calcs'!$C$21/HZ$2/'DEPRECATED - DT-Prelim Calcs'!$C$19/'DEPRECATED - DT-Prelim Calcs'!$C$18*3.39*'DEPRECATED - DT-Prelim Calcs'!$C$20</f>
        <v>-97.614235027338822</v>
      </c>
      <c r="IG178" s="36">
        <f t="shared" si="250"/>
        <v>1</v>
      </c>
      <c r="IH178" s="43">
        <f>IF177*'DEPRECATED - DT-Prelim Calcs'!$C$11+IH177</f>
        <v>37.201515757976807</v>
      </c>
      <c r="II178" s="43">
        <f>II177+0.5*IF178*'DEPRECATED - DT-Prelim Calcs'!$C$11^2+IH178*'DEPRECATED - DT-Prelim Calcs'!$C$11</f>
        <v>-237691.85278336061</v>
      </c>
      <c r="IJ178" s="43">
        <f>MIN('Drive Train'!$F$35-ID177*'DEPRECATED - DT-Prelim Calcs'!$C$21*'Drive Train'!$F$39,IJ177+ID$2)</f>
        <v>10.16</v>
      </c>
      <c r="IK178" s="43">
        <f>'Drive Train'!$F$35-ID178*'DEPRECATED - DT-Prelim Calcs'!$C$21*'Drive Train'!$F$39</f>
        <v>24.092504925487788</v>
      </c>
      <c r="IL178" s="1">
        <f>IF(II178&gt;='Drive Train'!$F$29,1,0)</f>
        <v>0</v>
      </c>
      <c r="IM178" s="43">
        <f t="shared" si="251"/>
        <v>-231.99414534697993</v>
      </c>
      <c r="IN178" s="49">
        <f>IN177+'DEPRECATED - DT-Prelim Calcs'!$C$11</f>
        <v>696</v>
      </c>
      <c r="IO178" s="2">
        <f>IY178/'Drive Train'!$F$35</f>
        <v>0.80430107526881722</v>
      </c>
      <c r="IP178" s="36">
        <f>IW178*12*60/(PI() * 'Drive Train'!$F$15)/IO$2*IO178</f>
        <v>-239001.98313978422</v>
      </c>
      <c r="IQ178" s="2">
        <f>('DEPRECATED - DT-Prelim Calcs'!$C$6*IO178-IP178)/('DEPRECATED - DT-Prelim Calcs'!$C$6*IO178)*'DEPRECATED - DT-Prelim Calcs'!$C$7*IO178</f>
        <v>179.46485243887093</v>
      </c>
      <c r="IR178" s="43">
        <f>IQ178/'DEPRECATED - DT-Prelim Calcs'!$C$7*('DEPRECATED - DT-Prelim Calcs'!$C$8-'DEPRECATED - DT-Prelim Calcs'!$C$9)+'DEPRECATED - DT-Prelim Calcs'!$C$9</f>
        <v>9778.3165880877441</v>
      </c>
      <c r="IS178" s="43">
        <f t="shared" si="202"/>
        <v>43.333333333333321</v>
      </c>
      <c r="IT178" s="2">
        <f t="shared" si="252"/>
        <v>1.4462867232450001</v>
      </c>
      <c r="IU178" s="43">
        <f>IT178*'DEPRECATED - DT-Prelim Calcs'!$C$21/IO$2/'DEPRECATED - DT-Prelim Calcs'!$C$19/'DEPRECATED - DT-Prelim Calcs'!$C$18*3.39*'DEPRECATED - DT-Prelim Calcs'!$C$20</f>
        <v>29.053734754561201</v>
      </c>
      <c r="IV178" s="36">
        <f t="shared" si="253"/>
        <v>0</v>
      </c>
      <c r="IW178" s="43">
        <f>IU177*'DEPRECATED - DT-Prelim Calcs'!$C$11+IW177</f>
        <v>-864.38848437260367</v>
      </c>
      <c r="IX178" s="43">
        <f>IX177+0.5*IU178*'DEPRECATED - DT-Prelim Calcs'!$C$11^2+IW178*'DEPRECATED - DT-Prelim Calcs'!$C$11</f>
        <v>-300746.7762650628</v>
      </c>
      <c r="IY178" s="43">
        <f>MIN('Drive Train'!$F$35-IS177*'DEPRECATED - DT-Prelim Calcs'!$C$21*'Drive Train'!$F$39,IY177+IS$2)</f>
        <v>9.9733333333333345</v>
      </c>
      <c r="IZ178" s="43">
        <f>'Drive Train'!$F$35-IS178*'DEPRECATED - DT-Prelim Calcs'!$C$21*'Drive Train'!$F$39</f>
        <v>9.9733333333333345</v>
      </c>
      <c r="JA178" s="1">
        <f>IF(IX178&gt;='Drive Train'!$F$29,1,0)</f>
        <v>0</v>
      </c>
      <c r="JB178" s="43">
        <f t="shared" si="254"/>
        <v>48.148148148148138</v>
      </c>
      <c r="JC178" s="49">
        <f>JC177+'DEPRECATED - DT-Prelim Calcs'!$C$11</f>
        <v>696</v>
      </c>
      <c r="JD178" s="2">
        <f>JN178/'Drive Train'!$F$35</f>
        <v>0.78924731182795704</v>
      </c>
      <c r="JE178" s="36">
        <f>JL178*12*60/(PI() * 'Drive Train'!$F$15)/JD$2*JD178</f>
        <v>-51083.731006215938</v>
      </c>
      <c r="JF178" s="2">
        <f>('DEPRECATED - DT-Prelim Calcs'!$C$6*JD178-JE178)/('DEPRECATED - DT-Prelim Calcs'!$C$6*JD178)*'DEPRECATED - DT-Prelim Calcs'!$C$7*JD178</f>
        <v>41.253716980114618</v>
      </c>
      <c r="JG178" s="43">
        <f>JF178/'DEPRECATED - DT-Prelim Calcs'!$C$7*('DEPRECATED - DT-Prelim Calcs'!$C$8-'DEPRECATED - DT-Prelim Calcs'!$C$9)+'DEPRECATED - DT-Prelim Calcs'!$C$9</f>
        <v>2248.9039847375871</v>
      </c>
      <c r="JH178" s="43">
        <f t="shared" si="203"/>
        <v>46.666666666666657</v>
      </c>
      <c r="JI178" s="2">
        <f t="shared" si="255"/>
        <v>1.4462867232450001</v>
      </c>
      <c r="JJ178" s="43">
        <f>JI178*'DEPRECATED - DT-Prelim Calcs'!$C$21/JD$2/'DEPRECATED - DT-Prelim Calcs'!$C$19/'DEPRECATED - DT-Prelim Calcs'!$C$18*3.39*'DEPRECATED - DT-Prelim Calcs'!$C$20</f>
        <v>29.053734754561201</v>
      </c>
      <c r="JK178" s="36">
        <f t="shared" si="256"/>
        <v>0</v>
      </c>
      <c r="JL178" s="43">
        <f>JJ177*'DEPRECATED - DT-Prelim Calcs'!$C$11+JL177</f>
        <v>-188.27628275278681</v>
      </c>
      <c r="JM178" s="43">
        <f>JM177+0.5*JJ178*'DEPRECATED - DT-Prelim Calcs'!$C$11^2+JL178*'DEPRECATED - DT-Prelim Calcs'!$C$11</f>
        <v>-262400.07094583061</v>
      </c>
      <c r="JN178" s="43">
        <f>MIN('Drive Train'!$F$35-JH177*'DEPRECATED - DT-Prelim Calcs'!$C$21*'Drive Train'!$F$39,JN177+JH$2)</f>
        <v>9.7866666666666671</v>
      </c>
      <c r="JO178" s="43">
        <f>'Drive Train'!$F$35-JH178*'DEPRECATED - DT-Prelim Calcs'!$C$21*'Drive Train'!$F$39</f>
        <v>9.7866666666666671</v>
      </c>
      <c r="JP178" s="1">
        <f>IF(JM178&gt;='Drive Train'!$F$29,1,0)</f>
        <v>0</v>
      </c>
      <c r="JQ178" s="43">
        <f>MIN(JG178,'DEPRECATED - DT-Prelim Calcs'!$C$10)*'DEPRECATED - DT-Prelim Calcs'!$C$11*1000/60/60</f>
        <v>103.33333333333333</v>
      </c>
      <c r="JR178" s="49">
        <f>JR177+'DEPRECATED - DT-Prelim Calcs'!$C$11</f>
        <v>696</v>
      </c>
      <c r="JS178" s="2">
        <f>KC178/'Drive Train'!$F$35</f>
        <v>0.77419354838709686</v>
      </c>
      <c r="JT178" s="36">
        <f>KA178*12*60/(PI() * 'Drive Train'!$F$15)/JS$2*JS178</f>
        <v>-195136.74385810373</v>
      </c>
      <c r="JU178" s="2">
        <f>('DEPRECATED - DT-Prelim Calcs'!$C$6*JS178-JT178)/('DEPRECATED - DT-Prelim Calcs'!$C$6*JS178)*'DEPRECATED - DT-Prelim Calcs'!$C$7*JS178</f>
        <v>147.07788446521235</v>
      </c>
      <c r="JV178" s="43">
        <f>JU178/'DEPRECATED - DT-Prelim Calcs'!$C$7*('DEPRECATED - DT-Prelim Calcs'!$C$8-'DEPRECATED - DT-Prelim Calcs'!$C$9)+'DEPRECATED - DT-Prelim Calcs'!$C$9</f>
        <v>8013.9519148958962</v>
      </c>
      <c r="JW178" s="43">
        <f t="shared" si="204"/>
        <v>49.999999999999993</v>
      </c>
      <c r="JX178" s="2">
        <f t="shared" si="257"/>
        <v>1.4462867232450001</v>
      </c>
      <c r="JY178" s="43">
        <f>JX178*'DEPRECATED - DT-Prelim Calcs'!$C$21/JS$2/'DEPRECATED - DT-Prelim Calcs'!$C$19/'DEPRECATED - DT-Prelim Calcs'!$C$18*3.39*'DEPRECATED - DT-Prelim Calcs'!$C$20</f>
        <v>29.053734754561201</v>
      </c>
      <c r="JZ178" s="36">
        <f t="shared" si="258"/>
        <v>0</v>
      </c>
      <c r="KA178" s="43">
        <f>JY177*'DEPRECATED - DT-Prelim Calcs'!$C$11+KA177</f>
        <v>-733.18846409921332</v>
      </c>
      <c r="KB178" s="43">
        <f>KB177+0.5*JY178*'DEPRECATED - DT-Prelim Calcs'!$C$11^2+KA178*'DEPRECATED - DT-Prelim Calcs'!$C$11</f>
        <v>-280808.96023154398</v>
      </c>
      <c r="KC178" s="43">
        <f>MIN('Drive Train'!$F$35-JW177*'DEPRECATED - DT-Prelim Calcs'!$C$21*'Drive Train'!$F$39,KC177+JW$2)</f>
        <v>9.6000000000000014</v>
      </c>
      <c r="KD178" s="43">
        <f>'Drive Train'!$F$35-JW178*'DEPRECATED - DT-Prelim Calcs'!$C$21*'Drive Train'!$F$39</f>
        <v>9.6000000000000014</v>
      </c>
      <c r="KE178" s="1">
        <f>IF(KB178&gt;='Drive Train'!$F$29,1,0)</f>
        <v>0</v>
      </c>
      <c r="KF178" s="43">
        <f>MIN(JV178,'DEPRECATED - DT-Prelim Calcs'!$C$10)*'DEPRECATED - DT-Prelim Calcs'!$C$11*1000/60/60</f>
        <v>103.33333333333333</v>
      </c>
      <c r="KG178" s="49">
        <f>KG177+'DEPRECATED - DT-Prelim Calcs'!$C$11</f>
        <v>696</v>
      </c>
      <c r="KH178" s="2">
        <f>KR178/'Drive Train'!$F$35</f>
        <v>0.75913978494623657</v>
      </c>
      <c r="KI178" s="36">
        <f>KP178*12*60/(PI() * 'Drive Train'!$F$15)/KH$2*KH178</f>
        <v>-101396.61758597905</v>
      </c>
      <c r="KJ178" s="2">
        <f>('DEPRECATED - DT-Prelim Calcs'!$C$6*KH178-KI178)/('DEPRECATED - DT-Prelim Calcs'!$C$6*KH178)*'DEPRECATED - DT-Prelim Calcs'!$C$7*KH178</f>
        <v>78.098004537830732</v>
      </c>
      <c r="KK178" s="43">
        <f>KJ178/'DEPRECATED - DT-Prelim Calcs'!$C$7*('DEPRECATED - DT-Prelim Calcs'!$C$8-'DEPRECATED - DT-Prelim Calcs'!$C$9)+'DEPRECATED - DT-Prelim Calcs'!$C$9</f>
        <v>4256.0927845236138</v>
      </c>
      <c r="KL178" s="43">
        <f t="shared" si="205"/>
        <v>53.333333333333329</v>
      </c>
      <c r="KM178" s="2">
        <f t="shared" si="259"/>
        <v>1.4462867232450001</v>
      </c>
      <c r="KN178" s="43">
        <f>KM178*'DEPRECATED - DT-Prelim Calcs'!$C$21/KH$2/'DEPRECATED - DT-Prelim Calcs'!$C$19/'DEPRECATED - DT-Prelim Calcs'!$C$18*3.39*'DEPRECATED - DT-Prelim Calcs'!$C$20</f>
        <v>29.053734754561201</v>
      </c>
      <c r="KO178" s="36">
        <f t="shared" si="260"/>
        <v>0</v>
      </c>
      <c r="KP178" s="43">
        <f>KN177*'DEPRECATED - DT-Prelim Calcs'!$C$11+KP177</f>
        <v>-388.53292949779382</v>
      </c>
      <c r="KQ178" s="43">
        <f>KQ177+0.5*KN178*'DEPRECATED - DT-Prelim Calcs'!$C$11^2+KP178*'DEPRECATED - DT-Prelim Calcs'!$C$11</f>
        <v>-290096.22969303839</v>
      </c>
      <c r="KR178" s="43">
        <f>MIN('Drive Train'!$F$35-KL177*'DEPRECATED - DT-Prelim Calcs'!$C$21*'Drive Train'!$F$39,KR177+KL$2)</f>
        <v>9.413333333333334</v>
      </c>
      <c r="KS178" s="43">
        <f>'Drive Train'!$F$35-KL178*'DEPRECATED - DT-Prelim Calcs'!$C$21*'Drive Train'!$F$39</f>
        <v>9.413333333333334</v>
      </c>
      <c r="KT178" s="1">
        <f>IF(KQ178&gt;='Drive Train'!$F$29,1,0)</f>
        <v>0</v>
      </c>
      <c r="KU178" s="43">
        <f>MIN(KK178,'DEPRECATED - DT-Prelim Calcs'!$C$10)*'DEPRECATED - DT-Prelim Calcs'!$C$11*1000/60/60</f>
        <v>103.33333333333333</v>
      </c>
      <c r="KV178" s="49">
        <f>KV177+'DEPRECATED - DT-Prelim Calcs'!$C$11</f>
        <v>696</v>
      </c>
      <c r="KW178" s="2">
        <f>LG178/'Drive Train'!$F$35</f>
        <v>0.74408602150537628</v>
      </c>
      <c r="KX178" s="36">
        <f>LE178*12*60/(PI() * 'Drive Train'!$F$15)/KW$2*KW178</f>
        <v>-32001.67432375365</v>
      </c>
      <c r="KY178" s="2">
        <f>('DEPRECATED - DT-Prelim Calcs'!$C$6*KW178-KX178)/('DEPRECATED - DT-Prelim Calcs'!$C$6*KW178)*'DEPRECATED - DT-Prelim Calcs'!$C$7*KW178</f>
        <v>27.014505224309211</v>
      </c>
      <c r="KZ178" s="43">
        <f>KY178/'DEPRECATED - DT-Prelim Calcs'!$C$7*('DEPRECATED - DT-Prelim Calcs'!$C$8-'DEPRECATED - DT-Prelim Calcs'!$C$9)+'DEPRECATED - DT-Prelim Calcs'!$C$9</f>
        <v>1473.1857323690838</v>
      </c>
      <c r="LA178" s="43">
        <f t="shared" si="206"/>
        <v>56.666666666666664</v>
      </c>
      <c r="LB178" s="2">
        <f t="shared" si="261"/>
        <v>1.4462867232450001</v>
      </c>
      <c r="LC178" s="43">
        <f>LB178*'DEPRECATED - DT-Prelim Calcs'!$C$21/KW$2/'DEPRECATED - DT-Prelim Calcs'!$C$19/'DEPRECATED - DT-Prelim Calcs'!$C$18*3.39*'DEPRECATED - DT-Prelim Calcs'!$C$20</f>
        <v>29.053734754561201</v>
      </c>
      <c r="LD178" s="36">
        <f t="shared" si="262"/>
        <v>0</v>
      </c>
      <c r="LE178" s="43">
        <f>LC177*'DEPRECATED - DT-Prelim Calcs'!$C$11+LE177</f>
        <v>-125.1052895672931</v>
      </c>
      <c r="LF178" s="43">
        <f>LF177+0.5*LC178*'DEPRECATED - DT-Prelim Calcs'!$C$11^2+LE178*'DEPRECATED - DT-Prelim Calcs'!$C$11</f>
        <v>-317879.67666697339</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103.33333333333333</v>
      </c>
      <c r="LK178" s="49">
        <f>LK177+'DEPRECATED - DT-Prelim Calcs'!$C$11</f>
        <v>696</v>
      </c>
      <c r="LL178" s="2">
        <f>LV178/'Drive Train'!$F$35</f>
        <v>0.72903225806451621</v>
      </c>
      <c r="LM178" s="36">
        <f>LT178*12*60/(PI() * 'Drive Train'!$F$15)/LL$2*LL178</f>
        <v>-53159.720884936658</v>
      </c>
      <c r="LN178" s="2">
        <f>('DEPRECATED - DT-Prelim Calcs'!$C$6*LL178-LM178)/('DEPRECATED - DT-Prelim Calcs'!$C$6*LL178)*'DEPRECATED - DT-Prelim Calcs'!$C$7*LL178</f>
        <v>42.497388712007997</v>
      </c>
      <c r="LO178" s="43">
        <f>LN178/'DEPRECATED - DT-Prelim Calcs'!$C$7*('DEPRECATED - DT-Prelim Calcs'!$C$8-'DEPRECATED - DT-Prelim Calcs'!$C$9)+'DEPRECATED - DT-Prelim Calcs'!$C$9</f>
        <v>2316.6562507287936</v>
      </c>
      <c r="LP178" s="43">
        <f t="shared" si="207"/>
        <v>60</v>
      </c>
      <c r="LQ178" s="2">
        <f t="shared" si="263"/>
        <v>1.4462867232450001</v>
      </c>
      <c r="LR178" s="43">
        <f>LQ178*'DEPRECATED - DT-Prelim Calcs'!$C$21/LL$2/'DEPRECATED - DT-Prelim Calcs'!$C$19/'DEPRECATED - DT-Prelim Calcs'!$C$18*3.39*'DEPRECATED - DT-Prelim Calcs'!$C$20</f>
        <v>29.053734754561201</v>
      </c>
      <c r="LS178" s="36">
        <f t="shared" si="264"/>
        <v>0</v>
      </c>
      <c r="LT178" s="43">
        <f>LR177*'DEPRECATED - DT-Prelim Calcs'!$C$11+LT177</f>
        <v>-212.11044930223812</v>
      </c>
      <c r="LU178" s="43">
        <f>LU177+0.5*LR178*'DEPRECATED - DT-Prelim Calcs'!$C$11^2+LT178*'DEPRECATED - DT-Prelim Calcs'!$C$11</f>
        <v>-306687.19255670992</v>
      </c>
      <c r="LV178" s="43">
        <f>MIN('Drive Train'!$F$35-LP177*'DEPRECATED - DT-Prelim Calcs'!$C$21*'Drive Train'!$F$39,LV177+LP$2)</f>
        <v>9.0400000000000009</v>
      </c>
      <c r="LW178" s="43">
        <f>'Drive Train'!$F$35-LP178*'DEPRECATED - DT-Prelim Calcs'!$C$21*'Drive Train'!$F$39</f>
        <v>9.0400000000000009</v>
      </c>
      <c r="LX178" s="1">
        <f>IF(LU178&gt;='Drive Train'!$F$29,1,0)</f>
        <v>0</v>
      </c>
      <c r="LY178" s="43">
        <f>MIN(LO178,'DEPRECATED - DT-Prelim Calcs'!$C$10)*'DEPRECATED - DT-Prelim Calcs'!$C$11*1000/60/60</f>
        <v>103.33333333333333</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1"/>
        <v>0</v>
      </c>
      <c r="X179" s="2">
        <f>MAX(MIN(IF(AND(AI178=1,AG179&lt;0),-1,1)*(W179-$C$9)/($C$8-$C$9)*$C$7-$C$29*AE179/T$2 -  AI178*$C$29/2,X$2),MAX(X$4:X178)*-1)</f>
        <v>-0.27672021620693066</v>
      </c>
      <c r="Y179" s="43">
        <f t="shared" si="182"/>
        <v>0</v>
      </c>
      <c r="Z179" s="43">
        <f t="shared" si="183"/>
        <v>0</v>
      </c>
      <c r="AA179" s="43">
        <f t="shared" si="184"/>
        <v>0</v>
      </c>
      <c r="AB179" s="43" t="e">
        <f t="shared" si="185"/>
        <v>#N/A</v>
      </c>
      <c r="AC179" s="36">
        <f t="shared" si="208"/>
        <v>1</v>
      </c>
      <c r="AD179" s="1">
        <f t="shared" si="186"/>
        <v>1</v>
      </c>
      <c r="AE179" s="43">
        <f t="shared" si="187"/>
        <v>0</v>
      </c>
      <c r="AF179" s="43" t="e">
        <f t="shared" si="188"/>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889.49632897085212</v>
      </c>
      <c r="AK179" s="43">
        <f t="shared" si="265"/>
        <v>0</v>
      </c>
      <c r="AL179" s="49">
        <f>AL178+'DEPRECATED - DT-Prelim Calcs'!$C$11</f>
        <v>700</v>
      </c>
      <c r="AM179" s="2">
        <f>AW179/'Drive Train'!$F$35</f>
        <v>1.1249098737639538</v>
      </c>
      <c r="AN179" s="36">
        <f>AU179*12*60/(PI() * 'Drive Train'!$F$15)/AM$2*AM179</f>
        <v>-202.36057088617235</v>
      </c>
      <c r="AO179" s="2">
        <f>('DEPRECATED - DT-Prelim Calcs'!$C$6*AM179-AN179)/('DEPRECATED - DT-Prelim Calcs'!$C$6*AM179)*'DEPRECATED - DT-Prelim Calcs'!$C$7*AM179</f>
        <v>5.4245845301247551</v>
      </c>
      <c r="AP179" s="43">
        <f>AO179/'DEPRECATED - DT-Prelim Calcs'!$C$7*('DEPRECATED - DT-Prelim Calcs'!$C$8-'DEPRECATED - DT-Prelim Calcs'!$C$9)+'DEPRECATED - DT-Prelim Calcs'!$C$9</f>
        <v>297.01841096948289</v>
      </c>
      <c r="AQ179" s="43">
        <f t="shared" si="189"/>
        <v>93</v>
      </c>
      <c r="AR179" s="2">
        <f t="shared" si="209"/>
        <v>1.6936411358605188</v>
      </c>
      <c r="AS179" s="43">
        <f>AR179*'DEPRECATED - DT-Prelim Calcs'!$C$21/AM$2/'DEPRECATED - DT-Prelim Calcs'!$C$19/'DEPRECATED - DT-Prelim Calcs'!$C$18*3.39*'DEPRECATED - DT-Prelim Calcs'!$C$20</f>
        <v>17.011357270950242</v>
      </c>
      <c r="AT179" s="36">
        <f t="shared" si="210"/>
        <v>0</v>
      </c>
      <c r="AU179" s="43">
        <f>AS178*'DEPRECATED - DT-Prelim Calcs'!$C$11+AU178</f>
        <v>-1.0465603572789561</v>
      </c>
      <c r="AV179" s="43">
        <f>AV178+0.5*AS179*'DEPRECATED - DT-Prelim Calcs'!$C$11^2+AU179*'DEPRECATED - DT-Prelim Calcs'!$C$11</f>
        <v>10404.692308192958</v>
      </c>
      <c r="AW179" s="43">
        <f>MIN('Drive Train'!$F$35-AQ178*'DEPRECATED - DT-Prelim Calcs'!$C$21*'Drive Train'!$F$39,AW178+AQ$2)</f>
        <v>13.948882434673028</v>
      </c>
      <c r="AX179" s="43">
        <f>'Drive Train'!$F$35-AQ179*'DEPRECATED - DT-Prelim Calcs'!$C$21*'Drive Train'!$F$39</f>
        <v>7.1920000000000002</v>
      </c>
      <c r="AY179" s="1">
        <f>IF(AV179&gt;='Drive Train'!$F$29,1,0)</f>
        <v>1</v>
      </c>
      <c r="AZ179" s="43">
        <f t="shared" si="211"/>
        <v>103.33333333333333</v>
      </c>
      <c r="BA179" s="49">
        <f>BA178+'DEPRECATED - DT-Prelim Calcs'!$C$11</f>
        <v>700</v>
      </c>
      <c r="BB179" s="2">
        <f>BL179/'Drive Train'!$F$35</f>
        <v>0.57999999999999996</v>
      </c>
      <c r="BC179" s="36">
        <f>BJ179*12*60/(PI() * 'Drive Train'!$F$15)/BB$2*BB179</f>
        <v>13988.316996170995</v>
      </c>
      <c r="BD179" s="2">
        <f>('DEPRECATED - DT-Prelim Calcs'!$C$6*BB179-BC179)/('DEPRECATED - DT-Prelim Calcs'!$C$6*BB179)*'DEPRECATED - DT-Prelim Calcs'!$C$7*BB179</f>
        <v>-7.5627477605081461</v>
      </c>
      <c r="BE179" s="43">
        <f>BD179/'DEPRECATED - DT-Prelim Calcs'!$C$7*('DEPRECATED - DT-Prelim Calcs'!$C$8-'DEPRECATED - DT-Prelim Calcs'!$C$9)+'DEPRECATED - DT-Prelim Calcs'!$C$9</f>
        <v>-410.50043769932432</v>
      </c>
      <c r="BF179" s="43">
        <f t="shared" si="190"/>
        <v>-410.50043769932432</v>
      </c>
      <c r="BG179" s="2">
        <f t="shared" si="212"/>
        <v>-9.4467021082569804</v>
      </c>
      <c r="BH179" s="43">
        <f>BG179*'DEPRECATED - DT-Prelim Calcs'!$C$21/BB$2/'DEPRECATED - DT-Prelim Calcs'!$C$19/'DEPRECATED - DT-Prelim Calcs'!$C$18*3.39*'DEPRECATED - DT-Prelim Calcs'!$C$20</f>
        <v>-137.0561839624192</v>
      </c>
      <c r="BI179" s="36">
        <f t="shared" si="213"/>
        <v>1</v>
      </c>
      <c r="BJ179" s="43">
        <f>BH178*'DEPRECATED - DT-Prelim Calcs'!$C$11+BJ178</f>
        <v>97.138801749018654</v>
      </c>
      <c r="BK179" s="43">
        <f>BK178+0.5*BH179*'DEPRECATED - DT-Prelim Calcs'!$C$11^2+BJ179*'DEPRECATED - DT-Prelim Calcs'!$C$11</f>
        <v>-86443.016931182894</v>
      </c>
      <c r="BL179" s="43">
        <f>MIN('Drive Train'!$F$35-BF178*'DEPRECATED - DT-Prelim Calcs'!$C$21*'Drive Train'!$F$39,BL178+BF$2)</f>
        <v>7.1920000000000002</v>
      </c>
      <c r="BM179" s="43">
        <f>'Drive Train'!$F$35-BF179*'DEPRECATED - DT-Prelim Calcs'!$C$21*'Drive Train'!$F$39</f>
        <v>35.388024511162165</v>
      </c>
      <c r="BN179" s="1">
        <f>IF(BK179&gt;='Drive Train'!$F$29,1,0)</f>
        <v>0</v>
      </c>
      <c r="BO179" s="43">
        <f t="shared" si="214"/>
        <v>-456.11159744369371</v>
      </c>
      <c r="BP179" s="49">
        <f>BP178+'DEPRECATED - DT-Prelim Calcs'!$C$11</f>
        <v>700</v>
      </c>
      <c r="BQ179" s="2">
        <f>CA179/'Drive Train'!$F$35</f>
        <v>0.57999999999999996</v>
      </c>
      <c r="BR179" s="36">
        <f>BY179*12*60/(PI() * 'Drive Train'!$F$15)/BQ$2*BQ179</f>
        <v>-91235.441545266236</v>
      </c>
      <c r="BS179" s="2">
        <f>('DEPRECATED - DT-Prelim Calcs'!$C$6*BQ179-BR179)/('DEPRECATED - DT-Prelim Calcs'!$C$6*BQ179)*'DEPRECATED - DT-Prelim Calcs'!$C$7*BQ179</f>
        <v>69.788259693933966</v>
      </c>
      <c r="BT179" s="43">
        <f>BS179/'DEPRECATED - DT-Prelim Calcs'!$C$7*('DEPRECATED - DT-Prelim Calcs'!$C$8-'DEPRECATED - DT-Prelim Calcs'!$C$9)+'DEPRECATED - DT-Prelim Calcs'!$C$9</f>
        <v>3803.3977295949098</v>
      </c>
      <c r="BU179" s="43">
        <f t="shared" si="191"/>
        <v>93</v>
      </c>
      <c r="BV179" s="2">
        <f t="shared" si="215"/>
        <v>1.5313624128476471</v>
      </c>
      <c r="BW179" s="43">
        <f>BV179*'DEPRECATED - DT-Prelim Calcs'!$C$21/BQ$2/'DEPRECATED - DT-Prelim Calcs'!$C$19/'DEPRECATED - DT-Prelim Calcs'!$C$18*3.39*'DEPRECATED - DT-Prelim Calcs'!$C$20</f>
        <v>29.053734754561201</v>
      </c>
      <c r="BX179" s="36">
        <f t="shared" si="216"/>
        <v>0</v>
      </c>
      <c r="BY179" s="43">
        <f>BW178*'DEPRECATED - DT-Prelim Calcs'!$C$11+BY178</f>
        <v>-484.4905221528557</v>
      </c>
      <c r="BZ179" s="43">
        <f>BZ178+0.5*BW179*'DEPRECATED - DT-Prelim Calcs'!$C$11^2+BY179*'DEPRECATED - DT-Prelim Calcs'!$C$11</f>
        <v>-227924.8773826859</v>
      </c>
      <c r="CA179" s="43">
        <f>MIN('Drive Train'!$F$35-BU178*'DEPRECATED - DT-Prelim Calcs'!$C$21*'Drive Train'!$F$39,CA178+BU$2)</f>
        <v>7.1920000000000002</v>
      </c>
      <c r="CB179" s="43">
        <f>'Drive Train'!$F$35-BU179*'DEPRECATED - DT-Prelim Calcs'!$C$21*'Drive Train'!$F$39</f>
        <v>7.1920000000000002</v>
      </c>
      <c r="CC179" s="1">
        <f>IF(BZ179&gt;='Drive Train'!$F$29,1,0)</f>
        <v>0</v>
      </c>
      <c r="CD179" s="43">
        <f t="shared" si="217"/>
        <v>103.33333333333333</v>
      </c>
      <c r="CE179" s="49">
        <f>CE178+'DEPRECATED - DT-Prelim Calcs'!$C$11</f>
        <v>700</v>
      </c>
      <c r="CF179" s="2">
        <f>CP179/'Drive Train'!$F$35</f>
        <v>0.57999999999999996</v>
      </c>
      <c r="CG179" s="36">
        <f>CN179*12*60/(PI() * 'Drive Train'!$F$15)/CF$2*CF179</f>
        <v>-191991.80190332851</v>
      </c>
      <c r="CH179" s="2">
        <f>('DEPRECATED - DT-Prelim Calcs'!$C$6*CF179-CG179)/('DEPRECATED - DT-Prelim Calcs'!$C$6*CF179)*'DEPRECATED - DT-Prelim Calcs'!$C$7*CF179</f>
        <v>143.85523933018976</v>
      </c>
      <c r="CI179" s="43">
        <f>CH179/'DEPRECATED - DT-Prelim Calcs'!$C$7*('DEPRECATED - DT-Prelim Calcs'!$C$8-'DEPRECATED - DT-Prelim Calcs'!$C$9)+'DEPRECATED - DT-Prelim Calcs'!$C$9</f>
        <v>7838.3899038088439</v>
      </c>
      <c r="CJ179" s="43">
        <f t="shared" si="192"/>
        <v>93</v>
      </c>
      <c r="CK179" s="2">
        <f t="shared" si="218"/>
        <v>1.2396743342100003</v>
      </c>
      <c r="CL179" s="43">
        <f>CK179*'DEPRECATED - DT-Prelim Calcs'!$C$21/CF$2/'DEPRECATED - DT-Prelim Calcs'!$C$19/'DEPRECATED - DT-Prelim Calcs'!$C$18*3.39*'DEPRECATED - DT-Prelim Calcs'!$C$20</f>
        <v>29.053734754561205</v>
      </c>
      <c r="CM179" s="36">
        <f t="shared" si="219"/>
        <v>0</v>
      </c>
      <c r="CN179" s="43">
        <f>CL178*'DEPRECATED - DT-Prelim Calcs'!$C$11+CN178</f>
        <v>-825.34213794330026</v>
      </c>
      <c r="CO179" s="43">
        <f>CO178+0.5*CL179*'DEPRECATED - DT-Prelim Calcs'!$C$11^2+CN179*'DEPRECATED - DT-Prelim Calcs'!$C$11</f>
        <v>-414899.39526448096</v>
      </c>
      <c r="CP179" s="43">
        <f>MIN('Drive Train'!$F$35-CJ178*'DEPRECATED - DT-Prelim Calcs'!$C$21*'Drive Train'!$F$39,CP178+CJ$2)</f>
        <v>7.1920000000000002</v>
      </c>
      <c r="CQ179" s="43">
        <f>'Drive Train'!$F$35-CJ179*'DEPRECATED - DT-Prelim Calcs'!$C$21*'Drive Train'!$F$39</f>
        <v>7.1920000000000002</v>
      </c>
      <c r="CR179" s="1">
        <f>IF(CO179&gt;='Drive Train'!$F$29,1,0)</f>
        <v>0</v>
      </c>
      <c r="CS179" s="43">
        <f t="shared" si="220"/>
        <v>103.33333333333333</v>
      </c>
      <c r="CT179" s="49">
        <f>CT178+'DEPRECATED - DT-Prelim Calcs'!$C$11</f>
        <v>700</v>
      </c>
      <c r="CU179" s="2">
        <f>DE179/'Drive Train'!$F$35</f>
        <v>0.57999999999999996</v>
      </c>
      <c r="CV179" s="36">
        <f>DC179*12*60/(PI() * 'Drive Train'!$F$15)/CU$2*CU179</f>
        <v>-194672.09909043941</v>
      </c>
      <c r="CW179" s="2">
        <f>('DEPRECATED - DT-Prelim Calcs'!$C$6*CU179-CV179)/('DEPRECATED - DT-Prelim Calcs'!$C$6*CU179)*'DEPRECATED - DT-Prelim Calcs'!$C$7*CU179</f>
        <v>145.82555183921016</v>
      </c>
      <c r="CX179" s="43">
        <f>CW179/'DEPRECATED - DT-Prelim Calcs'!$C$7*('DEPRECATED - DT-Prelim Calcs'!$C$8-'DEPRECATED - DT-Prelim Calcs'!$C$9)+'DEPRECATED - DT-Prelim Calcs'!$C$9</f>
        <v>7945.7278240763735</v>
      </c>
      <c r="CY179" s="43">
        <f t="shared" si="193"/>
        <v>93</v>
      </c>
      <c r="CZ179" s="2">
        <f t="shared" si="221"/>
        <v>1.0413264407364002</v>
      </c>
      <c r="DA179" s="43">
        <f>CZ179*'DEPRECATED - DT-Prelim Calcs'!$C$21/CU$2/'DEPRECATED - DT-Prelim Calcs'!$C$19/'DEPRECATED - DT-Prelim Calcs'!$C$18*3.39*'DEPRECATED - DT-Prelim Calcs'!$C$20</f>
        <v>29.053734754561201</v>
      </c>
      <c r="DB179" s="36">
        <f t="shared" si="222"/>
        <v>0</v>
      </c>
      <c r="DC179" s="43">
        <f>DA178*'DEPRECATED - DT-Prelim Calcs'!$C$11+DC178</f>
        <v>-702.96601880624019</v>
      </c>
      <c r="DD179" s="43">
        <f>DD178+0.5*DA179*'DEPRECATED - DT-Prelim Calcs'!$C$11^2+DC179*'DEPRECATED - DT-Prelim Calcs'!$C$11</f>
        <v>-703715.12260061258</v>
      </c>
      <c r="DE179" s="43">
        <f>MIN('Drive Train'!$F$35-CY178*'DEPRECATED - DT-Prelim Calcs'!$C$21*'Drive Train'!$F$39,DE178+CY$2)</f>
        <v>7.1920000000000002</v>
      </c>
      <c r="DF179" s="43">
        <f>'Drive Train'!$F$35-CY179*'DEPRECATED - DT-Prelim Calcs'!$C$21*'Drive Train'!$F$39</f>
        <v>7.1920000000000002</v>
      </c>
      <c r="DG179" s="1">
        <f>IF(DD179&gt;='Drive Train'!$F$29,1,0)</f>
        <v>0</v>
      </c>
      <c r="DH179" s="43">
        <f t="shared" si="223"/>
        <v>103.33333333333333</v>
      </c>
      <c r="DI179" s="49">
        <f>DI178+'DEPRECATED - DT-Prelim Calcs'!$C$11</f>
        <v>700</v>
      </c>
      <c r="DJ179" s="2">
        <f>DT179/'Drive Train'!$F$35</f>
        <v>0.57999999999999996</v>
      </c>
      <c r="DK179" s="36">
        <f>DR179*12*60/(PI() * 'Drive Train'!$F$15)/DJ$2*DJ179</f>
        <v>-202524.94393715161</v>
      </c>
      <c r="DL179" s="2">
        <f>('DEPRECATED - DT-Prelim Calcs'!$C$6*DJ179-DK179)/('DEPRECATED - DT-Prelim Calcs'!$C$6*DJ179)*'DEPRECATED - DT-Prelim Calcs'!$C$7*DJ179</f>
        <v>151.59825439894064</v>
      </c>
      <c r="DM179" s="43">
        <f>DL179/'DEPRECATED - DT-Prelim Calcs'!$C$7*('DEPRECATED - DT-Prelim Calcs'!$C$8-'DEPRECATED - DT-Prelim Calcs'!$C$9)+'DEPRECATED - DT-Prelim Calcs'!$C$9</f>
        <v>8260.2108739721389</v>
      </c>
      <c r="DN179" s="43">
        <f t="shared" si="194"/>
        <v>93</v>
      </c>
      <c r="DO179" s="2">
        <f t="shared" si="224"/>
        <v>0.89769520753137932</v>
      </c>
      <c r="DP179" s="43">
        <f>DO179*'DEPRECATED - DT-Prelim Calcs'!$C$21/DJ$2/'DEPRECATED - DT-Prelim Calcs'!$C$19/'DEPRECATED - DT-Prelim Calcs'!$C$18*3.39*'DEPRECATED - DT-Prelim Calcs'!$C$20</f>
        <v>29.053734754561201</v>
      </c>
      <c r="DQ179" s="36">
        <f t="shared" si="225"/>
        <v>0</v>
      </c>
      <c r="DR179" s="43">
        <f>DP178*'DEPRECATED - DT-Prelim Calcs'!$C$11+DR178</f>
        <v>-630.4507293317879</v>
      </c>
      <c r="DS179" s="43">
        <f>DS178+0.5*DP179*'DEPRECATED - DT-Prelim Calcs'!$C$11^2+DR179*'DEPRECATED - DT-Prelim Calcs'!$C$11</f>
        <v>-1170267.8694385653</v>
      </c>
      <c r="DT179" s="43">
        <f>MIN('Drive Train'!$F$35-DN178*'DEPRECATED - DT-Prelim Calcs'!$C$21*'Drive Train'!$F$39,DT178+DN$2)</f>
        <v>7.1920000000000002</v>
      </c>
      <c r="DU179" s="43">
        <f>'Drive Train'!$F$35-DN179*'DEPRECATED - DT-Prelim Calcs'!$C$21*'Drive Train'!$F$39</f>
        <v>7.1920000000000002</v>
      </c>
      <c r="DV179" s="1">
        <f>IF(DS179&gt;='Drive Train'!$F$29,1,0)</f>
        <v>0</v>
      </c>
      <c r="DW179" s="43">
        <f t="shared" si="226"/>
        <v>103.33333333333333</v>
      </c>
      <c r="DX179" s="49">
        <f>DX178+'DEPRECATED - DT-Prelim Calcs'!$C$11</f>
        <v>700</v>
      </c>
      <c r="DY179" s="2">
        <f>EI179/'Drive Train'!$F$35</f>
        <v>0.57999999999999996</v>
      </c>
      <c r="DZ179" s="36">
        <f>EG179*12*60/(PI() * 'Drive Train'!$F$15)/DY$2*DY179</f>
        <v>-1229815.4098498828</v>
      </c>
      <c r="EA179" s="2">
        <f>('DEPRECATED - DT-Prelim Calcs'!$C$6*DY179-DZ179)/('DEPRECATED - DT-Prelim Calcs'!$C$6*DY179)*'DEPRECATED - DT-Prelim Calcs'!$C$7*DY179</f>
        <v>906.76945896488257</v>
      </c>
      <c r="EB179" s="43">
        <f>EA179/'DEPRECATED - DT-Prelim Calcs'!$C$7*('DEPRECATED - DT-Prelim Calcs'!$C$8-'DEPRECATED - DT-Prelim Calcs'!$C$9)+'DEPRECATED - DT-Prelim Calcs'!$C$9</f>
        <v>49400.134704803299</v>
      </c>
      <c r="EC179" s="43">
        <f t="shared" si="195"/>
        <v>93</v>
      </c>
      <c r="ED179" s="2">
        <f t="shared" si="227"/>
        <v>0.78888366722454539</v>
      </c>
      <c r="EE179" s="43">
        <f>ED179*'DEPRECATED - DT-Prelim Calcs'!$C$21/DY$2/'DEPRECATED - DT-Prelim Calcs'!$C$19/'DEPRECATED - DT-Prelim Calcs'!$C$18*3.39*'DEPRECATED - DT-Prelim Calcs'!$C$20</f>
        <v>29.053734754561201</v>
      </c>
      <c r="EF179" s="36">
        <f t="shared" si="228"/>
        <v>0</v>
      </c>
      <c r="EG179" s="43">
        <f>EE178*'DEPRECATED - DT-Prelim Calcs'!$C$11+EG178</f>
        <v>-3364.3147482200566</v>
      </c>
      <c r="EH179" s="43">
        <f>EH178+0.5*EE179*'DEPRECATED - DT-Prelim Calcs'!$C$11^2+EG179*'DEPRECATED - DT-Prelim Calcs'!$C$11</f>
        <v>-1168625.6354548533</v>
      </c>
      <c r="EI179" s="43">
        <f>MIN('Drive Train'!$F$35-EC178*'DEPRECATED - DT-Prelim Calcs'!$C$21*'Drive Train'!$F$39,EI178+EC$2)</f>
        <v>7.1920000000000002</v>
      </c>
      <c r="EJ179" s="43">
        <f>'Drive Train'!$F$35-EC179*'DEPRECATED - DT-Prelim Calcs'!$C$21*'Drive Train'!$F$39</f>
        <v>7.1920000000000002</v>
      </c>
      <c r="EK179" s="1">
        <f>IF(EH179&gt;='Drive Train'!$F$29,1,0)</f>
        <v>0</v>
      </c>
      <c r="EL179" s="43">
        <f t="shared" si="229"/>
        <v>103.33333333333333</v>
      </c>
      <c r="EM179" s="49">
        <f>EM178+'DEPRECATED - DT-Prelim Calcs'!$C$11</f>
        <v>700</v>
      </c>
      <c r="EN179" s="2">
        <f>EX179/'Drive Train'!$F$35</f>
        <v>0.57999999999999996</v>
      </c>
      <c r="EO179" s="36">
        <f>EV179*12*60/(PI() * 'Drive Train'!$F$15)/EN$2*EN179</f>
        <v>-1084556.9251745744</v>
      </c>
      <c r="EP179" s="2">
        <f>('DEPRECATED - DT-Prelim Calcs'!$C$6*EN179-EO179)/('DEPRECATED - DT-Prelim Calcs'!$C$6*EN179)*'DEPRECATED - DT-Prelim Calcs'!$C$7*EN179</f>
        <v>799.98853527723406</v>
      </c>
      <c r="EQ179" s="43">
        <f>EP179/'DEPRECATED - DT-Prelim Calcs'!$C$7*('DEPRECATED - DT-Prelim Calcs'!$C$8-'DEPRECATED - DT-Prelim Calcs'!$C$9)+'DEPRECATED - DT-Prelim Calcs'!$C$9</f>
        <v>43582.964981520963</v>
      </c>
      <c r="ER179" s="43">
        <f t="shared" si="196"/>
        <v>93</v>
      </c>
      <c r="ES179" s="2">
        <f t="shared" si="230"/>
        <v>0.7035989464435134</v>
      </c>
      <c r="ET179" s="43">
        <f>ES179*'DEPRECATED - DT-Prelim Calcs'!$C$21/EN$2/'DEPRECATED - DT-Prelim Calcs'!$C$19/'DEPRECATED - DT-Prelim Calcs'!$C$18*3.39*'DEPRECATED - DT-Prelim Calcs'!$C$20</f>
        <v>29.053734754561201</v>
      </c>
      <c r="EU179" s="36">
        <f t="shared" si="231"/>
        <v>0</v>
      </c>
      <c r="EV179" s="43">
        <f>ET178*'DEPRECATED - DT-Prelim Calcs'!$C$11+EV178</f>
        <v>-2646.1914169993615</v>
      </c>
      <c r="EW179" s="43">
        <f>EW178+0.5*ET179*'DEPRECATED - DT-Prelim Calcs'!$C$11^2+EV179*'DEPRECATED - DT-Prelim Calcs'!$C$11</f>
        <v>-2074150.1767913899</v>
      </c>
      <c r="EX179" s="43">
        <f>MIN('Drive Train'!$F$35-ER178*'DEPRECATED - DT-Prelim Calcs'!$C$21*'Drive Train'!$F$39,EX178+ER$2)</f>
        <v>7.1920000000000002</v>
      </c>
      <c r="EY179" s="43">
        <f>'Drive Train'!$F$35-ER179*'DEPRECATED - DT-Prelim Calcs'!$C$21*'Drive Train'!$F$39</f>
        <v>7.1920000000000002</v>
      </c>
      <c r="EZ179" s="1">
        <f>IF(EW179&gt;='Drive Train'!$F$29,1,0)</f>
        <v>0</v>
      </c>
      <c r="FA179" s="43">
        <f t="shared" si="232"/>
        <v>103.33333333333333</v>
      </c>
      <c r="FB179" s="49">
        <f>FB178+'DEPRECATED - DT-Prelim Calcs'!$C$11</f>
        <v>700</v>
      </c>
      <c r="FC179" s="2">
        <f>FM179/'Drive Train'!$F$35</f>
        <v>0.57999999999999996</v>
      </c>
      <c r="FD179" s="36">
        <f>FK179*12*60/(PI() * 'Drive Train'!$F$15)/FC$2*FC179</f>
        <v>-1550094.9553765298</v>
      </c>
      <c r="FE179" s="2">
        <f>('DEPRECATED - DT-Prelim Calcs'!$C$6*FC179-FD179)/('DEPRECATED - DT-Prelim Calcs'!$C$6*FC179)*'DEPRECATED - DT-Prelim Calcs'!$C$7*FC179</f>
        <v>1142.2100653159757</v>
      </c>
      <c r="FF179" s="43">
        <f>FE179/'DEPRECATED - DT-Prelim Calcs'!$C$7*('DEPRECATED - DT-Prelim Calcs'!$C$8-'DEPRECATED - DT-Prelim Calcs'!$C$9)+'DEPRECATED - DT-Prelim Calcs'!$C$9</f>
        <v>62226.376692586731</v>
      </c>
      <c r="FG179" s="43">
        <f t="shared" si="197"/>
        <v>93</v>
      </c>
      <c r="FH179" s="2">
        <f t="shared" si="233"/>
        <v>0.63495514679048781</v>
      </c>
      <c r="FI179" s="43">
        <f>FH179*'DEPRECATED - DT-Prelim Calcs'!$C$21/FC$2/'DEPRECATED - DT-Prelim Calcs'!$C$19/'DEPRECATED - DT-Prelim Calcs'!$C$18*3.39*'DEPRECATED - DT-Prelim Calcs'!$C$20</f>
        <v>29.053734754561205</v>
      </c>
      <c r="FJ179" s="36">
        <f t="shared" si="234"/>
        <v>0</v>
      </c>
      <c r="FK179" s="43">
        <f>FI178*'DEPRECATED - DT-Prelim Calcs'!$C$11+FK178</f>
        <v>-3413.0690525494147</v>
      </c>
      <c r="FL179" s="43">
        <f>FL178+0.5*FI179*'DEPRECATED - DT-Prelim Calcs'!$C$11^2+FK179*'DEPRECATED - DT-Prelim Calcs'!$C$11</f>
        <v>-2573622.0915686656</v>
      </c>
      <c r="FM179" s="43">
        <f>MIN('Drive Train'!$F$35-FG178*'DEPRECATED - DT-Prelim Calcs'!$C$21*'Drive Train'!$F$39,FM178+FG$2)</f>
        <v>7.1920000000000002</v>
      </c>
      <c r="FN179" s="43">
        <f>'Drive Train'!$F$35-FG179*'DEPRECATED - DT-Prelim Calcs'!$C$21*'Drive Train'!$F$39</f>
        <v>7.1920000000000002</v>
      </c>
      <c r="FO179" s="1">
        <f>IF(FL179&gt;='Drive Train'!$F$29,1,0)</f>
        <v>0</v>
      </c>
      <c r="FP179" s="43">
        <f t="shared" si="235"/>
        <v>103.33333333333333</v>
      </c>
      <c r="FQ179" s="49">
        <f>FQ178+'DEPRECATED - DT-Prelim Calcs'!$C$11</f>
        <v>700</v>
      </c>
      <c r="FR179" s="2">
        <f>GB179/'Drive Train'!$F$35</f>
        <v>0.57999999999999996</v>
      </c>
      <c r="FS179" s="36">
        <f>FZ179*12*60/(PI() * 'Drive Train'!$F$15)/FR$2*FR179</f>
        <v>-520666.04791958455</v>
      </c>
      <c r="FT179" s="2">
        <f>('DEPRECATED - DT-Prelim Calcs'!$C$6*FR179-FS179)/('DEPRECATED - DT-Prelim Calcs'!$C$6*FR179)*'DEPRECATED - DT-Prelim Calcs'!$C$7*FR179</f>
        <v>385.4668715897887</v>
      </c>
      <c r="FU179" s="43">
        <f>FT179/'DEPRECATED - DT-Prelim Calcs'!$C$7*('DEPRECATED - DT-Prelim Calcs'!$C$8-'DEPRECATED - DT-Prelim Calcs'!$C$9)+'DEPRECATED - DT-Prelim Calcs'!$C$9</f>
        <v>21000.81464630938</v>
      </c>
      <c r="FV179" s="43">
        <f t="shared" si="198"/>
        <v>93</v>
      </c>
      <c r="FW179" s="2">
        <f t="shared" si="236"/>
        <v>0.57851468929799987</v>
      </c>
      <c r="FX179" s="43">
        <f>FW179*'DEPRECATED - DT-Prelim Calcs'!$C$21/FR$2/'DEPRECATED - DT-Prelim Calcs'!$C$19/'DEPRECATED - DT-Prelim Calcs'!$C$18*3.39*'DEPRECATED - DT-Prelim Calcs'!$C$20</f>
        <v>29.053734754561201</v>
      </c>
      <c r="FY179" s="36">
        <f t="shared" si="237"/>
        <v>0</v>
      </c>
      <c r="FZ179" s="43">
        <f>FX178*'DEPRECATED - DT-Prelim Calcs'!$C$11+FZ178</f>
        <v>-1044.5214758095772</v>
      </c>
      <c r="GA179" s="43">
        <f>GA178+0.5*FX179*'DEPRECATED - DT-Prelim Calcs'!$C$11^2+FZ179*'DEPRECATED - DT-Prelim Calcs'!$C$11</f>
        <v>-2644928.4389824132</v>
      </c>
      <c r="GB179" s="43">
        <f>MIN('Drive Train'!$F$35-FV178*'DEPRECATED - DT-Prelim Calcs'!$C$21*'Drive Train'!$F$39,GB178+FV$2)</f>
        <v>7.1920000000000002</v>
      </c>
      <c r="GC179" s="43">
        <f>'Drive Train'!$F$35-FV179*'DEPRECATED - DT-Prelim Calcs'!$C$21*'Drive Train'!$F$39</f>
        <v>7.1920000000000002</v>
      </c>
      <c r="GD179" s="1">
        <f>IF(GA179&gt;='Drive Train'!$F$29,1,0)</f>
        <v>0</v>
      </c>
      <c r="GE179" s="43">
        <f t="shared" si="238"/>
        <v>103.33333333333333</v>
      </c>
      <c r="GF179" s="49">
        <f>GF178+'DEPRECATED - DT-Prelim Calcs'!$C$11</f>
        <v>700</v>
      </c>
      <c r="GG179" s="2">
        <f>GQ179/'Drive Train'!$F$35</f>
        <v>0.86451612903225805</v>
      </c>
      <c r="GH179" s="36">
        <f>GO179*12*60/(PI() * 'Drive Train'!$F$15)/GG$2*GG179</f>
        <v>-94332.264884421849</v>
      </c>
      <c r="GI179" s="2">
        <f>('DEPRECATED - DT-Prelim Calcs'!$C$6*GG179-GH179)/('DEPRECATED - DT-Prelim Calcs'!$C$6*GG179)*'DEPRECATED - DT-Prelim Calcs'!$C$7*GG179</f>
        <v>73.399145270230022</v>
      </c>
      <c r="GJ179" s="43">
        <f>GI179/'DEPRECATED - DT-Prelim Calcs'!$C$7*('DEPRECATED - DT-Prelim Calcs'!$C$8-'DEPRECATED - DT-Prelim Calcs'!$C$9)+'DEPRECATED - DT-Prelim Calcs'!$C$9</f>
        <v>4000.1101527811875</v>
      </c>
      <c r="GK179" s="43">
        <f t="shared" si="239"/>
        <v>29.999999999999982</v>
      </c>
      <c r="GL179" s="2">
        <f t="shared" si="240"/>
        <v>1.4462867232450001</v>
      </c>
      <c r="GM179" s="43">
        <f>GL179*'DEPRECATED - DT-Prelim Calcs'!$C$21/GG$2/'DEPRECATED - DT-Prelim Calcs'!$C$19/'DEPRECATED - DT-Prelim Calcs'!$C$18*3.39*'DEPRECATED - DT-Prelim Calcs'!$C$20</f>
        <v>29.053734754561201</v>
      </c>
      <c r="GN179" s="36">
        <f t="shared" si="241"/>
        <v>0</v>
      </c>
      <c r="GO179" s="43">
        <f>GM178*'DEPRECATED - DT-Prelim Calcs'!$C$11+GO178</f>
        <v>-317.40464555966594</v>
      </c>
      <c r="GP179" s="43">
        <f>GP178+0.5*GM179*'DEPRECATED - DT-Prelim Calcs'!$C$11^2+GO179*'DEPRECATED - DT-Prelim Calcs'!$C$11</f>
        <v>-239362.72984771052</v>
      </c>
      <c r="GQ179" s="43">
        <f>MIN('Drive Train'!$F$35-GK178*'DEPRECATED - DT-Prelim Calcs'!$C$21*'Drive Train'!$F$39,GQ178+GK$2)</f>
        <v>10.72</v>
      </c>
      <c r="GR179" s="43">
        <f>'Drive Train'!$F$35-GK179*'DEPRECATED - DT-Prelim Calcs'!$C$21*'Drive Train'!$F$39</f>
        <v>10.72</v>
      </c>
      <c r="GS179" s="1">
        <f>IF(GP179&gt;='Drive Train'!$F$29,1,0)</f>
        <v>0</v>
      </c>
      <c r="GT179" s="43">
        <f t="shared" si="242"/>
        <v>33.333333333333314</v>
      </c>
      <c r="GU179" s="49">
        <f>GU178+'DEPRECATED - DT-Prelim Calcs'!$C$11</f>
        <v>700</v>
      </c>
      <c r="GV179" s="2">
        <f>HF179/'Drive Train'!$F$35</f>
        <v>0.84946236559139798</v>
      </c>
      <c r="GW179" s="36">
        <f>HD179*12*60/(PI() * 'Drive Train'!$F$15)/GV$2*GV179</f>
        <v>18830.739570046964</v>
      </c>
      <c r="GX179" s="2">
        <f>('DEPRECATED - DT-Prelim Calcs'!$C$6*GV179-GW179)/('DEPRECATED - DT-Prelim Calcs'!$C$6*GV179)*'DEPRECATED - DT-Prelim Calcs'!$C$7*GV179</f>
        <v>-9.8586811579657265</v>
      </c>
      <c r="GY179" s="43">
        <f>GX179/'DEPRECATED - DT-Prelim Calcs'!$C$7*('DEPRECATED - DT-Prelim Calcs'!$C$8-'DEPRECATED - DT-Prelim Calcs'!$C$9)+'DEPRECATED - DT-Prelim Calcs'!$C$9</f>
        <v>-535.57740636678955</v>
      </c>
      <c r="GZ179" s="43">
        <f t="shared" si="199"/>
        <v>-535.57740636678955</v>
      </c>
      <c r="HA179" s="2">
        <f t="shared" si="243"/>
        <v>-11.590315288253066</v>
      </c>
      <c r="HB179" s="43">
        <f>HA179*'DEPRECATED - DT-Prelim Calcs'!$C$21/GV$2/'DEPRECATED - DT-Prelim Calcs'!$C$19/'DEPRECATED - DT-Prelim Calcs'!$C$18*3.39*'DEPRECATED - DT-Prelim Calcs'!$C$20</f>
        <v>-232.83208003949588</v>
      </c>
      <c r="HC179" s="36">
        <f t="shared" si="244"/>
        <v>1</v>
      </c>
      <c r="HD179" s="43">
        <f>HB178*'DEPRECATED - DT-Prelim Calcs'!$C$11+HD178</f>
        <v>64.483611320062835</v>
      </c>
      <c r="HE179" s="43">
        <f>HE178+0.5*HB179*'DEPRECATED - DT-Prelim Calcs'!$C$11^2+HD179*'DEPRECATED - DT-Prelim Calcs'!$C$11</f>
        <v>-235279.19779761811</v>
      </c>
      <c r="HF179" s="43">
        <f>MIN('Drive Train'!$F$35-GZ178*'DEPRECATED - DT-Prelim Calcs'!$C$21*'Drive Train'!$F$39,HF178+GZ$2)</f>
        <v>10.533333333333335</v>
      </c>
      <c r="HG179" s="43">
        <f>'Drive Train'!$F$35-GZ179*'DEPRECATED - DT-Prelim Calcs'!$C$21*'Drive Train'!$F$39</f>
        <v>42.392334756540215</v>
      </c>
      <c r="HH179" s="1">
        <f>IF(HE179&gt;='Drive Train'!$F$29,1,0)</f>
        <v>0</v>
      </c>
      <c r="HI179" s="43">
        <f t="shared" si="245"/>
        <v>-595.08600707421067</v>
      </c>
      <c r="HJ179" s="49">
        <f>HJ178+'DEPRECATED - DT-Prelim Calcs'!$C$11</f>
        <v>700</v>
      </c>
      <c r="HK179" s="2">
        <f>HU179/'Drive Train'!$F$35</f>
        <v>2.8553879468579155</v>
      </c>
      <c r="HL179" s="36">
        <f>HS179*12*60/(PI() * 'Drive Train'!$F$15)/HK$2*HK179</f>
        <v>-658894.6562675864</v>
      </c>
      <c r="HM179" s="2">
        <f>('DEPRECATED - DT-Prelim Calcs'!$C$6*HK179-HL179)/('DEPRECATED - DT-Prelim Calcs'!$C$6*HK179)*'DEPRECATED - DT-Prelim Calcs'!$C$7*HK179</f>
        <v>497.75163434458506</v>
      </c>
      <c r="HN179" s="43">
        <f>HM179/'DEPRECATED - DT-Prelim Calcs'!$C$7*('DEPRECATED - DT-Prelim Calcs'!$C$8-'DEPRECATED - DT-Prelim Calcs'!$C$9)+'DEPRECATED - DT-Prelim Calcs'!$C$9</f>
        <v>27117.820378473662</v>
      </c>
      <c r="HO179" s="43">
        <f t="shared" si="200"/>
        <v>36.66666666666665</v>
      </c>
      <c r="HP179" s="2">
        <f t="shared" si="246"/>
        <v>1.4462867232450001</v>
      </c>
      <c r="HQ179" s="43">
        <f>HP179*'DEPRECATED - DT-Prelim Calcs'!$C$21/HK$2/'DEPRECATED - DT-Prelim Calcs'!$C$19/'DEPRECATED - DT-Prelim Calcs'!$C$18*3.39*'DEPRECATED - DT-Prelim Calcs'!$C$20</f>
        <v>29.053734754561201</v>
      </c>
      <c r="HR179" s="36">
        <f t="shared" si="247"/>
        <v>0</v>
      </c>
      <c r="HS179" s="43">
        <f>HQ178*'DEPRECATED - DT-Prelim Calcs'!$C$11+HS178</f>
        <v>-671.2386892015968</v>
      </c>
      <c r="HT179" s="43">
        <f>HT178+0.5*HQ179*'DEPRECATED - DT-Prelim Calcs'!$C$11^2+HS179*'DEPRECATED - DT-Prelim Calcs'!$C$11</f>
        <v>-252511.34935751127</v>
      </c>
      <c r="HU179" s="43">
        <f>MIN('Drive Train'!$F$35-HO178*'DEPRECATED - DT-Prelim Calcs'!$C$21*'Drive Train'!$F$39,HU178+HO$2)</f>
        <v>35.406810541038155</v>
      </c>
      <c r="HV179" s="43">
        <f>'Drive Train'!$F$35-HO179*'DEPRECATED - DT-Prelim Calcs'!$C$21*'Drive Train'!$F$39</f>
        <v>10.346666666666668</v>
      </c>
      <c r="HW179" s="1">
        <f>IF(HT179&gt;='Drive Train'!$F$29,1,0)</f>
        <v>0</v>
      </c>
      <c r="HX179" s="43">
        <f t="shared" si="248"/>
        <v>40.740740740740726</v>
      </c>
      <c r="HY179" s="49">
        <f>HY178+'DEPRECATED - DT-Prelim Calcs'!$C$11</f>
        <v>700</v>
      </c>
      <c r="HZ179" s="2">
        <f>IJ179/'Drive Train'!$F$35</f>
        <v>1.9429439456038538</v>
      </c>
      <c r="IA179" s="36">
        <f>IH179*12*60/(PI() * 'Drive Train'!$F$15)/HZ$2*HZ179</f>
        <v>-235951.63624661264</v>
      </c>
      <c r="IB179" s="2">
        <f>('DEPRECATED - DT-Prelim Calcs'!$C$6*HZ179-IA179)/('DEPRECATED - DT-Prelim Calcs'!$C$6*HZ179)*'DEPRECATED - DT-Prelim Calcs'!$C$7*HZ179</f>
        <v>182.56274785670237</v>
      </c>
      <c r="IC179" s="43">
        <f>IB179/'DEPRECATED - DT-Prelim Calcs'!$C$7*('DEPRECATED - DT-Prelim Calcs'!$C$8-'DEPRECATED - DT-Prelim Calcs'!$C$9)+'DEPRECATED - DT-Prelim Calcs'!$C$9</f>
        <v>9947.0825324919952</v>
      </c>
      <c r="ID179" s="43">
        <f t="shared" si="201"/>
        <v>39.999999999999986</v>
      </c>
      <c r="IE179" s="2">
        <f t="shared" si="249"/>
        <v>1.4462867232450001</v>
      </c>
      <c r="IF179" s="43">
        <f>IE179*'DEPRECATED - DT-Prelim Calcs'!$C$21/HZ$2/'DEPRECATED - DT-Prelim Calcs'!$C$19/'DEPRECATED - DT-Prelim Calcs'!$C$18*3.39*'DEPRECATED - DT-Prelim Calcs'!$C$20</f>
        <v>29.053734754561201</v>
      </c>
      <c r="IG179" s="36">
        <f t="shared" si="250"/>
        <v>0</v>
      </c>
      <c r="IH179" s="43">
        <f>IF178*'DEPRECATED - DT-Prelim Calcs'!$C$11+IH178</f>
        <v>-353.25542435137845</v>
      </c>
      <c r="II179" s="43">
        <f>II178+0.5*IF179*'DEPRECATED - DT-Prelim Calcs'!$C$11^2+IH179*'DEPRECATED - DT-Prelim Calcs'!$C$11</f>
        <v>-238872.44460272964</v>
      </c>
      <c r="IJ179" s="43">
        <f>MIN('Drive Train'!$F$35-ID178*'DEPRECATED - DT-Prelim Calcs'!$C$21*'Drive Train'!$F$39,IJ178+ID$2)</f>
        <v>24.092504925487788</v>
      </c>
      <c r="IK179" s="43">
        <f>'Drive Train'!$F$35-ID179*'DEPRECATED - DT-Prelim Calcs'!$C$21*'Drive Train'!$F$39</f>
        <v>10.16</v>
      </c>
      <c r="IL179" s="1">
        <f>IF(II179&gt;='Drive Train'!$F$29,1,0)</f>
        <v>0</v>
      </c>
      <c r="IM179" s="43">
        <f t="shared" si="251"/>
        <v>44.444444444444429</v>
      </c>
      <c r="IN179" s="49">
        <f>IN178+'DEPRECATED - DT-Prelim Calcs'!$C$11</f>
        <v>700</v>
      </c>
      <c r="IO179" s="2">
        <f>IY179/'Drive Train'!$F$35</f>
        <v>0.80430107526881722</v>
      </c>
      <c r="IP179" s="36">
        <f>IW179*12*60/(PI() * 'Drive Train'!$F$15)/IO$2*IO179</f>
        <v>-206868.74513628415</v>
      </c>
      <c r="IQ179" s="2">
        <f>('DEPRECATED - DT-Prelim Calcs'!$C$6*IO179-IP179)/('DEPRECATED - DT-Prelim Calcs'!$C$6*IO179)*'DEPRECATED - DT-Prelim Calcs'!$C$7*IO179</f>
        <v>155.84339691592183</v>
      </c>
      <c r="IR179" s="43">
        <f>IQ179/'DEPRECATED - DT-Prelim Calcs'!$C$7*('DEPRECATED - DT-Prelim Calcs'!$C$8-'DEPRECATED - DT-Prelim Calcs'!$C$9)+'DEPRECATED - DT-Prelim Calcs'!$C$9</f>
        <v>8491.4761006435019</v>
      </c>
      <c r="IS179" s="43">
        <f t="shared" si="202"/>
        <v>43.333333333333321</v>
      </c>
      <c r="IT179" s="2">
        <f t="shared" si="252"/>
        <v>1.4462867232450001</v>
      </c>
      <c r="IU179" s="43">
        <f>IT179*'DEPRECATED - DT-Prelim Calcs'!$C$21/IO$2/'DEPRECATED - DT-Prelim Calcs'!$C$19/'DEPRECATED - DT-Prelim Calcs'!$C$18*3.39*'DEPRECATED - DT-Prelim Calcs'!$C$20</f>
        <v>29.053734754561201</v>
      </c>
      <c r="IV179" s="36">
        <f t="shared" si="253"/>
        <v>0</v>
      </c>
      <c r="IW179" s="43">
        <f>IU178*'DEPRECATED - DT-Prelim Calcs'!$C$11+IW178</f>
        <v>-748.17354535435891</v>
      </c>
      <c r="IX179" s="43">
        <f>IX178+0.5*IU179*'DEPRECATED - DT-Prelim Calcs'!$C$11^2+IW179*'DEPRECATED - DT-Prelim Calcs'!$C$11</f>
        <v>-303507.04056844377</v>
      </c>
      <c r="IY179" s="43">
        <f>MIN('Drive Train'!$F$35-IS178*'DEPRECATED - DT-Prelim Calcs'!$C$21*'Drive Train'!$F$39,IY178+IS$2)</f>
        <v>9.9733333333333345</v>
      </c>
      <c r="IZ179" s="43">
        <f>'Drive Train'!$F$35-IS179*'DEPRECATED - DT-Prelim Calcs'!$C$21*'Drive Train'!$F$39</f>
        <v>9.9733333333333345</v>
      </c>
      <c r="JA179" s="1">
        <f>IF(IX179&gt;='Drive Train'!$F$29,1,0)</f>
        <v>0</v>
      </c>
      <c r="JB179" s="43">
        <f t="shared" si="254"/>
        <v>48.148148148148138</v>
      </c>
      <c r="JC179" s="49">
        <f>JC178+'DEPRECATED - DT-Prelim Calcs'!$C$11</f>
        <v>700</v>
      </c>
      <c r="JD179" s="2">
        <f>JN179/'Drive Train'!$F$35</f>
        <v>0.78924731182795704</v>
      </c>
      <c r="JE179" s="36">
        <f>JL179*12*60/(PI() * 'Drive Train'!$F$15)/JD$2*JD179</f>
        <v>-19551.91724342306</v>
      </c>
      <c r="JF179" s="2">
        <f>('DEPRECATED - DT-Prelim Calcs'!$C$6*JD179-JE179)/('DEPRECATED - DT-Prelim Calcs'!$C$6*JD179)*'DEPRECATED - DT-Prelim Calcs'!$C$7*JD179</f>
        <v>18.07437426107095</v>
      </c>
      <c r="JG179" s="43">
        <f>JF179/'DEPRECATED - DT-Prelim Calcs'!$C$7*('DEPRECATED - DT-Prelim Calcs'!$C$8-'DEPRECATED - DT-Prelim Calcs'!$C$9)+'DEPRECATED - DT-Prelim Calcs'!$C$9</f>
        <v>986.14874705834268</v>
      </c>
      <c r="JH179" s="43">
        <f t="shared" si="203"/>
        <v>46.666666666666657</v>
      </c>
      <c r="JI179" s="2">
        <f t="shared" si="255"/>
        <v>1.4462867232450001</v>
      </c>
      <c r="JJ179" s="43">
        <f>JI179*'DEPRECATED - DT-Prelim Calcs'!$C$21/JD$2/'DEPRECATED - DT-Prelim Calcs'!$C$19/'DEPRECATED - DT-Prelim Calcs'!$C$18*3.39*'DEPRECATED - DT-Prelim Calcs'!$C$20</f>
        <v>29.053734754561201</v>
      </c>
      <c r="JK179" s="36">
        <f t="shared" si="256"/>
        <v>0</v>
      </c>
      <c r="JL179" s="43">
        <f>JJ178*'DEPRECATED - DT-Prelim Calcs'!$C$11+JL178</f>
        <v>-72.061343734542007</v>
      </c>
      <c r="JM179" s="43">
        <f>JM178+0.5*JJ179*'DEPRECATED - DT-Prelim Calcs'!$C$11^2+JL179*'DEPRECATED - DT-Prelim Calcs'!$C$11</f>
        <v>-262455.8864427323</v>
      </c>
      <c r="JN179" s="43">
        <f>MIN('Drive Train'!$F$35-JH178*'DEPRECATED - DT-Prelim Calcs'!$C$21*'Drive Train'!$F$39,JN178+JH$2)</f>
        <v>9.7866666666666671</v>
      </c>
      <c r="JO179" s="43">
        <f>'Drive Train'!$F$35-JH179*'DEPRECATED - DT-Prelim Calcs'!$C$21*'Drive Train'!$F$39</f>
        <v>9.7866666666666671</v>
      </c>
      <c r="JP179" s="1">
        <f>IF(JM179&gt;='Drive Train'!$F$29,1,0)</f>
        <v>0</v>
      </c>
      <c r="JQ179" s="43">
        <f>MIN(JG179,'DEPRECATED - DT-Prelim Calcs'!$C$10)*'DEPRECATED - DT-Prelim Calcs'!$C$11*1000/60/60</f>
        <v>103.33333333333333</v>
      </c>
      <c r="JR179" s="49">
        <f>JR178+'DEPRECATED - DT-Prelim Calcs'!$C$11</f>
        <v>700</v>
      </c>
      <c r="JS179" s="2">
        <f>KC179/'Drive Train'!$F$35</f>
        <v>0.77419354838709686</v>
      </c>
      <c r="JT179" s="36">
        <f>KA179*12*60/(PI() * 'Drive Train'!$F$15)/JS$2*JS179</f>
        <v>-164206.35433601809</v>
      </c>
      <c r="JU179" s="2">
        <f>('DEPRECATED - DT-Prelim Calcs'!$C$6*JS179-JT179)/('DEPRECATED - DT-Prelim Calcs'!$C$6*JS179)*'DEPRECATED - DT-Prelim Calcs'!$C$7*JS179</f>
        <v>124.34065455007419</v>
      </c>
      <c r="JV179" s="43">
        <f>JU179/'DEPRECATED - DT-Prelim Calcs'!$C$7*('DEPRECATED - DT-Prelim Calcs'!$C$8-'DEPRECATED - DT-Prelim Calcs'!$C$9)+'DEPRECATED - DT-Prelim Calcs'!$C$9</f>
        <v>6775.2819269816528</v>
      </c>
      <c r="JW179" s="43">
        <f t="shared" si="204"/>
        <v>49.999999999999993</v>
      </c>
      <c r="JX179" s="2">
        <f t="shared" si="257"/>
        <v>1.4462867232450001</v>
      </c>
      <c r="JY179" s="43">
        <f>JX179*'DEPRECATED - DT-Prelim Calcs'!$C$21/JS$2/'DEPRECATED - DT-Prelim Calcs'!$C$19/'DEPRECATED - DT-Prelim Calcs'!$C$18*3.39*'DEPRECATED - DT-Prelim Calcs'!$C$20</f>
        <v>29.053734754561201</v>
      </c>
      <c r="JZ179" s="36">
        <f t="shared" si="258"/>
        <v>0</v>
      </c>
      <c r="KA179" s="43">
        <f>JY178*'DEPRECATED - DT-Prelim Calcs'!$C$11+KA178</f>
        <v>-616.97352508096856</v>
      </c>
      <c r="KB179" s="43">
        <f>KB178+0.5*JY179*'DEPRECATED - DT-Prelim Calcs'!$C$11^2+KA179*'DEPRECATED - DT-Prelim Calcs'!$C$11</f>
        <v>-283044.42445383139</v>
      </c>
      <c r="KC179" s="43">
        <f>MIN('Drive Train'!$F$35-JW178*'DEPRECATED - DT-Prelim Calcs'!$C$21*'Drive Train'!$F$39,KC178+JW$2)</f>
        <v>9.6000000000000014</v>
      </c>
      <c r="KD179" s="43">
        <f>'Drive Train'!$F$35-JW179*'DEPRECATED - DT-Prelim Calcs'!$C$21*'Drive Train'!$F$39</f>
        <v>9.6000000000000014</v>
      </c>
      <c r="KE179" s="1">
        <f>IF(KB179&gt;='Drive Train'!$F$29,1,0)</f>
        <v>0</v>
      </c>
      <c r="KF179" s="43">
        <f>MIN(JV179,'DEPRECATED - DT-Prelim Calcs'!$C$10)*'DEPRECATED - DT-Prelim Calcs'!$C$11*1000/60/60</f>
        <v>103.33333333333333</v>
      </c>
      <c r="KG179" s="49">
        <f>KG178+'DEPRECATED - DT-Prelim Calcs'!$C$11</f>
        <v>700</v>
      </c>
      <c r="KH179" s="2">
        <f>KR179/'Drive Train'!$F$35</f>
        <v>0.75913978494623657</v>
      </c>
      <c r="KI179" s="36">
        <f>KP179*12*60/(PI() * 'Drive Train'!$F$15)/KH$2*KH179</f>
        <v>-71067.652304600604</v>
      </c>
      <c r="KJ179" s="2">
        <f>('DEPRECATED - DT-Prelim Calcs'!$C$6*KH179-KI179)/('DEPRECATED - DT-Prelim Calcs'!$C$6*KH179)*'DEPRECATED - DT-Prelim Calcs'!$C$7*KH179</f>
        <v>55.802887426597991</v>
      </c>
      <c r="KK179" s="43">
        <f>KJ179/'DEPRECATED - DT-Prelim Calcs'!$C$7*('DEPRECATED - DT-Prelim Calcs'!$C$8-'DEPRECATED - DT-Prelim Calcs'!$C$9)+'DEPRECATED - DT-Prelim Calcs'!$C$9</f>
        <v>3041.508046374368</v>
      </c>
      <c r="KL179" s="43">
        <f t="shared" si="205"/>
        <v>53.333333333333329</v>
      </c>
      <c r="KM179" s="2">
        <f t="shared" si="259"/>
        <v>1.4462867232450001</v>
      </c>
      <c r="KN179" s="43">
        <f>KM179*'DEPRECATED - DT-Prelim Calcs'!$C$21/KH$2/'DEPRECATED - DT-Prelim Calcs'!$C$19/'DEPRECATED - DT-Prelim Calcs'!$C$18*3.39*'DEPRECATED - DT-Prelim Calcs'!$C$20</f>
        <v>29.053734754561201</v>
      </c>
      <c r="KO179" s="36">
        <f t="shared" si="260"/>
        <v>0</v>
      </c>
      <c r="KP179" s="43">
        <f>KN178*'DEPRECATED - DT-Prelim Calcs'!$C$11+KP178</f>
        <v>-272.317990479549</v>
      </c>
      <c r="KQ179" s="43">
        <f>KQ178+0.5*KN179*'DEPRECATED - DT-Prelim Calcs'!$C$11^2+KP179*'DEPRECATED - DT-Prelim Calcs'!$C$11</f>
        <v>-290953.07177692011</v>
      </c>
      <c r="KR179" s="43">
        <f>MIN('Drive Train'!$F$35-KL178*'DEPRECATED - DT-Prelim Calcs'!$C$21*'Drive Train'!$F$39,KR178+KL$2)</f>
        <v>9.413333333333334</v>
      </c>
      <c r="KS179" s="43">
        <f>'Drive Train'!$F$35-KL179*'DEPRECATED - DT-Prelim Calcs'!$C$21*'Drive Train'!$F$39</f>
        <v>9.413333333333334</v>
      </c>
      <c r="KT179" s="1">
        <f>IF(KQ179&gt;='Drive Train'!$F$29,1,0)</f>
        <v>0</v>
      </c>
      <c r="KU179" s="43">
        <f>MIN(KK179,'DEPRECATED - DT-Prelim Calcs'!$C$10)*'DEPRECATED - DT-Prelim Calcs'!$C$11*1000/60/60</f>
        <v>103.33333333333333</v>
      </c>
      <c r="KV179" s="49">
        <f>KV178+'DEPRECATED - DT-Prelim Calcs'!$C$11</f>
        <v>700</v>
      </c>
      <c r="KW179" s="2">
        <f>LG179/'Drive Train'!$F$35</f>
        <v>0.74408602150537628</v>
      </c>
      <c r="KX179" s="36">
        <f>LE179*12*60/(PI() * 'Drive Train'!$F$15)/KW$2*KW179</f>
        <v>-2274.1332830824431</v>
      </c>
      <c r="KY179" s="2">
        <f>('DEPRECATED - DT-Prelim Calcs'!$C$6*KW179-KX179)/('DEPRECATED - DT-Prelim Calcs'!$C$6*KW179)*'DEPRECATED - DT-Prelim Calcs'!$C$7*KW179</f>
        <v>5.1615009169819484</v>
      </c>
      <c r="KZ179" s="43">
        <f>KY179/'DEPRECATED - DT-Prelim Calcs'!$C$7*('DEPRECATED - DT-Prelim Calcs'!$C$8-'DEPRECATED - DT-Prelim Calcs'!$C$9)+'DEPRECATED - DT-Prelim Calcs'!$C$9</f>
        <v>282.68624398483746</v>
      </c>
      <c r="LA179" s="43">
        <f t="shared" si="206"/>
        <v>56.666666666666664</v>
      </c>
      <c r="LB179" s="2">
        <f t="shared" si="261"/>
        <v>1.2513886666131278</v>
      </c>
      <c r="LC179" s="43">
        <f>LB179*'DEPRECATED - DT-Prelim Calcs'!$C$21/KW$2/'DEPRECATED - DT-Prelim Calcs'!$C$19/'DEPRECATED - DT-Prelim Calcs'!$C$18*3.39*'DEPRECATED - DT-Prelim Calcs'!$C$20</f>
        <v>25.138524616382647</v>
      </c>
      <c r="LD179" s="36">
        <f t="shared" si="262"/>
        <v>0</v>
      </c>
      <c r="LE179" s="43">
        <f>LC178*'DEPRECATED - DT-Prelim Calcs'!$C$11+LE178</f>
        <v>-8.8903505490482928</v>
      </c>
      <c r="LF179" s="43">
        <f>LF178+0.5*LC179*'DEPRECATED - DT-Prelim Calcs'!$C$11^2+LE179*'DEPRECATED - DT-Prelim Calcs'!$C$11</f>
        <v>-317714.1298722385</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103.33333333333333</v>
      </c>
      <c r="LK179" s="49">
        <f>LK178+'DEPRECATED - DT-Prelim Calcs'!$C$11</f>
        <v>700</v>
      </c>
      <c r="LL179" s="2">
        <f>LV179/'Drive Train'!$F$35</f>
        <v>0.72903225806451621</v>
      </c>
      <c r="LM179" s="36">
        <f>LT179*12*60/(PI() * 'Drive Train'!$F$15)/LL$2*LL179</f>
        <v>-24033.604084972671</v>
      </c>
      <c r="LN179" s="2">
        <f>('DEPRECATED - DT-Prelim Calcs'!$C$6*LL179-LM179)/('DEPRECATED - DT-Prelim Calcs'!$C$6*LL179)*'DEPRECATED - DT-Prelim Calcs'!$C$7*LL179</f>
        <v>21.086497208586191</v>
      </c>
      <c r="LO179" s="43">
        <f>LN179/'DEPRECATED - DT-Prelim Calcs'!$C$7*('DEPRECATED - DT-Prelim Calcs'!$C$8-'DEPRECATED - DT-Prelim Calcs'!$C$9)+'DEPRECATED - DT-Prelim Calcs'!$C$9</f>
        <v>1150.2420121095461</v>
      </c>
      <c r="LP179" s="43">
        <f t="shared" si="207"/>
        <v>60</v>
      </c>
      <c r="LQ179" s="2">
        <f t="shared" si="263"/>
        <v>1.4462867232450001</v>
      </c>
      <c r="LR179" s="43">
        <f>LQ179*'DEPRECATED - DT-Prelim Calcs'!$C$21/LL$2/'DEPRECATED - DT-Prelim Calcs'!$C$19/'DEPRECATED - DT-Prelim Calcs'!$C$18*3.39*'DEPRECATED - DT-Prelim Calcs'!$C$20</f>
        <v>29.053734754561201</v>
      </c>
      <c r="LS179" s="36">
        <f t="shared" si="264"/>
        <v>0</v>
      </c>
      <c r="LT179" s="43">
        <f>LR178*'DEPRECATED - DT-Prelim Calcs'!$C$11+LT178</f>
        <v>-95.895510283993318</v>
      </c>
      <c r="LU179" s="43">
        <f>LU178+0.5*LR179*'DEPRECATED - DT-Prelim Calcs'!$C$11^2+LT179*'DEPRECATED - DT-Prelim Calcs'!$C$11</f>
        <v>-306838.34471980942</v>
      </c>
      <c r="LV179" s="43">
        <f>MIN('Drive Train'!$F$35-LP178*'DEPRECATED - DT-Prelim Calcs'!$C$21*'Drive Train'!$F$39,LV178+LP$2)</f>
        <v>9.0400000000000009</v>
      </c>
      <c r="LW179" s="43">
        <f>'Drive Train'!$F$35-LP179*'DEPRECATED - DT-Prelim Calcs'!$C$21*'Drive Train'!$F$39</f>
        <v>9.0400000000000009</v>
      </c>
      <c r="LX179" s="1">
        <f>IF(LU179&gt;='Drive Train'!$F$29,1,0)</f>
        <v>0</v>
      </c>
      <c r="LY179" s="43">
        <f>MIN(LO179,'DEPRECATED - DT-Prelim Calcs'!$C$10)*'DEPRECATED - DT-Prelim Calcs'!$C$11*1000/60/60</f>
        <v>103.33333333333333</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1"/>
        <v>0</v>
      </c>
      <c r="X180" s="2">
        <f>MAX(MIN(IF(AND(AI179=1,AG180&lt;0),-1,1)*(W180-$C$9)/($C$8-$C$9)*$C$7-$C$29*AE180/T$2 -  AI179*$C$29/2,X$2),MAX(X$4:X179)*-1)</f>
        <v>-0.27672021620693066</v>
      </c>
      <c r="Y180" s="43">
        <f t="shared" si="182"/>
        <v>0</v>
      </c>
      <c r="Z180" s="43">
        <f t="shared" si="183"/>
        <v>0</v>
      </c>
      <c r="AA180" s="43">
        <f t="shared" si="184"/>
        <v>0</v>
      </c>
      <c r="AB180" s="43" t="e">
        <f t="shared" si="185"/>
        <v>#N/A</v>
      </c>
      <c r="AC180" s="36">
        <f t="shared" si="208"/>
        <v>1</v>
      </c>
      <c r="AD180" s="1">
        <f t="shared" si="186"/>
        <v>1</v>
      </c>
      <c r="AE180" s="43">
        <f t="shared" si="187"/>
        <v>0</v>
      </c>
      <c r="AF180" s="43" t="e">
        <f t="shared" si="188"/>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889.49632897085212</v>
      </c>
      <c r="AK180" s="43">
        <f t="shared" si="265"/>
        <v>0</v>
      </c>
      <c r="AL180" s="49">
        <f>AL179+'DEPRECATED - DT-Prelim Calcs'!$C$11</f>
        <v>704</v>
      </c>
      <c r="AM180" s="2">
        <f>AW180/'Drive Train'!$F$35</f>
        <v>0.57999999999999996</v>
      </c>
      <c r="AN180" s="36">
        <f>AU180*12*60/(PI() * 'Drive Train'!$F$15)/AM$2*AM180</f>
        <v>6679.4291937145081</v>
      </c>
      <c r="AO180" s="2">
        <f>('DEPRECATED - DT-Prelim Calcs'!$C$6*AM180-AN180)/('DEPRECATED - DT-Prelim Calcs'!$C$6*AM180)*'DEPRECATED - DT-Prelim Calcs'!$C$7*AM180</f>
        <v>-2.1899133101130168</v>
      </c>
      <c r="AP180" s="43">
        <f>AO180/'DEPRECATED - DT-Prelim Calcs'!$C$7*('DEPRECATED - DT-Prelim Calcs'!$C$8-'DEPRECATED - DT-Prelim Calcs'!$C$9)+'DEPRECATED - DT-Prelim Calcs'!$C$9</f>
        <v>-117.80124749123149</v>
      </c>
      <c r="AQ180" s="43">
        <f t="shared" si="189"/>
        <v>-117.80124749123149</v>
      </c>
      <c r="AR180" s="2">
        <f t="shared" si="209"/>
        <v>-3.0895025654482708</v>
      </c>
      <c r="AS180" s="43">
        <f>AR180*'DEPRECATED - DT-Prelim Calcs'!$C$21/AM$2/'DEPRECATED - DT-Prelim Calcs'!$C$19/'DEPRECATED - DT-Prelim Calcs'!$C$18*3.39*'DEPRECATED - DT-Prelim Calcs'!$C$20</f>
        <v>-31.031740324171139</v>
      </c>
      <c r="AT180" s="36">
        <f t="shared" si="210"/>
        <v>1</v>
      </c>
      <c r="AU180" s="43">
        <f>AS179*'DEPRECATED - DT-Prelim Calcs'!$C$11+AU179</f>
        <v>66.998868726522005</v>
      </c>
      <c r="AV180" s="43">
        <f>AV179+0.5*AS180*'DEPRECATED - DT-Prelim Calcs'!$C$11^2+AU180*'DEPRECATED - DT-Prelim Calcs'!$C$11</f>
        <v>10424.433860505676</v>
      </c>
      <c r="AW180" s="43">
        <f>MIN('Drive Train'!$F$35-AQ179*'DEPRECATED - DT-Prelim Calcs'!$C$21*'Drive Train'!$F$39,AW179+AQ$2)</f>
        <v>7.1920000000000002</v>
      </c>
      <c r="AX180" s="43">
        <f>'Drive Train'!$F$35-AQ180*'DEPRECATED - DT-Prelim Calcs'!$C$21*'Drive Train'!$F$39</f>
        <v>18.996869859508962</v>
      </c>
      <c r="AY180" s="1">
        <f>IF(AV180&gt;='Drive Train'!$F$29,1,0)</f>
        <v>1</v>
      </c>
      <c r="AZ180" s="43">
        <f t="shared" si="211"/>
        <v>-130.89027499025721</v>
      </c>
      <c r="BA180" s="49">
        <f>BA179+'DEPRECATED - DT-Prelim Calcs'!$C$11</f>
        <v>704</v>
      </c>
      <c r="BB180" s="2">
        <f>BL180/'Drive Train'!$F$35</f>
        <v>2.8538729444485615</v>
      </c>
      <c r="BC180" s="36">
        <f>BJ180*12*60/(PI() * 'Drive Train'!$F$15)/BB$2*BB180</f>
        <v>-319623.46052551863</v>
      </c>
      <c r="BD180" s="2">
        <f>('DEPRECATED - DT-Prelim Calcs'!$C$6*BB180-BC180)/('DEPRECATED - DT-Prelim Calcs'!$C$6*BB180)*'DEPRECATED - DT-Prelim Calcs'!$C$7*BB180</f>
        <v>248.34297600047978</v>
      </c>
      <c r="BE180" s="43">
        <f>BD180/'DEPRECATED - DT-Prelim Calcs'!$C$7*('DEPRECATED - DT-Prelim Calcs'!$C$8-'DEPRECATED - DT-Prelim Calcs'!$C$9)+'DEPRECATED - DT-Prelim Calcs'!$C$9</f>
        <v>13530.632274653002</v>
      </c>
      <c r="BF180" s="43">
        <f t="shared" si="190"/>
        <v>93</v>
      </c>
      <c r="BG180" s="2">
        <f t="shared" si="212"/>
        <v>2.0025508475699998</v>
      </c>
      <c r="BH180" s="43">
        <f>BG180*'DEPRECATED - DT-Prelim Calcs'!$C$21/BB$2/'DEPRECATED - DT-Prelim Calcs'!$C$19/'DEPRECATED - DT-Prelim Calcs'!$C$18*3.39*'DEPRECATED - DT-Prelim Calcs'!$C$20</f>
        <v>29.053734754561201</v>
      </c>
      <c r="BI180" s="36">
        <f t="shared" si="213"/>
        <v>0</v>
      </c>
      <c r="BJ180" s="43">
        <f>BH179*'DEPRECATED - DT-Prelim Calcs'!$C$11+BJ179</f>
        <v>-451.08593410065816</v>
      </c>
      <c r="BK180" s="43">
        <f>BK179+0.5*BH180*'DEPRECATED - DT-Prelim Calcs'!$C$11^2+BJ180*'DEPRECATED - DT-Prelim Calcs'!$C$11</f>
        <v>-88014.930789549035</v>
      </c>
      <c r="BL180" s="43">
        <f>MIN('Drive Train'!$F$35-BF179*'DEPRECATED - DT-Prelim Calcs'!$C$21*'Drive Train'!$F$39,BL179+BF$2)</f>
        <v>35.388024511162165</v>
      </c>
      <c r="BM180" s="43">
        <f>'Drive Train'!$F$35-BF180*'DEPRECATED - DT-Prelim Calcs'!$C$21*'Drive Train'!$F$39</f>
        <v>7.1920000000000002</v>
      </c>
      <c r="BN180" s="1">
        <f>IF(BK180&gt;='Drive Train'!$F$29,1,0)</f>
        <v>0</v>
      </c>
      <c r="BO180" s="43">
        <f t="shared" si="214"/>
        <v>103.33333333333333</v>
      </c>
      <c r="BP180" s="49">
        <f>BP179+'DEPRECATED - DT-Prelim Calcs'!$C$11</f>
        <v>704</v>
      </c>
      <c r="BQ180" s="2">
        <f>CA180/'Drive Train'!$F$35</f>
        <v>0.57999999999999996</v>
      </c>
      <c r="BR180" s="36">
        <f>BY180*12*60/(PI() * 'Drive Train'!$F$15)/BQ$2*BQ180</f>
        <v>-69350.758995912751</v>
      </c>
      <c r="BS180" s="2">
        <f>('DEPRECATED - DT-Prelim Calcs'!$C$6*BQ180-BR180)/('DEPRECATED - DT-Prelim Calcs'!$C$6*BQ180)*'DEPRECATED - DT-Prelim Calcs'!$C$7*BQ180</f>
        <v>53.700616879440567</v>
      </c>
      <c r="BT180" s="43">
        <f>BS180/'DEPRECATED - DT-Prelim Calcs'!$C$7*('DEPRECATED - DT-Prelim Calcs'!$C$8-'DEPRECATED - DT-Prelim Calcs'!$C$9)+'DEPRECATED - DT-Prelim Calcs'!$C$9</f>
        <v>2926.9813673128069</v>
      </c>
      <c r="BU180" s="43">
        <f t="shared" si="191"/>
        <v>93</v>
      </c>
      <c r="BV180" s="2">
        <f t="shared" si="215"/>
        <v>1.5313624128476471</v>
      </c>
      <c r="BW180" s="43">
        <f>BV180*'DEPRECATED - DT-Prelim Calcs'!$C$21/BQ$2/'DEPRECATED - DT-Prelim Calcs'!$C$19/'DEPRECATED - DT-Prelim Calcs'!$C$18*3.39*'DEPRECATED - DT-Prelim Calcs'!$C$20</f>
        <v>29.053734754561201</v>
      </c>
      <c r="BX180" s="36">
        <f t="shared" si="216"/>
        <v>0</v>
      </c>
      <c r="BY180" s="43">
        <f>BW179*'DEPRECATED - DT-Prelim Calcs'!$C$11+BY179</f>
        <v>-368.27558313461088</v>
      </c>
      <c r="BZ180" s="43">
        <f>BZ179+0.5*BW180*'DEPRECATED - DT-Prelim Calcs'!$C$11^2+BY180*'DEPRECATED - DT-Prelim Calcs'!$C$11</f>
        <v>-229165.54983718783</v>
      </c>
      <c r="CA180" s="43">
        <f>MIN('Drive Train'!$F$35-BU179*'DEPRECATED - DT-Prelim Calcs'!$C$21*'Drive Train'!$F$39,CA179+BU$2)</f>
        <v>7.1920000000000002</v>
      </c>
      <c r="CB180" s="43">
        <f>'Drive Train'!$F$35-BU180*'DEPRECATED - DT-Prelim Calcs'!$C$21*'Drive Train'!$F$39</f>
        <v>7.1920000000000002</v>
      </c>
      <c r="CC180" s="1">
        <f>IF(BZ180&gt;='Drive Train'!$F$29,1,0)</f>
        <v>0</v>
      </c>
      <c r="CD180" s="43">
        <f t="shared" si="217"/>
        <v>103.33333333333333</v>
      </c>
      <c r="CE180" s="49">
        <f>CE179+'DEPRECATED - DT-Prelim Calcs'!$C$11</f>
        <v>704</v>
      </c>
      <c r="CF180" s="2">
        <f>CP180/'Drive Train'!$F$35</f>
        <v>0.57999999999999996</v>
      </c>
      <c r="CG180" s="36">
        <f>CN180*12*60/(PI() * 'Drive Train'!$F$15)/CF$2*CF180</f>
        <v>-164957.78228353889</v>
      </c>
      <c r="CH180" s="2">
        <f>('DEPRECATED - DT-Prelim Calcs'!$C$6*CF180-CG180)/('DEPRECATED - DT-Prelim Calcs'!$C$6*CF180)*'DEPRECATED - DT-Prelim Calcs'!$C$7*CF180</f>
        <v>123.98226879463911</v>
      </c>
      <c r="CI180" s="43">
        <f>CH180/'DEPRECATED - DT-Prelim Calcs'!$C$7*('DEPRECATED - DT-Prelim Calcs'!$C$8-'DEPRECATED - DT-Prelim Calcs'!$C$9)+'DEPRECATED - DT-Prelim Calcs'!$C$9</f>
        <v>6755.7579268721302</v>
      </c>
      <c r="CJ180" s="43">
        <f t="shared" si="192"/>
        <v>93</v>
      </c>
      <c r="CK180" s="2">
        <f t="shared" si="218"/>
        <v>1.2396743342100003</v>
      </c>
      <c r="CL180" s="43">
        <f>CK180*'DEPRECATED - DT-Prelim Calcs'!$C$21/CF$2/'DEPRECATED - DT-Prelim Calcs'!$C$19/'DEPRECATED - DT-Prelim Calcs'!$C$18*3.39*'DEPRECATED - DT-Prelim Calcs'!$C$20</f>
        <v>29.053734754561205</v>
      </c>
      <c r="CM180" s="36">
        <f t="shared" si="219"/>
        <v>0</v>
      </c>
      <c r="CN180" s="43">
        <f>CL179*'DEPRECATED - DT-Prelim Calcs'!$C$11+CN179</f>
        <v>-709.12719892505538</v>
      </c>
      <c r="CO180" s="43">
        <f>CO179+0.5*CL180*'DEPRECATED - DT-Prelim Calcs'!$C$11^2+CN180*'DEPRECATED - DT-Prelim Calcs'!$C$11</f>
        <v>-417503.47418214468</v>
      </c>
      <c r="CP180" s="43">
        <f>MIN('Drive Train'!$F$35-CJ179*'DEPRECATED - DT-Prelim Calcs'!$C$21*'Drive Train'!$F$39,CP179+CJ$2)</f>
        <v>7.1920000000000002</v>
      </c>
      <c r="CQ180" s="43">
        <f>'Drive Train'!$F$35-CJ180*'DEPRECATED - DT-Prelim Calcs'!$C$21*'Drive Train'!$F$39</f>
        <v>7.1920000000000002</v>
      </c>
      <c r="CR180" s="1">
        <f>IF(CO180&gt;='Drive Train'!$F$29,1,0)</f>
        <v>0</v>
      </c>
      <c r="CS180" s="43">
        <f t="shared" si="220"/>
        <v>103.33333333333333</v>
      </c>
      <c r="CT180" s="49">
        <f>CT179+'DEPRECATED - DT-Prelim Calcs'!$C$11</f>
        <v>704</v>
      </c>
      <c r="CU180" s="2">
        <f>DE180/'Drive Train'!$F$35</f>
        <v>0.57999999999999996</v>
      </c>
      <c r="CV180" s="36">
        <f>DC180*12*60/(PI() * 'Drive Train'!$F$15)/CU$2*CU180</f>
        <v>-162488.74240021376</v>
      </c>
      <c r="CW180" s="2">
        <f>('DEPRECATED - DT-Prelim Calcs'!$C$6*CU180-CV180)/('DEPRECATED - DT-Prelim Calcs'!$C$6*CU180)*'DEPRECATED - DT-Prelim Calcs'!$C$7*CU180</f>
        <v>122.16725358260229</v>
      </c>
      <c r="CX180" s="43">
        <f>CW180/'DEPRECATED - DT-Prelim Calcs'!$C$7*('DEPRECATED - DT-Prelim Calcs'!$C$8-'DEPRECATED - DT-Prelim Calcs'!$C$9)+'DEPRECATED - DT-Prelim Calcs'!$C$9</f>
        <v>6656.8802324850494</v>
      </c>
      <c r="CY180" s="43">
        <f t="shared" si="193"/>
        <v>93</v>
      </c>
      <c r="CZ180" s="2">
        <f t="shared" si="221"/>
        <v>1.0413264407364002</v>
      </c>
      <c r="DA180" s="43">
        <f>CZ180*'DEPRECATED - DT-Prelim Calcs'!$C$21/CU$2/'DEPRECATED - DT-Prelim Calcs'!$C$19/'DEPRECATED - DT-Prelim Calcs'!$C$18*3.39*'DEPRECATED - DT-Prelim Calcs'!$C$20</f>
        <v>29.053734754561201</v>
      </c>
      <c r="DB180" s="36">
        <f t="shared" si="222"/>
        <v>0</v>
      </c>
      <c r="DC180" s="43">
        <f>DA179*'DEPRECATED - DT-Prelim Calcs'!$C$11+DC179</f>
        <v>-586.75107978799542</v>
      </c>
      <c r="DD180" s="43">
        <f>DD179+0.5*DA180*'DEPRECATED - DT-Prelim Calcs'!$C$11^2+DC180*'DEPRECATED - DT-Prelim Calcs'!$C$11</f>
        <v>-705829.69704172807</v>
      </c>
      <c r="DE180" s="43">
        <f>MIN('Drive Train'!$F$35-CY179*'DEPRECATED - DT-Prelim Calcs'!$C$21*'Drive Train'!$F$39,DE179+CY$2)</f>
        <v>7.1920000000000002</v>
      </c>
      <c r="DF180" s="43">
        <f>'Drive Train'!$F$35-CY180*'DEPRECATED - DT-Prelim Calcs'!$C$21*'Drive Train'!$F$39</f>
        <v>7.1920000000000002</v>
      </c>
      <c r="DG180" s="1">
        <f>IF(DD180&gt;='Drive Train'!$F$29,1,0)</f>
        <v>0</v>
      </c>
      <c r="DH180" s="43">
        <f t="shared" si="223"/>
        <v>103.33333333333333</v>
      </c>
      <c r="DI180" s="49">
        <f>DI179+'DEPRECATED - DT-Prelim Calcs'!$C$11</f>
        <v>704</v>
      </c>
      <c r="DJ180" s="2">
        <f>DT180/'Drive Train'!$F$35</f>
        <v>0.57999999999999996</v>
      </c>
      <c r="DK180" s="36">
        <f>DR180*12*60/(PI() * 'Drive Train'!$F$15)/DJ$2*DJ180</f>
        <v>-165192.25017648985</v>
      </c>
      <c r="DL180" s="2">
        <f>('DEPRECATED - DT-Prelim Calcs'!$C$6*DJ180-DK180)/('DEPRECATED - DT-Prelim Calcs'!$C$6*DJ180)*'DEPRECATED - DT-Prelim Calcs'!$C$7*DJ180</f>
        <v>124.15462842127548</v>
      </c>
      <c r="DM180" s="43">
        <f>DL180/'DEPRECATED - DT-Prelim Calcs'!$C$7*('DEPRECATED - DT-Prelim Calcs'!$C$8-'DEPRECATED - DT-Prelim Calcs'!$C$9)+'DEPRECATED - DT-Prelim Calcs'!$C$9</f>
        <v>6765.1476677261999</v>
      </c>
      <c r="DN180" s="43">
        <f t="shared" si="194"/>
        <v>93</v>
      </c>
      <c r="DO180" s="2">
        <f t="shared" si="224"/>
        <v>0.89769520753137932</v>
      </c>
      <c r="DP180" s="43">
        <f>DO180*'DEPRECATED - DT-Prelim Calcs'!$C$21/DJ$2/'DEPRECATED - DT-Prelim Calcs'!$C$19/'DEPRECATED - DT-Prelim Calcs'!$C$18*3.39*'DEPRECATED - DT-Prelim Calcs'!$C$20</f>
        <v>29.053734754561201</v>
      </c>
      <c r="DQ180" s="36">
        <f t="shared" si="225"/>
        <v>0</v>
      </c>
      <c r="DR180" s="43">
        <f>DP179*'DEPRECATED - DT-Prelim Calcs'!$C$11+DR179</f>
        <v>-514.23579031354313</v>
      </c>
      <c r="DS180" s="43">
        <f>DS179+0.5*DP180*'DEPRECATED - DT-Prelim Calcs'!$C$11^2+DR180*'DEPRECATED - DT-Prelim Calcs'!$C$11</f>
        <v>-1172092.3827217831</v>
      </c>
      <c r="DT180" s="43">
        <f>MIN('Drive Train'!$F$35-DN179*'DEPRECATED - DT-Prelim Calcs'!$C$21*'Drive Train'!$F$39,DT179+DN$2)</f>
        <v>7.1920000000000002</v>
      </c>
      <c r="DU180" s="43">
        <f>'Drive Train'!$F$35-DN180*'DEPRECATED - DT-Prelim Calcs'!$C$21*'Drive Train'!$F$39</f>
        <v>7.1920000000000002</v>
      </c>
      <c r="DV180" s="1">
        <f>IF(DS180&gt;='Drive Train'!$F$29,1,0)</f>
        <v>0</v>
      </c>
      <c r="DW180" s="43">
        <f t="shared" si="226"/>
        <v>103.33333333333333</v>
      </c>
      <c r="DX180" s="49">
        <f>DX179+'DEPRECATED - DT-Prelim Calcs'!$C$11</f>
        <v>704</v>
      </c>
      <c r="DY180" s="2">
        <f>EI180/'Drive Train'!$F$35</f>
        <v>0.57999999999999996</v>
      </c>
      <c r="DZ180" s="36">
        <f>EG180*12*60/(PI() * 'Drive Train'!$F$15)/DY$2*DY180</f>
        <v>-1187333.3790187847</v>
      </c>
      <c r="EA180" s="2">
        <f>('DEPRECATED - DT-Prelim Calcs'!$C$6*DY180-DZ180)/('DEPRECATED - DT-Prelim Calcs'!$C$6*DY180)*'DEPRECATED - DT-Prelim Calcs'!$C$7*DY180</f>
        <v>875.54050526616004</v>
      </c>
      <c r="EB180" s="43">
        <f>EA180/'DEPRECATED - DT-Prelim Calcs'!$C$7*('DEPRECATED - DT-Prelim Calcs'!$C$8-'DEPRECATED - DT-Prelim Calcs'!$C$9)+'DEPRECATED - DT-Prelim Calcs'!$C$9</f>
        <v>47698.855883902746</v>
      </c>
      <c r="EC180" s="43">
        <f t="shared" si="195"/>
        <v>93</v>
      </c>
      <c r="ED180" s="2">
        <f t="shared" si="227"/>
        <v>0.78888366722454539</v>
      </c>
      <c r="EE180" s="43">
        <f>ED180*'DEPRECATED - DT-Prelim Calcs'!$C$21/DY$2/'DEPRECATED - DT-Prelim Calcs'!$C$19/'DEPRECATED - DT-Prelim Calcs'!$C$18*3.39*'DEPRECATED - DT-Prelim Calcs'!$C$20</f>
        <v>29.053734754561201</v>
      </c>
      <c r="EF180" s="36">
        <f t="shared" si="228"/>
        <v>0</v>
      </c>
      <c r="EG180" s="43">
        <f>EE179*'DEPRECATED - DT-Prelim Calcs'!$C$11+EG179</f>
        <v>-3248.0998092018117</v>
      </c>
      <c r="EH180" s="43">
        <f>EH179+0.5*EE180*'DEPRECATED - DT-Prelim Calcs'!$C$11^2+EG180*'DEPRECATED - DT-Prelim Calcs'!$C$11</f>
        <v>-1181385.6048136239</v>
      </c>
      <c r="EI180" s="43">
        <f>MIN('Drive Train'!$F$35-EC179*'DEPRECATED - DT-Prelim Calcs'!$C$21*'Drive Train'!$F$39,EI179+EC$2)</f>
        <v>7.1920000000000002</v>
      </c>
      <c r="EJ180" s="43">
        <f>'Drive Train'!$F$35-EC180*'DEPRECATED - DT-Prelim Calcs'!$C$21*'Drive Train'!$F$39</f>
        <v>7.1920000000000002</v>
      </c>
      <c r="EK180" s="1">
        <f>IF(EH180&gt;='Drive Train'!$F$29,1,0)</f>
        <v>0</v>
      </c>
      <c r="EL180" s="43">
        <f t="shared" si="229"/>
        <v>103.33333333333333</v>
      </c>
      <c r="EM180" s="49">
        <f>EM179+'DEPRECATED - DT-Prelim Calcs'!$C$11</f>
        <v>704</v>
      </c>
      <c r="EN180" s="2">
        <f>EX180/'Drive Train'!$F$35</f>
        <v>0.57999999999999996</v>
      </c>
      <c r="EO180" s="36">
        <f>EV180*12*60/(PI() * 'Drive Train'!$F$15)/EN$2*EN180</f>
        <v>-1036925.5572730404</v>
      </c>
      <c r="EP180" s="2">
        <f>('DEPRECATED - DT-Prelim Calcs'!$C$6*EN180-EO180)/('DEPRECATED - DT-Prelim Calcs'!$C$6*EN180)*'DEPRECATED - DT-Prelim Calcs'!$C$7*EN180</f>
        <v>764.97425385745453</v>
      </c>
      <c r="EQ180" s="43">
        <f>EP180/'DEPRECATED - DT-Prelim Calcs'!$C$7*('DEPRECATED - DT-Prelim Calcs'!$C$8-'DEPRECATED - DT-Prelim Calcs'!$C$9)+'DEPRECATED - DT-Prelim Calcs'!$C$9</f>
        <v>41675.470545965807</v>
      </c>
      <c r="ER180" s="43">
        <f t="shared" si="196"/>
        <v>93</v>
      </c>
      <c r="ES180" s="2">
        <f t="shared" si="230"/>
        <v>0.7035989464435134</v>
      </c>
      <c r="ET180" s="43">
        <f>ES180*'DEPRECATED - DT-Prelim Calcs'!$C$21/EN$2/'DEPRECATED - DT-Prelim Calcs'!$C$19/'DEPRECATED - DT-Prelim Calcs'!$C$18*3.39*'DEPRECATED - DT-Prelim Calcs'!$C$20</f>
        <v>29.053734754561201</v>
      </c>
      <c r="EU180" s="36">
        <f t="shared" si="231"/>
        <v>0</v>
      </c>
      <c r="EV180" s="43">
        <f>ET179*'DEPRECATED - DT-Prelim Calcs'!$C$11+EV179</f>
        <v>-2529.9764779811167</v>
      </c>
      <c r="EW180" s="43">
        <f>EW179+0.5*ET180*'DEPRECATED - DT-Prelim Calcs'!$C$11^2+EV180*'DEPRECATED - DT-Prelim Calcs'!$C$11</f>
        <v>-2084037.652825278</v>
      </c>
      <c r="EX180" s="43">
        <f>MIN('Drive Train'!$F$35-ER179*'DEPRECATED - DT-Prelim Calcs'!$C$21*'Drive Train'!$F$39,EX179+ER$2)</f>
        <v>7.1920000000000002</v>
      </c>
      <c r="EY180" s="43">
        <f>'Drive Train'!$F$35-ER180*'DEPRECATED - DT-Prelim Calcs'!$C$21*'Drive Train'!$F$39</f>
        <v>7.1920000000000002</v>
      </c>
      <c r="EZ180" s="1">
        <f>IF(EW180&gt;='Drive Train'!$F$29,1,0)</f>
        <v>0</v>
      </c>
      <c r="FA180" s="43">
        <f t="shared" si="232"/>
        <v>103.33333333333333</v>
      </c>
      <c r="FB180" s="49">
        <f>FB179+'DEPRECATED - DT-Prelim Calcs'!$C$11</f>
        <v>704</v>
      </c>
      <c r="FC180" s="2">
        <f>FM180/'Drive Train'!$F$35</f>
        <v>0.57999999999999996</v>
      </c>
      <c r="FD180" s="36">
        <f>FK180*12*60/(PI() * 'Drive Train'!$F$15)/FC$2*FC180</f>
        <v>-1497314.2504045595</v>
      </c>
      <c r="FE180" s="2">
        <f>('DEPRECATED - DT-Prelim Calcs'!$C$6*FC180-FD180)/('DEPRECATED - DT-Prelim Calcs'!$C$6*FC180)*'DEPRECATED - DT-Prelim Calcs'!$C$7*FC180</f>
        <v>1103.4104561751387</v>
      </c>
      <c r="FF180" s="43">
        <f>FE180/'DEPRECATED - DT-Prelim Calcs'!$C$7*('DEPRECATED - DT-Prelim Calcs'!$C$8-'DEPRECATED - DT-Prelim Calcs'!$C$9)+'DEPRECATED - DT-Prelim Calcs'!$C$9</f>
        <v>60112.666642376957</v>
      </c>
      <c r="FG180" s="43">
        <f t="shared" si="197"/>
        <v>93</v>
      </c>
      <c r="FH180" s="2">
        <f t="shared" si="233"/>
        <v>0.63495514679048781</v>
      </c>
      <c r="FI180" s="43">
        <f>FH180*'DEPRECATED - DT-Prelim Calcs'!$C$21/FC$2/'DEPRECATED - DT-Prelim Calcs'!$C$19/'DEPRECATED - DT-Prelim Calcs'!$C$18*3.39*'DEPRECATED - DT-Prelim Calcs'!$C$20</f>
        <v>29.053734754561205</v>
      </c>
      <c r="FJ180" s="36">
        <f t="shared" si="234"/>
        <v>0</v>
      </c>
      <c r="FK180" s="43">
        <f>FI179*'DEPRECATED - DT-Prelim Calcs'!$C$11+FK179</f>
        <v>-3296.8541135311698</v>
      </c>
      <c r="FL180" s="43">
        <f>FL179+0.5*FI180*'DEPRECATED - DT-Prelim Calcs'!$C$11^2+FK180*'DEPRECATED - DT-Prelim Calcs'!$C$11</f>
        <v>-2586577.0781447538</v>
      </c>
      <c r="FM180" s="43">
        <f>MIN('Drive Train'!$F$35-FG179*'DEPRECATED - DT-Prelim Calcs'!$C$21*'Drive Train'!$F$39,FM179+FG$2)</f>
        <v>7.1920000000000002</v>
      </c>
      <c r="FN180" s="43">
        <f>'Drive Train'!$F$35-FG180*'DEPRECATED - DT-Prelim Calcs'!$C$21*'Drive Train'!$F$39</f>
        <v>7.1920000000000002</v>
      </c>
      <c r="FO180" s="1">
        <f>IF(FL180&gt;='Drive Train'!$F$29,1,0)</f>
        <v>0</v>
      </c>
      <c r="FP180" s="43">
        <f t="shared" si="235"/>
        <v>103.33333333333333</v>
      </c>
      <c r="FQ180" s="49">
        <f>FQ179+'DEPRECATED - DT-Prelim Calcs'!$C$11</f>
        <v>704</v>
      </c>
      <c r="FR180" s="2">
        <f>GB180/'Drive Train'!$F$35</f>
        <v>0.57999999999999996</v>
      </c>
      <c r="FS180" s="36">
        <f>FZ180*12*60/(PI() * 'Drive Train'!$F$15)/FR$2*FR180</f>
        <v>-462736.0058771784</v>
      </c>
      <c r="FT180" s="2">
        <f>('DEPRECATED - DT-Prelim Calcs'!$C$6*FR180-FS180)/('DEPRECATED - DT-Prelim Calcs'!$C$6*FR180)*'DEPRECATED - DT-Prelim Calcs'!$C$7*FR180</f>
        <v>342.88193472789447</v>
      </c>
      <c r="FU180" s="43">
        <f>FT180/'DEPRECATED - DT-Prelim Calcs'!$C$7*('DEPRECATED - DT-Prelim Calcs'!$C$8-'DEPRECATED - DT-Prelim Calcs'!$C$9)+'DEPRECATED - DT-Prelim Calcs'!$C$9</f>
        <v>18680.888981444998</v>
      </c>
      <c r="FV180" s="43">
        <f t="shared" si="198"/>
        <v>93</v>
      </c>
      <c r="FW180" s="2">
        <f t="shared" si="236"/>
        <v>0.57851468929799987</v>
      </c>
      <c r="FX180" s="43">
        <f>FW180*'DEPRECATED - DT-Prelim Calcs'!$C$21/FR$2/'DEPRECATED - DT-Prelim Calcs'!$C$19/'DEPRECATED - DT-Prelim Calcs'!$C$18*3.39*'DEPRECATED - DT-Prelim Calcs'!$C$20</f>
        <v>29.053734754561201</v>
      </c>
      <c r="FY180" s="36">
        <f t="shared" si="237"/>
        <v>0</v>
      </c>
      <c r="FZ180" s="43">
        <f>FX179*'DEPRECATED - DT-Prelim Calcs'!$C$11+FZ179</f>
        <v>-928.30653679133241</v>
      </c>
      <c r="GA180" s="43">
        <f>GA179+0.5*FX180*'DEPRECATED - DT-Prelim Calcs'!$C$11^2+FZ180*'DEPRECATED - DT-Prelim Calcs'!$C$11</f>
        <v>-2648409.2352515422</v>
      </c>
      <c r="GB180" s="43">
        <f>MIN('Drive Train'!$F$35-FV179*'DEPRECATED - DT-Prelim Calcs'!$C$21*'Drive Train'!$F$39,GB179+FV$2)</f>
        <v>7.1920000000000002</v>
      </c>
      <c r="GC180" s="43">
        <f>'Drive Train'!$F$35-FV180*'DEPRECATED - DT-Prelim Calcs'!$C$21*'Drive Train'!$F$39</f>
        <v>7.1920000000000002</v>
      </c>
      <c r="GD180" s="1">
        <f>IF(GA180&gt;='Drive Train'!$F$29,1,0)</f>
        <v>0</v>
      </c>
      <c r="GE180" s="43">
        <f t="shared" si="238"/>
        <v>103.33333333333333</v>
      </c>
      <c r="GF180" s="49">
        <f>GF179+'DEPRECATED - DT-Prelim Calcs'!$C$11</f>
        <v>704</v>
      </c>
      <c r="GG180" s="2">
        <f>GQ180/'Drive Train'!$F$35</f>
        <v>0.86451612903225805</v>
      </c>
      <c r="GH180" s="36">
        <f>GO180*12*60/(PI() * 'Drive Train'!$F$15)/GG$2*GG180</f>
        <v>-59793.329918092873</v>
      </c>
      <c r="GI180" s="2">
        <f>('DEPRECATED - DT-Prelim Calcs'!$C$6*GG180-GH180)/('DEPRECATED - DT-Prelim Calcs'!$C$6*GG180)*'DEPRECATED - DT-Prelim Calcs'!$C$7*GG180</f>
        <v>48.00923853165903</v>
      </c>
      <c r="GJ180" s="43">
        <f>GI180/'DEPRECATED - DT-Prelim Calcs'!$C$7*('DEPRECATED - DT-Prelim Calcs'!$C$8-'DEPRECATED - DT-Prelim Calcs'!$C$9)+'DEPRECATED - DT-Prelim Calcs'!$C$9</f>
        <v>2616.9286662769468</v>
      </c>
      <c r="GK180" s="43">
        <f t="shared" si="239"/>
        <v>29.999999999999982</v>
      </c>
      <c r="GL180" s="2">
        <f t="shared" si="240"/>
        <v>1.4462867232450001</v>
      </c>
      <c r="GM180" s="43">
        <f>GL180*'DEPRECATED - DT-Prelim Calcs'!$C$21/GG$2/'DEPRECATED - DT-Prelim Calcs'!$C$19/'DEPRECATED - DT-Prelim Calcs'!$C$18*3.39*'DEPRECATED - DT-Prelim Calcs'!$C$20</f>
        <v>29.053734754561201</v>
      </c>
      <c r="GN180" s="36">
        <f t="shared" si="241"/>
        <v>0</v>
      </c>
      <c r="GO180" s="43">
        <f>GM179*'DEPRECATED - DT-Prelim Calcs'!$C$11+GO179</f>
        <v>-201.18970654142112</v>
      </c>
      <c r="GP180" s="43">
        <f>GP179+0.5*GM180*'DEPRECATED - DT-Prelim Calcs'!$C$11^2+GO180*'DEPRECATED - DT-Prelim Calcs'!$C$11</f>
        <v>-239935.05879583972</v>
      </c>
      <c r="GQ180" s="43">
        <f>MIN('Drive Train'!$F$35-GK179*'DEPRECATED - DT-Prelim Calcs'!$C$21*'Drive Train'!$F$39,GQ179+GK$2)</f>
        <v>10.72</v>
      </c>
      <c r="GR180" s="43">
        <f>'Drive Train'!$F$35-GK180*'DEPRECATED - DT-Prelim Calcs'!$C$21*'Drive Train'!$F$39</f>
        <v>10.72</v>
      </c>
      <c r="GS180" s="1">
        <f>IF(GP180&gt;='Drive Train'!$F$29,1,0)</f>
        <v>0</v>
      </c>
      <c r="GT180" s="43">
        <f t="shared" si="242"/>
        <v>33.333333333333314</v>
      </c>
      <c r="GU180" s="49">
        <f>GU179+'DEPRECATED - DT-Prelim Calcs'!$C$11</f>
        <v>704</v>
      </c>
      <c r="GV180" s="2">
        <f>HF180/'Drive Train'!$F$35</f>
        <v>3.4187366739145335</v>
      </c>
      <c r="GW180" s="36">
        <f>HD180*12*60/(PI() * 'Drive Train'!$F$15)/GV$2*GV180</f>
        <v>-1018780.9984757855</v>
      </c>
      <c r="GX180" s="2">
        <f>('DEPRECATED - DT-Prelim Calcs'!$C$6*GV180-GW180)/('DEPRECATED - DT-Prelim Calcs'!$C$6*GV180)*'DEPRECATED - DT-Prelim Calcs'!$C$7*GV180</f>
        <v>764.94968735981809</v>
      </c>
      <c r="GY180" s="43">
        <f>GX180/'DEPRECATED - DT-Prelim Calcs'!$C$7*('DEPRECATED - DT-Prelim Calcs'!$C$8-'DEPRECATED - DT-Prelim Calcs'!$C$9)+'DEPRECATED - DT-Prelim Calcs'!$C$9</f>
        <v>41674.132221840831</v>
      </c>
      <c r="GZ180" s="43">
        <f t="shared" si="199"/>
        <v>33.333333333333314</v>
      </c>
      <c r="HA180" s="2">
        <f t="shared" si="243"/>
        <v>1.4462867232450001</v>
      </c>
      <c r="HB180" s="43">
        <f>HA180*'DEPRECATED - DT-Prelim Calcs'!$C$21/GV$2/'DEPRECATED - DT-Prelim Calcs'!$C$19/'DEPRECATED - DT-Prelim Calcs'!$C$18*3.39*'DEPRECATED - DT-Prelim Calcs'!$C$20</f>
        <v>29.053734754561201</v>
      </c>
      <c r="HC180" s="36">
        <f t="shared" si="244"/>
        <v>0</v>
      </c>
      <c r="HD180" s="43">
        <f>HB179*'DEPRECATED - DT-Prelim Calcs'!$C$11+HD179</f>
        <v>-866.84470883792073</v>
      </c>
      <c r="HE180" s="43">
        <f>HE179+0.5*HB180*'DEPRECATED - DT-Prelim Calcs'!$C$11^2+HD180*'DEPRECATED - DT-Prelim Calcs'!$C$11</f>
        <v>-238514.14675493329</v>
      </c>
      <c r="HF180" s="43">
        <f>MIN('Drive Train'!$F$35-GZ179*'DEPRECATED - DT-Prelim Calcs'!$C$21*'Drive Train'!$F$39,HF179+GZ$2)</f>
        <v>42.392334756540215</v>
      </c>
      <c r="HG180" s="43">
        <f>'Drive Train'!$F$35-GZ180*'DEPRECATED - DT-Prelim Calcs'!$C$21*'Drive Train'!$F$39</f>
        <v>10.533333333333335</v>
      </c>
      <c r="HH180" s="1">
        <f>IF(HE180&gt;='Drive Train'!$F$29,1,0)</f>
        <v>0</v>
      </c>
      <c r="HI180" s="43">
        <f t="shared" si="245"/>
        <v>37.037037037037017</v>
      </c>
      <c r="HJ180" s="49">
        <f>HJ179+'DEPRECATED - DT-Prelim Calcs'!$C$11</f>
        <v>704</v>
      </c>
      <c r="HK180" s="2">
        <f>HU180/'Drive Train'!$F$35</f>
        <v>0.83440860215053769</v>
      </c>
      <c r="HL180" s="36">
        <f>HS180*12*60/(PI() * 'Drive Train'!$F$15)/HK$2*HK180</f>
        <v>-159207.75671008279</v>
      </c>
      <c r="HM180" s="2">
        <f>('DEPRECATED - DT-Prelim Calcs'!$C$6*HK180-HL180)/('DEPRECATED - DT-Prelim Calcs'!$C$6*HK180)*'DEPRECATED - DT-Prelim Calcs'!$C$7*HK180</f>
        <v>120.94854546168607</v>
      </c>
      <c r="HN180" s="43">
        <f>HM180/'DEPRECATED - DT-Prelim Calcs'!$C$7*('DEPRECATED - DT-Prelim Calcs'!$C$8-'DEPRECATED - DT-Prelim Calcs'!$C$9)+'DEPRECATED - DT-Prelim Calcs'!$C$9</f>
        <v>6590.4879244052854</v>
      </c>
      <c r="HO180" s="43">
        <f t="shared" si="200"/>
        <v>36.66666666666665</v>
      </c>
      <c r="HP180" s="2">
        <f t="shared" si="246"/>
        <v>1.4462867232450001</v>
      </c>
      <c r="HQ180" s="43">
        <f>HP180*'DEPRECATED - DT-Prelim Calcs'!$C$21/HK$2/'DEPRECATED - DT-Prelim Calcs'!$C$19/'DEPRECATED - DT-Prelim Calcs'!$C$18*3.39*'DEPRECATED - DT-Prelim Calcs'!$C$20</f>
        <v>29.053734754561201</v>
      </c>
      <c r="HR180" s="36">
        <f t="shared" si="247"/>
        <v>0</v>
      </c>
      <c r="HS180" s="43">
        <f>HQ179*'DEPRECATED - DT-Prelim Calcs'!$C$11+HS179</f>
        <v>-555.02375018335204</v>
      </c>
      <c r="HT180" s="43">
        <f>HT179+0.5*HQ180*'DEPRECATED - DT-Prelim Calcs'!$C$11^2+HS180*'DEPRECATED - DT-Prelim Calcs'!$C$11</f>
        <v>-254499.01448020819</v>
      </c>
      <c r="HU180" s="43">
        <f>MIN('Drive Train'!$F$35-HO179*'DEPRECATED - DT-Prelim Calcs'!$C$21*'Drive Train'!$F$39,HU179+HO$2)</f>
        <v>10.346666666666668</v>
      </c>
      <c r="HV180" s="43">
        <f>'Drive Train'!$F$35-HO180*'DEPRECATED - DT-Prelim Calcs'!$C$21*'Drive Train'!$F$39</f>
        <v>10.346666666666668</v>
      </c>
      <c r="HW180" s="1">
        <f>IF(HT180&gt;='Drive Train'!$F$29,1,0)</f>
        <v>0</v>
      </c>
      <c r="HX180" s="43">
        <f t="shared" si="248"/>
        <v>40.740740740740726</v>
      </c>
      <c r="HY180" s="49">
        <f>HY179+'DEPRECATED - DT-Prelim Calcs'!$C$11</f>
        <v>704</v>
      </c>
      <c r="HZ180" s="2">
        <f>IJ180/'Drive Train'!$F$35</f>
        <v>0.8193548387096774</v>
      </c>
      <c r="IA180" s="36">
        <f>IH180*12*60/(PI() * 'Drive Train'!$F$15)/HZ$2*HZ180</f>
        <v>-66768.010129618007</v>
      </c>
      <c r="IB180" s="2">
        <f>('DEPRECATED - DT-Prelim Calcs'!$C$6*HZ180-IA180)/('DEPRECATED - DT-Prelim Calcs'!$C$6*HZ180)*'DEPRECATED - DT-Prelim Calcs'!$C$7*HZ180</f>
        <v>52.924587282562257</v>
      </c>
      <c r="IC180" s="43">
        <f>IB180/'DEPRECATED - DT-Prelim Calcs'!$C$7*('DEPRECATED - DT-Prelim Calcs'!$C$8-'DEPRECATED - DT-Prelim Calcs'!$C$9)+'DEPRECATED - DT-Prelim Calcs'!$C$9</f>
        <v>2884.7051280798837</v>
      </c>
      <c r="ID180" s="43">
        <f t="shared" si="201"/>
        <v>39.999999999999986</v>
      </c>
      <c r="IE180" s="2">
        <f t="shared" si="249"/>
        <v>1.4462867232450001</v>
      </c>
      <c r="IF180" s="43">
        <f>IE180*'DEPRECATED - DT-Prelim Calcs'!$C$21/HZ$2/'DEPRECATED - DT-Prelim Calcs'!$C$19/'DEPRECATED - DT-Prelim Calcs'!$C$18*3.39*'DEPRECATED - DT-Prelim Calcs'!$C$20</f>
        <v>29.053734754561201</v>
      </c>
      <c r="IG180" s="36">
        <f t="shared" si="250"/>
        <v>0</v>
      </c>
      <c r="IH180" s="43">
        <f>IF179*'DEPRECATED - DT-Prelim Calcs'!$C$11+IH179</f>
        <v>-237.04048533313363</v>
      </c>
      <c r="II180" s="43">
        <f>II179+0.5*IF180*'DEPRECATED - DT-Prelim Calcs'!$C$11^2+IH180*'DEPRECATED - DT-Prelim Calcs'!$C$11</f>
        <v>-239588.17666602568</v>
      </c>
      <c r="IJ180" s="43">
        <f>MIN('Drive Train'!$F$35-ID179*'DEPRECATED - DT-Prelim Calcs'!$C$21*'Drive Train'!$F$39,IJ179+ID$2)</f>
        <v>10.16</v>
      </c>
      <c r="IK180" s="43">
        <f>'Drive Train'!$F$35-ID180*'DEPRECATED - DT-Prelim Calcs'!$C$21*'Drive Train'!$F$39</f>
        <v>10.16</v>
      </c>
      <c r="IL180" s="1">
        <f>IF(II180&gt;='Drive Train'!$F$29,1,0)</f>
        <v>0</v>
      </c>
      <c r="IM180" s="43">
        <f t="shared" si="251"/>
        <v>44.444444444444429</v>
      </c>
      <c r="IN180" s="49">
        <f>IN179+'DEPRECATED - DT-Prelim Calcs'!$C$11</f>
        <v>704</v>
      </c>
      <c r="IO180" s="2">
        <f>IY180/'Drive Train'!$F$35</f>
        <v>0.80430107526881722</v>
      </c>
      <c r="IP180" s="36">
        <f>IW180*12*60/(PI() * 'Drive Train'!$F$15)/IO$2*IO180</f>
        <v>-174735.50713278406</v>
      </c>
      <c r="IQ180" s="2">
        <f>('DEPRECATED - DT-Prelim Calcs'!$C$6*IO180-IP180)/('DEPRECATED - DT-Prelim Calcs'!$C$6*IO180)*'DEPRECATED - DT-Prelim Calcs'!$C$7*IO180</f>
        <v>132.2219413929727</v>
      </c>
      <c r="IR180" s="43">
        <f>IQ180/'DEPRECATED - DT-Prelim Calcs'!$C$7*('DEPRECATED - DT-Prelim Calcs'!$C$8-'DEPRECATED - DT-Prelim Calcs'!$C$9)+'DEPRECATED - DT-Prelim Calcs'!$C$9</f>
        <v>7204.6356131992588</v>
      </c>
      <c r="IS180" s="43">
        <f t="shared" si="202"/>
        <v>43.333333333333321</v>
      </c>
      <c r="IT180" s="2">
        <f t="shared" si="252"/>
        <v>1.4462867232450001</v>
      </c>
      <c r="IU180" s="43">
        <f>IT180*'DEPRECATED - DT-Prelim Calcs'!$C$21/IO$2/'DEPRECATED - DT-Prelim Calcs'!$C$19/'DEPRECATED - DT-Prelim Calcs'!$C$18*3.39*'DEPRECATED - DT-Prelim Calcs'!$C$20</f>
        <v>29.053734754561201</v>
      </c>
      <c r="IV180" s="36">
        <f t="shared" si="253"/>
        <v>0</v>
      </c>
      <c r="IW180" s="43">
        <f>IU179*'DEPRECATED - DT-Prelim Calcs'!$C$11+IW179</f>
        <v>-631.95860633611414</v>
      </c>
      <c r="IX180" s="43">
        <f>IX179+0.5*IU180*'DEPRECATED - DT-Prelim Calcs'!$C$11^2+IW180*'DEPRECATED - DT-Prelim Calcs'!$C$11</f>
        <v>-305802.44511575176</v>
      </c>
      <c r="IY180" s="43">
        <f>MIN('Drive Train'!$F$35-IS179*'DEPRECATED - DT-Prelim Calcs'!$C$21*'Drive Train'!$F$39,IY179+IS$2)</f>
        <v>9.9733333333333345</v>
      </c>
      <c r="IZ180" s="43">
        <f>'Drive Train'!$F$35-IS180*'DEPRECATED - DT-Prelim Calcs'!$C$21*'Drive Train'!$F$39</f>
        <v>9.9733333333333345</v>
      </c>
      <c r="JA180" s="1">
        <f>IF(IX180&gt;='Drive Train'!$F$29,1,0)</f>
        <v>0</v>
      </c>
      <c r="JB180" s="43">
        <f t="shared" si="254"/>
        <v>48.148148148148138</v>
      </c>
      <c r="JC180" s="49">
        <f>JC179+'DEPRECATED - DT-Prelim Calcs'!$C$11</f>
        <v>704</v>
      </c>
      <c r="JD180" s="2">
        <f>JN180/'Drive Train'!$F$35</f>
        <v>0.78924731182795704</v>
      </c>
      <c r="JE180" s="36">
        <f>JL180*12*60/(PI() * 'Drive Train'!$F$15)/JD$2*JD180</f>
        <v>11979.896519369819</v>
      </c>
      <c r="JF180" s="2">
        <f>('DEPRECATED - DT-Prelim Calcs'!$C$6*JD180-JE180)/('DEPRECATED - DT-Prelim Calcs'!$C$6*JD180)*'DEPRECATED - DT-Prelim Calcs'!$C$7*JD180</f>
        <v>-5.1049684579727197</v>
      </c>
      <c r="JG180" s="43">
        <f>JF180/'DEPRECATED - DT-Prelim Calcs'!$C$7*('DEPRECATED - DT-Prelim Calcs'!$C$8-'DEPRECATED - DT-Prelim Calcs'!$C$9)+'DEPRECATED - DT-Prelim Calcs'!$C$9</f>
        <v>-276.60649062090187</v>
      </c>
      <c r="JH180" s="43">
        <f t="shared" si="203"/>
        <v>-276.60649062090187</v>
      </c>
      <c r="JI180" s="2">
        <f t="shared" si="255"/>
        <v>-6.2906631019754737</v>
      </c>
      <c r="JJ180" s="43">
        <f>JI180*'DEPRECATED - DT-Prelim Calcs'!$C$21/JD$2/'DEPRECATED - DT-Prelim Calcs'!$C$19/'DEPRECATED - DT-Prelim Calcs'!$C$18*3.39*'DEPRECATED - DT-Prelim Calcs'!$C$20</f>
        <v>-126.3700027509275</v>
      </c>
      <c r="JK180" s="36">
        <f t="shared" si="256"/>
        <v>1</v>
      </c>
      <c r="JL180" s="43">
        <f>JJ179*'DEPRECATED - DT-Prelim Calcs'!$C$11+JL179</f>
        <v>44.153595283702799</v>
      </c>
      <c r="JM180" s="43">
        <f>JM179+0.5*JJ180*'DEPRECATED - DT-Prelim Calcs'!$C$11^2+JL180*'DEPRECATED - DT-Prelim Calcs'!$C$11</f>
        <v>-263290.2320836049</v>
      </c>
      <c r="JN180" s="43">
        <f>MIN('Drive Train'!$F$35-JH179*'DEPRECATED - DT-Prelim Calcs'!$C$21*'Drive Train'!$F$39,JN179+JH$2)</f>
        <v>9.7866666666666671</v>
      </c>
      <c r="JO180" s="43">
        <f>'Drive Train'!$F$35-JH180*'DEPRECATED - DT-Prelim Calcs'!$C$21*'Drive Train'!$F$39</f>
        <v>27.889963474770504</v>
      </c>
      <c r="JP180" s="1">
        <f>IF(JM180&gt;='Drive Train'!$F$29,1,0)</f>
        <v>0</v>
      </c>
      <c r="JQ180" s="43">
        <f>MIN(JG180,'DEPRECATED - DT-Prelim Calcs'!$C$10)*'DEPRECATED - DT-Prelim Calcs'!$C$11*1000/60/60</f>
        <v>-307.3405451343354</v>
      </c>
      <c r="JR180" s="49">
        <f>JR179+'DEPRECATED - DT-Prelim Calcs'!$C$11</f>
        <v>704</v>
      </c>
      <c r="JS180" s="2">
        <f>KC180/'Drive Train'!$F$35</f>
        <v>0.77419354838709686</v>
      </c>
      <c r="JT180" s="36">
        <f>KA180*12*60/(PI() * 'Drive Train'!$F$15)/JS$2*JS180</f>
        <v>-133275.96481393246</v>
      </c>
      <c r="JU180" s="2">
        <f>('DEPRECATED - DT-Prelim Calcs'!$C$6*JS180-JT180)/('DEPRECATED - DT-Prelim Calcs'!$C$6*JS180)*'DEPRECATED - DT-Prelim Calcs'!$C$7*JS180</f>
        <v>101.60342463493599</v>
      </c>
      <c r="JV180" s="43">
        <f>JU180/'DEPRECATED - DT-Prelim Calcs'!$C$7*('DEPRECATED - DT-Prelim Calcs'!$C$8-'DEPRECATED - DT-Prelim Calcs'!$C$9)+'DEPRECATED - DT-Prelim Calcs'!$C$9</f>
        <v>5536.6119390674085</v>
      </c>
      <c r="JW180" s="43">
        <f t="shared" si="204"/>
        <v>49.999999999999993</v>
      </c>
      <c r="JX180" s="2">
        <f t="shared" si="257"/>
        <v>1.4462867232450001</v>
      </c>
      <c r="JY180" s="43">
        <f>JX180*'DEPRECATED - DT-Prelim Calcs'!$C$21/JS$2/'DEPRECATED - DT-Prelim Calcs'!$C$19/'DEPRECATED - DT-Prelim Calcs'!$C$18*3.39*'DEPRECATED - DT-Prelim Calcs'!$C$20</f>
        <v>29.053734754561201</v>
      </c>
      <c r="JZ180" s="36">
        <f t="shared" si="258"/>
        <v>0</v>
      </c>
      <c r="KA180" s="43">
        <f>JY179*'DEPRECATED - DT-Prelim Calcs'!$C$11+KA179</f>
        <v>-500.75858606272374</v>
      </c>
      <c r="KB180" s="43">
        <f>KB179+0.5*JY180*'DEPRECATED - DT-Prelim Calcs'!$C$11^2+KA180*'DEPRECATED - DT-Prelim Calcs'!$C$11</f>
        <v>-284815.02892004582</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103.33333333333333</v>
      </c>
      <c r="KG180" s="49">
        <f>KG179+'DEPRECATED - DT-Prelim Calcs'!$C$11</f>
        <v>704</v>
      </c>
      <c r="KH180" s="2">
        <f>KR180/'Drive Train'!$F$35</f>
        <v>0.75913978494623657</v>
      </c>
      <c r="KI180" s="36">
        <f>KP180*12*60/(PI() * 'Drive Train'!$F$15)/KH$2*KH180</f>
        <v>-40738.687023222163</v>
      </c>
      <c r="KJ180" s="2">
        <f>('DEPRECATED - DT-Prelim Calcs'!$C$6*KH180-KI180)/('DEPRECATED - DT-Prelim Calcs'!$C$6*KH180)*'DEPRECATED - DT-Prelim Calcs'!$C$7*KH180</f>
        <v>33.507770315365242</v>
      </c>
      <c r="KK180" s="43">
        <f>KJ180/'DEPRECATED - DT-Prelim Calcs'!$C$7*('DEPRECATED - DT-Prelim Calcs'!$C$8-'DEPRECATED - DT-Prelim Calcs'!$C$9)+'DEPRECATED - DT-Prelim Calcs'!$C$9</f>
        <v>1826.9233082251212</v>
      </c>
      <c r="KL180" s="43">
        <f t="shared" si="205"/>
        <v>53.333333333333329</v>
      </c>
      <c r="KM180" s="2">
        <f t="shared" si="259"/>
        <v>1.4462867232450001</v>
      </c>
      <c r="KN180" s="43">
        <f>KM180*'DEPRECATED - DT-Prelim Calcs'!$C$21/KH$2/'DEPRECATED - DT-Prelim Calcs'!$C$19/'DEPRECATED - DT-Prelim Calcs'!$C$18*3.39*'DEPRECATED - DT-Prelim Calcs'!$C$20</f>
        <v>29.053734754561201</v>
      </c>
      <c r="KO180" s="36">
        <f t="shared" si="260"/>
        <v>0</v>
      </c>
      <c r="KP180" s="43">
        <f>KN179*'DEPRECATED - DT-Prelim Calcs'!$C$11+KP179</f>
        <v>-156.10305146130418</v>
      </c>
      <c r="KQ180" s="43">
        <f>KQ179+0.5*KN180*'DEPRECATED - DT-Prelim Calcs'!$C$11^2+KP180*'DEPRECATED - DT-Prelim Calcs'!$C$11</f>
        <v>-291345.05410472886</v>
      </c>
      <c r="KR180" s="43">
        <f>MIN('Drive Train'!$F$35-KL179*'DEPRECATED - DT-Prelim Calcs'!$C$21*'Drive Train'!$F$39,KR179+KL$2)</f>
        <v>9.413333333333334</v>
      </c>
      <c r="KS180" s="43">
        <f>'Drive Train'!$F$35-KL180*'DEPRECATED - DT-Prelim Calcs'!$C$21*'Drive Train'!$F$39</f>
        <v>9.413333333333334</v>
      </c>
      <c r="KT180" s="1">
        <f>IF(KQ180&gt;='Drive Train'!$F$29,1,0)</f>
        <v>0</v>
      </c>
      <c r="KU180" s="43">
        <f>MIN(KK180,'DEPRECATED - DT-Prelim Calcs'!$C$10)*'DEPRECATED - DT-Prelim Calcs'!$C$11*1000/60/60</f>
        <v>103.33333333333333</v>
      </c>
      <c r="KV180" s="49">
        <f>KV179+'DEPRECATED - DT-Prelim Calcs'!$C$11</f>
        <v>704</v>
      </c>
      <c r="KW180" s="2">
        <f>LG180/'Drive Train'!$F$35</f>
        <v>0.74408602150537628</v>
      </c>
      <c r="KX180" s="36">
        <f>LE180*12*60/(PI() * 'Drive Train'!$F$15)/KW$2*KW180</f>
        <v>23447.397134555777</v>
      </c>
      <c r="KY180" s="2">
        <f>('DEPRECATED - DT-Prelim Calcs'!$C$6*KW180-KX180)/('DEPRECATED - DT-Prelim Calcs'!$C$6*KW180)*'DEPRECATED - DT-Prelim Calcs'!$C$7*KW180</f>
        <v>-13.74664605146997</v>
      </c>
      <c r="KZ180" s="43">
        <f>KY180/'DEPRECATED - DT-Prelim Calcs'!$C$7*('DEPRECATED - DT-Prelim Calcs'!$C$8-'DEPRECATED - DT-Prelim Calcs'!$C$9)+'DEPRECATED - DT-Prelim Calcs'!$C$9</f>
        <v>-747.38444907261771</v>
      </c>
      <c r="LA180" s="43">
        <f t="shared" si="206"/>
        <v>-747.38444907261771</v>
      </c>
      <c r="LB180" s="2">
        <f t="shared" si="261"/>
        <v>-16.208171874122687</v>
      </c>
      <c r="LC180" s="43">
        <f>LB180*'DEPRECATED - DT-Prelim Calcs'!$C$21/KW$2/'DEPRECATED - DT-Prelim Calcs'!$C$19/'DEPRECATED - DT-Prelim Calcs'!$C$18*3.39*'DEPRECATED - DT-Prelim Calcs'!$C$20</f>
        <v>-325.59790456385747</v>
      </c>
      <c r="LD180" s="36">
        <f t="shared" si="262"/>
        <v>1</v>
      </c>
      <c r="LE180" s="43">
        <f>LC179*'DEPRECATED - DT-Prelim Calcs'!$C$11+LE179</f>
        <v>91.663747916482293</v>
      </c>
      <c r="LF180" s="43">
        <f>LF179+0.5*LC180*'DEPRECATED - DT-Prelim Calcs'!$C$11^2+LE180*'DEPRECATED - DT-Prelim Calcs'!$C$11</f>
        <v>-319952.25811708346</v>
      </c>
      <c r="LG180" s="43">
        <f>MIN('Drive Train'!$F$35-LA179*'DEPRECATED - DT-Prelim Calcs'!$C$21*'Drive Train'!$F$39,LG179+LA$2)</f>
        <v>9.2266666666666666</v>
      </c>
      <c r="LH180" s="43">
        <f>'Drive Train'!$F$35-LA180*'DEPRECATED - DT-Prelim Calcs'!$C$21*'Drive Train'!$F$39</f>
        <v>54.25352914806659</v>
      </c>
      <c r="LI180" s="1">
        <f>IF(LF180&gt;='Drive Train'!$F$29,1,0)</f>
        <v>0</v>
      </c>
      <c r="LJ180" s="43">
        <f>MIN(KZ180,'DEPRECATED - DT-Prelim Calcs'!$C$10)*'DEPRECATED - DT-Prelim Calcs'!$C$11*1000/60/60</f>
        <v>-830.42716563624185</v>
      </c>
      <c r="LK180" s="49">
        <f>LK179+'DEPRECATED - DT-Prelim Calcs'!$C$11</f>
        <v>704</v>
      </c>
      <c r="LL180" s="2">
        <f>LV180/'Drive Train'!$F$35</f>
        <v>0.72903225806451621</v>
      </c>
      <c r="LM180" s="36">
        <f>LT180*12*60/(PI() * 'Drive Train'!$F$15)/LL$2*LL180</f>
        <v>5092.5127149913269</v>
      </c>
      <c r="LN180" s="2">
        <f>('DEPRECATED - DT-Prelim Calcs'!$C$6*LL180-LM180)/('DEPRECATED - DT-Prelim Calcs'!$C$6*LL180)*'DEPRECATED - DT-Prelim Calcs'!$C$7*LL180</f>
        <v>-0.32439429483561999</v>
      </c>
      <c r="LO180" s="43">
        <f>LN180/'DEPRECATED - DT-Prelim Calcs'!$C$7*('DEPRECATED - DT-Prelim Calcs'!$C$8-'DEPRECATED - DT-Prelim Calcs'!$C$9)+'DEPRECATED - DT-Prelim Calcs'!$C$9</f>
        <v>-16.172226509701684</v>
      </c>
      <c r="LP180" s="43">
        <f t="shared" si="207"/>
        <v>-16.172226509701684</v>
      </c>
      <c r="LQ180" s="2">
        <f t="shared" si="263"/>
        <v>-0.87004947114898123</v>
      </c>
      <c r="LR180" s="43">
        <f>LQ180*'DEPRECATED - DT-Prelim Calcs'!$C$21/LL$2/'DEPRECATED - DT-Prelim Calcs'!$C$19/'DEPRECATED - DT-Prelim Calcs'!$C$18*3.39*'DEPRECATED - DT-Prelim Calcs'!$C$20</f>
        <v>-17.47799115613304</v>
      </c>
      <c r="LS180" s="36">
        <f t="shared" si="264"/>
        <v>1</v>
      </c>
      <c r="LT180" s="43">
        <f>LR179*'DEPRECATED - DT-Prelim Calcs'!$C$11+LT179</f>
        <v>20.319428734251488</v>
      </c>
      <c r="LU180" s="43">
        <f>LU179+0.5*LR180*'DEPRECATED - DT-Prelim Calcs'!$C$11^2+LT180*'DEPRECATED - DT-Prelim Calcs'!$C$11</f>
        <v>-306896.8909341215</v>
      </c>
      <c r="LV180" s="43">
        <f>MIN('Drive Train'!$F$35-LP179*'DEPRECATED - DT-Prelim Calcs'!$C$21*'Drive Train'!$F$39,LV179+LP$2)</f>
        <v>9.0400000000000009</v>
      </c>
      <c r="LW180" s="43">
        <f>'Drive Train'!$F$35-LP180*'DEPRECATED - DT-Prelim Calcs'!$C$21*'Drive Train'!$F$39</f>
        <v>13.305644684543294</v>
      </c>
      <c r="LX180" s="1">
        <f>IF(LU180&gt;='Drive Train'!$F$29,1,0)</f>
        <v>0</v>
      </c>
      <c r="LY180" s="43">
        <f>MIN(LO180,'DEPRECATED - DT-Prelim Calcs'!$C$10)*'DEPRECATED - DT-Prelim Calcs'!$C$11*1000/60/60</f>
        <v>-17.969140566335206</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1"/>
        <v>0</v>
      </c>
      <c r="X181" s="2">
        <f>MAX(MIN(IF(AND(AI180=1,AG181&lt;0),-1,1)*(W181-$C$9)/($C$8-$C$9)*$C$7-$C$29*AE181/T$2 -  AI180*$C$29/2,X$2),MAX(X$4:X180)*-1)</f>
        <v>-0.27672021620693066</v>
      </c>
      <c r="Y181" s="43">
        <f t="shared" si="182"/>
        <v>0</v>
      </c>
      <c r="Z181" s="43">
        <f t="shared" si="183"/>
        <v>0</v>
      </c>
      <c r="AA181" s="43">
        <f t="shared" si="184"/>
        <v>0</v>
      </c>
      <c r="AB181" s="43" t="e">
        <f t="shared" si="185"/>
        <v>#N/A</v>
      </c>
      <c r="AC181" s="36">
        <f t="shared" si="208"/>
        <v>1</v>
      </c>
      <c r="AD181" s="1">
        <f t="shared" si="186"/>
        <v>1</v>
      </c>
      <c r="AE181" s="43">
        <f t="shared" si="187"/>
        <v>0</v>
      </c>
      <c r="AF181" s="43" t="e">
        <f t="shared" si="188"/>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889.49632897085212</v>
      </c>
      <c r="AK181" s="43">
        <f t="shared" si="265"/>
        <v>0</v>
      </c>
      <c r="AL181" s="49">
        <f>AL180+'DEPRECATED - DT-Prelim Calcs'!$C$11</f>
        <v>708</v>
      </c>
      <c r="AM181" s="2">
        <f>AW181/'Drive Train'!$F$35</f>
        <v>1.5320056338313679</v>
      </c>
      <c r="AN181" s="36">
        <f>AU181*12*60/(PI() * 'Drive Train'!$F$15)/AM$2*AM181</f>
        <v>-15043.67606871691</v>
      </c>
      <c r="AO181" s="2">
        <f>('DEPRECATED - DT-Prelim Calcs'!$C$6*AM181-AN181)/('DEPRECATED - DT-Prelim Calcs'!$C$6*AM181)*'DEPRECATED - DT-Prelim Calcs'!$C$7*AM181</f>
        <v>18.24385889324628</v>
      </c>
      <c r="AP181" s="43">
        <f>AO181/'DEPRECATED - DT-Prelim Calcs'!$C$7*('DEPRECATED - DT-Prelim Calcs'!$C$8-'DEPRECATED - DT-Prelim Calcs'!$C$9)+'DEPRECATED - DT-Prelim Calcs'!$C$9</f>
        <v>995.3818650798346</v>
      </c>
      <c r="AQ181" s="43">
        <f t="shared" si="189"/>
        <v>93</v>
      </c>
      <c r="AR181" s="2">
        <f t="shared" si="209"/>
        <v>2.4466440560647049</v>
      </c>
      <c r="AS181" s="43">
        <f>AR181*'DEPRECATED - DT-Prelim Calcs'!$C$21/AM$2/'DEPRECATED - DT-Prelim Calcs'!$C$19/'DEPRECATED - DT-Prelim Calcs'!$C$18*3.39*'DEPRECATED - DT-Prelim Calcs'!$C$20</f>
        <v>24.574707871284975</v>
      </c>
      <c r="AT181" s="36">
        <f t="shared" si="210"/>
        <v>0</v>
      </c>
      <c r="AU181" s="43">
        <f>AS180*'DEPRECATED - DT-Prelim Calcs'!$C$11+AU180</f>
        <v>-57.128092570162551</v>
      </c>
      <c r="AV181" s="43">
        <f>AV180+0.5*AS181*'DEPRECATED - DT-Prelim Calcs'!$C$11^2+AU181*'DEPRECATED - DT-Prelim Calcs'!$C$11</f>
        <v>10392.519153195306</v>
      </c>
      <c r="AW181" s="43">
        <f>MIN('Drive Train'!$F$35-AQ180*'DEPRECATED - DT-Prelim Calcs'!$C$21*'Drive Train'!$F$39,AW180+AQ$2)</f>
        <v>18.996869859508962</v>
      </c>
      <c r="AX181" s="43">
        <f>'Drive Train'!$F$35-AQ181*'DEPRECATED - DT-Prelim Calcs'!$C$21*'Drive Train'!$F$39</f>
        <v>7.1920000000000002</v>
      </c>
      <c r="AY181" s="1">
        <f>IF(AV181&gt;='Drive Train'!$F$29,1,0)</f>
        <v>1</v>
      </c>
      <c r="AZ181" s="43">
        <f t="shared" si="211"/>
        <v>103.33333333333333</v>
      </c>
      <c r="BA181" s="49">
        <f>BA180+'DEPRECATED - DT-Prelim Calcs'!$C$11</f>
        <v>708</v>
      </c>
      <c r="BB181" s="2">
        <f>BL181/'Drive Train'!$F$35</f>
        <v>0.57999999999999996</v>
      </c>
      <c r="BC181" s="36">
        <f>BJ181*12*60/(PI() * 'Drive Train'!$F$15)/BB$2*BB181</f>
        <v>-48222.559344915309</v>
      </c>
      <c r="BD181" s="2">
        <f>('DEPRECATED - DT-Prelim Calcs'!$C$6*BB181-BC181)/('DEPRECATED - DT-Prelim Calcs'!$C$6*BB181)*'DEPRECATED - DT-Prelim Calcs'!$C$7*BB181</f>
        <v>38.169071994929908</v>
      </c>
      <c r="BE181" s="43">
        <f>BD181/'DEPRECATED - DT-Prelim Calcs'!$C$7*('DEPRECATED - DT-Prelim Calcs'!$C$8-'DEPRECATED - DT-Prelim Calcs'!$C$9)+'DEPRECATED - DT-Prelim Calcs'!$C$9</f>
        <v>2080.8598922611068</v>
      </c>
      <c r="BF181" s="43">
        <f t="shared" si="190"/>
        <v>93</v>
      </c>
      <c r="BG181" s="2">
        <f t="shared" si="212"/>
        <v>2.0025508475699998</v>
      </c>
      <c r="BH181" s="43">
        <f>BG181*'DEPRECATED - DT-Prelim Calcs'!$C$21/BB$2/'DEPRECATED - DT-Prelim Calcs'!$C$19/'DEPRECATED - DT-Prelim Calcs'!$C$18*3.39*'DEPRECATED - DT-Prelim Calcs'!$C$20</f>
        <v>29.053734754561201</v>
      </c>
      <c r="BI181" s="36">
        <f t="shared" si="213"/>
        <v>0</v>
      </c>
      <c r="BJ181" s="43">
        <f>BH180*'DEPRECATED - DT-Prelim Calcs'!$C$11+BJ180</f>
        <v>-334.87099508241334</v>
      </c>
      <c r="BK181" s="43">
        <f>BK180+0.5*BH181*'DEPRECATED - DT-Prelim Calcs'!$C$11^2+BJ181*'DEPRECATED - DT-Prelim Calcs'!$C$11</f>
        <v>-89121.984891842192</v>
      </c>
      <c r="BL181" s="43">
        <f>MIN('Drive Train'!$F$35-BF180*'DEPRECATED - DT-Prelim Calcs'!$C$21*'Drive Train'!$F$39,BL180+BF$2)</f>
        <v>7.1920000000000002</v>
      </c>
      <c r="BM181" s="43">
        <f>'Drive Train'!$F$35-BF181*'DEPRECATED - DT-Prelim Calcs'!$C$21*'Drive Train'!$F$39</f>
        <v>7.1920000000000002</v>
      </c>
      <c r="BN181" s="1">
        <f>IF(BK181&gt;='Drive Train'!$F$29,1,0)</f>
        <v>0</v>
      </c>
      <c r="BO181" s="43">
        <f t="shared" si="214"/>
        <v>103.33333333333333</v>
      </c>
      <c r="BP181" s="49">
        <f>BP180+'DEPRECATED - DT-Prelim Calcs'!$C$11</f>
        <v>708</v>
      </c>
      <c r="BQ181" s="2">
        <f>CA181/'Drive Train'!$F$35</f>
        <v>0.57999999999999996</v>
      </c>
      <c r="BR181" s="36">
        <f>BY181*12*60/(PI() * 'Drive Train'!$F$15)/BQ$2*BQ181</f>
        <v>-47466.076446559273</v>
      </c>
      <c r="BS181" s="2">
        <f>('DEPRECATED - DT-Prelim Calcs'!$C$6*BQ181-BR181)/('DEPRECATED - DT-Prelim Calcs'!$C$6*BQ181)*'DEPRECATED - DT-Prelim Calcs'!$C$7*BQ181</f>
        <v>37.612974064947181</v>
      </c>
      <c r="BT181" s="43">
        <f>BS181/'DEPRECATED - DT-Prelim Calcs'!$C$7*('DEPRECATED - DT-Prelim Calcs'!$C$8-'DEPRECATED - DT-Prelim Calcs'!$C$9)+'DEPRECATED - DT-Prelim Calcs'!$C$9</f>
        <v>2050.5650050307045</v>
      </c>
      <c r="BU181" s="43">
        <f t="shared" si="191"/>
        <v>93</v>
      </c>
      <c r="BV181" s="2">
        <f t="shared" si="215"/>
        <v>1.5313624128476471</v>
      </c>
      <c r="BW181" s="43">
        <f>BV181*'DEPRECATED - DT-Prelim Calcs'!$C$21/BQ$2/'DEPRECATED - DT-Prelim Calcs'!$C$19/'DEPRECATED - DT-Prelim Calcs'!$C$18*3.39*'DEPRECATED - DT-Prelim Calcs'!$C$20</f>
        <v>29.053734754561201</v>
      </c>
      <c r="BX181" s="36">
        <f t="shared" si="216"/>
        <v>0</v>
      </c>
      <c r="BY181" s="43">
        <f>BW180*'DEPRECATED - DT-Prelim Calcs'!$C$11+BY180</f>
        <v>-252.06064411636606</v>
      </c>
      <c r="BZ181" s="43">
        <f>BZ180+0.5*BW181*'DEPRECATED - DT-Prelim Calcs'!$C$11^2+BY181*'DEPRECATED - DT-Prelim Calcs'!$C$11</f>
        <v>-229941.36253561682</v>
      </c>
      <c r="CA181" s="43">
        <f>MIN('Drive Train'!$F$35-BU180*'DEPRECATED - DT-Prelim Calcs'!$C$21*'Drive Train'!$F$39,CA180+BU$2)</f>
        <v>7.1920000000000002</v>
      </c>
      <c r="CB181" s="43">
        <f>'Drive Train'!$F$35-BU181*'DEPRECATED - DT-Prelim Calcs'!$C$21*'Drive Train'!$F$39</f>
        <v>7.1920000000000002</v>
      </c>
      <c r="CC181" s="1">
        <f>IF(BZ181&gt;='Drive Train'!$F$29,1,0)</f>
        <v>0</v>
      </c>
      <c r="CD181" s="43">
        <f t="shared" si="217"/>
        <v>103.33333333333333</v>
      </c>
      <c r="CE181" s="49">
        <f>CE180+'DEPRECATED - DT-Prelim Calcs'!$C$11</f>
        <v>708</v>
      </c>
      <c r="CF181" s="2">
        <f>CP181/'Drive Train'!$F$35</f>
        <v>0.57999999999999996</v>
      </c>
      <c r="CG181" s="36">
        <f>CN181*12*60/(PI() * 'Drive Train'!$F$15)/CF$2*CF181</f>
        <v>-137923.76266374931</v>
      </c>
      <c r="CH181" s="2">
        <f>('DEPRECATED - DT-Prelim Calcs'!$C$6*CF181-CG181)/('DEPRECATED - DT-Prelim Calcs'!$C$6*CF181)*'DEPRECATED - DT-Prelim Calcs'!$C$7*CF181</f>
        <v>104.10929825908846</v>
      </c>
      <c r="CI181" s="43">
        <f>CH181/'DEPRECATED - DT-Prelim Calcs'!$C$7*('DEPRECATED - DT-Prelim Calcs'!$C$8-'DEPRECATED - DT-Prelim Calcs'!$C$9)+'DEPRECATED - DT-Prelim Calcs'!$C$9</f>
        <v>5673.1259499354164</v>
      </c>
      <c r="CJ181" s="43">
        <f t="shared" si="192"/>
        <v>93</v>
      </c>
      <c r="CK181" s="2">
        <f t="shared" si="218"/>
        <v>1.2396743342100003</v>
      </c>
      <c r="CL181" s="43">
        <f>CK181*'DEPRECATED - DT-Prelim Calcs'!$C$21/CF$2/'DEPRECATED - DT-Prelim Calcs'!$C$19/'DEPRECATED - DT-Prelim Calcs'!$C$18*3.39*'DEPRECATED - DT-Prelim Calcs'!$C$20</f>
        <v>29.053734754561205</v>
      </c>
      <c r="CM181" s="36">
        <f t="shared" si="219"/>
        <v>0</v>
      </c>
      <c r="CN181" s="43">
        <f>CL180*'DEPRECATED - DT-Prelim Calcs'!$C$11+CN180</f>
        <v>-592.9122599068105</v>
      </c>
      <c r="CO181" s="43">
        <f>CO180+0.5*CL181*'DEPRECATED - DT-Prelim Calcs'!$C$11^2+CN181*'DEPRECATED - DT-Prelim Calcs'!$C$11</f>
        <v>-419642.69334373542</v>
      </c>
      <c r="CP181" s="43">
        <f>MIN('Drive Train'!$F$35-CJ180*'DEPRECATED - DT-Prelim Calcs'!$C$21*'Drive Train'!$F$39,CP180+CJ$2)</f>
        <v>7.1920000000000002</v>
      </c>
      <c r="CQ181" s="43">
        <f>'Drive Train'!$F$35-CJ181*'DEPRECATED - DT-Prelim Calcs'!$C$21*'Drive Train'!$F$39</f>
        <v>7.1920000000000002</v>
      </c>
      <c r="CR181" s="1">
        <f>IF(CO181&gt;='Drive Train'!$F$29,1,0)</f>
        <v>0</v>
      </c>
      <c r="CS181" s="43">
        <f t="shared" si="220"/>
        <v>103.33333333333333</v>
      </c>
      <c r="CT181" s="49">
        <f>CT180+'DEPRECATED - DT-Prelim Calcs'!$C$11</f>
        <v>708</v>
      </c>
      <c r="CU181" s="2">
        <f>DE181/'Drive Train'!$F$35</f>
        <v>0.57999999999999996</v>
      </c>
      <c r="CV181" s="36">
        <f>DC181*12*60/(PI() * 'Drive Train'!$F$15)/CU$2*CU181</f>
        <v>-130305.38570998808</v>
      </c>
      <c r="CW181" s="2">
        <f>('DEPRECATED - DT-Prelim Calcs'!$C$6*CU181-CV181)/('DEPRECATED - DT-Prelim Calcs'!$C$6*CU181)*'DEPRECATED - DT-Prelim Calcs'!$C$7*CU181</f>
        <v>98.508955325994393</v>
      </c>
      <c r="CX181" s="43">
        <f>CW181/'DEPRECATED - DT-Prelim Calcs'!$C$7*('DEPRECATED - DT-Prelim Calcs'!$C$8-'DEPRECATED - DT-Prelim Calcs'!$C$9)+'DEPRECATED - DT-Prelim Calcs'!$C$9</f>
        <v>5368.0326408937244</v>
      </c>
      <c r="CY181" s="43">
        <f t="shared" si="193"/>
        <v>93</v>
      </c>
      <c r="CZ181" s="2">
        <f t="shared" si="221"/>
        <v>1.0413264407364002</v>
      </c>
      <c r="DA181" s="43">
        <f>CZ181*'DEPRECATED - DT-Prelim Calcs'!$C$21/CU$2/'DEPRECATED - DT-Prelim Calcs'!$C$19/'DEPRECATED - DT-Prelim Calcs'!$C$18*3.39*'DEPRECATED - DT-Prelim Calcs'!$C$20</f>
        <v>29.053734754561201</v>
      </c>
      <c r="DB181" s="36">
        <f t="shared" si="222"/>
        <v>0</v>
      </c>
      <c r="DC181" s="43">
        <f>DA180*'DEPRECATED - DT-Prelim Calcs'!$C$11+DC180</f>
        <v>-470.5361407697506</v>
      </c>
      <c r="DD181" s="43">
        <f>DD180+0.5*DA181*'DEPRECATED - DT-Prelim Calcs'!$C$11^2+DC181*'DEPRECATED - DT-Prelim Calcs'!$C$11</f>
        <v>-707479.41172677057</v>
      </c>
      <c r="DE181" s="43">
        <f>MIN('Drive Train'!$F$35-CY180*'DEPRECATED - DT-Prelim Calcs'!$C$21*'Drive Train'!$F$39,DE180+CY$2)</f>
        <v>7.1920000000000002</v>
      </c>
      <c r="DF181" s="43">
        <f>'Drive Train'!$F$35-CY181*'DEPRECATED - DT-Prelim Calcs'!$C$21*'Drive Train'!$F$39</f>
        <v>7.1920000000000002</v>
      </c>
      <c r="DG181" s="1">
        <f>IF(DD181&gt;='Drive Train'!$F$29,1,0)</f>
        <v>0</v>
      </c>
      <c r="DH181" s="43">
        <f t="shared" si="223"/>
        <v>103.33333333333333</v>
      </c>
      <c r="DI181" s="49">
        <f>DI180+'DEPRECATED - DT-Prelim Calcs'!$C$11</f>
        <v>708</v>
      </c>
      <c r="DJ181" s="2">
        <f>DT181/'Drive Train'!$F$35</f>
        <v>0.57999999999999996</v>
      </c>
      <c r="DK181" s="36">
        <f>DR181*12*60/(PI() * 'Drive Train'!$F$15)/DJ$2*DJ181</f>
        <v>-127859.556415828</v>
      </c>
      <c r="DL181" s="2">
        <f>('DEPRECATED - DT-Prelim Calcs'!$C$6*DJ181-DK181)/('DEPRECATED - DT-Prelim Calcs'!$C$6*DJ181)*'DEPRECATED - DT-Prelim Calcs'!$C$7*DJ181</f>
        <v>96.711002443610241</v>
      </c>
      <c r="DM181" s="43">
        <f>DL181/'DEPRECATED - DT-Prelim Calcs'!$C$7*('DEPRECATED - DT-Prelim Calcs'!$C$8-'DEPRECATED - DT-Prelim Calcs'!$C$9)+'DEPRECATED - DT-Prelim Calcs'!$C$9</f>
        <v>5270.0844614802591</v>
      </c>
      <c r="DN181" s="43">
        <f t="shared" si="194"/>
        <v>93</v>
      </c>
      <c r="DO181" s="2">
        <f t="shared" si="224"/>
        <v>0.89769520753137932</v>
      </c>
      <c r="DP181" s="43">
        <f>DO181*'DEPRECATED - DT-Prelim Calcs'!$C$21/DJ$2/'DEPRECATED - DT-Prelim Calcs'!$C$19/'DEPRECATED - DT-Prelim Calcs'!$C$18*3.39*'DEPRECATED - DT-Prelim Calcs'!$C$20</f>
        <v>29.053734754561201</v>
      </c>
      <c r="DQ181" s="36">
        <f t="shared" si="225"/>
        <v>0</v>
      </c>
      <c r="DR181" s="43">
        <f>DP180*'DEPRECATED - DT-Prelim Calcs'!$C$11+DR180</f>
        <v>-398.02085129529831</v>
      </c>
      <c r="DS181" s="43">
        <f>DS180+0.5*DP181*'DEPRECATED - DT-Prelim Calcs'!$C$11^2+DR181*'DEPRECATED - DT-Prelim Calcs'!$C$11</f>
        <v>-1173452.0362489279</v>
      </c>
      <c r="DT181" s="43">
        <f>MIN('Drive Train'!$F$35-DN180*'DEPRECATED - DT-Prelim Calcs'!$C$21*'Drive Train'!$F$39,DT180+DN$2)</f>
        <v>7.1920000000000002</v>
      </c>
      <c r="DU181" s="43">
        <f>'Drive Train'!$F$35-DN181*'DEPRECATED - DT-Prelim Calcs'!$C$21*'Drive Train'!$F$39</f>
        <v>7.1920000000000002</v>
      </c>
      <c r="DV181" s="1">
        <f>IF(DS181&gt;='Drive Train'!$F$29,1,0)</f>
        <v>0</v>
      </c>
      <c r="DW181" s="43">
        <f t="shared" si="226"/>
        <v>103.33333333333333</v>
      </c>
      <c r="DX181" s="49">
        <f>DX180+'DEPRECATED - DT-Prelim Calcs'!$C$11</f>
        <v>708</v>
      </c>
      <c r="DY181" s="2">
        <f>EI181/'Drive Train'!$F$35</f>
        <v>0.57999999999999996</v>
      </c>
      <c r="DZ181" s="36">
        <f>EG181*12*60/(PI() * 'Drive Train'!$F$15)/DY$2*DY181</f>
        <v>-1144851.3481876869</v>
      </c>
      <c r="EA181" s="2">
        <f>('DEPRECATED - DT-Prelim Calcs'!$C$6*DY181-DZ181)/('DEPRECATED - DT-Prelim Calcs'!$C$6*DY181)*'DEPRECATED - DT-Prelim Calcs'!$C$7*DY181</f>
        <v>844.31155156743762</v>
      </c>
      <c r="EB181" s="43">
        <f>EA181/'DEPRECATED - DT-Prelim Calcs'!$C$7*('DEPRECATED - DT-Prelim Calcs'!$C$8-'DEPRECATED - DT-Prelim Calcs'!$C$9)+'DEPRECATED - DT-Prelim Calcs'!$C$9</f>
        <v>45997.577063002194</v>
      </c>
      <c r="EC181" s="43">
        <f t="shared" si="195"/>
        <v>93</v>
      </c>
      <c r="ED181" s="2">
        <f t="shared" si="227"/>
        <v>0.78888366722454539</v>
      </c>
      <c r="EE181" s="43">
        <f>ED181*'DEPRECATED - DT-Prelim Calcs'!$C$21/DY$2/'DEPRECATED - DT-Prelim Calcs'!$C$19/'DEPRECATED - DT-Prelim Calcs'!$C$18*3.39*'DEPRECATED - DT-Prelim Calcs'!$C$20</f>
        <v>29.053734754561201</v>
      </c>
      <c r="EF181" s="36">
        <f t="shared" si="228"/>
        <v>0</v>
      </c>
      <c r="EG181" s="43">
        <f>EE180*'DEPRECATED - DT-Prelim Calcs'!$C$11+EG180</f>
        <v>-3131.8848701835668</v>
      </c>
      <c r="EH181" s="43">
        <f>EH180+0.5*EE181*'DEPRECATED - DT-Prelim Calcs'!$C$11^2+EG181*'DEPRECATED - DT-Prelim Calcs'!$C$11</f>
        <v>-1193680.7144163218</v>
      </c>
      <c r="EI181" s="43">
        <f>MIN('Drive Train'!$F$35-EC180*'DEPRECATED - DT-Prelim Calcs'!$C$21*'Drive Train'!$F$39,EI180+EC$2)</f>
        <v>7.1920000000000002</v>
      </c>
      <c r="EJ181" s="43">
        <f>'Drive Train'!$F$35-EC181*'DEPRECATED - DT-Prelim Calcs'!$C$21*'Drive Train'!$F$39</f>
        <v>7.1920000000000002</v>
      </c>
      <c r="EK181" s="1">
        <f>IF(EH181&gt;='Drive Train'!$F$29,1,0)</f>
        <v>0</v>
      </c>
      <c r="EL181" s="43">
        <f t="shared" si="229"/>
        <v>103.33333333333333</v>
      </c>
      <c r="EM181" s="49">
        <f>EM180+'DEPRECATED - DT-Prelim Calcs'!$C$11</f>
        <v>708</v>
      </c>
      <c r="EN181" s="2">
        <f>EX181/'Drive Train'!$F$35</f>
        <v>0.57999999999999996</v>
      </c>
      <c r="EO181" s="36">
        <f>EV181*12*60/(PI() * 'Drive Train'!$F$15)/EN$2*EN181</f>
        <v>-989294.18937150645</v>
      </c>
      <c r="EP181" s="2">
        <f>('DEPRECATED - DT-Prelim Calcs'!$C$6*EN181-EO181)/('DEPRECATED - DT-Prelim Calcs'!$C$6*EN181)*'DEPRECATED - DT-Prelim Calcs'!$C$7*EN181</f>
        <v>729.95997243767499</v>
      </c>
      <c r="EQ181" s="43">
        <f>EP181/'DEPRECATED - DT-Prelim Calcs'!$C$7*('DEPRECATED - DT-Prelim Calcs'!$C$8-'DEPRECATED - DT-Prelim Calcs'!$C$9)+'DEPRECATED - DT-Prelim Calcs'!$C$9</f>
        <v>39767.976110410651</v>
      </c>
      <c r="ER181" s="43">
        <f t="shared" si="196"/>
        <v>93</v>
      </c>
      <c r="ES181" s="2">
        <f t="shared" si="230"/>
        <v>0.7035989464435134</v>
      </c>
      <c r="ET181" s="43">
        <f>ES181*'DEPRECATED - DT-Prelim Calcs'!$C$21/EN$2/'DEPRECATED - DT-Prelim Calcs'!$C$19/'DEPRECATED - DT-Prelim Calcs'!$C$18*3.39*'DEPRECATED - DT-Prelim Calcs'!$C$20</f>
        <v>29.053734754561201</v>
      </c>
      <c r="EU181" s="36">
        <f t="shared" si="231"/>
        <v>0</v>
      </c>
      <c r="EV181" s="43">
        <f>ET180*'DEPRECATED - DT-Prelim Calcs'!$C$11+EV180</f>
        <v>-2413.7615389628718</v>
      </c>
      <c r="EW181" s="43">
        <f>EW180+0.5*ET181*'DEPRECATED - DT-Prelim Calcs'!$C$11^2+EV181*'DEPRECATED - DT-Prelim Calcs'!$C$11</f>
        <v>-2093460.2691030931</v>
      </c>
      <c r="EX181" s="43">
        <f>MIN('Drive Train'!$F$35-ER180*'DEPRECATED - DT-Prelim Calcs'!$C$21*'Drive Train'!$F$39,EX180+ER$2)</f>
        <v>7.1920000000000002</v>
      </c>
      <c r="EY181" s="43">
        <f>'Drive Train'!$F$35-ER181*'DEPRECATED - DT-Prelim Calcs'!$C$21*'Drive Train'!$F$39</f>
        <v>7.1920000000000002</v>
      </c>
      <c r="EZ181" s="1">
        <f>IF(EW181&gt;='Drive Train'!$F$29,1,0)</f>
        <v>0</v>
      </c>
      <c r="FA181" s="43">
        <f t="shared" si="232"/>
        <v>103.33333333333333</v>
      </c>
      <c r="FB181" s="49">
        <f>FB180+'DEPRECATED - DT-Prelim Calcs'!$C$11</f>
        <v>708</v>
      </c>
      <c r="FC181" s="2">
        <f>FM181/'Drive Train'!$F$35</f>
        <v>0.57999999999999996</v>
      </c>
      <c r="FD181" s="36">
        <f>FK181*12*60/(PI() * 'Drive Train'!$F$15)/FC$2*FC181</f>
        <v>-1444533.5454325892</v>
      </c>
      <c r="FE181" s="2">
        <f>('DEPRECATED - DT-Prelim Calcs'!$C$6*FC181-FD181)/('DEPRECATED - DT-Prelim Calcs'!$C$6*FC181)*'DEPRECATED - DT-Prelim Calcs'!$C$7*FC181</f>
        <v>1064.6108470343015</v>
      </c>
      <c r="FF181" s="43">
        <f>FE181/'DEPRECATED - DT-Prelim Calcs'!$C$7*('DEPRECATED - DT-Prelim Calcs'!$C$8-'DEPRECATED - DT-Prelim Calcs'!$C$9)+'DEPRECATED - DT-Prelim Calcs'!$C$9</f>
        <v>57998.956592167167</v>
      </c>
      <c r="FG181" s="43">
        <f t="shared" si="197"/>
        <v>93</v>
      </c>
      <c r="FH181" s="2">
        <f t="shared" si="233"/>
        <v>0.63495514679048781</v>
      </c>
      <c r="FI181" s="43">
        <f>FH181*'DEPRECATED - DT-Prelim Calcs'!$C$21/FC$2/'DEPRECATED - DT-Prelim Calcs'!$C$19/'DEPRECATED - DT-Prelim Calcs'!$C$18*3.39*'DEPRECATED - DT-Prelim Calcs'!$C$20</f>
        <v>29.053734754561205</v>
      </c>
      <c r="FJ181" s="36">
        <f t="shared" si="234"/>
        <v>0</v>
      </c>
      <c r="FK181" s="43">
        <f>FI180*'DEPRECATED - DT-Prelim Calcs'!$C$11+FK180</f>
        <v>-3180.6391745129249</v>
      </c>
      <c r="FL181" s="43">
        <f>FL180+0.5*FI181*'DEPRECATED - DT-Prelim Calcs'!$C$11^2+FK181*'DEPRECATED - DT-Prelim Calcs'!$C$11</f>
        <v>-2599067.2049647691</v>
      </c>
      <c r="FM181" s="43">
        <f>MIN('Drive Train'!$F$35-FG180*'DEPRECATED - DT-Prelim Calcs'!$C$21*'Drive Train'!$F$39,FM180+FG$2)</f>
        <v>7.1920000000000002</v>
      </c>
      <c r="FN181" s="43">
        <f>'Drive Train'!$F$35-FG181*'DEPRECATED - DT-Prelim Calcs'!$C$21*'Drive Train'!$F$39</f>
        <v>7.1920000000000002</v>
      </c>
      <c r="FO181" s="1">
        <f>IF(FL181&gt;='Drive Train'!$F$29,1,0)</f>
        <v>0</v>
      </c>
      <c r="FP181" s="43">
        <f t="shared" si="235"/>
        <v>103.33333333333333</v>
      </c>
      <c r="FQ181" s="49">
        <f>FQ180+'DEPRECATED - DT-Prelim Calcs'!$C$11</f>
        <v>708</v>
      </c>
      <c r="FR181" s="2">
        <f>GB181/'Drive Train'!$F$35</f>
        <v>0.57999999999999996</v>
      </c>
      <c r="FS181" s="36">
        <f>FZ181*12*60/(PI() * 'Drive Train'!$F$15)/FR$2*FR181</f>
        <v>-404805.96383477212</v>
      </c>
      <c r="FT181" s="2">
        <f>('DEPRECATED - DT-Prelim Calcs'!$C$6*FR181-FS181)/('DEPRECATED - DT-Prelim Calcs'!$C$6*FR181)*'DEPRECATED - DT-Prelim Calcs'!$C$7*FR181</f>
        <v>300.29699786600025</v>
      </c>
      <c r="FU181" s="43">
        <f>FT181/'DEPRECATED - DT-Prelim Calcs'!$C$7*('DEPRECATED - DT-Prelim Calcs'!$C$8-'DEPRECATED - DT-Prelim Calcs'!$C$9)+'DEPRECATED - DT-Prelim Calcs'!$C$9</f>
        <v>16360.96331658061</v>
      </c>
      <c r="FV181" s="43">
        <f t="shared" si="198"/>
        <v>93</v>
      </c>
      <c r="FW181" s="2">
        <f t="shared" si="236"/>
        <v>0.57851468929799987</v>
      </c>
      <c r="FX181" s="43">
        <f>FW181*'DEPRECATED - DT-Prelim Calcs'!$C$21/FR$2/'DEPRECATED - DT-Prelim Calcs'!$C$19/'DEPRECATED - DT-Prelim Calcs'!$C$18*3.39*'DEPRECATED - DT-Prelim Calcs'!$C$20</f>
        <v>29.053734754561201</v>
      </c>
      <c r="FY181" s="36">
        <f t="shared" si="237"/>
        <v>0</v>
      </c>
      <c r="FZ181" s="43">
        <f>FX180*'DEPRECATED - DT-Prelim Calcs'!$C$11+FZ180</f>
        <v>-812.09159777308764</v>
      </c>
      <c r="GA181" s="43">
        <f>GA180+0.5*FX181*'DEPRECATED - DT-Prelim Calcs'!$C$11^2+FZ181*'DEPRECATED - DT-Prelim Calcs'!$C$11</f>
        <v>-2651425.1717645982</v>
      </c>
      <c r="GB181" s="43">
        <f>MIN('Drive Train'!$F$35-FV180*'DEPRECATED - DT-Prelim Calcs'!$C$21*'Drive Train'!$F$39,GB180+FV$2)</f>
        <v>7.1920000000000002</v>
      </c>
      <c r="GC181" s="43">
        <f>'Drive Train'!$F$35-FV181*'DEPRECATED - DT-Prelim Calcs'!$C$21*'Drive Train'!$F$39</f>
        <v>7.1920000000000002</v>
      </c>
      <c r="GD181" s="1">
        <f>IF(GA181&gt;='Drive Train'!$F$29,1,0)</f>
        <v>0</v>
      </c>
      <c r="GE181" s="43">
        <f t="shared" si="238"/>
        <v>103.33333333333333</v>
      </c>
      <c r="GF181" s="49">
        <f>GF180+'DEPRECATED - DT-Prelim Calcs'!$C$11</f>
        <v>708</v>
      </c>
      <c r="GG181" s="2">
        <f>GQ181/'Drive Train'!$F$35</f>
        <v>0.86451612903225805</v>
      </c>
      <c r="GH181" s="36">
        <f>GO181*12*60/(PI() * 'Drive Train'!$F$15)/GG$2*GG181</f>
        <v>-25254.394951763898</v>
      </c>
      <c r="GI181" s="2">
        <f>('DEPRECATED - DT-Prelim Calcs'!$C$6*GG181-GH181)/('DEPRECATED - DT-Prelim Calcs'!$C$6*GG181)*'DEPRECATED - DT-Prelim Calcs'!$C$7*GG181</f>
        <v>22.61933179308804</v>
      </c>
      <c r="GJ181" s="43">
        <f>GI181/'DEPRECATED - DT-Prelim Calcs'!$C$7*('DEPRECATED - DT-Prelim Calcs'!$C$8-'DEPRECATED - DT-Prelim Calcs'!$C$9)+'DEPRECATED - DT-Prelim Calcs'!$C$9</f>
        <v>1233.7471797727067</v>
      </c>
      <c r="GK181" s="43">
        <f t="shared" si="239"/>
        <v>29.999999999999982</v>
      </c>
      <c r="GL181" s="2">
        <f t="shared" si="240"/>
        <v>1.4462867232450001</v>
      </c>
      <c r="GM181" s="43">
        <f>GL181*'DEPRECATED - DT-Prelim Calcs'!$C$21/GG$2/'DEPRECATED - DT-Prelim Calcs'!$C$19/'DEPRECATED - DT-Prelim Calcs'!$C$18*3.39*'DEPRECATED - DT-Prelim Calcs'!$C$20</f>
        <v>29.053734754561201</v>
      </c>
      <c r="GN181" s="36">
        <f t="shared" si="241"/>
        <v>0</v>
      </c>
      <c r="GO181" s="43">
        <f>GM180*'DEPRECATED - DT-Prelim Calcs'!$C$11+GO180</f>
        <v>-84.974767523176311</v>
      </c>
      <c r="GP181" s="43">
        <f>GP180+0.5*GM181*'DEPRECATED - DT-Prelim Calcs'!$C$11^2+GO181*'DEPRECATED - DT-Prelim Calcs'!$C$11</f>
        <v>-240042.52798789594</v>
      </c>
      <c r="GQ181" s="43">
        <f>MIN('Drive Train'!$F$35-GK180*'DEPRECATED - DT-Prelim Calcs'!$C$21*'Drive Train'!$F$39,GQ180+GK$2)</f>
        <v>10.72</v>
      </c>
      <c r="GR181" s="43">
        <f>'Drive Train'!$F$35-GK181*'DEPRECATED - DT-Prelim Calcs'!$C$21*'Drive Train'!$F$39</f>
        <v>10.72</v>
      </c>
      <c r="GS181" s="1">
        <f>IF(GP181&gt;='Drive Train'!$F$29,1,0)</f>
        <v>0</v>
      </c>
      <c r="GT181" s="43">
        <f t="shared" si="242"/>
        <v>33.333333333333314</v>
      </c>
      <c r="GU181" s="49">
        <f>GU180+'DEPRECATED - DT-Prelim Calcs'!$C$11</f>
        <v>708</v>
      </c>
      <c r="GV181" s="2">
        <f>HF181/'Drive Train'!$F$35</f>
        <v>0.84946236559139798</v>
      </c>
      <c r="GW181" s="36">
        <f>HD181*12*60/(PI() * 'Drive Train'!$F$15)/GV$2*GV181</f>
        <v>-219201.64549780436</v>
      </c>
      <c r="GX181" s="2">
        <f>('DEPRECATED - DT-Prelim Calcs'!$C$6*GV181-GW181)/('DEPRECATED - DT-Prelim Calcs'!$C$6*GV181)*'DEPRECATED - DT-Prelim Calcs'!$C$7*GV181</f>
        <v>165.12123827279018</v>
      </c>
      <c r="GY181" s="43">
        <f>GX181/'DEPRECATED - DT-Prelim Calcs'!$C$7*('DEPRECATED - DT-Prelim Calcs'!$C$8-'DEPRECATED - DT-Prelim Calcs'!$C$9)+'DEPRECATED - DT-Prelim Calcs'!$C$9</f>
        <v>8996.9107417266277</v>
      </c>
      <c r="GZ181" s="43">
        <f t="shared" si="199"/>
        <v>33.333333333333314</v>
      </c>
      <c r="HA181" s="2">
        <f t="shared" si="243"/>
        <v>1.4462867232450001</v>
      </c>
      <c r="HB181" s="43">
        <f>HA181*'DEPRECATED - DT-Prelim Calcs'!$C$21/GV$2/'DEPRECATED - DT-Prelim Calcs'!$C$19/'DEPRECATED - DT-Prelim Calcs'!$C$18*3.39*'DEPRECATED - DT-Prelim Calcs'!$C$20</f>
        <v>29.053734754561201</v>
      </c>
      <c r="HC181" s="36">
        <f t="shared" si="244"/>
        <v>0</v>
      </c>
      <c r="HD181" s="43">
        <f>HB180*'DEPRECATED - DT-Prelim Calcs'!$C$11+HD180</f>
        <v>-750.62976981967597</v>
      </c>
      <c r="HE181" s="43">
        <f>HE180+0.5*HB181*'DEPRECATED - DT-Prelim Calcs'!$C$11^2+HD181*'DEPRECATED - DT-Prelim Calcs'!$C$11</f>
        <v>-241284.23595617551</v>
      </c>
      <c r="HF181" s="43">
        <f>MIN('Drive Train'!$F$35-GZ180*'DEPRECATED - DT-Prelim Calcs'!$C$21*'Drive Train'!$F$39,HF180+GZ$2)</f>
        <v>10.533333333333335</v>
      </c>
      <c r="HG181" s="43">
        <f>'Drive Train'!$F$35-GZ181*'DEPRECATED - DT-Prelim Calcs'!$C$21*'Drive Train'!$F$39</f>
        <v>10.533333333333335</v>
      </c>
      <c r="HH181" s="1">
        <f>IF(HE181&gt;='Drive Train'!$F$29,1,0)</f>
        <v>0</v>
      </c>
      <c r="HI181" s="43">
        <f t="shared" si="245"/>
        <v>37.037037037037017</v>
      </c>
      <c r="HJ181" s="49">
        <f>HJ180+'DEPRECATED - DT-Prelim Calcs'!$C$11</f>
        <v>708</v>
      </c>
      <c r="HK181" s="2">
        <f>HU181/'Drive Train'!$F$35</f>
        <v>0.83440860215053769</v>
      </c>
      <c r="HL181" s="36">
        <f>HS181*12*60/(PI() * 'Drive Train'!$F$15)/HK$2*HK181</f>
        <v>-125871.67022516824</v>
      </c>
      <c r="HM181" s="2">
        <f>('DEPRECATED - DT-Prelim Calcs'!$C$6*HK181-HL181)/('DEPRECATED - DT-Prelim Calcs'!$C$6*HK181)*'DEPRECATED - DT-Prelim Calcs'!$C$7*HK181</f>
        <v>96.442864330926</v>
      </c>
      <c r="HN181" s="43">
        <f>HM181/'DEPRECATED - DT-Prelim Calcs'!$C$7*('DEPRECATED - DT-Prelim Calcs'!$C$8-'DEPRECATED - DT-Prelim Calcs'!$C$9)+'DEPRECATED - DT-Prelim Calcs'!$C$9</f>
        <v>5255.4769374310426</v>
      </c>
      <c r="HO181" s="43">
        <f t="shared" si="200"/>
        <v>36.66666666666665</v>
      </c>
      <c r="HP181" s="2">
        <f t="shared" si="246"/>
        <v>1.4462867232450001</v>
      </c>
      <c r="HQ181" s="43">
        <f>HP181*'DEPRECATED - DT-Prelim Calcs'!$C$21/HK$2/'DEPRECATED - DT-Prelim Calcs'!$C$19/'DEPRECATED - DT-Prelim Calcs'!$C$18*3.39*'DEPRECATED - DT-Prelim Calcs'!$C$20</f>
        <v>29.053734754561201</v>
      </c>
      <c r="HR181" s="36">
        <f t="shared" si="247"/>
        <v>0</v>
      </c>
      <c r="HS181" s="43">
        <f>HQ180*'DEPRECATED - DT-Prelim Calcs'!$C$11+HS180</f>
        <v>-438.80881116510722</v>
      </c>
      <c r="HT181" s="43">
        <f>HT180+0.5*HQ181*'DEPRECATED - DT-Prelim Calcs'!$C$11^2+HS181*'DEPRECATED - DT-Prelim Calcs'!$C$11</f>
        <v>-256021.81984683214</v>
      </c>
      <c r="HU181" s="43">
        <f>MIN('Drive Train'!$F$35-HO180*'DEPRECATED - DT-Prelim Calcs'!$C$21*'Drive Train'!$F$39,HU180+HO$2)</f>
        <v>10.346666666666668</v>
      </c>
      <c r="HV181" s="43">
        <f>'Drive Train'!$F$35-HO181*'DEPRECATED - DT-Prelim Calcs'!$C$21*'Drive Train'!$F$39</f>
        <v>10.346666666666668</v>
      </c>
      <c r="HW181" s="1">
        <f>IF(HT181&gt;='Drive Train'!$F$29,1,0)</f>
        <v>0</v>
      </c>
      <c r="HX181" s="43">
        <f t="shared" si="248"/>
        <v>40.740740740740726</v>
      </c>
      <c r="HY181" s="49">
        <f>HY180+'DEPRECATED - DT-Prelim Calcs'!$C$11</f>
        <v>708</v>
      </c>
      <c r="HZ181" s="2">
        <f>IJ181/'Drive Train'!$F$35</f>
        <v>0.8193548387096774</v>
      </c>
      <c r="IA181" s="36">
        <f>IH181*12*60/(PI() * 'Drive Train'!$F$15)/HZ$2*HZ181</f>
        <v>-34033.347885410687</v>
      </c>
      <c r="IB181" s="2">
        <f>('DEPRECATED - DT-Prelim Calcs'!$C$6*HZ181-IA181)/('DEPRECATED - DT-Prelim Calcs'!$C$6*HZ181)*'DEPRECATED - DT-Prelim Calcs'!$C$7*HZ181</f>
        <v>28.86101895570766</v>
      </c>
      <c r="IC181" s="43">
        <f>IB181/'DEPRECATED - DT-Prelim Calcs'!$C$7*('DEPRECATED - DT-Prelim Calcs'!$C$8-'DEPRECATED - DT-Prelim Calcs'!$C$9)+'DEPRECATED - DT-Prelim Calcs'!$C$9</f>
        <v>1573.779390870641</v>
      </c>
      <c r="ID181" s="43">
        <f t="shared" si="201"/>
        <v>39.999999999999986</v>
      </c>
      <c r="IE181" s="2">
        <f t="shared" si="249"/>
        <v>1.4462867232450001</v>
      </c>
      <c r="IF181" s="43">
        <f>IE181*'DEPRECATED - DT-Prelim Calcs'!$C$21/HZ$2/'DEPRECATED - DT-Prelim Calcs'!$C$19/'DEPRECATED - DT-Prelim Calcs'!$C$18*3.39*'DEPRECATED - DT-Prelim Calcs'!$C$20</f>
        <v>29.053734754561201</v>
      </c>
      <c r="IG181" s="36">
        <f t="shared" si="250"/>
        <v>0</v>
      </c>
      <c r="IH181" s="43">
        <f>IF180*'DEPRECATED - DT-Prelim Calcs'!$C$11+IH180</f>
        <v>-120.82554631488883</v>
      </c>
      <c r="II181" s="43">
        <f>II180+0.5*IF181*'DEPRECATED - DT-Prelim Calcs'!$C$11^2+IH181*'DEPRECATED - DT-Prelim Calcs'!$C$11</f>
        <v>-239839.04897324875</v>
      </c>
      <c r="IJ181" s="43">
        <f>MIN('Drive Train'!$F$35-ID180*'DEPRECATED - DT-Prelim Calcs'!$C$21*'Drive Train'!$F$39,IJ180+ID$2)</f>
        <v>10.16</v>
      </c>
      <c r="IK181" s="43">
        <f>'Drive Train'!$F$35-ID181*'DEPRECATED - DT-Prelim Calcs'!$C$21*'Drive Train'!$F$39</f>
        <v>10.16</v>
      </c>
      <c r="IL181" s="1">
        <f>IF(II181&gt;='Drive Train'!$F$29,1,0)</f>
        <v>0</v>
      </c>
      <c r="IM181" s="43">
        <f t="shared" si="251"/>
        <v>44.444444444444429</v>
      </c>
      <c r="IN181" s="49">
        <f>IN180+'DEPRECATED - DT-Prelim Calcs'!$C$11</f>
        <v>708</v>
      </c>
      <c r="IO181" s="2">
        <f>IY181/'Drive Train'!$F$35</f>
        <v>0.80430107526881722</v>
      </c>
      <c r="IP181" s="36">
        <f>IW181*12*60/(PI() * 'Drive Train'!$F$15)/IO$2*IO181</f>
        <v>-142602.26912928396</v>
      </c>
      <c r="IQ181" s="2">
        <f>('DEPRECATED - DT-Prelim Calcs'!$C$6*IO181-IP181)/('DEPRECATED - DT-Prelim Calcs'!$C$6*IO181)*'DEPRECATED - DT-Prelim Calcs'!$C$7*IO181</f>
        <v>108.60048587002356</v>
      </c>
      <c r="IR181" s="43">
        <f>IQ181/'DEPRECATED - DT-Prelim Calcs'!$C$7*('DEPRECATED - DT-Prelim Calcs'!$C$8-'DEPRECATED - DT-Prelim Calcs'!$C$9)+'DEPRECATED - DT-Prelim Calcs'!$C$9</f>
        <v>5917.7951257550139</v>
      </c>
      <c r="IS181" s="43">
        <f t="shared" si="202"/>
        <v>43.333333333333321</v>
      </c>
      <c r="IT181" s="2">
        <f t="shared" si="252"/>
        <v>1.4462867232450001</v>
      </c>
      <c r="IU181" s="43">
        <f>IT181*'DEPRECATED - DT-Prelim Calcs'!$C$21/IO$2/'DEPRECATED - DT-Prelim Calcs'!$C$19/'DEPRECATED - DT-Prelim Calcs'!$C$18*3.39*'DEPRECATED - DT-Prelim Calcs'!$C$20</f>
        <v>29.053734754561201</v>
      </c>
      <c r="IV181" s="36">
        <f t="shared" si="253"/>
        <v>0</v>
      </c>
      <c r="IW181" s="43">
        <f>IU180*'DEPRECATED - DT-Prelim Calcs'!$C$11+IW180</f>
        <v>-515.74366731786938</v>
      </c>
      <c r="IX181" s="43">
        <f>IX180+0.5*IU181*'DEPRECATED - DT-Prelim Calcs'!$C$11^2+IW181*'DEPRECATED - DT-Prelim Calcs'!$C$11</f>
        <v>-307632.98990698677</v>
      </c>
      <c r="IY181" s="43">
        <f>MIN('Drive Train'!$F$35-IS180*'DEPRECATED - DT-Prelim Calcs'!$C$21*'Drive Train'!$F$39,IY180+IS$2)</f>
        <v>9.9733333333333345</v>
      </c>
      <c r="IZ181" s="43">
        <f>'Drive Train'!$F$35-IS181*'DEPRECATED - DT-Prelim Calcs'!$C$21*'Drive Train'!$F$39</f>
        <v>9.9733333333333345</v>
      </c>
      <c r="JA181" s="1">
        <f>IF(IX181&gt;='Drive Train'!$F$29,1,0)</f>
        <v>0</v>
      </c>
      <c r="JB181" s="43">
        <f t="shared" si="254"/>
        <v>48.148148148148138</v>
      </c>
      <c r="JC181" s="49">
        <f>JC180+'DEPRECATED - DT-Prelim Calcs'!$C$11</f>
        <v>708</v>
      </c>
      <c r="JD181" s="2">
        <f>JN181/'Drive Train'!$F$35</f>
        <v>2.2491906028040729</v>
      </c>
      <c r="JE181" s="36">
        <f>JL181*12*60/(PI() * 'Drive Train'!$F$15)/JD$2*JD181</f>
        <v>-356704.39988686884</v>
      </c>
      <c r="JF181" s="2">
        <f>('DEPRECATED - DT-Prelim Calcs'!$C$6*JD181-JE181)/('DEPRECATED - DT-Prelim Calcs'!$C$6*JD181)*'DEPRECATED - DT-Prelim Calcs'!$C$7*JD181</f>
        <v>272.76557469038232</v>
      </c>
      <c r="JG181" s="43">
        <f>JF181/'DEPRECATED - DT-Prelim Calcs'!$C$7*('DEPRECATED - DT-Prelim Calcs'!$C$8-'DEPRECATED - DT-Prelim Calcs'!$C$9)+'DEPRECATED - DT-Prelim Calcs'!$C$9</f>
        <v>14861.117128655154</v>
      </c>
      <c r="JH181" s="43">
        <f t="shared" si="203"/>
        <v>46.666666666666657</v>
      </c>
      <c r="JI181" s="2">
        <f t="shared" si="255"/>
        <v>1.4462867232450001</v>
      </c>
      <c r="JJ181" s="43">
        <f>JI181*'DEPRECATED - DT-Prelim Calcs'!$C$21/JD$2/'DEPRECATED - DT-Prelim Calcs'!$C$19/'DEPRECATED - DT-Prelim Calcs'!$C$18*3.39*'DEPRECATED - DT-Prelim Calcs'!$C$20</f>
        <v>29.053734754561201</v>
      </c>
      <c r="JK181" s="36">
        <f t="shared" si="256"/>
        <v>0</v>
      </c>
      <c r="JL181" s="43">
        <f>JJ180*'DEPRECATED - DT-Prelim Calcs'!$C$11+JL180</f>
        <v>-461.32641572000716</v>
      </c>
      <c r="JM181" s="43">
        <f>JM180+0.5*JJ181*'DEPRECATED - DT-Prelim Calcs'!$C$11^2+JL181*'DEPRECATED - DT-Prelim Calcs'!$C$11</f>
        <v>-264903.10786844842</v>
      </c>
      <c r="JN181" s="43">
        <f>MIN('Drive Train'!$F$35-JH180*'DEPRECATED - DT-Prelim Calcs'!$C$21*'Drive Train'!$F$39,JN180+JH$2)</f>
        <v>27.889963474770504</v>
      </c>
      <c r="JO181" s="43">
        <f>'Drive Train'!$F$35-JH181*'DEPRECATED - DT-Prelim Calcs'!$C$21*'Drive Train'!$F$39</f>
        <v>9.7866666666666671</v>
      </c>
      <c r="JP181" s="1">
        <f>IF(JM181&gt;='Drive Train'!$F$29,1,0)</f>
        <v>0</v>
      </c>
      <c r="JQ181" s="43">
        <f>MIN(JG181,'DEPRECATED - DT-Prelim Calcs'!$C$10)*'DEPRECATED - DT-Prelim Calcs'!$C$11*1000/60/60</f>
        <v>103.33333333333333</v>
      </c>
      <c r="JR181" s="49">
        <f>JR180+'DEPRECATED - DT-Prelim Calcs'!$C$11</f>
        <v>708</v>
      </c>
      <c r="JS181" s="2">
        <f>KC181/'Drive Train'!$F$35</f>
        <v>0.77419354838709686</v>
      </c>
      <c r="JT181" s="36">
        <f>KA181*12*60/(PI() * 'Drive Train'!$F$15)/JS$2*JS181</f>
        <v>-102345.57529184679</v>
      </c>
      <c r="JU181" s="2">
        <f>('DEPRECATED - DT-Prelim Calcs'!$C$6*JS181-JT181)/('DEPRECATED - DT-Prelim Calcs'!$C$6*JS181)*'DEPRECATED - DT-Prelim Calcs'!$C$7*JS181</f>
        <v>78.86619471979779</v>
      </c>
      <c r="JV181" s="43">
        <f>JU181/'DEPRECATED - DT-Prelim Calcs'!$C$7*('DEPRECATED - DT-Prelim Calcs'!$C$8-'DEPRECATED - DT-Prelim Calcs'!$C$9)+'DEPRECATED - DT-Prelim Calcs'!$C$9</f>
        <v>4297.9419511531632</v>
      </c>
      <c r="JW181" s="43">
        <f t="shared" si="204"/>
        <v>49.999999999999993</v>
      </c>
      <c r="JX181" s="2">
        <f t="shared" si="257"/>
        <v>1.4462867232450001</v>
      </c>
      <c r="JY181" s="43">
        <f>JX181*'DEPRECATED - DT-Prelim Calcs'!$C$21/JS$2/'DEPRECATED - DT-Prelim Calcs'!$C$19/'DEPRECATED - DT-Prelim Calcs'!$C$18*3.39*'DEPRECATED - DT-Prelim Calcs'!$C$20</f>
        <v>29.053734754561201</v>
      </c>
      <c r="JZ181" s="36">
        <f t="shared" si="258"/>
        <v>0</v>
      </c>
      <c r="KA181" s="43">
        <f>JY180*'DEPRECATED - DT-Prelim Calcs'!$C$11+KA180</f>
        <v>-384.54364704447892</v>
      </c>
      <c r="KB181" s="43">
        <f>KB180+0.5*JY181*'DEPRECATED - DT-Prelim Calcs'!$C$11^2+KA181*'DEPRECATED - DT-Prelim Calcs'!$C$11</f>
        <v>-286120.77363018726</v>
      </c>
      <c r="KC181" s="43">
        <f>MIN('Drive Train'!$F$35-JW180*'DEPRECATED - DT-Prelim Calcs'!$C$21*'Drive Train'!$F$39,KC180+JW$2)</f>
        <v>9.6000000000000014</v>
      </c>
      <c r="KD181" s="43">
        <f>'Drive Train'!$F$35-JW181*'DEPRECATED - DT-Prelim Calcs'!$C$21*'Drive Train'!$F$39</f>
        <v>9.6000000000000014</v>
      </c>
      <c r="KE181" s="1">
        <f>IF(KB181&gt;='Drive Train'!$F$29,1,0)</f>
        <v>0</v>
      </c>
      <c r="KF181" s="43">
        <f>MIN(JV181,'DEPRECATED - DT-Prelim Calcs'!$C$10)*'DEPRECATED - DT-Prelim Calcs'!$C$11*1000/60/60</f>
        <v>103.33333333333333</v>
      </c>
      <c r="KG181" s="49">
        <f>KG180+'DEPRECATED - DT-Prelim Calcs'!$C$11</f>
        <v>708</v>
      </c>
      <c r="KH181" s="2">
        <f>KR181/'Drive Train'!$F$35</f>
        <v>0.75913978494623657</v>
      </c>
      <c r="KI181" s="36">
        <f>KP181*12*60/(PI() * 'Drive Train'!$F$15)/KH$2*KH181</f>
        <v>-10409.721741843734</v>
      </c>
      <c r="KJ181" s="2">
        <f>('DEPRECATED - DT-Prelim Calcs'!$C$6*KH181-KI181)/('DEPRECATED - DT-Prelim Calcs'!$C$6*KH181)*'DEPRECATED - DT-Prelim Calcs'!$C$7*KH181</f>
        <v>11.212653204132508</v>
      </c>
      <c r="KK181" s="43">
        <f>KJ181/'DEPRECATED - DT-Prelim Calcs'!$C$7*('DEPRECATED - DT-Prelim Calcs'!$C$8-'DEPRECATED - DT-Prelim Calcs'!$C$9)+'DEPRECATED - DT-Prelim Calcs'!$C$9</f>
        <v>612.33857007587528</v>
      </c>
      <c r="KL181" s="43">
        <f t="shared" si="205"/>
        <v>53.333333333333329</v>
      </c>
      <c r="KM181" s="2">
        <f t="shared" si="259"/>
        <v>1.4462867232450001</v>
      </c>
      <c r="KN181" s="43">
        <f>KM181*'DEPRECATED - DT-Prelim Calcs'!$C$21/KH$2/'DEPRECATED - DT-Prelim Calcs'!$C$19/'DEPRECATED - DT-Prelim Calcs'!$C$18*3.39*'DEPRECATED - DT-Prelim Calcs'!$C$20</f>
        <v>29.053734754561201</v>
      </c>
      <c r="KO181" s="36">
        <f t="shared" si="260"/>
        <v>0</v>
      </c>
      <c r="KP181" s="43">
        <f>KN180*'DEPRECATED - DT-Prelim Calcs'!$C$11+KP180</f>
        <v>-39.88811244305937</v>
      </c>
      <c r="KQ181" s="43">
        <f>KQ180+0.5*KN181*'DEPRECATED - DT-Prelim Calcs'!$C$11^2+KP181*'DEPRECATED - DT-Prelim Calcs'!$C$11</f>
        <v>-291272.17667646462</v>
      </c>
      <c r="KR181" s="43">
        <f>MIN('Drive Train'!$F$35-KL180*'DEPRECATED - DT-Prelim Calcs'!$C$21*'Drive Train'!$F$39,KR180+KL$2)</f>
        <v>9.413333333333334</v>
      </c>
      <c r="KS181" s="43">
        <f>'Drive Train'!$F$35-KL181*'DEPRECATED - DT-Prelim Calcs'!$C$21*'Drive Train'!$F$39</f>
        <v>9.413333333333334</v>
      </c>
      <c r="KT181" s="1">
        <f>IF(KQ181&gt;='Drive Train'!$F$29,1,0)</f>
        <v>0</v>
      </c>
      <c r="KU181" s="43">
        <f>MIN(KK181,'DEPRECATED - DT-Prelim Calcs'!$C$10)*'DEPRECATED - DT-Prelim Calcs'!$C$11*1000/60/60</f>
        <v>103.33333333333333</v>
      </c>
      <c r="KV181" s="49">
        <f>KV180+'DEPRECATED - DT-Prelim Calcs'!$C$11</f>
        <v>708</v>
      </c>
      <c r="KW181" s="2">
        <f>LG181/'Drive Train'!$F$35</f>
        <v>4.3752846087150479</v>
      </c>
      <c r="KX181" s="36">
        <f>LE181*12*60/(PI() * 'Drive Train'!$F$15)/KW$2*KW181</f>
        <v>-1821070.383270086</v>
      </c>
      <c r="KY181" s="2">
        <f>('DEPRECATED - DT-Prelim Calcs'!$C$6*KW181-KX181)/('DEPRECATED - DT-Prelim Calcs'!$C$6*KW181)*'DEPRECATED - DT-Prelim Calcs'!$C$7*KW181</f>
        <v>1359.2066204789339</v>
      </c>
      <c r="KZ181" s="43">
        <f>KY181/'DEPRECATED - DT-Prelim Calcs'!$C$7*('DEPRECATED - DT-Prelim Calcs'!$C$8-'DEPRECATED - DT-Prelim Calcs'!$C$9)+'DEPRECATED - DT-Prelim Calcs'!$C$9</f>
        <v>74047.830817135939</v>
      </c>
      <c r="LA181" s="43">
        <f t="shared" si="206"/>
        <v>56.666666666666664</v>
      </c>
      <c r="LB181" s="2">
        <f t="shared" si="261"/>
        <v>1.4462867232450001</v>
      </c>
      <c r="LC181" s="43">
        <f>LB181*'DEPRECATED - DT-Prelim Calcs'!$C$21/KW$2/'DEPRECATED - DT-Prelim Calcs'!$C$19/'DEPRECATED - DT-Prelim Calcs'!$C$18*3.39*'DEPRECATED - DT-Prelim Calcs'!$C$20</f>
        <v>29.053734754561201</v>
      </c>
      <c r="LD181" s="36">
        <f t="shared" si="262"/>
        <v>0</v>
      </c>
      <c r="LE181" s="43">
        <f>LC180*'DEPRECATED - DT-Prelim Calcs'!$C$11+LE180</f>
        <v>-1210.7278703389475</v>
      </c>
      <c r="LF181" s="43">
        <f>LF180+0.5*LC181*'DEPRECATED - DT-Prelim Calcs'!$C$11^2+LE181*'DEPRECATED - DT-Prelim Calcs'!$C$11</f>
        <v>-324562.73972040275</v>
      </c>
      <c r="LG181" s="43">
        <f>MIN('Drive Train'!$F$35-LA180*'DEPRECATED - DT-Prelim Calcs'!$C$21*'Drive Train'!$F$39,LG180+LA$2)</f>
        <v>54.25352914806659</v>
      </c>
      <c r="LH181" s="43">
        <f>'Drive Train'!$F$35-LA181*'DEPRECATED - DT-Prelim Calcs'!$C$21*'Drive Train'!$F$39</f>
        <v>9.2266666666666666</v>
      </c>
      <c r="LI181" s="1">
        <f>IF(LF181&gt;='Drive Train'!$F$29,1,0)</f>
        <v>0</v>
      </c>
      <c r="LJ181" s="43">
        <f>MIN(KZ181,'DEPRECATED - DT-Prelim Calcs'!$C$10)*'DEPRECATED - DT-Prelim Calcs'!$C$11*1000/60/60</f>
        <v>103.33333333333333</v>
      </c>
      <c r="LK181" s="49">
        <f>LK180+'DEPRECATED - DT-Prelim Calcs'!$C$11</f>
        <v>708</v>
      </c>
      <c r="LL181" s="2">
        <f>LV181/'Drive Train'!$F$35</f>
        <v>1.0730358616567173</v>
      </c>
      <c r="LM181" s="36">
        <f>LT181*12*60/(PI() * 'Drive Train'!$F$15)/LL$2*LL181</f>
        <v>-18293.821439122443</v>
      </c>
      <c r="LN181" s="2">
        <f>('DEPRECATED - DT-Prelim Calcs'!$C$6*LL181-LM181)/('DEPRECATED - DT-Prelim Calcs'!$C$6*LL181)*'DEPRECATED - DT-Prelim Calcs'!$C$7*LL181</f>
        <v>18.480504108017065</v>
      </c>
      <c r="LO181" s="43">
        <f>LN181/'DEPRECATED - DT-Prelim Calcs'!$C$7*('DEPRECATED - DT-Prelim Calcs'!$C$8-'DEPRECATED - DT-Prelim Calcs'!$C$9)+'DEPRECATED - DT-Prelim Calcs'!$C$9</f>
        <v>1008.2737312576461</v>
      </c>
      <c r="LP181" s="43">
        <f t="shared" si="207"/>
        <v>60</v>
      </c>
      <c r="LQ181" s="2">
        <f t="shared" si="263"/>
        <v>1.4462867232450001</v>
      </c>
      <c r="LR181" s="43">
        <f>LQ181*'DEPRECATED - DT-Prelim Calcs'!$C$21/LL$2/'DEPRECATED - DT-Prelim Calcs'!$C$19/'DEPRECATED - DT-Prelim Calcs'!$C$18*3.39*'DEPRECATED - DT-Prelim Calcs'!$C$20</f>
        <v>29.053734754561201</v>
      </c>
      <c r="LS181" s="36">
        <f t="shared" si="264"/>
        <v>0</v>
      </c>
      <c r="LT181" s="43">
        <f>LR180*'DEPRECATED - DT-Prelim Calcs'!$C$11+LT180</f>
        <v>-49.592535890280672</v>
      </c>
      <c r="LU181" s="43">
        <f>LU180+0.5*LR181*'DEPRECATED - DT-Prelim Calcs'!$C$11^2+LT181*'DEPRECATED - DT-Prelim Calcs'!$C$11</f>
        <v>-306862.83119964611</v>
      </c>
      <c r="LV181" s="43">
        <f>MIN('Drive Train'!$F$35-LP180*'DEPRECATED - DT-Prelim Calcs'!$C$21*'Drive Train'!$F$39,LV180+LP$2)</f>
        <v>13.305644684543294</v>
      </c>
      <c r="LW181" s="43">
        <f>'Drive Train'!$F$35-LP181*'DEPRECATED - DT-Prelim Calcs'!$C$21*'Drive Train'!$F$39</f>
        <v>9.0400000000000009</v>
      </c>
      <c r="LX181" s="1">
        <f>IF(LU181&gt;='Drive Train'!$F$29,1,0)</f>
        <v>0</v>
      </c>
      <c r="LY181" s="43">
        <f>MIN(LO181,'DEPRECATED - DT-Prelim Calcs'!$C$10)*'DEPRECATED - DT-Prelim Calcs'!$C$11*1000/60/60</f>
        <v>103.33333333333333</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1"/>
        <v>0</v>
      </c>
      <c r="X182" s="2">
        <f>MAX(MIN(IF(AND(AI181=1,AG182&lt;0),-1,1)*(W182-$C$9)/($C$8-$C$9)*$C$7-$C$29*AE182/T$2 -  AI181*$C$29/2,X$2),MAX(X$4:X181)*-1)</f>
        <v>-0.27672021620693066</v>
      </c>
      <c r="Y182" s="43">
        <f t="shared" si="182"/>
        <v>0</v>
      </c>
      <c r="Z182" s="43">
        <f t="shared" si="183"/>
        <v>0</v>
      </c>
      <c r="AA182" s="43">
        <f t="shared" si="184"/>
        <v>0</v>
      </c>
      <c r="AB182" s="43" t="e">
        <f t="shared" si="185"/>
        <v>#N/A</v>
      </c>
      <c r="AC182" s="36">
        <f t="shared" si="208"/>
        <v>1</v>
      </c>
      <c r="AD182" s="1">
        <f t="shared" si="186"/>
        <v>1</v>
      </c>
      <c r="AE182" s="43">
        <f t="shared" si="187"/>
        <v>0</v>
      </c>
      <c r="AF182" s="43" t="e">
        <f t="shared" si="188"/>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889.49632897085212</v>
      </c>
      <c r="AK182" s="43">
        <f t="shared" si="265"/>
        <v>0</v>
      </c>
      <c r="AL182" s="49">
        <f>AL181+'DEPRECATED - DT-Prelim Calcs'!$C$11</f>
        <v>712</v>
      </c>
      <c r="AM182" s="2">
        <f>AW182/'Drive Train'!$F$35</f>
        <v>0.57999999999999996</v>
      </c>
      <c r="AN182" s="36">
        <f>AU182*12*60/(PI() * 'Drive Train'!$F$15)/AM$2*AM182</f>
        <v>4104.5026679180037</v>
      </c>
      <c r="AO182" s="2">
        <f>('DEPRECATED - DT-Prelim Calcs'!$C$6*AM182-AN182)/('DEPRECATED - DT-Prelim Calcs'!$C$6*AM182)*'DEPRECATED - DT-Prelim Calcs'!$C$7*AM182</f>
        <v>-0.29705979820304695</v>
      </c>
      <c r="AP182" s="43">
        <f>AO182/'DEPRECATED - DT-Prelim Calcs'!$C$7*('DEPRECATED - DT-Prelim Calcs'!$C$8-'DEPRECATED - DT-Prelim Calcs'!$C$9)+'DEPRECATED - DT-Prelim Calcs'!$C$9</f>
        <v>-14.683108409568973</v>
      </c>
      <c r="AQ182" s="43">
        <f t="shared" si="189"/>
        <v>-14.683108409568973</v>
      </c>
      <c r="AR182" s="2">
        <f t="shared" si="209"/>
        <v>-0.8498565105371666</v>
      </c>
      <c r="AS182" s="43">
        <f>AR182*'DEPRECATED - DT-Prelim Calcs'!$C$21/AM$2/'DEPRECATED - DT-Prelim Calcs'!$C$19/'DEPRECATED - DT-Prelim Calcs'!$C$18*3.39*'DEPRECATED - DT-Prelim Calcs'!$C$20</f>
        <v>-8.5361724061132325</v>
      </c>
      <c r="AT182" s="36">
        <f t="shared" si="210"/>
        <v>1</v>
      </c>
      <c r="AU182" s="43">
        <f>AS181*'DEPRECATED - DT-Prelim Calcs'!$C$11+AU181</f>
        <v>41.170738914977349</v>
      </c>
      <c r="AV182" s="43">
        <f>AV181+0.5*AS182*'DEPRECATED - DT-Prelim Calcs'!$C$11^2+AU182*'DEPRECATED - DT-Prelim Calcs'!$C$11</f>
        <v>10488.912729606309</v>
      </c>
      <c r="AW182" s="43">
        <f>MIN('Drive Train'!$F$35-AQ181*'DEPRECATED - DT-Prelim Calcs'!$C$21*'Drive Train'!$F$39,AW181+AQ$2)</f>
        <v>7.1920000000000002</v>
      </c>
      <c r="AX182" s="43">
        <f>'Drive Train'!$F$35-AQ182*'DEPRECATED - DT-Prelim Calcs'!$C$21*'Drive Train'!$F$39</f>
        <v>13.222254070935863</v>
      </c>
      <c r="AY182" s="1">
        <f>IF(AV182&gt;='Drive Train'!$F$29,1,0)</f>
        <v>1</v>
      </c>
      <c r="AZ182" s="43">
        <f t="shared" si="211"/>
        <v>-16.314564899521081</v>
      </c>
      <c r="BA182" s="49">
        <f>BA181+'DEPRECATED - DT-Prelim Calcs'!$C$11</f>
        <v>712</v>
      </c>
      <c r="BB182" s="2">
        <f>BL182/'Drive Train'!$F$35</f>
        <v>0.57999999999999996</v>
      </c>
      <c r="BC182" s="36">
        <f>BJ182*12*60/(PI() * 'Drive Train'!$F$15)/BB$2*BB182</f>
        <v>-31487.21386599795</v>
      </c>
      <c r="BD182" s="2">
        <f>('DEPRECATED - DT-Prelim Calcs'!$C$6*BB182-BC182)/('DEPRECATED - DT-Prelim Calcs'!$C$6*BB182)*'DEPRECATED - DT-Prelim Calcs'!$C$7*BB182</f>
        <v>25.866756901493794</v>
      </c>
      <c r="BE182" s="43">
        <f>BD182/'DEPRECATED - DT-Prelim Calcs'!$C$7*('DEPRECATED - DT-Prelim Calcs'!$C$8-'DEPRECATED - DT-Prelim Calcs'!$C$9)+'DEPRECATED - DT-Prelim Calcs'!$C$9</f>
        <v>1410.659144633617</v>
      </c>
      <c r="BF182" s="43">
        <f t="shared" si="190"/>
        <v>93</v>
      </c>
      <c r="BG182" s="2">
        <f t="shared" si="212"/>
        <v>2.0025508475699998</v>
      </c>
      <c r="BH182" s="43">
        <f>BG182*'DEPRECATED - DT-Prelim Calcs'!$C$21/BB$2/'DEPRECATED - DT-Prelim Calcs'!$C$19/'DEPRECATED - DT-Prelim Calcs'!$C$18*3.39*'DEPRECATED - DT-Prelim Calcs'!$C$20</f>
        <v>29.053734754561201</v>
      </c>
      <c r="BI182" s="36">
        <f t="shared" si="213"/>
        <v>0</v>
      </c>
      <c r="BJ182" s="43">
        <f>BH181*'DEPRECATED - DT-Prelim Calcs'!$C$11+BJ181</f>
        <v>-218.65605606416852</v>
      </c>
      <c r="BK182" s="43">
        <f>BK181+0.5*BH182*'DEPRECATED - DT-Prelim Calcs'!$C$11^2+BJ182*'DEPRECATED - DT-Prelim Calcs'!$C$11</f>
        <v>-89764.179238062381</v>
      </c>
      <c r="BL182" s="43">
        <f>MIN('Drive Train'!$F$35-BF181*'DEPRECATED - DT-Prelim Calcs'!$C$21*'Drive Train'!$F$39,BL181+BF$2)</f>
        <v>7.1920000000000002</v>
      </c>
      <c r="BM182" s="43">
        <f>'Drive Train'!$F$35-BF182*'DEPRECATED - DT-Prelim Calcs'!$C$21*'Drive Train'!$F$39</f>
        <v>7.1920000000000002</v>
      </c>
      <c r="BN182" s="1">
        <f>IF(BK182&gt;='Drive Train'!$F$29,1,0)</f>
        <v>0</v>
      </c>
      <c r="BO182" s="43">
        <f t="shared" si="214"/>
        <v>103.33333333333333</v>
      </c>
      <c r="BP182" s="49">
        <f>BP181+'DEPRECATED - DT-Prelim Calcs'!$C$11</f>
        <v>712</v>
      </c>
      <c r="BQ182" s="2">
        <f>CA182/'Drive Train'!$F$35</f>
        <v>0.57999999999999996</v>
      </c>
      <c r="BR182" s="36">
        <f>BY182*12*60/(PI() * 'Drive Train'!$F$15)/BQ$2*BQ182</f>
        <v>-25581.393897205802</v>
      </c>
      <c r="BS182" s="2">
        <f>('DEPRECATED - DT-Prelim Calcs'!$C$6*BQ182-BR182)/('DEPRECATED - DT-Prelim Calcs'!$C$6*BQ182)*'DEPRECATED - DT-Prelim Calcs'!$C$7*BQ182</f>
        <v>21.525331250453799</v>
      </c>
      <c r="BT182" s="43">
        <f>BS182/'DEPRECATED - DT-Prelim Calcs'!$C$7*('DEPRECATED - DT-Prelim Calcs'!$C$8-'DEPRECATED - DT-Prelim Calcs'!$C$9)+'DEPRECATED - DT-Prelim Calcs'!$C$9</f>
        <v>1174.1486427486022</v>
      </c>
      <c r="BU182" s="43">
        <f t="shared" si="191"/>
        <v>93</v>
      </c>
      <c r="BV182" s="2">
        <f t="shared" si="215"/>
        <v>1.5313624128476471</v>
      </c>
      <c r="BW182" s="43">
        <f>BV182*'DEPRECATED - DT-Prelim Calcs'!$C$21/BQ$2/'DEPRECATED - DT-Prelim Calcs'!$C$19/'DEPRECATED - DT-Prelim Calcs'!$C$18*3.39*'DEPRECATED - DT-Prelim Calcs'!$C$20</f>
        <v>29.053734754561201</v>
      </c>
      <c r="BX182" s="36">
        <f t="shared" si="216"/>
        <v>0</v>
      </c>
      <c r="BY182" s="43">
        <f>BW181*'DEPRECATED - DT-Prelim Calcs'!$C$11+BY181</f>
        <v>-135.84570509812124</v>
      </c>
      <c r="BZ182" s="43">
        <f>BZ181+0.5*BW182*'DEPRECATED - DT-Prelim Calcs'!$C$11^2+BY182*'DEPRECATED - DT-Prelim Calcs'!$C$11</f>
        <v>-230252.31547797282</v>
      </c>
      <c r="CA182" s="43">
        <f>MIN('Drive Train'!$F$35-BU181*'DEPRECATED - DT-Prelim Calcs'!$C$21*'Drive Train'!$F$39,CA181+BU$2)</f>
        <v>7.1920000000000002</v>
      </c>
      <c r="CB182" s="43">
        <f>'Drive Train'!$F$35-BU182*'DEPRECATED - DT-Prelim Calcs'!$C$21*'Drive Train'!$F$39</f>
        <v>7.1920000000000002</v>
      </c>
      <c r="CC182" s="1">
        <f>IF(BZ182&gt;='Drive Train'!$F$29,1,0)</f>
        <v>0</v>
      </c>
      <c r="CD182" s="43">
        <f t="shared" si="217"/>
        <v>103.33333333333333</v>
      </c>
      <c r="CE182" s="49">
        <f>CE181+'DEPRECATED - DT-Prelim Calcs'!$C$11</f>
        <v>712</v>
      </c>
      <c r="CF182" s="2">
        <f>CP182/'Drive Train'!$F$35</f>
        <v>0.57999999999999996</v>
      </c>
      <c r="CG182" s="36">
        <f>CN182*12*60/(PI() * 'Drive Train'!$F$15)/CF$2*CF182</f>
        <v>-110889.74304395974</v>
      </c>
      <c r="CH182" s="2">
        <f>('DEPRECATED - DT-Prelim Calcs'!$C$6*CF182-CG182)/('DEPRECATED - DT-Prelim Calcs'!$C$6*CF182)*'DEPRECATED - DT-Prelim Calcs'!$C$7*CF182</f>
        <v>84.236327723537812</v>
      </c>
      <c r="CI182" s="43">
        <f>CH182/'DEPRECATED - DT-Prelim Calcs'!$C$7*('DEPRECATED - DT-Prelim Calcs'!$C$8-'DEPRECATED - DT-Prelim Calcs'!$C$9)+'DEPRECATED - DT-Prelim Calcs'!$C$9</f>
        <v>4590.4939729987018</v>
      </c>
      <c r="CJ182" s="43">
        <f t="shared" si="192"/>
        <v>93</v>
      </c>
      <c r="CK182" s="2">
        <f t="shared" si="218"/>
        <v>1.2396743342100003</v>
      </c>
      <c r="CL182" s="43">
        <f>CK182*'DEPRECATED - DT-Prelim Calcs'!$C$21/CF$2/'DEPRECATED - DT-Prelim Calcs'!$C$19/'DEPRECATED - DT-Prelim Calcs'!$C$18*3.39*'DEPRECATED - DT-Prelim Calcs'!$C$20</f>
        <v>29.053734754561205</v>
      </c>
      <c r="CM182" s="36">
        <f t="shared" si="219"/>
        <v>0</v>
      </c>
      <c r="CN182" s="43">
        <f>CL181*'DEPRECATED - DT-Prelim Calcs'!$C$11+CN181</f>
        <v>-476.69732088856568</v>
      </c>
      <c r="CO182" s="43">
        <f>CO181+0.5*CL182*'DEPRECATED - DT-Prelim Calcs'!$C$11^2+CN182*'DEPRECATED - DT-Prelim Calcs'!$C$11</f>
        <v>-421317.05274925317</v>
      </c>
      <c r="CP182" s="43">
        <f>MIN('Drive Train'!$F$35-CJ181*'DEPRECATED - DT-Prelim Calcs'!$C$21*'Drive Train'!$F$39,CP181+CJ$2)</f>
        <v>7.1920000000000002</v>
      </c>
      <c r="CQ182" s="43">
        <f>'Drive Train'!$F$35-CJ182*'DEPRECATED - DT-Prelim Calcs'!$C$21*'Drive Train'!$F$39</f>
        <v>7.1920000000000002</v>
      </c>
      <c r="CR182" s="1">
        <f>IF(CO182&gt;='Drive Train'!$F$29,1,0)</f>
        <v>0</v>
      </c>
      <c r="CS182" s="43">
        <f t="shared" si="220"/>
        <v>103.33333333333333</v>
      </c>
      <c r="CT182" s="49">
        <f>CT181+'DEPRECATED - DT-Prelim Calcs'!$C$11</f>
        <v>712</v>
      </c>
      <c r="CU182" s="2">
        <f>DE182/'Drive Train'!$F$35</f>
        <v>0.57999999999999996</v>
      </c>
      <c r="CV182" s="36">
        <f>DC182*12*60/(PI() * 'Drive Train'!$F$15)/CU$2*CU182</f>
        <v>-98122.029019762384</v>
      </c>
      <c r="CW182" s="2">
        <f>('DEPRECATED - DT-Prelim Calcs'!$C$6*CU182-CV182)/('DEPRECATED - DT-Prelim Calcs'!$C$6*CU182)*'DEPRECATED - DT-Prelim Calcs'!$C$7*CU182</f>
        <v>74.850657069386457</v>
      </c>
      <c r="CX182" s="43">
        <f>CW182/'DEPRECATED - DT-Prelim Calcs'!$C$7*('DEPRECATED - DT-Prelim Calcs'!$C$8-'DEPRECATED - DT-Prelim Calcs'!$C$9)+'DEPRECATED - DT-Prelim Calcs'!$C$9</f>
        <v>4079.1850493023962</v>
      </c>
      <c r="CY182" s="43">
        <f t="shared" si="193"/>
        <v>93</v>
      </c>
      <c r="CZ182" s="2">
        <f t="shared" si="221"/>
        <v>1.0413264407364002</v>
      </c>
      <c r="DA182" s="43">
        <f>CZ182*'DEPRECATED - DT-Prelim Calcs'!$C$21/CU$2/'DEPRECATED - DT-Prelim Calcs'!$C$19/'DEPRECATED - DT-Prelim Calcs'!$C$18*3.39*'DEPRECATED - DT-Prelim Calcs'!$C$20</f>
        <v>29.053734754561201</v>
      </c>
      <c r="DB182" s="36">
        <f t="shared" si="222"/>
        <v>0</v>
      </c>
      <c r="DC182" s="43">
        <f>DA181*'DEPRECATED - DT-Prelim Calcs'!$C$11+DC181</f>
        <v>-354.32120175150578</v>
      </c>
      <c r="DD182" s="43">
        <f>DD181+0.5*DA182*'DEPRECATED - DT-Prelim Calcs'!$C$11^2+DC182*'DEPRECATED - DT-Prelim Calcs'!$C$11</f>
        <v>-708664.2666557401</v>
      </c>
      <c r="DE182" s="43">
        <f>MIN('Drive Train'!$F$35-CY181*'DEPRECATED - DT-Prelim Calcs'!$C$21*'Drive Train'!$F$39,DE181+CY$2)</f>
        <v>7.1920000000000002</v>
      </c>
      <c r="DF182" s="43">
        <f>'Drive Train'!$F$35-CY182*'DEPRECATED - DT-Prelim Calcs'!$C$21*'Drive Train'!$F$39</f>
        <v>7.1920000000000002</v>
      </c>
      <c r="DG182" s="1">
        <f>IF(DD182&gt;='Drive Train'!$F$29,1,0)</f>
        <v>0</v>
      </c>
      <c r="DH182" s="43">
        <f t="shared" si="223"/>
        <v>103.33333333333333</v>
      </c>
      <c r="DI182" s="49">
        <f>DI181+'DEPRECATED - DT-Prelim Calcs'!$C$11</f>
        <v>712</v>
      </c>
      <c r="DJ182" s="2">
        <f>DT182/'Drive Train'!$F$35</f>
        <v>0.57999999999999996</v>
      </c>
      <c r="DK182" s="36">
        <f>DR182*12*60/(PI() * 'Drive Train'!$F$15)/DJ$2*DJ182</f>
        <v>-90526.862655166202</v>
      </c>
      <c r="DL182" s="2">
        <f>('DEPRECATED - DT-Prelim Calcs'!$C$6*DJ182-DK182)/('DEPRECATED - DT-Prelim Calcs'!$C$6*DJ182)*'DEPRECATED - DT-Prelim Calcs'!$C$7*DJ182</f>
        <v>69.267376465945063</v>
      </c>
      <c r="DM182" s="43">
        <f>DL182/'DEPRECATED - DT-Prelim Calcs'!$C$7*('DEPRECATED - DT-Prelim Calcs'!$C$8-'DEPRECATED - DT-Prelim Calcs'!$C$9)+'DEPRECATED - DT-Prelim Calcs'!$C$9</f>
        <v>3775.0212552343205</v>
      </c>
      <c r="DN182" s="43">
        <f t="shared" si="194"/>
        <v>93</v>
      </c>
      <c r="DO182" s="2">
        <f t="shared" si="224"/>
        <v>0.89769520753137932</v>
      </c>
      <c r="DP182" s="43">
        <f>DO182*'DEPRECATED - DT-Prelim Calcs'!$C$21/DJ$2/'DEPRECATED - DT-Prelim Calcs'!$C$19/'DEPRECATED - DT-Prelim Calcs'!$C$18*3.39*'DEPRECATED - DT-Prelim Calcs'!$C$20</f>
        <v>29.053734754561201</v>
      </c>
      <c r="DQ182" s="36">
        <f t="shared" si="225"/>
        <v>0</v>
      </c>
      <c r="DR182" s="43">
        <f>DP181*'DEPRECATED - DT-Prelim Calcs'!$C$11+DR181</f>
        <v>-281.80591227705349</v>
      </c>
      <c r="DS182" s="43">
        <f>DS181+0.5*DP182*'DEPRECATED - DT-Prelim Calcs'!$C$11^2+DR182*'DEPRECATED - DT-Prelim Calcs'!$C$11</f>
        <v>-1174346.8300199998</v>
      </c>
      <c r="DT182" s="43">
        <f>MIN('Drive Train'!$F$35-DN181*'DEPRECATED - DT-Prelim Calcs'!$C$21*'Drive Train'!$F$39,DT181+DN$2)</f>
        <v>7.1920000000000002</v>
      </c>
      <c r="DU182" s="43">
        <f>'Drive Train'!$F$35-DN182*'DEPRECATED - DT-Prelim Calcs'!$C$21*'Drive Train'!$F$39</f>
        <v>7.1920000000000002</v>
      </c>
      <c r="DV182" s="1">
        <f>IF(DS182&gt;='Drive Train'!$F$29,1,0)</f>
        <v>0</v>
      </c>
      <c r="DW182" s="43">
        <f t="shared" si="226"/>
        <v>103.33333333333333</v>
      </c>
      <c r="DX182" s="49">
        <f>DX181+'DEPRECATED - DT-Prelim Calcs'!$C$11</f>
        <v>712</v>
      </c>
      <c r="DY182" s="2">
        <f>EI182/'Drive Train'!$F$35</f>
        <v>0.57999999999999996</v>
      </c>
      <c r="DZ182" s="36">
        <f>EG182*12*60/(PI() * 'Drive Train'!$F$15)/DY$2*DY182</f>
        <v>-1102369.3173565893</v>
      </c>
      <c r="EA182" s="2">
        <f>('DEPRECATED - DT-Prelim Calcs'!$C$6*DY182-DZ182)/('DEPRECATED - DT-Prelim Calcs'!$C$6*DY182)*'DEPRECATED - DT-Prelim Calcs'!$C$7*DY182</f>
        <v>813.08259786871531</v>
      </c>
      <c r="EB182" s="43">
        <f>EA182/'DEPRECATED - DT-Prelim Calcs'!$C$7*('DEPRECATED - DT-Prelim Calcs'!$C$8-'DEPRECATED - DT-Prelim Calcs'!$C$9)+'DEPRECATED - DT-Prelim Calcs'!$C$9</f>
        <v>44296.29824210165</v>
      </c>
      <c r="EC182" s="43">
        <f t="shared" si="195"/>
        <v>93</v>
      </c>
      <c r="ED182" s="2">
        <f t="shared" si="227"/>
        <v>0.78888366722454539</v>
      </c>
      <c r="EE182" s="43">
        <f>ED182*'DEPRECATED - DT-Prelim Calcs'!$C$21/DY$2/'DEPRECATED - DT-Prelim Calcs'!$C$19/'DEPRECATED - DT-Prelim Calcs'!$C$18*3.39*'DEPRECATED - DT-Prelim Calcs'!$C$20</f>
        <v>29.053734754561201</v>
      </c>
      <c r="EF182" s="36">
        <f t="shared" si="228"/>
        <v>0</v>
      </c>
      <c r="EG182" s="43">
        <f>EE181*'DEPRECATED - DT-Prelim Calcs'!$C$11+EG181</f>
        <v>-3015.6699311653219</v>
      </c>
      <c r="EH182" s="43">
        <f>EH181+0.5*EE182*'DEPRECATED - DT-Prelim Calcs'!$C$11^2+EG182*'DEPRECATED - DT-Prelim Calcs'!$C$11</f>
        <v>-1205510.9642629467</v>
      </c>
      <c r="EI182" s="43">
        <f>MIN('Drive Train'!$F$35-EC181*'DEPRECATED - DT-Prelim Calcs'!$C$21*'Drive Train'!$F$39,EI181+EC$2)</f>
        <v>7.1920000000000002</v>
      </c>
      <c r="EJ182" s="43">
        <f>'Drive Train'!$F$35-EC182*'DEPRECATED - DT-Prelim Calcs'!$C$21*'Drive Train'!$F$39</f>
        <v>7.1920000000000002</v>
      </c>
      <c r="EK182" s="1">
        <f>IF(EH182&gt;='Drive Train'!$F$29,1,0)</f>
        <v>0</v>
      </c>
      <c r="EL182" s="43">
        <f t="shared" si="229"/>
        <v>103.33333333333333</v>
      </c>
      <c r="EM182" s="49">
        <f>EM181+'DEPRECATED - DT-Prelim Calcs'!$C$11</f>
        <v>712</v>
      </c>
      <c r="EN182" s="2">
        <f>EX182/'Drive Train'!$F$35</f>
        <v>0.57999999999999996</v>
      </c>
      <c r="EO182" s="36">
        <f>EV182*12*60/(PI() * 'Drive Train'!$F$15)/EN$2*EN182</f>
        <v>-941662.82146997226</v>
      </c>
      <c r="EP182" s="2">
        <f>('DEPRECATED - DT-Prelim Calcs'!$C$6*EN182-EO182)/('DEPRECATED - DT-Prelim Calcs'!$C$6*EN182)*'DEPRECATED - DT-Prelim Calcs'!$C$7*EN182</f>
        <v>694.945691017895</v>
      </c>
      <c r="EQ182" s="43">
        <f>EP182/'DEPRECATED - DT-Prelim Calcs'!$C$7*('DEPRECATED - DT-Prelim Calcs'!$C$8-'DEPRECATED - DT-Prelim Calcs'!$C$9)+'DEPRECATED - DT-Prelim Calcs'!$C$9</f>
        <v>37860.481674855473</v>
      </c>
      <c r="ER182" s="43">
        <f t="shared" si="196"/>
        <v>93</v>
      </c>
      <c r="ES182" s="2">
        <f t="shared" si="230"/>
        <v>0.7035989464435134</v>
      </c>
      <c r="ET182" s="43">
        <f>ES182*'DEPRECATED - DT-Prelim Calcs'!$C$21/EN$2/'DEPRECATED - DT-Prelim Calcs'!$C$19/'DEPRECATED - DT-Prelim Calcs'!$C$18*3.39*'DEPRECATED - DT-Prelim Calcs'!$C$20</f>
        <v>29.053734754561201</v>
      </c>
      <c r="EU182" s="36">
        <f t="shared" si="231"/>
        <v>0</v>
      </c>
      <c r="EV182" s="43">
        <f>ET181*'DEPRECATED - DT-Prelim Calcs'!$C$11+EV181</f>
        <v>-2297.5465999446269</v>
      </c>
      <c r="EW182" s="43">
        <f>EW181+0.5*ET182*'DEPRECATED - DT-Prelim Calcs'!$C$11^2+EV182*'DEPRECATED - DT-Prelim Calcs'!$C$11</f>
        <v>-2102418.0256248349</v>
      </c>
      <c r="EX182" s="43">
        <f>MIN('Drive Train'!$F$35-ER181*'DEPRECATED - DT-Prelim Calcs'!$C$21*'Drive Train'!$F$39,EX181+ER$2)</f>
        <v>7.1920000000000002</v>
      </c>
      <c r="EY182" s="43">
        <f>'Drive Train'!$F$35-ER182*'DEPRECATED - DT-Prelim Calcs'!$C$21*'Drive Train'!$F$39</f>
        <v>7.1920000000000002</v>
      </c>
      <c r="EZ182" s="1">
        <f>IF(EW182&gt;='Drive Train'!$F$29,1,0)</f>
        <v>0</v>
      </c>
      <c r="FA182" s="43">
        <f t="shared" si="232"/>
        <v>103.33333333333333</v>
      </c>
      <c r="FB182" s="49">
        <f>FB181+'DEPRECATED - DT-Prelim Calcs'!$C$11</f>
        <v>712</v>
      </c>
      <c r="FC182" s="2">
        <f>FM182/'Drive Train'!$F$35</f>
        <v>0.57999999999999996</v>
      </c>
      <c r="FD182" s="36">
        <f>FK182*12*60/(PI() * 'Drive Train'!$F$15)/FC$2*FC182</f>
        <v>-1391752.8404606194</v>
      </c>
      <c r="FE182" s="2">
        <f>('DEPRECATED - DT-Prelim Calcs'!$C$6*FC182-FD182)/('DEPRECATED - DT-Prelim Calcs'!$C$6*FC182)*'DEPRECATED - DT-Prelim Calcs'!$C$7*FC182</f>
        <v>1025.8112378934647</v>
      </c>
      <c r="FF182" s="43">
        <f>FE182/'DEPRECATED - DT-Prelim Calcs'!$C$7*('DEPRECATED - DT-Prelim Calcs'!$C$8-'DEPRECATED - DT-Prelim Calcs'!$C$9)+'DEPRECATED - DT-Prelim Calcs'!$C$9</f>
        <v>55885.246541957407</v>
      </c>
      <c r="FG182" s="43">
        <f t="shared" si="197"/>
        <v>93</v>
      </c>
      <c r="FH182" s="2">
        <f t="shared" si="233"/>
        <v>0.63495514679048781</v>
      </c>
      <c r="FI182" s="43">
        <f>FH182*'DEPRECATED - DT-Prelim Calcs'!$C$21/FC$2/'DEPRECATED - DT-Prelim Calcs'!$C$19/'DEPRECATED - DT-Prelim Calcs'!$C$18*3.39*'DEPRECATED - DT-Prelim Calcs'!$C$20</f>
        <v>29.053734754561205</v>
      </c>
      <c r="FJ182" s="36">
        <f t="shared" si="234"/>
        <v>0</v>
      </c>
      <c r="FK182" s="43">
        <f>FI181*'DEPRECATED - DT-Prelim Calcs'!$C$11+FK181</f>
        <v>-3064.42423549468</v>
      </c>
      <c r="FL182" s="43">
        <f>FL181+0.5*FI182*'DEPRECATED - DT-Prelim Calcs'!$C$11^2+FK182*'DEPRECATED - DT-Prelim Calcs'!$C$11</f>
        <v>-2611092.4720287113</v>
      </c>
      <c r="FM182" s="43">
        <f>MIN('Drive Train'!$F$35-FG181*'DEPRECATED - DT-Prelim Calcs'!$C$21*'Drive Train'!$F$39,FM181+FG$2)</f>
        <v>7.1920000000000002</v>
      </c>
      <c r="FN182" s="43">
        <f>'Drive Train'!$F$35-FG182*'DEPRECATED - DT-Prelim Calcs'!$C$21*'Drive Train'!$F$39</f>
        <v>7.1920000000000002</v>
      </c>
      <c r="FO182" s="1">
        <f>IF(FL182&gt;='Drive Train'!$F$29,1,0)</f>
        <v>0</v>
      </c>
      <c r="FP182" s="43">
        <f t="shared" si="235"/>
        <v>103.33333333333333</v>
      </c>
      <c r="FQ182" s="49">
        <f>FQ181+'DEPRECATED - DT-Prelim Calcs'!$C$11</f>
        <v>712</v>
      </c>
      <c r="FR182" s="2">
        <f>GB182/'Drive Train'!$F$35</f>
        <v>0.57999999999999996</v>
      </c>
      <c r="FS182" s="36">
        <f>FZ182*12*60/(PI() * 'Drive Train'!$F$15)/FR$2*FR182</f>
        <v>-346875.92179236584</v>
      </c>
      <c r="FT182" s="2">
        <f>('DEPRECATED - DT-Prelim Calcs'!$C$6*FR182-FS182)/('DEPRECATED - DT-Prelim Calcs'!$C$6*FR182)*'DEPRECATED - DT-Prelim Calcs'!$C$7*FR182</f>
        <v>257.71206100410598</v>
      </c>
      <c r="FU182" s="43">
        <f>FT182/'DEPRECATED - DT-Prelim Calcs'!$C$7*('DEPRECATED - DT-Prelim Calcs'!$C$8-'DEPRECATED - DT-Prelim Calcs'!$C$9)+'DEPRECATED - DT-Prelim Calcs'!$C$9</f>
        <v>14041.03765171622</v>
      </c>
      <c r="FV182" s="43">
        <f t="shared" si="198"/>
        <v>93</v>
      </c>
      <c r="FW182" s="2">
        <f t="shared" si="236"/>
        <v>0.57851468929799987</v>
      </c>
      <c r="FX182" s="43">
        <f>FW182*'DEPRECATED - DT-Prelim Calcs'!$C$21/FR$2/'DEPRECATED - DT-Prelim Calcs'!$C$19/'DEPRECATED - DT-Prelim Calcs'!$C$18*3.39*'DEPRECATED - DT-Prelim Calcs'!$C$20</f>
        <v>29.053734754561201</v>
      </c>
      <c r="FY182" s="36">
        <f t="shared" si="237"/>
        <v>0</v>
      </c>
      <c r="FZ182" s="43">
        <f>FX181*'DEPRECATED - DT-Prelim Calcs'!$C$11+FZ181</f>
        <v>-695.87665875484288</v>
      </c>
      <c r="GA182" s="43">
        <f>GA181+0.5*FX182*'DEPRECATED - DT-Prelim Calcs'!$C$11^2+FZ182*'DEPRECATED - DT-Prelim Calcs'!$C$11</f>
        <v>-2653976.2485215813</v>
      </c>
      <c r="GB182" s="43">
        <f>MIN('Drive Train'!$F$35-FV181*'DEPRECATED - DT-Prelim Calcs'!$C$21*'Drive Train'!$F$39,GB181+FV$2)</f>
        <v>7.1920000000000002</v>
      </c>
      <c r="GC182" s="43">
        <f>'Drive Train'!$F$35-FV182*'DEPRECATED - DT-Prelim Calcs'!$C$21*'Drive Train'!$F$39</f>
        <v>7.1920000000000002</v>
      </c>
      <c r="GD182" s="1">
        <f>IF(GA182&gt;='Drive Train'!$F$29,1,0)</f>
        <v>0</v>
      </c>
      <c r="GE182" s="43">
        <f t="shared" si="238"/>
        <v>103.33333333333333</v>
      </c>
      <c r="GF182" s="49">
        <f>GF181+'DEPRECATED - DT-Prelim Calcs'!$C$11</f>
        <v>712</v>
      </c>
      <c r="GG182" s="2">
        <f>GQ182/'Drive Train'!$F$35</f>
        <v>0.86451612903225805</v>
      </c>
      <c r="GH182" s="36">
        <f>GO182*12*60/(PI() * 'Drive Train'!$F$15)/GG$2*GG182</f>
        <v>9284.5400145650838</v>
      </c>
      <c r="GI182" s="2">
        <f>('DEPRECATED - DT-Prelim Calcs'!$C$6*GG182-GH182)/('DEPRECATED - DT-Prelim Calcs'!$C$6*GG182)*'DEPRECATED - DT-Prelim Calcs'!$C$7*GG182</f>
        <v>-2.7705749454829478</v>
      </c>
      <c r="GJ182" s="43">
        <f>GI182/'DEPRECATED - DT-Prelim Calcs'!$C$7*('DEPRECATED - DT-Prelim Calcs'!$C$8-'DEPRECATED - DT-Prelim Calcs'!$C$9)+'DEPRECATED - DT-Prelim Calcs'!$C$9</f>
        <v>-149.43430673153372</v>
      </c>
      <c r="GK182" s="43">
        <f t="shared" si="239"/>
        <v>-149.43430673153372</v>
      </c>
      <c r="GL182" s="2">
        <f t="shared" si="240"/>
        <v>-3.6094942629570168</v>
      </c>
      <c r="GM182" s="43">
        <f>GL182*'DEPRECATED - DT-Prelim Calcs'!$C$21/GG$2/'DEPRECATED - DT-Prelim Calcs'!$C$19/'DEPRECATED - DT-Prelim Calcs'!$C$18*3.39*'DEPRECATED - DT-Prelim Calcs'!$C$20</f>
        <v>-72.509335271204549</v>
      </c>
      <c r="GN182" s="36">
        <f t="shared" si="241"/>
        <v>1</v>
      </c>
      <c r="GO182" s="43">
        <f>GM181*'DEPRECATED - DT-Prelim Calcs'!$C$11+GO181</f>
        <v>31.240171495068495</v>
      </c>
      <c r="GP182" s="43">
        <f>GP181+0.5*GM182*'DEPRECATED - DT-Prelim Calcs'!$C$11^2+GO182*'DEPRECATED - DT-Prelim Calcs'!$C$11</f>
        <v>-240497.64198408529</v>
      </c>
      <c r="GQ182" s="43">
        <f>MIN('Drive Train'!$F$35-GK181*'DEPRECATED - DT-Prelim Calcs'!$C$21*'Drive Train'!$F$39,GQ181+GK$2)</f>
        <v>10.72</v>
      </c>
      <c r="GR182" s="43">
        <f>'Drive Train'!$F$35-GK182*'DEPRECATED - DT-Prelim Calcs'!$C$21*'Drive Train'!$F$39</f>
        <v>20.768321176965891</v>
      </c>
      <c r="GS182" s="1">
        <f>IF(GP182&gt;='Drive Train'!$F$29,1,0)</f>
        <v>0</v>
      </c>
      <c r="GT182" s="43">
        <f t="shared" si="242"/>
        <v>-166.03811859059303</v>
      </c>
      <c r="GU182" s="49">
        <f>GU181+'DEPRECATED - DT-Prelim Calcs'!$C$11</f>
        <v>712</v>
      </c>
      <c r="GV182" s="2">
        <f>HF182/'Drive Train'!$F$35</f>
        <v>0.84946236559139798</v>
      </c>
      <c r="GW182" s="36">
        <f>HD182*12*60/(PI() * 'Drive Train'!$F$15)/GV$2*GV182</f>
        <v>-185264.13477218259</v>
      </c>
      <c r="GX182" s="2">
        <f>('DEPRECATED - DT-Prelim Calcs'!$C$6*GV182-GW182)/('DEPRECATED - DT-Prelim Calcs'!$C$6*GV182)*'DEPRECATED - DT-Prelim Calcs'!$C$7*GV182</f>
        <v>140.17344433812465</v>
      </c>
      <c r="GY182" s="43">
        <f>GX182/'DEPRECATED - DT-Prelim Calcs'!$C$7*('DEPRECATED - DT-Prelim Calcs'!$C$8-'DEPRECATED - DT-Prelim Calcs'!$C$9)+'DEPRECATED - DT-Prelim Calcs'!$C$9</f>
        <v>7637.8145049873865</v>
      </c>
      <c r="GZ182" s="43">
        <f t="shared" si="199"/>
        <v>33.333333333333314</v>
      </c>
      <c r="HA182" s="2">
        <f t="shared" si="243"/>
        <v>1.4462867232450001</v>
      </c>
      <c r="HB182" s="43">
        <f>HA182*'DEPRECATED - DT-Prelim Calcs'!$C$21/GV$2/'DEPRECATED - DT-Prelim Calcs'!$C$19/'DEPRECATED - DT-Prelim Calcs'!$C$18*3.39*'DEPRECATED - DT-Prelim Calcs'!$C$20</f>
        <v>29.053734754561201</v>
      </c>
      <c r="HC182" s="36">
        <f t="shared" si="244"/>
        <v>0</v>
      </c>
      <c r="HD182" s="43">
        <f>HB181*'DEPRECATED - DT-Prelim Calcs'!$C$11+HD181</f>
        <v>-634.41483080143121</v>
      </c>
      <c r="HE182" s="43">
        <f>HE181+0.5*HB182*'DEPRECATED - DT-Prelim Calcs'!$C$11^2+HD182*'DEPRECATED - DT-Prelim Calcs'!$C$11</f>
        <v>-243589.46540134476</v>
      </c>
      <c r="HF182" s="43">
        <f>MIN('Drive Train'!$F$35-GZ181*'DEPRECATED - DT-Prelim Calcs'!$C$21*'Drive Train'!$F$39,HF181+GZ$2)</f>
        <v>10.533333333333335</v>
      </c>
      <c r="HG182" s="43">
        <f>'Drive Train'!$F$35-GZ182*'DEPRECATED - DT-Prelim Calcs'!$C$21*'Drive Train'!$F$39</f>
        <v>10.533333333333335</v>
      </c>
      <c r="HH182" s="1">
        <f>IF(HE182&gt;='Drive Train'!$F$29,1,0)</f>
        <v>0</v>
      </c>
      <c r="HI182" s="43">
        <f t="shared" si="245"/>
        <v>37.037037037037017</v>
      </c>
      <c r="HJ182" s="49">
        <f>HJ181+'DEPRECATED - DT-Prelim Calcs'!$C$11</f>
        <v>712</v>
      </c>
      <c r="HK182" s="2">
        <f>HU182/'Drive Train'!$F$35</f>
        <v>0.83440860215053769</v>
      </c>
      <c r="HL182" s="36">
        <f>HS182*12*60/(PI() * 'Drive Train'!$F$15)/HK$2*HK182</f>
        <v>-92535.5837402537</v>
      </c>
      <c r="HM182" s="2">
        <f>('DEPRECATED - DT-Prelim Calcs'!$C$6*HK182-HL182)/('DEPRECATED - DT-Prelim Calcs'!$C$6*HK182)*'DEPRECATED - DT-Prelim Calcs'!$C$7*HK182</f>
        <v>71.937183200165947</v>
      </c>
      <c r="HN182" s="43">
        <f>HM182/'DEPRECATED - DT-Prelim Calcs'!$C$7*('DEPRECATED - DT-Prelim Calcs'!$C$8-'DEPRECATED - DT-Prelim Calcs'!$C$9)+'DEPRECATED - DT-Prelim Calcs'!$C$9</f>
        <v>3920.4659504568012</v>
      </c>
      <c r="HO182" s="43">
        <f t="shared" si="200"/>
        <v>36.66666666666665</v>
      </c>
      <c r="HP182" s="2">
        <f t="shared" si="246"/>
        <v>1.4462867232450001</v>
      </c>
      <c r="HQ182" s="43">
        <f>HP182*'DEPRECATED - DT-Prelim Calcs'!$C$21/HK$2/'DEPRECATED - DT-Prelim Calcs'!$C$19/'DEPRECATED - DT-Prelim Calcs'!$C$18*3.39*'DEPRECATED - DT-Prelim Calcs'!$C$20</f>
        <v>29.053734754561201</v>
      </c>
      <c r="HR182" s="36">
        <f t="shared" si="247"/>
        <v>0</v>
      </c>
      <c r="HS182" s="43">
        <f>HQ181*'DEPRECATED - DT-Prelim Calcs'!$C$11+HS181</f>
        <v>-322.5938721468624</v>
      </c>
      <c r="HT182" s="43">
        <f>HT181+0.5*HQ182*'DEPRECATED - DT-Prelim Calcs'!$C$11^2+HS182*'DEPRECATED - DT-Prelim Calcs'!$C$11</f>
        <v>-257079.7654573831</v>
      </c>
      <c r="HU182" s="43">
        <f>MIN('Drive Train'!$F$35-HO181*'DEPRECATED - DT-Prelim Calcs'!$C$21*'Drive Train'!$F$39,HU181+HO$2)</f>
        <v>10.346666666666668</v>
      </c>
      <c r="HV182" s="43">
        <f>'Drive Train'!$F$35-HO182*'DEPRECATED - DT-Prelim Calcs'!$C$21*'Drive Train'!$F$39</f>
        <v>10.346666666666668</v>
      </c>
      <c r="HW182" s="1">
        <f>IF(HT182&gt;='Drive Train'!$F$29,1,0)</f>
        <v>0</v>
      </c>
      <c r="HX182" s="43">
        <f t="shared" si="248"/>
        <v>40.740740740740726</v>
      </c>
      <c r="HY182" s="49">
        <f>HY181+'DEPRECATED - DT-Prelim Calcs'!$C$11</f>
        <v>712</v>
      </c>
      <c r="HZ182" s="2">
        <f>IJ182/'Drive Train'!$F$35</f>
        <v>0.8193548387096774</v>
      </c>
      <c r="IA182" s="36">
        <f>IH182*12*60/(PI() * 'Drive Train'!$F$15)/HZ$2*HZ182</f>
        <v>-1298.6856412033696</v>
      </c>
      <c r="IB182" s="2">
        <f>('DEPRECATED - DT-Prelim Calcs'!$C$6*HZ182-IA182)/('DEPRECATED - DT-Prelim Calcs'!$C$6*HZ182)*'DEPRECATED - DT-Prelim Calcs'!$C$7*HZ182</f>
        <v>4.797450628853059</v>
      </c>
      <c r="IC182" s="43">
        <f>IB182/'DEPRECATED - DT-Prelim Calcs'!$C$7*('DEPRECATED - DT-Prelim Calcs'!$C$8-'DEPRECATED - DT-Prelim Calcs'!$C$9)+'DEPRECATED - DT-Prelim Calcs'!$C$9</f>
        <v>262.85365366139791</v>
      </c>
      <c r="ID182" s="43">
        <f t="shared" si="201"/>
        <v>39.999999999999986</v>
      </c>
      <c r="IE182" s="2">
        <f t="shared" si="249"/>
        <v>0.83052495018798012</v>
      </c>
      <c r="IF182" s="43">
        <f>IE182*'DEPRECATED - DT-Prelim Calcs'!$C$21/HZ$2/'DEPRECATED - DT-Prelim Calcs'!$C$19/'DEPRECATED - DT-Prelim Calcs'!$C$18*3.39*'DEPRECATED - DT-Prelim Calcs'!$C$20</f>
        <v>16.684002709827233</v>
      </c>
      <c r="IG182" s="36">
        <f t="shared" si="250"/>
        <v>0</v>
      </c>
      <c r="IH182" s="43">
        <f>IF181*'DEPRECATED - DT-Prelim Calcs'!$C$11+IH181</f>
        <v>-4.6106072966440195</v>
      </c>
      <c r="II182" s="43">
        <f>II181+0.5*IF182*'DEPRECATED - DT-Prelim Calcs'!$C$11^2+IH182*'DEPRECATED - DT-Prelim Calcs'!$C$11</f>
        <v>-239724.01938075671</v>
      </c>
      <c r="IJ182" s="43">
        <f>MIN('Drive Train'!$F$35-ID181*'DEPRECATED - DT-Prelim Calcs'!$C$21*'Drive Train'!$F$39,IJ181+ID$2)</f>
        <v>10.16</v>
      </c>
      <c r="IK182" s="43">
        <f>'Drive Train'!$F$35-ID182*'DEPRECATED - DT-Prelim Calcs'!$C$21*'Drive Train'!$F$39</f>
        <v>10.16</v>
      </c>
      <c r="IL182" s="1">
        <f>IF(II182&gt;='Drive Train'!$F$29,1,0)</f>
        <v>0</v>
      </c>
      <c r="IM182" s="43">
        <f t="shared" si="251"/>
        <v>44.444444444444429</v>
      </c>
      <c r="IN182" s="49">
        <f>IN181+'DEPRECATED - DT-Prelim Calcs'!$C$11</f>
        <v>712</v>
      </c>
      <c r="IO182" s="2">
        <f>IY182/'Drive Train'!$F$35</f>
        <v>0.80430107526881722</v>
      </c>
      <c r="IP182" s="36">
        <f>IW182*12*60/(PI() * 'Drive Train'!$F$15)/IO$2*IO182</f>
        <v>-110469.03112578386</v>
      </c>
      <c r="IQ182" s="2">
        <f>('DEPRECATED - DT-Prelim Calcs'!$C$6*IO182-IP182)/('DEPRECATED - DT-Prelim Calcs'!$C$6*IO182)*'DEPRECATED - DT-Prelim Calcs'!$C$7*IO182</f>
        <v>84.979030347074442</v>
      </c>
      <c r="IR182" s="43">
        <f>IQ182/'DEPRECATED - DT-Prelim Calcs'!$C$7*('DEPRECATED - DT-Prelim Calcs'!$C$8-'DEPRECATED - DT-Prelim Calcs'!$C$9)+'DEPRECATED - DT-Prelim Calcs'!$C$9</f>
        <v>4630.9546383107718</v>
      </c>
      <c r="IS182" s="43">
        <f t="shared" si="202"/>
        <v>43.333333333333321</v>
      </c>
      <c r="IT182" s="2">
        <f t="shared" si="252"/>
        <v>1.4462867232450001</v>
      </c>
      <c r="IU182" s="43">
        <f>IT182*'DEPRECATED - DT-Prelim Calcs'!$C$21/IO$2/'DEPRECATED - DT-Prelim Calcs'!$C$19/'DEPRECATED - DT-Prelim Calcs'!$C$18*3.39*'DEPRECATED - DT-Prelim Calcs'!$C$20</f>
        <v>29.053734754561201</v>
      </c>
      <c r="IV182" s="36">
        <f t="shared" si="253"/>
        <v>0</v>
      </c>
      <c r="IW182" s="43">
        <f>IU181*'DEPRECATED - DT-Prelim Calcs'!$C$11+IW181</f>
        <v>-399.52872829962456</v>
      </c>
      <c r="IX182" s="43">
        <f>IX181+0.5*IU182*'DEPRECATED - DT-Prelim Calcs'!$C$11^2+IW182*'DEPRECATED - DT-Prelim Calcs'!$C$11</f>
        <v>-308998.67494214879</v>
      </c>
      <c r="IY182" s="43">
        <f>MIN('Drive Train'!$F$35-IS181*'DEPRECATED - DT-Prelim Calcs'!$C$21*'Drive Train'!$F$39,IY181+IS$2)</f>
        <v>9.9733333333333345</v>
      </c>
      <c r="IZ182" s="43">
        <f>'Drive Train'!$F$35-IS182*'DEPRECATED - DT-Prelim Calcs'!$C$21*'Drive Train'!$F$39</f>
        <v>9.9733333333333345</v>
      </c>
      <c r="JA182" s="1">
        <f>IF(IX182&gt;='Drive Train'!$F$29,1,0)</f>
        <v>0</v>
      </c>
      <c r="JB182" s="43">
        <f t="shared" si="254"/>
        <v>48.148148148148138</v>
      </c>
      <c r="JC182" s="49">
        <f>JC181+'DEPRECATED - DT-Prelim Calcs'!$C$11</f>
        <v>712</v>
      </c>
      <c r="JD182" s="2">
        <f>JN182/'Drive Train'!$F$35</f>
        <v>0.78924731182795704</v>
      </c>
      <c r="JE182" s="36">
        <f>JL182*12*60/(PI() * 'Drive Train'!$F$15)/JD$2*JD182</f>
        <v>-93636.763936640011</v>
      </c>
      <c r="JF182" s="2">
        <f>('DEPRECATED - DT-Prelim Calcs'!$C$6*JD182-JE182)/('DEPRECATED - DT-Prelim Calcs'!$C$6*JD182)*'DEPRECATED - DT-Prelim Calcs'!$C$7*JD182</f>
        <v>72.534865012040768</v>
      </c>
      <c r="JG182" s="43">
        <f>JF182/'DEPRECATED - DT-Prelim Calcs'!$C$7*('DEPRECATED - DT-Prelim Calcs'!$C$8-'DEPRECATED - DT-Prelim Calcs'!$C$9)+'DEPRECATED - DT-Prelim Calcs'!$C$9</f>
        <v>3953.0262282678918</v>
      </c>
      <c r="JH182" s="43">
        <f t="shared" si="203"/>
        <v>46.666666666666657</v>
      </c>
      <c r="JI182" s="2">
        <f t="shared" si="255"/>
        <v>1.4462867232450001</v>
      </c>
      <c r="JJ182" s="43">
        <f>JI182*'DEPRECATED - DT-Prelim Calcs'!$C$21/JD$2/'DEPRECATED - DT-Prelim Calcs'!$C$19/'DEPRECATED - DT-Prelim Calcs'!$C$18*3.39*'DEPRECATED - DT-Prelim Calcs'!$C$20</f>
        <v>29.053734754561201</v>
      </c>
      <c r="JK182" s="36">
        <f t="shared" si="256"/>
        <v>0</v>
      </c>
      <c r="JL182" s="43">
        <f>JJ181*'DEPRECATED - DT-Prelim Calcs'!$C$11+JL181</f>
        <v>-345.11147670176234</v>
      </c>
      <c r="JM182" s="43">
        <f>JM181+0.5*JJ182*'DEPRECATED - DT-Prelim Calcs'!$C$11^2+JL182*'DEPRECATED - DT-Prelim Calcs'!$C$11</f>
        <v>-266051.12389721896</v>
      </c>
      <c r="JN182" s="43">
        <f>MIN('Drive Train'!$F$35-JH181*'DEPRECATED - DT-Prelim Calcs'!$C$21*'Drive Train'!$F$39,JN181+JH$2)</f>
        <v>9.7866666666666671</v>
      </c>
      <c r="JO182" s="43">
        <f>'Drive Train'!$F$35-JH182*'DEPRECATED - DT-Prelim Calcs'!$C$21*'Drive Train'!$F$39</f>
        <v>9.7866666666666671</v>
      </c>
      <c r="JP182" s="1">
        <f>IF(JM182&gt;='Drive Train'!$F$29,1,0)</f>
        <v>0</v>
      </c>
      <c r="JQ182" s="43">
        <f>MIN(JG182,'DEPRECATED - DT-Prelim Calcs'!$C$10)*'DEPRECATED - DT-Prelim Calcs'!$C$11*1000/60/60</f>
        <v>103.33333333333333</v>
      </c>
      <c r="JR182" s="49">
        <f>JR181+'DEPRECATED - DT-Prelim Calcs'!$C$11</f>
        <v>712</v>
      </c>
      <c r="JS182" s="2">
        <f>KC182/'Drive Train'!$F$35</f>
        <v>0.77419354838709686</v>
      </c>
      <c r="JT182" s="36">
        <f>KA182*12*60/(PI() * 'Drive Train'!$F$15)/JS$2*JS182</f>
        <v>-71415.185769761112</v>
      </c>
      <c r="JU182" s="2">
        <f>('DEPRECATED - DT-Prelim Calcs'!$C$6*JS182-JT182)/('DEPRECATED - DT-Prelim Calcs'!$C$6*JS182)*'DEPRECATED - DT-Prelim Calcs'!$C$7*JS182</f>
        <v>56.12896480465956</v>
      </c>
      <c r="JV182" s="43">
        <f>JU182/'DEPRECATED - DT-Prelim Calcs'!$C$7*('DEPRECATED - DT-Prelim Calcs'!$C$8-'DEPRECATED - DT-Prelim Calcs'!$C$9)+'DEPRECATED - DT-Prelim Calcs'!$C$9</f>
        <v>3059.2719632389162</v>
      </c>
      <c r="JW182" s="43">
        <f t="shared" si="204"/>
        <v>49.999999999999993</v>
      </c>
      <c r="JX182" s="2">
        <f t="shared" si="257"/>
        <v>1.4462867232450001</v>
      </c>
      <c r="JY182" s="43">
        <f>JX182*'DEPRECATED - DT-Prelim Calcs'!$C$21/JS$2/'DEPRECATED - DT-Prelim Calcs'!$C$19/'DEPRECATED - DT-Prelim Calcs'!$C$18*3.39*'DEPRECATED - DT-Prelim Calcs'!$C$20</f>
        <v>29.053734754561201</v>
      </c>
      <c r="JZ182" s="36">
        <f t="shared" si="258"/>
        <v>0</v>
      </c>
      <c r="KA182" s="43">
        <f>JY181*'DEPRECATED - DT-Prelim Calcs'!$C$11+KA181</f>
        <v>-268.3287080262341</v>
      </c>
      <c r="KB182" s="43">
        <f>KB181+0.5*JY182*'DEPRECATED - DT-Prelim Calcs'!$C$11^2+KA182*'DEPRECATED - DT-Prelim Calcs'!$C$11</f>
        <v>-286961.65858425573</v>
      </c>
      <c r="KC182" s="43">
        <f>MIN('Drive Train'!$F$35-JW181*'DEPRECATED - DT-Prelim Calcs'!$C$21*'Drive Train'!$F$39,KC181+JW$2)</f>
        <v>9.6000000000000014</v>
      </c>
      <c r="KD182" s="43">
        <f>'Drive Train'!$F$35-JW182*'DEPRECATED - DT-Prelim Calcs'!$C$21*'Drive Train'!$F$39</f>
        <v>9.6000000000000014</v>
      </c>
      <c r="KE182" s="1">
        <f>IF(KB182&gt;='Drive Train'!$F$29,1,0)</f>
        <v>0</v>
      </c>
      <c r="KF182" s="43">
        <f>MIN(JV182,'DEPRECATED - DT-Prelim Calcs'!$C$10)*'DEPRECATED - DT-Prelim Calcs'!$C$11*1000/60/60</f>
        <v>103.33333333333333</v>
      </c>
      <c r="KG182" s="49">
        <f>KG181+'DEPRECATED - DT-Prelim Calcs'!$C$11</f>
        <v>712</v>
      </c>
      <c r="KH182" s="2">
        <f>KR182/'Drive Train'!$F$35</f>
        <v>0.75913978494623657</v>
      </c>
      <c r="KI182" s="36">
        <f>KP182*12*60/(PI() * 'Drive Train'!$F$15)/KH$2*KH182</f>
        <v>19919.243539534698</v>
      </c>
      <c r="KJ182" s="2">
        <f>('DEPRECATED - DT-Prelim Calcs'!$C$6*KH182-KI182)/('DEPRECATED - DT-Prelim Calcs'!$C$6*KH182)*'DEPRECATED - DT-Prelim Calcs'!$C$7*KH182</f>
        <v>-11.082463907100228</v>
      </c>
      <c r="KK182" s="43">
        <f>KJ182/'DEPRECATED - DT-Prelim Calcs'!$C$7*('DEPRECATED - DT-Prelim Calcs'!$C$8-'DEPRECATED - DT-Prelim Calcs'!$C$9)+'DEPRECATED - DT-Prelim Calcs'!$C$9</f>
        <v>-602.24616807337065</v>
      </c>
      <c r="KL182" s="43">
        <f t="shared" si="205"/>
        <v>-602.24616807337065</v>
      </c>
      <c r="KM182" s="2">
        <f t="shared" si="259"/>
        <v>-13.132134129477983</v>
      </c>
      <c r="KN182" s="43">
        <f>KM182*'DEPRECATED - DT-Prelim Calcs'!$C$21/KH$2/'DEPRECATED - DT-Prelim Calcs'!$C$19/'DEPRECATED - DT-Prelim Calcs'!$C$18*3.39*'DEPRECATED - DT-Prelim Calcs'!$C$20</f>
        <v>-263.80491200467276</v>
      </c>
      <c r="KO182" s="36">
        <f t="shared" si="260"/>
        <v>1</v>
      </c>
      <c r="KP182" s="43">
        <f>KN181*'DEPRECATED - DT-Prelim Calcs'!$C$11+KP181</f>
        <v>76.326826575185436</v>
      </c>
      <c r="KQ182" s="43">
        <f>KQ181+0.5*KN182*'DEPRECATED - DT-Prelim Calcs'!$C$11^2+KP182*'DEPRECATED - DT-Prelim Calcs'!$C$11</f>
        <v>-293077.30866620125</v>
      </c>
      <c r="KR182" s="43">
        <f>MIN('Drive Train'!$F$35-KL181*'DEPRECATED - DT-Prelim Calcs'!$C$21*'Drive Train'!$F$39,KR181+KL$2)</f>
        <v>9.413333333333334</v>
      </c>
      <c r="KS182" s="43">
        <f>'Drive Train'!$F$35-KL182*'DEPRECATED - DT-Prelim Calcs'!$C$21*'Drive Train'!$F$39</f>
        <v>46.125785412108755</v>
      </c>
      <c r="KT182" s="1">
        <f>IF(KQ182&gt;='Drive Train'!$F$29,1,0)</f>
        <v>0</v>
      </c>
      <c r="KU182" s="43">
        <f>MIN(KK182,'DEPRECATED - DT-Prelim Calcs'!$C$10)*'DEPRECATED - DT-Prelim Calcs'!$C$11*1000/60/60</f>
        <v>-669.162408970412</v>
      </c>
      <c r="KV182" s="49">
        <f>KV181+'DEPRECATED - DT-Prelim Calcs'!$C$11</f>
        <v>712</v>
      </c>
      <c r="KW182" s="2">
        <f>LG182/'Drive Train'!$F$35</f>
        <v>0.74408602150537628</v>
      </c>
      <c r="KX182" s="36">
        <f>LE182*12*60/(PI() * 'Drive Train'!$F$15)/KW$2*KW182</f>
        <v>-279974.14411819691</v>
      </c>
      <c r="KY182" s="2">
        <f>('DEPRECATED - DT-Prelim Calcs'!$C$6*KW182-KX182)/('DEPRECATED - DT-Prelim Calcs'!$C$6*KW182)*'DEPRECATED - DT-Prelim Calcs'!$C$7*KW182</f>
        <v>209.30147753401752</v>
      </c>
      <c r="KZ182" s="43">
        <f>KY182/'DEPRECATED - DT-Prelim Calcs'!$C$7*('DEPRECATED - DT-Prelim Calcs'!$C$8-'DEPRECATED - DT-Prelim Calcs'!$C$9)+'DEPRECATED - DT-Prelim Calcs'!$C$9</f>
        <v>11403.744671629311</v>
      </c>
      <c r="LA182" s="43">
        <f t="shared" si="206"/>
        <v>56.666666666666664</v>
      </c>
      <c r="LB182" s="2">
        <f t="shared" si="261"/>
        <v>1.4462867232450001</v>
      </c>
      <c r="LC182" s="43">
        <f>LB182*'DEPRECATED - DT-Prelim Calcs'!$C$21/KW$2/'DEPRECATED - DT-Prelim Calcs'!$C$19/'DEPRECATED - DT-Prelim Calcs'!$C$18*3.39*'DEPRECATED - DT-Prelim Calcs'!$C$20</f>
        <v>29.053734754561201</v>
      </c>
      <c r="LD182" s="36">
        <f t="shared" si="262"/>
        <v>0</v>
      </c>
      <c r="LE182" s="43">
        <f>LC181*'DEPRECATED - DT-Prelim Calcs'!$C$11+LE181</f>
        <v>-1094.5129313207026</v>
      </c>
      <c r="LF182" s="43">
        <f>LF181+0.5*LC182*'DEPRECATED - DT-Prelim Calcs'!$C$11^2+LE182*'DEPRECATED - DT-Prelim Calcs'!$C$11</f>
        <v>-328708.36156764906</v>
      </c>
      <c r="LG182" s="43">
        <f>MIN('Drive Train'!$F$35-LA181*'DEPRECATED - DT-Prelim Calcs'!$C$21*'Drive Train'!$F$39,LG181+LA$2)</f>
        <v>9.2266666666666666</v>
      </c>
      <c r="LH182" s="43">
        <f>'Drive Train'!$F$35-LA182*'DEPRECATED - DT-Prelim Calcs'!$C$21*'Drive Train'!$F$39</f>
        <v>9.2266666666666666</v>
      </c>
      <c r="LI182" s="1">
        <f>IF(LF182&gt;='Drive Train'!$F$29,1,0)</f>
        <v>0</v>
      </c>
      <c r="LJ182" s="43">
        <f>MIN(KZ182,'DEPRECATED - DT-Prelim Calcs'!$C$10)*'DEPRECATED - DT-Prelim Calcs'!$C$11*1000/60/60</f>
        <v>103.33333333333333</v>
      </c>
      <c r="LK182" s="49">
        <f>LK181+'DEPRECATED - DT-Prelim Calcs'!$C$11</f>
        <v>712</v>
      </c>
      <c r="LL182" s="2">
        <f>LV182/'Drive Train'!$F$35</f>
        <v>0.72903225806451621</v>
      </c>
      <c r="LM182" s="36">
        <f>LT182*12*60/(PI() * 'Drive Train'!$F$15)/LL$2*LL182</f>
        <v>16697.095153100192</v>
      </c>
      <c r="LN182" s="2">
        <f>('DEPRECATED - DT-Prelim Calcs'!$C$6*LL182-LM182)/('DEPRECATED - DT-Prelim Calcs'!$C$6*LL182)*'DEPRECATED - DT-Prelim Calcs'!$C$7*LL182</f>
        <v>-8.855035616893705</v>
      </c>
      <c r="LO182" s="43">
        <f>LN182/'DEPRECATED - DT-Prelim Calcs'!$C$7*('DEPRECATED - DT-Prelim Calcs'!$C$8-'DEPRECATED - DT-Prelim Calcs'!$C$9)+'DEPRECATED - DT-Prelim Calcs'!$C$9</f>
        <v>-480.90119405465703</v>
      </c>
      <c r="LP182" s="43">
        <f t="shared" si="207"/>
        <v>-480.90119405465703</v>
      </c>
      <c r="LQ182" s="2">
        <f t="shared" si="263"/>
        <v>-10.644104571570114</v>
      </c>
      <c r="LR182" s="43">
        <f>LQ182*'DEPRECATED - DT-Prelim Calcs'!$C$21/LL$2/'DEPRECATED - DT-Prelim Calcs'!$C$19/'DEPRECATED - DT-Prelim Calcs'!$C$18*3.39*'DEPRECATED - DT-Prelim Calcs'!$C$20</f>
        <v>-213.8241234963086</v>
      </c>
      <c r="LS182" s="36">
        <f t="shared" si="264"/>
        <v>1</v>
      </c>
      <c r="LT182" s="43">
        <f>LR181*'DEPRECATED - DT-Prelim Calcs'!$C$11+LT181</f>
        <v>66.622403127964134</v>
      </c>
      <c r="LU182" s="43">
        <f>LU181+0.5*LR182*'DEPRECATED - DT-Prelim Calcs'!$C$11^2+LT182*'DEPRECATED - DT-Prelim Calcs'!$C$11</f>
        <v>-308306.93457510468</v>
      </c>
      <c r="LV182" s="43">
        <f>MIN('Drive Train'!$F$35-LP181*'DEPRECATED - DT-Prelim Calcs'!$C$21*'Drive Train'!$F$39,LV181+LP$2)</f>
        <v>9.0400000000000009</v>
      </c>
      <c r="LW182" s="43">
        <f>'Drive Train'!$F$35-LP182*'DEPRECATED - DT-Prelim Calcs'!$C$21*'Drive Train'!$F$39</f>
        <v>39.330466867060792</v>
      </c>
      <c r="LX182" s="1">
        <f>IF(LU182&gt;='Drive Train'!$F$29,1,0)</f>
        <v>0</v>
      </c>
      <c r="LY182" s="43">
        <f>MIN(LO182,'DEPRECATED - DT-Prelim Calcs'!$C$10)*'DEPRECATED - DT-Prelim Calcs'!$C$11*1000/60/60</f>
        <v>-534.33466006073002</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1"/>
        <v>0</v>
      </c>
      <c r="X183" s="2">
        <f>MAX(MIN(IF(AND(AI182=1,AG183&lt;0),-1,1)*(W183-$C$9)/($C$8-$C$9)*$C$7-$C$29*AE183/T$2 -  AI182*$C$29/2,X$2),MAX(X$4:X182)*-1)</f>
        <v>-0.27672021620693066</v>
      </c>
      <c r="Y183" s="43">
        <f t="shared" si="182"/>
        <v>0</v>
      </c>
      <c r="Z183" s="43">
        <f t="shared" si="183"/>
        <v>0</v>
      </c>
      <c r="AA183" s="43">
        <f t="shared" si="184"/>
        <v>0</v>
      </c>
      <c r="AB183" s="43" t="e">
        <f t="shared" si="185"/>
        <v>#N/A</v>
      </c>
      <c r="AC183" s="36">
        <f t="shared" si="208"/>
        <v>1</v>
      </c>
      <c r="AD183" s="1">
        <f t="shared" si="186"/>
        <v>1</v>
      </c>
      <c r="AE183" s="43">
        <f t="shared" si="187"/>
        <v>0</v>
      </c>
      <c r="AF183" s="43" t="e">
        <f t="shared" si="188"/>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889.49632897085212</v>
      </c>
      <c r="AK183" s="43">
        <f t="shared" si="265"/>
        <v>0</v>
      </c>
      <c r="AL183" s="49">
        <f>AL182+'DEPRECATED - DT-Prelim Calcs'!$C$11</f>
        <v>716</v>
      </c>
      <c r="AM183" s="2">
        <f>AW183/'Drive Train'!$F$35</f>
        <v>1.0663108121722469</v>
      </c>
      <c r="AN183" s="36">
        <f>AU183*12*60/(PI() * 'Drive Train'!$F$15)/AM$2*AM183</f>
        <v>1287.7717456658443</v>
      </c>
      <c r="AO183" s="2">
        <f>('DEPRECATED - DT-Prelim Calcs'!$C$6*AM183-AN183)/('DEPRECATED - DT-Prelim Calcs'!$C$6*AM183)*'DEPRECATED - DT-Prelim Calcs'!$C$7*AM183</f>
        <v>4.0543441844526011</v>
      </c>
      <c r="AP183" s="43">
        <f>AO183/'DEPRECATED - DT-Prelim Calcs'!$C$7*('DEPRECATED - DT-Prelim Calcs'!$C$8-'DEPRECATED - DT-Prelim Calcs'!$C$9)+'DEPRECATED - DT-Prelim Calcs'!$C$9</f>
        <v>222.37098915301482</v>
      </c>
      <c r="AQ183" s="43">
        <f t="shared" si="189"/>
        <v>93</v>
      </c>
      <c r="AR183" s="2">
        <f t="shared" si="209"/>
        <v>1.5852507549524171</v>
      </c>
      <c r="AS183" s="43">
        <f>AR183*'DEPRECATED - DT-Prelim Calcs'!$C$21/AM$2/'DEPRECATED - DT-Prelim Calcs'!$C$19/'DEPRECATED - DT-Prelim Calcs'!$C$18*3.39*'DEPRECATED - DT-Prelim Calcs'!$C$20</f>
        <v>15.922657040824305</v>
      </c>
      <c r="AT183" s="36">
        <f t="shared" si="210"/>
        <v>0</v>
      </c>
      <c r="AU183" s="43">
        <f>AS182*'DEPRECATED - DT-Prelim Calcs'!$C$11+AU182</f>
        <v>7.0260492905244192</v>
      </c>
      <c r="AV183" s="43">
        <f>AV182+0.5*AS183*'DEPRECATED - DT-Prelim Calcs'!$C$11^2+AU183*'DEPRECATED - DT-Prelim Calcs'!$C$11</f>
        <v>10644.398183095002</v>
      </c>
      <c r="AW183" s="43">
        <f>MIN('Drive Train'!$F$35-AQ182*'DEPRECATED - DT-Prelim Calcs'!$C$21*'Drive Train'!$F$39,AW182+AQ$2)</f>
        <v>13.222254070935863</v>
      </c>
      <c r="AX183" s="43">
        <f>'Drive Train'!$F$35-AQ183*'DEPRECATED - DT-Prelim Calcs'!$C$21*'Drive Train'!$F$39</f>
        <v>7.1920000000000002</v>
      </c>
      <c r="AY183" s="1">
        <f>IF(AV183&gt;='Drive Train'!$F$29,1,0)</f>
        <v>1</v>
      </c>
      <c r="AZ183" s="43">
        <f t="shared" si="211"/>
        <v>103.33333333333333</v>
      </c>
      <c r="BA183" s="49">
        <f>BA182+'DEPRECATED - DT-Prelim Calcs'!$C$11</f>
        <v>716</v>
      </c>
      <c r="BB183" s="2">
        <f>BL183/'Drive Train'!$F$35</f>
        <v>0.57999999999999996</v>
      </c>
      <c r="BC183" s="36">
        <f>BJ183*12*60/(PI() * 'Drive Train'!$F$15)/BB$2*BB183</f>
        <v>-14751.868387080589</v>
      </c>
      <c r="BD183" s="2">
        <f>('DEPRECATED - DT-Prelim Calcs'!$C$6*BB183-BC183)/('DEPRECATED - DT-Prelim Calcs'!$C$6*BB183)*'DEPRECATED - DT-Prelim Calcs'!$C$7*BB183</f>
        <v>13.564441808057676</v>
      </c>
      <c r="BE183" s="43">
        <f>BD183/'DEPRECATED - DT-Prelim Calcs'!$C$7*('DEPRECATED - DT-Prelim Calcs'!$C$8-'DEPRECATED - DT-Prelim Calcs'!$C$9)+'DEPRECATED - DT-Prelim Calcs'!$C$9</f>
        <v>740.45839700612714</v>
      </c>
      <c r="BF183" s="43">
        <f t="shared" si="190"/>
        <v>93</v>
      </c>
      <c r="BG183" s="2">
        <f t="shared" si="212"/>
        <v>2.0025508475699998</v>
      </c>
      <c r="BH183" s="43">
        <f>BG183*'DEPRECATED - DT-Prelim Calcs'!$C$21/BB$2/'DEPRECATED - DT-Prelim Calcs'!$C$19/'DEPRECATED - DT-Prelim Calcs'!$C$18*3.39*'DEPRECATED - DT-Prelim Calcs'!$C$20</f>
        <v>29.053734754561201</v>
      </c>
      <c r="BI183" s="36">
        <f t="shared" si="213"/>
        <v>0</v>
      </c>
      <c r="BJ183" s="43">
        <f>BH182*'DEPRECATED - DT-Prelim Calcs'!$C$11+BJ182</f>
        <v>-102.44111704592372</v>
      </c>
      <c r="BK183" s="43">
        <f>BK182+0.5*BH183*'DEPRECATED - DT-Prelim Calcs'!$C$11^2+BJ183*'DEPRECATED - DT-Prelim Calcs'!$C$11</f>
        <v>-89941.513828209587</v>
      </c>
      <c r="BL183" s="43">
        <f>MIN('Drive Train'!$F$35-BF182*'DEPRECATED - DT-Prelim Calcs'!$C$21*'Drive Train'!$F$39,BL182+BF$2)</f>
        <v>7.1920000000000002</v>
      </c>
      <c r="BM183" s="43">
        <f>'Drive Train'!$F$35-BF183*'DEPRECATED - DT-Prelim Calcs'!$C$21*'Drive Train'!$F$39</f>
        <v>7.1920000000000002</v>
      </c>
      <c r="BN183" s="1">
        <f>IF(BK183&gt;='Drive Train'!$F$29,1,0)</f>
        <v>0</v>
      </c>
      <c r="BO183" s="43">
        <f t="shared" si="214"/>
        <v>103.33333333333333</v>
      </c>
      <c r="BP183" s="49">
        <f>BP182+'DEPRECATED - DT-Prelim Calcs'!$C$11</f>
        <v>716</v>
      </c>
      <c r="BQ183" s="2">
        <f>CA183/'Drive Train'!$F$35</f>
        <v>0.57999999999999996</v>
      </c>
      <c r="BR183" s="36">
        <f>BY183*12*60/(PI() * 'Drive Train'!$F$15)/BQ$2*BQ183</f>
        <v>-3696.7113478523293</v>
      </c>
      <c r="BS183" s="2">
        <f>('DEPRECATED - DT-Prelim Calcs'!$C$6*BQ183-BR183)/('DEPRECATED - DT-Prelim Calcs'!$C$6*BQ183)*'DEPRECATED - DT-Prelim Calcs'!$C$7*BQ183</f>
        <v>5.4376884359604114</v>
      </c>
      <c r="BT183" s="43">
        <f>BS183/'DEPRECATED - DT-Prelim Calcs'!$C$7*('DEPRECATED - DT-Prelim Calcs'!$C$8-'DEPRECATED - DT-Prelim Calcs'!$C$9)+'DEPRECATED - DT-Prelim Calcs'!$C$9</f>
        <v>297.73228046649996</v>
      </c>
      <c r="BU183" s="43">
        <f t="shared" si="191"/>
        <v>93</v>
      </c>
      <c r="BV183" s="2">
        <f t="shared" si="215"/>
        <v>1.5313624128476471</v>
      </c>
      <c r="BW183" s="43">
        <f>BV183*'DEPRECATED - DT-Prelim Calcs'!$C$21/BQ$2/'DEPRECATED - DT-Prelim Calcs'!$C$19/'DEPRECATED - DT-Prelim Calcs'!$C$18*3.39*'DEPRECATED - DT-Prelim Calcs'!$C$20</f>
        <v>29.053734754561201</v>
      </c>
      <c r="BX183" s="36">
        <f t="shared" si="216"/>
        <v>0</v>
      </c>
      <c r="BY183" s="43">
        <f>BW182*'DEPRECATED - DT-Prelim Calcs'!$C$11+BY182</f>
        <v>-19.630766079876437</v>
      </c>
      <c r="BZ183" s="43">
        <f>BZ182+0.5*BW183*'DEPRECATED - DT-Prelim Calcs'!$C$11^2+BY183*'DEPRECATED - DT-Prelim Calcs'!$C$11</f>
        <v>-230098.40866425584</v>
      </c>
      <c r="CA183" s="43">
        <f>MIN('Drive Train'!$F$35-BU182*'DEPRECATED - DT-Prelim Calcs'!$C$21*'Drive Train'!$F$39,CA182+BU$2)</f>
        <v>7.1920000000000002</v>
      </c>
      <c r="CB183" s="43">
        <f>'Drive Train'!$F$35-BU183*'DEPRECATED - DT-Prelim Calcs'!$C$21*'Drive Train'!$F$39</f>
        <v>7.1920000000000002</v>
      </c>
      <c r="CC183" s="1">
        <f>IF(BZ183&gt;='Drive Train'!$F$29,1,0)</f>
        <v>0</v>
      </c>
      <c r="CD183" s="43">
        <f t="shared" si="217"/>
        <v>103.33333333333333</v>
      </c>
      <c r="CE183" s="49">
        <f>CE182+'DEPRECATED - DT-Prelim Calcs'!$C$11</f>
        <v>716</v>
      </c>
      <c r="CF183" s="2">
        <f>CP183/'Drive Train'!$F$35</f>
        <v>0.57999999999999996</v>
      </c>
      <c r="CG183" s="36">
        <f>CN183*12*60/(PI() * 'Drive Train'!$F$15)/CF$2*CF183</f>
        <v>-83855.723424170137</v>
      </c>
      <c r="CH183" s="2">
        <f>('DEPRECATED - DT-Prelim Calcs'!$C$6*CF183-CG183)/('DEPRECATED - DT-Prelim Calcs'!$C$6*CF183)*'DEPRECATED - DT-Prelim Calcs'!$C$7*CF183</f>
        <v>64.363357187987148</v>
      </c>
      <c r="CI183" s="43">
        <f>CH183/'DEPRECATED - DT-Prelim Calcs'!$C$7*('DEPRECATED - DT-Prelim Calcs'!$C$8-'DEPRECATED - DT-Prelim Calcs'!$C$9)+'DEPRECATED - DT-Prelim Calcs'!$C$9</f>
        <v>3507.8619960619858</v>
      </c>
      <c r="CJ183" s="43">
        <f t="shared" si="192"/>
        <v>93</v>
      </c>
      <c r="CK183" s="2">
        <f t="shared" si="218"/>
        <v>1.2396743342100003</v>
      </c>
      <c r="CL183" s="43">
        <f>CK183*'DEPRECATED - DT-Prelim Calcs'!$C$21/CF$2/'DEPRECATED - DT-Prelim Calcs'!$C$19/'DEPRECATED - DT-Prelim Calcs'!$C$18*3.39*'DEPRECATED - DT-Prelim Calcs'!$C$20</f>
        <v>29.053734754561205</v>
      </c>
      <c r="CM183" s="36">
        <f t="shared" si="219"/>
        <v>0</v>
      </c>
      <c r="CN183" s="43">
        <f>CL182*'DEPRECATED - DT-Prelim Calcs'!$C$11+CN182</f>
        <v>-360.48238187032086</v>
      </c>
      <c r="CO183" s="43">
        <f>CO182+0.5*CL183*'DEPRECATED - DT-Prelim Calcs'!$C$11^2+CN183*'DEPRECATED - DT-Prelim Calcs'!$C$11</f>
        <v>-422526.55239869794</v>
      </c>
      <c r="CP183" s="43">
        <f>MIN('Drive Train'!$F$35-CJ182*'DEPRECATED - DT-Prelim Calcs'!$C$21*'Drive Train'!$F$39,CP182+CJ$2)</f>
        <v>7.1920000000000002</v>
      </c>
      <c r="CQ183" s="43">
        <f>'Drive Train'!$F$35-CJ183*'DEPRECATED - DT-Prelim Calcs'!$C$21*'Drive Train'!$F$39</f>
        <v>7.1920000000000002</v>
      </c>
      <c r="CR183" s="1">
        <f>IF(CO183&gt;='Drive Train'!$F$29,1,0)</f>
        <v>0</v>
      </c>
      <c r="CS183" s="43">
        <f t="shared" si="220"/>
        <v>103.33333333333333</v>
      </c>
      <c r="CT183" s="49">
        <f>CT182+'DEPRECATED - DT-Prelim Calcs'!$C$11</f>
        <v>716</v>
      </c>
      <c r="CU183" s="2">
        <f>DE183/'Drive Train'!$F$35</f>
        <v>0.57999999999999996</v>
      </c>
      <c r="CV183" s="36">
        <f>DC183*12*60/(PI() * 'Drive Train'!$F$15)/CU$2*CU183</f>
        <v>-65938.672329536668</v>
      </c>
      <c r="CW183" s="2">
        <f>('DEPRECATED - DT-Prelim Calcs'!$C$6*CU183-CV183)/('DEPRECATED - DT-Prelim Calcs'!$C$6*CU183)*'DEPRECATED - DT-Prelim Calcs'!$C$7*CU183</f>
        <v>51.192358812778522</v>
      </c>
      <c r="CX183" s="43">
        <f>CW183/'DEPRECATED - DT-Prelim Calcs'!$C$7*('DEPRECATED - DT-Prelim Calcs'!$C$8-'DEPRECATED - DT-Prelim Calcs'!$C$9)+'DEPRECATED - DT-Prelim Calcs'!$C$9</f>
        <v>2790.3374577110685</v>
      </c>
      <c r="CY183" s="43">
        <f t="shared" si="193"/>
        <v>93</v>
      </c>
      <c r="CZ183" s="2">
        <f t="shared" si="221"/>
        <v>1.0413264407364002</v>
      </c>
      <c r="DA183" s="43">
        <f>CZ183*'DEPRECATED - DT-Prelim Calcs'!$C$21/CU$2/'DEPRECATED - DT-Prelim Calcs'!$C$19/'DEPRECATED - DT-Prelim Calcs'!$C$18*3.39*'DEPRECATED - DT-Prelim Calcs'!$C$20</f>
        <v>29.053734754561201</v>
      </c>
      <c r="DB183" s="36">
        <f t="shared" si="222"/>
        <v>0</v>
      </c>
      <c r="DC183" s="43">
        <f>DA182*'DEPRECATED - DT-Prelim Calcs'!$C$11+DC182</f>
        <v>-238.10626273326096</v>
      </c>
      <c r="DD183" s="43">
        <f>DD182+0.5*DA183*'DEPRECATED - DT-Prelim Calcs'!$C$11^2+DC183*'DEPRECATED - DT-Prelim Calcs'!$C$11</f>
        <v>-709384.26182863663</v>
      </c>
      <c r="DE183" s="43">
        <f>MIN('Drive Train'!$F$35-CY182*'DEPRECATED - DT-Prelim Calcs'!$C$21*'Drive Train'!$F$39,DE182+CY$2)</f>
        <v>7.1920000000000002</v>
      </c>
      <c r="DF183" s="43">
        <f>'Drive Train'!$F$35-CY183*'DEPRECATED - DT-Prelim Calcs'!$C$21*'Drive Train'!$F$39</f>
        <v>7.1920000000000002</v>
      </c>
      <c r="DG183" s="1">
        <f>IF(DD183&gt;='Drive Train'!$F$29,1,0)</f>
        <v>0</v>
      </c>
      <c r="DH183" s="43">
        <f t="shared" si="223"/>
        <v>103.33333333333333</v>
      </c>
      <c r="DI183" s="49">
        <f>DI182+'DEPRECATED - DT-Prelim Calcs'!$C$11</f>
        <v>716</v>
      </c>
      <c r="DJ183" s="2">
        <f>DT183/'Drive Train'!$F$35</f>
        <v>0.57999999999999996</v>
      </c>
      <c r="DK183" s="36">
        <f>DR183*12*60/(PI() * 'Drive Train'!$F$15)/DJ$2*DJ183</f>
        <v>-53194.168894504393</v>
      </c>
      <c r="DL183" s="2">
        <f>('DEPRECATED - DT-Prelim Calcs'!$C$6*DJ183-DK183)/('DEPRECATED - DT-Prelim Calcs'!$C$6*DJ183)*'DEPRECATED - DT-Prelim Calcs'!$C$7*DJ183</f>
        <v>41.823750488279885</v>
      </c>
      <c r="DM183" s="43">
        <f>DL183/'DEPRECATED - DT-Prelim Calcs'!$C$7*('DEPRECATED - DT-Prelim Calcs'!$C$8-'DEPRECATED - DT-Prelim Calcs'!$C$9)+'DEPRECATED - DT-Prelim Calcs'!$C$9</f>
        <v>2279.958048988382</v>
      </c>
      <c r="DN183" s="43">
        <f t="shared" si="194"/>
        <v>93</v>
      </c>
      <c r="DO183" s="2">
        <f t="shared" si="224"/>
        <v>0.89769520753137932</v>
      </c>
      <c r="DP183" s="43">
        <f>DO183*'DEPRECATED - DT-Prelim Calcs'!$C$21/DJ$2/'DEPRECATED - DT-Prelim Calcs'!$C$19/'DEPRECATED - DT-Prelim Calcs'!$C$18*3.39*'DEPRECATED - DT-Prelim Calcs'!$C$20</f>
        <v>29.053734754561201</v>
      </c>
      <c r="DQ183" s="36">
        <f t="shared" si="225"/>
        <v>0</v>
      </c>
      <c r="DR183" s="43">
        <f>DP182*'DEPRECATED - DT-Prelim Calcs'!$C$11+DR182</f>
        <v>-165.59097325880867</v>
      </c>
      <c r="DS183" s="43">
        <f>DS182+0.5*DP183*'DEPRECATED - DT-Prelim Calcs'!$C$11^2+DR183*'DEPRECATED - DT-Prelim Calcs'!$C$11</f>
        <v>-1174776.7640349986</v>
      </c>
      <c r="DT183" s="43">
        <f>MIN('Drive Train'!$F$35-DN182*'DEPRECATED - DT-Prelim Calcs'!$C$21*'Drive Train'!$F$39,DT182+DN$2)</f>
        <v>7.1920000000000002</v>
      </c>
      <c r="DU183" s="43">
        <f>'Drive Train'!$F$35-DN183*'DEPRECATED - DT-Prelim Calcs'!$C$21*'Drive Train'!$F$39</f>
        <v>7.1920000000000002</v>
      </c>
      <c r="DV183" s="1">
        <f>IF(DS183&gt;='Drive Train'!$F$29,1,0)</f>
        <v>0</v>
      </c>
      <c r="DW183" s="43">
        <f t="shared" si="226"/>
        <v>103.33333333333333</v>
      </c>
      <c r="DX183" s="49">
        <f>DX182+'DEPRECATED - DT-Prelim Calcs'!$C$11</f>
        <v>716</v>
      </c>
      <c r="DY183" s="2">
        <f>EI183/'Drive Train'!$F$35</f>
        <v>0.57999999999999996</v>
      </c>
      <c r="DZ183" s="36">
        <f>EG183*12*60/(PI() * 'Drive Train'!$F$15)/DY$2*DY183</f>
        <v>-1059887.2865254912</v>
      </c>
      <c r="EA183" s="2">
        <f>('DEPRECATED - DT-Prelim Calcs'!$C$6*DY183-DZ183)/('DEPRECATED - DT-Prelim Calcs'!$C$6*DY183)*'DEPRECATED - DT-Prelim Calcs'!$C$7*DY183</f>
        <v>781.85364416999289</v>
      </c>
      <c r="EB183" s="43">
        <f>EA183/'DEPRECATED - DT-Prelim Calcs'!$C$7*('DEPRECATED - DT-Prelim Calcs'!$C$8-'DEPRECATED - DT-Prelim Calcs'!$C$9)+'DEPRECATED - DT-Prelim Calcs'!$C$9</f>
        <v>42595.019421201097</v>
      </c>
      <c r="EC183" s="43">
        <f t="shared" si="195"/>
        <v>93</v>
      </c>
      <c r="ED183" s="2">
        <f t="shared" si="227"/>
        <v>0.78888366722454539</v>
      </c>
      <c r="EE183" s="43">
        <f>ED183*'DEPRECATED - DT-Prelim Calcs'!$C$21/DY$2/'DEPRECATED - DT-Prelim Calcs'!$C$19/'DEPRECATED - DT-Prelim Calcs'!$C$18*3.39*'DEPRECATED - DT-Prelim Calcs'!$C$20</f>
        <v>29.053734754561201</v>
      </c>
      <c r="EF183" s="36">
        <f t="shared" si="228"/>
        <v>0</v>
      </c>
      <c r="EG183" s="43">
        <f>EE182*'DEPRECATED - DT-Prelim Calcs'!$C$11+EG182</f>
        <v>-2899.4549921470771</v>
      </c>
      <c r="EH183" s="43">
        <f>EH182+0.5*EE183*'DEPRECATED - DT-Prelim Calcs'!$C$11^2+EG183*'DEPRECATED - DT-Prelim Calcs'!$C$11</f>
        <v>-1216876.3543534987</v>
      </c>
      <c r="EI183" s="43">
        <f>MIN('Drive Train'!$F$35-EC182*'DEPRECATED - DT-Prelim Calcs'!$C$21*'Drive Train'!$F$39,EI182+EC$2)</f>
        <v>7.1920000000000002</v>
      </c>
      <c r="EJ183" s="43">
        <f>'Drive Train'!$F$35-EC183*'DEPRECATED - DT-Prelim Calcs'!$C$21*'Drive Train'!$F$39</f>
        <v>7.1920000000000002</v>
      </c>
      <c r="EK183" s="1">
        <f>IF(EH183&gt;='Drive Train'!$F$29,1,0)</f>
        <v>0</v>
      </c>
      <c r="EL183" s="43">
        <f t="shared" si="229"/>
        <v>103.33333333333333</v>
      </c>
      <c r="EM183" s="49">
        <f>EM182+'DEPRECATED - DT-Prelim Calcs'!$C$11</f>
        <v>716</v>
      </c>
      <c r="EN183" s="2">
        <f>EX183/'Drive Train'!$F$35</f>
        <v>0.57999999999999996</v>
      </c>
      <c r="EO183" s="36">
        <f>EV183*12*60/(PI() * 'Drive Train'!$F$15)/EN$2*EN183</f>
        <v>-894031.45356843818</v>
      </c>
      <c r="EP183" s="2">
        <f>('DEPRECATED - DT-Prelim Calcs'!$C$6*EN183-EO183)/('DEPRECATED - DT-Prelim Calcs'!$C$6*EN183)*'DEPRECATED - DT-Prelim Calcs'!$C$7*EN183</f>
        <v>659.93140959811535</v>
      </c>
      <c r="EQ183" s="43">
        <f>EP183/'DEPRECATED - DT-Prelim Calcs'!$C$7*('DEPRECATED - DT-Prelim Calcs'!$C$8-'DEPRECATED - DT-Prelim Calcs'!$C$9)+'DEPRECATED - DT-Prelim Calcs'!$C$9</f>
        <v>35952.98723930031</v>
      </c>
      <c r="ER183" s="43">
        <f t="shared" si="196"/>
        <v>93</v>
      </c>
      <c r="ES183" s="2">
        <f t="shared" si="230"/>
        <v>0.7035989464435134</v>
      </c>
      <c r="ET183" s="43">
        <f>ES183*'DEPRECATED - DT-Prelim Calcs'!$C$21/EN$2/'DEPRECATED - DT-Prelim Calcs'!$C$19/'DEPRECATED - DT-Prelim Calcs'!$C$18*3.39*'DEPRECATED - DT-Prelim Calcs'!$C$20</f>
        <v>29.053734754561201</v>
      </c>
      <c r="EU183" s="36">
        <f t="shared" si="231"/>
        <v>0</v>
      </c>
      <c r="EV183" s="43">
        <f>ET182*'DEPRECATED - DT-Prelim Calcs'!$C$11+EV182</f>
        <v>-2181.331660926382</v>
      </c>
      <c r="EW183" s="43">
        <f>EW182+0.5*ET183*'DEPRECATED - DT-Prelim Calcs'!$C$11^2+EV183*'DEPRECATED - DT-Prelim Calcs'!$C$11</f>
        <v>-2110910.9223905038</v>
      </c>
      <c r="EX183" s="43">
        <f>MIN('Drive Train'!$F$35-ER182*'DEPRECATED - DT-Prelim Calcs'!$C$21*'Drive Train'!$F$39,EX182+ER$2)</f>
        <v>7.1920000000000002</v>
      </c>
      <c r="EY183" s="43">
        <f>'Drive Train'!$F$35-ER183*'DEPRECATED - DT-Prelim Calcs'!$C$21*'Drive Train'!$F$39</f>
        <v>7.1920000000000002</v>
      </c>
      <c r="EZ183" s="1">
        <f>IF(EW183&gt;='Drive Train'!$F$29,1,0)</f>
        <v>0</v>
      </c>
      <c r="FA183" s="43">
        <f t="shared" si="232"/>
        <v>103.33333333333333</v>
      </c>
      <c r="FB183" s="49">
        <f>FB182+'DEPRECATED - DT-Prelim Calcs'!$C$11</f>
        <v>716</v>
      </c>
      <c r="FC183" s="2">
        <f>FM183/'Drive Train'!$F$35</f>
        <v>0.57999999999999996</v>
      </c>
      <c r="FD183" s="36">
        <f>FK183*12*60/(PI() * 'Drive Train'!$F$15)/FC$2*FC183</f>
        <v>-1338972.1354886494</v>
      </c>
      <c r="FE183" s="2">
        <f>('DEPRECATED - DT-Prelim Calcs'!$C$6*FC183-FD183)/('DEPRECATED - DT-Prelim Calcs'!$C$6*FC183)*'DEPRECATED - DT-Prelim Calcs'!$C$7*FC183</f>
        <v>987.01162875262776</v>
      </c>
      <c r="FF183" s="43">
        <f>FE183/'DEPRECATED - DT-Prelim Calcs'!$C$7*('DEPRECATED - DT-Prelim Calcs'!$C$8-'DEPRECATED - DT-Prelim Calcs'!$C$9)+'DEPRECATED - DT-Prelim Calcs'!$C$9</f>
        <v>53771.536491747625</v>
      </c>
      <c r="FG183" s="43">
        <f t="shared" si="197"/>
        <v>93</v>
      </c>
      <c r="FH183" s="2">
        <f t="shared" si="233"/>
        <v>0.63495514679048781</v>
      </c>
      <c r="FI183" s="43">
        <f>FH183*'DEPRECATED - DT-Prelim Calcs'!$C$21/FC$2/'DEPRECATED - DT-Prelim Calcs'!$C$19/'DEPRECATED - DT-Prelim Calcs'!$C$18*3.39*'DEPRECATED - DT-Prelim Calcs'!$C$20</f>
        <v>29.053734754561205</v>
      </c>
      <c r="FJ183" s="36">
        <f t="shared" si="234"/>
        <v>0</v>
      </c>
      <c r="FK183" s="43">
        <f>FI182*'DEPRECATED - DT-Prelim Calcs'!$C$11+FK182</f>
        <v>-2948.2092964764352</v>
      </c>
      <c r="FL183" s="43">
        <f>FL182+0.5*FI183*'DEPRECATED - DT-Prelim Calcs'!$C$11^2+FK183*'DEPRECATED - DT-Prelim Calcs'!$C$11</f>
        <v>-2622652.8793365806</v>
      </c>
      <c r="FM183" s="43">
        <f>MIN('Drive Train'!$F$35-FG182*'DEPRECATED - DT-Prelim Calcs'!$C$21*'Drive Train'!$F$39,FM182+FG$2)</f>
        <v>7.1920000000000002</v>
      </c>
      <c r="FN183" s="43">
        <f>'Drive Train'!$F$35-FG183*'DEPRECATED - DT-Prelim Calcs'!$C$21*'Drive Train'!$F$39</f>
        <v>7.1920000000000002</v>
      </c>
      <c r="FO183" s="1">
        <f>IF(FL183&gt;='Drive Train'!$F$29,1,0)</f>
        <v>0</v>
      </c>
      <c r="FP183" s="43">
        <f t="shared" si="235"/>
        <v>103.33333333333333</v>
      </c>
      <c r="FQ183" s="49">
        <f>FQ182+'DEPRECATED - DT-Prelim Calcs'!$C$11</f>
        <v>716</v>
      </c>
      <c r="FR183" s="2">
        <f>GB183/'Drive Train'!$F$35</f>
        <v>0.57999999999999996</v>
      </c>
      <c r="FS183" s="36">
        <f>FZ183*12*60/(PI() * 'Drive Train'!$F$15)/FR$2*FR183</f>
        <v>-288945.87974995957</v>
      </c>
      <c r="FT183" s="2">
        <f>('DEPRECATED - DT-Prelim Calcs'!$C$6*FR183-FS183)/('DEPRECATED - DT-Prelim Calcs'!$C$6*FR183)*'DEPRECATED - DT-Prelim Calcs'!$C$7*FR183</f>
        <v>215.1271241422117</v>
      </c>
      <c r="FU183" s="43">
        <f>FT183/'DEPRECATED - DT-Prelim Calcs'!$C$7*('DEPRECATED - DT-Prelim Calcs'!$C$8-'DEPRECATED - DT-Prelim Calcs'!$C$9)+'DEPRECATED - DT-Prelim Calcs'!$C$9</f>
        <v>11721.111986851831</v>
      </c>
      <c r="FV183" s="43">
        <f t="shared" si="198"/>
        <v>93</v>
      </c>
      <c r="FW183" s="2">
        <f t="shared" si="236"/>
        <v>0.57851468929799987</v>
      </c>
      <c r="FX183" s="43">
        <f>FW183*'DEPRECATED - DT-Prelim Calcs'!$C$21/FR$2/'DEPRECATED - DT-Prelim Calcs'!$C$19/'DEPRECATED - DT-Prelim Calcs'!$C$18*3.39*'DEPRECATED - DT-Prelim Calcs'!$C$20</f>
        <v>29.053734754561201</v>
      </c>
      <c r="FY183" s="36">
        <f t="shared" si="237"/>
        <v>0</v>
      </c>
      <c r="FZ183" s="43">
        <f>FX182*'DEPRECATED - DT-Prelim Calcs'!$C$11+FZ182</f>
        <v>-579.66171973659812</v>
      </c>
      <c r="GA183" s="43">
        <f>GA182+0.5*FX183*'DEPRECATED - DT-Prelim Calcs'!$C$11^2+FZ183*'DEPRECATED - DT-Prelim Calcs'!$C$11</f>
        <v>-2656062.4655224914</v>
      </c>
      <c r="GB183" s="43">
        <f>MIN('Drive Train'!$F$35-FV182*'DEPRECATED - DT-Prelim Calcs'!$C$21*'Drive Train'!$F$39,GB182+FV$2)</f>
        <v>7.1920000000000002</v>
      </c>
      <c r="GC183" s="43">
        <f>'Drive Train'!$F$35-FV183*'DEPRECATED - DT-Prelim Calcs'!$C$21*'Drive Train'!$F$39</f>
        <v>7.1920000000000002</v>
      </c>
      <c r="GD183" s="1">
        <f>IF(GA183&gt;='Drive Train'!$F$29,1,0)</f>
        <v>0</v>
      </c>
      <c r="GE183" s="43">
        <f t="shared" si="238"/>
        <v>103.33333333333333</v>
      </c>
      <c r="GF183" s="49">
        <f>GF182+'DEPRECATED - DT-Prelim Calcs'!$C$11</f>
        <v>716</v>
      </c>
      <c r="GG183" s="2">
        <f>GQ183/'Drive Train'!$F$35</f>
        <v>1.6748646110456362</v>
      </c>
      <c r="GH183" s="36">
        <f>GO183*12*60/(PI() * 'Drive Train'!$F$15)/GG$2*GG183</f>
        <v>-149009.20967984418</v>
      </c>
      <c r="GI183" s="2">
        <f>('DEPRECATED - DT-Prelim Calcs'!$C$6*GG183-GH183)/('DEPRECATED - DT-Prelim Calcs'!$C$6*GG183)*'DEPRECATED - DT-Prelim Calcs'!$C$7*GG183</f>
        <v>117.39323311333838</v>
      </c>
      <c r="GJ183" s="43">
        <f>GI183/'DEPRECATED - DT-Prelim Calcs'!$C$7*('DEPRECATED - DT-Prelim Calcs'!$C$8-'DEPRECATED - DT-Prelim Calcs'!$C$9)+'DEPRECATED - DT-Prelim Calcs'!$C$9</f>
        <v>6396.8029979654484</v>
      </c>
      <c r="GK183" s="43">
        <f t="shared" si="239"/>
        <v>29.999999999999982</v>
      </c>
      <c r="GL183" s="2">
        <f t="shared" si="240"/>
        <v>1.4462867232450001</v>
      </c>
      <c r="GM183" s="43">
        <f>GL183*'DEPRECATED - DT-Prelim Calcs'!$C$21/GG$2/'DEPRECATED - DT-Prelim Calcs'!$C$19/'DEPRECATED - DT-Prelim Calcs'!$C$18*3.39*'DEPRECATED - DT-Prelim Calcs'!$C$20</f>
        <v>29.053734754561201</v>
      </c>
      <c r="GN183" s="36">
        <f t="shared" si="241"/>
        <v>0</v>
      </c>
      <c r="GO183" s="43">
        <f>GM182*'DEPRECATED - DT-Prelim Calcs'!$C$11+GO182</f>
        <v>-258.79716958974973</v>
      </c>
      <c r="GP183" s="43">
        <f>GP182+0.5*GM183*'DEPRECATED - DT-Prelim Calcs'!$C$11^2+GO183*'DEPRECATED - DT-Prelim Calcs'!$C$11</f>
        <v>-241300.4007844078</v>
      </c>
      <c r="GQ183" s="43">
        <f>MIN('Drive Train'!$F$35-GK182*'DEPRECATED - DT-Prelim Calcs'!$C$21*'Drive Train'!$F$39,GQ182+GK$2)</f>
        <v>20.768321176965891</v>
      </c>
      <c r="GR183" s="43">
        <f>'Drive Train'!$F$35-GK183*'DEPRECATED - DT-Prelim Calcs'!$C$21*'Drive Train'!$F$39</f>
        <v>10.72</v>
      </c>
      <c r="GS183" s="1">
        <f>IF(GP183&gt;='Drive Train'!$F$29,1,0)</f>
        <v>0</v>
      </c>
      <c r="GT183" s="43">
        <f t="shared" si="242"/>
        <v>33.333333333333314</v>
      </c>
      <c r="GU183" s="49">
        <f>GU182+'DEPRECATED - DT-Prelim Calcs'!$C$11</f>
        <v>716</v>
      </c>
      <c r="GV183" s="2">
        <f>HF183/'Drive Train'!$F$35</f>
        <v>0.84946236559139798</v>
      </c>
      <c r="GW183" s="36">
        <f>HD183*12*60/(PI() * 'Drive Train'!$F$15)/GV$2*GV183</f>
        <v>-151326.62404656084</v>
      </c>
      <c r="GX183" s="2">
        <f>('DEPRECATED - DT-Prelim Calcs'!$C$6*GV183-GW183)/('DEPRECATED - DT-Prelim Calcs'!$C$6*GV183)*'DEPRECATED - DT-Prelim Calcs'!$C$7*GV183</f>
        <v>115.22565040345914</v>
      </c>
      <c r="GY183" s="43">
        <f>GX183/'DEPRECATED - DT-Prelim Calcs'!$C$7*('DEPRECATED - DT-Prelim Calcs'!$C$8-'DEPRECATED - DT-Prelim Calcs'!$C$9)+'DEPRECATED - DT-Prelim Calcs'!$C$9</f>
        <v>6278.7182682481471</v>
      </c>
      <c r="GZ183" s="43">
        <f t="shared" si="199"/>
        <v>33.333333333333314</v>
      </c>
      <c r="HA183" s="2">
        <f t="shared" si="243"/>
        <v>1.4462867232450001</v>
      </c>
      <c r="HB183" s="43">
        <f>HA183*'DEPRECATED - DT-Prelim Calcs'!$C$21/GV$2/'DEPRECATED - DT-Prelim Calcs'!$C$19/'DEPRECATED - DT-Prelim Calcs'!$C$18*3.39*'DEPRECATED - DT-Prelim Calcs'!$C$20</f>
        <v>29.053734754561201</v>
      </c>
      <c r="HC183" s="36">
        <f t="shared" si="244"/>
        <v>0</v>
      </c>
      <c r="HD183" s="43">
        <f>HB182*'DEPRECATED - DT-Prelim Calcs'!$C$11+HD182</f>
        <v>-518.19989178318644</v>
      </c>
      <c r="HE183" s="43">
        <f>HE182+0.5*HB183*'DEPRECATED - DT-Prelim Calcs'!$C$11^2+HD183*'DEPRECATED - DT-Prelim Calcs'!$C$11</f>
        <v>-245429.83509044102</v>
      </c>
      <c r="HF183" s="43">
        <f>MIN('Drive Train'!$F$35-GZ182*'DEPRECATED - DT-Prelim Calcs'!$C$21*'Drive Train'!$F$39,HF182+GZ$2)</f>
        <v>10.533333333333335</v>
      </c>
      <c r="HG183" s="43">
        <f>'Drive Train'!$F$35-GZ183*'DEPRECATED - DT-Prelim Calcs'!$C$21*'Drive Train'!$F$39</f>
        <v>10.533333333333335</v>
      </c>
      <c r="HH183" s="1">
        <f>IF(HE183&gt;='Drive Train'!$F$29,1,0)</f>
        <v>0</v>
      </c>
      <c r="HI183" s="43">
        <f t="shared" si="245"/>
        <v>37.037037037037017</v>
      </c>
      <c r="HJ183" s="49">
        <f>HJ182+'DEPRECATED - DT-Prelim Calcs'!$C$11</f>
        <v>716</v>
      </c>
      <c r="HK183" s="2">
        <f>HU183/'Drive Train'!$F$35</f>
        <v>0.83440860215053769</v>
      </c>
      <c r="HL183" s="36">
        <f>HS183*12*60/(PI() * 'Drive Train'!$F$15)/HK$2*HK183</f>
        <v>-59199.497255339156</v>
      </c>
      <c r="HM183" s="2">
        <f>('DEPRECATED - DT-Prelim Calcs'!$C$6*HK183-HL183)/('DEPRECATED - DT-Prelim Calcs'!$C$6*HK183)*'DEPRECATED - DT-Prelim Calcs'!$C$7*HK183</f>
        <v>47.43150206940588</v>
      </c>
      <c r="HN183" s="43">
        <f>HM183/'DEPRECATED - DT-Prelim Calcs'!$C$7*('DEPRECATED - DT-Prelim Calcs'!$C$8-'DEPRECATED - DT-Prelim Calcs'!$C$9)+'DEPRECATED - DT-Prelim Calcs'!$C$9</f>
        <v>2585.4549634825589</v>
      </c>
      <c r="HO183" s="43">
        <f t="shared" si="200"/>
        <v>36.66666666666665</v>
      </c>
      <c r="HP183" s="2">
        <f t="shared" si="246"/>
        <v>1.4462867232450001</v>
      </c>
      <c r="HQ183" s="43">
        <f>HP183*'DEPRECATED - DT-Prelim Calcs'!$C$21/HK$2/'DEPRECATED - DT-Prelim Calcs'!$C$19/'DEPRECATED - DT-Prelim Calcs'!$C$18*3.39*'DEPRECATED - DT-Prelim Calcs'!$C$20</f>
        <v>29.053734754561201</v>
      </c>
      <c r="HR183" s="36">
        <f t="shared" si="247"/>
        <v>0</v>
      </c>
      <c r="HS183" s="43">
        <f>HQ182*'DEPRECATED - DT-Prelim Calcs'!$C$11+HS182</f>
        <v>-206.37893312861758</v>
      </c>
      <c r="HT183" s="43">
        <f>HT182+0.5*HQ183*'DEPRECATED - DT-Prelim Calcs'!$C$11^2+HS183*'DEPRECATED - DT-Prelim Calcs'!$C$11</f>
        <v>-257672.85131186107</v>
      </c>
      <c r="HU183" s="43">
        <f>MIN('Drive Train'!$F$35-HO182*'DEPRECATED - DT-Prelim Calcs'!$C$21*'Drive Train'!$F$39,HU182+HO$2)</f>
        <v>10.346666666666668</v>
      </c>
      <c r="HV183" s="43">
        <f>'Drive Train'!$F$35-HO183*'DEPRECATED - DT-Prelim Calcs'!$C$21*'Drive Train'!$F$39</f>
        <v>10.346666666666668</v>
      </c>
      <c r="HW183" s="1">
        <f>IF(HT183&gt;='Drive Train'!$F$29,1,0)</f>
        <v>0</v>
      </c>
      <c r="HX183" s="43">
        <f t="shared" si="248"/>
        <v>40.740740740740726</v>
      </c>
      <c r="HY183" s="49">
        <f>HY182+'DEPRECATED - DT-Prelim Calcs'!$C$11</f>
        <v>716</v>
      </c>
      <c r="HZ183" s="2">
        <f>IJ183/'Drive Train'!$F$35</f>
        <v>0.8193548387096774</v>
      </c>
      <c r="IA183" s="36">
        <f>IH183*12*60/(PI() * 'Drive Train'!$F$15)/HZ$2*HZ183</f>
        <v>17499.076443476421</v>
      </c>
      <c r="IB183" s="2">
        <f>('DEPRECATED - DT-Prelim Calcs'!$C$6*HZ183-IA183)/('DEPRECATED - DT-Prelim Calcs'!$C$6*HZ183)*'DEPRECATED - DT-Prelim Calcs'!$C$7*HZ183</f>
        <v>-9.0209669537720547</v>
      </c>
      <c r="IC183" s="43">
        <f>IB183/'DEPRECATED - DT-Prelim Calcs'!$C$7*('DEPRECATED - DT-Prelim Calcs'!$C$8-'DEPRECATED - DT-Prelim Calcs'!$C$9)+'DEPRECATED - DT-Prelim Calcs'!$C$9</f>
        <v>-489.94073703385072</v>
      </c>
      <c r="ID183" s="43">
        <f t="shared" si="201"/>
        <v>-489.94073703385072</v>
      </c>
      <c r="IE183" s="2">
        <f t="shared" si="249"/>
        <v>-10.689274093060353</v>
      </c>
      <c r="IF183" s="43">
        <f>IE183*'DEPRECATED - DT-Prelim Calcs'!$C$21/HZ$2/'DEPRECATED - DT-Prelim Calcs'!$C$19/'DEPRECATED - DT-Prelim Calcs'!$C$18*3.39*'DEPRECATED - DT-Prelim Calcs'!$C$20</f>
        <v>-214.73151155102531</v>
      </c>
      <c r="IG183" s="36">
        <f t="shared" si="250"/>
        <v>1</v>
      </c>
      <c r="IH183" s="43">
        <f>IF182*'DEPRECATED - DT-Prelim Calcs'!$C$11+IH182</f>
        <v>62.125403542664912</v>
      </c>
      <c r="II183" s="43">
        <f>II182+0.5*IF183*'DEPRECATED - DT-Prelim Calcs'!$C$11^2+IH183*'DEPRECATED - DT-Prelim Calcs'!$C$11</f>
        <v>-241193.36985899424</v>
      </c>
      <c r="IJ183" s="43">
        <f>MIN('Drive Train'!$F$35-ID182*'DEPRECATED - DT-Prelim Calcs'!$C$21*'Drive Train'!$F$39,IJ182+ID$2)</f>
        <v>10.16</v>
      </c>
      <c r="IK183" s="43">
        <f>'Drive Train'!$F$35-ID183*'DEPRECATED - DT-Prelim Calcs'!$C$21*'Drive Train'!$F$39</f>
        <v>39.836681273895643</v>
      </c>
      <c r="IL183" s="1">
        <f>IF(II183&gt;='Drive Train'!$F$29,1,0)</f>
        <v>0</v>
      </c>
      <c r="IM183" s="43">
        <f t="shared" si="251"/>
        <v>-544.37859670427861</v>
      </c>
      <c r="IN183" s="49">
        <f>IN182+'DEPRECATED - DT-Prelim Calcs'!$C$11</f>
        <v>716</v>
      </c>
      <c r="IO183" s="2">
        <f>IY183/'Drive Train'!$F$35</f>
        <v>0.80430107526881722</v>
      </c>
      <c r="IP183" s="36">
        <f>IW183*12*60/(PI() * 'Drive Train'!$F$15)/IO$2*IO183</f>
        <v>-78335.79312228378</v>
      </c>
      <c r="IQ183" s="2">
        <f>('DEPRECATED - DT-Prelim Calcs'!$C$6*IO183-IP183)/('DEPRECATED - DT-Prelim Calcs'!$C$6*IO183)*'DEPRECATED - DT-Prelim Calcs'!$C$7*IO183</f>
        <v>61.357574824125315</v>
      </c>
      <c r="IR183" s="43">
        <f>IQ183/'DEPRECATED - DT-Prelim Calcs'!$C$7*('DEPRECATED - DT-Prelim Calcs'!$C$8-'DEPRECATED - DT-Prelim Calcs'!$C$9)+'DEPRECATED - DT-Prelim Calcs'!$C$9</f>
        <v>3344.1141508665278</v>
      </c>
      <c r="IS183" s="43">
        <f t="shared" si="202"/>
        <v>43.333333333333321</v>
      </c>
      <c r="IT183" s="2">
        <f t="shared" si="252"/>
        <v>1.4462867232450001</v>
      </c>
      <c r="IU183" s="43">
        <f>IT183*'DEPRECATED - DT-Prelim Calcs'!$C$21/IO$2/'DEPRECATED - DT-Prelim Calcs'!$C$19/'DEPRECATED - DT-Prelim Calcs'!$C$18*3.39*'DEPRECATED - DT-Prelim Calcs'!$C$20</f>
        <v>29.053734754561201</v>
      </c>
      <c r="IV183" s="36">
        <f t="shared" si="253"/>
        <v>0</v>
      </c>
      <c r="IW183" s="43">
        <f>IU182*'DEPRECATED - DT-Prelim Calcs'!$C$11+IW182</f>
        <v>-283.31378928137974</v>
      </c>
      <c r="IX183" s="43">
        <f>IX182+0.5*IU183*'DEPRECATED - DT-Prelim Calcs'!$C$11^2+IW183*'DEPRECATED - DT-Prelim Calcs'!$C$11</f>
        <v>-309899.50022123783</v>
      </c>
      <c r="IY183" s="43">
        <f>MIN('Drive Train'!$F$35-IS182*'DEPRECATED - DT-Prelim Calcs'!$C$21*'Drive Train'!$F$39,IY182+IS$2)</f>
        <v>9.9733333333333345</v>
      </c>
      <c r="IZ183" s="43">
        <f>'Drive Train'!$F$35-IS183*'DEPRECATED - DT-Prelim Calcs'!$C$21*'Drive Train'!$F$39</f>
        <v>9.9733333333333345</v>
      </c>
      <c r="JA183" s="1">
        <f>IF(IX183&gt;='Drive Train'!$F$29,1,0)</f>
        <v>0</v>
      </c>
      <c r="JB183" s="43">
        <f t="shared" si="254"/>
        <v>48.148148148148138</v>
      </c>
      <c r="JC183" s="49">
        <f>JC182+'DEPRECATED - DT-Prelim Calcs'!$C$11</f>
        <v>716</v>
      </c>
      <c r="JD183" s="2">
        <f>JN183/'Drive Train'!$F$35</f>
        <v>0.78924731182795704</v>
      </c>
      <c r="JE183" s="36">
        <f>JL183*12*60/(PI() * 'Drive Train'!$F$15)/JD$2*JD183</f>
        <v>-62104.95017384713</v>
      </c>
      <c r="JF183" s="2">
        <f>('DEPRECATED - DT-Prelim Calcs'!$C$6*JD183-JE183)/('DEPRECATED - DT-Prelim Calcs'!$C$6*JD183)*'DEPRECATED - DT-Prelim Calcs'!$C$7*JD183</f>
        <v>49.355522292997101</v>
      </c>
      <c r="JG183" s="43">
        <f>JF183/'DEPRECATED - DT-Prelim Calcs'!$C$7*('DEPRECATED - DT-Prelim Calcs'!$C$8-'DEPRECATED - DT-Prelim Calcs'!$C$9)+'DEPRECATED - DT-Prelim Calcs'!$C$9</f>
        <v>2690.2709905886477</v>
      </c>
      <c r="JH183" s="43">
        <f t="shared" si="203"/>
        <v>46.666666666666657</v>
      </c>
      <c r="JI183" s="2">
        <f t="shared" si="255"/>
        <v>1.4462867232450001</v>
      </c>
      <c r="JJ183" s="43">
        <f>JI183*'DEPRECATED - DT-Prelim Calcs'!$C$21/JD$2/'DEPRECATED - DT-Prelim Calcs'!$C$19/'DEPRECATED - DT-Prelim Calcs'!$C$18*3.39*'DEPRECATED - DT-Prelim Calcs'!$C$20</f>
        <v>29.053734754561201</v>
      </c>
      <c r="JK183" s="36">
        <f t="shared" si="256"/>
        <v>0</v>
      </c>
      <c r="JL183" s="43">
        <f>JJ182*'DEPRECATED - DT-Prelim Calcs'!$C$11+JL182</f>
        <v>-228.89653768351752</v>
      </c>
      <c r="JM183" s="43">
        <f>JM182+0.5*JJ183*'DEPRECATED - DT-Prelim Calcs'!$C$11^2+JL183*'DEPRECATED - DT-Prelim Calcs'!$C$11</f>
        <v>-266734.28016991651</v>
      </c>
      <c r="JN183" s="43">
        <f>MIN('Drive Train'!$F$35-JH182*'DEPRECATED - DT-Prelim Calcs'!$C$21*'Drive Train'!$F$39,JN182+JH$2)</f>
        <v>9.7866666666666671</v>
      </c>
      <c r="JO183" s="43">
        <f>'Drive Train'!$F$35-JH183*'DEPRECATED - DT-Prelim Calcs'!$C$21*'Drive Train'!$F$39</f>
        <v>9.7866666666666671</v>
      </c>
      <c r="JP183" s="1">
        <f>IF(JM183&gt;='Drive Train'!$F$29,1,0)</f>
        <v>0</v>
      </c>
      <c r="JQ183" s="43">
        <f>MIN(JG183,'DEPRECATED - DT-Prelim Calcs'!$C$10)*'DEPRECATED - DT-Prelim Calcs'!$C$11*1000/60/60</f>
        <v>103.33333333333333</v>
      </c>
      <c r="JR183" s="49">
        <f>JR182+'DEPRECATED - DT-Prelim Calcs'!$C$11</f>
        <v>716</v>
      </c>
      <c r="JS183" s="2">
        <f>KC183/'Drive Train'!$F$35</f>
        <v>0.77419354838709686</v>
      </c>
      <c r="JT183" s="36">
        <f>KA183*12*60/(PI() * 'Drive Train'!$F$15)/JS$2*JS183</f>
        <v>-40484.796247675462</v>
      </c>
      <c r="JU183" s="2">
        <f>('DEPRECATED - DT-Prelim Calcs'!$C$6*JS183-JT183)/('DEPRECATED - DT-Prelim Calcs'!$C$6*JS183)*'DEPRECATED - DT-Prelim Calcs'!$C$7*JS183</f>
        <v>33.391734889521366</v>
      </c>
      <c r="JV183" s="43">
        <f>JU183/'DEPRECATED - DT-Prelim Calcs'!$C$7*('DEPRECATED - DT-Prelim Calcs'!$C$8-'DEPRECATED - DT-Prelim Calcs'!$C$9)+'DEPRECATED - DT-Prelim Calcs'!$C$9</f>
        <v>1820.6019753246712</v>
      </c>
      <c r="JW183" s="43">
        <f t="shared" si="204"/>
        <v>49.999999999999993</v>
      </c>
      <c r="JX183" s="2">
        <f t="shared" si="257"/>
        <v>1.4462867232450001</v>
      </c>
      <c r="JY183" s="43">
        <f>JX183*'DEPRECATED - DT-Prelim Calcs'!$C$21/JS$2/'DEPRECATED - DT-Prelim Calcs'!$C$19/'DEPRECATED - DT-Prelim Calcs'!$C$18*3.39*'DEPRECATED - DT-Prelim Calcs'!$C$20</f>
        <v>29.053734754561201</v>
      </c>
      <c r="JZ183" s="36">
        <f t="shared" si="258"/>
        <v>0</v>
      </c>
      <c r="KA183" s="43">
        <f>JY182*'DEPRECATED - DT-Prelim Calcs'!$C$11+KA182</f>
        <v>-152.11376900798928</v>
      </c>
      <c r="KB183" s="43">
        <f>KB182+0.5*JY183*'DEPRECATED - DT-Prelim Calcs'!$C$11^2+KA183*'DEPRECATED - DT-Prelim Calcs'!$C$11</f>
        <v>-287337.6837822512</v>
      </c>
      <c r="KC183" s="43">
        <f>MIN('Drive Train'!$F$35-JW182*'DEPRECATED - DT-Prelim Calcs'!$C$21*'Drive Train'!$F$39,KC182+JW$2)</f>
        <v>9.6000000000000014</v>
      </c>
      <c r="KD183" s="43">
        <f>'Drive Train'!$F$35-JW183*'DEPRECATED - DT-Prelim Calcs'!$C$21*'Drive Train'!$F$39</f>
        <v>9.6000000000000014</v>
      </c>
      <c r="KE183" s="1">
        <f>IF(KB183&gt;='Drive Train'!$F$29,1,0)</f>
        <v>0</v>
      </c>
      <c r="KF183" s="43">
        <f>MIN(JV183,'DEPRECATED - DT-Prelim Calcs'!$C$10)*'DEPRECATED - DT-Prelim Calcs'!$C$11*1000/60/60</f>
        <v>103.33333333333333</v>
      </c>
      <c r="KG183" s="49">
        <f>KG182+'DEPRECATED - DT-Prelim Calcs'!$C$11</f>
        <v>716</v>
      </c>
      <c r="KH183" s="2">
        <f>KR183/'Drive Train'!$F$35</f>
        <v>3.7198214042023188</v>
      </c>
      <c r="KI183" s="36">
        <f>KP183*12*60/(PI() * 'Drive Train'!$F$15)/KH$2*KH183</f>
        <v>-1251788.9557393542</v>
      </c>
      <c r="KJ183" s="2">
        <f>('DEPRECATED - DT-Prelim Calcs'!$C$6*KH183-KI183)/('DEPRECATED - DT-Prelim Calcs'!$C$6*KH183)*'DEPRECATED - DT-Prelim Calcs'!$C$7*KH183</f>
        <v>937.64818846996775</v>
      </c>
      <c r="KK183" s="43">
        <f>KJ183/'DEPRECATED - DT-Prelim Calcs'!$C$7*('DEPRECATED - DT-Prelim Calcs'!$C$8-'DEPRECATED - DT-Prelim Calcs'!$C$9)+'DEPRECATED - DT-Prelim Calcs'!$C$9</f>
        <v>51082.334147990776</v>
      </c>
      <c r="KL183" s="43">
        <f t="shared" si="205"/>
        <v>53.333333333333329</v>
      </c>
      <c r="KM183" s="2">
        <f t="shared" si="259"/>
        <v>1.4462867232450001</v>
      </c>
      <c r="KN183" s="43">
        <f>KM183*'DEPRECATED - DT-Prelim Calcs'!$C$21/KH$2/'DEPRECATED - DT-Prelim Calcs'!$C$19/'DEPRECATED - DT-Prelim Calcs'!$C$18*3.39*'DEPRECATED - DT-Prelim Calcs'!$C$20</f>
        <v>29.053734754561201</v>
      </c>
      <c r="KO183" s="36">
        <f t="shared" si="260"/>
        <v>0</v>
      </c>
      <c r="KP183" s="43">
        <f>KN182*'DEPRECATED - DT-Prelim Calcs'!$C$11+KP182</f>
        <v>-978.89282144350557</v>
      </c>
      <c r="KQ183" s="43">
        <f>KQ182+0.5*KN183*'DEPRECATED - DT-Prelim Calcs'!$C$11^2+KP183*'DEPRECATED - DT-Prelim Calcs'!$C$11</f>
        <v>-296760.45007393876</v>
      </c>
      <c r="KR183" s="43">
        <f>MIN('Drive Train'!$F$35-KL182*'DEPRECATED - DT-Prelim Calcs'!$C$21*'Drive Train'!$F$39,KR182+KL$2)</f>
        <v>46.125785412108755</v>
      </c>
      <c r="KS183" s="43">
        <f>'Drive Train'!$F$35-KL183*'DEPRECATED - DT-Prelim Calcs'!$C$21*'Drive Train'!$F$39</f>
        <v>9.413333333333334</v>
      </c>
      <c r="KT183" s="1">
        <f>IF(KQ183&gt;='Drive Train'!$F$29,1,0)</f>
        <v>0</v>
      </c>
      <c r="KU183" s="43">
        <f>MIN(KK183,'DEPRECATED - DT-Prelim Calcs'!$C$10)*'DEPRECATED - DT-Prelim Calcs'!$C$11*1000/60/60</f>
        <v>103.33333333333333</v>
      </c>
      <c r="KV183" s="49">
        <f>KV182+'DEPRECATED - DT-Prelim Calcs'!$C$11</f>
        <v>716</v>
      </c>
      <c r="KW183" s="2">
        <f>LG183/'Drive Train'!$F$35</f>
        <v>0.74408602150537628</v>
      </c>
      <c r="KX183" s="36">
        <f>LE183*12*60/(PI() * 'Drive Train'!$F$15)/KW$2*KW183</f>
        <v>-250246.60307752565</v>
      </c>
      <c r="KY183" s="2">
        <f>('DEPRECATED - DT-Prelim Calcs'!$C$6*KW183-KX183)/('DEPRECATED - DT-Prelim Calcs'!$C$6*KW183)*'DEPRECATED - DT-Prelim Calcs'!$C$7*KW183</f>
        <v>187.4484732266902</v>
      </c>
      <c r="KZ183" s="43">
        <f>KY183/'DEPRECATED - DT-Prelim Calcs'!$C$7*('DEPRECATED - DT-Prelim Calcs'!$C$8-'DEPRECATED - DT-Prelim Calcs'!$C$9)+'DEPRECATED - DT-Prelim Calcs'!$C$9</f>
        <v>10213.245183245062</v>
      </c>
      <c r="LA183" s="43">
        <f t="shared" si="206"/>
        <v>56.666666666666664</v>
      </c>
      <c r="LB183" s="2">
        <f t="shared" si="261"/>
        <v>1.4462867232450001</v>
      </c>
      <c r="LC183" s="43">
        <f>LB183*'DEPRECATED - DT-Prelim Calcs'!$C$21/KW$2/'DEPRECATED - DT-Prelim Calcs'!$C$19/'DEPRECATED - DT-Prelim Calcs'!$C$18*3.39*'DEPRECATED - DT-Prelim Calcs'!$C$20</f>
        <v>29.053734754561201</v>
      </c>
      <c r="LD183" s="36">
        <f t="shared" si="262"/>
        <v>0</v>
      </c>
      <c r="LE183" s="43">
        <f>LC182*'DEPRECATED - DT-Prelim Calcs'!$C$11+LE182</f>
        <v>-978.29799230245783</v>
      </c>
      <c r="LF183" s="43">
        <f>LF182+0.5*LC183*'DEPRECATED - DT-Prelim Calcs'!$C$11^2+LE183*'DEPRECATED - DT-Prelim Calcs'!$C$11</f>
        <v>-332389.12365882238</v>
      </c>
      <c r="LG183" s="43">
        <f>MIN('Drive Train'!$F$35-LA182*'DEPRECATED - DT-Prelim Calcs'!$C$21*'Drive Train'!$F$39,LG182+LA$2)</f>
        <v>9.2266666666666666</v>
      </c>
      <c r="LH183" s="43">
        <f>'Drive Train'!$F$35-LA183*'DEPRECATED - DT-Prelim Calcs'!$C$21*'Drive Train'!$F$39</f>
        <v>9.2266666666666666</v>
      </c>
      <c r="LI183" s="1">
        <f>IF(LF183&gt;='Drive Train'!$F$29,1,0)</f>
        <v>0</v>
      </c>
      <c r="LJ183" s="43">
        <f>MIN(KZ183,'DEPRECATED - DT-Prelim Calcs'!$C$10)*'DEPRECATED - DT-Prelim Calcs'!$C$11*1000/60/60</f>
        <v>103.33333333333333</v>
      </c>
      <c r="LK183" s="49">
        <f>LK182+'DEPRECATED - DT-Prelim Calcs'!$C$11</f>
        <v>716</v>
      </c>
      <c r="LL183" s="2">
        <f>LV183/'Drive Train'!$F$35</f>
        <v>3.1718118441178058</v>
      </c>
      <c r="LM183" s="36">
        <f>LT183*12*60/(PI() * 'Drive Train'!$F$15)/LL$2*LL183</f>
        <v>-859961.23184374138</v>
      </c>
      <c r="LN183" s="2">
        <f>('DEPRECATED - DT-Prelim Calcs'!$C$6*LL183-LM183)/('DEPRECATED - DT-Prelim Calcs'!$C$6*LL183)*'DEPRECATED - DT-Prelim Calcs'!$C$7*LL183</f>
        <v>647.04165606727418</v>
      </c>
      <c r="LO183" s="43">
        <f>LN183/'DEPRECATED - DT-Prelim Calcs'!$C$7*('DEPRECATED - DT-Prelim Calcs'!$C$8-'DEPRECATED - DT-Prelim Calcs'!$C$9)+'DEPRECATED - DT-Prelim Calcs'!$C$9</f>
        <v>35250.78424844105</v>
      </c>
      <c r="LP183" s="43">
        <f t="shared" si="207"/>
        <v>60</v>
      </c>
      <c r="LQ183" s="2">
        <f t="shared" si="263"/>
        <v>1.4462867232450001</v>
      </c>
      <c r="LR183" s="43">
        <f>LQ183*'DEPRECATED - DT-Prelim Calcs'!$C$21/LL$2/'DEPRECATED - DT-Prelim Calcs'!$C$19/'DEPRECATED - DT-Prelim Calcs'!$C$18*3.39*'DEPRECATED - DT-Prelim Calcs'!$C$20</f>
        <v>29.053734754561201</v>
      </c>
      <c r="LS183" s="36">
        <f t="shared" si="264"/>
        <v>0</v>
      </c>
      <c r="LT183" s="43">
        <f>LR182*'DEPRECATED - DT-Prelim Calcs'!$C$11+LT182</f>
        <v>-788.67409085727024</v>
      </c>
      <c r="LU183" s="43">
        <f>LU182+0.5*LR183*'DEPRECATED - DT-Prelim Calcs'!$C$11^2+LT183*'DEPRECATED - DT-Prelim Calcs'!$C$11</f>
        <v>-311229.20106049726</v>
      </c>
      <c r="LV183" s="43">
        <f>MIN('Drive Train'!$F$35-LP182*'DEPRECATED - DT-Prelim Calcs'!$C$21*'Drive Train'!$F$39,LV182+LP$2)</f>
        <v>39.330466867060792</v>
      </c>
      <c r="LW183" s="43">
        <f>'Drive Train'!$F$35-LP183*'DEPRECATED - DT-Prelim Calcs'!$C$21*'Drive Train'!$F$39</f>
        <v>9.0400000000000009</v>
      </c>
      <c r="LX183" s="1">
        <f>IF(LU183&gt;='Drive Train'!$F$29,1,0)</f>
        <v>0</v>
      </c>
      <c r="LY183" s="43">
        <f>MIN(LO183,'DEPRECATED - DT-Prelim Calcs'!$C$10)*'DEPRECATED - DT-Prelim Calcs'!$C$11*1000/60/60</f>
        <v>103.33333333333333</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1"/>
        <v>0</v>
      </c>
      <c r="X184" s="2">
        <f>MAX(MIN(IF(AND(AI183=1,AG184&lt;0),-1,1)*(W184-$C$9)/($C$8-$C$9)*$C$7-$C$29*AE184/T$2 -  AI183*$C$29/2,X$2),MAX(X$4:X183)*-1)</f>
        <v>-0.27672021620693066</v>
      </c>
      <c r="Y184" s="43">
        <f t="shared" si="182"/>
        <v>0</v>
      </c>
      <c r="Z184" s="43">
        <f t="shared" si="183"/>
        <v>0</v>
      </c>
      <c r="AA184" s="43">
        <f t="shared" si="184"/>
        <v>0</v>
      </c>
      <c r="AB184" s="43" t="e">
        <f t="shared" si="185"/>
        <v>#N/A</v>
      </c>
      <c r="AC184" s="36">
        <f t="shared" si="208"/>
        <v>1</v>
      </c>
      <c r="AD184" s="1">
        <f t="shared" si="186"/>
        <v>1</v>
      </c>
      <c r="AE184" s="43">
        <f t="shared" si="187"/>
        <v>0</v>
      </c>
      <c r="AF184" s="43" t="e">
        <f t="shared" si="188"/>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889.49632897085212</v>
      </c>
      <c r="AK184" s="43">
        <f t="shared" si="265"/>
        <v>0</v>
      </c>
      <c r="AL184" s="49">
        <f>AL183+'DEPRECATED - DT-Prelim Calcs'!$C$11</f>
        <v>720</v>
      </c>
      <c r="AM184" s="2">
        <f>AW184/'Drive Train'!$F$35</f>
        <v>0.57999999999999996</v>
      </c>
      <c r="AN184" s="36">
        <f>AU184*12*60/(PI() * 'Drive Train'!$F$15)/AM$2*AM184</f>
        <v>7050.0748571679469</v>
      </c>
      <c r="AO184" s="2">
        <f>('DEPRECATED - DT-Prelim Calcs'!$C$6*AM184-AN184)/('DEPRECATED - DT-Prelim Calcs'!$C$6*AM184)*'DEPRECATED - DT-Prelim Calcs'!$C$7*AM184</f>
        <v>-2.4623785392033972</v>
      </c>
      <c r="AP184" s="43">
        <f>AO184/'DEPRECATED - DT-Prelim Calcs'!$C$7*('DEPRECATED - DT-Prelim Calcs'!$C$8-'DEPRECATED - DT-Prelim Calcs'!$C$9)+'DEPRECATED - DT-Prelim Calcs'!$C$9</f>
        <v>-132.64450250884178</v>
      </c>
      <c r="AQ184" s="43">
        <f t="shared" si="189"/>
        <v>-132.64450250884178</v>
      </c>
      <c r="AR184" s="2">
        <f t="shared" si="209"/>
        <v>-3.4118865595572379</v>
      </c>
      <c r="AS184" s="43">
        <f>AR184*'DEPRECATED - DT-Prelim Calcs'!$C$21/AM$2/'DEPRECATED - DT-Prelim Calcs'!$C$19/'DEPRECATED - DT-Prelim Calcs'!$C$18*3.39*'DEPRECATED - DT-Prelim Calcs'!$C$20</f>
        <v>-34.269846193297376</v>
      </c>
      <c r="AT184" s="36">
        <f t="shared" si="210"/>
        <v>1</v>
      </c>
      <c r="AU184" s="43">
        <f>AS183*'DEPRECATED - DT-Prelim Calcs'!$C$11+AU183</f>
        <v>70.716677453821632</v>
      </c>
      <c r="AV184" s="43">
        <f>AV183+0.5*AS184*'DEPRECATED - DT-Prelim Calcs'!$C$11^2+AU184*'DEPRECATED - DT-Prelim Calcs'!$C$11</f>
        <v>10653.10612336391</v>
      </c>
      <c r="AW184" s="43">
        <f>MIN('Drive Train'!$F$35-AQ183*'DEPRECATED - DT-Prelim Calcs'!$C$21*'Drive Train'!$F$39,AW183+AQ$2)</f>
        <v>7.1920000000000002</v>
      </c>
      <c r="AX184" s="43">
        <f>'Drive Train'!$F$35-AQ184*'DEPRECATED - DT-Prelim Calcs'!$C$21*'Drive Train'!$F$39</f>
        <v>19.828092140495141</v>
      </c>
      <c r="AY184" s="1">
        <f>IF(AV184&gt;='Drive Train'!$F$29,1,0)</f>
        <v>1</v>
      </c>
      <c r="AZ184" s="43">
        <f t="shared" si="211"/>
        <v>-147.38278056537973</v>
      </c>
      <c r="BA184" s="49">
        <f>BA183+'DEPRECATED - DT-Prelim Calcs'!$C$11</f>
        <v>720</v>
      </c>
      <c r="BB184" s="2">
        <f>BL184/'Drive Train'!$F$35</f>
        <v>0.57999999999999996</v>
      </c>
      <c r="BC184" s="36">
        <f>BJ184*12*60/(PI() * 'Drive Train'!$F$15)/BB$2*BB184</f>
        <v>1983.4770918367747</v>
      </c>
      <c r="BD184" s="2">
        <f>('DEPRECATED - DT-Prelim Calcs'!$C$6*BB184-BC184)/('DEPRECATED - DT-Prelim Calcs'!$C$6*BB184)*'DEPRECATED - DT-Prelim Calcs'!$C$7*BB184</f>
        <v>1.262126714621556</v>
      </c>
      <c r="BE184" s="43">
        <f>BD184/'DEPRECATED - DT-Prelim Calcs'!$C$7*('DEPRECATED - DT-Prelim Calcs'!$C$8-'DEPRECATED - DT-Prelim Calcs'!$C$9)+'DEPRECATED - DT-Prelim Calcs'!$C$9</f>
        <v>70.257649378636998</v>
      </c>
      <c r="BF184" s="43">
        <f t="shared" si="190"/>
        <v>70.257649378636998</v>
      </c>
      <c r="BG184" s="2">
        <f t="shared" si="212"/>
        <v>0.9949909118048933</v>
      </c>
      <c r="BH184" s="43">
        <f>BG184*'DEPRECATED - DT-Prelim Calcs'!$C$21/BB$2/'DEPRECATED - DT-Prelim Calcs'!$C$19/'DEPRECATED - DT-Prelim Calcs'!$C$18*3.39*'DEPRECATED - DT-Prelim Calcs'!$C$20</f>
        <v>14.435689395780933</v>
      </c>
      <c r="BI184" s="36">
        <f t="shared" si="213"/>
        <v>0</v>
      </c>
      <c r="BJ184" s="43">
        <f>BH183*'DEPRECATED - DT-Prelim Calcs'!$C$11+BJ183</f>
        <v>13.773821972321088</v>
      </c>
      <c r="BK184" s="43">
        <f>BK183+0.5*BH184*'DEPRECATED - DT-Prelim Calcs'!$C$11^2+BJ184*'DEPRECATED - DT-Prelim Calcs'!$C$11</f>
        <v>-89770.933025154052</v>
      </c>
      <c r="BL184" s="43">
        <f>MIN('Drive Train'!$F$35-BF183*'DEPRECATED - DT-Prelim Calcs'!$C$21*'Drive Train'!$F$39,BL183+BF$2)</f>
        <v>7.1920000000000002</v>
      </c>
      <c r="BM184" s="43">
        <f>'Drive Train'!$F$35-BF184*'DEPRECATED - DT-Prelim Calcs'!$C$21*'Drive Train'!$F$39</f>
        <v>8.4655716347963281</v>
      </c>
      <c r="BN184" s="1">
        <f>IF(BK184&gt;='Drive Train'!$F$29,1,0)</f>
        <v>0</v>
      </c>
      <c r="BO184" s="43">
        <f t="shared" si="214"/>
        <v>78.064054865152215</v>
      </c>
      <c r="BP184" s="49">
        <f>BP183+'DEPRECATED - DT-Prelim Calcs'!$C$11</f>
        <v>720</v>
      </c>
      <c r="BQ184" s="2">
        <f>CA184/'Drive Train'!$F$35</f>
        <v>0.57999999999999996</v>
      </c>
      <c r="BR184" s="36">
        <f>BY184*12*60/(PI() * 'Drive Train'!$F$15)/BQ$2*BQ184</f>
        <v>18187.971201501143</v>
      </c>
      <c r="BS184" s="2">
        <f>('DEPRECATED - DT-Prelim Calcs'!$C$6*BQ184-BR184)/('DEPRECATED - DT-Prelim Calcs'!$C$6*BQ184)*'DEPRECATED - DT-Prelim Calcs'!$C$7*BQ184</f>
        <v>-10.649954378532973</v>
      </c>
      <c r="BT184" s="43">
        <f>BS184/'DEPRECATED - DT-Prelim Calcs'!$C$7*('DEPRECATED - DT-Prelim Calcs'!$C$8-'DEPRECATED - DT-Prelim Calcs'!$C$9)+'DEPRECATED - DT-Prelim Calcs'!$C$9</f>
        <v>-578.68408181560221</v>
      </c>
      <c r="BU184" s="43">
        <f t="shared" si="191"/>
        <v>-578.68408181560221</v>
      </c>
      <c r="BV184" s="2">
        <f t="shared" si="215"/>
        <v>-13.099520500831895</v>
      </c>
      <c r="BW184" s="43">
        <f>BV184*'DEPRECATED - DT-Prelim Calcs'!$C$21/BQ$2/'DEPRECATED - DT-Prelim Calcs'!$C$19/'DEPRECATED - DT-Prelim Calcs'!$C$18*3.39*'DEPRECATED - DT-Prelim Calcs'!$C$20</f>
        <v>-248.53032231304408</v>
      </c>
      <c r="BX184" s="36">
        <f t="shared" si="216"/>
        <v>1</v>
      </c>
      <c r="BY184" s="43">
        <f>BW183*'DEPRECATED - DT-Prelim Calcs'!$C$11+BY183</f>
        <v>96.584172938368368</v>
      </c>
      <c r="BZ184" s="43">
        <f>BZ183+0.5*BW184*'DEPRECATED - DT-Prelim Calcs'!$C$11^2+BY184*'DEPRECATED - DT-Prelim Calcs'!$C$11</f>
        <v>-231700.31455100671</v>
      </c>
      <c r="CA184" s="43">
        <f>MIN('Drive Train'!$F$35-BU183*'DEPRECATED - DT-Prelim Calcs'!$C$21*'Drive Train'!$F$39,CA183+BU$2)</f>
        <v>7.1920000000000002</v>
      </c>
      <c r="CB184" s="43">
        <f>'Drive Train'!$F$35-BU184*'DEPRECATED - DT-Prelim Calcs'!$C$21*'Drive Train'!$F$39</f>
        <v>44.806308581673726</v>
      </c>
      <c r="CC184" s="1">
        <f>IF(BZ184&gt;='Drive Train'!$F$29,1,0)</f>
        <v>0</v>
      </c>
      <c r="CD184" s="43">
        <f t="shared" si="217"/>
        <v>-642.98231312844689</v>
      </c>
      <c r="CE184" s="49">
        <f>CE183+'DEPRECATED - DT-Prelim Calcs'!$C$11</f>
        <v>720</v>
      </c>
      <c r="CF184" s="2">
        <f>CP184/'Drive Train'!$F$35</f>
        <v>0.57999999999999996</v>
      </c>
      <c r="CG184" s="36">
        <f>CN184*12*60/(PI() * 'Drive Train'!$F$15)/CF$2*CF184</f>
        <v>-56821.703804380544</v>
      </c>
      <c r="CH184" s="2">
        <f>('DEPRECATED - DT-Prelim Calcs'!$C$6*CF184-CG184)/('DEPRECATED - DT-Prelim Calcs'!$C$6*CF184)*'DEPRECATED - DT-Prelim Calcs'!$C$7*CF184</f>
        <v>44.490386652436477</v>
      </c>
      <c r="CI184" s="43">
        <f>CH184/'DEPRECATED - DT-Prelim Calcs'!$C$7*('DEPRECATED - DT-Prelim Calcs'!$C$8-'DEPRECATED - DT-Prelim Calcs'!$C$9)+'DEPRECATED - DT-Prelim Calcs'!$C$9</f>
        <v>2425.2300191252702</v>
      </c>
      <c r="CJ184" s="43">
        <f t="shared" si="192"/>
        <v>93</v>
      </c>
      <c r="CK184" s="2">
        <f t="shared" si="218"/>
        <v>1.2396743342100003</v>
      </c>
      <c r="CL184" s="43">
        <f>CK184*'DEPRECATED - DT-Prelim Calcs'!$C$21/CF$2/'DEPRECATED - DT-Prelim Calcs'!$C$19/'DEPRECATED - DT-Prelim Calcs'!$C$18*3.39*'DEPRECATED - DT-Prelim Calcs'!$C$20</f>
        <v>29.053734754561205</v>
      </c>
      <c r="CM184" s="36">
        <f t="shared" si="219"/>
        <v>0</v>
      </c>
      <c r="CN184" s="43">
        <f>CL183*'DEPRECATED - DT-Prelim Calcs'!$C$11+CN183</f>
        <v>-244.26744285207604</v>
      </c>
      <c r="CO184" s="43">
        <f>CO183+0.5*CL184*'DEPRECATED - DT-Prelim Calcs'!$C$11^2+CN184*'DEPRECATED - DT-Prelim Calcs'!$C$11</f>
        <v>-423271.19229206973</v>
      </c>
      <c r="CP184" s="43">
        <f>MIN('Drive Train'!$F$35-CJ183*'DEPRECATED - DT-Prelim Calcs'!$C$21*'Drive Train'!$F$39,CP183+CJ$2)</f>
        <v>7.1920000000000002</v>
      </c>
      <c r="CQ184" s="43">
        <f>'Drive Train'!$F$35-CJ184*'DEPRECATED - DT-Prelim Calcs'!$C$21*'Drive Train'!$F$39</f>
        <v>7.1920000000000002</v>
      </c>
      <c r="CR184" s="1">
        <f>IF(CO184&gt;='Drive Train'!$F$29,1,0)</f>
        <v>0</v>
      </c>
      <c r="CS184" s="43">
        <f t="shared" si="220"/>
        <v>103.33333333333333</v>
      </c>
      <c r="CT184" s="49">
        <f>CT183+'DEPRECATED - DT-Prelim Calcs'!$C$11</f>
        <v>720</v>
      </c>
      <c r="CU184" s="2">
        <f>DE184/'Drive Train'!$F$35</f>
        <v>0.57999999999999996</v>
      </c>
      <c r="CV184" s="36">
        <f>DC184*12*60/(PI() * 'Drive Train'!$F$15)/CU$2*CU184</f>
        <v>-33755.315639310989</v>
      </c>
      <c r="CW184" s="2">
        <f>('DEPRECATED - DT-Prelim Calcs'!$C$6*CU184-CV184)/('DEPRECATED - DT-Prelim Calcs'!$C$6*CU184)*'DEPRECATED - DT-Prelim Calcs'!$C$7*CU184</f>
        <v>27.534060556170623</v>
      </c>
      <c r="CX184" s="43">
        <f>CW184/'DEPRECATED - DT-Prelim Calcs'!$C$7*('DEPRECATED - DT-Prelim Calcs'!$C$8-'DEPRECATED - DT-Prelim Calcs'!$C$9)+'DEPRECATED - DT-Prelim Calcs'!$C$9</f>
        <v>1501.4898661197428</v>
      </c>
      <c r="CY184" s="43">
        <f t="shared" si="193"/>
        <v>93</v>
      </c>
      <c r="CZ184" s="2">
        <f t="shared" si="221"/>
        <v>1.0413264407364002</v>
      </c>
      <c r="DA184" s="43">
        <f>CZ184*'DEPRECATED - DT-Prelim Calcs'!$C$21/CU$2/'DEPRECATED - DT-Prelim Calcs'!$C$19/'DEPRECATED - DT-Prelim Calcs'!$C$18*3.39*'DEPRECATED - DT-Prelim Calcs'!$C$20</f>
        <v>29.053734754561201</v>
      </c>
      <c r="DB184" s="36">
        <f t="shared" si="222"/>
        <v>0</v>
      </c>
      <c r="DC184" s="43">
        <f>DA183*'DEPRECATED - DT-Prelim Calcs'!$C$11+DC183</f>
        <v>-121.89132371501616</v>
      </c>
      <c r="DD184" s="43">
        <f>DD183+0.5*DA184*'DEPRECATED - DT-Prelim Calcs'!$C$11^2+DC184*'DEPRECATED - DT-Prelim Calcs'!$C$11</f>
        <v>-709639.39724546019</v>
      </c>
      <c r="DE184" s="43">
        <f>MIN('Drive Train'!$F$35-CY183*'DEPRECATED - DT-Prelim Calcs'!$C$21*'Drive Train'!$F$39,DE183+CY$2)</f>
        <v>7.1920000000000002</v>
      </c>
      <c r="DF184" s="43">
        <f>'Drive Train'!$F$35-CY184*'DEPRECATED - DT-Prelim Calcs'!$C$21*'Drive Train'!$F$39</f>
        <v>7.1920000000000002</v>
      </c>
      <c r="DG184" s="1">
        <f>IF(DD184&gt;='Drive Train'!$F$29,1,0)</f>
        <v>0</v>
      </c>
      <c r="DH184" s="43">
        <f t="shared" si="223"/>
        <v>103.33333333333333</v>
      </c>
      <c r="DI184" s="49">
        <f>DI183+'DEPRECATED - DT-Prelim Calcs'!$C$11</f>
        <v>720</v>
      </c>
      <c r="DJ184" s="2">
        <f>DT184/'Drive Train'!$F$35</f>
        <v>0.57999999999999996</v>
      </c>
      <c r="DK184" s="36">
        <f>DR184*12*60/(PI() * 'Drive Train'!$F$15)/DJ$2*DJ184</f>
        <v>-15861.475133842587</v>
      </c>
      <c r="DL184" s="2">
        <f>('DEPRECATED - DT-Prelim Calcs'!$C$6*DJ184-DK184)/('DEPRECATED - DT-Prelim Calcs'!$C$6*DJ184)*'DEPRECATED - DT-Prelim Calcs'!$C$7*DJ184</f>
        <v>14.380124510614692</v>
      </c>
      <c r="DM184" s="43">
        <f>DL184/'DEPRECATED - DT-Prelim Calcs'!$C$7*('DEPRECATED - DT-Prelim Calcs'!$C$8-'DEPRECATED - DT-Prelim Calcs'!$C$9)+'DEPRECATED - DT-Prelim Calcs'!$C$9</f>
        <v>784.89484274244205</v>
      </c>
      <c r="DN184" s="43">
        <f t="shared" si="194"/>
        <v>93</v>
      </c>
      <c r="DO184" s="2">
        <f t="shared" si="224"/>
        <v>0.89769520753137932</v>
      </c>
      <c r="DP184" s="43">
        <f>DO184*'DEPRECATED - DT-Prelim Calcs'!$C$21/DJ$2/'DEPRECATED - DT-Prelim Calcs'!$C$19/'DEPRECATED - DT-Prelim Calcs'!$C$18*3.39*'DEPRECATED - DT-Prelim Calcs'!$C$20</f>
        <v>29.053734754561201</v>
      </c>
      <c r="DQ184" s="36">
        <f t="shared" si="225"/>
        <v>0</v>
      </c>
      <c r="DR184" s="43">
        <f>DP183*'DEPRECATED - DT-Prelim Calcs'!$C$11+DR183</f>
        <v>-49.376034240563868</v>
      </c>
      <c r="DS184" s="43">
        <f>DS183+0.5*DP184*'DEPRECATED - DT-Prelim Calcs'!$C$11^2+DR184*'DEPRECATED - DT-Prelim Calcs'!$C$11</f>
        <v>-1174741.8382939245</v>
      </c>
      <c r="DT184" s="43">
        <f>MIN('Drive Train'!$F$35-DN183*'DEPRECATED - DT-Prelim Calcs'!$C$21*'Drive Train'!$F$39,DT183+DN$2)</f>
        <v>7.1920000000000002</v>
      </c>
      <c r="DU184" s="43">
        <f>'Drive Train'!$F$35-DN184*'DEPRECATED - DT-Prelim Calcs'!$C$21*'Drive Train'!$F$39</f>
        <v>7.1920000000000002</v>
      </c>
      <c r="DV184" s="1">
        <f>IF(DS184&gt;='Drive Train'!$F$29,1,0)</f>
        <v>0</v>
      </c>
      <c r="DW184" s="43">
        <f t="shared" si="226"/>
        <v>103.33333333333333</v>
      </c>
      <c r="DX184" s="49">
        <f>DX183+'DEPRECATED - DT-Prelim Calcs'!$C$11</f>
        <v>720</v>
      </c>
      <c r="DY184" s="2">
        <f>EI184/'Drive Train'!$F$35</f>
        <v>0.57999999999999996</v>
      </c>
      <c r="DZ184" s="36">
        <f>EG184*12*60/(PI() * 'Drive Train'!$F$15)/DY$2*DY184</f>
        <v>-1017405.2556943931</v>
      </c>
      <c r="EA184" s="2">
        <f>('DEPRECATED - DT-Prelim Calcs'!$C$6*DY184-DZ184)/('DEPRECATED - DT-Prelim Calcs'!$C$6*DY184)*'DEPRECATED - DT-Prelim Calcs'!$C$7*DY184</f>
        <v>750.62469047127024</v>
      </c>
      <c r="EB184" s="43">
        <f>EA184/'DEPRECATED - DT-Prelim Calcs'!$C$7*('DEPRECATED - DT-Prelim Calcs'!$C$8-'DEPRECATED - DT-Prelim Calcs'!$C$9)+'DEPRECATED - DT-Prelim Calcs'!$C$9</f>
        <v>40893.740600300538</v>
      </c>
      <c r="EC184" s="43">
        <f t="shared" si="195"/>
        <v>93</v>
      </c>
      <c r="ED184" s="2">
        <f t="shared" si="227"/>
        <v>0.78888366722454539</v>
      </c>
      <c r="EE184" s="43">
        <f>ED184*'DEPRECATED - DT-Prelim Calcs'!$C$21/DY$2/'DEPRECATED - DT-Prelim Calcs'!$C$19/'DEPRECATED - DT-Prelim Calcs'!$C$18*3.39*'DEPRECATED - DT-Prelim Calcs'!$C$20</f>
        <v>29.053734754561201</v>
      </c>
      <c r="EF184" s="36">
        <f t="shared" si="228"/>
        <v>0</v>
      </c>
      <c r="EG184" s="43">
        <f>EE183*'DEPRECATED - DT-Prelim Calcs'!$C$11+EG183</f>
        <v>-2783.2400531288322</v>
      </c>
      <c r="EH184" s="43">
        <f>EH183+0.5*EE184*'DEPRECATED - DT-Prelim Calcs'!$C$11^2+EG184*'DEPRECATED - DT-Prelim Calcs'!$C$11</f>
        <v>-1227776.8846879776</v>
      </c>
      <c r="EI184" s="43">
        <f>MIN('Drive Train'!$F$35-EC183*'DEPRECATED - DT-Prelim Calcs'!$C$21*'Drive Train'!$F$39,EI183+EC$2)</f>
        <v>7.1920000000000002</v>
      </c>
      <c r="EJ184" s="43">
        <f>'Drive Train'!$F$35-EC184*'DEPRECATED - DT-Prelim Calcs'!$C$21*'Drive Train'!$F$39</f>
        <v>7.1920000000000002</v>
      </c>
      <c r="EK184" s="1">
        <f>IF(EH184&gt;='Drive Train'!$F$29,1,0)</f>
        <v>0</v>
      </c>
      <c r="EL184" s="43">
        <f t="shared" si="229"/>
        <v>103.33333333333333</v>
      </c>
      <c r="EM184" s="49">
        <f>EM183+'DEPRECATED - DT-Prelim Calcs'!$C$11</f>
        <v>720</v>
      </c>
      <c r="EN184" s="2">
        <f>EX184/'Drive Train'!$F$35</f>
        <v>0.57999999999999996</v>
      </c>
      <c r="EO184" s="36">
        <f>EV184*12*60/(PI() * 'Drive Train'!$F$15)/EN$2*EN184</f>
        <v>-846400.08566690411</v>
      </c>
      <c r="EP184" s="2">
        <f>('DEPRECATED - DT-Prelim Calcs'!$C$6*EN184-EO184)/('DEPRECATED - DT-Prelim Calcs'!$C$6*EN184)*'DEPRECATED - DT-Prelim Calcs'!$C$7*EN184</f>
        <v>624.91712817833559</v>
      </c>
      <c r="EQ184" s="43">
        <f>EP184/'DEPRECATED - DT-Prelim Calcs'!$C$7*('DEPRECATED - DT-Prelim Calcs'!$C$8-'DEPRECATED - DT-Prelim Calcs'!$C$9)+'DEPRECATED - DT-Prelim Calcs'!$C$9</f>
        <v>34045.492803745146</v>
      </c>
      <c r="ER184" s="43">
        <f t="shared" si="196"/>
        <v>93</v>
      </c>
      <c r="ES184" s="2">
        <f t="shared" si="230"/>
        <v>0.7035989464435134</v>
      </c>
      <c r="ET184" s="43">
        <f>ES184*'DEPRECATED - DT-Prelim Calcs'!$C$21/EN$2/'DEPRECATED - DT-Prelim Calcs'!$C$19/'DEPRECATED - DT-Prelim Calcs'!$C$18*3.39*'DEPRECATED - DT-Prelim Calcs'!$C$20</f>
        <v>29.053734754561201</v>
      </c>
      <c r="EU184" s="36">
        <f t="shared" si="231"/>
        <v>0</v>
      </c>
      <c r="EV184" s="43">
        <f>ET183*'DEPRECATED - DT-Prelim Calcs'!$C$11+EV183</f>
        <v>-2065.1167219081372</v>
      </c>
      <c r="EW184" s="43">
        <f>EW183+0.5*ET184*'DEPRECATED - DT-Prelim Calcs'!$C$11^2+EV184*'DEPRECATED - DT-Prelim Calcs'!$C$11</f>
        <v>-2118938.9594000997</v>
      </c>
      <c r="EX184" s="43">
        <f>MIN('Drive Train'!$F$35-ER183*'DEPRECATED - DT-Prelim Calcs'!$C$21*'Drive Train'!$F$39,EX183+ER$2)</f>
        <v>7.1920000000000002</v>
      </c>
      <c r="EY184" s="43">
        <f>'Drive Train'!$F$35-ER184*'DEPRECATED - DT-Prelim Calcs'!$C$21*'Drive Train'!$F$39</f>
        <v>7.1920000000000002</v>
      </c>
      <c r="EZ184" s="1">
        <f>IF(EW184&gt;='Drive Train'!$F$29,1,0)</f>
        <v>0</v>
      </c>
      <c r="FA184" s="43">
        <f t="shared" si="232"/>
        <v>103.33333333333333</v>
      </c>
      <c r="FB184" s="49">
        <f>FB183+'DEPRECATED - DT-Prelim Calcs'!$C$11</f>
        <v>720</v>
      </c>
      <c r="FC184" s="2">
        <f>FM184/'Drive Train'!$F$35</f>
        <v>0.57999999999999996</v>
      </c>
      <c r="FD184" s="36">
        <f>FK184*12*60/(PI() * 'Drive Train'!$F$15)/FC$2*FC184</f>
        <v>-1286191.4305166791</v>
      </c>
      <c r="FE184" s="2">
        <f>('DEPRECATED - DT-Prelim Calcs'!$C$6*FC184-FD184)/('DEPRECATED - DT-Prelim Calcs'!$C$6*FC184)*'DEPRECATED - DT-Prelim Calcs'!$C$7*FC184</f>
        <v>948.21201961179077</v>
      </c>
      <c r="FF184" s="43">
        <f>FE184/'DEPRECATED - DT-Prelim Calcs'!$C$7*('DEPRECATED - DT-Prelim Calcs'!$C$8-'DEPRECATED - DT-Prelim Calcs'!$C$9)+'DEPRECATED - DT-Prelim Calcs'!$C$9</f>
        <v>51657.826441537851</v>
      </c>
      <c r="FG184" s="43">
        <f t="shared" si="197"/>
        <v>93</v>
      </c>
      <c r="FH184" s="2">
        <f t="shared" si="233"/>
        <v>0.63495514679048781</v>
      </c>
      <c r="FI184" s="43">
        <f>FH184*'DEPRECATED - DT-Prelim Calcs'!$C$21/FC$2/'DEPRECATED - DT-Prelim Calcs'!$C$19/'DEPRECATED - DT-Prelim Calcs'!$C$18*3.39*'DEPRECATED - DT-Prelim Calcs'!$C$20</f>
        <v>29.053734754561205</v>
      </c>
      <c r="FJ184" s="36">
        <f t="shared" si="234"/>
        <v>0</v>
      </c>
      <c r="FK184" s="43">
        <f>FI183*'DEPRECATED - DT-Prelim Calcs'!$C$11+FK183</f>
        <v>-2831.9943574581903</v>
      </c>
      <c r="FL184" s="43">
        <f>FL183+0.5*FI184*'DEPRECATED - DT-Prelim Calcs'!$C$11^2+FK184*'DEPRECATED - DT-Prelim Calcs'!$C$11</f>
        <v>-2633748.4268883769</v>
      </c>
      <c r="FM184" s="43">
        <f>MIN('Drive Train'!$F$35-FG183*'DEPRECATED - DT-Prelim Calcs'!$C$21*'Drive Train'!$F$39,FM183+FG$2)</f>
        <v>7.1920000000000002</v>
      </c>
      <c r="FN184" s="43">
        <f>'Drive Train'!$F$35-FG184*'DEPRECATED - DT-Prelim Calcs'!$C$21*'Drive Train'!$F$39</f>
        <v>7.1920000000000002</v>
      </c>
      <c r="FO184" s="1">
        <f>IF(FL184&gt;='Drive Train'!$F$29,1,0)</f>
        <v>0</v>
      </c>
      <c r="FP184" s="43">
        <f t="shared" si="235"/>
        <v>103.33333333333333</v>
      </c>
      <c r="FQ184" s="49">
        <f>FQ183+'DEPRECATED - DT-Prelim Calcs'!$C$11</f>
        <v>720</v>
      </c>
      <c r="FR184" s="2">
        <f>GB184/'Drive Train'!$F$35</f>
        <v>0.57999999999999996</v>
      </c>
      <c r="FS184" s="36">
        <f>FZ184*12*60/(PI() * 'Drive Train'!$F$15)/FR$2*FR184</f>
        <v>-231015.83770755332</v>
      </c>
      <c r="FT184" s="2">
        <f>('DEPRECATED - DT-Prelim Calcs'!$C$6*FR184-FS184)/('DEPRECATED - DT-Prelim Calcs'!$C$6*FR184)*'DEPRECATED - DT-Prelim Calcs'!$C$7*FR184</f>
        <v>172.54218728031745</v>
      </c>
      <c r="FU184" s="43">
        <f>FT184/'DEPRECATED - DT-Prelim Calcs'!$C$7*('DEPRECATED - DT-Prelim Calcs'!$C$8-'DEPRECATED - DT-Prelim Calcs'!$C$9)+'DEPRECATED - DT-Prelim Calcs'!$C$9</f>
        <v>9401.1863219874431</v>
      </c>
      <c r="FV184" s="43">
        <f t="shared" si="198"/>
        <v>93</v>
      </c>
      <c r="FW184" s="2">
        <f t="shared" si="236"/>
        <v>0.57851468929799987</v>
      </c>
      <c r="FX184" s="43">
        <f>FW184*'DEPRECATED - DT-Prelim Calcs'!$C$21/FR$2/'DEPRECATED - DT-Prelim Calcs'!$C$19/'DEPRECATED - DT-Prelim Calcs'!$C$18*3.39*'DEPRECATED - DT-Prelim Calcs'!$C$20</f>
        <v>29.053734754561201</v>
      </c>
      <c r="FY184" s="36">
        <f t="shared" si="237"/>
        <v>0</v>
      </c>
      <c r="FZ184" s="43">
        <f>FX183*'DEPRECATED - DT-Prelim Calcs'!$C$11+FZ183</f>
        <v>-463.4467807183533</v>
      </c>
      <c r="GA184" s="43">
        <f>GA183+0.5*FX184*'DEPRECATED - DT-Prelim Calcs'!$C$11^2+FZ184*'DEPRECATED - DT-Prelim Calcs'!$C$11</f>
        <v>-2657683.8227673285</v>
      </c>
      <c r="GB184" s="43">
        <f>MIN('Drive Train'!$F$35-FV183*'DEPRECATED - DT-Prelim Calcs'!$C$21*'Drive Train'!$F$39,GB183+FV$2)</f>
        <v>7.1920000000000002</v>
      </c>
      <c r="GC184" s="43">
        <f>'Drive Train'!$F$35-FV184*'DEPRECATED - DT-Prelim Calcs'!$C$21*'Drive Train'!$F$39</f>
        <v>7.1920000000000002</v>
      </c>
      <c r="GD184" s="1">
        <f>IF(GA184&gt;='Drive Train'!$F$29,1,0)</f>
        <v>0</v>
      </c>
      <c r="GE184" s="43">
        <f t="shared" si="238"/>
        <v>103.33333333333333</v>
      </c>
      <c r="GF184" s="49">
        <f>GF183+'DEPRECATED - DT-Prelim Calcs'!$C$11</f>
        <v>720</v>
      </c>
      <c r="GG184" s="2">
        <f>GQ184/'Drive Train'!$F$35</f>
        <v>0.86451612903225805</v>
      </c>
      <c r="GH184" s="36">
        <f>GO184*12*60/(PI() * 'Drive Train'!$F$15)/GG$2*GG184</f>
        <v>-42375.26113824491</v>
      </c>
      <c r="GI184" s="2">
        <f>('DEPRECATED - DT-Prelim Calcs'!$C$6*GG184-GH184)/('DEPRECATED - DT-Prelim Calcs'!$C$6*GG184)*'DEPRECATED - DT-Prelim Calcs'!$C$7*GG184</f>
        <v>35.205046905093674</v>
      </c>
      <c r="GJ184" s="43">
        <f>GI184/'DEPRECATED - DT-Prelim Calcs'!$C$7*('DEPRECATED - DT-Prelim Calcs'!$C$8-'DEPRECATED - DT-Prelim Calcs'!$C$9)+'DEPRECATED - DT-Prelim Calcs'!$C$9</f>
        <v>1919.3868836357001</v>
      </c>
      <c r="GK184" s="43">
        <f t="shared" si="239"/>
        <v>29.999999999999982</v>
      </c>
      <c r="GL184" s="2">
        <f t="shared" si="240"/>
        <v>1.4462867232450001</v>
      </c>
      <c r="GM184" s="43">
        <f>GL184*'DEPRECATED - DT-Prelim Calcs'!$C$21/GG$2/'DEPRECATED - DT-Prelim Calcs'!$C$19/'DEPRECATED - DT-Prelim Calcs'!$C$18*3.39*'DEPRECATED - DT-Prelim Calcs'!$C$20</f>
        <v>29.053734754561201</v>
      </c>
      <c r="GN184" s="36">
        <f t="shared" si="241"/>
        <v>0</v>
      </c>
      <c r="GO184" s="43">
        <f>GM183*'DEPRECATED - DT-Prelim Calcs'!$C$11+GO183</f>
        <v>-142.58223057150491</v>
      </c>
      <c r="GP184" s="43">
        <f>GP183+0.5*GM184*'DEPRECATED - DT-Prelim Calcs'!$C$11^2+GO184*'DEPRECATED - DT-Prelim Calcs'!$C$11</f>
        <v>-241638.29982865733</v>
      </c>
      <c r="GQ184" s="43">
        <f>MIN('Drive Train'!$F$35-GK183*'DEPRECATED - DT-Prelim Calcs'!$C$21*'Drive Train'!$F$39,GQ183+GK$2)</f>
        <v>10.72</v>
      </c>
      <c r="GR184" s="43">
        <f>'Drive Train'!$F$35-GK184*'DEPRECATED - DT-Prelim Calcs'!$C$21*'Drive Train'!$F$39</f>
        <v>10.72</v>
      </c>
      <c r="GS184" s="1">
        <f>IF(GP184&gt;='Drive Train'!$F$29,1,0)</f>
        <v>0</v>
      </c>
      <c r="GT184" s="43">
        <f t="shared" si="242"/>
        <v>33.333333333333314</v>
      </c>
      <c r="GU184" s="49">
        <f>GU183+'DEPRECATED - DT-Prelim Calcs'!$C$11</f>
        <v>720</v>
      </c>
      <c r="GV184" s="2">
        <f>HF184/'Drive Train'!$F$35</f>
        <v>0.84946236559139798</v>
      </c>
      <c r="GW184" s="36">
        <f>HD184*12*60/(PI() * 'Drive Train'!$F$15)/GV$2*GV184</f>
        <v>-117389.11332093908</v>
      </c>
      <c r="GX184" s="2">
        <f>('DEPRECATED - DT-Prelim Calcs'!$C$6*GV184-GW184)/('DEPRECATED - DT-Prelim Calcs'!$C$6*GV184)*'DEPRECATED - DT-Prelim Calcs'!$C$7*GV184</f>
        <v>90.277856468793601</v>
      </c>
      <c r="GY184" s="43">
        <f>GX184/'DEPRECATED - DT-Prelim Calcs'!$C$7*('DEPRECATED - DT-Prelim Calcs'!$C$8-'DEPRECATED - DT-Prelim Calcs'!$C$9)+'DEPRECATED - DT-Prelim Calcs'!$C$9</f>
        <v>4919.6220315089049</v>
      </c>
      <c r="GZ184" s="43">
        <f t="shared" si="199"/>
        <v>33.333333333333314</v>
      </c>
      <c r="HA184" s="2">
        <f t="shared" si="243"/>
        <v>1.4462867232450001</v>
      </c>
      <c r="HB184" s="43">
        <f>HA184*'DEPRECATED - DT-Prelim Calcs'!$C$21/GV$2/'DEPRECATED - DT-Prelim Calcs'!$C$19/'DEPRECATED - DT-Prelim Calcs'!$C$18*3.39*'DEPRECATED - DT-Prelim Calcs'!$C$20</f>
        <v>29.053734754561201</v>
      </c>
      <c r="HC184" s="36">
        <f t="shared" si="244"/>
        <v>0</v>
      </c>
      <c r="HD184" s="43">
        <f>HB183*'DEPRECATED - DT-Prelim Calcs'!$C$11+HD183</f>
        <v>-401.98495276494162</v>
      </c>
      <c r="HE184" s="43">
        <f>HE183+0.5*HB184*'DEPRECATED - DT-Prelim Calcs'!$C$11^2+HD184*'DEPRECATED - DT-Prelim Calcs'!$C$11</f>
        <v>-246805.3450234643</v>
      </c>
      <c r="HF184" s="43">
        <f>MIN('Drive Train'!$F$35-GZ183*'DEPRECATED - DT-Prelim Calcs'!$C$21*'Drive Train'!$F$39,HF183+GZ$2)</f>
        <v>10.533333333333335</v>
      </c>
      <c r="HG184" s="43">
        <f>'Drive Train'!$F$35-GZ184*'DEPRECATED - DT-Prelim Calcs'!$C$21*'Drive Train'!$F$39</f>
        <v>10.533333333333335</v>
      </c>
      <c r="HH184" s="1">
        <f>IF(HE184&gt;='Drive Train'!$F$29,1,0)</f>
        <v>0</v>
      </c>
      <c r="HI184" s="43">
        <f t="shared" si="245"/>
        <v>37.037037037037017</v>
      </c>
      <c r="HJ184" s="49">
        <f>HJ183+'DEPRECATED - DT-Prelim Calcs'!$C$11</f>
        <v>720</v>
      </c>
      <c r="HK184" s="2">
        <f>HU184/'Drive Train'!$F$35</f>
        <v>0.83440860215053769</v>
      </c>
      <c r="HL184" s="36">
        <f>HS184*12*60/(PI() * 'Drive Train'!$F$15)/HK$2*HK184</f>
        <v>-25863.410770424613</v>
      </c>
      <c r="HM184" s="2">
        <f>('DEPRECATED - DT-Prelim Calcs'!$C$6*HK184-HL184)/('DEPRECATED - DT-Prelim Calcs'!$C$6*HK184)*'DEPRECATED - DT-Prelim Calcs'!$C$7*HK184</f>
        <v>22.92582093864581</v>
      </c>
      <c r="HN184" s="43">
        <f>HM184/'DEPRECATED - DT-Prelim Calcs'!$C$7*('DEPRECATED - DT-Prelim Calcs'!$C$8-'DEPRECATED - DT-Prelim Calcs'!$C$9)+'DEPRECATED - DT-Prelim Calcs'!$C$9</f>
        <v>1250.4439765083164</v>
      </c>
      <c r="HO184" s="43">
        <f t="shared" si="200"/>
        <v>36.66666666666665</v>
      </c>
      <c r="HP184" s="2">
        <f t="shared" si="246"/>
        <v>1.4462867232450001</v>
      </c>
      <c r="HQ184" s="43">
        <f>HP184*'DEPRECATED - DT-Prelim Calcs'!$C$21/HK$2/'DEPRECATED - DT-Prelim Calcs'!$C$19/'DEPRECATED - DT-Prelim Calcs'!$C$18*3.39*'DEPRECATED - DT-Prelim Calcs'!$C$20</f>
        <v>29.053734754561201</v>
      </c>
      <c r="HR184" s="36">
        <f t="shared" si="247"/>
        <v>0</v>
      </c>
      <c r="HS184" s="43">
        <f>HQ183*'DEPRECATED - DT-Prelim Calcs'!$C$11+HS183</f>
        <v>-90.163994110372769</v>
      </c>
      <c r="HT184" s="43">
        <f>HT183+0.5*HQ184*'DEPRECATED - DT-Prelim Calcs'!$C$11^2+HS184*'DEPRECATED - DT-Prelim Calcs'!$C$11</f>
        <v>-257801.07741026607</v>
      </c>
      <c r="HU184" s="43">
        <f>MIN('Drive Train'!$F$35-HO183*'DEPRECATED - DT-Prelim Calcs'!$C$21*'Drive Train'!$F$39,HU183+HO$2)</f>
        <v>10.346666666666668</v>
      </c>
      <c r="HV184" s="43">
        <f>'Drive Train'!$F$35-HO184*'DEPRECATED - DT-Prelim Calcs'!$C$21*'Drive Train'!$F$39</f>
        <v>10.346666666666668</v>
      </c>
      <c r="HW184" s="1">
        <f>IF(HT184&gt;='Drive Train'!$F$29,1,0)</f>
        <v>0</v>
      </c>
      <c r="HX184" s="43">
        <f t="shared" si="248"/>
        <v>40.740740740740726</v>
      </c>
      <c r="HY184" s="49">
        <f>HY183+'DEPRECATED - DT-Prelim Calcs'!$C$11</f>
        <v>720</v>
      </c>
      <c r="HZ184" s="2">
        <f>IJ184/'Drive Train'!$F$35</f>
        <v>3.2126355866044873</v>
      </c>
      <c r="IA184" s="36">
        <f>IH184*12*60/(PI() * 'Drive Train'!$F$15)/HZ$2*HZ184</f>
        <v>-880004.76601824781</v>
      </c>
      <c r="IB184" s="2">
        <f>('DEPRECATED - DT-Prelim Calcs'!$C$6*HZ184-IA184)/('DEPRECATED - DT-Prelim Calcs'!$C$6*HZ184)*'DEPRECATED - DT-Prelim Calcs'!$C$7*HZ184</f>
        <v>661.96731617164255</v>
      </c>
      <c r="IC184" s="43">
        <f>IB184/'DEPRECATED - DT-Prelim Calcs'!$C$7*('DEPRECATED - DT-Prelim Calcs'!$C$8-'DEPRECATED - DT-Prelim Calcs'!$C$9)+'DEPRECATED - DT-Prelim Calcs'!$C$9</f>
        <v>36063.898567559627</v>
      </c>
      <c r="ID184" s="43">
        <f t="shared" si="201"/>
        <v>39.999999999999986</v>
      </c>
      <c r="IE184" s="2">
        <f t="shared" si="249"/>
        <v>1.4462867232450001</v>
      </c>
      <c r="IF184" s="43">
        <f>IE184*'DEPRECATED - DT-Prelim Calcs'!$C$21/HZ$2/'DEPRECATED - DT-Prelim Calcs'!$C$19/'DEPRECATED - DT-Prelim Calcs'!$C$18*3.39*'DEPRECATED - DT-Prelim Calcs'!$C$20</f>
        <v>29.053734754561201</v>
      </c>
      <c r="IG184" s="36">
        <f t="shared" si="250"/>
        <v>0</v>
      </c>
      <c r="IH184" s="43">
        <f>IF183*'DEPRECATED - DT-Prelim Calcs'!$C$11+IH183</f>
        <v>-796.80064266143631</v>
      </c>
      <c r="II184" s="43">
        <f>II183+0.5*IF184*'DEPRECATED - DT-Prelim Calcs'!$C$11^2+IH184*'DEPRECATED - DT-Prelim Calcs'!$C$11</f>
        <v>-244148.14255160349</v>
      </c>
      <c r="IJ184" s="43">
        <f>MIN('Drive Train'!$F$35-ID183*'DEPRECATED - DT-Prelim Calcs'!$C$21*'Drive Train'!$F$39,IJ183+ID$2)</f>
        <v>39.836681273895643</v>
      </c>
      <c r="IK184" s="43">
        <f>'Drive Train'!$F$35-ID184*'DEPRECATED - DT-Prelim Calcs'!$C$21*'Drive Train'!$F$39</f>
        <v>10.16</v>
      </c>
      <c r="IL184" s="1">
        <f>IF(II184&gt;='Drive Train'!$F$29,1,0)</f>
        <v>0</v>
      </c>
      <c r="IM184" s="43">
        <f t="shared" si="251"/>
        <v>44.444444444444429</v>
      </c>
      <c r="IN184" s="49">
        <f>IN183+'DEPRECATED - DT-Prelim Calcs'!$C$11</f>
        <v>720</v>
      </c>
      <c r="IO184" s="2">
        <f>IY184/'Drive Train'!$F$35</f>
        <v>0.80430107526881722</v>
      </c>
      <c r="IP184" s="36">
        <f>IW184*12*60/(PI() * 'Drive Train'!$F$15)/IO$2*IO184</f>
        <v>-46202.555118783668</v>
      </c>
      <c r="IQ184" s="2">
        <f>('DEPRECATED - DT-Prelim Calcs'!$C$6*IO184-IP184)/('DEPRECATED - DT-Prelim Calcs'!$C$6*IO184)*'DEPRECATED - DT-Prelim Calcs'!$C$7*IO184</f>
        <v>37.736119301176174</v>
      </c>
      <c r="IR184" s="43">
        <f>IQ184/'DEPRECATED - DT-Prelim Calcs'!$C$7*('DEPRECATED - DT-Prelim Calcs'!$C$8-'DEPRECATED - DT-Prelim Calcs'!$C$9)+'DEPRECATED - DT-Prelim Calcs'!$C$9</f>
        <v>2057.2736634222842</v>
      </c>
      <c r="IS184" s="43">
        <f t="shared" si="202"/>
        <v>43.333333333333321</v>
      </c>
      <c r="IT184" s="2">
        <f t="shared" si="252"/>
        <v>1.4462867232450001</v>
      </c>
      <c r="IU184" s="43">
        <f>IT184*'DEPRECATED - DT-Prelim Calcs'!$C$21/IO$2/'DEPRECATED - DT-Prelim Calcs'!$C$19/'DEPRECATED - DT-Prelim Calcs'!$C$18*3.39*'DEPRECATED - DT-Prelim Calcs'!$C$20</f>
        <v>29.053734754561201</v>
      </c>
      <c r="IV184" s="36">
        <f t="shared" si="253"/>
        <v>0</v>
      </c>
      <c r="IW184" s="43">
        <f>IU183*'DEPRECATED - DT-Prelim Calcs'!$C$11+IW183</f>
        <v>-167.09885026313492</v>
      </c>
      <c r="IX184" s="43">
        <f>IX183+0.5*IU184*'DEPRECATED - DT-Prelim Calcs'!$C$11^2+IW184*'DEPRECATED - DT-Prelim Calcs'!$C$11</f>
        <v>-310335.46574425389</v>
      </c>
      <c r="IY184" s="43">
        <f>MIN('Drive Train'!$F$35-IS183*'DEPRECATED - DT-Prelim Calcs'!$C$21*'Drive Train'!$F$39,IY183+IS$2)</f>
        <v>9.9733333333333345</v>
      </c>
      <c r="IZ184" s="43">
        <f>'Drive Train'!$F$35-IS184*'DEPRECATED - DT-Prelim Calcs'!$C$21*'Drive Train'!$F$39</f>
        <v>9.9733333333333345</v>
      </c>
      <c r="JA184" s="1">
        <f>IF(IX184&gt;='Drive Train'!$F$29,1,0)</f>
        <v>0</v>
      </c>
      <c r="JB184" s="43">
        <f t="shared" si="254"/>
        <v>48.148148148148138</v>
      </c>
      <c r="JC184" s="49">
        <f>JC183+'DEPRECATED - DT-Prelim Calcs'!$C$11</f>
        <v>720</v>
      </c>
      <c r="JD184" s="2">
        <f>JN184/'Drive Train'!$F$35</f>
        <v>0.78924731182795704</v>
      </c>
      <c r="JE184" s="36">
        <f>JL184*12*60/(PI() * 'Drive Train'!$F$15)/JD$2*JD184</f>
        <v>-30573.136411054253</v>
      </c>
      <c r="JF184" s="2">
        <f>('DEPRECATED - DT-Prelim Calcs'!$C$6*JD184-JE184)/('DEPRECATED - DT-Prelim Calcs'!$C$6*JD184)*'DEPRECATED - DT-Prelim Calcs'!$C$7*JD184</f>
        <v>26.176179573953444</v>
      </c>
      <c r="JG184" s="43">
        <f>JF184/'DEPRECATED - DT-Prelim Calcs'!$C$7*('DEPRECATED - DT-Prelim Calcs'!$C$8-'DEPRECATED - DT-Prelim Calcs'!$C$9)+'DEPRECATED - DT-Prelim Calcs'!$C$9</f>
        <v>1427.515752909404</v>
      </c>
      <c r="JH184" s="43">
        <f t="shared" si="203"/>
        <v>46.666666666666657</v>
      </c>
      <c r="JI184" s="2">
        <f t="shared" si="255"/>
        <v>1.4462867232450001</v>
      </c>
      <c r="JJ184" s="43">
        <f>JI184*'DEPRECATED - DT-Prelim Calcs'!$C$21/JD$2/'DEPRECATED - DT-Prelim Calcs'!$C$19/'DEPRECATED - DT-Prelim Calcs'!$C$18*3.39*'DEPRECATED - DT-Prelim Calcs'!$C$20</f>
        <v>29.053734754561201</v>
      </c>
      <c r="JK184" s="36">
        <f t="shared" si="256"/>
        <v>0</v>
      </c>
      <c r="JL184" s="43">
        <f>JJ183*'DEPRECATED - DT-Prelim Calcs'!$C$11+JL183</f>
        <v>-112.68159866527272</v>
      </c>
      <c r="JM184" s="43">
        <f>JM183+0.5*JJ184*'DEPRECATED - DT-Prelim Calcs'!$C$11^2+JL184*'DEPRECATED - DT-Prelim Calcs'!$C$11</f>
        <v>-266952.57668654108</v>
      </c>
      <c r="JN184" s="43">
        <f>MIN('Drive Train'!$F$35-JH183*'DEPRECATED - DT-Prelim Calcs'!$C$21*'Drive Train'!$F$39,JN183+JH$2)</f>
        <v>9.7866666666666671</v>
      </c>
      <c r="JO184" s="43">
        <f>'Drive Train'!$F$35-JH184*'DEPRECATED - DT-Prelim Calcs'!$C$21*'Drive Train'!$F$39</f>
        <v>9.7866666666666671</v>
      </c>
      <c r="JP184" s="1">
        <f>IF(JM184&gt;='Drive Train'!$F$29,1,0)</f>
        <v>0</v>
      </c>
      <c r="JQ184" s="43">
        <f>MIN(JG184,'DEPRECATED - DT-Prelim Calcs'!$C$10)*'DEPRECATED - DT-Prelim Calcs'!$C$11*1000/60/60</f>
        <v>103.33333333333333</v>
      </c>
      <c r="JR184" s="49">
        <f>JR183+'DEPRECATED - DT-Prelim Calcs'!$C$11</f>
        <v>720</v>
      </c>
      <c r="JS184" s="2">
        <f>KC184/'Drive Train'!$F$35</f>
        <v>0.77419354838709686</v>
      </c>
      <c r="JT184" s="36">
        <f>KA184*12*60/(PI() * 'Drive Train'!$F$15)/JS$2*JS184</f>
        <v>-9554.4067255898026</v>
      </c>
      <c r="JU184" s="2">
        <f>('DEPRECATED - DT-Prelim Calcs'!$C$6*JS184-JT184)/('DEPRECATED - DT-Prelim Calcs'!$C$6*JS184)*'DEPRECATED - DT-Prelim Calcs'!$C$7*JS184</f>
        <v>10.65450497438316</v>
      </c>
      <c r="JV184" s="43">
        <f>JU184/'DEPRECATED - DT-Prelim Calcs'!$C$7*('DEPRECATED - DT-Prelim Calcs'!$C$8-'DEPRECATED - DT-Prelim Calcs'!$C$9)+'DEPRECATED - DT-Prelim Calcs'!$C$9</f>
        <v>581.93198741042579</v>
      </c>
      <c r="JW184" s="43">
        <f t="shared" si="204"/>
        <v>49.999999999999993</v>
      </c>
      <c r="JX184" s="2">
        <f t="shared" si="257"/>
        <v>1.4462867232450001</v>
      </c>
      <c r="JY184" s="43">
        <f>JX184*'DEPRECATED - DT-Prelim Calcs'!$C$21/JS$2/'DEPRECATED - DT-Prelim Calcs'!$C$19/'DEPRECATED - DT-Prelim Calcs'!$C$18*3.39*'DEPRECATED - DT-Prelim Calcs'!$C$20</f>
        <v>29.053734754561201</v>
      </c>
      <c r="JZ184" s="36">
        <f t="shared" si="258"/>
        <v>0</v>
      </c>
      <c r="KA184" s="43">
        <f>JY183*'DEPRECATED - DT-Prelim Calcs'!$C$11+KA183</f>
        <v>-35.89882998974447</v>
      </c>
      <c r="KB184" s="43">
        <f>KB183+0.5*JY184*'DEPRECATED - DT-Prelim Calcs'!$C$11^2+KA184*'DEPRECATED - DT-Prelim Calcs'!$C$11</f>
        <v>-287248.8492241737</v>
      </c>
      <c r="KC184" s="43">
        <f>MIN('Drive Train'!$F$35-JW183*'DEPRECATED - DT-Prelim Calcs'!$C$21*'Drive Train'!$F$39,KC183+JW$2)</f>
        <v>9.6000000000000014</v>
      </c>
      <c r="KD184" s="43">
        <f>'Drive Train'!$F$35-JW184*'DEPRECATED - DT-Prelim Calcs'!$C$21*'Drive Train'!$F$39</f>
        <v>9.6000000000000014</v>
      </c>
      <c r="KE184" s="1">
        <f>IF(KB184&gt;='Drive Train'!$F$29,1,0)</f>
        <v>0</v>
      </c>
      <c r="KF184" s="43">
        <f>MIN(JV184,'DEPRECATED - DT-Prelim Calcs'!$C$10)*'DEPRECATED - DT-Prelim Calcs'!$C$11*1000/60/60</f>
        <v>103.33333333333333</v>
      </c>
      <c r="KG184" s="49">
        <f>KG183+'DEPRECATED - DT-Prelim Calcs'!$C$11</f>
        <v>720</v>
      </c>
      <c r="KH184" s="2">
        <f>KR184/'Drive Train'!$F$35</f>
        <v>0.75913978494623657</v>
      </c>
      <c r="KI184" s="36">
        <f>KP184*12*60/(PI() * 'Drive Train'!$F$15)/KH$2*KH184</f>
        <v>-225135.66470986357</v>
      </c>
      <c r="KJ184" s="2">
        <f>('DEPRECATED - DT-Prelim Calcs'!$C$6*KH184-KI184)/('DEPRECATED - DT-Prelim Calcs'!$C$6*KH184)*'DEPRECATED - DT-Prelim Calcs'!$C$7*KH184</f>
        <v>169.05978055836655</v>
      </c>
      <c r="KK184" s="43">
        <f>KJ184/'DEPRECATED - DT-Prelim Calcs'!$C$7*('DEPRECATED - DT-Prelim Calcs'!$C$8-'DEPRECATED - DT-Prelim Calcs'!$C$9)+'DEPRECATED - DT-Prelim Calcs'!$C$9</f>
        <v>9211.4731199707148</v>
      </c>
      <c r="KL184" s="43">
        <f t="shared" si="205"/>
        <v>53.333333333333329</v>
      </c>
      <c r="KM184" s="2">
        <f t="shared" si="259"/>
        <v>1.4462867232450001</v>
      </c>
      <c r="KN184" s="43">
        <f>KM184*'DEPRECATED - DT-Prelim Calcs'!$C$21/KH$2/'DEPRECATED - DT-Prelim Calcs'!$C$19/'DEPRECATED - DT-Prelim Calcs'!$C$18*3.39*'DEPRECATED - DT-Prelim Calcs'!$C$20</f>
        <v>29.053734754561201</v>
      </c>
      <c r="KO184" s="36">
        <f t="shared" si="260"/>
        <v>0</v>
      </c>
      <c r="KP184" s="43">
        <f>KN183*'DEPRECATED - DT-Prelim Calcs'!$C$11+KP183</f>
        <v>-862.6778824252608</v>
      </c>
      <c r="KQ184" s="43">
        <f>KQ183+0.5*KN184*'DEPRECATED - DT-Prelim Calcs'!$C$11^2+KP184*'DEPRECATED - DT-Prelim Calcs'!$C$11</f>
        <v>-299978.73172560328</v>
      </c>
      <c r="KR184" s="43">
        <f>MIN('Drive Train'!$F$35-KL183*'DEPRECATED - DT-Prelim Calcs'!$C$21*'Drive Train'!$F$39,KR183+KL$2)</f>
        <v>9.413333333333334</v>
      </c>
      <c r="KS184" s="43">
        <f>'Drive Train'!$F$35-KL184*'DEPRECATED - DT-Prelim Calcs'!$C$21*'Drive Train'!$F$39</f>
        <v>9.413333333333334</v>
      </c>
      <c r="KT184" s="1">
        <f>IF(KQ184&gt;='Drive Train'!$F$29,1,0)</f>
        <v>0</v>
      </c>
      <c r="KU184" s="43">
        <f>MIN(KK184,'DEPRECATED - DT-Prelim Calcs'!$C$10)*'DEPRECATED - DT-Prelim Calcs'!$C$11*1000/60/60</f>
        <v>103.33333333333333</v>
      </c>
      <c r="KV184" s="49">
        <f>KV183+'DEPRECATED - DT-Prelim Calcs'!$C$11</f>
        <v>720</v>
      </c>
      <c r="KW184" s="2">
        <f>LG184/'Drive Train'!$F$35</f>
        <v>0.74408602150537628</v>
      </c>
      <c r="KX184" s="36">
        <f>LE184*12*60/(PI() * 'Drive Train'!$F$15)/KW$2*KW184</f>
        <v>-220519.06203685451</v>
      </c>
      <c r="KY184" s="2">
        <f>('DEPRECATED - DT-Prelim Calcs'!$C$6*KW184-KX184)/('DEPRECATED - DT-Prelim Calcs'!$C$6*KW184)*'DEPRECATED - DT-Prelim Calcs'!$C$7*KW184</f>
        <v>165.59546891936299</v>
      </c>
      <c r="KZ184" s="43">
        <f>KY184/'DEPRECATED - DT-Prelim Calcs'!$C$7*('DEPRECATED - DT-Prelim Calcs'!$C$8-'DEPRECATED - DT-Prelim Calcs'!$C$9)+'DEPRECATED - DT-Prelim Calcs'!$C$9</f>
        <v>9022.7456948608178</v>
      </c>
      <c r="LA184" s="43">
        <f t="shared" si="206"/>
        <v>56.666666666666664</v>
      </c>
      <c r="LB184" s="2">
        <f t="shared" si="261"/>
        <v>1.4462867232450001</v>
      </c>
      <c r="LC184" s="43">
        <f>LB184*'DEPRECATED - DT-Prelim Calcs'!$C$21/KW$2/'DEPRECATED - DT-Prelim Calcs'!$C$19/'DEPRECATED - DT-Prelim Calcs'!$C$18*3.39*'DEPRECATED - DT-Prelim Calcs'!$C$20</f>
        <v>29.053734754561201</v>
      </c>
      <c r="LD184" s="36">
        <f t="shared" si="262"/>
        <v>0</v>
      </c>
      <c r="LE184" s="43">
        <f>LC183*'DEPRECATED - DT-Prelim Calcs'!$C$11+LE183</f>
        <v>-862.08305328421307</v>
      </c>
      <c r="LF184" s="43">
        <f>LF183+0.5*LC184*'DEPRECATED - DT-Prelim Calcs'!$C$11^2+LE184*'DEPRECATED - DT-Prelim Calcs'!$C$11</f>
        <v>-335605.02599392273</v>
      </c>
      <c r="LG184" s="43">
        <f>MIN('Drive Train'!$F$35-LA183*'DEPRECATED - DT-Prelim Calcs'!$C$21*'Drive Train'!$F$39,LG183+LA$2)</f>
        <v>9.2266666666666666</v>
      </c>
      <c r="LH184" s="43">
        <f>'Drive Train'!$F$35-LA184*'DEPRECATED - DT-Prelim Calcs'!$C$21*'Drive Train'!$F$39</f>
        <v>9.2266666666666666</v>
      </c>
      <c r="LI184" s="1">
        <f>IF(LF184&gt;='Drive Train'!$F$29,1,0)</f>
        <v>0</v>
      </c>
      <c r="LJ184" s="43">
        <f>MIN(KZ184,'DEPRECATED - DT-Prelim Calcs'!$C$10)*'DEPRECATED - DT-Prelim Calcs'!$C$11*1000/60/60</f>
        <v>103.33333333333333</v>
      </c>
      <c r="LK184" s="49">
        <f>LK183+'DEPRECATED - DT-Prelim Calcs'!$C$11</f>
        <v>720</v>
      </c>
      <c r="LL184" s="2">
        <f>LV184/'Drive Train'!$F$35</f>
        <v>0.72903225806451621</v>
      </c>
      <c r="LM184" s="36">
        <f>LT184*12*60/(PI() * 'Drive Train'!$F$15)/LL$2*LL184</f>
        <v>-168533.61508534904</v>
      </c>
      <c r="LN184" s="2">
        <f>('DEPRECATED - DT-Prelim Calcs'!$C$6*LL184-LM184)/('DEPRECATED - DT-Prelim Calcs'!$C$6*LL184)*'DEPRECATED - DT-Prelim Calcs'!$C$7*LL184</f>
        <v>127.30985952704467</v>
      </c>
      <c r="LO184" s="43">
        <f>LN184/'DEPRECATED - DT-Prelim Calcs'!$C$7*('DEPRECATED - DT-Prelim Calcs'!$C$8-'DEPRECATED - DT-Prelim Calcs'!$C$9)+'DEPRECATED - DT-Prelim Calcs'!$C$9</f>
        <v>6937.0371234882532</v>
      </c>
      <c r="LP184" s="43">
        <f t="shared" si="207"/>
        <v>60</v>
      </c>
      <c r="LQ184" s="2">
        <f t="shared" si="263"/>
        <v>1.4462867232450001</v>
      </c>
      <c r="LR184" s="43">
        <f>LQ184*'DEPRECATED - DT-Prelim Calcs'!$C$21/LL$2/'DEPRECATED - DT-Prelim Calcs'!$C$19/'DEPRECATED - DT-Prelim Calcs'!$C$18*3.39*'DEPRECATED - DT-Prelim Calcs'!$C$20</f>
        <v>29.053734754561201</v>
      </c>
      <c r="LS184" s="36">
        <f t="shared" si="264"/>
        <v>0</v>
      </c>
      <c r="LT184" s="43">
        <f>LR183*'DEPRECATED - DT-Prelim Calcs'!$C$11+LT183</f>
        <v>-672.45915183902548</v>
      </c>
      <c r="LU184" s="43">
        <f>LU183+0.5*LR184*'DEPRECATED - DT-Prelim Calcs'!$C$11^2+LT184*'DEPRECATED - DT-Prelim Calcs'!$C$11</f>
        <v>-313686.60778981686</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103.33333333333333</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1"/>
        <v>0</v>
      </c>
      <c r="X185" s="2">
        <f>MAX(MIN(IF(AND(AI184=1,AG185&lt;0),-1,1)*(W185-$C$9)/($C$8-$C$9)*$C$7-$C$29*AE185/T$2 -  AI184*$C$29/2,X$2),MAX(X$4:X184)*-1)</f>
        <v>-0.27672021620693066</v>
      </c>
      <c r="Y185" s="43">
        <f t="shared" si="182"/>
        <v>0</v>
      </c>
      <c r="Z185" s="43">
        <f t="shared" si="183"/>
        <v>0</v>
      </c>
      <c r="AA185" s="43">
        <f t="shared" si="184"/>
        <v>0</v>
      </c>
      <c r="AB185" s="43" t="e">
        <f t="shared" si="185"/>
        <v>#N/A</v>
      </c>
      <c r="AC185" s="36">
        <f t="shared" si="208"/>
        <v>1</v>
      </c>
      <c r="AD185" s="1">
        <f t="shared" si="186"/>
        <v>1</v>
      </c>
      <c r="AE185" s="43">
        <f t="shared" si="187"/>
        <v>0</v>
      </c>
      <c r="AF185" s="43" t="e">
        <f t="shared" si="188"/>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889.49632897085212</v>
      </c>
      <c r="AK185" s="43">
        <f t="shared" si="265"/>
        <v>0</v>
      </c>
      <c r="AL185" s="49">
        <f>AL184+'DEPRECATED - DT-Prelim Calcs'!$C$11</f>
        <v>724</v>
      </c>
      <c r="AM185" s="2">
        <f>AW185/'Drive Train'!$F$35</f>
        <v>1.5990396887496081</v>
      </c>
      <c r="AN185" s="36">
        <f>AU185*12*60/(PI() * 'Drive Train'!$F$15)/AM$2*AM185</f>
        <v>-18240.10043983749</v>
      </c>
      <c r="AO185" s="2">
        <f>('DEPRECATED - DT-Prelim Calcs'!$C$6*AM185-AN185)/('DEPRECATED - DT-Prelim Calcs'!$C$6*AM185)*'DEPRECATED - DT-Prelim Calcs'!$C$7*AM185</f>
        <v>20.907971228454763</v>
      </c>
      <c r="AP185" s="43">
        <f>AO185/'DEPRECATED - DT-Prelim Calcs'!$C$7*('DEPRECATED - DT-Prelim Calcs'!$C$8-'DEPRECATED - DT-Prelim Calcs'!$C$9)+'DEPRECATED - DT-Prelim Calcs'!$C$9</f>
        <v>1140.5163430426846</v>
      </c>
      <c r="AQ185" s="43">
        <f t="shared" si="189"/>
        <v>93</v>
      </c>
      <c r="AR185" s="2">
        <f t="shared" si="209"/>
        <v>2.5706366004680259</v>
      </c>
      <c r="AS185" s="43">
        <f>AR185*'DEPRECATED - DT-Prelim Calcs'!$C$21/AM$2/'DEPRECATED - DT-Prelim Calcs'!$C$19/'DEPRECATED - DT-Prelim Calcs'!$C$18*3.39*'DEPRECATED - DT-Prelim Calcs'!$C$20</f>
        <v>25.820120153212901</v>
      </c>
      <c r="AT185" s="36">
        <f t="shared" si="210"/>
        <v>0</v>
      </c>
      <c r="AU185" s="43">
        <f>AS184*'DEPRECATED - DT-Prelim Calcs'!$C$11+AU184</f>
        <v>-66.362707319367871</v>
      </c>
      <c r="AV185" s="43">
        <f>AV184+0.5*AS185*'DEPRECATED - DT-Prelim Calcs'!$C$11^2+AU185*'DEPRECATED - DT-Prelim Calcs'!$C$11</f>
        <v>10594.216255312142</v>
      </c>
      <c r="AW185" s="43">
        <f>MIN('Drive Train'!$F$35-AQ184*'DEPRECATED - DT-Prelim Calcs'!$C$21*'Drive Train'!$F$39,AW184+AQ$2)</f>
        <v>19.828092140495141</v>
      </c>
      <c r="AX185" s="43">
        <f>'Drive Train'!$F$35-AQ185*'DEPRECATED - DT-Prelim Calcs'!$C$21*'Drive Train'!$F$39</f>
        <v>7.1920000000000002</v>
      </c>
      <c r="AY185" s="1">
        <f>IF(AV185&gt;='Drive Train'!$F$29,1,0)</f>
        <v>1</v>
      </c>
      <c r="AZ185" s="43">
        <f t="shared" si="211"/>
        <v>103.33333333333333</v>
      </c>
      <c r="BA185" s="49">
        <f>BA184+'DEPRECATED - DT-Prelim Calcs'!$C$11</f>
        <v>724</v>
      </c>
      <c r="BB185" s="2">
        <f>BL185/'Drive Train'!$F$35</f>
        <v>0.68270738990292967</v>
      </c>
      <c r="BC185" s="36">
        <f>BJ185*12*60/(PI() * 'Drive Train'!$F$15)/BB$2*BB185</f>
        <v>12122.329067610994</v>
      </c>
      <c r="BD185" s="2">
        <f>('DEPRECATED - DT-Prelim Calcs'!$C$6*BB185-BC185)/('DEPRECATED - DT-Prelim Calcs'!$C$6*BB185)*'DEPRECATED - DT-Prelim Calcs'!$C$7*BB185</f>
        <v>-5.7093442421539375</v>
      </c>
      <c r="BE185" s="43">
        <f>BD185/'DEPRECATED - DT-Prelim Calcs'!$C$7*('DEPRECATED - DT-Prelim Calcs'!$C$8-'DEPRECATED - DT-Prelim Calcs'!$C$9)+'DEPRECATED - DT-Prelim Calcs'!$C$9</f>
        <v>-309.53144005763988</v>
      </c>
      <c r="BF185" s="43">
        <f t="shared" si="190"/>
        <v>-309.53144005763988</v>
      </c>
      <c r="BG185" s="2">
        <f t="shared" si="212"/>
        <v>-7.0963694943052165</v>
      </c>
      <c r="BH185" s="43">
        <f>BG185*'DEPRECATED - DT-Prelim Calcs'!$C$21/BB$2/'DEPRECATED - DT-Prelim Calcs'!$C$19/'DEPRECATED - DT-Prelim Calcs'!$C$18*3.39*'DEPRECATED - DT-Prelim Calcs'!$C$20</f>
        <v>-102.95670507347572</v>
      </c>
      <c r="BI185" s="36">
        <f t="shared" si="213"/>
        <v>1</v>
      </c>
      <c r="BJ185" s="43">
        <f>BH184*'DEPRECATED - DT-Prelim Calcs'!$C$11+BJ184</f>
        <v>71.516579555444821</v>
      </c>
      <c r="BK185" s="43">
        <f>BK184+0.5*BH185*'DEPRECATED - DT-Prelim Calcs'!$C$11^2+BJ185*'DEPRECATED - DT-Prelim Calcs'!$C$11</f>
        <v>-90308.520347520069</v>
      </c>
      <c r="BL185" s="43">
        <f>MIN('Drive Train'!$F$35-BF184*'DEPRECATED - DT-Prelim Calcs'!$C$21*'Drive Train'!$F$39,BL184+BF$2)</f>
        <v>8.4655716347963281</v>
      </c>
      <c r="BM185" s="43">
        <f>'Drive Train'!$F$35-BF185*'DEPRECATED - DT-Prelim Calcs'!$C$21*'Drive Train'!$F$39</f>
        <v>29.733760643227832</v>
      </c>
      <c r="BN185" s="1">
        <f>IF(BK185&gt;='Drive Train'!$F$29,1,0)</f>
        <v>0</v>
      </c>
      <c r="BO185" s="43">
        <f t="shared" si="214"/>
        <v>-343.92382228626656</v>
      </c>
      <c r="BP185" s="49">
        <f>BP184+'DEPRECATED - DT-Prelim Calcs'!$C$11</f>
        <v>724</v>
      </c>
      <c r="BQ185" s="2">
        <f>CA185/'Drive Train'!$F$35</f>
        <v>3.6134119823930422</v>
      </c>
      <c r="BR185" s="36">
        <f>BY185*12*60/(PI() * 'Drive Train'!$F$15)/BQ$2*BQ185</f>
        <v>-1052980.1800896898</v>
      </c>
      <c r="BS185" s="2">
        <f>('DEPRECATED - DT-Prelim Calcs'!$C$6*BQ185-BR185)/('DEPRECATED - DT-Prelim Calcs'!$C$6*BQ185)*'DEPRECATED - DT-Prelim Calcs'!$C$7*BQ185</f>
        <v>791.00286530410756</v>
      </c>
      <c r="BT185" s="43">
        <f>BS185/'DEPRECATED - DT-Prelim Calcs'!$C$7*('DEPRECATED - DT-Prelim Calcs'!$C$8-'DEPRECATED - DT-Prelim Calcs'!$C$9)+'DEPRECATED - DT-Prelim Calcs'!$C$9</f>
        <v>43093.447139701377</v>
      </c>
      <c r="BU185" s="43">
        <f t="shared" si="191"/>
        <v>93</v>
      </c>
      <c r="BV185" s="2">
        <f t="shared" si="215"/>
        <v>1.5313624128476471</v>
      </c>
      <c r="BW185" s="43">
        <f>BV185*'DEPRECATED - DT-Prelim Calcs'!$C$21/BQ$2/'DEPRECATED - DT-Prelim Calcs'!$C$19/'DEPRECATED - DT-Prelim Calcs'!$C$18*3.39*'DEPRECATED - DT-Prelim Calcs'!$C$20</f>
        <v>29.053734754561201</v>
      </c>
      <c r="BX185" s="36">
        <f t="shared" si="216"/>
        <v>0</v>
      </c>
      <c r="BY185" s="43">
        <f>BW184*'DEPRECATED - DT-Prelim Calcs'!$C$11+BY184</f>
        <v>-897.53711631380793</v>
      </c>
      <c r="BZ185" s="43">
        <f>BZ184+0.5*BW185*'DEPRECATED - DT-Prelim Calcs'!$C$11^2+BY185*'DEPRECATED - DT-Prelim Calcs'!$C$11</f>
        <v>-235058.03313822544</v>
      </c>
      <c r="CA185" s="43">
        <f>MIN('Drive Train'!$F$35-BU184*'DEPRECATED - DT-Prelim Calcs'!$C$21*'Drive Train'!$F$39,CA184+BU$2)</f>
        <v>44.806308581673726</v>
      </c>
      <c r="CB185" s="43">
        <f>'Drive Train'!$F$35-BU185*'DEPRECATED - DT-Prelim Calcs'!$C$21*'Drive Train'!$F$39</f>
        <v>7.1920000000000002</v>
      </c>
      <c r="CC185" s="1">
        <f>IF(BZ185&gt;='Drive Train'!$F$29,1,0)</f>
        <v>0</v>
      </c>
      <c r="CD185" s="43">
        <f t="shared" si="217"/>
        <v>103.33333333333333</v>
      </c>
      <c r="CE185" s="49">
        <f>CE184+'DEPRECATED - DT-Prelim Calcs'!$C$11</f>
        <v>724</v>
      </c>
      <c r="CF185" s="2">
        <f>CP185/'Drive Train'!$F$35</f>
        <v>0.57999999999999996</v>
      </c>
      <c r="CG185" s="36">
        <f>CN185*12*60/(PI() * 'Drive Train'!$F$15)/CF$2*CF185</f>
        <v>-29787.684184590962</v>
      </c>
      <c r="CH185" s="2">
        <f>('DEPRECATED - DT-Prelim Calcs'!$C$6*CF185-CG185)/('DEPRECATED - DT-Prelim Calcs'!$C$6*CF185)*'DEPRECATED - DT-Prelim Calcs'!$C$7*CF185</f>
        <v>24.617416116885835</v>
      </c>
      <c r="CI185" s="43">
        <f>CH185/'DEPRECATED - DT-Prelim Calcs'!$C$7*('DEPRECATED - DT-Prelim Calcs'!$C$8-'DEPRECATED - DT-Prelim Calcs'!$C$9)+'DEPRECATED - DT-Prelim Calcs'!$C$9</f>
        <v>1342.5980421885565</v>
      </c>
      <c r="CJ185" s="43">
        <f t="shared" si="192"/>
        <v>93</v>
      </c>
      <c r="CK185" s="2">
        <f t="shared" si="218"/>
        <v>1.2396743342100003</v>
      </c>
      <c r="CL185" s="43">
        <f>CK185*'DEPRECATED - DT-Prelim Calcs'!$C$21/CF$2/'DEPRECATED - DT-Prelim Calcs'!$C$19/'DEPRECATED - DT-Prelim Calcs'!$C$18*3.39*'DEPRECATED - DT-Prelim Calcs'!$C$20</f>
        <v>29.053734754561205</v>
      </c>
      <c r="CM185" s="36">
        <f t="shared" si="219"/>
        <v>0</v>
      </c>
      <c r="CN185" s="43">
        <f>CL184*'DEPRECATED - DT-Prelim Calcs'!$C$11+CN184</f>
        <v>-128.05250383383122</v>
      </c>
      <c r="CO185" s="43">
        <f>CO184+0.5*CL185*'DEPRECATED - DT-Prelim Calcs'!$C$11^2+CN185*'DEPRECATED - DT-Prelim Calcs'!$C$11</f>
        <v>-423550.97242936859</v>
      </c>
      <c r="CP185" s="43">
        <f>MIN('Drive Train'!$F$35-CJ184*'DEPRECATED - DT-Prelim Calcs'!$C$21*'Drive Train'!$F$39,CP184+CJ$2)</f>
        <v>7.1920000000000002</v>
      </c>
      <c r="CQ185" s="43">
        <f>'Drive Train'!$F$35-CJ185*'DEPRECATED - DT-Prelim Calcs'!$C$21*'Drive Train'!$F$39</f>
        <v>7.1920000000000002</v>
      </c>
      <c r="CR185" s="1">
        <f>IF(CO185&gt;='Drive Train'!$F$29,1,0)</f>
        <v>0</v>
      </c>
      <c r="CS185" s="43">
        <f t="shared" si="220"/>
        <v>103.33333333333333</v>
      </c>
      <c r="CT185" s="49">
        <f>CT184+'DEPRECATED - DT-Prelim Calcs'!$C$11</f>
        <v>724</v>
      </c>
      <c r="CU185" s="2">
        <f>DE185/'Drive Train'!$F$35</f>
        <v>0.57999999999999996</v>
      </c>
      <c r="CV185" s="36">
        <f>DC185*12*60/(PI() * 'Drive Train'!$F$15)/CU$2*CU185</f>
        <v>-1571.9589490852886</v>
      </c>
      <c r="CW185" s="2">
        <f>('DEPRECATED - DT-Prelim Calcs'!$C$6*CU185-CV185)/('DEPRECATED - DT-Prelim Calcs'!$C$6*CU185)*'DEPRECATED - DT-Prelim Calcs'!$C$7*CU185</f>
        <v>3.8757622995626968</v>
      </c>
      <c r="CX185" s="43">
        <f>CW185/'DEPRECATED - DT-Prelim Calcs'!$C$7*('DEPRECATED - DT-Prelim Calcs'!$C$8-'DEPRECATED - DT-Prelim Calcs'!$C$9)+'DEPRECATED - DT-Prelim Calcs'!$C$9</f>
        <v>212.64227452841556</v>
      </c>
      <c r="CY185" s="43">
        <f t="shared" si="193"/>
        <v>93</v>
      </c>
      <c r="CZ185" s="2">
        <f t="shared" si="221"/>
        <v>1.0413264407364002</v>
      </c>
      <c r="DA185" s="43">
        <f>CZ185*'DEPRECATED - DT-Prelim Calcs'!$C$21/CU$2/'DEPRECATED - DT-Prelim Calcs'!$C$19/'DEPRECATED - DT-Prelim Calcs'!$C$18*3.39*'DEPRECATED - DT-Prelim Calcs'!$C$20</f>
        <v>29.053734754561201</v>
      </c>
      <c r="DB185" s="36">
        <f t="shared" si="222"/>
        <v>0</v>
      </c>
      <c r="DC185" s="43">
        <f>DA184*'DEPRECATED - DT-Prelim Calcs'!$C$11+DC184</f>
        <v>-5.6763846967713505</v>
      </c>
      <c r="DD185" s="43">
        <f>DD184+0.5*DA185*'DEPRECATED - DT-Prelim Calcs'!$C$11^2+DC185*'DEPRECATED - DT-Prelim Calcs'!$C$11</f>
        <v>-709429.67290621076</v>
      </c>
      <c r="DE185" s="43">
        <f>MIN('Drive Train'!$F$35-CY184*'DEPRECATED - DT-Prelim Calcs'!$C$21*'Drive Train'!$F$39,DE184+CY$2)</f>
        <v>7.1920000000000002</v>
      </c>
      <c r="DF185" s="43">
        <f>'Drive Train'!$F$35-CY185*'DEPRECATED - DT-Prelim Calcs'!$C$21*'Drive Train'!$F$39</f>
        <v>7.1920000000000002</v>
      </c>
      <c r="DG185" s="1">
        <f>IF(DD185&gt;='Drive Train'!$F$29,1,0)</f>
        <v>0</v>
      </c>
      <c r="DH185" s="43">
        <f t="shared" si="223"/>
        <v>103.33333333333333</v>
      </c>
      <c r="DI185" s="49">
        <f>DI184+'DEPRECATED - DT-Prelim Calcs'!$C$11</f>
        <v>724</v>
      </c>
      <c r="DJ185" s="2">
        <f>DT185/'Drive Train'!$F$35</f>
        <v>0.57999999999999996</v>
      </c>
      <c r="DK185" s="36">
        <f>DR185*12*60/(PI() * 'Drive Train'!$F$15)/DJ$2*DJ185</f>
        <v>21471.21862681922</v>
      </c>
      <c r="DL185" s="2">
        <f>('DEPRECATED - DT-Prelim Calcs'!$C$6*DJ185-DK185)/('DEPRECATED - DT-Prelim Calcs'!$C$6*DJ185)*'DEPRECATED - DT-Prelim Calcs'!$C$7*DJ185</f>
        <v>-13.063501467050497</v>
      </c>
      <c r="DM185" s="43">
        <f>DL185/'DEPRECATED - DT-Prelim Calcs'!$C$7*('DEPRECATED - DT-Prelim Calcs'!$C$8-'DEPRECATED - DT-Prelim Calcs'!$C$9)+'DEPRECATED - DT-Prelim Calcs'!$C$9</f>
        <v>-710.16836350349718</v>
      </c>
      <c r="DN185" s="43">
        <f t="shared" si="194"/>
        <v>-710.16836350349718</v>
      </c>
      <c r="DO185" s="2">
        <f t="shared" si="224"/>
        <v>-15.955257186808236</v>
      </c>
      <c r="DP185" s="43">
        <f>DO185*'DEPRECATED - DT-Prelim Calcs'!$C$21/DJ$2/'DEPRECATED - DT-Prelim Calcs'!$C$19/'DEPRECATED - DT-Prelim Calcs'!$C$18*3.39*'DEPRECATED - DT-Prelim Calcs'!$C$20</f>
        <v>-516.3888660173435</v>
      </c>
      <c r="DQ185" s="36">
        <f t="shared" si="225"/>
        <v>1</v>
      </c>
      <c r="DR185" s="43">
        <f>DP184*'DEPRECATED - DT-Prelim Calcs'!$C$11+DR184</f>
        <v>66.838904777680938</v>
      </c>
      <c r="DS185" s="43">
        <f>DS184+0.5*DP185*'DEPRECATED - DT-Prelim Calcs'!$C$11^2+DR185*'DEPRECATED - DT-Prelim Calcs'!$C$11</f>
        <v>-1178605.5936029525</v>
      </c>
      <c r="DT185" s="43">
        <f>MIN('Drive Train'!$F$35-DN184*'DEPRECATED - DT-Prelim Calcs'!$C$21*'Drive Train'!$F$39,DT184+DN$2)</f>
        <v>7.1920000000000002</v>
      </c>
      <c r="DU185" s="43">
        <f>'Drive Train'!$F$35-DN185*'DEPRECATED - DT-Prelim Calcs'!$C$21*'Drive Train'!$F$39</f>
        <v>52.169428356195844</v>
      </c>
      <c r="DV185" s="1">
        <f>IF(DS185&gt;='Drive Train'!$F$29,1,0)</f>
        <v>0</v>
      </c>
      <c r="DW185" s="43">
        <f t="shared" si="226"/>
        <v>-789.0759594483302</v>
      </c>
      <c r="DX185" s="49">
        <f>DX184+'DEPRECATED - DT-Prelim Calcs'!$C$11</f>
        <v>724</v>
      </c>
      <c r="DY185" s="2">
        <f>EI185/'Drive Train'!$F$35</f>
        <v>0.57999999999999996</v>
      </c>
      <c r="DZ185" s="36">
        <f>EG185*12*60/(PI() * 'Drive Train'!$F$15)/DY$2*DY185</f>
        <v>-974923.22486329533</v>
      </c>
      <c r="EA185" s="2">
        <f>('DEPRECATED - DT-Prelim Calcs'!$C$6*DY185-DZ185)/('DEPRECATED - DT-Prelim Calcs'!$C$6*DY185)*'DEPRECATED - DT-Prelim Calcs'!$C$7*DY185</f>
        <v>719.39573677254793</v>
      </c>
      <c r="EB185" s="43">
        <f>EA185/'DEPRECATED - DT-Prelim Calcs'!$C$7*('DEPRECATED - DT-Prelim Calcs'!$C$8-'DEPRECATED - DT-Prelim Calcs'!$C$9)+'DEPRECATED - DT-Prelim Calcs'!$C$9</f>
        <v>39192.461779400001</v>
      </c>
      <c r="EC185" s="43">
        <f t="shared" si="195"/>
        <v>93</v>
      </c>
      <c r="ED185" s="2">
        <f t="shared" si="227"/>
        <v>0.78888366722454539</v>
      </c>
      <c r="EE185" s="43">
        <f>ED185*'DEPRECATED - DT-Prelim Calcs'!$C$21/DY$2/'DEPRECATED - DT-Prelim Calcs'!$C$19/'DEPRECATED - DT-Prelim Calcs'!$C$18*3.39*'DEPRECATED - DT-Prelim Calcs'!$C$20</f>
        <v>29.053734754561201</v>
      </c>
      <c r="EF185" s="36">
        <f t="shared" si="228"/>
        <v>0</v>
      </c>
      <c r="EG185" s="43">
        <f>EE184*'DEPRECATED - DT-Prelim Calcs'!$C$11+EG184</f>
        <v>-2667.0251141105873</v>
      </c>
      <c r="EH185" s="43">
        <f>EH184+0.5*EE185*'DEPRECATED - DT-Prelim Calcs'!$C$11^2+EG185*'DEPRECATED - DT-Prelim Calcs'!$C$11</f>
        <v>-1238212.5552663836</v>
      </c>
      <c r="EI185" s="43">
        <f>MIN('Drive Train'!$F$35-EC184*'DEPRECATED - DT-Prelim Calcs'!$C$21*'Drive Train'!$F$39,EI184+EC$2)</f>
        <v>7.1920000000000002</v>
      </c>
      <c r="EJ185" s="43">
        <f>'Drive Train'!$F$35-EC185*'DEPRECATED - DT-Prelim Calcs'!$C$21*'Drive Train'!$F$39</f>
        <v>7.1920000000000002</v>
      </c>
      <c r="EK185" s="1">
        <f>IF(EH185&gt;='Drive Train'!$F$29,1,0)</f>
        <v>0</v>
      </c>
      <c r="EL185" s="43">
        <f t="shared" si="229"/>
        <v>103.33333333333333</v>
      </c>
      <c r="EM185" s="49">
        <f>EM184+'DEPRECATED - DT-Prelim Calcs'!$C$11</f>
        <v>724</v>
      </c>
      <c r="EN185" s="2">
        <f>EX185/'Drive Train'!$F$35</f>
        <v>0.57999999999999996</v>
      </c>
      <c r="EO185" s="36">
        <f>EV185*12*60/(PI() * 'Drive Train'!$F$15)/EN$2*EN185</f>
        <v>-798768.71776537003</v>
      </c>
      <c r="EP185" s="2">
        <f>('DEPRECATED - DT-Prelim Calcs'!$C$6*EN185-EO185)/('DEPRECATED - DT-Prelim Calcs'!$C$6*EN185)*'DEPRECATED - DT-Prelim Calcs'!$C$7*EN185</f>
        <v>589.90284675855571</v>
      </c>
      <c r="EQ185" s="43">
        <f>EP185/'DEPRECATED - DT-Prelim Calcs'!$C$7*('DEPRECATED - DT-Prelim Calcs'!$C$8-'DEPRECATED - DT-Prelim Calcs'!$C$9)+'DEPRECATED - DT-Prelim Calcs'!$C$9</f>
        <v>32137.998368189972</v>
      </c>
      <c r="ER185" s="43">
        <f t="shared" si="196"/>
        <v>93</v>
      </c>
      <c r="ES185" s="2">
        <f t="shared" si="230"/>
        <v>0.7035989464435134</v>
      </c>
      <c r="ET185" s="43">
        <f>ES185*'DEPRECATED - DT-Prelim Calcs'!$C$21/EN$2/'DEPRECATED - DT-Prelim Calcs'!$C$19/'DEPRECATED - DT-Prelim Calcs'!$C$18*3.39*'DEPRECATED - DT-Prelim Calcs'!$C$20</f>
        <v>29.053734754561201</v>
      </c>
      <c r="EU185" s="36">
        <f t="shared" si="231"/>
        <v>0</v>
      </c>
      <c r="EV185" s="43">
        <f>ET184*'DEPRECATED - DT-Prelim Calcs'!$C$11+EV184</f>
        <v>-1948.9017828898923</v>
      </c>
      <c r="EW185" s="43">
        <f>EW184+0.5*ET185*'DEPRECATED - DT-Prelim Calcs'!$C$11^2+EV185*'DEPRECATED - DT-Prelim Calcs'!$C$11</f>
        <v>-2126502.1366536226</v>
      </c>
      <c r="EX185" s="43">
        <f>MIN('Drive Train'!$F$35-ER184*'DEPRECATED - DT-Prelim Calcs'!$C$21*'Drive Train'!$F$39,EX184+ER$2)</f>
        <v>7.1920000000000002</v>
      </c>
      <c r="EY185" s="43">
        <f>'Drive Train'!$F$35-ER185*'DEPRECATED - DT-Prelim Calcs'!$C$21*'Drive Train'!$F$39</f>
        <v>7.1920000000000002</v>
      </c>
      <c r="EZ185" s="1">
        <f>IF(EW185&gt;='Drive Train'!$F$29,1,0)</f>
        <v>0</v>
      </c>
      <c r="FA185" s="43">
        <f t="shared" si="232"/>
        <v>103.33333333333333</v>
      </c>
      <c r="FB185" s="49">
        <f>FB184+'DEPRECATED - DT-Prelim Calcs'!$C$11</f>
        <v>724</v>
      </c>
      <c r="FC185" s="2">
        <f>FM185/'Drive Train'!$F$35</f>
        <v>0.57999999999999996</v>
      </c>
      <c r="FD185" s="36">
        <f>FK185*12*60/(PI() * 'Drive Train'!$F$15)/FC$2*FC185</f>
        <v>-1233410.7255447088</v>
      </c>
      <c r="FE185" s="2">
        <f>('DEPRECATED - DT-Prelim Calcs'!$C$6*FC185-FD185)/('DEPRECATED - DT-Prelim Calcs'!$C$6*FC185)*'DEPRECATED - DT-Prelim Calcs'!$C$7*FC185</f>
        <v>909.41241047095377</v>
      </c>
      <c r="FF185" s="43">
        <f>FE185/'DEPRECATED - DT-Prelim Calcs'!$C$7*('DEPRECATED - DT-Prelim Calcs'!$C$8-'DEPRECATED - DT-Prelim Calcs'!$C$9)+'DEPRECATED - DT-Prelim Calcs'!$C$9</f>
        <v>49544.116391328076</v>
      </c>
      <c r="FG185" s="43">
        <f t="shared" si="197"/>
        <v>93</v>
      </c>
      <c r="FH185" s="2">
        <f t="shared" si="233"/>
        <v>0.63495514679048781</v>
      </c>
      <c r="FI185" s="43">
        <f>FH185*'DEPRECATED - DT-Prelim Calcs'!$C$21/FC$2/'DEPRECATED - DT-Prelim Calcs'!$C$19/'DEPRECATED - DT-Prelim Calcs'!$C$18*3.39*'DEPRECATED - DT-Prelim Calcs'!$C$20</f>
        <v>29.053734754561205</v>
      </c>
      <c r="FJ185" s="36">
        <f t="shared" si="234"/>
        <v>0</v>
      </c>
      <c r="FK185" s="43">
        <f>FI184*'DEPRECATED - DT-Prelim Calcs'!$C$11+FK184</f>
        <v>-2715.7794184399454</v>
      </c>
      <c r="FL185" s="43">
        <f>FL184+0.5*FI185*'DEPRECATED - DT-Prelim Calcs'!$C$11^2+FK185*'DEPRECATED - DT-Prelim Calcs'!$C$11</f>
        <v>-2644379.1146841003</v>
      </c>
      <c r="FM185" s="43">
        <f>MIN('Drive Train'!$F$35-FG184*'DEPRECATED - DT-Prelim Calcs'!$C$21*'Drive Train'!$F$39,FM184+FG$2)</f>
        <v>7.1920000000000002</v>
      </c>
      <c r="FN185" s="43">
        <f>'Drive Train'!$F$35-FG185*'DEPRECATED - DT-Prelim Calcs'!$C$21*'Drive Train'!$F$39</f>
        <v>7.1920000000000002</v>
      </c>
      <c r="FO185" s="1">
        <f>IF(FL185&gt;='Drive Train'!$F$29,1,0)</f>
        <v>0</v>
      </c>
      <c r="FP185" s="43">
        <f t="shared" si="235"/>
        <v>103.33333333333333</v>
      </c>
      <c r="FQ185" s="49">
        <f>FQ184+'DEPRECATED - DT-Prelim Calcs'!$C$11</f>
        <v>724</v>
      </c>
      <c r="FR185" s="2">
        <f>GB185/'Drive Train'!$F$35</f>
        <v>0.57999999999999996</v>
      </c>
      <c r="FS185" s="36">
        <f>FZ185*12*60/(PI() * 'Drive Train'!$F$15)/FR$2*FR185</f>
        <v>-173085.79566514704</v>
      </c>
      <c r="FT185" s="2">
        <f>('DEPRECATED - DT-Prelim Calcs'!$C$6*FR185-FS185)/('DEPRECATED - DT-Prelim Calcs'!$C$6*FR185)*'DEPRECATED - DT-Prelim Calcs'!$C$7*FR185</f>
        <v>129.95725041842314</v>
      </c>
      <c r="FU185" s="43">
        <f>FT185/'DEPRECATED - DT-Prelim Calcs'!$C$7*('DEPRECATED - DT-Prelim Calcs'!$C$8-'DEPRECATED - DT-Prelim Calcs'!$C$9)+'DEPRECATED - DT-Prelim Calcs'!$C$9</f>
        <v>7081.2606571230508</v>
      </c>
      <c r="FV185" s="43">
        <f t="shared" si="198"/>
        <v>93</v>
      </c>
      <c r="FW185" s="2">
        <f t="shared" si="236"/>
        <v>0.57851468929799987</v>
      </c>
      <c r="FX185" s="43">
        <f>FW185*'DEPRECATED - DT-Prelim Calcs'!$C$21/FR$2/'DEPRECATED - DT-Prelim Calcs'!$C$19/'DEPRECATED - DT-Prelim Calcs'!$C$18*3.39*'DEPRECATED - DT-Prelim Calcs'!$C$20</f>
        <v>29.053734754561201</v>
      </c>
      <c r="FY185" s="36">
        <f t="shared" si="237"/>
        <v>0</v>
      </c>
      <c r="FZ185" s="43">
        <f>FX184*'DEPRECATED - DT-Prelim Calcs'!$C$11+FZ184</f>
        <v>-347.23184170010848</v>
      </c>
      <c r="GA185" s="43">
        <f>GA184+0.5*FX185*'DEPRECATED - DT-Prelim Calcs'!$C$11^2+FZ185*'DEPRECATED - DT-Prelim Calcs'!$C$11</f>
        <v>-2658840.3202560926</v>
      </c>
      <c r="GB185" s="43">
        <f>MIN('Drive Train'!$F$35-FV184*'DEPRECATED - DT-Prelim Calcs'!$C$21*'Drive Train'!$F$39,GB184+FV$2)</f>
        <v>7.1920000000000002</v>
      </c>
      <c r="GC185" s="43">
        <f>'Drive Train'!$F$35-FV185*'DEPRECATED - DT-Prelim Calcs'!$C$21*'Drive Train'!$F$39</f>
        <v>7.1920000000000002</v>
      </c>
      <c r="GD185" s="1">
        <f>IF(GA185&gt;='Drive Train'!$F$29,1,0)</f>
        <v>0</v>
      </c>
      <c r="GE185" s="43">
        <f t="shared" si="238"/>
        <v>103.33333333333333</v>
      </c>
      <c r="GF185" s="49">
        <f>GF184+'DEPRECATED - DT-Prelim Calcs'!$C$11</f>
        <v>724</v>
      </c>
      <c r="GG185" s="2">
        <f>GQ185/'Drive Train'!$F$35</f>
        <v>0.86451612903225805</v>
      </c>
      <c r="GH185" s="36">
        <f>GO185*12*60/(PI() * 'Drive Train'!$F$15)/GG$2*GG185</f>
        <v>-7836.3261719159336</v>
      </c>
      <c r="GI185" s="2">
        <f>('DEPRECATED - DT-Prelim Calcs'!$C$6*GG185-GH185)/('DEPRECATED - DT-Prelim Calcs'!$C$6*GG185)*'DEPRECATED - DT-Prelim Calcs'!$C$7*GG185</f>
        <v>9.8151401665226903</v>
      </c>
      <c r="GJ185" s="43">
        <f>GI185/'DEPRECATED - DT-Prelim Calcs'!$C$7*('DEPRECATED - DT-Prelim Calcs'!$C$8-'DEPRECATED - DT-Prelim Calcs'!$C$9)+'DEPRECATED - DT-Prelim Calcs'!$C$9</f>
        <v>536.20539713146002</v>
      </c>
      <c r="GK185" s="43">
        <f t="shared" si="239"/>
        <v>29.999999999999982</v>
      </c>
      <c r="GL185" s="2">
        <f t="shared" si="240"/>
        <v>1.2312143470337638</v>
      </c>
      <c r="GM185" s="43">
        <f>GL185*'DEPRECATED - DT-Prelim Calcs'!$C$21/GG$2/'DEPRECATED - DT-Prelim Calcs'!$C$19/'DEPRECATED - DT-Prelim Calcs'!$C$18*3.39*'DEPRECATED - DT-Prelim Calcs'!$C$20</f>
        <v>24.733252742906906</v>
      </c>
      <c r="GN185" s="36">
        <f t="shared" si="241"/>
        <v>0</v>
      </c>
      <c r="GO185" s="43">
        <f>GM184*'DEPRECATED - DT-Prelim Calcs'!$C$11+GO184</f>
        <v>-26.367291553260102</v>
      </c>
      <c r="GP185" s="43">
        <f>GP184+0.5*GM185*'DEPRECATED - DT-Prelim Calcs'!$C$11^2+GO185*'DEPRECATED - DT-Prelim Calcs'!$C$11</f>
        <v>-241545.90297292711</v>
      </c>
      <c r="GQ185" s="43">
        <f>MIN('Drive Train'!$F$35-GK184*'DEPRECATED - DT-Prelim Calcs'!$C$21*'Drive Train'!$F$39,GQ184+GK$2)</f>
        <v>10.72</v>
      </c>
      <c r="GR185" s="43">
        <f>'Drive Train'!$F$35-GK185*'DEPRECATED - DT-Prelim Calcs'!$C$21*'Drive Train'!$F$39</f>
        <v>10.72</v>
      </c>
      <c r="GS185" s="1">
        <f>IF(GP185&gt;='Drive Train'!$F$29,1,0)</f>
        <v>0</v>
      </c>
      <c r="GT185" s="43">
        <f t="shared" si="242"/>
        <v>33.333333333333314</v>
      </c>
      <c r="GU185" s="49">
        <f>GU184+'DEPRECATED - DT-Prelim Calcs'!$C$11</f>
        <v>724</v>
      </c>
      <c r="GV185" s="2">
        <f>HF185/'Drive Train'!$F$35</f>
        <v>0.84946236559139798</v>
      </c>
      <c r="GW185" s="36">
        <f>HD185*12*60/(PI() * 'Drive Train'!$F$15)/GV$2*GV185</f>
        <v>-83451.602595317323</v>
      </c>
      <c r="GX185" s="2">
        <f>('DEPRECATED - DT-Prelim Calcs'!$C$6*GV185-GW185)/('DEPRECATED - DT-Prelim Calcs'!$C$6*GV185)*'DEPRECATED - DT-Prelim Calcs'!$C$7*GV185</f>
        <v>65.330062534128075</v>
      </c>
      <c r="GY185" s="43">
        <f>GX185/'DEPRECATED - DT-Prelim Calcs'!$C$7*('DEPRECATED - DT-Prelim Calcs'!$C$8-'DEPRECATED - DT-Prelim Calcs'!$C$9)+'DEPRECATED - DT-Prelim Calcs'!$C$9</f>
        <v>3560.5257947696632</v>
      </c>
      <c r="GZ185" s="43">
        <f t="shared" si="199"/>
        <v>33.333333333333314</v>
      </c>
      <c r="HA185" s="2">
        <f t="shared" si="243"/>
        <v>1.4462867232450001</v>
      </c>
      <c r="HB185" s="43">
        <f>HA185*'DEPRECATED - DT-Prelim Calcs'!$C$21/GV$2/'DEPRECATED - DT-Prelim Calcs'!$C$19/'DEPRECATED - DT-Prelim Calcs'!$C$18*3.39*'DEPRECATED - DT-Prelim Calcs'!$C$20</f>
        <v>29.053734754561201</v>
      </c>
      <c r="HC185" s="36">
        <f t="shared" si="244"/>
        <v>0</v>
      </c>
      <c r="HD185" s="43">
        <f>HB184*'DEPRECATED - DT-Prelim Calcs'!$C$11+HD184</f>
        <v>-285.7700137466968</v>
      </c>
      <c r="HE185" s="43">
        <f>HE184+0.5*HB185*'DEPRECATED - DT-Prelim Calcs'!$C$11^2+HD185*'DEPRECATED - DT-Prelim Calcs'!$C$11</f>
        <v>-247715.99520041459</v>
      </c>
      <c r="HF185" s="43">
        <f>MIN('Drive Train'!$F$35-GZ184*'DEPRECATED - DT-Prelim Calcs'!$C$21*'Drive Train'!$F$39,HF184+GZ$2)</f>
        <v>10.533333333333335</v>
      </c>
      <c r="HG185" s="43">
        <f>'Drive Train'!$F$35-GZ185*'DEPRECATED - DT-Prelim Calcs'!$C$21*'Drive Train'!$F$39</f>
        <v>10.533333333333335</v>
      </c>
      <c r="HH185" s="1">
        <f>IF(HE185&gt;='Drive Train'!$F$29,1,0)</f>
        <v>0</v>
      </c>
      <c r="HI185" s="43">
        <f t="shared" si="245"/>
        <v>37.037037037037017</v>
      </c>
      <c r="HJ185" s="49">
        <f>HJ184+'DEPRECATED - DT-Prelim Calcs'!$C$11</f>
        <v>724</v>
      </c>
      <c r="HK185" s="2">
        <f>HU185/'Drive Train'!$F$35</f>
        <v>0.83440860215053769</v>
      </c>
      <c r="HL185" s="36">
        <f>HS185*12*60/(PI() * 'Drive Train'!$F$15)/HK$2*HK185</f>
        <v>7472.6757144899302</v>
      </c>
      <c r="HM185" s="2">
        <f>('DEPRECATED - DT-Prelim Calcs'!$C$6*HK185-HL185)/('DEPRECATED - DT-Prelim Calcs'!$C$6*HK185)*'DEPRECATED - DT-Prelim Calcs'!$C$7*HK185</f>
        <v>-1.5798601921142561</v>
      </c>
      <c r="HN185" s="43">
        <f>HM185/'DEPRECATED - DT-Prelim Calcs'!$C$7*('DEPRECATED - DT-Prelim Calcs'!$C$8-'DEPRECATED - DT-Prelim Calcs'!$C$9)+'DEPRECATED - DT-Prelim Calcs'!$C$9</f>
        <v>-84.56701046592589</v>
      </c>
      <c r="HO185" s="43">
        <f t="shared" si="200"/>
        <v>-84.56701046592589</v>
      </c>
      <c r="HP185" s="2">
        <f t="shared" si="246"/>
        <v>-2.2794287244162157</v>
      </c>
      <c r="HQ185" s="43">
        <f>HP185*'DEPRECATED - DT-Prelim Calcs'!$C$21/HK$2/'DEPRECATED - DT-Prelim Calcs'!$C$19/'DEPRECATED - DT-Prelim Calcs'!$C$18*3.39*'DEPRECATED - DT-Prelim Calcs'!$C$20</f>
        <v>-45.790310100148716</v>
      </c>
      <c r="HR185" s="36">
        <f t="shared" si="247"/>
        <v>1</v>
      </c>
      <c r="HS185" s="43">
        <f>HQ184*'DEPRECATED - DT-Prelim Calcs'!$C$11+HS184</f>
        <v>26.050944907872037</v>
      </c>
      <c r="HT185" s="43">
        <f>HT184+0.5*HQ185*'DEPRECATED - DT-Prelim Calcs'!$C$11^2+HS185*'DEPRECATED - DT-Prelim Calcs'!$C$11</f>
        <v>-258063.19611143577</v>
      </c>
      <c r="HU185" s="43">
        <f>MIN('Drive Train'!$F$35-HO184*'DEPRECATED - DT-Prelim Calcs'!$C$21*'Drive Train'!$F$39,HU184+HO$2)</f>
        <v>10.346666666666668</v>
      </c>
      <c r="HV185" s="43">
        <f>'Drive Train'!$F$35-HO185*'DEPRECATED - DT-Prelim Calcs'!$C$21*'Drive Train'!$F$39</f>
        <v>17.135752586091851</v>
      </c>
      <c r="HW185" s="1">
        <f>IF(HT185&gt;='Drive Train'!$F$29,1,0)</f>
        <v>0</v>
      </c>
      <c r="HX185" s="43">
        <f t="shared" si="248"/>
        <v>-93.963344962139885</v>
      </c>
      <c r="HY185" s="49">
        <f>HY184+'DEPRECATED - DT-Prelim Calcs'!$C$11</f>
        <v>724</v>
      </c>
      <c r="HZ185" s="2">
        <f>IJ185/'Drive Train'!$F$35</f>
        <v>0.8193548387096774</v>
      </c>
      <c r="IA185" s="36">
        <f>IH185*12*60/(PI() * 'Drive Train'!$F$15)/HZ$2*HZ185</f>
        <v>-191702.91982426174</v>
      </c>
      <c r="IB185" s="2">
        <f>('DEPRECATED - DT-Prelim Calcs'!$C$6*HZ185-IA185)/('DEPRECATED - DT-Prelim Calcs'!$C$6*HZ185)*'DEPRECATED - DT-Prelim Calcs'!$C$7*HZ185</f>
        <v>144.76545350009818</v>
      </c>
      <c r="IC185" s="43">
        <f>IB185/'DEPRECATED - DT-Prelim Calcs'!$C$7*('DEPRECATED - DT-Prelim Calcs'!$C$8-'DEPRECATED - DT-Prelim Calcs'!$C$9)+'DEPRECATED - DT-Prelim Calcs'!$C$9</f>
        <v>7887.9761981396769</v>
      </c>
      <c r="ID185" s="43">
        <f t="shared" si="201"/>
        <v>39.999999999999986</v>
      </c>
      <c r="IE185" s="2">
        <f t="shared" si="249"/>
        <v>1.4462867232450001</v>
      </c>
      <c r="IF185" s="43">
        <f>IE185*'DEPRECATED - DT-Prelim Calcs'!$C$21/HZ$2/'DEPRECATED - DT-Prelim Calcs'!$C$19/'DEPRECATED - DT-Prelim Calcs'!$C$18*3.39*'DEPRECATED - DT-Prelim Calcs'!$C$20</f>
        <v>29.053734754561201</v>
      </c>
      <c r="IG185" s="36">
        <f t="shared" si="250"/>
        <v>0</v>
      </c>
      <c r="IH185" s="43">
        <f>IF184*'DEPRECATED - DT-Prelim Calcs'!$C$11+IH184</f>
        <v>-680.58570364319155</v>
      </c>
      <c r="II185" s="43">
        <f>II184+0.5*IF185*'DEPRECATED - DT-Prelim Calcs'!$C$11^2+IH185*'DEPRECATED - DT-Prelim Calcs'!$C$11</f>
        <v>-246638.05548813977</v>
      </c>
      <c r="IJ185" s="43">
        <f>MIN('Drive Train'!$F$35-ID184*'DEPRECATED - DT-Prelim Calcs'!$C$21*'Drive Train'!$F$39,IJ184+ID$2)</f>
        <v>10.16</v>
      </c>
      <c r="IK185" s="43">
        <f>'Drive Train'!$F$35-ID185*'DEPRECATED - DT-Prelim Calcs'!$C$21*'Drive Train'!$F$39</f>
        <v>10.16</v>
      </c>
      <c r="IL185" s="1">
        <f>IF(II185&gt;='Drive Train'!$F$29,1,0)</f>
        <v>0</v>
      </c>
      <c r="IM185" s="43">
        <f t="shared" si="251"/>
        <v>44.444444444444429</v>
      </c>
      <c r="IN185" s="49">
        <f>IN184+'DEPRECATED - DT-Prelim Calcs'!$C$11</f>
        <v>724</v>
      </c>
      <c r="IO185" s="2">
        <f>IY185/'Drive Train'!$F$35</f>
        <v>0.80430107526881722</v>
      </c>
      <c r="IP185" s="36">
        <f>IW185*12*60/(PI() * 'Drive Train'!$F$15)/IO$2*IO185</f>
        <v>-14069.31711528358</v>
      </c>
      <c r="IQ185" s="2">
        <f>('DEPRECATED - DT-Prelim Calcs'!$C$6*IO185-IP185)/('DEPRECATED - DT-Prelim Calcs'!$C$6*IO185)*'DEPRECATED - DT-Prelim Calcs'!$C$7*IO185</f>
        <v>14.114663778227056</v>
      </c>
      <c r="IR185" s="43">
        <f>IQ185/'DEPRECATED - DT-Prelim Calcs'!$C$7*('DEPRECATED - DT-Prelim Calcs'!$C$8-'DEPRECATED - DT-Prelim Calcs'!$C$9)+'DEPRECATED - DT-Prelim Calcs'!$C$9</f>
        <v>770.43317597804105</v>
      </c>
      <c r="IS185" s="43">
        <f t="shared" si="202"/>
        <v>43.333333333333321</v>
      </c>
      <c r="IT185" s="2">
        <f t="shared" si="252"/>
        <v>1.4462867232450001</v>
      </c>
      <c r="IU185" s="43">
        <f>IT185*'DEPRECATED - DT-Prelim Calcs'!$C$21/IO$2/'DEPRECATED - DT-Prelim Calcs'!$C$19/'DEPRECATED - DT-Prelim Calcs'!$C$18*3.39*'DEPRECATED - DT-Prelim Calcs'!$C$20</f>
        <v>29.053734754561201</v>
      </c>
      <c r="IV185" s="36">
        <f t="shared" si="253"/>
        <v>0</v>
      </c>
      <c r="IW185" s="43">
        <f>IU184*'DEPRECATED - DT-Prelim Calcs'!$C$11+IW184</f>
        <v>-50.883911244890115</v>
      </c>
      <c r="IX185" s="43">
        <f>IX184+0.5*IU185*'DEPRECATED - DT-Prelim Calcs'!$C$11^2+IW185*'DEPRECATED - DT-Prelim Calcs'!$C$11</f>
        <v>-310306.57151119696</v>
      </c>
      <c r="IY185" s="43">
        <f>MIN('Drive Train'!$F$35-IS184*'DEPRECATED - DT-Prelim Calcs'!$C$21*'Drive Train'!$F$39,IY184+IS$2)</f>
        <v>9.9733333333333345</v>
      </c>
      <c r="IZ185" s="43">
        <f>'Drive Train'!$F$35-IS185*'DEPRECATED - DT-Prelim Calcs'!$C$21*'Drive Train'!$F$39</f>
        <v>9.9733333333333345</v>
      </c>
      <c r="JA185" s="1">
        <f>IF(IX185&gt;='Drive Train'!$F$29,1,0)</f>
        <v>0</v>
      </c>
      <c r="JB185" s="43">
        <f t="shared" si="254"/>
        <v>48.148148148148138</v>
      </c>
      <c r="JC185" s="49">
        <f>JC184+'DEPRECATED - DT-Prelim Calcs'!$C$11</f>
        <v>724</v>
      </c>
      <c r="JD185" s="2">
        <f>JN185/'Drive Train'!$F$35</f>
        <v>0.78924731182795704</v>
      </c>
      <c r="JE185" s="36">
        <f>JL185*12*60/(PI() * 'Drive Train'!$F$15)/JD$2*JD185</f>
        <v>958.67735173862536</v>
      </c>
      <c r="JF185" s="2">
        <f>('DEPRECATED - DT-Prelim Calcs'!$C$6*JD185-JE185)/('DEPRECATED - DT-Prelim Calcs'!$C$6*JD185)*'DEPRECATED - DT-Prelim Calcs'!$C$7*JD185</f>
        <v>2.9968368549097719</v>
      </c>
      <c r="JG185" s="43">
        <f>JF185/'DEPRECATED - DT-Prelim Calcs'!$C$7*('DEPRECATED - DT-Prelim Calcs'!$C$8-'DEPRECATED - DT-Prelim Calcs'!$C$9)+'DEPRECATED - DT-Prelim Calcs'!$C$9</f>
        <v>164.7605152301592</v>
      </c>
      <c r="JH185" s="43">
        <f t="shared" si="203"/>
        <v>46.666666666666657</v>
      </c>
      <c r="JI185" s="2">
        <f t="shared" si="255"/>
        <v>0.73420291659496317</v>
      </c>
      <c r="JJ185" s="43">
        <f>JI185*'DEPRECATED - DT-Prelim Calcs'!$C$21/JD$2/'DEPRECATED - DT-Prelim Calcs'!$C$19/'DEPRECATED - DT-Prelim Calcs'!$C$18*3.39*'DEPRECATED - DT-Prelim Calcs'!$C$20</f>
        <v>14.749037277279747</v>
      </c>
      <c r="JK185" s="36">
        <f t="shared" si="256"/>
        <v>0</v>
      </c>
      <c r="JL185" s="43">
        <f>JJ184*'DEPRECATED - DT-Prelim Calcs'!$C$11+JL184</f>
        <v>3.5333403529720897</v>
      </c>
      <c r="JM185" s="43">
        <f>JM184+0.5*JJ185*'DEPRECATED - DT-Prelim Calcs'!$C$11^2+JL185*'DEPRECATED - DT-Prelim Calcs'!$C$11</f>
        <v>-266820.45102691097</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103.33333333333333</v>
      </c>
      <c r="JR185" s="49">
        <f>JR184+'DEPRECATED - DT-Prelim Calcs'!$C$11</f>
        <v>724</v>
      </c>
      <c r="JS185" s="2">
        <f>KC185/'Drive Train'!$F$35</f>
        <v>0.77419354838709686</v>
      </c>
      <c r="JT185" s="36">
        <f>KA185*12*60/(PI() * 'Drive Train'!$F$15)/JS$2*JS185</f>
        <v>21375.982796495853</v>
      </c>
      <c r="JU185" s="2">
        <f>('DEPRECATED - DT-Prelim Calcs'!$C$6*JS185-JT185)/('DEPRECATED - DT-Prelim Calcs'!$C$6*JS185)*'DEPRECATED - DT-Prelim Calcs'!$C$7*JS185</f>
        <v>-12.082724940755041</v>
      </c>
      <c r="JV185" s="43">
        <f>JU185/'DEPRECATED - DT-Prelim Calcs'!$C$7*('DEPRECATED - DT-Prelim Calcs'!$C$8-'DEPRECATED - DT-Prelim Calcs'!$C$9)+'DEPRECATED - DT-Prelim Calcs'!$C$9</f>
        <v>-656.73800050381931</v>
      </c>
      <c r="JW185" s="43">
        <f t="shared" si="204"/>
        <v>-656.73800050381931</v>
      </c>
      <c r="JX185" s="2">
        <f t="shared" si="257"/>
        <v>-14.239522811694982</v>
      </c>
      <c r="JY185" s="43">
        <f>JX185*'DEPRECATED - DT-Prelim Calcs'!$C$21/JS$2/'DEPRECATED - DT-Prelim Calcs'!$C$19/'DEPRECATED - DT-Prelim Calcs'!$C$18*3.39*'DEPRECATED - DT-Prelim Calcs'!$C$20</f>
        <v>-286.05069254475006</v>
      </c>
      <c r="JZ185" s="36">
        <f t="shared" si="258"/>
        <v>1</v>
      </c>
      <c r="KA185" s="43">
        <f>JY184*'DEPRECATED - DT-Prelim Calcs'!$C$11+KA184</f>
        <v>80.316109028500335</v>
      </c>
      <c r="KB185" s="43">
        <f>KB184+0.5*JY185*'DEPRECATED - DT-Prelim Calcs'!$C$11^2+KA185*'DEPRECATED - DT-Prelim Calcs'!$C$11</f>
        <v>-289215.99032841768</v>
      </c>
      <c r="KC185" s="43">
        <f>MIN('Drive Train'!$F$35-JW184*'DEPRECATED - DT-Prelim Calcs'!$C$21*'Drive Train'!$F$39,KC184+JW$2)</f>
        <v>9.6000000000000014</v>
      </c>
      <c r="KD185" s="43">
        <f>'Drive Train'!$F$35-JW185*'DEPRECATED - DT-Prelim Calcs'!$C$21*'Drive Train'!$F$39</f>
        <v>49.177328028213878</v>
      </c>
      <c r="KE185" s="1">
        <f>IF(KB185&gt;='Drive Train'!$F$29,1,0)</f>
        <v>0</v>
      </c>
      <c r="KF185" s="43">
        <f>MIN(JV185,'DEPRECATED - DT-Prelim Calcs'!$C$10)*'DEPRECATED - DT-Prelim Calcs'!$C$11*1000/60/60</f>
        <v>-729.70888944868807</v>
      </c>
      <c r="KG185" s="49">
        <f>KG184+'DEPRECATED - DT-Prelim Calcs'!$C$11</f>
        <v>724</v>
      </c>
      <c r="KH185" s="2">
        <f>KR185/'Drive Train'!$F$35</f>
        <v>0.75913978494623657</v>
      </c>
      <c r="KI185" s="36">
        <f>KP185*12*60/(PI() * 'Drive Train'!$F$15)/KH$2*KH185</f>
        <v>-194806.69942848512</v>
      </c>
      <c r="KJ185" s="2">
        <f>('DEPRECATED - DT-Prelim Calcs'!$C$6*KH185-KI185)/('DEPRECATED - DT-Prelim Calcs'!$C$6*KH185)*'DEPRECATED - DT-Prelim Calcs'!$C$7*KH185</f>
        <v>146.76466344713381</v>
      </c>
      <c r="KK185" s="43">
        <f>KJ185/'DEPRECATED - DT-Prelim Calcs'!$C$7*('DEPRECATED - DT-Prelim Calcs'!$C$8-'DEPRECATED - DT-Prelim Calcs'!$C$9)+'DEPRECATED - DT-Prelim Calcs'!$C$9</f>
        <v>7996.888381821469</v>
      </c>
      <c r="KL185" s="43">
        <f t="shared" si="205"/>
        <v>53.333333333333329</v>
      </c>
      <c r="KM185" s="2">
        <f t="shared" si="259"/>
        <v>1.4462867232450001</v>
      </c>
      <c r="KN185" s="43">
        <f>KM185*'DEPRECATED - DT-Prelim Calcs'!$C$21/KH$2/'DEPRECATED - DT-Prelim Calcs'!$C$19/'DEPRECATED - DT-Prelim Calcs'!$C$18*3.39*'DEPRECATED - DT-Prelim Calcs'!$C$20</f>
        <v>29.053734754561201</v>
      </c>
      <c r="KO185" s="36">
        <f t="shared" si="260"/>
        <v>0</v>
      </c>
      <c r="KP185" s="43">
        <f>KN184*'DEPRECATED - DT-Prelim Calcs'!$C$11+KP184</f>
        <v>-746.46294340701604</v>
      </c>
      <c r="KQ185" s="43">
        <f>KQ184+0.5*KN185*'DEPRECATED - DT-Prelim Calcs'!$C$11^2+KP185*'DEPRECATED - DT-Prelim Calcs'!$C$11</f>
        <v>-302732.15362119488</v>
      </c>
      <c r="KR185" s="43">
        <f>MIN('Drive Train'!$F$35-KL184*'DEPRECATED - DT-Prelim Calcs'!$C$21*'Drive Train'!$F$39,KR184+KL$2)</f>
        <v>9.413333333333334</v>
      </c>
      <c r="KS185" s="43">
        <f>'Drive Train'!$F$35-KL185*'DEPRECATED - DT-Prelim Calcs'!$C$21*'Drive Train'!$F$39</f>
        <v>9.413333333333334</v>
      </c>
      <c r="KT185" s="1">
        <f>IF(KQ185&gt;='Drive Train'!$F$29,1,0)</f>
        <v>0</v>
      </c>
      <c r="KU185" s="43">
        <f>MIN(KK185,'DEPRECATED - DT-Prelim Calcs'!$C$10)*'DEPRECATED - DT-Prelim Calcs'!$C$11*1000/60/60</f>
        <v>103.33333333333333</v>
      </c>
      <c r="KV185" s="49">
        <f>KV184+'DEPRECATED - DT-Prelim Calcs'!$C$11</f>
        <v>724</v>
      </c>
      <c r="KW185" s="2">
        <f>LG185/'Drive Train'!$F$35</f>
        <v>0.74408602150537628</v>
      </c>
      <c r="KX185" s="36">
        <f>LE185*12*60/(PI() * 'Drive Train'!$F$15)/KW$2*KW185</f>
        <v>-190791.5209961833</v>
      </c>
      <c r="KY185" s="2">
        <f>('DEPRECATED - DT-Prelim Calcs'!$C$6*KW185-KX185)/('DEPRECATED - DT-Prelim Calcs'!$C$6*KW185)*'DEPRECATED - DT-Prelim Calcs'!$C$7*KW185</f>
        <v>143.74246461203572</v>
      </c>
      <c r="KZ185" s="43">
        <f>KY185/'DEPRECATED - DT-Prelim Calcs'!$C$7*('DEPRECATED - DT-Prelim Calcs'!$C$8-'DEPRECATED - DT-Prelim Calcs'!$C$9)+'DEPRECATED - DT-Prelim Calcs'!$C$9</f>
        <v>7832.2462064765723</v>
      </c>
      <c r="LA185" s="43">
        <f t="shared" si="206"/>
        <v>56.666666666666664</v>
      </c>
      <c r="LB185" s="2">
        <f t="shared" si="261"/>
        <v>1.4462867232450001</v>
      </c>
      <c r="LC185" s="43">
        <f>LB185*'DEPRECATED - DT-Prelim Calcs'!$C$21/KW$2/'DEPRECATED - DT-Prelim Calcs'!$C$19/'DEPRECATED - DT-Prelim Calcs'!$C$18*3.39*'DEPRECATED - DT-Prelim Calcs'!$C$20</f>
        <v>29.053734754561201</v>
      </c>
      <c r="LD185" s="36">
        <f t="shared" si="262"/>
        <v>0</v>
      </c>
      <c r="LE185" s="43">
        <f>LC184*'DEPRECATED - DT-Prelim Calcs'!$C$11+LE184</f>
        <v>-745.8681142659683</v>
      </c>
      <c r="LF185" s="43">
        <f>LF184+0.5*LC185*'DEPRECATED - DT-Prelim Calcs'!$C$11^2+LE185*'DEPRECATED - DT-Prelim Calcs'!$C$11</f>
        <v>-338356.06857295008</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103.33333333333333</v>
      </c>
      <c r="LK185" s="49">
        <f>LK184+'DEPRECATED - DT-Prelim Calcs'!$C$11</f>
        <v>724</v>
      </c>
      <c r="LL185" s="2">
        <f>LV185/'Drive Train'!$F$35</f>
        <v>0.72903225806451621</v>
      </c>
      <c r="LM185" s="36">
        <f>LT185*12*60/(PI() * 'Drive Train'!$F$15)/LL$2*LL185</f>
        <v>-139407.49828538505</v>
      </c>
      <c r="LN185" s="2">
        <f>('DEPRECATED - DT-Prelim Calcs'!$C$6*LL185-LM185)/('DEPRECATED - DT-Prelim Calcs'!$C$6*LL185)*'DEPRECATED - DT-Prelim Calcs'!$C$7*LL185</f>
        <v>105.89896802362288</v>
      </c>
      <c r="LO185" s="43">
        <f>LN185/'DEPRECATED - DT-Prelim Calcs'!$C$7*('DEPRECATED - DT-Prelim Calcs'!$C$8-'DEPRECATED - DT-Prelim Calcs'!$C$9)+'DEPRECATED - DT-Prelim Calcs'!$C$9</f>
        <v>5770.6228848690071</v>
      </c>
      <c r="LP185" s="43">
        <f t="shared" si="207"/>
        <v>60</v>
      </c>
      <c r="LQ185" s="2">
        <f t="shared" si="263"/>
        <v>1.4462867232450001</v>
      </c>
      <c r="LR185" s="43">
        <f>LQ185*'DEPRECATED - DT-Prelim Calcs'!$C$21/LL$2/'DEPRECATED - DT-Prelim Calcs'!$C$19/'DEPRECATED - DT-Prelim Calcs'!$C$18*3.39*'DEPRECATED - DT-Prelim Calcs'!$C$20</f>
        <v>29.053734754561201</v>
      </c>
      <c r="LS185" s="36">
        <f t="shared" si="264"/>
        <v>0</v>
      </c>
      <c r="LT185" s="43">
        <f>LR184*'DEPRECATED - DT-Prelim Calcs'!$C$11+LT184</f>
        <v>-556.24421282078072</v>
      </c>
      <c r="LU185" s="43">
        <f>LU184+0.5*LR185*'DEPRECATED - DT-Prelim Calcs'!$C$11^2+LT185*'DEPRECATED - DT-Prelim Calcs'!$C$11</f>
        <v>-315679.15476306347</v>
      </c>
      <c r="LV185" s="43">
        <f>MIN('Drive Train'!$F$35-LP184*'DEPRECATED - DT-Prelim Calcs'!$C$21*'Drive Train'!$F$39,LV184+LP$2)</f>
        <v>9.0400000000000009</v>
      </c>
      <c r="LW185" s="43">
        <f>'Drive Train'!$F$35-LP185*'DEPRECATED - DT-Prelim Calcs'!$C$21*'Drive Train'!$F$39</f>
        <v>9.0400000000000009</v>
      </c>
      <c r="LX185" s="1">
        <f>IF(LU185&gt;='Drive Train'!$F$29,1,0)</f>
        <v>0</v>
      </c>
      <c r="LY185" s="43">
        <f>MIN(LO185,'DEPRECATED - DT-Prelim Calcs'!$C$10)*'DEPRECATED - DT-Prelim Calcs'!$C$11*1000/60/60</f>
        <v>103.33333333333333</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1"/>
        <v>0</v>
      </c>
      <c r="X186" s="2">
        <f>MAX(MIN(IF(AND(AI185=1,AG186&lt;0),-1,1)*(W186-$C$9)/($C$8-$C$9)*$C$7-$C$29*AE186/T$2 -  AI185*$C$29/2,X$2),MAX(X$4:X185)*-1)</f>
        <v>-0.27672021620693066</v>
      </c>
      <c r="Y186" s="43">
        <f t="shared" si="182"/>
        <v>0</v>
      </c>
      <c r="Z186" s="43">
        <f t="shared" si="183"/>
        <v>0</v>
      </c>
      <c r="AA186" s="43">
        <f t="shared" si="184"/>
        <v>0</v>
      </c>
      <c r="AB186" s="43" t="e">
        <f t="shared" si="185"/>
        <v>#N/A</v>
      </c>
      <c r="AC186" s="36">
        <f t="shared" si="208"/>
        <v>1</v>
      </c>
      <c r="AD186" s="1">
        <f t="shared" si="186"/>
        <v>1</v>
      </c>
      <c r="AE186" s="43">
        <f t="shared" si="187"/>
        <v>0</v>
      </c>
      <c r="AF186" s="43" t="e">
        <f t="shared" si="188"/>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889.49632897085212</v>
      </c>
      <c r="AK186" s="43">
        <f t="shared" si="265"/>
        <v>0</v>
      </c>
      <c r="AL186" s="49">
        <f>AL185+'DEPRECATED - DT-Prelim Calcs'!$C$11</f>
        <v>728</v>
      </c>
      <c r="AM186" s="2">
        <f>AW186/'Drive Train'!$F$35</f>
        <v>0.57999999999999996</v>
      </c>
      <c r="AN186" s="36">
        <f>AU186*12*60/(PI() * 'Drive Train'!$F$15)/AM$2*AM186</f>
        <v>3680.5047218030809</v>
      </c>
      <c r="AO186" s="2">
        <f>('DEPRECATED - DT-Prelim Calcs'!$C$6*AM186-AN186)/('DEPRECATED - DT-Prelim Calcs'!$C$6*AM186)*'DEPRECATED - DT-Prelim Calcs'!$C$7*AM186</f>
        <v>1.4625212342249052E-2</v>
      </c>
      <c r="AP186" s="43">
        <f>AO186/'DEPRECATED - DT-Prelim Calcs'!$C$7*('DEPRECATED - DT-Prelim Calcs'!$C$8-'DEPRECATED - DT-Prelim Calcs'!$C$9)+'DEPRECATED - DT-Prelim Calcs'!$C$9</f>
        <v>2.2967466425255081</v>
      </c>
      <c r="AQ186" s="43">
        <f t="shared" si="189"/>
        <v>2.2967466425255081</v>
      </c>
      <c r="AR186" s="2">
        <f t="shared" si="209"/>
        <v>-0.48106721973868238</v>
      </c>
      <c r="AS186" s="43">
        <f>AR186*'DEPRECATED - DT-Prelim Calcs'!$C$21/AM$2/'DEPRECATED - DT-Prelim Calcs'!$C$19/'DEPRECATED - DT-Prelim Calcs'!$C$18*3.39*'DEPRECATED - DT-Prelim Calcs'!$C$20</f>
        <v>-4.8319600729108769</v>
      </c>
      <c r="AT186" s="36">
        <f t="shared" si="210"/>
        <v>0</v>
      </c>
      <c r="AU186" s="43">
        <f>AS185*'DEPRECATED - DT-Prelim Calcs'!$C$11+AU185</f>
        <v>36.917773293483734</v>
      </c>
      <c r="AV186" s="43">
        <f>AV185+0.5*AS186*'DEPRECATED - DT-Prelim Calcs'!$C$11^2+AU186*'DEPRECATED - DT-Prelim Calcs'!$C$11</f>
        <v>10703.231667902788</v>
      </c>
      <c r="AW186" s="43">
        <f>MIN('Drive Train'!$F$35-AQ185*'DEPRECATED - DT-Prelim Calcs'!$C$21*'Drive Train'!$F$39,AW185+AQ$2)</f>
        <v>7.1920000000000002</v>
      </c>
      <c r="AX186" s="43">
        <f>'Drive Train'!$F$35-AQ186*'DEPRECATED - DT-Prelim Calcs'!$C$21*'Drive Train'!$F$39</f>
        <v>12.271382188018572</v>
      </c>
      <c r="AY186" s="1">
        <f>IF(AV186&gt;='Drive Train'!$F$29,1,0)</f>
        <v>1</v>
      </c>
      <c r="AZ186" s="43">
        <f t="shared" si="211"/>
        <v>2.5519407139172312</v>
      </c>
      <c r="BA186" s="49">
        <f>BA185+'DEPRECATED - DT-Prelim Calcs'!$C$11</f>
        <v>728</v>
      </c>
      <c r="BB186" s="2">
        <f>BL186/'Drive Train'!$F$35</f>
        <v>2.3978839228409541</v>
      </c>
      <c r="BC186" s="36">
        <f>BJ186*12*60/(PI() * 'Drive Train'!$F$15)/BB$2*BB186</f>
        <v>-202603.94809865073</v>
      </c>
      <c r="BD186" s="2">
        <f>('DEPRECATED - DT-Prelim Calcs'!$C$6*BB186-BC186)/('DEPRECATED - DT-Prelim Calcs'!$C$6*BB186)*'DEPRECATED - DT-Prelim Calcs'!$C$7*BB186</f>
        <v>160.18220672393474</v>
      </c>
      <c r="BE186" s="43">
        <f>BD186/'DEPRECATED - DT-Prelim Calcs'!$C$7*('DEPRECATED - DT-Prelim Calcs'!$C$8-'DEPRECATED - DT-Prelim Calcs'!$C$9)+'DEPRECATED - DT-Prelim Calcs'!$C$9</f>
        <v>8727.8440976471902</v>
      </c>
      <c r="BF186" s="43">
        <f t="shared" si="190"/>
        <v>93</v>
      </c>
      <c r="BG186" s="2">
        <f t="shared" si="212"/>
        <v>2.0025508475699998</v>
      </c>
      <c r="BH186" s="43">
        <f>BG186*'DEPRECATED - DT-Prelim Calcs'!$C$21/BB$2/'DEPRECATED - DT-Prelim Calcs'!$C$19/'DEPRECATED - DT-Prelim Calcs'!$C$18*3.39*'DEPRECATED - DT-Prelim Calcs'!$C$20</f>
        <v>29.053734754561201</v>
      </c>
      <c r="BI186" s="36">
        <f t="shared" si="213"/>
        <v>0</v>
      </c>
      <c r="BJ186" s="43">
        <f>BH185*'DEPRECATED - DT-Prelim Calcs'!$C$11+BJ185</f>
        <v>-340.31024073845805</v>
      </c>
      <c r="BK186" s="43">
        <f>BK185+0.5*BH186*'DEPRECATED - DT-Prelim Calcs'!$C$11^2+BJ186*'DEPRECATED - DT-Prelim Calcs'!$C$11</f>
        <v>-91437.331432437408</v>
      </c>
      <c r="BL186" s="43">
        <f>MIN('Drive Train'!$F$35-BF185*'DEPRECATED - DT-Prelim Calcs'!$C$21*'Drive Train'!$F$39,BL185+BF$2)</f>
        <v>29.733760643227832</v>
      </c>
      <c r="BM186" s="43">
        <f>'Drive Train'!$F$35-BF186*'DEPRECATED - DT-Prelim Calcs'!$C$21*'Drive Train'!$F$39</f>
        <v>7.1920000000000002</v>
      </c>
      <c r="BN186" s="1">
        <f>IF(BK186&gt;='Drive Train'!$F$29,1,0)</f>
        <v>0</v>
      </c>
      <c r="BO186" s="43">
        <f t="shared" si="214"/>
        <v>103.33333333333333</v>
      </c>
      <c r="BP186" s="49">
        <f>BP185+'DEPRECATED - DT-Prelim Calcs'!$C$11</f>
        <v>728</v>
      </c>
      <c r="BQ186" s="2">
        <f>CA186/'Drive Train'!$F$35</f>
        <v>0.57999999999999996</v>
      </c>
      <c r="BR186" s="36">
        <f>BY186*12*60/(PI() * 'Drive Train'!$F$15)/BQ$2*BQ186</f>
        <v>-147132.44238073961</v>
      </c>
      <c r="BS186" s="2">
        <f>('DEPRECATED - DT-Prelim Calcs'!$C$6*BQ186-BR186)/('DEPRECATED - DT-Prelim Calcs'!$C$6*BQ186)*'DEPRECATED - DT-Prelim Calcs'!$C$7*BQ186</f>
        <v>110.87868820778509</v>
      </c>
      <c r="BT186" s="43">
        <f>BS186/'DEPRECATED - DT-Prelim Calcs'!$C$7*('DEPRECATED - DT-Prelim Calcs'!$C$8-'DEPRECATED - DT-Prelim Calcs'!$C$9)+'DEPRECATED - DT-Prelim Calcs'!$C$9</f>
        <v>6041.9061486330675</v>
      </c>
      <c r="BU186" s="43">
        <f t="shared" si="191"/>
        <v>93</v>
      </c>
      <c r="BV186" s="2">
        <f t="shared" si="215"/>
        <v>1.5313624128476471</v>
      </c>
      <c r="BW186" s="43">
        <f>BV186*'DEPRECATED - DT-Prelim Calcs'!$C$21/BQ$2/'DEPRECATED - DT-Prelim Calcs'!$C$19/'DEPRECATED - DT-Prelim Calcs'!$C$18*3.39*'DEPRECATED - DT-Prelim Calcs'!$C$20</f>
        <v>29.053734754561201</v>
      </c>
      <c r="BX186" s="36">
        <f t="shared" si="216"/>
        <v>0</v>
      </c>
      <c r="BY186" s="43">
        <f>BW185*'DEPRECATED - DT-Prelim Calcs'!$C$11+BY185</f>
        <v>-781.32217729556316</v>
      </c>
      <c r="BZ186" s="43">
        <f>BZ185+0.5*BW186*'DEPRECATED - DT-Prelim Calcs'!$C$11^2+BY186*'DEPRECATED - DT-Prelim Calcs'!$C$11</f>
        <v>-237950.89196937121</v>
      </c>
      <c r="CA186" s="43">
        <f>MIN('Drive Train'!$F$35-BU185*'DEPRECATED - DT-Prelim Calcs'!$C$21*'Drive Train'!$F$39,CA185+BU$2)</f>
        <v>7.1920000000000002</v>
      </c>
      <c r="CB186" s="43">
        <f>'Drive Train'!$F$35-BU186*'DEPRECATED - DT-Prelim Calcs'!$C$21*'Drive Train'!$F$39</f>
        <v>7.1920000000000002</v>
      </c>
      <c r="CC186" s="1">
        <f>IF(BZ186&gt;='Drive Train'!$F$29,1,0)</f>
        <v>0</v>
      </c>
      <c r="CD186" s="43">
        <f t="shared" si="217"/>
        <v>103.33333333333333</v>
      </c>
      <c r="CE186" s="49">
        <f>CE185+'DEPRECATED - DT-Prelim Calcs'!$C$11</f>
        <v>728</v>
      </c>
      <c r="CF186" s="2">
        <f>CP186/'Drive Train'!$F$35</f>
        <v>0.57999999999999996</v>
      </c>
      <c r="CG186" s="36">
        <f>CN186*12*60/(PI() * 'Drive Train'!$F$15)/CF$2*CF186</f>
        <v>-2753.6645648013773</v>
      </c>
      <c r="CH186" s="2">
        <f>('DEPRECATED - DT-Prelim Calcs'!$C$6*CF186-CG186)/('DEPRECATED - DT-Prelim Calcs'!$C$6*CF186)*'DEPRECATED - DT-Prelim Calcs'!$C$7*CF186</f>
        <v>4.7444455813351825</v>
      </c>
      <c r="CI186" s="43">
        <f>CH186/'DEPRECATED - DT-Prelim Calcs'!$C$7*('DEPRECATED - DT-Prelim Calcs'!$C$8-'DEPRECATED - DT-Prelim Calcs'!$C$9)+'DEPRECATED - DT-Prelim Calcs'!$C$9</f>
        <v>259.966065251842</v>
      </c>
      <c r="CJ186" s="43">
        <f t="shared" si="192"/>
        <v>93</v>
      </c>
      <c r="CK186" s="2">
        <f t="shared" si="218"/>
        <v>1.2396743342100003</v>
      </c>
      <c r="CL186" s="43">
        <f>CK186*'DEPRECATED - DT-Prelim Calcs'!$C$21/CF$2/'DEPRECATED - DT-Prelim Calcs'!$C$19/'DEPRECATED - DT-Prelim Calcs'!$C$18*3.39*'DEPRECATED - DT-Prelim Calcs'!$C$20</f>
        <v>29.053734754561205</v>
      </c>
      <c r="CM186" s="36">
        <f t="shared" si="219"/>
        <v>0</v>
      </c>
      <c r="CN186" s="43">
        <f>CL185*'DEPRECATED - DT-Prelim Calcs'!$C$11+CN185</f>
        <v>-11.837564815586404</v>
      </c>
      <c r="CO186" s="43">
        <f>CO185+0.5*CL186*'DEPRECATED - DT-Prelim Calcs'!$C$11^2+CN186*'DEPRECATED - DT-Prelim Calcs'!$C$11</f>
        <v>-423365.89281059447</v>
      </c>
      <c r="CP186" s="43">
        <f>MIN('Drive Train'!$F$35-CJ185*'DEPRECATED - DT-Prelim Calcs'!$C$21*'Drive Train'!$F$39,CP185+CJ$2)</f>
        <v>7.1920000000000002</v>
      </c>
      <c r="CQ186" s="43">
        <f>'Drive Train'!$F$35-CJ186*'DEPRECATED - DT-Prelim Calcs'!$C$21*'Drive Train'!$F$39</f>
        <v>7.1920000000000002</v>
      </c>
      <c r="CR186" s="1">
        <f>IF(CO186&gt;='Drive Train'!$F$29,1,0)</f>
        <v>0</v>
      </c>
      <c r="CS186" s="43">
        <f t="shared" si="220"/>
        <v>103.33333333333333</v>
      </c>
      <c r="CT186" s="49">
        <f>CT185+'DEPRECATED - DT-Prelim Calcs'!$C$11</f>
        <v>728</v>
      </c>
      <c r="CU186" s="2">
        <f>DE186/'Drive Train'!$F$35</f>
        <v>0.57999999999999996</v>
      </c>
      <c r="CV186" s="36">
        <f>DC186*12*60/(PI() * 'Drive Train'!$F$15)/CU$2*CU186</f>
        <v>30611.397741140408</v>
      </c>
      <c r="CW186" s="2">
        <f>('DEPRECATED - DT-Prelim Calcs'!$C$6*CU186-CV186)/('DEPRECATED - DT-Prelim Calcs'!$C$6*CU186)*'DEPRECATED - DT-Prelim Calcs'!$C$7*CU186</f>
        <v>-19.782535957045223</v>
      </c>
      <c r="CX186" s="43">
        <f>CW186/'DEPRECATED - DT-Prelim Calcs'!$C$7*('DEPRECATED - DT-Prelim Calcs'!$C$8-'DEPRECATED - DT-Prelim Calcs'!$C$9)+'DEPRECATED - DT-Prelim Calcs'!$C$9</f>
        <v>-1076.2053170629113</v>
      </c>
      <c r="CY186" s="43">
        <f t="shared" si="193"/>
        <v>-1076.2053170629113</v>
      </c>
      <c r="CZ186" s="2">
        <f t="shared" si="221"/>
        <v>-23.905296106166553</v>
      </c>
      <c r="DA186" s="43">
        <f>CZ186*'DEPRECATED - DT-Prelim Calcs'!$C$21/CU$2/'DEPRECATED - DT-Prelim Calcs'!$C$19/'DEPRECATED - DT-Prelim Calcs'!$C$18*3.39*'DEPRECATED - DT-Prelim Calcs'!$C$20</f>
        <v>-666.97445212919752</v>
      </c>
      <c r="DB186" s="36">
        <f t="shared" si="222"/>
        <v>1</v>
      </c>
      <c r="DC186" s="43">
        <f>DA185*'DEPRECATED - DT-Prelim Calcs'!$C$11+DC185</f>
        <v>110.53855432147346</v>
      </c>
      <c r="DD186" s="43">
        <f>DD185+0.5*DA186*'DEPRECATED - DT-Prelim Calcs'!$C$11^2+DC186*'DEPRECATED - DT-Prelim Calcs'!$C$11</f>
        <v>-714323.31430595845</v>
      </c>
      <c r="DE186" s="43">
        <f>MIN('Drive Train'!$F$35-CY185*'DEPRECATED - DT-Prelim Calcs'!$C$21*'Drive Train'!$F$39,DE185+CY$2)</f>
        <v>7.1920000000000002</v>
      </c>
      <c r="DF186" s="43">
        <f>'Drive Train'!$F$35-CY186*'DEPRECATED - DT-Prelim Calcs'!$C$21*'Drive Train'!$F$39</f>
        <v>72.66749775552303</v>
      </c>
      <c r="DG186" s="1">
        <f>IF(DD186&gt;='Drive Train'!$F$29,1,0)</f>
        <v>0</v>
      </c>
      <c r="DH186" s="43">
        <f t="shared" si="223"/>
        <v>-1195.7836856254571</v>
      </c>
      <c r="DI186" s="49">
        <f>DI185+'DEPRECATED - DT-Prelim Calcs'!$C$11</f>
        <v>728</v>
      </c>
      <c r="DJ186" s="2">
        <f>DT186/'Drive Train'!$F$35</f>
        <v>4.2072119642093417</v>
      </c>
      <c r="DK186" s="36">
        <f>DR186*12*60/(PI() * 'Drive Train'!$F$15)/DJ$2*DJ186</f>
        <v>-4657415.4444783079</v>
      </c>
      <c r="DL186" s="2">
        <f>('DEPRECATED - DT-Prelim Calcs'!$C$6*DJ186-DK186)/('DEPRECATED - DT-Prelim Calcs'!$C$6*DJ186)*'DEPRECATED - DT-Prelim Calcs'!$C$7*DJ186</f>
        <v>3443.4431774982331</v>
      </c>
      <c r="DM186" s="43">
        <f>DL186/'DEPRECATED - DT-Prelim Calcs'!$C$7*('DEPRECATED - DT-Prelim Calcs'!$C$8-'DEPRECATED - DT-Prelim Calcs'!$C$9)+'DEPRECATED - DT-Prelim Calcs'!$C$9</f>
        <v>187592.06116221717</v>
      </c>
      <c r="DN186" s="43">
        <f t="shared" si="194"/>
        <v>93</v>
      </c>
      <c r="DO186" s="2">
        <f t="shared" si="224"/>
        <v>0.89769520753137932</v>
      </c>
      <c r="DP186" s="43">
        <f>DO186*'DEPRECATED - DT-Prelim Calcs'!$C$21/DJ$2/'DEPRECATED - DT-Prelim Calcs'!$C$19/'DEPRECATED - DT-Prelim Calcs'!$C$18*3.39*'DEPRECATED - DT-Prelim Calcs'!$C$20</f>
        <v>29.053734754561201</v>
      </c>
      <c r="DQ186" s="36">
        <f t="shared" si="225"/>
        <v>0</v>
      </c>
      <c r="DR186" s="43">
        <f>DP185*'DEPRECATED - DT-Prelim Calcs'!$C$11+DR185</f>
        <v>-1998.7165592916931</v>
      </c>
      <c r="DS186" s="43">
        <f>DS185+0.5*DP186*'DEPRECATED - DT-Prelim Calcs'!$C$11^2+DR186*'DEPRECATED - DT-Prelim Calcs'!$C$11</f>
        <v>-1186368.0299620829</v>
      </c>
      <c r="DT186" s="43">
        <f>MIN('Drive Train'!$F$35-DN185*'DEPRECATED - DT-Prelim Calcs'!$C$21*'Drive Train'!$F$39,DT185+DN$2)</f>
        <v>52.169428356195844</v>
      </c>
      <c r="DU186" s="43">
        <f>'Drive Train'!$F$35-DN186*'DEPRECATED - DT-Prelim Calcs'!$C$21*'Drive Train'!$F$39</f>
        <v>7.1920000000000002</v>
      </c>
      <c r="DV186" s="1">
        <f>IF(DS186&gt;='Drive Train'!$F$29,1,0)</f>
        <v>0</v>
      </c>
      <c r="DW186" s="43">
        <f t="shared" si="226"/>
        <v>103.33333333333333</v>
      </c>
      <c r="DX186" s="49">
        <f>DX185+'DEPRECATED - DT-Prelim Calcs'!$C$11</f>
        <v>728</v>
      </c>
      <c r="DY186" s="2">
        <f>EI186/'Drive Train'!$F$35</f>
        <v>0.57999999999999996</v>
      </c>
      <c r="DZ186" s="36">
        <f>EG186*12*60/(PI() * 'Drive Train'!$F$15)/DY$2*DY186</f>
        <v>-932441.19403219735</v>
      </c>
      <c r="EA186" s="2">
        <f>('DEPRECATED - DT-Prelim Calcs'!$C$6*DY186-DZ186)/('DEPRECATED - DT-Prelim Calcs'!$C$6*DY186)*'DEPRECATED - DT-Prelim Calcs'!$C$7*DY186</f>
        <v>688.16678307382551</v>
      </c>
      <c r="EB186" s="43">
        <f>EA186/'DEPRECATED - DT-Prelim Calcs'!$C$7*('DEPRECATED - DT-Prelim Calcs'!$C$8-'DEPRECATED - DT-Prelim Calcs'!$C$9)+'DEPRECATED - DT-Prelim Calcs'!$C$9</f>
        <v>37491.182958499441</v>
      </c>
      <c r="EC186" s="43">
        <f t="shared" si="195"/>
        <v>93</v>
      </c>
      <c r="ED186" s="2">
        <f t="shared" si="227"/>
        <v>0.78888366722454539</v>
      </c>
      <c r="EE186" s="43">
        <f>ED186*'DEPRECATED - DT-Prelim Calcs'!$C$21/DY$2/'DEPRECATED - DT-Prelim Calcs'!$C$19/'DEPRECATED - DT-Prelim Calcs'!$C$18*3.39*'DEPRECATED - DT-Prelim Calcs'!$C$20</f>
        <v>29.053734754561201</v>
      </c>
      <c r="EF186" s="36">
        <f t="shared" si="228"/>
        <v>0</v>
      </c>
      <c r="EG186" s="43">
        <f>EE185*'DEPRECATED - DT-Prelim Calcs'!$C$11+EG185</f>
        <v>-2550.8101750923424</v>
      </c>
      <c r="EH186" s="43">
        <f>EH185+0.5*EE186*'DEPRECATED - DT-Prelim Calcs'!$C$11^2+EG186*'DEPRECATED - DT-Prelim Calcs'!$C$11</f>
        <v>-1248183.3660887165</v>
      </c>
      <c r="EI186" s="43">
        <f>MIN('Drive Train'!$F$35-EC185*'DEPRECATED - DT-Prelim Calcs'!$C$21*'Drive Train'!$F$39,EI185+EC$2)</f>
        <v>7.1920000000000002</v>
      </c>
      <c r="EJ186" s="43">
        <f>'Drive Train'!$F$35-EC186*'DEPRECATED - DT-Prelim Calcs'!$C$21*'Drive Train'!$F$39</f>
        <v>7.1920000000000002</v>
      </c>
      <c r="EK186" s="1">
        <f>IF(EH186&gt;='Drive Train'!$F$29,1,0)</f>
        <v>0</v>
      </c>
      <c r="EL186" s="43">
        <f t="shared" si="229"/>
        <v>103.33333333333333</v>
      </c>
      <c r="EM186" s="49">
        <f>EM185+'DEPRECATED - DT-Prelim Calcs'!$C$11</f>
        <v>728</v>
      </c>
      <c r="EN186" s="2">
        <f>EX186/'Drive Train'!$F$35</f>
        <v>0.57999999999999996</v>
      </c>
      <c r="EO186" s="36">
        <f>EV186*12*60/(PI() * 'Drive Train'!$F$15)/EN$2*EN186</f>
        <v>-751137.34986383596</v>
      </c>
      <c r="EP186" s="2">
        <f>('DEPRECATED - DT-Prelim Calcs'!$C$6*EN186-EO186)/('DEPRECATED - DT-Prelim Calcs'!$C$6*EN186)*'DEPRECATED - DT-Prelim Calcs'!$C$7*EN186</f>
        <v>554.88856533877606</v>
      </c>
      <c r="EQ186" s="43">
        <f>EP186/'DEPRECATED - DT-Prelim Calcs'!$C$7*('DEPRECATED - DT-Prelim Calcs'!$C$8-'DEPRECATED - DT-Prelim Calcs'!$C$9)+'DEPRECATED - DT-Prelim Calcs'!$C$9</f>
        <v>30230.503932634812</v>
      </c>
      <c r="ER186" s="43">
        <f t="shared" si="196"/>
        <v>93</v>
      </c>
      <c r="ES186" s="2">
        <f t="shared" si="230"/>
        <v>0.7035989464435134</v>
      </c>
      <c r="ET186" s="43">
        <f>ES186*'DEPRECATED - DT-Prelim Calcs'!$C$21/EN$2/'DEPRECATED - DT-Prelim Calcs'!$C$19/'DEPRECATED - DT-Prelim Calcs'!$C$18*3.39*'DEPRECATED - DT-Prelim Calcs'!$C$20</f>
        <v>29.053734754561201</v>
      </c>
      <c r="EU186" s="36">
        <f t="shared" si="231"/>
        <v>0</v>
      </c>
      <c r="EV186" s="43">
        <f>ET185*'DEPRECATED - DT-Prelim Calcs'!$C$11+EV185</f>
        <v>-1832.6868438716474</v>
      </c>
      <c r="EW186" s="43">
        <f>EW185+0.5*ET186*'DEPRECATED - DT-Prelim Calcs'!$C$11^2+EV186*'DEPRECATED - DT-Prelim Calcs'!$C$11</f>
        <v>-2133600.4541510725</v>
      </c>
      <c r="EX186" s="43">
        <f>MIN('Drive Train'!$F$35-ER185*'DEPRECATED - DT-Prelim Calcs'!$C$21*'Drive Train'!$F$39,EX185+ER$2)</f>
        <v>7.1920000000000002</v>
      </c>
      <c r="EY186" s="43">
        <f>'Drive Train'!$F$35-ER186*'DEPRECATED - DT-Prelim Calcs'!$C$21*'Drive Train'!$F$39</f>
        <v>7.1920000000000002</v>
      </c>
      <c r="EZ186" s="1">
        <f>IF(EW186&gt;='Drive Train'!$F$29,1,0)</f>
        <v>0</v>
      </c>
      <c r="FA186" s="43">
        <f t="shared" si="232"/>
        <v>103.33333333333333</v>
      </c>
      <c r="FB186" s="49">
        <f>FB185+'DEPRECATED - DT-Prelim Calcs'!$C$11</f>
        <v>728</v>
      </c>
      <c r="FC186" s="2">
        <f>FM186/'Drive Train'!$F$35</f>
        <v>0.57999999999999996</v>
      </c>
      <c r="FD186" s="36">
        <f>FK186*12*60/(PI() * 'Drive Train'!$F$15)/FC$2*FC186</f>
        <v>-1180630.0205727387</v>
      </c>
      <c r="FE186" s="2">
        <f>('DEPRECATED - DT-Prelim Calcs'!$C$6*FC186-FD186)/('DEPRECATED - DT-Prelim Calcs'!$C$6*FC186)*'DEPRECATED - DT-Prelim Calcs'!$C$7*FC186</f>
        <v>870.61280133011689</v>
      </c>
      <c r="FF186" s="43">
        <f>FE186/'DEPRECATED - DT-Prelim Calcs'!$C$7*('DEPRECATED - DT-Prelim Calcs'!$C$8-'DEPRECATED - DT-Prelim Calcs'!$C$9)+'DEPRECATED - DT-Prelim Calcs'!$C$9</f>
        <v>47430.406341118301</v>
      </c>
      <c r="FG186" s="43">
        <f t="shared" si="197"/>
        <v>93</v>
      </c>
      <c r="FH186" s="2">
        <f t="shared" si="233"/>
        <v>0.63495514679048781</v>
      </c>
      <c r="FI186" s="43">
        <f>FH186*'DEPRECATED - DT-Prelim Calcs'!$C$21/FC$2/'DEPRECATED - DT-Prelim Calcs'!$C$19/'DEPRECATED - DT-Prelim Calcs'!$C$18*3.39*'DEPRECATED - DT-Prelim Calcs'!$C$20</f>
        <v>29.053734754561205</v>
      </c>
      <c r="FJ186" s="36">
        <f t="shared" si="234"/>
        <v>0</v>
      </c>
      <c r="FK186" s="43">
        <f>FI185*'DEPRECATED - DT-Prelim Calcs'!$C$11+FK185</f>
        <v>-2599.5644794217005</v>
      </c>
      <c r="FL186" s="43">
        <f>FL185+0.5*FI186*'DEPRECATED - DT-Prelim Calcs'!$C$11^2+FK186*'DEPRECATED - DT-Prelim Calcs'!$C$11</f>
        <v>-2654544.9427237506</v>
      </c>
      <c r="FM186" s="43">
        <f>MIN('Drive Train'!$F$35-FG185*'DEPRECATED - DT-Prelim Calcs'!$C$21*'Drive Train'!$F$39,FM185+FG$2)</f>
        <v>7.1920000000000002</v>
      </c>
      <c r="FN186" s="43">
        <f>'Drive Train'!$F$35-FG186*'DEPRECATED - DT-Prelim Calcs'!$C$21*'Drive Train'!$F$39</f>
        <v>7.1920000000000002</v>
      </c>
      <c r="FO186" s="1">
        <f>IF(FL186&gt;='Drive Train'!$F$29,1,0)</f>
        <v>0</v>
      </c>
      <c r="FP186" s="43">
        <f t="shared" si="235"/>
        <v>103.33333333333333</v>
      </c>
      <c r="FQ186" s="49">
        <f>FQ185+'DEPRECATED - DT-Prelim Calcs'!$C$11</f>
        <v>728</v>
      </c>
      <c r="FR186" s="2">
        <f>GB186/'Drive Train'!$F$35</f>
        <v>0.57999999999999996</v>
      </c>
      <c r="FS186" s="36">
        <f>FZ186*12*60/(PI() * 'Drive Train'!$F$15)/FR$2*FR186</f>
        <v>-115155.75362274075</v>
      </c>
      <c r="FT186" s="2">
        <f>('DEPRECATED - DT-Prelim Calcs'!$C$6*FR186-FS186)/('DEPRECATED - DT-Prelim Calcs'!$C$6*FR186)*'DEPRECATED - DT-Prelim Calcs'!$C$7*FR186</f>
        <v>87.372313556528866</v>
      </c>
      <c r="FU186" s="43">
        <f>FT186/'DEPRECATED - DT-Prelim Calcs'!$C$7*('DEPRECATED - DT-Prelim Calcs'!$C$8-'DEPRECATED - DT-Prelim Calcs'!$C$9)+'DEPRECATED - DT-Prelim Calcs'!$C$9</f>
        <v>4761.3349922586613</v>
      </c>
      <c r="FV186" s="43">
        <f t="shared" si="198"/>
        <v>93</v>
      </c>
      <c r="FW186" s="2">
        <f t="shared" si="236"/>
        <v>0.57851468929799987</v>
      </c>
      <c r="FX186" s="43">
        <f>FW186*'DEPRECATED - DT-Prelim Calcs'!$C$21/FR$2/'DEPRECATED - DT-Prelim Calcs'!$C$19/'DEPRECATED - DT-Prelim Calcs'!$C$18*3.39*'DEPRECATED - DT-Prelim Calcs'!$C$20</f>
        <v>29.053734754561201</v>
      </c>
      <c r="FY186" s="36">
        <f t="shared" si="237"/>
        <v>0</v>
      </c>
      <c r="FZ186" s="43">
        <f>FX185*'DEPRECATED - DT-Prelim Calcs'!$C$11+FZ185</f>
        <v>-231.01690268186366</v>
      </c>
      <c r="GA186" s="43">
        <f>GA185+0.5*FX186*'DEPRECATED - DT-Prelim Calcs'!$C$11^2+FZ186*'DEPRECATED - DT-Prelim Calcs'!$C$11</f>
        <v>-2659531.9579887837</v>
      </c>
      <c r="GB186" s="43">
        <f>MIN('Drive Train'!$F$35-FV185*'DEPRECATED - DT-Prelim Calcs'!$C$21*'Drive Train'!$F$39,GB185+FV$2)</f>
        <v>7.1920000000000002</v>
      </c>
      <c r="GC186" s="43">
        <f>'Drive Train'!$F$35-FV186*'DEPRECATED - DT-Prelim Calcs'!$C$21*'Drive Train'!$F$39</f>
        <v>7.1920000000000002</v>
      </c>
      <c r="GD186" s="1">
        <f>IF(GA186&gt;='Drive Train'!$F$29,1,0)</f>
        <v>0</v>
      </c>
      <c r="GE186" s="43">
        <f t="shared" si="238"/>
        <v>103.33333333333333</v>
      </c>
      <c r="GF186" s="49">
        <f>GF185+'DEPRECATED - DT-Prelim Calcs'!$C$11</f>
        <v>728</v>
      </c>
      <c r="GG186" s="2">
        <f>GQ186/'Drive Train'!$F$35</f>
        <v>0.86451612903225805</v>
      </c>
      <c r="GH186" s="36">
        <f>GO186*12*60/(PI() * 'Drive Train'!$F$15)/GG$2*GG186</f>
        <v>21566.441328015466</v>
      </c>
      <c r="GI186" s="2">
        <f>('DEPRECATED - DT-Prelim Calcs'!$C$6*GG186-GH186)/('DEPRECATED - DT-Prelim Calcs'!$C$6*GG186)*'DEPRECATED - DT-Prelim Calcs'!$C$7*GG186</f>
        <v>-11.799119954900235</v>
      </c>
      <c r="GJ186" s="43">
        <f>GI186/'DEPRECATED - DT-Prelim Calcs'!$C$7*('DEPRECATED - DT-Prelim Calcs'!$C$8-'DEPRECATED - DT-Prelim Calcs'!$C$9)+'DEPRECATED - DT-Prelim Calcs'!$C$9</f>
        <v>-641.2878781400874</v>
      </c>
      <c r="GK186" s="43">
        <f t="shared" si="239"/>
        <v>-641.2878781400874</v>
      </c>
      <c r="GL186" s="2">
        <f t="shared" si="240"/>
        <v>-13.747789917101997</v>
      </c>
      <c r="GM186" s="43">
        <f>GL186*'DEPRECATED - DT-Prelim Calcs'!$C$21/GG$2/'DEPRECATED - DT-Prelim Calcs'!$C$19/'DEPRECATED - DT-Prelim Calcs'!$C$18*3.39*'DEPRECATED - DT-Prelim Calcs'!$C$20</f>
        <v>-276.17251496074891</v>
      </c>
      <c r="GN186" s="36">
        <f t="shared" si="241"/>
        <v>1</v>
      </c>
      <c r="GO186" s="43">
        <f>GM185*'DEPRECATED - DT-Prelim Calcs'!$C$11+GO185</f>
        <v>72.565719418367522</v>
      </c>
      <c r="GP186" s="43">
        <f>GP185+0.5*GM186*'DEPRECATED - DT-Prelim Calcs'!$C$11^2+GO186*'DEPRECATED - DT-Prelim Calcs'!$C$11</f>
        <v>-243465.02021493964</v>
      </c>
      <c r="GQ186" s="43">
        <f>MIN('Drive Train'!$F$35-GK185*'DEPRECATED - DT-Prelim Calcs'!$C$21*'Drive Train'!$F$39,GQ185+GK$2)</f>
        <v>10.72</v>
      </c>
      <c r="GR186" s="43">
        <f>'Drive Train'!$F$35-GK186*'DEPRECATED - DT-Prelim Calcs'!$C$21*'Drive Train'!$F$39</f>
        <v>48.312121175844894</v>
      </c>
      <c r="GS186" s="1">
        <f>IF(GP186&gt;='Drive Train'!$F$29,1,0)</f>
        <v>0</v>
      </c>
      <c r="GT186" s="43">
        <f t="shared" si="242"/>
        <v>-712.54208682231922</v>
      </c>
      <c r="GU186" s="49">
        <f>GU185+'DEPRECATED - DT-Prelim Calcs'!$C$11</f>
        <v>728</v>
      </c>
      <c r="GV186" s="2">
        <f>HF186/'Drive Train'!$F$35</f>
        <v>0.84946236559139798</v>
      </c>
      <c r="GW186" s="36">
        <f>HD186*12*60/(PI() * 'Drive Train'!$F$15)/GV$2*GV186</f>
        <v>-49514.091869695549</v>
      </c>
      <c r="GX186" s="2">
        <f>('DEPRECATED - DT-Prelim Calcs'!$C$6*GV186-GW186)/('DEPRECATED - DT-Prelim Calcs'!$C$6*GV186)*'DEPRECATED - DT-Prelim Calcs'!$C$7*GV186</f>
        <v>40.382268599462549</v>
      </c>
      <c r="GY186" s="43">
        <f>GX186/'DEPRECATED - DT-Prelim Calcs'!$C$7*('DEPRECATED - DT-Prelim Calcs'!$C$8-'DEPRECATED - DT-Prelim Calcs'!$C$9)+'DEPRECATED - DT-Prelim Calcs'!$C$9</f>
        <v>2201.429558030422</v>
      </c>
      <c r="GZ186" s="43">
        <f t="shared" si="199"/>
        <v>33.333333333333314</v>
      </c>
      <c r="HA186" s="2">
        <f t="shared" si="243"/>
        <v>1.4462867232450001</v>
      </c>
      <c r="HB186" s="43">
        <f>HA186*'DEPRECATED - DT-Prelim Calcs'!$C$21/GV$2/'DEPRECATED - DT-Prelim Calcs'!$C$19/'DEPRECATED - DT-Prelim Calcs'!$C$18*3.39*'DEPRECATED - DT-Prelim Calcs'!$C$20</f>
        <v>29.053734754561201</v>
      </c>
      <c r="HC186" s="36">
        <f t="shared" si="244"/>
        <v>0</v>
      </c>
      <c r="HD186" s="43">
        <f>HB185*'DEPRECATED - DT-Prelim Calcs'!$C$11+HD185</f>
        <v>-169.55507472845198</v>
      </c>
      <c r="HE186" s="43">
        <f>HE185+0.5*HB186*'DEPRECATED - DT-Prelim Calcs'!$C$11^2+HD186*'DEPRECATED - DT-Prelim Calcs'!$C$11</f>
        <v>-248161.7856212919</v>
      </c>
      <c r="HF186" s="43">
        <f>MIN('Drive Train'!$F$35-GZ185*'DEPRECATED - DT-Prelim Calcs'!$C$21*'Drive Train'!$F$39,HF185+GZ$2)</f>
        <v>10.533333333333335</v>
      </c>
      <c r="HG186" s="43">
        <f>'Drive Train'!$F$35-GZ186*'DEPRECATED - DT-Prelim Calcs'!$C$21*'Drive Train'!$F$39</f>
        <v>10.533333333333335</v>
      </c>
      <c r="HH186" s="1">
        <f>IF(HE186&gt;='Drive Train'!$F$29,1,0)</f>
        <v>0</v>
      </c>
      <c r="HI186" s="43">
        <f t="shared" si="245"/>
        <v>37.037037037037017</v>
      </c>
      <c r="HJ186" s="49">
        <f>HJ185+'DEPRECATED - DT-Prelim Calcs'!$C$11</f>
        <v>728</v>
      </c>
      <c r="HK186" s="2">
        <f>HU186/'Drive Train'!$F$35</f>
        <v>1.3819155311364395</v>
      </c>
      <c r="HL186" s="36">
        <f>HS186*12*60/(PI() * 'Drive Train'!$F$15)/HK$2*HK186</f>
        <v>-74638.005589400753</v>
      </c>
      <c r="HM186" s="2">
        <f>('DEPRECATED - DT-Prelim Calcs'!$C$6*HK186-HL186)/('DEPRECATED - DT-Prelim Calcs'!$C$6*HK186)*'DEPRECATED - DT-Prelim Calcs'!$C$7*HK186</f>
        <v>61.348307072109776</v>
      </c>
      <c r="HN186" s="43">
        <f>HM186/'DEPRECATED - DT-Prelim Calcs'!$C$7*('DEPRECATED - DT-Prelim Calcs'!$C$8-'DEPRECATED - DT-Prelim Calcs'!$C$9)+'DEPRECATED - DT-Prelim Calcs'!$C$9</f>
        <v>3343.6092658686666</v>
      </c>
      <c r="HO186" s="43">
        <f t="shared" si="200"/>
        <v>36.66666666666665</v>
      </c>
      <c r="HP186" s="2">
        <f t="shared" si="246"/>
        <v>1.4462867232450001</v>
      </c>
      <c r="HQ186" s="43">
        <f>HP186*'DEPRECATED - DT-Prelim Calcs'!$C$21/HK$2/'DEPRECATED - DT-Prelim Calcs'!$C$19/'DEPRECATED - DT-Prelim Calcs'!$C$18*3.39*'DEPRECATED - DT-Prelim Calcs'!$C$20</f>
        <v>29.053734754561201</v>
      </c>
      <c r="HR186" s="36">
        <f t="shared" si="247"/>
        <v>0</v>
      </c>
      <c r="HS186" s="43">
        <f>HQ185*'DEPRECATED - DT-Prelim Calcs'!$C$11+HS185</f>
        <v>-157.11029549272283</v>
      </c>
      <c r="HT186" s="43">
        <f>HT185+0.5*HQ186*'DEPRECATED - DT-Prelim Calcs'!$C$11^2+HS186*'DEPRECATED - DT-Prelim Calcs'!$C$11</f>
        <v>-258459.20741537018</v>
      </c>
      <c r="HU186" s="43">
        <f>MIN('Drive Train'!$F$35-HO185*'DEPRECATED - DT-Prelim Calcs'!$C$21*'Drive Train'!$F$39,HU185+HO$2)</f>
        <v>17.135752586091851</v>
      </c>
      <c r="HV186" s="43">
        <f>'Drive Train'!$F$35-HO186*'DEPRECATED - DT-Prelim Calcs'!$C$21*'Drive Train'!$F$39</f>
        <v>10.346666666666668</v>
      </c>
      <c r="HW186" s="1">
        <f>IF(HT186&gt;='Drive Train'!$F$29,1,0)</f>
        <v>0</v>
      </c>
      <c r="HX186" s="43">
        <f t="shared" si="248"/>
        <v>40.740740740740726</v>
      </c>
      <c r="HY186" s="49">
        <f>HY185+'DEPRECATED - DT-Prelim Calcs'!$C$11</f>
        <v>728</v>
      </c>
      <c r="HZ186" s="2">
        <f>IJ186/'Drive Train'!$F$35</f>
        <v>0.8193548387096774</v>
      </c>
      <c r="IA186" s="36">
        <f>IH186*12*60/(PI() * 'Drive Train'!$F$15)/HZ$2*HZ186</f>
        <v>-158968.25758005443</v>
      </c>
      <c r="IB186" s="2">
        <f>('DEPRECATED - DT-Prelim Calcs'!$C$6*HZ186-IA186)/('DEPRECATED - DT-Prelim Calcs'!$C$6*HZ186)*'DEPRECATED - DT-Prelim Calcs'!$C$7*HZ186</f>
        <v>120.70188517324357</v>
      </c>
      <c r="IC186" s="43">
        <f>IB186/'DEPRECATED - DT-Prelim Calcs'!$C$7*('DEPRECATED - DT-Prelim Calcs'!$C$8-'DEPRECATED - DT-Prelim Calcs'!$C$9)+'DEPRECATED - DT-Prelim Calcs'!$C$9</f>
        <v>6577.0504609304326</v>
      </c>
      <c r="ID186" s="43">
        <f t="shared" si="201"/>
        <v>39.999999999999986</v>
      </c>
      <c r="IE186" s="2">
        <f t="shared" si="249"/>
        <v>1.4462867232450001</v>
      </c>
      <c r="IF186" s="43">
        <f>IE186*'DEPRECATED - DT-Prelim Calcs'!$C$21/HZ$2/'DEPRECATED - DT-Prelim Calcs'!$C$19/'DEPRECATED - DT-Prelim Calcs'!$C$18*3.39*'DEPRECATED - DT-Prelim Calcs'!$C$20</f>
        <v>29.053734754561201</v>
      </c>
      <c r="IG186" s="36">
        <f t="shared" si="250"/>
        <v>0</v>
      </c>
      <c r="IH186" s="43">
        <f>IF185*'DEPRECATED - DT-Prelim Calcs'!$C$11+IH185</f>
        <v>-564.37076462494679</v>
      </c>
      <c r="II186" s="43">
        <f>II185+0.5*IF186*'DEPRECATED - DT-Prelim Calcs'!$C$11^2+IH186*'DEPRECATED - DT-Prelim Calcs'!$C$11</f>
        <v>-248663.10866860306</v>
      </c>
      <c r="IJ186" s="43">
        <f>MIN('Drive Train'!$F$35-ID185*'DEPRECATED - DT-Prelim Calcs'!$C$21*'Drive Train'!$F$39,IJ185+ID$2)</f>
        <v>10.16</v>
      </c>
      <c r="IK186" s="43">
        <f>'Drive Train'!$F$35-ID186*'DEPRECATED - DT-Prelim Calcs'!$C$21*'Drive Train'!$F$39</f>
        <v>10.16</v>
      </c>
      <c r="IL186" s="1">
        <f>IF(II186&gt;='Drive Train'!$F$29,1,0)</f>
        <v>0</v>
      </c>
      <c r="IM186" s="43">
        <f t="shared" si="251"/>
        <v>44.444444444444429</v>
      </c>
      <c r="IN186" s="49">
        <f>IN185+'DEPRECATED - DT-Prelim Calcs'!$C$11</f>
        <v>728</v>
      </c>
      <c r="IO186" s="2">
        <f>IY186/'Drive Train'!$F$35</f>
        <v>0.80430107526881722</v>
      </c>
      <c r="IP186" s="36">
        <f>IW186*12*60/(PI() * 'Drive Train'!$F$15)/IO$2*IO186</f>
        <v>18063.920888216519</v>
      </c>
      <c r="IQ186" s="2">
        <f>('DEPRECATED - DT-Prelim Calcs'!$C$6*IO186-IP186)/('DEPRECATED - DT-Prelim Calcs'!$C$6*IO186)*'DEPRECATED - DT-Prelim Calcs'!$C$7*IO186</f>
        <v>-9.5067917447220793</v>
      </c>
      <c r="IR186" s="43">
        <f>IQ186/'DEPRECATED - DT-Prelim Calcs'!$C$7*('DEPRECATED - DT-Prelim Calcs'!$C$8-'DEPRECATED - DT-Prelim Calcs'!$C$9)+'DEPRECATED - DT-Prelim Calcs'!$C$9</f>
        <v>-516.40731146620271</v>
      </c>
      <c r="IS186" s="43">
        <f t="shared" si="202"/>
        <v>-516.40731146620271</v>
      </c>
      <c r="IT186" s="2">
        <f t="shared" si="252"/>
        <v>-11.261182281219419</v>
      </c>
      <c r="IU186" s="43">
        <f>IT186*'DEPRECATED - DT-Prelim Calcs'!$C$21/IO$2/'DEPRECATED - DT-Prelim Calcs'!$C$19/'DEPRECATED - DT-Prelim Calcs'!$C$18*3.39*'DEPRECATED - DT-Prelim Calcs'!$C$20</f>
        <v>-226.22029073683848</v>
      </c>
      <c r="IV186" s="36">
        <f t="shared" si="253"/>
        <v>1</v>
      </c>
      <c r="IW186" s="43">
        <f>IU185*'DEPRECATED - DT-Prelim Calcs'!$C$11+IW185</f>
        <v>65.331027773354691</v>
      </c>
      <c r="IX186" s="43">
        <f>IX185+0.5*IU186*'DEPRECATED - DT-Prelim Calcs'!$C$11^2+IW186*'DEPRECATED - DT-Prelim Calcs'!$C$11</f>
        <v>-311855.00972599827</v>
      </c>
      <c r="IY186" s="43">
        <f>MIN('Drive Train'!$F$35-IS185*'DEPRECATED - DT-Prelim Calcs'!$C$21*'Drive Train'!$F$39,IY185+IS$2)</f>
        <v>9.9733333333333345</v>
      </c>
      <c r="IZ186" s="43">
        <f>'Drive Train'!$F$35-IS186*'DEPRECATED - DT-Prelim Calcs'!$C$21*'Drive Train'!$F$39</f>
        <v>41.318809442107352</v>
      </c>
      <c r="JA186" s="1">
        <f>IF(IX186&gt;='Drive Train'!$F$29,1,0)</f>
        <v>0</v>
      </c>
      <c r="JB186" s="43">
        <f t="shared" si="254"/>
        <v>-573.78590162911416</v>
      </c>
      <c r="JC186" s="49">
        <f>JC185+'DEPRECATED - DT-Prelim Calcs'!$C$11</f>
        <v>728</v>
      </c>
      <c r="JD186" s="2">
        <f>JN186/'Drive Train'!$F$35</f>
        <v>0.78924731182795704</v>
      </c>
      <c r="JE186" s="36">
        <f>JL186*12*60/(PI() * 'Drive Train'!$F$15)/JD$2*JD186</f>
        <v>16965.703661313626</v>
      </c>
      <c r="JF186" s="2">
        <f>('DEPRECATED - DT-Prelim Calcs'!$C$6*JD186-JE186)/('DEPRECATED - DT-Prelim Calcs'!$C$6*JD186)*'DEPRECATED - DT-Prelim Calcs'!$C$7*JD186</f>
        <v>-8.7700837394329785</v>
      </c>
      <c r="JG186" s="43">
        <f>JF186/'DEPRECATED - DT-Prelim Calcs'!$C$7*('DEPRECATED - DT-Prelim Calcs'!$C$8-'DEPRECATED - DT-Prelim Calcs'!$C$9)+'DEPRECATED - DT-Prelim Calcs'!$C$9</f>
        <v>-476.27321864075174</v>
      </c>
      <c r="JH186" s="43">
        <f t="shared" si="203"/>
        <v>-476.27321864075174</v>
      </c>
      <c r="JI186" s="2">
        <f t="shared" si="255"/>
        <v>-10.449242147056324</v>
      </c>
      <c r="JJ186" s="43">
        <f>JI186*'DEPRECATED - DT-Prelim Calcs'!$C$21/JD$2/'DEPRECATED - DT-Prelim Calcs'!$C$19/'DEPRECATED - DT-Prelim Calcs'!$C$18*3.39*'DEPRECATED - DT-Prelim Calcs'!$C$20</f>
        <v>-209.9096291540306</v>
      </c>
      <c r="JK186" s="36">
        <f t="shared" si="256"/>
        <v>1</v>
      </c>
      <c r="JL186" s="43">
        <f>JJ185*'DEPRECATED - DT-Prelim Calcs'!$C$11+JL185</f>
        <v>62.529489462091078</v>
      </c>
      <c r="JM186" s="43">
        <f>JM185+0.5*JJ186*'DEPRECATED - DT-Prelim Calcs'!$C$11^2+JL186*'DEPRECATED - DT-Prelim Calcs'!$C$11</f>
        <v>-268249.61010229489</v>
      </c>
      <c r="JN186" s="43">
        <f>MIN('Drive Train'!$F$35-JH185*'DEPRECATED - DT-Prelim Calcs'!$C$21*'Drive Train'!$F$39,JN185+JH$2)</f>
        <v>9.7866666666666671</v>
      </c>
      <c r="JO186" s="43">
        <f>'Drive Train'!$F$35-JH186*'DEPRECATED - DT-Prelim Calcs'!$C$21*'Drive Train'!$F$39</f>
        <v>39.071300243882099</v>
      </c>
      <c r="JP186" s="1">
        <f>IF(JM186&gt;='Drive Train'!$F$29,1,0)</f>
        <v>0</v>
      </c>
      <c r="JQ186" s="43">
        <f>MIN(JG186,'DEPRECATED - DT-Prelim Calcs'!$C$10)*'DEPRECATED - DT-Prelim Calcs'!$C$11*1000/60/60</f>
        <v>-529.19246515639077</v>
      </c>
      <c r="JR186" s="49">
        <f>JR185+'DEPRECATED - DT-Prelim Calcs'!$C$11</f>
        <v>728</v>
      </c>
      <c r="JS186" s="2">
        <f>KC186/'Drive Train'!$F$35</f>
        <v>3.9659135506624095</v>
      </c>
      <c r="JT186" s="36">
        <f>KA186*12*60/(PI() * 'Drive Train'!$F$15)/JS$2*JS186</f>
        <v>-1450482.4878186809</v>
      </c>
      <c r="JU186" s="2">
        <f>('DEPRECATED - DT-Prelim Calcs'!$C$6*JS186-JT186)/('DEPRECATED - DT-Prelim Calcs'!$C$6*JS186)*'DEPRECATED - DT-Prelim Calcs'!$C$7*JS186</f>
        <v>1084.8639069459632</v>
      </c>
      <c r="JV186" s="43">
        <f>JU186/'DEPRECATED - DT-Prelim Calcs'!$C$7*('DEPRECATED - DT-Prelim Calcs'!$C$8-'DEPRECATED - DT-Prelim Calcs'!$C$9)+'DEPRECATED - DT-Prelim Calcs'!$C$9</f>
        <v>59102.294930638287</v>
      </c>
      <c r="JW186" s="43">
        <f t="shared" si="204"/>
        <v>49.999999999999993</v>
      </c>
      <c r="JX186" s="2">
        <f t="shared" si="257"/>
        <v>1.4462867232450001</v>
      </c>
      <c r="JY186" s="43">
        <f>JX186*'DEPRECATED - DT-Prelim Calcs'!$C$21/JS$2/'DEPRECATED - DT-Prelim Calcs'!$C$19/'DEPRECATED - DT-Prelim Calcs'!$C$18*3.39*'DEPRECATED - DT-Prelim Calcs'!$C$20</f>
        <v>29.053734754561201</v>
      </c>
      <c r="JZ186" s="36">
        <f t="shared" si="258"/>
        <v>0</v>
      </c>
      <c r="KA186" s="43">
        <f>JY185*'DEPRECATED - DT-Prelim Calcs'!$C$11+KA185</f>
        <v>-1063.8866611505</v>
      </c>
      <c r="KB186" s="43">
        <f>KB185+0.5*JY186*'DEPRECATED - DT-Prelim Calcs'!$C$11^2+KA186*'DEPRECATED - DT-Prelim Calcs'!$C$11</f>
        <v>-293239.10709498322</v>
      </c>
      <c r="KC186" s="43">
        <f>MIN('Drive Train'!$F$35-JW185*'DEPRECATED - DT-Prelim Calcs'!$C$21*'Drive Train'!$F$39,KC185+JW$2)</f>
        <v>49.177328028213878</v>
      </c>
      <c r="KD186" s="43">
        <f>'Drive Train'!$F$35-JW186*'DEPRECATED - DT-Prelim Calcs'!$C$21*'Drive Train'!$F$39</f>
        <v>9.6000000000000014</v>
      </c>
      <c r="KE186" s="1">
        <f>IF(KB186&gt;='Drive Train'!$F$29,1,0)</f>
        <v>0</v>
      </c>
      <c r="KF186" s="43">
        <f>MIN(JV186,'DEPRECATED - DT-Prelim Calcs'!$C$10)*'DEPRECATED - DT-Prelim Calcs'!$C$11*1000/60/60</f>
        <v>103.33333333333333</v>
      </c>
      <c r="KG186" s="49">
        <f>KG185+'DEPRECATED - DT-Prelim Calcs'!$C$11</f>
        <v>728</v>
      </c>
      <c r="KH186" s="2">
        <f>KR186/'Drive Train'!$F$35</f>
        <v>0.75913978494623657</v>
      </c>
      <c r="KI186" s="36">
        <f>KP186*12*60/(PI() * 'Drive Train'!$F$15)/KH$2*KH186</f>
        <v>-164477.7341471067</v>
      </c>
      <c r="KJ186" s="2">
        <f>('DEPRECATED - DT-Prelim Calcs'!$C$6*KH186-KI186)/('DEPRECATED - DT-Prelim Calcs'!$C$6*KH186)*'DEPRECATED - DT-Prelim Calcs'!$C$7*KH186</f>
        <v>124.46954633590107</v>
      </c>
      <c r="KK186" s="43">
        <f>KJ186/'DEPRECATED - DT-Prelim Calcs'!$C$7*('DEPRECATED - DT-Prelim Calcs'!$C$8-'DEPRECATED - DT-Prelim Calcs'!$C$9)+'DEPRECATED - DT-Prelim Calcs'!$C$9</f>
        <v>6782.3036436722223</v>
      </c>
      <c r="KL186" s="43">
        <f t="shared" si="205"/>
        <v>53.333333333333329</v>
      </c>
      <c r="KM186" s="2">
        <f t="shared" si="259"/>
        <v>1.4462867232450001</v>
      </c>
      <c r="KN186" s="43">
        <f>KM186*'DEPRECATED - DT-Prelim Calcs'!$C$21/KH$2/'DEPRECATED - DT-Prelim Calcs'!$C$19/'DEPRECATED - DT-Prelim Calcs'!$C$18*3.39*'DEPRECATED - DT-Prelim Calcs'!$C$20</f>
        <v>29.053734754561201</v>
      </c>
      <c r="KO186" s="36">
        <f t="shared" si="260"/>
        <v>0</v>
      </c>
      <c r="KP186" s="43">
        <f>KN185*'DEPRECATED - DT-Prelim Calcs'!$C$11+KP185</f>
        <v>-630.24800438877128</v>
      </c>
      <c r="KQ186" s="43">
        <f>KQ185+0.5*KN186*'DEPRECATED - DT-Prelim Calcs'!$C$11^2+KP186*'DEPRECATED - DT-Prelim Calcs'!$C$11</f>
        <v>-305020.7157607135</v>
      </c>
      <c r="KR186" s="43">
        <f>MIN('Drive Train'!$F$35-KL185*'DEPRECATED - DT-Prelim Calcs'!$C$21*'Drive Train'!$F$39,KR185+KL$2)</f>
        <v>9.413333333333334</v>
      </c>
      <c r="KS186" s="43">
        <f>'Drive Train'!$F$35-KL186*'DEPRECATED - DT-Prelim Calcs'!$C$21*'Drive Train'!$F$39</f>
        <v>9.413333333333334</v>
      </c>
      <c r="KT186" s="1">
        <f>IF(KQ186&gt;='Drive Train'!$F$29,1,0)</f>
        <v>0</v>
      </c>
      <c r="KU186" s="43">
        <f>MIN(KK186,'DEPRECATED - DT-Prelim Calcs'!$C$10)*'DEPRECATED - DT-Prelim Calcs'!$C$11*1000/60/60</f>
        <v>103.33333333333333</v>
      </c>
      <c r="KV186" s="49">
        <f>KV185+'DEPRECATED - DT-Prelim Calcs'!$C$11</f>
        <v>728</v>
      </c>
      <c r="KW186" s="2">
        <f>LG186/'Drive Train'!$F$35</f>
        <v>0.74408602150537628</v>
      </c>
      <c r="KX186" s="36">
        <f>LE186*12*60/(PI() * 'Drive Train'!$F$15)/KW$2*KW186</f>
        <v>-161063.9799555121</v>
      </c>
      <c r="KY186" s="2">
        <f>('DEPRECATED - DT-Prelim Calcs'!$C$6*KW186-KX186)/('DEPRECATED - DT-Prelim Calcs'!$C$6*KW186)*'DEPRECATED - DT-Prelim Calcs'!$C$7*KW186</f>
        <v>121.88946030470849</v>
      </c>
      <c r="KZ186" s="43">
        <f>KY186/'DEPRECATED - DT-Prelim Calcs'!$C$7*('DEPRECATED - DT-Prelim Calcs'!$C$8-'DEPRECATED - DT-Prelim Calcs'!$C$9)+'DEPRECATED - DT-Prelim Calcs'!$C$9</f>
        <v>6641.7467180923277</v>
      </c>
      <c r="LA186" s="43">
        <f t="shared" si="206"/>
        <v>56.666666666666664</v>
      </c>
      <c r="LB186" s="2">
        <f t="shared" si="261"/>
        <v>1.4462867232450001</v>
      </c>
      <c r="LC186" s="43">
        <f>LB186*'DEPRECATED - DT-Prelim Calcs'!$C$21/KW$2/'DEPRECATED - DT-Prelim Calcs'!$C$19/'DEPRECATED - DT-Prelim Calcs'!$C$18*3.39*'DEPRECATED - DT-Prelim Calcs'!$C$20</f>
        <v>29.053734754561201</v>
      </c>
      <c r="LD186" s="36">
        <f t="shared" si="262"/>
        <v>0</v>
      </c>
      <c r="LE186" s="43">
        <f>LC185*'DEPRECATED - DT-Prelim Calcs'!$C$11+LE185</f>
        <v>-629.65317524772354</v>
      </c>
      <c r="LF186" s="43">
        <f>LF185+0.5*LC186*'DEPRECATED - DT-Prelim Calcs'!$C$11^2+LE186*'DEPRECATED - DT-Prelim Calcs'!$C$11</f>
        <v>-340642.25139590446</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103.33333333333333</v>
      </c>
      <c r="LK186" s="49">
        <f>LK185+'DEPRECATED - DT-Prelim Calcs'!$C$11</f>
        <v>728</v>
      </c>
      <c r="LL186" s="2">
        <f>LV186/'Drive Train'!$F$35</f>
        <v>0.72903225806451621</v>
      </c>
      <c r="LM186" s="36">
        <f>LT186*12*60/(PI() * 'Drive Train'!$F$15)/LL$2*LL186</f>
        <v>-110281.38148542102</v>
      </c>
      <c r="LN186" s="2">
        <f>('DEPRECATED - DT-Prelim Calcs'!$C$6*LL186-LM186)/('DEPRECATED - DT-Prelim Calcs'!$C$6*LL186)*'DEPRECATED - DT-Prelim Calcs'!$C$7*LL186</f>
        <v>84.488076520201048</v>
      </c>
      <c r="LO186" s="43">
        <f>LN186/'DEPRECATED - DT-Prelim Calcs'!$C$7*('DEPRECATED - DT-Prelim Calcs'!$C$8-'DEPRECATED - DT-Prelim Calcs'!$C$9)+'DEPRECATED - DT-Prelim Calcs'!$C$9</f>
        <v>4604.2086462497582</v>
      </c>
      <c r="LP186" s="43">
        <f t="shared" si="207"/>
        <v>60</v>
      </c>
      <c r="LQ186" s="2">
        <f t="shared" si="263"/>
        <v>1.4462867232450001</v>
      </c>
      <c r="LR186" s="43">
        <f>LQ186*'DEPRECATED - DT-Prelim Calcs'!$C$21/LL$2/'DEPRECATED - DT-Prelim Calcs'!$C$19/'DEPRECATED - DT-Prelim Calcs'!$C$18*3.39*'DEPRECATED - DT-Prelim Calcs'!$C$20</f>
        <v>29.053734754561201</v>
      </c>
      <c r="LS186" s="36">
        <f t="shared" si="264"/>
        <v>0</v>
      </c>
      <c r="LT186" s="43">
        <f>LR185*'DEPRECATED - DT-Prelim Calcs'!$C$11+LT185</f>
        <v>-440.0292738025359</v>
      </c>
      <c r="LU186" s="43">
        <f>LU185+0.5*LR186*'DEPRECATED - DT-Prelim Calcs'!$C$11^2+LT186*'DEPRECATED - DT-Prelim Calcs'!$C$11</f>
        <v>-317206.84198023711</v>
      </c>
      <c r="LV186" s="43">
        <f>MIN('Drive Train'!$F$35-LP185*'DEPRECATED - DT-Prelim Calcs'!$C$21*'Drive Train'!$F$39,LV185+LP$2)</f>
        <v>9.0400000000000009</v>
      </c>
      <c r="LW186" s="43">
        <f>'Drive Train'!$F$35-LP186*'DEPRECATED - DT-Prelim Calcs'!$C$21*'Drive Train'!$F$39</f>
        <v>9.0400000000000009</v>
      </c>
      <c r="LX186" s="1">
        <f>IF(LU186&gt;='Drive Train'!$F$29,1,0)</f>
        <v>0</v>
      </c>
      <c r="LY186" s="43">
        <f>MIN(LO186,'DEPRECATED - DT-Prelim Calcs'!$C$10)*'DEPRECATED - DT-Prelim Calcs'!$C$11*1000/60/60</f>
        <v>103.33333333333333</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1"/>
        <v>0</v>
      </c>
      <c r="X187" s="2">
        <f>MAX(MIN(IF(AND(AI186=1,AG187&lt;0),-1,1)*(W187-$C$9)/($C$8-$C$9)*$C$7-$C$29*AE187/T$2 -  AI186*$C$29/2,X$2),MAX(X$4:X186)*-1)</f>
        <v>-0.27672021620693066</v>
      </c>
      <c r="Y187" s="43">
        <f t="shared" si="182"/>
        <v>0</v>
      </c>
      <c r="Z187" s="43">
        <f t="shared" si="183"/>
        <v>0</v>
      </c>
      <c r="AA187" s="43">
        <f t="shared" si="184"/>
        <v>0</v>
      </c>
      <c r="AB187" s="43" t="e">
        <f t="shared" si="185"/>
        <v>#N/A</v>
      </c>
      <c r="AC187" s="36">
        <f t="shared" si="208"/>
        <v>1</v>
      </c>
      <c r="AD187" s="1">
        <f t="shared" si="186"/>
        <v>1</v>
      </c>
      <c r="AE187" s="43">
        <f t="shared" si="187"/>
        <v>0</v>
      </c>
      <c r="AF187" s="43" t="e">
        <f t="shared" si="188"/>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889.49632897085212</v>
      </c>
      <c r="AK187" s="43">
        <f t="shared" si="265"/>
        <v>0</v>
      </c>
      <c r="AL187" s="49">
        <f>AL186+'DEPRECATED - DT-Prelim Calcs'!$C$11</f>
        <v>732</v>
      </c>
      <c r="AM187" s="2">
        <f>AW187/'Drive Train'!$F$35</f>
        <v>0.98962759580794935</v>
      </c>
      <c r="AN187" s="36">
        <f>AU187*12*60/(PI() * 'Drive Train'!$F$15)/AM$2*AM187</f>
        <v>2992.1259419349844</v>
      </c>
      <c r="AO187" s="2">
        <f>('DEPRECATED - DT-Prelim Calcs'!$C$6*AM187-AN187)/('DEPRECATED - DT-Prelim Calcs'!$C$6*AM187)*'DEPRECATED - DT-Prelim Calcs'!$C$7*AM187</f>
        <v>2.4418125673369193</v>
      </c>
      <c r="AP187" s="43">
        <f>AO187/'DEPRECATED - DT-Prelim Calcs'!$C$7*('DEPRECATED - DT-Prelim Calcs'!$C$8-'DEPRECATED - DT-Prelim Calcs'!$C$9)+'DEPRECATED - DT-Prelim Calcs'!$C$9</f>
        <v>134.5241174743247</v>
      </c>
      <c r="AQ187" s="43">
        <f t="shared" si="189"/>
        <v>93</v>
      </c>
      <c r="AR187" s="2">
        <f t="shared" si="209"/>
        <v>1.44341020656792</v>
      </c>
      <c r="AS187" s="43">
        <f>AR187*'DEPRECATED - DT-Prelim Calcs'!$C$21/AM$2/'DEPRECATED - DT-Prelim Calcs'!$C$19/'DEPRECATED - DT-Prelim Calcs'!$C$18*3.39*'DEPRECATED - DT-Prelim Calcs'!$C$20</f>
        <v>14.497974920753919</v>
      </c>
      <c r="AT187" s="36">
        <f t="shared" si="210"/>
        <v>0</v>
      </c>
      <c r="AU187" s="43">
        <f>AS186*'DEPRECATED - DT-Prelim Calcs'!$C$11+AU186</f>
        <v>17.589933001840226</v>
      </c>
      <c r="AV187" s="43">
        <f>AV186+0.5*AS187*'DEPRECATED - DT-Prelim Calcs'!$C$11^2+AU187*'DEPRECATED - DT-Prelim Calcs'!$C$11</f>
        <v>10889.57519927618</v>
      </c>
      <c r="AW187" s="43">
        <f>MIN('Drive Train'!$F$35-AQ186*'DEPRECATED - DT-Prelim Calcs'!$C$21*'Drive Train'!$F$39,AW186+AQ$2)</f>
        <v>12.271382188018572</v>
      </c>
      <c r="AX187" s="43">
        <f>'Drive Train'!$F$35-AQ187*'DEPRECATED - DT-Prelim Calcs'!$C$21*'Drive Train'!$F$39</f>
        <v>7.1920000000000002</v>
      </c>
      <c r="AY187" s="1">
        <f>IF(AV187&gt;='Drive Train'!$F$29,1,0)</f>
        <v>1</v>
      </c>
      <c r="AZ187" s="43">
        <f t="shared" si="211"/>
        <v>103.33333333333333</v>
      </c>
      <c r="BA187" s="49">
        <f>BA186+'DEPRECATED - DT-Prelim Calcs'!$C$11</f>
        <v>732</v>
      </c>
      <c r="BB187" s="2">
        <f>BL187/'Drive Train'!$F$35</f>
        <v>0.57999999999999996</v>
      </c>
      <c r="BC187" s="36">
        <f>BJ187*12*60/(PI() * 'Drive Train'!$F$15)/BB$2*BB187</f>
        <v>-32270.483693161204</v>
      </c>
      <c r="BD187" s="2">
        <f>('DEPRECATED - DT-Prelim Calcs'!$C$6*BB187-BC187)/('DEPRECATED - DT-Prelim Calcs'!$C$6*BB187)*'DEPRECATED - DT-Prelim Calcs'!$C$7*BB187</f>
        <v>26.442546163154557</v>
      </c>
      <c r="BE187" s="43">
        <f>BD187/'DEPRECATED - DT-Prelim Calcs'!$C$7*('DEPRECATED - DT-Prelim Calcs'!$C$8-'DEPRECATED - DT-Prelim Calcs'!$C$9)+'DEPRECATED - DT-Prelim Calcs'!$C$9</f>
        <v>1442.0267685897629</v>
      </c>
      <c r="BF187" s="43">
        <f t="shared" si="190"/>
        <v>93</v>
      </c>
      <c r="BG187" s="2">
        <f t="shared" si="212"/>
        <v>2.0025508475699998</v>
      </c>
      <c r="BH187" s="43">
        <f>BG187*'DEPRECATED - DT-Prelim Calcs'!$C$21/BB$2/'DEPRECATED - DT-Prelim Calcs'!$C$19/'DEPRECATED - DT-Prelim Calcs'!$C$18*3.39*'DEPRECATED - DT-Prelim Calcs'!$C$20</f>
        <v>29.053734754561201</v>
      </c>
      <c r="BI187" s="36">
        <f t="shared" si="213"/>
        <v>0</v>
      </c>
      <c r="BJ187" s="43">
        <f>BH186*'DEPRECATED - DT-Prelim Calcs'!$C$11+BJ186</f>
        <v>-224.09530172021323</v>
      </c>
      <c r="BK187" s="43">
        <f>BK186+0.5*BH187*'DEPRECATED - DT-Prelim Calcs'!$C$11^2+BJ187*'DEPRECATED - DT-Prelim Calcs'!$C$11</f>
        <v>-92101.282761281764</v>
      </c>
      <c r="BL187" s="43">
        <f>MIN('Drive Train'!$F$35-BF186*'DEPRECATED - DT-Prelim Calcs'!$C$21*'Drive Train'!$F$39,BL186+BF$2)</f>
        <v>7.1920000000000002</v>
      </c>
      <c r="BM187" s="43">
        <f>'Drive Train'!$F$35-BF187*'DEPRECATED - DT-Prelim Calcs'!$C$21*'Drive Train'!$F$39</f>
        <v>7.1920000000000002</v>
      </c>
      <c r="BN187" s="1">
        <f>IF(BK187&gt;='Drive Train'!$F$29,1,0)</f>
        <v>0</v>
      </c>
      <c r="BO187" s="43">
        <f t="shared" si="214"/>
        <v>103.33333333333333</v>
      </c>
      <c r="BP187" s="49">
        <f>BP186+'DEPRECATED - DT-Prelim Calcs'!$C$11</f>
        <v>732</v>
      </c>
      <c r="BQ187" s="2">
        <f>CA187/'Drive Train'!$F$35</f>
        <v>0.57999999999999996</v>
      </c>
      <c r="BR187" s="36">
        <f>BY187*12*60/(PI() * 'Drive Train'!$F$15)/BQ$2*BQ187</f>
        <v>-125247.75983138614</v>
      </c>
      <c r="BS187" s="2">
        <f>('DEPRECATED - DT-Prelim Calcs'!$C$6*BQ187-BR187)/('DEPRECATED - DT-Prelim Calcs'!$C$6*BQ187)*'DEPRECATED - DT-Prelim Calcs'!$C$7*BQ187</f>
        <v>94.791045393291697</v>
      </c>
      <c r="BT187" s="43">
        <f>BS187/'DEPRECATED - DT-Prelim Calcs'!$C$7*('DEPRECATED - DT-Prelim Calcs'!$C$8-'DEPRECATED - DT-Prelim Calcs'!$C$9)+'DEPRECATED - DT-Prelim Calcs'!$C$9</f>
        <v>5165.4897863509659</v>
      </c>
      <c r="BU187" s="43">
        <f t="shared" si="191"/>
        <v>93</v>
      </c>
      <c r="BV187" s="2">
        <f t="shared" si="215"/>
        <v>1.5313624128476471</v>
      </c>
      <c r="BW187" s="43">
        <f>BV187*'DEPRECATED - DT-Prelim Calcs'!$C$21/BQ$2/'DEPRECATED - DT-Prelim Calcs'!$C$19/'DEPRECATED - DT-Prelim Calcs'!$C$18*3.39*'DEPRECATED - DT-Prelim Calcs'!$C$20</f>
        <v>29.053734754561201</v>
      </c>
      <c r="BX187" s="36">
        <f t="shared" si="216"/>
        <v>0</v>
      </c>
      <c r="BY187" s="43">
        <f>BW186*'DEPRECATED - DT-Prelim Calcs'!$C$11+BY186</f>
        <v>-665.1072382773184</v>
      </c>
      <c r="BZ187" s="43">
        <f>BZ186+0.5*BW187*'DEPRECATED - DT-Prelim Calcs'!$C$11^2+BY187*'DEPRECATED - DT-Prelim Calcs'!$C$11</f>
        <v>-240378.891044444</v>
      </c>
      <c r="CA187" s="43">
        <f>MIN('Drive Train'!$F$35-BU186*'DEPRECATED - DT-Prelim Calcs'!$C$21*'Drive Train'!$F$39,CA186+BU$2)</f>
        <v>7.1920000000000002</v>
      </c>
      <c r="CB187" s="43">
        <f>'Drive Train'!$F$35-BU187*'DEPRECATED - DT-Prelim Calcs'!$C$21*'Drive Train'!$F$39</f>
        <v>7.1920000000000002</v>
      </c>
      <c r="CC187" s="1">
        <f>IF(BZ187&gt;='Drive Train'!$F$29,1,0)</f>
        <v>0</v>
      </c>
      <c r="CD187" s="43">
        <f t="shared" si="217"/>
        <v>103.33333333333333</v>
      </c>
      <c r="CE187" s="49">
        <f>CE186+'DEPRECATED - DT-Prelim Calcs'!$C$11</f>
        <v>732</v>
      </c>
      <c r="CF187" s="2">
        <f>CP187/'Drive Train'!$F$35</f>
        <v>0.57999999999999996</v>
      </c>
      <c r="CG187" s="36">
        <f>CN187*12*60/(PI() * 'Drive Train'!$F$15)/CF$2*CF187</f>
        <v>24280.355054988209</v>
      </c>
      <c r="CH187" s="2">
        <f>('DEPRECATED - DT-Prelim Calcs'!$C$6*CF187-CG187)/('DEPRECATED - DT-Prelim Calcs'!$C$6*CF187)*'DEPRECATED - DT-Prelim Calcs'!$C$7*CF187</f>
        <v>-15.128524954215473</v>
      </c>
      <c r="CI187" s="43">
        <f>CH187/'DEPRECATED - DT-Prelim Calcs'!$C$7*('DEPRECATED - DT-Prelim Calcs'!$C$8-'DEPRECATED - DT-Prelim Calcs'!$C$9)+'DEPRECATED - DT-Prelim Calcs'!$C$9</f>
        <v>-822.66591168487275</v>
      </c>
      <c r="CJ187" s="43">
        <f t="shared" si="192"/>
        <v>-822.66591168487275</v>
      </c>
      <c r="CK187" s="2">
        <f t="shared" si="218"/>
        <v>-18.398616737469432</v>
      </c>
      <c r="CL187" s="43">
        <f>CK187*'DEPRECATED - DT-Prelim Calcs'!$C$21/CF$2/'DEPRECATED - DT-Prelim Calcs'!$C$19/'DEPRECATED - DT-Prelim Calcs'!$C$18*3.39*'DEPRECATED - DT-Prelim Calcs'!$C$20</f>
        <v>-431.20077248507016</v>
      </c>
      <c r="CM187" s="36">
        <f t="shared" si="219"/>
        <v>1</v>
      </c>
      <c r="CN187" s="43">
        <f>CL186*'DEPRECATED - DT-Prelim Calcs'!$C$11+CN186</f>
        <v>104.37737420265842</v>
      </c>
      <c r="CO187" s="43">
        <f>CO186+0.5*CL187*'DEPRECATED - DT-Prelim Calcs'!$C$11^2+CN187*'DEPRECATED - DT-Prelim Calcs'!$C$11</f>
        <v>-426397.98949366441</v>
      </c>
      <c r="CP187" s="43">
        <f>MIN('Drive Train'!$F$35-CJ186*'DEPRECATED - DT-Prelim Calcs'!$C$21*'Drive Train'!$F$39,CP186+CJ$2)</f>
        <v>7.1920000000000002</v>
      </c>
      <c r="CQ187" s="43">
        <f>'Drive Train'!$F$35-CJ187*'DEPRECATED - DT-Prelim Calcs'!$C$21*'Drive Train'!$F$39</f>
        <v>58.469291054352873</v>
      </c>
      <c r="CR187" s="1">
        <f>IF(CO187&gt;='Drive Train'!$F$29,1,0)</f>
        <v>0</v>
      </c>
      <c r="CS187" s="43">
        <f t="shared" si="220"/>
        <v>-914.07323520541411</v>
      </c>
      <c r="CT187" s="49">
        <f>CT186+'DEPRECATED - DT-Prelim Calcs'!$C$11</f>
        <v>732</v>
      </c>
      <c r="CU187" s="2">
        <f>DE187/'Drive Train'!$F$35</f>
        <v>5.8602820770583088</v>
      </c>
      <c r="CV187" s="36">
        <f>DC187*12*60/(PI() * 'Drive Train'!$F$15)/CU$2*CU187</f>
        <v>-7155692.1541857338</v>
      </c>
      <c r="CW187" s="2">
        <f>('DEPRECATED - DT-Prelim Calcs'!$C$6*CU187-CV187)/('DEPRECATED - DT-Prelim Calcs'!$C$6*CU187)*'DEPRECATED - DT-Prelim Calcs'!$C$7*CU187</f>
        <v>5287.7035635575621</v>
      </c>
      <c r="CX187" s="43">
        <f>CW187/'DEPRECATED - DT-Prelim Calcs'!$C$7*('DEPRECATED - DT-Prelim Calcs'!$C$8-'DEPRECATED - DT-Prelim Calcs'!$C$9)+'DEPRECATED - DT-Prelim Calcs'!$C$9</f>
        <v>288062.96279082238</v>
      </c>
      <c r="CY187" s="43">
        <f t="shared" si="193"/>
        <v>93</v>
      </c>
      <c r="CZ187" s="2">
        <f t="shared" si="221"/>
        <v>1.0413264407364002</v>
      </c>
      <c r="DA187" s="43">
        <f>CZ187*'DEPRECATED - DT-Prelim Calcs'!$C$21/CU$2/'DEPRECATED - DT-Prelim Calcs'!$C$19/'DEPRECATED - DT-Prelim Calcs'!$C$18*3.39*'DEPRECATED - DT-Prelim Calcs'!$C$20</f>
        <v>29.053734754561201</v>
      </c>
      <c r="DB187" s="36">
        <f t="shared" si="222"/>
        <v>0</v>
      </c>
      <c r="DC187" s="43">
        <f>DA186*'DEPRECATED - DT-Prelim Calcs'!$C$11+DC186</f>
        <v>-2557.3592541953167</v>
      </c>
      <c r="DD187" s="43">
        <f>DD186+0.5*DA187*'DEPRECATED - DT-Prelim Calcs'!$C$11^2+DC187*'DEPRECATED - DT-Prelim Calcs'!$C$11</f>
        <v>-724320.32144470327</v>
      </c>
      <c r="DE187" s="43">
        <f>MIN('Drive Train'!$F$35-CY186*'DEPRECATED - DT-Prelim Calcs'!$C$21*'Drive Train'!$F$39,DE186+CY$2)</f>
        <v>72.66749775552303</v>
      </c>
      <c r="DF187" s="43">
        <f>'Drive Train'!$F$35-CY187*'DEPRECATED - DT-Prelim Calcs'!$C$21*'Drive Train'!$F$39</f>
        <v>7.1920000000000002</v>
      </c>
      <c r="DG187" s="1">
        <f>IF(DD187&gt;='Drive Train'!$F$29,1,0)</f>
        <v>0</v>
      </c>
      <c r="DH187" s="43">
        <f t="shared" si="223"/>
        <v>103.33333333333333</v>
      </c>
      <c r="DI187" s="49">
        <f>DI186+'DEPRECATED - DT-Prelim Calcs'!$C$11</f>
        <v>732</v>
      </c>
      <c r="DJ187" s="2">
        <f>DT187/'Drive Train'!$F$35</f>
        <v>0.57999999999999996</v>
      </c>
      <c r="DK187" s="36">
        <f>DR187*12*60/(PI() * 'Drive Train'!$F$15)/DJ$2*DJ187</f>
        <v>-604731.69015375106</v>
      </c>
      <c r="DL187" s="2">
        <f>('DEPRECATED - DT-Prelim Calcs'!$C$6*DJ187-DK187)/('DEPRECATED - DT-Prelim Calcs'!$C$6*DJ187)*'DEPRECATED - DT-Prelim Calcs'!$C$7*DJ187</f>
        <v>447.26434213496748</v>
      </c>
      <c r="DM187" s="43">
        <f>DL187/'DEPRECATED - DT-Prelim Calcs'!$C$7*('DEPRECATED - DT-Prelim Calcs'!$C$8-'DEPRECATED - DT-Prelim Calcs'!$C$9)+'DEPRECATED - DT-Prelim Calcs'!$C$9</f>
        <v>24367.393265561659</v>
      </c>
      <c r="DN187" s="43">
        <f t="shared" si="194"/>
        <v>93</v>
      </c>
      <c r="DO187" s="2">
        <f t="shared" si="224"/>
        <v>0.89769520753137932</v>
      </c>
      <c r="DP187" s="43">
        <f>DO187*'DEPRECATED - DT-Prelim Calcs'!$C$21/DJ$2/'DEPRECATED - DT-Prelim Calcs'!$C$19/'DEPRECATED - DT-Prelim Calcs'!$C$18*3.39*'DEPRECATED - DT-Prelim Calcs'!$C$20</f>
        <v>29.053734754561201</v>
      </c>
      <c r="DQ187" s="36">
        <f t="shared" si="225"/>
        <v>0</v>
      </c>
      <c r="DR187" s="43">
        <f>DP186*'DEPRECATED - DT-Prelim Calcs'!$C$11+DR186</f>
        <v>-1882.5016202734482</v>
      </c>
      <c r="DS187" s="43">
        <f>DS186+0.5*DP187*'DEPRECATED - DT-Prelim Calcs'!$C$11^2+DR187*'DEPRECATED - DT-Prelim Calcs'!$C$11</f>
        <v>-1193665.6065651402</v>
      </c>
      <c r="DT187" s="43">
        <f>MIN('Drive Train'!$F$35-DN186*'DEPRECATED - DT-Prelim Calcs'!$C$21*'Drive Train'!$F$39,DT186+DN$2)</f>
        <v>7.1920000000000002</v>
      </c>
      <c r="DU187" s="43">
        <f>'Drive Train'!$F$35-DN187*'DEPRECATED - DT-Prelim Calcs'!$C$21*'Drive Train'!$F$39</f>
        <v>7.1920000000000002</v>
      </c>
      <c r="DV187" s="1">
        <f>IF(DS187&gt;='Drive Train'!$F$29,1,0)</f>
        <v>0</v>
      </c>
      <c r="DW187" s="43">
        <f t="shared" si="226"/>
        <v>103.33333333333333</v>
      </c>
      <c r="DX187" s="49">
        <f>DX186+'DEPRECATED - DT-Prelim Calcs'!$C$11</f>
        <v>732</v>
      </c>
      <c r="DY187" s="2">
        <f>EI187/'Drive Train'!$F$35</f>
        <v>0.57999999999999996</v>
      </c>
      <c r="DZ187" s="36">
        <f>EG187*12*60/(PI() * 'Drive Train'!$F$15)/DY$2*DY187</f>
        <v>-889959.16320109926</v>
      </c>
      <c r="EA187" s="2">
        <f>('DEPRECATED - DT-Prelim Calcs'!$C$6*DY187-DZ187)/('DEPRECATED - DT-Prelim Calcs'!$C$6*DY187)*'DEPRECATED - DT-Prelim Calcs'!$C$7*DY187</f>
        <v>656.93782937510287</v>
      </c>
      <c r="EB187" s="43">
        <f>EA187/'DEPRECATED - DT-Prelim Calcs'!$C$7*('DEPRECATED - DT-Prelim Calcs'!$C$8-'DEPRECATED - DT-Prelim Calcs'!$C$9)+'DEPRECATED - DT-Prelim Calcs'!$C$9</f>
        <v>35789.904137598882</v>
      </c>
      <c r="EC187" s="43">
        <f t="shared" si="195"/>
        <v>93</v>
      </c>
      <c r="ED187" s="2">
        <f t="shared" si="227"/>
        <v>0.78888366722454539</v>
      </c>
      <c r="EE187" s="43">
        <f>ED187*'DEPRECATED - DT-Prelim Calcs'!$C$21/DY$2/'DEPRECATED - DT-Prelim Calcs'!$C$19/'DEPRECATED - DT-Prelim Calcs'!$C$18*3.39*'DEPRECATED - DT-Prelim Calcs'!$C$20</f>
        <v>29.053734754561201</v>
      </c>
      <c r="EF187" s="36">
        <f t="shared" si="228"/>
        <v>0</v>
      </c>
      <c r="EG187" s="43">
        <f>EE186*'DEPRECATED - DT-Prelim Calcs'!$C$11+EG186</f>
        <v>-2434.5952360740976</v>
      </c>
      <c r="EH187" s="43">
        <f>EH186+0.5*EE187*'DEPRECATED - DT-Prelim Calcs'!$C$11^2+EG187*'DEPRECATED - DT-Prelim Calcs'!$C$11</f>
        <v>-1257689.3171549765</v>
      </c>
      <c r="EI187" s="43">
        <f>MIN('Drive Train'!$F$35-EC186*'DEPRECATED - DT-Prelim Calcs'!$C$21*'Drive Train'!$F$39,EI186+EC$2)</f>
        <v>7.1920000000000002</v>
      </c>
      <c r="EJ187" s="43">
        <f>'Drive Train'!$F$35-EC187*'DEPRECATED - DT-Prelim Calcs'!$C$21*'Drive Train'!$F$39</f>
        <v>7.1920000000000002</v>
      </c>
      <c r="EK187" s="1">
        <f>IF(EH187&gt;='Drive Train'!$F$29,1,0)</f>
        <v>0</v>
      </c>
      <c r="EL187" s="43">
        <f t="shared" si="229"/>
        <v>103.33333333333333</v>
      </c>
      <c r="EM187" s="49">
        <f>EM186+'DEPRECATED - DT-Prelim Calcs'!$C$11</f>
        <v>732</v>
      </c>
      <c r="EN187" s="2">
        <f>EX187/'Drive Train'!$F$35</f>
        <v>0.57999999999999996</v>
      </c>
      <c r="EO187" s="36">
        <f>EV187*12*60/(PI() * 'Drive Train'!$F$15)/EN$2*EN187</f>
        <v>-703505.98196230188</v>
      </c>
      <c r="EP187" s="2">
        <f>('DEPRECATED - DT-Prelim Calcs'!$C$6*EN187-EO187)/('DEPRECATED - DT-Prelim Calcs'!$C$6*EN187)*'DEPRECATED - DT-Prelim Calcs'!$C$7*EN187</f>
        <v>519.8742839189963</v>
      </c>
      <c r="EQ187" s="43">
        <f>EP187/'DEPRECATED - DT-Prelim Calcs'!$C$7*('DEPRECATED - DT-Prelim Calcs'!$C$8-'DEPRECATED - DT-Prelim Calcs'!$C$9)+'DEPRECATED - DT-Prelim Calcs'!$C$9</f>
        <v>28323.009497079649</v>
      </c>
      <c r="ER187" s="43">
        <f t="shared" si="196"/>
        <v>93</v>
      </c>
      <c r="ES187" s="2">
        <f t="shared" si="230"/>
        <v>0.7035989464435134</v>
      </c>
      <c r="ET187" s="43">
        <f>ES187*'DEPRECATED - DT-Prelim Calcs'!$C$21/EN$2/'DEPRECATED - DT-Prelim Calcs'!$C$19/'DEPRECATED - DT-Prelim Calcs'!$C$18*3.39*'DEPRECATED - DT-Prelim Calcs'!$C$20</f>
        <v>29.053734754561201</v>
      </c>
      <c r="EU187" s="36">
        <f t="shared" si="231"/>
        <v>0</v>
      </c>
      <c r="EV187" s="43">
        <f>ET186*'DEPRECATED - DT-Prelim Calcs'!$C$11+EV186</f>
        <v>-1716.4719048534025</v>
      </c>
      <c r="EW187" s="43">
        <f>EW186+0.5*ET187*'DEPRECATED - DT-Prelim Calcs'!$C$11^2+EV187*'DEPRECATED - DT-Prelim Calcs'!$C$11</f>
        <v>-2140233.9118924495</v>
      </c>
      <c r="EX187" s="43">
        <f>MIN('Drive Train'!$F$35-ER186*'DEPRECATED - DT-Prelim Calcs'!$C$21*'Drive Train'!$F$39,EX186+ER$2)</f>
        <v>7.1920000000000002</v>
      </c>
      <c r="EY187" s="43">
        <f>'Drive Train'!$F$35-ER187*'DEPRECATED - DT-Prelim Calcs'!$C$21*'Drive Train'!$F$39</f>
        <v>7.1920000000000002</v>
      </c>
      <c r="EZ187" s="1">
        <f>IF(EW187&gt;='Drive Train'!$F$29,1,0)</f>
        <v>0</v>
      </c>
      <c r="FA187" s="43">
        <f t="shared" si="232"/>
        <v>103.33333333333333</v>
      </c>
      <c r="FB187" s="49">
        <f>FB186+'DEPRECATED - DT-Prelim Calcs'!$C$11</f>
        <v>732</v>
      </c>
      <c r="FC187" s="2">
        <f>FM187/'Drive Train'!$F$35</f>
        <v>0.57999999999999996</v>
      </c>
      <c r="FD187" s="36">
        <f>FK187*12*60/(PI() * 'Drive Train'!$F$15)/FC$2*FC187</f>
        <v>-1127849.3156007687</v>
      </c>
      <c r="FE187" s="2">
        <f>('DEPRECATED - DT-Prelim Calcs'!$C$6*FC187-FD187)/('DEPRECATED - DT-Prelim Calcs'!$C$6*FC187)*'DEPRECATED - DT-Prelim Calcs'!$C$7*FC187</f>
        <v>831.81319218927968</v>
      </c>
      <c r="FF187" s="43">
        <f>FE187/'DEPRECATED - DT-Prelim Calcs'!$C$7*('DEPRECATED - DT-Prelim Calcs'!$C$8-'DEPRECATED - DT-Prelim Calcs'!$C$9)+'DEPRECATED - DT-Prelim Calcs'!$C$9</f>
        <v>45316.69629090852</v>
      </c>
      <c r="FG187" s="43">
        <f t="shared" si="197"/>
        <v>93</v>
      </c>
      <c r="FH187" s="2">
        <f t="shared" si="233"/>
        <v>0.63495514679048781</v>
      </c>
      <c r="FI187" s="43">
        <f>FH187*'DEPRECATED - DT-Prelim Calcs'!$C$21/FC$2/'DEPRECATED - DT-Prelim Calcs'!$C$19/'DEPRECATED - DT-Prelim Calcs'!$C$18*3.39*'DEPRECATED - DT-Prelim Calcs'!$C$20</f>
        <v>29.053734754561205</v>
      </c>
      <c r="FJ187" s="36">
        <f t="shared" si="234"/>
        <v>0</v>
      </c>
      <c r="FK187" s="43">
        <f>FI186*'DEPRECATED - DT-Prelim Calcs'!$C$11+FK186</f>
        <v>-2483.3495404034556</v>
      </c>
      <c r="FL187" s="43">
        <f>FL186+0.5*FI187*'DEPRECATED - DT-Prelim Calcs'!$C$11^2+FK187*'DEPRECATED - DT-Prelim Calcs'!$C$11</f>
        <v>-2664245.911007328</v>
      </c>
      <c r="FM187" s="43">
        <f>MIN('Drive Train'!$F$35-FG186*'DEPRECATED - DT-Prelim Calcs'!$C$21*'Drive Train'!$F$39,FM186+FG$2)</f>
        <v>7.1920000000000002</v>
      </c>
      <c r="FN187" s="43">
        <f>'Drive Train'!$F$35-FG187*'DEPRECATED - DT-Prelim Calcs'!$C$21*'Drive Train'!$F$39</f>
        <v>7.1920000000000002</v>
      </c>
      <c r="FO187" s="1">
        <f>IF(FL187&gt;='Drive Train'!$F$29,1,0)</f>
        <v>0</v>
      </c>
      <c r="FP187" s="43">
        <f t="shared" si="235"/>
        <v>103.33333333333333</v>
      </c>
      <c r="FQ187" s="49">
        <f>FQ186+'DEPRECATED - DT-Prelim Calcs'!$C$11</f>
        <v>732</v>
      </c>
      <c r="FR187" s="2">
        <f>GB187/'Drive Train'!$F$35</f>
        <v>0.57999999999999996</v>
      </c>
      <c r="FS187" s="36">
        <f>FZ187*12*60/(PI() * 'Drive Train'!$F$15)/FR$2*FR187</f>
        <v>-57225.711580334486</v>
      </c>
      <c r="FT187" s="2">
        <f>('DEPRECATED - DT-Prelim Calcs'!$C$6*FR187-FS187)/('DEPRECATED - DT-Prelim Calcs'!$C$6*FR187)*'DEPRECATED - DT-Prelim Calcs'!$C$7*FR187</f>
        <v>44.787376694634602</v>
      </c>
      <c r="FU187" s="43">
        <f>FT187/'DEPRECATED - DT-Prelim Calcs'!$C$7*('DEPRECATED - DT-Prelim Calcs'!$C$8-'DEPRECATED - DT-Prelim Calcs'!$C$9)+'DEPRECATED - DT-Prelim Calcs'!$C$9</f>
        <v>2441.4093273942731</v>
      </c>
      <c r="FV187" s="43">
        <f t="shared" si="198"/>
        <v>93</v>
      </c>
      <c r="FW187" s="2">
        <f t="shared" si="236"/>
        <v>0.57851468929799987</v>
      </c>
      <c r="FX187" s="43">
        <f>FW187*'DEPRECATED - DT-Prelim Calcs'!$C$21/FR$2/'DEPRECATED - DT-Prelim Calcs'!$C$19/'DEPRECATED - DT-Prelim Calcs'!$C$18*3.39*'DEPRECATED - DT-Prelim Calcs'!$C$20</f>
        <v>29.053734754561201</v>
      </c>
      <c r="FY187" s="36">
        <f t="shared" si="237"/>
        <v>0</v>
      </c>
      <c r="FZ187" s="43">
        <f>FX186*'DEPRECATED - DT-Prelim Calcs'!$C$11+FZ186</f>
        <v>-114.80196366361885</v>
      </c>
      <c r="GA187" s="43">
        <f>GA186+0.5*FX187*'DEPRECATED - DT-Prelim Calcs'!$C$11^2+FZ187*'DEPRECATED - DT-Prelim Calcs'!$C$11</f>
        <v>-2659758.7359654019</v>
      </c>
      <c r="GB187" s="43">
        <f>MIN('Drive Train'!$F$35-FV186*'DEPRECATED - DT-Prelim Calcs'!$C$21*'Drive Train'!$F$39,GB186+FV$2)</f>
        <v>7.1920000000000002</v>
      </c>
      <c r="GC187" s="43">
        <f>'Drive Train'!$F$35-FV187*'DEPRECATED - DT-Prelim Calcs'!$C$21*'Drive Train'!$F$39</f>
        <v>7.1920000000000002</v>
      </c>
      <c r="GD187" s="1">
        <f>IF(GA187&gt;='Drive Train'!$F$29,1,0)</f>
        <v>0</v>
      </c>
      <c r="GE187" s="43">
        <f t="shared" si="238"/>
        <v>103.33333333333333</v>
      </c>
      <c r="GF187" s="49">
        <f>GF186+'DEPRECATED - DT-Prelim Calcs'!$C$11</f>
        <v>732</v>
      </c>
      <c r="GG187" s="2">
        <f>GQ187/'Drive Train'!$F$35</f>
        <v>3.8961388045036203</v>
      </c>
      <c r="GH187" s="36">
        <f>GO187*12*60/(PI() * 'Drive Train'!$F$15)/GG$2*GG187</f>
        <v>-1382421.003672319</v>
      </c>
      <c r="GI187" s="2">
        <f>('DEPRECATED - DT-Prelim Calcs'!$C$6*GG187-GH187)/('DEPRECATED - DT-Prelim Calcs'!$C$6*GG187)*'DEPRECATED - DT-Prelim Calcs'!$C$7*GG187</f>
        <v>1034.5040049779459</v>
      </c>
      <c r="GJ187" s="43">
        <f>GI187/'DEPRECATED - DT-Prelim Calcs'!$C$7*('DEPRECATED - DT-Prelim Calcs'!$C$8-'DEPRECATED - DT-Prelim Calcs'!$C$9)+'DEPRECATED - DT-Prelim Calcs'!$C$9</f>
        <v>56358.807733873167</v>
      </c>
      <c r="GK187" s="43">
        <f t="shared" si="239"/>
        <v>29.999999999999982</v>
      </c>
      <c r="GL187" s="2">
        <f t="shared" si="240"/>
        <v>1.4462867232450001</v>
      </c>
      <c r="GM187" s="43">
        <f>GL187*'DEPRECATED - DT-Prelim Calcs'!$C$21/GG$2/'DEPRECATED - DT-Prelim Calcs'!$C$19/'DEPRECATED - DT-Prelim Calcs'!$C$18*3.39*'DEPRECATED - DT-Prelim Calcs'!$C$20</f>
        <v>29.053734754561201</v>
      </c>
      <c r="GN187" s="36">
        <f t="shared" si="241"/>
        <v>0</v>
      </c>
      <c r="GO187" s="43">
        <f>GM186*'DEPRECATED - DT-Prelim Calcs'!$C$11+GO186</f>
        <v>-1032.1243404246281</v>
      </c>
      <c r="GP187" s="43">
        <f>GP186+0.5*GM187*'DEPRECATED - DT-Prelim Calcs'!$C$11^2+GO187*'DEPRECATED - DT-Prelim Calcs'!$C$11</f>
        <v>-247361.08769860165</v>
      </c>
      <c r="GQ187" s="43">
        <f>MIN('Drive Train'!$F$35-GK186*'DEPRECATED - DT-Prelim Calcs'!$C$21*'Drive Train'!$F$39,GQ186+GK$2)</f>
        <v>48.312121175844894</v>
      </c>
      <c r="GR187" s="43">
        <f>'Drive Train'!$F$35-GK187*'DEPRECATED - DT-Prelim Calcs'!$C$21*'Drive Train'!$F$39</f>
        <v>10.72</v>
      </c>
      <c r="GS187" s="1">
        <f>IF(GP187&gt;='Drive Train'!$F$29,1,0)</f>
        <v>0</v>
      </c>
      <c r="GT187" s="43">
        <f t="shared" si="242"/>
        <v>33.333333333333314</v>
      </c>
      <c r="GU187" s="49">
        <f>GU186+'DEPRECATED - DT-Prelim Calcs'!$C$11</f>
        <v>732</v>
      </c>
      <c r="GV187" s="2">
        <f>HF187/'Drive Train'!$F$35</f>
        <v>0.84946236559139798</v>
      </c>
      <c r="GW187" s="36">
        <f>HD187*12*60/(PI() * 'Drive Train'!$F$15)/GV$2*GV187</f>
        <v>-15576.581144073782</v>
      </c>
      <c r="GX187" s="2">
        <f>('DEPRECATED - DT-Prelim Calcs'!$C$6*GV187-GW187)/('DEPRECATED - DT-Prelim Calcs'!$C$6*GV187)*'DEPRECATED - DT-Prelim Calcs'!$C$7*GV187</f>
        <v>15.434474664797017</v>
      </c>
      <c r="GY187" s="43">
        <f>GX187/'DEPRECATED - DT-Prelim Calcs'!$C$7*('DEPRECATED - DT-Prelim Calcs'!$C$8-'DEPRECATED - DT-Prelim Calcs'!$C$9)+'DEPRECATED - DT-Prelim Calcs'!$C$9</f>
        <v>842.33332129118071</v>
      </c>
      <c r="GZ187" s="43">
        <f t="shared" si="199"/>
        <v>33.333333333333314</v>
      </c>
      <c r="HA187" s="2">
        <f t="shared" si="243"/>
        <v>1.4462867232450001</v>
      </c>
      <c r="HB187" s="43">
        <f>HA187*'DEPRECATED - DT-Prelim Calcs'!$C$21/GV$2/'DEPRECATED - DT-Prelim Calcs'!$C$19/'DEPRECATED - DT-Prelim Calcs'!$C$18*3.39*'DEPRECATED - DT-Prelim Calcs'!$C$20</f>
        <v>29.053734754561201</v>
      </c>
      <c r="HC187" s="36">
        <f t="shared" si="244"/>
        <v>0</v>
      </c>
      <c r="HD187" s="43">
        <f>HB186*'DEPRECATED - DT-Prelim Calcs'!$C$11+HD186</f>
        <v>-53.340135710207178</v>
      </c>
      <c r="HE187" s="43">
        <f>HE186+0.5*HB187*'DEPRECATED - DT-Prelim Calcs'!$C$11^2+HD187*'DEPRECATED - DT-Prelim Calcs'!$C$11</f>
        <v>-248142.71628609623</v>
      </c>
      <c r="HF187" s="43">
        <f>MIN('Drive Train'!$F$35-GZ186*'DEPRECATED - DT-Prelim Calcs'!$C$21*'Drive Train'!$F$39,HF186+GZ$2)</f>
        <v>10.533333333333335</v>
      </c>
      <c r="HG187" s="43">
        <f>'Drive Train'!$F$35-GZ187*'DEPRECATED - DT-Prelim Calcs'!$C$21*'Drive Train'!$F$39</f>
        <v>10.533333333333335</v>
      </c>
      <c r="HH187" s="1">
        <f>IF(HE187&gt;='Drive Train'!$F$29,1,0)</f>
        <v>0</v>
      </c>
      <c r="HI187" s="43">
        <f t="shared" si="245"/>
        <v>37.037037037037017</v>
      </c>
      <c r="HJ187" s="49">
        <f>HJ186+'DEPRECATED - DT-Prelim Calcs'!$C$11</f>
        <v>732</v>
      </c>
      <c r="HK187" s="2">
        <f>HU187/'Drive Train'!$F$35</f>
        <v>0.83440860215053769</v>
      </c>
      <c r="HL187" s="36">
        <f>HS187*12*60/(PI() * 'Drive Train'!$F$15)/HK$2*HK187</f>
        <v>-11730.773614660535</v>
      </c>
      <c r="HM187" s="2">
        <f>('DEPRECATED - DT-Prelim Calcs'!$C$6*HK187-HL187)/('DEPRECATED - DT-Prelim Calcs'!$C$6*HK187)*'DEPRECATED - DT-Prelim Calcs'!$C$7*HK187</f>
        <v>12.536782026336478</v>
      </c>
      <c r="HN187" s="43">
        <f>HM187/'DEPRECATED - DT-Prelim Calcs'!$C$7*('DEPRECATED - DT-Prelim Calcs'!$C$8-'DEPRECATED - DT-Prelim Calcs'!$C$9)+'DEPRECATED - DT-Prelim Calcs'!$C$9</f>
        <v>684.47394621086778</v>
      </c>
      <c r="HO187" s="43">
        <f t="shared" si="200"/>
        <v>36.66666666666665</v>
      </c>
      <c r="HP187" s="2">
        <f t="shared" si="246"/>
        <v>1.4462867232450001</v>
      </c>
      <c r="HQ187" s="43">
        <f>HP187*'DEPRECATED - DT-Prelim Calcs'!$C$21/HK$2/'DEPRECATED - DT-Prelim Calcs'!$C$19/'DEPRECATED - DT-Prelim Calcs'!$C$18*3.39*'DEPRECATED - DT-Prelim Calcs'!$C$20</f>
        <v>29.053734754561201</v>
      </c>
      <c r="HR187" s="36">
        <f t="shared" si="247"/>
        <v>0</v>
      </c>
      <c r="HS187" s="43">
        <f>HQ186*'DEPRECATED - DT-Prelim Calcs'!$C$11+HS186</f>
        <v>-40.895356474478021</v>
      </c>
      <c r="HT187" s="43">
        <f>HT186+0.5*HQ187*'DEPRECATED - DT-Prelim Calcs'!$C$11^2+HS187*'DEPRECATED - DT-Prelim Calcs'!$C$11</f>
        <v>-258390.35896323161</v>
      </c>
      <c r="HU187" s="43">
        <f>MIN('Drive Train'!$F$35-HO186*'DEPRECATED - DT-Prelim Calcs'!$C$21*'Drive Train'!$F$39,HU186+HO$2)</f>
        <v>10.346666666666668</v>
      </c>
      <c r="HV187" s="43">
        <f>'Drive Train'!$F$35-HO187*'DEPRECATED - DT-Prelim Calcs'!$C$21*'Drive Train'!$F$39</f>
        <v>10.346666666666668</v>
      </c>
      <c r="HW187" s="1">
        <f>IF(HT187&gt;='Drive Train'!$F$29,1,0)</f>
        <v>0</v>
      </c>
      <c r="HX187" s="43">
        <f t="shared" si="248"/>
        <v>40.740740740740726</v>
      </c>
      <c r="HY187" s="49">
        <f>HY186+'DEPRECATED - DT-Prelim Calcs'!$C$11</f>
        <v>732</v>
      </c>
      <c r="HZ187" s="2">
        <f>IJ187/'Drive Train'!$F$35</f>
        <v>0.8193548387096774</v>
      </c>
      <c r="IA187" s="36">
        <f>IH187*12*60/(PI() * 'Drive Train'!$F$15)/HZ$2*HZ187</f>
        <v>-126233.59533584712</v>
      </c>
      <c r="IB187" s="2">
        <f>('DEPRECATED - DT-Prelim Calcs'!$C$6*HZ187-IA187)/('DEPRECATED - DT-Prelim Calcs'!$C$6*HZ187)*'DEPRECATED - DT-Prelim Calcs'!$C$7*HZ187</f>
        <v>96.638316846388989</v>
      </c>
      <c r="IC187" s="43">
        <f>IB187/'DEPRECATED - DT-Prelim Calcs'!$C$7*('DEPRECATED - DT-Prelim Calcs'!$C$8-'DEPRECATED - DT-Prelim Calcs'!$C$9)+'DEPRECATED - DT-Prelim Calcs'!$C$9</f>
        <v>5266.1247237211901</v>
      </c>
      <c r="ID187" s="43">
        <f t="shared" si="201"/>
        <v>39.999999999999986</v>
      </c>
      <c r="IE187" s="2">
        <f t="shared" si="249"/>
        <v>1.4462867232450001</v>
      </c>
      <c r="IF187" s="43">
        <f>IE187*'DEPRECATED - DT-Prelim Calcs'!$C$21/HZ$2/'DEPRECATED - DT-Prelim Calcs'!$C$19/'DEPRECATED - DT-Prelim Calcs'!$C$18*3.39*'DEPRECATED - DT-Prelim Calcs'!$C$20</f>
        <v>29.053734754561201</v>
      </c>
      <c r="IG187" s="36">
        <f t="shared" si="250"/>
        <v>0</v>
      </c>
      <c r="IH187" s="43">
        <f>IF186*'DEPRECATED - DT-Prelim Calcs'!$C$11+IH186</f>
        <v>-448.15582560670197</v>
      </c>
      <c r="II187" s="43">
        <f>II186+0.5*IF187*'DEPRECATED - DT-Prelim Calcs'!$C$11^2+IH187*'DEPRECATED - DT-Prelim Calcs'!$C$11</f>
        <v>-250223.30209299337</v>
      </c>
      <c r="IJ187" s="43">
        <f>MIN('Drive Train'!$F$35-ID186*'DEPRECATED - DT-Prelim Calcs'!$C$21*'Drive Train'!$F$39,IJ186+ID$2)</f>
        <v>10.16</v>
      </c>
      <c r="IK187" s="43">
        <f>'Drive Train'!$F$35-ID187*'DEPRECATED - DT-Prelim Calcs'!$C$21*'Drive Train'!$F$39</f>
        <v>10.16</v>
      </c>
      <c r="IL187" s="1">
        <f>IF(II187&gt;='Drive Train'!$F$29,1,0)</f>
        <v>0</v>
      </c>
      <c r="IM187" s="43">
        <f t="shared" si="251"/>
        <v>44.444444444444429</v>
      </c>
      <c r="IN187" s="49">
        <f>IN186+'DEPRECATED - DT-Prelim Calcs'!$C$11</f>
        <v>732</v>
      </c>
      <c r="IO187" s="2">
        <f>IY187/'Drive Train'!$F$35</f>
        <v>3.3321620517828507</v>
      </c>
      <c r="IP187" s="36">
        <f>IW187*12*60/(PI() * 'Drive Train'!$F$15)/IO$2*IO187</f>
        <v>-961715.53801645141</v>
      </c>
      <c r="IQ187" s="2">
        <f>('DEPRECATED - DT-Prelim Calcs'!$C$6*IO187-IP187)/('DEPRECATED - DT-Prelim Calcs'!$C$6*IO187)*'DEPRECATED - DT-Prelim Calcs'!$C$7*IO187</f>
        <v>722.5942778437327</v>
      </c>
      <c r="IR187" s="43">
        <f>IQ187/'DEPRECATED - DT-Prelim Calcs'!$C$7*('DEPRECATED - DT-Prelim Calcs'!$C$8-'DEPRECATED - DT-Prelim Calcs'!$C$9)+'DEPRECATED - DT-Prelim Calcs'!$C$9</f>
        <v>39366.710658651107</v>
      </c>
      <c r="IS187" s="43">
        <f t="shared" si="202"/>
        <v>43.333333333333321</v>
      </c>
      <c r="IT187" s="2">
        <f t="shared" si="252"/>
        <v>1.4462867232450001</v>
      </c>
      <c r="IU187" s="43">
        <f>IT187*'DEPRECATED - DT-Prelim Calcs'!$C$21/IO$2/'DEPRECATED - DT-Prelim Calcs'!$C$19/'DEPRECATED - DT-Prelim Calcs'!$C$18*3.39*'DEPRECATED - DT-Prelim Calcs'!$C$20</f>
        <v>29.053734754561201</v>
      </c>
      <c r="IV187" s="36">
        <f t="shared" si="253"/>
        <v>0</v>
      </c>
      <c r="IW187" s="43">
        <f>IU186*'DEPRECATED - DT-Prelim Calcs'!$C$11+IW186</f>
        <v>-839.55013517399925</v>
      </c>
      <c r="IX187" s="43">
        <f>IX186+0.5*IU187*'DEPRECATED - DT-Prelim Calcs'!$C$11^2+IW187*'DEPRECATED - DT-Prelim Calcs'!$C$11</f>
        <v>-314980.78038865776</v>
      </c>
      <c r="IY187" s="43">
        <f>MIN('Drive Train'!$F$35-IS186*'DEPRECATED - DT-Prelim Calcs'!$C$21*'Drive Train'!$F$39,IY186+IS$2)</f>
        <v>41.318809442107352</v>
      </c>
      <c r="IZ187" s="43">
        <f>'Drive Train'!$F$35-IS187*'DEPRECATED - DT-Prelim Calcs'!$C$21*'Drive Train'!$F$39</f>
        <v>9.9733333333333345</v>
      </c>
      <c r="JA187" s="1">
        <f>IF(IX187&gt;='Drive Train'!$F$29,1,0)</f>
        <v>0</v>
      </c>
      <c r="JB187" s="43">
        <f t="shared" si="254"/>
        <v>48.148148148148138</v>
      </c>
      <c r="JC187" s="49">
        <f>JC186+'DEPRECATED - DT-Prelim Calcs'!$C$11</f>
        <v>732</v>
      </c>
      <c r="JD187" s="2">
        <f>JN187/'Drive Train'!$F$35</f>
        <v>3.1509113099904917</v>
      </c>
      <c r="JE187" s="36">
        <f>JL187*12*60/(PI() * 'Drive Train'!$F$15)/JD$2*JD187</f>
        <v>-841767.23215659498</v>
      </c>
      <c r="JF187" s="2">
        <f>('DEPRECATED - DT-Prelim Calcs'!$C$6*JD187-JE187)/('DEPRECATED - DT-Prelim Calcs'!$C$6*JD187)*'DEPRECATED - DT-Prelim Calcs'!$C$7*JD187</f>
        <v>633.5690465853022</v>
      </c>
      <c r="JG187" s="43">
        <f>JF187/'DEPRECATED - DT-Prelim Calcs'!$C$7*('DEPRECATED - DT-Prelim Calcs'!$C$8-'DEPRECATED - DT-Prelim Calcs'!$C$9)+'DEPRECATED - DT-Prelim Calcs'!$C$9</f>
        <v>34516.828657258993</v>
      </c>
      <c r="JH187" s="43">
        <f t="shared" si="203"/>
        <v>46.666666666666657</v>
      </c>
      <c r="JI187" s="2">
        <f t="shared" si="255"/>
        <v>1.4462867232450001</v>
      </c>
      <c r="JJ187" s="43">
        <f>JI187*'DEPRECATED - DT-Prelim Calcs'!$C$21/JD$2/'DEPRECATED - DT-Prelim Calcs'!$C$19/'DEPRECATED - DT-Prelim Calcs'!$C$18*3.39*'DEPRECATED - DT-Prelim Calcs'!$C$20</f>
        <v>29.053734754561201</v>
      </c>
      <c r="JK187" s="36">
        <f t="shared" si="256"/>
        <v>0</v>
      </c>
      <c r="JL187" s="43">
        <f>JJ186*'DEPRECATED - DT-Prelim Calcs'!$C$11+JL186</f>
        <v>-777.10902715403131</v>
      </c>
      <c r="JM187" s="43">
        <f>JM186+0.5*JJ187*'DEPRECATED - DT-Prelim Calcs'!$C$11^2+JL187*'DEPRECATED - DT-Prelim Calcs'!$C$11</f>
        <v>-271125.61633287452</v>
      </c>
      <c r="JN187" s="43">
        <f>MIN('Drive Train'!$F$35-JH186*'DEPRECATED - DT-Prelim Calcs'!$C$21*'Drive Train'!$F$39,JN186+JH$2)</f>
        <v>39.071300243882099</v>
      </c>
      <c r="JO187" s="43">
        <f>'Drive Train'!$F$35-JH187*'DEPRECATED - DT-Prelim Calcs'!$C$21*'Drive Train'!$F$39</f>
        <v>9.7866666666666671</v>
      </c>
      <c r="JP187" s="1">
        <f>IF(JM187&gt;='Drive Train'!$F$29,1,0)</f>
        <v>0</v>
      </c>
      <c r="JQ187" s="43">
        <f>MIN(JG187,'DEPRECATED - DT-Prelim Calcs'!$C$10)*'DEPRECATED - DT-Prelim Calcs'!$C$11*1000/60/60</f>
        <v>103.33333333333333</v>
      </c>
      <c r="JR187" s="49">
        <f>JR186+'DEPRECATED - DT-Prelim Calcs'!$C$11</f>
        <v>732</v>
      </c>
      <c r="JS187" s="2">
        <f>KC187/'Drive Train'!$F$35</f>
        <v>0.77419354838709686</v>
      </c>
      <c r="JT187" s="36">
        <f>KA187*12*60/(PI() * 'Drive Train'!$F$15)/JS$2*JS187</f>
        <v>-252221.06342124104</v>
      </c>
      <c r="JU187" s="2">
        <f>('DEPRECATED - DT-Prelim Calcs'!$C$6*JS187-JT187)/('DEPRECATED - DT-Prelim Calcs'!$C$6*JS187)*'DEPRECATED - DT-Prelim Calcs'!$C$7*JS187</f>
        <v>189.04112251397632</v>
      </c>
      <c r="JV187" s="43">
        <f>JU187/'DEPRECATED - DT-Prelim Calcs'!$C$7*('DEPRECATED - DT-Prelim Calcs'!$C$8-'DEPRECATED - DT-Prelim Calcs'!$C$9)+'DEPRECATED - DT-Prelim Calcs'!$C$9</f>
        <v>10300.008913074829</v>
      </c>
      <c r="JW187" s="43">
        <f t="shared" si="204"/>
        <v>49.999999999999993</v>
      </c>
      <c r="JX187" s="2">
        <f t="shared" si="257"/>
        <v>1.4462867232450001</v>
      </c>
      <c r="JY187" s="43">
        <f>JX187*'DEPRECATED - DT-Prelim Calcs'!$C$21/JS$2/'DEPRECATED - DT-Prelim Calcs'!$C$19/'DEPRECATED - DT-Prelim Calcs'!$C$18*3.39*'DEPRECATED - DT-Prelim Calcs'!$C$20</f>
        <v>29.053734754561201</v>
      </c>
      <c r="JZ187" s="36">
        <f t="shared" si="258"/>
        <v>0</v>
      </c>
      <c r="KA187" s="43">
        <f>JY186*'DEPRECATED - DT-Prelim Calcs'!$C$11+KA186</f>
        <v>-947.67172213225524</v>
      </c>
      <c r="KB187" s="43">
        <f>KB186+0.5*JY187*'DEPRECATED - DT-Prelim Calcs'!$C$11^2+KA187*'DEPRECATED - DT-Prelim Calcs'!$C$11</f>
        <v>-296797.36410547578</v>
      </c>
      <c r="KC187" s="43">
        <f>MIN('Drive Train'!$F$35-JW186*'DEPRECATED - DT-Prelim Calcs'!$C$21*'Drive Train'!$F$39,KC186+JW$2)</f>
        <v>9.6000000000000014</v>
      </c>
      <c r="KD187" s="43">
        <f>'Drive Train'!$F$35-JW187*'DEPRECATED - DT-Prelim Calcs'!$C$21*'Drive Train'!$F$39</f>
        <v>9.6000000000000014</v>
      </c>
      <c r="KE187" s="1">
        <f>IF(KB187&gt;='Drive Train'!$F$29,1,0)</f>
        <v>0</v>
      </c>
      <c r="KF187" s="43">
        <f>MIN(JV187,'DEPRECATED - DT-Prelim Calcs'!$C$10)*'DEPRECATED - DT-Prelim Calcs'!$C$11*1000/60/60</f>
        <v>103.33333333333333</v>
      </c>
      <c r="KG187" s="49">
        <f>KG186+'DEPRECATED - DT-Prelim Calcs'!$C$11</f>
        <v>732</v>
      </c>
      <c r="KH187" s="2">
        <f>KR187/'Drive Train'!$F$35</f>
        <v>0.75913978494623657</v>
      </c>
      <c r="KI187" s="36">
        <f>KP187*12*60/(PI() * 'Drive Train'!$F$15)/KH$2*KH187</f>
        <v>-134148.76886572829</v>
      </c>
      <c r="KJ187" s="2">
        <f>('DEPRECATED - DT-Prelim Calcs'!$C$6*KH187-KI187)/('DEPRECATED - DT-Prelim Calcs'!$C$6*KH187)*'DEPRECATED - DT-Prelim Calcs'!$C$7*KH187</f>
        <v>102.17442922466836</v>
      </c>
      <c r="KK187" s="43">
        <f>KJ187/'DEPRECATED - DT-Prelim Calcs'!$C$7*('DEPRECATED - DT-Prelim Calcs'!$C$8-'DEPRECATED - DT-Prelim Calcs'!$C$9)+'DEPRECATED - DT-Prelim Calcs'!$C$9</f>
        <v>5567.7189055229774</v>
      </c>
      <c r="KL187" s="43">
        <f t="shared" si="205"/>
        <v>53.333333333333329</v>
      </c>
      <c r="KM187" s="2">
        <f t="shared" si="259"/>
        <v>1.4462867232450001</v>
      </c>
      <c r="KN187" s="43">
        <f>KM187*'DEPRECATED - DT-Prelim Calcs'!$C$21/KH$2/'DEPRECATED - DT-Prelim Calcs'!$C$19/'DEPRECATED - DT-Prelim Calcs'!$C$18*3.39*'DEPRECATED - DT-Prelim Calcs'!$C$20</f>
        <v>29.053734754561201</v>
      </c>
      <c r="KO187" s="36">
        <f t="shared" si="260"/>
        <v>0</v>
      </c>
      <c r="KP187" s="43">
        <f>KN186*'DEPRECATED - DT-Prelim Calcs'!$C$11+KP186</f>
        <v>-514.03306537052651</v>
      </c>
      <c r="KQ187" s="43">
        <f>KQ186+0.5*KN187*'DEPRECATED - DT-Prelim Calcs'!$C$11^2+KP187*'DEPRECATED - DT-Prelim Calcs'!$C$11</f>
        <v>-306844.41814415914</v>
      </c>
      <c r="KR187" s="43">
        <f>MIN('Drive Train'!$F$35-KL186*'DEPRECATED - DT-Prelim Calcs'!$C$21*'Drive Train'!$F$39,KR186+KL$2)</f>
        <v>9.413333333333334</v>
      </c>
      <c r="KS187" s="43">
        <f>'Drive Train'!$F$35-KL187*'DEPRECATED - DT-Prelim Calcs'!$C$21*'Drive Train'!$F$39</f>
        <v>9.413333333333334</v>
      </c>
      <c r="KT187" s="1">
        <f>IF(KQ187&gt;='Drive Train'!$F$29,1,0)</f>
        <v>0</v>
      </c>
      <c r="KU187" s="43">
        <f>MIN(KK187,'DEPRECATED - DT-Prelim Calcs'!$C$10)*'DEPRECATED - DT-Prelim Calcs'!$C$11*1000/60/60</f>
        <v>103.33333333333333</v>
      </c>
      <c r="KV187" s="49">
        <f>KV186+'DEPRECATED - DT-Prelim Calcs'!$C$11</f>
        <v>732</v>
      </c>
      <c r="KW187" s="2">
        <f>LG187/'Drive Train'!$F$35</f>
        <v>0.74408602150537628</v>
      </c>
      <c r="KX187" s="36">
        <f>LE187*12*60/(PI() * 'Drive Train'!$F$15)/KW$2*KW187</f>
        <v>-131336.43891484092</v>
      </c>
      <c r="KY187" s="2">
        <f>('DEPRECATED - DT-Prelim Calcs'!$C$6*KW187-KX187)/('DEPRECATED - DT-Prelim Calcs'!$C$6*KW187)*'DEPRECATED - DT-Prelim Calcs'!$C$7*KW187</f>
        <v>100.03645599738121</v>
      </c>
      <c r="KZ187" s="43">
        <f>KY187/'DEPRECATED - DT-Prelim Calcs'!$C$7*('DEPRECATED - DT-Prelim Calcs'!$C$8-'DEPRECATED - DT-Prelim Calcs'!$C$9)+'DEPRECATED - DT-Prelim Calcs'!$C$9</f>
        <v>5451.2472297080803</v>
      </c>
      <c r="LA187" s="43">
        <f t="shared" si="206"/>
        <v>56.666666666666664</v>
      </c>
      <c r="LB187" s="2">
        <f t="shared" si="261"/>
        <v>1.4462867232450001</v>
      </c>
      <c r="LC187" s="43">
        <f>LB187*'DEPRECATED - DT-Prelim Calcs'!$C$21/KW$2/'DEPRECATED - DT-Prelim Calcs'!$C$19/'DEPRECATED - DT-Prelim Calcs'!$C$18*3.39*'DEPRECATED - DT-Prelim Calcs'!$C$20</f>
        <v>29.053734754561201</v>
      </c>
      <c r="LD187" s="36">
        <f t="shared" si="262"/>
        <v>0</v>
      </c>
      <c r="LE187" s="43">
        <f>LC186*'DEPRECATED - DT-Prelim Calcs'!$C$11+LE186</f>
        <v>-513.43823622947878</v>
      </c>
      <c r="LF187" s="43">
        <f>LF186+0.5*LC187*'DEPRECATED - DT-Prelim Calcs'!$C$11^2+LE187*'DEPRECATED - DT-Prelim Calcs'!$C$11</f>
        <v>-342463.57446278591</v>
      </c>
      <c r="LG187" s="43">
        <f>MIN('Drive Train'!$F$35-LA186*'DEPRECATED - DT-Prelim Calcs'!$C$21*'Drive Train'!$F$39,LG186+LA$2)</f>
        <v>9.2266666666666666</v>
      </c>
      <c r="LH187" s="43">
        <f>'Drive Train'!$F$35-LA187*'DEPRECATED - DT-Prelim Calcs'!$C$21*'Drive Train'!$F$39</f>
        <v>9.2266666666666666</v>
      </c>
      <c r="LI187" s="1">
        <f>IF(LF187&gt;='Drive Train'!$F$29,1,0)</f>
        <v>0</v>
      </c>
      <c r="LJ187" s="43">
        <f>MIN(KZ187,'DEPRECATED - DT-Prelim Calcs'!$C$10)*'DEPRECATED - DT-Prelim Calcs'!$C$11*1000/60/60</f>
        <v>103.33333333333333</v>
      </c>
      <c r="LK187" s="49">
        <f>LK186+'DEPRECATED - DT-Prelim Calcs'!$C$11</f>
        <v>732</v>
      </c>
      <c r="LL187" s="2">
        <f>LV187/'Drive Train'!$F$35</f>
        <v>0.72903225806451621</v>
      </c>
      <c r="LM187" s="36">
        <f>LT187*12*60/(PI() * 'Drive Train'!$F$15)/LL$2*LL187</f>
        <v>-81155.264685457034</v>
      </c>
      <c r="LN187" s="2">
        <f>('DEPRECATED - DT-Prelim Calcs'!$C$6*LL187-LM187)/('DEPRECATED - DT-Prelim Calcs'!$C$6*LL187)*'DEPRECATED - DT-Prelim Calcs'!$C$7*LL187</f>
        <v>63.077185016779254</v>
      </c>
      <c r="LO187" s="43">
        <f>LN187/'DEPRECATED - DT-Prelim Calcs'!$C$7*('DEPRECATED - DT-Prelim Calcs'!$C$8-'DEPRECATED - DT-Prelim Calcs'!$C$9)+'DEPRECATED - DT-Prelim Calcs'!$C$9</f>
        <v>3437.7944076305112</v>
      </c>
      <c r="LP187" s="43">
        <f t="shared" si="207"/>
        <v>60</v>
      </c>
      <c r="LQ187" s="2">
        <f t="shared" si="263"/>
        <v>1.4462867232450001</v>
      </c>
      <c r="LR187" s="43">
        <f>LQ187*'DEPRECATED - DT-Prelim Calcs'!$C$21/LL$2/'DEPRECATED - DT-Prelim Calcs'!$C$19/'DEPRECATED - DT-Prelim Calcs'!$C$18*3.39*'DEPRECATED - DT-Prelim Calcs'!$C$20</f>
        <v>29.053734754561201</v>
      </c>
      <c r="LS187" s="36">
        <f t="shared" si="264"/>
        <v>0</v>
      </c>
      <c r="LT187" s="43">
        <f>LR186*'DEPRECATED - DT-Prelim Calcs'!$C$11+LT186</f>
        <v>-323.81433478429108</v>
      </c>
      <c r="LU187" s="43">
        <f>LU186+0.5*LR187*'DEPRECATED - DT-Prelim Calcs'!$C$11^2+LT187*'DEPRECATED - DT-Prelim Calcs'!$C$11</f>
        <v>-318269.66944133776</v>
      </c>
      <c r="LV187" s="43">
        <f>MIN('Drive Train'!$F$35-LP186*'DEPRECATED - DT-Prelim Calcs'!$C$21*'Drive Train'!$F$39,LV186+LP$2)</f>
        <v>9.0400000000000009</v>
      </c>
      <c r="LW187" s="43">
        <f>'Drive Train'!$F$35-LP187*'DEPRECATED - DT-Prelim Calcs'!$C$21*'Drive Train'!$F$39</f>
        <v>9.0400000000000009</v>
      </c>
      <c r="LX187" s="1">
        <f>IF(LU187&gt;='Drive Train'!$F$29,1,0)</f>
        <v>0</v>
      </c>
      <c r="LY187" s="43">
        <f>MIN(LO187,'DEPRECATED - DT-Prelim Calcs'!$C$10)*'DEPRECATED - DT-Prelim Calcs'!$C$11*1000/60/60</f>
        <v>103.33333333333333</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1"/>
        <v>0</v>
      </c>
      <c r="X188" s="2">
        <f>MAX(MIN(IF(AND(AI187=1,AG188&lt;0),-1,1)*(W188-$C$9)/($C$8-$C$9)*$C$7-$C$29*AE188/T$2 -  AI187*$C$29/2,X$2),MAX(X$4:X187)*-1)</f>
        <v>-0.27672021620693066</v>
      </c>
      <c r="Y188" s="43">
        <f t="shared" si="182"/>
        <v>0</v>
      </c>
      <c r="Z188" s="43">
        <f t="shared" si="183"/>
        <v>0</v>
      </c>
      <c r="AA188" s="43">
        <f t="shared" si="184"/>
        <v>0</v>
      </c>
      <c r="AB188" s="43" t="e">
        <f t="shared" si="185"/>
        <v>#N/A</v>
      </c>
      <c r="AC188" s="36">
        <f t="shared" si="208"/>
        <v>1</v>
      </c>
      <c r="AD188" s="1">
        <f t="shared" si="186"/>
        <v>1</v>
      </c>
      <c r="AE188" s="43">
        <f t="shared" si="187"/>
        <v>0</v>
      </c>
      <c r="AF188" s="43" t="e">
        <f t="shared" si="188"/>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889.49632897085212</v>
      </c>
      <c r="AK188" s="43">
        <f t="shared" si="265"/>
        <v>0</v>
      </c>
      <c r="AL188" s="49">
        <f>AL187+'DEPRECATED - DT-Prelim Calcs'!$C$11</f>
        <v>736</v>
      </c>
      <c r="AM188" s="2">
        <f>AW188/'Drive Train'!$F$35</f>
        <v>0.57999999999999996</v>
      </c>
      <c r="AN188" s="36">
        <f>AU188*12*60/(PI() * 'Drive Train'!$F$15)/AM$2*AM188</f>
        <v>7535.1048360287568</v>
      </c>
      <c r="AO188" s="2">
        <f>('DEPRECATED - DT-Prelim Calcs'!$C$6*AM188-AN188)/('DEPRECATED - DT-Prelim Calcs'!$C$6*AM188)*'DEPRECATED - DT-Prelim Calcs'!$C$7*AM188</f>
        <v>-2.8189287901214533</v>
      </c>
      <c r="AP188" s="43">
        <f>AO188/'DEPRECATED - DT-Prelim Calcs'!$C$7*('DEPRECATED - DT-Prelim Calcs'!$C$8-'DEPRECATED - DT-Prelim Calcs'!$C$9)+'DEPRECATED - DT-Prelim Calcs'!$C$9</f>
        <v>-152.06850871557171</v>
      </c>
      <c r="AQ188" s="43">
        <f t="shared" si="189"/>
        <v>-152.06850871557171</v>
      </c>
      <c r="AR188" s="2">
        <f t="shared" si="209"/>
        <v>-3.8337609189948156</v>
      </c>
      <c r="AS188" s="43">
        <f>AR188*'DEPRECATED - DT-Prelim Calcs'!$C$21/AM$2/'DEPRECATED - DT-Prelim Calcs'!$C$19/'DEPRECATED - DT-Prelim Calcs'!$C$18*3.39*'DEPRECATED - DT-Prelim Calcs'!$C$20</f>
        <v>-38.507258299020428</v>
      </c>
      <c r="AT188" s="36">
        <f t="shared" si="210"/>
        <v>1</v>
      </c>
      <c r="AU188" s="43">
        <f>AS187*'DEPRECATED - DT-Prelim Calcs'!$C$11+AU187</f>
        <v>75.581832684855897</v>
      </c>
      <c r="AV188" s="43">
        <f>AV187+0.5*AS188*'DEPRECATED - DT-Prelim Calcs'!$C$11^2+AU188*'DEPRECATED - DT-Prelim Calcs'!$C$11</f>
        <v>10883.84446362344</v>
      </c>
      <c r="AW188" s="43">
        <f>MIN('Drive Train'!$F$35-AQ187*'DEPRECATED - DT-Prelim Calcs'!$C$21*'Drive Train'!$F$39,AW187+AQ$2)</f>
        <v>7.1920000000000002</v>
      </c>
      <c r="AX188" s="43">
        <f>'Drive Train'!$F$35-AQ188*'DEPRECATED - DT-Prelim Calcs'!$C$21*'Drive Train'!$F$39</f>
        <v>20.915836488072017</v>
      </c>
      <c r="AY188" s="1">
        <f>IF(AV188&gt;='Drive Train'!$F$29,1,0)</f>
        <v>1</v>
      </c>
      <c r="AZ188" s="43">
        <f t="shared" si="211"/>
        <v>-168.96500968396859</v>
      </c>
      <c r="BA188" s="49">
        <f>BA187+'DEPRECATED - DT-Prelim Calcs'!$C$11</f>
        <v>736</v>
      </c>
      <c r="BB188" s="2">
        <f>BL188/'Drive Train'!$F$35</f>
        <v>0.57999999999999996</v>
      </c>
      <c r="BC188" s="36">
        <f>BJ188*12*60/(PI() * 'Drive Train'!$F$15)/BB$2*BB188</f>
        <v>-15535.13821424384</v>
      </c>
      <c r="BD188" s="2">
        <f>('DEPRECATED - DT-Prelim Calcs'!$C$6*BB188-BC188)/('DEPRECATED - DT-Prelim Calcs'!$C$6*BB188)*'DEPRECATED - DT-Prelim Calcs'!$C$7*BB188</f>
        <v>14.140231069718434</v>
      </c>
      <c r="BE188" s="43">
        <f>BD188/'DEPRECATED - DT-Prelim Calcs'!$C$7*('DEPRECATED - DT-Prelim Calcs'!$C$8-'DEPRECATED - DT-Prelim Calcs'!$C$9)+'DEPRECATED - DT-Prelim Calcs'!$C$9</f>
        <v>771.82602096227288</v>
      </c>
      <c r="BF188" s="43">
        <f t="shared" si="190"/>
        <v>93</v>
      </c>
      <c r="BG188" s="2">
        <f t="shared" si="212"/>
        <v>2.0025508475699998</v>
      </c>
      <c r="BH188" s="43">
        <f>BG188*'DEPRECATED - DT-Prelim Calcs'!$C$21/BB$2/'DEPRECATED - DT-Prelim Calcs'!$C$19/'DEPRECATED - DT-Prelim Calcs'!$C$18*3.39*'DEPRECATED - DT-Prelim Calcs'!$C$20</f>
        <v>29.053734754561201</v>
      </c>
      <c r="BI188" s="36">
        <f t="shared" si="213"/>
        <v>0</v>
      </c>
      <c r="BJ188" s="43">
        <f>BH187*'DEPRECATED - DT-Prelim Calcs'!$C$11+BJ187</f>
        <v>-107.88036270196842</v>
      </c>
      <c r="BK188" s="43">
        <f>BK187+0.5*BH188*'DEPRECATED - DT-Prelim Calcs'!$C$11^2+BJ188*'DEPRECATED - DT-Prelim Calcs'!$C$11</f>
        <v>-92300.374334053151</v>
      </c>
      <c r="BL188" s="43">
        <f>MIN('Drive Train'!$F$35-BF187*'DEPRECATED - DT-Prelim Calcs'!$C$21*'Drive Train'!$F$39,BL187+BF$2)</f>
        <v>7.1920000000000002</v>
      </c>
      <c r="BM188" s="43">
        <f>'Drive Train'!$F$35-BF188*'DEPRECATED - DT-Prelim Calcs'!$C$21*'Drive Train'!$F$39</f>
        <v>7.1920000000000002</v>
      </c>
      <c r="BN188" s="1">
        <f>IF(BK188&gt;='Drive Train'!$F$29,1,0)</f>
        <v>0</v>
      </c>
      <c r="BO188" s="43">
        <f t="shared" si="214"/>
        <v>103.33333333333333</v>
      </c>
      <c r="BP188" s="49">
        <f>BP187+'DEPRECATED - DT-Prelim Calcs'!$C$11</f>
        <v>736</v>
      </c>
      <c r="BQ188" s="2">
        <f>CA188/'Drive Train'!$F$35</f>
        <v>0.57999999999999996</v>
      </c>
      <c r="BR188" s="36">
        <f>BY188*12*60/(PI() * 'Drive Train'!$F$15)/BQ$2*BQ188</f>
        <v>-103363.07728203268</v>
      </c>
      <c r="BS188" s="2">
        <f>('DEPRECATED - DT-Prelim Calcs'!$C$6*BQ188-BR188)/('DEPRECATED - DT-Prelim Calcs'!$C$6*BQ188)*'DEPRECATED - DT-Prelim Calcs'!$C$7*BQ188</f>
        <v>78.703402578798318</v>
      </c>
      <c r="BT188" s="43">
        <f>BS188/'DEPRECATED - DT-Prelim Calcs'!$C$7*('DEPRECATED - DT-Prelim Calcs'!$C$8-'DEPRECATED - DT-Prelim Calcs'!$C$9)+'DEPRECATED - DT-Prelim Calcs'!$C$9</f>
        <v>4289.0734240688635</v>
      </c>
      <c r="BU188" s="43">
        <f t="shared" si="191"/>
        <v>93</v>
      </c>
      <c r="BV188" s="2">
        <f t="shared" si="215"/>
        <v>1.5313624128476471</v>
      </c>
      <c r="BW188" s="43">
        <f>BV188*'DEPRECATED - DT-Prelim Calcs'!$C$21/BQ$2/'DEPRECATED - DT-Prelim Calcs'!$C$19/'DEPRECATED - DT-Prelim Calcs'!$C$18*3.39*'DEPRECATED - DT-Prelim Calcs'!$C$20</f>
        <v>29.053734754561201</v>
      </c>
      <c r="BX188" s="36">
        <f t="shared" si="216"/>
        <v>0</v>
      </c>
      <c r="BY188" s="43">
        <f>BW187*'DEPRECATED - DT-Prelim Calcs'!$C$11+BY187</f>
        <v>-548.89229925907364</v>
      </c>
      <c r="BZ188" s="43">
        <f>BZ187+0.5*BW188*'DEPRECATED - DT-Prelim Calcs'!$C$11^2+BY188*'DEPRECATED - DT-Prelim Calcs'!$C$11</f>
        <v>-242342.0303634438</v>
      </c>
      <c r="CA188" s="43">
        <f>MIN('Drive Train'!$F$35-BU187*'DEPRECATED - DT-Prelim Calcs'!$C$21*'Drive Train'!$F$39,CA187+BU$2)</f>
        <v>7.1920000000000002</v>
      </c>
      <c r="CB188" s="43">
        <f>'Drive Train'!$F$35-BU188*'DEPRECATED - DT-Prelim Calcs'!$C$21*'Drive Train'!$F$39</f>
        <v>7.1920000000000002</v>
      </c>
      <c r="CC188" s="1">
        <f>IF(BZ188&gt;='Drive Train'!$F$29,1,0)</f>
        <v>0</v>
      </c>
      <c r="CD188" s="43">
        <f t="shared" si="217"/>
        <v>103.33333333333333</v>
      </c>
      <c r="CE188" s="49">
        <f>CE187+'DEPRECATED - DT-Prelim Calcs'!$C$11</f>
        <v>736</v>
      </c>
      <c r="CF188" s="2">
        <f>CP188/'Drive Train'!$F$35</f>
        <v>4.7152654076091025</v>
      </c>
      <c r="CG188" s="36">
        <f>CN188*12*60/(PI() * 'Drive Train'!$F$15)/CF$2*CF188</f>
        <v>-3064474.0068390598</v>
      </c>
      <c r="CH188" s="2">
        <f>('DEPRECATED - DT-Prelim Calcs'!$C$6*CF188-CG188)/('DEPRECATED - DT-Prelim Calcs'!$C$6*CF188)*'DEPRECATED - DT-Prelim Calcs'!$C$7*CF188</f>
        <v>2274.8392173440047</v>
      </c>
      <c r="CI188" s="43">
        <f>CH188/'DEPRECATED - DT-Prelim Calcs'!$C$7*('DEPRECATED - DT-Prelim Calcs'!$C$8-'DEPRECATED - DT-Prelim Calcs'!$C$9)+'DEPRECATED - DT-Prelim Calcs'!$C$9</f>
        <v>123929.30810903906</v>
      </c>
      <c r="CJ188" s="43">
        <f t="shared" si="192"/>
        <v>93</v>
      </c>
      <c r="CK188" s="2">
        <f t="shared" si="218"/>
        <v>1.2396743342100003</v>
      </c>
      <c r="CL188" s="43">
        <f>CK188*'DEPRECATED - DT-Prelim Calcs'!$C$21/CF$2/'DEPRECATED - DT-Prelim Calcs'!$C$19/'DEPRECATED - DT-Prelim Calcs'!$C$18*3.39*'DEPRECATED - DT-Prelim Calcs'!$C$20</f>
        <v>29.053734754561205</v>
      </c>
      <c r="CM188" s="36">
        <f t="shared" si="219"/>
        <v>0</v>
      </c>
      <c r="CN188" s="43">
        <f>CL187*'DEPRECATED - DT-Prelim Calcs'!$C$11+CN187</f>
        <v>-1620.4257157376223</v>
      </c>
      <c r="CO188" s="43">
        <f>CO187+0.5*CL188*'DEPRECATED - DT-Prelim Calcs'!$C$11^2+CN188*'DEPRECATED - DT-Prelim Calcs'!$C$11</f>
        <v>-432647.26247857843</v>
      </c>
      <c r="CP188" s="43">
        <f>MIN('Drive Train'!$F$35-CJ187*'DEPRECATED - DT-Prelim Calcs'!$C$21*'Drive Train'!$F$39,CP187+CJ$2)</f>
        <v>58.469291054352873</v>
      </c>
      <c r="CQ188" s="43">
        <f>'Drive Train'!$F$35-CJ188*'DEPRECATED - DT-Prelim Calcs'!$C$21*'Drive Train'!$F$39</f>
        <v>7.1920000000000002</v>
      </c>
      <c r="CR188" s="1">
        <f>IF(CO188&gt;='Drive Train'!$F$29,1,0)</f>
        <v>0</v>
      </c>
      <c r="CS188" s="43">
        <f t="shared" si="220"/>
        <v>103.33333333333333</v>
      </c>
      <c r="CT188" s="49">
        <f>CT187+'DEPRECATED - DT-Prelim Calcs'!$C$11</f>
        <v>736</v>
      </c>
      <c r="CU188" s="2">
        <f>DE188/'Drive Train'!$F$35</f>
        <v>0.57999999999999996</v>
      </c>
      <c r="CV188" s="36">
        <f>DC188*12*60/(PI() * 'Drive Train'!$F$15)/CU$2*CU188</f>
        <v>-676025.12113633251</v>
      </c>
      <c r="CW188" s="2">
        <f>('DEPRECATED - DT-Prelim Calcs'!$C$6*CU188-CV188)/('DEPRECATED - DT-Prelim Calcs'!$C$6*CU188)*'DEPRECATED - DT-Prelim Calcs'!$C$7*CU188</f>
        <v>499.6728360704389</v>
      </c>
      <c r="CX188" s="43">
        <f>CW188/'DEPRECATED - DT-Prelim Calcs'!$C$7*('DEPRECATED - DT-Prelim Calcs'!$C$8-'DEPRECATED - DT-Prelim Calcs'!$C$9)+'DEPRECATED - DT-Prelim Calcs'!$C$9</f>
        <v>27222.482860553759</v>
      </c>
      <c r="CY188" s="43">
        <f t="shared" si="193"/>
        <v>93</v>
      </c>
      <c r="CZ188" s="2">
        <f t="shared" si="221"/>
        <v>1.0413264407364002</v>
      </c>
      <c r="DA188" s="43">
        <f>CZ188*'DEPRECATED - DT-Prelim Calcs'!$C$21/CU$2/'DEPRECATED - DT-Prelim Calcs'!$C$19/'DEPRECATED - DT-Prelim Calcs'!$C$18*3.39*'DEPRECATED - DT-Prelim Calcs'!$C$20</f>
        <v>29.053734754561201</v>
      </c>
      <c r="DB188" s="36">
        <f t="shared" si="222"/>
        <v>0</v>
      </c>
      <c r="DC188" s="43">
        <f>DA187*'DEPRECATED - DT-Prelim Calcs'!$C$11+DC187</f>
        <v>-2441.1443151770718</v>
      </c>
      <c r="DD188" s="43">
        <f>DD187+0.5*DA188*'DEPRECATED - DT-Prelim Calcs'!$C$11^2+DC188*'DEPRECATED - DT-Prelim Calcs'!$C$11</f>
        <v>-733852.46882737509</v>
      </c>
      <c r="DE188" s="43">
        <f>MIN('Drive Train'!$F$35-CY187*'DEPRECATED - DT-Prelim Calcs'!$C$21*'Drive Train'!$F$39,DE187+CY$2)</f>
        <v>7.1920000000000002</v>
      </c>
      <c r="DF188" s="43">
        <f>'Drive Train'!$F$35-CY188*'DEPRECATED - DT-Prelim Calcs'!$C$21*'Drive Train'!$F$39</f>
        <v>7.1920000000000002</v>
      </c>
      <c r="DG188" s="1">
        <f>IF(DD188&gt;='Drive Train'!$F$29,1,0)</f>
        <v>0</v>
      </c>
      <c r="DH188" s="43">
        <f t="shared" si="223"/>
        <v>103.33333333333333</v>
      </c>
      <c r="DI188" s="49">
        <f>DI187+'DEPRECATED - DT-Prelim Calcs'!$C$11</f>
        <v>736</v>
      </c>
      <c r="DJ188" s="2">
        <f>DT188/'Drive Train'!$F$35</f>
        <v>0.57999999999999996</v>
      </c>
      <c r="DK188" s="36">
        <f>DR188*12*60/(PI() * 'Drive Train'!$F$15)/DJ$2*DJ188</f>
        <v>-567398.99639308918</v>
      </c>
      <c r="DL188" s="2">
        <f>('DEPRECATED - DT-Prelim Calcs'!$C$6*DJ188-DK188)/('DEPRECATED - DT-Prelim Calcs'!$C$6*DJ188)*'DEPRECATED - DT-Prelim Calcs'!$C$7*DJ188</f>
        <v>419.82071615730229</v>
      </c>
      <c r="DM188" s="43">
        <f>DL188/'DEPRECATED - DT-Prelim Calcs'!$C$7*('DEPRECATED - DT-Prelim Calcs'!$C$8-'DEPRECATED - DT-Prelim Calcs'!$C$9)+'DEPRECATED - DT-Prelim Calcs'!$C$9</f>
        <v>22872.330059315722</v>
      </c>
      <c r="DN188" s="43">
        <f t="shared" si="194"/>
        <v>93</v>
      </c>
      <c r="DO188" s="2">
        <f t="shared" si="224"/>
        <v>0.89769520753137932</v>
      </c>
      <c r="DP188" s="43">
        <f>DO188*'DEPRECATED - DT-Prelim Calcs'!$C$21/DJ$2/'DEPRECATED - DT-Prelim Calcs'!$C$19/'DEPRECATED - DT-Prelim Calcs'!$C$18*3.39*'DEPRECATED - DT-Prelim Calcs'!$C$20</f>
        <v>29.053734754561201</v>
      </c>
      <c r="DQ188" s="36">
        <f t="shared" si="225"/>
        <v>0</v>
      </c>
      <c r="DR188" s="43">
        <f>DP187*'DEPRECATED - DT-Prelim Calcs'!$C$11+DR187</f>
        <v>-1766.2866812552033</v>
      </c>
      <c r="DS188" s="43">
        <f>DS187+0.5*DP188*'DEPRECATED - DT-Prelim Calcs'!$C$11^2+DR188*'DEPRECATED - DT-Prelim Calcs'!$C$11</f>
        <v>-1200498.3234121245</v>
      </c>
      <c r="DT188" s="43">
        <f>MIN('Drive Train'!$F$35-DN187*'DEPRECATED - DT-Prelim Calcs'!$C$21*'Drive Train'!$F$39,DT187+DN$2)</f>
        <v>7.1920000000000002</v>
      </c>
      <c r="DU188" s="43">
        <f>'Drive Train'!$F$35-DN188*'DEPRECATED - DT-Prelim Calcs'!$C$21*'Drive Train'!$F$39</f>
        <v>7.1920000000000002</v>
      </c>
      <c r="DV188" s="1">
        <f>IF(DS188&gt;='Drive Train'!$F$29,1,0)</f>
        <v>0</v>
      </c>
      <c r="DW188" s="43">
        <f t="shared" si="226"/>
        <v>103.33333333333333</v>
      </c>
      <c r="DX188" s="49">
        <f>DX187+'DEPRECATED - DT-Prelim Calcs'!$C$11</f>
        <v>736</v>
      </c>
      <c r="DY188" s="2">
        <f>EI188/'Drive Train'!$F$35</f>
        <v>0.57999999999999996</v>
      </c>
      <c r="DZ188" s="36">
        <f>EG188*12*60/(PI() * 'Drive Train'!$F$15)/DY$2*DY188</f>
        <v>-847477.13237000152</v>
      </c>
      <c r="EA188" s="2">
        <f>('DEPRECATED - DT-Prelim Calcs'!$C$6*DY188-DZ188)/('DEPRECATED - DT-Prelim Calcs'!$C$6*DY188)*'DEPRECATED - DT-Prelim Calcs'!$C$7*DY188</f>
        <v>625.70887567638056</v>
      </c>
      <c r="EB188" s="43">
        <f>EA188/'DEPRECATED - DT-Prelim Calcs'!$C$7*('DEPRECATED - DT-Prelim Calcs'!$C$8-'DEPRECATED - DT-Prelim Calcs'!$C$9)+'DEPRECATED - DT-Prelim Calcs'!$C$9</f>
        <v>34088.625316698344</v>
      </c>
      <c r="EC188" s="43">
        <f t="shared" si="195"/>
        <v>93</v>
      </c>
      <c r="ED188" s="2">
        <f t="shared" si="227"/>
        <v>0.78888366722454539</v>
      </c>
      <c r="EE188" s="43">
        <f>ED188*'DEPRECATED - DT-Prelim Calcs'!$C$21/DY$2/'DEPRECATED - DT-Prelim Calcs'!$C$19/'DEPRECATED - DT-Prelim Calcs'!$C$18*3.39*'DEPRECATED - DT-Prelim Calcs'!$C$20</f>
        <v>29.053734754561201</v>
      </c>
      <c r="EF188" s="36">
        <f t="shared" si="228"/>
        <v>0</v>
      </c>
      <c r="EG188" s="43">
        <f>EE187*'DEPRECATED - DT-Prelim Calcs'!$C$11+EG187</f>
        <v>-2318.3802970558527</v>
      </c>
      <c r="EH188" s="43">
        <f>EH187+0.5*EE188*'DEPRECATED - DT-Prelim Calcs'!$C$11^2+EG188*'DEPRECATED - DT-Prelim Calcs'!$C$11</f>
        <v>-1266730.4084651635</v>
      </c>
      <c r="EI188" s="43">
        <f>MIN('Drive Train'!$F$35-EC187*'DEPRECATED - DT-Prelim Calcs'!$C$21*'Drive Train'!$F$39,EI187+EC$2)</f>
        <v>7.1920000000000002</v>
      </c>
      <c r="EJ188" s="43">
        <f>'Drive Train'!$F$35-EC188*'DEPRECATED - DT-Prelim Calcs'!$C$21*'Drive Train'!$F$39</f>
        <v>7.1920000000000002</v>
      </c>
      <c r="EK188" s="1">
        <f>IF(EH188&gt;='Drive Train'!$F$29,1,0)</f>
        <v>0</v>
      </c>
      <c r="EL188" s="43">
        <f t="shared" si="229"/>
        <v>103.33333333333333</v>
      </c>
      <c r="EM188" s="49">
        <f>EM187+'DEPRECATED - DT-Prelim Calcs'!$C$11</f>
        <v>736</v>
      </c>
      <c r="EN188" s="2">
        <f>EX188/'Drive Train'!$F$35</f>
        <v>0.57999999999999996</v>
      </c>
      <c r="EO188" s="36">
        <f>EV188*12*60/(PI() * 'Drive Train'!$F$15)/EN$2*EN188</f>
        <v>-655874.61406076781</v>
      </c>
      <c r="EP188" s="2">
        <f>('DEPRECATED - DT-Prelim Calcs'!$C$6*EN188-EO188)/('DEPRECATED - DT-Prelim Calcs'!$C$6*EN188)*'DEPRECATED - DT-Prelim Calcs'!$C$7*EN188</f>
        <v>484.86000249921648</v>
      </c>
      <c r="EQ188" s="43">
        <f>EP188/'DEPRECATED - DT-Prelim Calcs'!$C$7*('DEPRECATED - DT-Prelim Calcs'!$C$8-'DEPRECATED - DT-Prelim Calcs'!$C$9)+'DEPRECATED - DT-Prelim Calcs'!$C$9</f>
        <v>26415.515061524478</v>
      </c>
      <c r="ER188" s="43">
        <f t="shared" si="196"/>
        <v>93</v>
      </c>
      <c r="ES188" s="2">
        <f t="shared" si="230"/>
        <v>0.7035989464435134</v>
      </c>
      <c r="ET188" s="43">
        <f>ES188*'DEPRECATED - DT-Prelim Calcs'!$C$21/EN$2/'DEPRECATED - DT-Prelim Calcs'!$C$19/'DEPRECATED - DT-Prelim Calcs'!$C$18*3.39*'DEPRECATED - DT-Prelim Calcs'!$C$20</f>
        <v>29.053734754561201</v>
      </c>
      <c r="EU188" s="36">
        <f t="shared" si="231"/>
        <v>0</v>
      </c>
      <c r="EV188" s="43">
        <f>ET187*'DEPRECATED - DT-Prelim Calcs'!$C$11+EV187</f>
        <v>-1600.2569658351576</v>
      </c>
      <c r="EW188" s="43">
        <f>EW187+0.5*ET188*'DEPRECATED - DT-Prelim Calcs'!$C$11^2+EV188*'DEPRECATED - DT-Prelim Calcs'!$C$11</f>
        <v>-2146402.5098777534</v>
      </c>
      <c r="EX188" s="43">
        <f>MIN('Drive Train'!$F$35-ER187*'DEPRECATED - DT-Prelim Calcs'!$C$21*'Drive Train'!$F$39,EX187+ER$2)</f>
        <v>7.1920000000000002</v>
      </c>
      <c r="EY188" s="43">
        <f>'Drive Train'!$F$35-ER188*'DEPRECATED - DT-Prelim Calcs'!$C$21*'Drive Train'!$F$39</f>
        <v>7.1920000000000002</v>
      </c>
      <c r="EZ188" s="1">
        <f>IF(EW188&gt;='Drive Train'!$F$29,1,0)</f>
        <v>0</v>
      </c>
      <c r="FA188" s="43">
        <f t="shared" si="232"/>
        <v>103.33333333333333</v>
      </c>
      <c r="FB188" s="49">
        <f>FB187+'DEPRECATED - DT-Prelim Calcs'!$C$11</f>
        <v>736</v>
      </c>
      <c r="FC188" s="2">
        <f>FM188/'Drive Train'!$F$35</f>
        <v>0.57999999999999996</v>
      </c>
      <c r="FD188" s="36">
        <f>FK188*12*60/(PI() * 'Drive Train'!$F$15)/FC$2*FC188</f>
        <v>-1075068.6106287984</v>
      </c>
      <c r="FE188" s="2">
        <f>('DEPRECATED - DT-Prelim Calcs'!$C$6*FC188-FD188)/('DEPRECATED - DT-Prelim Calcs'!$C$6*FC188)*'DEPRECATED - DT-Prelim Calcs'!$C$7*FC188</f>
        <v>793.01358304844268</v>
      </c>
      <c r="FF188" s="43">
        <f>FE188/'DEPRECATED - DT-Prelim Calcs'!$C$7*('DEPRECATED - DT-Prelim Calcs'!$C$8-'DEPRECATED - DT-Prelim Calcs'!$C$9)+'DEPRECATED - DT-Prelim Calcs'!$C$9</f>
        <v>43202.986240698738</v>
      </c>
      <c r="FG188" s="43">
        <f t="shared" si="197"/>
        <v>93</v>
      </c>
      <c r="FH188" s="2">
        <f t="shared" si="233"/>
        <v>0.63495514679048781</v>
      </c>
      <c r="FI188" s="43">
        <f>FH188*'DEPRECATED - DT-Prelim Calcs'!$C$21/FC$2/'DEPRECATED - DT-Prelim Calcs'!$C$19/'DEPRECATED - DT-Prelim Calcs'!$C$18*3.39*'DEPRECATED - DT-Prelim Calcs'!$C$20</f>
        <v>29.053734754561205</v>
      </c>
      <c r="FJ188" s="36">
        <f t="shared" si="234"/>
        <v>0</v>
      </c>
      <c r="FK188" s="43">
        <f>FI187*'DEPRECATED - DT-Prelim Calcs'!$C$11+FK187</f>
        <v>-2367.1346013852108</v>
      </c>
      <c r="FL188" s="43">
        <f>FL187+0.5*FI188*'DEPRECATED - DT-Prelim Calcs'!$C$11^2+FK188*'DEPRECATED - DT-Prelim Calcs'!$C$11</f>
        <v>-2673482.0195348323</v>
      </c>
      <c r="FM188" s="43">
        <f>MIN('Drive Train'!$F$35-FG187*'DEPRECATED - DT-Prelim Calcs'!$C$21*'Drive Train'!$F$39,FM187+FG$2)</f>
        <v>7.1920000000000002</v>
      </c>
      <c r="FN188" s="43">
        <f>'Drive Train'!$F$35-FG188*'DEPRECATED - DT-Prelim Calcs'!$C$21*'Drive Train'!$F$39</f>
        <v>7.1920000000000002</v>
      </c>
      <c r="FO188" s="1">
        <f>IF(FL188&gt;='Drive Train'!$F$29,1,0)</f>
        <v>0</v>
      </c>
      <c r="FP188" s="43">
        <f t="shared" si="235"/>
        <v>103.33333333333333</v>
      </c>
      <c r="FQ188" s="49">
        <f>FQ187+'DEPRECATED - DT-Prelim Calcs'!$C$11</f>
        <v>736</v>
      </c>
      <c r="FR188" s="2">
        <f>GB188/'Drive Train'!$F$35</f>
        <v>0.57999999999999996</v>
      </c>
      <c r="FS188" s="36">
        <f>FZ188*12*60/(PI() * 'Drive Train'!$F$15)/FR$2*FR188</f>
        <v>704.33046207179268</v>
      </c>
      <c r="FT188" s="2">
        <f>('DEPRECATED - DT-Prelim Calcs'!$C$6*FR188-FS188)/('DEPRECATED - DT-Prelim Calcs'!$C$6*FR188)*'DEPRECATED - DT-Prelim Calcs'!$C$7*FR188</f>
        <v>2.2024398327403278</v>
      </c>
      <c r="FU188" s="43">
        <f>FT188/'DEPRECATED - DT-Prelim Calcs'!$C$7*('DEPRECATED - DT-Prelim Calcs'!$C$8-'DEPRECATED - DT-Prelim Calcs'!$C$9)+'DEPRECATED - DT-Prelim Calcs'!$C$9</f>
        <v>121.48366252988352</v>
      </c>
      <c r="FV188" s="43">
        <f t="shared" si="198"/>
        <v>93</v>
      </c>
      <c r="FW188" s="2">
        <f t="shared" si="236"/>
        <v>0.57851468929799987</v>
      </c>
      <c r="FX188" s="43">
        <f>FW188*'DEPRECATED - DT-Prelim Calcs'!$C$21/FR$2/'DEPRECATED - DT-Prelim Calcs'!$C$19/'DEPRECATED - DT-Prelim Calcs'!$C$18*3.39*'DEPRECATED - DT-Prelim Calcs'!$C$20</f>
        <v>29.053734754561201</v>
      </c>
      <c r="FY188" s="36">
        <f t="shared" si="237"/>
        <v>0</v>
      </c>
      <c r="FZ188" s="43">
        <f>FX187*'DEPRECATED - DT-Prelim Calcs'!$C$11+FZ187</f>
        <v>1.4129753546259565</v>
      </c>
      <c r="GA188" s="43">
        <f>GA187+0.5*FX188*'DEPRECATED - DT-Prelim Calcs'!$C$11^2+FZ188*'DEPRECATED - DT-Prelim Calcs'!$C$11</f>
        <v>-2659520.654185947</v>
      </c>
      <c r="GB188" s="43">
        <f>MIN('Drive Train'!$F$35-FV187*'DEPRECATED - DT-Prelim Calcs'!$C$21*'Drive Train'!$F$39,GB187+FV$2)</f>
        <v>7.1920000000000002</v>
      </c>
      <c r="GC188" s="43">
        <f>'Drive Train'!$F$35-FV188*'DEPRECATED - DT-Prelim Calcs'!$C$21*'Drive Train'!$F$39</f>
        <v>7.1920000000000002</v>
      </c>
      <c r="GD188" s="1">
        <f>IF(GA188&gt;='Drive Train'!$F$29,1,0)</f>
        <v>0</v>
      </c>
      <c r="GE188" s="43">
        <f t="shared" si="238"/>
        <v>103.33333333333333</v>
      </c>
      <c r="GF188" s="49">
        <f>GF187+'DEPRECATED - DT-Prelim Calcs'!$C$11</f>
        <v>736</v>
      </c>
      <c r="GG188" s="2">
        <f>GQ188/'Drive Train'!$F$35</f>
        <v>0.86451612903225805</v>
      </c>
      <c r="GH188" s="36">
        <f>GO188*12*60/(PI() * 'Drive Train'!$F$15)/GG$2*GG188</f>
        <v>-272207.13203883375</v>
      </c>
      <c r="GI188" s="2">
        <f>('DEPRECATED - DT-Prelim Calcs'!$C$6*GG188-GH188)/('DEPRECATED - DT-Prelim Calcs'!$C$6*GG188)*'DEPRECATED - DT-Prelim Calcs'!$C$7*GG188</f>
        <v>204.15668867997795</v>
      </c>
      <c r="GJ188" s="43">
        <f>GI188/'DEPRECATED - DT-Prelim Calcs'!$C$7*('DEPRECATED - DT-Prelim Calcs'!$C$8-'DEPRECATED - DT-Prelim Calcs'!$C$9)+'DEPRECATED - DT-Prelim Calcs'!$C$9</f>
        <v>11123.468860924171</v>
      </c>
      <c r="GK188" s="43">
        <f t="shared" si="239"/>
        <v>29.999999999999982</v>
      </c>
      <c r="GL188" s="2">
        <f t="shared" si="240"/>
        <v>1.4462867232450001</v>
      </c>
      <c r="GM188" s="43">
        <f>GL188*'DEPRECATED - DT-Prelim Calcs'!$C$21/GG$2/'DEPRECATED - DT-Prelim Calcs'!$C$19/'DEPRECATED - DT-Prelim Calcs'!$C$18*3.39*'DEPRECATED - DT-Prelim Calcs'!$C$20</f>
        <v>29.053734754561201</v>
      </c>
      <c r="GN188" s="36">
        <f t="shared" si="241"/>
        <v>0</v>
      </c>
      <c r="GO188" s="43">
        <f>GM187*'DEPRECATED - DT-Prelim Calcs'!$C$11+GO187</f>
        <v>-915.90940140638338</v>
      </c>
      <c r="GP188" s="43">
        <f>GP187+0.5*GM188*'DEPRECATED - DT-Prelim Calcs'!$C$11^2+GO188*'DEPRECATED - DT-Prelim Calcs'!$C$11</f>
        <v>-250792.29542619069</v>
      </c>
      <c r="GQ188" s="43">
        <f>MIN('Drive Train'!$F$35-GK187*'DEPRECATED - DT-Prelim Calcs'!$C$21*'Drive Train'!$F$39,GQ187+GK$2)</f>
        <v>10.72</v>
      </c>
      <c r="GR188" s="43">
        <f>'Drive Train'!$F$35-GK188*'DEPRECATED - DT-Prelim Calcs'!$C$21*'Drive Train'!$F$39</f>
        <v>10.72</v>
      </c>
      <c r="GS188" s="1">
        <f>IF(GP188&gt;='Drive Train'!$F$29,1,0)</f>
        <v>0</v>
      </c>
      <c r="GT188" s="43">
        <f t="shared" si="242"/>
        <v>33.333333333333314</v>
      </c>
      <c r="GU188" s="49">
        <f>GU187+'DEPRECATED - DT-Prelim Calcs'!$C$11</f>
        <v>736</v>
      </c>
      <c r="GV188" s="2">
        <f>HF188/'Drive Train'!$F$35</f>
        <v>0.84946236559139798</v>
      </c>
      <c r="GW188" s="36">
        <f>HD188*12*60/(PI() * 'Drive Train'!$F$15)/GV$2*GV188</f>
        <v>18360.929581547982</v>
      </c>
      <c r="GX188" s="2">
        <f>('DEPRECATED - DT-Prelim Calcs'!$C$6*GV188-GW188)/('DEPRECATED - DT-Prelim Calcs'!$C$6*GV188)*'DEPRECATED - DT-Prelim Calcs'!$C$7*GV188</f>
        <v>-9.5133192698685125</v>
      </c>
      <c r="GY188" s="43">
        <f>GX188/'DEPRECATED - DT-Prelim Calcs'!$C$7*('DEPRECATED - DT-Prelim Calcs'!$C$8-'DEPRECATED - DT-Prelim Calcs'!$C$9)+'DEPRECATED - DT-Prelim Calcs'!$C$9</f>
        <v>-516.76291544806065</v>
      </c>
      <c r="GZ188" s="43">
        <f t="shared" si="199"/>
        <v>-516.76291544806065</v>
      </c>
      <c r="HA188" s="2">
        <f t="shared" si="243"/>
        <v>-11.201750688557164</v>
      </c>
      <c r="HB188" s="43">
        <f>HA188*'DEPRECATED - DT-Prelim Calcs'!$C$21/GV$2/'DEPRECATED - DT-Prelim Calcs'!$C$19/'DEPRECATED - DT-Prelim Calcs'!$C$18*3.39*'DEPRECATED - DT-Prelim Calcs'!$C$20</f>
        <v>-225.02639902677973</v>
      </c>
      <c r="HC188" s="36">
        <f t="shared" si="244"/>
        <v>1</v>
      </c>
      <c r="HD188" s="43">
        <f>HB187*'DEPRECATED - DT-Prelim Calcs'!$C$11+HD187</f>
        <v>62.874803308037627</v>
      </c>
      <c r="HE188" s="43">
        <f>HE187+0.5*HB188*'DEPRECATED - DT-Prelim Calcs'!$C$11^2+HD188*'DEPRECATED - DT-Prelim Calcs'!$C$11</f>
        <v>-249691.42826507831</v>
      </c>
      <c r="HF188" s="43">
        <f>MIN('Drive Train'!$F$35-GZ187*'DEPRECATED - DT-Prelim Calcs'!$C$21*'Drive Train'!$F$39,HF187+GZ$2)</f>
        <v>10.533333333333335</v>
      </c>
      <c r="HG188" s="43">
        <f>'Drive Train'!$F$35-GZ188*'DEPRECATED - DT-Prelim Calcs'!$C$21*'Drive Train'!$F$39</f>
        <v>41.338723265091396</v>
      </c>
      <c r="HH188" s="1">
        <f>IF(HE188&gt;='Drive Train'!$F$29,1,0)</f>
        <v>0</v>
      </c>
      <c r="HI188" s="43">
        <f t="shared" si="245"/>
        <v>-574.1810171645119</v>
      </c>
      <c r="HJ188" s="49">
        <f>HJ187+'DEPRECATED - DT-Prelim Calcs'!$C$11</f>
        <v>736</v>
      </c>
      <c r="HK188" s="2">
        <f>HU188/'Drive Train'!$F$35</f>
        <v>0.83440860215053769</v>
      </c>
      <c r="HL188" s="36">
        <f>HS188*12*60/(PI() * 'Drive Train'!$F$15)/HK$2*HK188</f>
        <v>21605.312870254005</v>
      </c>
      <c r="HM188" s="2">
        <f>('DEPRECATED - DT-Prelim Calcs'!$C$6*HK188-HL188)/('DEPRECATED - DT-Prelim Calcs'!$C$6*HK188)*'DEPRECATED - DT-Prelim Calcs'!$C$7*HK188</f>
        <v>-11.968899104423585</v>
      </c>
      <c r="HN188" s="43">
        <f>HM188/'DEPRECATED - DT-Prelim Calcs'!$C$7*('DEPRECATED - DT-Prelim Calcs'!$C$8-'DEPRECATED - DT-Prelim Calcs'!$C$9)+'DEPRECATED - DT-Prelim Calcs'!$C$9</f>
        <v>-650.53704076337431</v>
      </c>
      <c r="HO188" s="43">
        <f t="shared" si="200"/>
        <v>-650.53704076337431</v>
      </c>
      <c r="HP188" s="2">
        <f t="shared" si="246"/>
        <v>-13.991520932540732</v>
      </c>
      <c r="HQ188" s="43">
        <f>HP188*'DEPRECATED - DT-Prelim Calcs'!$C$21/HK$2/'DEPRECATED - DT-Prelim Calcs'!$C$19/'DEPRECATED - DT-Prelim Calcs'!$C$18*3.39*'DEPRECATED - DT-Prelim Calcs'!$C$20</f>
        <v>-281.06870612409494</v>
      </c>
      <c r="HR188" s="36">
        <f t="shared" si="247"/>
        <v>1</v>
      </c>
      <c r="HS188" s="43">
        <f>HQ187*'DEPRECATED - DT-Prelim Calcs'!$C$11+HS187</f>
        <v>75.319582543766785</v>
      </c>
      <c r="HT188" s="43">
        <f>HT187+0.5*HQ188*'DEPRECATED - DT-Prelim Calcs'!$C$11^2+HS188*'DEPRECATED - DT-Prelim Calcs'!$C$11</f>
        <v>-260337.6302820493</v>
      </c>
      <c r="HU188" s="43">
        <f>MIN('Drive Train'!$F$35-HO187*'DEPRECATED - DT-Prelim Calcs'!$C$21*'Drive Train'!$F$39,HU187+HO$2)</f>
        <v>10.346666666666668</v>
      </c>
      <c r="HV188" s="43">
        <f>'Drive Train'!$F$35-HO188*'DEPRECATED - DT-Prelim Calcs'!$C$21*'Drive Train'!$F$39</f>
        <v>48.83007428274896</v>
      </c>
      <c r="HW188" s="1">
        <f>IF(HT188&gt;='Drive Train'!$F$29,1,0)</f>
        <v>0</v>
      </c>
      <c r="HX188" s="43">
        <f t="shared" si="248"/>
        <v>-722.81893418152697</v>
      </c>
      <c r="HY188" s="49">
        <f>HY187+'DEPRECATED - DT-Prelim Calcs'!$C$11</f>
        <v>736</v>
      </c>
      <c r="HZ188" s="2">
        <f>IJ188/'Drive Train'!$F$35</f>
        <v>0.8193548387096774</v>
      </c>
      <c r="IA188" s="36">
        <f>IH188*12*60/(PI() * 'Drive Train'!$F$15)/HZ$2*HZ188</f>
        <v>-93498.933091639803</v>
      </c>
      <c r="IB188" s="2">
        <f>('DEPRECATED - DT-Prelim Calcs'!$C$6*HZ188-IA188)/('DEPRECATED - DT-Prelim Calcs'!$C$6*HZ188)*'DEPRECATED - DT-Prelim Calcs'!$C$7*HZ188</f>
        <v>72.574748519534396</v>
      </c>
      <c r="IC188" s="43">
        <f>IB188/'DEPRECATED - DT-Prelim Calcs'!$C$7*('DEPRECATED - DT-Prelim Calcs'!$C$8-'DEPRECATED - DT-Prelim Calcs'!$C$9)+'DEPRECATED - DT-Prelim Calcs'!$C$9</f>
        <v>3955.1989865119481</v>
      </c>
      <c r="ID188" s="43">
        <f t="shared" si="201"/>
        <v>39.999999999999986</v>
      </c>
      <c r="IE188" s="2">
        <f t="shared" si="249"/>
        <v>1.4462867232450001</v>
      </c>
      <c r="IF188" s="43">
        <f>IE188*'DEPRECATED - DT-Prelim Calcs'!$C$21/HZ$2/'DEPRECATED - DT-Prelim Calcs'!$C$19/'DEPRECATED - DT-Prelim Calcs'!$C$18*3.39*'DEPRECATED - DT-Prelim Calcs'!$C$20</f>
        <v>29.053734754561201</v>
      </c>
      <c r="IG188" s="36">
        <f t="shared" si="250"/>
        <v>0</v>
      </c>
      <c r="IH188" s="43">
        <f>IF187*'DEPRECATED - DT-Prelim Calcs'!$C$11+IH187</f>
        <v>-331.94088658845715</v>
      </c>
      <c r="II188" s="43">
        <f>II187+0.5*IF188*'DEPRECATED - DT-Prelim Calcs'!$C$11^2+IH188*'DEPRECATED - DT-Prelim Calcs'!$C$11</f>
        <v>-251318.6357613107</v>
      </c>
      <c r="IJ188" s="43">
        <f>MIN('Drive Train'!$F$35-ID187*'DEPRECATED - DT-Prelim Calcs'!$C$21*'Drive Train'!$F$39,IJ187+ID$2)</f>
        <v>10.16</v>
      </c>
      <c r="IK188" s="43">
        <f>'Drive Train'!$F$35-ID188*'DEPRECATED - DT-Prelim Calcs'!$C$21*'Drive Train'!$F$39</f>
        <v>10.16</v>
      </c>
      <c r="IL188" s="1">
        <f>IF(II188&gt;='Drive Train'!$F$29,1,0)</f>
        <v>0</v>
      </c>
      <c r="IM188" s="43">
        <f t="shared" si="251"/>
        <v>44.444444444444429</v>
      </c>
      <c r="IN188" s="49">
        <f>IN187+'DEPRECATED - DT-Prelim Calcs'!$C$11</f>
        <v>736</v>
      </c>
      <c r="IO188" s="2">
        <f>IY188/'Drive Train'!$F$35</f>
        <v>0.80430107526881722</v>
      </c>
      <c r="IP188" s="36">
        <f>IW188*12*60/(PI() * 'Drive Train'!$F$15)/IO$2*IO188</f>
        <v>-200000.98275431103</v>
      </c>
      <c r="IQ188" s="2">
        <f>('DEPRECATED - DT-Prelim Calcs'!$C$6*IO188-IP188)/('DEPRECATED - DT-Prelim Calcs'!$C$6*IO188)*'DEPRECATED - DT-Prelim Calcs'!$C$7*IO188</f>
        <v>150.7948380489228</v>
      </c>
      <c r="IR188" s="43">
        <f>IQ188/'DEPRECATED - DT-Prelim Calcs'!$C$7*('DEPRECATED - DT-Prelim Calcs'!$C$8-'DEPRECATED - DT-Prelim Calcs'!$C$9)+'DEPRECATED - DT-Prelim Calcs'!$C$9</f>
        <v>8216.4426698293755</v>
      </c>
      <c r="IS188" s="43">
        <f t="shared" si="202"/>
        <v>43.333333333333321</v>
      </c>
      <c r="IT188" s="2">
        <f t="shared" si="252"/>
        <v>1.4462867232450001</v>
      </c>
      <c r="IU188" s="43">
        <f>IT188*'DEPRECATED - DT-Prelim Calcs'!$C$21/IO$2/'DEPRECATED - DT-Prelim Calcs'!$C$19/'DEPRECATED - DT-Prelim Calcs'!$C$18*3.39*'DEPRECATED - DT-Prelim Calcs'!$C$20</f>
        <v>29.053734754561201</v>
      </c>
      <c r="IV188" s="36">
        <f t="shared" si="253"/>
        <v>0</v>
      </c>
      <c r="IW188" s="43">
        <f>IU187*'DEPRECATED - DT-Prelim Calcs'!$C$11+IW187</f>
        <v>-723.33519615575449</v>
      </c>
      <c r="IX188" s="43">
        <f>IX187+0.5*IU188*'DEPRECATED - DT-Prelim Calcs'!$C$11^2+IW188*'DEPRECATED - DT-Prelim Calcs'!$C$11</f>
        <v>-317641.69129524427</v>
      </c>
      <c r="IY188" s="43">
        <f>MIN('Drive Train'!$F$35-IS187*'DEPRECATED - DT-Prelim Calcs'!$C$21*'Drive Train'!$F$39,IY187+IS$2)</f>
        <v>9.9733333333333345</v>
      </c>
      <c r="IZ188" s="43">
        <f>'Drive Train'!$F$35-IS188*'DEPRECATED - DT-Prelim Calcs'!$C$21*'Drive Train'!$F$39</f>
        <v>9.9733333333333345</v>
      </c>
      <c r="JA188" s="1">
        <f>IF(IX188&gt;='Drive Train'!$F$29,1,0)</f>
        <v>0</v>
      </c>
      <c r="JB188" s="43">
        <f t="shared" si="254"/>
        <v>48.148148148148138</v>
      </c>
      <c r="JC188" s="49">
        <f>JC187+'DEPRECATED - DT-Prelim Calcs'!$C$11</f>
        <v>736</v>
      </c>
      <c r="JD188" s="2">
        <f>JN188/'Drive Train'!$F$35</f>
        <v>0.78924731182795704</v>
      </c>
      <c r="JE188" s="36">
        <f>JL188*12*60/(PI() * 'Drive Train'!$F$15)/JD$2*JD188</f>
        <v>-179315.92513039015</v>
      </c>
      <c r="JF188" s="2">
        <f>('DEPRECATED - DT-Prelim Calcs'!$C$6*JD188-JE188)/('DEPRECATED - DT-Prelim Calcs'!$C$6*JD188)*'DEPRECATED - DT-Prelim Calcs'!$C$7*JD188</f>
        <v>135.51844902437435</v>
      </c>
      <c r="JG188" s="43">
        <f>JF188/'DEPRECATED - DT-Prelim Calcs'!$C$7*('DEPRECATED - DT-Prelim Calcs'!$C$8-'DEPRECATED - DT-Prelim Calcs'!$C$9)+'DEPRECATED - DT-Prelim Calcs'!$C$9</f>
        <v>7384.22147670099</v>
      </c>
      <c r="JH188" s="43">
        <f t="shared" si="203"/>
        <v>46.666666666666657</v>
      </c>
      <c r="JI188" s="2">
        <f t="shared" si="255"/>
        <v>1.4462867232450001</v>
      </c>
      <c r="JJ188" s="43">
        <f>JI188*'DEPRECATED - DT-Prelim Calcs'!$C$21/JD$2/'DEPRECATED - DT-Prelim Calcs'!$C$19/'DEPRECATED - DT-Prelim Calcs'!$C$18*3.39*'DEPRECATED - DT-Prelim Calcs'!$C$20</f>
        <v>29.053734754561201</v>
      </c>
      <c r="JK188" s="36">
        <f t="shared" si="256"/>
        <v>0</v>
      </c>
      <c r="JL188" s="43">
        <f>JJ187*'DEPRECATED - DT-Prelim Calcs'!$C$11+JL187</f>
        <v>-660.89408813578655</v>
      </c>
      <c r="JM188" s="43">
        <f>JM187+0.5*JJ188*'DEPRECATED - DT-Prelim Calcs'!$C$11^2+JL188*'DEPRECATED - DT-Prelim Calcs'!$C$11</f>
        <v>-273536.76280738116</v>
      </c>
      <c r="JN188" s="43">
        <f>MIN('Drive Train'!$F$35-JH187*'DEPRECATED - DT-Prelim Calcs'!$C$21*'Drive Train'!$F$39,JN187+JH$2)</f>
        <v>9.7866666666666671</v>
      </c>
      <c r="JO188" s="43">
        <f>'Drive Train'!$F$35-JH188*'DEPRECATED - DT-Prelim Calcs'!$C$21*'Drive Train'!$F$39</f>
        <v>9.7866666666666671</v>
      </c>
      <c r="JP188" s="1">
        <f>IF(JM188&gt;='Drive Train'!$F$29,1,0)</f>
        <v>0</v>
      </c>
      <c r="JQ188" s="43">
        <f>MIN(JG188,'DEPRECATED - DT-Prelim Calcs'!$C$10)*'DEPRECATED - DT-Prelim Calcs'!$C$11*1000/60/60</f>
        <v>103.33333333333333</v>
      </c>
      <c r="JR188" s="49">
        <f>JR187+'DEPRECATED - DT-Prelim Calcs'!$C$11</f>
        <v>736</v>
      </c>
      <c r="JS188" s="2">
        <f>KC188/'Drive Train'!$F$35</f>
        <v>0.77419354838709686</v>
      </c>
      <c r="JT188" s="36">
        <f>KA188*12*60/(PI() * 'Drive Train'!$F$15)/JS$2*JS188</f>
        <v>-221290.67389915537</v>
      </c>
      <c r="JU188" s="2">
        <f>('DEPRECATED - DT-Prelim Calcs'!$C$6*JS188-JT188)/('DEPRECATED - DT-Prelim Calcs'!$C$6*JS188)*'DEPRECATED - DT-Prelim Calcs'!$C$7*JS188</f>
        <v>166.30389259883808</v>
      </c>
      <c r="JV188" s="43">
        <f>JU188/'DEPRECATED - DT-Prelim Calcs'!$C$7*('DEPRECATED - DT-Prelim Calcs'!$C$8-'DEPRECATED - DT-Prelim Calcs'!$C$9)+'DEPRECATED - DT-Prelim Calcs'!$C$9</f>
        <v>9061.3389251605822</v>
      </c>
      <c r="JW188" s="43">
        <f t="shared" si="204"/>
        <v>49.999999999999993</v>
      </c>
      <c r="JX188" s="2">
        <f t="shared" si="257"/>
        <v>1.4462867232450001</v>
      </c>
      <c r="JY188" s="43">
        <f>JX188*'DEPRECATED - DT-Prelim Calcs'!$C$21/JS$2/'DEPRECATED - DT-Prelim Calcs'!$C$19/'DEPRECATED - DT-Prelim Calcs'!$C$18*3.39*'DEPRECATED - DT-Prelim Calcs'!$C$20</f>
        <v>29.053734754561201</v>
      </c>
      <c r="JZ188" s="36">
        <f t="shared" si="258"/>
        <v>0</v>
      </c>
      <c r="KA188" s="43">
        <f>JY187*'DEPRECATED - DT-Prelim Calcs'!$C$11+KA187</f>
        <v>-831.45678311401048</v>
      </c>
      <c r="KB188" s="43">
        <f>KB187+0.5*JY188*'DEPRECATED - DT-Prelim Calcs'!$C$11^2+KA188*'DEPRECATED - DT-Prelim Calcs'!$C$11</f>
        <v>-299890.76135989535</v>
      </c>
      <c r="KC188" s="43">
        <f>MIN('Drive Train'!$F$35-JW187*'DEPRECATED - DT-Prelim Calcs'!$C$21*'Drive Train'!$F$39,KC187+JW$2)</f>
        <v>9.6000000000000014</v>
      </c>
      <c r="KD188" s="43">
        <f>'Drive Train'!$F$35-JW188*'DEPRECATED - DT-Prelim Calcs'!$C$21*'Drive Train'!$F$39</f>
        <v>9.6000000000000014</v>
      </c>
      <c r="KE188" s="1">
        <f>IF(KB188&gt;='Drive Train'!$F$29,1,0)</f>
        <v>0</v>
      </c>
      <c r="KF188" s="43">
        <f>MIN(JV188,'DEPRECATED - DT-Prelim Calcs'!$C$10)*'DEPRECATED - DT-Prelim Calcs'!$C$11*1000/60/60</f>
        <v>103.33333333333333</v>
      </c>
      <c r="KG188" s="49">
        <f>KG187+'DEPRECATED - DT-Prelim Calcs'!$C$11</f>
        <v>736</v>
      </c>
      <c r="KH188" s="2">
        <f>KR188/'Drive Train'!$F$35</f>
        <v>0.75913978494623657</v>
      </c>
      <c r="KI188" s="36">
        <f>KP188*12*60/(PI() * 'Drive Train'!$F$15)/KH$2*KH188</f>
        <v>-103819.80358434982</v>
      </c>
      <c r="KJ188" s="2">
        <f>('DEPRECATED - DT-Prelim Calcs'!$C$6*KH188-KI188)/('DEPRECATED - DT-Prelim Calcs'!$C$6*KH188)*'DEPRECATED - DT-Prelim Calcs'!$C$7*KH188</f>
        <v>79.879312113435589</v>
      </c>
      <c r="KK188" s="43">
        <f>KJ188/'DEPRECATED - DT-Prelim Calcs'!$C$7*('DEPRECATED - DT-Prelim Calcs'!$C$8-'DEPRECATED - DT-Prelim Calcs'!$C$9)+'DEPRECATED - DT-Prelim Calcs'!$C$9</f>
        <v>4353.1341673737297</v>
      </c>
      <c r="KL188" s="43">
        <f t="shared" si="205"/>
        <v>53.333333333333329</v>
      </c>
      <c r="KM188" s="2">
        <f t="shared" si="259"/>
        <v>1.4462867232450001</v>
      </c>
      <c r="KN188" s="43">
        <f>KM188*'DEPRECATED - DT-Prelim Calcs'!$C$21/KH$2/'DEPRECATED - DT-Prelim Calcs'!$C$19/'DEPRECATED - DT-Prelim Calcs'!$C$18*3.39*'DEPRECATED - DT-Prelim Calcs'!$C$20</f>
        <v>29.053734754561201</v>
      </c>
      <c r="KO188" s="36">
        <f t="shared" si="260"/>
        <v>0</v>
      </c>
      <c r="KP188" s="43">
        <f>KN187*'DEPRECATED - DT-Prelim Calcs'!$C$11+KP187</f>
        <v>-397.81812635228169</v>
      </c>
      <c r="KQ188" s="43">
        <f>KQ187+0.5*KN188*'DEPRECATED - DT-Prelim Calcs'!$C$11^2+KP188*'DEPRECATED - DT-Prelim Calcs'!$C$11</f>
        <v>-308203.26077153179</v>
      </c>
      <c r="KR188" s="43">
        <f>MIN('Drive Train'!$F$35-KL187*'DEPRECATED - DT-Prelim Calcs'!$C$21*'Drive Train'!$F$39,KR187+KL$2)</f>
        <v>9.413333333333334</v>
      </c>
      <c r="KS188" s="43">
        <f>'Drive Train'!$F$35-KL188*'DEPRECATED - DT-Prelim Calcs'!$C$21*'Drive Train'!$F$39</f>
        <v>9.413333333333334</v>
      </c>
      <c r="KT188" s="1">
        <f>IF(KQ188&gt;='Drive Train'!$F$29,1,0)</f>
        <v>0</v>
      </c>
      <c r="KU188" s="43">
        <f>MIN(KK188,'DEPRECATED - DT-Prelim Calcs'!$C$10)*'DEPRECATED - DT-Prelim Calcs'!$C$11*1000/60/60</f>
        <v>103.33333333333333</v>
      </c>
      <c r="KV188" s="49">
        <f>KV187+'DEPRECATED - DT-Prelim Calcs'!$C$11</f>
        <v>736</v>
      </c>
      <c r="KW188" s="2">
        <f>LG188/'Drive Train'!$F$35</f>
        <v>0.74408602150537628</v>
      </c>
      <c r="KX188" s="36">
        <f>LE188*12*60/(PI() * 'Drive Train'!$F$15)/KW$2*KW188</f>
        <v>-101608.89787416969</v>
      </c>
      <c r="KY188" s="2">
        <f>('DEPRECATED - DT-Prelim Calcs'!$C$6*KW188-KX188)/('DEPRECATED - DT-Prelim Calcs'!$C$6*KW188)*'DEPRECATED - DT-Prelim Calcs'!$C$7*KW188</f>
        <v>78.183451690053928</v>
      </c>
      <c r="KZ188" s="43">
        <f>KY188/'DEPRECATED - DT-Prelim Calcs'!$C$7*('DEPRECATED - DT-Prelim Calcs'!$C$8-'DEPRECATED - DT-Prelim Calcs'!$C$9)+'DEPRECATED - DT-Prelim Calcs'!$C$9</f>
        <v>4260.747741323833</v>
      </c>
      <c r="LA188" s="43">
        <f t="shared" si="206"/>
        <v>56.666666666666664</v>
      </c>
      <c r="LB188" s="2">
        <f t="shared" si="261"/>
        <v>1.4462867232450001</v>
      </c>
      <c r="LC188" s="43">
        <f>LB188*'DEPRECATED - DT-Prelim Calcs'!$C$21/KW$2/'DEPRECATED - DT-Prelim Calcs'!$C$19/'DEPRECATED - DT-Prelim Calcs'!$C$18*3.39*'DEPRECATED - DT-Prelim Calcs'!$C$20</f>
        <v>29.053734754561201</v>
      </c>
      <c r="LD188" s="36">
        <f t="shared" si="262"/>
        <v>0</v>
      </c>
      <c r="LE188" s="43">
        <f>LC187*'DEPRECATED - DT-Prelim Calcs'!$C$11+LE187</f>
        <v>-397.22329721123396</v>
      </c>
      <c r="LF188" s="43">
        <f>LF187+0.5*LC188*'DEPRECATED - DT-Prelim Calcs'!$C$11^2+LE188*'DEPRECATED - DT-Prelim Calcs'!$C$11</f>
        <v>-343820.03777359438</v>
      </c>
      <c r="LG188" s="43">
        <f>MIN('Drive Train'!$F$35-LA187*'DEPRECATED - DT-Prelim Calcs'!$C$21*'Drive Train'!$F$39,LG187+LA$2)</f>
        <v>9.2266666666666666</v>
      </c>
      <c r="LH188" s="43">
        <f>'Drive Train'!$F$35-LA188*'DEPRECATED - DT-Prelim Calcs'!$C$21*'Drive Train'!$F$39</f>
        <v>9.2266666666666666</v>
      </c>
      <c r="LI188" s="1">
        <f>IF(LF188&gt;='Drive Train'!$F$29,1,0)</f>
        <v>0</v>
      </c>
      <c r="LJ188" s="43">
        <f>MIN(KZ188,'DEPRECATED - DT-Prelim Calcs'!$C$10)*'DEPRECATED - DT-Prelim Calcs'!$C$11*1000/60/60</f>
        <v>103.33333333333333</v>
      </c>
      <c r="LK188" s="49">
        <f>LK187+'DEPRECATED - DT-Prelim Calcs'!$C$11</f>
        <v>736</v>
      </c>
      <c r="LL188" s="2">
        <f>LV188/'Drive Train'!$F$35</f>
        <v>0.72903225806451621</v>
      </c>
      <c r="LM188" s="36">
        <f>LT188*12*60/(PI() * 'Drive Train'!$F$15)/LL$2*LL188</f>
        <v>-52029.147885493046</v>
      </c>
      <c r="LN188" s="2">
        <f>('DEPRECATED - DT-Prelim Calcs'!$C$6*LL188-LM188)/('DEPRECATED - DT-Prelim Calcs'!$C$6*LL188)*'DEPRECATED - DT-Prelim Calcs'!$C$7*LL188</f>
        <v>41.666293513357445</v>
      </c>
      <c r="LO188" s="43">
        <f>LN188/'DEPRECATED - DT-Prelim Calcs'!$C$7*('DEPRECATED - DT-Prelim Calcs'!$C$8-'DEPRECATED - DT-Prelim Calcs'!$C$9)+'DEPRECATED - DT-Prelim Calcs'!$C$9</f>
        <v>2271.3801690112637</v>
      </c>
      <c r="LP188" s="43">
        <f t="shared" si="207"/>
        <v>60</v>
      </c>
      <c r="LQ188" s="2">
        <f t="shared" si="263"/>
        <v>1.4462867232450001</v>
      </c>
      <c r="LR188" s="43">
        <f>LQ188*'DEPRECATED - DT-Prelim Calcs'!$C$21/LL$2/'DEPRECATED - DT-Prelim Calcs'!$C$19/'DEPRECATED - DT-Prelim Calcs'!$C$18*3.39*'DEPRECATED - DT-Prelim Calcs'!$C$20</f>
        <v>29.053734754561201</v>
      </c>
      <c r="LS188" s="36">
        <f t="shared" si="264"/>
        <v>0</v>
      </c>
      <c r="LT188" s="43">
        <f>LR187*'DEPRECATED - DT-Prelim Calcs'!$C$11+LT187</f>
        <v>-207.59939576604626</v>
      </c>
      <c r="LU188" s="43">
        <f>LU187+0.5*LR188*'DEPRECATED - DT-Prelim Calcs'!$C$11^2+LT188*'DEPRECATED - DT-Prelim Calcs'!$C$11</f>
        <v>-318867.63714636542</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103.33333333333333</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1"/>
        <v>0</v>
      </c>
      <c r="X189" s="2">
        <f>MAX(MIN(IF(AND(AI188=1,AG189&lt;0),-1,1)*(W189-$C$9)/($C$8-$C$9)*$C$7-$C$29*AE189/T$2 -  AI188*$C$29/2,X$2),MAX(X$4:X188)*-1)</f>
        <v>-0.27672021620693066</v>
      </c>
      <c r="Y189" s="43">
        <f t="shared" si="182"/>
        <v>0</v>
      </c>
      <c r="Z189" s="43">
        <f t="shared" si="183"/>
        <v>0</v>
      </c>
      <c r="AA189" s="43">
        <f t="shared" si="184"/>
        <v>0</v>
      </c>
      <c r="AB189" s="43" t="e">
        <f t="shared" si="185"/>
        <v>#N/A</v>
      </c>
      <c r="AC189" s="36">
        <f t="shared" si="208"/>
        <v>1</v>
      </c>
      <c r="AD189" s="1">
        <f t="shared" si="186"/>
        <v>1</v>
      </c>
      <c r="AE189" s="43">
        <f t="shared" si="187"/>
        <v>0</v>
      </c>
      <c r="AF189" s="43" t="e">
        <f t="shared" si="188"/>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889.49632897085212</v>
      </c>
      <c r="AK189" s="43">
        <f t="shared" si="265"/>
        <v>0</v>
      </c>
      <c r="AL189" s="49">
        <f>AL188+'DEPRECATED - DT-Prelim Calcs'!$C$11</f>
        <v>740</v>
      </c>
      <c r="AM189" s="2">
        <f>AW189/'Drive Train'!$F$35</f>
        <v>1.686761007102582</v>
      </c>
      <c r="AN189" s="36">
        <f>AU189*12*60/(PI() * 'Drive Train'!$F$15)/AM$2*AM189</f>
        <v>-22744.421223816746</v>
      </c>
      <c r="AO189" s="2">
        <f>('DEPRECATED - DT-Prelim Calcs'!$C$6*AM189-AN189)/('DEPRECATED - DT-Prelim Calcs'!$C$6*AM189)*'DEPRECATED - DT-Prelim Calcs'!$C$7*AM189</f>
        <v>24.630554192229688</v>
      </c>
      <c r="AP189" s="43">
        <f>AO189/'DEPRECATED - DT-Prelim Calcs'!$C$7*('DEPRECATED - DT-Prelim Calcs'!$C$8-'DEPRECATED - DT-Prelim Calcs'!$C$9)+'DEPRECATED - DT-Prelim Calcs'!$C$9</f>
        <v>1343.3137731587813</v>
      </c>
      <c r="AQ189" s="43">
        <f t="shared" si="189"/>
        <v>93</v>
      </c>
      <c r="AR189" s="2">
        <f t="shared" si="209"/>
        <v>2.7328942689660023</v>
      </c>
      <c r="AS189" s="43">
        <f>AR189*'DEPRECATED - DT-Prelim Calcs'!$C$21/AM$2/'DEPRECATED - DT-Prelim Calcs'!$C$19/'DEPRECATED - DT-Prelim Calcs'!$C$18*3.39*'DEPRECATED - DT-Prelim Calcs'!$C$20</f>
        <v>27.449876959614542</v>
      </c>
      <c r="AT189" s="36">
        <f t="shared" si="210"/>
        <v>0</v>
      </c>
      <c r="AU189" s="43">
        <f>AS188*'DEPRECATED - DT-Prelim Calcs'!$C$11+AU188</f>
        <v>-78.447200511225816</v>
      </c>
      <c r="AV189" s="43">
        <f>AV188+0.5*AS189*'DEPRECATED - DT-Prelim Calcs'!$C$11^2+AU189*'DEPRECATED - DT-Prelim Calcs'!$C$11</f>
        <v>10789.654677255454</v>
      </c>
      <c r="AW189" s="43">
        <f>MIN('Drive Train'!$F$35-AQ188*'DEPRECATED - DT-Prelim Calcs'!$C$21*'Drive Train'!$F$39,AW188+AQ$2)</f>
        <v>20.915836488072017</v>
      </c>
      <c r="AX189" s="43">
        <f>'Drive Train'!$F$35-AQ189*'DEPRECATED - DT-Prelim Calcs'!$C$21*'Drive Train'!$F$39</f>
        <v>7.1920000000000002</v>
      </c>
      <c r="AY189" s="1">
        <f>IF(AV189&gt;='Drive Train'!$F$29,1,0)</f>
        <v>1</v>
      </c>
      <c r="AZ189" s="43">
        <f t="shared" si="211"/>
        <v>103.33333333333333</v>
      </c>
      <c r="BA189" s="49">
        <f>BA188+'DEPRECATED - DT-Prelim Calcs'!$C$11</f>
        <v>740</v>
      </c>
      <c r="BB189" s="2">
        <f>BL189/'Drive Train'!$F$35</f>
        <v>0.57999999999999996</v>
      </c>
      <c r="BC189" s="36">
        <f>BJ189*12*60/(PI() * 'Drive Train'!$F$15)/BB$2*BB189</f>
        <v>1200.2072646735214</v>
      </c>
      <c r="BD189" s="2">
        <f>('DEPRECATED - DT-Prelim Calcs'!$C$6*BB189-BC189)/('DEPRECATED - DT-Prelim Calcs'!$C$6*BB189)*'DEPRECATED - DT-Prelim Calcs'!$C$7*BB189</f>
        <v>1.8379159762823174</v>
      </c>
      <c r="BE189" s="43">
        <f>BD189/'DEPRECATED - DT-Prelim Calcs'!$C$7*('DEPRECATED - DT-Prelim Calcs'!$C$8-'DEPRECATED - DT-Prelim Calcs'!$C$9)+'DEPRECATED - DT-Prelim Calcs'!$C$9</f>
        <v>101.62527333478296</v>
      </c>
      <c r="BF189" s="43">
        <f t="shared" si="190"/>
        <v>93</v>
      </c>
      <c r="BG189" s="2">
        <f t="shared" si="212"/>
        <v>1.5179444561826121</v>
      </c>
      <c r="BH189" s="43">
        <f>BG189*'DEPRECATED - DT-Prelim Calcs'!$C$21/BB$2/'DEPRECATED - DT-Prelim Calcs'!$C$19/'DEPRECATED - DT-Prelim Calcs'!$C$18*3.39*'DEPRECATED - DT-Prelim Calcs'!$C$20</f>
        <v>22.022889284235593</v>
      </c>
      <c r="BI189" s="36">
        <f t="shared" si="213"/>
        <v>0</v>
      </c>
      <c r="BJ189" s="43">
        <f>BH188*'DEPRECATED - DT-Prelim Calcs'!$C$11+BJ188</f>
        <v>8.3345763162763831</v>
      </c>
      <c r="BK189" s="43">
        <f>BK188+0.5*BH189*'DEPRECATED - DT-Prelim Calcs'!$C$11^2+BJ189*'DEPRECATED - DT-Prelim Calcs'!$C$11</f>
        <v>-92090.852914514166</v>
      </c>
      <c r="BL189" s="43">
        <f>MIN('Drive Train'!$F$35-BF188*'DEPRECATED - DT-Prelim Calcs'!$C$21*'Drive Train'!$F$39,BL188+BF$2)</f>
        <v>7.1920000000000002</v>
      </c>
      <c r="BM189" s="43">
        <f>'Drive Train'!$F$35-BF189*'DEPRECATED - DT-Prelim Calcs'!$C$21*'Drive Train'!$F$39</f>
        <v>7.1920000000000002</v>
      </c>
      <c r="BN189" s="1">
        <f>IF(BK189&gt;='Drive Train'!$F$29,1,0)</f>
        <v>0</v>
      </c>
      <c r="BO189" s="43">
        <f t="shared" si="214"/>
        <v>103.33333333333333</v>
      </c>
      <c r="BP189" s="49">
        <f>BP188+'DEPRECATED - DT-Prelim Calcs'!$C$11</f>
        <v>740</v>
      </c>
      <c r="BQ189" s="2">
        <f>CA189/'Drive Train'!$F$35</f>
        <v>0.57999999999999996</v>
      </c>
      <c r="BR189" s="36">
        <f>BY189*12*60/(PI() * 'Drive Train'!$F$15)/BQ$2*BQ189</f>
        <v>-81478.394732679197</v>
      </c>
      <c r="BS189" s="2">
        <f>('DEPRECATED - DT-Prelim Calcs'!$C$6*BQ189-BR189)/('DEPRECATED - DT-Prelim Calcs'!$C$6*BQ189)*'DEPRECATED - DT-Prelim Calcs'!$C$7*BQ189</f>
        <v>62.615759764304926</v>
      </c>
      <c r="BT189" s="43">
        <f>BS189/'DEPRECATED - DT-Prelim Calcs'!$C$7*('DEPRECATED - DT-Prelim Calcs'!$C$8-'DEPRECATED - DT-Prelim Calcs'!$C$9)+'DEPRECATED - DT-Prelim Calcs'!$C$9</f>
        <v>3412.6570617867606</v>
      </c>
      <c r="BU189" s="43">
        <f t="shared" si="191"/>
        <v>93</v>
      </c>
      <c r="BV189" s="2">
        <f t="shared" si="215"/>
        <v>1.5313624128476471</v>
      </c>
      <c r="BW189" s="43">
        <f>BV189*'DEPRECATED - DT-Prelim Calcs'!$C$21/BQ$2/'DEPRECATED - DT-Prelim Calcs'!$C$19/'DEPRECATED - DT-Prelim Calcs'!$C$18*3.39*'DEPRECATED - DT-Prelim Calcs'!$C$20</f>
        <v>29.053734754561201</v>
      </c>
      <c r="BX189" s="36">
        <f t="shared" si="216"/>
        <v>0</v>
      </c>
      <c r="BY189" s="43">
        <f>BW188*'DEPRECATED - DT-Prelim Calcs'!$C$11+BY188</f>
        <v>-432.67736024082882</v>
      </c>
      <c r="BZ189" s="43">
        <f>BZ188+0.5*BW189*'DEPRECATED - DT-Prelim Calcs'!$C$11^2+BY189*'DEPRECATED - DT-Prelim Calcs'!$C$11</f>
        <v>-243840.30992637062</v>
      </c>
      <c r="CA189" s="43">
        <f>MIN('Drive Train'!$F$35-BU188*'DEPRECATED - DT-Prelim Calcs'!$C$21*'Drive Train'!$F$39,CA188+BU$2)</f>
        <v>7.1920000000000002</v>
      </c>
      <c r="CB189" s="43">
        <f>'Drive Train'!$F$35-BU189*'DEPRECATED - DT-Prelim Calcs'!$C$21*'Drive Train'!$F$39</f>
        <v>7.1920000000000002</v>
      </c>
      <c r="CC189" s="1">
        <f>IF(BZ189&gt;='Drive Train'!$F$29,1,0)</f>
        <v>0</v>
      </c>
      <c r="CD189" s="43">
        <f t="shared" si="217"/>
        <v>103.33333333333333</v>
      </c>
      <c r="CE189" s="49">
        <f>CE188+'DEPRECATED - DT-Prelim Calcs'!$C$11</f>
        <v>740</v>
      </c>
      <c r="CF189" s="2">
        <f>CP189/'Drive Train'!$F$35</f>
        <v>0.57999999999999996</v>
      </c>
      <c r="CG189" s="36">
        <f>CN189*12*60/(PI() * 'Drive Train'!$F$15)/CF$2*CF189</f>
        <v>-349910.81175670994</v>
      </c>
      <c r="CH189" s="2">
        <f>('DEPRECATED - DT-Prelim Calcs'!$C$6*CF189-CG189)/('DEPRECATED - DT-Prelim Calcs'!$C$6*CF189)*'DEPRECATED - DT-Prelim Calcs'!$C$7*CF189</f>
        <v>259.94303810955643</v>
      </c>
      <c r="CI189" s="43">
        <f>CH189/'DEPRECATED - DT-Prelim Calcs'!$C$7*('DEPRECATED - DT-Prelim Calcs'!$C$8-'DEPRECATED - DT-Prelim Calcs'!$C$9)+'DEPRECATED - DT-Prelim Calcs'!$C$9</f>
        <v>14162.57595671464</v>
      </c>
      <c r="CJ189" s="43">
        <f t="shared" si="192"/>
        <v>93</v>
      </c>
      <c r="CK189" s="2">
        <f t="shared" si="218"/>
        <v>1.2396743342100003</v>
      </c>
      <c r="CL189" s="43">
        <f>CK189*'DEPRECATED - DT-Prelim Calcs'!$C$21/CF$2/'DEPRECATED - DT-Prelim Calcs'!$C$19/'DEPRECATED - DT-Prelim Calcs'!$C$18*3.39*'DEPRECATED - DT-Prelim Calcs'!$C$20</f>
        <v>29.053734754561205</v>
      </c>
      <c r="CM189" s="36">
        <f t="shared" si="219"/>
        <v>0</v>
      </c>
      <c r="CN189" s="43">
        <f>CL188*'DEPRECATED - DT-Prelim Calcs'!$C$11+CN188</f>
        <v>-1504.2107767193775</v>
      </c>
      <c r="CO189" s="43">
        <f>CO188+0.5*CL189*'DEPRECATED - DT-Prelim Calcs'!$C$11^2+CN189*'DEPRECATED - DT-Prelim Calcs'!$C$11</f>
        <v>-438431.67570741946</v>
      </c>
      <c r="CP189" s="43">
        <f>MIN('Drive Train'!$F$35-CJ188*'DEPRECATED - DT-Prelim Calcs'!$C$21*'Drive Train'!$F$39,CP188+CJ$2)</f>
        <v>7.1920000000000002</v>
      </c>
      <c r="CQ189" s="43">
        <f>'Drive Train'!$F$35-CJ189*'DEPRECATED - DT-Prelim Calcs'!$C$21*'Drive Train'!$F$39</f>
        <v>7.1920000000000002</v>
      </c>
      <c r="CR189" s="1">
        <f>IF(CO189&gt;='Drive Train'!$F$29,1,0)</f>
        <v>0</v>
      </c>
      <c r="CS189" s="43">
        <f t="shared" si="220"/>
        <v>103.33333333333333</v>
      </c>
      <c r="CT189" s="49">
        <f>CT188+'DEPRECATED - DT-Prelim Calcs'!$C$11</f>
        <v>740</v>
      </c>
      <c r="CU189" s="2">
        <f>DE189/'Drive Train'!$F$35</f>
        <v>0.57999999999999996</v>
      </c>
      <c r="CV189" s="36">
        <f>DC189*12*60/(PI() * 'Drive Train'!$F$15)/CU$2*CU189</f>
        <v>-643841.76444610674</v>
      </c>
      <c r="CW189" s="2">
        <f>('DEPRECATED - DT-Prelim Calcs'!$C$6*CU189-CV189)/('DEPRECATED - DT-Prelim Calcs'!$C$6*CU189)*'DEPRECATED - DT-Prelim Calcs'!$C$7*CU189</f>
        <v>476.01453781383088</v>
      </c>
      <c r="CX189" s="43">
        <f>CW189/'DEPRECATED - DT-Prelim Calcs'!$C$7*('DEPRECATED - DT-Prelim Calcs'!$C$8-'DEPRECATED - DT-Prelim Calcs'!$C$9)+'DEPRECATED - DT-Prelim Calcs'!$C$9</f>
        <v>25933.635268962425</v>
      </c>
      <c r="CY189" s="43">
        <f t="shared" si="193"/>
        <v>93</v>
      </c>
      <c r="CZ189" s="2">
        <f t="shared" si="221"/>
        <v>1.0413264407364002</v>
      </c>
      <c r="DA189" s="43">
        <f>CZ189*'DEPRECATED - DT-Prelim Calcs'!$C$21/CU$2/'DEPRECATED - DT-Prelim Calcs'!$C$19/'DEPRECATED - DT-Prelim Calcs'!$C$18*3.39*'DEPRECATED - DT-Prelim Calcs'!$C$20</f>
        <v>29.053734754561201</v>
      </c>
      <c r="DB189" s="36">
        <f t="shared" si="222"/>
        <v>0</v>
      </c>
      <c r="DC189" s="43">
        <f>DA188*'DEPRECATED - DT-Prelim Calcs'!$C$11+DC188</f>
        <v>-2324.9293761588269</v>
      </c>
      <c r="DD189" s="43">
        <f>DD188+0.5*DA189*'DEPRECATED - DT-Prelim Calcs'!$C$11^2+DC189*'DEPRECATED - DT-Prelim Calcs'!$C$11</f>
        <v>-742919.75645397394</v>
      </c>
      <c r="DE189" s="43">
        <f>MIN('Drive Train'!$F$35-CY188*'DEPRECATED - DT-Prelim Calcs'!$C$21*'Drive Train'!$F$39,DE188+CY$2)</f>
        <v>7.1920000000000002</v>
      </c>
      <c r="DF189" s="43">
        <f>'Drive Train'!$F$35-CY189*'DEPRECATED - DT-Prelim Calcs'!$C$21*'Drive Train'!$F$39</f>
        <v>7.1920000000000002</v>
      </c>
      <c r="DG189" s="1">
        <f>IF(DD189&gt;='Drive Train'!$F$29,1,0)</f>
        <v>0</v>
      </c>
      <c r="DH189" s="43">
        <f t="shared" si="223"/>
        <v>103.33333333333333</v>
      </c>
      <c r="DI189" s="49">
        <f>DI188+'DEPRECATED - DT-Prelim Calcs'!$C$11</f>
        <v>740</v>
      </c>
      <c r="DJ189" s="2">
        <f>DT189/'Drive Train'!$F$35</f>
        <v>0.57999999999999996</v>
      </c>
      <c r="DK189" s="36">
        <f>DR189*12*60/(PI() * 'Drive Train'!$F$15)/DJ$2*DJ189</f>
        <v>-530066.30263242754</v>
      </c>
      <c r="DL189" s="2">
        <f>('DEPRECATED - DT-Prelim Calcs'!$C$6*DJ189-DK189)/('DEPRECATED - DT-Prelim Calcs'!$C$6*DJ189)*'DEPRECATED - DT-Prelim Calcs'!$C$7*DJ189</f>
        <v>392.37709017963721</v>
      </c>
      <c r="DM189" s="43">
        <f>DL189/'DEPRECATED - DT-Prelim Calcs'!$C$7*('DEPRECATED - DT-Prelim Calcs'!$C$8-'DEPRECATED - DT-Prelim Calcs'!$C$9)+'DEPRECATED - DT-Prelim Calcs'!$C$9</f>
        <v>21377.266853069785</v>
      </c>
      <c r="DN189" s="43">
        <f t="shared" si="194"/>
        <v>93</v>
      </c>
      <c r="DO189" s="2">
        <f t="shared" si="224"/>
        <v>0.89769520753137932</v>
      </c>
      <c r="DP189" s="43">
        <f>DO189*'DEPRECATED - DT-Prelim Calcs'!$C$21/DJ$2/'DEPRECATED - DT-Prelim Calcs'!$C$19/'DEPRECATED - DT-Prelim Calcs'!$C$18*3.39*'DEPRECATED - DT-Prelim Calcs'!$C$20</f>
        <v>29.053734754561201</v>
      </c>
      <c r="DQ189" s="36">
        <f t="shared" si="225"/>
        <v>0</v>
      </c>
      <c r="DR189" s="43">
        <f>DP188*'DEPRECATED - DT-Prelim Calcs'!$C$11+DR188</f>
        <v>-1650.0717422369585</v>
      </c>
      <c r="DS189" s="43">
        <f>DS188+0.5*DP189*'DEPRECATED - DT-Prelim Calcs'!$C$11^2+DR189*'DEPRECATED - DT-Prelim Calcs'!$C$11</f>
        <v>-1206866.1805030359</v>
      </c>
      <c r="DT189" s="43">
        <f>MIN('Drive Train'!$F$35-DN188*'DEPRECATED - DT-Prelim Calcs'!$C$21*'Drive Train'!$F$39,DT188+DN$2)</f>
        <v>7.1920000000000002</v>
      </c>
      <c r="DU189" s="43">
        <f>'Drive Train'!$F$35-DN189*'DEPRECATED - DT-Prelim Calcs'!$C$21*'Drive Train'!$F$39</f>
        <v>7.1920000000000002</v>
      </c>
      <c r="DV189" s="1">
        <f>IF(DS189&gt;='Drive Train'!$F$29,1,0)</f>
        <v>0</v>
      </c>
      <c r="DW189" s="43">
        <f t="shared" si="226"/>
        <v>103.33333333333333</v>
      </c>
      <c r="DX189" s="49">
        <f>DX188+'DEPRECATED - DT-Prelim Calcs'!$C$11</f>
        <v>740</v>
      </c>
      <c r="DY189" s="2">
        <f>EI189/'Drive Train'!$F$35</f>
        <v>0.57999999999999996</v>
      </c>
      <c r="DZ189" s="36">
        <f>EG189*12*60/(PI() * 'Drive Train'!$F$15)/DY$2*DY189</f>
        <v>-804995.10153890343</v>
      </c>
      <c r="EA189" s="2">
        <f>('DEPRECATED - DT-Prelim Calcs'!$C$6*DY189-DZ189)/('DEPRECATED - DT-Prelim Calcs'!$C$6*DY189)*'DEPRECATED - DT-Prelim Calcs'!$C$7*DY189</f>
        <v>594.4799219776578</v>
      </c>
      <c r="EB189" s="43">
        <f>EA189/'DEPRECATED - DT-Prelim Calcs'!$C$7*('DEPRECATED - DT-Prelim Calcs'!$C$8-'DEPRECATED - DT-Prelim Calcs'!$C$9)+'DEPRECATED - DT-Prelim Calcs'!$C$9</f>
        <v>32387.34649579777</v>
      </c>
      <c r="EC189" s="43">
        <f t="shared" si="195"/>
        <v>93</v>
      </c>
      <c r="ED189" s="2">
        <f t="shared" si="227"/>
        <v>0.78888366722454539</v>
      </c>
      <c r="EE189" s="43">
        <f>ED189*'DEPRECATED - DT-Prelim Calcs'!$C$21/DY$2/'DEPRECATED - DT-Prelim Calcs'!$C$19/'DEPRECATED - DT-Prelim Calcs'!$C$18*3.39*'DEPRECATED - DT-Prelim Calcs'!$C$20</f>
        <v>29.053734754561201</v>
      </c>
      <c r="EF189" s="36">
        <f t="shared" si="228"/>
        <v>0</v>
      </c>
      <c r="EG189" s="43">
        <f>EE188*'DEPRECATED - DT-Prelim Calcs'!$C$11+EG188</f>
        <v>-2202.1653580376078</v>
      </c>
      <c r="EH189" s="43">
        <f>EH188+0.5*EE189*'DEPRECATED - DT-Prelim Calcs'!$C$11^2+EG189*'DEPRECATED - DT-Prelim Calcs'!$C$11</f>
        <v>-1275306.6400192776</v>
      </c>
      <c r="EI189" s="43">
        <f>MIN('Drive Train'!$F$35-EC188*'DEPRECATED - DT-Prelim Calcs'!$C$21*'Drive Train'!$F$39,EI188+EC$2)</f>
        <v>7.1920000000000002</v>
      </c>
      <c r="EJ189" s="43">
        <f>'Drive Train'!$F$35-EC189*'DEPRECATED - DT-Prelim Calcs'!$C$21*'Drive Train'!$F$39</f>
        <v>7.1920000000000002</v>
      </c>
      <c r="EK189" s="1">
        <f>IF(EH189&gt;='Drive Train'!$F$29,1,0)</f>
        <v>0</v>
      </c>
      <c r="EL189" s="43">
        <f t="shared" si="229"/>
        <v>103.33333333333333</v>
      </c>
      <c r="EM189" s="49">
        <f>EM188+'DEPRECATED - DT-Prelim Calcs'!$C$11</f>
        <v>740</v>
      </c>
      <c r="EN189" s="2">
        <f>EX189/'Drive Train'!$F$35</f>
        <v>0.57999999999999996</v>
      </c>
      <c r="EO189" s="36">
        <f>EV189*12*60/(PI() * 'Drive Train'!$F$15)/EN$2*EN189</f>
        <v>-608243.24615923373</v>
      </c>
      <c r="EP189" s="2">
        <f>('DEPRECATED - DT-Prelim Calcs'!$C$6*EN189-EO189)/('DEPRECATED - DT-Prelim Calcs'!$C$6*EN189)*'DEPRECATED - DT-Prelim Calcs'!$C$7*EN189</f>
        <v>449.84572107943683</v>
      </c>
      <c r="EQ189" s="43">
        <f>EP189/'DEPRECATED - DT-Prelim Calcs'!$C$7*('DEPRECATED - DT-Prelim Calcs'!$C$8-'DEPRECATED - DT-Prelim Calcs'!$C$9)+'DEPRECATED - DT-Prelim Calcs'!$C$9</f>
        <v>24508.020625969319</v>
      </c>
      <c r="ER189" s="43">
        <f t="shared" si="196"/>
        <v>93</v>
      </c>
      <c r="ES189" s="2">
        <f t="shared" si="230"/>
        <v>0.7035989464435134</v>
      </c>
      <c r="ET189" s="43">
        <f>ES189*'DEPRECATED - DT-Prelim Calcs'!$C$21/EN$2/'DEPRECATED - DT-Prelim Calcs'!$C$19/'DEPRECATED - DT-Prelim Calcs'!$C$18*3.39*'DEPRECATED - DT-Prelim Calcs'!$C$20</f>
        <v>29.053734754561201</v>
      </c>
      <c r="EU189" s="36">
        <f t="shared" si="231"/>
        <v>0</v>
      </c>
      <c r="EV189" s="43">
        <f>ET188*'DEPRECATED - DT-Prelim Calcs'!$C$11+EV188</f>
        <v>-1484.0420268169128</v>
      </c>
      <c r="EW189" s="43">
        <f>EW188+0.5*ET189*'DEPRECATED - DT-Prelim Calcs'!$C$11^2+EV189*'DEPRECATED - DT-Prelim Calcs'!$C$11</f>
        <v>-2152106.2481069844</v>
      </c>
      <c r="EX189" s="43">
        <f>MIN('Drive Train'!$F$35-ER188*'DEPRECATED - DT-Prelim Calcs'!$C$21*'Drive Train'!$F$39,EX188+ER$2)</f>
        <v>7.1920000000000002</v>
      </c>
      <c r="EY189" s="43">
        <f>'Drive Train'!$F$35-ER189*'DEPRECATED - DT-Prelim Calcs'!$C$21*'Drive Train'!$F$39</f>
        <v>7.1920000000000002</v>
      </c>
      <c r="EZ189" s="1">
        <f>IF(EW189&gt;='Drive Train'!$F$29,1,0)</f>
        <v>0</v>
      </c>
      <c r="FA189" s="43">
        <f t="shared" si="232"/>
        <v>103.33333333333333</v>
      </c>
      <c r="FB189" s="49">
        <f>FB188+'DEPRECATED - DT-Prelim Calcs'!$C$11</f>
        <v>740</v>
      </c>
      <c r="FC189" s="2">
        <f>FM189/'Drive Train'!$F$35</f>
        <v>0.57999999999999996</v>
      </c>
      <c r="FD189" s="36">
        <f>FK189*12*60/(PI() * 'Drive Train'!$F$15)/FC$2*FC189</f>
        <v>-1022287.9056568282</v>
      </c>
      <c r="FE189" s="2">
        <f>('DEPRECATED - DT-Prelim Calcs'!$C$6*FC189-FD189)/('DEPRECATED - DT-Prelim Calcs'!$C$6*FC189)*'DEPRECATED - DT-Prelim Calcs'!$C$7*FC189</f>
        <v>754.2139739076058</v>
      </c>
      <c r="FF189" s="43">
        <f>FE189/'DEPRECATED - DT-Prelim Calcs'!$C$7*('DEPRECATED - DT-Prelim Calcs'!$C$8-'DEPRECATED - DT-Prelim Calcs'!$C$9)+'DEPRECATED - DT-Prelim Calcs'!$C$9</f>
        <v>41089.27619048897</v>
      </c>
      <c r="FG189" s="43">
        <f t="shared" si="197"/>
        <v>93</v>
      </c>
      <c r="FH189" s="2">
        <f t="shared" si="233"/>
        <v>0.63495514679048781</v>
      </c>
      <c r="FI189" s="43">
        <f>FH189*'DEPRECATED - DT-Prelim Calcs'!$C$21/FC$2/'DEPRECATED - DT-Prelim Calcs'!$C$19/'DEPRECATED - DT-Prelim Calcs'!$C$18*3.39*'DEPRECATED - DT-Prelim Calcs'!$C$20</f>
        <v>29.053734754561205</v>
      </c>
      <c r="FJ189" s="36">
        <f t="shared" si="234"/>
        <v>0</v>
      </c>
      <c r="FK189" s="43">
        <f>FI188*'DEPRECATED - DT-Prelim Calcs'!$C$11+FK188</f>
        <v>-2250.9196623669659</v>
      </c>
      <c r="FL189" s="43">
        <f>FL188+0.5*FI189*'DEPRECATED - DT-Prelim Calcs'!$C$11^2+FK189*'DEPRECATED - DT-Prelim Calcs'!$C$11</f>
        <v>-2682253.2683062637</v>
      </c>
      <c r="FM189" s="43">
        <f>MIN('Drive Train'!$F$35-FG188*'DEPRECATED - DT-Prelim Calcs'!$C$21*'Drive Train'!$F$39,FM188+FG$2)</f>
        <v>7.1920000000000002</v>
      </c>
      <c r="FN189" s="43">
        <f>'Drive Train'!$F$35-FG189*'DEPRECATED - DT-Prelim Calcs'!$C$21*'Drive Train'!$F$39</f>
        <v>7.1920000000000002</v>
      </c>
      <c r="FO189" s="1">
        <f>IF(FL189&gt;='Drive Train'!$F$29,1,0)</f>
        <v>0</v>
      </c>
      <c r="FP189" s="43">
        <f t="shared" si="235"/>
        <v>103.33333333333333</v>
      </c>
      <c r="FQ189" s="49">
        <f>FQ188+'DEPRECATED - DT-Prelim Calcs'!$C$11</f>
        <v>740</v>
      </c>
      <c r="FR189" s="2">
        <f>GB189/'Drive Train'!$F$35</f>
        <v>0.57999999999999996</v>
      </c>
      <c r="FS189" s="36">
        <f>FZ189*12*60/(PI() * 'Drive Train'!$F$15)/FR$2*FR189</f>
        <v>58634.372504478066</v>
      </c>
      <c r="FT189" s="2">
        <f>('DEPRECATED - DT-Prelim Calcs'!$C$6*FR189-FS189)/('DEPRECATED - DT-Prelim Calcs'!$C$6*FR189)*'DEPRECATED - DT-Prelim Calcs'!$C$7*FR189</f>
        <v>-40.382497029153939</v>
      </c>
      <c r="FU189" s="43">
        <f>FT189/'DEPRECATED - DT-Prelim Calcs'!$C$7*('DEPRECATED - DT-Prelim Calcs'!$C$8-'DEPRECATED - DT-Prelim Calcs'!$C$9)+'DEPRECATED - DT-Prelim Calcs'!$C$9</f>
        <v>-2198.4420023345056</v>
      </c>
      <c r="FV189" s="43">
        <f t="shared" si="198"/>
        <v>-2198.4420023345056</v>
      </c>
      <c r="FW189" s="2">
        <f t="shared" si="236"/>
        <v>-48.279407074699336</v>
      </c>
      <c r="FX189" s="43">
        <f>FW189*'DEPRECATED - DT-Prelim Calcs'!$C$21/FR$2/'DEPRECATED - DT-Prelim Calcs'!$C$19/'DEPRECATED - DT-Prelim Calcs'!$C$18*3.39*'DEPRECATED - DT-Prelim Calcs'!$C$20</f>
        <v>-2424.6524992440663</v>
      </c>
      <c r="FY189" s="36">
        <f t="shared" si="237"/>
        <v>1</v>
      </c>
      <c r="FZ189" s="43">
        <f>FX188*'DEPRECATED - DT-Prelim Calcs'!$C$11+FZ188</f>
        <v>117.62791437287076</v>
      </c>
      <c r="GA189" s="43">
        <f>GA188+0.5*FX189*'DEPRECATED - DT-Prelim Calcs'!$C$11^2+FZ189*'DEPRECATED - DT-Prelim Calcs'!$C$11</f>
        <v>-2678447.3625224084</v>
      </c>
      <c r="GB189" s="43">
        <f>MIN('Drive Train'!$F$35-FV188*'DEPRECATED - DT-Prelim Calcs'!$C$21*'Drive Train'!$F$39,GB188+FV$2)</f>
        <v>7.1920000000000002</v>
      </c>
      <c r="GC189" s="43">
        <f>'Drive Train'!$F$35-FV189*'DEPRECATED - DT-Prelim Calcs'!$C$21*'Drive Train'!$F$39</f>
        <v>135.51275213073231</v>
      </c>
      <c r="GD189" s="1">
        <f>IF(GA189&gt;='Drive Train'!$F$29,1,0)</f>
        <v>0</v>
      </c>
      <c r="GE189" s="43">
        <f t="shared" si="238"/>
        <v>-2442.7133359272284</v>
      </c>
      <c r="GF189" s="49">
        <f>GF188+'DEPRECATED - DT-Prelim Calcs'!$C$11</f>
        <v>740</v>
      </c>
      <c r="GG189" s="2">
        <f>GQ189/'Drive Train'!$F$35</f>
        <v>0.86451612903225805</v>
      </c>
      <c r="GH189" s="36">
        <f>GO189*12*60/(PI() * 'Drive Train'!$F$15)/GG$2*GG189</f>
        <v>-237668.19707250484</v>
      </c>
      <c r="GI189" s="2">
        <f>('DEPRECATED - DT-Prelim Calcs'!$C$6*GG189-GH189)/('DEPRECATED - DT-Prelim Calcs'!$C$6*GG189)*'DEPRECATED - DT-Prelim Calcs'!$C$7*GG189</f>
        <v>178.76678194140703</v>
      </c>
      <c r="GJ189" s="43">
        <f>GI189/'DEPRECATED - DT-Prelim Calcs'!$C$7*('DEPRECATED - DT-Prelim Calcs'!$C$8-'DEPRECATED - DT-Prelim Calcs'!$C$9)+'DEPRECATED - DT-Prelim Calcs'!$C$9</f>
        <v>9740.2873744199333</v>
      </c>
      <c r="GK189" s="43">
        <f t="shared" si="239"/>
        <v>29.999999999999982</v>
      </c>
      <c r="GL189" s="2">
        <f t="shared" si="240"/>
        <v>1.4462867232450001</v>
      </c>
      <c r="GM189" s="43">
        <f>GL189*'DEPRECATED - DT-Prelim Calcs'!$C$21/GG$2/'DEPRECATED - DT-Prelim Calcs'!$C$19/'DEPRECATED - DT-Prelim Calcs'!$C$18*3.39*'DEPRECATED - DT-Prelim Calcs'!$C$20</f>
        <v>29.053734754561201</v>
      </c>
      <c r="GN189" s="36">
        <f t="shared" si="241"/>
        <v>0</v>
      </c>
      <c r="GO189" s="43">
        <f>GM188*'DEPRECATED - DT-Prelim Calcs'!$C$11+GO188</f>
        <v>-799.69446238813862</v>
      </c>
      <c r="GP189" s="43">
        <f>GP188+0.5*GM189*'DEPRECATED - DT-Prelim Calcs'!$C$11^2+GO189*'DEPRECATED - DT-Prelim Calcs'!$C$11</f>
        <v>-253758.64339770674</v>
      </c>
      <c r="GQ189" s="43">
        <f>MIN('Drive Train'!$F$35-GK188*'DEPRECATED - DT-Prelim Calcs'!$C$21*'Drive Train'!$F$39,GQ188+GK$2)</f>
        <v>10.72</v>
      </c>
      <c r="GR189" s="43">
        <f>'Drive Train'!$F$35-GK189*'DEPRECATED - DT-Prelim Calcs'!$C$21*'Drive Train'!$F$39</f>
        <v>10.72</v>
      </c>
      <c r="GS189" s="1">
        <f>IF(GP189&gt;='Drive Train'!$F$29,1,0)</f>
        <v>0</v>
      </c>
      <c r="GT189" s="43">
        <f t="shared" si="242"/>
        <v>33.333333333333314</v>
      </c>
      <c r="GU189" s="49">
        <f>GU188+'DEPRECATED - DT-Prelim Calcs'!$C$11</f>
        <v>740</v>
      </c>
      <c r="GV189" s="2">
        <f>HF189/'Drive Train'!$F$35</f>
        <v>3.3337680052493059</v>
      </c>
      <c r="GW189" s="36">
        <f>HD189*12*60/(PI() * 'Drive Train'!$F$15)/GV$2*GV189</f>
        <v>-959520.9248411163</v>
      </c>
      <c r="GX189" s="2">
        <f>('DEPRECATED - DT-Prelim Calcs'!$C$6*GV189-GW189)/('DEPRECATED - DT-Prelim Calcs'!$C$6*GV189)*'DEPRECATED - DT-Prelim Calcs'!$C$7*GV189</f>
        <v>720.98852829333953</v>
      </c>
      <c r="GY189" s="43">
        <f>GX189/'DEPRECATED - DT-Prelim Calcs'!$C$7*('DEPRECATED - DT-Prelim Calcs'!$C$8-'DEPRECATED - DT-Prelim Calcs'!$C$9)+'DEPRECATED - DT-Prelim Calcs'!$C$9</f>
        <v>39279.233257771477</v>
      </c>
      <c r="GZ189" s="43">
        <f t="shared" si="199"/>
        <v>33.333333333333314</v>
      </c>
      <c r="HA189" s="2">
        <f t="shared" si="243"/>
        <v>1.4462867232450001</v>
      </c>
      <c r="HB189" s="43">
        <f>HA189*'DEPRECATED - DT-Prelim Calcs'!$C$21/GV$2/'DEPRECATED - DT-Prelim Calcs'!$C$19/'DEPRECATED - DT-Prelim Calcs'!$C$18*3.39*'DEPRECATED - DT-Prelim Calcs'!$C$20</f>
        <v>29.053734754561201</v>
      </c>
      <c r="HC189" s="36">
        <f t="shared" si="244"/>
        <v>0</v>
      </c>
      <c r="HD189" s="43">
        <f>HB188*'DEPRECATED - DT-Prelim Calcs'!$C$11+HD188</f>
        <v>-837.23079279908131</v>
      </c>
      <c r="HE189" s="43">
        <f>HE188+0.5*HB189*'DEPRECATED - DT-Prelim Calcs'!$C$11^2+HD189*'DEPRECATED - DT-Prelim Calcs'!$C$11</f>
        <v>-252807.92155823816</v>
      </c>
      <c r="HF189" s="43">
        <f>MIN('Drive Train'!$F$35-GZ188*'DEPRECATED - DT-Prelim Calcs'!$C$21*'Drive Train'!$F$39,HF188+GZ$2)</f>
        <v>41.338723265091396</v>
      </c>
      <c r="HG189" s="43">
        <f>'Drive Train'!$F$35-GZ189*'DEPRECATED - DT-Prelim Calcs'!$C$21*'Drive Train'!$F$39</f>
        <v>10.533333333333335</v>
      </c>
      <c r="HH189" s="1">
        <f>IF(HE189&gt;='Drive Train'!$F$29,1,0)</f>
        <v>0</v>
      </c>
      <c r="HI189" s="43">
        <f t="shared" si="245"/>
        <v>37.037037037037017</v>
      </c>
      <c r="HJ189" s="49">
        <f>HJ188+'DEPRECATED - DT-Prelim Calcs'!$C$11</f>
        <v>740</v>
      </c>
      <c r="HK189" s="2">
        <f>HU189/'Drive Train'!$F$35</f>
        <v>3.9379092163507226</v>
      </c>
      <c r="HL189" s="36">
        <f>HS189*12*60/(PI() * 'Drive Train'!$F$15)/HK$2*HK189</f>
        <v>-1420026.7978450237</v>
      </c>
      <c r="HM189" s="2">
        <f>('DEPRECATED - DT-Prelim Calcs'!$C$6*HK189-HL189)/('DEPRECATED - DT-Prelim Calcs'!$C$6*HK189)*'DEPRECATED - DT-Prelim Calcs'!$C$7*HK189</f>
        <v>1062.3442929540206</v>
      </c>
      <c r="HN189" s="43">
        <f>HM189/'DEPRECATED - DT-Prelim Calcs'!$C$7*('DEPRECATED - DT-Prelim Calcs'!$C$8-'DEPRECATED - DT-Prelim Calcs'!$C$9)+'DEPRECATED - DT-Prelim Calcs'!$C$9</f>
        <v>57875.480138539926</v>
      </c>
      <c r="HO189" s="43">
        <f t="shared" si="200"/>
        <v>36.66666666666665</v>
      </c>
      <c r="HP189" s="2">
        <f t="shared" si="246"/>
        <v>1.4462867232450001</v>
      </c>
      <c r="HQ189" s="43">
        <f>HP189*'DEPRECATED - DT-Prelim Calcs'!$C$21/HK$2/'DEPRECATED - DT-Prelim Calcs'!$C$19/'DEPRECATED - DT-Prelim Calcs'!$C$18*3.39*'DEPRECATED - DT-Prelim Calcs'!$C$20</f>
        <v>29.053734754561201</v>
      </c>
      <c r="HR189" s="36">
        <f t="shared" si="247"/>
        <v>0</v>
      </c>
      <c r="HS189" s="43">
        <f>HQ188*'DEPRECATED - DT-Prelim Calcs'!$C$11+HS188</f>
        <v>-1048.9552419526131</v>
      </c>
      <c r="HT189" s="43">
        <f>HT188+0.5*HQ189*'DEPRECATED - DT-Prelim Calcs'!$C$11^2+HS189*'DEPRECATED - DT-Prelim Calcs'!$C$11</f>
        <v>-264301.02137182327</v>
      </c>
      <c r="HU189" s="43">
        <f>MIN('Drive Train'!$F$35-HO188*'DEPRECATED - DT-Prelim Calcs'!$C$21*'Drive Train'!$F$39,HU188+HO$2)</f>
        <v>48.83007428274896</v>
      </c>
      <c r="HV189" s="43">
        <f>'Drive Train'!$F$35-HO189*'DEPRECATED - DT-Prelim Calcs'!$C$21*'Drive Train'!$F$39</f>
        <v>10.346666666666668</v>
      </c>
      <c r="HW189" s="1">
        <f>IF(HT189&gt;='Drive Train'!$F$29,1,0)</f>
        <v>0</v>
      </c>
      <c r="HX189" s="43">
        <f t="shared" si="248"/>
        <v>40.740740740740726</v>
      </c>
      <c r="HY189" s="49">
        <f>HY188+'DEPRECATED - DT-Prelim Calcs'!$C$11</f>
        <v>740</v>
      </c>
      <c r="HZ189" s="2">
        <f>IJ189/'Drive Train'!$F$35</f>
        <v>0.8193548387096774</v>
      </c>
      <c r="IA189" s="36">
        <f>IH189*12*60/(PI() * 'Drive Train'!$F$15)/HZ$2*HZ189</f>
        <v>-60764.270847432483</v>
      </c>
      <c r="IB189" s="2">
        <f>('DEPRECATED - DT-Prelim Calcs'!$C$6*HZ189-IA189)/('DEPRECATED - DT-Prelim Calcs'!$C$6*HZ189)*'DEPRECATED - DT-Prelim Calcs'!$C$7*HZ189</f>
        <v>48.511180192679788</v>
      </c>
      <c r="IC189" s="43">
        <f>IB189/'DEPRECATED - DT-Prelim Calcs'!$C$7*('DEPRECATED - DT-Prelim Calcs'!$C$8-'DEPRECATED - DT-Prelim Calcs'!$C$9)+'DEPRECATED - DT-Prelim Calcs'!$C$9</f>
        <v>2644.2732493027047</v>
      </c>
      <c r="ID189" s="43">
        <f t="shared" si="201"/>
        <v>39.999999999999986</v>
      </c>
      <c r="IE189" s="2">
        <f t="shared" si="249"/>
        <v>1.4462867232450001</v>
      </c>
      <c r="IF189" s="43">
        <f>IE189*'DEPRECATED - DT-Prelim Calcs'!$C$21/HZ$2/'DEPRECATED - DT-Prelim Calcs'!$C$19/'DEPRECATED - DT-Prelim Calcs'!$C$18*3.39*'DEPRECATED - DT-Prelim Calcs'!$C$20</f>
        <v>29.053734754561201</v>
      </c>
      <c r="IG189" s="36">
        <f t="shared" si="250"/>
        <v>0</v>
      </c>
      <c r="IH189" s="43">
        <f>IF188*'DEPRECATED - DT-Prelim Calcs'!$C$11+IH188</f>
        <v>-215.72594757021233</v>
      </c>
      <c r="II189" s="43">
        <f>II188+0.5*IF189*'DEPRECATED - DT-Prelim Calcs'!$C$11^2+IH189*'DEPRECATED - DT-Prelim Calcs'!$C$11</f>
        <v>-251949.10967355507</v>
      </c>
      <c r="IJ189" s="43">
        <f>MIN('Drive Train'!$F$35-ID188*'DEPRECATED - DT-Prelim Calcs'!$C$21*'Drive Train'!$F$39,IJ188+ID$2)</f>
        <v>10.16</v>
      </c>
      <c r="IK189" s="43">
        <f>'Drive Train'!$F$35-ID189*'DEPRECATED - DT-Prelim Calcs'!$C$21*'Drive Train'!$F$39</f>
        <v>10.16</v>
      </c>
      <c r="IL189" s="1">
        <f>IF(II189&gt;='Drive Train'!$F$29,1,0)</f>
        <v>0</v>
      </c>
      <c r="IM189" s="43">
        <f t="shared" si="251"/>
        <v>44.444444444444429</v>
      </c>
      <c r="IN189" s="49">
        <f>IN188+'DEPRECATED - DT-Prelim Calcs'!$C$11</f>
        <v>740</v>
      </c>
      <c r="IO189" s="2">
        <f>IY189/'Drive Train'!$F$35</f>
        <v>0.80430107526881722</v>
      </c>
      <c r="IP189" s="36">
        <f>IW189*12*60/(PI() * 'Drive Train'!$F$15)/IO$2*IO189</f>
        <v>-167867.74475081093</v>
      </c>
      <c r="IQ189" s="2">
        <f>('DEPRECATED - DT-Prelim Calcs'!$C$6*IO189-IP189)/('DEPRECATED - DT-Prelim Calcs'!$C$6*IO189)*'DEPRECATED - DT-Prelim Calcs'!$C$7*IO189</f>
        <v>127.17338252597365</v>
      </c>
      <c r="IR189" s="43">
        <f>IQ189/'DEPRECATED - DT-Prelim Calcs'!$C$7*('DEPRECATED - DT-Prelim Calcs'!$C$8-'DEPRECATED - DT-Prelim Calcs'!$C$9)+'DEPRECATED - DT-Prelim Calcs'!$C$9</f>
        <v>6929.6021823851306</v>
      </c>
      <c r="IS189" s="43">
        <f t="shared" si="202"/>
        <v>43.333333333333321</v>
      </c>
      <c r="IT189" s="2">
        <f t="shared" si="252"/>
        <v>1.4462867232450001</v>
      </c>
      <c r="IU189" s="43">
        <f>IT189*'DEPRECATED - DT-Prelim Calcs'!$C$21/IO$2/'DEPRECATED - DT-Prelim Calcs'!$C$19/'DEPRECATED - DT-Prelim Calcs'!$C$18*3.39*'DEPRECATED - DT-Prelim Calcs'!$C$20</f>
        <v>29.053734754561201</v>
      </c>
      <c r="IV189" s="36">
        <f t="shared" si="253"/>
        <v>0</v>
      </c>
      <c r="IW189" s="43">
        <f>IU188*'DEPRECATED - DT-Prelim Calcs'!$C$11+IW188</f>
        <v>-607.12025713750972</v>
      </c>
      <c r="IX189" s="43">
        <f>IX188+0.5*IU189*'DEPRECATED - DT-Prelim Calcs'!$C$11^2+IW189*'DEPRECATED - DT-Prelim Calcs'!$C$11</f>
        <v>-319837.74244575779</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4"/>
        <v>48.148148148148138</v>
      </c>
      <c r="JC189" s="49">
        <f>JC188+'DEPRECATED - DT-Prelim Calcs'!$C$11</f>
        <v>740</v>
      </c>
      <c r="JD189" s="2">
        <f>JN189/'Drive Train'!$F$35</f>
        <v>0.78924731182795704</v>
      </c>
      <c r="JE189" s="36">
        <f>JL189*12*60/(PI() * 'Drive Train'!$F$15)/JD$2*JD189</f>
        <v>-147784.11136759727</v>
      </c>
      <c r="JF189" s="2">
        <f>('DEPRECATED - DT-Prelim Calcs'!$C$6*JD189-JE189)/('DEPRECATED - DT-Prelim Calcs'!$C$6*JD189)*'DEPRECATED - DT-Prelim Calcs'!$C$7*JD189</f>
        <v>112.33910630533069</v>
      </c>
      <c r="JG189" s="43">
        <f>JF189/'DEPRECATED - DT-Prelim Calcs'!$C$7*('DEPRECATED - DT-Prelim Calcs'!$C$8-'DEPRECATED - DT-Prelim Calcs'!$C$9)+'DEPRECATED - DT-Prelim Calcs'!$C$9</f>
        <v>6121.4662390217463</v>
      </c>
      <c r="JH189" s="43">
        <f t="shared" si="203"/>
        <v>46.666666666666657</v>
      </c>
      <c r="JI189" s="2">
        <f t="shared" si="255"/>
        <v>1.4462867232450001</v>
      </c>
      <c r="JJ189" s="43">
        <f>JI189*'DEPRECATED - DT-Prelim Calcs'!$C$21/JD$2/'DEPRECATED - DT-Prelim Calcs'!$C$19/'DEPRECATED - DT-Prelim Calcs'!$C$18*3.39*'DEPRECATED - DT-Prelim Calcs'!$C$20</f>
        <v>29.053734754561201</v>
      </c>
      <c r="JK189" s="36">
        <f t="shared" si="256"/>
        <v>0</v>
      </c>
      <c r="JL189" s="43">
        <f>JJ188*'DEPRECATED - DT-Prelim Calcs'!$C$11+JL188</f>
        <v>-544.67914911754178</v>
      </c>
      <c r="JM189" s="43">
        <f>JM188+0.5*JJ189*'DEPRECATED - DT-Prelim Calcs'!$C$11^2+JL189*'DEPRECATED - DT-Prelim Calcs'!$C$11</f>
        <v>-275483.04952581483</v>
      </c>
      <c r="JN189" s="43">
        <f>MIN('Drive Train'!$F$35-JH188*'DEPRECATED - DT-Prelim Calcs'!$C$21*'Drive Train'!$F$39,JN188+JH$2)</f>
        <v>9.7866666666666671</v>
      </c>
      <c r="JO189" s="43">
        <f>'Drive Train'!$F$35-JH189*'DEPRECATED - DT-Prelim Calcs'!$C$21*'Drive Train'!$F$39</f>
        <v>9.7866666666666671</v>
      </c>
      <c r="JP189" s="1">
        <f>IF(JM189&gt;='Drive Train'!$F$29,1,0)</f>
        <v>0</v>
      </c>
      <c r="JQ189" s="43">
        <f>MIN(JG189,'DEPRECATED - DT-Prelim Calcs'!$C$10)*'DEPRECATED - DT-Prelim Calcs'!$C$11*1000/60/60</f>
        <v>103.33333333333333</v>
      </c>
      <c r="JR189" s="49">
        <f>JR188+'DEPRECATED - DT-Prelim Calcs'!$C$11</f>
        <v>740</v>
      </c>
      <c r="JS189" s="2">
        <f>KC189/'Drive Train'!$F$35</f>
        <v>0.77419354838709686</v>
      </c>
      <c r="JT189" s="36">
        <f>KA189*12*60/(PI() * 'Drive Train'!$F$15)/JS$2*JS189</f>
        <v>-190360.28437706968</v>
      </c>
      <c r="JU189" s="2">
        <f>('DEPRECATED - DT-Prelim Calcs'!$C$6*JS189-JT189)/('DEPRECATED - DT-Prelim Calcs'!$C$6*JS189)*'DEPRECATED - DT-Prelim Calcs'!$C$7*JS189</f>
        <v>143.56666268369986</v>
      </c>
      <c r="JV189" s="43">
        <f>JU189/'DEPRECATED - DT-Prelim Calcs'!$C$7*('DEPRECATED - DT-Prelim Calcs'!$C$8-'DEPRECATED - DT-Prelim Calcs'!$C$9)+'DEPRECATED - DT-Prelim Calcs'!$C$9</f>
        <v>7822.6689372463352</v>
      </c>
      <c r="JW189" s="43">
        <f t="shared" si="204"/>
        <v>49.999999999999993</v>
      </c>
      <c r="JX189" s="2">
        <f t="shared" si="257"/>
        <v>1.4462867232450001</v>
      </c>
      <c r="JY189" s="43">
        <f>JX189*'DEPRECATED - DT-Prelim Calcs'!$C$21/JS$2/'DEPRECATED - DT-Prelim Calcs'!$C$19/'DEPRECATED - DT-Prelim Calcs'!$C$18*3.39*'DEPRECATED - DT-Prelim Calcs'!$C$20</f>
        <v>29.053734754561201</v>
      </c>
      <c r="JZ189" s="36">
        <f t="shared" si="258"/>
        <v>0</v>
      </c>
      <c r="KA189" s="43">
        <f>JY188*'DEPRECATED - DT-Prelim Calcs'!$C$11+KA188</f>
        <v>-715.24184409576571</v>
      </c>
      <c r="KB189" s="43">
        <f>KB188+0.5*JY189*'DEPRECATED - DT-Prelim Calcs'!$C$11^2+KA189*'DEPRECATED - DT-Prelim Calcs'!$C$11</f>
        <v>-302519.29885824193</v>
      </c>
      <c r="KC189" s="43">
        <f>MIN('Drive Train'!$F$35-JW188*'DEPRECATED - DT-Prelim Calcs'!$C$21*'Drive Train'!$F$39,KC188+JW$2)</f>
        <v>9.6000000000000014</v>
      </c>
      <c r="KD189" s="43">
        <f>'Drive Train'!$F$35-JW189*'DEPRECATED - DT-Prelim Calcs'!$C$21*'Drive Train'!$F$39</f>
        <v>9.6000000000000014</v>
      </c>
      <c r="KE189" s="1">
        <f>IF(KB189&gt;='Drive Train'!$F$29,1,0)</f>
        <v>0</v>
      </c>
      <c r="KF189" s="43">
        <f>MIN(JV189,'DEPRECATED - DT-Prelim Calcs'!$C$10)*'DEPRECATED - DT-Prelim Calcs'!$C$11*1000/60/60</f>
        <v>103.33333333333333</v>
      </c>
      <c r="KG189" s="49">
        <f>KG188+'DEPRECATED - DT-Prelim Calcs'!$C$11</f>
        <v>740</v>
      </c>
      <c r="KH189" s="2">
        <f>KR189/'Drive Train'!$F$35</f>
        <v>0.75913978494623657</v>
      </c>
      <c r="KI189" s="36">
        <f>KP189*12*60/(PI() * 'Drive Train'!$F$15)/KH$2*KH189</f>
        <v>-73490.838302971417</v>
      </c>
      <c r="KJ189" s="2">
        <f>('DEPRECATED - DT-Prelim Calcs'!$C$6*KH189-KI189)/('DEPRECATED - DT-Prelim Calcs'!$C$6*KH189)*'DEPRECATED - DT-Prelim Calcs'!$C$7*KH189</f>
        <v>57.584195002202861</v>
      </c>
      <c r="KK189" s="43">
        <f>KJ189/'DEPRECATED - DT-Prelim Calcs'!$C$7*('DEPRECATED - DT-Prelim Calcs'!$C$8-'DEPRECATED - DT-Prelim Calcs'!$C$9)+'DEPRECATED - DT-Prelim Calcs'!$C$9</f>
        <v>3138.5494292244839</v>
      </c>
      <c r="KL189" s="43">
        <f t="shared" si="205"/>
        <v>53.333333333333329</v>
      </c>
      <c r="KM189" s="2">
        <f t="shared" si="259"/>
        <v>1.4462867232450001</v>
      </c>
      <c r="KN189" s="43">
        <f>KM189*'DEPRECATED - DT-Prelim Calcs'!$C$21/KH$2/'DEPRECATED - DT-Prelim Calcs'!$C$19/'DEPRECATED - DT-Prelim Calcs'!$C$18*3.39*'DEPRECATED - DT-Prelim Calcs'!$C$20</f>
        <v>29.053734754561201</v>
      </c>
      <c r="KO189" s="36">
        <f t="shared" si="260"/>
        <v>0</v>
      </c>
      <c r="KP189" s="43">
        <f>KN188*'DEPRECATED - DT-Prelim Calcs'!$C$11+KP188</f>
        <v>-281.60318733403687</v>
      </c>
      <c r="KQ189" s="43">
        <f>KQ188+0.5*KN189*'DEPRECATED - DT-Prelim Calcs'!$C$11^2+KP189*'DEPRECATED - DT-Prelim Calcs'!$C$11</f>
        <v>-309097.24364283145</v>
      </c>
      <c r="KR189" s="43">
        <f>MIN('Drive Train'!$F$35-KL188*'DEPRECATED - DT-Prelim Calcs'!$C$21*'Drive Train'!$F$39,KR188+KL$2)</f>
        <v>9.413333333333334</v>
      </c>
      <c r="KS189" s="43">
        <f>'Drive Train'!$F$35-KL189*'DEPRECATED - DT-Prelim Calcs'!$C$21*'Drive Train'!$F$39</f>
        <v>9.413333333333334</v>
      </c>
      <c r="KT189" s="1">
        <f>IF(KQ189&gt;='Drive Train'!$F$29,1,0)</f>
        <v>0</v>
      </c>
      <c r="KU189" s="43">
        <f>MIN(KK189,'DEPRECATED - DT-Prelim Calcs'!$C$10)*'DEPRECATED - DT-Prelim Calcs'!$C$11*1000/60/60</f>
        <v>103.33333333333333</v>
      </c>
      <c r="KV189" s="49">
        <f>KV188+'DEPRECATED - DT-Prelim Calcs'!$C$11</f>
        <v>740</v>
      </c>
      <c r="KW189" s="2">
        <f>LG189/'Drive Train'!$F$35</f>
        <v>0.74408602150537628</v>
      </c>
      <c r="KX189" s="36">
        <f>LE189*12*60/(PI() * 'Drive Train'!$F$15)/KW$2*KW189</f>
        <v>-71881.356833498474</v>
      </c>
      <c r="KY189" s="2">
        <f>('DEPRECATED - DT-Prelim Calcs'!$C$6*KW189-KX189)/('DEPRECATED - DT-Prelim Calcs'!$C$6*KW189)*'DEPRECATED - DT-Prelim Calcs'!$C$7*KW189</f>
        <v>56.330447382726646</v>
      </c>
      <c r="KZ189" s="43">
        <f>KY189/'DEPRECATED - DT-Prelim Calcs'!$C$7*('DEPRECATED - DT-Prelim Calcs'!$C$8-'DEPRECATED - DT-Prelim Calcs'!$C$9)+'DEPRECATED - DT-Prelim Calcs'!$C$9</f>
        <v>3070.2482529395857</v>
      </c>
      <c r="LA189" s="43">
        <f t="shared" si="206"/>
        <v>56.666666666666664</v>
      </c>
      <c r="LB189" s="2">
        <f t="shared" si="261"/>
        <v>1.4462867232450001</v>
      </c>
      <c r="LC189" s="43">
        <f>LB189*'DEPRECATED - DT-Prelim Calcs'!$C$21/KW$2/'DEPRECATED - DT-Prelim Calcs'!$C$19/'DEPRECATED - DT-Prelim Calcs'!$C$18*3.39*'DEPRECATED - DT-Prelim Calcs'!$C$20</f>
        <v>29.053734754561201</v>
      </c>
      <c r="LD189" s="36">
        <f t="shared" si="262"/>
        <v>0</v>
      </c>
      <c r="LE189" s="43">
        <f>LC188*'DEPRECATED - DT-Prelim Calcs'!$C$11+LE188</f>
        <v>-281.00835819298914</v>
      </c>
      <c r="LF189" s="43">
        <f>LF188+0.5*LC189*'DEPRECATED - DT-Prelim Calcs'!$C$11^2+LE189*'DEPRECATED - DT-Prelim Calcs'!$C$11</f>
        <v>-344711.64132832986</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103.33333333333333</v>
      </c>
      <c r="LK189" s="49">
        <f>LK188+'DEPRECATED - DT-Prelim Calcs'!$C$11</f>
        <v>740</v>
      </c>
      <c r="LL189" s="2">
        <f>LV189/'Drive Train'!$F$35</f>
        <v>0.72903225806451621</v>
      </c>
      <c r="LM189" s="36">
        <f>LT189*12*60/(PI() * 'Drive Train'!$F$15)/LL$2*LL189</f>
        <v>-22903.031085529045</v>
      </c>
      <c r="LN189" s="2">
        <f>('DEPRECATED - DT-Prelim Calcs'!$C$6*LL189-LM189)/('DEPRECATED - DT-Prelim Calcs'!$C$6*LL189)*'DEPRECATED - DT-Prelim Calcs'!$C$7*LL189</f>
        <v>20.255402009935626</v>
      </c>
      <c r="LO189" s="43">
        <f>LN189/'DEPRECATED - DT-Prelim Calcs'!$C$7*('DEPRECATED - DT-Prelim Calcs'!$C$8-'DEPRECATED - DT-Prelim Calcs'!$C$9)+'DEPRECATED - DT-Prelim Calcs'!$C$9</f>
        <v>1104.9659303920155</v>
      </c>
      <c r="LP189" s="43">
        <f t="shared" si="207"/>
        <v>60</v>
      </c>
      <c r="LQ189" s="2">
        <f t="shared" si="263"/>
        <v>1.4462867232450001</v>
      </c>
      <c r="LR189" s="43">
        <f>LQ189*'DEPRECATED - DT-Prelim Calcs'!$C$21/LL$2/'DEPRECATED - DT-Prelim Calcs'!$C$19/'DEPRECATED - DT-Prelim Calcs'!$C$18*3.39*'DEPRECATED - DT-Prelim Calcs'!$C$20</f>
        <v>29.053734754561201</v>
      </c>
      <c r="LS189" s="36">
        <f t="shared" si="264"/>
        <v>0</v>
      </c>
      <c r="LT189" s="43">
        <f>LR188*'DEPRECATED - DT-Prelim Calcs'!$C$11+LT188</f>
        <v>-91.384456747801451</v>
      </c>
      <c r="LU189" s="43">
        <f>LU188+0.5*LR189*'DEPRECATED - DT-Prelim Calcs'!$C$11^2+LT189*'DEPRECATED - DT-Prelim Calcs'!$C$11</f>
        <v>-319000.74509532016</v>
      </c>
      <c r="LV189" s="43">
        <f>MIN('Drive Train'!$F$35-LP188*'DEPRECATED - DT-Prelim Calcs'!$C$21*'Drive Train'!$F$39,LV188+LP$2)</f>
        <v>9.0400000000000009</v>
      </c>
      <c r="LW189" s="43">
        <f>'Drive Train'!$F$35-LP189*'DEPRECATED - DT-Prelim Calcs'!$C$21*'Drive Train'!$F$39</f>
        <v>9.0400000000000009</v>
      </c>
      <c r="LX189" s="1">
        <f>IF(LU189&gt;='Drive Train'!$F$29,1,0)</f>
        <v>0</v>
      </c>
      <c r="LY189" s="43">
        <f>MIN(LO189,'DEPRECATED - DT-Prelim Calcs'!$C$10)*'DEPRECATED - DT-Prelim Calcs'!$C$11*1000/60/60</f>
        <v>103.33333333333333</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1"/>
        <v>0</v>
      </c>
      <c r="X190" s="2">
        <f>MAX(MIN(IF(AND(AI189=1,AG190&lt;0),-1,1)*(W190-$C$9)/($C$8-$C$9)*$C$7-$C$29*AE190/T$2 -  AI189*$C$29/2,X$2),MAX(X$4:X189)*-1)</f>
        <v>-0.27672021620693066</v>
      </c>
      <c r="Y190" s="43">
        <f t="shared" si="182"/>
        <v>0</v>
      </c>
      <c r="Z190" s="43">
        <f t="shared" si="183"/>
        <v>0</v>
      </c>
      <c r="AA190" s="43">
        <f t="shared" si="184"/>
        <v>0</v>
      </c>
      <c r="AB190" s="43" t="e">
        <f t="shared" si="185"/>
        <v>#N/A</v>
      </c>
      <c r="AC190" s="36">
        <f t="shared" si="208"/>
        <v>1</v>
      </c>
      <c r="AD190" s="1">
        <f t="shared" si="186"/>
        <v>1</v>
      </c>
      <c r="AE190" s="43">
        <f t="shared" si="187"/>
        <v>0</v>
      </c>
      <c r="AF190" s="43" t="e">
        <f t="shared" si="188"/>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889.49632897085212</v>
      </c>
      <c r="AK190" s="43">
        <f t="shared" si="265"/>
        <v>0</v>
      </c>
      <c r="AL190" s="49">
        <f>AL189+'DEPRECATED - DT-Prelim Calcs'!$C$11</f>
        <v>744</v>
      </c>
      <c r="AM190" s="2">
        <f>AW190/'Drive Train'!$F$35</f>
        <v>0.57999999999999996</v>
      </c>
      <c r="AN190" s="36">
        <f>AU190*12*60/(PI() * 'Drive Train'!$F$15)/AM$2*AM190</f>
        <v>3125.6575048546501</v>
      </c>
      <c r="AO190" s="2">
        <f>('DEPRECATED - DT-Prelim Calcs'!$C$6*AM190-AN190)/('DEPRECATED - DT-Prelim Calcs'!$C$6*AM190)*'DEPRECATED - DT-Prelim Calcs'!$C$7*AM190</f>
        <v>0.42249879345324293</v>
      </c>
      <c r="AP190" s="43">
        <f>AO190/'DEPRECATED - DT-Prelim Calcs'!$C$7*('DEPRECATED - DT-Prelim Calcs'!$C$8-'DEPRECATED - DT-Prelim Calcs'!$C$9)+'DEPRECATED - DT-Prelim Calcs'!$C$9</f>
        <v>24.516725314990097</v>
      </c>
      <c r="AQ190" s="43">
        <f t="shared" si="189"/>
        <v>24.516725314990097</v>
      </c>
      <c r="AR190" s="2">
        <f t="shared" si="209"/>
        <v>1.5334945215292883E-3</v>
      </c>
      <c r="AS190" s="43">
        <f>AR190*'DEPRECATED - DT-Prelim Calcs'!$C$21/AM$2/'DEPRECATED - DT-Prelim Calcs'!$C$19/'DEPRECATED - DT-Prelim Calcs'!$C$18*3.39*'DEPRECATED - DT-Prelim Calcs'!$C$20</f>
        <v>1.5402804423219927E-2</v>
      </c>
      <c r="AT190" s="36">
        <f t="shared" si="210"/>
        <v>0</v>
      </c>
      <c r="AU190" s="43">
        <f>AS189*'DEPRECATED - DT-Prelim Calcs'!$C$11+AU189</f>
        <v>31.352307327232353</v>
      </c>
      <c r="AV190" s="43">
        <f>AV189+0.5*AS190*'DEPRECATED - DT-Prelim Calcs'!$C$11^2+AU190*'DEPRECATED - DT-Prelim Calcs'!$C$11</f>
        <v>10915.187128999769</v>
      </c>
      <c r="AW190" s="43">
        <f>MIN('Drive Train'!$F$35-AQ189*'DEPRECATED - DT-Prelim Calcs'!$C$21*'Drive Train'!$F$39,AW189+AQ$2)</f>
        <v>7.1920000000000002</v>
      </c>
      <c r="AX190" s="43">
        <f>'Drive Train'!$F$35-AQ190*'DEPRECATED - DT-Prelim Calcs'!$C$21*'Drive Train'!$F$39</f>
        <v>11.027063382360556</v>
      </c>
      <c r="AY190" s="1">
        <f>IF(AV190&gt;='Drive Train'!$F$29,1,0)</f>
        <v>1</v>
      </c>
      <c r="AZ190" s="43">
        <f t="shared" si="211"/>
        <v>27.240805905544551</v>
      </c>
      <c r="BA190" s="49">
        <f>BA189+'DEPRECATED - DT-Prelim Calcs'!$C$11</f>
        <v>744</v>
      </c>
      <c r="BB190" s="2">
        <f>BL190/'Drive Train'!$F$35</f>
        <v>0.57999999999999996</v>
      </c>
      <c r="BC190" s="36">
        <f>BJ190*12*60/(PI() * 'Drive Train'!$F$15)/BB$2*BB190</f>
        <v>13885.690343841808</v>
      </c>
      <c r="BD190" s="2">
        <f>('DEPRECATED - DT-Prelim Calcs'!$C$6*BB190-BC190)/('DEPRECATED - DT-Prelim Calcs'!$C$6*BB190)*'DEPRECATED - DT-Prelim Calcs'!$C$7*BB190</f>
        <v>-7.4873059110686659</v>
      </c>
      <c r="BE190" s="43">
        <f>BD190/'DEPRECATED - DT-Prelim Calcs'!$C$7*('DEPRECATED - DT-Prelim Calcs'!$C$8-'DEPRECATED - DT-Prelim Calcs'!$C$9)+'DEPRECATED - DT-Prelim Calcs'!$C$9</f>
        <v>-406.39054590150192</v>
      </c>
      <c r="BF190" s="43">
        <f t="shared" si="190"/>
        <v>-406.39054590150192</v>
      </c>
      <c r="BG190" s="2">
        <f t="shared" si="212"/>
        <v>-9.3574384439484639</v>
      </c>
      <c r="BH190" s="43">
        <f>BG190*'DEPRECATED - DT-Prelim Calcs'!$C$21/BB$2/'DEPRECATED - DT-Prelim Calcs'!$C$19/'DEPRECATED - DT-Prelim Calcs'!$C$18*3.39*'DEPRECATED - DT-Prelim Calcs'!$C$20</f>
        <v>-135.76111431203461</v>
      </c>
      <c r="BI190" s="36">
        <f t="shared" si="213"/>
        <v>1</v>
      </c>
      <c r="BJ190" s="43">
        <f>BH189*'DEPRECATED - DT-Prelim Calcs'!$C$11+BJ189</f>
        <v>96.426133453218753</v>
      </c>
      <c r="BK190" s="43">
        <f>BK189+0.5*BH190*'DEPRECATED - DT-Prelim Calcs'!$C$11^2+BJ190*'DEPRECATED - DT-Prelim Calcs'!$C$11</f>
        <v>-92791.237295197556</v>
      </c>
      <c r="BL190" s="43">
        <f>MIN('Drive Train'!$F$35-BF189*'DEPRECATED - DT-Prelim Calcs'!$C$21*'Drive Train'!$F$39,BL189+BF$2)</f>
        <v>7.1920000000000002</v>
      </c>
      <c r="BM190" s="43">
        <f>'Drive Train'!$F$35-BF190*'DEPRECATED - DT-Prelim Calcs'!$C$21*'Drive Train'!$F$39</f>
        <v>35.157870570484107</v>
      </c>
      <c r="BN190" s="1">
        <f>IF(BK190&gt;='Drive Train'!$F$29,1,0)</f>
        <v>0</v>
      </c>
      <c r="BO190" s="43">
        <f t="shared" si="214"/>
        <v>-451.54505100166881</v>
      </c>
      <c r="BP190" s="49">
        <f>BP189+'DEPRECATED - DT-Prelim Calcs'!$C$11</f>
        <v>744</v>
      </c>
      <c r="BQ190" s="2">
        <f>CA190/'Drive Train'!$F$35</f>
        <v>0.57999999999999996</v>
      </c>
      <c r="BR190" s="36">
        <f>BY190*12*60/(PI() * 'Drive Train'!$F$15)/BQ$2*BQ190</f>
        <v>-59593.712183325741</v>
      </c>
      <c r="BS190" s="2">
        <f>('DEPRECATED - DT-Prelim Calcs'!$C$6*BQ190-BR190)/('DEPRECATED - DT-Prelim Calcs'!$C$6*BQ190)*'DEPRECATED - DT-Prelim Calcs'!$C$7*BQ190</f>
        <v>46.528116949811562</v>
      </c>
      <c r="BT190" s="43">
        <f>BS190/'DEPRECATED - DT-Prelim Calcs'!$C$7*('DEPRECATED - DT-Prelim Calcs'!$C$8-'DEPRECATED - DT-Prelim Calcs'!$C$9)+'DEPRECATED - DT-Prelim Calcs'!$C$9</f>
        <v>2536.2406995046595</v>
      </c>
      <c r="BU190" s="43">
        <f t="shared" si="191"/>
        <v>93</v>
      </c>
      <c r="BV190" s="2">
        <f t="shared" si="215"/>
        <v>1.5313624128476471</v>
      </c>
      <c r="BW190" s="43">
        <f>BV190*'DEPRECATED - DT-Prelim Calcs'!$C$21/BQ$2/'DEPRECATED - DT-Prelim Calcs'!$C$19/'DEPRECATED - DT-Prelim Calcs'!$C$18*3.39*'DEPRECATED - DT-Prelim Calcs'!$C$20</f>
        <v>29.053734754561201</v>
      </c>
      <c r="BX190" s="36">
        <f t="shared" si="216"/>
        <v>0</v>
      </c>
      <c r="BY190" s="43">
        <f>BW189*'DEPRECATED - DT-Prelim Calcs'!$C$11+BY189</f>
        <v>-316.462421222584</v>
      </c>
      <c r="BZ190" s="43">
        <f>BZ189+0.5*BW190*'DEPRECATED - DT-Prelim Calcs'!$C$11^2+BY190*'DEPRECATED - DT-Prelim Calcs'!$C$11</f>
        <v>-244873.72973322446</v>
      </c>
      <c r="CA190" s="43">
        <f>MIN('Drive Train'!$F$35-BU189*'DEPRECATED - DT-Prelim Calcs'!$C$21*'Drive Train'!$F$39,CA189+BU$2)</f>
        <v>7.1920000000000002</v>
      </c>
      <c r="CB190" s="43">
        <f>'Drive Train'!$F$35-BU190*'DEPRECATED - DT-Prelim Calcs'!$C$21*'Drive Train'!$F$39</f>
        <v>7.1920000000000002</v>
      </c>
      <c r="CC190" s="1">
        <f>IF(BZ190&gt;='Drive Train'!$F$29,1,0)</f>
        <v>0</v>
      </c>
      <c r="CD190" s="43">
        <f t="shared" si="217"/>
        <v>103.33333333333333</v>
      </c>
      <c r="CE190" s="49">
        <f>CE189+'DEPRECATED - DT-Prelim Calcs'!$C$11</f>
        <v>744</v>
      </c>
      <c r="CF190" s="2">
        <f>CP190/'Drive Train'!$F$35</f>
        <v>0.57999999999999996</v>
      </c>
      <c r="CG190" s="36">
        <f>CN190*12*60/(PI() * 'Drive Train'!$F$15)/CF$2*CF190</f>
        <v>-322876.79213692032</v>
      </c>
      <c r="CH190" s="2">
        <f>('DEPRECATED - DT-Prelim Calcs'!$C$6*CF190-CG190)/('DEPRECATED - DT-Prelim Calcs'!$C$6*CF190)*'DEPRECATED - DT-Prelim Calcs'!$C$7*CF190</f>
        <v>240.07006757400575</v>
      </c>
      <c r="CI190" s="43">
        <f>CH190/'DEPRECATED - DT-Prelim Calcs'!$C$7*('DEPRECATED - DT-Prelim Calcs'!$C$8-'DEPRECATED - DT-Prelim Calcs'!$C$9)+'DEPRECATED - DT-Prelim Calcs'!$C$9</f>
        <v>13079.943979777925</v>
      </c>
      <c r="CJ190" s="43">
        <f t="shared" si="192"/>
        <v>93</v>
      </c>
      <c r="CK190" s="2">
        <f t="shared" si="218"/>
        <v>1.2396743342100003</v>
      </c>
      <c r="CL190" s="43">
        <f>CK190*'DEPRECATED - DT-Prelim Calcs'!$C$21/CF$2/'DEPRECATED - DT-Prelim Calcs'!$C$19/'DEPRECATED - DT-Prelim Calcs'!$C$18*3.39*'DEPRECATED - DT-Prelim Calcs'!$C$20</f>
        <v>29.053734754561205</v>
      </c>
      <c r="CM190" s="36">
        <f t="shared" si="219"/>
        <v>0</v>
      </c>
      <c r="CN190" s="43">
        <f>CL189*'DEPRECATED - DT-Prelim Calcs'!$C$11+CN189</f>
        <v>-1387.9958377011326</v>
      </c>
      <c r="CO190" s="43">
        <f>CO189+0.5*CL190*'DEPRECATED - DT-Prelim Calcs'!$C$11^2+CN190*'DEPRECATED - DT-Prelim Calcs'!$C$11</f>
        <v>-443751.22918018751</v>
      </c>
      <c r="CP190" s="43">
        <f>MIN('Drive Train'!$F$35-CJ189*'DEPRECATED - DT-Prelim Calcs'!$C$21*'Drive Train'!$F$39,CP189+CJ$2)</f>
        <v>7.1920000000000002</v>
      </c>
      <c r="CQ190" s="43">
        <f>'Drive Train'!$F$35-CJ190*'DEPRECATED - DT-Prelim Calcs'!$C$21*'Drive Train'!$F$39</f>
        <v>7.1920000000000002</v>
      </c>
      <c r="CR190" s="1">
        <f>IF(CO190&gt;='Drive Train'!$F$29,1,0)</f>
        <v>0</v>
      </c>
      <c r="CS190" s="43">
        <f t="shared" si="220"/>
        <v>103.33333333333333</v>
      </c>
      <c r="CT190" s="49">
        <f>CT189+'DEPRECATED - DT-Prelim Calcs'!$C$11</f>
        <v>744</v>
      </c>
      <c r="CU190" s="2">
        <f>DE190/'Drive Train'!$F$35</f>
        <v>0.57999999999999996</v>
      </c>
      <c r="CV190" s="36">
        <f>DC190*12*60/(PI() * 'Drive Train'!$F$15)/CU$2*CU190</f>
        <v>-611658.40775588097</v>
      </c>
      <c r="CW190" s="2">
        <f>('DEPRECATED - DT-Prelim Calcs'!$C$6*CU190-CV190)/('DEPRECATED - DT-Prelim Calcs'!$C$6*CU190)*'DEPRECATED - DT-Prelim Calcs'!$C$7*CU190</f>
        <v>452.35623955722292</v>
      </c>
      <c r="CX190" s="43">
        <f>CW190/'DEPRECATED - DT-Prelim Calcs'!$C$7*('DEPRECATED - DT-Prelim Calcs'!$C$8-'DEPRECATED - DT-Prelim Calcs'!$C$9)+'DEPRECATED - DT-Prelim Calcs'!$C$9</f>
        <v>24644.7876773711</v>
      </c>
      <c r="CY190" s="43">
        <f t="shared" si="193"/>
        <v>93</v>
      </c>
      <c r="CZ190" s="2">
        <f t="shared" si="221"/>
        <v>1.0413264407364002</v>
      </c>
      <c r="DA190" s="43">
        <f>CZ190*'DEPRECATED - DT-Prelim Calcs'!$C$21/CU$2/'DEPRECATED - DT-Prelim Calcs'!$C$19/'DEPRECATED - DT-Prelim Calcs'!$C$18*3.39*'DEPRECATED - DT-Prelim Calcs'!$C$20</f>
        <v>29.053734754561201</v>
      </c>
      <c r="DB190" s="36">
        <f t="shared" si="222"/>
        <v>0</v>
      </c>
      <c r="DC190" s="43">
        <f>DA189*'DEPRECATED - DT-Prelim Calcs'!$C$11+DC189</f>
        <v>-2208.714437140582</v>
      </c>
      <c r="DD190" s="43">
        <f>DD189+0.5*DA190*'DEPRECATED - DT-Prelim Calcs'!$C$11^2+DC190*'DEPRECATED - DT-Prelim Calcs'!$C$11</f>
        <v>-751522.1843244998</v>
      </c>
      <c r="DE190" s="43">
        <f>MIN('Drive Train'!$F$35-CY189*'DEPRECATED - DT-Prelim Calcs'!$C$21*'Drive Train'!$F$39,DE189+CY$2)</f>
        <v>7.1920000000000002</v>
      </c>
      <c r="DF190" s="43">
        <f>'Drive Train'!$F$35-CY190*'DEPRECATED - DT-Prelim Calcs'!$C$21*'Drive Train'!$F$39</f>
        <v>7.1920000000000002</v>
      </c>
      <c r="DG190" s="1">
        <f>IF(DD190&gt;='Drive Train'!$F$29,1,0)</f>
        <v>0</v>
      </c>
      <c r="DH190" s="43">
        <f t="shared" si="223"/>
        <v>103.33333333333333</v>
      </c>
      <c r="DI190" s="49">
        <f>DI189+'DEPRECATED - DT-Prelim Calcs'!$C$11</f>
        <v>744</v>
      </c>
      <c r="DJ190" s="2">
        <f>DT190/'Drive Train'!$F$35</f>
        <v>0.57999999999999996</v>
      </c>
      <c r="DK190" s="36">
        <f>DR190*12*60/(PI() * 'Drive Train'!$F$15)/DJ$2*DJ190</f>
        <v>-492733.60887176561</v>
      </c>
      <c r="DL190" s="2">
        <f>('DEPRECATED - DT-Prelim Calcs'!$C$6*DJ190-DK190)/('DEPRECATED - DT-Prelim Calcs'!$C$6*DJ190)*'DEPRECATED - DT-Prelim Calcs'!$C$7*DJ190</f>
        <v>364.93346420197196</v>
      </c>
      <c r="DM190" s="43">
        <f>DL190/'DEPRECATED - DT-Prelim Calcs'!$C$7*('DEPRECATED - DT-Prelim Calcs'!$C$8-'DEPRECATED - DT-Prelim Calcs'!$C$9)+'DEPRECATED - DT-Prelim Calcs'!$C$9</f>
        <v>19882.203646823844</v>
      </c>
      <c r="DN190" s="43">
        <f t="shared" si="194"/>
        <v>93</v>
      </c>
      <c r="DO190" s="2">
        <f t="shared" si="224"/>
        <v>0.89769520753137932</v>
      </c>
      <c r="DP190" s="43">
        <f>DO190*'DEPRECATED - DT-Prelim Calcs'!$C$21/DJ$2/'DEPRECATED - DT-Prelim Calcs'!$C$19/'DEPRECATED - DT-Prelim Calcs'!$C$18*3.39*'DEPRECATED - DT-Prelim Calcs'!$C$20</f>
        <v>29.053734754561201</v>
      </c>
      <c r="DQ190" s="36">
        <f t="shared" si="225"/>
        <v>0</v>
      </c>
      <c r="DR190" s="43">
        <f>DP189*'DEPRECATED - DT-Prelim Calcs'!$C$11+DR189</f>
        <v>-1533.8568032187136</v>
      </c>
      <c r="DS190" s="43">
        <f>DS189+0.5*DP190*'DEPRECATED - DT-Prelim Calcs'!$C$11^2+DR190*'DEPRECATED - DT-Prelim Calcs'!$C$11</f>
        <v>-1212769.1778378743</v>
      </c>
      <c r="DT190" s="43">
        <f>MIN('Drive Train'!$F$35-DN189*'DEPRECATED - DT-Prelim Calcs'!$C$21*'Drive Train'!$F$39,DT189+DN$2)</f>
        <v>7.1920000000000002</v>
      </c>
      <c r="DU190" s="43">
        <f>'Drive Train'!$F$35-DN190*'DEPRECATED - DT-Prelim Calcs'!$C$21*'Drive Train'!$F$39</f>
        <v>7.1920000000000002</v>
      </c>
      <c r="DV190" s="1">
        <f>IF(DS190&gt;='Drive Train'!$F$29,1,0)</f>
        <v>0</v>
      </c>
      <c r="DW190" s="43">
        <f t="shared" si="226"/>
        <v>103.33333333333333</v>
      </c>
      <c r="DX190" s="49">
        <f>DX189+'DEPRECATED - DT-Prelim Calcs'!$C$11</f>
        <v>744</v>
      </c>
      <c r="DY190" s="2">
        <f>EI190/'Drive Train'!$F$35</f>
        <v>0.57999999999999996</v>
      </c>
      <c r="DZ190" s="36">
        <f>EG190*12*60/(PI() * 'Drive Train'!$F$15)/DY$2*DY190</f>
        <v>-762513.07070780545</v>
      </c>
      <c r="EA190" s="2">
        <f>('DEPRECATED - DT-Prelim Calcs'!$C$6*DY190-DZ190)/('DEPRECATED - DT-Prelim Calcs'!$C$6*DY190)*'DEPRECATED - DT-Prelim Calcs'!$C$7*DY190</f>
        <v>563.25096827893549</v>
      </c>
      <c r="EB190" s="43">
        <f>EA190/'DEPRECATED - DT-Prelim Calcs'!$C$7*('DEPRECATED - DT-Prelim Calcs'!$C$8-'DEPRECATED - DT-Prelim Calcs'!$C$9)+'DEPRECATED - DT-Prelim Calcs'!$C$9</f>
        <v>30686.067674897229</v>
      </c>
      <c r="EC190" s="43">
        <f t="shared" si="195"/>
        <v>93</v>
      </c>
      <c r="ED190" s="2">
        <f t="shared" si="227"/>
        <v>0.78888366722454539</v>
      </c>
      <c r="EE190" s="43">
        <f>ED190*'DEPRECATED - DT-Prelim Calcs'!$C$21/DY$2/'DEPRECATED - DT-Prelim Calcs'!$C$19/'DEPRECATED - DT-Prelim Calcs'!$C$18*3.39*'DEPRECATED - DT-Prelim Calcs'!$C$20</f>
        <v>29.053734754561201</v>
      </c>
      <c r="EF190" s="36">
        <f t="shared" si="228"/>
        <v>0</v>
      </c>
      <c r="EG190" s="43">
        <f>EE189*'DEPRECATED - DT-Prelim Calcs'!$C$11+EG189</f>
        <v>-2085.9504190193629</v>
      </c>
      <c r="EH190" s="43">
        <f>EH189+0.5*EE190*'DEPRECATED - DT-Prelim Calcs'!$C$11^2+EG190*'DEPRECATED - DT-Prelim Calcs'!$C$11</f>
        <v>-1283418.0118173186</v>
      </c>
      <c r="EI190" s="43">
        <f>MIN('Drive Train'!$F$35-EC189*'DEPRECATED - DT-Prelim Calcs'!$C$21*'Drive Train'!$F$39,EI189+EC$2)</f>
        <v>7.1920000000000002</v>
      </c>
      <c r="EJ190" s="43">
        <f>'Drive Train'!$F$35-EC190*'DEPRECATED - DT-Prelim Calcs'!$C$21*'Drive Train'!$F$39</f>
        <v>7.1920000000000002</v>
      </c>
      <c r="EK190" s="1">
        <f>IF(EH190&gt;='Drive Train'!$F$29,1,0)</f>
        <v>0</v>
      </c>
      <c r="EL190" s="43">
        <f t="shared" si="229"/>
        <v>103.33333333333333</v>
      </c>
      <c r="EM190" s="49">
        <f>EM189+'DEPRECATED - DT-Prelim Calcs'!$C$11</f>
        <v>744</v>
      </c>
      <c r="EN190" s="2">
        <f>EX190/'Drive Train'!$F$35</f>
        <v>0.57999999999999996</v>
      </c>
      <c r="EO190" s="36">
        <f>EV190*12*60/(PI() * 'Drive Train'!$F$15)/EN$2*EN190</f>
        <v>-560611.87825769978</v>
      </c>
      <c r="EP190" s="2">
        <f>('DEPRECATED - DT-Prelim Calcs'!$C$6*EN190-EO190)/('DEPRECATED - DT-Prelim Calcs'!$C$6*EN190)*'DEPRECATED - DT-Prelim Calcs'!$C$7*EN190</f>
        <v>414.83143965965712</v>
      </c>
      <c r="EQ190" s="43">
        <f>EP190/'DEPRECATED - DT-Prelim Calcs'!$C$7*('DEPRECATED - DT-Prelim Calcs'!$C$8-'DEPRECATED - DT-Prelim Calcs'!$C$9)+'DEPRECATED - DT-Prelim Calcs'!$C$9</f>
        <v>22600.526190414155</v>
      </c>
      <c r="ER190" s="43">
        <f t="shared" si="196"/>
        <v>93</v>
      </c>
      <c r="ES190" s="2">
        <f t="shared" si="230"/>
        <v>0.7035989464435134</v>
      </c>
      <c r="ET190" s="43">
        <f>ES190*'DEPRECATED - DT-Prelim Calcs'!$C$21/EN$2/'DEPRECATED - DT-Prelim Calcs'!$C$19/'DEPRECATED - DT-Prelim Calcs'!$C$18*3.39*'DEPRECATED - DT-Prelim Calcs'!$C$20</f>
        <v>29.053734754561201</v>
      </c>
      <c r="EU190" s="36">
        <f t="shared" si="231"/>
        <v>0</v>
      </c>
      <c r="EV190" s="43">
        <f>ET189*'DEPRECATED - DT-Prelim Calcs'!$C$11+EV189</f>
        <v>-1367.8270877986679</v>
      </c>
      <c r="EW190" s="43">
        <f>EW189+0.5*ET190*'DEPRECATED - DT-Prelim Calcs'!$C$11^2+EV190*'DEPRECATED - DT-Prelim Calcs'!$C$11</f>
        <v>-2157345.1265801424</v>
      </c>
      <c r="EX190" s="43">
        <f>MIN('Drive Train'!$F$35-ER189*'DEPRECATED - DT-Prelim Calcs'!$C$21*'Drive Train'!$F$39,EX189+ER$2)</f>
        <v>7.1920000000000002</v>
      </c>
      <c r="EY190" s="43">
        <f>'Drive Train'!$F$35-ER190*'DEPRECATED - DT-Prelim Calcs'!$C$21*'Drive Train'!$F$39</f>
        <v>7.1920000000000002</v>
      </c>
      <c r="EZ190" s="1">
        <f>IF(EW190&gt;='Drive Train'!$F$29,1,0)</f>
        <v>0</v>
      </c>
      <c r="FA190" s="43">
        <f t="shared" si="232"/>
        <v>103.33333333333333</v>
      </c>
      <c r="FB190" s="49">
        <f>FB189+'DEPRECATED - DT-Prelim Calcs'!$C$11</f>
        <v>744</v>
      </c>
      <c r="FC190" s="2">
        <f>FM190/'Drive Train'!$F$35</f>
        <v>0.57999999999999996</v>
      </c>
      <c r="FD190" s="36">
        <f>FK190*12*60/(PI() * 'Drive Train'!$F$15)/FC$2*FC190</f>
        <v>-969507.20068485802</v>
      </c>
      <c r="FE190" s="2">
        <f>('DEPRECATED - DT-Prelim Calcs'!$C$6*FC190-FD190)/('DEPRECATED - DT-Prelim Calcs'!$C$6*FC190)*'DEPRECATED - DT-Prelim Calcs'!$C$7*FC190</f>
        <v>715.41436476676893</v>
      </c>
      <c r="FF190" s="43">
        <f>FE190/'DEPRECATED - DT-Prelim Calcs'!$C$7*('DEPRECATED - DT-Prelim Calcs'!$C$8-'DEPRECATED - DT-Prelim Calcs'!$C$9)+'DEPRECATED - DT-Prelim Calcs'!$C$9</f>
        <v>38975.566140279196</v>
      </c>
      <c r="FG190" s="43">
        <f t="shared" si="197"/>
        <v>93</v>
      </c>
      <c r="FH190" s="2">
        <f t="shared" si="233"/>
        <v>0.63495514679048781</v>
      </c>
      <c r="FI190" s="43">
        <f>FH190*'DEPRECATED - DT-Prelim Calcs'!$C$21/FC$2/'DEPRECATED - DT-Prelim Calcs'!$C$19/'DEPRECATED - DT-Prelim Calcs'!$C$18*3.39*'DEPRECATED - DT-Prelim Calcs'!$C$20</f>
        <v>29.053734754561205</v>
      </c>
      <c r="FJ190" s="36">
        <f t="shared" si="234"/>
        <v>0</v>
      </c>
      <c r="FK190" s="43">
        <f>FI189*'DEPRECATED - DT-Prelim Calcs'!$C$11+FK189</f>
        <v>-2134.704723348721</v>
      </c>
      <c r="FL190" s="43">
        <f>FL189+0.5*FI190*'DEPRECATED - DT-Prelim Calcs'!$C$11^2+FK190*'DEPRECATED - DT-Prelim Calcs'!$C$11</f>
        <v>-2690559.6573216221</v>
      </c>
      <c r="FM190" s="43">
        <f>MIN('Drive Train'!$F$35-FG189*'DEPRECATED - DT-Prelim Calcs'!$C$21*'Drive Train'!$F$39,FM189+FG$2)</f>
        <v>7.1920000000000002</v>
      </c>
      <c r="FN190" s="43">
        <f>'Drive Train'!$F$35-FG190*'DEPRECATED - DT-Prelim Calcs'!$C$21*'Drive Train'!$F$39</f>
        <v>7.1920000000000002</v>
      </c>
      <c r="FO190" s="1">
        <f>IF(FL190&gt;='Drive Train'!$F$29,1,0)</f>
        <v>0</v>
      </c>
      <c r="FP190" s="43">
        <f t="shared" si="235"/>
        <v>103.33333333333333</v>
      </c>
      <c r="FQ190" s="49">
        <f>FQ189+'DEPRECATED - DT-Prelim Calcs'!$C$11</f>
        <v>744</v>
      </c>
      <c r="FR190" s="2">
        <f>GB190/'Drive Train'!$F$35</f>
        <v>10.928447752478412</v>
      </c>
      <c r="FS190" s="36">
        <f>FZ190*12*60/(PI() * 'Drive Train'!$F$15)/FR$2*FR190</f>
        <v>-89987544.17327258</v>
      </c>
      <c r="FT190" s="2">
        <f>('DEPRECATED - DT-Prelim Calcs'!$C$6*FR190-FS190)/('DEPRECATED - DT-Prelim Calcs'!$C$6*FR190)*'DEPRECATED - DT-Prelim Calcs'!$C$7*FR190</f>
        <v>66201.972628838193</v>
      </c>
      <c r="FU190" s="43">
        <f>FT190/'DEPRECATED - DT-Prelim Calcs'!$C$7*('DEPRECATED - DT-Prelim Calcs'!$C$8-'DEPRECATED - DT-Prelim Calcs'!$C$9)+'DEPRECATED - DT-Prelim Calcs'!$C$9</f>
        <v>3606526.8745561102</v>
      </c>
      <c r="FV190" s="43">
        <f t="shared" si="198"/>
        <v>93</v>
      </c>
      <c r="FW190" s="2">
        <f t="shared" si="236"/>
        <v>0.57851468929799987</v>
      </c>
      <c r="FX190" s="43">
        <f>FW190*'DEPRECATED - DT-Prelim Calcs'!$C$21/FR$2/'DEPRECATED - DT-Prelim Calcs'!$C$19/'DEPRECATED - DT-Prelim Calcs'!$C$18*3.39*'DEPRECATED - DT-Prelim Calcs'!$C$20</f>
        <v>29.053734754561201</v>
      </c>
      <c r="FY190" s="36">
        <f t="shared" si="237"/>
        <v>0</v>
      </c>
      <c r="FZ190" s="43">
        <f>FX189*'DEPRECATED - DT-Prelim Calcs'!$C$11+FZ189</f>
        <v>-9580.9820826033938</v>
      </c>
      <c r="GA190" s="43">
        <f>GA189+0.5*FX190*'DEPRECATED - DT-Prelim Calcs'!$C$11^2+FZ190*'DEPRECATED - DT-Prelim Calcs'!$C$11</f>
        <v>-2716538.8609747854</v>
      </c>
      <c r="GB190" s="43">
        <f>MIN('Drive Train'!$F$35-FV189*'DEPRECATED - DT-Prelim Calcs'!$C$21*'Drive Train'!$F$39,GB189+FV$2)</f>
        <v>135.51275213073231</v>
      </c>
      <c r="GC190" s="43">
        <f>'Drive Train'!$F$35-FV190*'DEPRECATED - DT-Prelim Calcs'!$C$21*'Drive Train'!$F$39</f>
        <v>7.1920000000000002</v>
      </c>
      <c r="GD190" s="1">
        <f>IF(GA190&gt;='Drive Train'!$F$29,1,0)</f>
        <v>0</v>
      </c>
      <c r="GE190" s="43">
        <f t="shared" si="238"/>
        <v>103.33333333333333</v>
      </c>
      <c r="GF190" s="49">
        <f>GF189+'DEPRECATED - DT-Prelim Calcs'!$C$11</f>
        <v>744</v>
      </c>
      <c r="GG190" s="2">
        <f>GQ190/'Drive Train'!$F$35</f>
        <v>0.86451612903225805</v>
      </c>
      <c r="GH190" s="36">
        <f>GO190*12*60/(PI() * 'Drive Train'!$F$15)/GG$2*GG190</f>
        <v>-203129.26210617583</v>
      </c>
      <c r="GI190" s="2">
        <f>('DEPRECATED - DT-Prelim Calcs'!$C$6*GG190-GH190)/('DEPRECATED - DT-Prelim Calcs'!$C$6*GG190)*'DEPRECATED - DT-Prelim Calcs'!$C$7*GG190</f>
        <v>153.376875202836</v>
      </c>
      <c r="GJ190" s="43">
        <f>GI190/'DEPRECATED - DT-Prelim Calcs'!$C$7*('DEPRECATED - DT-Prelim Calcs'!$C$8-'DEPRECATED - DT-Prelim Calcs'!$C$9)+'DEPRECATED - DT-Prelim Calcs'!$C$9</f>
        <v>8357.1058879156917</v>
      </c>
      <c r="GK190" s="43">
        <f t="shared" si="239"/>
        <v>29.999999999999982</v>
      </c>
      <c r="GL190" s="2">
        <f t="shared" si="240"/>
        <v>1.4462867232450001</v>
      </c>
      <c r="GM190" s="43">
        <f>GL190*'DEPRECATED - DT-Prelim Calcs'!$C$21/GG$2/'DEPRECATED - DT-Prelim Calcs'!$C$19/'DEPRECATED - DT-Prelim Calcs'!$C$18*3.39*'DEPRECATED - DT-Prelim Calcs'!$C$20</f>
        <v>29.053734754561201</v>
      </c>
      <c r="GN190" s="36">
        <f t="shared" si="241"/>
        <v>0</v>
      </c>
      <c r="GO190" s="43">
        <f>GM189*'DEPRECATED - DT-Prelim Calcs'!$C$11+GO189</f>
        <v>-683.47952336989385</v>
      </c>
      <c r="GP190" s="43">
        <f>GP189+0.5*GM190*'DEPRECATED - DT-Prelim Calcs'!$C$11^2+GO190*'DEPRECATED - DT-Prelim Calcs'!$C$11</f>
        <v>-256260.13161314983</v>
      </c>
      <c r="GQ190" s="43">
        <f>MIN('Drive Train'!$F$35-GK189*'DEPRECATED - DT-Prelim Calcs'!$C$21*'Drive Train'!$F$39,GQ189+GK$2)</f>
        <v>10.72</v>
      </c>
      <c r="GR190" s="43">
        <f>'Drive Train'!$F$35-GK190*'DEPRECATED - DT-Prelim Calcs'!$C$21*'Drive Train'!$F$39</f>
        <v>10.72</v>
      </c>
      <c r="GS190" s="1">
        <f>IF(GP190&gt;='Drive Train'!$F$29,1,0)</f>
        <v>0</v>
      </c>
      <c r="GT190" s="43">
        <f t="shared" si="242"/>
        <v>33.333333333333314</v>
      </c>
      <c r="GU190" s="49">
        <f>GU189+'DEPRECATED - DT-Prelim Calcs'!$C$11</f>
        <v>744</v>
      </c>
      <c r="GV190" s="2">
        <f>HF190/'Drive Train'!$F$35</f>
        <v>0.84946236559139798</v>
      </c>
      <c r="GW190" s="36">
        <f>HD190*12*60/(PI() * 'Drive Train'!$F$15)/GV$2*GV190</f>
        <v>-210553.68163286621</v>
      </c>
      <c r="GX190" s="2">
        <f>('DEPRECATED - DT-Prelim Calcs'!$C$6*GV190-GW190)/('DEPRECATED - DT-Prelim Calcs'!$C$6*GV190)*'DEPRECATED - DT-Prelim Calcs'!$C$7*GV190</f>
        <v>158.76403599589992</v>
      </c>
      <c r="GY190" s="43">
        <f>GX190/'DEPRECATED - DT-Prelim Calcs'!$C$7*('DEPRECATED - DT-Prelim Calcs'!$C$8-'DEPRECATED - DT-Prelim Calcs'!$C$9)+'DEPRECATED - DT-Prelim Calcs'!$C$9</f>
        <v>8650.5855430602187</v>
      </c>
      <c r="GZ190" s="43">
        <f t="shared" si="199"/>
        <v>33.333333333333314</v>
      </c>
      <c r="HA190" s="2">
        <f t="shared" si="243"/>
        <v>1.4462867232450001</v>
      </c>
      <c r="HB190" s="43">
        <f>HA190*'DEPRECATED - DT-Prelim Calcs'!$C$21/GV$2/'DEPRECATED - DT-Prelim Calcs'!$C$19/'DEPRECATED - DT-Prelim Calcs'!$C$18*3.39*'DEPRECATED - DT-Prelim Calcs'!$C$20</f>
        <v>29.053734754561201</v>
      </c>
      <c r="HC190" s="36">
        <f t="shared" si="244"/>
        <v>0</v>
      </c>
      <c r="HD190" s="43">
        <f>HB189*'DEPRECATED - DT-Prelim Calcs'!$C$11+HD189</f>
        <v>-721.01585378083655</v>
      </c>
      <c r="HE190" s="43">
        <f>HE189+0.5*HB190*'DEPRECATED - DT-Prelim Calcs'!$C$11^2+HD190*'DEPRECATED - DT-Prelim Calcs'!$C$11</f>
        <v>-255459.55509532502</v>
      </c>
      <c r="HF190" s="43">
        <f>MIN('Drive Train'!$F$35-GZ189*'DEPRECATED - DT-Prelim Calcs'!$C$21*'Drive Train'!$F$39,HF189+GZ$2)</f>
        <v>10.533333333333335</v>
      </c>
      <c r="HG190" s="43">
        <f>'Drive Train'!$F$35-GZ190*'DEPRECATED - DT-Prelim Calcs'!$C$21*'Drive Train'!$F$39</f>
        <v>10.533333333333335</v>
      </c>
      <c r="HH190" s="1">
        <f>IF(HE190&gt;='Drive Train'!$F$29,1,0)</f>
        <v>0</v>
      </c>
      <c r="HI190" s="43">
        <f t="shared" si="245"/>
        <v>37.037037037037017</v>
      </c>
      <c r="HJ190" s="49">
        <f>HJ189+'DEPRECATED - DT-Prelim Calcs'!$C$11</f>
        <v>744</v>
      </c>
      <c r="HK190" s="2">
        <f>HU190/'Drive Train'!$F$35</f>
        <v>0.83440860215053769</v>
      </c>
      <c r="HL190" s="36">
        <f>HS190*12*60/(PI() * 'Drive Train'!$F$15)/HK$2*HK190</f>
        <v>-267555.20133004576</v>
      </c>
      <c r="HM190" s="2">
        <f>('DEPRECATED - DT-Prelim Calcs'!$C$6*HK190-HL190)/('DEPRECATED - DT-Prelim Calcs'!$C$6*HK190)*'DEPRECATED - DT-Prelim Calcs'!$C$7*HK190</f>
        <v>200.59580490802247</v>
      </c>
      <c r="HN190" s="43">
        <f>HM190/'DEPRECATED - DT-Prelim Calcs'!$C$7*('DEPRECATED - DT-Prelim Calcs'!$C$8-'DEPRECATED - DT-Prelim Calcs'!$C$9)+'DEPRECATED - DT-Prelim Calcs'!$C$9</f>
        <v>10929.480416631075</v>
      </c>
      <c r="HO190" s="43">
        <f t="shared" si="200"/>
        <v>36.66666666666665</v>
      </c>
      <c r="HP190" s="2">
        <f t="shared" si="246"/>
        <v>1.4462867232450001</v>
      </c>
      <c r="HQ190" s="43">
        <f>HP190*'DEPRECATED - DT-Prelim Calcs'!$C$21/HK$2/'DEPRECATED - DT-Prelim Calcs'!$C$19/'DEPRECATED - DT-Prelim Calcs'!$C$18*3.39*'DEPRECATED - DT-Prelim Calcs'!$C$20</f>
        <v>29.053734754561201</v>
      </c>
      <c r="HR190" s="36">
        <f t="shared" si="247"/>
        <v>0</v>
      </c>
      <c r="HS190" s="43">
        <f>HQ189*'DEPRECATED - DT-Prelim Calcs'!$C$11+HS189</f>
        <v>-932.74030293436829</v>
      </c>
      <c r="HT190" s="43">
        <f>HT189+0.5*HQ190*'DEPRECATED - DT-Prelim Calcs'!$C$11^2+HS190*'DEPRECATED - DT-Prelim Calcs'!$C$11</f>
        <v>-267799.55270552426</v>
      </c>
      <c r="HU190" s="43">
        <f>MIN('Drive Train'!$F$35-HO189*'DEPRECATED - DT-Prelim Calcs'!$C$21*'Drive Train'!$F$39,HU189+HO$2)</f>
        <v>10.346666666666668</v>
      </c>
      <c r="HV190" s="43">
        <f>'Drive Train'!$F$35-HO190*'DEPRECATED - DT-Prelim Calcs'!$C$21*'Drive Train'!$F$39</f>
        <v>10.346666666666668</v>
      </c>
      <c r="HW190" s="1">
        <f>IF(HT190&gt;='Drive Train'!$F$29,1,0)</f>
        <v>0</v>
      </c>
      <c r="HX190" s="43">
        <f t="shared" si="248"/>
        <v>40.740740740740726</v>
      </c>
      <c r="HY190" s="49">
        <f>HY189+'DEPRECATED - DT-Prelim Calcs'!$C$11</f>
        <v>744</v>
      </c>
      <c r="HZ190" s="2">
        <f>IJ190/'Drive Train'!$F$35</f>
        <v>0.8193548387096774</v>
      </c>
      <c r="IA190" s="36">
        <f>IH190*12*60/(PI() * 'Drive Train'!$F$15)/HZ$2*HZ190</f>
        <v>-28029.608603225162</v>
      </c>
      <c r="IB190" s="2">
        <f>('DEPRECATED - DT-Prelim Calcs'!$C$6*HZ190-IA190)/('DEPRECATED - DT-Prelim Calcs'!$C$6*HZ190)*'DEPRECATED - DT-Prelim Calcs'!$C$7*HZ190</f>
        <v>24.447611865825195</v>
      </c>
      <c r="IC190" s="43">
        <f>IB190/'DEPRECATED - DT-Prelim Calcs'!$C$7*('DEPRECATED - DT-Prelim Calcs'!$C$8-'DEPRECATED - DT-Prelim Calcs'!$C$9)+'DEPRECATED - DT-Prelim Calcs'!$C$9</f>
        <v>1333.347512093462</v>
      </c>
      <c r="ID190" s="43">
        <f t="shared" si="201"/>
        <v>39.999999999999986</v>
      </c>
      <c r="IE190" s="2">
        <f t="shared" si="249"/>
        <v>1.4462867232450001</v>
      </c>
      <c r="IF190" s="43">
        <f>IE190*'DEPRECATED - DT-Prelim Calcs'!$C$21/HZ$2/'DEPRECATED - DT-Prelim Calcs'!$C$19/'DEPRECATED - DT-Prelim Calcs'!$C$18*3.39*'DEPRECATED - DT-Prelim Calcs'!$C$20</f>
        <v>29.053734754561201</v>
      </c>
      <c r="IG190" s="36">
        <f t="shared" si="250"/>
        <v>0</v>
      </c>
      <c r="IH190" s="43">
        <f>IF189*'DEPRECATED - DT-Prelim Calcs'!$C$11+IH189</f>
        <v>-99.511008551967521</v>
      </c>
      <c r="II190" s="43">
        <f>II189+0.5*IF190*'DEPRECATED - DT-Prelim Calcs'!$C$11^2+IH190*'DEPRECATED - DT-Prelim Calcs'!$C$11</f>
        <v>-252114.72382972646</v>
      </c>
      <c r="IJ190" s="43">
        <f>MIN('Drive Train'!$F$35-ID189*'DEPRECATED - DT-Prelim Calcs'!$C$21*'Drive Train'!$F$39,IJ189+ID$2)</f>
        <v>10.16</v>
      </c>
      <c r="IK190" s="43">
        <f>'Drive Train'!$F$35-ID190*'DEPRECATED - DT-Prelim Calcs'!$C$21*'Drive Train'!$F$39</f>
        <v>10.16</v>
      </c>
      <c r="IL190" s="1">
        <f>IF(II190&gt;='Drive Train'!$F$29,1,0)</f>
        <v>0</v>
      </c>
      <c r="IM190" s="43">
        <f t="shared" si="251"/>
        <v>44.444444444444429</v>
      </c>
      <c r="IN190" s="49">
        <f>IN189+'DEPRECATED - DT-Prelim Calcs'!$C$11</f>
        <v>744</v>
      </c>
      <c r="IO190" s="2">
        <f>IY190/'Drive Train'!$F$35</f>
        <v>0.80430107526881722</v>
      </c>
      <c r="IP190" s="36">
        <f>IW190*12*60/(PI() * 'Drive Train'!$F$15)/IO$2*IO190</f>
        <v>-135734.50674731086</v>
      </c>
      <c r="IQ190" s="2">
        <f>('DEPRECATED - DT-Prelim Calcs'!$C$6*IO190-IP190)/('DEPRECATED - DT-Prelim Calcs'!$C$6*IO190)*'DEPRECATED - DT-Prelim Calcs'!$C$7*IO190</f>
        <v>103.55192700302455</v>
      </c>
      <c r="IR190" s="43">
        <f>IQ190/'DEPRECATED - DT-Prelim Calcs'!$C$7*('DEPRECATED - DT-Prelim Calcs'!$C$8-'DEPRECATED - DT-Prelim Calcs'!$C$9)+'DEPRECATED - DT-Prelim Calcs'!$C$9</f>
        <v>5642.7616949408894</v>
      </c>
      <c r="IS190" s="43">
        <f t="shared" si="202"/>
        <v>43.333333333333321</v>
      </c>
      <c r="IT190" s="2">
        <f t="shared" si="252"/>
        <v>1.4462867232450001</v>
      </c>
      <c r="IU190" s="43">
        <f>IT190*'DEPRECATED - DT-Prelim Calcs'!$C$21/IO$2/'DEPRECATED - DT-Prelim Calcs'!$C$19/'DEPRECATED - DT-Prelim Calcs'!$C$18*3.39*'DEPRECATED - DT-Prelim Calcs'!$C$20</f>
        <v>29.053734754561201</v>
      </c>
      <c r="IV190" s="36">
        <f t="shared" si="253"/>
        <v>0</v>
      </c>
      <c r="IW190" s="43">
        <f>IU189*'DEPRECATED - DT-Prelim Calcs'!$C$11+IW189</f>
        <v>-490.9053181192649</v>
      </c>
      <c r="IX190" s="43">
        <f>IX189+0.5*IU190*'DEPRECATED - DT-Prelim Calcs'!$C$11^2+IW190*'DEPRECATED - DT-Prelim Calcs'!$C$11</f>
        <v>-321568.93384019838</v>
      </c>
      <c r="IY190" s="43">
        <f>MIN('Drive Train'!$F$35-IS189*'DEPRECATED - DT-Prelim Calcs'!$C$21*'Drive Train'!$F$39,IY189+IS$2)</f>
        <v>9.9733333333333345</v>
      </c>
      <c r="IZ190" s="43">
        <f>'Drive Train'!$F$35-IS190*'DEPRECATED - DT-Prelim Calcs'!$C$21*'Drive Train'!$F$39</f>
        <v>9.9733333333333345</v>
      </c>
      <c r="JA190" s="1">
        <f>IF(IX190&gt;='Drive Train'!$F$29,1,0)</f>
        <v>0</v>
      </c>
      <c r="JB190" s="43">
        <f t="shared" si="254"/>
        <v>48.148148148148138</v>
      </c>
      <c r="JC190" s="49">
        <f>JC189+'DEPRECATED - DT-Prelim Calcs'!$C$11</f>
        <v>744</v>
      </c>
      <c r="JD190" s="2">
        <f>JN190/'Drive Train'!$F$35</f>
        <v>0.78924731182795704</v>
      </c>
      <c r="JE190" s="36">
        <f>JL190*12*60/(PI() * 'Drive Train'!$F$15)/JD$2*JD190</f>
        <v>-116252.29760480441</v>
      </c>
      <c r="JF190" s="2">
        <f>('DEPRECATED - DT-Prelim Calcs'!$C$6*JD190-JE190)/('DEPRECATED - DT-Prelim Calcs'!$C$6*JD190)*'DEPRECATED - DT-Prelim Calcs'!$C$7*JD190</f>
        <v>89.159763586287013</v>
      </c>
      <c r="JG190" s="43">
        <f>JF190/'DEPRECATED - DT-Prelim Calcs'!$C$7*('DEPRECATED - DT-Prelim Calcs'!$C$8-'DEPRECATED - DT-Prelim Calcs'!$C$9)+'DEPRECATED - DT-Prelim Calcs'!$C$9</f>
        <v>4858.7110013425017</v>
      </c>
      <c r="JH190" s="43">
        <f t="shared" si="203"/>
        <v>46.666666666666657</v>
      </c>
      <c r="JI190" s="2">
        <f t="shared" si="255"/>
        <v>1.4462867232450001</v>
      </c>
      <c r="JJ190" s="43">
        <f>JI190*'DEPRECATED - DT-Prelim Calcs'!$C$21/JD$2/'DEPRECATED - DT-Prelim Calcs'!$C$19/'DEPRECATED - DT-Prelim Calcs'!$C$18*3.39*'DEPRECATED - DT-Prelim Calcs'!$C$20</f>
        <v>29.053734754561201</v>
      </c>
      <c r="JK190" s="36">
        <f t="shared" si="256"/>
        <v>0</v>
      </c>
      <c r="JL190" s="43">
        <f>JJ189*'DEPRECATED - DT-Prelim Calcs'!$C$11+JL189</f>
        <v>-428.46421009929696</v>
      </c>
      <c r="JM190" s="43">
        <f>JM189+0.5*JJ190*'DEPRECATED - DT-Prelim Calcs'!$C$11^2+JL190*'DEPRECATED - DT-Prelim Calcs'!$C$11</f>
        <v>-276964.47648817551</v>
      </c>
      <c r="JN190" s="43">
        <f>MIN('Drive Train'!$F$35-JH189*'DEPRECATED - DT-Prelim Calcs'!$C$21*'Drive Train'!$F$39,JN189+JH$2)</f>
        <v>9.7866666666666671</v>
      </c>
      <c r="JO190" s="43">
        <f>'Drive Train'!$F$35-JH190*'DEPRECATED - DT-Prelim Calcs'!$C$21*'Drive Train'!$F$39</f>
        <v>9.7866666666666671</v>
      </c>
      <c r="JP190" s="1">
        <f>IF(JM190&gt;='Drive Train'!$F$29,1,0)</f>
        <v>0</v>
      </c>
      <c r="JQ190" s="43">
        <f>MIN(JG190,'DEPRECATED - DT-Prelim Calcs'!$C$10)*'DEPRECATED - DT-Prelim Calcs'!$C$11*1000/60/60</f>
        <v>103.33333333333333</v>
      </c>
      <c r="JR190" s="49">
        <f>JR189+'DEPRECATED - DT-Prelim Calcs'!$C$11</f>
        <v>744</v>
      </c>
      <c r="JS190" s="2">
        <f>KC190/'Drive Train'!$F$35</f>
        <v>0.77419354838709686</v>
      </c>
      <c r="JT190" s="36">
        <f>KA190*12*60/(PI() * 'Drive Train'!$F$15)/JS$2*JS190</f>
        <v>-159429.89485498407</v>
      </c>
      <c r="JU190" s="2">
        <f>('DEPRECATED - DT-Prelim Calcs'!$C$6*JS190-JT190)/('DEPRECATED - DT-Prelim Calcs'!$C$6*JS190)*'DEPRECATED - DT-Prelim Calcs'!$C$7*JS190</f>
        <v>120.8294327685617</v>
      </c>
      <c r="JV190" s="43">
        <f>JU190/'DEPRECATED - DT-Prelim Calcs'!$C$7*('DEPRECATED - DT-Prelim Calcs'!$C$8-'DEPRECATED - DT-Prelim Calcs'!$C$9)+'DEPRECATED - DT-Prelim Calcs'!$C$9</f>
        <v>6583.9989493320918</v>
      </c>
      <c r="JW190" s="43">
        <f t="shared" si="204"/>
        <v>49.999999999999993</v>
      </c>
      <c r="JX190" s="2">
        <f t="shared" si="257"/>
        <v>1.4462867232450001</v>
      </c>
      <c r="JY190" s="43">
        <f>JX190*'DEPRECATED - DT-Prelim Calcs'!$C$21/JS$2/'DEPRECATED - DT-Prelim Calcs'!$C$19/'DEPRECATED - DT-Prelim Calcs'!$C$18*3.39*'DEPRECATED - DT-Prelim Calcs'!$C$20</f>
        <v>29.053734754561201</v>
      </c>
      <c r="JZ190" s="36">
        <f t="shared" si="258"/>
        <v>0</v>
      </c>
      <c r="KA190" s="43">
        <f>JY189*'DEPRECATED - DT-Prelim Calcs'!$C$11+KA189</f>
        <v>-599.02690507752095</v>
      </c>
      <c r="KB190" s="43">
        <f>KB189+0.5*JY190*'DEPRECATED - DT-Prelim Calcs'!$C$11^2+KA190*'DEPRECATED - DT-Prelim Calcs'!$C$11</f>
        <v>-304682.97660051554</v>
      </c>
      <c r="KC190" s="43">
        <f>MIN('Drive Train'!$F$35-JW189*'DEPRECATED - DT-Prelim Calcs'!$C$21*'Drive Train'!$F$39,KC189+JW$2)</f>
        <v>9.6000000000000014</v>
      </c>
      <c r="KD190" s="43">
        <f>'Drive Train'!$F$35-JW190*'DEPRECATED - DT-Prelim Calcs'!$C$21*'Drive Train'!$F$39</f>
        <v>9.6000000000000014</v>
      </c>
      <c r="KE190" s="1">
        <f>IF(KB190&gt;='Drive Train'!$F$29,1,0)</f>
        <v>0</v>
      </c>
      <c r="KF190" s="43">
        <f>MIN(JV190,'DEPRECATED - DT-Prelim Calcs'!$C$10)*'DEPRECATED - DT-Prelim Calcs'!$C$11*1000/60/60</f>
        <v>103.33333333333333</v>
      </c>
      <c r="KG190" s="49">
        <f>KG189+'DEPRECATED - DT-Prelim Calcs'!$C$11</f>
        <v>744</v>
      </c>
      <c r="KH190" s="2">
        <f>KR190/'Drive Train'!$F$35</f>
        <v>0.75913978494623657</v>
      </c>
      <c r="KI190" s="36">
        <f>KP190*12*60/(PI() * 'Drive Train'!$F$15)/KH$2*KH190</f>
        <v>-43161.873021592968</v>
      </c>
      <c r="KJ190" s="2">
        <f>('DEPRECATED - DT-Prelim Calcs'!$C$6*KH190-KI190)/('DEPRECATED - DT-Prelim Calcs'!$C$6*KH190)*'DEPRECATED - DT-Prelim Calcs'!$C$7*KH190</f>
        <v>35.289077890970113</v>
      </c>
      <c r="KK190" s="43">
        <f>KJ190/'DEPRECATED - DT-Prelim Calcs'!$C$7*('DEPRECATED - DT-Prelim Calcs'!$C$8-'DEPRECATED - DT-Prelim Calcs'!$C$9)+'DEPRECATED - DT-Prelim Calcs'!$C$9</f>
        <v>1923.9646910752372</v>
      </c>
      <c r="KL190" s="43">
        <f t="shared" si="205"/>
        <v>53.333333333333329</v>
      </c>
      <c r="KM190" s="2">
        <f t="shared" si="259"/>
        <v>1.4462867232450001</v>
      </c>
      <c r="KN190" s="43">
        <f>KM190*'DEPRECATED - DT-Prelim Calcs'!$C$21/KH$2/'DEPRECATED - DT-Prelim Calcs'!$C$19/'DEPRECATED - DT-Prelim Calcs'!$C$18*3.39*'DEPRECATED - DT-Prelim Calcs'!$C$20</f>
        <v>29.053734754561201</v>
      </c>
      <c r="KO190" s="36">
        <f t="shared" si="260"/>
        <v>0</v>
      </c>
      <c r="KP190" s="43">
        <f>KN189*'DEPRECATED - DT-Prelim Calcs'!$C$11+KP189</f>
        <v>-165.38824831579205</v>
      </c>
      <c r="KQ190" s="43">
        <f>KQ189+0.5*KN190*'DEPRECATED - DT-Prelim Calcs'!$C$11^2+KP190*'DEPRECATED - DT-Prelim Calcs'!$C$11</f>
        <v>-309526.36675805814</v>
      </c>
      <c r="KR190" s="43">
        <f>MIN('Drive Train'!$F$35-KL189*'DEPRECATED - DT-Prelim Calcs'!$C$21*'Drive Train'!$F$39,KR189+KL$2)</f>
        <v>9.413333333333334</v>
      </c>
      <c r="KS190" s="43">
        <f>'Drive Train'!$F$35-KL190*'DEPRECATED - DT-Prelim Calcs'!$C$21*'Drive Train'!$F$39</f>
        <v>9.413333333333334</v>
      </c>
      <c r="KT190" s="1">
        <f>IF(KQ190&gt;='Drive Train'!$F$29,1,0)</f>
        <v>0</v>
      </c>
      <c r="KU190" s="43">
        <f>MIN(KK190,'DEPRECATED - DT-Prelim Calcs'!$C$10)*'DEPRECATED - DT-Prelim Calcs'!$C$11*1000/60/60</f>
        <v>103.33333333333333</v>
      </c>
      <c r="KV190" s="49">
        <f>KV189+'DEPRECATED - DT-Prelim Calcs'!$C$11</f>
        <v>744</v>
      </c>
      <c r="KW190" s="2">
        <f>LG190/'Drive Train'!$F$35</f>
        <v>0.74408602150537628</v>
      </c>
      <c r="KX190" s="36">
        <f>LE190*12*60/(PI() * 'Drive Train'!$F$15)/KW$2*KW190</f>
        <v>-42153.81579282727</v>
      </c>
      <c r="KY190" s="2">
        <f>('DEPRECATED - DT-Prelim Calcs'!$C$6*KW190-KX190)/('DEPRECATED - DT-Prelim Calcs'!$C$6*KW190)*'DEPRECATED - DT-Prelim Calcs'!$C$7*KW190</f>
        <v>34.477443075399385</v>
      </c>
      <c r="KZ190" s="43">
        <f>KY190/'DEPRECATED - DT-Prelim Calcs'!$C$7*('DEPRECATED - DT-Prelim Calcs'!$C$8-'DEPRECATED - DT-Prelim Calcs'!$C$9)+'DEPRECATED - DT-Prelim Calcs'!$C$9</f>
        <v>1879.7487645553394</v>
      </c>
      <c r="LA190" s="43">
        <f t="shared" si="206"/>
        <v>56.666666666666664</v>
      </c>
      <c r="LB190" s="2">
        <f t="shared" si="261"/>
        <v>1.4462867232450001</v>
      </c>
      <c r="LC190" s="43">
        <f>LB190*'DEPRECATED - DT-Prelim Calcs'!$C$21/KW$2/'DEPRECATED - DT-Prelim Calcs'!$C$19/'DEPRECATED - DT-Prelim Calcs'!$C$18*3.39*'DEPRECATED - DT-Prelim Calcs'!$C$20</f>
        <v>29.053734754561201</v>
      </c>
      <c r="LD190" s="36">
        <f t="shared" si="262"/>
        <v>0</v>
      </c>
      <c r="LE190" s="43">
        <f>LC189*'DEPRECATED - DT-Prelim Calcs'!$C$11+LE189</f>
        <v>-164.79341917474432</v>
      </c>
      <c r="LF190" s="43">
        <f>LF189+0.5*LC190*'DEPRECATED - DT-Prelim Calcs'!$C$11^2+LE190*'DEPRECATED - DT-Prelim Calcs'!$C$11</f>
        <v>-345138.38512699236</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103.33333333333333</v>
      </c>
      <c r="LK190" s="49">
        <f>LK189+'DEPRECATED - DT-Prelim Calcs'!$C$11</f>
        <v>744</v>
      </c>
      <c r="LL190" s="2">
        <f>LV190/'Drive Train'!$F$35</f>
        <v>0.72903225806451621</v>
      </c>
      <c r="LM190" s="36">
        <f>LT190*12*60/(PI() * 'Drive Train'!$F$15)/LL$2*LL190</f>
        <v>6223.0857144349511</v>
      </c>
      <c r="LN190" s="2">
        <f>('DEPRECATED - DT-Prelim Calcs'!$C$6*LL190-LM190)/('DEPRECATED - DT-Prelim Calcs'!$C$6*LL190)*'DEPRECATED - DT-Prelim Calcs'!$C$7*LL190</f>
        <v>-1.1554894934861839</v>
      </c>
      <c r="LO190" s="43">
        <f>LN190/'DEPRECATED - DT-Prelim Calcs'!$C$7*('DEPRECATED - DT-Prelim Calcs'!$C$8-'DEPRECATED - DT-Prelim Calcs'!$C$9)+'DEPRECATED - DT-Prelim Calcs'!$C$9</f>
        <v>-61.448308227232403</v>
      </c>
      <c r="LP190" s="43">
        <f t="shared" si="207"/>
        <v>-61.448308227232403</v>
      </c>
      <c r="LQ190" s="2">
        <f t="shared" si="263"/>
        <v>-1.822283888073954</v>
      </c>
      <c r="LR190" s="43">
        <f>LQ190*'DEPRECATED - DT-Prelim Calcs'!$C$21/LL$2/'DEPRECATED - DT-Prelim Calcs'!$C$19/'DEPRECATED - DT-Prelim Calcs'!$C$18*3.39*'DEPRECATED - DT-Prelim Calcs'!$C$20</f>
        <v>-36.606954817936504</v>
      </c>
      <c r="LS190" s="36">
        <f t="shared" si="264"/>
        <v>1</v>
      </c>
      <c r="LT190" s="43">
        <f>LR189*'DEPRECATED - DT-Prelim Calcs'!$C$11+LT189</f>
        <v>24.830482270443355</v>
      </c>
      <c r="LU190" s="43">
        <f>LU189+0.5*LR190*'DEPRECATED - DT-Prelim Calcs'!$C$11^2+LT190*'DEPRECATED - DT-Prelim Calcs'!$C$11</f>
        <v>-319194.2788047819</v>
      </c>
      <c r="LV190" s="43">
        <f>MIN('Drive Train'!$F$35-LP189*'DEPRECATED - DT-Prelim Calcs'!$C$21*'Drive Train'!$F$39,LV189+LP$2)</f>
        <v>9.0400000000000009</v>
      </c>
      <c r="LW190" s="43">
        <f>'Drive Train'!$F$35-LP190*'DEPRECATED - DT-Prelim Calcs'!$C$21*'Drive Train'!$F$39</f>
        <v>15.841105260725016</v>
      </c>
      <c r="LX190" s="1">
        <f>IF(LU190&gt;='Drive Train'!$F$29,1,0)</f>
        <v>0</v>
      </c>
      <c r="LY190" s="43">
        <f>MIN(LO190,'DEPRECATED - DT-Prelim Calcs'!$C$10)*'DEPRECATED - DT-Prelim Calcs'!$C$11*1000/60/60</f>
        <v>-68.275898030258233</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1"/>
        <v>0</v>
      </c>
      <c r="X191" s="2">
        <f>MAX(MIN(IF(AND(AI190=1,AG191&lt;0),-1,1)*(W191-$C$9)/($C$8-$C$9)*$C$7-$C$29*AE191/T$2 -  AI190*$C$29/2,X$2),MAX(X$4:X190)*-1)</f>
        <v>-0.27672021620693066</v>
      </c>
      <c r="Y191" s="43">
        <f t="shared" si="182"/>
        <v>0</v>
      </c>
      <c r="Z191" s="43">
        <f t="shared" si="183"/>
        <v>0</v>
      </c>
      <c r="AA191" s="43">
        <f t="shared" si="184"/>
        <v>0</v>
      </c>
      <c r="AB191" s="43" t="e">
        <f t="shared" si="185"/>
        <v>#N/A</v>
      </c>
      <c r="AC191" s="36">
        <f t="shared" si="208"/>
        <v>1</v>
      </c>
      <c r="AD191" s="1">
        <f t="shared" si="186"/>
        <v>1</v>
      </c>
      <c r="AE191" s="43">
        <f t="shared" si="187"/>
        <v>0</v>
      </c>
      <c r="AF191" s="43" t="e">
        <f t="shared" si="188"/>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889.49632897085212</v>
      </c>
      <c r="AK191" s="43">
        <f t="shared" si="265"/>
        <v>0</v>
      </c>
      <c r="AL191" s="49">
        <f>AL190+'DEPRECATED - DT-Prelim Calcs'!$C$11</f>
        <v>748</v>
      </c>
      <c r="AM191" s="2">
        <f>AW191/'Drive Train'!$F$35</f>
        <v>0.88927930502907704</v>
      </c>
      <c r="AN191" s="36">
        <f>AU191*12*60/(PI() * 'Drive Train'!$F$15)/AM$2*AM191</f>
        <v>4801.8013139841496</v>
      </c>
      <c r="AO191" s="2">
        <f>('DEPRECATED - DT-Prelim Calcs'!$C$6*AM191-AN191)/('DEPRECATED - DT-Prelim Calcs'!$C$6*AM191)*'DEPRECATED - DT-Prelim Calcs'!$C$7*AM191</f>
        <v>0.64086913140366597</v>
      </c>
      <c r="AP191" s="43">
        <f>AO191/'DEPRECATED - DT-Prelim Calcs'!$C$7*('DEPRECATED - DT-Prelim Calcs'!$C$8-'DEPRECATED - DT-Prelim Calcs'!$C$9)+'DEPRECATED - DT-Prelim Calcs'!$C$9</f>
        <v>36.413019845125085</v>
      </c>
      <c r="AQ191" s="43">
        <f t="shared" si="189"/>
        <v>36.413019845125085</v>
      </c>
      <c r="AR191" s="2">
        <f t="shared" si="209"/>
        <v>0.21907658284075543</v>
      </c>
      <c r="AS191" s="43">
        <f>AR191*'DEPRECATED - DT-Prelim Calcs'!$C$21/AM$2/'DEPRECATED - DT-Prelim Calcs'!$C$19/'DEPRECATED - DT-Prelim Calcs'!$C$18*3.39*'DEPRECATED - DT-Prelim Calcs'!$C$20</f>
        <v>2.2004602636847745</v>
      </c>
      <c r="AT191" s="36">
        <f t="shared" si="210"/>
        <v>0</v>
      </c>
      <c r="AU191" s="43">
        <f>AS190*'DEPRECATED - DT-Prelim Calcs'!$C$11+AU190</f>
        <v>31.413918544925231</v>
      </c>
      <c r="AV191" s="43">
        <f>AV190+0.5*AS191*'DEPRECATED - DT-Prelim Calcs'!$C$11^2+AU191*'DEPRECATED - DT-Prelim Calcs'!$C$11</f>
        <v>11058.446485288949</v>
      </c>
      <c r="AW191" s="43">
        <f>MIN('Drive Train'!$F$35-AQ190*'DEPRECATED - DT-Prelim Calcs'!$C$21*'Drive Train'!$F$39,AW190+AQ$2)</f>
        <v>11.027063382360556</v>
      </c>
      <c r="AX191" s="43">
        <f>'Drive Train'!$F$35-AQ191*'DEPRECATED - DT-Prelim Calcs'!$C$21*'Drive Train'!$F$39</f>
        <v>10.360870888672995</v>
      </c>
      <c r="AY191" s="1">
        <f>IF(AV191&gt;='Drive Train'!$F$29,1,0)</f>
        <v>1</v>
      </c>
      <c r="AZ191" s="43">
        <f t="shared" si="211"/>
        <v>40.458910939027874</v>
      </c>
      <c r="BA191" s="49">
        <f>BA190+'DEPRECATED - DT-Prelim Calcs'!$C$11</f>
        <v>748</v>
      </c>
      <c r="BB191" s="2">
        <f>BL191/'Drive Train'!$F$35</f>
        <v>2.8353121427809764</v>
      </c>
      <c r="BC191" s="36">
        <f>BJ191*12*60/(PI() * 'Drive Train'!$F$15)/BB$2*BB191</f>
        <v>-314399.71603379666</v>
      </c>
      <c r="BD191" s="2">
        <f>('DEPRECATED - DT-Prelim Calcs'!$C$6*BB191-BC191)/('DEPRECATED - DT-Prelim Calcs'!$C$6*BB191)*'DEPRECATED - DT-Prelim Calcs'!$C$7*BB191</f>
        <v>244.41590050113282</v>
      </c>
      <c r="BE191" s="43">
        <f>BD191/'DEPRECATED - DT-Prelim Calcs'!$C$7*('DEPRECATED - DT-Prelim Calcs'!$C$8-'DEPRECATED - DT-Prelim Calcs'!$C$9)+'DEPRECATED - DT-Prelim Calcs'!$C$9</f>
        <v>13316.694579539326</v>
      </c>
      <c r="BF191" s="43">
        <f t="shared" si="190"/>
        <v>93</v>
      </c>
      <c r="BG191" s="2">
        <f t="shared" si="212"/>
        <v>2.0025508475699998</v>
      </c>
      <c r="BH191" s="43">
        <f>BG191*'DEPRECATED - DT-Prelim Calcs'!$C$21/BB$2/'DEPRECATED - DT-Prelim Calcs'!$C$19/'DEPRECATED - DT-Prelim Calcs'!$C$18*3.39*'DEPRECATED - DT-Prelim Calcs'!$C$20</f>
        <v>29.053734754561201</v>
      </c>
      <c r="BI191" s="36">
        <f t="shared" si="213"/>
        <v>0</v>
      </c>
      <c r="BJ191" s="43">
        <f>BH190*'DEPRECATED - DT-Prelim Calcs'!$C$11+BJ190</f>
        <v>-446.61832379491966</v>
      </c>
      <c r="BK191" s="43">
        <f>BK190+0.5*BH191*'DEPRECATED - DT-Prelim Calcs'!$C$11^2+BJ191*'DEPRECATED - DT-Prelim Calcs'!$C$11</f>
        <v>-94345.28071234074</v>
      </c>
      <c r="BL191" s="43">
        <f>MIN('Drive Train'!$F$35-BF190*'DEPRECATED - DT-Prelim Calcs'!$C$21*'Drive Train'!$F$39,BL190+BF$2)</f>
        <v>35.157870570484107</v>
      </c>
      <c r="BM191" s="43">
        <f>'Drive Train'!$F$35-BF191*'DEPRECATED - DT-Prelim Calcs'!$C$21*'Drive Train'!$F$39</f>
        <v>7.1920000000000002</v>
      </c>
      <c r="BN191" s="1">
        <f>IF(BK191&gt;='Drive Train'!$F$29,1,0)</f>
        <v>0</v>
      </c>
      <c r="BO191" s="43">
        <f t="shared" si="214"/>
        <v>103.33333333333333</v>
      </c>
      <c r="BP191" s="49">
        <f>BP190+'DEPRECATED - DT-Prelim Calcs'!$C$11</f>
        <v>748</v>
      </c>
      <c r="BQ191" s="2">
        <f>CA191/'Drive Train'!$F$35</f>
        <v>0.57999999999999996</v>
      </c>
      <c r="BR191" s="36">
        <f>BY191*12*60/(PI() * 'Drive Train'!$F$15)/BQ$2*BQ191</f>
        <v>-37709.029633972255</v>
      </c>
      <c r="BS191" s="2">
        <f>('DEPRECATED - DT-Prelim Calcs'!$C$6*BQ191-BR191)/('DEPRECATED - DT-Prelim Calcs'!$C$6*BQ191)*'DEPRECATED - DT-Prelim Calcs'!$C$7*BQ191</f>
        <v>30.440474135318169</v>
      </c>
      <c r="BT191" s="43">
        <f>BS191/'DEPRECATED - DT-Prelim Calcs'!$C$7*('DEPRECATED - DT-Prelim Calcs'!$C$8-'DEPRECATED - DT-Prelim Calcs'!$C$9)+'DEPRECATED - DT-Prelim Calcs'!$C$9</f>
        <v>1659.824337222557</v>
      </c>
      <c r="BU191" s="43">
        <f t="shared" si="191"/>
        <v>93</v>
      </c>
      <c r="BV191" s="2">
        <f t="shared" si="215"/>
        <v>1.5313624128476471</v>
      </c>
      <c r="BW191" s="43">
        <f>BV191*'DEPRECATED - DT-Prelim Calcs'!$C$21/BQ$2/'DEPRECATED - DT-Prelim Calcs'!$C$19/'DEPRECATED - DT-Prelim Calcs'!$C$18*3.39*'DEPRECATED - DT-Prelim Calcs'!$C$20</f>
        <v>29.053734754561201</v>
      </c>
      <c r="BX191" s="36">
        <f t="shared" si="216"/>
        <v>0</v>
      </c>
      <c r="BY191" s="43">
        <f>BW190*'DEPRECATED - DT-Prelim Calcs'!$C$11+BY190</f>
        <v>-200.24748220433918</v>
      </c>
      <c r="BZ191" s="43">
        <f>BZ190+0.5*BW191*'DEPRECATED - DT-Prelim Calcs'!$C$11^2+BY191*'DEPRECATED - DT-Prelim Calcs'!$C$11</f>
        <v>-245442.28978400532</v>
      </c>
      <c r="CA191" s="43">
        <f>MIN('Drive Train'!$F$35-BU190*'DEPRECATED - DT-Prelim Calcs'!$C$21*'Drive Train'!$F$39,CA190+BU$2)</f>
        <v>7.1920000000000002</v>
      </c>
      <c r="CB191" s="43">
        <f>'Drive Train'!$F$35-BU191*'DEPRECATED - DT-Prelim Calcs'!$C$21*'Drive Train'!$F$39</f>
        <v>7.1920000000000002</v>
      </c>
      <c r="CC191" s="1">
        <f>IF(BZ191&gt;='Drive Train'!$F$29,1,0)</f>
        <v>0</v>
      </c>
      <c r="CD191" s="43">
        <f t="shared" si="217"/>
        <v>103.33333333333333</v>
      </c>
      <c r="CE191" s="49">
        <f>CE190+'DEPRECATED - DT-Prelim Calcs'!$C$11</f>
        <v>748</v>
      </c>
      <c r="CF191" s="2">
        <f>CP191/'Drive Train'!$F$35</f>
        <v>0.57999999999999996</v>
      </c>
      <c r="CG191" s="36">
        <f>CN191*12*60/(PI() * 'Drive Train'!$F$15)/CF$2*CF191</f>
        <v>-295842.77251713071</v>
      </c>
      <c r="CH191" s="2">
        <f>('DEPRECATED - DT-Prelim Calcs'!$C$6*CF191-CG191)/('DEPRECATED - DT-Prelim Calcs'!$C$6*CF191)*'DEPRECATED - DT-Prelim Calcs'!$C$7*CF191</f>
        <v>220.19709703845507</v>
      </c>
      <c r="CI191" s="43">
        <f>CH191/'DEPRECATED - DT-Prelim Calcs'!$C$7*('DEPRECATED - DT-Prelim Calcs'!$C$8-'DEPRECATED - DT-Prelim Calcs'!$C$9)+'DEPRECATED - DT-Prelim Calcs'!$C$9</f>
        <v>11997.312002841209</v>
      </c>
      <c r="CJ191" s="43">
        <f t="shared" si="192"/>
        <v>93</v>
      </c>
      <c r="CK191" s="2">
        <f t="shared" si="218"/>
        <v>1.2396743342100003</v>
      </c>
      <c r="CL191" s="43">
        <f>CK191*'DEPRECATED - DT-Prelim Calcs'!$C$21/CF$2/'DEPRECATED - DT-Prelim Calcs'!$C$19/'DEPRECATED - DT-Prelim Calcs'!$C$18*3.39*'DEPRECATED - DT-Prelim Calcs'!$C$20</f>
        <v>29.053734754561205</v>
      </c>
      <c r="CM191" s="36">
        <f t="shared" si="219"/>
        <v>0</v>
      </c>
      <c r="CN191" s="43">
        <f>CL190*'DEPRECATED - DT-Prelim Calcs'!$C$11+CN190</f>
        <v>-1271.7808986828877</v>
      </c>
      <c r="CO191" s="43">
        <f>CO190+0.5*CL191*'DEPRECATED - DT-Prelim Calcs'!$C$11^2+CN191*'DEPRECATED - DT-Prelim Calcs'!$C$11</f>
        <v>-448605.92289688258</v>
      </c>
      <c r="CP191" s="43">
        <f>MIN('Drive Train'!$F$35-CJ190*'DEPRECATED - DT-Prelim Calcs'!$C$21*'Drive Train'!$F$39,CP190+CJ$2)</f>
        <v>7.1920000000000002</v>
      </c>
      <c r="CQ191" s="43">
        <f>'Drive Train'!$F$35-CJ191*'DEPRECATED - DT-Prelim Calcs'!$C$21*'Drive Train'!$F$39</f>
        <v>7.1920000000000002</v>
      </c>
      <c r="CR191" s="1">
        <f>IF(CO191&gt;='Drive Train'!$F$29,1,0)</f>
        <v>0</v>
      </c>
      <c r="CS191" s="43">
        <f t="shared" si="220"/>
        <v>103.33333333333333</v>
      </c>
      <c r="CT191" s="49">
        <f>CT190+'DEPRECATED - DT-Prelim Calcs'!$C$11</f>
        <v>748</v>
      </c>
      <c r="CU191" s="2">
        <f>DE191/'Drive Train'!$F$35</f>
        <v>0.57999999999999996</v>
      </c>
      <c r="CV191" s="36">
        <f>DC191*12*60/(PI() * 'Drive Train'!$F$15)/CU$2*CU191</f>
        <v>-579475.05106565531</v>
      </c>
      <c r="CW191" s="2">
        <f>('DEPRECATED - DT-Prelim Calcs'!$C$6*CU191-CV191)/('DEPRECATED - DT-Prelim Calcs'!$C$6*CU191)*'DEPRECATED - DT-Prelim Calcs'!$C$7*CU191</f>
        <v>428.69794130061501</v>
      </c>
      <c r="CX191" s="43">
        <f>CW191/'DEPRECATED - DT-Prelim Calcs'!$C$7*('DEPRECATED - DT-Prelim Calcs'!$C$8-'DEPRECATED - DT-Prelim Calcs'!$C$9)+'DEPRECATED - DT-Prelim Calcs'!$C$9</f>
        <v>23355.940085779774</v>
      </c>
      <c r="CY191" s="43">
        <f t="shared" si="193"/>
        <v>93</v>
      </c>
      <c r="CZ191" s="2">
        <f t="shared" si="221"/>
        <v>1.0413264407364002</v>
      </c>
      <c r="DA191" s="43">
        <f>CZ191*'DEPRECATED - DT-Prelim Calcs'!$C$21/CU$2/'DEPRECATED - DT-Prelim Calcs'!$C$19/'DEPRECATED - DT-Prelim Calcs'!$C$18*3.39*'DEPRECATED - DT-Prelim Calcs'!$C$20</f>
        <v>29.053734754561201</v>
      </c>
      <c r="DB191" s="36">
        <f t="shared" si="222"/>
        <v>0</v>
      </c>
      <c r="DC191" s="43">
        <f>DA190*'DEPRECATED - DT-Prelim Calcs'!$C$11+DC190</f>
        <v>-2092.4994981223372</v>
      </c>
      <c r="DD191" s="43">
        <f>DD190+0.5*DA191*'DEPRECATED - DT-Prelim Calcs'!$C$11^2+DC191*'DEPRECATED - DT-Prelim Calcs'!$C$11</f>
        <v>-759659.75243895268</v>
      </c>
      <c r="DE191" s="43">
        <f>MIN('Drive Train'!$F$35-CY190*'DEPRECATED - DT-Prelim Calcs'!$C$21*'Drive Train'!$F$39,DE190+CY$2)</f>
        <v>7.1920000000000002</v>
      </c>
      <c r="DF191" s="43">
        <f>'Drive Train'!$F$35-CY191*'DEPRECATED - DT-Prelim Calcs'!$C$21*'Drive Train'!$F$39</f>
        <v>7.1920000000000002</v>
      </c>
      <c r="DG191" s="1">
        <f>IF(DD191&gt;='Drive Train'!$F$29,1,0)</f>
        <v>0</v>
      </c>
      <c r="DH191" s="43">
        <f t="shared" si="223"/>
        <v>103.33333333333333</v>
      </c>
      <c r="DI191" s="49">
        <f>DI190+'DEPRECATED - DT-Prelim Calcs'!$C$11</f>
        <v>748</v>
      </c>
      <c r="DJ191" s="2">
        <f>DT191/'Drive Train'!$F$35</f>
        <v>0.57999999999999996</v>
      </c>
      <c r="DK191" s="36">
        <f>DR191*12*60/(PI() * 'Drive Train'!$F$15)/DJ$2*DJ191</f>
        <v>-455400.91511110385</v>
      </c>
      <c r="DL191" s="2">
        <f>('DEPRECATED - DT-Prelim Calcs'!$C$6*DJ191-DK191)/('DEPRECATED - DT-Prelim Calcs'!$C$6*DJ191)*'DEPRECATED - DT-Prelim Calcs'!$C$7*DJ191</f>
        <v>337.48983822430682</v>
      </c>
      <c r="DM191" s="43">
        <f>DL191/'DEPRECATED - DT-Prelim Calcs'!$C$7*('DEPRECATED - DT-Prelim Calcs'!$C$8-'DEPRECATED - DT-Prelim Calcs'!$C$9)+'DEPRECATED - DT-Prelim Calcs'!$C$9</f>
        <v>18387.140440577907</v>
      </c>
      <c r="DN191" s="43">
        <f t="shared" si="194"/>
        <v>93</v>
      </c>
      <c r="DO191" s="2">
        <f t="shared" si="224"/>
        <v>0.89769520753137932</v>
      </c>
      <c r="DP191" s="43">
        <f>DO191*'DEPRECATED - DT-Prelim Calcs'!$C$21/DJ$2/'DEPRECATED - DT-Prelim Calcs'!$C$19/'DEPRECATED - DT-Prelim Calcs'!$C$18*3.39*'DEPRECATED - DT-Prelim Calcs'!$C$20</f>
        <v>29.053734754561201</v>
      </c>
      <c r="DQ191" s="36">
        <f t="shared" si="225"/>
        <v>0</v>
      </c>
      <c r="DR191" s="43">
        <f>DP190*'DEPRECATED - DT-Prelim Calcs'!$C$11+DR190</f>
        <v>-1417.6418642004687</v>
      </c>
      <c r="DS191" s="43">
        <f>DS190+0.5*DP191*'DEPRECATED - DT-Prelim Calcs'!$C$11^2+DR191*'DEPRECATED - DT-Prelim Calcs'!$C$11</f>
        <v>-1218207.3154166397</v>
      </c>
      <c r="DT191" s="43">
        <f>MIN('Drive Train'!$F$35-DN190*'DEPRECATED - DT-Prelim Calcs'!$C$21*'Drive Train'!$F$39,DT190+DN$2)</f>
        <v>7.1920000000000002</v>
      </c>
      <c r="DU191" s="43">
        <f>'Drive Train'!$F$35-DN191*'DEPRECATED - DT-Prelim Calcs'!$C$21*'Drive Train'!$F$39</f>
        <v>7.1920000000000002</v>
      </c>
      <c r="DV191" s="1">
        <f>IF(DS191&gt;='Drive Train'!$F$29,1,0)</f>
        <v>0</v>
      </c>
      <c r="DW191" s="43">
        <f t="shared" si="226"/>
        <v>103.33333333333333</v>
      </c>
      <c r="DX191" s="49">
        <f>DX190+'DEPRECATED - DT-Prelim Calcs'!$C$11</f>
        <v>748</v>
      </c>
      <c r="DY191" s="2">
        <f>EI191/'Drive Train'!$F$35</f>
        <v>0.57999999999999996</v>
      </c>
      <c r="DZ191" s="36">
        <f>EG191*12*60/(PI() * 'Drive Train'!$F$15)/DY$2*DY191</f>
        <v>-720031.0398767076</v>
      </c>
      <c r="EA191" s="2">
        <f>('DEPRECATED - DT-Prelim Calcs'!$C$6*DY191-DZ191)/('DEPRECATED - DT-Prelim Calcs'!$C$6*DY191)*'DEPRECATED - DT-Prelim Calcs'!$C$7*DY191</f>
        <v>532.02201458021295</v>
      </c>
      <c r="EB191" s="43">
        <f>EA191/'DEPRECATED - DT-Prelim Calcs'!$C$7*('DEPRECATED - DT-Prelim Calcs'!$C$8-'DEPRECATED - DT-Prelim Calcs'!$C$9)+'DEPRECATED - DT-Prelim Calcs'!$C$9</f>
        <v>28984.788853996673</v>
      </c>
      <c r="EC191" s="43">
        <f t="shared" si="195"/>
        <v>93</v>
      </c>
      <c r="ED191" s="2">
        <f t="shared" si="227"/>
        <v>0.78888366722454539</v>
      </c>
      <c r="EE191" s="43">
        <f>ED191*'DEPRECATED - DT-Prelim Calcs'!$C$21/DY$2/'DEPRECATED - DT-Prelim Calcs'!$C$19/'DEPRECATED - DT-Prelim Calcs'!$C$18*3.39*'DEPRECATED - DT-Prelim Calcs'!$C$20</f>
        <v>29.053734754561201</v>
      </c>
      <c r="EF191" s="36">
        <f t="shared" si="228"/>
        <v>0</v>
      </c>
      <c r="EG191" s="43">
        <f>EE190*'DEPRECATED - DT-Prelim Calcs'!$C$11+EG190</f>
        <v>-1969.735480001118</v>
      </c>
      <c r="EH191" s="43">
        <f>EH190+0.5*EE191*'DEPRECATED - DT-Prelim Calcs'!$C$11^2+EG191*'DEPRECATED - DT-Prelim Calcs'!$C$11</f>
        <v>-1291064.5238592867</v>
      </c>
      <c r="EI191" s="43">
        <f>MIN('Drive Train'!$F$35-EC190*'DEPRECATED - DT-Prelim Calcs'!$C$21*'Drive Train'!$F$39,EI190+EC$2)</f>
        <v>7.1920000000000002</v>
      </c>
      <c r="EJ191" s="43">
        <f>'Drive Train'!$F$35-EC191*'DEPRECATED - DT-Prelim Calcs'!$C$21*'Drive Train'!$F$39</f>
        <v>7.1920000000000002</v>
      </c>
      <c r="EK191" s="1">
        <f>IF(EH191&gt;='Drive Train'!$F$29,1,0)</f>
        <v>0</v>
      </c>
      <c r="EL191" s="43">
        <f t="shared" si="229"/>
        <v>103.33333333333333</v>
      </c>
      <c r="EM191" s="49">
        <f>EM190+'DEPRECATED - DT-Prelim Calcs'!$C$11</f>
        <v>748</v>
      </c>
      <c r="EN191" s="2">
        <f>EX191/'Drive Train'!$F$35</f>
        <v>0.57999999999999996</v>
      </c>
      <c r="EO191" s="36">
        <f>EV191*12*60/(PI() * 'Drive Train'!$F$15)/EN$2*EN191</f>
        <v>-512980.51035616553</v>
      </c>
      <c r="EP191" s="2">
        <f>('DEPRECATED - DT-Prelim Calcs'!$C$6*EN191-EO191)/('DEPRECATED - DT-Prelim Calcs'!$C$6*EN191)*'DEPRECATED - DT-Prelim Calcs'!$C$7*EN191</f>
        <v>379.81715823987719</v>
      </c>
      <c r="EQ191" s="43">
        <f>EP191/'DEPRECATED - DT-Prelim Calcs'!$C$7*('DEPRECATED - DT-Prelim Calcs'!$C$8-'DEPRECATED - DT-Prelim Calcs'!$C$9)+'DEPRECATED - DT-Prelim Calcs'!$C$9</f>
        <v>20693.031754858977</v>
      </c>
      <c r="ER191" s="43">
        <f t="shared" si="196"/>
        <v>93</v>
      </c>
      <c r="ES191" s="2">
        <f t="shared" si="230"/>
        <v>0.7035989464435134</v>
      </c>
      <c r="ET191" s="43">
        <f>ES191*'DEPRECATED - DT-Prelim Calcs'!$C$21/EN$2/'DEPRECATED - DT-Prelim Calcs'!$C$19/'DEPRECATED - DT-Prelim Calcs'!$C$18*3.39*'DEPRECATED - DT-Prelim Calcs'!$C$20</f>
        <v>29.053734754561201</v>
      </c>
      <c r="EU191" s="36">
        <f t="shared" si="231"/>
        <v>0</v>
      </c>
      <c r="EV191" s="43">
        <f>ET190*'DEPRECATED - DT-Prelim Calcs'!$C$11+EV190</f>
        <v>-1251.612148780423</v>
      </c>
      <c r="EW191" s="43">
        <f>EW190+0.5*ET191*'DEPRECATED - DT-Prelim Calcs'!$C$11^2+EV191*'DEPRECATED - DT-Prelim Calcs'!$C$11</f>
        <v>-2162119.1452972274</v>
      </c>
      <c r="EX191" s="43">
        <f>MIN('Drive Train'!$F$35-ER190*'DEPRECATED - DT-Prelim Calcs'!$C$21*'Drive Train'!$F$39,EX190+ER$2)</f>
        <v>7.1920000000000002</v>
      </c>
      <c r="EY191" s="43">
        <f>'Drive Train'!$F$35-ER191*'DEPRECATED - DT-Prelim Calcs'!$C$21*'Drive Train'!$F$39</f>
        <v>7.1920000000000002</v>
      </c>
      <c r="EZ191" s="1">
        <f>IF(EW191&gt;='Drive Train'!$F$29,1,0)</f>
        <v>0</v>
      </c>
      <c r="FA191" s="43">
        <f t="shared" si="232"/>
        <v>103.33333333333333</v>
      </c>
      <c r="FB191" s="49">
        <f>FB190+'DEPRECATED - DT-Prelim Calcs'!$C$11</f>
        <v>748</v>
      </c>
      <c r="FC191" s="2">
        <f>FM191/'Drive Train'!$F$35</f>
        <v>0.57999999999999996</v>
      </c>
      <c r="FD191" s="36">
        <f>FK191*12*60/(PI() * 'Drive Train'!$F$15)/FC$2*FC191</f>
        <v>-916726.49571288773</v>
      </c>
      <c r="FE191" s="2">
        <f>('DEPRECATED - DT-Prelim Calcs'!$C$6*FC191-FD191)/('DEPRECATED - DT-Prelim Calcs'!$C$6*FC191)*'DEPRECATED - DT-Prelim Calcs'!$C$7*FC191</f>
        <v>676.61475562593171</v>
      </c>
      <c r="FF191" s="43">
        <f>FE191/'DEPRECATED - DT-Prelim Calcs'!$C$7*('DEPRECATED - DT-Prelim Calcs'!$C$8-'DEPRECATED - DT-Prelim Calcs'!$C$9)+'DEPRECATED - DT-Prelim Calcs'!$C$9</f>
        <v>36861.856090069406</v>
      </c>
      <c r="FG191" s="43">
        <f t="shared" si="197"/>
        <v>93</v>
      </c>
      <c r="FH191" s="2">
        <f t="shared" si="233"/>
        <v>0.63495514679048781</v>
      </c>
      <c r="FI191" s="43">
        <f>FH191*'DEPRECATED - DT-Prelim Calcs'!$C$21/FC$2/'DEPRECATED - DT-Prelim Calcs'!$C$19/'DEPRECATED - DT-Prelim Calcs'!$C$18*3.39*'DEPRECATED - DT-Prelim Calcs'!$C$20</f>
        <v>29.053734754561205</v>
      </c>
      <c r="FJ191" s="36">
        <f t="shared" si="234"/>
        <v>0</v>
      </c>
      <c r="FK191" s="43">
        <f>FI190*'DEPRECATED - DT-Prelim Calcs'!$C$11+FK190</f>
        <v>-2018.4897843304761</v>
      </c>
      <c r="FL191" s="43">
        <f>FL190+0.5*FI191*'DEPRECATED - DT-Prelim Calcs'!$C$11^2+FK191*'DEPRECATED - DT-Prelim Calcs'!$C$11</f>
        <v>-2698401.1865809076</v>
      </c>
      <c r="FM191" s="43">
        <f>MIN('Drive Train'!$F$35-FG190*'DEPRECATED - DT-Prelim Calcs'!$C$21*'Drive Train'!$F$39,FM190+FG$2)</f>
        <v>7.1920000000000002</v>
      </c>
      <c r="FN191" s="43">
        <f>'Drive Train'!$F$35-FG191*'DEPRECATED - DT-Prelim Calcs'!$C$21*'Drive Train'!$F$39</f>
        <v>7.1920000000000002</v>
      </c>
      <c r="FO191" s="1">
        <f>IF(FL191&gt;='Drive Train'!$F$29,1,0)</f>
        <v>0</v>
      </c>
      <c r="FP191" s="43">
        <f t="shared" si="235"/>
        <v>103.33333333333333</v>
      </c>
      <c r="FQ191" s="49">
        <f>FQ190+'DEPRECATED - DT-Prelim Calcs'!$C$11</f>
        <v>748</v>
      </c>
      <c r="FR191" s="2">
        <f>GB191/'Drive Train'!$F$35</f>
        <v>0.57999999999999996</v>
      </c>
      <c r="FS191" s="36">
        <f>FZ191*12*60/(PI() * 'Drive Train'!$F$15)/FR$2*FR191</f>
        <v>-4717933.5391932307</v>
      </c>
      <c r="FT191" s="2">
        <f>('DEPRECATED - DT-Prelim Calcs'!$C$6*FR191-FS191)/('DEPRECATED - DT-Prelim Calcs'!$C$6*FR191)*'DEPRECATED - DT-Prelim Calcs'!$C$7*FR191</f>
        <v>3470.9189929179083</v>
      </c>
      <c r="FU191" s="43">
        <f>FT191/'DEPRECATED - DT-Prelim Calcs'!$C$7*('DEPRECATED - DT-Prelim Calcs'!$C$8-'DEPRECATED - DT-Prelim Calcs'!$C$9)+'DEPRECATED - DT-Prelim Calcs'!$C$9</f>
        <v>189088.8779723935</v>
      </c>
      <c r="FV191" s="43">
        <f t="shared" si="198"/>
        <v>93</v>
      </c>
      <c r="FW191" s="2">
        <f t="shared" si="236"/>
        <v>0.57851468929799987</v>
      </c>
      <c r="FX191" s="43">
        <f>FW191*'DEPRECATED - DT-Prelim Calcs'!$C$21/FR$2/'DEPRECATED - DT-Prelim Calcs'!$C$19/'DEPRECATED - DT-Prelim Calcs'!$C$18*3.39*'DEPRECATED - DT-Prelim Calcs'!$C$20</f>
        <v>29.053734754561201</v>
      </c>
      <c r="FY191" s="36">
        <f t="shared" si="237"/>
        <v>0</v>
      </c>
      <c r="FZ191" s="43">
        <f>FX190*'DEPRECATED - DT-Prelim Calcs'!$C$11+FZ190</f>
        <v>-9464.7671435851498</v>
      </c>
      <c r="GA191" s="43">
        <f>GA190+0.5*FX191*'DEPRECATED - DT-Prelim Calcs'!$C$11^2+FZ191*'DEPRECATED - DT-Prelim Calcs'!$C$11</f>
        <v>-2754165.4996710895</v>
      </c>
      <c r="GB191" s="43">
        <f>MIN('Drive Train'!$F$35-FV190*'DEPRECATED - DT-Prelim Calcs'!$C$21*'Drive Train'!$F$39,GB190+FV$2)</f>
        <v>7.1920000000000002</v>
      </c>
      <c r="GC191" s="43">
        <f>'Drive Train'!$F$35-FV191*'DEPRECATED - DT-Prelim Calcs'!$C$21*'Drive Train'!$F$39</f>
        <v>7.1920000000000002</v>
      </c>
      <c r="GD191" s="1">
        <f>IF(GA191&gt;='Drive Train'!$F$29,1,0)</f>
        <v>0</v>
      </c>
      <c r="GE191" s="43">
        <f t="shared" si="238"/>
        <v>103.33333333333333</v>
      </c>
      <c r="GF191" s="49">
        <f>GF190+'DEPRECATED - DT-Prelim Calcs'!$C$11</f>
        <v>748</v>
      </c>
      <c r="GG191" s="2">
        <f>GQ191/'Drive Train'!$F$35</f>
        <v>0.86451612903225805</v>
      </c>
      <c r="GH191" s="36">
        <f>GO191*12*60/(PI() * 'Drive Train'!$F$15)/GG$2*GG191</f>
        <v>-168590.32713984689</v>
      </c>
      <c r="GI191" s="2">
        <f>('DEPRECATED - DT-Prelim Calcs'!$C$6*GG191-GH191)/('DEPRECATED - DT-Prelim Calcs'!$C$6*GG191)*'DEPRECATED - DT-Prelim Calcs'!$C$7*GG191</f>
        <v>127.98696846426505</v>
      </c>
      <c r="GJ191" s="43">
        <f>GI191/'DEPRECATED - DT-Prelim Calcs'!$C$7*('DEPRECATED - DT-Prelim Calcs'!$C$8-'DEPRECATED - DT-Prelim Calcs'!$C$9)+'DEPRECATED - DT-Prelim Calcs'!$C$9</f>
        <v>6973.9244014114529</v>
      </c>
      <c r="GK191" s="43">
        <f t="shared" si="239"/>
        <v>29.999999999999982</v>
      </c>
      <c r="GL191" s="2">
        <f t="shared" si="240"/>
        <v>1.4462867232450001</v>
      </c>
      <c r="GM191" s="43">
        <f>GL191*'DEPRECATED - DT-Prelim Calcs'!$C$21/GG$2/'DEPRECATED - DT-Prelim Calcs'!$C$19/'DEPRECATED - DT-Prelim Calcs'!$C$18*3.39*'DEPRECATED - DT-Prelim Calcs'!$C$20</f>
        <v>29.053734754561201</v>
      </c>
      <c r="GN191" s="36">
        <f t="shared" si="241"/>
        <v>0</v>
      </c>
      <c r="GO191" s="43">
        <f>GM190*'DEPRECATED - DT-Prelim Calcs'!$C$11+GO190</f>
        <v>-567.26458435164909</v>
      </c>
      <c r="GP191" s="43">
        <f>GP190+0.5*GM191*'DEPRECATED - DT-Prelim Calcs'!$C$11^2+GO191*'DEPRECATED - DT-Prelim Calcs'!$C$11</f>
        <v>-258296.76007251994</v>
      </c>
      <c r="GQ191" s="43">
        <f>MIN('Drive Train'!$F$35-GK190*'DEPRECATED - DT-Prelim Calcs'!$C$21*'Drive Train'!$F$39,GQ190+GK$2)</f>
        <v>10.72</v>
      </c>
      <c r="GR191" s="43">
        <f>'Drive Train'!$F$35-GK191*'DEPRECATED - DT-Prelim Calcs'!$C$21*'Drive Train'!$F$39</f>
        <v>10.72</v>
      </c>
      <c r="GS191" s="1">
        <f>IF(GP191&gt;='Drive Train'!$F$29,1,0)</f>
        <v>0</v>
      </c>
      <c r="GT191" s="43">
        <f t="shared" si="242"/>
        <v>33.333333333333314</v>
      </c>
      <c r="GU191" s="49">
        <f>GU190+'DEPRECATED - DT-Prelim Calcs'!$C$11</f>
        <v>748</v>
      </c>
      <c r="GV191" s="2">
        <f>HF191/'Drive Train'!$F$35</f>
        <v>0.84946236559139798</v>
      </c>
      <c r="GW191" s="36">
        <f>HD191*12*60/(PI() * 'Drive Train'!$F$15)/GV$2*GV191</f>
        <v>-176616.17090724444</v>
      </c>
      <c r="GX191" s="2">
        <f>('DEPRECATED - DT-Prelim Calcs'!$C$6*GV191-GW191)/('DEPRECATED - DT-Prelim Calcs'!$C$6*GV191)*'DEPRECATED - DT-Prelim Calcs'!$C$7*GV191</f>
        <v>133.81624206123436</v>
      </c>
      <c r="GY191" s="43">
        <f>GX191/'DEPRECATED - DT-Prelim Calcs'!$C$7*('DEPRECATED - DT-Prelim Calcs'!$C$8-'DEPRECATED - DT-Prelim Calcs'!$C$9)+'DEPRECATED - DT-Prelim Calcs'!$C$9</f>
        <v>7291.4893063209756</v>
      </c>
      <c r="GZ191" s="43">
        <f t="shared" si="199"/>
        <v>33.333333333333314</v>
      </c>
      <c r="HA191" s="2">
        <f t="shared" si="243"/>
        <v>1.4462867232450001</v>
      </c>
      <c r="HB191" s="43">
        <f>HA191*'DEPRECATED - DT-Prelim Calcs'!$C$21/GV$2/'DEPRECATED - DT-Prelim Calcs'!$C$19/'DEPRECATED - DT-Prelim Calcs'!$C$18*3.39*'DEPRECATED - DT-Prelim Calcs'!$C$20</f>
        <v>29.053734754561201</v>
      </c>
      <c r="HC191" s="36">
        <f t="shared" si="244"/>
        <v>0</v>
      </c>
      <c r="HD191" s="43">
        <f>HB190*'DEPRECATED - DT-Prelim Calcs'!$C$11+HD190</f>
        <v>-604.80091476259179</v>
      </c>
      <c r="HE191" s="43">
        <f>HE190+0.5*HB191*'DEPRECATED - DT-Prelim Calcs'!$C$11^2+HD191*'DEPRECATED - DT-Prelim Calcs'!$C$11</f>
        <v>-257646.3288763389</v>
      </c>
      <c r="HF191" s="43">
        <f>MIN('Drive Train'!$F$35-GZ190*'DEPRECATED - DT-Prelim Calcs'!$C$21*'Drive Train'!$F$39,HF190+GZ$2)</f>
        <v>10.533333333333335</v>
      </c>
      <c r="HG191" s="43">
        <f>'Drive Train'!$F$35-GZ191*'DEPRECATED - DT-Prelim Calcs'!$C$21*'Drive Train'!$F$39</f>
        <v>10.533333333333335</v>
      </c>
      <c r="HH191" s="1">
        <f>IF(HE191&gt;='Drive Train'!$F$29,1,0)</f>
        <v>0</v>
      </c>
      <c r="HI191" s="43">
        <f t="shared" si="245"/>
        <v>37.037037037037017</v>
      </c>
      <c r="HJ191" s="49">
        <f>HJ190+'DEPRECATED - DT-Prelim Calcs'!$C$11</f>
        <v>748</v>
      </c>
      <c r="HK191" s="2">
        <f>HU191/'Drive Train'!$F$35</f>
        <v>0.83440860215053769</v>
      </c>
      <c r="HL191" s="36">
        <f>HS191*12*60/(PI() * 'Drive Train'!$F$15)/HK$2*HK191</f>
        <v>-234219.11484513126</v>
      </c>
      <c r="HM191" s="2">
        <f>('DEPRECATED - DT-Prelim Calcs'!$C$6*HK191-HL191)/('DEPRECATED - DT-Prelim Calcs'!$C$6*HK191)*'DEPRECATED - DT-Prelim Calcs'!$C$7*HK191</f>
        <v>176.09012377726248</v>
      </c>
      <c r="HN191" s="43">
        <f>HM191/'DEPRECATED - DT-Prelim Calcs'!$C$7*('DEPRECATED - DT-Prelim Calcs'!$C$8-'DEPRECATED - DT-Prelim Calcs'!$C$9)+'DEPRECATED - DT-Prelim Calcs'!$C$9</f>
        <v>9594.4694296568359</v>
      </c>
      <c r="HO191" s="43">
        <f t="shared" si="200"/>
        <v>36.66666666666665</v>
      </c>
      <c r="HP191" s="2">
        <f t="shared" si="246"/>
        <v>1.4462867232450001</v>
      </c>
      <c r="HQ191" s="43">
        <f>HP191*'DEPRECATED - DT-Prelim Calcs'!$C$21/HK$2/'DEPRECATED - DT-Prelim Calcs'!$C$19/'DEPRECATED - DT-Prelim Calcs'!$C$18*3.39*'DEPRECATED - DT-Prelim Calcs'!$C$20</f>
        <v>29.053734754561201</v>
      </c>
      <c r="HR191" s="36">
        <f t="shared" si="247"/>
        <v>0</v>
      </c>
      <c r="HS191" s="43">
        <f>HQ190*'DEPRECATED - DT-Prelim Calcs'!$C$11+HS190</f>
        <v>-816.52536391612352</v>
      </c>
      <c r="HT191" s="43">
        <f>HT190+0.5*HQ191*'DEPRECATED - DT-Prelim Calcs'!$C$11^2+HS191*'DEPRECATED - DT-Prelim Calcs'!$C$11</f>
        <v>-270833.22428315226</v>
      </c>
      <c r="HU191" s="43">
        <f>MIN('Drive Train'!$F$35-HO190*'DEPRECATED - DT-Prelim Calcs'!$C$21*'Drive Train'!$F$39,HU190+HO$2)</f>
        <v>10.346666666666668</v>
      </c>
      <c r="HV191" s="43">
        <f>'Drive Train'!$F$35-HO191*'DEPRECATED - DT-Prelim Calcs'!$C$21*'Drive Train'!$F$39</f>
        <v>10.346666666666668</v>
      </c>
      <c r="HW191" s="1">
        <f>IF(HT191&gt;='Drive Train'!$F$29,1,0)</f>
        <v>0</v>
      </c>
      <c r="HX191" s="43">
        <f t="shared" si="248"/>
        <v>40.740740740740726</v>
      </c>
      <c r="HY191" s="49">
        <f>HY190+'DEPRECATED - DT-Prelim Calcs'!$C$11</f>
        <v>748</v>
      </c>
      <c r="HZ191" s="2">
        <f>IJ191/'Drive Train'!$F$35</f>
        <v>0.8193548387096774</v>
      </c>
      <c r="IA191" s="36">
        <f>IH191*12*60/(PI() * 'Drive Train'!$F$15)/HZ$2*HZ191</f>
        <v>4705.0536409821507</v>
      </c>
      <c r="IB191" s="2">
        <f>('DEPRECATED - DT-Prelim Calcs'!$C$6*HZ191-IA191)/('DEPRECATED - DT-Prelim Calcs'!$C$6*HZ191)*'DEPRECATED - DT-Prelim Calcs'!$C$7*HZ191</f>
        <v>0.38404353897059895</v>
      </c>
      <c r="IC191" s="43">
        <f>IB191/'DEPRECATED - DT-Prelim Calcs'!$C$7*('DEPRECATED - DT-Prelim Calcs'!$C$8-'DEPRECATED - DT-Prelim Calcs'!$C$9)+'DEPRECATED - DT-Prelim Calcs'!$C$9</f>
        <v>22.421774884219197</v>
      </c>
      <c r="ID191" s="43">
        <f t="shared" si="201"/>
        <v>22.421774884219197</v>
      </c>
      <c r="IE191" s="2">
        <f t="shared" si="249"/>
        <v>-6.4521538468740536E-2</v>
      </c>
      <c r="IF191" s="43">
        <f>IE191*'DEPRECATED - DT-Prelim Calcs'!$C$21/HZ$2/'DEPRECATED - DT-Prelim Calcs'!$C$19/'DEPRECATED - DT-Prelim Calcs'!$C$18*3.39*'DEPRECATED - DT-Prelim Calcs'!$C$20</f>
        <v>-1.2961411001692849</v>
      </c>
      <c r="IG191" s="36">
        <f t="shared" si="250"/>
        <v>1</v>
      </c>
      <c r="IH191" s="43">
        <f>IF190*'DEPRECATED - DT-Prelim Calcs'!$C$11+IH190</f>
        <v>16.703930466277285</v>
      </c>
      <c r="II191" s="43">
        <f>II190+0.5*IF191*'DEPRECATED - DT-Prelim Calcs'!$C$11^2+IH191*'DEPRECATED - DT-Prelim Calcs'!$C$11</f>
        <v>-252058.27723666272</v>
      </c>
      <c r="IJ191" s="43">
        <f>MIN('Drive Train'!$F$35-ID190*'DEPRECATED - DT-Prelim Calcs'!$C$21*'Drive Train'!$F$39,IJ190+ID$2)</f>
        <v>10.16</v>
      </c>
      <c r="IK191" s="43">
        <f>'Drive Train'!$F$35-ID191*'DEPRECATED - DT-Prelim Calcs'!$C$21*'Drive Train'!$F$39</f>
        <v>11.144380606483725</v>
      </c>
      <c r="IL191" s="1">
        <f>IF(II191&gt;='Drive Train'!$F$29,1,0)</f>
        <v>0</v>
      </c>
      <c r="IM191" s="43">
        <f t="shared" si="251"/>
        <v>24.913083204687997</v>
      </c>
      <c r="IN191" s="49">
        <f>IN190+'DEPRECATED - DT-Prelim Calcs'!$C$11</f>
        <v>748</v>
      </c>
      <c r="IO191" s="2">
        <f>IY191/'Drive Train'!$F$35</f>
        <v>0.80430107526881722</v>
      </c>
      <c r="IP191" s="36">
        <f>IW191*12*60/(PI() * 'Drive Train'!$F$15)/IO$2*IO191</f>
        <v>-103601.26874381075</v>
      </c>
      <c r="IQ191" s="2">
        <f>('DEPRECATED - DT-Prelim Calcs'!$C$6*IO191-IP191)/('DEPRECATED - DT-Prelim Calcs'!$C$6*IO191)*'DEPRECATED - DT-Prelim Calcs'!$C$7*IO191</f>
        <v>79.930471480075397</v>
      </c>
      <c r="IR191" s="43">
        <f>IQ191/'DEPRECATED - DT-Prelim Calcs'!$C$7*('DEPRECATED - DT-Prelim Calcs'!$C$8-'DEPRECATED - DT-Prelim Calcs'!$C$9)+'DEPRECATED - DT-Prelim Calcs'!$C$9</f>
        <v>4355.9212074966445</v>
      </c>
      <c r="IS191" s="43">
        <f t="shared" si="202"/>
        <v>43.333333333333321</v>
      </c>
      <c r="IT191" s="2">
        <f t="shared" si="252"/>
        <v>1.4462867232450001</v>
      </c>
      <c r="IU191" s="43">
        <f>IT191*'DEPRECATED - DT-Prelim Calcs'!$C$21/IO$2/'DEPRECATED - DT-Prelim Calcs'!$C$19/'DEPRECATED - DT-Prelim Calcs'!$C$18*3.39*'DEPRECATED - DT-Prelim Calcs'!$C$20</f>
        <v>29.053734754561201</v>
      </c>
      <c r="IV191" s="36">
        <f t="shared" si="253"/>
        <v>0</v>
      </c>
      <c r="IW191" s="43">
        <f>IU190*'DEPRECATED - DT-Prelim Calcs'!$C$11+IW190</f>
        <v>-374.69037910102008</v>
      </c>
      <c r="IX191" s="43">
        <f>IX190+0.5*IU191*'DEPRECATED - DT-Prelim Calcs'!$C$11^2+IW191*'DEPRECATED - DT-Prelim Calcs'!$C$11</f>
        <v>-322835.265478566</v>
      </c>
      <c r="IY191" s="43">
        <f>MIN('Drive Train'!$F$35-IS190*'DEPRECATED - DT-Prelim Calcs'!$C$21*'Drive Train'!$F$39,IY190+IS$2)</f>
        <v>9.9733333333333345</v>
      </c>
      <c r="IZ191" s="43">
        <f>'Drive Train'!$F$35-IS191*'DEPRECATED - DT-Prelim Calcs'!$C$21*'Drive Train'!$F$39</f>
        <v>9.9733333333333345</v>
      </c>
      <c r="JA191" s="1">
        <f>IF(IX191&gt;='Drive Train'!$F$29,1,0)</f>
        <v>0</v>
      </c>
      <c r="JB191" s="43">
        <f t="shared" si="254"/>
        <v>48.148148148148138</v>
      </c>
      <c r="JC191" s="49">
        <f>JC190+'DEPRECATED - DT-Prelim Calcs'!$C$11</f>
        <v>748</v>
      </c>
      <c r="JD191" s="2">
        <f>JN191/'Drive Train'!$F$35</f>
        <v>0.78924731182795704</v>
      </c>
      <c r="JE191" s="36">
        <f>JL191*12*60/(PI() * 'Drive Train'!$F$15)/JD$2*JD191</f>
        <v>-84720.483842011512</v>
      </c>
      <c r="JF191" s="2">
        <f>('DEPRECATED - DT-Prelim Calcs'!$C$6*JD191-JE191)/('DEPRECATED - DT-Prelim Calcs'!$C$6*JD191)*'DEPRECATED - DT-Prelim Calcs'!$C$7*JD191</f>
        <v>65.980420867243353</v>
      </c>
      <c r="JG191" s="43">
        <f>JF191/'DEPRECATED - DT-Prelim Calcs'!$C$7*('DEPRECATED - DT-Prelim Calcs'!$C$8-'DEPRECATED - DT-Prelim Calcs'!$C$9)+'DEPRECATED - DT-Prelim Calcs'!$C$9</f>
        <v>3595.9557636632571</v>
      </c>
      <c r="JH191" s="43">
        <f t="shared" si="203"/>
        <v>46.666666666666657</v>
      </c>
      <c r="JI191" s="2">
        <f t="shared" si="255"/>
        <v>1.4462867232450001</v>
      </c>
      <c r="JJ191" s="43">
        <f>JI191*'DEPRECATED - DT-Prelim Calcs'!$C$21/JD$2/'DEPRECATED - DT-Prelim Calcs'!$C$19/'DEPRECATED - DT-Prelim Calcs'!$C$18*3.39*'DEPRECATED - DT-Prelim Calcs'!$C$20</f>
        <v>29.053734754561201</v>
      </c>
      <c r="JK191" s="36">
        <f t="shared" si="256"/>
        <v>0</v>
      </c>
      <c r="JL191" s="43">
        <f>JJ190*'DEPRECATED - DT-Prelim Calcs'!$C$11+JL190</f>
        <v>-312.24927108105214</v>
      </c>
      <c r="JM191" s="43">
        <f>JM190+0.5*JJ191*'DEPRECATED - DT-Prelim Calcs'!$C$11^2+JL191*'DEPRECATED - DT-Prelim Calcs'!$C$11</f>
        <v>-277981.04369446321</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103.33333333333333</v>
      </c>
      <c r="JR191" s="49">
        <f>JR190+'DEPRECATED - DT-Prelim Calcs'!$C$11</f>
        <v>748</v>
      </c>
      <c r="JS191" s="2">
        <f>KC191/'Drive Train'!$F$35</f>
        <v>0.77419354838709686</v>
      </c>
      <c r="JT191" s="36">
        <f>KA191*12*60/(PI() * 'Drive Train'!$F$15)/JS$2*JS191</f>
        <v>-128499.50533289841</v>
      </c>
      <c r="JU191" s="2">
        <f>('DEPRECATED - DT-Prelim Calcs'!$C$6*JS191-JT191)/('DEPRECATED - DT-Prelim Calcs'!$C$6*JS191)*'DEPRECATED - DT-Prelim Calcs'!$C$7*JS191</f>
        <v>98.092202853423501</v>
      </c>
      <c r="JV191" s="43">
        <f>JU191/'DEPRECATED - DT-Prelim Calcs'!$C$7*('DEPRECATED - DT-Prelim Calcs'!$C$8-'DEPRECATED - DT-Prelim Calcs'!$C$9)+'DEPRECATED - DT-Prelim Calcs'!$C$9</f>
        <v>5345.3289614178475</v>
      </c>
      <c r="JW191" s="43">
        <f t="shared" si="204"/>
        <v>49.999999999999993</v>
      </c>
      <c r="JX191" s="2">
        <f t="shared" si="257"/>
        <v>1.4462867232450001</v>
      </c>
      <c r="JY191" s="43">
        <f>JX191*'DEPRECATED - DT-Prelim Calcs'!$C$21/JS$2/'DEPRECATED - DT-Prelim Calcs'!$C$19/'DEPRECATED - DT-Prelim Calcs'!$C$18*3.39*'DEPRECATED - DT-Prelim Calcs'!$C$20</f>
        <v>29.053734754561201</v>
      </c>
      <c r="JZ191" s="36">
        <f t="shared" si="258"/>
        <v>0</v>
      </c>
      <c r="KA191" s="43">
        <f>JY190*'DEPRECATED - DT-Prelim Calcs'!$C$11+KA190</f>
        <v>-482.81196605927613</v>
      </c>
      <c r="KB191" s="43">
        <f>KB190+0.5*JY191*'DEPRECATED - DT-Prelim Calcs'!$C$11^2+KA191*'DEPRECATED - DT-Prelim Calcs'!$C$11</f>
        <v>-306381.79458671616</v>
      </c>
      <c r="KC191" s="43">
        <f>MIN('Drive Train'!$F$35-JW190*'DEPRECATED - DT-Prelim Calcs'!$C$21*'Drive Train'!$F$39,KC190+JW$2)</f>
        <v>9.6000000000000014</v>
      </c>
      <c r="KD191" s="43">
        <f>'Drive Train'!$F$35-JW191*'DEPRECATED - DT-Prelim Calcs'!$C$21*'Drive Train'!$F$39</f>
        <v>9.6000000000000014</v>
      </c>
      <c r="KE191" s="1">
        <f>IF(KB191&gt;='Drive Train'!$F$29,1,0)</f>
        <v>0</v>
      </c>
      <c r="KF191" s="43">
        <f>MIN(JV191,'DEPRECATED - DT-Prelim Calcs'!$C$10)*'DEPRECATED - DT-Prelim Calcs'!$C$11*1000/60/60</f>
        <v>103.33333333333333</v>
      </c>
      <c r="KG191" s="49">
        <f>KG190+'DEPRECATED - DT-Prelim Calcs'!$C$11</f>
        <v>748</v>
      </c>
      <c r="KH191" s="2">
        <f>KR191/'Drive Train'!$F$35</f>
        <v>0.75913978494623657</v>
      </c>
      <c r="KI191" s="36">
        <f>KP191*12*60/(PI() * 'Drive Train'!$F$15)/KH$2*KH191</f>
        <v>-12832.907740214536</v>
      </c>
      <c r="KJ191" s="2">
        <f>('DEPRECATED - DT-Prelim Calcs'!$C$6*KH191-KI191)/('DEPRECATED - DT-Prelim Calcs'!$C$6*KH191)*'DEPRECATED - DT-Prelim Calcs'!$C$7*KH191</f>
        <v>12.993960779737376</v>
      </c>
      <c r="KK191" s="43">
        <f>KJ191/'DEPRECATED - DT-Prelim Calcs'!$C$7*('DEPRECATED - DT-Prelim Calcs'!$C$8-'DEPRECATED - DT-Prelim Calcs'!$C$9)+'DEPRECATED - DT-Prelim Calcs'!$C$9</f>
        <v>709.37995292599135</v>
      </c>
      <c r="KL191" s="43">
        <f t="shared" si="205"/>
        <v>53.333333333333329</v>
      </c>
      <c r="KM191" s="2">
        <f t="shared" si="259"/>
        <v>1.4462867232450001</v>
      </c>
      <c r="KN191" s="43">
        <f>KM191*'DEPRECATED - DT-Prelim Calcs'!$C$21/KH$2/'DEPRECATED - DT-Prelim Calcs'!$C$19/'DEPRECATED - DT-Prelim Calcs'!$C$18*3.39*'DEPRECATED - DT-Prelim Calcs'!$C$20</f>
        <v>29.053734754561201</v>
      </c>
      <c r="KO191" s="36">
        <f t="shared" si="260"/>
        <v>0</v>
      </c>
      <c r="KP191" s="43">
        <f>KN190*'DEPRECATED - DT-Prelim Calcs'!$C$11+KP190</f>
        <v>-49.173309297547249</v>
      </c>
      <c r="KQ191" s="43">
        <f>KQ190+0.5*KN191*'DEPRECATED - DT-Prelim Calcs'!$C$11^2+KP191*'DEPRECATED - DT-Prelim Calcs'!$C$11</f>
        <v>-309490.63011721184</v>
      </c>
      <c r="KR191" s="43">
        <f>MIN('Drive Train'!$F$35-KL190*'DEPRECATED - DT-Prelim Calcs'!$C$21*'Drive Train'!$F$39,KR190+KL$2)</f>
        <v>9.413333333333334</v>
      </c>
      <c r="KS191" s="43">
        <f>'Drive Train'!$F$35-KL191*'DEPRECATED - DT-Prelim Calcs'!$C$21*'Drive Train'!$F$39</f>
        <v>9.413333333333334</v>
      </c>
      <c r="KT191" s="1">
        <f>IF(KQ191&gt;='Drive Train'!$F$29,1,0)</f>
        <v>0</v>
      </c>
      <c r="KU191" s="43">
        <f>MIN(KK191,'DEPRECATED - DT-Prelim Calcs'!$C$10)*'DEPRECATED - DT-Prelim Calcs'!$C$11*1000/60/60</f>
        <v>103.33333333333333</v>
      </c>
      <c r="KV191" s="49">
        <f>KV190+'DEPRECATED - DT-Prelim Calcs'!$C$11</f>
        <v>748</v>
      </c>
      <c r="KW191" s="2">
        <f>LG191/'Drive Train'!$F$35</f>
        <v>0.74408602150537628</v>
      </c>
      <c r="KX191" s="36">
        <f>LE191*12*60/(PI() * 'Drive Train'!$F$15)/KW$2*KW191</f>
        <v>-12426.274752156056</v>
      </c>
      <c r="KY191" s="2">
        <f>('DEPRECATED - DT-Prelim Calcs'!$C$6*KW191-KX191)/('DEPRECATED - DT-Prelim Calcs'!$C$6*KW191)*'DEPRECATED - DT-Prelim Calcs'!$C$7*KW191</f>
        <v>12.624438768072112</v>
      </c>
      <c r="KZ191" s="43">
        <f>KY191/'DEPRECATED - DT-Prelim Calcs'!$C$7*('DEPRECATED - DT-Prelim Calcs'!$C$8-'DEPRECATED - DT-Prelim Calcs'!$C$9)+'DEPRECATED - DT-Prelim Calcs'!$C$9</f>
        <v>689.24927617109267</v>
      </c>
      <c r="LA191" s="43">
        <f t="shared" si="206"/>
        <v>56.666666666666664</v>
      </c>
      <c r="LB191" s="2">
        <f t="shared" si="261"/>
        <v>1.4462867232450001</v>
      </c>
      <c r="LC191" s="43">
        <f>LB191*'DEPRECATED - DT-Prelim Calcs'!$C$21/KW$2/'DEPRECATED - DT-Prelim Calcs'!$C$19/'DEPRECATED - DT-Prelim Calcs'!$C$18*3.39*'DEPRECATED - DT-Prelim Calcs'!$C$20</f>
        <v>29.053734754561201</v>
      </c>
      <c r="LD191" s="36">
        <f t="shared" si="262"/>
        <v>0</v>
      </c>
      <c r="LE191" s="43">
        <f>LC190*'DEPRECATED - DT-Prelim Calcs'!$C$11+LE190</f>
        <v>-48.578480156499509</v>
      </c>
      <c r="LF191" s="43">
        <f>LF190+0.5*LC191*'DEPRECATED - DT-Prelim Calcs'!$C$11^2+LE191*'DEPRECATED - DT-Prelim Calcs'!$C$11</f>
        <v>-345100.26916958188</v>
      </c>
      <c r="LG191" s="43">
        <f>MIN('Drive Train'!$F$35-LA190*'DEPRECATED - DT-Prelim Calcs'!$C$21*'Drive Train'!$F$39,LG190+LA$2)</f>
        <v>9.2266666666666666</v>
      </c>
      <c r="LH191" s="43">
        <f>'Drive Train'!$F$35-LA191*'DEPRECATED - DT-Prelim Calcs'!$C$21*'Drive Train'!$F$39</f>
        <v>9.2266666666666666</v>
      </c>
      <c r="LI191" s="1">
        <f>IF(LF191&gt;='Drive Train'!$F$29,1,0)</f>
        <v>0</v>
      </c>
      <c r="LJ191" s="43">
        <f>MIN(KZ191,'DEPRECATED - DT-Prelim Calcs'!$C$10)*'DEPRECATED - DT-Prelim Calcs'!$C$11*1000/60/60</f>
        <v>103.33333333333333</v>
      </c>
      <c r="LK191" s="49">
        <f>LK190+'DEPRECATED - DT-Prelim Calcs'!$C$11</f>
        <v>748</v>
      </c>
      <c r="LL191" s="2">
        <f>LV191/'Drive Train'!$F$35</f>
        <v>1.2775084887681465</v>
      </c>
      <c r="LM191" s="36">
        <f>LT191*12*60/(PI() * 'Drive Train'!$F$15)/LL$2*LL191</f>
        <v>-53402.518769428105</v>
      </c>
      <c r="LN191" s="2">
        <f>('DEPRECATED - DT-Prelim Calcs'!$C$6*LL191-LM191)/('DEPRECATED - DT-Prelim Calcs'!$C$6*LL191)*'DEPRECATED - DT-Prelim Calcs'!$C$7*LL191</f>
        <v>45.248225318375553</v>
      </c>
      <c r="LO191" s="43">
        <f>LN191/'DEPRECATED - DT-Prelim Calcs'!$C$7*('DEPRECATED - DT-Prelim Calcs'!$C$8-'DEPRECATED - DT-Prelim Calcs'!$C$9)+'DEPRECATED - DT-Prelim Calcs'!$C$9</f>
        <v>2466.515259881653</v>
      </c>
      <c r="LP191" s="43">
        <f t="shared" si="207"/>
        <v>60</v>
      </c>
      <c r="LQ191" s="2">
        <f t="shared" si="263"/>
        <v>1.4462867232450001</v>
      </c>
      <c r="LR191" s="43">
        <f>LQ191*'DEPRECATED - DT-Prelim Calcs'!$C$21/LL$2/'DEPRECATED - DT-Prelim Calcs'!$C$19/'DEPRECATED - DT-Prelim Calcs'!$C$18*3.39*'DEPRECATED - DT-Prelim Calcs'!$C$20</f>
        <v>29.053734754561201</v>
      </c>
      <c r="LS191" s="36">
        <f t="shared" si="264"/>
        <v>0</v>
      </c>
      <c r="LT191" s="43">
        <f>LR190*'DEPRECATED - DT-Prelim Calcs'!$C$11+LT190</f>
        <v>-121.59733700130266</v>
      </c>
      <c r="LU191" s="43">
        <f>LU190+0.5*LR191*'DEPRECATED - DT-Prelim Calcs'!$C$11^2+LT191*'DEPRECATED - DT-Prelim Calcs'!$C$11</f>
        <v>-319448.23827475065</v>
      </c>
      <c r="LV191" s="43">
        <f>MIN('Drive Train'!$F$35-LP190*'DEPRECATED - DT-Prelim Calcs'!$C$21*'Drive Train'!$F$39,LV190+LP$2)</f>
        <v>15.841105260725016</v>
      </c>
      <c r="LW191" s="43">
        <f>'Drive Train'!$F$35-LP191*'DEPRECATED - DT-Prelim Calcs'!$C$21*'Drive Train'!$F$39</f>
        <v>9.0400000000000009</v>
      </c>
      <c r="LX191" s="1">
        <f>IF(LU191&gt;='Drive Train'!$F$29,1,0)</f>
        <v>0</v>
      </c>
      <c r="LY191" s="43">
        <f>MIN(LO191,'DEPRECATED - DT-Prelim Calcs'!$C$10)*'DEPRECATED - DT-Prelim Calcs'!$C$11*1000/60/60</f>
        <v>103.33333333333333</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1"/>
        <v>0</v>
      </c>
      <c r="X192" s="2">
        <f>MAX(MIN(IF(AND(AI191=1,AG192&lt;0),-1,1)*(W192-$C$9)/($C$8-$C$9)*$C$7-$C$29*AE192/T$2 -  AI191*$C$29/2,X$2),MAX(X$4:X191)*-1)</f>
        <v>-0.27672021620693066</v>
      </c>
      <c r="Y192" s="43">
        <f t="shared" si="182"/>
        <v>0</v>
      </c>
      <c r="Z192" s="43">
        <f t="shared" si="183"/>
        <v>0</v>
      </c>
      <c r="AA192" s="43">
        <f t="shared" si="184"/>
        <v>0</v>
      </c>
      <c r="AB192" s="43" t="e">
        <f t="shared" si="185"/>
        <v>#N/A</v>
      </c>
      <c r="AC192" s="36">
        <f t="shared" si="208"/>
        <v>1</v>
      </c>
      <c r="AD192" s="1">
        <f t="shared" si="186"/>
        <v>1</v>
      </c>
      <c r="AE192" s="43">
        <f t="shared" si="187"/>
        <v>0</v>
      </c>
      <c r="AF192" s="43" t="e">
        <f t="shared" si="188"/>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889.49632897085212</v>
      </c>
      <c r="AK192" s="43">
        <f t="shared" si="265"/>
        <v>0</v>
      </c>
      <c r="AL192" s="49">
        <f>AL191+'DEPRECATED - DT-Prelim Calcs'!$C$11</f>
        <v>752</v>
      </c>
      <c r="AM192" s="2">
        <f>AW192/'Drive Train'!$F$35</f>
        <v>0.83555410392524154</v>
      </c>
      <c r="AN192" s="36">
        <f>AU192*12*60/(PI() * 'Drive Train'!$F$15)/AM$2*AM192</f>
        <v>5775.8344915563766</v>
      </c>
      <c r="AO192" s="2">
        <f>('DEPRECATED - DT-Prelim Calcs'!$C$6*AM192-AN192)/('DEPRECATED - DT-Prelim Calcs'!$C$6*AM192)*'DEPRECATED - DT-Prelim Calcs'!$C$7*AM192</f>
        <v>-0.3271233161328439</v>
      </c>
      <c r="AP192" s="43">
        <f>AO192/'DEPRECATED - DT-Prelim Calcs'!$C$7*('DEPRECATED - DT-Prelim Calcs'!$C$8-'DEPRECATED - DT-Prelim Calcs'!$C$9)+'DEPRECATED - DT-Prelim Calcs'!$C$9</f>
        <v>-16.320897072908657</v>
      </c>
      <c r="AQ192" s="43">
        <f t="shared" si="189"/>
        <v>-16.320897072908657</v>
      </c>
      <c r="AR192" s="2">
        <f t="shared" si="209"/>
        <v>-0.86709758612648669</v>
      </c>
      <c r="AS192" s="43">
        <f>AR192*'DEPRECATED - DT-Prelim Calcs'!$C$21/AM$2/'DEPRECATED - DT-Prelim Calcs'!$C$19/'DEPRECATED - DT-Prelim Calcs'!$C$18*3.39*'DEPRECATED - DT-Prelim Calcs'!$C$20</f>
        <v>-8.7093461029344077</v>
      </c>
      <c r="AT192" s="36">
        <f t="shared" si="210"/>
        <v>1</v>
      </c>
      <c r="AU192" s="43">
        <f>AS191*'DEPRECATED - DT-Prelim Calcs'!$C$11+AU191</f>
        <v>40.215759599664331</v>
      </c>
      <c r="AV192" s="43">
        <f>AV191+0.5*AS192*'DEPRECATED - DT-Prelim Calcs'!$C$11^2+AU192*'DEPRECATED - DT-Prelim Calcs'!$C$11</f>
        <v>11149.63475486413</v>
      </c>
      <c r="AW192" s="43">
        <f>MIN('Drive Train'!$F$35-AQ191*'DEPRECATED - DT-Prelim Calcs'!$C$21*'Drive Train'!$F$39,AW191+AQ$2)</f>
        <v>10.360870888672995</v>
      </c>
      <c r="AX192" s="43">
        <f>'Drive Train'!$F$35-AQ192*'DEPRECATED - DT-Prelim Calcs'!$C$21*'Drive Train'!$F$39</f>
        <v>13.313970236082886</v>
      </c>
      <c r="AY192" s="1">
        <f>IF(AV192&gt;='Drive Train'!$F$29,1,0)</f>
        <v>1</v>
      </c>
      <c r="AZ192" s="43">
        <f t="shared" si="211"/>
        <v>-18.134330081009622</v>
      </c>
      <c r="BA192" s="49">
        <f>BA191+'DEPRECATED - DT-Prelim Calcs'!$C$11</f>
        <v>752</v>
      </c>
      <c r="BB192" s="2">
        <f>BL192/'Drive Train'!$F$35</f>
        <v>0.57999999999999996</v>
      </c>
      <c r="BC192" s="36">
        <f>BJ192*12*60/(PI() * 'Drive Train'!$F$15)/BB$2*BB192</f>
        <v>-47579.20830447835</v>
      </c>
      <c r="BD192" s="2">
        <f>('DEPRECATED - DT-Prelim Calcs'!$C$6*BB192-BC192)/('DEPRECATED - DT-Prelim Calcs'!$C$6*BB192)*'DEPRECATED - DT-Prelim Calcs'!$C$7*BB192</f>
        <v>37.696138393104</v>
      </c>
      <c r="BE192" s="43">
        <f>BD192/'DEPRECATED - DT-Prelim Calcs'!$C$7*('DEPRECATED - DT-Prelim Calcs'!$C$8-'DEPRECATED - DT-Prelim Calcs'!$C$9)+'DEPRECATED - DT-Prelim Calcs'!$C$9</f>
        <v>2055.0955990273069</v>
      </c>
      <c r="BF192" s="43">
        <f t="shared" si="190"/>
        <v>93</v>
      </c>
      <c r="BG192" s="2">
        <f t="shared" si="212"/>
        <v>2.0025508475699998</v>
      </c>
      <c r="BH192" s="43">
        <f>BG192*'DEPRECATED - DT-Prelim Calcs'!$C$21/BB$2/'DEPRECATED - DT-Prelim Calcs'!$C$19/'DEPRECATED - DT-Prelim Calcs'!$C$18*3.39*'DEPRECATED - DT-Prelim Calcs'!$C$20</f>
        <v>29.053734754561201</v>
      </c>
      <c r="BI192" s="36">
        <f t="shared" si="213"/>
        <v>0</v>
      </c>
      <c r="BJ192" s="43">
        <f>BH191*'DEPRECATED - DT-Prelim Calcs'!$C$11+BJ191</f>
        <v>-330.40338477667484</v>
      </c>
      <c r="BK192" s="43">
        <f>BK191+0.5*BH192*'DEPRECATED - DT-Prelim Calcs'!$C$11^2+BJ192*'DEPRECATED - DT-Prelim Calcs'!$C$11</f>
        <v>-95434.464373410941</v>
      </c>
      <c r="BL192" s="43">
        <f>MIN('Drive Train'!$F$35-BF191*'DEPRECATED - DT-Prelim Calcs'!$C$21*'Drive Train'!$F$39,BL191+BF$2)</f>
        <v>7.1920000000000002</v>
      </c>
      <c r="BM192" s="43">
        <f>'Drive Train'!$F$35-BF192*'DEPRECATED - DT-Prelim Calcs'!$C$21*'Drive Train'!$F$39</f>
        <v>7.1920000000000002</v>
      </c>
      <c r="BN192" s="1">
        <f>IF(BK192&gt;='Drive Train'!$F$29,1,0)</f>
        <v>0</v>
      </c>
      <c r="BO192" s="43">
        <f t="shared" si="214"/>
        <v>103.33333333333333</v>
      </c>
      <c r="BP192" s="49">
        <f>BP191+'DEPRECATED - DT-Prelim Calcs'!$C$11</f>
        <v>752</v>
      </c>
      <c r="BQ192" s="2">
        <f>CA192/'Drive Train'!$F$35</f>
        <v>0.57999999999999996</v>
      </c>
      <c r="BR192" s="36">
        <f>BY192*12*60/(PI() * 'Drive Train'!$F$15)/BQ$2*BQ192</f>
        <v>-15824.347084618783</v>
      </c>
      <c r="BS192" s="2">
        <f>('DEPRECATED - DT-Prelim Calcs'!$C$6*BQ192-BR192)/('DEPRECATED - DT-Prelim Calcs'!$C$6*BQ192)*'DEPRECATED - DT-Prelim Calcs'!$C$7*BQ192</f>
        <v>14.352831320824782</v>
      </c>
      <c r="BT192" s="43">
        <f>BS192/'DEPRECATED - DT-Prelim Calcs'!$C$7*('DEPRECATED - DT-Prelim Calcs'!$C$8-'DEPRECATED - DT-Prelim Calcs'!$C$9)+'DEPRECATED - DT-Prelim Calcs'!$C$9</f>
        <v>783.40797494045444</v>
      </c>
      <c r="BU192" s="43">
        <f t="shared" si="191"/>
        <v>93</v>
      </c>
      <c r="BV192" s="2">
        <f t="shared" si="215"/>
        <v>1.5313624128476471</v>
      </c>
      <c r="BW192" s="43">
        <f>BV192*'DEPRECATED - DT-Prelim Calcs'!$C$21/BQ$2/'DEPRECATED - DT-Prelim Calcs'!$C$19/'DEPRECATED - DT-Prelim Calcs'!$C$18*3.39*'DEPRECATED - DT-Prelim Calcs'!$C$20</f>
        <v>29.053734754561201</v>
      </c>
      <c r="BX192" s="36">
        <f t="shared" si="216"/>
        <v>0</v>
      </c>
      <c r="BY192" s="43">
        <f>BW191*'DEPRECATED - DT-Prelim Calcs'!$C$11+BY191</f>
        <v>-84.032543186094372</v>
      </c>
      <c r="BZ192" s="43">
        <f>BZ191+0.5*BW192*'DEPRECATED - DT-Prelim Calcs'!$C$11^2+BY192*'DEPRECATED - DT-Prelim Calcs'!$C$11</f>
        <v>-245545.99007871319</v>
      </c>
      <c r="CA192" s="43">
        <f>MIN('Drive Train'!$F$35-BU191*'DEPRECATED - DT-Prelim Calcs'!$C$21*'Drive Train'!$F$39,CA191+BU$2)</f>
        <v>7.1920000000000002</v>
      </c>
      <c r="CB192" s="43">
        <f>'Drive Train'!$F$35-BU192*'DEPRECATED - DT-Prelim Calcs'!$C$21*'Drive Train'!$F$39</f>
        <v>7.1920000000000002</v>
      </c>
      <c r="CC192" s="1">
        <f>IF(BZ192&gt;='Drive Train'!$F$29,1,0)</f>
        <v>0</v>
      </c>
      <c r="CD192" s="43">
        <f t="shared" si="217"/>
        <v>103.33333333333333</v>
      </c>
      <c r="CE192" s="49">
        <f>CE191+'DEPRECATED - DT-Prelim Calcs'!$C$11</f>
        <v>752</v>
      </c>
      <c r="CF192" s="2">
        <f>CP192/'Drive Train'!$F$35</f>
        <v>0.57999999999999996</v>
      </c>
      <c r="CG192" s="36">
        <f>CN192*12*60/(PI() * 'Drive Train'!$F$15)/CF$2*CF192</f>
        <v>-268808.7528973411</v>
      </c>
      <c r="CH192" s="2">
        <f>('DEPRECATED - DT-Prelim Calcs'!$C$6*CF192-CG192)/('DEPRECATED - DT-Prelim Calcs'!$C$6*CF192)*'DEPRECATED - DT-Prelim Calcs'!$C$7*CF192</f>
        <v>200.32412650290439</v>
      </c>
      <c r="CI192" s="43">
        <f>CH192/'DEPRECATED - DT-Prelim Calcs'!$C$7*('DEPRECATED - DT-Prelim Calcs'!$C$8-'DEPRECATED - DT-Prelim Calcs'!$C$9)+'DEPRECATED - DT-Prelim Calcs'!$C$9</f>
        <v>10914.680025904492</v>
      </c>
      <c r="CJ192" s="43">
        <f t="shared" si="192"/>
        <v>93</v>
      </c>
      <c r="CK192" s="2">
        <f t="shared" si="218"/>
        <v>1.2396743342100003</v>
      </c>
      <c r="CL192" s="43">
        <f>CK192*'DEPRECATED - DT-Prelim Calcs'!$C$21/CF$2/'DEPRECATED - DT-Prelim Calcs'!$C$19/'DEPRECATED - DT-Prelim Calcs'!$C$18*3.39*'DEPRECATED - DT-Prelim Calcs'!$C$20</f>
        <v>29.053734754561205</v>
      </c>
      <c r="CM192" s="36">
        <f t="shared" si="219"/>
        <v>0</v>
      </c>
      <c r="CN192" s="43">
        <f>CL191*'DEPRECATED - DT-Prelim Calcs'!$C$11+CN191</f>
        <v>-1155.5659596646428</v>
      </c>
      <c r="CO192" s="43">
        <f>CO191+0.5*CL192*'DEPRECATED - DT-Prelim Calcs'!$C$11^2+CN192*'DEPRECATED - DT-Prelim Calcs'!$C$11</f>
        <v>-452995.75685750466</v>
      </c>
      <c r="CP192" s="43">
        <f>MIN('Drive Train'!$F$35-CJ191*'DEPRECATED - DT-Prelim Calcs'!$C$21*'Drive Train'!$F$39,CP191+CJ$2)</f>
        <v>7.1920000000000002</v>
      </c>
      <c r="CQ192" s="43">
        <f>'Drive Train'!$F$35-CJ192*'DEPRECATED - DT-Prelim Calcs'!$C$21*'Drive Train'!$F$39</f>
        <v>7.1920000000000002</v>
      </c>
      <c r="CR192" s="1">
        <f>IF(CO192&gt;='Drive Train'!$F$29,1,0)</f>
        <v>0</v>
      </c>
      <c r="CS192" s="43">
        <f t="shared" si="220"/>
        <v>103.33333333333333</v>
      </c>
      <c r="CT192" s="49">
        <f>CT191+'DEPRECATED - DT-Prelim Calcs'!$C$11</f>
        <v>752</v>
      </c>
      <c r="CU192" s="2">
        <f>DE192/'Drive Train'!$F$35</f>
        <v>0.57999999999999996</v>
      </c>
      <c r="CV192" s="36">
        <f>DC192*12*60/(PI() * 'Drive Train'!$F$15)/CU$2*CU192</f>
        <v>-547291.69437542965</v>
      </c>
      <c r="CW192" s="2">
        <f>('DEPRECATED - DT-Prelim Calcs'!$C$6*CU192-CV192)/('DEPRECATED - DT-Prelim Calcs'!$C$6*CU192)*'DEPRECATED - DT-Prelim Calcs'!$C$7*CU192</f>
        <v>405.03964304400711</v>
      </c>
      <c r="CX192" s="43">
        <f>CW192/'DEPRECATED - DT-Prelim Calcs'!$C$7*('DEPRECATED - DT-Prelim Calcs'!$C$8-'DEPRECATED - DT-Prelim Calcs'!$C$9)+'DEPRECATED - DT-Prelim Calcs'!$C$9</f>
        <v>22067.092494188444</v>
      </c>
      <c r="CY192" s="43">
        <f t="shared" si="193"/>
        <v>93</v>
      </c>
      <c r="CZ192" s="2">
        <f t="shared" si="221"/>
        <v>1.0413264407364002</v>
      </c>
      <c r="DA192" s="43">
        <f>CZ192*'DEPRECATED - DT-Prelim Calcs'!$C$21/CU$2/'DEPRECATED - DT-Prelim Calcs'!$C$19/'DEPRECATED - DT-Prelim Calcs'!$C$18*3.39*'DEPRECATED - DT-Prelim Calcs'!$C$20</f>
        <v>29.053734754561201</v>
      </c>
      <c r="DB192" s="36">
        <f t="shared" si="222"/>
        <v>0</v>
      </c>
      <c r="DC192" s="43">
        <f>DA191*'DEPRECATED - DT-Prelim Calcs'!$C$11+DC191</f>
        <v>-1976.2845591040923</v>
      </c>
      <c r="DD192" s="43">
        <f>DD191+0.5*DA192*'DEPRECATED - DT-Prelim Calcs'!$C$11^2+DC192*'DEPRECATED - DT-Prelim Calcs'!$C$11</f>
        <v>-767332.46079733258</v>
      </c>
      <c r="DE192" s="43">
        <f>MIN('Drive Train'!$F$35-CY191*'DEPRECATED - DT-Prelim Calcs'!$C$21*'Drive Train'!$F$39,DE191+CY$2)</f>
        <v>7.1920000000000002</v>
      </c>
      <c r="DF192" s="43">
        <f>'Drive Train'!$F$35-CY192*'DEPRECATED - DT-Prelim Calcs'!$C$21*'Drive Train'!$F$39</f>
        <v>7.1920000000000002</v>
      </c>
      <c r="DG192" s="1">
        <f>IF(DD192&gt;='Drive Train'!$F$29,1,0)</f>
        <v>0</v>
      </c>
      <c r="DH192" s="43">
        <f t="shared" si="223"/>
        <v>103.33333333333333</v>
      </c>
      <c r="DI192" s="49">
        <f>DI191+'DEPRECATED - DT-Prelim Calcs'!$C$11</f>
        <v>752</v>
      </c>
      <c r="DJ192" s="2">
        <f>DT192/'Drive Train'!$F$35</f>
        <v>0.57999999999999996</v>
      </c>
      <c r="DK192" s="36">
        <f>DR192*12*60/(PI() * 'Drive Train'!$F$15)/DJ$2*DJ192</f>
        <v>-418068.22135044198</v>
      </c>
      <c r="DL192" s="2">
        <f>('DEPRECATED - DT-Prelim Calcs'!$C$6*DJ192-DK192)/('DEPRECATED - DT-Prelim Calcs'!$C$6*DJ192)*'DEPRECATED - DT-Prelim Calcs'!$C$7*DJ192</f>
        <v>310.04621224664157</v>
      </c>
      <c r="DM192" s="43">
        <f>DL192/'DEPRECATED - DT-Prelim Calcs'!$C$7*('DEPRECATED - DT-Prelim Calcs'!$C$8-'DEPRECATED - DT-Prelim Calcs'!$C$9)+'DEPRECATED - DT-Prelim Calcs'!$C$9</f>
        <v>16892.077234331966</v>
      </c>
      <c r="DN192" s="43">
        <f t="shared" si="194"/>
        <v>93</v>
      </c>
      <c r="DO192" s="2">
        <f t="shared" si="224"/>
        <v>0.89769520753137932</v>
      </c>
      <c r="DP192" s="43">
        <f>DO192*'DEPRECATED - DT-Prelim Calcs'!$C$21/DJ$2/'DEPRECATED - DT-Prelim Calcs'!$C$19/'DEPRECATED - DT-Prelim Calcs'!$C$18*3.39*'DEPRECATED - DT-Prelim Calcs'!$C$20</f>
        <v>29.053734754561201</v>
      </c>
      <c r="DQ192" s="36">
        <f t="shared" si="225"/>
        <v>0</v>
      </c>
      <c r="DR192" s="43">
        <f>DP191*'DEPRECATED - DT-Prelim Calcs'!$C$11+DR191</f>
        <v>-1301.4269251822238</v>
      </c>
      <c r="DS192" s="43">
        <f>DS191+0.5*DP192*'DEPRECATED - DT-Prelim Calcs'!$C$11^2+DR192*'DEPRECATED - DT-Prelim Calcs'!$C$11</f>
        <v>-1223180.5932393321</v>
      </c>
      <c r="DT192" s="43">
        <f>MIN('Drive Train'!$F$35-DN191*'DEPRECATED - DT-Prelim Calcs'!$C$21*'Drive Train'!$F$39,DT191+DN$2)</f>
        <v>7.1920000000000002</v>
      </c>
      <c r="DU192" s="43">
        <f>'Drive Train'!$F$35-DN192*'DEPRECATED - DT-Prelim Calcs'!$C$21*'Drive Train'!$F$39</f>
        <v>7.1920000000000002</v>
      </c>
      <c r="DV192" s="1">
        <f>IF(DS192&gt;='Drive Train'!$F$29,1,0)</f>
        <v>0</v>
      </c>
      <c r="DW192" s="43">
        <f t="shared" si="226"/>
        <v>103.33333333333333</v>
      </c>
      <c r="DX192" s="49">
        <f>DX191+'DEPRECATED - DT-Prelim Calcs'!$C$11</f>
        <v>752</v>
      </c>
      <c r="DY192" s="2">
        <f>EI192/'Drive Train'!$F$35</f>
        <v>0.57999999999999996</v>
      </c>
      <c r="DZ192" s="36">
        <f>EG192*12*60/(PI() * 'Drive Train'!$F$15)/DY$2*DY192</f>
        <v>-677549.00904560962</v>
      </c>
      <c r="EA192" s="2">
        <f>('DEPRECATED - DT-Prelim Calcs'!$C$6*DY192-DZ192)/('DEPRECATED - DT-Prelim Calcs'!$C$6*DY192)*'DEPRECATED - DT-Prelim Calcs'!$C$7*DY192</f>
        <v>500.79306088149053</v>
      </c>
      <c r="EB192" s="43">
        <f>EA192/'DEPRECATED - DT-Prelim Calcs'!$C$7*('DEPRECATED - DT-Prelim Calcs'!$C$8-'DEPRECATED - DT-Prelim Calcs'!$C$9)+'DEPRECATED - DT-Prelim Calcs'!$C$9</f>
        <v>27283.510033096125</v>
      </c>
      <c r="EC192" s="43">
        <f t="shared" si="195"/>
        <v>93</v>
      </c>
      <c r="ED192" s="2">
        <f t="shared" si="227"/>
        <v>0.78888366722454539</v>
      </c>
      <c r="EE192" s="43">
        <f>ED192*'DEPRECATED - DT-Prelim Calcs'!$C$21/DY$2/'DEPRECATED - DT-Prelim Calcs'!$C$19/'DEPRECATED - DT-Prelim Calcs'!$C$18*3.39*'DEPRECATED - DT-Prelim Calcs'!$C$20</f>
        <v>29.053734754561201</v>
      </c>
      <c r="EF192" s="36">
        <f t="shared" si="228"/>
        <v>0</v>
      </c>
      <c r="EG192" s="43">
        <f>EE191*'DEPRECATED - DT-Prelim Calcs'!$C$11+EG191</f>
        <v>-1853.5205409828732</v>
      </c>
      <c r="EH192" s="43">
        <f>EH191+0.5*EE192*'DEPRECATED - DT-Prelim Calcs'!$C$11^2+EG192*'DEPRECATED - DT-Prelim Calcs'!$C$11</f>
        <v>-1298246.1761451818</v>
      </c>
      <c r="EI192" s="43">
        <f>MIN('Drive Train'!$F$35-EC191*'DEPRECATED - DT-Prelim Calcs'!$C$21*'Drive Train'!$F$39,EI191+EC$2)</f>
        <v>7.1920000000000002</v>
      </c>
      <c r="EJ192" s="43">
        <f>'Drive Train'!$F$35-EC192*'DEPRECATED - DT-Prelim Calcs'!$C$21*'Drive Train'!$F$39</f>
        <v>7.1920000000000002</v>
      </c>
      <c r="EK192" s="1">
        <f>IF(EH192&gt;='Drive Train'!$F$29,1,0)</f>
        <v>0</v>
      </c>
      <c r="EL192" s="43">
        <f t="shared" si="229"/>
        <v>103.33333333333333</v>
      </c>
      <c r="EM192" s="49">
        <f>EM191+'DEPRECATED - DT-Prelim Calcs'!$C$11</f>
        <v>752</v>
      </c>
      <c r="EN192" s="2">
        <f>EX192/'Drive Train'!$F$35</f>
        <v>0.57999999999999996</v>
      </c>
      <c r="EO192" s="36">
        <f>EV192*12*60/(PI() * 'Drive Train'!$F$15)/EN$2*EN192</f>
        <v>-465349.14245463157</v>
      </c>
      <c r="EP192" s="2">
        <f>('DEPRECATED - DT-Prelim Calcs'!$C$6*EN192-EO192)/('DEPRECATED - DT-Prelim Calcs'!$C$6*EN192)*'DEPRECATED - DT-Prelim Calcs'!$C$7*EN192</f>
        <v>344.80287682009759</v>
      </c>
      <c r="EQ192" s="43">
        <f>EP192/'DEPRECATED - DT-Prelim Calcs'!$C$7*('DEPRECATED - DT-Prelim Calcs'!$C$8-'DEPRECATED - DT-Prelim Calcs'!$C$9)+'DEPRECATED - DT-Prelim Calcs'!$C$9</f>
        <v>18785.537319303825</v>
      </c>
      <c r="ER192" s="43">
        <f t="shared" si="196"/>
        <v>93</v>
      </c>
      <c r="ES192" s="2">
        <f t="shared" si="230"/>
        <v>0.7035989464435134</v>
      </c>
      <c r="ET192" s="43">
        <f>ES192*'DEPRECATED - DT-Prelim Calcs'!$C$21/EN$2/'DEPRECATED - DT-Prelim Calcs'!$C$19/'DEPRECATED - DT-Prelim Calcs'!$C$18*3.39*'DEPRECATED - DT-Prelim Calcs'!$C$20</f>
        <v>29.053734754561201</v>
      </c>
      <c r="EU192" s="36">
        <f t="shared" si="231"/>
        <v>0</v>
      </c>
      <c r="EV192" s="43">
        <f>ET191*'DEPRECATED - DT-Prelim Calcs'!$C$11+EV191</f>
        <v>-1135.3972097621781</v>
      </c>
      <c r="EW192" s="43">
        <f>EW191+0.5*ET192*'DEPRECATED - DT-Prelim Calcs'!$C$11^2+EV192*'DEPRECATED - DT-Prelim Calcs'!$C$11</f>
        <v>-2166428.3042582395</v>
      </c>
      <c r="EX192" s="43">
        <f>MIN('Drive Train'!$F$35-ER191*'DEPRECATED - DT-Prelim Calcs'!$C$21*'Drive Train'!$F$39,EX191+ER$2)</f>
        <v>7.1920000000000002</v>
      </c>
      <c r="EY192" s="43">
        <f>'Drive Train'!$F$35-ER192*'DEPRECATED - DT-Prelim Calcs'!$C$21*'Drive Train'!$F$39</f>
        <v>7.1920000000000002</v>
      </c>
      <c r="EZ192" s="1">
        <f>IF(EW192&gt;='Drive Train'!$F$29,1,0)</f>
        <v>0</v>
      </c>
      <c r="FA192" s="43">
        <f t="shared" si="232"/>
        <v>103.33333333333333</v>
      </c>
      <c r="FB192" s="49">
        <f>FB191+'DEPRECATED - DT-Prelim Calcs'!$C$11</f>
        <v>752</v>
      </c>
      <c r="FC192" s="2">
        <f>FM192/'Drive Train'!$F$35</f>
        <v>0.57999999999999996</v>
      </c>
      <c r="FD192" s="36">
        <f>FK192*12*60/(PI() * 'Drive Train'!$F$15)/FC$2*FC192</f>
        <v>-863945.79074091755</v>
      </c>
      <c r="FE192" s="2">
        <f>('DEPRECATED - DT-Prelim Calcs'!$C$6*FC192-FD192)/('DEPRECATED - DT-Prelim Calcs'!$C$6*FC192)*'DEPRECATED - DT-Prelim Calcs'!$C$7*FC192</f>
        <v>637.8151464850946</v>
      </c>
      <c r="FF192" s="43">
        <f>FE192/'DEPRECATED - DT-Prelim Calcs'!$C$7*('DEPRECATED - DT-Prelim Calcs'!$C$8-'DEPRECATED - DT-Prelim Calcs'!$C$9)+'DEPRECATED - DT-Prelim Calcs'!$C$9</f>
        <v>34748.146039859632</v>
      </c>
      <c r="FG192" s="43">
        <f t="shared" si="197"/>
        <v>93</v>
      </c>
      <c r="FH192" s="2">
        <f t="shared" si="233"/>
        <v>0.63495514679048781</v>
      </c>
      <c r="FI192" s="43">
        <f>FH192*'DEPRECATED - DT-Prelim Calcs'!$C$21/FC$2/'DEPRECATED - DT-Prelim Calcs'!$C$19/'DEPRECATED - DT-Prelim Calcs'!$C$18*3.39*'DEPRECATED - DT-Prelim Calcs'!$C$20</f>
        <v>29.053734754561205</v>
      </c>
      <c r="FJ192" s="36">
        <f t="shared" si="234"/>
        <v>0</v>
      </c>
      <c r="FK192" s="43">
        <f>FI191*'DEPRECATED - DT-Prelim Calcs'!$C$11+FK191</f>
        <v>-1902.2748453122313</v>
      </c>
      <c r="FL192" s="43">
        <f>FL191+0.5*FI192*'DEPRECATED - DT-Prelim Calcs'!$C$11^2+FK192*'DEPRECATED - DT-Prelim Calcs'!$C$11</f>
        <v>-2705777.85608412</v>
      </c>
      <c r="FM192" s="43">
        <f>MIN('Drive Train'!$F$35-FG191*'DEPRECATED - DT-Prelim Calcs'!$C$21*'Drive Train'!$F$39,FM191+FG$2)</f>
        <v>7.1920000000000002</v>
      </c>
      <c r="FN192" s="43">
        <f>'Drive Train'!$F$35-FG192*'DEPRECATED - DT-Prelim Calcs'!$C$21*'Drive Train'!$F$39</f>
        <v>7.1920000000000002</v>
      </c>
      <c r="FO192" s="1">
        <f>IF(FL192&gt;='Drive Train'!$F$29,1,0)</f>
        <v>0</v>
      </c>
      <c r="FP192" s="43">
        <f t="shared" si="235"/>
        <v>103.33333333333333</v>
      </c>
      <c r="FQ192" s="49">
        <f>FQ191+'DEPRECATED - DT-Prelim Calcs'!$C$11</f>
        <v>752</v>
      </c>
      <c r="FR192" s="2">
        <f>GB192/'Drive Train'!$F$35</f>
        <v>0.57999999999999996</v>
      </c>
      <c r="FS192" s="36">
        <f>FZ192*12*60/(PI() * 'Drive Train'!$F$15)/FR$2*FR192</f>
        <v>-4660003.4971508253</v>
      </c>
      <c r="FT192" s="2">
        <f>('DEPRECATED - DT-Prelim Calcs'!$C$6*FR192-FS192)/('DEPRECATED - DT-Prelim Calcs'!$C$6*FR192)*'DEPRECATED - DT-Prelim Calcs'!$C$7*FR192</f>
        <v>3428.334056056015</v>
      </c>
      <c r="FU192" s="43">
        <f>FT192/'DEPRECATED - DT-Prelim Calcs'!$C$7*('DEPRECATED - DT-Prelim Calcs'!$C$8-'DEPRECATED - DT-Prelim Calcs'!$C$9)+'DEPRECATED - DT-Prelim Calcs'!$C$9</f>
        <v>186768.95230752914</v>
      </c>
      <c r="FV192" s="43">
        <f t="shared" si="198"/>
        <v>93</v>
      </c>
      <c r="FW192" s="2">
        <f t="shared" si="236"/>
        <v>0.57851468929799987</v>
      </c>
      <c r="FX192" s="43">
        <f>FW192*'DEPRECATED - DT-Prelim Calcs'!$C$21/FR$2/'DEPRECATED - DT-Prelim Calcs'!$C$19/'DEPRECATED - DT-Prelim Calcs'!$C$18*3.39*'DEPRECATED - DT-Prelim Calcs'!$C$20</f>
        <v>29.053734754561201</v>
      </c>
      <c r="FY192" s="36">
        <f t="shared" si="237"/>
        <v>0</v>
      </c>
      <c r="FZ192" s="43">
        <f>FX191*'DEPRECATED - DT-Prelim Calcs'!$C$11+FZ191</f>
        <v>-9348.5522045669059</v>
      </c>
      <c r="GA192" s="43">
        <f>GA191+0.5*FX192*'DEPRECATED - DT-Prelim Calcs'!$C$11^2+FZ192*'DEPRECATED - DT-Prelim Calcs'!$C$11</f>
        <v>-2791327.2786113205</v>
      </c>
      <c r="GB192" s="43">
        <f>MIN('Drive Train'!$F$35-FV191*'DEPRECATED - DT-Prelim Calcs'!$C$21*'Drive Train'!$F$39,GB191+FV$2)</f>
        <v>7.1920000000000002</v>
      </c>
      <c r="GC192" s="43">
        <f>'Drive Train'!$F$35-FV192*'DEPRECATED - DT-Prelim Calcs'!$C$21*'Drive Train'!$F$39</f>
        <v>7.1920000000000002</v>
      </c>
      <c r="GD192" s="1">
        <f>IF(GA192&gt;='Drive Train'!$F$29,1,0)</f>
        <v>0</v>
      </c>
      <c r="GE192" s="43">
        <f t="shared" si="238"/>
        <v>103.33333333333333</v>
      </c>
      <c r="GF192" s="49">
        <f>GF191+'DEPRECATED - DT-Prelim Calcs'!$C$11</f>
        <v>752</v>
      </c>
      <c r="GG192" s="2">
        <f>GQ192/'Drive Train'!$F$35</f>
        <v>0.86451612903225805</v>
      </c>
      <c r="GH192" s="36">
        <f>GO192*12*60/(PI() * 'Drive Train'!$F$15)/GG$2*GG192</f>
        <v>-134051.3921735179</v>
      </c>
      <c r="GI192" s="2">
        <f>('DEPRECATED - DT-Prelim Calcs'!$C$6*GG192-GH192)/('DEPRECATED - DT-Prelim Calcs'!$C$6*GG192)*'DEPRECATED - DT-Prelim Calcs'!$C$7*GG192</f>
        <v>102.59706172569406</v>
      </c>
      <c r="GJ192" s="43">
        <f>GI192/'DEPRECATED - DT-Prelim Calcs'!$C$7*('DEPRECATED - DT-Prelim Calcs'!$C$8-'DEPRECATED - DT-Prelim Calcs'!$C$9)+'DEPRECATED - DT-Prelim Calcs'!$C$9</f>
        <v>5590.7429149072132</v>
      </c>
      <c r="GK192" s="43">
        <f t="shared" si="239"/>
        <v>29.999999999999982</v>
      </c>
      <c r="GL192" s="2">
        <f t="shared" si="240"/>
        <v>1.4462867232450001</v>
      </c>
      <c r="GM192" s="43">
        <f>GL192*'DEPRECATED - DT-Prelim Calcs'!$C$21/GG$2/'DEPRECATED - DT-Prelim Calcs'!$C$19/'DEPRECATED - DT-Prelim Calcs'!$C$18*3.39*'DEPRECATED - DT-Prelim Calcs'!$C$20</f>
        <v>29.053734754561201</v>
      </c>
      <c r="GN192" s="36">
        <f t="shared" si="241"/>
        <v>0</v>
      </c>
      <c r="GO192" s="43">
        <f>GM191*'DEPRECATED - DT-Prelim Calcs'!$C$11+GO191</f>
        <v>-451.04964533340427</v>
      </c>
      <c r="GP192" s="43">
        <f>GP191+0.5*GM192*'DEPRECATED - DT-Prelim Calcs'!$C$11^2+GO192*'DEPRECATED - DT-Prelim Calcs'!$C$11</f>
        <v>-259868.52877581707</v>
      </c>
      <c r="GQ192" s="43">
        <f>MIN('Drive Train'!$F$35-GK191*'DEPRECATED - DT-Prelim Calcs'!$C$21*'Drive Train'!$F$39,GQ191+GK$2)</f>
        <v>10.72</v>
      </c>
      <c r="GR192" s="43">
        <f>'Drive Train'!$F$35-GK192*'DEPRECATED - DT-Prelim Calcs'!$C$21*'Drive Train'!$F$39</f>
        <v>10.72</v>
      </c>
      <c r="GS192" s="1">
        <f>IF(GP192&gt;='Drive Train'!$F$29,1,0)</f>
        <v>0</v>
      </c>
      <c r="GT192" s="43">
        <f t="shared" si="242"/>
        <v>33.333333333333314</v>
      </c>
      <c r="GU192" s="49">
        <f>GU191+'DEPRECATED - DT-Prelim Calcs'!$C$11</f>
        <v>752</v>
      </c>
      <c r="GV192" s="2">
        <f>HF192/'Drive Train'!$F$35</f>
        <v>0.84946236559139798</v>
      </c>
      <c r="GW192" s="36">
        <f>HD192*12*60/(PI() * 'Drive Train'!$F$15)/GV$2*GV192</f>
        <v>-142678.66018162266</v>
      </c>
      <c r="GX192" s="2">
        <f>('DEPRECATED - DT-Prelim Calcs'!$C$6*GV192-GW192)/('DEPRECATED - DT-Prelim Calcs'!$C$6*GV192)*'DEPRECATED - DT-Prelim Calcs'!$C$7*GV192</f>
        <v>108.86844812656885</v>
      </c>
      <c r="GY192" s="43">
        <f>GX192/'DEPRECATED - DT-Prelim Calcs'!$C$7*('DEPRECATED - DT-Prelim Calcs'!$C$8-'DEPRECATED - DT-Prelim Calcs'!$C$9)+'DEPRECATED - DT-Prelim Calcs'!$C$9</f>
        <v>5932.3930695817353</v>
      </c>
      <c r="GZ192" s="43">
        <f t="shared" si="199"/>
        <v>33.333333333333314</v>
      </c>
      <c r="HA192" s="2">
        <f t="shared" si="243"/>
        <v>1.4462867232450001</v>
      </c>
      <c r="HB192" s="43">
        <f>HA192*'DEPRECATED - DT-Prelim Calcs'!$C$21/GV$2/'DEPRECATED - DT-Prelim Calcs'!$C$19/'DEPRECATED - DT-Prelim Calcs'!$C$18*3.39*'DEPRECATED - DT-Prelim Calcs'!$C$20</f>
        <v>29.053734754561201</v>
      </c>
      <c r="HC192" s="36">
        <f t="shared" si="244"/>
        <v>0</v>
      </c>
      <c r="HD192" s="43">
        <f>HB191*'DEPRECATED - DT-Prelim Calcs'!$C$11+HD191</f>
        <v>-488.58597574434697</v>
      </c>
      <c r="HE192" s="43">
        <f>HE191+0.5*HB192*'DEPRECATED - DT-Prelim Calcs'!$C$11^2+HD192*'DEPRECATED - DT-Prelim Calcs'!$C$11</f>
        <v>-259368.24290127979</v>
      </c>
      <c r="HF192" s="43">
        <f>MIN('Drive Train'!$F$35-GZ191*'DEPRECATED - DT-Prelim Calcs'!$C$21*'Drive Train'!$F$39,HF191+GZ$2)</f>
        <v>10.533333333333335</v>
      </c>
      <c r="HG192" s="43">
        <f>'Drive Train'!$F$35-GZ192*'DEPRECATED - DT-Prelim Calcs'!$C$21*'Drive Train'!$F$39</f>
        <v>10.533333333333335</v>
      </c>
      <c r="HH192" s="1">
        <f>IF(HE192&gt;='Drive Train'!$F$29,1,0)</f>
        <v>0</v>
      </c>
      <c r="HI192" s="43">
        <f t="shared" si="245"/>
        <v>37.037037037037017</v>
      </c>
      <c r="HJ192" s="49">
        <f>HJ191+'DEPRECATED - DT-Prelim Calcs'!$C$11</f>
        <v>752</v>
      </c>
      <c r="HK192" s="2">
        <f>HU192/'Drive Train'!$F$35</f>
        <v>0.83440860215053769</v>
      </c>
      <c r="HL192" s="36">
        <f>HS192*12*60/(PI() * 'Drive Train'!$F$15)/HK$2*HK192</f>
        <v>-200883.02836021679</v>
      </c>
      <c r="HM192" s="2">
        <f>('DEPRECATED - DT-Prelim Calcs'!$C$6*HK192-HL192)/('DEPRECATED - DT-Prelim Calcs'!$C$6*HK192)*'DEPRECATED - DT-Prelim Calcs'!$C$7*HK192</f>
        <v>151.58444264650245</v>
      </c>
      <c r="HN192" s="43">
        <f>HM192/'DEPRECATED - DT-Prelim Calcs'!$C$7*('DEPRECATED - DT-Prelim Calcs'!$C$8-'DEPRECATED - DT-Prelim Calcs'!$C$9)+'DEPRECATED - DT-Prelim Calcs'!$C$9</f>
        <v>8259.458442682595</v>
      </c>
      <c r="HO192" s="43">
        <f t="shared" si="200"/>
        <v>36.66666666666665</v>
      </c>
      <c r="HP192" s="2">
        <f t="shared" si="246"/>
        <v>1.4462867232450001</v>
      </c>
      <c r="HQ192" s="43">
        <f>HP192*'DEPRECATED - DT-Prelim Calcs'!$C$21/HK$2/'DEPRECATED - DT-Prelim Calcs'!$C$19/'DEPRECATED - DT-Prelim Calcs'!$C$18*3.39*'DEPRECATED - DT-Prelim Calcs'!$C$20</f>
        <v>29.053734754561201</v>
      </c>
      <c r="HR192" s="36">
        <f t="shared" si="247"/>
        <v>0</v>
      </c>
      <c r="HS192" s="43">
        <f>HQ191*'DEPRECATED - DT-Prelim Calcs'!$C$11+HS191</f>
        <v>-700.31042489787876</v>
      </c>
      <c r="HT192" s="43">
        <f>HT191+0.5*HQ192*'DEPRECATED - DT-Prelim Calcs'!$C$11^2+HS192*'DEPRECATED - DT-Prelim Calcs'!$C$11</f>
        <v>-273402.03610470728</v>
      </c>
      <c r="HU192" s="43">
        <f>MIN('Drive Train'!$F$35-HO191*'DEPRECATED - DT-Prelim Calcs'!$C$21*'Drive Train'!$F$39,HU191+HO$2)</f>
        <v>10.346666666666668</v>
      </c>
      <c r="HV192" s="43">
        <f>'Drive Train'!$F$35-HO192*'DEPRECATED - DT-Prelim Calcs'!$C$21*'Drive Train'!$F$39</f>
        <v>10.346666666666668</v>
      </c>
      <c r="HW192" s="1">
        <f>IF(HT192&gt;='Drive Train'!$F$29,1,0)</f>
        <v>0</v>
      </c>
      <c r="HX192" s="43">
        <f t="shared" si="248"/>
        <v>40.740740740740726</v>
      </c>
      <c r="HY192" s="49">
        <f>HY191+'DEPRECATED - DT-Prelim Calcs'!$C$11</f>
        <v>752</v>
      </c>
      <c r="HZ192" s="2">
        <f>IJ192/'Drive Train'!$F$35</f>
        <v>0.89874037149062302</v>
      </c>
      <c r="IA192" s="36">
        <f>IH192*12*60/(PI() * 'Drive Train'!$F$15)/HZ$2*HZ192</f>
        <v>3559.0715019429194</v>
      </c>
      <c r="IB192" s="2">
        <f>('DEPRECATED - DT-Prelim Calcs'!$C$6*HZ192-IA192)/('DEPRECATED - DT-Prelim Calcs'!$C$6*HZ192)*'DEPRECATED - DT-Prelim Calcs'!$C$7*HZ192</f>
        <v>1.5987842946245188</v>
      </c>
      <c r="IC192" s="43">
        <f>IB192/'DEPRECATED - DT-Prelim Calcs'!$C$7*('DEPRECATED - DT-Prelim Calcs'!$C$8-'DEPRECATED - DT-Prelim Calcs'!$C$9)+'DEPRECATED - DT-Prelim Calcs'!$C$9</f>
        <v>88.597950378798402</v>
      </c>
      <c r="ID192" s="43">
        <f t="shared" si="201"/>
        <v>39.999999999999986</v>
      </c>
      <c r="IE192" s="2">
        <f t="shared" si="249"/>
        <v>0.39737283877703983</v>
      </c>
      <c r="IF192" s="43">
        <f>IE192*'DEPRECATED - DT-Prelim Calcs'!$C$21/HZ$2/'DEPRECATED - DT-Prelim Calcs'!$C$19/'DEPRECATED - DT-Prelim Calcs'!$C$18*3.39*'DEPRECATED - DT-Prelim Calcs'!$C$20</f>
        <v>7.982625347338808</v>
      </c>
      <c r="IG192" s="36">
        <f t="shared" si="250"/>
        <v>0</v>
      </c>
      <c r="IH192" s="43">
        <f>IF191*'DEPRECATED - DT-Prelim Calcs'!$C$11+IH191</f>
        <v>11.519366065600146</v>
      </c>
      <c r="II192" s="43">
        <f>II191+0.5*IF192*'DEPRECATED - DT-Prelim Calcs'!$C$11^2+IH192*'DEPRECATED - DT-Prelim Calcs'!$C$11</f>
        <v>-251948.33876962159</v>
      </c>
      <c r="IJ192" s="43">
        <f>MIN('Drive Train'!$F$35-ID191*'DEPRECATED - DT-Prelim Calcs'!$C$21*'Drive Train'!$F$39,IJ191+ID$2)</f>
        <v>11.144380606483725</v>
      </c>
      <c r="IK192" s="43">
        <f>'Drive Train'!$F$35-ID192*'DEPRECATED - DT-Prelim Calcs'!$C$21*'Drive Train'!$F$39</f>
        <v>10.16</v>
      </c>
      <c r="IL192" s="1">
        <f>IF(II192&gt;='Drive Train'!$F$29,1,0)</f>
        <v>0</v>
      </c>
      <c r="IM192" s="43">
        <f t="shared" si="251"/>
        <v>44.444444444444429</v>
      </c>
      <c r="IN192" s="49">
        <f>IN191+'DEPRECATED - DT-Prelim Calcs'!$C$11</f>
        <v>752</v>
      </c>
      <c r="IO192" s="2">
        <f>IY192/'Drive Train'!$F$35</f>
        <v>0.80430107526881722</v>
      </c>
      <c r="IP192" s="36">
        <f>IW192*12*60/(PI() * 'Drive Train'!$F$15)/IO$2*IO192</f>
        <v>-71468.030740310627</v>
      </c>
      <c r="IQ192" s="2">
        <f>('DEPRECATED - DT-Prelim Calcs'!$C$6*IO192-IP192)/('DEPRECATED - DT-Prelim Calcs'!$C$6*IO192)*'DEPRECATED - DT-Prelim Calcs'!$C$7*IO192</f>
        <v>56.309015957126235</v>
      </c>
      <c r="IR192" s="43">
        <f>IQ192/'DEPRECATED - DT-Prelim Calcs'!$C$7*('DEPRECATED - DT-Prelim Calcs'!$C$8-'DEPRECATED - DT-Prelim Calcs'!$C$9)+'DEPRECATED - DT-Prelim Calcs'!$C$9</f>
        <v>3069.0807200523991</v>
      </c>
      <c r="IS192" s="43">
        <f t="shared" si="202"/>
        <v>43.333333333333321</v>
      </c>
      <c r="IT192" s="2">
        <f t="shared" si="252"/>
        <v>1.4462867232450001</v>
      </c>
      <c r="IU192" s="43">
        <f>IT192*'DEPRECATED - DT-Prelim Calcs'!$C$21/IO$2/'DEPRECATED - DT-Prelim Calcs'!$C$19/'DEPRECATED - DT-Prelim Calcs'!$C$18*3.39*'DEPRECATED - DT-Prelim Calcs'!$C$20</f>
        <v>29.053734754561201</v>
      </c>
      <c r="IV192" s="36">
        <f t="shared" si="253"/>
        <v>0</v>
      </c>
      <c r="IW192" s="43">
        <f>IU191*'DEPRECATED - DT-Prelim Calcs'!$C$11+IW191</f>
        <v>-258.47544008277526</v>
      </c>
      <c r="IX192" s="43">
        <f>IX191+0.5*IU192*'DEPRECATED - DT-Prelim Calcs'!$C$11^2+IW192*'DEPRECATED - DT-Prelim Calcs'!$C$11</f>
        <v>-323636.73736086063</v>
      </c>
      <c r="IY192" s="43">
        <f>MIN('Drive Train'!$F$35-IS191*'DEPRECATED - DT-Prelim Calcs'!$C$21*'Drive Train'!$F$39,IY191+IS$2)</f>
        <v>9.9733333333333345</v>
      </c>
      <c r="IZ192" s="43">
        <f>'Drive Train'!$F$35-IS192*'DEPRECATED - DT-Prelim Calcs'!$C$21*'Drive Train'!$F$39</f>
        <v>9.9733333333333345</v>
      </c>
      <c r="JA192" s="1">
        <f>IF(IX192&gt;='Drive Train'!$F$29,1,0)</f>
        <v>0</v>
      </c>
      <c r="JB192" s="43">
        <f t="shared" si="254"/>
        <v>48.148148148148138</v>
      </c>
      <c r="JC192" s="49">
        <f>JC191+'DEPRECATED - DT-Prelim Calcs'!$C$11</f>
        <v>752</v>
      </c>
      <c r="JD192" s="2">
        <f>JN192/'Drive Train'!$F$35</f>
        <v>0.78924731182795704</v>
      </c>
      <c r="JE192" s="36">
        <f>JL192*12*60/(PI() * 'Drive Train'!$F$15)/JD$2*JD192</f>
        <v>-53188.670079218638</v>
      </c>
      <c r="JF192" s="2">
        <f>('DEPRECATED - DT-Prelim Calcs'!$C$6*JD192-JE192)/('DEPRECATED - DT-Prelim Calcs'!$C$6*JD192)*'DEPRECATED - DT-Prelim Calcs'!$C$7*JD192</f>
        <v>42.801078148199672</v>
      </c>
      <c r="JG192" s="43">
        <f>JF192/'DEPRECATED - DT-Prelim Calcs'!$C$7*('DEPRECATED - DT-Prelim Calcs'!$C$8-'DEPRECATED - DT-Prelim Calcs'!$C$9)+'DEPRECATED - DT-Prelim Calcs'!$C$9</f>
        <v>2333.2005259840116</v>
      </c>
      <c r="JH192" s="43">
        <f t="shared" si="203"/>
        <v>46.666666666666657</v>
      </c>
      <c r="JI192" s="2">
        <f t="shared" si="255"/>
        <v>1.4462867232450001</v>
      </c>
      <c r="JJ192" s="43">
        <f>JI192*'DEPRECATED - DT-Prelim Calcs'!$C$21/JD$2/'DEPRECATED - DT-Prelim Calcs'!$C$19/'DEPRECATED - DT-Prelim Calcs'!$C$18*3.39*'DEPRECATED - DT-Prelim Calcs'!$C$20</f>
        <v>29.053734754561201</v>
      </c>
      <c r="JK192" s="36">
        <f t="shared" si="256"/>
        <v>0</v>
      </c>
      <c r="JL192" s="43">
        <f>JJ191*'DEPRECATED - DT-Prelim Calcs'!$C$11+JL191</f>
        <v>-196.03433206280732</v>
      </c>
      <c r="JM192" s="43">
        <f>JM191+0.5*JJ192*'DEPRECATED - DT-Prelim Calcs'!$C$11^2+JL192*'DEPRECATED - DT-Prelim Calcs'!$C$11</f>
        <v>-278532.75114467792</v>
      </c>
      <c r="JN192" s="43">
        <f>MIN('Drive Train'!$F$35-JH191*'DEPRECATED - DT-Prelim Calcs'!$C$21*'Drive Train'!$F$39,JN191+JH$2)</f>
        <v>9.7866666666666671</v>
      </c>
      <c r="JO192" s="43">
        <f>'Drive Train'!$F$35-JH192*'DEPRECATED - DT-Prelim Calcs'!$C$21*'Drive Train'!$F$39</f>
        <v>9.7866666666666671</v>
      </c>
      <c r="JP192" s="1">
        <f>IF(JM192&gt;='Drive Train'!$F$29,1,0)</f>
        <v>0</v>
      </c>
      <c r="JQ192" s="43">
        <f>MIN(JG192,'DEPRECATED - DT-Prelim Calcs'!$C$10)*'DEPRECATED - DT-Prelim Calcs'!$C$11*1000/60/60</f>
        <v>103.33333333333333</v>
      </c>
      <c r="JR192" s="49">
        <f>JR191+'DEPRECATED - DT-Prelim Calcs'!$C$11</f>
        <v>752</v>
      </c>
      <c r="JS192" s="2">
        <f>KC192/'Drive Train'!$F$35</f>
        <v>0.77419354838709686</v>
      </c>
      <c r="JT192" s="36">
        <f>KA192*12*60/(PI() * 'Drive Train'!$F$15)/JS$2*JS192</f>
        <v>-97569.115810812757</v>
      </c>
      <c r="JU192" s="2">
        <f>('DEPRECATED - DT-Prelim Calcs'!$C$6*JS192-JT192)/('DEPRECATED - DT-Prelim Calcs'!$C$6*JS192)*'DEPRECATED - DT-Prelim Calcs'!$C$7*JS192</f>
        <v>75.3549729382853</v>
      </c>
      <c r="JV192" s="43">
        <f>JU192/'DEPRECATED - DT-Prelim Calcs'!$C$7*('DEPRECATED - DT-Prelim Calcs'!$C$8-'DEPRECATED - DT-Prelim Calcs'!$C$9)+'DEPRECATED - DT-Prelim Calcs'!$C$9</f>
        <v>4106.6589735036023</v>
      </c>
      <c r="JW192" s="43">
        <f t="shared" si="204"/>
        <v>49.999999999999993</v>
      </c>
      <c r="JX192" s="2">
        <f t="shared" si="257"/>
        <v>1.4462867232450001</v>
      </c>
      <c r="JY192" s="43">
        <f>JX192*'DEPRECATED - DT-Prelim Calcs'!$C$21/JS$2/'DEPRECATED - DT-Prelim Calcs'!$C$19/'DEPRECATED - DT-Prelim Calcs'!$C$18*3.39*'DEPRECATED - DT-Prelim Calcs'!$C$20</f>
        <v>29.053734754561201</v>
      </c>
      <c r="JZ192" s="36">
        <f t="shared" si="258"/>
        <v>0</v>
      </c>
      <c r="KA192" s="43">
        <f>JY191*'DEPRECATED - DT-Prelim Calcs'!$C$11+KA191</f>
        <v>-366.59702704103131</v>
      </c>
      <c r="KB192" s="43">
        <f>KB191+0.5*JY192*'DEPRECATED - DT-Prelim Calcs'!$C$11^2+KA192*'DEPRECATED - DT-Prelim Calcs'!$C$11</f>
        <v>-307615.7528168438</v>
      </c>
      <c r="KC192" s="43">
        <f>MIN('Drive Train'!$F$35-JW191*'DEPRECATED - DT-Prelim Calcs'!$C$21*'Drive Train'!$F$39,KC191+JW$2)</f>
        <v>9.6000000000000014</v>
      </c>
      <c r="KD192" s="43">
        <f>'Drive Train'!$F$35-JW192*'DEPRECATED - DT-Prelim Calcs'!$C$21*'Drive Train'!$F$39</f>
        <v>9.6000000000000014</v>
      </c>
      <c r="KE192" s="1">
        <f>IF(KB192&gt;='Drive Train'!$F$29,1,0)</f>
        <v>0</v>
      </c>
      <c r="KF192" s="43">
        <f>MIN(JV192,'DEPRECATED - DT-Prelim Calcs'!$C$10)*'DEPRECATED - DT-Prelim Calcs'!$C$11*1000/60/60</f>
        <v>103.33333333333333</v>
      </c>
      <c r="KG192" s="49">
        <f>KG191+'DEPRECATED - DT-Prelim Calcs'!$C$11</f>
        <v>752</v>
      </c>
      <c r="KH192" s="2">
        <f>KR192/'Drive Train'!$F$35</f>
        <v>0.75913978494623657</v>
      </c>
      <c r="KI192" s="36">
        <f>KP192*12*60/(PI() * 'Drive Train'!$F$15)/KH$2*KH192</f>
        <v>17496.0575411639</v>
      </c>
      <c r="KJ192" s="2">
        <f>('DEPRECATED - DT-Prelim Calcs'!$C$6*KH192-KI192)/('DEPRECATED - DT-Prelim Calcs'!$C$6*KH192)*'DEPRECATED - DT-Prelim Calcs'!$C$7*KH192</f>
        <v>-9.3011563314953634</v>
      </c>
      <c r="KK192" s="43">
        <f>KJ192/'DEPRECATED - DT-Prelim Calcs'!$C$7*('DEPRECATED - DT-Prelim Calcs'!$C$8-'DEPRECATED - DT-Prelim Calcs'!$C$9)+'DEPRECATED - DT-Prelim Calcs'!$C$9</f>
        <v>-505.20478522325482</v>
      </c>
      <c r="KL192" s="43">
        <f t="shared" si="205"/>
        <v>-505.20478522325482</v>
      </c>
      <c r="KM192" s="2">
        <f t="shared" si="259"/>
        <v>-11.101483140089073</v>
      </c>
      <c r="KN192" s="43">
        <f>KM192*'DEPRECATED - DT-Prelim Calcs'!$C$21/KH$2/'DEPRECATED - DT-Prelim Calcs'!$C$19/'DEPRECATED - DT-Prelim Calcs'!$C$18*3.39*'DEPRECATED - DT-Prelim Calcs'!$C$20</f>
        <v>-223.01217410798498</v>
      </c>
      <c r="KO192" s="36">
        <f t="shared" si="260"/>
        <v>1</v>
      </c>
      <c r="KP192" s="43">
        <f>KN191*'DEPRECATED - DT-Prelim Calcs'!$C$11+KP191</f>
        <v>67.041629720697557</v>
      </c>
      <c r="KQ192" s="43">
        <f>KQ191+0.5*KN192*'DEPRECATED - DT-Prelim Calcs'!$C$11^2+KP192*'DEPRECATED - DT-Prelim Calcs'!$C$11</f>
        <v>-311006.56099119294</v>
      </c>
      <c r="KR192" s="43">
        <f>MIN('Drive Train'!$F$35-KL191*'DEPRECATED - DT-Prelim Calcs'!$C$21*'Drive Train'!$F$39,KR191+KL$2)</f>
        <v>9.413333333333334</v>
      </c>
      <c r="KS192" s="43">
        <f>'Drive Train'!$F$35-KL192*'DEPRECATED - DT-Prelim Calcs'!$C$21*'Drive Train'!$F$39</f>
        <v>40.691467972502274</v>
      </c>
      <c r="KT192" s="1">
        <f>IF(KQ192&gt;='Drive Train'!$F$29,1,0)</f>
        <v>0</v>
      </c>
      <c r="KU192" s="43">
        <f>MIN(KK192,'DEPRECATED - DT-Prelim Calcs'!$C$10)*'DEPRECATED - DT-Prelim Calcs'!$C$11*1000/60/60</f>
        <v>-561.33865024806084</v>
      </c>
      <c r="KV192" s="49">
        <f>KV191+'DEPRECATED - DT-Prelim Calcs'!$C$11</f>
        <v>752</v>
      </c>
      <c r="KW192" s="2">
        <f>LG192/'Drive Train'!$F$35</f>
        <v>0.74408602150537628</v>
      </c>
      <c r="KX192" s="36">
        <f>LE192*12*60/(PI() * 'Drive Train'!$F$15)/KW$2*KW192</f>
        <v>17301.266288515151</v>
      </c>
      <c r="KY192" s="2">
        <f>('DEPRECATED - DT-Prelim Calcs'!$C$6*KW192-KX192)/('DEPRECATED - DT-Prelim Calcs'!$C$6*KW192)*'DEPRECATED - DT-Prelim Calcs'!$C$7*KW192</f>
        <v>-9.228565539255154</v>
      </c>
      <c r="KZ192" s="43">
        <f>KY192/'DEPRECATED - DT-Prelim Calcs'!$C$7*('DEPRECATED - DT-Prelim Calcs'!$C$8-'DEPRECATED - DT-Prelim Calcs'!$C$9)+'DEPRECATED - DT-Prelim Calcs'!$C$9</f>
        <v>-501.25021221315387</v>
      </c>
      <c r="LA192" s="43">
        <f t="shared" si="206"/>
        <v>-501.25021221315387</v>
      </c>
      <c r="LB192" s="2">
        <f t="shared" si="261"/>
        <v>-11.044865808721198</v>
      </c>
      <c r="LC192" s="43">
        <f>LB192*'DEPRECATED - DT-Prelim Calcs'!$C$21/KW$2/'DEPRECATED - DT-Prelim Calcs'!$C$19/'DEPRECATED - DT-Prelim Calcs'!$C$18*3.39*'DEPRECATED - DT-Prelim Calcs'!$C$20</f>
        <v>-221.87481669355572</v>
      </c>
      <c r="LD192" s="36">
        <f t="shared" si="262"/>
        <v>1</v>
      </c>
      <c r="LE192" s="43">
        <f>LC191*'DEPRECATED - DT-Prelim Calcs'!$C$11+LE191</f>
        <v>67.636458861745297</v>
      </c>
      <c r="LF192" s="43">
        <f>LF191+0.5*LC192*'DEPRECATED - DT-Prelim Calcs'!$C$11^2+LE192*'DEPRECATED - DT-Prelim Calcs'!$C$11</f>
        <v>-346604.72186768334</v>
      </c>
      <c r="LG192" s="43">
        <f>MIN('Drive Train'!$F$35-LA191*'DEPRECATED - DT-Prelim Calcs'!$C$21*'Drive Train'!$F$39,LG191+LA$2)</f>
        <v>9.2266666666666666</v>
      </c>
      <c r="LH192" s="43">
        <f>'Drive Train'!$F$35-LA192*'DEPRECATED - DT-Prelim Calcs'!$C$21*'Drive Train'!$F$39</f>
        <v>40.470011883936621</v>
      </c>
      <c r="LI192" s="1">
        <f>IF(LF192&gt;='Drive Train'!$F$29,1,0)</f>
        <v>0</v>
      </c>
      <c r="LJ192" s="43">
        <f>MIN(KZ192,'DEPRECATED - DT-Prelim Calcs'!$C$10)*'DEPRECATED - DT-Prelim Calcs'!$C$11*1000/60/60</f>
        <v>-556.94468023683771</v>
      </c>
      <c r="LK192" s="49">
        <f>LK191+'DEPRECATED - DT-Prelim Calcs'!$C$11</f>
        <v>752</v>
      </c>
      <c r="LL192" s="2">
        <f>LV192/'Drive Train'!$F$35</f>
        <v>0.72903225806451621</v>
      </c>
      <c r="LM192" s="36">
        <f>LT192*12*60/(PI() * 'Drive Train'!$F$15)/LL$2*LL192</f>
        <v>-1348.9518098342105</v>
      </c>
      <c r="LN192" s="2">
        <f>('DEPRECATED - DT-Prelim Calcs'!$C$6*LL192-LM192)/('DEPRECATED - DT-Prelim Calcs'!$C$6*LL192)*'DEPRECATED - DT-Prelim Calcs'!$C$7*LL192</f>
        <v>4.4107888746677926</v>
      </c>
      <c r="LO192" s="43">
        <f>LN192/'DEPRECATED - DT-Prelim Calcs'!$C$7*('DEPRECATED - DT-Prelim Calcs'!$C$8-'DEPRECATED - DT-Prelim Calcs'!$C$9)+'DEPRECATED - DT-Prelim Calcs'!$C$9</f>
        <v>241.78924466473794</v>
      </c>
      <c r="LP192" s="43">
        <f t="shared" si="207"/>
        <v>60</v>
      </c>
      <c r="LQ192" s="2">
        <f t="shared" si="263"/>
        <v>1.2183738000086191</v>
      </c>
      <c r="LR192" s="43">
        <f>LQ192*'DEPRECATED - DT-Prelim Calcs'!$C$21/LL$2/'DEPRECATED - DT-Prelim Calcs'!$C$19/'DEPRECATED - DT-Prelim Calcs'!$C$18*3.39*'DEPRECATED - DT-Prelim Calcs'!$C$20</f>
        <v>24.475305379236868</v>
      </c>
      <c r="LS192" s="36">
        <f t="shared" si="264"/>
        <v>0</v>
      </c>
      <c r="LT192" s="43">
        <f>LR191*'DEPRECATED - DT-Prelim Calcs'!$C$11+LT191</f>
        <v>-5.3823979830578565</v>
      </c>
      <c r="LU192" s="43">
        <f>LU191+0.5*LR192*'DEPRECATED - DT-Prelim Calcs'!$C$11^2+LT192*'DEPRECATED - DT-Prelim Calcs'!$C$11</f>
        <v>-319273.965423649</v>
      </c>
      <c r="LV192" s="43">
        <f>MIN('Drive Train'!$F$35-LP191*'DEPRECATED - DT-Prelim Calcs'!$C$21*'Drive Train'!$F$39,LV191+LP$2)</f>
        <v>9.0400000000000009</v>
      </c>
      <c r="LW192" s="43">
        <f>'Drive Train'!$F$35-LP192*'DEPRECATED - DT-Prelim Calcs'!$C$21*'Drive Train'!$F$39</f>
        <v>9.0400000000000009</v>
      </c>
      <c r="LX192" s="1">
        <f>IF(LU192&gt;='Drive Train'!$F$29,1,0)</f>
        <v>0</v>
      </c>
      <c r="LY192" s="43">
        <f>MIN(LO192,'DEPRECATED - DT-Prelim Calcs'!$C$10)*'DEPRECATED - DT-Prelim Calcs'!$C$11*1000/60/60</f>
        <v>103.33333333333333</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1"/>
        <v>0</v>
      </c>
      <c r="X193" s="2">
        <f>MAX(MIN(IF(AND(AI192=1,AG193&lt;0),-1,1)*(W193-$C$9)/($C$8-$C$9)*$C$7-$C$29*AE193/T$2 -  AI192*$C$29/2,X$2),MAX(X$4:X192)*-1)</f>
        <v>-0.27672021620693066</v>
      </c>
      <c r="Y193" s="43">
        <f t="shared" si="182"/>
        <v>0</v>
      </c>
      <c r="Z193" s="43">
        <f t="shared" si="183"/>
        <v>0</v>
      </c>
      <c r="AA193" s="43">
        <f t="shared" si="184"/>
        <v>0</v>
      </c>
      <c r="AB193" s="43" t="e">
        <f t="shared" si="185"/>
        <v>#N/A</v>
      </c>
      <c r="AC193" s="36">
        <f t="shared" si="208"/>
        <v>1</v>
      </c>
      <c r="AD193" s="1">
        <f t="shared" si="186"/>
        <v>1</v>
      </c>
      <c r="AE193" s="43">
        <f t="shared" si="187"/>
        <v>0</v>
      </c>
      <c r="AF193" s="43" t="e">
        <f t="shared" si="188"/>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889.49632897085212</v>
      </c>
      <c r="AK193" s="43">
        <f t="shared" si="265"/>
        <v>0</v>
      </c>
      <c r="AL193" s="49">
        <f>AL192+'DEPRECATED - DT-Prelim Calcs'!$C$11</f>
        <v>756</v>
      </c>
      <c r="AM193" s="2">
        <f>AW193/'Drive Train'!$F$35</f>
        <v>1.0737072771034586</v>
      </c>
      <c r="AN193" s="36">
        <f>AU193*12*60/(PI() * 'Drive Train'!$F$15)/AM$2*AM193</f>
        <v>992.61510199366251</v>
      </c>
      <c r="AO193" s="2">
        <f>('DEPRECATED - DT-Prelim Calcs'!$C$6*AM193-AN193)/('DEPRECATED - DT-Prelim Calcs'!$C$6*AM193)*'DEPRECATED - DT-Prelim Calcs'!$C$7*AM193</f>
        <v>4.3060061220368082</v>
      </c>
      <c r="AP193" s="43">
        <f>AO193/'DEPRECATED - DT-Prelim Calcs'!$C$7*('DEPRECATED - DT-Prelim Calcs'!$C$8-'DEPRECATED - DT-Prelim Calcs'!$C$9)+'DEPRECATED - DT-Prelim Calcs'!$C$9</f>
        <v>236.08093052887085</v>
      </c>
      <c r="AQ193" s="43">
        <f t="shared" si="189"/>
        <v>93</v>
      </c>
      <c r="AR193" s="2">
        <f t="shared" si="209"/>
        <v>1.607373963107487</v>
      </c>
      <c r="AS193" s="43">
        <f>AR193*'DEPRECATED - DT-Prelim Calcs'!$C$21/AM$2/'DEPRECATED - DT-Prelim Calcs'!$C$19/'DEPRECATED - DT-Prelim Calcs'!$C$18*3.39*'DEPRECATED - DT-Prelim Calcs'!$C$20</f>
        <v>16.144868104276231</v>
      </c>
      <c r="AT193" s="36">
        <f t="shared" si="210"/>
        <v>0</v>
      </c>
      <c r="AU193" s="43">
        <f>AS192*'DEPRECATED - DT-Prelim Calcs'!$C$11+AU192</f>
        <v>5.3783751879267001</v>
      </c>
      <c r="AV193" s="43">
        <f>AV192+0.5*AS193*'DEPRECATED - DT-Prelim Calcs'!$C$11^2+AU193*'DEPRECATED - DT-Prelim Calcs'!$C$11</f>
        <v>11300.307200450046</v>
      </c>
      <c r="AW193" s="43">
        <f>MIN('Drive Train'!$F$35-AQ192*'DEPRECATED - DT-Prelim Calcs'!$C$21*'Drive Train'!$F$39,AW192+AQ$2)</f>
        <v>13.313970236082886</v>
      </c>
      <c r="AX193" s="43">
        <f>'Drive Train'!$F$35-AQ193*'DEPRECATED - DT-Prelim Calcs'!$C$21*'Drive Train'!$F$39</f>
        <v>7.1920000000000002</v>
      </c>
      <c r="AY193" s="1">
        <f>IF(AV193&gt;='Drive Train'!$F$29,1,0)</f>
        <v>1</v>
      </c>
      <c r="AZ193" s="43">
        <f t="shared" si="211"/>
        <v>103.33333333333333</v>
      </c>
      <c r="BA193" s="49">
        <f>BA192+'DEPRECATED - DT-Prelim Calcs'!$C$11</f>
        <v>756</v>
      </c>
      <c r="BB193" s="2">
        <f>BL193/'Drive Train'!$F$35</f>
        <v>0.57999999999999996</v>
      </c>
      <c r="BC193" s="36">
        <f>BJ193*12*60/(PI() * 'Drive Train'!$F$15)/BB$2*BB193</f>
        <v>-30843.862825560995</v>
      </c>
      <c r="BD193" s="2">
        <f>('DEPRECATED - DT-Prelim Calcs'!$C$6*BB193-BC193)/('DEPRECATED - DT-Prelim Calcs'!$C$6*BB193)*'DEPRECATED - DT-Prelim Calcs'!$C$7*BB193</f>
        <v>25.393823299667883</v>
      </c>
      <c r="BE193" s="43">
        <f>BD193/'DEPRECATED - DT-Prelim Calcs'!$C$7*('DEPRECATED - DT-Prelim Calcs'!$C$8-'DEPRECATED - DT-Prelim Calcs'!$C$9)+'DEPRECATED - DT-Prelim Calcs'!$C$9</f>
        <v>1384.8948513998175</v>
      </c>
      <c r="BF193" s="43">
        <f t="shared" si="190"/>
        <v>93</v>
      </c>
      <c r="BG193" s="2">
        <f t="shared" si="212"/>
        <v>2.0025508475699998</v>
      </c>
      <c r="BH193" s="43">
        <f>BG193*'DEPRECATED - DT-Prelim Calcs'!$C$21/BB$2/'DEPRECATED - DT-Prelim Calcs'!$C$19/'DEPRECATED - DT-Prelim Calcs'!$C$18*3.39*'DEPRECATED - DT-Prelim Calcs'!$C$20</f>
        <v>29.053734754561201</v>
      </c>
      <c r="BI193" s="36">
        <f t="shared" si="213"/>
        <v>0</v>
      </c>
      <c r="BJ193" s="43">
        <f>BH192*'DEPRECATED - DT-Prelim Calcs'!$C$11+BJ192</f>
        <v>-214.18844575843002</v>
      </c>
      <c r="BK193" s="43">
        <f>BK192+0.5*BH193*'DEPRECATED - DT-Prelim Calcs'!$C$11^2+BJ193*'DEPRECATED - DT-Prelim Calcs'!$C$11</f>
        <v>-96058.788278408174</v>
      </c>
      <c r="BL193" s="43">
        <f>MIN('Drive Train'!$F$35-BF192*'DEPRECATED - DT-Prelim Calcs'!$C$21*'Drive Train'!$F$39,BL192+BF$2)</f>
        <v>7.1920000000000002</v>
      </c>
      <c r="BM193" s="43">
        <f>'Drive Train'!$F$35-BF193*'DEPRECATED - DT-Prelim Calcs'!$C$21*'Drive Train'!$F$39</f>
        <v>7.1920000000000002</v>
      </c>
      <c r="BN193" s="1">
        <f>IF(BK193&gt;='Drive Train'!$F$29,1,0)</f>
        <v>0</v>
      </c>
      <c r="BO193" s="43">
        <f t="shared" si="214"/>
        <v>103.33333333333333</v>
      </c>
      <c r="BP193" s="49">
        <f>BP192+'DEPRECATED - DT-Prelim Calcs'!$C$11</f>
        <v>756</v>
      </c>
      <c r="BQ193" s="2">
        <f>CA193/'Drive Train'!$F$35</f>
        <v>0.57999999999999996</v>
      </c>
      <c r="BR193" s="36">
        <f>BY193*12*60/(PI() * 'Drive Train'!$F$15)/BQ$2*BQ193</f>
        <v>6060.3354647346932</v>
      </c>
      <c r="BS193" s="2">
        <f>('DEPRECATED - DT-Prelim Calcs'!$C$6*BQ193-BR193)/('DEPRECATED - DT-Prelim Calcs'!$C$6*BQ193)*'DEPRECATED - DT-Prelim Calcs'!$C$7*BQ193</f>
        <v>-1.7348114936686074</v>
      </c>
      <c r="BT193" s="43">
        <f>BS193/'DEPRECATED - DT-Prelim Calcs'!$C$7*('DEPRECATED - DT-Prelim Calcs'!$C$8-'DEPRECATED - DT-Prelim Calcs'!$C$9)+'DEPRECATED - DT-Prelim Calcs'!$C$9</f>
        <v>-93.008387341648003</v>
      </c>
      <c r="BU193" s="43">
        <f t="shared" si="191"/>
        <v>-93.008387341648003</v>
      </c>
      <c r="BV193" s="2">
        <f t="shared" si="215"/>
        <v>-2.5510208597223398</v>
      </c>
      <c r="BW193" s="43">
        <f>BV193*'DEPRECATED - DT-Prelim Calcs'!$C$21/BQ$2/'DEPRECATED - DT-Prelim Calcs'!$C$19/'DEPRECATED - DT-Prelim Calcs'!$C$18*3.39*'DEPRECATED - DT-Prelim Calcs'!$C$20</f>
        <v>-48.399178920619939</v>
      </c>
      <c r="BX193" s="36">
        <f t="shared" si="216"/>
        <v>1</v>
      </c>
      <c r="BY193" s="43">
        <f>BW192*'DEPRECATED - DT-Prelim Calcs'!$C$11+BY192</f>
        <v>32.182395832150434</v>
      </c>
      <c r="BZ193" s="43">
        <f>BZ192+0.5*BW193*'DEPRECATED - DT-Prelim Calcs'!$C$11^2+BY193*'DEPRECATED - DT-Prelim Calcs'!$C$11</f>
        <v>-245804.45392674956</v>
      </c>
      <c r="CA193" s="43">
        <f>MIN('Drive Train'!$F$35-BU192*'DEPRECATED - DT-Prelim Calcs'!$C$21*'Drive Train'!$F$39,CA192+BU$2)</f>
        <v>7.1920000000000002</v>
      </c>
      <c r="CB193" s="43">
        <f>'Drive Train'!$F$35-BU193*'DEPRECATED - DT-Prelim Calcs'!$C$21*'Drive Train'!$F$39</f>
        <v>17.608469691132289</v>
      </c>
      <c r="CC193" s="1">
        <f>IF(BZ193&gt;='Drive Train'!$F$29,1,0)</f>
        <v>0</v>
      </c>
      <c r="CD193" s="43">
        <f t="shared" si="217"/>
        <v>-103.34265260183112</v>
      </c>
      <c r="CE193" s="49">
        <f>CE192+'DEPRECATED - DT-Prelim Calcs'!$C$11</f>
        <v>756</v>
      </c>
      <c r="CF193" s="2">
        <f>CP193/'Drive Train'!$F$35</f>
        <v>0.57999999999999996</v>
      </c>
      <c r="CG193" s="36">
        <f>CN193*12*60/(PI() * 'Drive Train'!$F$15)/CF$2*CF193</f>
        <v>-241774.73327755151</v>
      </c>
      <c r="CH193" s="2">
        <f>('DEPRECATED - DT-Prelim Calcs'!$C$6*CF193-CG193)/('DEPRECATED - DT-Prelim Calcs'!$C$6*CF193)*'DEPRECATED - DT-Prelim Calcs'!$C$7*CF193</f>
        <v>180.45115596735369</v>
      </c>
      <c r="CI193" s="43">
        <f>CH193/'DEPRECATED - DT-Prelim Calcs'!$C$7*('DEPRECATED - DT-Prelim Calcs'!$C$8-'DEPRECATED - DT-Prelim Calcs'!$C$9)+'DEPRECATED - DT-Prelim Calcs'!$C$9</f>
        <v>9832.0480489677757</v>
      </c>
      <c r="CJ193" s="43">
        <f t="shared" si="192"/>
        <v>93</v>
      </c>
      <c r="CK193" s="2">
        <f t="shared" si="218"/>
        <v>1.2396743342100003</v>
      </c>
      <c r="CL193" s="43">
        <f>CK193*'DEPRECATED - DT-Prelim Calcs'!$C$21/CF$2/'DEPRECATED - DT-Prelim Calcs'!$C$19/'DEPRECATED - DT-Prelim Calcs'!$C$18*3.39*'DEPRECATED - DT-Prelim Calcs'!$C$20</f>
        <v>29.053734754561205</v>
      </c>
      <c r="CM193" s="36">
        <f t="shared" si="219"/>
        <v>0</v>
      </c>
      <c r="CN193" s="43">
        <f>CL192*'DEPRECATED - DT-Prelim Calcs'!$C$11+CN192</f>
        <v>-1039.351020646398</v>
      </c>
      <c r="CO193" s="43">
        <f>CO192+0.5*CL193*'DEPRECATED - DT-Prelim Calcs'!$C$11^2+CN193*'DEPRECATED - DT-Prelim Calcs'!$C$11</f>
        <v>-456920.73106205376</v>
      </c>
      <c r="CP193" s="43">
        <f>MIN('Drive Train'!$F$35-CJ192*'DEPRECATED - DT-Prelim Calcs'!$C$21*'Drive Train'!$F$39,CP192+CJ$2)</f>
        <v>7.1920000000000002</v>
      </c>
      <c r="CQ193" s="43">
        <f>'Drive Train'!$F$35-CJ193*'DEPRECATED - DT-Prelim Calcs'!$C$21*'Drive Train'!$F$39</f>
        <v>7.1920000000000002</v>
      </c>
      <c r="CR193" s="1">
        <f>IF(CO193&gt;='Drive Train'!$F$29,1,0)</f>
        <v>0</v>
      </c>
      <c r="CS193" s="43">
        <f t="shared" si="220"/>
        <v>103.33333333333333</v>
      </c>
      <c r="CT193" s="49">
        <f>CT192+'DEPRECATED - DT-Prelim Calcs'!$C$11</f>
        <v>756</v>
      </c>
      <c r="CU193" s="2">
        <f>DE193/'Drive Train'!$F$35</f>
        <v>0.57999999999999996</v>
      </c>
      <c r="CV193" s="36">
        <f>DC193*12*60/(PI() * 'Drive Train'!$F$15)/CU$2*CU193</f>
        <v>-515108.33768520388</v>
      </c>
      <c r="CW193" s="2">
        <f>('DEPRECATED - DT-Prelim Calcs'!$C$6*CU193-CV193)/('DEPRECATED - DT-Prelim Calcs'!$C$6*CU193)*'DEPRECATED - DT-Prelim Calcs'!$C$7*CU193</f>
        <v>381.38134478739914</v>
      </c>
      <c r="CX193" s="43">
        <f>CW193/'DEPRECATED - DT-Prelim Calcs'!$C$7*('DEPRECATED - DT-Prelim Calcs'!$C$8-'DEPRECATED - DT-Prelim Calcs'!$C$9)+'DEPRECATED - DT-Prelim Calcs'!$C$9</f>
        <v>20778.244902597115</v>
      </c>
      <c r="CY193" s="43">
        <f t="shared" si="193"/>
        <v>93</v>
      </c>
      <c r="CZ193" s="2">
        <f t="shared" si="221"/>
        <v>1.0413264407364002</v>
      </c>
      <c r="DA193" s="43">
        <f>CZ193*'DEPRECATED - DT-Prelim Calcs'!$C$21/CU$2/'DEPRECATED - DT-Prelim Calcs'!$C$19/'DEPRECATED - DT-Prelim Calcs'!$C$18*3.39*'DEPRECATED - DT-Prelim Calcs'!$C$20</f>
        <v>29.053734754561201</v>
      </c>
      <c r="DB193" s="36">
        <f t="shared" si="222"/>
        <v>0</v>
      </c>
      <c r="DC193" s="43">
        <f>DA192*'DEPRECATED - DT-Prelim Calcs'!$C$11+DC192</f>
        <v>-1860.0696200858474</v>
      </c>
      <c r="DD193" s="43">
        <f>DD192+0.5*DA193*'DEPRECATED - DT-Prelim Calcs'!$C$11^2+DC193*'DEPRECATED - DT-Prelim Calcs'!$C$11</f>
        <v>-774540.30939963949</v>
      </c>
      <c r="DE193" s="43">
        <f>MIN('Drive Train'!$F$35-CY192*'DEPRECATED - DT-Prelim Calcs'!$C$21*'Drive Train'!$F$39,DE192+CY$2)</f>
        <v>7.1920000000000002</v>
      </c>
      <c r="DF193" s="43">
        <f>'Drive Train'!$F$35-CY193*'DEPRECATED - DT-Prelim Calcs'!$C$21*'Drive Train'!$F$39</f>
        <v>7.1920000000000002</v>
      </c>
      <c r="DG193" s="1">
        <f>IF(DD193&gt;='Drive Train'!$F$29,1,0)</f>
        <v>0</v>
      </c>
      <c r="DH193" s="43">
        <f t="shared" si="223"/>
        <v>103.33333333333333</v>
      </c>
      <c r="DI193" s="49">
        <f>DI192+'DEPRECATED - DT-Prelim Calcs'!$C$11</f>
        <v>756</v>
      </c>
      <c r="DJ193" s="2">
        <f>DT193/'Drive Train'!$F$35</f>
        <v>0.57999999999999996</v>
      </c>
      <c r="DK193" s="36">
        <f>DR193*12*60/(PI() * 'Drive Train'!$F$15)/DJ$2*DJ193</f>
        <v>-380735.5275897801</v>
      </c>
      <c r="DL193" s="2">
        <f>('DEPRECATED - DT-Prelim Calcs'!$C$6*DJ193-DK193)/('DEPRECATED - DT-Prelim Calcs'!$C$6*DJ193)*'DEPRECATED - DT-Prelim Calcs'!$C$7*DJ193</f>
        <v>282.60258626897632</v>
      </c>
      <c r="DM193" s="43">
        <f>DL193/'DEPRECATED - DT-Prelim Calcs'!$C$7*('DEPRECATED - DT-Prelim Calcs'!$C$8-'DEPRECATED - DT-Prelim Calcs'!$C$9)+'DEPRECATED - DT-Prelim Calcs'!$C$9</f>
        <v>15397.014028086023</v>
      </c>
      <c r="DN193" s="43">
        <f t="shared" si="194"/>
        <v>93</v>
      </c>
      <c r="DO193" s="2">
        <f t="shared" si="224"/>
        <v>0.89769520753137932</v>
      </c>
      <c r="DP193" s="43">
        <f>DO193*'DEPRECATED - DT-Prelim Calcs'!$C$21/DJ$2/'DEPRECATED - DT-Prelim Calcs'!$C$19/'DEPRECATED - DT-Prelim Calcs'!$C$18*3.39*'DEPRECATED - DT-Prelim Calcs'!$C$20</f>
        <v>29.053734754561201</v>
      </c>
      <c r="DQ193" s="36">
        <f t="shared" si="225"/>
        <v>0</v>
      </c>
      <c r="DR193" s="43">
        <f>DP192*'DEPRECATED - DT-Prelim Calcs'!$C$11+DR192</f>
        <v>-1185.211986163979</v>
      </c>
      <c r="DS193" s="43">
        <f>DS192+0.5*DP193*'DEPRECATED - DT-Prelim Calcs'!$C$11^2+DR193*'DEPRECATED - DT-Prelim Calcs'!$C$11</f>
        <v>-1227689.0113059515</v>
      </c>
      <c r="DT193" s="43">
        <f>MIN('Drive Train'!$F$35-DN192*'DEPRECATED - DT-Prelim Calcs'!$C$21*'Drive Train'!$F$39,DT192+DN$2)</f>
        <v>7.1920000000000002</v>
      </c>
      <c r="DU193" s="43">
        <f>'Drive Train'!$F$35-DN193*'DEPRECATED - DT-Prelim Calcs'!$C$21*'Drive Train'!$F$39</f>
        <v>7.1920000000000002</v>
      </c>
      <c r="DV193" s="1">
        <f>IF(DS193&gt;='Drive Train'!$F$29,1,0)</f>
        <v>0</v>
      </c>
      <c r="DW193" s="43">
        <f t="shared" si="226"/>
        <v>103.33333333333333</v>
      </c>
      <c r="DX193" s="49">
        <f>DX192+'DEPRECATED - DT-Prelim Calcs'!$C$11</f>
        <v>756</v>
      </c>
      <c r="DY193" s="2">
        <f>EI193/'Drive Train'!$F$35</f>
        <v>0.57999999999999996</v>
      </c>
      <c r="DZ193" s="36">
        <f>EG193*12*60/(PI() * 'Drive Train'!$F$15)/DY$2*DY193</f>
        <v>-635066.97821451165</v>
      </c>
      <c r="EA193" s="2">
        <f>('DEPRECATED - DT-Prelim Calcs'!$C$6*DY193-DZ193)/('DEPRECATED - DT-Prelim Calcs'!$C$6*DY193)*'DEPRECATED - DT-Prelim Calcs'!$C$7*DY193</f>
        <v>469.564107182768</v>
      </c>
      <c r="EB193" s="43">
        <f>EA193/'DEPRECATED - DT-Prelim Calcs'!$C$7*('DEPRECATED - DT-Prelim Calcs'!$C$8-'DEPRECATED - DT-Prelim Calcs'!$C$9)+'DEPRECATED - DT-Prelim Calcs'!$C$9</f>
        <v>25582.231212195566</v>
      </c>
      <c r="EC193" s="43">
        <f t="shared" si="195"/>
        <v>93</v>
      </c>
      <c r="ED193" s="2">
        <f t="shared" si="227"/>
        <v>0.78888366722454539</v>
      </c>
      <c r="EE193" s="43">
        <f>ED193*'DEPRECATED - DT-Prelim Calcs'!$C$21/DY$2/'DEPRECATED - DT-Prelim Calcs'!$C$19/'DEPRECATED - DT-Prelim Calcs'!$C$18*3.39*'DEPRECATED - DT-Prelim Calcs'!$C$20</f>
        <v>29.053734754561201</v>
      </c>
      <c r="EF193" s="36">
        <f t="shared" si="228"/>
        <v>0</v>
      </c>
      <c r="EG193" s="43">
        <f>EE192*'DEPRECATED - DT-Prelim Calcs'!$C$11+EG192</f>
        <v>-1737.3056019646283</v>
      </c>
      <c r="EH193" s="43">
        <f>EH192+0.5*EE193*'DEPRECATED - DT-Prelim Calcs'!$C$11^2+EG193*'DEPRECATED - DT-Prelim Calcs'!$C$11</f>
        <v>-1304962.9686750039</v>
      </c>
      <c r="EI193" s="43">
        <f>MIN('Drive Train'!$F$35-EC192*'DEPRECATED - DT-Prelim Calcs'!$C$21*'Drive Train'!$F$39,EI192+EC$2)</f>
        <v>7.1920000000000002</v>
      </c>
      <c r="EJ193" s="43">
        <f>'Drive Train'!$F$35-EC193*'DEPRECATED - DT-Prelim Calcs'!$C$21*'Drive Train'!$F$39</f>
        <v>7.1920000000000002</v>
      </c>
      <c r="EK193" s="1">
        <f>IF(EH193&gt;='Drive Train'!$F$29,1,0)</f>
        <v>0</v>
      </c>
      <c r="EL193" s="43">
        <f t="shared" si="229"/>
        <v>103.33333333333333</v>
      </c>
      <c r="EM193" s="49">
        <f>EM192+'DEPRECATED - DT-Prelim Calcs'!$C$11</f>
        <v>756</v>
      </c>
      <c r="EN193" s="2">
        <f>EX193/'Drive Train'!$F$35</f>
        <v>0.57999999999999996</v>
      </c>
      <c r="EO193" s="36">
        <f>EV193*12*60/(PI() * 'Drive Train'!$F$15)/EN$2*EN193</f>
        <v>-417717.77455309761</v>
      </c>
      <c r="EP193" s="2">
        <f>('DEPRECATED - DT-Prelim Calcs'!$C$6*EN193-EO193)/('DEPRECATED - DT-Prelim Calcs'!$C$6*EN193)*'DEPRECATED - DT-Prelim Calcs'!$C$7*EN193</f>
        <v>309.78859540031789</v>
      </c>
      <c r="EQ193" s="43">
        <f>EP193/'DEPRECATED - DT-Prelim Calcs'!$C$7*('DEPRECATED - DT-Prelim Calcs'!$C$8-'DEPRECATED - DT-Prelim Calcs'!$C$9)+'DEPRECATED - DT-Prelim Calcs'!$C$9</f>
        <v>16878.042883748662</v>
      </c>
      <c r="ER193" s="43">
        <f t="shared" si="196"/>
        <v>93</v>
      </c>
      <c r="ES193" s="2">
        <f t="shared" si="230"/>
        <v>0.7035989464435134</v>
      </c>
      <c r="ET193" s="43">
        <f>ES193*'DEPRECATED - DT-Prelim Calcs'!$C$21/EN$2/'DEPRECATED - DT-Prelim Calcs'!$C$19/'DEPRECATED - DT-Prelim Calcs'!$C$18*3.39*'DEPRECATED - DT-Prelim Calcs'!$C$20</f>
        <v>29.053734754561201</v>
      </c>
      <c r="EU193" s="36">
        <f t="shared" si="231"/>
        <v>0</v>
      </c>
      <c r="EV193" s="43">
        <f>ET192*'DEPRECATED - DT-Prelim Calcs'!$C$11+EV192</f>
        <v>-1019.1822707439334</v>
      </c>
      <c r="EW193" s="43">
        <f>EW192+0.5*ET193*'DEPRECATED - DT-Prelim Calcs'!$C$11^2+EV193*'DEPRECATED - DT-Prelim Calcs'!$C$11</f>
        <v>-2170272.6034631785</v>
      </c>
      <c r="EX193" s="43">
        <f>MIN('Drive Train'!$F$35-ER192*'DEPRECATED - DT-Prelim Calcs'!$C$21*'Drive Train'!$F$39,EX192+ER$2)</f>
        <v>7.1920000000000002</v>
      </c>
      <c r="EY193" s="43">
        <f>'Drive Train'!$F$35-ER193*'DEPRECATED - DT-Prelim Calcs'!$C$21*'Drive Train'!$F$39</f>
        <v>7.1920000000000002</v>
      </c>
      <c r="EZ193" s="1">
        <f>IF(EW193&gt;='Drive Train'!$F$29,1,0)</f>
        <v>0</v>
      </c>
      <c r="FA193" s="43">
        <f t="shared" si="232"/>
        <v>103.33333333333333</v>
      </c>
      <c r="FB193" s="49">
        <f>FB192+'DEPRECATED - DT-Prelim Calcs'!$C$11</f>
        <v>756</v>
      </c>
      <c r="FC193" s="2">
        <f>FM193/'Drive Train'!$F$35</f>
        <v>0.57999999999999996</v>
      </c>
      <c r="FD193" s="36">
        <f>FK193*12*60/(PI() * 'Drive Train'!$F$15)/FC$2*FC193</f>
        <v>-811165.08576894738</v>
      </c>
      <c r="FE193" s="2">
        <f>('DEPRECATED - DT-Prelim Calcs'!$C$6*FC193-FD193)/('DEPRECATED - DT-Prelim Calcs'!$C$6*FC193)*'DEPRECATED - DT-Prelim Calcs'!$C$7*FC193</f>
        <v>599.01553734425772</v>
      </c>
      <c r="FF193" s="43">
        <f>FE193/'DEPRECATED - DT-Prelim Calcs'!$C$7*('DEPRECATED - DT-Prelim Calcs'!$C$8-'DEPRECATED - DT-Prelim Calcs'!$C$9)+'DEPRECATED - DT-Prelim Calcs'!$C$9</f>
        <v>32634.435989649861</v>
      </c>
      <c r="FG193" s="43">
        <f t="shared" si="197"/>
        <v>93</v>
      </c>
      <c r="FH193" s="2">
        <f t="shared" si="233"/>
        <v>0.63495514679048781</v>
      </c>
      <c r="FI193" s="43">
        <f>FH193*'DEPRECATED - DT-Prelim Calcs'!$C$21/FC$2/'DEPRECATED - DT-Prelim Calcs'!$C$19/'DEPRECATED - DT-Prelim Calcs'!$C$18*3.39*'DEPRECATED - DT-Prelim Calcs'!$C$20</f>
        <v>29.053734754561205</v>
      </c>
      <c r="FJ193" s="36">
        <f t="shared" si="234"/>
        <v>0</v>
      </c>
      <c r="FK193" s="43">
        <f>FI192*'DEPRECATED - DT-Prelim Calcs'!$C$11+FK192</f>
        <v>-1786.0599062939864</v>
      </c>
      <c r="FL193" s="43">
        <f>FL192+0.5*FI193*'DEPRECATED - DT-Prelim Calcs'!$C$11^2+FK193*'DEPRECATED - DT-Prelim Calcs'!$C$11</f>
        <v>-2712689.6658312595</v>
      </c>
      <c r="FM193" s="43">
        <f>MIN('Drive Train'!$F$35-FG192*'DEPRECATED - DT-Prelim Calcs'!$C$21*'Drive Train'!$F$39,FM192+FG$2)</f>
        <v>7.1920000000000002</v>
      </c>
      <c r="FN193" s="43">
        <f>'Drive Train'!$F$35-FG193*'DEPRECATED - DT-Prelim Calcs'!$C$21*'Drive Train'!$F$39</f>
        <v>7.1920000000000002</v>
      </c>
      <c r="FO193" s="1">
        <f>IF(FL193&gt;='Drive Train'!$F$29,1,0)</f>
        <v>0</v>
      </c>
      <c r="FP193" s="43">
        <f t="shared" si="235"/>
        <v>103.33333333333333</v>
      </c>
      <c r="FQ193" s="49">
        <f>FQ192+'DEPRECATED - DT-Prelim Calcs'!$C$11</f>
        <v>756</v>
      </c>
      <c r="FR193" s="2">
        <f>GB193/'Drive Train'!$F$35</f>
        <v>0.57999999999999996</v>
      </c>
      <c r="FS193" s="36">
        <f>FZ193*12*60/(PI() * 'Drive Train'!$F$15)/FR$2*FR193</f>
        <v>-4602073.4551084191</v>
      </c>
      <c r="FT193" s="2">
        <f>('DEPRECATED - DT-Prelim Calcs'!$C$6*FR193-FS193)/('DEPRECATED - DT-Prelim Calcs'!$C$6*FR193)*'DEPRECATED - DT-Prelim Calcs'!$C$7*FR193</f>
        <v>3385.7491191941203</v>
      </c>
      <c r="FU193" s="43">
        <f>FT193/'DEPRECATED - DT-Prelim Calcs'!$C$7*('DEPRECATED - DT-Prelim Calcs'!$C$8-'DEPRECATED - DT-Prelim Calcs'!$C$9)+'DEPRECATED - DT-Prelim Calcs'!$C$9</f>
        <v>184449.02664266474</v>
      </c>
      <c r="FV193" s="43">
        <f t="shared" si="198"/>
        <v>93</v>
      </c>
      <c r="FW193" s="2">
        <f t="shared" si="236"/>
        <v>0.57851468929799987</v>
      </c>
      <c r="FX193" s="43">
        <f>FW193*'DEPRECATED - DT-Prelim Calcs'!$C$21/FR$2/'DEPRECATED - DT-Prelim Calcs'!$C$19/'DEPRECATED - DT-Prelim Calcs'!$C$18*3.39*'DEPRECATED - DT-Prelim Calcs'!$C$20</f>
        <v>29.053734754561201</v>
      </c>
      <c r="FY193" s="36">
        <f t="shared" si="237"/>
        <v>0</v>
      </c>
      <c r="FZ193" s="43">
        <f>FX192*'DEPRECATED - DT-Prelim Calcs'!$C$11+FZ192</f>
        <v>-9232.3372655486619</v>
      </c>
      <c r="GA193" s="43">
        <f>GA192+0.5*FX193*'DEPRECATED - DT-Prelim Calcs'!$C$11^2+FZ193*'DEPRECATED - DT-Prelim Calcs'!$C$11</f>
        <v>-2828024.1977954786</v>
      </c>
      <c r="GB193" s="43">
        <f>MIN('Drive Train'!$F$35-FV192*'DEPRECATED - DT-Prelim Calcs'!$C$21*'Drive Train'!$F$39,GB192+FV$2)</f>
        <v>7.1920000000000002</v>
      </c>
      <c r="GC193" s="43">
        <f>'Drive Train'!$F$35-FV193*'DEPRECATED - DT-Prelim Calcs'!$C$21*'Drive Train'!$F$39</f>
        <v>7.1920000000000002</v>
      </c>
      <c r="GD193" s="1">
        <f>IF(GA193&gt;='Drive Train'!$F$29,1,0)</f>
        <v>0</v>
      </c>
      <c r="GE193" s="43">
        <f t="shared" si="238"/>
        <v>103.33333333333333</v>
      </c>
      <c r="GF193" s="49">
        <f>GF192+'DEPRECATED - DT-Prelim Calcs'!$C$11</f>
        <v>756</v>
      </c>
      <c r="GG193" s="2">
        <f>GQ193/'Drive Train'!$F$35</f>
        <v>0.86451612903225805</v>
      </c>
      <c r="GH193" s="36">
        <f>GO193*12*60/(PI() * 'Drive Train'!$F$15)/GG$2*GG193</f>
        <v>-99512.457207188912</v>
      </c>
      <c r="GI193" s="2">
        <f>('DEPRECATED - DT-Prelim Calcs'!$C$6*GG193-GH193)/('DEPRECATED - DT-Prelim Calcs'!$C$6*GG193)*'DEPRECATED - DT-Prelim Calcs'!$C$7*GG193</f>
        <v>77.207154987123033</v>
      </c>
      <c r="GJ193" s="43">
        <f>GI193/'DEPRECATED - DT-Prelim Calcs'!$C$7*('DEPRECATED - DT-Prelim Calcs'!$C$8-'DEPRECATED - DT-Prelim Calcs'!$C$9)+'DEPRECATED - DT-Prelim Calcs'!$C$9</f>
        <v>4207.5614284029707</v>
      </c>
      <c r="GK193" s="43">
        <f t="shared" si="239"/>
        <v>29.999999999999982</v>
      </c>
      <c r="GL193" s="2">
        <f t="shared" si="240"/>
        <v>1.4462867232450001</v>
      </c>
      <c r="GM193" s="43">
        <f>GL193*'DEPRECATED - DT-Prelim Calcs'!$C$21/GG$2/'DEPRECATED - DT-Prelim Calcs'!$C$19/'DEPRECATED - DT-Prelim Calcs'!$C$18*3.39*'DEPRECATED - DT-Prelim Calcs'!$C$20</f>
        <v>29.053734754561201</v>
      </c>
      <c r="GN193" s="36">
        <f t="shared" si="241"/>
        <v>0</v>
      </c>
      <c r="GO193" s="43">
        <f>GM192*'DEPRECATED - DT-Prelim Calcs'!$C$11+GO192</f>
        <v>-334.83470631515945</v>
      </c>
      <c r="GP193" s="43">
        <f>GP192+0.5*GM193*'DEPRECATED - DT-Prelim Calcs'!$C$11^2+GO193*'DEPRECATED - DT-Prelim Calcs'!$C$11</f>
        <v>-260975.43772304122</v>
      </c>
      <c r="GQ193" s="43">
        <f>MIN('Drive Train'!$F$35-GK192*'DEPRECATED - DT-Prelim Calcs'!$C$21*'Drive Train'!$F$39,GQ192+GK$2)</f>
        <v>10.72</v>
      </c>
      <c r="GR193" s="43">
        <f>'Drive Train'!$F$35-GK193*'DEPRECATED - DT-Prelim Calcs'!$C$21*'Drive Train'!$F$39</f>
        <v>10.72</v>
      </c>
      <c r="GS193" s="1">
        <f>IF(GP193&gt;='Drive Train'!$F$29,1,0)</f>
        <v>0</v>
      </c>
      <c r="GT193" s="43">
        <f t="shared" si="242"/>
        <v>33.333333333333314</v>
      </c>
      <c r="GU193" s="49">
        <f>GU192+'DEPRECATED - DT-Prelim Calcs'!$C$11</f>
        <v>756</v>
      </c>
      <c r="GV193" s="2">
        <f>HF193/'Drive Train'!$F$35</f>
        <v>0.84946236559139798</v>
      </c>
      <c r="GW193" s="36">
        <f>HD193*12*60/(PI() * 'Drive Train'!$F$15)/GV$2*GV193</f>
        <v>-108741.14945600089</v>
      </c>
      <c r="GX193" s="2">
        <f>('DEPRECATED - DT-Prelim Calcs'!$C$6*GV193-GW193)/('DEPRECATED - DT-Prelim Calcs'!$C$6*GV193)*'DEPRECATED - DT-Prelim Calcs'!$C$7*GV193</f>
        <v>83.92065419190331</v>
      </c>
      <c r="GY193" s="43">
        <f>GX193/'DEPRECATED - DT-Prelim Calcs'!$C$7*('DEPRECATED - DT-Prelim Calcs'!$C$8-'DEPRECATED - DT-Prelim Calcs'!$C$9)+'DEPRECATED - DT-Prelim Calcs'!$C$9</f>
        <v>4573.2968328424931</v>
      </c>
      <c r="GZ193" s="43">
        <f t="shared" si="199"/>
        <v>33.333333333333314</v>
      </c>
      <c r="HA193" s="2">
        <f t="shared" si="243"/>
        <v>1.4462867232450001</v>
      </c>
      <c r="HB193" s="43">
        <f>HA193*'DEPRECATED - DT-Prelim Calcs'!$C$21/GV$2/'DEPRECATED - DT-Prelim Calcs'!$C$19/'DEPRECATED - DT-Prelim Calcs'!$C$18*3.39*'DEPRECATED - DT-Prelim Calcs'!$C$20</f>
        <v>29.053734754561201</v>
      </c>
      <c r="HC193" s="36">
        <f t="shared" si="244"/>
        <v>0</v>
      </c>
      <c r="HD193" s="43">
        <f>HB192*'DEPRECATED - DT-Prelim Calcs'!$C$11+HD192</f>
        <v>-372.37103672610215</v>
      </c>
      <c r="HE193" s="43">
        <f>HE192+0.5*HB193*'DEPRECATED - DT-Prelim Calcs'!$C$11^2+HD193*'DEPRECATED - DT-Prelim Calcs'!$C$11</f>
        <v>-260625.29717014771</v>
      </c>
      <c r="HF193" s="43">
        <f>MIN('Drive Train'!$F$35-GZ192*'DEPRECATED - DT-Prelim Calcs'!$C$21*'Drive Train'!$F$39,HF192+GZ$2)</f>
        <v>10.533333333333335</v>
      </c>
      <c r="HG193" s="43">
        <f>'Drive Train'!$F$35-GZ193*'DEPRECATED - DT-Prelim Calcs'!$C$21*'Drive Train'!$F$39</f>
        <v>10.533333333333335</v>
      </c>
      <c r="HH193" s="1">
        <f>IF(HE193&gt;='Drive Train'!$F$29,1,0)</f>
        <v>0</v>
      </c>
      <c r="HI193" s="43">
        <f t="shared" si="245"/>
        <v>37.037037037037017</v>
      </c>
      <c r="HJ193" s="49">
        <f>HJ192+'DEPRECATED - DT-Prelim Calcs'!$C$11</f>
        <v>756</v>
      </c>
      <c r="HK193" s="2">
        <f>HU193/'Drive Train'!$F$35</f>
        <v>0.83440860215053769</v>
      </c>
      <c r="HL193" s="36">
        <f>HS193*12*60/(PI() * 'Drive Train'!$F$15)/HK$2*HK193</f>
        <v>-167546.94187530226</v>
      </c>
      <c r="HM193" s="2">
        <f>('DEPRECATED - DT-Prelim Calcs'!$C$6*HK193-HL193)/('DEPRECATED - DT-Prelim Calcs'!$C$6*HK193)*'DEPRECATED - DT-Prelim Calcs'!$C$7*HK193</f>
        <v>127.07876151574239</v>
      </c>
      <c r="HN193" s="43">
        <f>HM193/'DEPRECATED - DT-Prelim Calcs'!$C$7*('DEPRECATED - DT-Prelim Calcs'!$C$8-'DEPRECATED - DT-Prelim Calcs'!$C$9)+'DEPRECATED - DT-Prelim Calcs'!$C$9</f>
        <v>6924.4474557083531</v>
      </c>
      <c r="HO193" s="43">
        <f t="shared" si="200"/>
        <v>36.66666666666665</v>
      </c>
      <c r="HP193" s="2">
        <f t="shared" si="246"/>
        <v>1.4462867232450001</v>
      </c>
      <c r="HQ193" s="43">
        <f>HP193*'DEPRECATED - DT-Prelim Calcs'!$C$21/HK$2/'DEPRECATED - DT-Prelim Calcs'!$C$19/'DEPRECATED - DT-Prelim Calcs'!$C$18*3.39*'DEPRECATED - DT-Prelim Calcs'!$C$20</f>
        <v>29.053734754561201</v>
      </c>
      <c r="HR193" s="36">
        <f t="shared" si="247"/>
        <v>0</v>
      </c>
      <c r="HS193" s="43">
        <f>HQ192*'DEPRECATED - DT-Prelim Calcs'!$C$11+HS192</f>
        <v>-584.095485879634</v>
      </c>
      <c r="HT193" s="43">
        <f>HT192+0.5*HQ193*'DEPRECATED - DT-Prelim Calcs'!$C$11^2+HS193*'DEPRECATED - DT-Prelim Calcs'!$C$11</f>
        <v>-275505.98817018932</v>
      </c>
      <c r="HU193" s="43">
        <f>MIN('Drive Train'!$F$35-HO192*'DEPRECATED - DT-Prelim Calcs'!$C$21*'Drive Train'!$F$39,HU192+HO$2)</f>
        <v>10.346666666666668</v>
      </c>
      <c r="HV193" s="43">
        <f>'Drive Train'!$F$35-HO193*'DEPRECATED - DT-Prelim Calcs'!$C$21*'Drive Train'!$F$39</f>
        <v>10.346666666666668</v>
      </c>
      <c r="HW193" s="1">
        <f>IF(HT193&gt;='Drive Train'!$F$29,1,0)</f>
        <v>0</v>
      </c>
      <c r="HX193" s="43">
        <f t="shared" si="248"/>
        <v>40.740740740740726</v>
      </c>
      <c r="HY193" s="49">
        <f>HY192+'DEPRECATED - DT-Prelim Calcs'!$C$11</f>
        <v>756</v>
      </c>
      <c r="HZ193" s="2">
        <f>IJ193/'Drive Train'!$F$35</f>
        <v>0.8193548387096774</v>
      </c>
      <c r="IA193" s="36">
        <f>IH193*12*60/(PI() * 'Drive Train'!$F$15)/HZ$2*HZ193</f>
        <v>12238.673854746403</v>
      </c>
      <c r="IB193" s="2">
        <f>('DEPRECATED - DT-Prelim Calcs'!$C$6*HZ193-IA193)/('DEPRECATED - DT-Prelim Calcs'!$C$6*HZ193)*'DEPRECATED - DT-Prelim Calcs'!$C$7*HZ193</f>
        <v>-5.1539938908968539</v>
      </c>
      <c r="IC193" s="43">
        <f>IB193/'DEPRECATED - DT-Prelim Calcs'!$C$7*('DEPRECATED - DT-Prelim Calcs'!$C$8-'DEPRECATED - DT-Prelim Calcs'!$C$9)+'DEPRECATED - DT-Prelim Calcs'!$C$9</f>
        <v>-279.27727913094799</v>
      </c>
      <c r="ID193" s="43">
        <f t="shared" si="201"/>
        <v>-279.27727913094799</v>
      </c>
      <c r="IE193" s="2">
        <f t="shared" si="249"/>
        <v>-6.3207907234751897</v>
      </c>
      <c r="IF193" s="43">
        <f>IE193*'DEPRECATED - DT-Prelim Calcs'!$C$21/HZ$2/'DEPRECATED - DT-Prelim Calcs'!$C$19/'DEPRECATED - DT-Prelim Calcs'!$C$18*3.39*'DEPRECATED - DT-Prelim Calcs'!$C$20</f>
        <v>-126.97522155697077</v>
      </c>
      <c r="IG193" s="36">
        <f t="shared" si="250"/>
        <v>1</v>
      </c>
      <c r="IH193" s="43">
        <f>IF192*'DEPRECATED - DT-Prelim Calcs'!$C$11+IH192</f>
        <v>43.449867454955381</v>
      </c>
      <c r="II193" s="43">
        <f>II192+0.5*IF193*'DEPRECATED - DT-Prelim Calcs'!$C$11^2+IH193*'DEPRECATED - DT-Prelim Calcs'!$C$11</f>
        <v>-252790.34107225755</v>
      </c>
      <c r="IJ193" s="43">
        <f>MIN('Drive Train'!$F$35-ID192*'DEPRECATED - DT-Prelim Calcs'!$C$21*'Drive Train'!$F$39,IJ192+ID$2)</f>
        <v>10.16</v>
      </c>
      <c r="IK193" s="43">
        <f>'Drive Train'!$F$35-ID193*'DEPRECATED - DT-Prelim Calcs'!$C$21*'Drive Train'!$F$39</f>
        <v>28.039527631333087</v>
      </c>
      <c r="IL193" s="1">
        <f>IF(II193&gt;='Drive Train'!$F$29,1,0)</f>
        <v>0</v>
      </c>
      <c r="IM193" s="43">
        <f t="shared" si="251"/>
        <v>-310.30808792327559</v>
      </c>
      <c r="IN193" s="49">
        <f>IN192+'DEPRECATED - DT-Prelim Calcs'!$C$11</f>
        <v>756</v>
      </c>
      <c r="IO193" s="2">
        <f>IY193/'Drive Train'!$F$35</f>
        <v>0.80430107526881722</v>
      </c>
      <c r="IP193" s="36">
        <f>IW193*12*60/(PI() * 'Drive Train'!$F$15)/IO$2*IO193</f>
        <v>-39334.792736810537</v>
      </c>
      <c r="IQ193" s="2">
        <f>('DEPRECATED - DT-Prelim Calcs'!$C$6*IO193-IP193)/('DEPRECATED - DT-Prelim Calcs'!$C$6*IO193)*'DEPRECATED - DT-Prelim Calcs'!$C$7*IO193</f>
        <v>32.687560434177122</v>
      </c>
      <c r="IR193" s="43">
        <f>IQ193/'DEPRECATED - DT-Prelim Calcs'!$C$7*('DEPRECATED - DT-Prelim Calcs'!$C$8-'DEPRECATED - DT-Prelim Calcs'!$C$9)+'DEPRECATED - DT-Prelim Calcs'!$C$9</f>
        <v>1782.2402326081565</v>
      </c>
      <c r="IS193" s="43">
        <f t="shared" si="202"/>
        <v>43.333333333333321</v>
      </c>
      <c r="IT193" s="2">
        <f t="shared" si="252"/>
        <v>1.4462867232450001</v>
      </c>
      <c r="IU193" s="43">
        <f>IT193*'DEPRECATED - DT-Prelim Calcs'!$C$21/IO$2/'DEPRECATED - DT-Prelim Calcs'!$C$19/'DEPRECATED - DT-Prelim Calcs'!$C$18*3.39*'DEPRECATED - DT-Prelim Calcs'!$C$20</f>
        <v>29.053734754561201</v>
      </c>
      <c r="IV193" s="36">
        <f t="shared" si="253"/>
        <v>0</v>
      </c>
      <c r="IW193" s="43">
        <f>IU192*'DEPRECATED - DT-Prelim Calcs'!$C$11+IW192</f>
        <v>-142.26050106453044</v>
      </c>
      <c r="IX193" s="43">
        <f>IX192+0.5*IU193*'DEPRECATED - DT-Prelim Calcs'!$C$11^2+IW193*'DEPRECATED - DT-Prelim Calcs'!$C$11</f>
        <v>-323973.34948708228</v>
      </c>
      <c r="IY193" s="43">
        <f>MIN('Drive Train'!$F$35-IS192*'DEPRECATED - DT-Prelim Calcs'!$C$21*'Drive Train'!$F$39,IY192+IS$2)</f>
        <v>9.9733333333333345</v>
      </c>
      <c r="IZ193" s="43">
        <f>'Drive Train'!$F$35-IS193*'DEPRECATED - DT-Prelim Calcs'!$C$21*'Drive Train'!$F$39</f>
        <v>9.9733333333333345</v>
      </c>
      <c r="JA193" s="1">
        <f>IF(IX193&gt;='Drive Train'!$F$29,1,0)</f>
        <v>0</v>
      </c>
      <c r="JB193" s="43">
        <f t="shared" si="254"/>
        <v>48.148148148148138</v>
      </c>
      <c r="JC193" s="49">
        <f>JC192+'DEPRECATED - DT-Prelim Calcs'!$C$11</f>
        <v>756</v>
      </c>
      <c r="JD193" s="2">
        <f>JN193/'Drive Train'!$F$35</f>
        <v>0.78924731182795704</v>
      </c>
      <c r="JE193" s="36">
        <f>JL193*12*60/(PI() * 'Drive Train'!$F$15)/JD$2*JD193</f>
        <v>-21656.856316425768</v>
      </c>
      <c r="JF193" s="2">
        <f>('DEPRECATED - DT-Prelim Calcs'!$C$6*JD193-JE193)/('DEPRECATED - DT-Prelim Calcs'!$C$6*JD193)*'DEPRECATED - DT-Prelim Calcs'!$C$7*JD193</f>
        <v>19.621735429156011</v>
      </c>
      <c r="JG193" s="43">
        <f>JF193/'DEPRECATED - DT-Prelim Calcs'!$C$7*('DEPRECATED - DT-Prelim Calcs'!$C$8-'DEPRECATED - DT-Prelim Calcs'!$C$9)+'DEPRECATED - DT-Prelim Calcs'!$C$9</f>
        <v>1070.4452883047677</v>
      </c>
      <c r="JH193" s="43">
        <f t="shared" si="203"/>
        <v>46.666666666666657</v>
      </c>
      <c r="JI193" s="2">
        <f t="shared" si="255"/>
        <v>1.4462867232450001</v>
      </c>
      <c r="JJ193" s="43">
        <f>JI193*'DEPRECATED - DT-Prelim Calcs'!$C$21/JD$2/'DEPRECATED - DT-Prelim Calcs'!$C$19/'DEPRECATED - DT-Prelim Calcs'!$C$18*3.39*'DEPRECATED - DT-Prelim Calcs'!$C$20</f>
        <v>29.053734754561201</v>
      </c>
      <c r="JK193" s="36">
        <f t="shared" si="256"/>
        <v>0</v>
      </c>
      <c r="JL193" s="43">
        <f>JJ192*'DEPRECATED - DT-Prelim Calcs'!$C$11+JL192</f>
        <v>-79.819393044562517</v>
      </c>
      <c r="JM193" s="43">
        <f>JM192+0.5*JJ193*'DEPRECATED - DT-Prelim Calcs'!$C$11^2+JL193*'DEPRECATED - DT-Prelim Calcs'!$C$11</f>
        <v>-278619.59883881966</v>
      </c>
      <c r="JN193" s="43">
        <f>MIN('Drive Train'!$F$35-JH192*'DEPRECATED - DT-Prelim Calcs'!$C$21*'Drive Train'!$F$39,JN192+JH$2)</f>
        <v>9.7866666666666671</v>
      </c>
      <c r="JO193" s="43">
        <f>'Drive Train'!$F$35-JH193*'DEPRECATED - DT-Prelim Calcs'!$C$21*'Drive Train'!$F$39</f>
        <v>9.7866666666666671</v>
      </c>
      <c r="JP193" s="1">
        <f>IF(JM193&gt;='Drive Train'!$F$29,1,0)</f>
        <v>0</v>
      </c>
      <c r="JQ193" s="43">
        <f>MIN(JG193,'DEPRECATED - DT-Prelim Calcs'!$C$10)*'DEPRECATED - DT-Prelim Calcs'!$C$11*1000/60/60</f>
        <v>103.33333333333333</v>
      </c>
      <c r="JR193" s="49">
        <f>JR192+'DEPRECATED - DT-Prelim Calcs'!$C$11</f>
        <v>756</v>
      </c>
      <c r="JS193" s="2">
        <f>KC193/'Drive Train'!$F$35</f>
        <v>0.77419354838709686</v>
      </c>
      <c r="JT193" s="36">
        <f>KA193*12*60/(PI() * 'Drive Train'!$F$15)/JS$2*JS193</f>
        <v>-66638.726288727063</v>
      </c>
      <c r="JU193" s="2">
        <f>('DEPRECATED - DT-Prelim Calcs'!$C$6*JS193-JT193)/('DEPRECATED - DT-Prelim Calcs'!$C$6*JS193)*'DEPRECATED - DT-Prelim Calcs'!$C$7*JS193</f>
        <v>52.617743023147078</v>
      </c>
      <c r="JV193" s="43">
        <f>JU193/'DEPRECATED - DT-Prelim Calcs'!$C$7*('DEPRECATED - DT-Prelim Calcs'!$C$8-'DEPRECATED - DT-Prelim Calcs'!$C$9)+'DEPRECATED - DT-Prelim Calcs'!$C$9</f>
        <v>2867.9889855893553</v>
      </c>
      <c r="JW193" s="43">
        <f t="shared" si="204"/>
        <v>49.999999999999993</v>
      </c>
      <c r="JX193" s="2">
        <f t="shared" si="257"/>
        <v>1.4462867232450001</v>
      </c>
      <c r="JY193" s="43">
        <f>JX193*'DEPRECATED - DT-Prelim Calcs'!$C$21/JS$2/'DEPRECATED - DT-Prelim Calcs'!$C$19/'DEPRECATED - DT-Prelim Calcs'!$C$18*3.39*'DEPRECATED - DT-Prelim Calcs'!$C$20</f>
        <v>29.053734754561201</v>
      </c>
      <c r="JZ193" s="36">
        <f t="shared" si="258"/>
        <v>0</v>
      </c>
      <c r="KA193" s="43">
        <f>JY192*'DEPRECATED - DT-Prelim Calcs'!$C$11+KA192</f>
        <v>-250.38208802278649</v>
      </c>
      <c r="KB193" s="43">
        <f>KB192+0.5*JY193*'DEPRECATED - DT-Prelim Calcs'!$C$11^2+KA193*'DEPRECATED - DT-Prelim Calcs'!$C$11</f>
        <v>-308384.85129089846</v>
      </c>
      <c r="KC193" s="43">
        <f>MIN('Drive Train'!$F$35-JW192*'DEPRECATED - DT-Prelim Calcs'!$C$21*'Drive Train'!$F$39,KC192+JW$2)</f>
        <v>9.6000000000000014</v>
      </c>
      <c r="KD193" s="43">
        <f>'Drive Train'!$F$35-JW193*'DEPRECATED - DT-Prelim Calcs'!$C$21*'Drive Train'!$F$39</f>
        <v>9.6000000000000014</v>
      </c>
      <c r="KE193" s="1">
        <f>IF(KB193&gt;='Drive Train'!$F$29,1,0)</f>
        <v>0</v>
      </c>
      <c r="KF193" s="43">
        <f>MIN(JV193,'DEPRECATED - DT-Prelim Calcs'!$C$10)*'DEPRECATED - DT-Prelim Calcs'!$C$11*1000/60/60</f>
        <v>103.33333333333333</v>
      </c>
      <c r="KG193" s="49">
        <f>KG192+'DEPRECATED - DT-Prelim Calcs'!$C$11</f>
        <v>756</v>
      </c>
      <c r="KH193" s="2">
        <f>KR193/'Drive Train'!$F$35</f>
        <v>3.2815699977824413</v>
      </c>
      <c r="KI193" s="36">
        <f>KP193*12*60/(PI() * 'Drive Train'!$F$15)/KH$2*KH193</f>
        <v>-930707.52179895481</v>
      </c>
      <c r="KJ193" s="2">
        <f>('DEPRECATED - DT-Prelim Calcs'!$C$6*KH193-KI193)/('DEPRECATED - DT-Prelim Calcs'!$C$6*KH193)*'DEPRECATED - DT-Prelim Calcs'!$C$7*KH193</f>
        <v>699.56270705716997</v>
      </c>
      <c r="KK193" s="43">
        <f>KJ193/'DEPRECATED - DT-Prelim Calcs'!$C$7*('DEPRECATED - DT-Prelim Calcs'!$C$8-'DEPRECATED - DT-Prelim Calcs'!$C$9)+'DEPRECATED - DT-Prelim Calcs'!$C$9</f>
        <v>38112.005682965224</v>
      </c>
      <c r="KL193" s="43">
        <f t="shared" si="205"/>
        <v>53.333333333333329</v>
      </c>
      <c r="KM193" s="2">
        <f t="shared" si="259"/>
        <v>1.4462867232450001</v>
      </c>
      <c r="KN193" s="43">
        <f>KM193*'DEPRECATED - DT-Prelim Calcs'!$C$21/KH$2/'DEPRECATED - DT-Prelim Calcs'!$C$19/'DEPRECATED - DT-Prelim Calcs'!$C$18*3.39*'DEPRECATED - DT-Prelim Calcs'!$C$20</f>
        <v>29.053734754561201</v>
      </c>
      <c r="KO193" s="36">
        <f t="shared" si="260"/>
        <v>0</v>
      </c>
      <c r="KP193" s="43">
        <f>KN192*'DEPRECATED - DT-Prelim Calcs'!$C$11+KP192</f>
        <v>-825.00706671124237</v>
      </c>
      <c r="KQ193" s="43">
        <f>KQ192+0.5*KN193*'DEPRECATED - DT-Prelim Calcs'!$C$11^2+KP193*'DEPRECATED - DT-Prelim Calcs'!$C$11</f>
        <v>-314074.15938000142</v>
      </c>
      <c r="KR193" s="43">
        <f>MIN('Drive Train'!$F$35-KL192*'DEPRECATED - DT-Prelim Calcs'!$C$21*'Drive Train'!$F$39,KR192+KL$2)</f>
        <v>40.691467972502274</v>
      </c>
      <c r="KS193" s="43">
        <f>'Drive Train'!$F$35-KL193*'DEPRECATED - DT-Prelim Calcs'!$C$21*'Drive Train'!$F$39</f>
        <v>9.413333333333334</v>
      </c>
      <c r="KT193" s="1">
        <f>IF(KQ193&gt;='Drive Train'!$F$29,1,0)</f>
        <v>0</v>
      </c>
      <c r="KU193" s="43">
        <f>MIN(KK193,'DEPRECATED - DT-Prelim Calcs'!$C$10)*'DEPRECATED - DT-Prelim Calcs'!$C$11*1000/60/60</f>
        <v>103.33333333333333</v>
      </c>
      <c r="KV193" s="49">
        <f>KV192+'DEPRECATED - DT-Prelim Calcs'!$C$11</f>
        <v>756</v>
      </c>
      <c r="KW193" s="2">
        <f>LG193/'Drive Train'!$F$35</f>
        <v>3.2637106358013401</v>
      </c>
      <c r="KX193" s="36">
        <f>LE193*12*60/(PI() * 'Drive Train'!$F$15)/KW$2*KW193</f>
        <v>-919870.55039306625</v>
      </c>
      <c r="KY193" s="2">
        <f>('DEPRECATED - DT-Prelim Calcs'!$C$6*KW193-KX193)/('DEPRECATED - DT-Prelim Calcs'!$C$6*KW193)*'DEPRECATED - DT-Prelim Calcs'!$C$7*KW193</f>
        <v>691.51258365674857</v>
      </c>
      <c r="KZ193" s="43">
        <f>KY193/'DEPRECATED - DT-Prelim Calcs'!$C$7*('DEPRECATED - DT-Prelim Calcs'!$C$8-'DEPRECATED - DT-Prelim Calcs'!$C$9)+'DEPRECATED - DT-Prelim Calcs'!$C$9</f>
        <v>37673.454184285554</v>
      </c>
      <c r="LA193" s="43">
        <f t="shared" si="206"/>
        <v>56.666666666666664</v>
      </c>
      <c r="LB193" s="2">
        <f t="shared" si="261"/>
        <v>1.4462867232450001</v>
      </c>
      <c r="LC193" s="43">
        <f>LB193*'DEPRECATED - DT-Prelim Calcs'!$C$21/KW$2/'DEPRECATED - DT-Prelim Calcs'!$C$19/'DEPRECATED - DT-Prelim Calcs'!$C$18*3.39*'DEPRECATED - DT-Prelim Calcs'!$C$20</f>
        <v>29.053734754561201</v>
      </c>
      <c r="LD193" s="36">
        <f t="shared" si="262"/>
        <v>0</v>
      </c>
      <c r="LE193" s="43">
        <f>LC192*'DEPRECATED - DT-Prelim Calcs'!$C$11+LE192</f>
        <v>-819.86280791247759</v>
      </c>
      <c r="LF193" s="43">
        <f>LF192+0.5*LC193*'DEPRECATED - DT-Prelim Calcs'!$C$11^2+LE193*'DEPRECATED - DT-Prelim Calcs'!$C$11</f>
        <v>-349651.74322129675</v>
      </c>
      <c r="LG193" s="43">
        <f>MIN('Drive Train'!$F$35-LA192*'DEPRECATED - DT-Prelim Calcs'!$C$21*'Drive Train'!$F$39,LG192+LA$2)</f>
        <v>40.470011883936621</v>
      </c>
      <c r="LH193" s="43">
        <f>'Drive Train'!$F$35-LA193*'DEPRECATED - DT-Prelim Calcs'!$C$21*'Drive Train'!$F$39</f>
        <v>9.2266666666666666</v>
      </c>
      <c r="LI193" s="1">
        <f>IF(LF193&gt;='Drive Train'!$F$29,1,0)</f>
        <v>0</v>
      </c>
      <c r="LJ193" s="43">
        <f>MIN(KZ193,'DEPRECATED - DT-Prelim Calcs'!$C$10)*'DEPRECATED - DT-Prelim Calcs'!$C$11*1000/60/60</f>
        <v>103.33333333333333</v>
      </c>
      <c r="LK193" s="49">
        <f>LK192+'DEPRECATED - DT-Prelim Calcs'!$C$11</f>
        <v>756</v>
      </c>
      <c r="LL193" s="2">
        <f>LV193/'Drive Train'!$F$35</f>
        <v>0.72903225806451621</v>
      </c>
      <c r="LM193" s="36">
        <f>LT193*12*60/(PI() * 'Drive Train'!$F$15)/LL$2*LL193</f>
        <v>23187.329298690918</v>
      </c>
      <c r="LN193" s="2">
        <f>('DEPRECATED - DT-Prelim Calcs'!$C$6*LL193-LM193)/('DEPRECATED - DT-Prelim Calcs'!$C$6*LL193)*'DEPRECATED - DT-Prelim Calcs'!$C$7*LL193</f>
        <v>-13.626069808558359</v>
      </c>
      <c r="LO193" s="43">
        <f>LN193/'DEPRECATED - DT-Prelim Calcs'!$C$7*('DEPRECATED - DT-Prelim Calcs'!$C$8-'DEPRECATED - DT-Prelim Calcs'!$C$9)+'DEPRECATED - DT-Prelim Calcs'!$C$9</f>
        <v>-740.81574330205979</v>
      </c>
      <c r="LP193" s="43">
        <f t="shared" si="207"/>
        <v>-740.81574330205979</v>
      </c>
      <c r="LQ193" s="2">
        <f t="shared" si="263"/>
        <v>-16.110557715572785</v>
      </c>
      <c r="LR193" s="43">
        <f>LQ193*'DEPRECATED - DT-Prelim Calcs'!$C$21/LL$2/'DEPRECATED - DT-Prelim Calcs'!$C$19/'DEPRECATED - DT-Prelim Calcs'!$C$18*3.39*'DEPRECATED - DT-Prelim Calcs'!$C$20</f>
        <v>-323.63698227561628</v>
      </c>
      <c r="LS193" s="36">
        <f t="shared" si="264"/>
        <v>1</v>
      </c>
      <c r="LT193" s="43">
        <f>LR192*'DEPRECATED - DT-Prelim Calcs'!$C$11+LT192</f>
        <v>92.518823533889616</v>
      </c>
      <c r="LU193" s="43">
        <f>LU192+0.5*LR193*'DEPRECATED - DT-Prelim Calcs'!$C$11^2+LT193*'DEPRECATED - DT-Prelim Calcs'!$C$11</f>
        <v>-321492.98598771839</v>
      </c>
      <c r="LV193" s="43">
        <f>MIN('Drive Train'!$F$35-LP192*'DEPRECATED - DT-Prelim Calcs'!$C$21*'Drive Train'!$F$39,LV192+LP$2)</f>
        <v>9.0400000000000009</v>
      </c>
      <c r="LW193" s="43">
        <f>'Drive Train'!$F$35-LP193*'DEPRECATED - DT-Prelim Calcs'!$C$21*'Drive Train'!$F$39</f>
        <v>53.88568162491535</v>
      </c>
      <c r="LX193" s="1">
        <f>IF(LU193&gt;='Drive Train'!$F$29,1,0)</f>
        <v>0</v>
      </c>
      <c r="LY193" s="43">
        <f>MIN(LO193,'DEPRECATED - DT-Prelim Calcs'!$C$10)*'DEPRECATED - DT-Prelim Calcs'!$C$11*1000/60/60</f>
        <v>-823.12860366895541</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6">MIN(ABS(V194),U$2) * SIGN(V194)</f>
        <v>0</v>
      </c>
      <c r="X194" s="2">
        <f>MAX(MIN(IF(AND(AI193=1,AG194&lt;0),-1,1)*(W194-$C$9)/($C$8-$C$9)*$C$7-$C$29*AE194/T$2 -  AI193*$C$29/2,X$2),MAX(X$4:X193)*-1)</f>
        <v>-0.27672021620693066</v>
      </c>
      <c r="Y194" s="43">
        <f t="shared" si="182"/>
        <v>0</v>
      </c>
      <c r="Z194" s="43">
        <f t="shared" si="183"/>
        <v>0</v>
      </c>
      <c r="AA194" s="43">
        <f t="shared" si="184"/>
        <v>0</v>
      </c>
      <c r="AB194" s="43" t="e">
        <f t="shared" si="185"/>
        <v>#N/A</v>
      </c>
      <c r="AC194" s="36">
        <f t="shared" si="208"/>
        <v>1</v>
      </c>
      <c r="AD194" s="1">
        <f t="shared" si="186"/>
        <v>1</v>
      </c>
      <c r="AE194" s="43">
        <f t="shared" si="187"/>
        <v>0</v>
      </c>
      <c r="AF194" s="43" t="e">
        <f t="shared" si="188"/>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889.49632897085212</v>
      </c>
      <c r="AK194" s="43">
        <f t="shared" si="265"/>
        <v>0</v>
      </c>
      <c r="AL194" s="49">
        <f>AL193+'DEPRECATED - DT-Prelim Calcs'!$C$11</f>
        <v>760</v>
      </c>
      <c r="AM194" s="2">
        <f>AW194/'Drive Train'!$F$35</f>
        <v>0.57999999999999996</v>
      </c>
      <c r="AN194" s="36">
        <f>AU194*12*60/(PI() * 'Drive Train'!$F$15)/AM$2*AM194</f>
        <v>6974.4235761626078</v>
      </c>
      <c r="AO194" s="2">
        <f>('DEPRECATED - DT-Prelim Calcs'!$C$6*AM194-AN194)/('DEPRECATED - DT-Prelim Calcs'!$C$6*AM194)*'DEPRECATED - DT-Prelim Calcs'!$C$7*AM194</f>
        <v>-2.4067665473671842</v>
      </c>
      <c r="AP194" s="43">
        <f>AO194/'DEPRECATED - DT-Prelim Calcs'!$C$7*('DEPRECATED - DT-Prelim Calcs'!$C$8-'DEPRECATED - DT-Prelim Calcs'!$C$9)+'DEPRECATED - DT-Prelim Calcs'!$C$9</f>
        <v>-129.61489399836151</v>
      </c>
      <c r="AQ194" s="43">
        <f t="shared" si="189"/>
        <v>-129.61489399836151</v>
      </c>
      <c r="AR194" s="2">
        <f t="shared" si="209"/>
        <v>-3.3460858109319274</v>
      </c>
      <c r="AS194" s="43">
        <f>AR194*'DEPRECATED - DT-Prelim Calcs'!$C$21/AM$2/'DEPRECATED - DT-Prelim Calcs'!$C$19/'DEPRECATED - DT-Prelim Calcs'!$C$18*3.39*'DEPRECATED - DT-Prelim Calcs'!$C$20</f>
        <v>-33.608926934866382</v>
      </c>
      <c r="AT194" s="36">
        <f t="shared" si="210"/>
        <v>1</v>
      </c>
      <c r="AU194" s="43">
        <f>AS193*'DEPRECATED - DT-Prelim Calcs'!$C$11+AU193</f>
        <v>69.957847605031617</v>
      </c>
      <c r="AV194" s="43">
        <f>AV193+0.5*AS194*'DEPRECATED - DT-Prelim Calcs'!$C$11^2+AU194*'DEPRECATED - DT-Prelim Calcs'!$C$11</f>
        <v>11311.267175391242</v>
      </c>
      <c r="AW194" s="43">
        <f>MIN('Drive Train'!$F$35-AQ193*'DEPRECATED - DT-Prelim Calcs'!$C$21*'Drive Train'!$F$39,AW193+AQ$2)</f>
        <v>7.1920000000000002</v>
      </c>
      <c r="AX194" s="43">
        <f>'Drive Train'!$F$35-AQ194*'DEPRECATED - DT-Prelim Calcs'!$C$21*'Drive Train'!$F$39</f>
        <v>19.658434063908246</v>
      </c>
      <c r="AY194" s="1">
        <f>IF(AV194&gt;='Drive Train'!$F$29,1,0)</f>
        <v>1</v>
      </c>
      <c r="AZ194" s="43">
        <f t="shared" si="211"/>
        <v>-144.01654888706835</v>
      </c>
      <c r="BA194" s="49">
        <f>BA193+'DEPRECATED - DT-Prelim Calcs'!$C$11</f>
        <v>760</v>
      </c>
      <c r="BB194" s="2">
        <f>BL194/'Drive Train'!$F$35</f>
        <v>0.57999999999999996</v>
      </c>
      <c r="BC194" s="36">
        <f>BJ194*12*60/(PI() * 'Drive Train'!$F$15)/BB$2*BB194</f>
        <v>-14108.517346643628</v>
      </c>
      <c r="BD194" s="2">
        <f>('DEPRECATED - DT-Prelim Calcs'!$C$6*BB194-BC194)/('DEPRECATED - DT-Prelim Calcs'!$C$6*BB194)*'DEPRECATED - DT-Prelim Calcs'!$C$7*BB194</f>
        <v>13.09150820623176</v>
      </c>
      <c r="BE194" s="43">
        <f>BD194/'DEPRECATED - DT-Prelim Calcs'!$C$7*('DEPRECATED - DT-Prelim Calcs'!$C$8-'DEPRECATED - DT-Prelim Calcs'!$C$9)+'DEPRECATED - DT-Prelim Calcs'!$C$9</f>
        <v>714.69410377232714</v>
      </c>
      <c r="BF194" s="43">
        <f t="shared" si="190"/>
        <v>93</v>
      </c>
      <c r="BG194" s="2">
        <f t="shared" si="212"/>
        <v>2.0025508475699998</v>
      </c>
      <c r="BH194" s="43">
        <f>BG194*'DEPRECATED - DT-Prelim Calcs'!$C$21/BB$2/'DEPRECATED - DT-Prelim Calcs'!$C$19/'DEPRECATED - DT-Prelim Calcs'!$C$18*3.39*'DEPRECATED - DT-Prelim Calcs'!$C$20</f>
        <v>29.053734754561201</v>
      </c>
      <c r="BI194" s="36">
        <f t="shared" si="213"/>
        <v>0</v>
      </c>
      <c r="BJ194" s="43">
        <f>BH193*'DEPRECATED - DT-Prelim Calcs'!$C$11+BJ193</f>
        <v>-97.973506740185215</v>
      </c>
      <c r="BK194" s="43">
        <f>BK193+0.5*BH194*'DEPRECATED - DT-Prelim Calcs'!$C$11^2+BJ194*'DEPRECATED - DT-Prelim Calcs'!$C$11</f>
        <v>-96218.252427332423</v>
      </c>
      <c r="BL194" s="43">
        <f>MIN('Drive Train'!$F$35-BF193*'DEPRECATED - DT-Prelim Calcs'!$C$21*'Drive Train'!$F$39,BL193+BF$2)</f>
        <v>7.1920000000000002</v>
      </c>
      <c r="BM194" s="43">
        <f>'Drive Train'!$F$35-BF194*'DEPRECATED - DT-Prelim Calcs'!$C$21*'Drive Train'!$F$39</f>
        <v>7.1920000000000002</v>
      </c>
      <c r="BN194" s="1">
        <f>IF(BK194&gt;='Drive Train'!$F$29,1,0)</f>
        <v>0</v>
      </c>
      <c r="BO194" s="43">
        <f t="shared" si="214"/>
        <v>103.33333333333333</v>
      </c>
      <c r="BP194" s="49">
        <f>BP193+'DEPRECATED - DT-Prelim Calcs'!$C$11</f>
        <v>760</v>
      </c>
      <c r="BQ194" s="2">
        <f>CA194/'Drive Train'!$F$35</f>
        <v>1.4200378783171199</v>
      </c>
      <c r="BR194" s="36">
        <f>BY194*12*60/(PI() * 'Drive Train'!$F$15)/BQ$2*BQ194</f>
        <v>-74420.44944589294</v>
      </c>
      <c r="BS194" s="2">
        <f>('DEPRECATED - DT-Prelim Calcs'!$C$6*BQ194-BR194)/('DEPRECATED - DT-Prelim Calcs'!$C$6*BQ194)*'DEPRECATED - DT-Prelim Calcs'!$C$7*BQ194</f>
        <v>61.367173245112596</v>
      </c>
      <c r="BT194" s="43">
        <f>BS194/'DEPRECATED - DT-Prelim Calcs'!$C$7*('DEPRECATED - DT-Prelim Calcs'!$C$8-'DEPRECATED - DT-Prelim Calcs'!$C$9)+'DEPRECATED - DT-Prelim Calcs'!$C$9</f>
        <v>3344.6370499203126</v>
      </c>
      <c r="BU194" s="43">
        <f t="shared" si="191"/>
        <v>93</v>
      </c>
      <c r="BV194" s="2">
        <f t="shared" si="215"/>
        <v>1.5313624128476471</v>
      </c>
      <c r="BW194" s="43">
        <f>BV194*'DEPRECATED - DT-Prelim Calcs'!$C$21/BQ$2/'DEPRECATED - DT-Prelim Calcs'!$C$19/'DEPRECATED - DT-Prelim Calcs'!$C$18*3.39*'DEPRECATED - DT-Prelim Calcs'!$C$20</f>
        <v>29.053734754561201</v>
      </c>
      <c r="BX194" s="36">
        <f t="shared" si="216"/>
        <v>0</v>
      </c>
      <c r="BY194" s="43">
        <f>BW193*'DEPRECATED - DT-Prelim Calcs'!$C$11+BY193</f>
        <v>-161.41431985032932</v>
      </c>
      <c r="BZ194" s="43">
        <f>BZ193+0.5*BW194*'DEPRECATED - DT-Prelim Calcs'!$C$11^2+BY194*'DEPRECATED - DT-Prelim Calcs'!$C$11</f>
        <v>-246217.68132811438</v>
      </c>
      <c r="CA194" s="43">
        <f>MIN('Drive Train'!$F$35-BU193*'DEPRECATED - DT-Prelim Calcs'!$C$21*'Drive Train'!$F$39,CA193+BU$2)</f>
        <v>17.608469691132289</v>
      </c>
      <c r="CB194" s="43">
        <f>'Drive Train'!$F$35-BU194*'DEPRECATED - DT-Prelim Calcs'!$C$21*'Drive Train'!$F$39</f>
        <v>7.1920000000000002</v>
      </c>
      <c r="CC194" s="1">
        <f>IF(BZ194&gt;='Drive Train'!$F$29,1,0)</f>
        <v>0</v>
      </c>
      <c r="CD194" s="43">
        <f t="shared" si="217"/>
        <v>103.33333333333333</v>
      </c>
      <c r="CE194" s="49">
        <f>CE193+'DEPRECATED - DT-Prelim Calcs'!$C$11</f>
        <v>760</v>
      </c>
      <c r="CF194" s="2">
        <f>CP194/'Drive Train'!$F$35</f>
        <v>0.57999999999999996</v>
      </c>
      <c r="CG194" s="36">
        <f>CN194*12*60/(PI() * 'Drive Train'!$F$15)/CF$2*CF194</f>
        <v>-214740.71365776189</v>
      </c>
      <c r="CH194" s="2">
        <f>('DEPRECATED - DT-Prelim Calcs'!$C$6*CF194-CG194)/('DEPRECATED - DT-Prelim Calcs'!$C$6*CF194)*'DEPRECATED - DT-Prelim Calcs'!$C$7*CF194</f>
        <v>160.57818543180304</v>
      </c>
      <c r="CI194" s="43">
        <f>CH194/'DEPRECATED - DT-Prelim Calcs'!$C$7*('DEPRECATED - DT-Prelim Calcs'!$C$8-'DEPRECATED - DT-Prelim Calcs'!$C$9)+'DEPRECATED - DT-Prelim Calcs'!$C$9</f>
        <v>8749.416072031061</v>
      </c>
      <c r="CJ194" s="43">
        <f t="shared" si="192"/>
        <v>93</v>
      </c>
      <c r="CK194" s="2">
        <f t="shared" si="218"/>
        <v>1.2396743342100003</v>
      </c>
      <c r="CL194" s="43">
        <f>CK194*'DEPRECATED - DT-Prelim Calcs'!$C$21/CF$2/'DEPRECATED - DT-Prelim Calcs'!$C$19/'DEPRECATED - DT-Prelim Calcs'!$C$18*3.39*'DEPRECATED - DT-Prelim Calcs'!$C$20</f>
        <v>29.053734754561205</v>
      </c>
      <c r="CM194" s="36">
        <f t="shared" si="219"/>
        <v>0</v>
      </c>
      <c r="CN194" s="43">
        <f>CL193*'DEPRECATED - DT-Prelim Calcs'!$C$11+CN193</f>
        <v>-923.13608162815308</v>
      </c>
      <c r="CO194" s="43">
        <f>CO193+0.5*CL194*'DEPRECATED - DT-Prelim Calcs'!$C$11^2+CN194*'DEPRECATED - DT-Prelim Calcs'!$C$11</f>
        <v>-460380.84551052988</v>
      </c>
      <c r="CP194" s="43">
        <f>MIN('Drive Train'!$F$35-CJ193*'DEPRECATED - DT-Prelim Calcs'!$C$21*'Drive Train'!$F$39,CP193+CJ$2)</f>
        <v>7.1920000000000002</v>
      </c>
      <c r="CQ194" s="43">
        <f>'Drive Train'!$F$35-CJ194*'DEPRECATED - DT-Prelim Calcs'!$C$21*'Drive Train'!$F$39</f>
        <v>7.1920000000000002</v>
      </c>
      <c r="CR194" s="1">
        <f>IF(CO194&gt;='Drive Train'!$F$29,1,0)</f>
        <v>0</v>
      </c>
      <c r="CS194" s="43">
        <f t="shared" si="220"/>
        <v>103.33333333333333</v>
      </c>
      <c r="CT194" s="49">
        <f>CT193+'DEPRECATED - DT-Prelim Calcs'!$C$11</f>
        <v>760</v>
      </c>
      <c r="CU194" s="2">
        <f>DE194/'Drive Train'!$F$35</f>
        <v>0.57999999999999996</v>
      </c>
      <c r="CV194" s="36">
        <f>DC194*12*60/(PI() * 'Drive Train'!$F$15)/CU$2*CU194</f>
        <v>-482924.98099497816</v>
      </c>
      <c r="CW194" s="2">
        <f>('DEPRECATED - DT-Prelim Calcs'!$C$6*CU194-CV194)/('DEPRECATED - DT-Prelim Calcs'!$C$6*CU194)*'DEPRECATED - DT-Prelim Calcs'!$C$7*CU194</f>
        <v>357.72304653079124</v>
      </c>
      <c r="CX194" s="43">
        <f>CW194/'DEPRECATED - DT-Prelim Calcs'!$C$7*('DEPRECATED - DT-Prelim Calcs'!$C$8-'DEPRECATED - DT-Prelim Calcs'!$C$9)+'DEPRECATED - DT-Prelim Calcs'!$C$9</f>
        <v>19489.397311005789</v>
      </c>
      <c r="CY194" s="43">
        <f t="shared" si="193"/>
        <v>93</v>
      </c>
      <c r="CZ194" s="2">
        <f t="shared" si="221"/>
        <v>1.0413264407364002</v>
      </c>
      <c r="DA194" s="43">
        <f>CZ194*'DEPRECATED - DT-Prelim Calcs'!$C$21/CU$2/'DEPRECATED - DT-Prelim Calcs'!$C$19/'DEPRECATED - DT-Prelim Calcs'!$C$18*3.39*'DEPRECATED - DT-Prelim Calcs'!$C$20</f>
        <v>29.053734754561201</v>
      </c>
      <c r="DB194" s="36">
        <f t="shared" si="222"/>
        <v>0</v>
      </c>
      <c r="DC194" s="43">
        <f>DA193*'DEPRECATED - DT-Prelim Calcs'!$C$11+DC193</f>
        <v>-1743.8546810676025</v>
      </c>
      <c r="DD194" s="43">
        <f>DD193+0.5*DA194*'DEPRECATED - DT-Prelim Calcs'!$C$11^2+DC194*'DEPRECATED - DT-Prelim Calcs'!$C$11</f>
        <v>-781283.29824587342</v>
      </c>
      <c r="DE194" s="43">
        <f>MIN('Drive Train'!$F$35-CY193*'DEPRECATED - DT-Prelim Calcs'!$C$21*'Drive Train'!$F$39,DE193+CY$2)</f>
        <v>7.1920000000000002</v>
      </c>
      <c r="DF194" s="43">
        <f>'Drive Train'!$F$35-CY194*'DEPRECATED - DT-Prelim Calcs'!$C$21*'Drive Train'!$F$39</f>
        <v>7.1920000000000002</v>
      </c>
      <c r="DG194" s="1">
        <f>IF(DD194&gt;='Drive Train'!$F$29,1,0)</f>
        <v>0</v>
      </c>
      <c r="DH194" s="43">
        <f t="shared" si="223"/>
        <v>103.33333333333333</v>
      </c>
      <c r="DI194" s="49">
        <f>DI193+'DEPRECATED - DT-Prelim Calcs'!$C$11</f>
        <v>760</v>
      </c>
      <c r="DJ194" s="2">
        <f>DT194/'Drive Train'!$F$35</f>
        <v>0.57999999999999996</v>
      </c>
      <c r="DK194" s="36">
        <f>DR194*12*60/(PI() * 'Drive Train'!$F$15)/DJ$2*DJ194</f>
        <v>-343402.83382911829</v>
      </c>
      <c r="DL194" s="2">
        <f>('DEPRECATED - DT-Prelim Calcs'!$C$6*DJ194-DK194)/('DEPRECATED - DT-Prelim Calcs'!$C$6*DJ194)*'DEPRECATED - DT-Prelim Calcs'!$C$7*DJ194</f>
        <v>255.15896029131116</v>
      </c>
      <c r="DM194" s="43">
        <f>DL194/'DEPRECATED - DT-Prelim Calcs'!$C$7*('DEPRECATED - DT-Prelim Calcs'!$C$8-'DEPRECATED - DT-Prelim Calcs'!$C$9)+'DEPRECATED - DT-Prelim Calcs'!$C$9</f>
        <v>13901.950821840084</v>
      </c>
      <c r="DN194" s="43">
        <f t="shared" si="194"/>
        <v>93</v>
      </c>
      <c r="DO194" s="2">
        <f t="shared" si="224"/>
        <v>0.89769520753137932</v>
      </c>
      <c r="DP194" s="43">
        <f>DO194*'DEPRECATED - DT-Prelim Calcs'!$C$21/DJ$2/'DEPRECATED - DT-Prelim Calcs'!$C$19/'DEPRECATED - DT-Prelim Calcs'!$C$18*3.39*'DEPRECATED - DT-Prelim Calcs'!$C$20</f>
        <v>29.053734754561201</v>
      </c>
      <c r="DQ194" s="36">
        <f t="shared" si="225"/>
        <v>0</v>
      </c>
      <c r="DR194" s="43">
        <f>DP193*'DEPRECATED - DT-Prelim Calcs'!$C$11+DR193</f>
        <v>-1068.9970471457341</v>
      </c>
      <c r="DS194" s="43">
        <f>DS193+0.5*DP194*'DEPRECATED - DT-Prelim Calcs'!$C$11^2+DR194*'DEPRECATED - DT-Prelim Calcs'!$C$11</f>
        <v>-1231732.569616498</v>
      </c>
      <c r="DT194" s="43">
        <f>MIN('Drive Train'!$F$35-DN193*'DEPRECATED - DT-Prelim Calcs'!$C$21*'Drive Train'!$F$39,DT193+DN$2)</f>
        <v>7.1920000000000002</v>
      </c>
      <c r="DU194" s="43">
        <f>'Drive Train'!$F$35-DN194*'DEPRECATED - DT-Prelim Calcs'!$C$21*'Drive Train'!$F$39</f>
        <v>7.1920000000000002</v>
      </c>
      <c r="DV194" s="1">
        <f>IF(DS194&gt;='Drive Train'!$F$29,1,0)</f>
        <v>0</v>
      </c>
      <c r="DW194" s="43">
        <f t="shared" si="226"/>
        <v>103.33333333333333</v>
      </c>
      <c r="DX194" s="49">
        <f>DX193+'DEPRECATED - DT-Prelim Calcs'!$C$11</f>
        <v>760</v>
      </c>
      <c r="DY194" s="2">
        <f>EI194/'Drive Train'!$F$35</f>
        <v>0.57999999999999996</v>
      </c>
      <c r="DZ194" s="36">
        <f>EG194*12*60/(PI() * 'Drive Train'!$F$15)/DY$2*DY194</f>
        <v>-592584.94738341367</v>
      </c>
      <c r="EA194" s="2">
        <f>('DEPRECATED - DT-Prelim Calcs'!$C$6*DY194-DZ194)/('DEPRECATED - DT-Prelim Calcs'!$C$6*DY194)*'DEPRECATED - DT-Prelim Calcs'!$C$7*DY194</f>
        <v>438.33515348404558</v>
      </c>
      <c r="EB194" s="43">
        <f>EA194/'DEPRECATED - DT-Prelim Calcs'!$C$7*('DEPRECATED - DT-Prelim Calcs'!$C$8-'DEPRECATED - DT-Prelim Calcs'!$C$9)+'DEPRECATED - DT-Prelim Calcs'!$C$9</f>
        <v>23880.952391295017</v>
      </c>
      <c r="EC194" s="43">
        <f t="shared" si="195"/>
        <v>93</v>
      </c>
      <c r="ED194" s="2">
        <f t="shared" si="227"/>
        <v>0.78888366722454539</v>
      </c>
      <c r="EE194" s="43">
        <f>ED194*'DEPRECATED - DT-Prelim Calcs'!$C$21/DY$2/'DEPRECATED - DT-Prelim Calcs'!$C$19/'DEPRECATED - DT-Prelim Calcs'!$C$18*3.39*'DEPRECATED - DT-Prelim Calcs'!$C$20</f>
        <v>29.053734754561201</v>
      </c>
      <c r="EF194" s="36">
        <f t="shared" si="228"/>
        <v>0</v>
      </c>
      <c r="EG194" s="43">
        <f>EE193*'DEPRECATED - DT-Prelim Calcs'!$C$11+EG193</f>
        <v>-1621.0906629463834</v>
      </c>
      <c r="EH194" s="43">
        <f>EH193+0.5*EE194*'DEPRECATED - DT-Prelim Calcs'!$C$11^2+EG194*'DEPRECATED - DT-Prelim Calcs'!$C$11</f>
        <v>-1311214.901448753</v>
      </c>
      <c r="EI194" s="43">
        <f>MIN('Drive Train'!$F$35-EC193*'DEPRECATED - DT-Prelim Calcs'!$C$21*'Drive Train'!$F$39,EI193+EC$2)</f>
        <v>7.1920000000000002</v>
      </c>
      <c r="EJ194" s="43">
        <f>'Drive Train'!$F$35-EC194*'DEPRECATED - DT-Prelim Calcs'!$C$21*'Drive Train'!$F$39</f>
        <v>7.1920000000000002</v>
      </c>
      <c r="EK194" s="1">
        <f>IF(EH194&gt;='Drive Train'!$F$29,1,0)</f>
        <v>0</v>
      </c>
      <c r="EL194" s="43">
        <f t="shared" si="229"/>
        <v>103.33333333333333</v>
      </c>
      <c r="EM194" s="49">
        <f>EM193+'DEPRECATED - DT-Prelim Calcs'!$C$11</f>
        <v>760</v>
      </c>
      <c r="EN194" s="2">
        <f>EX194/'Drive Train'!$F$35</f>
        <v>0.57999999999999996</v>
      </c>
      <c r="EO194" s="36">
        <f>EV194*12*60/(PI() * 'Drive Train'!$F$15)/EN$2*EN194</f>
        <v>-370086.40665156353</v>
      </c>
      <c r="EP194" s="2">
        <f>('DEPRECATED - DT-Prelim Calcs'!$C$6*EN194-EO194)/('DEPRECATED - DT-Prelim Calcs'!$C$6*EN194)*'DEPRECATED - DT-Prelim Calcs'!$C$7*EN194</f>
        <v>274.77431398053812</v>
      </c>
      <c r="EQ194" s="43">
        <f>EP194/'DEPRECATED - DT-Prelim Calcs'!$C$7*('DEPRECATED - DT-Prelim Calcs'!$C$8-'DEPRECATED - DT-Prelim Calcs'!$C$9)+'DEPRECATED - DT-Prelim Calcs'!$C$9</f>
        <v>14970.548448193495</v>
      </c>
      <c r="ER194" s="43">
        <f t="shared" si="196"/>
        <v>93</v>
      </c>
      <c r="ES194" s="2">
        <f t="shared" si="230"/>
        <v>0.7035989464435134</v>
      </c>
      <c r="ET194" s="43">
        <f>ES194*'DEPRECATED - DT-Prelim Calcs'!$C$21/EN$2/'DEPRECATED - DT-Prelim Calcs'!$C$19/'DEPRECATED - DT-Prelim Calcs'!$C$18*3.39*'DEPRECATED - DT-Prelim Calcs'!$C$20</f>
        <v>29.053734754561201</v>
      </c>
      <c r="EU194" s="36">
        <f t="shared" si="231"/>
        <v>0</v>
      </c>
      <c r="EV194" s="43">
        <f>ET193*'DEPRECATED - DT-Prelim Calcs'!$C$11+EV193</f>
        <v>-902.96733172568861</v>
      </c>
      <c r="EW194" s="43">
        <f>EW193+0.5*ET194*'DEPRECATED - DT-Prelim Calcs'!$C$11^2+EV194*'DEPRECATED - DT-Prelim Calcs'!$C$11</f>
        <v>-2173652.0429120446</v>
      </c>
      <c r="EX194" s="43">
        <f>MIN('Drive Train'!$F$35-ER193*'DEPRECATED - DT-Prelim Calcs'!$C$21*'Drive Train'!$F$39,EX193+ER$2)</f>
        <v>7.1920000000000002</v>
      </c>
      <c r="EY194" s="43">
        <f>'Drive Train'!$F$35-ER194*'DEPRECATED - DT-Prelim Calcs'!$C$21*'Drive Train'!$F$39</f>
        <v>7.1920000000000002</v>
      </c>
      <c r="EZ194" s="1">
        <f>IF(EW194&gt;='Drive Train'!$F$29,1,0)</f>
        <v>0</v>
      </c>
      <c r="FA194" s="43">
        <f t="shared" si="232"/>
        <v>103.33333333333333</v>
      </c>
      <c r="FB194" s="49">
        <f>FB193+'DEPRECATED - DT-Prelim Calcs'!$C$11</f>
        <v>760</v>
      </c>
      <c r="FC194" s="2">
        <f>FM194/'Drive Train'!$F$35</f>
        <v>0.57999999999999996</v>
      </c>
      <c r="FD194" s="36">
        <f>FK194*12*60/(PI() * 'Drive Train'!$F$15)/FC$2*FC194</f>
        <v>-758384.38079697732</v>
      </c>
      <c r="FE194" s="2">
        <f>('DEPRECATED - DT-Prelim Calcs'!$C$6*FC194-FD194)/('DEPRECATED - DT-Prelim Calcs'!$C$6*FC194)*'DEPRECATED - DT-Prelim Calcs'!$C$7*FC194</f>
        <v>560.21592820342073</v>
      </c>
      <c r="FF194" s="43">
        <f>FE194/'DEPRECATED - DT-Prelim Calcs'!$C$7*('DEPRECATED - DT-Prelim Calcs'!$C$8-'DEPRECATED - DT-Prelim Calcs'!$C$9)+'DEPRECATED - DT-Prelim Calcs'!$C$9</f>
        <v>30520.725939440083</v>
      </c>
      <c r="FG194" s="43">
        <f t="shared" si="197"/>
        <v>93</v>
      </c>
      <c r="FH194" s="2">
        <f t="shared" si="233"/>
        <v>0.63495514679048781</v>
      </c>
      <c r="FI194" s="43">
        <f>FH194*'DEPRECATED - DT-Prelim Calcs'!$C$21/FC$2/'DEPRECATED - DT-Prelim Calcs'!$C$19/'DEPRECATED - DT-Prelim Calcs'!$C$18*3.39*'DEPRECATED - DT-Prelim Calcs'!$C$20</f>
        <v>29.053734754561205</v>
      </c>
      <c r="FJ194" s="36">
        <f t="shared" si="234"/>
        <v>0</v>
      </c>
      <c r="FK194" s="43">
        <f>FI193*'DEPRECATED - DT-Prelim Calcs'!$C$11+FK193</f>
        <v>-1669.8449672757415</v>
      </c>
      <c r="FL194" s="43">
        <f>FL193+0.5*FI194*'DEPRECATED - DT-Prelim Calcs'!$C$11^2+FK194*'DEPRECATED - DT-Prelim Calcs'!$C$11</f>
        <v>-2719136.6158223259</v>
      </c>
      <c r="FM194" s="43">
        <f>MIN('Drive Train'!$F$35-FG193*'DEPRECATED - DT-Prelim Calcs'!$C$21*'Drive Train'!$F$39,FM193+FG$2)</f>
        <v>7.1920000000000002</v>
      </c>
      <c r="FN194" s="43">
        <f>'Drive Train'!$F$35-FG194*'DEPRECATED - DT-Prelim Calcs'!$C$21*'Drive Train'!$F$39</f>
        <v>7.1920000000000002</v>
      </c>
      <c r="FO194" s="1">
        <f>IF(FL194&gt;='Drive Train'!$F$29,1,0)</f>
        <v>0</v>
      </c>
      <c r="FP194" s="43">
        <f t="shared" si="235"/>
        <v>103.33333333333333</v>
      </c>
      <c r="FQ194" s="49">
        <f>FQ193+'DEPRECATED - DT-Prelim Calcs'!$C$11</f>
        <v>760</v>
      </c>
      <c r="FR194" s="2">
        <f>GB194/'Drive Train'!$F$35</f>
        <v>0.57999999999999996</v>
      </c>
      <c r="FS194" s="36">
        <f>FZ194*12*60/(PI() * 'Drive Train'!$F$15)/FR$2*FR194</f>
        <v>-4544143.4130660137</v>
      </c>
      <c r="FT194" s="2">
        <f>('DEPRECATED - DT-Prelim Calcs'!$C$6*FR194-FS194)/('DEPRECATED - DT-Prelim Calcs'!$C$6*FR194)*'DEPRECATED - DT-Prelim Calcs'!$C$7*FR194</f>
        <v>3343.164182332227</v>
      </c>
      <c r="FU194" s="43">
        <f>FT194/'DEPRECATED - DT-Prelim Calcs'!$C$7*('DEPRECATED - DT-Prelim Calcs'!$C$8-'DEPRECATED - DT-Prelim Calcs'!$C$9)+'DEPRECATED - DT-Prelim Calcs'!$C$9</f>
        <v>182129.10097780041</v>
      </c>
      <c r="FV194" s="43">
        <f t="shared" si="198"/>
        <v>93</v>
      </c>
      <c r="FW194" s="2">
        <f t="shared" si="236"/>
        <v>0.57851468929799987</v>
      </c>
      <c r="FX194" s="43">
        <f>FW194*'DEPRECATED - DT-Prelim Calcs'!$C$21/FR$2/'DEPRECATED - DT-Prelim Calcs'!$C$19/'DEPRECATED - DT-Prelim Calcs'!$C$18*3.39*'DEPRECATED - DT-Prelim Calcs'!$C$20</f>
        <v>29.053734754561201</v>
      </c>
      <c r="FY194" s="36">
        <f t="shared" si="237"/>
        <v>0</v>
      </c>
      <c r="FZ194" s="43">
        <f>FX193*'DEPRECATED - DT-Prelim Calcs'!$C$11+FZ193</f>
        <v>-9116.1223265304179</v>
      </c>
      <c r="GA194" s="43">
        <f>GA193+0.5*FX194*'DEPRECATED - DT-Prelim Calcs'!$C$11^2+FZ194*'DEPRECATED - DT-Prelim Calcs'!$C$11</f>
        <v>-2864256.2572235637</v>
      </c>
      <c r="GB194" s="43">
        <f>MIN('Drive Train'!$F$35-FV193*'DEPRECATED - DT-Prelim Calcs'!$C$21*'Drive Train'!$F$39,GB193+FV$2)</f>
        <v>7.1920000000000002</v>
      </c>
      <c r="GC194" s="43">
        <f>'Drive Train'!$F$35-FV194*'DEPRECATED - DT-Prelim Calcs'!$C$21*'Drive Train'!$F$39</f>
        <v>7.1920000000000002</v>
      </c>
      <c r="GD194" s="1">
        <f>IF(GA194&gt;='Drive Train'!$F$29,1,0)</f>
        <v>0</v>
      </c>
      <c r="GE194" s="43">
        <f t="shared" si="238"/>
        <v>103.33333333333333</v>
      </c>
      <c r="GF194" s="49">
        <f>GF193+'DEPRECATED - DT-Prelim Calcs'!$C$11</f>
        <v>760</v>
      </c>
      <c r="GG194" s="2">
        <f>GQ194/'Drive Train'!$F$35</f>
        <v>0.86451612903225805</v>
      </c>
      <c r="GH194" s="36">
        <f>GO194*12*60/(PI() * 'Drive Train'!$F$15)/GG$2*GG194</f>
        <v>-64973.522240859929</v>
      </c>
      <c r="GI194" s="2">
        <f>('DEPRECATED - DT-Prelim Calcs'!$C$6*GG194-GH194)/('DEPRECATED - DT-Prelim Calcs'!$C$6*GG194)*'DEPRECATED - DT-Prelim Calcs'!$C$7*GG194</f>
        <v>51.817248248552055</v>
      </c>
      <c r="GJ194" s="43">
        <f>GI194/'DEPRECATED - DT-Prelim Calcs'!$C$7*('DEPRECATED - DT-Prelim Calcs'!$C$8-'DEPRECATED - DT-Prelim Calcs'!$C$9)+'DEPRECATED - DT-Prelim Calcs'!$C$9</f>
        <v>2824.379941898731</v>
      </c>
      <c r="GK194" s="43">
        <f t="shared" si="239"/>
        <v>29.999999999999982</v>
      </c>
      <c r="GL194" s="2">
        <f t="shared" si="240"/>
        <v>1.4462867232450001</v>
      </c>
      <c r="GM194" s="43">
        <f>GL194*'DEPRECATED - DT-Prelim Calcs'!$C$21/GG$2/'DEPRECATED - DT-Prelim Calcs'!$C$19/'DEPRECATED - DT-Prelim Calcs'!$C$18*3.39*'DEPRECATED - DT-Prelim Calcs'!$C$20</f>
        <v>29.053734754561201</v>
      </c>
      <c r="GN194" s="36">
        <f t="shared" si="241"/>
        <v>0</v>
      </c>
      <c r="GO194" s="43">
        <f>GM193*'DEPRECATED - DT-Prelim Calcs'!$C$11+GO193</f>
        <v>-218.61976729691463</v>
      </c>
      <c r="GP194" s="43">
        <f>GP193+0.5*GM194*'DEPRECATED - DT-Prelim Calcs'!$C$11^2+GO194*'DEPRECATED - DT-Prelim Calcs'!$C$11</f>
        <v>-261617.48691419238</v>
      </c>
      <c r="GQ194" s="43">
        <f>MIN('Drive Train'!$F$35-GK193*'DEPRECATED - DT-Prelim Calcs'!$C$21*'Drive Train'!$F$39,GQ193+GK$2)</f>
        <v>10.72</v>
      </c>
      <c r="GR194" s="43">
        <f>'Drive Train'!$F$35-GK194*'DEPRECATED - DT-Prelim Calcs'!$C$21*'Drive Train'!$F$39</f>
        <v>10.72</v>
      </c>
      <c r="GS194" s="1">
        <f>IF(GP194&gt;='Drive Train'!$F$29,1,0)</f>
        <v>0</v>
      </c>
      <c r="GT194" s="43">
        <f t="shared" si="242"/>
        <v>33.333333333333314</v>
      </c>
      <c r="GU194" s="49">
        <f>GU193+'DEPRECATED - DT-Prelim Calcs'!$C$11</f>
        <v>760</v>
      </c>
      <c r="GV194" s="2">
        <f>HF194/'Drive Train'!$F$35</f>
        <v>0.84946236559139798</v>
      </c>
      <c r="GW194" s="36">
        <f>HD194*12*60/(PI() * 'Drive Train'!$F$15)/GV$2*GV194</f>
        <v>-74803.638730379127</v>
      </c>
      <c r="GX194" s="2">
        <f>('DEPRECATED - DT-Prelim Calcs'!$C$6*GV194-GW194)/('DEPRECATED - DT-Prelim Calcs'!$C$6*GV194)*'DEPRECATED - DT-Prelim Calcs'!$C$7*GV194</f>
        <v>58.972860257237791</v>
      </c>
      <c r="GY194" s="43">
        <f>GX194/'DEPRECATED - DT-Prelim Calcs'!$C$7*('DEPRECATED - DT-Prelim Calcs'!$C$8-'DEPRECATED - DT-Prelim Calcs'!$C$9)+'DEPRECATED - DT-Prelim Calcs'!$C$9</f>
        <v>3214.2005961032528</v>
      </c>
      <c r="GZ194" s="43">
        <f t="shared" si="199"/>
        <v>33.333333333333314</v>
      </c>
      <c r="HA194" s="2">
        <f t="shared" si="243"/>
        <v>1.4462867232450001</v>
      </c>
      <c r="HB194" s="43">
        <f>HA194*'DEPRECATED - DT-Prelim Calcs'!$C$21/GV$2/'DEPRECATED - DT-Prelim Calcs'!$C$19/'DEPRECATED - DT-Prelim Calcs'!$C$18*3.39*'DEPRECATED - DT-Prelim Calcs'!$C$20</f>
        <v>29.053734754561201</v>
      </c>
      <c r="HC194" s="36">
        <f t="shared" si="244"/>
        <v>0</v>
      </c>
      <c r="HD194" s="43">
        <f>HB193*'DEPRECATED - DT-Prelim Calcs'!$C$11+HD193</f>
        <v>-256.15609770785733</v>
      </c>
      <c r="HE194" s="43">
        <f>HE193+0.5*HB194*'DEPRECATED - DT-Prelim Calcs'!$C$11^2+HD194*'DEPRECATED - DT-Prelim Calcs'!$C$11</f>
        <v>-261417.49168294264</v>
      </c>
      <c r="HF194" s="43">
        <f>MIN('Drive Train'!$F$35-GZ193*'DEPRECATED - DT-Prelim Calcs'!$C$21*'Drive Train'!$F$39,HF193+GZ$2)</f>
        <v>10.533333333333335</v>
      </c>
      <c r="HG194" s="43">
        <f>'Drive Train'!$F$35-GZ194*'DEPRECATED - DT-Prelim Calcs'!$C$21*'Drive Train'!$F$39</f>
        <v>10.533333333333335</v>
      </c>
      <c r="HH194" s="1">
        <f>IF(HE194&gt;='Drive Train'!$F$29,1,0)</f>
        <v>0</v>
      </c>
      <c r="HI194" s="43">
        <f t="shared" si="245"/>
        <v>37.037037037037017</v>
      </c>
      <c r="HJ194" s="49">
        <f>HJ193+'DEPRECATED - DT-Prelim Calcs'!$C$11</f>
        <v>760</v>
      </c>
      <c r="HK194" s="2">
        <f>HU194/'Drive Train'!$F$35</f>
        <v>0.83440860215053769</v>
      </c>
      <c r="HL194" s="36">
        <f>HS194*12*60/(PI() * 'Drive Train'!$F$15)/HK$2*HK194</f>
        <v>-134210.8553903877</v>
      </c>
      <c r="HM194" s="2">
        <f>('DEPRECATED - DT-Prelim Calcs'!$C$6*HK194-HL194)/('DEPRECATED - DT-Prelim Calcs'!$C$6*HK194)*'DEPRECATED - DT-Prelim Calcs'!$C$7*HK194</f>
        <v>102.57308038498232</v>
      </c>
      <c r="HN194" s="43">
        <f>HM194/'DEPRECATED - DT-Prelim Calcs'!$C$7*('DEPRECATED - DT-Prelim Calcs'!$C$8-'DEPRECATED - DT-Prelim Calcs'!$C$9)+'DEPRECATED - DT-Prelim Calcs'!$C$9</f>
        <v>5589.4364687341113</v>
      </c>
      <c r="HO194" s="43">
        <f t="shared" si="200"/>
        <v>36.66666666666665</v>
      </c>
      <c r="HP194" s="2">
        <f t="shared" si="246"/>
        <v>1.4462867232450001</v>
      </c>
      <c r="HQ194" s="43">
        <f>HP194*'DEPRECATED - DT-Prelim Calcs'!$C$21/HK$2/'DEPRECATED - DT-Prelim Calcs'!$C$19/'DEPRECATED - DT-Prelim Calcs'!$C$18*3.39*'DEPRECATED - DT-Prelim Calcs'!$C$20</f>
        <v>29.053734754561201</v>
      </c>
      <c r="HR194" s="36">
        <f t="shared" si="247"/>
        <v>0</v>
      </c>
      <c r="HS194" s="43">
        <f>HQ193*'DEPRECATED - DT-Prelim Calcs'!$C$11+HS193</f>
        <v>-467.88054686138918</v>
      </c>
      <c r="HT194" s="43">
        <f>HT193+0.5*HQ194*'DEPRECATED - DT-Prelim Calcs'!$C$11^2+HS194*'DEPRECATED - DT-Prelim Calcs'!$C$11</f>
        <v>-277145.08047959837</v>
      </c>
      <c r="HU194" s="43">
        <f>MIN('Drive Train'!$F$35-HO193*'DEPRECATED - DT-Prelim Calcs'!$C$21*'Drive Train'!$F$39,HU193+HO$2)</f>
        <v>10.346666666666668</v>
      </c>
      <c r="HV194" s="43">
        <f>'Drive Train'!$F$35-HO194*'DEPRECATED - DT-Prelim Calcs'!$C$21*'Drive Train'!$F$39</f>
        <v>10.346666666666668</v>
      </c>
      <c r="HW194" s="1">
        <f>IF(HT194&gt;='Drive Train'!$F$29,1,0)</f>
        <v>0</v>
      </c>
      <c r="HX194" s="43">
        <f t="shared" si="248"/>
        <v>40.740740740740726</v>
      </c>
      <c r="HY194" s="49">
        <f>HY193+'DEPRECATED - DT-Prelim Calcs'!$C$11</f>
        <v>760</v>
      </c>
      <c r="HZ194" s="2">
        <f>IJ194/'Drive Train'!$F$35</f>
        <v>2.2612522283333134</v>
      </c>
      <c r="IA194" s="36">
        <f>IH194*12*60/(PI() * 'Drive Train'!$F$15)/HZ$2*HZ194</f>
        <v>-361046.22664814163</v>
      </c>
      <c r="IB194" s="2">
        <f>('DEPRECATED - DT-Prelim Calcs'!$C$6*HZ194-IA194)/('DEPRECATED - DT-Prelim Calcs'!$C$6*HZ194)*'DEPRECATED - DT-Prelim Calcs'!$C$7*HZ194</f>
        <v>276.01386275962687</v>
      </c>
      <c r="IC194" s="43">
        <f>IB194/'DEPRECATED - DT-Prelim Calcs'!$C$7*('DEPRECATED - DT-Prelim Calcs'!$C$8-'DEPRECATED - DT-Prelim Calcs'!$C$9)+'DEPRECATED - DT-Prelim Calcs'!$C$9</f>
        <v>15038.076105561762</v>
      </c>
      <c r="ID194" s="43">
        <f t="shared" si="201"/>
        <v>39.999999999999986</v>
      </c>
      <c r="IE194" s="2">
        <f t="shared" si="249"/>
        <v>1.4462867232450001</v>
      </c>
      <c r="IF194" s="43">
        <f>IE194*'DEPRECATED - DT-Prelim Calcs'!$C$21/HZ$2/'DEPRECATED - DT-Prelim Calcs'!$C$19/'DEPRECATED - DT-Prelim Calcs'!$C$18*3.39*'DEPRECATED - DT-Prelim Calcs'!$C$20</f>
        <v>29.053734754561201</v>
      </c>
      <c r="IG194" s="36">
        <f t="shared" si="250"/>
        <v>0</v>
      </c>
      <c r="IH194" s="43">
        <f>IF193*'DEPRECATED - DT-Prelim Calcs'!$C$11+IH193</f>
        <v>-464.45101877292768</v>
      </c>
      <c r="II194" s="43">
        <f>II193+0.5*IF194*'DEPRECATED - DT-Prelim Calcs'!$C$11^2+IH194*'DEPRECATED - DT-Prelim Calcs'!$C$11</f>
        <v>-254415.71526931276</v>
      </c>
      <c r="IJ194" s="43">
        <f>MIN('Drive Train'!$F$35-ID193*'DEPRECATED - DT-Prelim Calcs'!$C$21*'Drive Train'!$F$39,IJ193+ID$2)</f>
        <v>28.039527631333087</v>
      </c>
      <c r="IK194" s="43">
        <f>'Drive Train'!$F$35-ID194*'DEPRECATED - DT-Prelim Calcs'!$C$21*'Drive Train'!$F$39</f>
        <v>10.16</v>
      </c>
      <c r="IL194" s="1">
        <f>IF(II194&gt;='Drive Train'!$F$29,1,0)</f>
        <v>0</v>
      </c>
      <c r="IM194" s="43">
        <f t="shared" si="251"/>
        <v>44.444444444444429</v>
      </c>
      <c r="IN194" s="49">
        <f>IN193+'DEPRECATED - DT-Prelim Calcs'!$C$11</f>
        <v>760</v>
      </c>
      <c r="IO194" s="2">
        <f>IY194/'Drive Train'!$F$35</f>
        <v>0.80430107526881722</v>
      </c>
      <c r="IP194" s="36">
        <f>IW194*12*60/(PI() * 'Drive Train'!$F$15)/IO$2*IO194</f>
        <v>-7201.5547333104441</v>
      </c>
      <c r="IQ194" s="2">
        <f>('DEPRECATED - DT-Prelim Calcs'!$C$6*IO194-IP194)/('DEPRECATED - DT-Prelim Calcs'!$C$6*IO194)*'DEPRECATED - DT-Prelim Calcs'!$C$7*IO194</f>
        <v>9.0661049112279919</v>
      </c>
      <c r="IR194" s="43">
        <f>IQ194/'DEPRECATED - DT-Prelim Calcs'!$C$7*('DEPRECATED - DT-Prelim Calcs'!$C$8-'DEPRECATED - DT-Prelim Calcs'!$C$9)+'DEPRECATED - DT-Prelim Calcs'!$C$9</f>
        <v>495.39974516391294</v>
      </c>
      <c r="IS194" s="43">
        <f t="shared" si="202"/>
        <v>43.333333333333321</v>
      </c>
      <c r="IT194" s="2">
        <f t="shared" si="252"/>
        <v>1.4462867232450001</v>
      </c>
      <c r="IU194" s="43">
        <f>IT194*'DEPRECATED - DT-Prelim Calcs'!$C$21/IO$2/'DEPRECATED - DT-Prelim Calcs'!$C$19/'DEPRECATED - DT-Prelim Calcs'!$C$18*3.39*'DEPRECATED - DT-Prelim Calcs'!$C$20</f>
        <v>29.053734754561201</v>
      </c>
      <c r="IV194" s="36">
        <f t="shared" si="253"/>
        <v>0</v>
      </c>
      <c r="IW194" s="43">
        <f>IU193*'DEPRECATED - DT-Prelim Calcs'!$C$11+IW193</f>
        <v>-26.045562046285639</v>
      </c>
      <c r="IX194" s="43">
        <f>IX193+0.5*IU194*'DEPRECATED - DT-Prelim Calcs'!$C$11^2+IW194*'DEPRECATED - DT-Prelim Calcs'!$C$11</f>
        <v>-323845.10185723094</v>
      </c>
      <c r="IY194" s="43">
        <f>MIN('Drive Train'!$F$35-IS193*'DEPRECATED - DT-Prelim Calcs'!$C$21*'Drive Train'!$F$39,IY193+IS$2)</f>
        <v>9.9733333333333345</v>
      </c>
      <c r="IZ194" s="43">
        <f>'Drive Train'!$F$35-IS194*'DEPRECATED - DT-Prelim Calcs'!$C$21*'Drive Train'!$F$39</f>
        <v>9.9733333333333345</v>
      </c>
      <c r="JA194" s="1">
        <f>IF(IX194&gt;='Drive Train'!$F$29,1,0)</f>
        <v>0</v>
      </c>
      <c r="JB194" s="43">
        <f t="shared" si="254"/>
        <v>48.148148148148138</v>
      </c>
      <c r="JC194" s="49">
        <f>JC193+'DEPRECATED - DT-Prelim Calcs'!$C$11</f>
        <v>760</v>
      </c>
      <c r="JD194" s="2">
        <f>JN194/'Drive Train'!$F$35</f>
        <v>0.78924731182795704</v>
      </c>
      <c r="JE194" s="36">
        <f>JL194*12*60/(PI() * 'Drive Train'!$F$15)/JD$2*JD194</f>
        <v>9874.9574463671088</v>
      </c>
      <c r="JF194" s="2">
        <f>('DEPRECATED - DT-Prelim Calcs'!$C$6*JD194-JE194)/('DEPRECATED - DT-Prelim Calcs'!$C$6*JD194)*'DEPRECATED - DT-Prelim Calcs'!$C$7*JD194</f>
        <v>-3.5576072898876561</v>
      </c>
      <c r="JG194" s="43">
        <f>JF194/'DEPRECATED - DT-Prelim Calcs'!$C$7*('DEPRECATED - DT-Prelim Calcs'!$C$8-'DEPRECATED - DT-Prelim Calcs'!$C$9)+'DEPRECATED - DT-Prelim Calcs'!$C$9</f>
        <v>-192.30994937447676</v>
      </c>
      <c r="JH194" s="43">
        <f t="shared" si="203"/>
        <v>-192.30994937447676</v>
      </c>
      <c r="JI194" s="2">
        <f t="shared" si="255"/>
        <v>-4.5349683326129657</v>
      </c>
      <c r="JJ194" s="43">
        <f>JI194*'DEPRECATED - DT-Prelim Calcs'!$C$21/JD$2/'DEPRECATED - DT-Prelim Calcs'!$C$19/'DEPRECATED - DT-Prelim Calcs'!$C$18*3.39*'DEPRECATED - DT-Prelim Calcs'!$C$20</f>
        <v>-91.100723624462177</v>
      </c>
      <c r="JK194" s="36">
        <f t="shared" si="256"/>
        <v>1</v>
      </c>
      <c r="JL194" s="43">
        <f>JJ193*'DEPRECATED - DT-Prelim Calcs'!$C$11+JL193</f>
        <v>36.395545973682289</v>
      </c>
      <c r="JM194" s="43">
        <f>JM193+0.5*JJ194*'DEPRECATED - DT-Prelim Calcs'!$C$11^2+JL194*'DEPRECATED - DT-Prelim Calcs'!$C$11</f>
        <v>-279202.82244392065</v>
      </c>
      <c r="JN194" s="43">
        <f>MIN('Drive Train'!$F$35-JH193*'DEPRECATED - DT-Prelim Calcs'!$C$21*'Drive Train'!$F$39,JN193+JH$2)</f>
        <v>9.7866666666666671</v>
      </c>
      <c r="JO194" s="43">
        <f>'Drive Train'!$F$35-JH194*'DEPRECATED - DT-Prelim Calcs'!$C$21*'Drive Train'!$F$39</f>
        <v>23.169357164970698</v>
      </c>
      <c r="JP194" s="1">
        <f>IF(JM194&gt;='Drive Train'!$F$29,1,0)</f>
        <v>0</v>
      </c>
      <c r="JQ194" s="43">
        <f>MIN(JG194,'DEPRECATED - DT-Prelim Calcs'!$C$10)*'DEPRECATED - DT-Prelim Calcs'!$C$11*1000/60/60</f>
        <v>-213.67772152719641</v>
      </c>
      <c r="JR194" s="49">
        <f>JR193+'DEPRECATED - DT-Prelim Calcs'!$C$11</f>
        <v>760</v>
      </c>
      <c r="JS194" s="2">
        <f>KC194/'Drive Train'!$F$35</f>
        <v>0.77419354838709686</v>
      </c>
      <c r="JT194" s="36">
        <f>KA194*12*60/(PI() * 'Drive Train'!$F$15)/JS$2*JS194</f>
        <v>-35708.33676664142</v>
      </c>
      <c r="JU194" s="2">
        <f>('DEPRECATED - DT-Prelim Calcs'!$C$6*JS194-JT194)/('DEPRECATED - DT-Prelim Calcs'!$C$6*JS194)*'DEPRECATED - DT-Prelim Calcs'!$C$7*JS194</f>
        <v>29.880513108008881</v>
      </c>
      <c r="JV194" s="43">
        <f>JU194/'DEPRECATED - DT-Prelim Calcs'!$C$7*('DEPRECATED - DT-Prelim Calcs'!$C$8-'DEPRECATED - DT-Prelim Calcs'!$C$9)+'DEPRECATED - DT-Prelim Calcs'!$C$9</f>
        <v>1629.3189976751105</v>
      </c>
      <c r="JW194" s="43">
        <f t="shared" si="204"/>
        <v>49.999999999999993</v>
      </c>
      <c r="JX194" s="2">
        <f t="shared" si="257"/>
        <v>1.4462867232450001</v>
      </c>
      <c r="JY194" s="43">
        <f>JX194*'DEPRECATED - DT-Prelim Calcs'!$C$21/JS$2/'DEPRECATED - DT-Prelim Calcs'!$C$19/'DEPRECATED - DT-Prelim Calcs'!$C$18*3.39*'DEPRECATED - DT-Prelim Calcs'!$C$20</f>
        <v>29.053734754561201</v>
      </c>
      <c r="JZ194" s="36">
        <f t="shared" si="258"/>
        <v>0</v>
      </c>
      <c r="KA194" s="43">
        <f>JY193*'DEPRECATED - DT-Prelim Calcs'!$C$11+KA193</f>
        <v>-134.16714900454167</v>
      </c>
      <c r="KB194" s="43">
        <f>KB193+0.5*JY194*'DEPRECATED - DT-Prelim Calcs'!$C$11^2+KA194*'DEPRECATED - DT-Prelim Calcs'!$C$11</f>
        <v>-308689.09000888013</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103.33333333333333</v>
      </c>
      <c r="KG194" s="49">
        <f>KG193+'DEPRECATED - DT-Prelim Calcs'!$C$11</f>
        <v>760</v>
      </c>
      <c r="KH194" s="2">
        <f>KR194/'Drive Train'!$F$35</f>
        <v>0.75913978494623657</v>
      </c>
      <c r="KI194" s="36">
        <f>KP194*12*60/(PI() * 'Drive Train'!$F$15)/KH$2*KH194</f>
        <v>-184975.63234224502</v>
      </c>
      <c r="KJ194" s="2">
        <f>('DEPRECATED - DT-Prelim Calcs'!$C$6*KH194-KI194)/('DEPRECATED - DT-Prelim Calcs'!$C$6*KH194)*'DEPRECATED - DT-Prelim Calcs'!$C$7*KH194</f>
        <v>139.53775049502315</v>
      </c>
      <c r="KK194" s="43">
        <f>KJ194/'DEPRECATED - DT-Prelim Calcs'!$C$7*('DEPRECATED - DT-Prelim Calcs'!$C$8-'DEPRECATED - DT-Prelim Calcs'!$C$9)+'DEPRECATED - DT-Prelim Calcs'!$C$9</f>
        <v>7603.1834224900667</v>
      </c>
      <c r="KL194" s="43">
        <f t="shared" si="205"/>
        <v>53.333333333333329</v>
      </c>
      <c r="KM194" s="2">
        <f t="shared" si="259"/>
        <v>1.4462867232450001</v>
      </c>
      <c r="KN194" s="43">
        <f>KM194*'DEPRECATED - DT-Prelim Calcs'!$C$21/KH$2/'DEPRECATED - DT-Prelim Calcs'!$C$19/'DEPRECATED - DT-Prelim Calcs'!$C$18*3.39*'DEPRECATED - DT-Prelim Calcs'!$C$20</f>
        <v>29.053734754561201</v>
      </c>
      <c r="KO194" s="36">
        <f t="shared" si="260"/>
        <v>0</v>
      </c>
      <c r="KP194" s="43">
        <f>KN193*'DEPRECATED - DT-Prelim Calcs'!$C$11+KP193</f>
        <v>-708.79212769299761</v>
      </c>
      <c r="KQ194" s="43">
        <f>KQ193+0.5*KN194*'DEPRECATED - DT-Prelim Calcs'!$C$11^2+KP194*'DEPRECATED - DT-Prelim Calcs'!$C$11</f>
        <v>-316676.89801273693</v>
      </c>
      <c r="KR194" s="43">
        <f>MIN('Drive Train'!$F$35-KL193*'DEPRECATED - DT-Prelim Calcs'!$C$21*'Drive Train'!$F$39,KR193+KL$2)</f>
        <v>9.413333333333334</v>
      </c>
      <c r="KS194" s="43">
        <f>'Drive Train'!$F$35-KL194*'DEPRECATED - DT-Prelim Calcs'!$C$21*'Drive Train'!$F$39</f>
        <v>9.413333333333334</v>
      </c>
      <c r="KT194" s="1">
        <f>IF(KQ194&gt;='Drive Train'!$F$29,1,0)</f>
        <v>0</v>
      </c>
      <c r="KU194" s="43">
        <f>MIN(KK194,'DEPRECATED - DT-Prelim Calcs'!$C$10)*'DEPRECATED - DT-Prelim Calcs'!$C$11*1000/60/60</f>
        <v>103.33333333333333</v>
      </c>
      <c r="KV194" s="49">
        <f>KV193+'DEPRECATED - DT-Prelim Calcs'!$C$11</f>
        <v>760</v>
      </c>
      <c r="KW194" s="2">
        <f>LG194/'Drive Train'!$F$35</f>
        <v>0.74408602150537628</v>
      </c>
      <c r="KX194" s="36">
        <f>LE194*12*60/(PI() * 'Drive Train'!$F$15)/KW$2*KW194</f>
        <v>-179991.66955162477</v>
      </c>
      <c r="KY194" s="2">
        <f>('DEPRECATED - DT-Prelim Calcs'!$C$6*KW194-KX194)/('DEPRECATED - DT-Prelim Calcs'!$C$6*KW194)*'DEPRECATED - DT-Prelim Calcs'!$C$7*KW194</f>
        <v>135.80338886360633</v>
      </c>
      <c r="KZ194" s="43">
        <f>KY194/'DEPRECATED - DT-Prelim Calcs'!$C$7*('DEPRECATED - DT-Prelim Calcs'!$C$8-'DEPRECATED - DT-Prelim Calcs'!$C$9)+'DEPRECATED - DT-Prelim Calcs'!$C$9</f>
        <v>7399.7443186890014</v>
      </c>
      <c r="LA194" s="43">
        <f t="shared" si="206"/>
        <v>56.666666666666664</v>
      </c>
      <c r="LB194" s="2">
        <f t="shared" si="261"/>
        <v>1.4462867232450001</v>
      </c>
      <c r="LC194" s="43">
        <f>LB194*'DEPRECATED - DT-Prelim Calcs'!$C$21/KW$2/'DEPRECATED - DT-Prelim Calcs'!$C$19/'DEPRECATED - DT-Prelim Calcs'!$C$18*3.39*'DEPRECATED - DT-Prelim Calcs'!$C$20</f>
        <v>29.053734754561201</v>
      </c>
      <c r="LD194" s="36">
        <f t="shared" si="262"/>
        <v>0</v>
      </c>
      <c r="LE194" s="43">
        <f>LC193*'DEPRECATED - DT-Prelim Calcs'!$C$11+LE193</f>
        <v>-703.64786889423283</v>
      </c>
      <c r="LF194" s="43">
        <f>LF193+0.5*LC194*'DEPRECATED - DT-Prelim Calcs'!$C$11^2+LE194*'DEPRECATED - DT-Prelim Calcs'!$C$11</f>
        <v>-352233.90481883718</v>
      </c>
      <c r="LG194" s="43">
        <f>MIN('Drive Train'!$F$35-LA193*'DEPRECATED - DT-Prelim Calcs'!$C$21*'Drive Train'!$F$39,LG193+LA$2)</f>
        <v>9.2266666666666666</v>
      </c>
      <c r="LH194" s="43">
        <f>'Drive Train'!$F$35-LA194*'DEPRECATED - DT-Prelim Calcs'!$C$21*'Drive Train'!$F$39</f>
        <v>9.2266666666666666</v>
      </c>
      <c r="LI194" s="1">
        <f>IF(LF194&gt;='Drive Train'!$F$29,1,0)</f>
        <v>0</v>
      </c>
      <c r="LJ194" s="43">
        <f>MIN(KZ194,'DEPRECATED - DT-Prelim Calcs'!$C$10)*'DEPRECATED - DT-Prelim Calcs'!$C$11*1000/60/60</f>
        <v>103.33333333333333</v>
      </c>
      <c r="LK194" s="49">
        <f>LK193+'DEPRECATED - DT-Prelim Calcs'!$C$11</f>
        <v>760</v>
      </c>
      <c r="LL194" s="2">
        <f>LV194/'Drive Train'!$F$35</f>
        <v>4.3456194858802704</v>
      </c>
      <c r="LM194" s="36">
        <f>LT194*12*60/(PI() * 'Drive Train'!$F$15)/LL$2*LL194</f>
        <v>-1795728.0316428242</v>
      </c>
      <c r="LN194" s="2">
        <f>('DEPRECATED - DT-Prelim Calcs'!$C$6*LL194-LM194)/('DEPRECATED - DT-Prelim Calcs'!$C$6*LL194)*'DEPRECATED - DT-Prelim Calcs'!$C$7*LL194</f>
        <v>1340.438082098002</v>
      </c>
      <c r="LO194" s="43">
        <f>LN194/'DEPRECATED - DT-Prelim Calcs'!$C$7*('DEPRECATED - DT-Prelim Calcs'!$C$8-'DEPRECATED - DT-Prelim Calcs'!$C$9)+'DEPRECATED - DT-Prelim Calcs'!$C$9</f>
        <v>73025.365666532933</v>
      </c>
      <c r="LP194" s="43">
        <f t="shared" si="207"/>
        <v>60</v>
      </c>
      <c r="LQ194" s="2">
        <f t="shared" si="263"/>
        <v>1.4462867232450001</v>
      </c>
      <c r="LR194" s="43">
        <f>LQ194*'DEPRECATED - DT-Prelim Calcs'!$C$21/LL$2/'DEPRECATED - DT-Prelim Calcs'!$C$19/'DEPRECATED - DT-Prelim Calcs'!$C$18*3.39*'DEPRECATED - DT-Prelim Calcs'!$C$20</f>
        <v>29.053734754561201</v>
      </c>
      <c r="LS194" s="36">
        <f t="shared" si="264"/>
        <v>0</v>
      </c>
      <c r="LT194" s="43">
        <f>LR193*'DEPRECATED - DT-Prelim Calcs'!$C$11+LT193</f>
        <v>-1202.0291055685755</v>
      </c>
      <c r="LU194" s="43">
        <f>LU193+0.5*LR194*'DEPRECATED - DT-Prelim Calcs'!$C$11^2+LT194*'DEPRECATED - DT-Prelim Calcs'!$C$11</f>
        <v>-326068.67253195622</v>
      </c>
      <c r="LV194" s="43">
        <f>MIN('Drive Train'!$F$35-LP193*'DEPRECATED - DT-Prelim Calcs'!$C$21*'Drive Train'!$F$39,LV193+LP$2)</f>
        <v>53.88568162491535</v>
      </c>
      <c r="LW194" s="43">
        <f>'Drive Train'!$F$35-LP194*'DEPRECATED - DT-Prelim Calcs'!$C$21*'Drive Train'!$F$39</f>
        <v>9.0400000000000009</v>
      </c>
      <c r="LX194" s="1">
        <f>IF(LU194&gt;='Drive Train'!$F$29,1,0)</f>
        <v>0</v>
      </c>
      <c r="LY194" s="43">
        <f>MIN(LO194,'DEPRECATED - DT-Prelim Calcs'!$C$10)*'DEPRECATED - DT-Prelim Calcs'!$C$11*1000/60/60</f>
        <v>103.33333333333333</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6"/>
        <v>0</v>
      </c>
      <c r="X195" s="2">
        <f>MAX(MIN(IF(AND(AI194=1,AG195&lt;0),-1,1)*(W195-$C$9)/($C$8-$C$9)*$C$7-$C$29*AE195/T$2 -  AI194*$C$29/2,X$2),MAX(X$4:X194)*-1)</f>
        <v>-0.27672021620693066</v>
      </c>
      <c r="Y195" s="43">
        <f t="shared" si="182"/>
        <v>0</v>
      </c>
      <c r="Z195" s="43">
        <f t="shared" si="183"/>
        <v>0</v>
      </c>
      <c r="AA195" s="43">
        <f t="shared" si="184"/>
        <v>0</v>
      </c>
      <c r="AB195" s="43" t="e">
        <f t="shared" si="185"/>
        <v>#N/A</v>
      </c>
      <c r="AC195" s="36">
        <f t="shared" si="208"/>
        <v>1</v>
      </c>
      <c r="AD195" s="1">
        <f t="shared" si="186"/>
        <v>1</v>
      </c>
      <c r="AE195" s="43">
        <f t="shared" si="187"/>
        <v>0</v>
      </c>
      <c r="AF195" s="43" t="e">
        <f t="shared" si="188"/>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889.49632897085212</v>
      </c>
      <c r="AK195" s="43">
        <f t="shared" si="265"/>
        <v>0</v>
      </c>
      <c r="AL195" s="49">
        <f>AL194+'DEPRECATED - DT-Prelim Calcs'!$C$11</f>
        <v>764</v>
      </c>
      <c r="AM195" s="2">
        <f>AW195/'Drive Train'!$F$35</f>
        <v>1.5853575857990521</v>
      </c>
      <c r="AN195" s="36">
        <f>AU195*12*60/(PI() * 'Drive Train'!$F$15)/AM$2*AM195</f>
        <v>-17570.403618127271</v>
      </c>
      <c r="AO195" s="2">
        <f>('DEPRECATED - DT-Prelim Calcs'!$C$6*AM195-AN195)/('DEPRECATED - DT-Prelim Calcs'!$C$6*AM195)*'DEPRECATED - DT-Prelim Calcs'!$C$7*AM195</f>
        <v>20.351501523951928</v>
      </c>
      <c r="AP195" s="43">
        <f>AO195/'DEPRECATED - DT-Prelim Calcs'!$C$7*('DEPRECATED - DT-Prelim Calcs'!$C$8-'DEPRECATED - DT-Prelim Calcs'!$C$9)+'DEPRECATED - DT-Prelim Calcs'!$C$9</f>
        <v>1110.2012024242467</v>
      </c>
      <c r="AQ195" s="43">
        <f t="shared" si="189"/>
        <v>93</v>
      </c>
      <c r="AR195" s="2">
        <f t="shared" si="209"/>
        <v>2.5453288854611267</v>
      </c>
      <c r="AS195" s="43">
        <f>AR195*'DEPRECATED - DT-Prelim Calcs'!$C$21/AM$2/'DEPRECATED - DT-Prelim Calcs'!$C$19/'DEPRECATED - DT-Prelim Calcs'!$C$18*3.39*'DEPRECATED - DT-Prelim Calcs'!$C$20</f>
        <v>25.565923102504748</v>
      </c>
      <c r="AT195" s="36">
        <f t="shared" si="210"/>
        <v>0</v>
      </c>
      <c r="AU195" s="43">
        <f>AS194*'DEPRECATED - DT-Prelim Calcs'!$C$11+AU194</f>
        <v>-64.477860134433911</v>
      </c>
      <c r="AV195" s="43">
        <f>AV194+0.5*AS195*'DEPRECATED - DT-Prelim Calcs'!$C$11^2+AU195*'DEPRECATED - DT-Prelim Calcs'!$C$11</f>
        <v>11257.883119673545</v>
      </c>
      <c r="AW195" s="43">
        <f>MIN('Drive Train'!$F$35-AQ194*'DEPRECATED - DT-Prelim Calcs'!$C$21*'Drive Train'!$F$39,AW194+AQ$2)</f>
        <v>19.658434063908246</v>
      </c>
      <c r="AX195" s="43">
        <f>'Drive Train'!$F$35-AQ195*'DEPRECATED - DT-Prelim Calcs'!$C$21*'Drive Train'!$F$39</f>
        <v>7.1920000000000002</v>
      </c>
      <c r="AY195" s="1">
        <f>IF(AV195&gt;='Drive Train'!$F$29,1,0)</f>
        <v>1</v>
      </c>
      <c r="AZ195" s="43">
        <f t="shared" si="211"/>
        <v>103.33333333333333</v>
      </c>
      <c r="BA195" s="49">
        <f>BA194+'DEPRECATED - DT-Prelim Calcs'!$C$11</f>
        <v>764</v>
      </c>
      <c r="BB195" s="2">
        <f>BL195/'Drive Train'!$F$35</f>
        <v>0.57999999999999996</v>
      </c>
      <c r="BC195" s="36">
        <f>BJ195*12*60/(PI() * 'Drive Train'!$F$15)/BB$2*BB195</f>
        <v>2626.8281322737334</v>
      </c>
      <c r="BD195" s="2">
        <f>('DEPRECATED - DT-Prelim Calcs'!$C$6*BB195-BC195)/('DEPRECATED - DT-Prelim Calcs'!$C$6*BB195)*'DEPRECATED - DT-Prelim Calcs'!$C$7*BB195</f>
        <v>0.78919311279564086</v>
      </c>
      <c r="BE195" s="43">
        <f>BD195/'DEPRECATED - DT-Prelim Calcs'!$C$7*('DEPRECATED - DT-Prelim Calcs'!$C$8-'DEPRECATED - DT-Prelim Calcs'!$C$9)+'DEPRECATED - DT-Prelim Calcs'!$C$9</f>
        <v>44.493356144837151</v>
      </c>
      <c r="BF195" s="43">
        <f t="shared" si="190"/>
        <v>44.493356144837151</v>
      </c>
      <c r="BG195" s="2">
        <f t="shared" si="212"/>
        <v>0.43541043243883404</v>
      </c>
      <c r="BH195" s="43">
        <f>BG195*'DEPRECATED - DT-Prelim Calcs'!$C$21/BB$2/'DEPRECATED - DT-Prelim Calcs'!$C$19/'DEPRECATED - DT-Prelim Calcs'!$C$18*3.39*'DEPRECATED - DT-Prelim Calcs'!$C$20</f>
        <v>6.3170926365226681</v>
      </c>
      <c r="BI195" s="36">
        <f t="shared" si="213"/>
        <v>0</v>
      </c>
      <c r="BJ195" s="43">
        <f>BH194*'DEPRECATED - DT-Prelim Calcs'!$C$11+BJ194</f>
        <v>18.241432278059591</v>
      </c>
      <c r="BK195" s="43">
        <f>BK194+0.5*BH195*'DEPRECATED - DT-Prelim Calcs'!$C$11^2+BJ195*'DEPRECATED - DT-Prelim Calcs'!$C$11</f>
        <v>-96094.749957128006</v>
      </c>
      <c r="BL195" s="43">
        <f>MIN('Drive Train'!$F$35-BF194*'DEPRECATED - DT-Prelim Calcs'!$C$21*'Drive Train'!$F$39,BL194+BF$2)</f>
        <v>7.1920000000000002</v>
      </c>
      <c r="BM195" s="43">
        <f>'Drive Train'!$F$35-BF195*'DEPRECATED - DT-Prelim Calcs'!$C$21*'Drive Train'!$F$39</f>
        <v>9.9083720558891208</v>
      </c>
      <c r="BN195" s="1">
        <f>IF(BK195&gt;='Drive Train'!$F$29,1,0)</f>
        <v>0</v>
      </c>
      <c r="BO195" s="43">
        <f t="shared" si="214"/>
        <v>49.437062383152387</v>
      </c>
      <c r="BP195" s="49">
        <f>BP194+'DEPRECATED - DT-Prelim Calcs'!$C$11</f>
        <v>764</v>
      </c>
      <c r="BQ195" s="2">
        <f>CA195/'Drive Train'!$F$35</f>
        <v>0.57999999999999996</v>
      </c>
      <c r="BR195" s="36">
        <f>BY195*12*60/(PI() * 'Drive Train'!$F$15)/BQ$2*BQ195</f>
        <v>-8511.5916188899755</v>
      </c>
      <c r="BS195" s="2">
        <f>('DEPRECATED - DT-Prelim Calcs'!$C$6*BQ195-BR195)/('DEPRECATED - DT-Prelim Calcs'!$C$6*BQ195)*'DEPRECATED - DT-Prelim Calcs'!$C$7*BQ195</f>
        <v>8.9771537135727257</v>
      </c>
      <c r="BT195" s="43">
        <f>BS195/'DEPRECATED - DT-Prelim Calcs'!$C$7*('DEPRECATED - DT-Prelim Calcs'!$C$8-'DEPRECATED - DT-Prelim Calcs'!$C$9)+'DEPRECATED - DT-Prelim Calcs'!$C$9</f>
        <v>490.55389633642454</v>
      </c>
      <c r="BU195" s="43">
        <f t="shared" si="191"/>
        <v>93</v>
      </c>
      <c r="BV195" s="2">
        <f t="shared" si="215"/>
        <v>1.5313624128476471</v>
      </c>
      <c r="BW195" s="43">
        <f>BV195*'DEPRECATED - DT-Prelim Calcs'!$C$21/BQ$2/'DEPRECATED - DT-Prelim Calcs'!$C$19/'DEPRECATED - DT-Prelim Calcs'!$C$18*3.39*'DEPRECATED - DT-Prelim Calcs'!$C$20</f>
        <v>29.053734754561201</v>
      </c>
      <c r="BX195" s="36">
        <f t="shared" si="216"/>
        <v>0</v>
      </c>
      <c r="BY195" s="43">
        <f>BW194*'DEPRECATED - DT-Prelim Calcs'!$C$11+BY194</f>
        <v>-45.199380832084515</v>
      </c>
      <c r="BZ195" s="43">
        <f>BZ194+0.5*BW195*'DEPRECATED - DT-Prelim Calcs'!$C$11^2+BY195*'DEPRECATED - DT-Prelim Calcs'!$C$11</f>
        <v>-246166.04897340623</v>
      </c>
      <c r="CA195" s="43">
        <f>MIN('Drive Train'!$F$35-BU194*'DEPRECATED - DT-Prelim Calcs'!$C$21*'Drive Train'!$F$39,CA194+BU$2)</f>
        <v>7.1920000000000002</v>
      </c>
      <c r="CB195" s="43">
        <f>'Drive Train'!$F$35-BU195*'DEPRECATED - DT-Prelim Calcs'!$C$21*'Drive Train'!$F$39</f>
        <v>7.1920000000000002</v>
      </c>
      <c r="CC195" s="1">
        <f>IF(BZ195&gt;='Drive Train'!$F$29,1,0)</f>
        <v>0</v>
      </c>
      <c r="CD195" s="43">
        <f t="shared" si="217"/>
        <v>103.33333333333333</v>
      </c>
      <c r="CE195" s="49">
        <f>CE194+'DEPRECATED - DT-Prelim Calcs'!$C$11</f>
        <v>764</v>
      </c>
      <c r="CF195" s="2">
        <f>CP195/'Drive Train'!$F$35</f>
        <v>0.57999999999999996</v>
      </c>
      <c r="CG195" s="36">
        <f>CN195*12*60/(PI() * 'Drive Train'!$F$15)/CF$2*CF195</f>
        <v>-187706.69403797228</v>
      </c>
      <c r="CH195" s="2">
        <f>('DEPRECATED - DT-Prelim Calcs'!$C$6*CF195-CG195)/('DEPRECATED - DT-Prelim Calcs'!$C$6*CF195)*'DEPRECATED - DT-Prelim Calcs'!$C$7*CF195</f>
        <v>140.70521489625236</v>
      </c>
      <c r="CI195" s="43">
        <f>CH195/'DEPRECATED - DT-Prelim Calcs'!$C$7*('DEPRECATED - DT-Prelim Calcs'!$C$8-'DEPRECATED - DT-Prelim Calcs'!$C$9)+'DEPRECATED - DT-Prelim Calcs'!$C$9</f>
        <v>7666.7840950943437</v>
      </c>
      <c r="CJ195" s="43">
        <f t="shared" si="192"/>
        <v>93</v>
      </c>
      <c r="CK195" s="2">
        <f t="shared" si="218"/>
        <v>1.2396743342100003</v>
      </c>
      <c r="CL195" s="43">
        <f>CK195*'DEPRECATED - DT-Prelim Calcs'!$C$21/CF$2/'DEPRECATED - DT-Prelim Calcs'!$C$19/'DEPRECATED - DT-Prelim Calcs'!$C$18*3.39*'DEPRECATED - DT-Prelim Calcs'!$C$20</f>
        <v>29.053734754561205</v>
      </c>
      <c r="CM195" s="36">
        <f t="shared" si="219"/>
        <v>0</v>
      </c>
      <c r="CN195" s="43">
        <f>CL194*'DEPRECATED - DT-Prelim Calcs'!$C$11+CN194</f>
        <v>-806.9211426099082</v>
      </c>
      <c r="CO195" s="43">
        <f>CO194+0.5*CL195*'DEPRECATED - DT-Prelim Calcs'!$C$11^2+CN195*'DEPRECATED - DT-Prelim Calcs'!$C$11</f>
        <v>-463376.10020293301</v>
      </c>
      <c r="CP195" s="43">
        <f>MIN('Drive Train'!$F$35-CJ194*'DEPRECATED - DT-Prelim Calcs'!$C$21*'Drive Train'!$F$39,CP194+CJ$2)</f>
        <v>7.1920000000000002</v>
      </c>
      <c r="CQ195" s="43">
        <f>'Drive Train'!$F$35-CJ195*'DEPRECATED - DT-Prelim Calcs'!$C$21*'Drive Train'!$F$39</f>
        <v>7.1920000000000002</v>
      </c>
      <c r="CR195" s="1">
        <f>IF(CO195&gt;='Drive Train'!$F$29,1,0)</f>
        <v>0</v>
      </c>
      <c r="CS195" s="43">
        <f t="shared" si="220"/>
        <v>103.33333333333333</v>
      </c>
      <c r="CT195" s="49">
        <f>CT194+'DEPRECATED - DT-Prelim Calcs'!$C$11</f>
        <v>764</v>
      </c>
      <c r="CU195" s="2">
        <f>DE195/'Drive Train'!$F$35</f>
        <v>0.57999999999999996</v>
      </c>
      <c r="CV195" s="36">
        <f>DC195*12*60/(PI() * 'Drive Train'!$F$15)/CU$2*CU195</f>
        <v>-450741.62430475245</v>
      </c>
      <c r="CW195" s="2">
        <f>('DEPRECATED - DT-Prelim Calcs'!$C$6*CU195-CV195)/('DEPRECATED - DT-Prelim Calcs'!$C$6*CU195)*'DEPRECATED - DT-Prelim Calcs'!$C$7*CU195</f>
        <v>334.06474827418327</v>
      </c>
      <c r="CX195" s="43">
        <f>CW195/'DEPRECATED - DT-Prelim Calcs'!$C$7*('DEPRECATED - DT-Prelim Calcs'!$C$8-'DEPRECATED - DT-Prelim Calcs'!$C$9)+'DEPRECATED - DT-Prelim Calcs'!$C$9</f>
        <v>18200.549719414463</v>
      </c>
      <c r="CY195" s="43">
        <f t="shared" si="193"/>
        <v>93</v>
      </c>
      <c r="CZ195" s="2">
        <f t="shared" si="221"/>
        <v>1.0413264407364002</v>
      </c>
      <c r="DA195" s="43">
        <f>CZ195*'DEPRECATED - DT-Prelim Calcs'!$C$21/CU$2/'DEPRECATED - DT-Prelim Calcs'!$C$19/'DEPRECATED - DT-Prelim Calcs'!$C$18*3.39*'DEPRECATED - DT-Prelim Calcs'!$C$20</f>
        <v>29.053734754561201</v>
      </c>
      <c r="DB195" s="36">
        <f t="shared" si="222"/>
        <v>0</v>
      </c>
      <c r="DC195" s="43">
        <f>DA194*'DEPRECATED - DT-Prelim Calcs'!$C$11+DC194</f>
        <v>-1627.6397420493577</v>
      </c>
      <c r="DD195" s="43">
        <f>DD194+0.5*DA195*'DEPRECATED - DT-Prelim Calcs'!$C$11^2+DC195*'DEPRECATED - DT-Prelim Calcs'!$C$11</f>
        <v>-787561.42733603436</v>
      </c>
      <c r="DE195" s="43">
        <f>MIN('Drive Train'!$F$35-CY194*'DEPRECATED - DT-Prelim Calcs'!$C$21*'Drive Train'!$F$39,DE194+CY$2)</f>
        <v>7.1920000000000002</v>
      </c>
      <c r="DF195" s="43">
        <f>'Drive Train'!$F$35-CY195*'DEPRECATED - DT-Prelim Calcs'!$C$21*'Drive Train'!$F$39</f>
        <v>7.1920000000000002</v>
      </c>
      <c r="DG195" s="1">
        <f>IF(DD195&gt;='Drive Train'!$F$29,1,0)</f>
        <v>0</v>
      </c>
      <c r="DH195" s="43">
        <f t="shared" si="223"/>
        <v>103.33333333333333</v>
      </c>
      <c r="DI195" s="49">
        <f>DI194+'DEPRECATED - DT-Prelim Calcs'!$C$11</f>
        <v>764</v>
      </c>
      <c r="DJ195" s="2">
        <f>DT195/'Drive Train'!$F$35</f>
        <v>0.57999999999999996</v>
      </c>
      <c r="DK195" s="36">
        <f>DR195*12*60/(PI() * 'Drive Train'!$F$15)/DJ$2*DJ195</f>
        <v>-306070.14006845653</v>
      </c>
      <c r="DL195" s="2">
        <f>('DEPRECATED - DT-Prelim Calcs'!$C$6*DJ195-DK195)/('DEPRECATED - DT-Prelim Calcs'!$C$6*DJ195)*'DEPRECATED - DT-Prelim Calcs'!$C$7*DJ195</f>
        <v>227.715334313646</v>
      </c>
      <c r="DM195" s="43">
        <f>DL195/'DEPRECATED - DT-Prelim Calcs'!$C$7*('DEPRECATED - DT-Prelim Calcs'!$C$8-'DEPRECATED - DT-Prelim Calcs'!$C$9)+'DEPRECATED - DT-Prelim Calcs'!$C$9</f>
        <v>12406.887615594147</v>
      </c>
      <c r="DN195" s="43">
        <f t="shared" si="194"/>
        <v>93</v>
      </c>
      <c r="DO195" s="2">
        <f t="shared" si="224"/>
        <v>0.89769520753137932</v>
      </c>
      <c r="DP195" s="43">
        <f>DO195*'DEPRECATED - DT-Prelim Calcs'!$C$21/DJ$2/'DEPRECATED - DT-Prelim Calcs'!$C$19/'DEPRECATED - DT-Prelim Calcs'!$C$18*3.39*'DEPRECATED - DT-Prelim Calcs'!$C$20</f>
        <v>29.053734754561201</v>
      </c>
      <c r="DQ195" s="36">
        <f t="shared" si="225"/>
        <v>0</v>
      </c>
      <c r="DR195" s="43">
        <f>DP194*'DEPRECATED - DT-Prelim Calcs'!$C$11+DR194</f>
        <v>-952.78210812748932</v>
      </c>
      <c r="DS195" s="43">
        <f>DS194+0.5*DP195*'DEPRECATED - DT-Prelim Calcs'!$C$11^2+DR195*'DEPRECATED - DT-Prelim Calcs'!$C$11</f>
        <v>-1235311.2681709714</v>
      </c>
      <c r="DT195" s="43">
        <f>MIN('Drive Train'!$F$35-DN194*'DEPRECATED - DT-Prelim Calcs'!$C$21*'Drive Train'!$F$39,DT194+DN$2)</f>
        <v>7.1920000000000002</v>
      </c>
      <c r="DU195" s="43">
        <f>'Drive Train'!$F$35-DN195*'DEPRECATED - DT-Prelim Calcs'!$C$21*'Drive Train'!$F$39</f>
        <v>7.1920000000000002</v>
      </c>
      <c r="DV195" s="1">
        <f>IF(DS195&gt;='Drive Train'!$F$29,1,0)</f>
        <v>0</v>
      </c>
      <c r="DW195" s="43">
        <f t="shared" si="226"/>
        <v>103.33333333333333</v>
      </c>
      <c r="DX195" s="49">
        <f>DX194+'DEPRECATED - DT-Prelim Calcs'!$C$11</f>
        <v>764</v>
      </c>
      <c r="DY195" s="2">
        <f>EI195/'Drive Train'!$F$35</f>
        <v>0.57999999999999996</v>
      </c>
      <c r="DZ195" s="36">
        <f>EG195*12*60/(PI() * 'Drive Train'!$F$15)/DY$2*DY195</f>
        <v>-550102.9165523157</v>
      </c>
      <c r="EA195" s="2">
        <f>('DEPRECATED - DT-Prelim Calcs'!$C$6*DY195-DZ195)/('DEPRECATED - DT-Prelim Calcs'!$C$6*DY195)*'DEPRECATED - DT-Prelim Calcs'!$C$7*DY195</f>
        <v>407.10619978532304</v>
      </c>
      <c r="EB195" s="43">
        <f>EA195/'DEPRECATED - DT-Prelim Calcs'!$C$7*('DEPRECATED - DT-Prelim Calcs'!$C$8-'DEPRECATED - DT-Prelim Calcs'!$C$9)+'DEPRECATED - DT-Prelim Calcs'!$C$9</f>
        <v>22179.673570394465</v>
      </c>
      <c r="EC195" s="43">
        <f t="shared" si="195"/>
        <v>93</v>
      </c>
      <c r="ED195" s="2">
        <f t="shared" si="227"/>
        <v>0.78888366722454539</v>
      </c>
      <c r="EE195" s="43">
        <f>ED195*'DEPRECATED - DT-Prelim Calcs'!$C$21/DY$2/'DEPRECATED - DT-Prelim Calcs'!$C$19/'DEPRECATED - DT-Prelim Calcs'!$C$18*3.39*'DEPRECATED - DT-Prelim Calcs'!$C$20</f>
        <v>29.053734754561201</v>
      </c>
      <c r="EF195" s="36">
        <f t="shared" si="228"/>
        <v>0</v>
      </c>
      <c r="EG195" s="43">
        <f>EE194*'DEPRECATED - DT-Prelim Calcs'!$C$11+EG194</f>
        <v>-1504.8757239281385</v>
      </c>
      <c r="EH195" s="43">
        <f>EH194+0.5*EE195*'DEPRECATED - DT-Prelim Calcs'!$C$11^2+EG195*'DEPRECATED - DT-Prelim Calcs'!$C$11</f>
        <v>-1317001.9744664291</v>
      </c>
      <c r="EI195" s="43">
        <f>MIN('Drive Train'!$F$35-EC194*'DEPRECATED - DT-Prelim Calcs'!$C$21*'Drive Train'!$F$39,EI194+EC$2)</f>
        <v>7.1920000000000002</v>
      </c>
      <c r="EJ195" s="43">
        <f>'Drive Train'!$F$35-EC195*'DEPRECATED - DT-Prelim Calcs'!$C$21*'Drive Train'!$F$39</f>
        <v>7.1920000000000002</v>
      </c>
      <c r="EK195" s="1">
        <f>IF(EH195&gt;='Drive Train'!$F$29,1,0)</f>
        <v>0</v>
      </c>
      <c r="EL195" s="43">
        <f t="shared" si="229"/>
        <v>103.33333333333333</v>
      </c>
      <c r="EM195" s="49">
        <f>EM194+'DEPRECATED - DT-Prelim Calcs'!$C$11</f>
        <v>764</v>
      </c>
      <c r="EN195" s="2">
        <f>EX195/'Drive Train'!$F$35</f>
        <v>0.57999999999999996</v>
      </c>
      <c r="EO195" s="36">
        <f>EV195*12*60/(PI() * 'Drive Train'!$F$15)/EN$2*EN195</f>
        <v>-322455.03875002952</v>
      </c>
      <c r="EP195" s="2">
        <f>('DEPRECATED - DT-Prelim Calcs'!$C$6*EN195-EO195)/('DEPRECATED - DT-Prelim Calcs'!$C$6*EN195)*'DEPRECATED - DT-Prelim Calcs'!$C$7*EN195</f>
        <v>239.76003256075842</v>
      </c>
      <c r="EQ195" s="43">
        <f>EP195/'DEPRECATED - DT-Prelim Calcs'!$C$7*('DEPRECATED - DT-Prelim Calcs'!$C$8-'DEPRECATED - DT-Prelim Calcs'!$C$9)+'DEPRECATED - DT-Prelim Calcs'!$C$9</f>
        <v>13063.054012638329</v>
      </c>
      <c r="ER195" s="43">
        <f t="shared" si="196"/>
        <v>93</v>
      </c>
      <c r="ES195" s="2">
        <f t="shared" si="230"/>
        <v>0.7035989464435134</v>
      </c>
      <c r="ET195" s="43">
        <f>ES195*'DEPRECATED - DT-Prelim Calcs'!$C$21/EN$2/'DEPRECATED - DT-Prelim Calcs'!$C$19/'DEPRECATED - DT-Prelim Calcs'!$C$18*3.39*'DEPRECATED - DT-Prelim Calcs'!$C$20</f>
        <v>29.053734754561201</v>
      </c>
      <c r="EU195" s="36">
        <f t="shared" si="231"/>
        <v>0</v>
      </c>
      <c r="EV195" s="43">
        <f>ET194*'DEPRECATED - DT-Prelim Calcs'!$C$11+EV194</f>
        <v>-786.75239270744385</v>
      </c>
      <c r="EW195" s="43">
        <f>EW194+0.5*ET195*'DEPRECATED - DT-Prelim Calcs'!$C$11^2+EV195*'DEPRECATED - DT-Prelim Calcs'!$C$11</f>
        <v>-2176566.6226048376</v>
      </c>
      <c r="EX195" s="43">
        <f>MIN('Drive Train'!$F$35-ER194*'DEPRECATED - DT-Prelim Calcs'!$C$21*'Drive Train'!$F$39,EX194+ER$2)</f>
        <v>7.1920000000000002</v>
      </c>
      <c r="EY195" s="43">
        <f>'Drive Train'!$F$35-ER195*'DEPRECATED - DT-Prelim Calcs'!$C$21*'Drive Train'!$F$39</f>
        <v>7.1920000000000002</v>
      </c>
      <c r="EZ195" s="1">
        <f>IF(EW195&gt;='Drive Train'!$F$29,1,0)</f>
        <v>0</v>
      </c>
      <c r="FA195" s="43">
        <f t="shared" si="232"/>
        <v>103.33333333333333</v>
      </c>
      <c r="FB195" s="49">
        <f>FB194+'DEPRECATED - DT-Prelim Calcs'!$C$11</f>
        <v>764</v>
      </c>
      <c r="FC195" s="2">
        <f>FM195/'Drive Train'!$F$35</f>
        <v>0.57999999999999996</v>
      </c>
      <c r="FD195" s="36">
        <f>FK195*12*60/(PI() * 'Drive Train'!$F$15)/FC$2*FC195</f>
        <v>-705603.67582500714</v>
      </c>
      <c r="FE195" s="2">
        <f>('DEPRECATED - DT-Prelim Calcs'!$C$6*FC195-FD195)/('DEPRECATED - DT-Prelim Calcs'!$C$6*FC195)*'DEPRECATED - DT-Prelim Calcs'!$C$7*FC195</f>
        <v>521.41631906258363</v>
      </c>
      <c r="FF195" s="43">
        <f>FE195/'DEPRECATED - DT-Prelim Calcs'!$C$7*('DEPRECATED - DT-Prelim Calcs'!$C$8-'DEPRECATED - DT-Prelim Calcs'!$C$9)+'DEPRECATED - DT-Prelim Calcs'!$C$9</f>
        <v>28407.015889230297</v>
      </c>
      <c r="FG195" s="43">
        <f t="shared" si="197"/>
        <v>93</v>
      </c>
      <c r="FH195" s="2">
        <f t="shared" si="233"/>
        <v>0.63495514679048781</v>
      </c>
      <c r="FI195" s="43">
        <f>FH195*'DEPRECATED - DT-Prelim Calcs'!$C$21/FC$2/'DEPRECATED - DT-Prelim Calcs'!$C$19/'DEPRECATED - DT-Prelim Calcs'!$C$18*3.39*'DEPRECATED - DT-Prelim Calcs'!$C$20</f>
        <v>29.053734754561205</v>
      </c>
      <c r="FJ195" s="36">
        <f t="shared" si="234"/>
        <v>0</v>
      </c>
      <c r="FK195" s="43">
        <f>FI194*'DEPRECATED - DT-Prelim Calcs'!$C$11+FK194</f>
        <v>-1553.6300282574966</v>
      </c>
      <c r="FL195" s="43">
        <f>FL194+0.5*FI195*'DEPRECATED - DT-Prelim Calcs'!$C$11^2+FK195*'DEPRECATED - DT-Prelim Calcs'!$C$11</f>
        <v>-2725118.7060573194</v>
      </c>
      <c r="FM195" s="43">
        <f>MIN('Drive Train'!$F$35-FG194*'DEPRECATED - DT-Prelim Calcs'!$C$21*'Drive Train'!$F$39,FM194+FG$2)</f>
        <v>7.1920000000000002</v>
      </c>
      <c r="FN195" s="43">
        <f>'Drive Train'!$F$35-FG195*'DEPRECATED - DT-Prelim Calcs'!$C$21*'Drive Train'!$F$39</f>
        <v>7.1920000000000002</v>
      </c>
      <c r="FO195" s="1">
        <f>IF(FL195&gt;='Drive Train'!$F$29,1,0)</f>
        <v>0</v>
      </c>
      <c r="FP195" s="43">
        <f t="shared" si="235"/>
        <v>103.33333333333333</v>
      </c>
      <c r="FQ195" s="49">
        <f>FQ194+'DEPRECATED - DT-Prelim Calcs'!$C$11</f>
        <v>764</v>
      </c>
      <c r="FR195" s="2">
        <f>GB195/'Drive Train'!$F$35</f>
        <v>0.57999999999999996</v>
      </c>
      <c r="FS195" s="36">
        <f>FZ195*12*60/(PI() * 'Drive Train'!$F$15)/FR$2*FR195</f>
        <v>-4486213.3710236074</v>
      </c>
      <c r="FT195" s="2">
        <f>('DEPRECATED - DT-Prelim Calcs'!$C$6*FR195-FS195)/('DEPRECATED - DT-Prelim Calcs'!$C$6*FR195)*'DEPRECATED - DT-Prelim Calcs'!$C$7*FR195</f>
        <v>3300.5792454703324</v>
      </c>
      <c r="FU195" s="43">
        <f>FT195/'DEPRECATED - DT-Prelim Calcs'!$C$7*('DEPRECATED - DT-Prelim Calcs'!$C$8-'DEPRECATED - DT-Prelim Calcs'!$C$9)+'DEPRECATED - DT-Prelim Calcs'!$C$9</f>
        <v>179809.17531293601</v>
      </c>
      <c r="FV195" s="43">
        <f t="shared" si="198"/>
        <v>93</v>
      </c>
      <c r="FW195" s="2">
        <f t="shared" si="236"/>
        <v>0.57851468929799987</v>
      </c>
      <c r="FX195" s="43">
        <f>FW195*'DEPRECATED - DT-Prelim Calcs'!$C$21/FR$2/'DEPRECATED - DT-Prelim Calcs'!$C$19/'DEPRECATED - DT-Prelim Calcs'!$C$18*3.39*'DEPRECATED - DT-Prelim Calcs'!$C$20</f>
        <v>29.053734754561201</v>
      </c>
      <c r="FY195" s="36">
        <f t="shared" si="237"/>
        <v>0</v>
      </c>
      <c r="FZ195" s="43">
        <f>FX194*'DEPRECATED - DT-Prelim Calcs'!$C$11+FZ194</f>
        <v>-8999.907387512174</v>
      </c>
      <c r="GA195" s="43">
        <f>GA194+0.5*FX195*'DEPRECATED - DT-Prelim Calcs'!$C$11^2+FZ195*'DEPRECATED - DT-Prelim Calcs'!$C$11</f>
        <v>-2900023.4568955759</v>
      </c>
      <c r="GB195" s="43">
        <f>MIN('Drive Train'!$F$35-FV194*'DEPRECATED - DT-Prelim Calcs'!$C$21*'Drive Train'!$F$39,GB194+FV$2)</f>
        <v>7.1920000000000002</v>
      </c>
      <c r="GC195" s="43">
        <f>'Drive Train'!$F$35-FV195*'DEPRECATED - DT-Prelim Calcs'!$C$21*'Drive Train'!$F$39</f>
        <v>7.1920000000000002</v>
      </c>
      <c r="GD195" s="1">
        <f>IF(GA195&gt;='Drive Train'!$F$29,1,0)</f>
        <v>0</v>
      </c>
      <c r="GE195" s="43">
        <f t="shared" si="238"/>
        <v>103.33333333333333</v>
      </c>
      <c r="GF195" s="49">
        <f>GF194+'DEPRECATED - DT-Prelim Calcs'!$C$11</f>
        <v>764</v>
      </c>
      <c r="GG195" s="2">
        <f>GQ195/'Drive Train'!$F$35</f>
        <v>0.86451612903225805</v>
      </c>
      <c r="GH195" s="36">
        <f>GO195*12*60/(PI() * 'Drive Train'!$F$15)/GG$2*GG195</f>
        <v>-30434.58727453095</v>
      </c>
      <c r="GI195" s="2">
        <f>('DEPRECATED - DT-Prelim Calcs'!$C$6*GG195-GH195)/('DEPRECATED - DT-Prelim Calcs'!$C$6*GG195)*'DEPRECATED - DT-Prelim Calcs'!$C$7*GG195</f>
        <v>26.427341509981062</v>
      </c>
      <c r="GJ195" s="43">
        <f>GI195/'DEPRECATED - DT-Prelim Calcs'!$C$7*('DEPRECATED - DT-Prelim Calcs'!$C$8-'DEPRECATED - DT-Prelim Calcs'!$C$9)+'DEPRECATED - DT-Prelim Calcs'!$C$9</f>
        <v>1441.1984553944906</v>
      </c>
      <c r="GK195" s="43">
        <f t="shared" si="239"/>
        <v>29.999999999999982</v>
      </c>
      <c r="GL195" s="2">
        <f t="shared" si="240"/>
        <v>1.4462867232450001</v>
      </c>
      <c r="GM195" s="43">
        <f>GL195*'DEPRECATED - DT-Prelim Calcs'!$C$21/GG$2/'DEPRECATED - DT-Prelim Calcs'!$C$19/'DEPRECATED - DT-Prelim Calcs'!$C$18*3.39*'DEPRECATED - DT-Prelim Calcs'!$C$20</f>
        <v>29.053734754561201</v>
      </c>
      <c r="GN195" s="36">
        <f t="shared" si="241"/>
        <v>0</v>
      </c>
      <c r="GO195" s="43">
        <f>GM194*'DEPRECATED - DT-Prelim Calcs'!$C$11+GO194</f>
        <v>-102.40482827866983</v>
      </c>
      <c r="GP195" s="43">
        <f>GP194+0.5*GM195*'DEPRECATED - DT-Prelim Calcs'!$C$11^2+GO195*'DEPRECATED - DT-Prelim Calcs'!$C$11</f>
        <v>-261794.67634927056</v>
      </c>
      <c r="GQ195" s="43">
        <f>MIN('Drive Train'!$F$35-GK194*'DEPRECATED - DT-Prelim Calcs'!$C$21*'Drive Train'!$F$39,GQ194+GK$2)</f>
        <v>10.72</v>
      </c>
      <c r="GR195" s="43">
        <f>'Drive Train'!$F$35-GK195*'DEPRECATED - DT-Prelim Calcs'!$C$21*'Drive Train'!$F$39</f>
        <v>10.72</v>
      </c>
      <c r="GS195" s="1">
        <f>IF(GP195&gt;='Drive Train'!$F$29,1,0)</f>
        <v>0</v>
      </c>
      <c r="GT195" s="43">
        <f t="shared" si="242"/>
        <v>33.333333333333314</v>
      </c>
      <c r="GU195" s="49">
        <f>GU194+'DEPRECATED - DT-Prelim Calcs'!$C$11</f>
        <v>764</v>
      </c>
      <c r="GV195" s="2">
        <f>HF195/'Drive Train'!$F$35</f>
        <v>0.84946236559139798</v>
      </c>
      <c r="GW195" s="36">
        <f>HD195*12*60/(PI() * 'Drive Train'!$F$15)/GV$2*GV195</f>
        <v>-40866.128004757353</v>
      </c>
      <c r="GX195" s="2">
        <f>('DEPRECATED - DT-Prelim Calcs'!$C$6*GV195-GW195)/('DEPRECATED - DT-Prelim Calcs'!$C$6*GV195)*'DEPRECATED - DT-Prelim Calcs'!$C$7*GV195</f>
        <v>34.025066322572243</v>
      </c>
      <c r="GY195" s="43">
        <f>GX195/'DEPRECATED - DT-Prelim Calcs'!$C$7*('DEPRECATED - DT-Prelim Calcs'!$C$8-'DEPRECATED - DT-Prelim Calcs'!$C$9)+'DEPRECATED - DT-Prelim Calcs'!$C$9</f>
        <v>1855.1043593640102</v>
      </c>
      <c r="GZ195" s="43">
        <f t="shared" si="199"/>
        <v>33.333333333333314</v>
      </c>
      <c r="HA195" s="2">
        <f t="shared" si="243"/>
        <v>1.4462867232450001</v>
      </c>
      <c r="HB195" s="43">
        <f>HA195*'DEPRECATED - DT-Prelim Calcs'!$C$21/GV$2/'DEPRECATED - DT-Prelim Calcs'!$C$19/'DEPRECATED - DT-Prelim Calcs'!$C$18*3.39*'DEPRECATED - DT-Prelim Calcs'!$C$20</f>
        <v>29.053734754561201</v>
      </c>
      <c r="HC195" s="36">
        <f t="shared" si="244"/>
        <v>0</v>
      </c>
      <c r="HD195" s="43">
        <f>HB194*'DEPRECATED - DT-Prelim Calcs'!$C$11+HD194</f>
        <v>-139.94115868961251</v>
      </c>
      <c r="HE195" s="43">
        <f>HE194+0.5*HB195*'DEPRECATED - DT-Prelim Calcs'!$C$11^2+HD195*'DEPRECATED - DT-Prelim Calcs'!$C$11</f>
        <v>-261744.82643966458</v>
      </c>
      <c r="HF195" s="43">
        <f>MIN('Drive Train'!$F$35-GZ194*'DEPRECATED - DT-Prelim Calcs'!$C$21*'Drive Train'!$F$39,HF194+GZ$2)</f>
        <v>10.533333333333335</v>
      </c>
      <c r="HG195" s="43">
        <f>'Drive Train'!$F$35-GZ195*'DEPRECATED - DT-Prelim Calcs'!$C$21*'Drive Train'!$F$39</f>
        <v>10.533333333333335</v>
      </c>
      <c r="HH195" s="1">
        <f>IF(HE195&gt;='Drive Train'!$F$29,1,0)</f>
        <v>0</v>
      </c>
      <c r="HI195" s="43">
        <f t="shared" si="245"/>
        <v>37.037037037037017</v>
      </c>
      <c r="HJ195" s="49">
        <f>HJ194+'DEPRECATED - DT-Prelim Calcs'!$C$11</f>
        <v>764</v>
      </c>
      <c r="HK195" s="2">
        <f>HU195/'Drive Train'!$F$35</f>
        <v>0.83440860215053769</v>
      </c>
      <c r="HL195" s="36">
        <f>HS195*12*60/(PI() * 'Drive Train'!$F$15)/HK$2*HK195</f>
        <v>-100874.76890547317</v>
      </c>
      <c r="HM195" s="2">
        <f>('DEPRECATED - DT-Prelim Calcs'!$C$6*HK195-HL195)/('DEPRECATED - DT-Prelim Calcs'!$C$6*HK195)*'DEPRECATED - DT-Prelim Calcs'!$C$7*HK195</f>
        <v>78.067399254222266</v>
      </c>
      <c r="HN195" s="43">
        <f>HM195/'DEPRECATED - DT-Prelim Calcs'!$C$7*('DEPRECATED - DT-Prelim Calcs'!$C$8-'DEPRECATED - DT-Prelim Calcs'!$C$9)+'DEPRECATED - DT-Prelim Calcs'!$C$9</f>
        <v>4254.4254817598694</v>
      </c>
      <c r="HO195" s="43">
        <f t="shared" si="200"/>
        <v>36.66666666666665</v>
      </c>
      <c r="HP195" s="2">
        <f t="shared" si="246"/>
        <v>1.4462867232450001</v>
      </c>
      <c r="HQ195" s="43">
        <f>HP195*'DEPRECATED - DT-Prelim Calcs'!$C$21/HK$2/'DEPRECATED - DT-Prelim Calcs'!$C$19/'DEPRECATED - DT-Prelim Calcs'!$C$18*3.39*'DEPRECATED - DT-Prelim Calcs'!$C$20</f>
        <v>29.053734754561201</v>
      </c>
      <c r="HR195" s="36">
        <f t="shared" si="247"/>
        <v>0</v>
      </c>
      <c r="HS195" s="43">
        <f>HQ194*'DEPRECATED - DT-Prelim Calcs'!$C$11+HS194</f>
        <v>-351.66560784314436</v>
      </c>
      <c r="HT195" s="43">
        <f>HT194+0.5*HQ195*'DEPRECATED - DT-Prelim Calcs'!$C$11^2+HS195*'DEPRECATED - DT-Prelim Calcs'!$C$11</f>
        <v>-278319.31303293444</v>
      </c>
      <c r="HU195" s="43">
        <f>MIN('Drive Train'!$F$35-HO194*'DEPRECATED - DT-Prelim Calcs'!$C$21*'Drive Train'!$F$39,HU194+HO$2)</f>
        <v>10.346666666666668</v>
      </c>
      <c r="HV195" s="43">
        <f>'Drive Train'!$F$35-HO195*'DEPRECATED - DT-Prelim Calcs'!$C$21*'Drive Train'!$F$39</f>
        <v>10.346666666666668</v>
      </c>
      <c r="HW195" s="1">
        <f>IF(HT195&gt;='Drive Train'!$F$29,1,0)</f>
        <v>0</v>
      </c>
      <c r="HX195" s="43">
        <f t="shared" si="248"/>
        <v>40.740740740740726</v>
      </c>
      <c r="HY195" s="49">
        <f>HY194+'DEPRECATED - DT-Prelim Calcs'!$C$11</f>
        <v>764</v>
      </c>
      <c r="HZ195" s="2">
        <f>IJ195/'Drive Train'!$F$35</f>
        <v>0.8193548387096774</v>
      </c>
      <c r="IA195" s="36">
        <f>IH195*12*60/(PI() * 'Drive Train'!$F$15)/HZ$2*HZ195</f>
        <v>-98088.856289179603</v>
      </c>
      <c r="IB195" s="2">
        <f>('DEPRECATED - DT-Prelim Calcs'!$C$6*HZ195-IA195)/('DEPRECATED - DT-Prelim Calcs'!$C$6*HZ195)*'DEPRECATED - DT-Prelim Calcs'!$C$7*HZ195</f>
        <v>75.948845666315236</v>
      </c>
      <c r="IC195" s="43">
        <f>IB195/'DEPRECATED - DT-Prelim Calcs'!$C$7*('DEPRECATED - DT-Prelim Calcs'!$C$8-'DEPRECATED - DT-Prelim Calcs'!$C$9)+'DEPRECATED - DT-Prelim Calcs'!$C$9</f>
        <v>4139.0117415231434</v>
      </c>
      <c r="ID195" s="43">
        <f t="shared" si="201"/>
        <v>39.999999999999986</v>
      </c>
      <c r="IE195" s="2">
        <f t="shared" si="249"/>
        <v>1.4462867232450001</v>
      </c>
      <c r="IF195" s="43">
        <f>IE195*'DEPRECATED - DT-Prelim Calcs'!$C$21/HZ$2/'DEPRECATED - DT-Prelim Calcs'!$C$19/'DEPRECATED - DT-Prelim Calcs'!$C$18*3.39*'DEPRECATED - DT-Prelim Calcs'!$C$20</f>
        <v>29.053734754561201</v>
      </c>
      <c r="IG195" s="36">
        <f t="shared" si="250"/>
        <v>0</v>
      </c>
      <c r="IH195" s="43">
        <f>IF194*'DEPRECATED - DT-Prelim Calcs'!$C$11+IH194</f>
        <v>-348.23607975468286</v>
      </c>
      <c r="II195" s="43">
        <f>II194+0.5*IF195*'DEPRECATED - DT-Prelim Calcs'!$C$11^2+IH195*'DEPRECATED - DT-Prelim Calcs'!$C$11</f>
        <v>-255576.22971029501</v>
      </c>
      <c r="IJ195" s="43">
        <f>MIN('Drive Train'!$F$35-ID194*'DEPRECATED - DT-Prelim Calcs'!$C$21*'Drive Train'!$F$39,IJ194+ID$2)</f>
        <v>10.16</v>
      </c>
      <c r="IK195" s="43">
        <f>'Drive Train'!$F$35-ID195*'DEPRECATED - DT-Prelim Calcs'!$C$21*'Drive Train'!$F$39</f>
        <v>10.16</v>
      </c>
      <c r="IL195" s="1">
        <f>IF(II195&gt;='Drive Train'!$F$29,1,0)</f>
        <v>0</v>
      </c>
      <c r="IM195" s="43">
        <f t="shared" si="251"/>
        <v>44.444444444444429</v>
      </c>
      <c r="IN195" s="49">
        <f>IN194+'DEPRECATED - DT-Prelim Calcs'!$C$11</f>
        <v>764</v>
      </c>
      <c r="IO195" s="2">
        <f>IY195/'Drive Train'!$F$35</f>
        <v>0.80430107526881722</v>
      </c>
      <c r="IP195" s="36">
        <f>IW195*12*60/(PI() * 'Drive Train'!$F$15)/IO$2*IO195</f>
        <v>24931.683270189649</v>
      </c>
      <c r="IQ195" s="2">
        <f>('DEPRECATED - DT-Prelim Calcs'!$C$6*IO195-IP195)/('DEPRECATED - DT-Prelim Calcs'!$C$6*IO195)*'DEPRECATED - DT-Prelim Calcs'!$C$7*IO195</f>
        <v>-14.555350611721137</v>
      </c>
      <c r="IR195" s="43">
        <f>IQ195/'DEPRECATED - DT-Prelim Calcs'!$C$7*('DEPRECATED - DT-Prelim Calcs'!$C$8-'DEPRECATED - DT-Prelim Calcs'!$C$9)+'DEPRECATED - DT-Prelim Calcs'!$C$9</f>
        <v>-791.4407422803306</v>
      </c>
      <c r="IS195" s="43">
        <f t="shared" si="202"/>
        <v>-791.4407422803306</v>
      </c>
      <c r="IT195" s="2">
        <f t="shared" si="252"/>
        <v>-16.976746800225389</v>
      </c>
      <c r="IU195" s="43">
        <f>IT195*'DEPRECATED - DT-Prelim Calcs'!$C$21/IO$2/'DEPRECATED - DT-Prelim Calcs'!$C$19/'DEPRECATED - DT-Prelim Calcs'!$C$18*3.39*'DEPRECATED - DT-Prelim Calcs'!$C$20</f>
        <v>-341.03742404716792</v>
      </c>
      <c r="IV195" s="36">
        <f t="shared" si="253"/>
        <v>1</v>
      </c>
      <c r="IW195" s="43">
        <f>IU194*'DEPRECATED - DT-Prelim Calcs'!$C$11+IW194</f>
        <v>90.169376971959167</v>
      </c>
      <c r="IX195" s="43">
        <f>IX194+0.5*IU195*'DEPRECATED - DT-Prelim Calcs'!$C$11^2+IW195*'DEPRECATED - DT-Prelim Calcs'!$C$11</f>
        <v>-326212.72374172043</v>
      </c>
      <c r="IY195" s="43">
        <f>MIN('Drive Train'!$F$35-IS194*'DEPRECATED - DT-Prelim Calcs'!$C$21*'Drive Train'!$F$39,IY194+IS$2)</f>
        <v>9.9733333333333345</v>
      </c>
      <c r="IZ195" s="43">
        <f>'Drive Train'!$F$35-IS195*'DEPRECATED - DT-Prelim Calcs'!$C$21*'Drive Train'!$F$39</f>
        <v>56.720681567698513</v>
      </c>
      <c r="JA195" s="1">
        <f>IF(IX195&gt;='Drive Train'!$F$29,1,0)</f>
        <v>0</v>
      </c>
      <c r="JB195" s="43">
        <f t="shared" si="254"/>
        <v>-879.3786025337007</v>
      </c>
      <c r="JC195" s="49">
        <f>JC194+'DEPRECATED - DT-Prelim Calcs'!$C$11</f>
        <v>764</v>
      </c>
      <c r="JD195" s="2">
        <f>JN195/'Drive Train'!$F$35</f>
        <v>1.8684965455621529</v>
      </c>
      <c r="JE195" s="36">
        <f>JL195*12*60/(PI() * 'Drive Train'!$F$15)/JD$2*JD195</f>
        <v>-210692.82954012987</v>
      </c>
      <c r="JF195" s="2">
        <f>('DEPRECATED - DT-Prelim Calcs'!$C$6*JD195-JE195)/('DEPRECATED - DT-Prelim Calcs'!$C$6*JD195)*'DEPRECATED - DT-Prelim Calcs'!$C$7*JD195</f>
        <v>163.64559527881332</v>
      </c>
      <c r="JG195" s="43">
        <f>JF195/'DEPRECATED - DT-Prelim Calcs'!$C$7*('DEPRECATED - DT-Prelim Calcs'!$C$8-'DEPRECATED - DT-Prelim Calcs'!$C$9)+'DEPRECATED - DT-Prelim Calcs'!$C$9</f>
        <v>8916.5212353383376</v>
      </c>
      <c r="JH195" s="43">
        <f t="shared" si="203"/>
        <v>46.666666666666657</v>
      </c>
      <c r="JI195" s="2">
        <f t="shared" si="255"/>
        <v>1.4462867232450001</v>
      </c>
      <c r="JJ195" s="43">
        <f>JI195*'DEPRECATED - DT-Prelim Calcs'!$C$21/JD$2/'DEPRECATED - DT-Prelim Calcs'!$C$19/'DEPRECATED - DT-Prelim Calcs'!$C$18*3.39*'DEPRECATED - DT-Prelim Calcs'!$C$20</f>
        <v>29.053734754561201</v>
      </c>
      <c r="JK195" s="36">
        <f t="shared" si="256"/>
        <v>0</v>
      </c>
      <c r="JL195" s="43">
        <f>JJ194*'DEPRECATED - DT-Prelim Calcs'!$C$11+JL194</f>
        <v>-328.00734852416645</v>
      </c>
      <c r="JM195" s="43">
        <f>JM194+0.5*JJ195*'DEPRECATED - DT-Prelim Calcs'!$C$11^2+JL195*'DEPRECATED - DT-Prelim Calcs'!$C$11</f>
        <v>-280282.42195998086</v>
      </c>
      <c r="JN195" s="43">
        <f>MIN('Drive Train'!$F$35-JH194*'DEPRECATED - DT-Prelim Calcs'!$C$21*'Drive Train'!$F$39,JN194+JH$2)</f>
        <v>23.169357164970698</v>
      </c>
      <c r="JO195" s="43">
        <f>'Drive Train'!$F$35-JH195*'DEPRECATED - DT-Prelim Calcs'!$C$21*'Drive Train'!$F$39</f>
        <v>9.7866666666666671</v>
      </c>
      <c r="JP195" s="1">
        <f>IF(JM195&gt;='Drive Train'!$F$29,1,0)</f>
        <v>0</v>
      </c>
      <c r="JQ195" s="43">
        <f>MIN(JG195,'DEPRECATED - DT-Prelim Calcs'!$C$10)*'DEPRECATED - DT-Prelim Calcs'!$C$11*1000/60/60</f>
        <v>103.33333333333333</v>
      </c>
      <c r="JR195" s="49">
        <f>JR194+'DEPRECATED - DT-Prelim Calcs'!$C$11</f>
        <v>764</v>
      </c>
      <c r="JS195" s="2">
        <f>KC195/'Drive Train'!$F$35</f>
        <v>0.77419354838709686</v>
      </c>
      <c r="JT195" s="36">
        <f>KA195*12*60/(PI() * 'Drive Train'!$F$15)/JS$2*JS195</f>
        <v>-4777.9472445557567</v>
      </c>
      <c r="JU195" s="2">
        <f>('DEPRECATED - DT-Prelim Calcs'!$C$6*JS195-JT195)/('DEPRECATED - DT-Prelim Calcs'!$C$6*JS195)*'DEPRECATED - DT-Prelim Calcs'!$C$7*JS195</f>
        <v>7.1432831928706726</v>
      </c>
      <c r="JV195" s="43">
        <f>JU195/'DEPRECATED - DT-Prelim Calcs'!$C$7*('DEPRECATED - DT-Prelim Calcs'!$C$8-'DEPRECATED - DT-Prelim Calcs'!$C$9)+'DEPRECATED - DT-Prelim Calcs'!$C$9</f>
        <v>390.649009760865</v>
      </c>
      <c r="JW195" s="43">
        <f t="shared" si="204"/>
        <v>49.999999999999993</v>
      </c>
      <c r="JX195" s="2">
        <f t="shared" si="257"/>
        <v>1.3723601785389887</v>
      </c>
      <c r="JY195" s="43">
        <f>JX195*'DEPRECATED - DT-Prelim Calcs'!$C$21/JS$2/'DEPRECATED - DT-Prelim Calcs'!$C$19/'DEPRECATED - DT-Prelim Calcs'!$C$18*3.39*'DEPRECATED - DT-Prelim Calcs'!$C$20</f>
        <v>27.568661161138035</v>
      </c>
      <c r="JZ195" s="36">
        <f t="shared" si="258"/>
        <v>0</v>
      </c>
      <c r="KA195" s="43">
        <f>JY194*'DEPRECATED - DT-Prelim Calcs'!$C$11+KA194</f>
        <v>-17.952209986296864</v>
      </c>
      <c r="KB195" s="43">
        <f>KB194+0.5*JY195*'DEPRECATED - DT-Prelim Calcs'!$C$11^2+KA195*'DEPRECATED - DT-Prelim Calcs'!$C$11</f>
        <v>-308540.3495595362</v>
      </c>
      <c r="KC195" s="43">
        <f>MIN('Drive Train'!$F$35-JW194*'DEPRECATED - DT-Prelim Calcs'!$C$21*'Drive Train'!$F$39,KC194+JW$2)</f>
        <v>9.6000000000000014</v>
      </c>
      <c r="KD195" s="43">
        <f>'Drive Train'!$F$35-JW195*'DEPRECATED - DT-Prelim Calcs'!$C$21*'Drive Train'!$F$39</f>
        <v>9.6000000000000014</v>
      </c>
      <c r="KE195" s="1">
        <f>IF(KB195&gt;='Drive Train'!$F$29,1,0)</f>
        <v>0</v>
      </c>
      <c r="KF195" s="43">
        <f>MIN(JV195,'DEPRECATED - DT-Prelim Calcs'!$C$10)*'DEPRECATED - DT-Prelim Calcs'!$C$11*1000/60/60</f>
        <v>103.33333333333333</v>
      </c>
      <c r="KG195" s="49">
        <f>KG194+'DEPRECATED - DT-Prelim Calcs'!$C$11</f>
        <v>764</v>
      </c>
      <c r="KH195" s="2">
        <f>KR195/'Drive Train'!$F$35</f>
        <v>0.75913978494623657</v>
      </c>
      <c r="KI195" s="36">
        <f>KP195*12*60/(PI() * 'Drive Train'!$F$15)/KH$2*KH195</f>
        <v>-154646.66706086657</v>
      </c>
      <c r="KJ195" s="2">
        <f>('DEPRECATED - DT-Prelim Calcs'!$C$6*KH195-KI195)/('DEPRECATED - DT-Prelim Calcs'!$C$6*KH195)*'DEPRECATED - DT-Prelim Calcs'!$C$7*KH195</f>
        <v>117.24263338379038</v>
      </c>
      <c r="KK195" s="43">
        <f>KJ195/'DEPRECATED - DT-Prelim Calcs'!$C$7*('DEPRECATED - DT-Prelim Calcs'!$C$8-'DEPRECATED - DT-Prelim Calcs'!$C$9)+'DEPRECATED - DT-Prelim Calcs'!$C$9</f>
        <v>6388.5986843408191</v>
      </c>
      <c r="KL195" s="43">
        <f t="shared" si="205"/>
        <v>53.333333333333329</v>
      </c>
      <c r="KM195" s="2">
        <f t="shared" si="259"/>
        <v>1.4462867232450001</v>
      </c>
      <c r="KN195" s="43">
        <f>KM195*'DEPRECATED - DT-Prelim Calcs'!$C$21/KH$2/'DEPRECATED - DT-Prelim Calcs'!$C$19/'DEPRECATED - DT-Prelim Calcs'!$C$18*3.39*'DEPRECATED - DT-Prelim Calcs'!$C$20</f>
        <v>29.053734754561201</v>
      </c>
      <c r="KO195" s="36">
        <f t="shared" si="260"/>
        <v>0</v>
      </c>
      <c r="KP195" s="43">
        <f>KN194*'DEPRECATED - DT-Prelim Calcs'!$C$11+KP194</f>
        <v>-592.57718867475285</v>
      </c>
      <c r="KQ195" s="43">
        <f>KQ194+0.5*KN195*'DEPRECATED - DT-Prelim Calcs'!$C$11^2+KP195*'DEPRECATED - DT-Prelim Calcs'!$C$11</f>
        <v>-318814.77688939945</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103.33333333333333</v>
      </c>
      <c r="KV195" s="49">
        <f>KV194+'DEPRECATED - DT-Prelim Calcs'!$C$11</f>
        <v>764</v>
      </c>
      <c r="KW195" s="2">
        <f>LG195/'Drive Train'!$F$35</f>
        <v>0.74408602150537628</v>
      </c>
      <c r="KX195" s="36">
        <f>LE195*12*60/(PI() * 'Drive Train'!$F$15)/KW$2*KW195</f>
        <v>-150264.12851095357</v>
      </c>
      <c r="KY195" s="2">
        <f>('DEPRECATED - DT-Prelim Calcs'!$C$6*KW195-KX195)/('DEPRECATED - DT-Prelim Calcs'!$C$6*KW195)*'DEPRECATED - DT-Prelim Calcs'!$C$7*KW195</f>
        <v>113.95038455627906</v>
      </c>
      <c r="KZ195" s="43">
        <f>KY195/'DEPRECATED - DT-Prelim Calcs'!$C$7*('DEPRECATED - DT-Prelim Calcs'!$C$8-'DEPRECATED - DT-Prelim Calcs'!$C$9)+'DEPRECATED - DT-Prelim Calcs'!$C$9</f>
        <v>6209.244830304754</v>
      </c>
      <c r="LA195" s="43">
        <f t="shared" si="206"/>
        <v>56.666666666666664</v>
      </c>
      <c r="LB195" s="2">
        <f t="shared" si="261"/>
        <v>1.4462867232450001</v>
      </c>
      <c r="LC195" s="43">
        <f>LB195*'DEPRECATED - DT-Prelim Calcs'!$C$21/KW$2/'DEPRECATED - DT-Prelim Calcs'!$C$19/'DEPRECATED - DT-Prelim Calcs'!$C$18*3.39*'DEPRECATED - DT-Prelim Calcs'!$C$20</f>
        <v>29.053734754561201</v>
      </c>
      <c r="LD195" s="36">
        <f t="shared" si="262"/>
        <v>0</v>
      </c>
      <c r="LE195" s="43">
        <f>LC194*'DEPRECATED - DT-Prelim Calcs'!$C$11+LE194</f>
        <v>-587.43292987598807</v>
      </c>
      <c r="LF195" s="43">
        <f>LF194+0.5*LC195*'DEPRECATED - DT-Prelim Calcs'!$C$11^2+LE195*'DEPRECATED - DT-Prelim Calcs'!$C$11</f>
        <v>-354351.20666030463</v>
      </c>
      <c r="LG195" s="43">
        <f>MIN('Drive Train'!$F$35-LA194*'DEPRECATED - DT-Prelim Calcs'!$C$21*'Drive Train'!$F$39,LG194+LA$2)</f>
        <v>9.2266666666666666</v>
      </c>
      <c r="LH195" s="43">
        <f>'Drive Train'!$F$35-LA195*'DEPRECATED - DT-Prelim Calcs'!$C$21*'Drive Train'!$F$39</f>
        <v>9.2266666666666666</v>
      </c>
      <c r="LI195" s="1">
        <f>IF(LF195&gt;='Drive Train'!$F$29,1,0)</f>
        <v>0</v>
      </c>
      <c r="LJ195" s="43">
        <f>MIN(KZ195,'DEPRECATED - DT-Prelim Calcs'!$C$10)*'DEPRECATED - DT-Prelim Calcs'!$C$11*1000/60/60</f>
        <v>103.33333333333333</v>
      </c>
      <c r="LK195" s="49">
        <f>LK194+'DEPRECATED - DT-Prelim Calcs'!$C$11</f>
        <v>764</v>
      </c>
      <c r="LL195" s="2">
        <f>LV195/'Drive Train'!$F$35</f>
        <v>0.72903225806451621</v>
      </c>
      <c r="LM195" s="36">
        <f>LT195*12*60/(PI() * 'Drive Train'!$F$15)/LL$2*LL195</f>
        <v>-272129.81829328783</v>
      </c>
      <c r="LN195" s="2">
        <f>('DEPRECATED - DT-Prelim Calcs'!$C$6*LL195-LM195)/('DEPRECATED - DT-Prelim Calcs'!$C$6*LL195)*'DEPRECATED - DT-Prelim Calcs'!$C$7*LL195</f>
        <v>203.46443523946368</v>
      </c>
      <c r="LO195" s="43">
        <f>LN195/'DEPRECATED - DT-Prelim Calcs'!$C$7*('DEPRECATED - DT-Prelim Calcs'!$C$8-'DEPRECATED - DT-Prelim Calcs'!$C$9)+'DEPRECATED - DT-Prelim Calcs'!$C$9</f>
        <v>11085.756546627499</v>
      </c>
      <c r="LP195" s="43">
        <f t="shared" si="207"/>
        <v>60</v>
      </c>
      <c r="LQ195" s="2">
        <f t="shared" si="263"/>
        <v>1.4462867232450001</v>
      </c>
      <c r="LR195" s="43">
        <f>LQ195*'DEPRECATED - DT-Prelim Calcs'!$C$21/LL$2/'DEPRECATED - DT-Prelim Calcs'!$C$19/'DEPRECATED - DT-Prelim Calcs'!$C$18*3.39*'DEPRECATED - DT-Prelim Calcs'!$C$20</f>
        <v>29.053734754561201</v>
      </c>
      <c r="LS195" s="36">
        <f t="shared" si="264"/>
        <v>0</v>
      </c>
      <c r="LT195" s="43">
        <f>LR194*'DEPRECATED - DT-Prelim Calcs'!$C$11+LT194</f>
        <v>-1085.8141665503306</v>
      </c>
      <c r="LU195" s="43">
        <f>LU194+0.5*LR195*'DEPRECATED - DT-Prelim Calcs'!$C$11^2+LT195*'DEPRECATED - DT-Prelim Calcs'!$C$11</f>
        <v>-330179.49932012107</v>
      </c>
      <c r="LV195" s="43">
        <f>MIN('Drive Train'!$F$35-LP194*'DEPRECATED - DT-Prelim Calcs'!$C$21*'Drive Train'!$F$39,LV194+LP$2)</f>
        <v>9.0400000000000009</v>
      </c>
      <c r="LW195" s="43">
        <f>'Drive Train'!$F$35-LP195*'DEPRECATED - DT-Prelim Calcs'!$C$21*'Drive Train'!$F$39</f>
        <v>9.0400000000000009</v>
      </c>
      <c r="LX195" s="1">
        <f>IF(LU195&gt;='Drive Train'!$F$29,1,0)</f>
        <v>0</v>
      </c>
      <c r="LY195" s="43">
        <f>MIN(LO195,'DEPRECATED - DT-Prelim Calcs'!$C$10)*'DEPRECATED - DT-Prelim Calcs'!$C$11*1000/60/60</f>
        <v>103.33333333333333</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6"/>
        <v>0</v>
      </c>
      <c r="X196" s="2">
        <f>MAX(MIN(IF(AND(AI195=1,AG196&lt;0),-1,1)*(W196-$C$9)/($C$8-$C$9)*$C$7-$C$29*AE196/T$2 -  AI195*$C$29/2,X$2),MAX(X$4:X195)*-1)</f>
        <v>-0.27672021620693066</v>
      </c>
      <c r="Y196" s="43">
        <f t="shared" si="182"/>
        <v>0</v>
      </c>
      <c r="Z196" s="43">
        <f t="shared" si="183"/>
        <v>0</v>
      </c>
      <c r="AA196" s="43">
        <f t="shared" si="184"/>
        <v>0</v>
      </c>
      <c r="AB196" s="43" t="e">
        <f t="shared" si="185"/>
        <v>#N/A</v>
      </c>
      <c r="AC196" s="36">
        <f t="shared" si="208"/>
        <v>1</v>
      </c>
      <c r="AD196" s="1">
        <f t="shared" si="186"/>
        <v>1</v>
      </c>
      <c r="AE196" s="43">
        <f t="shared" si="187"/>
        <v>0</v>
      </c>
      <c r="AF196" s="43" t="e">
        <f t="shared" si="188"/>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889.49632897085212</v>
      </c>
      <c r="AK196" s="43">
        <f t="shared" si="265"/>
        <v>0</v>
      </c>
      <c r="AL196" s="49">
        <f>AL195+'DEPRECATED - DT-Prelim Calcs'!$C$11</f>
        <v>768</v>
      </c>
      <c r="AM196" s="2">
        <f>AW196/'Drive Train'!$F$35</f>
        <v>0.57999999999999996</v>
      </c>
      <c r="AN196" s="36">
        <f>AU196*12*60/(PI() * 'Drive Train'!$F$15)/AM$2*AM196</f>
        <v>3767.0455637176042</v>
      </c>
      <c r="AO196" s="2">
        <f>('DEPRECATED - DT-Prelim Calcs'!$C$6*AM196-AN196)/('DEPRECATED - DT-Prelim Calcs'!$C$6*AM196)*'DEPRECATED - DT-Prelim Calcs'!$C$7*AM196</f>
        <v>-4.8991801541624663E-2</v>
      </c>
      <c r="AP196" s="43">
        <f>AO196/'DEPRECATED - DT-Prelim Calcs'!$C$7*('DEPRECATED - DT-Prelim Calcs'!$C$8-'DEPRECATED - DT-Prelim Calcs'!$C$9)+'DEPRECATED - DT-Prelim Calcs'!$C$9</f>
        <v>-1.1689563526407465</v>
      </c>
      <c r="AQ196" s="43">
        <f t="shared" si="189"/>
        <v>-1.1689563526407465</v>
      </c>
      <c r="AR196" s="2">
        <f t="shared" si="209"/>
        <v>-0.55633960255845727</v>
      </c>
      <c r="AS196" s="43">
        <f>AR196*'DEPRECATED - DT-Prelim Calcs'!$C$21/AM$2/'DEPRECATED - DT-Prelim Calcs'!$C$19/'DEPRECATED - DT-Prelim Calcs'!$C$18*3.39*'DEPRECATED - DT-Prelim Calcs'!$C$20</f>
        <v>-5.5880148059180135</v>
      </c>
      <c r="AT196" s="36">
        <f t="shared" si="210"/>
        <v>1</v>
      </c>
      <c r="AU196" s="43">
        <f>AS195*'DEPRECATED - DT-Prelim Calcs'!$C$11+AU195</f>
        <v>37.785832275585079</v>
      </c>
      <c r="AV196" s="43">
        <f>AV195+0.5*AS196*'DEPRECATED - DT-Prelim Calcs'!$C$11^2+AU196*'DEPRECATED - DT-Prelim Calcs'!$C$11</f>
        <v>11364.322330328541</v>
      </c>
      <c r="AW196" s="43">
        <f>MIN('Drive Train'!$F$35-AQ195*'DEPRECATED - DT-Prelim Calcs'!$C$21*'Drive Train'!$F$39,AW195+AQ$2)</f>
        <v>7.1920000000000002</v>
      </c>
      <c r="AX196" s="43">
        <f>'Drive Train'!$F$35-AQ196*'DEPRECATED - DT-Prelim Calcs'!$C$21*'Drive Train'!$F$39</f>
        <v>12.465461555747883</v>
      </c>
      <c r="AY196" s="1">
        <f>IF(AV196&gt;='Drive Train'!$F$29,1,0)</f>
        <v>1</v>
      </c>
      <c r="AZ196" s="43">
        <f t="shared" si="211"/>
        <v>-1.2988403918230516</v>
      </c>
      <c r="BA196" s="49">
        <f>BA195+'DEPRECATED - DT-Prelim Calcs'!$C$11</f>
        <v>768</v>
      </c>
      <c r="BB196" s="2">
        <f>BL196/'Drive Train'!$F$35</f>
        <v>0.79906226257170332</v>
      </c>
      <c r="BC196" s="36">
        <f>BJ196*12*60/(PI() * 'Drive Train'!$F$15)/BB$2*BB196</f>
        <v>8632.0205549914008</v>
      </c>
      <c r="BD196" s="2">
        <f>('DEPRECATED - DT-Prelim Calcs'!$C$6*BB196-BC196)/('DEPRECATED - DT-Prelim Calcs'!$C$6*BB196)*'DEPRECATED - DT-Prelim Calcs'!$C$7*BB196</f>
        <v>-2.5978801833521401</v>
      </c>
      <c r="BE196" s="43">
        <f>BD196/'DEPRECATED - DT-Prelim Calcs'!$C$7*('DEPRECATED - DT-Prelim Calcs'!$C$8-'DEPRECATED - DT-Prelim Calcs'!$C$9)+'DEPRECATED - DT-Prelim Calcs'!$C$9</f>
        <v>-140.02630849604941</v>
      </c>
      <c r="BF196" s="43">
        <f t="shared" si="190"/>
        <v>-140.02630849604941</v>
      </c>
      <c r="BG196" s="2">
        <f t="shared" si="212"/>
        <v>-3.4417291986204441</v>
      </c>
      <c r="BH196" s="43">
        <f>BG196*'DEPRECATED - DT-Prelim Calcs'!$C$21/BB$2/'DEPRECATED - DT-Prelim Calcs'!$C$19/'DEPRECATED - DT-Prelim Calcs'!$C$18*3.39*'DEPRECATED - DT-Prelim Calcs'!$C$20</f>
        <v>-49.933856788248917</v>
      </c>
      <c r="BI196" s="36">
        <f t="shared" si="213"/>
        <v>1</v>
      </c>
      <c r="BJ196" s="43">
        <f>BH195*'DEPRECATED - DT-Prelim Calcs'!$C$11+BJ195</f>
        <v>43.509802824150263</v>
      </c>
      <c r="BK196" s="43">
        <f>BK195+0.5*BH196*'DEPRECATED - DT-Prelim Calcs'!$C$11^2+BJ196*'DEPRECATED - DT-Prelim Calcs'!$C$11</f>
        <v>-96320.181600137395</v>
      </c>
      <c r="BL196" s="43">
        <f>MIN('Drive Train'!$F$35-BF195*'DEPRECATED - DT-Prelim Calcs'!$C$21*'Drive Train'!$F$39,BL195+BF$2)</f>
        <v>9.9083720558891208</v>
      </c>
      <c r="BM196" s="43">
        <f>'Drive Train'!$F$35-BF196*'DEPRECATED - DT-Prelim Calcs'!$C$21*'Drive Train'!$F$39</f>
        <v>20.241473275778766</v>
      </c>
      <c r="BN196" s="1">
        <f>IF(BK196&gt;='Drive Train'!$F$29,1,0)</f>
        <v>0</v>
      </c>
      <c r="BO196" s="43">
        <f t="shared" si="214"/>
        <v>-155.58478721783268</v>
      </c>
      <c r="BP196" s="49">
        <f>BP195+'DEPRECATED - DT-Prelim Calcs'!$C$11</f>
        <v>768</v>
      </c>
      <c r="BQ196" s="2">
        <f>CA196/'Drive Train'!$F$35</f>
        <v>0.57999999999999996</v>
      </c>
      <c r="BR196" s="36">
        <f>BY196*12*60/(PI() * 'Drive Train'!$F$15)/BQ$2*BQ196</f>
        <v>13373.090930463501</v>
      </c>
      <c r="BS196" s="2">
        <f>('DEPRECATED - DT-Prelim Calcs'!$C$6*BQ196-BR196)/('DEPRECATED - DT-Prelim Calcs'!$C$6*BQ196)*'DEPRECATED - DT-Prelim Calcs'!$C$7*BQ196</f>
        <v>-7.1104891009206632</v>
      </c>
      <c r="BT196" s="43">
        <f>BS196/'DEPRECATED - DT-Prelim Calcs'!$C$7*('DEPRECATED - DT-Prelim Calcs'!$C$8-'DEPRECATED - DT-Prelim Calcs'!$C$9)+'DEPRECATED - DT-Prelim Calcs'!$C$9</f>
        <v>-385.86246594567785</v>
      </c>
      <c r="BU196" s="43">
        <f t="shared" si="191"/>
        <v>-385.86246594567785</v>
      </c>
      <c r="BV196" s="2">
        <f t="shared" si="215"/>
        <v>-8.9115844584381989</v>
      </c>
      <c r="BW196" s="43">
        <f>BV196*'DEPRECATED - DT-Prelim Calcs'!$C$21/BQ$2/'DEPRECATED - DT-Prelim Calcs'!$C$19/'DEPRECATED - DT-Prelim Calcs'!$C$18*3.39*'DEPRECATED - DT-Prelim Calcs'!$C$20</f>
        <v>-169.07481137457719</v>
      </c>
      <c r="BX196" s="36">
        <f t="shared" si="216"/>
        <v>1</v>
      </c>
      <c r="BY196" s="43">
        <f>BW195*'DEPRECATED - DT-Prelim Calcs'!$C$11+BY195</f>
        <v>71.015558186160291</v>
      </c>
      <c r="BZ196" s="43">
        <f>BZ195+0.5*BW196*'DEPRECATED - DT-Prelim Calcs'!$C$11^2+BY196*'DEPRECATED - DT-Prelim Calcs'!$C$11</f>
        <v>-247234.58523165819</v>
      </c>
      <c r="CA196" s="43">
        <f>MIN('Drive Train'!$F$35-BU195*'DEPRECATED - DT-Prelim Calcs'!$C$21*'Drive Train'!$F$39,CA195+BU$2)</f>
        <v>7.1920000000000002</v>
      </c>
      <c r="CB196" s="43">
        <f>'Drive Train'!$F$35-BU196*'DEPRECATED - DT-Prelim Calcs'!$C$21*'Drive Train'!$F$39</f>
        <v>34.008298092957958</v>
      </c>
      <c r="CC196" s="1">
        <f>IF(BZ196&gt;='Drive Train'!$F$29,1,0)</f>
        <v>0</v>
      </c>
      <c r="CD196" s="43">
        <f t="shared" si="217"/>
        <v>-428.73607327297537</v>
      </c>
      <c r="CE196" s="49">
        <f>CE195+'DEPRECATED - DT-Prelim Calcs'!$C$11</f>
        <v>768</v>
      </c>
      <c r="CF196" s="2">
        <f>CP196/'Drive Train'!$F$35</f>
        <v>0.57999999999999996</v>
      </c>
      <c r="CG196" s="36">
        <f>CN196*12*60/(PI() * 'Drive Train'!$F$15)/CF$2*CF196</f>
        <v>-160672.67441818269</v>
      </c>
      <c r="CH196" s="2">
        <f>('DEPRECATED - DT-Prelim Calcs'!$C$6*CF196-CG196)/('DEPRECATED - DT-Prelim Calcs'!$C$6*CF196)*'DEPRECATED - DT-Prelim Calcs'!$C$7*CF196</f>
        <v>120.83224436070171</v>
      </c>
      <c r="CI196" s="43">
        <f>CH196/'DEPRECATED - DT-Prelim Calcs'!$C$7*('DEPRECATED - DT-Prelim Calcs'!$C$8-'DEPRECATED - DT-Prelim Calcs'!$C$9)+'DEPRECATED - DT-Prelim Calcs'!$C$9</f>
        <v>6584.152118157629</v>
      </c>
      <c r="CJ196" s="43">
        <f t="shared" si="192"/>
        <v>93</v>
      </c>
      <c r="CK196" s="2">
        <f t="shared" si="218"/>
        <v>1.2396743342100003</v>
      </c>
      <c r="CL196" s="43">
        <f>CK196*'DEPRECATED - DT-Prelim Calcs'!$C$21/CF$2/'DEPRECATED - DT-Prelim Calcs'!$C$19/'DEPRECATED - DT-Prelim Calcs'!$C$18*3.39*'DEPRECATED - DT-Prelim Calcs'!$C$20</f>
        <v>29.053734754561205</v>
      </c>
      <c r="CM196" s="36">
        <f t="shared" si="219"/>
        <v>0</v>
      </c>
      <c r="CN196" s="43">
        <f>CL195*'DEPRECATED - DT-Prelim Calcs'!$C$11+CN195</f>
        <v>-690.70620359166332</v>
      </c>
      <c r="CO196" s="43">
        <f>CO195+0.5*CL196*'DEPRECATED - DT-Prelim Calcs'!$C$11^2+CN196*'DEPRECATED - DT-Prelim Calcs'!$C$11</f>
        <v>-465906.49513926316</v>
      </c>
      <c r="CP196" s="43">
        <f>MIN('Drive Train'!$F$35-CJ195*'DEPRECATED - DT-Prelim Calcs'!$C$21*'Drive Train'!$F$39,CP195+CJ$2)</f>
        <v>7.1920000000000002</v>
      </c>
      <c r="CQ196" s="43">
        <f>'Drive Train'!$F$35-CJ196*'DEPRECATED - DT-Prelim Calcs'!$C$21*'Drive Train'!$F$39</f>
        <v>7.1920000000000002</v>
      </c>
      <c r="CR196" s="1">
        <f>IF(CO196&gt;='Drive Train'!$F$29,1,0)</f>
        <v>0</v>
      </c>
      <c r="CS196" s="43">
        <f t="shared" si="220"/>
        <v>103.33333333333333</v>
      </c>
      <c r="CT196" s="49">
        <f>CT195+'DEPRECATED - DT-Prelim Calcs'!$C$11</f>
        <v>768</v>
      </c>
      <c r="CU196" s="2">
        <f>DE196/'Drive Train'!$F$35</f>
        <v>0.57999999999999996</v>
      </c>
      <c r="CV196" s="36">
        <f>DC196*12*60/(PI() * 'Drive Train'!$F$15)/CU$2*CU196</f>
        <v>-418558.26761452673</v>
      </c>
      <c r="CW196" s="2">
        <f>('DEPRECATED - DT-Prelim Calcs'!$C$6*CU196-CV196)/('DEPRECATED - DT-Prelim Calcs'!$C$6*CU196)*'DEPRECATED - DT-Prelim Calcs'!$C$7*CU196</f>
        <v>310.40645001757537</v>
      </c>
      <c r="CX196" s="43">
        <f>CW196/'DEPRECATED - DT-Prelim Calcs'!$C$7*('DEPRECATED - DT-Prelim Calcs'!$C$8-'DEPRECATED - DT-Prelim Calcs'!$C$9)+'DEPRECATED - DT-Prelim Calcs'!$C$9</f>
        <v>16911.702127823137</v>
      </c>
      <c r="CY196" s="43">
        <f t="shared" si="193"/>
        <v>93</v>
      </c>
      <c r="CZ196" s="2">
        <f t="shared" si="221"/>
        <v>1.0413264407364002</v>
      </c>
      <c r="DA196" s="43">
        <f>CZ196*'DEPRECATED - DT-Prelim Calcs'!$C$21/CU$2/'DEPRECATED - DT-Prelim Calcs'!$C$19/'DEPRECATED - DT-Prelim Calcs'!$C$18*3.39*'DEPRECATED - DT-Prelim Calcs'!$C$20</f>
        <v>29.053734754561201</v>
      </c>
      <c r="DB196" s="36">
        <f t="shared" si="222"/>
        <v>0</v>
      </c>
      <c r="DC196" s="43">
        <f>DA195*'DEPRECATED - DT-Prelim Calcs'!$C$11+DC195</f>
        <v>-1511.4248030311128</v>
      </c>
      <c r="DD196" s="43">
        <f>DD195+0.5*DA196*'DEPRECATED - DT-Prelim Calcs'!$C$11^2+DC196*'DEPRECATED - DT-Prelim Calcs'!$C$11</f>
        <v>-793374.69667012233</v>
      </c>
      <c r="DE196" s="43">
        <f>MIN('Drive Train'!$F$35-CY195*'DEPRECATED - DT-Prelim Calcs'!$C$21*'Drive Train'!$F$39,DE195+CY$2)</f>
        <v>7.1920000000000002</v>
      </c>
      <c r="DF196" s="43">
        <f>'Drive Train'!$F$35-CY196*'DEPRECATED - DT-Prelim Calcs'!$C$21*'Drive Train'!$F$39</f>
        <v>7.1920000000000002</v>
      </c>
      <c r="DG196" s="1">
        <f>IF(DD196&gt;='Drive Train'!$F$29,1,0)</f>
        <v>0</v>
      </c>
      <c r="DH196" s="43">
        <f t="shared" si="223"/>
        <v>103.33333333333333</v>
      </c>
      <c r="DI196" s="49">
        <f>DI195+'DEPRECATED - DT-Prelim Calcs'!$C$11</f>
        <v>768</v>
      </c>
      <c r="DJ196" s="2">
        <f>DT196/'Drive Train'!$F$35</f>
        <v>0.57999999999999996</v>
      </c>
      <c r="DK196" s="36">
        <f>DR196*12*60/(PI() * 'Drive Train'!$F$15)/DJ$2*DJ196</f>
        <v>-268737.44630779466</v>
      </c>
      <c r="DL196" s="2">
        <f>('DEPRECATED - DT-Prelim Calcs'!$C$6*DJ196-DK196)/('DEPRECATED - DT-Prelim Calcs'!$C$6*DJ196)*'DEPRECATED - DT-Prelim Calcs'!$C$7*DJ196</f>
        <v>200.27170833598075</v>
      </c>
      <c r="DM196" s="43">
        <f>DL196/'DEPRECATED - DT-Prelim Calcs'!$C$7*('DEPRECATED - DT-Prelim Calcs'!$C$8-'DEPRECATED - DT-Prelim Calcs'!$C$9)+'DEPRECATED - DT-Prelim Calcs'!$C$9</f>
        <v>10911.824409348204</v>
      </c>
      <c r="DN196" s="43">
        <f t="shared" si="194"/>
        <v>93</v>
      </c>
      <c r="DO196" s="2">
        <f t="shared" si="224"/>
        <v>0.89769520753137932</v>
      </c>
      <c r="DP196" s="43">
        <f>DO196*'DEPRECATED - DT-Prelim Calcs'!$C$21/DJ$2/'DEPRECATED - DT-Prelim Calcs'!$C$19/'DEPRECATED - DT-Prelim Calcs'!$C$18*3.39*'DEPRECATED - DT-Prelim Calcs'!$C$20</f>
        <v>29.053734754561201</v>
      </c>
      <c r="DQ196" s="36">
        <f t="shared" si="225"/>
        <v>0</v>
      </c>
      <c r="DR196" s="43">
        <f>DP195*'DEPRECATED - DT-Prelim Calcs'!$C$11+DR195</f>
        <v>-836.56716910924456</v>
      </c>
      <c r="DS196" s="43">
        <f>DS195+0.5*DP196*'DEPRECATED - DT-Prelim Calcs'!$C$11^2+DR196*'DEPRECATED - DT-Prelim Calcs'!$C$11</f>
        <v>-1238425.1069693719</v>
      </c>
      <c r="DT196" s="43">
        <f>MIN('Drive Train'!$F$35-DN195*'DEPRECATED - DT-Prelim Calcs'!$C$21*'Drive Train'!$F$39,DT195+DN$2)</f>
        <v>7.1920000000000002</v>
      </c>
      <c r="DU196" s="43">
        <f>'Drive Train'!$F$35-DN196*'DEPRECATED - DT-Prelim Calcs'!$C$21*'Drive Train'!$F$39</f>
        <v>7.1920000000000002</v>
      </c>
      <c r="DV196" s="1">
        <f>IF(DS196&gt;='Drive Train'!$F$29,1,0)</f>
        <v>0</v>
      </c>
      <c r="DW196" s="43">
        <f t="shared" si="226"/>
        <v>103.33333333333333</v>
      </c>
      <c r="DX196" s="49">
        <f>DX195+'DEPRECATED - DT-Prelim Calcs'!$C$11</f>
        <v>768</v>
      </c>
      <c r="DY196" s="2">
        <f>EI196/'Drive Train'!$F$35</f>
        <v>0.57999999999999996</v>
      </c>
      <c r="DZ196" s="36">
        <f>EG196*12*60/(PI() * 'Drive Train'!$F$15)/DY$2*DY196</f>
        <v>-507620.88572121778</v>
      </c>
      <c r="EA196" s="2">
        <f>('DEPRECATED - DT-Prelim Calcs'!$C$6*DY196-DZ196)/('DEPRECATED - DT-Prelim Calcs'!$C$6*DY196)*'DEPRECATED - DT-Prelim Calcs'!$C$7*DY196</f>
        <v>375.87724608660056</v>
      </c>
      <c r="EB196" s="43">
        <f>EA196/'DEPRECATED - DT-Prelim Calcs'!$C$7*('DEPRECATED - DT-Prelim Calcs'!$C$8-'DEPRECATED - DT-Prelim Calcs'!$C$9)+'DEPRECATED - DT-Prelim Calcs'!$C$9</f>
        <v>20478.394749493909</v>
      </c>
      <c r="EC196" s="43">
        <f t="shared" si="195"/>
        <v>93</v>
      </c>
      <c r="ED196" s="2">
        <f t="shared" si="227"/>
        <v>0.78888366722454539</v>
      </c>
      <c r="EE196" s="43">
        <f>ED196*'DEPRECATED - DT-Prelim Calcs'!$C$21/DY$2/'DEPRECATED - DT-Prelim Calcs'!$C$19/'DEPRECATED - DT-Prelim Calcs'!$C$18*3.39*'DEPRECATED - DT-Prelim Calcs'!$C$20</f>
        <v>29.053734754561201</v>
      </c>
      <c r="EF196" s="36">
        <f t="shared" si="228"/>
        <v>0</v>
      </c>
      <c r="EG196" s="43">
        <f>EE195*'DEPRECATED - DT-Prelim Calcs'!$C$11+EG195</f>
        <v>-1388.6607849098937</v>
      </c>
      <c r="EH196" s="43">
        <f>EH195+0.5*EE196*'DEPRECATED - DT-Prelim Calcs'!$C$11^2+EG196*'DEPRECATED - DT-Prelim Calcs'!$C$11</f>
        <v>-1322324.1877280322</v>
      </c>
      <c r="EI196" s="43">
        <f>MIN('Drive Train'!$F$35-EC195*'DEPRECATED - DT-Prelim Calcs'!$C$21*'Drive Train'!$F$39,EI195+EC$2)</f>
        <v>7.1920000000000002</v>
      </c>
      <c r="EJ196" s="43">
        <f>'Drive Train'!$F$35-EC196*'DEPRECATED - DT-Prelim Calcs'!$C$21*'Drive Train'!$F$39</f>
        <v>7.1920000000000002</v>
      </c>
      <c r="EK196" s="1">
        <f>IF(EH196&gt;='Drive Train'!$F$29,1,0)</f>
        <v>0</v>
      </c>
      <c r="EL196" s="43">
        <f t="shared" si="229"/>
        <v>103.33333333333333</v>
      </c>
      <c r="EM196" s="49">
        <f>EM195+'DEPRECATED - DT-Prelim Calcs'!$C$11</f>
        <v>768</v>
      </c>
      <c r="EN196" s="2">
        <f>EX196/'Drive Train'!$F$35</f>
        <v>0.57999999999999996</v>
      </c>
      <c r="EO196" s="36">
        <f>EV196*12*60/(PI() * 'Drive Train'!$F$15)/EN$2*EN196</f>
        <v>-274823.6708484955</v>
      </c>
      <c r="EP196" s="2">
        <f>('DEPRECATED - DT-Prelim Calcs'!$C$6*EN196-EO196)/('DEPRECATED - DT-Prelim Calcs'!$C$6*EN196)*'DEPRECATED - DT-Prelim Calcs'!$C$7*EN196</f>
        <v>204.74575114097868</v>
      </c>
      <c r="EQ196" s="43">
        <f>EP196/'DEPRECATED - DT-Prelim Calcs'!$C$7*('DEPRECATED - DT-Prelim Calcs'!$C$8-'DEPRECATED - DT-Prelim Calcs'!$C$9)+'DEPRECATED - DT-Prelim Calcs'!$C$9</f>
        <v>11155.559577083166</v>
      </c>
      <c r="ER196" s="43">
        <f t="shared" si="196"/>
        <v>93</v>
      </c>
      <c r="ES196" s="2">
        <f t="shared" si="230"/>
        <v>0.7035989464435134</v>
      </c>
      <c r="ET196" s="43">
        <f>ES196*'DEPRECATED - DT-Prelim Calcs'!$C$21/EN$2/'DEPRECATED - DT-Prelim Calcs'!$C$19/'DEPRECATED - DT-Prelim Calcs'!$C$18*3.39*'DEPRECATED - DT-Prelim Calcs'!$C$20</f>
        <v>29.053734754561201</v>
      </c>
      <c r="EU196" s="36">
        <f t="shared" si="231"/>
        <v>0</v>
      </c>
      <c r="EV196" s="43">
        <f>ET195*'DEPRECATED - DT-Prelim Calcs'!$C$11+EV195</f>
        <v>-670.53745368919908</v>
      </c>
      <c r="EW196" s="43">
        <f>EW195+0.5*ET196*'DEPRECATED - DT-Prelim Calcs'!$C$11^2+EV196*'DEPRECATED - DT-Prelim Calcs'!$C$11</f>
        <v>-2179016.3425415577</v>
      </c>
      <c r="EX196" s="43">
        <f>MIN('Drive Train'!$F$35-ER195*'DEPRECATED - DT-Prelim Calcs'!$C$21*'Drive Train'!$F$39,EX195+ER$2)</f>
        <v>7.1920000000000002</v>
      </c>
      <c r="EY196" s="43">
        <f>'Drive Train'!$F$35-ER196*'DEPRECATED - DT-Prelim Calcs'!$C$21*'Drive Train'!$F$39</f>
        <v>7.1920000000000002</v>
      </c>
      <c r="EZ196" s="1">
        <f>IF(EW196&gt;='Drive Train'!$F$29,1,0)</f>
        <v>0</v>
      </c>
      <c r="FA196" s="43">
        <f t="shared" si="232"/>
        <v>103.33333333333333</v>
      </c>
      <c r="FB196" s="49">
        <f>FB195+'DEPRECATED - DT-Prelim Calcs'!$C$11</f>
        <v>768</v>
      </c>
      <c r="FC196" s="2">
        <f>FM196/'Drive Train'!$F$35</f>
        <v>0.57999999999999996</v>
      </c>
      <c r="FD196" s="36">
        <f>FK196*12*60/(PI() * 'Drive Train'!$F$15)/FC$2*FC196</f>
        <v>-652822.97085303685</v>
      </c>
      <c r="FE196" s="2">
        <f>('DEPRECATED - DT-Prelim Calcs'!$C$6*FC196-FD196)/('DEPRECATED - DT-Prelim Calcs'!$C$6*FC196)*'DEPRECATED - DT-Prelim Calcs'!$C$7*FC196</f>
        <v>482.61670992174663</v>
      </c>
      <c r="FF196" s="43">
        <f>FE196/'DEPRECATED - DT-Prelim Calcs'!$C$7*('DEPRECATED - DT-Prelim Calcs'!$C$8-'DEPRECATED - DT-Prelim Calcs'!$C$9)+'DEPRECATED - DT-Prelim Calcs'!$C$9</f>
        <v>26293.305839020522</v>
      </c>
      <c r="FG196" s="43">
        <f t="shared" si="197"/>
        <v>93</v>
      </c>
      <c r="FH196" s="2">
        <f t="shared" si="233"/>
        <v>0.63495514679048781</v>
      </c>
      <c r="FI196" s="43">
        <f>FH196*'DEPRECATED - DT-Prelim Calcs'!$C$21/FC$2/'DEPRECATED - DT-Prelim Calcs'!$C$19/'DEPRECATED - DT-Prelim Calcs'!$C$18*3.39*'DEPRECATED - DT-Prelim Calcs'!$C$20</f>
        <v>29.053734754561205</v>
      </c>
      <c r="FJ196" s="36">
        <f t="shared" si="234"/>
        <v>0</v>
      </c>
      <c r="FK196" s="43">
        <f>FI195*'DEPRECATED - DT-Prelim Calcs'!$C$11+FK195</f>
        <v>-1437.4150892392518</v>
      </c>
      <c r="FL196" s="43">
        <f>FL195+0.5*FI196*'DEPRECATED - DT-Prelim Calcs'!$C$11^2+FK196*'DEPRECATED - DT-Prelim Calcs'!$C$11</f>
        <v>-2730635.9365362399</v>
      </c>
      <c r="FM196" s="43">
        <f>MIN('Drive Train'!$F$35-FG195*'DEPRECATED - DT-Prelim Calcs'!$C$21*'Drive Train'!$F$39,FM195+FG$2)</f>
        <v>7.1920000000000002</v>
      </c>
      <c r="FN196" s="43">
        <f>'Drive Train'!$F$35-FG196*'DEPRECATED - DT-Prelim Calcs'!$C$21*'Drive Train'!$F$39</f>
        <v>7.1920000000000002</v>
      </c>
      <c r="FO196" s="1">
        <f>IF(FL196&gt;='Drive Train'!$F$29,1,0)</f>
        <v>0</v>
      </c>
      <c r="FP196" s="43">
        <f t="shared" si="235"/>
        <v>103.33333333333333</v>
      </c>
      <c r="FQ196" s="49">
        <f>FQ195+'DEPRECATED - DT-Prelim Calcs'!$C$11</f>
        <v>768</v>
      </c>
      <c r="FR196" s="2">
        <f>GB196/'Drive Train'!$F$35</f>
        <v>0.57999999999999996</v>
      </c>
      <c r="FS196" s="36">
        <f>FZ196*12*60/(PI() * 'Drive Train'!$F$15)/FR$2*FR196</f>
        <v>-4428283.3289812021</v>
      </c>
      <c r="FT196" s="2">
        <f>('DEPRECATED - DT-Prelim Calcs'!$C$6*FR196-FS196)/('DEPRECATED - DT-Prelim Calcs'!$C$6*FR196)*'DEPRECATED - DT-Prelim Calcs'!$C$7*FR196</f>
        <v>3257.9943086084395</v>
      </c>
      <c r="FU196" s="43">
        <f>FT196/'DEPRECATED - DT-Prelim Calcs'!$C$7*('DEPRECATED - DT-Prelim Calcs'!$C$8-'DEPRECATED - DT-Prelim Calcs'!$C$9)+'DEPRECATED - DT-Prelim Calcs'!$C$9</f>
        <v>177489.24964807168</v>
      </c>
      <c r="FV196" s="43">
        <f t="shared" si="198"/>
        <v>93</v>
      </c>
      <c r="FW196" s="2">
        <f t="shared" si="236"/>
        <v>0.57851468929799987</v>
      </c>
      <c r="FX196" s="43">
        <f>FW196*'DEPRECATED - DT-Prelim Calcs'!$C$21/FR$2/'DEPRECATED - DT-Prelim Calcs'!$C$19/'DEPRECATED - DT-Prelim Calcs'!$C$18*3.39*'DEPRECATED - DT-Prelim Calcs'!$C$20</f>
        <v>29.053734754561201</v>
      </c>
      <c r="FY196" s="36">
        <f t="shared" si="237"/>
        <v>0</v>
      </c>
      <c r="FZ196" s="43">
        <f>FX195*'DEPRECATED - DT-Prelim Calcs'!$C$11+FZ195</f>
        <v>-8883.69244849393</v>
      </c>
      <c r="GA196" s="43">
        <f>GA195+0.5*FX196*'DEPRECATED - DT-Prelim Calcs'!$C$11^2+FZ196*'DEPRECATED - DT-Prelim Calcs'!$C$11</f>
        <v>-2935325.796811515</v>
      </c>
      <c r="GB196" s="43">
        <f>MIN('Drive Train'!$F$35-FV195*'DEPRECATED - DT-Prelim Calcs'!$C$21*'Drive Train'!$F$39,GB195+FV$2)</f>
        <v>7.1920000000000002</v>
      </c>
      <c r="GC196" s="43">
        <f>'Drive Train'!$F$35-FV196*'DEPRECATED - DT-Prelim Calcs'!$C$21*'Drive Train'!$F$39</f>
        <v>7.1920000000000002</v>
      </c>
      <c r="GD196" s="1">
        <f>IF(GA196&gt;='Drive Train'!$F$29,1,0)</f>
        <v>0</v>
      </c>
      <c r="GE196" s="43">
        <f t="shared" si="238"/>
        <v>103.33333333333333</v>
      </c>
      <c r="GF196" s="49">
        <f>GF195+'DEPRECATED - DT-Prelim Calcs'!$C$11</f>
        <v>768</v>
      </c>
      <c r="GG196" s="2">
        <f>GQ196/'Drive Train'!$F$35</f>
        <v>0.86451612903225805</v>
      </c>
      <c r="GH196" s="36">
        <f>GO196*12*60/(PI() * 'Drive Train'!$F$15)/GG$2*GG196</f>
        <v>4104.3476917980279</v>
      </c>
      <c r="GI196" s="2">
        <f>('DEPRECATED - DT-Prelim Calcs'!$C$6*GG196-GH196)/('DEPRECATED - DT-Prelim Calcs'!$C$6*GG196)*'DEPRECATED - DT-Prelim Calcs'!$C$7*GG196</f>
        <v>1.0374347714100758</v>
      </c>
      <c r="GJ196" s="43">
        <f>GI196/'DEPRECATED - DT-Prelim Calcs'!$C$7*('DEPRECATED - DT-Prelim Calcs'!$C$8-'DEPRECATED - DT-Prelim Calcs'!$C$9)+'DEPRECATED - DT-Prelim Calcs'!$C$9</f>
        <v>58.016968890250396</v>
      </c>
      <c r="GK196" s="43">
        <f t="shared" si="239"/>
        <v>29.999999999999982</v>
      </c>
      <c r="GL196" s="2">
        <f t="shared" si="240"/>
        <v>0.15229584894847026</v>
      </c>
      <c r="GM196" s="43">
        <f>GL196*'DEPRECATED - DT-Prelim Calcs'!$C$21/GG$2/'DEPRECATED - DT-Prelim Calcs'!$C$19/'DEPRECATED - DT-Prelim Calcs'!$C$18*3.39*'DEPRECATED - DT-Prelim Calcs'!$C$20</f>
        <v>3.0593955738194389</v>
      </c>
      <c r="GN196" s="36">
        <f t="shared" si="241"/>
        <v>0</v>
      </c>
      <c r="GO196" s="43">
        <f>GM195*'DEPRECATED - DT-Prelim Calcs'!$C$11+GO195</f>
        <v>13.810110739574981</v>
      </c>
      <c r="GP196" s="43">
        <f>GP195+0.5*GM196*'DEPRECATED - DT-Prelim Calcs'!$C$11^2+GO196*'DEPRECATED - DT-Prelim Calcs'!$C$11</f>
        <v>-261714.9607417217</v>
      </c>
      <c r="GQ196" s="43">
        <f>MIN('Drive Train'!$F$35-GK195*'DEPRECATED - DT-Prelim Calcs'!$C$21*'Drive Train'!$F$39,GQ195+GK$2)</f>
        <v>10.72</v>
      </c>
      <c r="GR196" s="43">
        <f>'Drive Train'!$F$35-GK196*'DEPRECATED - DT-Prelim Calcs'!$C$21*'Drive Train'!$F$39</f>
        <v>10.72</v>
      </c>
      <c r="GS196" s="1">
        <f>IF(GP196&gt;='Drive Train'!$F$29,1,0)</f>
        <v>0</v>
      </c>
      <c r="GT196" s="43">
        <f t="shared" si="242"/>
        <v>33.333333333333314</v>
      </c>
      <c r="GU196" s="49">
        <f>GU195+'DEPRECATED - DT-Prelim Calcs'!$C$11</f>
        <v>768</v>
      </c>
      <c r="GV196" s="2">
        <f>HF196/'Drive Train'!$F$35</f>
        <v>0.84946236559139798</v>
      </c>
      <c r="GW196" s="36">
        <f>HD196*12*60/(PI() * 'Drive Train'!$F$15)/GV$2*GV196</f>
        <v>-6928.6172791355884</v>
      </c>
      <c r="GX196" s="2">
        <f>('DEPRECATED - DT-Prelim Calcs'!$C$6*GV196-GW196)/('DEPRECATED - DT-Prelim Calcs'!$C$6*GV196)*'DEPRECATED - DT-Prelim Calcs'!$C$7*GV196</f>
        <v>9.0772723879067136</v>
      </c>
      <c r="GY196" s="43">
        <f>GX196/'DEPRECATED - DT-Prelim Calcs'!$C$7*('DEPRECATED - DT-Prelim Calcs'!$C$8-'DEPRECATED - DT-Prelim Calcs'!$C$9)+'DEPRECATED - DT-Prelim Calcs'!$C$9</f>
        <v>496.0081226247687</v>
      </c>
      <c r="GZ196" s="43">
        <f t="shared" si="199"/>
        <v>33.333333333333314</v>
      </c>
      <c r="HA196" s="2">
        <f t="shared" si="243"/>
        <v>1.2214785764466947</v>
      </c>
      <c r="HB196" s="43">
        <f>HA196*'DEPRECATED - DT-Prelim Calcs'!$C$21/GV$2/'DEPRECATED - DT-Prelim Calcs'!$C$19/'DEPRECATED - DT-Prelim Calcs'!$C$18*3.39*'DEPRECATED - DT-Prelim Calcs'!$C$20</f>
        <v>24.537675689116828</v>
      </c>
      <c r="HC196" s="36">
        <f t="shared" si="244"/>
        <v>0</v>
      </c>
      <c r="HD196" s="43">
        <f>HB195*'DEPRECATED - DT-Prelim Calcs'!$C$11+HD195</f>
        <v>-23.726219671367701</v>
      </c>
      <c r="HE196" s="43">
        <f>HE195+0.5*HB196*'DEPRECATED - DT-Prelim Calcs'!$C$11^2+HD196*'DEPRECATED - DT-Prelim Calcs'!$C$11</f>
        <v>-261643.42991283713</v>
      </c>
      <c r="HF196" s="43">
        <f>MIN('Drive Train'!$F$35-GZ195*'DEPRECATED - DT-Prelim Calcs'!$C$21*'Drive Train'!$F$39,HF195+GZ$2)</f>
        <v>10.533333333333335</v>
      </c>
      <c r="HG196" s="43">
        <f>'Drive Train'!$F$35-GZ196*'DEPRECATED - DT-Prelim Calcs'!$C$21*'Drive Train'!$F$39</f>
        <v>10.533333333333335</v>
      </c>
      <c r="HH196" s="1">
        <f>IF(HE196&gt;='Drive Train'!$F$29,1,0)</f>
        <v>0</v>
      </c>
      <c r="HI196" s="43">
        <f t="shared" si="245"/>
        <v>37.037037037037017</v>
      </c>
      <c r="HJ196" s="49">
        <f>HJ195+'DEPRECATED - DT-Prelim Calcs'!$C$11</f>
        <v>768</v>
      </c>
      <c r="HK196" s="2">
        <f>HU196/'Drive Train'!$F$35</f>
        <v>0.83440860215053769</v>
      </c>
      <c r="HL196" s="36">
        <f>HS196*12*60/(PI() * 'Drive Train'!$F$15)/HK$2*HK196</f>
        <v>-67538.682420558602</v>
      </c>
      <c r="HM196" s="2">
        <f>('DEPRECATED - DT-Prelim Calcs'!$C$6*HK196-HL196)/('DEPRECATED - DT-Prelim Calcs'!$C$6*HK196)*'DEPRECATED - DT-Prelim Calcs'!$C$7*HK196</f>
        <v>53.561718123462178</v>
      </c>
      <c r="HN196" s="43">
        <f>HM196/'DEPRECATED - DT-Prelim Calcs'!$C$7*('DEPRECATED - DT-Prelim Calcs'!$C$8-'DEPRECATED - DT-Prelim Calcs'!$C$9)+'DEPRECATED - DT-Prelim Calcs'!$C$9</f>
        <v>2919.4144947856257</v>
      </c>
      <c r="HO196" s="43">
        <f t="shared" si="200"/>
        <v>36.66666666666665</v>
      </c>
      <c r="HP196" s="2">
        <f t="shared" si="246"/>
        <v>1.4462867232450001</v>
      </c>
      <c r="HQ196" s="43">
        <f>HP196*'DEPRECATED - DT-Prelim Calcs'!$C$21/HK$2/'DEPRECATED - DT-Prelim Calcs'!$C$19/'DEPRECATED - DT-Prelim Calcs'!$C$18*3.39*'DEPRECATED - DT-Prelim Calcs'!$C$20</f>
        <v>29.053734754561201</v>
      </c>
      <c r="HR196" s="36">
        <f t="shared" si="247"/>
        <v>0</v>
      </c>
      <c r="HS196" s="43">
        <f>HQ195*'DEPRECATED - DT-Prelim Calcs'!$C$11+HS195</f>
        <v>-235.45066882489954</v>
      </c>
      <c r="HT196" s="43">
        <f>HT195+0.5*HQ196*'DEPRECATED - DT-Prelim Calcs'!$C$11^2+HS196*'DEPRECATED - DT-Prelim Calcs'!$C$11</f>
        <v>-279028.68583019753</v>
      </c>
      <c r="HU196" s="43">
        <f>MIN('Drive Train'!$F$35-HO195*'DEPRECATED - DT-Prelim Calcs'!$C$21*'Drive Train'!$F$39,HU195+HO$2)</f>
        <v>10.346666666666668</v>
      </c>
      <c r="HV196" s="43">
        <f>'Drive Train'!$F$35-HO196*'DEPRECATED - DT-Prelim Calcs'!$C$21*'Drive Train'!$F$39</f>
        <v>10.346666666666668</v>
      </c>
      <c r="HW196" s="1">
        <f>IF(HT196&gt;='Drive Train'!$F$29,1,0)</f>
        <v>0</v>
      </c>
      <c r="HX196" s="43">
        <f t="shared" si="248"/>
        <v>40.740740740740726</v>
      </c>
      <c r="HY196" s="49">
        <f>HY195+'DEPRECATED - DT-Prelim Calcs'!$C$11</f>
        <v>768</v>
      </c>
      <c r="HZ196" s="2">
        <f>IJ196/'Drive Train'!$F$35</f>
        <v>0.8193548387096774</v>
      </c>
      <c r="IA196" s="36">
        <f>IH196*12*60/(PI() * 'Drive Train'!$F$15)/HZ$2*HZ196</f>
        <v>-65354.194044972275</v>
      </c>
      <c r="IB196" s="2">
        <f>('DEPRECATED - DT-Prelim Calcs'!$C$6*HZ196-IA196)/('DEPRECATED - DT-Prelim Calcs'!$C$6*HZ196)*'DEPRECATED - DT-Prelim Calcs'!$C$7*HZ196</f>
        <v>51.885277339460615</v>
      </c>
      <c r="IC196" s="43">
        <f>IB196/'DEPRECATED - DT-Prelim Calcs'!$C$7*('DEPRECATED - DT-Prelim Calcs'!$C$8-'DEPRECATED - DT-Prelim Calcs'!$C$9)+'DEPRECATED - DT-Prelim Calcs'!$C$9</f>
        <v>2828.0860043138987</v>
      </c>
      <c r="ID196" s="43">
        <f t="shared" si="201"/>
        <v>39.999999999999986</v>
      </c>
      <c r="IE196" s="2">
        <f t="shared" si="249"/>
        <v>1.4462867232450001</v>
      </c>
      <c r="IF196" s="43">
        <f>IE196*'DEPRECATED - DT-Prelim Calcs'!$C$21/HZ$2/'DEPRECATED - DT-Prelim Calcs'!$C$19/'DEPRECATED - DT-Prelim Calcs'!$C$18*3.39*'DEPRECATED - DT-Prelim Calcs'!$C$20</f>
        <v>29.053734754561201</v>
      </c>
      <c r="IG196" s="36">
        <f t="shared" si="250"/>
        <v>0</v>
      </c>
      <c r="IH196" s="43">
        <f>IF195*'DEPRECATED - DT-Prelim Calcs'!$C$11+IH195</f>
        <v>-232.02114073643804</v>
      </c>
      <c r="II196" s="43">
        <f>II195+0.5*IF196*'DEPRECATED - DT-Prelim Calcs'!$C$11^2+IH196*'DEPRECATED - DT-Prelim Calcs'!$C$11</f>
        <v>-256271.88439520428</v>
      </c>
      <c r="IJ196" s="43">
        <f>MIN('Drive Train'!$F$35-ID195*'DEPRECATED - DT-Prelim Calcs'!$C$21*'Drive Train'!$F$39,IJ195+ID$2)</f>
        <v>10.16</v>
      </c>
      <c r="IK196" s="43">
        <f>'Drive Train'!$F$35-ID196*'DEPRECATED - DT-Prelim Calcs'!$C$21*'Drive Train'!$F$39</f>
        <v>10.16</v>
      </c>
      <c r="IL196" s="1">
        <f>IF(II196&gt;='Drive Train'!$F$29,1,0)</f>
        <v>0</v>
      </c>
      <c r="IM196" s="43">
        <f t="shared" si="251"/>
        <v>44.444444444444429</v>
      </c>
      <c r="IN196" s="49">
        <f>IN195+'DEPRECATED - DT-Prelim Calcs'!$C$11</f>
        <v>768</v>
      </c>
      <c r="IO196" s="2">
        <f>IY196/'Drive Train'!$F$35</f>
        <v>4.5742485135240738</v>
      </c>
      <c r="IP196" s="36">
        <f>IW196*12*60/(PI() * 'Drive Train'!$F$15)/IO$2*IO196</f>
        <v>-2003347.8181072411</v>
      </c>
      <c r="IQ196" s="2">
        <f>('DEPRECATED - DT-Prelim Calcs'!$C$6*IO196-IP196)/('DEPRECATED - DT-Prelim Calcs'!$C$6*IO196)*'DEPRECATED - DT-Prelim Calcs'!$C$7*IO196</f>
        <v>1494.1336748893937</v>
      </c>
      <c r="IR196" s="43">
        <f>IQ196/'DEPRECATED - DT-Prelim Calcs'!$C$7*('DEPRECATED - DT-Prelim Calcs'!$C$8-'DEPRECATED - DT-Prelim Calcs'!$C$9)+'DEPRECATED - DT-Prelim Calcs'!$C$9</f>
        <v>81398.334527556523</v>
      </c>
      <c r="IS196" s="43">
        <f t="shared" si="202"/>
        <v>43.333333333333321</v>
      </c>
      <c r="IT196" s="2">
        <f t="shared" si="252"/>
        <v>1.4462867232450001</v>
      </c>
      <c r="IU196" s="43">
        <f>IT196*'DEPRECATED - DT-Prelim Calcs'!$C$21/IO$2/'DEPRECATED - DT-Prelim Calcs'!$C$19/'DEPRECATED - DT-Prelim Calcs'!$C$18*3.39*'DEPRECATED - DT-Prelim Calcs'!$C$20</f>
        <v>29.053734754561201</v>
      </c>
      <c r="IV196" s="36">
        <f t="shared" si="253"/>
        <v>0</v>
      </c>
      <c r="IW196" s="43">
        <f>IU195*'DEPRECATED - DT-Prelim Calcs'!$C$11+IW195</f>
        <v>-1273.9803192167126</v>
      </c>
      <c r="IX196" s="43">
        <f>IX195+0.5*IU196*'DEPRECATED - DT-Prelim Calcs'!$C$11^2+IW196*'DEPRECATED - DT-Prelim Calcs'!$C$11</f>
        <v>-331076.2151405508</v>
      </c>
      <c r="IY196" s="43">
        <f>MIN('Drive Train'!$F$35-IS195*'DEPRECATED - DT-Prelim Calcs'!$C$21*'Drive Train'!$F$39,IY195+IS$2)</f>
        <v>56.720681567698513</v>
      </c>
      <c r="IZ196" s="43">
        <f>'Drive Train'!$F$35-IS196*'DEPRECATED - DT-Prelim Calcs'!$C$21*'Drive Train'!$F$39</f>
        <v>9.9733333333333345</v>
      </c>
      <c r="JA196" s="1">
        <f>IF(IX196&gt;='Drive Train'!$F$29,1,0)</f>
        <v>0</v>
      </c>
      <c r="JB196" s="43">
        <f t="shared" si="254"/>
        <v>48.148148148148138</v>
      </c>
      <c r="JC196" s="49">
        <f>JC195+'DEPRECATED - DT-Prelim Calcs'!$C$11</f>
        <v>768</v>
      </c>
      <c r="JD196" s="2">
        <f>JN196/'Drive Train'!$F$35</f>
        <v>0.78924731182795704</v>
      </c>
      <c r="JE196" s="36">
        <f>JL196*12*60/(PI() * 'Drive Train'!$F$15)/JD$2*JD196</f>
        <v>-57464.202703453317</v>
      </c>
      <c r="JF196" s="2">
        <f>('DEPRECATED - DT-Prelim Calcs'!$C$6*JD196-JE196)/('DEPRECATED - DT-Prelim Calcs'!$C$6*JD196)*'DEPRECATED - DT-Prelim Calcs'!$C$7*JD196</f>
        <v>45.944063729337707</v>
      </c>
      <c r="JG196" s="43">
        <f>JF196/'DEPRECATED - DT-Prelim Calcs'!$C$7*('DEPRECATED - DT-Prelim Calcs'!$C$8-'DEPRECATED - DT-Prelim Calcs'!$C$9)+'DEPRECATED - DT-Prelim Calcs'!$C$9</f>
        <v>2504.4228748072032</v>
      </c>
      <c r="JH196" s="43">
        <f t="shared" si="203"/>
        <v>46.666666666666657</v>
      </c>
      <c r="JI196" s="2">
        <f t="shared" si="255"/>
        <v>1.4462867232450001</v>
      </c>
      <c r="JJ196" s="43">
        <f>JI196*'DEPRECATED - DT-Prelim Calcs'!$C$21/JD$2/'DEPRECATED - DT-Prelim Calcs'!$C$19/'DEPRECATED - DT-Prelim Calcs'!$C$18*3.39*'DEPRECATED - DT-Prelim Calcs'!$C$20</f>
        <v>29.053734754561201</v>
      </c>
      <c r="JK196" s="36">
        <f t="shared" si="256"/>
        <v>0</v>
      </c>
      <c r="JL196" s="43">
        <f>JJ195*'DEPRECATED - DT-Prelim Calcs'!$C$11+JL195</f>
        <v>-211.79240950592163</v>
      </c>
      <c r="JM196" s="43">
        <f>JM195+0.5*JJ196*'DEPRECATED - DT-Prelim Calcs'!$C$11^2+JL196*'DEPRECATED - DT-Prelim Calcs'!$C$11</f>
        <v>-280897.16171996808</v>
      </c>
      <c r="JN196" s="43">
        <f>MIN('Drive Train'!$F$35-JH195*'DEPRECATED - DT-Prelim Calcs'!$C$21*'Drive Train'!$F$39,JN195+JH$2)</f>
        <v>9.7866666666666671</v>
      </c>
      <c r="JO196" s="43">
        <f>'Drive Train'!$F$35-JH196*'DEPRECATED - DT-Prelim Calcs'!$C$21*'Drive Train'!$F$39</f>
        <v>9.7866666666666671</v>
      </c>
      <c r="JP196" s="1">
        <f>IF(JM196&gt;='Drive Train'!$F$29,1,0)</f>
        <v>0</v>
      </c>
      <c r="JQ196" s="43">
        <f>MIN(JG196,'DEPRECATED - DT-Prelim Calcs'!$C$10)*'DEPRECATED - DT-Prelim Calcs'!$C$11*1000/60/60</f>
        <v>103.33333333333333</v>
      </c>
      <c r="JR196" s="49">
        <f>JR195+'DEPRECATED - DT-Prelim Calcs'!$C$11</f>
        <v>768</v>
      </c>
      <c r="JS196" s="2">
        <f>KC196/'Drive Train'!$F$35</f>
        <v>0.77419354838709686</v>
      </c>
      <c r="JT196" s="36">
        <f>KA196*12*60/(PI() * 'Drive Train'!$F$15)/JS$2*JS196</f>
        <v>24571.443996187409</v>
      </c>
      <c r="JU196" s="2">
        <f>('DEPRECATED - DT-Prelim Calcs'!$C$6*JS196-JT196)/('DEPRECATED - DT-Prelim Calcs'!$C$6*JS196)*'DEPRECATED - DT-Prelim Calcs'!$C$7*JS196</f>
        <v>-14.431739521719523</v>
      </c>
      <c r="JV196" s="43">
        <f>JU196/'DEPRECATED - DT-Prelim Calcs'!$C$7*('DEPRECATED - DT-Prelim Calcs'!$C$8-'DEPRECATED - DT-Prelim Calcs'!$C$9)+'DEPRECATED - DT-Prelim Calcs'!$C$9</f>
        <v>-784.70670528770529</v>
      </c>
      <c r="JW196" s="43">
        <f t="shared" si="204"/>
        <v>-784.70670528770529</v>
      </c>
      <c r="JX196" s="2">
        <f t="shared" si="257"/>
        <v>-16.91095362857147</v>
      </c>
      <c r="JY196" s="43">
        <f>JX196*'DEPRECATED - DT-Prelim Calcs'!$C$21/JS$2/'DEPRECATED - DT-Prelim Calcs'!$C$19/'DEPRECATED - DT-Prelim Calcs'!$C$18*3.39*'DEPRECATED - DT-Prelim Calcs'!$C$20</f>
        <v>-339.71573774031617</v>
      </c>
      <c r="JZ196" s="36">
        <f t="shared" si="258"/>
        <v>1</v>
      </c>
      <c r="KA196" s="43">
        <f>JY195*'DEPRECATED - DT-Prelim Calcs'!$C$11+KA195</f>
        <v>92.322434658255276</v>
      </c>
      <c r="KB196" s="43">
        <f>KB195+0.5*JY196*'DEPRECATED - DT-Prelim Calcs'!$C$11^2+KA196*'DEPRECATED - DT-Prelim Calcs'!$C$11</f>
        <v>-310888.78572282568</v>
      </c>
      <c r="KC196" s="43">
        <f>MIN('Drive Train'!$F$35-JW195*'DEPRECATED - DT-Prelim Calcs'!$C$21*'Drive Train'!$F$39,KC195+JW$2)</f>
        <v>9.6000000000000014</v>
      </c>
      <c r="KD196" s="43">
        <f>'Drive Train'!$F$35-JW196*'DEPRECATED - DT-Prelim Calcs'!$C$21*'Drive Train'!$F$39</f>
        <v>56.343575496111498</v>
      </c>
      <c r="KE196" s="1">
        <f>IF(KB196&gt;='Drive Train'!$F$29,1,0)</f>
        <v>0</v>
      </c>
      <c r="KF196" s="43">
        <f>MIN(JV196,'DEPRECATED - DT-Prelim Calcs'!$C$10)*'DEPRECATED - DT-Prelim Calcs'!$C$11*1000/60/60</f>
        <v>-871.89633920856136</v>
      </c>
      <c r="KG196" s="49">
        <f>KG195+'DEPRECATED - DT-Prelim Calcs'!$C$11</f>
        <v>768</v>
      </c>
      <c r="KH196" s="2">
        <f>KR196/'Drive Train'!$F$35</f>
        <v>0.75913978494623657</v>
      </c>
      <c r="KI196" s="36">
        <f>KP196*12*60/(PI() * 'Drive Train'!$F$15)/KH$2*KH196</f>
        <v>-124317.70177948815</v>
      </c>
      <c r="KJ196" s="2">
        <f>('DEPRECATED - DT-Prelim Calcs'!$C$6*KH196-KI196)/('DEPRECATED - DT-Prelim Calcs'!$C$6*KH196)*'DEPRECATED - DT-Prelim Calcs'!$C$7*KH196</f>
        <v>94.94751627255765</v>
      </c>
      <c r="KK196" s="43">
        <f>KJ196/'DEPRECATED - DT-Prelim Calcs'!$C$7*('DEPRECATED - DT-Prelim Calcs'!$C$8-'DEPRECATED - DT-Prelim Calcs'!$C$9)+'DEPRECATED - DT-Prelim Calcs'!$C$9</f>
        <v>5174.0139461915733</v>
      </c>
      <c r="KL196" s="43">
        <f t="shared" si="205"/>
        <v>53.333333333333329</v>
      </c>
      <c r="KM196" s="2">
        <f t="shared" si="259"/>
        <v>1.4462867232450001</v>
      </c>
      <c r="KN196" s="43">
        <f>KM196*'DEPRECATED - DT-Prelim Calcs'!$C$21/KH$2/'DEPRECATED - DT-Prelim Calcs'!$C$19/'DEPRECATED - DT-Prelim Calcs'!$C$18*3.39*'DEPRECATED - DT-Prelim Calcs'!$C$20</f>
        <v>29.053734754561201</v>
      </c>
      <c r="KO196" s="36">
        <f t="shared" si="260"/>
        <v>0</v>
      </c>
      <c r="KP196" s="43">
        <f>KN195*'DEPRECATED - DT-Prelim Calcs'!$C$11+KP195</f>
        <v>-476.36224965650803</v>
      </c>
      <c r="KQ196" s="43">
        <f>KQ195+0.5*KN196*'DEPRECATED - DT-Prelim Calcs'!$C$11^2+KP196*'DEPRECATED - DT-Prelim Calcs'!$C$11</f>
        <v>-320487.79600998899</v>
      </c>
      <c r="KR196" s="43">
        <f>MIN('Drive Train'!$F$35-KL195*'DEPRECATED - DT-Prelim Calcs'!$C$21*'Drive Train'!$F$39,KR195+KL$2)</f>
        <v>9.413333333333334</v>
      </c>
      <c r="KS196" s="43">
        <f>'Drive Train'!$F$35-KL196*'DEPRECATED - DT-Prelim Calcs'!$C$21*'Drive Train'!$F$39</f>
        <v>9.413333333333334</v>
      </c>
      <c r="KT196" s="1">
        <f>IF(KQ196&gt;='Drive Train'!$F$29,1,0)</f>
        <v>0</v>
      </c>
      <c r="KU196" s="43">
        <f>MIN(KK196,'DEPRECATED - DT-Prelim Calcs'!$C$10)*'DEPRECATED - DT-Prelim Calcs'!$C$11*1000/60/60</f>
        <v>103.33333333333333</v>
      </c>
      <c r="KV196" s="49">
        <f>KV195+'DEPRECATED - DT-Prelim Calcs'!$C$11</f>
        <v>768</v>
      </c>
      <c r="KW196" s="2">
        <f>LG196/'Drive Train'!$F$35</f>
        <v>0.74408602150537628</v>
      </c>
      <c r="KX196" s="36">
        <f>LE196*12*60/(PI() * 'Drive Train'!$F$15)/KW$2*KW196</f>
        <v>-120536.58747028233</v>
      </c>
      <c r="KY196" s="2">
        <f>('DEPRECATED - DT-Prelim Calcs'!$C$6*KW196-KX196)/('DEPRECATED - DT-Prelim Calcs'!$C$6*KW196)*'DEPRECATED - DT-Prelim Calcs'!$C$7*KW196</f>
        <v>92.097380248951779</v>
      </c>
      <c r="KZ196" s="43">
        <f>KY196/'DEPRECATED - DT-Prelim Calcs'!$C$7*('DEPRECATED - DT-Prelim Calcs'!$C$8-'DEPRECATED - DT-Prelim Calcs'!$C$9)+'DEPRECATED - DT-Prelim Calcs'!$C$9</f>
        <v>5018.7453419205067</v>
      </c>
      <c r="LA196" s="43">
        <f t="shared" si="206"/>
        <v>56.666666666666664</v>
      </c>
      <c r="LB196" s="2">
        <f t="shared" si="261"/>
        <v>1.4462867232450001</v>
      </c>
      <c r="LC196" s="43">
        <f>LB196*'DEPRECATED - DT-Prelim Calcs'!$C$21/KW$2/'DEPRECATED - DT-Prelim Calcs'!$C$19/'DEPRECATED - DT-Prelim Calcs'!$C$18*3.39*'DEPRECATED - DT-Prelim Calcs'!$C$20</f>
        <v>29.053734754561201</v>
      </c>
      <c r="LD196" s="36">
        <f t="shared" si="262"/>
        <v>0</v>
      </c>
      <c r="LE196" s="43">
        <f>LC195*'DEPRECATED - DT-Prelim Calcs'!$C$11+LE195</f>
        <v>-471.21799085774325</v>
      </c>
      <c r="LF196" s="43">
        <f>LF195+0.5*LC196*'DEPRECATED - DT-Prelim Calcs'!$C$11^2+LE196*'DEPRECATED - DT-Prelim Calcs'!$C$11</f>
        <v>-356003.64874569909</v>
      </c>
      <c r="LG196" s="43">
        <f>MIN('Drive Train'!$F$35-LA195*'DEPRECATED - DT-Prelim Calcs'!$C$21*'Drive Train'!$F$39,LG195+LA$2)</f>
        <v>9.2266666666666666</v>
      </c>
      <c r="LH196" s="43">
        <f>'Drive Train'!$F$35-LA196*'DEPRECATED - DT-Prelim Calcs'!$C$21*'Drive Train'!$F$39</f>
        <v>9.2266666666666666</v>
      </c>
      <c r="LI196" s="1">
        <f>IF(LF196&gt;='Drive Train'!$F$29,1,0)</f>
        <v>0</v>
      </c>
      <c r="LJ196" s="43">
        <f>MIN(KZ196,'DEPRECATED - DT-Prelim Calcs'!$C$10)*'DEPRECATED - DT-Prelim Calcs'!$C$11*1000/60/60</f>
        <v>103.33333333333333</v>
      </c>
      <c r="LK196" s="49">
        <f>LK195+'DEPRECATED - DT-Prelim Calcs'!$C$11</f>
        <v>768</v>
      </c>
      <c r="LL196" s="2">
        <f>LV196/'Drive Train'!$F$35</f>
        <v>0.72903225806451621</v>
      </c>
      <c r="LM196" s="36">
        <f>LT196*12*60/(PI() * 'Drive Train'!$F$15)/LL$2*LL196</f>
        <v>-243003.70149332384</v>
      </c>
      <c r="LN196" s="2">
        <f>('DEPRECATED - DT-Prelim Calcs'!$C$6*LL196-LM196)/('DEPRECATED - DT-Prelim Calcs'!$C$6*LL196)*'DEPRECATED - DT-Prelim Calcs'!$C$7*LL196</f>
        <v>182.05354373604183</v>
      </c>
      <c r="LO196" s="43">
        <f>LN196/'DEPRECATED - DT-Prelim Calcs'!$C$7*('DEPRECATED - DT-Prelim Calcs'!$C$8-'DEPRECATED - DT-Prelim Calcs'!$C$9)+'DEPRECATED - DT-Prelim Calcs'!$C$9</f>
        <v>9919.3423080082484</v>
      </c>
      <c r="LP196" s="43">
        <f t="shared" si="207"/>
        <v>60</v>
      </c>
      <c r="LQ196" s="2">
        <f t="shared" si="263"/>
        <v>1.4462867232450001</v>
      </c>
      <c r="LR196" s="43">
        <f>LQ196*'DEPRECATED - DT-Prelim Calcs'!$C$21/LL$2/'DEPRECATED - DT-Prelim Calcs'!$C$19/'DEPRECATED - DT-Prelim Calcs'!$C$18*3.39*'DEPRECATED - DT-Prelim Calcs'!$C$20</f>
        <v>29.053734754561201</v>
      </c>
      <c r="LS196" s="36">
        <f t="shared" si="264"/>
        <v>0</v>
      </c>
      <c r="LT196" s="43">
        <f>LR195*'DEPRECATED - DT-Prelim Calcs'!$C$11+LT195</f>
        <v>-969.59922753208582</v>
      </c>
      <c r="LU196" s="43">
        <f>LU195+0.5*LR196*'DEPRECATED - DT-Prelim Calcs'!$C$11^2+LT196*'DEPRECATED - DT-Prelim Calcs'!$C$11</f>
        <v>-333825.46635221294</v>
      </c>
      <c r="LV196" s="43">
        <f>MIN('Drive Train'!$F$35-LP195*'DEPRECATED - DT-Prelim Calcs'!$C$21*'Drive Train'!$F$39,LV195+LP$2)</f>
        <v>9.0400000000000009</v>
      </c>
      <c r="LW196" s="43">
        <f>'Drive Train'!$F$35-LP196*'DEPRECATED - DT-Prelim Calcs'!$C$21*'Drive Train'!$F$39</f>
        <v>9.0400000000000009</v>
      </c>
      <c r="LX196" s="1">
        <f>IF(LU196&gt;='Drive Train'!$F$29,1,0)</f>
        <v>0</v>
      </c>
      <c r="LY196" s="43">
        <f>MIN(LO196,'DEPRECATED - DT-Prelim Calcs'!$C$10)*'DEPRECATED - DT-Prelim Calcs'!$C$11*1000/60/60</f>
        <v>103.33333333333333</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6"/>
        <v>0</v>
      </c>
      <c r="X197" s="2">
        <f>MAX(MIN(IF(AND(AI196=1,AG197&lt;0),-1,1)*(W197-$C$9)/($C$8-$C$9)*$C$7-$C$29*AE197/T$2 -  AI196*$C$29/2,X$2),MAX(X$4:X196)*-1)</f>
        <v>-0.27672021620693066</v>
      </c>
      <c r="Y197" s="43">
        <f t="shared" ref="Y197:Y204" si="267">IF(AND(AD196=1,AI196=1),0,X197*$C$21/S$2/$C$19/$C$18*3.39*$C$20)</f>
        <v>0</v>
      </c>
      <c r="Z197" s="43">
        <f t="shared" ref="Z197:Z205" si="268">ABS(Y197)</f>
        <v>0</v>
      </c>
      <c r="AA197" s="43">
        <f t="shared" ref="AA197:AA205" si="269">ABS(AG197)</f>
        <v>0</v>
      </c>
      <c r="AB197" s="43" t="e">
        <f t="shared" ref="AB197:AB205" si="270">IF(ABS(V197)&gt;=$U$2,6,NA())</f>
        <v>#N/A</v>
      </c>
      <c r="AC197" s="36">
        <f t="shared" si="208"/>
        <v>1</v>
      </c>
      <c r="AD197" s="1">
        <f t="shared" ref="AD197:AD205" si="271">IF(AND(AI197=1,AE197&lt;=0),1,0)</f>
        <v>1</v>
      </c>
      <c r="AE197" s="43">
        <f t="shared" ref="AE197:AE205" si="272">MAX(Y196*$C$11+AE196,0)</f>
        <v>0</v>
      </c>
      <c r="AF197" s="43" t="e">
        <f t="shared" ref="AF197:AF205" si="273">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889.49632897085212</v>
      </c>
      <c r="AK197" s="43">
        <f t="shared" si="265"/>
        <v>0</v>
      </c>
      <c r="AL197" s="49">
        <f>AL196+'DEPRECATED - DT-Prelim Calcs'!$C$11</f>
        <v>772</v>
      </c>
      <c r="AM197" s="2">
        <f>AW197/'Drive Train'!$F$35</f>
        <v>1.0052791577216034</v>
      </c>
      <c r="AN197" s="36">
        <f>AU197*12*60/(PI() * 'Drive Train'!$F$15)/AM$2*AM197</f>
        <v>2666.875093572989</v>
      </c>
      <c r="AO197" s="2">
        <f>('DEPRECATED - DT-Prelim Calcs'!$C$6*AM197-AN197)/('DEPRECATED - DT-Prelim Calcs'!$C$6*AM197)*'DEPRECATED - DT-Prelim Calcs'!$C$7*AM197</f>
        <v>2.7543134520877812</v>
      </c>
      <c r="AP197" s="43">
        <f>AO197/'DEPRECATED - DT-Prelim Calcs'!$C$7*('DEPRECATED - DT-Prelim Calcs'!$C$8-'DEPRECATED - DT-Prelim Calcs'!$C$9)+'DEPRECATED - DT-Prelim Calcs'!$C$9</f>
        <v>151.54841940478209</v>
      </c>
      <c r="AQ197" s="43">
        <f t="shared" ref="AQ197:AQ204" si="274">MIN(AP197,AO$2)</f>
        <v>93</v>
      </c>
      <c r="AR197" s="2">
        <f t="shared" si="209"/>
        <v>1.4723608196246278</v>
      </c>
      <c r="AS197" s="43">
        <f>AR197*'DEPRECATED - DT-Prelim Calcs'!$C$21/AM$2/'DEPRECATED - DT-Prelim Calcs'!$C$19/'DEPRECATED - DT-Prelim Calcs'!$C$18*3.39*'DEPRECATED - DT-Prelim Calcs'!$C$20</f>
        <v>14.788762155128964</v>
      </c>
      <c r="AT197" s="36">
        <f t="shared" si="210"/>
        <v>0</v>
      </c>
      <c r="AU197" s="43">
        <f>AS196*'DEPRECATED - DT-Prelim Calcs'!$C$11+AU196</f>
        <v>15.433773051913025</v>
      </c>
      <c r="AV197" s="43">
        <f>AV196+0.5*AS197*'DEPRECATED - DT-Prelim Calcs'!$C$11^2+AU197*'DEPRECATED - DT-Prelim Calcs'!$C$11</f>
        <v>11544.367519777226</v>
      </c>
      <c r="AW197" s="43">
        <f>MIN('Drive Train'!$F$35-AQ196*'DEPRECATED - DT-Prelim Calcs'!$C$21*'Drive Train'!$F$39,AW196+AQ$2)</f>
        <v>12.465461555747883</v>
      </c>
      <c r="AX197" s="43">
        <f>'Drive Train'!$F$35-AQ197*'DEPRECATED - DT-Prelim Calcs'!$C$21*'Drive Train'!$F$39</f>
        <v>7.1920000000000002</v>
      </c>
      <c r="AY197" s="1">
        <f>IF(AV197&gt;='Drive Train'!$F$29,1,0)</f>
        <v>1</v>
      </c>
      <c r="AZ197" s="43">
        <f t="shared" si="211"/>
        <v>103.33333333333333</v>
      </c>
      <c r="BA197" s="49">
        <f>BA196+'DEPRECATED - DT-Prelim Calcs'!$C$11</f>
        <v>772</v>
      </c>
      <c r="BB197" s="2">
        <f>BL197/'Drive Train'!$F$35</f>
        <v>1.6323768770789326</v>
      </c>
      <c r="BC197" s="36">
        <f>BJ197*12*60/(PI() * 'Drive Train'!$F$15)/BB$2*BB197</f>
        <v>-63316.577738611581</v>
      </c>
      <c r="BD197" s="2">
        <f>('DEPRECATED - DT-Prelim Calcs'!$C$6*BB197-BC197)/('DEPRECATED - DT-Prelim Calcs'!$C$6*BB197)*'DEPRECATED - DT-Prelim Calcs'!$C$7*BB197</f>
        <v>54.200479151319669</v>
      </c>
      <c r="BE197" s="43">
        <f>BD197/'DEPRECATED - DT-Prelim Calcs'!$C$7*('DEPRECATED - DT-Prelim Calcs'!$C$8-'DEPRECATED - DT-Prelim Calcs'!$C$9)+'DEPRECATED - DT-Prelim Calcs'!$C$9</f>
        <v>2954.2126701838324</v>
      </c>
      <c r="BF197" s="43">
        <f t="shared" ref="BF197:BF204" si="275">MIN(BE197,BD$2)</f>
        <v>93</v>
      </c>
      <c r="BG197" s="2">
        <f t="shared" si="212"/>
        <v>2.0025508475699998</v>
      </c>
      <c r="BH197" s="43">
        <f>BG197*'DEPRECATED - DT-Prelim Calcs'!$C$21/BB$2/'DEPRECATED - DT-Prelim Calcs'!$C$19/'DEPRECATED - DT-Prelim Calcs'!$C$18*3.39*'DEPRECATED - DT-Prelim Calcs'!$C$20</f>
        <v>29.053734754561201</v>
      </c>
      <c r="BI197" s="36">
        <f t="shared" si="213"/>
        <v>0</v>
      </c>
      <c r="BJ197" s="43">
        <f>BH196*'DEPRECATED - DT-Prelim Calcs'!$C$11+BJ196</f>
        <v>-156.22562432884541</v>
      </c>
      <c r="BK197" s="43">
        <f>BK196+0.5*BH197*'DEPRECATED - DT-Prelim Calcs'!$C$11^2+BJ197*'DEPRECATED - DT-Prelim Calcs'!$C$11</f>
        <v>-96712.65421941629</v>
      </c>
      <c r="BL197" s="43">
        <f>MIN('Drive Train'!$F$35-BF196*'DEPRECATED - DT-Prelim Calcs'!$C$21*'Drive Train'!$F$39,BL196+BF$2)</f>
        <v>20.241473275778766</v>
      </c>
      <c r="BM197" s="43">
        <f>'Drive Train'!$F$35-BF197*'DEPRECATED - DT-Prelim Calcs'!$C$21*'Drive Train'!$F$39</f>
        <v>7.1920000000000002</v>
      </c>
      <c r="BN197" s="1">
        <f>IF(BK197&gt;='Drive Train'!$F$29,1,0)</f>
        <v>0</v>
      </c>
      <c r="BO197" s="43">
        <f t="shared" si="214"/>
        <v>103.33333333333333</v>
      </c>
      <c r="BP197" s="49">
        <f>BP196+'DEPRECATED - DT-Prelim Calcs'!$C$11</f>
        <v>772</v>
      </c>
      <c r="BQ197" s="2">
        <f>CA197/'Drive Train'!$F$35</f>
        <v>2.7426046849159644</v>
      </c>
      <c r="BR197" s="36">
        <f>BY197*12*60/(PI() * 'Drive Train'!$F$15)/BQ$2*BQ197</f>
        <v>-538979.79170571081</v>
      </c>
      <c r="BS197" s="2">
        <f>('DEPRECATED - DT-Prelim Calcs'!$C$6*BQ197-BR197)/('DEPRECATED - DT-Prelim Calcs'!$C$6*BQ197)*'DEPRECATED - DT-Prelim Calcs'!$C$7*BQ197</f>
        <v>409.07209858977689</v>
      </c>
      <c r="BT197" s="43">
        <f>BS197/'DEPRECATED - DT-Prelim Calcs'!$C$7*('DEPRECATED - DT-Prelim Calcs'!$C$8-'DEPRECATED - DT-Prelim Calcs'!$C$9)+'DEPRECATED - DT-Prelim Calcs'!$C$9</f>
        <v>22286.771042577395</v>
      </c>
      <c r="BU197" s="43">
        <f t="shared" ref="BU197:BU204" si="276">MIN(BT197,BS$2)</f>
        <v>93</v>
      </c>
      <c r="BV197" s="2">
        <f t="shared" si="215"/>
        <v>1.5313624128476471</v>
      </c>
      <c r="BW197" s="43">
        <f>BV197*'DEPRECATED - DT-Prelim Calcs'!$C$21/BQ$2/'DEPRECATED - DT-Prelim Calcs'!$C$19/'DEPRECATED - DT-Prelim Calcs'!$C$18*3.39*'DEPRECATED - DT-Prelim Calcs'!$C$20</f>
        <v>29.053734754561201</v>
      </c>
      <c r="BX197" s="36">
        <f t="shared" si="216"/>
        <v>0</v>
      </c>
      <c r="BY197" s="43">
        <f>BW196*'DEPRECATED - DT-Prelim Calcs'!$C$11+BY196</f>
        <v>-605.28368731214846</v>
      </c>
      <c r="BZ197" s="43">
        <f>BZ196+0.5*BW197*'DEPRECATED - DT-Prelim Calcs'!$C$11^2+BY197*'DEPRECATED - DT-Prelim Calcs'!$C$11</f>
        <v>-249423.29010287029</v>
      </c>
      <c r="CA197" s="43">
        <f>MIN('Drive Train'!$F$35-BU196*'DEPRECATED - DT-Prelim Calcs'!$C$21*'Drive Train'!$F$39,CA196+BU$2)</f>
        <v>34.008298092957958</v>
      </c>
      <c r="CB197" s="43">
        <f>'Drive Train'!$F$35-BU197*'DEPRECATED - DT-Prelim Calcs'!$C$21*'Drive Train'!$F$39</f>
        <v>7.1920000000000002</v>
      </c>
      <c r="CC197" s="1">
        <f>IF(BZ197&gt;='Drive Train'!$F$29,1,0)</f>
        <v>0</v>
      </c>
      <c r="CD197" s="43">
        <f t="shared" si="217"/>
        <v>103.33333333333333</v>
      </c>
      <c r="CE197" s="49">
        <f>CE196+'DEPRECATED - DT-Prelim Calcs'!$C$11</f>
        <v>772</v>
      </c>
      <c r="CF197" s="2">
        <f>CP197/'Drive Train'!$F$35</f>
        <v>0.57999999999999996</v>
      </c>
      <c r="CG197" s="36">
        <f>CN197*12*60/(PI() * 'Drive Train'!$F$15)/CF$2*CF197</f>
        <v>-133638.65479839311</v>
      </c>
      <c r="CH197" s="2">
        <f>('DEPRECATED - DT-Prelim Calcs'!$C$6*CF197-CG197)/('DEPRECATED - DT-Prelim Calcs'!$C$6*CF197)*'DEPRECATED - DT-Prelim Calcs'!$C$7*CF197</f>
        <v>100.95927382515104</v>
      </c>
      <c r="CI197" s="43">
        <f>CH197/'DEPRECATED - DT-Prelim Calcs'!$C$7*('DEPRECATED - DT-Prelim Calcs'!$C$8-'DEPRECATED - DT-Prelim Calcs'!$C$9)+'DEPRECATED - DT-Prelim Calcs'!$C$9</f>
        <v>5501.5201412209153</v>
      </c>
      <c r="CJ197" s="43">
        <f t="shared" ref="CJ197:CJ204" si="277">MIN(CI197,CH$2)</f>
        <v>93</v>
      </c>
      <c r="CK197" s="2">
        <f t="shared" si="218"/>
        <v>1.2396743342100003</v>
      </c>
      <c r="CL197" s="43">
        <f>CK197*'DEPRECATED - DT-Prelim Calcs'!$C$21/CF$2/'DEPRECATED - DT-Prelim Calcs'!$C$19/'DEPRECATED - DT-Prelim Calcs'!$C$18*3.39*'DEPRECATED - DT-Prelim Calcs'!$C$20</f>
        <v>29.053734754561205</v>
      </c>
      <c r="CM197" s="36">
        <f t="shared" si="219"/>
        <v>0</v>
      </c>
      <c r="CN197" s="43">
        <f>CL196*'DEPRECATED - DT-Prelim Calcs'!$C$11+CN196</f>
        <v>-574.49126457341845</v>
      </c>
      <c r="CO197" s="43">
        <f>CO196+0.5*CL197*'DEPRECATED - DT-Prelim Calcs'!$C$11^2+CN197*'DEPRECATED - DT-Prelim Calcs'!$C$11</f>
        <v>-467972.03031952033</v>
      </c>
      <c r="CP197" s="43">
        <f>MIN('Drive Train'!$F$35-CJ196*'DEPRECATED - DT-Prelim Calcs'!$C$21*'Drive Train'!$F$39,CP196+CJ$2)</f>
        <v>7.1920000000000002</v>
      </c>
      <c r="CQ197" s="43">
        <f>'Drive Train'!$F$35-CJ197*'DEPRECATED - DT-Prelim Calcs'!$C$21*'Drive Train'!$F$39</f>
        <v>7.1920000000000002</v>
      </c>
      <c r="CR197" s="1">
        <f>IF(CO197&gt;='Drive Train'!$F$29,1,0)</f>
        <v>0</v>
      </c>
      <c r="CS197" s="43">
        <f t="shared" si="220"/>
        <v>103.33333333333333</v>
      </c>
      <c r="CT197" s="49">
        <f>CT196+'DEPRECATED - DT-Prelim Calcs'!$C$11</f>
        <v>772</v>
      </c>
      <c r="CU197" s="2">
        <f>DE197/'Drive Train'!$F$35</f>
        <v>0.57999999999999996</v>
      </c>
      <c r="CV197" s="36">
        <f>DC197*12*60/(PI() * 'Drive Train'!$F$15)/CU$2*CU197</f>
        <v>-386374.91092430108</v>
      </c>
      <c r="CW197" s="2">
        <f>('DEPRECATED - DT-Prelim Calcs'!$C$6*CU197-CV197)/('DEPRECATED - DT-Prelim Calcs'!$C$6*CU197)*'DEPRECATED - DT-Prelim Calcs'!$C$7*CU197</f>
        <v>286.7481517609674</v>
      </c>
      <c r="CX197" s="43">
        <f>CW197/'DEPRECATED - DT-Prelim Calcs'!$C$7*('DEPRECATED - DT-Prelim Calcs'!$C$8-'DEPRECATED - DT-Prelim Calcs'!$C$9)+'DEPRECATED - DT-Prelim Calcs'!$C$9</f>
        <v>15622.854536231805</v>
      </c>
      <c r="CY197" s="43">
        <f t="shared" ref="CY197:CY204" si="278">MIN(CX197,CW$2)</f>
        <v>93</v>
      </c>
      <c r="CZ197" s="2">
        <f t="shared" si="221"/>
        <v>1.0413264407364002</v>
      </c>
      <c r="DA197" s="43">
        <f>CZ197*'DEPRECATED - DT-Prelim Calcs'!$C$21/CU$2/'DEPRECATED - DT-Prelim Calcs'!$C$19/'DEPRECATED - DT-Prelim Calcs'!$C$18*3.39*'DEPRECATED - DT-Prelim Calcs'!$C$20</f>
        <v>29.053734754561201</v>
      </c>
      <c r="DB197" s="36">
        <f t="shared" si="222"/>
        <v>0</v>
      </c>
      <c r="DC197" s="43">
        <f>DA196*'DEPRECATED - DT-Prelim Calcs'!$C$11+DC196</f>
        <v>-1395.2098640128679</v>
      </c>
      <c r="DD197" s="43">
        <f>DD196+0.5*DA197*'DEPRECATED - DT-Prelim Calcs'!$C$11^2+DC197*'DEPRECATED - DT-Prelim Calcs'!$C$11</f>
        <v>-798723.10624813731</v>
      </c>
      <c r="DE197" s="43">
        <f>MIN('Drive Train'!$F$35-CY196*'DEPRECATED - DT-Prelim Calcs'!$C$21*'Drive Train'!$F$39,DE196+CY$2)</f>
        <v>7.1920000000000002</v>
      </c>
      <c r="DF197" s="43">
        <f>'Drive Train'!$F$35-CY197*'DEPRECATED - DT-Prelim Calcs'!$C$21*'Drive Train'!$F$39</f>
        <v>7.1920000000000002</v>
      </c>
      <c r="DG197" s="1">
        <f>IF(DD197&gt;='Drive Train'!$F$29,1,0)</f>
        <v>0</v>
      </c>
      <c r="DH197" s="43">
        <f t="shared" si="223"/>
        <v>103.33333333333333</v>
      </c>
      <c r="DI197" s="49">
        <f>DI196+'DEPRECATED - DT-Prelim Calcs'!$C$11</f>
        <v>772</v>
      </c>
      <c r="DJ197" s="2">
        <f>DT197/'Drive Train'!$F$35</f>
        <v>0.57999999999999996</v>
      </c>
      <c r="DK197" s="36">
        <f>DR197*12*60/(PI() * 'Drive Train'!$F$15)/DJ$2*DJ197</f>
        <v>-231404.75254713293</v>
      </c>
      <c r="DL197" s="2">
        <f>('DEPRECATED - DT-Prelim Calcs'!$C$6*DJ197-DK197)/('DEPRECATED - DT-Prelim Calcs'!$C$6*DJ197)*'DEPRECATED - DT-Prelim Calcs'!$C$7*DJ197</f>
        <v>172.82808235831558</v>
      </c>
      <c r="DM197" s="43">
        <f>DL197/'DEPRECATED - DT-Prelim Calcs'!$C$7*('DEPRECATED - DT-Prelim Calcs'!$C$8-'DEPRECATED - DT-Prelim Calcs'!$C$9)+'DEPRECATED - DT-Prelim Calcs'!$C$9</f>
        <v>9416.7612031022672</v>
      </c>
      <c r="DN197" s="43">
        <f t="shared" ref="DN197:DN204" si="279">MIN(DM197,DL$2)</f>
        <v>93</v>
      </c>
      <c r="DO197" s="2">
        <f t="shared" si="224"/>
        <v>0.89769520753137932</v>
      </c>
      <c r="DP197" s="43">
        <f>DO197*'DEPRECATED - DT-Prelim Calcs'!$C$21/DJ$2/'DEPRECATED - DT-Prelim Calcs'!$C$19/'DEPRECATED - DT-Prelim Calcs'!$C$18*3.39*'DEPRECATED - DT-Prelim Calcs'!$C$20</f>
        <v>29.053734754561201</v>
      </c>
      <c r="DQ197" s="36">
        <f t="shared" si="225"/>
        <v>0</v>
      </c>
      <c r="DR197" s="43">
        <f>DP196*'DEPRECATED - DT-Prelim Calcs'!$C$11+DR196</f>
        <v>-720.3522300909998</v>
      </c>
      <c r="DS197" s="43">
        <f>DS196+0.5*DP197*'DEPRECATED - DT-Prelim Calcs'!$C$11^2+DR197*'DEPRECATED - DT-Prelim Calcs'!$C$11</f>
        <v>-1241074.0860116994</v>
      </c>
      <c r="DT197" s="43">
        <f>MIN('Drive Train'!$F$35-DN196*'DEPRECATED - DT-Prelim Calcs'!$C$21*'Drive Train'!$F$39,DT196+DN$2)</f>
        <v>7.1920000000000002</v>
      </c>
      <c r="DU197" s="43">
        <f>'Drive Train'!$F$35-DN197*'DEPRECATED - DT-Prelim Calcs'!$C$21*'Drive Train'!$F$39</f>
        <v>7.1920000000000002</v>
      </c>
      <c r="DV197" s="1">
        <f>IF(DS197&gt;='Drive Train'!$F$29,1,0)</f>
        <v>0</v>
      </c>
      <c r="DW197" s="43">
        <f t="shared" si="226"/>
        <v>103.33333333333333</v>
      </c>
      <c r="DX197" s="49">
        <f>DX196+'DEPRECATED - DT-Prelim Calcs'!$C$11</f>
        <v>772</v>
      </c>
      <c r="DY197" s="2">
        <f>EI197/'Drive Train'!$F$35</f>
        <v>0.57999999999999996</v>
      </c>
      <c r="DZ197" s="36">
        <f>EG197*12*60/(PI() * 'Drive Train'!$F$15)/DY$2*DY197</f>
        <v>-465138.85489011987</v>
      </c>
      <c r="EA197" s="2">
        <f>('DEPRECATED - DT-Prelim Calcs'!$C$6*DY197-DZ197)/('DEPRECATED - DT-Prelim Calcs'!$C$6*DY197)*'DEPRECATED - DT-Prelim Calcs'!$C$7*DY197</f>
        <v>344.64829238787814</v>
      </c>
      <c r="EB197" s="43">
        <f>EA197/'DEPRECATED - DT-Prelim Calcs'!$C$7*('DEPRECATED - DT-Prelim Calcs'!$C$8-'DEPRECATED - DT-Prelim Calcs'!$C$9)+'DEPRECATED - DT-Prelim Calcs'!$C$9</f>
        <v>18777.115928593361</v>
      </c>
      <c r="EC197" s="43">
        <f t="shared" ref="EC197:EC204" si="280">MIN(EB197,EA$2)</f>
        <v>93</v>
      </c>
      <c r="ED197" s="2">
        <f t="shared" si="227"/>
        <v>0.78888366722454539</v>
      </c>
      <c r="EE197" s="43">
        <f>ED197*'DEPRECATED - DT-Prelim Calcs'!$C$21/DY$2/'DEPRECATED - DT-Prelim Calcs'!$C$19/'DEPRECATED - DT-Prelim Calcs'!$C$18*3.39*'DEPRECATED - DT-Prelim Calcs'!$C$20</f>
        <v>29.053734754561201</v>
      </c>
      <c r="EF197" s="36">
        <f t="shared" si="228"/>
        <v>0</v>
      </c>
      <c r="EG197" s="43">
        <f>EE196*'DEPRECATED - DT-Prelim Calcs'!$C$11+EG196</f>
        <v>-1272.4458458916488</v>
      </c>
      <c r="EH197" s="43">
        <f>EH196+0.5*EE197*'DEPRECATED - DT-Prelim Calcs'!$C$11^2+EG197*'DEPRECATED - DT-Prelim Calcs'!$C$11</f>
        <v>-1327181.5412335624</v>
      </c>
      <c r="EI197" s="43">
        <f>MIN('Drive Train'!$F$35-EC196*'DEPRECATED - DT-Prelim Calcs'!$C$21*'Drive Train'!$F$39,EI196+EC$2)</f>
        <v>7.1920000000000002</v>
      </c>
      <c r="EJ197" s="43">
        <f>'Drive Train'!$F$35-EC197*'DEPRECATED - DT-Prelim Calcs'!$C$21*'Drive Train'!$F$39</f>
        <v>7.1920000000000002</v>
      </c>
      <c r="EK197" s="1">
        <f>IF(EH197&gt;='Drive Train'!$F$29,1,0)</f>
        <v>0</v>
      </c>
      <c r="EL197" s="43">
        <f t="shared" si="229"/>
        <v>103.33333333333333</v>
      </c>
      <c r="EM197" s="49">
        <f>EM196+'DEPRECATED - DT-Prelim Calcs'!$C$11</f>
        <v>772</v>
      </c>
      <c r="EN197" s="2">
        <f>EX197/'Drive Train'!$F$35</f>
        <v>0.57999999999999996</v>
      </c>
      <c r="EO197" s="36">
        <f>EV197*12*60/(PI() * 'Drive Train'!$F$15)/EN$2*EN197</f>
        <v>-227192.30294696146</v>
      </c>
      <c r="EP197" s="2">
        <f>('DEPRECATED - DT-Prelim Calcs'!$C$6*EN197-EO197)/('DEPRECATED - DT-Prelim Calcs'!$C$6*EN197)*'DEPRECATED - DT-Prelim Calcs'!$C$7*EN197</f>
        <v>169.73146972119895</v>
      </c>
      <c r="EQ197" s="43">
        <f>EP197/'DEPRECATED - DT-Prelim Calcs'!$C$7*('DEPRECATED - DT-Prelim Calcs'!$C$8-'DEPRECATED - DT-Prelim Calcs'!$C$9)+'DEPRECATED - DT-Prelim Calcs'!$C$9</f>
        <v>9248.0651415280008</v>
      </c>
      <c r="ER197" s="43">
        <f t="shared" ref="ER197:ER204" si="281">MIN(EQ197,EP$2)</f>
        <v>93</v>
      </c>
      <c r="ES197" s="2">
        <f t="shared" si="230"/>
        <v>0.7035989464435134</v>
      </c>
      <c r="ET197" s="43">
        <f>ES197*'DEPRECATED - DT-Prelim Calcs'!$C$21/EN$2/'DEPRECATED - DT-Prelim Calcs'!$C$19/'DEPRECATED - DT-Prelim Calcs'!$C$18*3.39*'DEPRECATED - DT-Prelim Calcs'!$C$20</f>
        <v>29.053734754561201</v>
      </c>
      <c r="EU197" s="36">
        <f t="shared" si="231"/>
        <v>0</v>
      </c>
      <c r="EV197" s="43">
        <f>ET196*'DEPRECATED - DT-Prelim Calcs'!$C$11+EV196</f>
        <v>-554.32251467095432</v>
      </c>
      <c r="EW197" s="43">
        <f>EW196+0.5*ET197*'DEPRECATED - DT-Prelim Calcs'!$C$11^2+EV197*'DEPRECATED - DT-Prelim Calcs'!$C$11</f>
        <v>-2181001.2027222048</v>
      </c>
      <c r="EX197" s="43">
        <f>MIN('Drive Train'!$F$35-ER196*'DEPRECATED - DT-Prelim Calcs'!$C$21*'Drive Train'!$F$39,EX196+ER$2)</f>
        <v>7.1920000000000002</v>
      </c>
      <c r="EY197" s="43">
        <f>'Drive Train'!$F$35-ER197*'DEPRECATED - DT-Prelim Calcs'!$C$21*'Drive Train'!$F$39</f>
        <v>7.1920000000000002</v>
      </c>
      <c r="EZ197" s="1">
        <f>IF(EW197&gt;='Drive Train'!$F$29,1,0)</f>
        <v>0</v>
      </c>
      <c r="FA197" s="43">
        <f t="shared" si="232"/>
        <v>103.33333333333333</v>
      </c>
      <c r="FB197" s="49">
        <f>FB196+'DEPRECATED - DT-Prelim Calcs'!$C$11</f>
        <v>772</v>
      </c>
      <c r="FC197" s="2">
        <f>FM197/'Drive Train'!$F$35</f>
        <v>0.57999999999999996</v>
      </c>
      <c r="FD197" s="36">
        <f>FK197*12*60/(PI() * 'Drive Train'!$F$15)/FC$2*FC197</f>
        <v>-600042.26588106679</v>
      </c>
      <c r="FE197" s="2">
        <f>('DEPRECATED - DT-Prelim Calcs'!$C$6*FC197-FD197)/('DEPRECATED - DT-Prelim Calcs'!$C$6*FC197)*'DEPRECATED - DT-Prelim Calcs'!$C$7*FC197</f>
        <v>443.8171007809097</v>
      </c>
      <c r="FF197" s="43">
        <f>FE197/'DEPRECATED - DT-Prelim Calcs'!$C$7*('DEPRECATED - DT-Prelim Calcs'!$C$8-'DEPRECATED - DT-Prelim Calcs'!$C$9)+'DEPRECATED - DT-Prelim Calcs'!$C$9</f>
        <v>24179.595788810751</v>
      </c>
      <c r="FG197" s="43">
        <f t="shared" ref="FG197:FG204" si="282">MIN(FF197,FE$2)</f>
        <v>93</v>
      </c>
      <c r="FH197" s="2">
        <f t="shared" si="233"/>
        <v>0.63495514679048781</v>
      </c>
      <c r="FI197" s="43">
        <f>FH197*'DEPRECATED - DT-Prelim Calcs'!$C$21/FC$2/'DEPRECATED - DT-Prelim Calcs'!$C$19/'DEPRECATED - DT-Prelim Calcs'!$C$18*3.39*'DEPRECATED - DT-Prelim Calcs'!$C$20</f>
        <v>29.053734754561205</v>
      </c>
      <c r="FJ197" s="36">
        <f t="shared" si="234"/>
        <v>0</v>
      </c>
      <c r="FK197" s="43">
        <f>FI196*'DEPRECATED - DT-Prelim Calcs'!$C$11+FK196</f>
        <v>-1321.2001502210069</v>
      </c>
      <c r="FL197" s="43">
        <f>FL196+0.5*FI197*'DEPRECATED - DT-Prelim Calcs'!$C$11^2+FK197*'DEPRECATED - DT-Prelim Calcs'!$C$11</f>
        <v>-2735688.3072590875</v>
      </c>
      <c r="FM197" s="43">
        <f>MIN('Drive Train'!$F$35-FG196*'DEPRECATED - DT-Prelim Calcs'!$C$21*'Drive Train'!$F$39,FM196+FG$2)</f>
        <v>7.1920000000000002</v>
      </c>
      <c r="FN197" s="43">
        <f>'Drive Train'!$F$35-FG197*'DEPRECATED - DT-Prelim Calcs'!$C$21*'Drive Train'!$F$39</f>
        <v>7.1920000000000002</v>
      </c>
      <c r="FO197" s="1">
        <f>IF(FL197&gt;='Drive Train'!$F$29,1,0)</f>
        <v>0</v>
      </c>
      <c r="FP197" s="43">
        <f t="shared" si="235"/>
        <v>103.33333333333333</v>
      </c>
      <c r="FQ197" s="49">
        <f>FQ196+'DEPRECATED - DT-Prelim Calcs'!$C$11</f>
        <v>772</v>
      </c>
      <c r="FR197" s="2">
        <f>GB197/'Drive Train'!$F$35</f>
        <v>0.57999999999999996</v>
      </c>
      <c r="FS197" s="36">
        <f>FZ197*12*60/(PI() * 'Drive Train'!$F$15)/FR$2*FR197</f>
        <v>-4370353.2869387968</v>
      </c>
      <c r="FT197" s="2">
        <f>('DEPRECATED - DT-Prelim Calcs'!$C$6*FR197-FS197)/('DEPRECATED - DT-Prelim Calcs'!$C$6*FR197)*'DEPRECATED - DT-Prelim Calcs'!$C$7*FR197</f>
        <v>3215.4093717465457</v>
      </c>
      <c r="FU197" s="43">
        <f>FT197/'DEPRECATED - DT-Prelim Calcs'!$C$7*('DEPRECATED - DT-Prelim Calcs'!$C$8-'DEPRECATED - DT-Prelim Calcs'!$C$9)+'DEPRECATED - DT-Prelim Calcs'!$C$9</f>
        <v>175169.32398320735</v>
      </c>
      <c r="FV197" s="43">
        <f t="shared" ref="FV197:FV204" si="283">MIN(FU197,FT$2)</f>
        <v>93</v>
      </c>
      <c r="FW197" s="2">
        <f t="shared" si="236"/>
        <v>0.57851468929799987</v>
      </c>
      <c r="FX197" s="43">
        <f>FW197*'DEPRECATED - DT-Prelim Calcs'!$C$21/FR$2/'DEPRECATED - DT-Prelim Calcs'!$C$19/'DEPRECATED - DT-Prelim Calcs'!$C$18*3.39*'DEPRECATED - DT-Prelim Calcs'!$C$20</f>
        <v>29.053734754561201</v>
      </c>
      <c r="FY197" s="36">
        <f t="shared" si="237"/>
        <v>0</v>
      </c>
      <c r="FZ197" s="43">
        <f>FX196*'DEPRECATED - DT-Prelim Calcs'!$C$11+FZ196</f>
        <v>-8767.477509475686</v>
      </c>
      <c r="GA197" s="43">
        <f>GA196+0.5*FX197*'DEPRECATED - DT-Prelim Calcs'!$C$11^2+FZ197*'DEPRECATED - DT-Prelim Calcs'!$C$11</f>
        <v>-2970163.2769713812</v>
      </c>
      <c r="GB197" s="43">
        <f>MIN('Drive Train'!$F$35-FV196*'DEPRECATED - DT-Prelim Calcs'!$C$21*'Drive Train'!$F$39,GB196+FV$2)</f>
        <v>7.1920000000000002</v>
      </c>
      <c r="GC197" s="43">
        <f>'Drive Train'!$F$35-FV197*'DEPRECATED - DT-Prelim Calcs'!$C$21*'Drive Train'!$F$39</f>
        <v>7.1920000000000002</v>
      </c>
      <c r="GD197" s="1">
        <f>IF(GA197&gt;='Drive Train'!$F$29,1,0)</f>
        <v>0</v>
      </c>
      <c r="GE197" s="43">
        <f t="shared" si="238"/>
        <v>103.33333333333333</v>
      </c>
      <c r="GF197" s="49">
        <f>GF196+'DEPRECATED - DT-Prelim Calcs'!$C$11</f>
        <v>772</v>
      </c>
      <c r="GG197" s="2">
        <f>GQ197/'Drive Train'!$F$35</f>
        <v>0.86451612903225805</v>
      </c>
      <c r="GH197" s="36">
        <f>GO197*12*60/(PI() * 'Drive Train'!$F$15)/GG$2*GG197</f>
        <v>7741.3418907567457</v>
      </c>
      <c r="GI197" s="2">
        <f>('DEPRECATED - DT-Prelim Calcs'!$C$6*GG197-GH197)/('DEPRECATED - DT-Prelim Calcs'!$C$6*GG197)*'DEPRECATED - DT-Prelim Calcs'!$C$7*GG197</f>
        <v>-1.6361550080752514</v>
      </c>
      <c r="GJ197" s="43">
        <f>GI197/'DEPRECATED - DT-Prelim Calcs'!$C$7*('DEPRECATED - DT-Prelim Calcs'!$C$8-'DEPRECATED - DT-Prelim Calcs'!$C$9)+'DEPRECATED - DT-Prelim Calcs'!$C$9</f>
        <v>-87.633817604099505</v>
      </c>
      <c r="GK197" s="43">
        <f t="shared" si="239"/>
        <v>-87.633817604099505</v>
      </c>
      <c r="GL197" s="2">
        <f t="shared" si="240"/>
        <v>-2.3356362150213212</v>
      </c>
      <c r="GM197" s="43">
        <f>GL197*'DEPRECATED - DT-Prelim Calcs'!$C$21/GG$2/'DEPRECATED - DT-Prelim Calcs'!$C$19/'DEPRECATED - DT-Prelim Calcs'!$C$18*3.39*'DEPRECATED - DT-Prelim Calcs'!$C$20</f>
        <v>-46.919434427305795</v>
      </c>
      <c r="GN197" s="36">
        <f t="shared" si="241"/>
        <v>1</v>
      </c>
      <c r="GO197" s="43">
        <f>GM196*'DEPRECATED - DT-Prelim Calcs'!$C$11+GO196</f>
        <v>26.047693034852735</v>
      </c>
      <c r="GP197" s="43">
        <f>GP196+0.5*GM197*'DEPRECATED - DT-Prelim Calcs'!$C$11^2+GO197*'DEPRECATED - DT-Prelim Calcs'!$C$11</f>
        <v>-261986.12544500074</v>
      </c>
      <c r="GQ197" s="43">
        <f>MIN('Drive Train'!$F$35-GK196*'DEPRECATED - DT-Prelim Calcs'!$C$21*'Drive Train'!$F$39,GQ196+GK$2)</f>
        <v>10.72</v>
      </c>
      <c r="GR197" s="43">
        <f>'Drive Train'!$F$35-GK197*'DEPRECATED - DT-Prelim Calcs'!$C$21*'Drive Train'!$F$39</f>
        <v>17.307493785829571</v>
      </c>
      <c r="GS197" s="1">
        <f>IF(GP197&gt;='Drive Train'!$F$29,1,0)</f>
        <v>0</v>
      </c>
      <c r="GT197" s="43">
        <f t="shared" si="242"/>
        <v>-97.370908448999444</v>
      </c>
      <c r="GU197" s="49">
        <f>GU196+'DEPRECATED - DT-Prelim Calcs'!$C$11</f>
        <v>772</v>
      </c>
      <c r="GV197" s="2">
        <f>HF197/'Drive Train'!$F$35</f>
        <v>0.84946236559139798</v>
      </c>
      <c r="GW197" s="36">
        <f>HD197*12*60/(PI() * 'Drive Train'!$F$15)/GV$2*GV197</f>
        <v>21733.709231245186</v>
      </c>
      <c r="GX197" s="2">
        <f>('DEPRECATED - DT-Prelim Calcs'!$C$6*GV197-GW197)/('DEPRECATED - DT-Prelim Calcs'!$C$6*GV197)*'DEPRECATED - DT-Prelim Calcs'!$C$7*GV197</f>
        <v>-11.992682366589497</v>
      </c>
      <c r="GY197" s="43">
        <f>GX197/'DEPRECATED - DT-Prelim Calcs'!$C$7*('DEPRECATED - DT-Prelim Calcs'!$C$8-'DEPRECATED - DT-Prelim Calcs'!$C$9)+'DEPRECATED - DT-Prelim Calcs'!$C$9</f>
        <v>-651.83269609032322</v>
      </c>
      <c r="GZ197" s="43">
        <f t="shared" ref="GZ197:GZ204" si="284">MIN(GY197,GX$2)</f>
        <v>-651.83269609032322</v>
      </c>
      <c r="HA197" s="2">
        <f t="shared" si="243"/>
        <v>-13.991267315553948</v>
      </c>
      <c r="HB197" s="43">
        <f>HA197*'DEPRECATED - DT-Prelim Calcs'!$C$21/GV$2/'DEPRECATED - DT-Prelim Calcs'!$C$19/'DEPRECATED - DT-Prelim Calcs'!$C$18*3.39*'DEPRECATED - DT-Prelim Calcs'!$C$20</f>
        <v>-281.06361133856944</v>
      </c>
      <c r="HC197" s="36">
        <f t="shared" si="244"/>
        <v>1</v>
      </c>
      <c r="HD197" s="43">
        <f>HB196*'DEPRECATED - DT-Prelim Calcs'!$C$11+HD196</f>
        <v>74.42448308509961</v>
      </c>
      <c r="HE197" s="43">
        <f>HE196+0.5*HB197*'DEPRECATED - DT-Prelim Calcs'!$C$11^2+HD197*'DEPRECATED - DT-Prelim Calcs'!$C$11</f>
        <v>-263594.24087120529</v>
      </c>
      <c r="HF197" s="43">
        <f>MIN('Drive Train'!$F$35-GZ196*'DEPRECATED - DT-Prelim Calcs'!$C$21*'Drive Train'!$F$39,HF196+GZ$2)</f>
        <v>10.533333333333335</v>
      </c>
      <c r="HG197" s="43">
        <f>'Drive Train'!$F$35-GZ197*'DEPRECATED - DT-Prelim Calcs'!$C$21*'Drive Train'!$F$39</f>
        <v>48.902630981058103</v>
      </c>
      <c r="HH197" s="1">
        <f>IF(HE197&gt;='Drive Train'!$F$29,1,0)</f>
        <v>0</v>
      </c>
      <c r="HI197" s="43">
        <f t="shared" si="245"/>
        <v>-724.25855121147038</v>
      </c>
      <c r="HJ197" s="49">
        <f>HJ196+'DEPRECATED - DT-Prelim Calcs'!$C$11</f>
        <v>772</v>
      </c>
      <c r="HK197" s="2">
        <f>HU197/'Drive Train'!$F$35</f>
        <v>0.83440860215053769</v>
      </c>
      <c r="HL197" s="36">
        <f>HS197*12*60/(PI() * 'Drive Train'!$F$15)/HK$2*HK197</f>
        <v>-34202.59593564408</v>
      </c>
      <c r="HM197" s="2">
        <f>('DEPRECATED - DT-Prelim Calcs'!$C$6*HK197-HL197)/('DEPRECATED - DT-Prelim Calcs'!$C$6*HK197)*'DEPRECATED - DT-Prelim Calcs'!$C$7*HK197</f>
        <v>29.056036992702122</v>
      </c>
      <c r="HN197" s="43">
        <f>HM197/'DEPRECATED - DT-Prelim Calcs'!$C$7*('DEPRECATED - DT-Prelim Calcs'!$C$8-'DEPRECATED - DT-Prelim Calcs'!$C$9)+'DEPRECATED - DT-Prelim Calcs'!$C$9</f>
        <v>1584.4035078113841</v>
      </c>
      <c r="HO197" s="43">
        <f t="shared" ref="HO197:HO204" si="285">MIN(HN197,HM$2)</f>
        <v>36.66666666666665</v>
      </c>
      <c r="HP197" s="2">
        <f t="shared" si="246"/>
        <v>1.4462867232450001</v>
      </c>
      <c r="HQ197" s="43">
        <f>HP197*'DEPRECATED - DT-Prelim Calcs'!$C$21/HK$2/'DEPRECATED - DT-Prelim Calcs'!$C$19/'DEPRECATED - DT-Prelim Calcs'!$C$18*3.39*'DEPRECATED - DT-Prelim Calcs'!$C$20</f>
        <v>29.053734754561201</v>
      </c>
      <c r="HR197" s="36">
        <f t="shared" si="247"/>
        <v>0</v>
      </c>
      <c r="HS197" s="43">
        <f>HQ196*'DEPRECATED - DT-Prelim Calcs'!$C$11+HS196</f>
        <v>-119.23572980665473</v>
      </c>
      <c r="HT197" s="43">
        <f>HT196+0.5*HQ197*'DEPRECATED - DT-Prelim Calcs'!$C$11^2+HS197*'DEPRECATED - DT-Prelim Calcs'!$C$11</f>
        <v>-279273.19887138763</v>
      </c>
      <c r="HU197" s="43">
        <f>MIN('Drive Train'!$F$35-HO196*'DEPRECATED - DT-Prelim Calcs'!$C$21*'Drive Train'!$F$39,HU196+HO$2)</f>
        <v>10.346666666666668</v>
      </c>
      <c r="HV197" s="43">
        <f>'Drive Train'!$F$35-HO197*'DEPRECATED - DT-Prelim Calcs'!$C$21*'Drive Train'!$F$39</f>
        <v>10.346666666666668</v>
      </c>
      <c r="HW197" s="1">
        <f>IF(HT197&gt;='Drive Train'!$F$29,1,0)</f>
        <v>0</v>
      </c>
      <c r="HX197" s="43">
        <f t="shared" si="248"/>
        <v>40.740740740740726</v>
      </c>
      <c r="HY197" s="49">
        <f>HY196+'DEPRECATED - DT-Prelim Calcs'!$C$11</f>
        <v>772</v>
      </c>
      <c r="HZ197" s="2">
        <f>IJ197/'Drive Train'!$F$35</f>
        <v>0.8193548387096774</v>
      </c>
      <c r="IA197" s="36">
        <f>IH197*12*60/(PI() * 'Drive Train'!$F$15)/HZ$2*HZ197</f>
        <v>-32619.531800764958</v>
      </c>
      <c r="IB197" s="2">
        <f>('DEPRECATED - DT-Prelim Calcs'!$C$6*HZ197-IA197)/('DEPRECATED - DT-Prelim Calcs'!$C$6*HZ197)*'DEPRECATED - DT-Prelim Calcs'!$C$7*HZ197</f>
        <v>27.821709012606014</v>
      </c>
      <c r="IC197" s="43">
        <f>IB197/'DEPRECATED - DT-Prelim Calcs'!$C$7*('DEPRECATED - DT-Prelim Calcs'!$C$8-'DEPRECATED - DT-Prelim Calcs'!$C$9)+'DEPRECATED - DT-Prelim Calcs'!$C$9</f>
        <v>1517.1602671046558</v>
      </c>
      <c r="ID197" s="43">
        <f t="shared" ref="ID197:ID204" si="286">MIN(IC197,IB$2)</f>
        <v>39.999999999999986</v>
      </c>
      <c r="IE197" s="2">
        <f t="shared" si="249"/>
        <v>1.4462867232450001</v>
      </c>
      <c r="IF197" s="43">
        <f>IE197*'DEPRECATED - DT-Prelim Calcs'!$C$21/HZ$2/'DEPRECATED - DT-Prelim Calcs'!$C$19/'DEPRECATED - DT-Prelim Calcs'!$C$18*3.39*'DEPRECATED - DT-Prelim Calcs'!$C$20</f>
        <v>29.053734754561201</v>
      </c>
      <c r="IG197" s="36">
        <f t="shared" si="250"/>
        <v>0</v>
      </c>
      <c r="IH197" s="43">
        <f>IF196*'DEPRECATED - DT-Prelim Calcs'!$C$11+IH196</f>
        <v>-115.80620171819324</v>
      </c>
      <c r="II197" s="43">
        <f>II196+0.5*IF197*'DEPRECATED - DT-Prelim Calcs'!$C$11^2+IH197*'DEPRECATED - DT-Prelim Calcs'!$C$11</f>
        <v>-256502.67932404057</v>
      </c>
      <c r="IJ197" s="43">
        <f>MIN('Drive Train'!$F$35-ID196*'DEPRECATED - DT-Prelim Calcs'!$C$21*'Drive Train'!$F$39,IJ196+ID$2)</f>
        <v>10.16</v>
      </c>
      <c r="IK197" s="43">
        <f>'Drive Train'!$F$35-ID197*'DEPRECATED - DT-Prelim Calcs'!$C$21*'Drive Train'!$F$39</f>
        <v>10.16</v>
      </c>
      <c r="IL197" s="1">
        <f>IF(II197&gt;='Drive Train'!$F$29,1,0)</f>
        <v>0</v>
      </c>
      <c r="IM197" s="43">
        <f t="shared" si="251"/>
        <v>44.444444444444429</v>
      </c>
      <c r="IN197" s="49">
        <f>IN196+'DEPRECATED - DT-Prelim Calcs'!$C$11</f>
        <v>772</v>
      </c>
      <c r="IO197" s="2">
        <f>IY197/'Drive Train'!$F$35</f>
        <v>0.80430107526881722</v>
      </c>
      <c r="IP197" s="36">
        <f>IW197*12*60/(PI() * 'Drive Train'!$F$15)/IO$2*IO197</f>
        <v>-320120.20854125824</v>
      </c>
      <c r="IQ197" s="2">
        <f>('DEPRECATED - DT-Prelim Calcs'!$C$6*IO197-IP197)/('DEPRECATED - DT-Prelim Calcs'!$C$6*IO197)*'DEPRECATED - DT-Prelim Calcs'!$C$7*IO197</f>
        <v>239.09564822772879</v>
      </c>
      <c r="IR197" s="43">
        <f>IQ197/'DEPRECATED - DT-Prelim Calcs'!$C$7*('DEPRECATED - DT-Prelim Calcs'!$C$8-'DEPRECATED - DT-Prelim Calcs'!$C$9)+'DEPRECATED - DT-Prelim Calcs'!$C$9</f>
        <v>13026.859940764329</v>
      </c>
      <c r="IS197" s="43">
        <f t="shared" ref="IS197:IS204" si="287">MIN(IR197,IQ$2)</f>
        <v>43.333333333333321</v>
      </c>
      <c r="IT197" s="2">
        <f t="shared" si="252"/>
        <v>1.4462867232450001</v>
      </c>
      <c r="IU197" s="43">
        <f>IT197*'DEPRECATED - DT-Prelim Calcs'!$C$21/IO$2/'DEPRECATED - DT-Prelim Calcs'!$C$19/'DEPRECATED - DT-Prelim Calcs'!$C$18*3.39*'DEPRECATED - DT-Prelim Calcs'!$C$20</f>
        <v>29.053734754561201</v>
      </c>
      <c r="IV197" s="36">
        <f t="shared" si="253"/>
        <v>0</v>
      </c>
      <c r="IW197" s="43">
        <f>IU196*'DEPRECATED - DT-Prelim Calcs'!$C$11+IW196</f>
        <v>-1157.7653801984677</v>
      </c>
      <c r="IX197" s="43">
        <f>IX196+0.5*IU197*'DEPRECATED - DT-Prelim Calcs'!$C$11^2+IW197*'DEPRECATED - DT-Prelim Calcs'!$C$11</f>
        <v>-335474.8467833082</v>
      </c>
      <c r="IY197" s="43">
        <f>MIN('Drive Train'!$F$35-IS196*'DEPRECATED - DT-Prelim Calcs'!$C$21*'Drive Train'!$F$39,IY196+IS$2)</f>
        <v>9.9733333333333345</v>
      </c>
      <c r="IZ197" s="43">
        <f>'Drive Train'!$F$35-IS197*'DEPRECATED - DT-Prelim Calcs'!$C$21*'Drive Train'!$F$39</f>
        <v>9.9733333333333345</v>
      </c>
      <c r="JA197" s="1">
        <f>IF(IX197&gt;='Drive Train'!$F$29,1,0)</f>
        <v>0</v>
      </c>
      <c r="JB197" s="43">
        <f t="shared" si="254"/>
        <v>48.148148148148138</v>
      </c>
      <c r="JC197" s="49">
        <f>JC196+'DEPRECATED - DT-Prelim Calcs'!$C$11</f>
        <v>772</v>
      </c>
      <c r="JD197" s="2">
        <f>JN197/'Drive Train'!$F$35</f>
        <v>0.78924731182795704</v>
      </c>
      <c r="JE197" s="36">
        <f>JL197*12*60/(PI() * 'Drive Train'!$F$15)/JD$2*JD197</f>
        <v>-25932.388940660432</v>
      </c>
      <c r="JF197" s="2">
        <f>('DEPRECATED - DT-Prelim Calcs'!$C$6*JD197-JE197)/('DEPRECATED - DT-Prelim Calcs'!$C$6*JD197)*'DEPRECATED - DT-Prelim Calcs'!$C$7*JD197</f>
        <v>22.764721010294032</v>
      </c>
      <c r="JG197" s="43">
        <f>JF197/'DEPRECATED - DT-Prelim Calcs'!$C$7*('DEPRECATED - DT-Prelim Calcs'!$C$8-'DEPRECATED - DT-Prelim Calcs'!$C$9)+'DEPRECATED - DT-Prelim Calcs'!$C$9</f>
        <v>1241.6676371279584</v>
      </c>
      <c r="JH197" s="43">
        <f t="shared" ref="JH197:JH204" si="288">MIN(JG197,JF$2)</f>
        <v>46.666666666666657</v>
      </c>
      <c r="JI197" s="2">
        <f t="shared" si="255"/>
        <v>1.4462867232450001</v>
      </c>
      <c r="JJ197" s="43">
        <f>JI197*'DEPRECATED - DT-Prelim Calcs'!$C$21/JD$2/'DEPRECATED - DT-Prelim Calcs'!$C$19/'DEPRECATED - DT-Prelim Calcs'!$C$18*3.39*'DEPRECATED - DT-Prelim Calcs'!$C$20</f>
        <v>29.053734754561201</v>
      </c>
      <c r="JK197" s="36">
        <f t="shared" si="256"/>
        <v>0</v>
      </c>
      <c r="JL197" s="43">
        <f>JJ196*'DEPRECATED - DT-Prelim Calcs'!$C$11+JL196</f>
        <v>-95.57747048767682</v>
      </c>
      <c r="JM197" s="43">
        <f>JM196+0.5*JJ197*'DEPRECATED - DT-Prelim Calcs'!$C$11^2+JL197*'DEPRECATED - DT-Prelim Calcs'!$C$11</f>
        <v>-281047.04172388231</v>
      </c>
      <c r="JN197" s="43">
        <f>MIN('Drive Train'!$F$35-JH196*'DEPRECATED - DT-Prelim Calcs'!$C$21*'Drive Train'!$F$39,JN196+JH$2)</f>
        <v>9.7866666666666671</v>
      </c>
      <c r="JO197" s="43">
        <f>'Drive Train'!$F$35-JH197*'DEPRECATED - DT-Prelim Calcs'!$C$21*'Drive Train'!$F$39</f>
        <v>9.7866666666666671</v>
      </c>
      <c r="JP197" s="1">
        <f>IF(JM197&gt;='Drive Train'!$F$29,1,0)</f>
        <v>0</v>
      </c>
      <c r="JQ197" s="43">
        <f>MIN(JG197,'DEPRECATED - DT-Prelim Calcs'!$C$10)*'DEPRECATED - DT-Prelim Calcs'!$C$11*1000/60/60</f>
        <v>103.33333333333333</v>
      </c>
      <c r="JR197" s="49">
        <f>JR196+'DEPRECATED - DT-Prelim Calcs'!$C$11</f>
        <v>772</v>
      </c>
      <c r="JS197" s="2">
        <f>KC197/'Drive Train'!$F$35</f>
        <v>4.543836733557379</v>
      </c>
      <c r="JT197" s="36">
        <f>KA197*12*60/(PI() * 'Drive Train'!$F$15)/JS$2*JS197</f>
        <v>-1978407.2200498614</v>
      </c>
      <c r="JU197" s="2">
        <f>('DEPRECATED - DT-Prelim Calcs'!$C$6*JS197-JT197)/('DEPRECATED - DT-Prelim Calcs'!$C$6*JS197)*'DEPRECATED - DT-Prelim Calcs'!$C$7*JS197</f>
        <v>1475.656967639922</v>
      </c>
      <c r="JV197" s="43">
        <f>JU197/'DEPRECATED - DT-Prelim Calcs'!$C$7*('DEPRECATED - DT-Prelim Calcs'!$C$8-'DEPRECATED - DT-Prelim Calcs'!$C$9)+'DEPRECATED - DT-Prelim Calcs'!$C$9</f>
        <v>80391.767640085294</v>
      </c>
      <c r="JW197" s="43">
        <f t="shared" ref="JW197:JW204" si="289">MIN(JV197,JU$2)</f>
        <v>49.999999999999993</v>
      </c>
      <c r="JX197" s="2">
        <f t="shared" si="257"/>
        <v>1.4462867232450001</v>
      </c>
      <c r="JY197" s="43">
        <f>JX197*'DEPRECATED - DT-Prelim Calcs'!$C$21/JS$2/'DEPRECATED - DT-Prelim Calcs'!$C$19/'DEPRECATED - DT-Prelim Calcs'!$C$18*3.39*'DEPRECATED - DT-Prelim Calcs'!$C$20</f>
        <v>29.053734754561201</v>
      </c>
      <c r="JZ197" s="36">
        <f t="shared" si="258"/>
        <v>0</v>
      </c>
      <c r="KA197" s="43">
        <f>JY196*'DEPRECATED - DT-Prelim Calcs'!$C$11+KA196</f>
        <v>-1266.5405163030093</v>
      </c>
      <c r="KB197" s="43">
        <f>KB196+0.5*JY197*'DEPRECATED - DT-Prelim Calcs'!$C$11^2+KA197*'DEPRECATED - DT-Prelim Calcs'!$C$11</f>
        <v>-315722.51791000122</v>
      </c>
      <c r="KC197" s="43">
        <f>MIN('Drive Train'!$F$35-JW196*'DEPRECATED - DT-Prelim Calcs'!$C$21*'Drive Train'!$F$39,KC196+JW$2)</f>
        <v>56.343575496111498</v>
      </c>
      <c r="KD197" s="43">
        <f>'Drive Train'!$F$35-JW197*'DEPRECATED - DT-Prelim Calcs'!$C$21*'Drive Train'!$F$39</f>
        <v>9.6000000000000014</v>
      </c>
      <c r="KE197" s="1">
        <f>IF(KB197&gt;='Drive Train'!$F$29,1,0)</f>
        <v>0</v>
      </c>
      <c r="KF197" s="43">
        <f>MIN(JV197,'DEPRECATED - DT-Prelim Calcs'!$C$10)*'DEPRECATED - DT-Prelim Calcs'!$C$11*1000/60/60</f>
        <v>103.33333333333333</v>
      </c>
      <c r="KG197" s="49">
        <f>KG196+'DEPRECATED - DT-Prelim Calcs'!$C$11</f>
        <v>772</v>
      </c>
      <c r="KH197" s="2">
        <f>KR197/'Drive Train'!$F$35</f>
        <v>0.75913978494623657</v>
      </c>
      <c r="KI197" s="36">
        <f>KP197*12*60/(PI() * 'Drive Train'!$F$15)/KH$2*KH197</f>
        <v>-93988.736498109705</v>
      </c>
      <c r="KJ197" s="2">
        <f>('DEPRECATED - DT-Prelim Calcs'!$C$6*KH197-KI197)/('DEPRECATED - DT-Prelim Calcs'!$C$6*KH197)*'DEPRECATED - DT-Prelim Calcs'!$C$7*KH197</f>
        <v>72.652399161324908</v>
      </c>
      <c r="KK197" s="43">
        <f>KJ197/'DEPRECATED - DT-Prelim Calcs'!$C$7*('DEPRECATED - DT-Prelim Calcs'!$C$8-'DEPRECATED - DT-Prelim Calcs'!$C$9)+'DEPRECATED - DT-Prelim Calcs'!$C$9</f>
        <v>3959.4292080423265</v>
      </c>
      <c r="KL197" s="43">
        <f t="shared" ref="KL197:KL204" si="290">MIN(KK197,KJ$2)</f>
        <v>53.333333333333329</v>
      </c>
      <c r="KM197" s="2">
        <f t="shared" si="259"/>
        <v>1.4462867232450001</v>
      </c>
      <c r="KN197" s="43">
        <f>KM197*'DEPRECATED - DT-Prelim Calcs'!$C$21/KH$2/'DEPRECATED - DT-Prelim Calcs'!$C$19/'DEPRECATED - DT-Prelim Calcs'!$C$18*3.39*'DEPRECATED - DT-Prelim Calcs'!$C$20</f>
        <v>29.053734754561201</v>
      </c>
      <c r="KO197" s="36">
        <f t="shared" si="260"/>
        <v>0</v>
      </c>
      <c r="KP197" s="43">
        <f>KN196*'DEPRECATED - DT-Prelim Calcs'!$C$11+KP196</f>
        <v>-360.14731063826321</v>
      </c>
      <c r="KQ197" s="43">
        <f>KQ196+0.5*KN197*'DEPRECATED - DT-Prelim Calcs'!$C$11^2+KP197*'DEPRECATED - DT-Prelim Calcs'!$C$11</f>
        <v>-321695.95537450555</v>
      </c>
      <c r="KR197" s="43">
        <f>MIN('Drive Train'!$F$35-KL196*'DEPRECATED - DT-Prelim Calcs'!$C$21*'Drive Train'!$F$39,KR196+KL$2)</f>
        <v>9.413333333333334</v>
      </c>
      <c r="KS197" s="43">
        <f>'Drive Train'!$F$35-KL197*'DEPRECATED - DT-Prelim Calcs'!$C$21*'Drive Train'!$F$39</f>
        <v>9.413333333333334</v>
      </c>
      <c r="KT197" s="1">
        <f>IF(KQ197&gt;='Drive Train'!$F$29,1,0)</f>
        <v>0</v>
      </c>
      <c r="KU197" s="43">
        <f>MIN(KK197,'DEPRECATED - DT-Prelim Calcs'!$C$10)*'DEPRECATED - DT-Prelim Calcs'!$C$11*1000/60/60</f>
        <v>103.33333333333333</v>
      </c>
      <c r="KV197" s="49">
        <f>KV196+'DEPRECATED - DT-Prelim Calcs'!$C$11</f>
        <v>772</v>
      </c>
      <c r="KW197" s="2">
        <f>LG197/'Drive Train'!$F$35</f>
        <v>0.74408602150537628</v>
      </c>
      <c r="KX197" s="36">
        <f>LE197*12*60/(PI() * 'Drive Train'!$F$15)/KW$2*KW197</f>
        <v>-90809.046429611146</v>
      </c>
      <c r="KY197" s="2">
        <f>('DEPRECATED - DT-Prelim Calcs'!$C$6*KW197-KX197)/('DEPRECATED - DT-Prelim Calcs'!$C$6*KW197)*'DEPRECATED - DT-Prelim Calcs'!$C$7*KW197</f>
        <v>70.244375941624526</v>
      </c>
      <c r="KZ197" s="43">
        <f>KY197/'DEPRECATED - DT-Prelim Calcs'!$C$7*('DEPRECATED - DT-Prelim Calcs'!$C$8-'DEPRECATED - DT-Prelim Calcs'!$C$9)+'DEPRECATED - DT-Prelim Calcs'!$C$9</f>
        <v>3828.2458535362612</v>
      </c>
      <c r="LA197" s="43">
        <f t="shared" ref="LA197:LA204" si="291">MIN(KZ197,KY$2)</f>
        <v>56.666666666666664</v>
      </c>
      <c r="LB197" s="2">
        <f t="shared" si="261"/>
        <v>1.4462867232450001</v>
      </c>
      <c r="LC197" s="43">
        <f>LB197*'DEPRECATED - DT-Prelim Calcs'!$C$21/KW$2/'DEPRECATED - DT-Prelim Calcs'!$C$19/'DEPRECATED - DT-Prelim Calcs'!$C$18*3.39*'DEPRECATED - DT-Prelim Calcs'!$C$20</f>
        <v>29.053734754561201</v>
      </c>
      <c r="LD197" s="36">
        <f t="shared" si="262"/>
        <v>0</v>
      </c>
      <c r="LE197" s="43">
        <f>LC196*'DEPRECATED - DT-Prelim Calcs'!$C$11+LE196</f>
        <v>-355.00305183949843</v>
      </c>
      <c r="LF197" s="43">
        <f>LF196+0.5*LC197*'DEPRECATED - DT-Prelim Calcs'!$C$11^2+LE197*'DEPRECATED - DT-Prelim Calcs'!$C$11</f>
        <v>-357191.23107502057</v>
      </c>
      <c r="LG197" s="43">
        <f>MIN('Drive Train'!$F$35-LA196*'DEPRECATED - DT-Prelim Calcs'!$C$21*'Drive Train'!$F$39,LG196+LA$2)</f>
        <v>9.2266666666666666</v>
      </c>
      <c r="LH197" s="43">
        <f>'Drive Train'!$F$35-LA197*'DEPRECATED - DT-Prelim Calcs'!$C$21*'Drive Train'!$F$39</f>
        <v>9.2266666666666666</v>
      </c>
      <c r="LI197" s="1">
        <f>IF(LF197&gt;='Drive Train'!$F$29,1,0)</f>
        <v>0</v>
      </c>
      <c r="LJ197" s="43">
        <f>MIN(KZ197,'DEPRECATED - DT-Prelim Calcs'!$C$10)*'DEPRECATED - DT-Prelim Calcs'!$C$11*1000/60/60</f>
        <v>103.33333333333333</v>
      </c>
      <c r="LK197" s="49">
        <f>LK196+'DEPRECATED - DT-Prelim Calcs'!$C$11</f>
        <v>772</v>
      </c>
      <c r="LL197" s="2">
        <f>LV197/'Drive Train'!$F$35</f>
        <v>0.72903225806451621</v>
      </c>
      <c r="LM197" s="36">
        <f>LT197*12*60/(PI() * 'Drive Train'!$F$15)/LL$2*LL197</f>
        <v>-213877.58469335985</v>
      </c>
      <c r="LN197" s="2">
        <f>('DEPRECATED - DT-Prelim Calcs'!$C$6*LL197-LM197)/('DEPRECATED - DT-Prelim Calcs'!$C$6*LL197)*'DEPRECATED - DT-Prelim Calcs'!$C$7*LL197</f>
        <v>160.64265223262001</v>
      </c>
      <c r="LO197" s="43">
        <f>LN197/'DEPRECATED - DT-Prelim Calcs'!$C$7*('DEPRECATED - DT-Prelim Calcs'!$C$8-'DEPRECATED - DT-Prelim Calcs'!$C$9)+'DEPRECATED - DT-Prelim Calcs'!$C$9</f>
        <v>8752.9280693889996</v>
      </c>
      <c r="LP197" s="43">
        <f t="shared" ref="LP197:LP204" si="292">MIN(LO197,LN$2)</f>
        <v>60</v>
      </c>
      <c r="LQ197" s="2">
        <f t="shared" si="263"/>
        <v>1.4462867232450001</v>
      </c>
      <c r="LR197" s="43">
        <f>LQ197*'DEPRECATED - DT-Prelim Calcs'!$C$21/LL$2/'DEPRECATED - DT-Prelim Calcs'!$C$19/'DEPRECATED - DT-Prelim Calcs'!$C$18*3.39*'DEPRECATED - DT-Prelim Calcs'!$C$20</f>
        <v>29.053734754561201</v>
      </c>
      <c r="LS197" s="36">
        <f t="shared" si="264"/>
        <v>0</v>
      </c>
      <c r="LT197" s="43">
        <f>LR196*'DEPRECATED - DT-Prelim Calcs'!$C$11+LT196</f>
        <v>-853.38428851384106</v>
      </c>
      <c r="LU197" s="43">
        <f>LU196+0.5*LR197*'DEPRECATED - DT-Prelim Calcs'!$C$11^2+LT197*'DEPRECATED - DT-Prelim Calcs'!$C$11</f>
        <v>-337006.57362823182</v>
      </c>
      <c r="LV197" s="43">
        <f>MIN('Drive Train'!$F$35-LP196*'DEPRECATED - DT-Prelim Calcs'!$C$21*'Drive Train'!$F$39,LV196+LP$2)</f>
        <v>9.0400000000000009</v>
      </c>
      <c r="LW197" s="43">
        <f>'Drive Train'!$F$35-LP197*'DEPRECATED - DT-Prelim Calcs'!$C$21*'Drive Train'!$F$39</f>
        <v>9.0400000000000009</v>
      </c>
      <c r="LX197" s="1">
        <f>IF(LU197&gt;='Drive Train'!$F$29,1,0)</f>
        <v>0</v>
      </c>
      <c r="LY197" s="43">
        <f>MIN(LO197,'DEPRECATED - DT-Prelim Calcs'!$C$10)*'DEPRECATED - DT-Prelim Calcs'!$C$11*1000/60/60</f>
        <v>103.33333333333333</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6"/>
        <v>0</v>
      </c>
      <c r="X198" s="2">
        <f>MAX(MIN(IF(AND(AI197=1,AG198&lt;0),-1,1)*(W198-$C$9)/($C$8-$C$9)*$C$7-$C$29*AE198/T$2 -  AI197*$C$29/2,X$2),MAX(X$4:X197)*-1)</f>
        <v>-0.27672021620693066</v>
      </c>
      <c r="Y198" s="43">
        <f t="shared" si="267"/>
        <v>0</v>
      </c>
      <c r="Z198" s="43">
        <f t="shared" si="268"/>
        <v>0</v>
      </c>
      <c r="AA198" s="43">
        <f t="shared" si="269"/>
        <v>0</v>
      </c>
      <c r="AB198" s="43" t="e">
        <f t="shared" si="270"/>
        <v>#N/A</v>
      </c>
      <c r="AC198" s="36">
        <f t="shared" ref="AC198:AC205" si="293">IF(Z198&lt;=$C$17,1,0)</f>
        <v>1</v>
      </c>
      <c r="AD198" s="1">
        <f t="shared" si="271"/>
        <v>1</v>
      </c>
      <c r="AE198" s="43">
        <f t="shared" si="272"/>
        <v>0</v>
      </c>
      <c r="AF198" s="43" t="e">
        <f t="shared" si="273"/>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889.49632897085212</v>
      </c>
      <c r="AK198" s="43">
        <f t="shared" si="265"/>
        <v>0</v>
      </c>
      <c r="AL198" s="49">
        <f>AL197+'DEPRECATED - DT-Prelim Calcs'!$C$11</f>
        <v>776</v>
      </c>
      <c r="AM198" s="2">
        <f>AW198/'Drive Train'!$F$35</f>
        <v>0.57999999999999996</v>
      </c>
      <c r="AN198" s="36">
        <f>AU198*12*60/(PI() * 'Drive Train'!$F$15)/AM$2*AM198</f>
        <v>7436.106944390337</v>
      </c>
      <c r="AO198" s="2">
        <f>('DEPRECATED - DT-Prelim Calcs'!$C$6*AM198-AN198)/('DEPRECATED - DT-Prelim Calcs'!$C$6*AM198)*'DEPRECATED - DT-Prelim Calcs'!$C$7*AM198</f>
        <v>-2.7461544779295739</v>
      </c>
      <c r="AP198" s="43">
        <f>AO198/'DEPRECATED - DT-Prelim Calcs'!$C$7*('DEPRECATED - DT-Prelim Calcs'!$C$8-'DEPRECATED - DT-Prelim Calcs'!$C$9)+'DEPRECATED - DT-Prelim Calcs'!$C$9</f>
        <v>-148.10393797676036</v>
      </c>
      <c r="AQ198" s="43">
        <f t="shared" si="274"/>
        <v>-148.10393797676036</v>
      </c>
      <c r="AR198" s="2">
        <f t="shared" ref="AR198:AR204" si="294">MIN((AQ198-$C$9)/($C$8-$C$9)*$C$7-$C$29*AU198/AN$2,AR$2)</f>
        <v>-3.7476535154509727</v>
      </c>
      <c r="AS198" s="43">
        <f>AR198*'DEPRECATED - DT-Prelim Calcs'!$C$21/AM$2/'DEPRECATED - DT-Prelim Calcs'!$C$19/'DEPRECATED - DT-Prelim Calcs'!$C$18*3.39*'DEPRECATED - DT-Prelim Calcs'!$C$20</f>
        <v>-37.642373894442031</v>
      </c>
      <c r="AT198" s="36">
        <f t="shared" ref="AT198:AT205" si="295">IF(AQ198&lt;=$C$17,1,0)</f>
        <v>1</v>
      </c>
      <c r="AU198" s="43">
        <f>AS197*'DEPRECATED - DT-Prelim Calcs'!$C$11+AU197</f>
        <v>74.588821672428878</v>
      </c>
      <c r="AV198" s="43">
        <f>AV197+0.5*AS198*'DEPRECATED - DT-Prelim Calcs'!$C$11^2+AU198*'DEPRECATED - DT-Prelim Calcs'!$C$11</f>
        <v>11541.583815311405</v>
      </c>
      <c r="AW198" s="43">
        <f>MIN('Drive Train'!$F$35-AQ197*'DEPRECATED - DT-Prelim Calcs'!$C$21*'Drive Train'!$F$39,AW197+AQ$2)</f>
        <v>7.1920000000000002</v>
      </c>
      <c r="AX198" s="43">
        <f>'Drive Train'!$F$35-AQ198*'DEPRECATED - DT-Prelim Calcs'!$C$21*'Drive Train'!$F$39</f>
        <v>20.69382052669858</v>
      </c>
      <c r="AY198" s="1">
        <f>IF(AV198&gt;='Drive Train'!$F$29,1,0)</f>
        <v>1</v>
      </c>
      <c r="AZ198" s="43">
        <f t="shared" ref="AZ198:AZ204" si="296">MIN(AQ198,$C$10)*$C$11*1000/60/60</f>
        <v>-164.55993108528929</v>
      </c>
      <c r="BA198" s="49">
        <f>BA197+'DEPRECATED - DT-Prelim Calcs'!$C$11</f>
        <v>776</v>
      </c>
      <c r="BB198" s="2">
        <f>BL198/'Drive Train'!$F$35</f>
        <v>0.57999999999999996</v>
      </c>
      <c r="BC198" s="36">
        <f>BJ198*12*60/(PI() * 'Drive Train'!$F$15)/BB$2*BB198</f>
        <v>-5761.6744213583816</v>
      </c>
      <c r="BD198" s="2">
        <f>('DEPRECATED - DT-Prelim Calcs'!$C$6*BB198-BC198)/('DEPRECATED - DT-Prelim Calcs'!$C$6*BB198)*'DEPRECATED - DT-Prelim Calcs'!$C$7*BB198</f>
        <v>6.9556628583339837</v>
      </c>
      <c r="BE198" s="43">
        <f>BD198/'DEPRECATED - DT-Prelim Calcs'!$C$7*('DEPRECATED - DT-Prelim Calcs'!$C$8-'DEPRECATED - DT-Prelim Calcs'!$C$9)+'DEPRECATED - DT-Prelim Calcs'!$C$9</f>
        <v>380.42790198386626</v>
      </c>
      <c r="BF198" s="43">
        <f t="shared" si="275"/>
        <v>93</v>
      </c>
      <c r="BG198" s="2">
        <f t="shared" ref="BG198:BG204" si="297">MIN((BF198-$C$9)/($C$8-$C$9)*$C$7-$C$29*BJ198/BC$2,BG$2)</f>
        <v>2.0025508475699998</v>
      </c>
      <c r="BH198" s="43">
        <f>BG198*'DEPRECATED - DT-Prelim Calcs'!$C$21/BB$2/'DEPRECATED - DT-Prelim Calcs'!$C$19/'DEPRECATED - DT-Prelim Calcs'!$C$18*3.39*'DEPRECATED - DT-Prelim Calcs'!$C$20</f>
        <v>29.053734754561201</v>
      </c>
      <c r="BI198" s="36">
        <f t="shared" ref="BI198:BI205" si="298">IF(BF198&lt;=$C$17,1,0)</f>
        <v>0</v>
      </c>
      <c r="BJ198" s="43">
        <f>BH197*'DEPRECATED - DT-Prelim Calcs'!$C$11+BJ197</f>
        <v>-40.010685310600607</v>
      </c>
      <c r="BK198" s="43">
        <f>BK197+0.5*BH198*'DEPRECATED - DT-Prelim Calcs'!$C$11^2+BJ198*'DEPRECATED - DT-Prelim Calcs'!$C$11</f>
        <v>-96640.267082622202</v>
      </c>
      <c r="BL198" s="43">
        <f>MIN('Drive Train'!$F$35-BF197*'DEPRECATED - DT-Prelim Calcs'!$C$21*'Drive Train'!$F$39,BL197+BF$2)</f>
        <v>7.1920000000000002</v>
      </c>
      <c r="BM198" s="43">
        <f>'Drive Train'!$F$35-BF198*'DEPRECATED - DT-Prelim Calcs'!$C$21*'Drive Train'!$F$39</f>
        <v>7.1920000000000002</v>
      </c>
      <c r="BN198" s="1">
        <f>IF(BK198&gt;='Drive Train'!$F$29,1,0)</f>
        <v>0</v>
      </c>
      <c r="BO198" s="43">
        <f t="shared" ref="BO198:BO204" si="299">MIN(BF198,$C$10)*$C$11*1000/60/60</f>
        <v>103.33333333333333</v>
      </c>
      <c r="BP198" s="49">
        <f>BP197+'DEPRECATED - DT-Prelim Calcs'!$C$11</f>
        <v>776</v>
      </c>
      <c r="BQ198" s="2">
        <f>CA198/'Drive Train'!$F$35</f>
        <v>0.57999999999999996</v>
      </c>
      <c r="BR198" s="36">
        <f>BY198*12*60/(PI() * 'Drive Train'!$F$15)/BQ$2*BQ198</f>
        <v>-92097.577055402813</v>
      </c>
      <c r="BS198" s="2">
        <f>('DEPRECATED - DT-Prelim Calcs'!$C$6*BQ198-BR198)/('DEPRECATED - DT-Prelim Calcs'!$C$6*BQ198)*'DEPRECATED - DT-Prelim Calcs'!$C$7*BQ198</f>
        <v>70.422023885554736</v>
      </c>
      <c r="BT198" s="43">
        <f>BS198/'DEPRECATED - DT-Prelim Calcs'!$C$7*('DEPRECATED - DT-Prelim Calcs'!$C$8-'DEPRECATED - DT-Prelim Calcs'!$C$9)+'DEPRECATED - DT-Prelim Calcs'!$C$9</f>
        <v>3837.9236892876834</v>
      </c>
      <c r="BU198" s="43">
        <f t="shared" si="276"/>
        <v>93</v>
      </c>
      <c r="BV198" s="2">
        <f t="shared" ref="BV198:BV204" si="300">MIN((BU198-$C$9)/($C$8-$C$9)*$C$7-$C$29*BY198/BR$2,BV$2)</f>
        <v>1.5313624128476471</v>
      </c>
      <c r="BW198" s="43">
        <f>BV198*'DEPRECATED - DT-Prelim Calcs'!$C$21/BQ$2/'DEPRECATED - DT-Prelim Calcs'!$C$19/'DEPRECATED - DT-Prelim Calcs'!$C$18*3.39*'DEPRECATED - DT-Prelim Calcs'!$C$20</f>
        <v>29.053734754561201</v>
      </c>
      <c r="BX198" s="36">
        <f t="shared" ref="BX198:BX205" si="301">IF(BW198&lt;=$C$17,1,0)</f>
        <v>0</v>
      </c>
      <c r="BY198" s="43">
        <f>BW197*'DEPRECATED - DT-Prelim Calcs'!$C$11+BY197</f>
        <v>-489.06874829390364</v>
      </c>
      <c r="BZ198" s="43">
        <f>BZ197+0.5*BW198*'DEPRECATED - DT-Prelim Calcs'!$C$11^2+BY198*'DEPRECATED - DT-Prelim Calcs'!$C$11</f>
        <v>-251147.13521800941</v>
      </c>
      <c r="CA198" s="43">
        <f>MIN('Drive Train'!$F$35-BU197*'DEPRECATED - DT-Prelim Calcs'!$C$21*'Drive Train'!$F$39,CA197+BU$2)</f>
        <v>7.1920000000000002</v>
      </c>
      <c r="CB198" s="43">
        <f>'Drive Train'!$F$35-BU198*'DEPRECATED - DT-Prelim Calcs'!$C$21*'Drive Train'!$F$39</f>
        <v>7.1920000000000002</v>
      </c>
      <c r="CC198" s="1">
        <f>IF(BZ198&gt;='Drive Train'!$F$29,1,0)</f>
        <v>0</v>
      </c>
      <c r="CD198" s="43">
        <f t="shared" ref="CD198:CD204" si="302">MIN(BU198,$C$10)*$C$11*1000/60/60</f>
        <v>103.33333333333333</v>
      </c>
      <c r="CE198" s="49">
        <f>CE197+'DEPRECATED - DT-Prelim Calcs'!$C$11</f>
        <v>776</v>
      </c>
      <c r="CF198" s="2">
        <f>CP198/'Drive Train'!$F$35</f>
        <v>0.57999999999999996</v>
      </c>
      <c r="CG198" s="36">
        <f>CN198*12*60/(PI() * 'Drive Train'!$F$15)/CF$2*CF198</f>
        <v>-106604.63517860351</v>
      </c>
      <c r="CH198" s="2">
        <f>('DEPRECATED - DT-Prelim Calcs'!$C$6*CF198-CG198)/('DEPRECATED - DT-Prelim Calcs'!$C$6*CF198)*'DEPRECATED - DT-Prelim Calcs'!$C$7*CF198</f>
        <v>81.08630328960038</v>
      </c>
      <c r="CI198" s="43">
        <f>CH198/'DEPRECATED - DT-Prelim Calcs'!$C$7*('DEPRECATED - DT-Prelim Calcs'!$C$8-'DEPRECATED - DT-Prelim Calcs'!$C$9)+'DEPRECATED - DT-Prelim Calcs'!$C$9</f>
        <v>4418.8881642841998</v>
      </c>
      <c r="CJ198" s="43">
        <f t="shared" si="277"/>
        <v>93</v>
      </c>
      <c r="CK198" s="2">
        <f t="shared" ref="CK198:CK204" si="303">MIN((CJ198-$C$9)/($C$8-$C$9)*$C$7-$C$29*CN198/CG$2,CK$2)</f>
        <v>1.2396743342100003</v>
      </c>
      <c r="CL198" s="43">
        <f>CK198*'DEPRECATED - DT-Prelim Calcs'!$C$21/CF$2/'DEPRECATED - DT-Prelim Calcs'!$C$19/'DEPRECATED - DT-Prelim Calcs'!$C$18*3.39*'DEPRECATED - DT-Prelim Calcs'!$C$20</f>
        <v>29.053734754561205</v>
      </c>
      <c r="CM198" s="36">
        <f t="shared" ref="CM198:CM205" si="304">IF(CL198&lt;=$C$17,1,0)</f>
        <v>0</v>
      </c>
      <c r="CN198" s="43">
        <f>CL197*'DEPRECATED - DT-Prelim Calcs'!$C$11+CN197</f>
        <v>-458.27632555517363</v>
      </c>
      <c r="CO198" s="43">
        <f>CO197+0.5*CL198*'DEPRECATED - DT-Prelim Calcs'!$C$11^2+CN198*'DEPRECATED - DT-Prelim Calcs'!$C$11</f>
        <v>-469572.70574370452</v>
      </c>
      <c r="CP198" s="43">
        <f>MIN('Drive Train'!$F$35-CJ197*'DEPRECATED - DT-Prelim Calcs'!$C$21*'Drive Train'!$F$39,CP197+CJ$2)</f>
        <v>7.1920000000000002</v>
      </c>
      <c r="CQ198" s="43">
        <f>'Drive Train'!$F$35-CJ198*'DEPRECATED - DT-Prelim Calcs'!$C$21*'Drive Train'!$F$39</f>
        <v>7.1920000000000002</v>
      </c>
      <c r="CR198" s="1">
        <f>IF(CO198&gt;='Drive Train'!$F$29,1,0)</f>
        <v>0</v>
      </c>
      <c r="CS198" s="43">
        <f t="shared" ref="CS198:CS204" si="305">MIN(CJ198,$C$10)*$C$11*1000/60/60</f>
        <v>103.33333333333333</v>
      </c>
      <c r="CT198" s="49">
        <f>CT197+'DEPRECATED - DT-Prelim Calcs'!$C$11</f>
        <v>776</v>
      </c>
      <c r="CU198" s="2">
        <f>DE198/'Drive Train'!$F$35</f>
        <v>0.57999999999999996</v>
      </c>
      <c r="CV198" s="36">
        <f>DC198*12*60/(PI() * 'Drive Train'!$F$15)/CU$2*CU198</f>
        <v>-354191.5542340753</v>
      </c>
      <c r="CW198" s="2">
        <f>('DEPRECATED - DT-Prelim Calcs'!$C$6*CU198-CV198)/('DEPRECATED - DT-Prelim Calcs'!$C$6*CU198)*'DEPRECATED - DT-Prelim Calcs'!$C$7*CU198</f>
        <v>263.0898535043595</v>
      </c>
      <c r="CX198" s="43">
        <f>CW198/'DEPRECATED - DT-Prelim Calcs'!$C$7*('DEPRECATED - DT-Prelim Calcs'!$C$8-'DEPRECATED - DT-Prelim Calcs'!$C$9)+'DEPRECATED - DT-Prelim Calcs'!$C$9</f>
        <v>14334.006944640478</v>
      </c>
      <c r="CY198" s="43">
        <f t="shared" si="278"/>
        <v>93</v>
      </c>
      <c r="CZ198" s="2">
        <f t="shared" ref="CZ198:CZ204" si="306">MIN((CY198-$C$9)/($C$8-$C$9)*$C$7-$C$29*DC198/CV$2,CZ$2)</f>
        <v>1.0413264407364002</v>
      </c>
      <c r="DA198" s="43">
        <f>CZ198*'DEPRECATED - DT-Prelim Calcs'!$C$21/CU$2/'DEPRECATED - DT-Prelim Calcs'!$C$19/'DEPRECATED - DT-Prelim Calcs'!$C$18*3.39*'DEPRECATED - DT-Prelim Calcs'!$C$20</f>
        <v>29.053734754561201</v>
      </c>
      <c r="DB198" s="36">
        <f t="shared" ref="DB198:DB205" si="307">IF(DA198&lt;=$C$17,1,0)</f>
        <v>0</v>
      </c>
      <c r="DC198" s="43">
        <f>DA197*'DEPRECATED - DT-Prelim Calcs'!$C$11+DC197</f>
        <v>-1278.994924994623</v>
      </c>
      <c r="DD198" s="43">
        <f>DD197+0.5*DA198*'DEPRECATED - DT-Prelim Calcs'!$C$11^2+DC198*'DEPRECATED - DT-Prelim Calcs'!$C$11</f>
        <v>-803606.65607007931</v>
      </c>
      <c r="DE198" s="43">
        <f>MIN('Drive Train'!$F$35-CY197*'DEPRECATED - DT-Prelim Calcs'!$C$21*'Drive Train'!$F$39,DE197+CY$2)</f>
        <v>7.1920000000000002</v>
      </c>
      <c r="DF198" s="43">
        <f>'Drive Train'!$F$35-CY198*'DEPRECATED - DT-Prelim Calcs'!$C$21*'Drive Train'!$F$39</f>
        <v>7.1920000000000002</v>
      </c>
      <c r="DG198" s="1">
        <f>IF(DD198&gt;='Drive Train'!$F$29,1,0)</f>
        <v>0</v>
      </c>
      <c r="DH198" s="43">
        <f t="shared" ref="DH198:DH204" si="308">MIN(CY198,$C$10)*$C$11*1000/60/60</f>
        <v>103.33333333333333</v>
      </c>
      <c r="DI198" s="49">
        <f>DI197+'DEPRECATED - DT-Prelim Calcs'!$C$11</f>
        <v>776</v>
      </c>
      <c r="DJ198" s="2">
        <f>DT198/'Drive Train'!$F$35</f>
        <v>0.57999999999999996</v>
      </c>
      <c r="DK198" s="36">
        <f>DR198*12*60/(PI() * 'Drive Train'!$F$15)/DJ$2*DJ198</f>
        <v>-194072.05878647117</v>
      </c>
      <c r="DL198" s="2">
        <f>('DEPRECATED - DT-Prelim Calcs'!$C$6*DJ198-DK198)/('DEPRECATED - DT-Prelim Calcs'!$C$6*DJ198)*'DEPRECATED - DT-Prelim Calcs'!$C$7*DJ198</f>
        <v>145.38445638065045</v>
      </c>
      <c r="DM198" s="43">
        <f>DL198/'DEPRECATED - DT-Prelim Calcs'!$C$7*('DEPRECATED - DT-Prelim Calcs'!$C$8-'DEPRECATED - DT-Prelim Calcs'!$C$9)+'DEPRECATED - DT-Prelim Calcs'!$C$9</f>
        <v>7921.6979968563301</v>
      </c>
      <c r="DN198" s="43">
        <f t="shared" si="279"/>
        <v>93</v>
      </c>
      <c r="DO198" s="2">
        <f t="shared" ref="DO198:DO204" si="309">MIN((DN198-$C$9)/($C$8-$C$9)*$C$7-$C$29*DR198/DK$2,DO$2)</f>
        <v>0.89769520753137932</v>
      </c>
      <c r="DP198" s="43">
        <f>DO198*'DEPRECATED - DT-Prelim Calcs'!$C$21/DJ$2/'DEPRECATED - DT-Prelim Calcs'!$C$19/'DEPRECATED - DT-Prelim Calcs'!$C$18*3.39*'DEPRECATED - DT-Prelim Calcs'!$C$20</f>
        <v>29.053734754561201</v>
      </c>
      <c r="DQ198" s="36">
        <f t="shared" ref="DQ198:DQ205" si="310">IF(DP198&lt;=$C$17,1,0)</f>
        <v>0</v>
      </c>
      <c r="DR198" s="43">
        <f>DP197*'DEPRECATED - DT-Prelim Calcs'!$C$11+DR197</f>
        <v>-604.13729107275503</v>
      </c>
      <c r="DS198" s="43">
        <f>DS197+0.5*DP198*'DEPRECATED - DT-Prelim Calcs'!$C$11^2+DR198*'DEPRECATED - DT-Prelim Calcs'!$C$11</f>
        <v>-1243258.2052979539</v>
      </c>
      <c r="DT198" s="43">
        <f>MIN('Drive Train'!$F$35-DN197*'DEPRECATED - DT-Prelim Calcs'!$C$21*'Drive Train'!$F$39,DT197+DN$2)</f>
        <v>7.1920000000000002</v>
      </c>
      <c r="DU198" s="43">
        <f>'Drive Train'!$F$35-DN198*'DEPRECATED - DT-Prelim Calcs'!$C$21*'Drive Train'!$F$39</f>
        <v>7.1920000000000002</v>
      </c>
      <c r="DV198" s="1">
        <f>IF(DS198&gt;='Drive Train'!$F$29,1,0)</f>
        <v>0</v>
      </c>
      <c r="DW198" s="43">
        <f t="shared" ref="DW198:DW204" si="311">MIN(DN198,$C$10)*$C$11*1000/60/60</f>
        <v>103.33333333333333</v>
      </c>
      <c r="DX198" s="49">
        <f>DX197+'DEPRECATED - DT-Prelim Calcs'!$C$11</f>
        <v>776</v>
      </c>
      <c r="DY198" s="2">
        <f>EI198/'Drive Train'!$F$35</f>
        <v>0.57999999999999996</v>
      </c>
      <c r="DZ198" s="36">
        <f>EG198*12*60/(PI() * 'Drive Train'!$F$15)/DY$2*DY198</f>
        <v>-422656.82405902201</v>
      </c>
      <c r="EA198" s="2">
        <f>('DEPRECATED - DT-Prelim Calcs'!$C$6*DY198-DZ198)/('DEPRECATED - DT-Prelim Calcs'!$C$6*DY198)*'DEPRECATED - DT-Prelim Calcs'!$C$7*DY198</f>
        <v>313.41933868915572</v>
      </c>
      <c r="EB198" s="43">
        <f>EA198/'DEPRECATED - DT-Prelim Calcs'!$C$7*('DEPRECATED - DT-Prelim Calcs'!$C$8-'DEPRECATED - DT-Prelim Calcs'!$C$9)+'DEPRECATED - DT-Prelim Calcs'!$C$9</f>
        <v>17075.837107692809</v>
      </c>
      <c r="EC198" s="43">
        <f t="shared" si="280"/>
        <v>93</v>
      </c>
      <c r="ED198" s="2">
        <f t="shared" ref="ED198:ED204" si="312">MIN((EC198-$C$9)/($C$8-$C$9)*$C$7-$C$29*EG198/DZ$2,ED$2)</f>
        <v>0.78888366722454539</v>
      </c>
      <c r="EE198" s="43">
        <f>ED198*'DEPRECATED - DT-Prelim Calcs'!$C$21/DY$2/'DEPRECATED - DT-Prelim Calcs'!$C$19/'DEPRECATED - DT-Prelim Calcs'!$C$18*3.39*'DEPRECATED - DT-Prelim Calcs'!$C$20</f>
        <v>29.053734754561201</v>
      </c>
      <c r="EF198" s="36">
        <f t="shared" ref="EF198:EF205" si="313">IF(EE198&lt;=$C$17,1,0)</f>
        <v>0</v>
      </c>
      <c r="EG198" s="43">
        <f>EE197*'DEPRECATED - DT-Prelim Calcs'!$C$11+EG197</f>
        <v>-1156.2309068734039</v>
      </c>
      <c r="EH198" s="43">
        <f>EH197+0.5*EE198*'DEPRECATED - DT-Prelim Calcs'!$C$11^2+EG198*'DEPRECATED - DT-Prelim Calcs'!$C$11</f>
        <v>-1331574.0349830196</v>
      </c>
      <c r="EI198" s="43">
        <f>MIN('Drive Train'!$F$35-EC197*'DEPRECATED - DT-Prelim Calcs'!$C$21*'Drive Train'!$F$39,EI197+EC$2)</f>
        <v>7.1920000000000002</v>
      </c>
      <c r="EJ198" s="43">
        <f>'Drive Train'!$F$35-EC198*'DEPRECATED - DT-Prelim Calcs'!$C$21*'Drive Train'!$F$39</f>
        <v>7.1920000000000002</v>
      </c>
      <c r="EK198" s="1">
        <f>IF(EH198&gt;='Drive Train'!$F$29,1,0)</f>
        <v>0</v>
      </c>
      <c r="EL198" s="43">
        <f t="shared" ref="EL198:EL204" si="314">MIN(EC198,$C$10)*$C$11*1000/60/60</f>
        <v>103.33333333333333</v>
      </c>
      <c r="EM198" s="49">
        <f>EM197+'DEPRECATED - DT-Prelim Calcs'!$C$11</f>
        <v>776</v>
      </c>
      <c r="EN198" s="2">
        <f>EX198/'Drive Train'!$F$35</f>
        <v>0.57999999999999996</v>
      </c>
      <c r="EO198" s="36">
        <f>EV198*12*60/(PI() * 'Drive Train'!$F$15)/EN$2*EN198</f>
        <v>-179560.93504542738</v>
      </c>
      <c r="EP198" s="2">
        <f>('DEPRECATED - DT-Prelim Calcs'!$C$6*EN198-EO198)/('DEPRECATED - DT-Prelim Calcs'!$C$6*EN198)*'DEPRECATED - DT-Prelim Calcs'!$C$7*EN198</f>
        <v>134.71718830141921</v>
      </c>
      <c r="EQ198" s="43">
        <f>EP198/'DEPRECATED - DT-Prelim Calcs'!$C$7*('DEPRECATED - DT-Prelim Calcs'!$C$8-'DEPRECATED - DT-Prelim Calcs'!$C$9)+'DEPRECATED - DT-Prelim Calcs'!$C$9</f>
        <v>7340.5707059728375</v>
      </c>
      <c r="ER198" s="43">
        <f t="shared" si="281"/>
        <v>93</v>
      </c>
      <c r="ES198" s="2">
        <f t="shared" ref="ES198:ES204" si="315">MIN((ER198-$C$9)/($C$8-$C$9)*$C$7-$C$29*EV198/EO$2,ES$2)</f>
        <v>0.7035989464435134</v>
      </c>
      <c r="ET198" s="43">
        <f>ES198*'DEPRECATED - DT-Prelim Calcs'!$C$21/EN$2/'DEPRECATED - DT-Prelim Calcs'!$C$19/'DEPRECATED - DT-Prelim Calcs'!$C$18*3.39*'DEPRECATED - DT-Prelim Calcs'!$C$20</f>
        <v>29.053734754561201</v>
      </c>
      <c r="EU198" s="36">
        <f t="shared" ref="EU198:EU205" si="316">IF(ET198&lt;=$C$17,1,0)</f>
        <v>0</v>
      </c>
      <c r="EV198" s="43">
        <f>ET197*'DEPRECATED - DT-Prelim Calcs'!$C$11+EV197</f>
        <v>-438.1075756527095</v>
      </c>
      <c r="EW198" s="43">
        <f>EW197+0.5*ET198*'DEPRECATED - DT-Prelim Calcs'!$C$11^2+EV198*'DEPRECATED - DT-Prelim Calcs'!$C$11</f>
        <v>-2182521.203146779</v>
      </c>
      <c r="EX198" s="43">
        <f>MIN('Drive Train'!$F$35-ER197*'DEPRECATED - DT-Prelim Calcs'!$C$21*'Drive Train'!$F$39,EX197+ER$2)</f>
        <v>7.1920000000000002</v>
      </c>
      <c r="EY198" s="43">
        <f>'Drive Train'!$F$35-ER198*'DEPRECATED - DT-Prelim Calcs'!$C$21*'Drive Train'!$F$39</f>
        <v>7.1920000000000002</v>
      </c>
      <c r="EZ198" s="1">
        <f>IF(EW198&gt;='Drive Train'!$F$29,1,0)</f>
        <v>0</v>
      </c>
      <c r="FA198" s="43">
        <f t="shared" ref="FA198:FA204" si="317">MIN(ER198,$C$10)*$C$11*1000/60/60</f>
        <v>103.33333333333333</v>
      </c>
      <c r="FB198" s="49">
        <f>FB197+'DEPRECATED - DT-Prelim Calcs'!$C$11</f>
        <v>776</v>
      </c>
      <c r="FC198" s="2">
        <f>FM198/'Drive Train'!$F$35</f>
        <v>0.57999999999999996</v>
      </c>
      <c r="FD198" s="36">
        <f>FK198*12*60/(PI() * 'Drive Train'!$F$15)/FC$2*FC198</f>
        <v>-547261.5609090965</v>
      </c>
      <c r="FE198" s="2">
        <f>('DEPRECATED - DT-Prelim Calcs'!$C$6*FC198-FD198)/('DEPRECATED - DT-Prelim Calcs'!$C$6*FC198)*'DEPRECATED - DT-Prelim Calcs'!$C$7*FC198</f>
        <v>405.01749164007254</v>
      </c>
      <c r="FF198" s="43">
        <f>FE198/'DEPRECATED - DT-Prelim Calcs'!$C$7*('DEPRECATED - DT-Prelim Calcs'!$C$8-'DEPRECATED - DT-Prelim Calcs'!$C$9)+'DEPRECATED - DT-Prelim Calcs'!$C$9</f>
        <v>22065.885738600966</v>
      </c>
      <c r="FG198" s="43">
        <f t="shared" si="282"/>
        <v>93</v>
      </c>
      <c r="FH198" s="2">
        <f t="shared" ref="FH198:FH204" si="318">MIN((FG198-$C$9)/($C$8-$C$9)*$C$7-$C$29*FK198/FD$2,FH$2)</f>
        <v>0.63495514679048781</v>
      </c>
      <c r="FI198" s="43">
        <f>FH198*'DEPRECATED - DT-Prelim Calcs'!$C$21/FC$2/'DEPRECATED - DT-Prelim Calcs'!$C$19/'DEPRECATED - DT-Prelim Calcs'!$C$18*3.39*'DEPRECATED - DT-Prelim Calcs'!$C$20</f>
        <v>29.053734754561205</v>
      </c>
      <c r="FJ198" s="36">
        <f t="shared" ref="FJ198:FJ205" si="319">IF(FI198&lt;=$C$17,1,0)</f>
        <v>0</v>
      </c>
      <c r="FK198" s="43">
        <f>FI197*'DEPRECATED - DT-Prelim Calcs'!$C$11+FK197</f>
        <v>-1204.985211202762</v>
      </c>
      <c r="FL198" s="43">
        <f>FL197+0.5*FI198*'DEPRECATED - DT-Prelim Calcs'!$C$11^2+FK198*'DEPRECATED - DT-Prelim Calcs'!$C$11</f>
        <v>-2740275.818225862</v>
      </c>
      <c r="FM198" s="43">
        <f>MIN('Drive Train'!$F$35-FG197*'DEPRECATED - DT-Prelim Calcs'!$C$21*'Drive Train'!$F$39,FM197+FG$2)</f>
        <v>7.1920000000000002</v>
      </c>
      <c r="FN198" s="43">
        <f>'Drive Train'!$F$35-FG198*'DEPRECATED - DT-Prelim Calcs'!$C$21*'Drive Train'!$F$39</f>
        <v>7.1920000000000002</v>
      </c>
      <c r="FO198" s="1">
        <f>IF(FL198&gt;='Drive Train'!$F$29,1,0)</f>
        <v>0</v>
      </c>
      <c r="FP198" s="43">
        <f t="shared" ref="FP198:FP204" si="320">MIN(FG198,$C$10)*$C$11*1000/60/60</f>
        <v>103.33333333333333</v>
      </c>
      <c r="FQ198" s="49">
        <f>FQ197+'DEPRECATED - DT-Prelim Calcs'!$C$11</f>
        <v>776</v>
      </c>
      <c r="FR198" s="2">
        <f>GB198/'Drive Train'!$F$35</f>
        <v>0.57999999999999996</v>
      </c>
      <c r="FS198" s="36">
        <f>FZ198*12*60/(PI() * 'Drive Train'!$F$15)/FR$2*FR198</f>
        <v>-4312423.2448963905</v>
      </c>
      <c r="FT198" s="2">
        <f>('DEPRECATED - DT-Prelim Calcs'!$C$6*FR198-FS198)/('DEPRECATED - DT-Prelim Calcs'!$C$6*FR198)*'DEPRECATED - DT-Prelim Calcs'!$C$7*FR198</f>
        <v>3172.8244348846515</v>
      </c>
      <c r="FU198" s="43">
        <f>FT198/'DEPRECATED - DT-Prelim Calcs'!$C$7*('DEPRECATED - DT-Prelim Calcs'!$C$8-'DEPRECATED - DT-Prelim Calcs'!$C$9)+'DEPRECATED - DT-Prelim Calcs'!$C$9</f>
        <v>172849.39831834295</v>
      </c>
      <c r="FV198" s="43">
        <f t="shared" si="283"/>
        <v>93</v>
      </c>
      <c r="FW198" s="2">
        <f t="shared" ref="FW198:FW204" si="321">MIN((FV198-$C$9)/($C$8-$C$9)*$C$7-$C$29*FZ198/FS$2,FW$2)</f>
        <v>0.57851468929799987</v>
      </c>
      <c r="FX198" s="43">
        <f>FW198*'DEPRECATED - DT-Prelim Calcs'!$C$21/FR$2/'DEPRECATED - DT-Prelim Calcs'!$C$19/'DEPRECATED - DT-Prelim Calcs'!$C$18*3.39*'DEPRECATED - DT-Prelim Calcs'!$C$20</f>
        <v>29.053734754561201</v>
      </c>
      <c r="FY198" s="36">
        <f t="shared" ref="FY198:FY205" si="322">IF(FX198&lt;=$C$17,1,0)</f>
        <v>0</v>
      </c>
      <c r="FZ198" s="43">
        <f>FX197*'DEPRECATED - DT-Prelim Calcs'!$C$11+FZ197</f>
        <v>-8651.2625704574421</v>
      </c>
      <c r="GA198" s="43">
        <f>GA197+0.5*FX198*'DEPRECATED - DT-Prelim Calcs'!$C$11^2+FZ198*'DEPRECATED - DT-Prelim Calcs'!$C$11</f>
        <v>-3004535.8973751743</v>
      </c>
      <c r="GB198" s="43">
        <f>MIN('Drive Train'!$F$35-FV197*'DEPRECATED - DT-Prelim Calcs'!$C$21*'Drive Train'!$F$39,GB197+FV$2)</f>
        <v>7.1920000000000002</v>
      </c>
      <c r="GC198" s="43">
        <f>'Drive Train'!$F$35-FV198*'DEPRECATED - DT-Prelim Calcs'!$C$21*'Drive Train'!$F$39</f>
        <v>7.1920000000000002</v>
      </c>
      <c r="GD198" s="1">
        <f>IF(GA198&gt;='Drive Train'!$F$29,1,0)</f>
        <v>0</v>
      </c>
      <c r="GE198" s="43">
        <f t="shared" ref="GE198:GE204" si="323">MIN(FV198,$C$10)*$C$11*1000/60/60</f>
        <v>103.33333333333333</v>
      </c>
      <c r="GF198" s="49">
        <f>GF197+'DEPRECATED - DT-Prelim Calcs'!$C$11</f>
        <v>776</v>
      </c>
      <c r="GG198" s="2">
        <f>GQ198/'Drive Train'!$F$35</f>
        <v>1.3957656278894814</v>
      </c>
      <c r="GH198" s="36">
        <f>GO198*12*60/(PI() * 'Drive Train'!$F$15)/GG$2*GG198</f>
        <v>-77554.762987995986</v>
      </c>
      <c r="GI198" s="2">
        <f>('DEPRECATED - DT-Prelim Calcs'!$C$6*GG198-GH198)/('DEPRECATED - DT-Prelim Calcs'!$C$6*GG198)*'DEPRECATED - DT-Prelim Calcs'!$C$7*GG198</f>
        <v>63.557400734253264</v>
      </c>
      <c r="GJ198" s="43">
        <f>GI198/'DEPRECATED - DT-Prelim Calcs'!$C$7*('DEPRECATED - DT-Prelim Calcs'!$C$8-'DEPRECATED - DT-Prelim Calcs'!$C$9)+'DEPRECATED - DT-Prelim Calcs'!$C$9</f>
        <v>3463.9554131346922</v>
      </c>
      <c r="GK198" s="43">
        <f t="shared" ref="GK198:GK204" si="324">MIN(GJ198,GI$2)</f>
        <v>29.999999999999982</v>
      </c>
      <c r="GL198" s="2">
        <f t="shared" ref="GL198:GL204" si="325">MIN((GK198-$C$9)/($C$8-$C$9)*$C$7-$C$29*GO198/GH$2,GL$2)</f>
        <v>1.4462867232450001</v>
      </c>
      <c r="GM198" s="43">
        <f>GL198*'DEPRECATED - DT-Prelim Calcs'!$C$21/GG$2/'DEPRECATED - DT-Prelim Calcs'!$C$19/'DEPRECATED - DT-Prelim Calcs'!$C$18*3.39*'DEPRECATED - DT-Prelim Calcs'!$C$20</f>
        <v>29.053734754561201</v>
      </c>
      <c r="GN198" s="36">
        <f t="shared" ref="GN198:GN205" si="326">IF(GM198&lt;=$C$17,1,0)</f>
        <v>0</v>
      </c>
      <c r="GO198" s="43">
        <f>GM197*'DEPRECATED - DT-Prelim Calcs'!$C$11+GO197</f>
        <v>-161.63004467437045</v>
      </c>
      <c r="GP198" s="43">
        <f>GP197+0.5*GM198*'DEPRECATED - DT-Prelim Calcs'!$C$11^2+GO198*'DEPRECATED - DT-Prelim Calcs'!$C$11</f>
        <v>-262400.21574566176</v>
      </c>
      <c r="GQ198" s="43">
        <f>MIN('Drive Train'!$F$35-GK197*'DEPRECATED - DT-Prelim Calcs'!$C$21*'Drive Train'!$F$39,GQ197+GK$2)</f>
        <v>17.307493785829571</v>
      </c>
      <c r="GR198" s="43">
        <f>'Drive Train'!$F$35-GK198*'DEPRECATED - DT-Prelim Calcs'!$C$21*'Drive Train'!$F$39</f>
        <v>10.72</v>
      </c>
      <c r="GS198" s="1">
        <f>IF(GP198&gt;='Drive Train'!$F$29,1,0)</f>
        <v>0</v>
      </c>
      <c r="GT198" s="43">
        <f t="shared" ref="GT198:GT204" si="327">MIN(GK198,$C$10)*$C$11*1000/60/60</f>
        <v>33.333333333333314</v>
      </c>
      <c r="GU198" s="49">
        <f>GU197+'DEPRECATED - DT-Prelim Calcs'!$C$11</f>
        <v>776</v>
      </c>
      <c r="GV198" s="2">
        <f>HF198/'Drive Train'!$F$35</f>
        <v>3.9437605629885564</v>
      </c>
      <c r="GW198" s="36">
        <f>HD198*12*60/(PI() * 'Drive Train'!$F$15)/GV$2*GV198</f>
        <v>-1423322.7335105937</v>
      </c>
      <c r="GX198" s="2">
        <f>('DEPRECATED - DT-Prelim Calcs'!$C$6*GV198-GW198)/('DEPRECATED - DT-Prelim Calcs'!$C$6*GV198)*'DEPRECATED - DT-Prelim Calcs'!$C$7*GV198</f>
        <v>1064.7946101069813</v>
      </c>
      <c r="GY198" s="43">
        <f>GX198/'DEPRECATED - DT-Prelim Calcs'!$C$7*('DEPRECATED - DT-Prelim Calcs'!$C$8-'DEPRECATED - DT-Prelim Calcs'!$C$9)+'DEPRECATED - DT-Prelim Calcs'!$C$9</f>
        <v>58008.967565529572</v>
      </c>
      <c r="GZ198" s="43">
        <f t="shared" si="284"/>
        <v>33.333333333333314</v>
      </c>
      <c r="HA198" s="2">
        <f t="shared" ref="HA198:HA204" si="328">MIN((GZ198-$C$9)/($C$8-$C$9)*$C$7-$C$29*HD198/GW$2,HA$2)</f>
        <v>1.4462867232450001</v>
      </c>
      <c r="HB198" s="43">
        <f>HA198*'DEPRECATED - DT-Prelim Calcs'!$C$21/GV$2/'DEPRECATED - DT-Prelim Calcs'!$C$19/'DEPRECATED - DT-Prelim Calcs'!$C$18*3.39*'DEPRECATED - DT-Prelim Calcs'!$C$20</f>
        <v>29.053734754561201</v>
      </c>
      <c r="HC198" s="36">
        <f t="shared" ref="HC198:HC205" si="329">IF(HB198&lt;=$C$17,1,0)</f>
        <v>0</v>
      </c>
      <c r="HD198" s="43">
        <f>HB197*'DEPRECATED - DT-Prelim Calcs'!$C$11+HD197</f>
        <v>-1049.8299622691782</v>
      </c>
      <c r="HE198" s="43">
        <f>HE197+0.5*HB198*'DEPRECATED - DT-Prelim Calcs'!$C$11^2+HD198*'DEPRECATED - DT-Prelim Calcs'!$C$11</f>
        <v>-267561.13084224553</v>
      </c>
      <c r="HF198" s="43">
        <f>MIN('Drive Train'!$F$35-GZ197*'DEPRECATED - DT-Prelim Calcs'!$C$21*'Drive Train'!$F$39,HF197+GZ$2)</f>
        <v>48.902630981058103</v>
      </c>
      <c r="HG198" s="43">
        <f>'Drive Train'!$F$35-GZ198*'DEPRECATED - DT-Prelim Calcs'!$C$21*'Drive Train'!$F$39</f>
        <v>10.533333333333335</v>
      </c>
      <c r="HH198" s="1">
        <f>IF(HE198&gt;='Drive Train'!$F$29,1,0)</f>
        <v>0</v>
      </c>
      <c r="HI198" s="43">
        <f t="shared" ref="HI198:HI204" si="330">MIN(GZ198,$C$10)*$C$11*1000/60/60</f>
        <v>37.037037037037017</v>
      </c>
      <c r="HJ198" s="49">
        <f>HJ197+'DEPRECATED - DT-Prelim Calcs'!$C$11</f>
        <v>776</v>
      </c>
      <c r="HK198" s="2">
        <f>HU198/'Drive Train'!$F$35</f>
        <v>0.83440860215053769</v>
      </c>
      <c r="HL198" s="36">
        <f>HS198*12*60/(PI() * 'Drive Train'!$F$15)/HK$2*HK198</f>
        <v>-866.5094507295413</v>
      </c>
      <c r="HM198" s="2">
        <f>('DEPRECATED - DT-Prelim Calcs'!$C$6*HK198-HL198)/('DEPRECATED - DT-Prelim Calcs'!$C$6*HK198)*'DEPRECATED - DT-Prelim Calcs'!$C$7*HK198</f>
        <v>4.550355861942065</v>
      </c>
      <c r="HN198" s="43">
        <f>HM198/'DEPRECATED - DT-Prelim Calcs'!$C$7*('DEPRECATED - DT-Prelim Calcs'!$C$8-'DEPRECATED - DT-Prelim Calcs'!$C$9)+'DEPRECATED - DT-Prelim Calcs'!$C$9</f>
        <v>249.39252083714231</v>
      </c>
      <c r="HO198" s="43">
        <f t="shared" si="285"/>
        <v>36.66666666666665</v>
      </c>
      <c r="HP198" s="2">
        <f t="shared" ref="HP198:HP204" si="331">MIN((HO198-$C$9)/($C$8-$C$9)*$C$7-$C$29*HS198/HL$2,HP$2)</f>
        <v>0.72664501923787361</v>
      </c>
      <c r="HQ198" s="43">
        <f>HP198*'DEPRECATED - DT-Prelim Calcs'!$C$21/HK$2/'DEPRECATED - DT-Prelim Calcs'!$C$19/'DEPRECATED - DT-Prelim Calcs'!$C$18*3.39*'DEPRECATED - DT-Prelim Calcs'!$C$20</f>
        <v>14.597210435764943</v>
      </c>
      <c r="HR198" s="36">
        <f t="shared" ref="HR198:HR205" si="332">IF(HQ198&lt;=$C$17,1,0)</f>
        <v>0</v>
      </c>
      <c r="HS198" s="43">
        <f>HQ197*'DEPRECATED - DT-Prelim Calcs'!$C$11+HS197</f>
        <v>-3.0207907884099257</v>
      </c>
      <c r="HT198" s="43">
        <f>HT197+0.5*HQ198*'DEPRECATED - DT-Prelim Calcs'!$C$11^2+HS198*'DEPRECATED - DT-Prelim Calcs'!$C$11</f>
        <v>-279168.50435105513</v>
      </c>
      <c r="HU198" s="43">
        <f>MIN('Drive Train'!$F$35-HO197*'DEPRECATED - DT-Prelim Calcs'!$C$21*'Drive Train'!$F$39,HU197+HO$2)</f>
        <v>10.346666666666668</v>
      </c>
      <c r="HV198" s="43">
        <f>'Drive Train'!$F$35-HO198*'DEPRECATED - DT-Prelim Calcs'!$C$21*'Drive Train'!$F$39</f>
        <v>10.346666666666668</v>
      </c>
      <c r="HW198" s="1">
        <f>IF(HT198&gt;='Drive Train'!$F$29,1,0)</f>
        <v>0</v>
      </c>
      <c r="HX198" s="43">
        <f t="shared" ref="HX198:HX204" si="333">MIN(HO198,$C$10)*$C$11*1000/60/60</f>
        <v>40.740740740740726</v>
      </c>
      <c r="HY198" s="49">
        <f>HY197+'DEPRECATED - DT-Prelim Calcs'!$C$11</f>
        <v>776</v>
      </c>
      <c r="HZ198" s="2">
        <f>IJ198/'Drive Train'!$F$35</f>
        <v>0.8193548387096774</v>
      </c>
      <c r="IA198" s="36">
        <f>IH198*12*60/(PI() * 'Drive Train'!$F$15)/HZ$2*HZ198</f>
        <v>115.13044344236006</v>
      </c>
      <c r="IB198" s="2">
        <f>('DEPRECATED - DT-Prelim Calcs'!$C$6*HZ198-IA198)/('DEPRECATED - DT-Prelim Calcs'!$C$6*HZ198)*'DEPRECATED - DT-Prelim Calcs'!$C$7*HZ198</f>
        <v>3.758140685751417</v>
      </c>
      <c r="IC198" s="43">
        <f>IB198/'DEPRECATED - DT-Prelim Calcs'!$C$7*('DEPRECATED - DT-Prelim Calcs'!$C$8-'DEPRECATED - DT-Prelim Calcs'!$C$9)+'DEPRECATED - DT-Prelim Calcs'!$C$9</f>
        <v>206.234529895413</v>
      </c>
      <c r="ID198" s="43">
        <f t="shared" si="286"/>
        <v>39.999999999999986</v>
      </c>
      <c r="IE198" s="2">
        <f t="shared" ref="IE198:IE204" si="334">MIN((ID198-$C$9)/($C$8-$C$9)*$C$7-$C$29*IH198/IA$2,IE$2)</f>
        <v>0.69573615288922863</v>
      </c>
      <c r="IF198" s="43">
        <f>IE198*'DEPRECATED - DT-Prelim Calcs'!$C$21/HZ$2/'DEPRECATED - DT-Prelim Calcs'!$C$19/'DEPRECATED - DT-Prelim Calcs'!$C$18*3.39*'DEPRECATED - DT-Prelim Calcs'!$C$20</f>
        <v>13.976297590459378</v>
      </c>
      <c r="IG198" s="36">
        <f t="shared" ref="IG198:IG205" si="335">IF(IF198&lt;=$C$17,1,0)</f>
        <v>0</v>
      </c>
      <c r="IH198" s="43">
        <f>IF197*'DEPRECATED - DT-Prelim Calcs'!$C$11+IH197</f>
        <v>0.40873730005156972</v>
      </c>
      <c r="II198" s="43">
        <f>II197+0.5*IF198*'DEPRECATED - DT-Prelim Calcs'!$C$11^2+IH198*'DEPRECATED - DT-Prelim Calcs'!$C$11</f>
        <v>-256389.23399411669</v>
      </c>
      <c r="IJ198" s="43">
        <f>MIN('Drive Train'!$F$35-ID197*'DEPRECATED - DT-Prelim Calcs'!$C$21*'Drive Train'!$F$39,IJ197+ID$2)</f>
        <v>10.16</v>
      </c>
      <c r="IK198" s="43">
        <f>'Drive Train'!$F$35-ID198*'DEPRECATED - DT-Prelim Calcs'!$C$21*'Drive Train'!$F$39</f>
        <v>10.16</v>
      </c>
      <c r="IL198" s="1">
        <f>IF(II198&gt;='Drive Train'!$F$29,1,0)</f>
        <v>0</v>
      </c>
      <c r="IM198" s="43">
        <f t="shared" ref="IM198:IM204" si="336">MIN(ID198,$C$10)*$C$11*1000/60/60</f>
        <v>44.444444444444429</v>
      </c>
      <c r="IN198" s="49">
        <f>IN197+'DEPRECATED - DT-Prelim Calcs'!$C$11</f>
        <v>776</v>
      </c>
      <c r="IO198" s="2">
        <f>IY198/'Drive Train'!$F$35</f>
        <v>0.80430107526881722</v>
      </c>
      <c r="IP198" s="36">
        <f>IW198*12*60/(PI() * 'Drive Train'!$F$15)/IO$2*IO198</f>
        <v>-287986.97053775814</v>
      </c>
      <c r="IQ198" s="2">
        <f>('DEPRECATED - DT-Prelim Calcs'!$C$6*IO198-IP198)/('DEPRECATED - DT-Prelim Calcs'!$C$6*IO198)*'DEPRECATED - DT-Prelim Calcs'!$C$7*IO198</f>
        <v>215.47419270477963</v>
      </c>
      <c r="IR198" s="43">
        <f>IQ198/'DEPRECATED - DT-Prelim Calcs'!$C$7*('DEPRECATED - DT-Prelim Calcs'!$C$8-'DEPRECATED - DT-Prelim Calcs'!$C$9)+'DEPRECATED - DT-Prelim Calcs'!$C$9</f>
        <v>11740.019453320083</v>
      </c>
      <c r="IS198" s="43">
        <f t="shared" si="287"/>
        <v>43.333333333333321</v>
      </c>
      <c r="IT198" s="2">
        <f t="shared" ref="IT198:IT204" si="337">MIN((IS198-$C$9)/($C$8-$C$9)*$C$7-$C$29*IW198/IP$2,IT$2)</f>
        <v>1.4462867232450001</v>
      </c>
      <c r="IU198" s="43">
        <f>IT198*'DEPRECATED - DT-Prelim Calcs'!$C$21/IO$2/'DEPRECATED - DT-Prelim Calcs'!$C$19/'DEPRECATED - DT-Prelim Calcs'!$C$18*3.39*'DEPRECATED - DT-Prelim Calcs'!$C$20</f>
        <v>29.053734754561201</v>
      </c>
      <c r="IV198" s="36">
        <f t="shared" ref="IV198:IV205" si="338">IF(IU198&lt;=$C$17,1,0)</f>
        <v>0</v>
      </c>
      <c r="IW198" s="43">
        <f>IU197*'DEPRECATED - DT-Prelim Calcs'!$C$11+IW197</f>
        <v>-1041.5504411802228</v>
      </c>
      <c r="IX198" s="43">
        <f>IX197+0.5*IU198*'DEPRECATED - DT-Prelim Calcs'!$C$11^2+IW198*'DEPRECATED - DT-Prelim Calcs'!$C$11</f>
        <v>-339408.6186699926</v>
      </c>
      <c r="IY198" s="43">
        <f>MIN('Drive Train'!$F$35-IS197*'DEPRECATED - DT-Prelim Calcs'!$C$21*'Drive Train'!$F$39,IY197+IS$2)</f>
        <v>9.9733333333333345</v>
      </c>
      <c r="IZ198" s="43">
        <f>'Drive Train'!$F$35-IS198*'DEPRECATED - DT-Prelim Calcs'!$C$21*'Drive Train'!$F$39</f>
        <v>9.9733333333333345</v>
      </c>
      <c r="JA198" s="1">
        <f>IF(IX198&gt;='Drive Train'!$F$29,1,0)</f>
        <v>0</v>
      </c>
      <c r="JB198" s="43">
        <f t="shared" ref="JB198:JB204" si="339">MIN(IS198,$C$10)*$C$11*1000/60/60</f>
        <v>48.148148148148138</v>
      </c>
      <c r="JC198" s="49">
        <f>JC197+'DEPRECATED - DT-Prelim Calcs'!$C$11</f>
        <v>776</v>
      </c>
      <c r="JD198" s="2">
        <f>JN198/'Drive Train'!$F$35</f>
        <v>0.78924731182795704</v>
      </c>
      <c r="JE198" s="36">
        <f>JL198*12*60/(PI() * 'Drive Train'!$F$15)/JD$2*JD198</f>
        <v>5599.424822132446</v>
      </c>
      <c r="JF198" s="2">
        <f>('DEPRECATED - DT-Prelim Calcs'!$C$6*JD198-JE198)/('DEPRECATED - DT-Prelim Calcs'!$C$6*JD198)*'DEPRECATED - DT-Prelim Calcs'!$C$7*JD198</f>
        <v>-0.41462170874963555</v>
      </c>
      <c r="JG198" s="43">
        <f>JF198/'DEPRECATED - DT-Prelim Calcs'!$C$7*('DEPRECATED - DT-Prelim Calcs'!$C$8-'DEPRECATED - DT-Prelim Calcs'!$C$9)+'DEPRECATED - DT-Prelim Calcs'!$C$9</f>
        <v>-21.087600551286112</v>
      </c>
      <c r="JH198" s="43">
        <f t="shared" si="288"/>
        <v>-21.087600551286112</v>
      </c>
      <c r="JI198" s="2">
        <f t="shared" ref="JI198:JI204" si="340">MIN((JH198-$C$9)/($C$8-$C$9)*$C$7-$C$29*JL198/JE$2,JI$2)</f>
        <v>-0.96881748250810196</v>
      </c>
      <c r="JJ198" s="43">
        <f>JI198*'DEPRECATED - DT-Prelim Calcs'!$C$21/JD$2/'DEPRECATED - DT-Prelim Calcs'!$C$19/'DEPRECATED - DT-Prelim Calcs'!$C$18*3.39*'DEPRECATED - DT-Prelim Calcs'!$C$20</f>
        <v>-19.462092619655415</v>
      </c>
      <c r="JK198" s="36">
        <f t="shared" ref="JK198:JK205" si="341">IF(JJ198&lt;=$C$17,1,0)</f>
        <v>1</v>
      </c>
      <c r="JL198" s="43">
        <f>JJ197*'DEPRECATED - DT-Prelim Calcs'!$C$11+JL197</f>
        <v>20.637468530567986</v>
      </c>
      <c r="JM198" s="43">
        <f>JM197+0.5*JJ198*'DEPRECATED - DT-Prelim Calcs'!$C$11^2+JL198*'DEPRECATED - DT-Prelim Calcs'!$C$11</f>
        <v>-281120.18859071733</v>
      </c>
      <c r="JN198" s="43">
        <f>MIN('Drive Train'!$F$35-JH197*'DEPRECATED - DT-Prelim Calcs'!$C$21*'Drive Train'!$F$39,JN197+JH$2)</f>
        <v>9.7866666666666671</v>
      </c>
      <c r="JO198" s="43">
        <f>'Drive Train'!$F$35-JH198*'DEPRECATED - DT-Prelim Calcs'!$C$21*'Drive Train'!$F$39</f>
        <v>13.580905630872023</v>
      </c>
      <c r="JP198" s="1">
        <f>IF(JM198&gt;='Drive Train'!$F$29,1,0)</f>
        <v>0</v>
      </c>
      <c r="JQ198" s="43">
        <f>MIN(JG198,'DEPRECATED - DT-Prelim Calcs'!$C$10)*'DEPRECATED - DT-Prelim Calcs'!$C$11*1000/60/60</f>
        <v>-23.430667279206791</v>
      </c>
      <c r="JR198" s="49">
        <f>JR197+'DEPRECATED - DT-Prelim Calcs'!$C$11</f>
        <v>776</v>
      </c>
      <c r="JS198" s="2">
        <f>KC198/'Drive Train'!$F$35</f>
        <v>0.77419354838709686</v>
      </c>
      <c r="JT198" s="36">
        <f>KA198*12*60/(PI() * 'Drive Train'!$F$15)/JS$2*JS198</f>
        <v>-306157.00944480154</v>
      </c>
      <c r="JU198" s="2">
        <f>('DEPRECATED - DT-Prelim Calcs'!$C$6*JS198-JT198)/('DEPRECATED - DT-Prelim Calcs'!$C$6*JS198)*'DEPRECATED - DT-Prelim Calcs'!$C$7*JS198</f>
        <v>228.68996057831782</v>
      </c>
      <c r="JV198" s="43">
        <f>JU198/'DEPRECATED - DT-Prelim Calcs'!$C$7*('DEPRECATED - DT-Prelim Calcs'!$C$8-'DEPRECATED - DT-Prelim Calcs'!$C$9)+'DEPRECATED - DT-Prelim Calcs'!$C$9</f>
        <v>12459.982927027761</v>
      </c>
      <c r="JW198" s="43">
        <f t="shared" si="289"/>
        <v>49.999999999999993</v>
      </c>
      <c r="JX198" s="2">
        <f t="shared" ref="JX198:JX204" si="342">MIN((JW198-$C$9)/($C$8-$C$9)*$C$7-$C$29*KA198/JT$2,JX$2)</f>
        <v>1.4462867232450001</v>
      </c>
      <c r="JY198" s="43">
        <f>JX198*'DEPRECATED - DT-Prelim Calcs'!$C$21/JS$2/'DEPRECATED - DT-Prelim Calcs'!$C$19/'DEPRECATED - DT-Prelim Calcs'!$C$18*3.39*'DEPRECATED - DT-Prelim Calcs'!$C$20</f>
        <v>29.053734754561201</v>
      </c>
      <c r="JZ198" s="36">
        <f t="shared" ref="JZ198:JZ205" si="343">IF(JY198&lt;=$C$17,1,0)</f>
        <v>0</v>
      </c>
      <c r="KA198" s="43">
        <f>JY197*'DEPRECATED - DT-Prelim Calcs'!$C$11+KA197</f>
        <v>-1150.3255772847644</v>
      </c>
      <c r="KB198" s="43">
        <f>KB197+0.5*JY198*'DEPRECATED - DT-Prelim Calcs'!$C$11^2+KA198*'DEPRECATED - DT-Prelim Calcs'!$C$11</f>
        <v>-320091.39034110378</v>
      </c>
      <c r="KC198" s="43">
        <f>MIN('Drive Train'!$F$35-JW197*'DEPRECATED - DT-Prelim Calcs'!$C$21*'Drive Train'!$F$39,KC197+JW$2)</f>
        <v>9.6000000000000014</v>
      </c>
      <c r="KD198" s="43">
        <f>'Drive Train'!$F$35-JW198*'DEPRECATED - DT-Prelim Calcs'!$C$21*'Drive Train'!$F$39</f>
        <v>9.6000000000000014</v>
      </c>
      <c r="KE198" s="1">
        <f>IF(KB198&gt;='Drive Train'!$F$29,1,0)</f>
        <v>0</v>
      </c>
      <c r="KF198" s="43">
        <f>MIN(JV198,'DEPRECATED - DT-Prelim Calcs'!$C$10)*'DEPRECATED - DT-Prelim Calcs'!$C$11*1000/60/60</f>
        <v>103.33333333333333</v>
      </c>
      <c r="KG198" s="49">
        <f>KG197+'DEPRECATED - DT-Prelim Calcs'!$C$11</f>
        <v>776</v>
      </c>
      <c r="KH198" s="2">
        <f>KR198/'Drive Train'!$F$35</f>
        <v>0.75913978494623657</v>
      </c>
      <c r="KI198" s="36">
        <f>KP198*12*60/(PI() * 'Drive Train'!$F$15)/KH$2*KH198</f>
        <v>-63659.771216731271</v>
      </c>
      <c r="KJ198" s="2">
        <f>('DEPRECATED - DT-Prelim Calcs'!$C$6*KH198-KI198)/('DEPRECATED - DT-Prelim Calcs'!$C$6*KH198)*'DEPRECATED - DT-Prelim Calcs'!$C$7*KH198</f>
        <v>50.357282050092167</v>
      </c>
      <c r="KK198" s="43">
        <f>KJ198/'DEPRECATED - DT-Prelim Calcs'!$C$7*('DEPRECATED - DT-Prelim Calcs'!$C$8-'DEPRECATED - DT-Prelim Calcs'!$C$9)+'DEPRECATED - DT-Prelim Calcs'!$C$9</f>
        <v>2744.8444698930803</v>
      </c>
      <c r="KL198" s="43">
        <f t="shared" si="290"/>
        <v>53.333333333333329</v>
      </c>
      <c r="KM198" s="2">
        <f t="shared" ref="KM198:KM204" si="344">MIN((KL198-$C$9)/($C$8-$C$9)*$C$7-$C$29*KP198/KI$2,KM$2)</f>
        <v>1.4462867232450001</v>
      </c>
      <c r="KN198" s="43">
        <f>KM198*'DEPRECATED - DT-Prelim Calcs'!$C$21/KH$2/'DEPRECATED - DT-Prelim Calcs'!$C$19/'DEPRECATED - DT-Prelim Calcs'!$C$18*3.39*'DEPRECATED - DT-Prelim Calcs'!$C$20</f>
        <v>29.053734754561201</v>
      </c>
      <c r="KO198" s="36">
        <f t="shared" ref="KO198:KO205" si="345">IF(KN198&lt;=$C$17,1,0)</f>
        <v>0</v>
      </c>
      <c r="KP198" s="43">
        <f>KN197*'DEPRECATED - DT-Prelim Calcs'!$C$11+KP197</f>
        <v>-243.93237162001839</v>
      </c>
      <c r="KQ198" s="43">
        <f>KQ197+0.5*KN198*'DEPRECATED - DT-Prelim Calcs'!$C$11^2+KP198*'DEPRECATED - DT-Prelim Calcs'!$C$11</f>
        <v>-322439.25498294912</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103.33333333333333</v>
      </c>
      <c r="KV198" s="49">
        <f>KV197+'DEPRECATED - DT-Prelim Calcs'!$C$11</f>
        <v>776</v>
      </c>
      <c r="KW198" s="2">
        <f>LG198/'Drive Train'!$F$35</f>
        <v>0.74408602150537628</v>
      </c>
      <c r="KX198" s="36">
        <f>LE198*12*60/(PI() * 'Drive Train'!$F$15)/KW$2*KW198</f>
        <v>-61081.505388939906</v>
      </c>
      <c r="KY198" s="2">
        <f>('DEPRECATED - DT-Prelim Calcs'!$C$6*KW198-KX198)/('DEPRECATED - DT-Prelim Calcs'!$C$6*KW198)*'DEPRECATED - DT-Prelim Calcs'!$C$7*KW198</f>
        <v>48.391371634297244</v>
      </c>
      <c r="KZ198" s="43">
        <f>KY198/'DEPRECATED - DT-Prelim Calcs'!$C$7*('DEPRECATED - DT-Prelim Calcs'!$C$8-'DEPRECATED - DT-Prelim Calcs'!$C$9)+'DEPRECATED - DT-Prelim Calcs'!$C$9</f>
        <v>2637.7463651520138</v>
      </c>
      <c r="LA198" s="43">
        <f t="shared" si="291"/>
        <v>56.666666666666664</v>
      </c>
      <c r="LB198" s="2">
        <f t="shared" ref="LB198:LB204" si="346">MIN((LA198-$C$9)/($C$8-$C$9)*$C$7-$C$29*LE198/KX$2,LB$2)</f>
        <v>1.4462867232450001</v>
      </c>
      <c r="LC198" s="43">
        <f>LB198*'DEPRECATED - DT-Prelim Calcs'!$C$21/KW$2/'DEPRECATED - DT-Prelim Calcs'!$C$19/'DEPRECATED - DT-Prelim Calcs'!$C$18*3.39*'DEPRECATED - DT-Prelim Calcs'!$C$20</f>
        <v>29.053734754561201</v>
      </c>
      <c r="LD198" s="36">
        <f t="shared" ref="LD198:LD205" si="347">IF(LC198&lt;=$C$17,1,0)</f>
        <v>0</v>
      </c>
      <c r="LE198" s="43">
        <f>LC197*'DEPRECATED - DT-Prelim Calcs'!$C$11+LE197</f>
        <v>-238.78811282125361</v>
      </c>
      <c r="LF198" s="43">
        <f>LF197+0.5*LC198*'DEPRECATED - DT-Prelim Calcs'!$C$11^2+LE198*'DEPRECATED - DT-Prelim Calcs'!$C$11</f>
        <v>-357913.95364826906</v>
      </c>
      <c r="LG198" s="43">
        <f>MIN('Drive Train'!$F$35-LA197*'DEPRECATED - DT-Prelim Calcs'!$C$21*'Drive Train'!$F$39,LG197+LA$2)</f>
        <v>9.2266666666666666</v>
      </c>
      <c r="LH198" s="43">
        <f>'Drive Train'!$F$35-LA198*'DEPRECATED - DT-Prelim Calcs'!$C$21*'Drive Train'!$F$39</f>
        <v>9.2266666666666666</v>
      </c>
      <c r="LI198" s="1">
        <f>IF(LF198&gt;='Drive Train'!$F$29,1,0)</f>
        <v>0</v>
      </c>
      <c r="LJ198" s="43">
        <f>MIN(KZ198,'DEPRECATED - DT-Prelim Calcs'!$C$10)*'DEPRECATED - DT-Prelim Calcs'!$C$11*1000/60/60</f>
        <v>103.33333333333333</v>
      </c>
      <c r="LK198" s="49">
        <f>LK197+'DEPRECATED - DT-Prelim Calcs'!$C$11</f>
        <v>776</v>
      </c>
      <c r="LL198" s="2">
        <f>LV198/'Drive Train'!$F$35</f>
        <v>0.72903225806451621</v>
      </c>
      <c r="LM198" s="36">
        <f>LT198*12*60/(PI() * 'Drive Train'!$F$15)/LL$2*LL198</f>
        <v>-184751.46789339592</v>
      </c>
      <c r="LN198" s="2">
        <f>('DEPRECATED - DT-Prelim Calcs'!$C$6*LL198-LM198)/('DEPRECATED - DT-Prelim Calcs'!$C$6*LL198)*'DEPRECATED - DT-Prelim Calcs'!$C$7*LL198</f>
        <v>139.23176072919827</v>
      </c>
      <c r="LO198" s="43">
        <f>LN198/'DEPRECATED - DT-Prelim Calcs'!$C$7*('DEPRECATED - DT-Prelim Calcs'!$C$8-'DEPRECATED - DT-Prelim Calcs'!$C$9)+'DEPRECATED - DT-Prelim Calcs'!$C$9</f>
        <v>7586.5138307697562</v>
      </c>
      <c r="LP198" s="43">
        <f t="shared" si="292"/>
        <v>60</v>
      </c>
      <c r="LQ198" s="2">
        <f t="shared" ref="LQ198:LQ204" si="348">MIN((LP198-$C$9)/($C$8-$C$9)*$C$7-$C$29*LT198/LM$2,LQ$2)</f>
        <v>1.4462867232450001</v>
      </c>
      <c r="LR198" s="43">
        <f>LQ198*'DEPRECATED - DT-Prelim Calcs'!$C$21/LL$2/'DEPRECATED - DT-Prelim Calcs'!$C$19/'DEPRECATED - DT-Prelim Calcs'!$C$18*3.39*'DEPRECATED - DT-Prelim Calcs'!$C$20</f>
        <v>29.053734754561201</v>
      </c>
      <c r="LS198" s="36">
        <f t="shared" ref="LS198:LS205" si="349">IF(LR198&lt;=$C$17,1,0)</f>
        <v>0</v>
      </c>
      <c r="LT198" s="43">
        <f>LR197*'DEPRECATED - DT-Prelim Calcs'!$C$11+LT197</f>
        <v>-737.16934949559629</v>
      </c>
      <c r="LU198" s="43">
        <f>LU197+0.5*LR198*'DEPRECATED - DT-Prelim Calcs'!$C$11^2+LT198*'DEPRECATED - DT-Prelim Calcs'!$C$11</f>
        <v>-339722.82114817773</v>
      </c>
      <c r="LV198" s="43">
        <f>MIN('Drive Train'!$F$35-LP197*'DEPRECATED - DT-Prelim Calcs'!$C$21*'Drive Train'!$F$39,LV197+LP$2)</f>
        <v>9.0400000000000009</v>
      </c>
      <c r="LW198" s="43">
        <f>'Drive Train'!$F$35-LP198*'DEPRECATED - DT-Prelim Calcs'!$C$21*'Drive Train'!$F$39</f>
        <v>9.0400000000000009</v>
      </c>
      <c r="LX198" s="1">
        <f>IF(LU198&gt;='Drive Train'!$F$29,1,0)</f>
        <v>0</v>
      </c>
      <c r="LY198" s="43">
        <f>MIN(LO198,'DEPRECATED - DT-Prelim Calcs'!$C$10)*'DEPRECATED - DT-Prelim Calcs'!$C$11*1000/60/60</f>
        <v>103.33333333333333</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6"/>
        <v>0</v>
      </c>
      <c r="X199" s="2">
        <f>MAX(MIN(IF(AND(AI198=1,AG199&lt;0),-1,1)*(W199-$C$9)/($C$8-$C$9)*$C$7-$C$29*AE199/T$2 -  AI198*$C$29/2,X$2),MAX(X$4:X198)*-1)</f>
        <v>-0.27672021620693066</v>
      </c>
      <c r="Y199" s="43">
        <f t="shared" si="267"/>
        <v>0</v>
      </c>
      <c r="Z199" s="43">
        <f t="shared" si="268"/>
        <v>0</v>
      </c>
      <c r="AA199" s="43">
        <f t="shared" si="269"/>
        <v>0</v>
      </c>
      <c r="AB199" s="43" t="e">
        <f t="shared" si="270"/>
        <v>#N/A</v>
      </c>
      <c r="AC199" s="36">
        <f t="shared" si="293"/>
        <v>1</v>
      </c>
      <c r="AD199" s="1">
        <f t="shared" si="271"/>
        <v>1</v>
      </c>
      <c r="AE199" s="43">
        <f t="shared" si="272"/>
        <v>0</v>
      </c>
      <c r="AF199" s="43" t="e">
        <f t="shared" si="273"/>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889.49632897085212</v>
      </c>
      <c r="AK199" s="43">
        <f t="shared" si="265"/>
        <v>0</v>
      </c>
      <c r="AL199" s="49">
        <f>AL198+'DEPRECATED - DT-Prelim Calcs'!$C$11</f>
        <v>780</v>
      </c>
      <c r="AM199" s="2">
        <f>AW199/'Drive Train'!$F$35</f>
        <v>1.668856494088595</v>
      </c>
      <c r="AN199" s="36">
        <f>AU199*12*60/(PI() * 'Drive Train'!$F$15)/AM$2*AM199</f>
        <v>-21795.459096430459</v>
      </c>
      <c r="AO199" s="2">
        <f>('DEPRECATED - DT-Prelim Calcs'!$C$6*AM199-AN199)/('DEPRECATED - DT-Prelim Calcs'!$C$6*AM199)*'DEPRECATED - DT-Prelim Calcs'!$C$7*AM199</f>
        <v>23.848990744463421</v>
      </c>
      <c r="AP199" s="43">
        <f>AO199/'DEPRECATED - DT-Prelim Calcs'!$C$7*('DEPRECATED - DT-Prelim Calcs'!$C$8-'DEPRECATED - DT-Prelim Calcs'!$C$9)+'DEPRECATED - DT-Prelim Calcs'!$C$9</f>
        <v>1300.7360629446491</v>
      </c>
      <c r="AQ199" s="43">
        <f t="shared" si="274"/>
        <v>93</v>
      </c>
      <c r="AR199" s="2">
        <f t="shared" si="294"/>
        <v>2.6997763839206428</v>
      </c>
      <c r="AS199" s="43">
        <f>AR199*'DEPRECATED - DT-Prelim Calcs'!$C$21/AM$2/'DEPRECATED - DT-Prelim Calcs'!$C$19/'DEPRECATED - DT-Prelim Calcs'!$C$18*3.39*'DEPRECATED - DT-Prelim Calcs'!$C$20</f>
        <v>27.117232597927718</v>
      </c>
      <c r="AT199" s="36">
        <f t="shared" si="295"/>
        <v>0</v>
      </c>
      <c r="AU199" s="43">
        <f>AS198*'DEPRECATED - DT-Prelim Calcs'!$C$11+AU198</f>
        <v>-75.980673905339245</v>
      </c>
      <c r="AV199" s="43">
        <f>AV198+0.5*AS199*'DEPRECATED - DT-Prelim Calcs'!$C$11^2+AU199*'DEPRECATED - DT-Prelim Calcs'!$C$11</f>
        <v>11454.598980473471</v>
      </c>
      <c r="AW199" s="43">
        <f>MIN('Drive Train'!$F$35-AQ198*'DEPRECATED - DT-Prelim Calcs'!$C$21*'Drive Train'!$F$39,AW198+AQ$2)</f>
        <v>20.69382052669858</v>
      </c>
      <c r="AX199" s="43">
        <f>'Drive Train'!$F$35-AQ199*'DEPRECATED - DT-Prelim Calcs'!$C$21*'Drive Train'!$F$39</f>
        <v>7.1920000000000002</v>
      </c>
      <c r="AY199" s="1">
        <f>IF(AV199&gt;='Drive Train'!$F$29,1,0)</f>
        <v>1</v>
      </c>
      <c r="AZ199" s="43">
        <f t="shared" si="296"/>
        <v>103.33333333333333</v>
      </c>
      <c r="BA199" s="49">
        <f>BA198+'DEPRECATED - DT-Prelim Calcs'!$C$11</f>
        <v>780</v>
      </c>
      <c r="BB199" s="2">
        <f>BL199/'Drive Train'!$F$35</f>
        <v>0.57999999999999996</v>
      </c>
      <c r="BC199" s="36">
        <f>BJ199*12*60/(PI() * 'Drive Train'!$F$15)/BB$2*BB199</f>
        <v>10973.671057558982</v>
      </c>
      <c r="BD199" s="2">
        <f>('DEPRECATED - DT-Prelim Calcs'!$C$6*BB199-BC199)/('DEPRECATED - DT-Prelim Calcs'!$C$6*BB199)*'DEPRECATED - DT-Prelim Calcs'!$C$7*BB199</f>
        <v>-5.3466522351021366</v>
      </c>
      <c r="BE199" s="43">
        <f>BD199/'DEPRECATED - DT-Prelim Calcs'!$C$7*('DEPRECATED - DT-Prelim Calcs'!$C$8-'DEPRECATED - DT-Prelim Calcs'!$C$9)+'DEPRECATED - DT-Prelim Calcs'!$C$9</f>
        <v>-289.77284564362384</v>
      </c>
      <c r="BF199" s="43">
        <f t="shared" si="275"/>
        <v>-289.77284564362384</v>
      </c>
      <c r="BG199" s="2">
        <f t="shared" si="297"/>
        <v>-6.8245923836784694</v>
      </c>
      <c r="BH199" s="43">
        <f>BG199*'DEPRECATED - DT-Prelim Calcs'!$C$21/BB$2/'DEPRECATED - DT-Prelim Calcs'!$C$19/'DEPRECATED - DT-Prelim Calcs'!$C$18*3.39*'DEPRECATED - DT-Prelim Calcs'!$C$20</f>
        <v>-99.01366407948943</v>
      </c>
      <c r="BI199" s="36">
        <f t="shared" si="298"/>
        <v>1</v>
      </c>
      <c r="BJ199" s="43">
        <f>BH198*'DEPRECATED - DT-Prelim Calcs'!$C$11+BJ198</f>
        <v>76.204253707644199</v>
      </c>
      <c r="BK199" s="43">
        <f>BK198+0.5*BH199*'DEPRECATED - DT-Prelim Calcs'!$C$11^2+BJ199*'DEPRECATED - DT-Prelim Calcs'!$C$11</f>
        <v>-97127.559380427541</v>
      </c>
      <c r="BL199" s="43">
        <f>MIN('Drive Train'!$F$35-BF198*'DEPRECATED - DT-Prelim Calcs'!$C$21*'Drive Train'!$F$39,BL198+BF$2)</f>
        <v>7.1920000000000002</v>
      </c>
      <c r="BM199" s="43">
        <f>'Drive Train'!$F$35-BF199*'DEPRECATED - DT-Prelim Calcs'!$C$21*'Drive Train'!$F$39</f>
        <v>28.627279356042934</v>
      </c>
      <c r="BN199" s="1">
        <f>IF(BK199&gt;='Drive Train'!$F$29,1,0)</f>
        <v>0</v>
      </c>
      <c r="BO199" s="43">
        <f t="shared" si="299"/>
        <v>-321.96982849291538</v>
      </c>
      <c r="BP199" s="49">
        <f>BP198+'DEPRECATED - DT-Prelim Calcs'!$C$11</f>
        <v>780</v>
      </c>
      <c r="BQ199" s="2">
        <f>CA199/'Drive Train'!$F$35</f>
        <v>0.57999999999999996</v>
      </c>
      <c r="BR199" s="36">
        <f>BY199*12*60/(PI() * 'Drive Train'!$F$15)/BQ$2*BQ199</f>
        <v>-70212.894506049328</v>
      </c>
      <c r="BS199" s="2">
        <f>('DEPRECATED - DT-Prelim Calcs'!$C$6*BQ199-BR199)/('DEPRECATED - DT-Prelim Calcs'!$C$6*BQ199)*'DEPRECATED - DT-Prelim Calcs'!$C$7*BQ199</f>
        <v>54.334381071061337</v>
      </c>
      <c r="BT199" s="43">
        <f>BS199/'DEPRECATED - DT-Prelim Calcs'!$C$7*('DEPRECATED - DT-Prelim Calcs'!$C$8-'DEPRECATED - DT-Prelim Calcs'!$C$9)+'DEPRECATED - DT-Prelim Calcs'!$C$9</f>
        <v>2961.50732700558</v>
      </c>
      <c r="BU199" s="43">
        <f t="shared" si="276"/>
        <v>93</v>
      </c>
      <c r="BV199" s="2">
        <f t="shared" si="300"/>
        <v>1.5313624128476471</v>
      </c>
      <c r="BW199" s="43">
        <f>BV199*'DEPRECATED - DT-Prelim Calcs'!$C$21/BQ$2/'DEPRECATED - DT-Prelim Calcs'!$C$19/'DEPRECATED - DT-Prelim Calcs'!$C$18*3.39*'DEPRECATED - DT-Prelim Calcs'!$C$20</f>
        <v>29.053734754561201</v>
      </c>
      <c r="BX199" s="36">
        <f t="shared" si="301"/>
        <v>0</v>
      </c>
      <c r="BY199" s="43">
        <f>BW198*'DEPRECATED - DT-Prelim Calcs'!$C$11+BY198</f>
        <v>-372.85380927565882</v>
      </c>
      <c r="BZ199" s="43">
        <f>BZ198+0.5*BW199*'DEPRECATED - DT-Prelim Calcs'!$C$11^2+BY199*'DEPRECATED - DT-Prelim Calcs'!$C$11</f>
        <v>-252406.12057707555</v>
      </c>
      <c r="CA199" s="43">
        <f>MIN('Drive Train'!$F$35-BU198*'DEPRECATED - DT-Prelim Calcs'!$C$21*'Drive Train'!$F$39,CA198+BU$2)</f>
        <v>7.1920000000000002</v>
      </c>
      <c r="CB199" s="43">
        <f>'Drive Train'!$F$35-BU199*'DEPRECATED - DT-Prelim Calcs'!$C$21*'Drive Train'!$F$39</f>
        <v>7.1920000000000002</v>
      </c>
      <c r="CC199" s="1">
        <f>IF(BZ199&gt;='Drive Train'!$F$29,1,0)</f>
        <v>0</v>
      </c>
      <c r="CD199" s="43">
        <f t="shared" si="302"/>
        <v>103.33333333333333</v>
      </c>
      <c r="CE199" s="49">
        <f>CE198+'DEPRECATED - DT-Prelim Calcs'!$C$11</f>
        <v>780</v>
      </c>
      <c r="CF199" s="2">
        <f>CP199/'Drive Train'!$F$35</f>
        <v>0.57999999999999996</v>
      </c>
      <c r="CG199" s="36">
        <f>CN199*12*60/(PI() * 'Drive Train'!$F$15)/CF$2*CF199</f>
        <v>-79570.615558813937</v>
      </c>
      <c r="CH199" s="2">
        <f>('DEPRECATED - DT-Prelim Calcs'!$C$6*CF199-CG199)/('DEPRECATED - DT-Prelim Calcs'!$C$6*CF199)*'DEPRECATED - DT-Prelim Calcs'!$C$7*CF199</f>
        <v>61.213332754049752</v>
      </c>
      <c r="CI199" s="43">
        <f>CH199/'DEPRECATED - DT-Prelim Calcs'!$C$7*('DEPRECATED - DT-Prelim Calcs'!$C$8-'DEPRECATED - DT-Prelim Calcs'!$C$9)+'DEPRECATED - DT-Prelim Calcs'!$C$9</f>
        <v>3336.256187347486</v>
      </c>
      <c r="CJ199" s="43">
        <f t="shared" si="277"/>
        <v>93</v>
      </c>
      <c r="CK199" s="2">
        <f t="shared" si="303"/>
        <v>1.2396743342100003</v>
      </c>
      <c r="CL199" s="43">
        <f>CK199*'DEPRECATED - DT-Prelim Calcs'!$C$21/CF$2/'DEPRECATED - DT-Prelim Calcs'!$C$19/'DEPRECATED - DT-Prelim Calcs'!$C$18*3.39*'DEPRECATED - DT-Prelim Calcs'!$C$20</f>
        <v>29.053734754561205</v>
      </c>
      <c r="CM199" s="36">
        <f t="shared" si="304"/>
        <v>0</v>
      </c>
      <c r="CN199" s="43">
        <f>CL198*'DEPRECATED - DT-Prelim Calcs'!$C$11+CN198</f>
        <v>-342.06138653692881</v>
      </c>
      <c r="CO199" s="43">
        <f>CO198+0.5*CL199*'DEPRECATED - DT-Prelim Calcs'!$C$11^2+CN199*'DEPRECATED - DT-Prelim Calcs'!$C$11</f>
        <v>-470708.52141181572</v>
      </c>
      <c r="CP199" s="43">
        <f>MIN('Drive Train'!$F$35-CJ198*'DEPRECATED - DT-Prelim Calcs'!$C$21*'Drive Train'!$F$39,CP198+CJ$2)</f>
        <v>7.1920000000000002</v>
      </c>
      <c r="CQ199" s="43">
        <f>'Drive Train'!$F$35-CJ199*'DEPRECATED - DT-Prelim Calcs'!$C$21*'Drive Train'!$F$39</f>
        <v>7.1920000000000002</v>
      </c>
      <c r="CR199" s="1">
        <f>IF(CO199&gt;='Drive Train'!$F$29,1,0)</f>
        <v>0</v>
      </c>
      <c r="CS199" s="43">
        <f t="shared" si="305"/>
        <v>103.33333333333333</v>
      </c>
      <c r="CT199" s="49">
        <f>CT198+'DEPRECATED - DT-Prelim Calcs'!$C$11</f>
        <v>780</v>
      </c>
      <c r="CU199" s="2">
        <f>DE199/'Drive Train'!$F$35</f>
        <v>0.57999999999999996</v>
      </c>
      <c r="CV199" s="36">
        <f>DC199*12*60/(PI() * 'Drive Train'!$F$15)/CU$2*CU199</f>
        <v>-322008.19754384964</v>
      </c>
      <c r="CW199" s="2">
        <f>('DEPRECATED - DT-Prelim Calcs'!$C$6*CU199-CV199)/('DEPRECATED - DT-Prelim Calcs'!$C$6*CU199)*'DEPRECATED - DT-Prelim Calcs'!$C$7*CU199</f>
        <v>239.43155524775156</v>
      </c>
      <c r="CX199" s="43">
        <f>CW199/'DEPRECATED - DT-Prelim Calcs'!$C$7*('DEPRECATED - DT-Prelim Calcs'!$C$8-'DEPRECATED - DT-Prelim Calcs'!$C$9)+'DEPRECATED - DT-Prelim Calcs'!$C$9</f>
        <v>13045.159353049152</v>
      </c>
      <c r="CY199" s="43">
        <f t="shared" si="278"/>
        <v>93</v>
      </c>
      <c r="CZ199" s="2">
        <f t="shared" si="306"/>
        <v>1.0413264407364002</v>
      </c>
      <c r="DA199" s="43">
        <f>CZ199*'DEPRECATED - DT-Prelim Calcs'!$C$21/CU$2/'DEPRECATED - DT-Prelim Calcs'!$C$19/'DEPRECATED - DT-Prelim Calcs'!$C$18*3.39*'DEPRECATED - DT-Prelim Calcs'!$C$20</f>
        <v>29.053734754561201</v>
      </c>
      <c r="DB199" s="36">
        <f t="shared" si="307"/>
        <v>0</v>
      </c>
      <c r="DC199" s="43">
        <f>DA198*'DEPRECATED - DT-Prelim Calcs'!$C$11+DC198</f>
        <v>-1162.7799859763782</v>
      </c>
      <c r="DD199" s="43">
        <f>DD198+0.5*DA199*'DEPRECATED - DT-Prelim Calcs'!$C$11^2+DC199*'DEPRECATED - DT-Prelim Calcs'!$C$11</f>
        <v>-808025.34613594832</v>
      </c>
      <c r="DE199" s="43">
        <f>MIN('Drive Train'!$F$35-CY198*'DEPRECATED - DT-Prelim Calcs'!$C$21*'Drive Train'!$F$39,DE198+CY$2)</f>
        <v>7.1920000000000002</v>
      </c>
      <c r="DF199" s="43">
        <f>'Drive Train'!$F$35-CY199*'DEPRECATED - DT-Prelim Calcs'!$C$21*'Drive Train'!$F$39</f>
        <v>7.1920000000000002</v>
      </c>
      <c r="DG199" s="1">
        <f>IF(DD199&gt;='Drive Train'!$F$29,1,0)</f>
        <v>0</v>
      </c>
      <c r="DH199" s="43">
        <f t="shared" si="308"/>
        <v>103.33333333333333</v>
      </c>
      <c r="DI199" s="49">
        <f>DI198+'DEPRECATED - DT-Prelim Calcs'!$C$11</f>
        <v>780</v>
      </c>
      <c r="DJ199" s="2">
        <f>DT199/'Drive Train'!$F$35</f>
        <v>0.57999999999999996</v>
      </c>
      <c r="DK199" s="36">
        <f>DR199*12*60/(PI() * 'Drive Train'!$F$15)/DJ$2*DJ199</f>
        <v>-156739.36502580935</v>
      </c>
      <c r="DL199" s="2">
        <f>('DEPRECATED - DT-Prelim Calcs'!$C$6*DJ199-DK199)/('DEPRECATED - DT-Prelim Calcs'!$C$6*DJ199)*'DEPRECATED - DT-Prelim Calcs'!$C$7*DJ199</f>
        <v>117.94083040298526</v>
      </c>
      <c r="DM199" s="43">
        <f>DL199/'DEPRECATED - DT-Prelim Calcs'!$C$7*('DEPRECATED - DT-Prelim Calcs'!$C$8-'DEPRECATED - DT-Prelim Calcs'!$C$9)+'DEPRECATED - DT-Prelim Calcs'!$C$9</f>
        <v>6426.6347906103902</v>
      </c>
      <c r="DN199" s="43">
        <f t="shared" si="279"/>
        <v>93</v>
      </c>
      <c r="DO199" s="2">
        <f t="shared" si="309"/>
        <v>0.89769520753137932</v>
      </c>
      <c r="DP199" s="43">
        <f>DO199*'DEPRECATED - DT-Prelim Calcs'!$C$21/DJ$2/'DEPRECATED - DT-Prelim Calcs'!$C$19/'DEPRECATED - DT-Prelim Calcs'!$C$18*3.39*'DEPRECATED - DT-Prelim Calcs'!$C$20</f>
        <v>29.053734754561201</v>
      </c>
      <c r="DQ199" s="36">
        <f t="shared" si="310"/>
        <v>0</v>
      </c>
      <c r="DR199" s="43">
        <f>DP198*'DEPRECATED - DT-Prelim Calcs'!$C$11+DR198</f>
        <v>-487.92235205451021</v>
      </c>
      <c r="DS199" s="43">
        <f>DS198+0.5*DP199*'DEPRECATED - DT-Prelim Calcs'!$C$11^2+DR199*'DEPRECATED - DT-Prelim Calcs'!$C$11</f>
        <v>-1244977.4648281354</v>
      </c>
      <c r="DT199" s="43">
        <f>MIN('Drive Train'!$F$35-DN198*'DEPRECATED - DT-Prelim Calcs'!$C$21*'Drive Train'!$F$39,DT198+DN$2)</f>
        <v>7.1920000000000002</v>
      </c>
      <c r="DU199" s="43">
        <f>'Drive Train'!$F$35-DN199*'DEPRECATED - DT-Prelim Calcs'!$C$21*'Drive Train'!$F$39</f>
        <v>7.1920000000000002</v>
      </c>
      <c r="DV199" s="1">
        <f>IF(DS199&gt;='Drive Train'!$F$29,1,0)</f>
        <v>0</v>
      </c>
      <c r="DW199" s="43">
        <f t="shared" si="311"/>
        <v>103.33333333333333</v>
      </c>
      <c r="DX199" s="49">
        <f>DX198+'DEPRECATED - DT-Prelim Calcs'!$C$11</f>
        <v>780</v>
      </c>
      <c r="DY199" s="2">
        <f>EI199/'Drive Train'!$F$35</f>
        <v>0.57999999999999996</v>
      </c>
      <c r="DZ199" s="36">
        <f>EG199*12*60/(PI() * 'Drive Train'!$F$15)/DY$2*DY199</f>
        <v>-380174.79322792398</v>
      </c>
      <c r="EA199" s="2">
        <f>('DEPRECATED - DT-Prelim Calcs'!$C$6*DY199-DZ199)/('DEPRECATED - DT-Prelim Calcs'!$C$6*DY199)*'DEPRECATED - DT-Prelim Calcs'!$C$7*DY199</f>
        <v>282.19038499043319</v>
      </c>
      <c r="EB199" s="43">
        <f>EA199/'DEPRECATED - DT-Prelim Calcs'!$C$7*('DEPRECATED - DT-Prelim Calcs'!$C$8-'DEPRECATED - DT-Prelim Calcs'!$C$9)+'DEPRECATED - DT-Prelim Calcs'!$C$9</f>
        <v>15374.558286792255</v>
      </c>
      <c r="EC199" s="43">
        <f t="shared" si="280"/>
        <v>93</v>
      </c>
      <c r="ED199" s="2">
        <f t="shared" si="312"/>
        <v>0.78888366722454539</v>
      </c>
      <c r="EE199" s="43">
        <f>ED199*'DEPRECATED - DT-Prelim Calcs'!$C$21/DY$2/'DEPRECATED - DT-Prelim Calcs'!$C$19/'DEPRECATED - DT-Prelim Calcs'!$C$18*3.39*'DEPRECATED - DT-Prelim Calcs'!$C$20</f>
        <v>29.053734754561201</v>
      </c>
      <c r="EF199" s="36">
        <f t="shared" si="313"/>
        <v>0</v>
      </c>
      <c r="EG199" s="43">
        <f>EE198*'DEPRECATED - DT-Prelim Calcs'!$C$11+EG198</f>
        <v>-1040.015967855159</v>
      </c>
      <c r="EH199" s="43">
        <f>EH198+0.5*EE199*'DEPRECATED - DT-Prelim Calcs'!$C$11^2+EG199*'DEPRECATED - DT-Prelim Calcs'!$C$11</f>
        <v>-1335501.6689764038</v>
      </c>
      <c r="EI199" s="43">
        <f>MIN('Drive Train'!$F$35-EC198*'DEPRECATED - DT-Prelim Calcs'!$C$21*'Drive Train'!$F$39,EI198+EC$2)</f>
        <v>7.1920000000000002</v>
      </c>
      <c r="EJ199" s="43">
        <f>'Drive Train'!$F$35-EC199*'DEPRECATED - DT-Prelim Calcs'!$C$21*'Drive Train'!$F$39</f>
        <v>7.1920000000000002</v>
      </c>
      <c r="EK199" s="1">
        <f>IF(EH199&gt;='Drive Train'!$F$29,1,0)</f>
        <v>0</v>
      </c>
      <c r="EL199" s="43">
        <f t="shared" si="314"/>
        <v>103.33333333333333</v>
      </c>
      <c r="EM199" s="49">
        <f>EM198+'DEPRECATED - DT-Prelim Calcs'!$C$11</f>
        <v>780</v>
      </c>
      <c r="EN199" s="2">
        <f>EX199/'Drive Train'!$F$35</f>
        <v>0.57999999999999996</v>
      </c>
      <c r="EO199" s="36">
        <f>EV199*12*60/(PI() * 'Drive Train'!$F$15)/EN$2*EN199</f>
        <v>-131929.56714389336</v>
      </c>
      <c r="EP199" s="2">
        <f>('DEPRECATED - DT-Prelim Calcs'!$C$6*EN199-EO199)/('DEPRECATED - DT-Prelim Calcs'!$C$6*EN199)*'DEPRECATED - DT-Prelim Calcs'!$C$7*EN199</f>
        <v>99.702906881639493</v>
      </c>
      <c r="EQ199" s="43">
        <f>EP199/'DEPRECATED - DT-Prelim Calcs'!$C$7*('DEPRECATED - DT-Prelim Calcs'!$C$8-'DEPRECATED - DT-Prelim Calcs'!$C$9)+'DEPRECATED - DT-Prelim Calcs'!$C$9</f>
        <v>5433.0762704176732</v>
      </c>
      <c r="ER199" s="43">
        <f t="shared" si="281"/>
        <v>93</v>
      </c>
      <c r="ES199" s="2">
        <f t="shared" si="315"/>
        <v>0.7035989464435134</v>
      </c>
      <c r="ET199" s="43">
        <f>ES199*'DEPRECATED - DT-Prelim Calcs'!$C$21/EN$2/'DEPRECATED - DT-Prelim Calcs'!$C$19/'DEPRECATED - DT-Prelim Calcs'!$C$18*3.39*'DEPRECATED - DT-Prelim Calcs'!$C$20</f>
        <v>29.053734754561201</v>
      </c>
      <c r="EU199" s="36">
        <f t="shared" si="316"/>
        <v>0</v>
      </c>
      <c r="EV199" s="43">
        <f>ET198*'DEPRECATED - DT-Prelim Calcs'!$C$11+EV198</f>
        <v>-321.89263663446468</v>
      </c>
      <c r="EW199" s="43">
        <f>EW198+0.5*ET199*'DEPRECATED - DT-Prelim Calcs'!$C$11^2+EV199*'DEPRECATED - DT-Prelim Calcs'!$C$11</f>
        <v>-2183576.3438152801</v>
      </c>
      <c r="EX199" s="43">
        <f>MIN('Drive Train'!$F$35-ER198*'DEPRECATED - DT-Prelim Calcs'!$C$21*'Drive Train'!$F$39,EX198+ER$2)</f>
        <v>7.1920000000000002</v>
      </c>
      <c r="EY199" s="43">
        <f>'Drive Train'!$F$35-ER199*'DEPRECATED - DT-Prelim Calcs'!$C$21*'Drive Train'!$F$39</f>
        <v>7.1920000000000002</v>
      </c>
      <c r="EZ199" s="1">
        <f>IF(EW199&gt;='Drive Train'!$F$29,1,0)</f>
        <v>0</v>
      </c>
      <c r="FA199" s="43">
        <f t="shared" si="317"/>
        <v>103.33333333333333</v>
      </c>
      <c r="FB199" s="49">
        <f>FB198+'DEPRECATED - DT-Prelim Calcs'!$C$11</f>
        <v>780</v>
      </c>
      <c r="FC199" s="2">
        <f>FM199/'Drive Train'!$F$35</f>
        <v>0.57999999999999996</v>
      </c>
      <c r="FD199" s="36">
        <f>FK199*12*60/(PI() * 'Drive Train'!$F$15)/FC$2*FC199</f>
        <v>-494480.85593712633</v>
      </c>
      <c r="FE199" s="2">
        <f>('DEPRECATED - DT-Prelim Calcs'!$C$6*FC199-FD199)/('DEPRECATED - DT-Prelim Calcs'!$C$6*FC199)*'DEPRECATED - DT-Prelim Calcs'!$C$7*FC199</f>
        <v>366.21788249923554</v>
      </c>
      <c r="FF199" s="43">
        <f>FE199/'DEPRECATED - DT-Prelim Calcs'!$C$7*('DEPRECATED - DT-Prelim Calcs'!$C$8-'DEPRECATED - DT-Prelim Calcs'!$C$9)+'DEPRECATED - DT-Prelim Calcs'!$C$9</f>
        <v>19952.175688391188</v>
      </c>
      <c r="FG199" s="43">
        <f t="shared" si="282"/>
        <v>93</v>
      </c>
      <c r="FH199" s="2">
        <f t="shared" si="318"/>
        <v>0.63495514679048781</v>
      </c>
      <c r="FI199" s="43">
        <f>FH199*'DEPRECATED - DT-Prelim Calcs'!$C$21/FC$2/'DEPRECATED - DT-Prelim Calcs'!$C$19/'DEPRECATED - DT-Prelim Calcs'!$C$18*3.39*'DEPRECATED - DT-Prelim Calcs'!$C$20</f>
        <v>29.053734754561205</v>
      </c>
      <c r="FJ199" s="36">
        <f t="shared" si="319"/>
        <v>0</v>
      </c>
      <c r="FK199" s="43">
        <f>FI198*'DEPRECATED - DT-Prelim Calcs'!$C$11+FK198</f>
        <v>-1088.7702721845171</v>
      </c>
      <c r="FL199" s="43">
        <f>FL198+0.5*FI199*'DEPRECATED - DT-Prelim Calcs'!$C$11^2+FK199*'DEPRECATED - DT-Prelim Calcs'!$C$11</f>
        <v>-2744398.4694365636</v>
      </c>
      <c r="FM199" s="43">
        <f>MIN('Drive Train'!$F$35-FG198*'DEPRECATED - DT-Prelim Calcs'!$C$21*'Drive Train'!$F$39,FM198+FG$2)</f>
        <v>7.1920000000000002</v>
      </c>
      <c r="FN199" s="43">
        <f>'Drive Train'!$F$35-FG199*'DEPRECATED - DT-Prelim Calcs'!$C$21*'Drive Train'!$F$39</f>
        <v>7.1920000000000002</v>
      </c>
      <c r="FO199" s="1">
        <f>IF(FL199&gt;='Drive Train'!$F$29,1,0)</f>
        <v>0</v>
      </c>
      <c r="FP199" s="43">
        <f t="shared" si="320"/>
        <v>103.33333333333333</v>
      </c>
      <c r="FQ199" s="49">
        <f>FQ198+'DEPRECATED - DT-Prelim Calcs'!$C$11</f>
        <v>780</v>
      </c>
      <c r="FR199" s="2">
        <f>GB199/'Drive Train'!$F$35</f>
        <v>0.57999999999999996</v>
      </c>
      <c r="FS199" s="36">
        <f>FZ199*12*60/(PI() * 'Drive Train'!$F$15)/FR$2*FR199</f>
        <v>-4254493.2028539842</v>
      </c>
      <c r="FT199" s="2">
        <f>('DEPRECATED - DT-Prelim Calcs'!$C$6*FR199-FS199)/('DEPRECATED - DT-Prelim Calcs'!$C$6*FR199)*'DEPRECATED - DT-Prelim Calcs'!$C$7*FR199</f>
        <v>3130.2394980227568</v>
      </c>
      <c r="FU199" s="43">
        <f>FT199/'DEPRECATED - DT-Prelim Calcs'!$C$7*('DEPRECATED - DT-Prelim Calcs'!$C$8-'DEPRECATED - DT-Prelim Calcs'!$C$9)+'DEPRECATED - DT-Prelim Calcs'!$C$9</f>
        <v>170529.47265347853</v>
      </c>
      <c r="FV199" s="43">
        <f t="shared" si="283"/>
        <v>93</v>
      </c>
      <c r="FW199" s="2">
        <f t="shared" si="321"/>
        <v>0.57851468929799987</v>
      </c>
      <c r="FX199" s="43">
        <f>FW199*'DEPRECATED - DT-Prelim Calcs'!$C$21/FR$2/'DEPRECATED - DT-Prelim Calcs'!$C$19/'DEPRECATED - DT-Prelim Calcs'!$C$18*3.39*'DEPRECATED - DT-Prelim Calcs'!$C$20</f>
        <v>29.053734754561201</v>
      </c>
      <c r="FY199" s="36">
        <f t="shared" si="322"/>
        <v>0</v>
      </c>
      <c r="FZ199" s="43">
        <f>FX198*'DEPRECATED - DT-Prelim Calcs'!$C$11+FZ198</f>
        <v>-8535.0476314391981</v>
      </c>
      <c r="GA199" s="43">
        <f>GA198+0.5*FX199*'DEPRECATED - DT-Prelim Calcs'!$C$11^2+FZ199*'DEPRECATED - DT-Prelim Calcs'!$C$11</f>
        <v>-3038443.6580228945</v>
      </c>
      <c r="GB199" s="43">
        <f>MIN('Drive Train'!$F$35-FV198*'DEPRECATED - DT-Prelim Calcs'!$C$21*'Drive Train'!$F$39,GB198+FV$2)</f>
        <v>7.1920000000000002</v>
      </c>
      <c r="GC199" s="43">
        <f>'Drive Train'!$F$35-FV199*'DEPRECATED - DT-Prelim Calcs'!$C$21*'Drive Train'!$F$39</f>
        <v>7.1920000000000002</v>
      </c>
      <c r="GD199" s="1">
        <f>IF(GA199&gt;='Drive Train'!$F$29,1,0)</f>
        <v>0</v>
      </c>
      <c r="GE199" s="43">
        <f t="shared" si="323"/>
        <v>103.33333333333333</v>
      </c>
      <c r="GF199" s="49">
        <f>GF198+'DEPRECATED - DT-Prelim Calcs'!$C$11</f>
        <v>780</v>
      </c>
      <c r="GG199" s="2">
        <f>GQ199/'Drive Train'!$F$35</f>
        <v>0.86451612903225805</v>
      </c>
      <c r="GH199" s="36">
        <f>GO199*12*60/(PI() * 'Drive Train'!$F$15)/GG$2*GG199</f>
        <v>-13497.312772324623</v>
      </c>
      <c r="GI199" s="2">
        <f>('DEPRECATED - DT-Prelim Calcs'!$C$6*GG199-GH199)/('DEPRECATED - DT-Prelim Calcs'!$C$6*GG199)*'DEPRECATED - DT-Prelim Calcs'!$C$7*GG199</f>
        <v>13.976586429205568</v>
      </c>
      <c r="GJ199" s="43">
        <f>GI199/'DEPRECATED - DT-Prelim Calcs'!$C$7*('DEPRECATED - DT-Prelim Calcs'!$C$8-'DEPRECATED - DT-Prelim Calcs'!$C$9)+'DEPRECATED - DT-Prelim Calcs'!$C$9</f>
        <v>762.91105174030326</v>
      </c>
      <c r="GK199" s="43">
        <f t="shared" si="324"/>
        <v>29.999999999999982</v>
      </c>
      <c r="GL199" s="2">
        <f t="shared" si="325"/>
        <v>1.4462867232450001</v>
      </c>
      <c r="GM199" s="43">
        <f>GL199*'DEPRECATED - DT-Prelim Calcs'!$C$21/GG$2/'DEPRECATED - DT-Prelim Calcs'!$C$19/'DEPRECATED - DT-Prelim Calcs'!$C$18*3.39*'DEPRECATED - DT-Prelim Calcs'!$C$20</f>
        <v>29.053734754561201</v>
      </c>
      <c r="GN199" s="36">
        <f t="shared" si="326"/>
        <v>0</v>
      </c>
      <c r="GO199" s="43">
        <f>GM198*'DEPRECATED - DT-Prelim Calcs'!$C$11+GO198</f>
        <v>-45.415105656125647</v>
      </c>
      <c r="GP199" s="43">
        <f>GP198+0.5*GM199*'DEPRECATED - DT-Prelim Calcs'!$C$11^2+GO199*'DEPRECATED - DT-Prelim Calcs'!$C$11</f>
        <v>-262349.44629024976</v>
      </c>
      <c r="GQ199" s="43">
        <f>MIN('Drive Train'!$F$35-GK198*'DEPRECATED - DT-Prelim Calcs'!$C$21*'Drive Train'!$F$39,GQ198+GK$2)</f>
        <v>10.72</v>
      </c>
      <c r="GR199" s="43">
        <f>'Drive Train'!$F$35-GK199*'DEPRECATED - DT-Prelim Calcs'!$C$21*'Drive Train'!$F$39</f>
        <v>10.72</v>
      </c>
      <c r="GS199" s="1">
        <f>IF(GP199&gt;='Drive Train'!$F$29,1,0)</f>
        <v>0</v>
      </c>
      <c r="GT199" s="43">
        <f t="shared" si="327"/>
        <v>33.333333333333314</v>
      </c>
      <c r="GU199" s="49">
        <f>GU198+'DEPRECATED - DT-Prelim Calcs'!$C$11</f>
        <v>780</v>
      </c>
      <c r="GV199" s="2">
        <f>HF199/'Drive Train'!$F$35</f>
        <v>0.84946236559139798</v>
      </c>
      <c r="GW199" s="36">
        <f>HD199*12*60/(PI() * 'Drive Train'!$F$15)/GV$2*GV199</f>
        <v>-272637.66717810638</v>
      </c>
      <c r="GX199" s="2">
        <f>('DEPRECATED - DT-Prelim Calcs'!$C$6*GV199-GW199)/('DEPRECATED - DT-Prelim Calcs'!$C$6*GV199)*'DEPRECATED - DT-Prelim Calcs'!$C$7*GV199</f>
        <v>204.40257709420342</v>
      </c>
      <c r="GY199" s="43">
        <f>GX199/'DEPRECATED - DT-Prelim Calcs'!$C$7*('DEPRECATED - DT-Prelim Calcs'!$C$8-'DEPRECATED - DT-Prelim Calcs'!$C$9)+'DEPRECATED - DT-Prelim Calcs'!$C$9</f>
        <v>11136.864274534963</v>
      </c>
      <c r="GZ199" s="43">
        <f t="shared" si="284"/>
        <v>33.333333333333314</v>
      </c>
      <c r="HA199" s="2">
        <f t="shared" si="328"/>
        <v>1.4462867232450001</v>
      </c>
      <c r="HB199" s="43">
        <f>HA199*'DEPRECATED - DT-Prelim Calcs'!$C$21/GV$2/'DEPRECATED - DT-Prelim Calcs'!$C$19/'DEPRECATED - DT-Prelim Calcs'!$C$18*3.39*'DEPRECATED - DT-Prelim Calcs'!$C$20</f>
        <v>29.053734754561201</v>
      </c>
      <c r="HC199" s="36">
        <f t="shared" si="329"/>
        <v>0</v>
      </c>
      <c r="HD199" s="43">
        <f>HB198*'DEPRECATED - DT-Prelim Calcs'!$C$11+HD198</f>
        <v>-933.6150232509334</v>
      </c>
      <c r="HE199" s="43">
        <f>HE198+0.5*HB199*'DEPRECATED - DT-Prelim Calcs'!$C$11^2+HD199*'DEPRECATED - DT-Prelim Calcs'!$C$11</f>
        <v>-271063.1610572128</v>
      </c>
      <c r="HF199" s="43">
        <f>MIN('Drive Train'!$F$35-GZ198*'DEPRECATED - DT-Prelim Calcs'!$C$21*'Drive Train'!$F$39,HF198+GZ$2)</f>
        <v>10.533333333333335</v>
      </c>
      <c r="HG199" s="43">
        <f>'Drive Train'!$F$35-GZ199*'DEPRECATED - DT-Prelim Calcs'!$C$21*'Drive Train'!$F$39</f>
        <v>10.533333333333335</v>
      </c>
      <c r="HH199" s="1">
        <f>IF(HE199&gt;='Drive Train'!$F$29,1,0)</f>
        <v>0</v>
      </c>
      <c r="HI199" s="43">
        <f t="shared" si="330"/>
        <v>37.037037037037017</v>
      </c>
      <c r="HJ199" s="49">
        <f>HJ198+'DEPRECATED - DT-Prelim Calcs'!$C$11</f>
        <v>780</v>
      </c>
      <c r="HK199" s="2">
        <f>HU199/'Drive Train'!$F$35</f>
        <v>0.83440860215053769</v>
      </c>
      <c r="HL199" s="36">
        <f>HS199*12*60/(PI() * 'Drive Train'!$F$15)/HK$2*HK199</f>
        <v>15882.245008411475</v>
      </c>
      <c r="HM199" s="2">
        <f>('DEPRECATED - DT-Prelim Calcs'!$C$6*HK199-HL199)/('DEPRECATED - DT-Prelim Calcs'!$C$6*HK199)*'DEPRECATED - DT-Prelim Calcs'!$C$7*HK199</f>
        <v>-7.7618163031631671</v>
      </c>
      <c r="HN199" s="43">
        <f>HM199/'DEPRECATED - DT-Prelim Calcs'!$C$7*('DEPRECATED - DT-Prelim Calcs'!$C$8-'DEPRECATED - DT-Prelim Calcs'!$C$9)+'DEPRECATED - DT-Prelim Calcs'!$C$9</f>
        <v>-421.34521651560533</v>
      </c>
      <c r="HO199" s="43">
        <f t="shared" si="285"/>
        <v>-421.34521651560533</v>
      </c>
      <c r="HP199" s="2">
        <f t="shared" si="331"/>
        <v>-9.2486624148779093</v>
      </c>
      <c r="HQ199" s="43">
        <f>HP199*'DEPRECATED - DT-Prelim Calcs'!$C$21/HK$2/'DEPRECATED - DT-Prelim Calcs'!$C$19/'DEPRECATED - DT-Prelim Calcs'!$C$18*3.39*'DEPRECATED - DT-Prelim Calcs'!$C$20</f>
        <v>-185.79177995456388</v>
      </c>
      <c r="HR199" s="36">
        <f t="shared" si="332"/>
        <v>1</v>
      </c>
      <c r="HS199" s="43">
        <f>HQ198*'DEPRECATED - DT-Prelim Calcs'!$C$11+HS198</f>
        <v>55.368050954649846</v>
      </c>
      <c r="HT199" s="43">
        <f>HT198+0.5*HQ199*'DEPRECATED - DT-Prelim Calcs'!$C$11^2+HS199*'DEPRECATED - DT-Prelim Calcs'!$C$11</f>
        <v>-280433.36638687301</v>
      </c>
      <c r="HU199" s="43">
        <f>MIN('Drive Train'!$F$35-HO198*'DEPRECATED - DT-Prelim Calcs'!$C$21*'Drive Train'!$F$39,HU198+HO$2)</f>
        <v>10.346666666666668</v>
      </c>
      <c r="HV199" s="43">
        <f>'Drive Train'!$F$35-HO199*'DEPRECATED - DT-Prelim Calcs'!$C$21*'Drive Train'!$F$39</f>
        <v>35.995332124873897</v>
      </c>
      <c r="HW199" s="1">
        <f>IF(HT199&gt;='Drive Train'!$F$29,1,0)</f>
        <v>0</v>
      </c>
      <c r="HX199" s="43">
        <f t="shared" si="333"/>
        <v>-468.16135168400592</v>
      </c>
      <c r="HY199" s="49">
        <f>HY198+'DEPRECATED - DT-Prelim Calcs'!$C$11</f>
        <v>780</v>
      </c>
      <c r="HZ199" s="2">
        <f>IJ199/'Drive Train'!$F$35</f>
        <v>0.8193548387096774</v>
      </c>
      <c r="IA199" s="36">
        <f>IH199*12*60/(PI() * 'Drive Train'!$F$15)/HZ$2*HZ199</f>
        <v>15862.138011080151</v>
      </c>
      <c r="IB199" s="2">
        <f>('DEPRECATED - DT-Prelim Calcs'!$C$6*HZ199-IA199)/('DEPRECATED - DT-Prelim Calcs'!$C$6*HZ199)*'DEPRECATED - DT-Prelim Calcs'!$C$7*HZ199</f>
        <v>-7.8176376045653928</v>
      </c>
      <c r="IC199" s="43">
        <f>IB199/'DEPRECATED - DT-Prelim Calcs'!$C$7*('DEPRECATED - DT-Prelim Calcs'!$C$8-'DEPRECATED - DT-Prelim Calcs'!$C$9)+'DEPRECATED - DT-Prelim Calcs'!$C$9</f>
        <v>-424.38622771139825</v>
      </c>
      <c r="ID199" s="43">
        <f t="shared" si="286"/>
        <v>-424.38622771139825</v>
      </c>
      <c r="IE199" s="2">
        <f t="shared" si="334"/>
        <v>-9.3298841607615941</v>
      </c>
      <c r="IF199" s="43">
        <f>IE199*'DEPRECATED - DT-Prelim Calcs'!$C$21/HZ$2/'DEPRECATED - DT-Prelim Calcs'!$C$19/'DEPRECATED - DT-Prelim Calcs'!$C$18*3.39*'DEPRECATED - DT-Prelim Calcs'!$C$20</f>
        <v>-187.42340321659057</v>
      </c>
      <c r="IG199" s="36">
        <f t="shared" si="335"/>
        <v>1</v>
      </c>
      <c r="IH199" s="43">
        <f>IF198*'DEPRECATED - DT-Prelim Calcs'!$C$11+IH198</f>
        <v>56.313927661889082</v>
      </c>
      <c r="II199" s="43">
        <f>II198+0.5*IF199*'DEPRECATED - DT-Prelim Calcs'!$C$11^2+IH199*'DEPRECATED - DT-Prelim Calcs'!$C$11</f>
        <v>-257663.36550920186</v>
      </c>
      <c r="IJ199" s="43">
        <f>MIN('Drive Train'!$F$35-ID198*'DEPRECATED - DT-Prelim Calcs'!$C$21*'Drive Train'!$F$39,IJ198+ID$2)</f>
        <v>10.16</v>
      </c>
      <c r="IK199" s="43">
        <f>'Drive Train'!$F$35-ID199*'DEPRECATED - DT-Prelim Calcs'!$C$21*'Drive Train'!$F$39</f>
        <v>36.165628751838305</v>
      </c>
      <c r="IL199" s="1">
        <f>IF(II199&gt;='Drive Train'!$F$29,1,0)</f>
        <v>0</v>
      </c>
      <c r="IM199" s="43">
        <f t="shared" si="336"/>
        <v>-471.54025301266478</v>
      </c>
      <c r="IN199" s="49">
        <f>IN198+'DEPRECATED - DT-Prelim Calcs'!$C$11</f>
        <v>780</v>
      </c>
      <c r="IO199" s="2">
        <f>IY199/'Drive Train'!$F$35</f>
        <v>0.80430107526881722</v>
      </c>
      <c r="IP199" s="36">
        <f>IW199*12*60/(PI() * 'Drive Train'!$F$15)/IO$2*IO199</f>
        <v>-255853.73253425804</v>
      </c>
      <c r="IQ199" s="2">
        <f>('DEPRECATED - DT-Prelim Calcs'!$C$6*IO199-IP199)/('DEPRECATED - DT-Prelim Calcs'!$C$6*IO199)*'DEPRECATED - DT-Prelim Calcs'!$C$7*IO199</f>
        <v>191.85273718183055</v>
      </c>
      <c r="IR199" s="43">
        <f>IQ199/'DEPRECATED - DT-Prelim Calcs'!$C$7*('DEPRECATED - DT-Prelim Calcs'!$C$8-'DEPRECATED - DT-Prelim Calcs'!$C$9)+'DEPRECATED - DT-Prelim Calcs'!$C$9</f>
        <v>10453.178965875843</v>
      </c>
      <c r="IS199" s="43">
        <f t="shared" si="287"/>
        <v>43.333333333333321</v>
      </c>
      <c r="IT199" s="2">
        <f t="shared" si="337"/>
        <v>1.4462867232450001</v>
      </c>
      <c r="IU199" s="43">
        <f>IT199*'DEPRECATED - DT-Prelim Calcs'!$C$21/IO$2/'DEPRECATED - DT-Prelim Calcs'!$C$19/'DEPRECATED - DT-Prelim Calcs'!$C$18*3.39*'DEPRECATED - DT-Prelim Calcs'!$C$20</f>
        <v>29.053734754561201</v>
      </c>
      <c r="IV199" s="36">
        <f t="shared" si="338"/>
        <v>0</v>
      </c>
      <c r="IW199" s="43">
        <f>IU198*'DEPRECATED - DT-Prelim Calcs'!$C$11+IW198</f>
        <v>-925.33550216197807</v>
      </c>
      <c r="IX199" s="43">
        <f>IX198+0.5*IU199*'DEPRECATED - DT-Prelim Calcs'!$C$11^2+IW199*'DEPRECATED - DT-Prelim Calcs'!$C$11</f>
        <v>-342877.53080060403</v>
      </c>
      <c r="IY199" s="43">
        <f>MIN('Drive Train'!$F$35-IS198*'DEPRECATED - DT-Prelim Calcs'!$C$21*'Drive Train'!$F$39,IY198+IS$2)</f>
        <v>9.9733333333333345</v>
      </c>
      <c r="IZ199" s="43">
        <f>'Drive Train'!$F$35-IS199*'DEPRECATED - DT-Prelim Calcs'!$C$21*'Drive Train'!$F$39</f>
        <v>9.9733333333333345</v>
      </c>
      <c r="JA199" s="1">
        <f>IF(IX199&gt;='Drive Train'!$F$29,1,0)</f>
        <v>0</v>
      </c>
      <c r="JB199" s="43">
        <f t="shared" si="339"/>
        <v>48.148148148148138</v>
      </c>
      <c r="JC199" s="49">
        <f>JC198+'DEPRECATED - DT-Prelim Calcs'!$C$11</f>
        <v>780</v>
      </c>
      <c r="JD199" s="2">
        <f>JN199/'Drive Train'!$F$35</f>
        <v>1.0952343250703245</v>
      </c>
      <c r="JE199" s="36">
        <f>JL199*12*60/(PI() * 'Drive Train'!$F$15)/JD$2*JD199</f>
        <v>-21540.695605763438</v>
      </c>
      <c r="JF199" s="2">
        <f>('DEPRECATED - DT-Prelim Calcs'!$C$6*JD199-JE199)/('DEPRECATED - DT-Prelim Calcs'!$C$6*JD199)*'DEPRECATED - DT-Prelim Calcs'!$C$7*JD199</f>
        <v>20.971423654020345</v>
      </c>
      <c r="JG199" s="43">
        <f>JF199/'DEPRECATED - DT-Prelim Calcs'!$C$7*('DEPRECATED - DT-Prelim Calcs'!$C$8-'DEPRECATED - DT-Prelim Calcs'!$C$9)+'DEPRECATED - DT-Prelim Calcs'!$C$9</f>
        <v>1143.9730796593174</v>
      </c>
      <c r="JH199" s="43">
        <f t="shared" si="288"/>
        <v>46.666666666666657</v>
      </c>
      <c r="JI199" s="2">
        <f t="shared" si="340"/>
        <v>1.4462867232450001</v>
      </c>
      <c r="JJ199" s="43">
        <f>JI199*'DEPRECATED - DT-Prelim Calcs'!$C$21/JD$2/'DEPRECATED - DT-Prelim Calcs'!$C$19/'DEPRECATED - DT-Prelim Calcs'!$C$18*3.39*'DEPRECATED - DT-Prelim Calcs'!$C$20</f>
        <v>29.053734754561201</v>
      </c>
      <c r="JK199" s="36">
        <f t="shared" si="341"/>
        <v>0</v>
      </c>
      <c r="JL199" s="43">
        <f>JJ198*'DEPRECATED - DT-Prelim Calcs'!$C$11+JL198</f>
        <v>-57.210901948053674</v>
      </c>
      <c r="JM199" s="43">
        <f>JM198+0.5*JJ199*'DEPRECATED - DT-Prelim Calcs'!$C$11^2+JL199*'DEPRECATED - DT-Prelim Calcs'!$C$11</f>
        <v>-281116.60232047306</v>
      </c>
      <c r="JN199" s="43">
        <f>MIN('Drive Train'!$F$35-JH198*'DEPRECATED - DT-Prelim Calcs'!$C$21*'Drive Train'!$F$39,JN198+JH$2)</f>
        <v>13.580905630872023</v>
      </c>
      <c r="JO199" s="43">
        <f>'Drive Train'!$F$35-JH199*'DEPRECATED - DT-Prelim Calcs'!$C$21*'Drive Train'!$F$39</f>
        <v>9.7866666666666671</v>
      </c>
      <c r="JP199" s="1">
        <f>IF(JM199&gt;='Drive Train'!$F$29,1,0)</f>
        <v>0</v>
      </c>
      <c r="JQ199" s="43">
        <f>MIN(JG199,'DEPRECATED - DT-Prelim Calcs'!$C$10)*'DEPRECATED - DT-Prelim Calcs'!$C$11*1000/60/60</f>
        <v>103.33333333333333</v>
      </c>
      <c r="JR199" s="49">
        <f>JR198+'DEPRECATED - DT-Prelim Calcs'!$C$11</f>
        <v>780</v>
      </c>
      <c r="JS199" s="2">
        <f>KC199/'Drive Train'!$F$35</f>
        <v>0.77419354838709686</v>
      </c>
      <c r="JT199" s="36">
        <f>KA199*12*60/(PI() * 'Drive Train'!$F$15)/JS$2*JS199</f>
        <v>-275226.61992271594</v>
      </c>
      <c r="JU199" s="2">
        <f>('DEPRECATED - DT-Prelim Calcs'!$C$6*JS199-JT199)/('DEPRECATED - DT-Prelim Calcs'!$C$6*JS199)*'DEPRECATED - DT-Prelim Calcs'!$C$7*JS199</f>
        <v>205.95273066317966</v>
      </c>
      <c r="JV199" s="43">
        <f>JU199/'DEPRECATED - DT-Prelim Calcs'!$C$7*('DEPRECATED - DT-Prelim Calcs'!$C$8-'DEPRECATED - DT-Prelim Calcs'!$C$9)+'DEPRECATED - DT-Prelim Calcs'!$C$9</f>
        <v>11221.312939113519</v>
      </c>
      <c r="JW199" s="43">
        <f t="shared" si="289"/>
        <v>49.999999999999993</v>
      </c>
      <c r="JX199" s="2">
        <f t="shared" si="342"/>
        <v>1.4462867232450001</v>
      </c>
      <c r="JY199" s="43">
        <f>JX199*'DEPRECATED - DT-Prelim Calcs'!$C$21/JS$2/'DEPRECATED - DT-Prelim Calcs'!$C$19/'DEPRECATED - DT-Prelim Calcs'!$C$18*3.39*'DEPRECATED - DT-Prelim Calcs'!$C$20</f>
        <v>29.053734754561201</v>
      </c>
      <c r="JZ199" s="36">
        <f t="shared" si="343"/>
        <v>0</v>
      </c>
      <c r="KA199" s="43">
        <f>JY198*'DEPRECATED - DT-Prelim Calcs'!$C$11+KA198</f>
        <v>-1034.1106382665196</v>
      </c>
      <c r="KB199" s="43">
        <f>KB198+0.5*JY199*'DEPRECATED - DT-Prelim Calcs'!$C$11^2+KA199*'DEPRECATED - DT-Prelim Calcs'!$C$11</f>
        <v>-323995.40301613335</v>
      </c>
      <c r="KC199" s="43">
        <f>MIN('Drive Train'!$F$35-JW198*'DEPRECATED - DT-Prelim Calcs'!$C$21*'Drive Train'!$F$39,KC198+JW$2)</f>
        <v>9.6000000000000014</v>
      </c>
      <c r="KD199" s="43">
        <f>'Drive Train'!$F$35-JW199*'DEPRECATED - DT-Prelim Calcs'!$C$21*'Drive Train'!$F$39</f>
        <v>9.6000000000000014</v>
      </c>
      <c r="KE199" s="1">
        <f>IF(KB199&gt;='Drive Train'!$F$29,1,0)</f>
        <v>0</v>
      </c>
      <c r="KF199" s="43">
        <f>MIN(JV199,'DEPRECATED - DT-Prelim Calcs'!$C$10)*'DEPRECATED - DT-Prelim Calcs'!$C$11*1000/60/60</f>
        <v>103.33333333333333</v>
      </c>
      <c r="KG199" s="49">
        <f>KG198+'DEPRECATED - DT-Prelim Calcs'!$C$11</f>
        <v>780</v>
      </c>
      <c r="KH199" s="2">
        <f>KR199/'Drive Train'!$F$35</f>
        <v>0.75913978494623657</v>
      </c>
      <c r="KI199" s="36">
        <f>KP199*12*60/(PI() * 'Drive Train'!$F$15)/KH$2*KH199</f>
        <v>-33330.80593535283</v>
      </c>
      <c r="KJ199" s="2">
        <f>('DEPRECATED - DT-Prelim Calcs'!$C$6*KH199-KI199)/('DEPRECATED - DT-Prelim Calcs'!$C$6*KH199)*'DEPRECATED - DT-Prelim Calcs'!$C$7*KH199</f>
        <v>28.062164938859414</v>
      </c>
      <c r="KK199" s="43">
        <f>KJ199/'DEPRECATED - DT-Prelim Calcs'!$C$7*('DEPRECATED - DT-Prelim Calcs'!$C$8-'DEPRECATED - DT-Prelim Calcs'!$C$9)+'DEPRECATED - DT-Prelim Calcs'!$C$9</f>
        <v>1530.2597317438335</v>
      </c>
      <c r="KL199" s="43">
        <f t="shared" si="290"/>
        <v>53.333333333333329</v>
      </c>
      <c r="KM199" s="2">
        <f t="shared" si="344"/>
        <v>1.4462867232450001</v>
      </c>
      <c r="KN199" s="43">
        <f>KM199*'DEPRECATED - DT-Prelim Calcs'!$C$21/KH$2/'DEPRECATED - DT-Prelim Calcs'!$C$19/'DEPRECATED - DT-Prelim Calcs'!$C$18*3.39*'DEPRECATED - DT-Prelim Calcs'!$C$20</f>
        <v>29.053734754561201</v>
      </c>
      <c r="KO199" s="36">
        <f t="shared" si="345"/>
        <v>0</v>
      </c>
      <c r="KP199" s="43">
        <f>KN198*'DEPRECATED - DT-Prelim Calcs'!$C$11+KP198</f>
        <v>-127.71743260177358</v>
      </c>
      <c r="KQ199" s="43">
        <f>KQ198+0.5*KN199*'DEPRECATED - DT-Prelim Calcs'!$C$11^2+KP199*'DEPRECATED - DT-Prelim Calcs'!$C$11</f>
        <v>-322717.69483531971</v>
      </c>
      <c r="KR199" s="43">
        <f>MIN('Drive Train'!$F$35-KL198*'DEPRECATED - DT-Prelim Calcs'!$C$21*'Drive Train'!$F$39,KR198+KL$2)</f>
        <v>9.413333333333334</v>
      </c>
      <c r="KS199" s="43">
        <f>'Drive Train'!$F$35-KL199*'DEPRECATED - DT-Prelim Calcs'!$C$21*'Drive Train'!$F$39</f>
        <v>9.413333333333334</v>
      </c>
      <c r="KT199" s="1">
        <f>IF(KQ199&gt;='Drive Train'!$F$29,1,0)</f>
        <v>0</v>
      </c>
      <c r="KU199" s="43">
        <f>MIN(KK199,'DEPRECATED - DT-Prelim Calcs'!$C$10)*'DEPRECATED - DT-Prelim Calcs'!$C$11*1000/60/60</f>
        <v>103.33333333333333</v>
      </c>
      <c r="KV199" s="49">
        <f>KV198+'DEPRECATED - DT-Prelim Calcs'!$C$11</f>
        <v>780</v>
      </c>
      <c r="KW199" s="2">
        <f>LG199/'Drive Train'!$F$35</f>
        <v>0.74408602150537628</v>
      </c>
      <c r="KX199" s="36">
        <f>LE199*12*60/(PI() * 'Drive Train'!$F$15)/KW$2*KW199</f>
        <v>-31353.964348268706</v>
      </c>
      <c r="KY199" s="2">
        <f>('DEPRECATED - DT-Prelim Calcs'!$C$6*KW199-KX199)/('DEPRECATED - DT-Prelim Calcs'!$C$6*KW199)*'DEPRECATED - DT-Prelim Calcs'!$C$7*KW199</f>
        <v>26.538367326969972</v>
      </c>
      <c r="KZ199" s="43">
        <f>KY199/'DEPRECATED - DT-Prelim Calcs'!$C$7*('DEPRECATED - DT-Prelim Calcs'!$C$8-'DEPRECATED - DT-Prelim Calcs'!$C$9)+'DEPRECATED - DT-Prelim Calcs'!$C$9</f>
        <v>1447.2468767677669</v>
      </c>
      <c r="LA199" s="43">
        <f t="shared" si="291"/>
        <v>56.666666666666664</v>
      </c>
      <c r="LB199" s="2">
        <f t="shared" si="346"/>
        <v>1.4462867232450001</v>
      </c>
      <c r="LC199" s="43">
        <f>LB199*'DEPRECATED - DT-Prelim Calcs'!$C$21/KW$2/'DEPRECATED - DT-Prelim Calcs'!$C$19/'DEPRECATED - DT-Prelim Calcs'!$C$18*3.39*'DEPRECATED - DT-Prelim Calcs'!$C$20</f>
        <v>29.053734754561201</v>
      </c>
      <c r="LD199" s="36">
        <f t="shared" si="347"/>
        <v>0</v>
      </c>
      <c r="LE199" s="43">
        <f>LC198*'DEPRECATED - DT-Prelim Calcs'!$C$11+LE198</f>
        <v>-122.5731738030088</v>
      </c>
      <c r="LF199" s="43">
        <f>LF198+0.5*LC199*'DEPRECATED - DT-Prelim Calcs'!$C$11^2+LE199*'DEPRECATED - DT-Prelim Calcs'!$C$11</f>
        <v>-358171.81646544463</v>
      </c>
      <c r="LG199" s="43">
        <f>MIN('Drive Train'!$F$35-LA198*'DEPRECATED - DT-Prelim Calcs'!$C$21*'Drive Train'!$F$39,LG198+LA$2)</f>
        <v>9.2266666666666666</v>
      </c>
      <c r="LH199" s="43">
        <f>'Drive Train'!$F$35-LA199*'DEPRECATED - DT-Prelim Calcs'!$C$21*'Drive Train'!$F$39</f>
        <v>9.2266666666666666</v>
      </c>
      <c r="LI199" s="1">
        <f>IF(LF199&gt;='Drive Train'!$F$29,1,0)</f>
        <v>0</v>
      </c>
      <c r="LJ199" s="43">
        <f>MIN(KZ199,'DEPRECATED - DT-Prelim Calcs'!$C$10)*'DEPRECATED - DT-Prelim Calcs'!$C$11*1000/60/60</f>
        <v>103.33333333333333</v>
      </c>
      <c r="LK199" s="49">
        <f>LK198+'DEPRECATED - DT-Prelim Calcs'!$C$11</f>
        <v>780</v>
      </c>
      <c r="LL199" s="2">
        <f>LV199/'Drive Train'!$F$35</f>
        <v>0.72903225806451621</v>
      </c>
      <c r="LM199" s="36">
        <f>LT199*12*60/(PI() * 'Drive Train'!$F$15)/LL$2*LL199</f>
        <v>-155625.35109343193</v>
      </c>
      <c r="LN199" s="2">
        <f>('DEPRECATED - DT-Prelim Calcs'!$C$6*LL199-LM199)/('DEPRECATED - DT-Prelim Calcs'!$C$6*LL199)*'DEPRECATED - DT-Prelim Calcs'!$C$7*LL199</f>
        <v>117.82086922577648</v>
      </c>
      <c r="LO199" s="43">
        <f>LN199/'DEPRECATED - DT-Prelim Calcs'!$C$7*('DEPRECATED - DT-Prelim Calcs'!$C$8-'DEPRECATED - DT-Prelim Calcs'!$C$9)+'DEPRECATED - DT-Prelim Calcs'!$C$9</f>
        <v>6420.0995921505091</v>
      </c>
      <c r="LP199" s="43">
        <f t="shared" si="292"/>
        <v>60</v>
      </c>
      <c r="LQ199" s="2">
        <f t="shared" si="348"/>
        <v>1.4462867232450001</v>
      </c>
      <c r="LR199" s="43">
        <f>LQ199*'DEPRECATED - DT-Prelim Calcs'!$C$21/LL$2/'DEPRECATED - DT-Prelim Calcs'!$C$19/'DEPRECATED - DT-Prelim Calcs'!$C$18*3.39*'DEPRECATED - DT-Prelim Calcs'!$C$20</f>
        <v>29.053734754561201</v>
      </c>
      <c r="LS199" s="36">
        <f t="shared" si="349"/>
        <v>0</v>
      </c>
      <c r="LT199" s="43">
        <f>LR198*'DEPRECATED - DT-Prelim Calcs'!$C$11+LT198</f>
        <v>-620.95441047735153</v>
      </c>
      <c r="LU199" s="43">
        <f>LU198+0.5*LR199*'DEPRECATED - DT-Prelim Calcs'!$C$11^2+LT199*'DEPRECATED - DT-Prelim Calcs'!$C$11</f>
        <v>-341974.20891205064</v>
      </c>
      <c r="LV199" s="43">
        <f>MIN('Drive Train'!$F$35-LP198*'DEPRECATED - DT-Prelim Calcs'!$C$21*'Drive Train'!$F$39,LV198+LP$2)</f>
        <v>9.0400000000000009</v>
      </c>
      <c r="LW199" s="43">
        <f>'Drive Train'!$F$35-LP199*'DEPRECATED - DT-Prelim Calcs'!$C$21*'Drive Train'!$F$39</f>
        <v>9.0400000000000009</v>
      </c>
      <c r="LX199" s="1">
        <f>IF(LU199&gt;='Drive Train'!$F$29,1,0)</f>
        <v>0</v>
      </c>
      <c r="LY199" s="43">
        <f>MIN(LO199,'DEPRECATED - DT-Prelim Calcs'!$C$10)*'DEPRECATED - DT-Prelim Calcs'!$C$11*1000/60/60</f>
        <v>103.33333333333333</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6"/>
        <v>0</v>
      </c>
      <c r="X200" s="2">
        <f>MAX(MIN(IF(AND(AI199=1,AG200&lt;0),-1,1)*(W200-$C$9)/($C$8-$C$9)*$C$7-$C$29*AE200/T$2 -  AI199*$C$29/2,X$2),MAX(X$4:X199)*-1)</f>
        <v>-0.27672021620693066</v>
      </c>
      <c r="Y200" s="43">
        <f t="shared" si="267"/>
        <v>0</v>
      </c>
      <c r="Z200" s="43">
        <f t="shared" si="268"/>
        <v>0</v>
      </c>
      <c r="AA200" s="43">
        <f t="shared" si="269"/>
        <v>0</v>
      </c>
      <c r="AB200" s="43" t="e">
        <f t="shared" si="270"/>
        <v>#N/A</v>
      </c>
      <c r="AC200" s="36">
        <f t="shared" si="293"/>
        <v>1</v>
      </c>
      <c r="AD200" s="1">
        <f t="shared" si="271"/>
        <v>1</v>
      </c>
      <c r="AE200" s="43">
        <f t="shared" si="272"/>
        <v>0</v>
      </c>
      <c r="AF200" s="43" t="e">
        <f t="shared" si="273"/>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889.49632897085212</v>
      </c>
      <c r="AK200" s="43">
        <f t="shared" si="265"/>
        <v>0</v>
      </c>
      <c r="AL200" s="49">
        <f>AL199+'DEPRECATED - DT-Prelim Calcs'!$C$11</f>
        <v>784</v>
      </c>
      <c r="AM200" s="2">
        <f>AW200/'Drive Train'!$F$35</f>
        <v>0.57999999999999996</v>
      </c>
      <c r="AN200" s="36">
        <f>AU200*12*60/(PI() * 'Drive Train'!$F$15)/AM$2*AM200</f>
        <v>3238.9055659092505</v>
      </c>
      <c r="AO200" s="2">
        <f>('DEPRECATED - DT-Prelim Calcs'!$C$6*AM200-AN200)/('DEPRECATED - DT-Prelim Calcs'!$C$6*AM200)*'DEPRECATED - DT-Prelim Calcs'!$C$7*AM200</f>
        <v>0.33924904324225913</v>
      </c>
      <c r="AP200" s="43">
        <f>AO200/'DEPRECATED - DT-Prelim Calcs'!$C$7*('DEPRECATED - DT-Prelim Calcs'!$C$8-'DEPRECATED - DT-Prelim Calcs'!$C$9)+'DEPRECATED - DT-Prelim Calcs'!$C$9</f>
        <v>19.981477728869336</v>
      </c>
      <c r="AQ200" s="43">
        <f t="shared" si="274"/>
        <v>19.981477728869336</v>
      </c>
      <c r="AR200" s="2">
        <f t="shared" si="294"/>
        <v>-9.6968567819379847E-2</v>
      </c>
      <c r="AS200" s="43">
        <f>AR200*'DEPRECATED - DT-Prelim Calcs'!$C$21/AM$2/'DEPRECATED - DT-Prelim Calcs'!$C$19/'DEPRECATED - DT-Prelim Calcs'!$C$18*3.39*'DEPRECATED - DT-Prelim Calcs'!$C$20</f>
        <v>-0.97397666855187359</v>
      </c>
      <c r="AT200" s="36">
        <f t="shared" si="295"/>
        <v>0</v>
      </c>
      <c r="AU200" s="43">
        <f>AS199*'DEPRECATED - DT-Prelim Calcs'!$C$11+AU199</f>
        <v>32.488256486371625</v>
      </c>
      <c r="AV200" s="43">
        <f>AV199+0.5*AS200*'DEPRECATED - DT-Prelim Calcs'!$C$11^2+AU200*'DEPRECATED - DT-Prelim Calcs'!$C$11</f>
        <v>11576.760193070542</v>
      </c>
      <c r="AW200" s="43">
        <f>MIN('Drive Train'!$F$35-AQ199*'DEPRECATED - DT-Prelim Calcs'!$C$21*'Drive Train'!$F$39,AW199+AQ$2)</f>
        <v>7.1920000000000002</v>
      </c>
      <c r="AX200" s="43">
        <f>'Drive Train'!$F$35-AQ200*'DEPRECATED - DT-Prelim Calcs'!$C$21*'Drive Train'!$F$39</f>
        <v>11.281037247183317</v>
      </c>
      <c r="AY200" s="1">
        <f>IF(AV200&gt;='Drive Train'!$F$29,1,0)</f>
        <v>1</v>
      </c>
      <c r="AZ200" s="43">
        <f t="shared" si="296"/>
        <v>22.20164192096593</v>
      </c>
      <c r="BA200" s="49">
        <f>BA199+'DEPRECATED - DT-Prelim Calcs'!$C$11</f>
        <v>784</v>
      </c>
      <c r="BB200" s="2">
        <f>BL200/'Drive Train'!$F$35</f>
        <v>2.3086515609712044</v>
      </c>
      <c r="BC200" s="36">
        <f>BJ200*12*60/(PI() * 'Drive Train'!$F$15)/BB$2*BB200</f>
        <v>-183336.95863702815</v>
      </c>
      <c r="BD200" s="2">
        <f>('DEPRECATED - DT-Prelim Calcs'!$C$6*BB200-BC200)/('DEPRECATED - DT-Prelim Calcs'!$C$6*BB200)*'DEPRECATED - DT-Prelim Calcs'!$C$7*BB200</f>
        <v>145.60035575945997</v>
      </c>
      <c r="BE200" s="43">
        <f>BD200/'DEPRECATED - DT-Prelim Calcs'!$C$7*('DEPRECATED - DT-Prelim Calcs'!$C$8-'DEPRECATED - DT-Prelim Calcs'!$C$9)+'DEPRECATED - DT-Prelim Calcs'!$C$9</f>
        <v>7933.4596794332665</v>
      </c>
      <c r="BF200" s="43">
        <f t="shared" si="275"/>
        <v>93</v>
      </c>
      <c r="BG200" s="2">
        <f t="shared" si="297"/>
        <v>2.0025508475699998</v>
      </c>
      <c r="BH200" s="43">
        <f>BG200*'DEPRECATED - DT-Prelim Calcs'!$C$21/BB$2/'DEPRECATED - DT-Prelim Calcs'!$C$19/'DEPRECATED - DT-Prelim Calcs'!$C$18*3.39*'DEPRECATED - DT-Prelim Calcs'!$C$20</f>
        <v>29.053734754561201</v>
      </c>
      <c r="BI200" s="36">
        <f t="shared" si="298"/>
        <v>0</v>
      </c>
      <c r="BJ200" s="43">
        <f>BH199*'DEPRECATED - DT-Prelim Calcs'!$C$11+BJ199</f>
        <v>-319.85040261031349</v>
      </c>
      <c r="BK200" s="43">
        <f>BK199+0.5*BH200*'DEPRECATED - DT-Prelim Calcs'!$C$11^2+BJ200*'DEPRECATED - DT-Prelim Calcs'!$C$11</f>
        <v>-98174.531112832308</v>
      </c>
      <c r="BL200" s="43">
        <f>MIN('Drive Train'!$F$35-BF199*'DEPRECATED - DT-Prelim Calcs'!$C$21*'Drive Train'!$F$39,BL199+BF$2)</f>
        <v>28.627279356042934</v>
      </c>
      <c r="BM200" s="43">
        <f>'Drive Train'!$F$35-BF200*'DEPRECATED - DT-Prelim Calcs'!$C$21*'Drive Train'!$F$39</f>
        <v>7.1920000000000002</v>
      </c>
      <c r="BN200" s="1">
        <f>IF(BK200&gt;='Drive Train'!$F$29,1,0)</f>
        <v>0</v>
      </c>
      <c r="BO200" s="43">
        <f t="shared" si="299"/>
        <v>103.33333333333333</v>
      </c>
      <c r="BP200" s="49">
        <f>BP199+'DEPRECATED - DT-Prelim Calcs'!$C$11</f>
        <v>784</v>
      </c>
      <c r="BQ200" s="2">
        <f>CA200/'Drive Train'!$F$35</f>
        <v>0.57999999999999996</v>
      </c>
      <c r="BR200" s="36">
        <f>BY200*12*60/(PI() * 'Drive Train'!$F$15)/BQ$2*BQ200</f>
        <v>-48328.211956695857</v>
      </c>
      <c r="BS200" s="2">
        <f>('DEPRECATED - DT-Prelim Calcs'!$C$6*BQ200-BR200)/('DEPRECATED - DT-Prelim Calcs'!$C$6*BQ200)*'DEPRECATED - DT-Prelim Calcs'!$C$7*BQ200</f>
        <v>38.246738256567959</v>
      </c>
      <c r="BT200" s="43">
        <f>BS200/'DEPRECATED - DT-Prelim Calcs'!$C$7*('DEPRECATED - DT-Prelim Calcs'!$C$8-'DEPRECATED - DT-Prelim Calcs'!$C$9)+'DEPRECATED - DT-Prelim Calcs'!$C$9</f>
        <v>2085.090964723478</v>
      </c>
      <c r="BU200" s="43">
        <f t="shared" si="276"/>
        <v>93</v>
      </c>
      <c r="BV200" s="2">
        <f t="shared" si="300"/>
        <v>1.5313624128476471</v>
      </c>
      <c r="BW200" s="43">
        <f>BV200*'DEPRECATED - DT-Prelim Calcs'!$C$21/BQ$2/'DEPRECATED - DT-Prelim Calcs'!$C$19/'DEPRECATED - DT-Prelim Calcs'!$C$18*3.39*'DEPRECATED - DT-Prelim Calcs'!$C$20</f>
        <v>29.053734754561201</v>
      </c>
      <c r="BX200" s="36">
        <f t="shared" si="301"/>
        <v>0</v>
      </c>
      <c r="BY200" s="43">
        <f>BW199*'DEPRECATED - DT-Prelim Calcs'!$C$11+BY199</f>
        <v>-256.638870257414</v>
      </c>
      <c r="BZ200" s="43">
        <f>BZ199+0.5*BW200*'DEPRECATED - DT-Prelim Calcs'!$C$11^2+BY200*'DEPRECATED - DT-Prelim Calcs'!$C$11</f>
        <v>-253200.2461800687</v>
      </c>
      <c r="CA200" s="43">
        <f>MIN('Drive Train'!$F$35-BU199*'DEPRECATED - DT-Prelim Calcs'!$C$21*'Drive Train'!$F$39,CA199+BU$2)</f>
        <v>7.1920000000000002</v>
      </c>
      <c r="CB200" s="43">
        <f>'Drive Train'!$F$35-BU200*'DEPRECATED - DT-Prelim Calcs'!$C$21*'Drive Train'!$F$39</f>
        <v>7.1920000000000002</v>
      </c>
      <c r="CC200" s="1">
        <f>IF(BZ200&gt;='Drive Train'!$F$29,1,0)</f>
        <v>0</v>
      </c>
      <c r="CD200" s="43">
        <f t="shared" si="302"/>
        <v>103.33333333333333</v>
      </c>
      <c r="CE200" s="49">
        <f>CE199+'DEPRECATED - DT-Prelim Calcs'!$C$11</f>
        <v>784</v>
      </c>
      <c r="CF200" s="2">
        <f>CP200/'Drive Train'!$F$35</f>
        <v>0.57999999999999996</v>
      </c>
      <c r="CG200" s="36">
        <f>CN200*12*60/(PI() * 'Drive Train'!$F$15)/CF$2*CF200</f>
        <v>-52536.595939024337</v>
      </c>
      <c r="CH200" s="2">
        <f>('DEPRECATED - DT-Prelim Calcs'!$C$6*CF200-CG200)/('DEPRECATED - DT-Prelim Calcs'!$C$6*CF200)*'DEPRECATED - DT-Prelim Calcs'!$C$7*CF200</f>
        <v>41.340362218499088</v>
      </c>
      <c r="CI200" s="43">
        <f>CH200/'DEPRECATED - DT-Prelim Calcs'!$C$7*('DEPRECATED - DT-Prelim Calcs'!$C$8-'DEPRECATED - DT-Prelim Calcs'!$C$9)+'DEPRECATED - DT-Prelim Calcs'!$C$9</f>
        <v>2253.624210410771</v>
      </c>
      <c r="CJ200" s="43">
        <f t="shared" si="277"/>
        <v>93</v>
      </c>
      <c r="CK200" s="2">
        <f t="shared" si="303"/>
        <v>1.2396743342100003</v>
      </c>
      <c r="CL200" s="43">
        <f>CK200*'DEPRECATED - DT-Prelim Calcs'!$C$21/CF$2/'DEPRECATED - DT-Prelim Calcs'!$C$19/'DEPRECATED - DT-Prelim Calcs'!$C$18*3.39*'DEPRECATED - DT-Prelim Calcs'!$C$20</f>
        <v>29.053734754561205</v>
      </c>
      <c r="CM200" s="36">
        <f t="shared" si="304"/>
        <v>0</v>
      </c>
      <c r="CN200" s="43">
        <f>CL199*'DEPRECATED - DT-Prelim Calcs'!$C$11+CN199</f>
        <v>-225.84644751868399</v>
      </c>
      <c r="CO200" s="43">
        <f>CO199+0.5*CL200*'DEPRECATED - DT-Prelim Calcs'!$C$11^2+CN200*'DEPRECATED - DT-Prelim Calcs'!$C$11</f>
        <v>-471379.47732385393</v>
      </c>
      <c r="CP200" s="43">
        <f>MIN('Drive Train'!$F$35-CJ199*'DEPRECATED - DT-Prelim Calcs'!$C$21*'Drive Train'!$F$39,CP199+CJ$2)</f>
        <v>7.1920000000000002</v>
      </c>
      <c r="CQ200" s="43">
        <f>'Drive Train'!$F$35-CJ200*'DEPRECATED - DT-Prelim Calcs'!$C$21*'Drive Train'!$F$39</f>
        <v>7.1920000000000002</v>
      </c>
      <c r="CR200" s="1">
        <f>IF(CO200&gt;='Drive Train'!$F$29,1,0)</f>
        <v>0</v>
      </c>
      <c r="CS200" s="43">
        <f t="shared" si="305"/>
        <v>103.33333333333333</v>
      </c>
      <c r="CT200" s="49">
        <f>CT199+'DEPRECATED - DT-Prelim Calcs'!$C$11</f>
        <v>784</v>
      </c>
      <c r="CU200" s="2">
        <f>DE200/'Drive Train'!$F$35</f>
        <v>0.57999999999999996</v>
      </c>
      <c r="CV200" s="36">
        <f>DC200*12*60/(PI() * 'Drive Train'!$F$15)/CU$2*CU200</f>
        <v>-289824.84085362387</v>
      </c>
      <c r="CW200" s="2">
        <f>('DEPRECATED - DT-Prelim Calcs'!$C$6*CU200-CV200)/('DEPRECATED - DT-Prelim Calcs'!$C$6*CU200)*'DEPRECATED - DT-Prelim Calcs'!$C$7*CU200</f>
        <v>215.7732569911436</v>
      </c>
      <c r="CX200" s="43">
        <f>CW200/'DEPRECATED - DT-Prelim Calcs'!$C$7*('DEPRECATED - DT-Prelim Calcs'!$C$8-'DEPRECATED - DT-Prelim Calcs'!$C$9)+'DEPRECATED - DT-Prelim Calcs'!$C$9</f>
        <v>11756.311761457822</v>
      </c>
      <c r="CY200" s="43">
        <f t="shared" si="278"/>
        <v>93</v>
      </c>
      <c r="CZ200" s="2">
        <f t="shared" si="306"/>
        <v>1.0413264407364002</v>
      </c>
      <c r="DA200" s="43">
        <f>CZ200*'DEPRECATED - DT-Prelim Calcs'!$C$21/CU$2/'DEPRECATED - DT-Prelim Calcs'!$C$19/'DEPRECATED - DT-Prelim Calcs'!$C$18*3.39*'DEPRECATED - DT-Prelim Calcs'!$C$20</f>
        <v>29.053734754561201</v>
      </c>
      <c r="DB200" s="36">
        <f t="shared" si="307"/>
        <v>0</v>
      </c>
      <c r="DC200" s="43">
        <f>DA199*'DEPRECATED - DT-Prelim Calcs'!$C$11+DC199</f>
        <v>-1046.5650469581333</v>
      </c>
      <c r="DD200" s="43">
        <f>DD199+0.5*DA200*'DEPRECATED - DT-Prelim Calcs'!$C$11^2+DC200*'DEPRECATED - DT-Prelim Calcs'!$C$11</f>
        <v>-811979.17644574435</v>
      </c>
      <c r="DE200" s="43">
        <f>MIN('Drive Train'!$F$35-CY199*'DEPRECATED - DT-Prelim Calcs'!$C$21*'Drive Train'!$F$39,DE199+CY$2)</f>
        <v>7.1920000000000002</v>
      </c>
      <c r="DF200" s="43">
        <f>'Drive Train'!$F$35-CY200*'DEPRECATED - DT-Prelim Calcs'!$C$21*'Drive Train'!$F$39</f>
        <v>7.1920000000000002</v>
      </c>
      <c r="DG200" s="1">
        <f>IF(DD200&gt;='Drive Train'!$F$29,1,0)</f>
        <v>0</v>
      </c>
      <c r="DH200" s="43">
        <f t="shared" si="308"/>
        <v>103.33333333333333</v>
      </c>
      <c r="DI200" s="49">
        <f>DI199+'DEPRECATED - DT-Prelim Calcs'!$C$11</f>
        <v>784</v>
      </c>
      <c r="DJ200" s="2">
        <f>DT200/'Drive Train'!$F$35</f>
        <v>0.57999999999999996</v>
      </c>
      <c r="DK200" s="36">
        <f>DR200*12*60/(PI() * 'Drive Train'!$F$15)/DJ$2*DJ200</f>
        <v>-119406.67126514754</v>
      </c>
      <c r="DL200" s="2">
        <f>('DEPRECATED - DT-Prelim Calcs'!$C$6*DJ200-DK200)/('DEPRECATED - DT-Prelim Calcs'!$C$6*DJ200)*'DEPRECATED - DT-Prelim Calcs'!$C$7*DJ200</f>
        <v>90.497204425320064</v>
      </c>
      <c r="DM200" s="43">
        <f>DL200/'DEPRECATED - DT-Prelim Calcs'!$C$7*('DEPRECATED - DT-Prelim Calcs'!$C$8-'DEPRECATED - DT-Prelim Calcs'!$C$9)+'DEPRECATED - DT-Prelim Calcs'!$C$9</f>
        <v>4931.5715843644502</v>
      </c>
      <c r="DN200" s="43">
        <f t="shared" si="279"/>
        <v>93</v>
      </c>
      <c r="DO200" s="2">
        <f t="shared" si="309"/>
        <v>0.89769520753137932</v>
      </c>
      <c r="DP200" s="43">
        <f>DO200*'DEPRECATED - DT-Prelim Calcs'!$C$21/DJ$2/'DEPRECATED - DT-Prelim Calcs'!$C$19/'DEPRECATED - DT-Prelim Calcs'!$C$18*3.39*'DEPRECATED - DT-Prelim Calcs'!$C$20</f>
        <v>29.053734754561201</v>
      </c>
      <c r="DQ200" s="36">
        <f t="shared" si="310"/>
        <v>0</v>
      </c>
      <c r="DR200" s="43">
        <f>DP199*'DEPRECATED - DT-Prelim Calcs'!$C$11+DR199</f>
        <v>-371.70741303626539</v>
      </c>
      <c r="DS200" s="43">
        <f>DS199+0.5*DP200*'DEPRECATED - DT-Prelim Calcs'!$C$11^2+DR200*'DEPRECATED - DT-Prelim Calcs'!$C$11</f>
        <v>-1246231.864602244</v>
      </c>
      <c r="DT200" s="43">
        <f>MIN('Drive Train'!$F$35-DN199*'DEPRECATED - DT-Prelim Calcs'!$C$21*'Drive Train'!$F$39,DT199+DN$2)</f>
        <v>7.1920000000000002</v>
      </c>
      <c r="DU200" s="43">
        <f>'Drive Train'!$F$35-DN200*'DEPRECATED - DT-Prelim Calcs'!$C$21*'Drive Train'!$F$39</f>
        <v>7.1920000000000002</v>
      </c>
      <c r="DV200" s="1">
        <f>IF(DS200&gt;='Drive Train'!$F$29,1,0)</f>
        <v>0</v>
      </c>
      <c r="DW200" s="43">
        <f t="shared" si="311"/>
        <v>103.33333333333333</v>
      </c>
      <c r="DX200" s="49">
        <f>DX199+'DEPRECATED - DT-Prelim Calcs'!$C$11</f>
        <v>784</v>
      </c>
      <c r="DY200" s="2">
        <f>EI200/'Drive Train'!$F$35</f>
        <v>0.57999999999999996</v>
      </c>
      <c r="DZ200" s="36">
        <f>EG200*12*60/(PI() * 'Drive Train'!$F$15)/DY$2*DY200</f>
        <v>-337692.76239682612</v>
      </c>
      <c r="EA200" s="2">
        <f>('DEPRECATED - DT-Prelim Calcs'!$C$6*DY200-DZ200)/('DEPRECATED - DT-Prelim Calcs'!$C$6*DY200)*'DEPRECATED - DT-Prelim Calcs'!$C$7*DY200</f>
        <v>250.9614312917108</v>
      </c>
      <c r="EB200" s="43">
        <f>EA200/'DEPRECATED - DT-Prelim Calcs'!$C$7*('DEPRECATED - DT-Prelim Calcs'!$C$8-'DEPRECATED - DT-Prelim Calcs'!$C$9)+'DEPRECATED - DT-Prelim Calcs'!$C$9</f>
        <v>13673.279465891706</v>
      </c>
      <c r="EC200" s="43">
        <f t="shared" si="280"/>
        <v>93</v>
      </c>
      <c r="ED200" s="2">
        <f t="shared" si="312"/>
        <v>0.78888366722454539</v>
      </c>
      <c r="EE200" s="43">
        <f>ED200*'DEPRECATED - DT-Prelim Calcs'!$C$21/DY$2/'DEPRECATED - DT-Prelim Calcs'!$C$19/'DEPRECATED - DT-Prelim Calcs'!$C$18*3.39*'DEPRECATED - DT-Prelim Calcs'!$C$20</f>
        <v>29.053734754561201</v>
      </c>
      <c r="EF200" s="36">
        <f t="shared" si="313"/>
        <v>0</v>
      </c>
      <c r="EG200" s="43">
        <f>EE199*'DEPRECATED - DT-Prelim Calcs'!$C$11+EG199</f>
        <v>-923.80102883691427</v>
      </c>
      <c r="EH200" s="43">
        <f>EH199+0.5*EE200*'DEPRECATED - DT-Prelim Calcs'!$C$11^2+EG200*'DEPRECATED - DT-Prelim Calcs'!$C$11</f>
        <v>-1338964.443213715</v>
      </c>
      <c r="EI200" s="43">
        <f>MIN('Drive Train'!$F$35-EC199*'DEPRECATED - DT-Prelim Calcs'!$C$21*'Drive Train'!$F$39,EI199+EC$2)</f>
        <v>7.1920000000000002</v>
      </c>
      <c r="EJ200" s="43">
        <f>'Drive Train'!$F$35-EC200*'DEPRECATED - DT-Prelim Calcs'!$C$21*'Drive Train'!$F$39</f>
        <v>7.1920000000000002</v>
      </c>
      <c r="EK200" s="1">
        <f>IF(EH200&gt;='Drive Train'!$F$29,1,0)</f>
        <v>0</v>
      </c>
      <c r="EL200" s="43">
        <f t="shared" si="314"/>
        <v>103.33333333333333</v>
      </c>
      <c r="EM200" s="49">
        <f>EM199+'DEPRECATED - DT-Prelim Calcs'!$C$11</f>
        <v>784</v>
      </c>
      <c r="EN200" s="2">
        <f>EX200/'Drive Train'!$F$35</f>
        <v>0.57999999999999996</v>
      </c>
      <c r="EO200" s="36">
        <f>EV200*12*60/(PI() * 'Drive Train'!$F$15)/EN$2*EN200</f>
        <v>-84298.199242359318</v>
      </c>
      <c r="EP200" s="2">
        <f>('DEPRECATED - DT-Prelim Calcs'!$C$6*EN200-EO200)/('DEPRECATED - DT-Prelim Calcs'!$C$6*EN200)*'DEPRECATED - DT-Prelim Calcs'!$C$7*EN200</f>
        <v>64.688625461859758</v>
      </c>
      <c r="EQ200" s="43">
        <f>EP200/'DEPRECATED - DT-Prelim Calcs'!$C$7*('DEPRECATED - DT-Prelim Calcs'!$C$8-'DEPRECATED - DT-Prelim Calcs'!$C$9)+'DEPRECATED - DT-Prelim Calcs'!$C$9</f>
        <v>3525.5818348625089</v>
      </c>
      <c r="ER200" s="43">
        <f t="shared" si="281"/>
        <v>93</v>
      </c>
      <c r="ES200" s="2">
        <f t="shared" si="315"/>
        <v>0.7035989464435134</v>
      </c>
      <c r="ET200" s="43">
        <f>ES200*'DEPRECATED - DT-Prelim Calcs'!$C$21/EN$2/'DEPRECATED - DT-Prelim Calcs'!$C$19/'DEPRECATED - DT-Prelim Calcs'!$C$18*3.39*'DEPRECATED - DT-Prelim Calcs'!$C$20</f>
        <v>29.053734754561201</v>
      </c>
      <c r="EU200" s="36">
        <f t="shared" si="316"/>
        <v>0</v>
      </c>
      <c r="EV200" s="43">
        <f>ET199*'DEPRECATED - DT-Prelim Calcs'!$C$11+EV199</f>
        <v>-205.67769761621986</v>
      </c>
      <c r="EW200" s="43">
        <f>EW199+0.5*ET200*'DEPRECATED - DT-Prelim Calcs'!$C$11^2+EV200*'DEPRECATED - DT-Prelim Calcs'!$C$11</f>
        <v>-2184166.6247277083</v>
      </c>
      <c r="EX200" s="43">
        <f>MIN('Drive Train'!$F$35-ER199*'DEPRECATED - DT-Prelim Calcs'!$C$21*'Drive Train'!$F$39,EX199+ER$2)</f>
        <v>7.1920000000000002</v>
      </c>
      <c r="EY200" s="43">
        <f>'Drive Train'!$F$35-ER200*'DEPRECATED - DT-Prelim Calcs'!$C$21*'Drive Train'!$F$39</f>
        <v>7.1920000000000002</v>
      </c>
      <c r="EZ200" s="1">
        <f>IF(EW200&gt;='Drive Train'!$F$29,1,0)</f>
        <v>0</v>
      </c>
      <c r="FA200" s="43">
        <f t="shared" si="317"/>
        <v>103.33333333333333</v>
      </c>
      <c r="FB200" s="49">
        <f>FB199+'DEPRECATED - DT-Prelim Calcs'!$C$11</f>
        <v>784</v>
      </c>
      <c r="FC200" s="2">
        <f>FM200/'Drive Train'!$F$35</f>
        <v>0.57999999999999996</v>
      </c>
      <c r="FD200" s="36">
        <f>FK200*12*60/(PI() * 'Drive Train'!$F$15)/FC$2*FC200</f>
        <v>-441700.15096515621</v>
      </c>
      <c r="FE200" s="2">
        <f>('DEPRECATED - DT-Prelim Calcs'!$C$6*FC200-FD200)/('DEPRECATED - DT-Prelim Calcs'!$C$6*FC200)*'DEPRECATED - DT-Prelim Calcs'!$C$7*FC200</f>
        <v>327.41827335839855</v>
      </c>
      <c r="FF200" s="43">
        <f>FE200/'DEPRECATED - DT-Prelim Calcs'!$C$7*('DEPRECATED - DT-Prelim Calcs'!$C$8-'DEPRECATED - DT-Prelim Calcs'!$C$9)+'DEPRECATED - DT-Prelim Calcs'!$C$9</f>
        <v>17838.465638181413</v>
      </c>
      <c r="FG200" s="43">
        <f t="shared" si="282"/>
        <v>93</v>
      </c>
      <c r="FH200" s="2">
        <f t="shared" si="318"/>
        <v>0.63495514679048781</v>
      </c>
      <c r="FI200" s="43">
        <f>FH200*'DEPRECATED - DT-Prelim Calcs'!$C$21/FC$2/'DEPRECATED - DT-Prelim Calcs'!$C$19/'DEPRECATED - DT-Prelim Calcs'!$C$18*3.39*'DEPRECATED - DT-Prelim Calcs'!$C$20</f>
        <v>29.053734754561205</v>
      </c>
      <c r="FJ200" s="36">
        <f t="shared" si="319"/>
        <v>0</v>
      </c>
      <c r="FK200" s="43">
        <f>FI199*'DEPRECATED - DT-Prelim Calcs'!$C$11+FK199</f>
        <v>-972.55533316627225</v>
      </c>
      <c r="FL200" s="43">
        <f>FL199+0.5*FI200*'DEPRECATED - DT-Prelim Calcs'!$C$11^2+FK200*'DEPRECATED - DT-Prelim Calcs'!$C$11</f>
        <v>-2748056.2608911921</v>
      </c>
      <c r="FM200" s="43">
        <f>MIN('Drive Train'!$F$35-FG199*'DEPRECATED - DT-Prelim Calcs'!$C$21*'Drive Train'!$F$39,FM199+FG$2)</f>
        <v>7.1920000000000002</v>
      </c>
      <c r="FN200" s="43">
        <f>'Drive Train'!$F$35-FG200*'DEPRECATED - DT-Prelim Calcs'!$C$21*'Drive Train'!$F$39</f>
        <v>7.1920000000000002</v>
      </c>
      <c r="FO200" s="1">
        <f>IF(FL200&gt;='Drive Train'!$F$29,1,0)</f>
        <v>0</v>
      </c>
      <c r="FP200" s="43">
        <f t="shared" si="320"/>
        <v>103.33333333333333</v>
      </c>
      <c r="FQ200" s="49">
        <f>FQ199+'DEPRECATED - DT-Prelim Calcs'!$C$11</f>
        <v>784</v>
      </c>
      <c r="FR200" s="2">
        <f>GB200/'Drive Train'!$F$35</f>
        <v>0.57999999999999996</v>
      </c>
      <c r="FS200" s="36">
        <f>FZ200*12*60/(PI() * 'Drive Train'!$F$15)/FR$2*FR200</f>
        <v>-4196563.1608115779</v>
      </c>
      <c r="FT200" s="2">
        <f>('DEPRECATED - DT-Prelim Calcs'!$C$6*FR200-FS200)/('DEPRECATED - DT-Prelim Calcs'!$C$6*FR200)*'DEPRECATED - DT-Prelim Calcs'!$C$7*FR200</f>
        <v>3087.6545611608631</v>
      </c>
      <c r="FU200" s="43">
        <f>FT200/'DEPRECATED - DT-Prelim Calcs'!$C$7*('DEPRECATED - DT-Prelim Calcs'!$C$8-'DEPRECATED - DT-Prelim Calcs'!$C$9)+'DEPRECATED - DT-Prelim Calcs'!$C$9</f>
        <v>168209.54698861417</v>
      </c>
      <c r="FV200" s="43">
        <f t="shared" si="283"/>
        <v>93</v>
      </c>
      <c r="FW200" s="2">
        <f t="shared" si="321"/>
        <v>0.57851468929799987</v>
      </c>
      <c r="FX200" s="43">
        <f>FW200*'DEPRECATED - DT-Prelim Calcs'!$C$21/FR$2/'DEPRECATED - DT-Prelim Calcs'!$C$19/'DEPRECATED - DT-Prelim Calcs'!$C$18*3.39*'DEPRECATED - DT-Prelim Calcs'!$C$20</f>
        <v>29.053734754561201</v>
      </c>
      <c r="FY200" s="36">
        <f t="shared" si="322"/>
        <v>0</v>
      </c>
      <c r="FZ200" s="43">
        <f>FX199*'DEPRECATED - DT-Prelim Calcs'!$C$11+FZ199</f>
        <v>-8418.8326924209541</v>
      </c>
      <c r="GA200" s="43">
        <f>GA199+0.5*FX200*'DEPRECATED - DT-Prelim Calcs'!$C$11^2+FZ200*'DEPRECATED - DT-Prelim Calcs'!$C$11</f>
        <v>-3071886.5589145417</v>
      </c>
      <c r="GB200" s="43">
        <f>MIN('Drive Train'!$F$35-FV199*'DEPRECATED - DT-Prelim Calcs'!$C$21*'Drive Train'!$F$39,GB199+FV$2)</f>
        <v>7.1920000000000002</v>
      </c>
      <c r="GC200" s="43">
        <f>'Drive Train'!$F$35-FV200*'DEPRECATED - DT-Prelim Calcs'!$C$21*'Drive Train'!$F$39</f>
        <v>7.1920000000000002</v>
      </c>
      <c r="GD200" s="1">
        <f>IF(GA200&gt;='Drive Train'!$F$29,1,0)</f>
        <v>0</v>
      </c>
      <c r="GE200" s="43">
        <f t="shared" si="323"/>
        <v>103.33333333333333</v>
      </c>
      <c r="GF200" s="49">
        <f>GF199+'DEPRECATED - DT-Prelim Calcs'!$C$11</f>
        <v>784</v>
      </c>
      <c r="GG200" s="2">
        <f>GQ200/'Drive Train'!$F$35</f>
        <v>0.86451612903225805</v>
      </c>
      <c r="GH200" s="36">
        <f>GO200*12*60/(PI() * 'Drive Train'!$F$15)/GG$2*GG200</f>
        <v>21041.622194004354</v>
      </c>
      <c r="GI200" s="2">
        <f>('DEPRECATED - DT-Prelim Calcs'!$C$6*GG200-GH200)/('DEPRECATED - DT-Prelim Calcs'!$C$6*GG200)*'DEPRECATED - DT-Prelim Calcs'!$C$7*GG200</f>
        <v>-11.413320309365421</v>
      </c>
      <c r="GJ200" s="43">
        <f>GI200/'DEPRECATED - DT-Prelim Calcs'!$C$7*('DEPRECATED - DT-Prelim Calcs'!$C$8-'DEPRECATED - DT-Prelim Calcs'!$C$9)+'DEPRECATED - DT-Prelim Calcs'!$C$9</f>
        <v>-620.27043476393703</v>
      </c>
      <c r="GK200" s="43">
        <f t="shared" si="324"/>
        <v>-620.27043476393703</v>
      </c>
      <c r="GL200" s="2">
        <f t="shared" si="325"/>
        <v>-13.314569407527474</v>
      </c>
      <c r="GM200" s="43">
        <f>GL200*'DEPRECATED - DT-Prelim Calcs'!$C$21/GG$2/'DEPRECATED - DT-Prelim Calcs'!$C$19/'DEPRECATED - DT-Prelim Calcs'!$C$18*3.39*'DEPRECATED - DT-Prelim Calcs'!$C$20</f>
        <v>-267.46976358156621</v>
      </c>
      <c r="GN200" s="36">
        <f t="shared" si="326"/>
        <v>1</v>
      </c>
      <c r="GO200" s="43">
        <f>GM199*'DEPRECATED - DT-Prelim Calcs'!$C$11+GO199</f>
        <v>70.799833362119159</v>
      </c>
      <c r="GP200" s="43">
        <f>GP199+0.5*GM200*'DEPRECATED - DT-Prelim Calcs'!$C$11^2+GO200*'DEPRECATED - DT-Prelim Calcs'!$C$11</f>
        <v>-264206.00506545382</v>
      </c>
      <c r="GQ200" s="43">
        <f>MIN('Drive Train'!$F$35-GK199*'DEPRECATED - DT-Prelim Calcs'!$C$21*'Drive Train'!$F$39,GQ199+GK$2)</f>
        <v>10.72</v>
      </c>
      <c r="GR200" s="43">
        <f>'Drive Train'!$F$35-GK200*'DEPRECATED - DT-Prelim Calcs'!$C$21*'Drive Train'!$F$39</f>
        <v>47.135144346780471</v>
      </c>
      <c r="GS200" s="1">
        <f>IF(GP200&gt;='Drive Train'!$F$29,1,0)</f>
        <v>0</v>
      </c>
      <c r="GT200" s="43">
        <f t="shared" si="327"/>
        <v>-689.18937195992999</v>
      </c>
      <c r="GU200" s="49">
        <f>GU199+'DEPRECATED - DT-Prelim Calcs'!$C$11</f>
        <v>784</v>
      </c>
      <c r="GV200" s="2">
        <f>HF200/'Drive Train'!$F$35</f>
        <v>0.84946236559139798</v>
      </c>
      <c r="GW200" s="36">
        <f>HD200*12*60/(PI() * 'Drive Train'!$F$15)/GV$2*GV200</f>
        <v>-238700.15645248472</v>
      </c>
      <c r="GX200" s="2">
        <f>('DEPRECATED - DT-Prelim Calcs'!$C$6*GV200-GW200)/('DEPRECATED - DT-Prelim Calcs'!$C$6*GV200)*'DEPRECATED - DT-Prelim Calcs'!$C$7*GV200</f>
        <v>179.45478315953798</v>
      </c>
      <c r="GY200" s="43">
        <f>GX200/'DEPRECATED - DT-Prelim Calcs'!$C$7*('DEPRECATED - DT-Prelim Calcs'!$C$8-'DEPRECATED - DT-Prelim Calcs'!$C$9)+'DEPRECATED - DT-Prelim Calcs'!$C$9</f>
        <v>9777.768037795724</v>
      </c>
      <c r="GZ200" s="43">
        <f t="shared" si="284"/>
        <v>33.333333333333314</v>
      </c>
      <c r="HA200" s="2">
        <f t="shared" si="328"/>
        <v>1.4462867232450001</v>
      </c>
      <c r="HB200" s="43">
        <f>HA200*'DEPRECATED - DT-Prelim Calcs'!$C$21/GV$2/'DEPRECATED - DT-Prelim Calcs'!$C$19/'DEPRECATED - DT-Prelim Calcs'!$C$18*3.39*'DEPRECATED - DT-Prelim Calcs'!$C$20</f>
        <v>29.053734754561201</v>
      </c>
      <c r="HC200" s="36">
        <f t="shared" si="329"/>
        <v>0</v>
      </c>
      <c r="HD200" s="43">
        <f>HB199*'DEPRECATED - DT-Prelim Calcs'!$C$11+HD199</f>
        <v>-817.40008423268864</v>
      </c>
      <c r="HE200" s="43">
        <f>HE199+0.5*HB200*'DEPRECATED - DT-Prelim Calcs'!$C$11^2+HD200*'DEPRECATED - DT-Prelim Calcs'!$C$11</f>
        <v>-274100.33151610708</v>
      </c>
      <c r="HF200" s="43">
        <f>MIN('Drive Train'!$F$35-GZ199*'DEPRECATED - DT-Prelim Calcs'!$C$21*'Drive Train'!$F$39,HF199+GZ$2)</f>
        <v>10.533333333333335</v>
      </c>
      <c r="HG200" s="43">
        <f>'Drive Train'!$F$35-GZ200*'DEPRECATED - DT-Prelim Calcs'!$C$21*'Drive Train'!$F$39</f>
        <v>10.533333333333335</v>
      </c>
      <c r="HH200" s="1">
        <f>IF(HE200&gt;='Drive Train'!$F$29,1,0)</f>
        <v>0</v>
      </c>
      <c r="HI200" s="43">
        <f t="shared" si="330"/>
        <v>37.037037037037017</v>
      </c>
      <c r="HJ200" s="49">
        <f>HJ199+'DEPRECATED - DT-Prelim Calcs'!$C$11</f>
        <v>784</v>
      </c>
      <c r="HK200" s="2">
        <f>HU200/'Drive Train'!$F$35</f>
        <v>2.9028493649091853</v>
      </c>
      <c r="HL200" s="36">
        <f>HS200*12*60/(PI() * 'Drive Train'!$F$15)/HK$2*HK200</f>
        <v>-686372.64445814746</v>
      </c>
      <c r="HM200" s="2">
        <f>('DEPRECATED - DT-Prelim Calcs'!$C$6*HK200-HL200)/('DEPRECATED - DT-Prelim Calcs'!$C$6*HK200)*'DEPRECATED - DT-Prelim Calcs'!$C$7*HK200</f>
        <v>518.17356454159835</v>
      </c>
      <c r="HN200" s="43">
        <f>HM200/'DEPRECATED - DT-Prelim Calcs'!$C$7*('DEPRECATED - DT-Prelim Calcs'!$C$8-'DEPRECATED - DT-Prelim Calcs'!$C$9)+'DEPRECATED - DT-Prelim Calcs'!$C$9</f>
        <v>28230.358366818415</v>
      </c>
      <c r="HO200" s="43">
        <f t="shared" si="285"/>
        <v>36.66666666666665</v>
      </c>
      <c r="HP200" s="2">
        <f t="shared" si="331"/>
        <v>1.4462867232450001</v>
      </c>
      <c r="HQ200" s="43">
        <f>HP200*'DEPRECATED - DT-Prelim Calcs'!$C$21/HK$2/'DEPRECATED - DT-Prelim Calcs'!$C$19/'DEPRECATED - DT-Prelim Calcs'!$C$18*3.39*'DEPRECATED - DT-Prelim Calcs'!$C$20</f>
        <v>29.053734754561201</v>
      </c>
      <c r="HR200" s="36">
        <f t="shared" si="332"/>
        <v>0</v>
      </c>
      <c r="HS200" s="43">
        <f>HQ199*'DEPRECATED - DT-Prelim Calcs'!$C$11+HS199</f>
        <v>-687.79906886360573</v>
      </c>
      <c r="HT200" s="43">
        <f>HT199+0.5*HQ200*'DEPRECATED - DT-Prelim Calcs'!$C$11^2+HS200*'DEPRECATED - DT-Prelim Calcs'!$C$11</f>
        <v>-282952.13278429094</v>
      </c>
      <c r="HU200" s="43">
        <f>MIN('Drive Train'!$F$35-HO199*'DEPRECATED - DT-Prelim Calcs'!$C$21*'Drive Train'!$F$39,HU199+HO$2)</f>
        <v>35.995332124873897</v>
      </c>
      <c r="HV200" s="43">
        <f>'Drive Train'!$F$35-HO200*'DEPRECATED - DT-Prelim Calcs'!$C$21*'Drive Train'!$F$39</f>
        <v>10.346666666666668</v>
      </c>
      <c r="HW200" s="1">
        <f>IF(HT200&gt;='Drive Train'!$F$29,1,0)</f>
        <v>0</v>
      </c>
      <c r="HX200" s="43">
        <f t="shared" si="333"/>
        <v>40.740740740740726</v>
      </c>
      <c r="HY200" s="49">
        <f>HY199+'DEPRECATED - DT-Prelim Calcs'!$C$11</f>
        <v>784</v>
      </c>
      <c r="HZ200" s="2">
        <f>IJ200/'Drive Train'!$F$35</f>
        <v>2.9165829638579277</v>
      </c>
      <c r="IA200" s="36">
        <f>IH200*12*60/(PI() * 'Drive Train'!$F$15)/HZ$2*HZ200</f>
        <v>-695215.31540540839</v>
      </c>
      <c r="IB200" s="2">
        <f>('DEPRECATED - DT-Prelim Calcs'!$C$6*HZ200-IA200)/('DEPRECATED - DT-Prelim Calcs'!$C$6*HZ200)*'DEPRECATED - DT-Prelim Calcs'!$C$7*HZ200</f>
        <v>524.73830846591147</v>
      </c>
      <c r="IC200" s="43">
        <f>IB200/'DEPRECATED - DT-Prelim Calcs'!$C$7*('DEPRECATED - DT-Prelim Calcs'!$C$8-'DEPRECATED - DT-Prelim Calcs'!$C$9)+'DEPRECATED - DT-Prelim Calcs'!$C$9</f>
        <v>28587.989938814579</v>
      </c>
      <c r="ID200" s="43">
        <f t="shared" si="286"/>
        <v>39.999999999999986</v>
      </c>
      <c r="IE200" s="2">
        <f t="shared" si="334"/>
        <v>1.4462867232450001</v>
      </c>
      <c r="IF200" s="43">
        <f>IE200*'DEPRECATED - DT-Prelim Calcs'!$C$21/HZ$2/'DEPRECATED - DT-Prelim Calcs'!$C$19/'DEPRECATED - DT-Prelim Calcs'!$C$18*3.39*'DEPRECATED - DT-Prelim Calcs'!$C$20</f>
        <v>29.053734754561201</v>
      </c>
      <c r="IG200" s="36">
        <f t="shared" si="335"/>
        <v>0</v>
      </c>
      <c r="IH200" s="43">
        <f>IF199*'DEPRECATED - DT-Prelim Calcs'!$C$11+IH199</f>
        <v>-693.37968520447316</v>
      </c>
      <c r="II200" s="43">
        <f>II199+0.5*IF200*'DEPRECATED - DT-Prelim Calcs'!$C$11^2+IH200*'DEPRECATED - DT-Prelim Calcs'!$C$11</f>
        <v>-260204.45437198327</v>
      </c>
      <c r="IJ200" s="43">
        <f>MIN('Drive Train'!$F$35-ID199*'DEPRECATED - DT-Prelim Calcs'!$C$21*'Drive Train'!$F$39,IJ199+ID$2)</f>
        <v>36.165628751838305</v>
      </c>
      <c r="IK200" s="43">
        <f>'Drive Train'!$F$35-ID200*'DEPRECATED - DT-Prelim Calcs'!$C$21*'Drive Train'!$F$39</f>
        <v>10.16</v>
      </c>
      <c r="IL200" s="1">
        <f>IF(II200&gt;='Drive Train'!$F$29,1,0)</f>
        <v>0</v>
      </c>
      <c r="IM200" s="43">
        <f t="shared" si="336"/>
        <v>44.444444444444429</v>
      </c>
      <c r="IN200" s="49">
        <f>IN199+'DEPRECATED - DT-Prelim Calcs'!$C$11</f>
        <v>784</v>
      </c>
      <c r="IO200" s="2">
        <f>IY200/'Drive Train'!$F$35</f>
        <v>0.80430107526881722</v>
      </c>
      <c r="IP200" s="36">
        <f>IW200*12*60/(PI() * 'Drive Train'!$F$15)/IO$2*IO200</f>
        <v>-223720.49453075798</v>
      </c>
      <c r="IQ200" s="2">
        <f>('DEPRECATED - DT-Prelim Calcs'!$C$6*IO200-IP200)/('DEPRECATED - DT-Prelim Calcs'!$C$6*IO200)*'DEPRECATED - DT-Prelim Calcs'!$C$7*IO200</f>
        <v>168.23128165888141</v>
      </c>
      <c r="IR200" s="43">
        <f>IQ200/'DEPRECATED - DT-Prelim Calcs'!$C$7*('DEPRECATED - DT-Prelim Calcs'!$C$8-'DEPRECATED - DT-Prelim Calcs'!$C$9)+'DEPRECATED - DT-Prelim Calcs'!$C$9</f>
        <v>9166.3384784315986</v>
      </c>
      <c r="IS200" s="43">
        <f t="shared" si="287"/>
        <v>43.333333333333321</v>
      </c>
      <c r="IT200" s="2">
        <f t="shared" si="337"/>
        <v>1.4462867232450001</v>
      </c>
      <c r="IU200" s="43">
        <f>IT200*'DEPRECATED - DT-Prelim Calcs'!$C$21/IO$2/'DEPRECATED - DT-Prelim Calcs'!$C$19/'DEPRECATED - DT-Prelim Calcs'!$C$18*3.39*'DEPRECATED - DT-Prelim Calcs'!$C$20</f>
        <v>29.053734754561201</v>
      </c>
      <c r="IV200" s="36">
        <f t="shared" si="338"/>
        <v>0</v>
      </c>
      <c r="IW200" s="43">
        <f>IU199*'DEPRECATED - DT-Prelim Calcs'!$C$11+IW199</f>
        <v>-809.12056314373331</v>
      </c>
      <c r="IX200" s="43">
        <f>IX199+0.5*IU200*'DEPRECATED - DT-Prelim Calcs'!$C$11^2+IW200*'DEPRECATED - DT-Prelim Calcs'!$C$11</f>
        <v>-345881.58317514247</v>
      </c>
      <c r="IY200" s="43">
        <f>MIN('Drive Train'!$F$35-IS199*'DEPRECATED - DT-Prelim Calcs'!$C$21*'Drive Train'!$F$39,IY199+IS$2)</f>
        <v>9.9733333333333345</v>
      </c>
      <c r="IZ200" s="43">
        <f>'Drive Train'!$F$35-IS200*'DEPRECATED - DT-Prelim Calcs'!$C$21*'Drive Train'!$F$39</f>
        <v>9.9733333333333345</v>
      </c>
      <c r="JA200" s="1">
        <f>IF(IX200&gt;='Drive Train'!$F$29,1,0)</f>
        <v>0</v>
      </c>
      <c r="JB200" s="43">
        <f t="shared" si="339"/>
        <v>48.148148148148138</v>
      </c>
      <c r="JC200" s="49">
        <f>JC199+'DEPRECATED - DT-Prelim Calcs'!$C$11</f>
        <v>784</v>
      </c>
      <c r="JD200" s="2">
        <f>JN200/'Drive Train'!$F$35</f>
        <v>0.78924731182795704</v>
      </c>
      <c r="JE200" s="36">
        <f>JL200*12*60/(PI() * 'Drive Train'!$F$15)/JD$2*JD200</f>
        <v>16009.166496728181</v>
      </c>
      <c r="JF200" s="2">
        <f>('DEPRECATED - DT-Prelim Calcs'!$C$6*JD200-JE200)/('DEPRECATED - DT-Prelim Calcs'!$C$6*JD200)*'DEPRECATED - DT-Prelim Calcs'!$C$7*JD200</f>
        <v>-8.0669239742439931</v>
      </c>
      <c r="JG200" s="43">
        <f>JF200/'DEPRECATED - DT-Prelim Calcs'!$C$7*('DEPRECATED - DT-Prelim Calcs'!$C$8-'DEPRECATED - DT-Prelim Calcs'!$C$9)+'DEPRECATED - DT-Prelim Calcs'!$C$9</f>
        <v>-437.96675382075483</v>
      </c>
      <c r="JH200" s="43">
        <f t="shared" si="288"/>
        <v>-437.96675382075483</v>
      </c>
      <c r="JI200" s="2">
        <f t="shared" si="340"/>
        <v>-9.6514103627055068</v>
      </c>
      <c r="JJ200" s="43">
        <f>JI200*'DEPRECATED - DT-Prelim Calcs'!$C$21/JD$2/'DEPRECATED - DT-Prelim Calcs'!$C$19/'DEPRECATED - DT-Prelim Calcs'!$C$18*3.39*'DEPRECATED - DT-Prelim Calcs'!$C$20</f>
        <v>-193.88238319461357</v>
      </c>
      <c r="JK200" s="36">
        <f t="shared" si="341"/>
        <v>1</v>
      </c>
      <c r="JL200" s="43">
        <f>JJ199*'DEPRECATED - DT-Prelim Calcs'!$C$11+JL199</f>
        <v>59.004037070191131</v>
      </c>
      <c r="JM200" s="43">
        <f>JM199+0.5*JJ200*'DEPRECATED - DT-Prelim Calcs'!$C$11^2+JL200*'DEPRECATED - DT-Prelim Calcs'!$C$11</f>
        <v>-282431.64523774921</v>
      </c>
      <c r="JN200" s="43">
        <f>MIN('Drive Train'!$F$35-JH199*'DEPRECATED - DT-Prelim Calcs'!$C$21*'Drive Train'!$F$39,JN199+JH$2)</f>
        <v>9.7866666666666671</v>
      </c>
      <c r="JO200" s="43">
        <f>'Drive Train'!$F$35-JH200*'DEPRECATED - DT-Prelim Calcs'!$C$21*'Drive Train'!$F$39</f>
        <v>36.926138213962268</v>
      </c>
      <c r="JP200" s="1">
        <f>IF(JM200&gt;='Drive Train'!$F$29,1,0)</f>
        <v>0</v>
      </c>
      <c r="JQ200" s="43">
        <f>MIN(JG200,'DEPRECATED - DT-Prelim Calcs'!$C$10)*'DEPRECATED - DT-Prelim Calcs'!$C$11*1000/60/60</f>
        <v>-486.62972646750535</v>
      </c>
      <c r="JR200" s="49">
        <f>JR199+'DEPRECATED - DT-Prelim Calcs'!$C$11</f>
        <v>784</v>
      </c>
      <c r="JS200" s="2">
        <f>KC200/'Drive Train'!$F$35</f>
        <v>0.77419354838709686</v>
      </c>
      <c r="JT200" s="36">
        <f>KA200*12*60/(PI() * 'Drive Train'!$F$15)/JS$2*JS200</f>
        <v>-244296.23040063024</v>
      </c>
      <c r="JU200" s="2">
        <f>('DEPRECATED - DT-Prelim Calcs'!$C$6*JS200-JT200)/('DEPRECATED - DT-Prelim Calcs'!$C$6*JS200)*'DEPRECATED - DT-Prelim Calcs'!$C$7*JS200</f>
        <v>183.21550074804139</v>
      </c>
      <c r="JV200" s="43">
        <f>JU200/'DEPRECATED - DT-Prelim Calcs'!$C$7*('DEPRECATED - DT-Prelim Calcs'!$C$8-'DEPRECATED - DT-Prelim Calcs'!$C$9)+'DEPRECATED - DT-Prelim Calcs'!$C$9</f>
        <v>9982.6429511992683</v>
      </c>
      <c r="JW200" s="43">
        <f t="shared" si="289"/>
        <v>49.999999999999993</v>
      </c>
      <c r="JX200" s="2">
        <f t="shared" si="342"/>
        <v>1.4462867232450001</v>
      </c>
      <c r="JY200" s="43">
        <f>JX200*'DEPRECATED - DT-Prelim Calcs'!$C$21/JS$2/'DEPRECATED - DT-Prelim Calcs'!$C$19/'DEPRECATED - DT-Prelim Calcs'!$C$18*3.39*'DEPRECATED - DT-Prelim Calcs'!$C$20</f>
        <v>29.053734754561201</v>
      </c>
      <c r="JZ200" s="36">
        <f t="shared" si="343"/>
        <v>0</v>
      </c>
      <c r="KA200" s="43">
        <f>JY199*'DEPRECATED - DT-Prelim Calcs'!$C$11+KA199</f>
        <v>-917.89569924827481</v>
      </c>
      <c r="KB200" s="43">
        <f>KB199+0.5*JY200*'DEPRECATED - DT-Prelim Calcs'!$C$11^2+KA200*'DEPRECATED - DT-Prelim Calcs'!$C$11</f>
        <v>-327434.55593508994</v>
      </c>
      <c r="KC200" s="43">
        <f>MIN('Drive Train'!$F$35-JW199*'DEPRECATED - DT-Prelim Calcs'!$C$21*'Drive Train'!$F$39,KC199+JW$2)</f>
        <v>9.6000000000000014</v>
      </c>
      <c r="KD200" s="43">
        <f>'Drive Train'!$F$35-JW200*'DEPRECATED - DT-Prelim Calcs'!$C$21*'Drive Train'!$F$39</f>
        <v>9.6000000000000014</v>
      </c>
      <c r="KE200" s="1">
        <f>IF(KB200&gt;='Drive Train'!$F$29,1,0)</f>
        <v>0</v>
      </c>
      <c r="KF200" s="43">
        <f>MIN(JV200,'DEPRECATED - DT-Prelim Calcs'!$C$10)*'DEPRECATED - DT-Prelim Calcs'!$C$11*1000/60/60</f>
        <v>103.33333333333333</v>
      </c>
      <c r="KG200" s="49">
        <f>KG199+'DEPRECATED - DT-Prelim Calcs'!$C$11</f>
        <v>784</v>
      </c>
      <c r="KH200" s="2">
        <f>KR200/'Drive Train'!$F$35</f>
        <v>0.75913978494623657</v>
      </c>
      <c r="KI200" s="36">
        <f>KP200*12*60/(PI() * 'Drive Train'!$F$15)/KH$2*KH200</f>
        <v>-3001.8406539743955</v>
      </c>
      <c r="KJ200" s="2">
        <f>('DEPRECATED - DT-Prelim Calcs'!$C$6*KH200-KI200)/('DEPRECATED - DT-Prelim Calcs'!$C$6*KH200)*'DEPRECATED - DT-Prelim Calcs'!$C$7*KH200</f>
        <v>5.7670478276266772</v>
      </c>
      <c r="KK200" s="43">
        <f>KJ200/'DEPRECATED - DT-Prelim Calcs'!$C$7*('DEPRECATED - DT-Prelim Calcs'!$C$8-'DEPRECATED - DT-Prelim Calcs'!$C$9)+'DEPRECATED - DT-Prelim Calcs'!$C$9</f>
        <v>315.67499359458765</v>
      </c>
      <c r="KL200" s="43">
        <f t="shared" si="290"/>
        <v>53.333333333333329</v>
      </c>
      <c r="KM200" s="2">
        <f t="shared" si="344"/>
        <v>1.2603475858653712</v>
      </c>
      <c r="KN200" s="43">
        <f>KM200*'DEPRECATED - DT-Prelim Calcs'!$C$21/KH$2/'DEPRECATED - DT-Prelim Calcs'!$C$19/'DEPRECATED - DT-Prelim Calcs'!$C$18*3.39*'DEPRECATED - DT-Prelim Calcs'!$C$20</f>
        <v>25.318495890030384</v>
      </c>
      <c r="KO200" s="36">
        <f t="shared" si="345"/>
        <v>0</v>
      </c>
      <c r="KP200" s="43">
        <f>KN199*'DEPRECATED - DT-Prelim Calcs'!$C$11+KP199</f>
        <v>-11.502493583528775</v>
      </c>
      <c r="KQ200" s="43">
        <f>KQ199+0.5*KN200*'DEPRECATED - DT-Prelim Calcs'!$C$11^2+KP200*'DEPRECATED - DT-Prelim Calcs'!$C$11</f>
        <v>-322561.15684253356</v>
      </c>
      <c r="KR200" s="43">
        <f>MIN('Drive Train'!$F$35-KL199*'DEPRECATED - DT-Prelim Calcs'!$C$21*'Drive Train'!$F$39,KR199+KL$2)</f>
        <v>9.413333333333334</v>
      </c>
      <c r="KS200" s="43">
        <f>'Drive Train'!$F$35-KL200*'DEPRECATED - DT-Prelim Calcs'!$C$21*'Drive Train'!$F$39</f>
        <v>9.413333333333334</v>
      </c>
      <c r="KT200" s="1">
        <f>IF(KQ200&gt;='Drive Train'!$F$29,1,0)</f>
        <v>0</v>
      </c>
      <c r="KU200" s="43">
        <f>MIN(KK200,'DEPRECATED - DT-Prelim Calcs'!$C$10)*'DEPRECATED - DT-Prelim Calcs'!$C$11*1000/60/60</f>
        <v>103.33333333333333</v>
      </c>
      <c r="KV200" s="49">
        <f>KV199+'DEPRECATED - DT-Prelim Calcs'!$C$11</f>
        <v>784</v>
      </c>
      <c r="KW200" s="2">
        <f>LG200/'Drive Train'!$F$35</f>
        <v>0.74408602150537628</v>
      </c>
      <c r="KX200" s="36">
        <f>LE200*12*60/(PI() * 'Drive Train'!$F$15)/KW$2*KW200</f>
        <v>-1626.4233075974951</v>
      </c>
      <c r="KY200" s="2">
        <f>('DEPRECATED - DT-Prelim Calcs'!$C$6*KW200-KX200)/('DEPRECATED - DT-Prelim Calcs'!$C$6*KW200)*'DEPRECATED - DT-Prelim Calcs'!$C$7*KW200</f>
        <v>4.6853630196427005</v>
      </c>
      <c r="KZ200" s="43">
        <f>KY200/'DEPRECATED - DT-Prelim Calcs'!$C$7*('DEPRECATED - DT-Prelim Calcs'!$C$8-'DEPRECATED - DT-Prelim Calcs'!$C$9)+'DEPRECATED - DT-Prelim Calcs'!$C$9</f>
        <v>256.74738838352022</v>
      </c>
      <c r="LA200" s="43">
        <f t="shared" si="291"/>
        <v>56.666666666666664</v>
      </c>
      <c r="LB200" s="2">
        <f t="shared" si="346"/>
        <v>1.1833915741812233</v>
      </c>
      <c r="LC200" s="43">
        <f>LB200*'DEPRECATED - DT-Prelim Calcs'!$C$21/KW$2/'DEPRECATED - DT-Prelim Calcs'!$C$19/'DEPRECATED - DT-Prelim Calcs'!$C$18*3.39*'DEPRECATED - DT-Prelim Calcs'!$C$20</f>
        <v>23.772564841017086</v>
      </c>
      <c r="LD200" s="36">
        <f t="shared" si="347"/>
        <v>0</v>
      </c>
      <c r="LE200" s="43">
        <f>LC199*'DEPRECATED - DT-Prelim Calcs'!$C$11+LE199</f>
        <v>-6.3582347847639937</v>
      </c>
      <c r="LF200" s="43">
        <f>LF199+0.5*LC200*'DEPRECATED - DT-Prelim Calcs'!$C$11^2+LE200*'DEPRECATED - DT-Prelim Calcs'!$C$11</f>
        <v>-358007.06888585555</v>
      </c>
      <c r="LG200" s="43">
        <f>MIN('Drive Train'!$F$35-LA199*'DEPRECATED - DT-Prelim Calcs'!$C$21*'Drive Train'!$F$39,LG199+LA$2)</f>
        <v>9.2266666666666666</v>
      </c>
      <c r="LH200" s="43">
        <f>'Drive Train'!$F$35-LA200*'DEPRECATED - DT-Prelim Calcs'!$C$21*'Drive Train'!$F$39</f>
        <v>9.2266666666666666</v>
      </c>
      <c r="LI200" s="1">
        <f>IF(LF200&gt;='Drive Train'!$F$29,1,0)</f>
        <v>0</v>
      </c>
      <c r="LJ200" s="43">
        <f>MIN(KZ200,'DEPRECATED - DT-Prelim Calcs'!$C$10)*'DEPRECATED - DT-Prelim Calcs'!$C$11*1000/60/60</f>
        <v>103.33333333333333</v>
      </c>
      <c r="LK200" s="49">
        <f>LK199+'DEPRECATED - DT-Prelim Calcs'!$C$11</f>
        <v>784</v>
      </c>
      <c r="LL200" s="2">
        <f>LV200/'Drive Train'!$F$35</f>
        <v>0.72903225806451621</v>
      </c>
      <c r="LM200" s="36">
        <f>LT200*12*60/(PI() * 'Drive Train'!$F$15)/LL$2*LL200</f>
        <v>-126499.23429346792</v>
      </c>
      <c r="LN200" s="2">
        <f>('DEPRECATED - DT-Prelim Calcs'!$C$6*LL200-LM200)/('DEPRECATED - DT-Prelim Calcs'!$C$6*LL200)*'DEPRECATED - DT-Prelim Calcs'!$C$7*LL200</f>
        <v>96.409977722354654</v>
      </c>
      <c r="LO200" s="43">
        <f>LN200/'DEPRECATED - DT-Prelim Calcs'!$C$7*('DEPRECATED - DT-Prelim Calcs'!$C$8-'DEPRECATED - DT-Prelim Calcs'!$C$9)+'DEPRECATED - DT-Prelim Calcs'!$C$9</f>
        <v>5253.6853535312612</v>
      </c>
      <c r="LP200" s="43">
        <f t="shared" si="292"/>
        <v>60</v>
      </c>
      <c r="LQ200" s="2">
        <f t="shared" si="348"/>
        <v>1.4462867232450001</v>
      </c>
      <c r="LR200" s="43">
        <f>LQ200*'DEPRECATED - DT-Prelim Calcs'!$C$21/LL$2/'DEPRECATED - DT-Prelim Calcs'!$C$19/'DEPRECATED - DT-Prelim Calcs'!$C$18*3.39*'DEPRECATED - DT-Prelim Calcs'!$C$20</f>
        <v>29.053734754561201</v>
      </c>
      <c r="LS200" s="36">
        <f t="shared" si="349"/>
        <v>0</v>
      </c>
      <c r="LT200" s="43">
        <f>LR199*'DEPRECATED - DT-Prelim Calcs'!$C$11+LT199</f>
        <v>-504.73947145910671</v>
      </c>
      <c r="LU200" s="43">
        <f>LU199+0.5*LR200*'DEPRECATED - DT-Prelim Calcs'!$C$11^2+LT200*'DEPRECATED - DT-Prelim Calcs'!$C$11</f>
        <v>-343760.73691985058</v>
      </c>
      <c r="LV200" s="43">
        <f>MIN('Drive Train'!$F$35-LP199*'DEPRECATED - DT-Prelim Calcs'!$C$21*'Drive Train'!$F$39,LV199+LP$2)</f>
        <v>9.0400000000000009</v>
      </c>
      <c r="LW200" s="43">
        <f>'Drive Train'!$F$35-LP200*'DEPRECATED - DT-Prelim Calcs'!$C$21*'Drive Train'!$F$39</f>
        <v>9.0400000000000009</v>
      </c>
      <c r="LX200" s="1">
        <f>IF(LU200&gt;='Drive Train'!$F$29,1,0)</f>
        <v>0</v>
      </c>
      <c r="LY200" s="43">
        <f>MIN(LO200,'DEPRECATED - DT-Prelim Calcs'!$C$10)*'DEPRECATED - DT-Prelim Calcs'!$C$11*1000/60/60</f>
        <v>103.33333333333333</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6"/>
        <v>0</v>
      </c>
      <c r="X201" s="2">
        <f>MAX(MIN(IF(AND(AI200=1,AG201&lt;0),-1,1)*(W201-$C$9)/($C$8-$C$9)*$C$7-$C$29*AE201/T$2 -  AI200*$C$29/2,X$2),MAX(X$4:X200)*-1)</f>
        <v>-0.27672021620693066</v>
      </c>
      <c r="Y201" s="43">
        <f t="shared" si="267"/>
        <v>0</v>
      </c>
      <c r="Z201" s="43">
        <f t="shared" si="268"/>
        <v>0</v>
      </c>
      <c r="AA201" s="43">
        <f t="shared" si="269"/>
        <v>0</v>
      </c>
      <c r="AB201" s="43" t="e">
        <f t="shared" si="270"/>
        <v>#N/A</v>
      </c>
      <c r="AC201" s="36">
        <f t="shared" si="293"/>
        <v>1</v>
      </c>
      <c r="AD201" s="1">
        <f t="shared" si="271"/>
        <v>1</v>
      </c>
      <c r="AE201" s="43">
        <f t="shared" si="272"/>
        <v>0</v>
      </c>
      <c r="AF201" s="43" t="e">
        <f t="shared" si="273"/>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889.49632897085212</v>
      </c>
      <c r="AK201" s="43">
        <f t="shared" si="265"/>
        <v>0</v>
      </c>
      <c r="AL201" s="49">
        <f>AL200+'DEPRECATED - DT-Prelim Calcs'!$C$11</f>
        <v>788</v>
      </c>
      <c r="AM201" s="2">
        <f>AW201/'Drive Train'!$F$35</f>
        <v>0.90976106832123516</v>
      </c>
      <c r="AN201" s="36">
        <f>AU201*12*60/(PI() * 'Drive Train'!$F$15)/AM$2*AM201</f>
        <v>4471.1689810743092</v>
      </c>
      <c r="AO201" s="2">
        <f>('DEPRECATED - DT-Prelim Calcs'!$C$6*AM201-AN201)/('DEPRECATED - DT-Prelim Calcs'!$C$6*AM201)*'DEPRECATED - DT-Prelim Calcs'!$C$7*AM201</f>
        <v>0.97997964220739076</v>
      </c>
      <c r="AP201" s="43">
        <f>AO201/'DEPRECATED - DT-Prelim Calcs'!$C$7*('DEPRECATED - DT-Prelim Calcs'!$C$8-'DEPRECATED - DT-Prelim Calcs'!$C$9)+'DEPRECATED - DT-Prelim Calcs'!$C$9</f>
        <v>54.8869506575668</v>
      </c>
      <c r="AQ201" s="43">
        <f t="shared" si="274"/>
        <v>54.8869506575668</v>
      </c>
      <c r="AR201" s="2">
        <f t="shared" si="294"/>
        <v>0.59607210518911546</v>
      </c>
      <c r="AS201" s="43">
        <f>AR201*'DEPRECATED - DT-Prelim Calcs'!$C$21/AM$2/'DEPRECATED - DT-Prelim Calcs'!$C$19/'DEPRECATED - DT-Prelim Calcs'!$C$18*3.39*'DEPRECATED - DT-Prelim Calcs'!$C$20</f>
        <v>5.9870980492378436</v>
      </c>
      <c r="AT201" s="36">
        <f t="shared" si="295"/>
        <v>0</v>
      </c>
      <c r="AU201" s="43">
        <f>AS200*'DEPRECATED - DT-Prelim Calcs'!$C$11+AU200</f>
        <v>28.59234981216413</v>
      </c>
      <c r="AV201" s="43">
        <f>AV200+0.5*AS201*'DEPRECATED - DT-Prelim Calcs'!$C$11^2+AU201*'DEPRECATED - DT-Prelim Calcs'!$C$11</f>
        <v>11739.026376713102</v>
      </c>
      <c r="AW201" s="43">
        <f>MIN('Drive Train'!$F$35-AQ200*'DEPRECATED - DT-Prelim Calcs'!$C$21*'Drive Train'!$F$39,AW200+AQ$2)</f>
        <v>11.281037247183317</v>
      </c>
      <c r="AX201" s="43">
        <f>'Drive Train'!$F$35-AQ201*'DEPRECATED - DT-Prelim Calcs'!$C$21*'Drive Train'!$F$39</f>
        <v>9.3263307631762586</v>
      </c>
      <c r="AY201" s="1">
        <f>IF(AV201&gt;='Drive Train'!$F$29,1,0)</f>
        <v>1</v>
      </c>
      <c r="AZ201" s="43">
        <f t="shared" si="296"/>
        <v>60.985500730629774</v>
      </c>
      <c r="BA201" s="49">
        <f>BA200+'DEPRECATED - DT-Prelim Calcs'!$C$11</f>
        <v>788</v>
      </c>
      <c r="BB201" s="2">
        <f>BL201/'Drive Train'!$F$35</f>
        <v>0.57999999999999996</v>
      </c>
      <c r="BC201" s="36">
        <f>BJ201*12*60/(PI() * 'Drive Train'!$F$15)/BB$2*BB201</f>
        <v>-29324.19759251221</v>
      </c>
      <c r="BD201" s="2">
        <f>('DEPRECATED - DT-Prelim Calcs'!$C$6*BB201-BC201)/('DEPRECATED - DT-Prelim Calcs'!$C$6*BB201)*'DEPRECATED - DT-Prelim Calcs'!$C$7*BB201</f>
        <v>24.276702618947066</v>
      </c>
      <c r="BE201" s="43">
        <f>BD201/'DEPRECATED - DT-Prelim Calcs'!$C$7*('DEPRECATED - DT-Prelim Calcs'!$C$8-'DEPRECATED - DT-Prelim Calcs'!$C$9)+'DEPRECATED - DT-Prelim Calcs'!$C$9</f>
        <v>1324.0367844650266</v>
      </c>
      <c r="BF201" s="43">
        <f t="shared" si="275"/>
        <v>93</v>
      </c>
      <c r="BG201" s="2">
        <f t="shared" si="297"/>
        <v>2.0025508475699998</v>
      </c>
      <c r="BH201" s="43">
        <f>BG201*'DEPRECATED - DT-Prelim Calcs'!$C$21/BB$2/'DEPRECATED - DT-Prelim Calcs'!$C$19/'DEPRECATED - DT-Prelim Calcs'!$C$18*3.39*'DEPRECATED - DT-Prelim Calcs'!$C$20</f>
        <v>29.053734754561201</v>
      </c>
      <c r="BI201" s="36">
        <f t="shared" si="298"/>
        <v>0</v>
      </c>
      <c r="BJ201" s="43">
        <f>BH200*'DEPRECATED - DT-Prelim Calcs'!$C$11+BJ200</f>
        <v>-203.63546359206867</v>
      </c>
      <c r="BK201" s="43">
        <f>BK200+0.5*BH201*'DEPRECATED - DT-Prelim Calcs'!$C$11^2+BJ201*'DEPRECATED - DT-Prelim Calcs'!$C$11</f>
        <v>-98756.643089164092</v>
      </c>
      <c r="BL201" s="43">
        <f>MIN('Drive Train'!$F$35-BF200*'DEPRECATED - DT-Prelim Calcs'!$C$21*'Drive Train'!$F$39,BL200+BF$2)</f>
        <v>7.1920000000000002</v>
      </c>
      <c r="BM201" s="43">
        <f>'Drive Train'!$F$35-BF201*'DEPRECATED - DT-Prelim Calcs'!$C$21*'Drive Train'!$F$39</f>
        <v>7.1920000000000002</v>
      </c>
      <c r="BN201" s="1">
        <f>IF(BK201&gt;='Drive Train'!$F$29,1,0)</f>
        <v>0</v>
      </c>
      <c r="BO201" s="43">
        <f t="shared" si="299"/>
        <v>103.33333333333333</v>
      </c>
      <c r="BP201" s="49">
        <f>BP200+'DEPRECATED - DT-Prelim Calcs'!$C$11</f>
        <v>788</v>
      </c>
      <c r="BQ201" s="2">
        <f>CA201/'Drive Train'!$F$35</f>
        <v>0.57999999999999996</v>
      </c>
      <c r="BR201" s="36">
        <f>BY201*12*60/(PI() * 'Drive Train'!$F$15)/BQ$2*BQ201</f>
        <v>-26443.529407342379</v>
      </c>
      <c r="BS201" s="2">
        <f>('DEPRECATED - DT-Prelim Calcs'!$C$6*BQ201-BR201)/('DEPRECATED - DT-Prelim Calcs'!$C$6*BQ201)*'DEPRECATED - DT-Prelim Calcs'!$C$7*BQ201</f>
        <v>22.159095442074577</v>
      </c>
      <c r="BT201" s="43">
        <f>BS201/'DEPRECATED - DT-Prelim Calcs'!$C$7*('DEPRECATED - DT-Prelim Calcs'!$C$8-'DEPRECATED - DT-Prelim Calcs'!$C$9)+'DEPRECATED - DT-Prelim Calcs'!$C$9</f>
        <v>1208.674602441376</v>
      </c>
      <c r="BU201" s="43">
        <f t="shared" si="276"/>
        <v>93</v>
      </c>
      <c r="BV201" s="2">
        <f t="shared" si="300"/>
        <v>1.5313624128476471</v>
      </c>
      <c r="BW201" s="43">
        <f>BV201*'DEPRECATED - DT-Prelim Calcs'!$C$21/BQ$2/'DEPRECATED - DT-Prelim Calcs'!$C$19/'DEPRECATED - DT-Prelim Calcs'!$C$18*3.39*'DEPRECATED - DT-Prelim Calcs'!$C$20</f>
        <v>29.053734754561201</v>
      </c>
      <c r="BX201" s="36">
        <f t="shared" si="301"/>
        <v>0</v>
      </c>
      <c r="BY201" s="43">
        <f>BW200*'DEPRECATED - DT-Prelim Calcs'!$C$11+BY200</f>
        <v>-140.42393123916918</v>
      </c>
      <c r="BZ201" s="43">
        <f>BZ200+0.5*BW201*'DEPRECATED - DT-Prelim Calcs'!$C$11^2+BY201*'DEPRECATED - DT-Prelim Calcs'!$C$11</f>
        <v>-253529.5120269889</v>
      </c>
      <c r="CA201" s="43">
        <f>MIN('Drive Train'!$F$35-BU200*'DEPRECATED - DT-Prelim Calcs'!$C$21*'Drive Train'!$F$39,CA200+BU$2)</f>
        <v>7.1920000000000002</v>
      </c>
      <c r="CB201" s="43">
        <f>'Drive Train'!$F$35-BU201*'DEPRECATED - DT-Prelim Calcs'!$C$21*'Drive Train'!$F$39</f>
        <v>7.1920000000000002</v>
      </c>
      <c r="CC201" s="1">
        <f>IF(BZ201&gt;='Drive Train'!$F$29,1,0)</f>
        <v>0</v>
      </c>
      <c r="CD201" s="43">
        <f t="shared" si="302"/>
        <v>103.33333333333333</v>
      </c>
      <c r="CE201" s="49">
        <f>CE200+'DEPRECATED - DT-Prelim Calcs'!$C$11</f>
        <v>788</v>
      </c>
      <c r="CF201" s="2">
        <f>CP201/'Drive Train'!$F$35</f>
        <v>0.57999999999999996</v>
      </c>
      <c r="CG201" s="36">
        <f>CN201*12*60/(PI() * 'Drive Train'!$F$15)/CF$2*CF201</f>
        <v>-25502.576319234751</v>
      </c>
      <c r="CH201" s="2">
        <f>('DEPRECATED - DT-Prelim Calcs'!$C$6*CF201-CG201)/('DEPRECATED - DT-Prelim Calcs'!$C$6*CF201)*'DEPRECATED - DT-Prelim Calcs'!$C$7*CF201</f>
        <v>21.467391682948431</v>
      </c>
      <c r="CI201" s="43">
        <f>CH201/'DEPRECATED - DT-Prelim Calcs'!$C$7*('DEPRECATED - DT-Prelim Calcs'!$C$8-'DEPRECATED - DT-Prelim Calcs'!$C$9)+'DEPRECATED - DT-Prelim Calcs'!$C$9</f>
        <v>1170.9922334740563</v>
      </c>
      <c r="CJ201" s="43">
        <f t="shared" si="277"/>
        <v>93</v>
      </c>
      <c r="CK201" s="2">
        <f t="shared" si="303"/>
        <v>1.2396743342100003</v>
      </c>
      <c r="CL201" s="43">
        <f>CK201*'DEPRECATED - DT-Prelim Calcs'!$C$21/CF$2/'DEPRECATED - DT-Prelim Calcs'!$C$19/'DEPRECATED - DT-Prelim Calcs'!$C$18*3.39*'DEPRECATED - DT-Prelim Calcs'!$C$20</f>
        <v>29.053734754561205</v>
      </c>
      <c r="CM201" s="36">
        <f t="shared" si="304"/>
        <v>0</v>
      </c>
      <c r="CN201" s="43">
        <f>CL200*'DEPRECATED - DT-Prelim Calcs'!$C$11+CN200</f>
        <v>-109.63150850043917</v>
      </c>
      <c r="CO201" s="43">
        <f>CO200+0.5*CL201*'DEPRECATED - DT-Prelim Calcs'!$C$11^2+CN201*'DEPRECATED - DT-Prelim Calcs'!$C$11</f>
        <v>-471585.57347981923</v>
      </c>
      <c r="CP201" s="43">
        <f>MIN('Drive Train'!$F$35-CJ200*'DEPRECATED - DT-Prelim Calcs'!$C$21*'Drive Train'!$F$39,CP200+CJ$2)</f>
        <v>7.1920000000000002</v>
      </c>
      <c r="CQ201" s="43">
        <f>'Drive Train'!$F$35-CJ201*'DEPRECATED - DT-Prelim Calcs'!$C$21*'Drive Train'!$F$39</f>
        <v>7.1920000000000002</v>
      </c>
      <c r="CR201" s="1">
        <f>IF(CO201&gt;='Drive Train'!$F$29,1,0)</f>
        <v>0</v>
      </c>
      <c r="CS201" s="43">
        <f t="shared" si="305"/>
        <v>103.33333333333333</v>
      </c>
      <c r="CT201" s="49">
        <f>CT200+'DEPRECATED - DT-Prelim Calcs'!$C$11</f>
        <v>788</v>
      </c>
      <c r="CU201" s="2">
        <f>DE201/'Drive Train'!$F$35</f>
        <v>0.57999999999999996</v>
      </c>
      <c r="CV201" s="36">
        <f>DC201*12*60/(PI() * 'Drive Train'!$F$15)/CU$2*CU201</f>
        <v>-257641.48416339819</v>
      </c>
      <c r="CW201" s="2">
        <f>('DEPRECATED - DT-Prelim Calcs'!$C$6*CU201-CV201)/('DEPRECATED - DT-Prelim Calcs'!$C$6*CU201)*'DEPRECATED - DT-Prelim Calcs'!$C$7*CU201</f>
        <v>192.11495873453566</v>
      </c>
      <c r="CX201" s="43">
        <f>CW201/'DEPRECATED - DT-Prelim Calcs'!$C$7*('DEPRECATED - DT-Prelim Calcs'!$C$8-'DEPRECATED - DT-Prelim Calcs'!$C$9)+'DEPRECATED - DT-Prelim Calcs'!$C$9</f>
        <v>10467.464169866493</v>
      </c>
      <c r="CY201" s="43">
        <f t="shared" si="278"/>
        <v>93</v>
      </c>
      <c r="CZ201" s="2">
        <f t="shared" si="306"/>
        <v>1.0413264407364002</v>
      </c>
      <c r="DA201" s="43">
        <f>CZ201*'DEPRECATED - DT-Prelim Calcs'!$C$21/CU$2/'DEPRECATED - DT-Prelim Calcs'!$C$19/'DEPRECATED - DT-Prelim Calcs'!$C$18*3.39*'DEPRECATED - DT-Prelim Calcs'!$C$20</f>
        <v>29.053734754561201</v>
      </c>
      <c r="DB201" s="36">
        <f t="shared" si="307"/>
        <v>0</v>
      </c>
      <c r="DC201" s="43">
        <f>DA200*'DEPRECATED - DT-Prelim Calcs'!$C$11+DC200</f>
        <v>-930.35010793988852</v>
      </c>
      <c r="DD201" s="43">
        <f>DD200+0.5*DA201*'DEPRECATED - DT-Prelim Calcs'!$C$11^2+DC201*'DEPRECATED - DT-Prelim Calcs'!$C$11</f>
        <v>-815468.1469994674</v>
      </c>
      <c r="DE201" s="43">
        <f>MIN('Drive Train'!$F$35-CY200*'DEPRECATED - DT-Prelim Calcs'!$C$21*'Drive Train'!$F$39,DE200+CY$2)</f>
        <v>7.1920000000000002</v>
      </c>
      <c r="DF201" s="43">
        <f>'Drive Train'!$F$35-CY201*'DEPRECATED - DT-Prelim Calcs'!$C$21*'Drive Train'!$F$39</f>
        <v>7.1920000000000002</v>
      </c>
      <c r="DG201" s="1">
        <f>IF(DD201&gt;='Drive Train'!$F$29,1,0)</f>
        <v>0</v>
      </c>
      <c r="DH201" s="43">
        <f t="shared" si="308"/>
        <v>103.33333333333333</v>
      </c>
      <c r="DI201" s="49">
        <f>DI200+'DEPRECATED - DT-Prelim Calcs'!$C$11</f>
        <v>788</v>
      </c>
      <c r="DJ201" s="2">
        <f>DT201/'Drive Train'!$F$35</f>
        <v>0.57999999999999996</v>
      </c>
      <c r="DK201" s="36">
        <f>DR201*12*60/(PI() * 'Drive Train'!$F$15)/DJ$2*DJ201</f>
        <v>-82073.977504485709</v>
      </c>
      <c r="DL201" s="2">
        <f>('DEPRECATED - DT-Prelim Calcs'!$C$6*DJ201-DK201)/('DEPRECATED - DT-Prelim Calcs'!$C$6*DJ201)*'DEPRECATED - DT-Prelim Calcs'!$C$7*DJ201</f>
        <v>63.053578447654857</v>
      </c>
      <c r="DM201" s="43">
        <f>DL201/'DEPRECATED - DT-Prelim Calcs'!$C$7*('DEPRECATED - DT-Prelim Calcs'!$C$8-'DEPRECATED - DT-Prelim Calcs'!$C$9)+'DEPRECATED - DT-Prelim Calcs'!$C$9</f>
        <v>3436.5083781185108</v>
      </c>
      <c r="DN201" s="43">
        <f t="shared" si="279"/>
        <v>93</v>
      </c>
      <c r="DO201" s="2">
        <f t="shared" si="309"/>
        <v>0.89769520753137932</v>
      </c>
      <c r="DP201" s="43">
        <f>DO201*'DEPRECATED - DT-Prelim Calcs'!$C$21/DJ$2/'DEPRECATED - DT-Prelim Calcs'!$C$19/'DEPRECATED - DT-Prelim Calcs'!$C$18*3.39*'DEPRECATED - DT-Prelim Calcs'!$C$20</f>
        <v>29.053734754561201</v>
      </c>
      <c r="DQ201" s="36">
        <f t="shared" si="310"/>
        <v>0</v>
      </c>
      <c r="DR201" s="43">
        <f>DP200*'DEPRECATED - DT-Prelim Calcs'!$C$11+DR200</f>
        <v>-255.49247401802057</v>
      </c>
      <c r="DS201" s="43">
        <f>DS200+0.5*DP201*'DEPRECATED - DT-Prelim Calcs'!$C$11^2+DR201*'DEPRECATED - DT-Prelim Calcs'!$C$11</f>
        <v>-1247021.4046202796</v>
      </c>
      <c r="DT201" s="43">
        <f>MIN('Drive Train'!$F$35-DN200*'DEPRECATED - DT-Prelim Calcs'!$C$21*'Drive Train'!$F$39,DT200+DN$2)</f>
        <v>7.1920000000000002</v>
      </c>
      <c r="DU201" s="43">
        <f>'Drive Train'!$F$35-DN201*'DEPRECATED - DT-Prelim Calcs'!$C$21*'Drive Train'!$F$39</f>
        <v>7.1920000000000002</v>
      </c>
      <c r="DV201" s="1">
        <f>IF(DS201&gt;='Drive Train'!$F$29,1,0)</f>
        <v>0</v>
      </c>
      <c r="DW201" s="43">
        <f t="shared" si="311"/>
        <v>103.33333333333333</v>
      </c>
      <c r="DX201" s="49">
        <f>DX200+'DEPRECATED - DT-Prelim Calcs'!$C$11</f>
        <v>788</v>
      </c>
      <c r="DY201" s="2">
        <f>EI201/'Drive Train'!$F$35</f>
        <v>0.57999999999999996</v>
      </c>
      <c r="DZ201" s="36">
        <f>EG201*12*60/(PI() * 'Drive Train'!$F$15)/DY$2*DY201</f>
        <v>-295210.73156572814</v>
      </c>
      <c r="EA201" s="2">
        <f>('DEPRECATED - DT-Prelim Calcs'!$C$6*DY201-DZ201)/('DEPRECATED - DT-Prelim Calcs'!$C$6*DY201)*'DEPRECATED - DT-Prelim Calcs'!$C$7*DY201</f>
        <v>219.73247759298829</v>
      </c>
      <c r="EB201" s="43">
        <f>EA201/'DEPRECATED - DT-Prelim Calcs'!$C$7*('DEPRECATED - DT-Prelim Calcs'!$C$8-'DEPRECATED - DT-Prelim Calcs'!$C$9)+'DEPRECATED - DT-Prelim Calcs'!$C$9</f>
        <v>11972.000644991151</v>
      </c>
      <c r="EC201" s="43">
        <f t="shared" si="280"/>
        <v>93</v>
      </c>
      <c r="ED201" s="2">
        <f t="shared" si="312"/>
        <v>0.78888366722454539</v>
      </c>
      <c r="EE201" s="43">
        <f>ED201*'DEPRECATED - DT-Prelim Calcs'!$C$21/DY$2/'DEPRECATED - DT-Prelim Calcs'!$C$19/'DEPRECATED - DT-Prelim Calcs'!$C$18*3.39*'DEPRECATED - DT-Prelim Calcs'!$C$20</f>
        <v>29.053734754561201</v>
      </c>
      <c r="EF201" s="36">
        <f t="shared" si="313"/>
        <v>0</v>
      </c>
      <c r="EG201" s="43">
        <f>EE200*'DEPRECATED - DT-Prelim Calcs'!$C$11+EG200</f>
        <v>-807.58608981866951</v>
      </c>
      <c r="EH201" s="43">
        <f>EH200+0.5*EE201*'DEPRECATED - DT-Prelim Calcs'!$C$11^2+EG201*'DEPRECATED - DT-Prelim Calcs'!$C$11</f>
        <v>-1341962.3576949532</v>
      </c>
      <c r="EI201" s="43">
        <f>MIN('Drive Train'!$F$35-EC200*'DEPRECATED - DT-Prelim Calcs'!$C$21*'Drive Train'!$F$39,EI200+EC$2)</f>
        <v>7.1920000000000002</v>
      </c>
      <c r="EJ201" s="43">
        <f>'Drive Train'!$F$35-EC201*'DEPRECATED - DT-Prelim Calcs'!$C$21*'Drive Train'!$F$39</f>
        <v>7.1920000000000002</v>
      </c>
      <c r="EK201" s="1">
        <f>IF(EH201&gt;='Drive Train'!$F$29,1,0)</f>
        <v>0</v>
      </c>
      <c r="EL201" s="43">
        <f t="shared" si="314"/>
        <v>103.33333333333333</v>
      </c>
      <c r="EM201" s="49">
        <f>EM200+'DEPRECATED - DT-Prelim Calcs'!$C$11</f>
        <v>788</v>
      </c>
      <c r="EN201" s="2">
        <f>EX201/'Drive Train'!$F$35</f>
        <v>0.57999999999999996</v>
      </c>
      <c r="EO201" s="36">
        <f>EV201*12*60/(PI() * 'Drive Train'!$F$15)/EN$2*EN201</f>
        <v>-36666.831340825287</v>
      </c>
      <c r="EP201" s="2">
        <f>('DEPRECATED - DT-Prelim Calcs'!$C$6*EN201-EO201)/('DEPRECATED - DT-Prelim Calcs'!$C$6*EN201)*'DEPRECATED - DT-Prelim Calcs'!$C$7*EN201</f>
        <v>29.674344042080037</v>
      </c>
      <c r="EQ201" s="43">
        <f>EP201/'DEPRECATED - DT-Prelim Calcs'!$C$7*('DEPRECATED - DT-Prelim Calcs'!$C$8-'DEPRECATED - DT-Prelim Calcs'!$C$9)+'DEPRECATED - DT-Prelim Calcs'!$C$9</f>
        <v>1618.0873993073451</v>
      </c>
      <c r="ER201" s="43">
        <f t="shared" si="281"/>
        <v>93</v>
      </c>
      <c r="ES201" s="2">
        <f t="shared" si="315"/>
        <v>0.7035989464435134</v>
      </c>
      <c r="ET201" s="43">
        <f>ES201*'DEPRECATED - DT-Prelim Calcs'!$C$21/EN$2/'DEPRECATED - DT-Prelim Calcs'!$C$19/'DEPRECATED - DT-Prelim Calcs'!$C$18*3.39*'DEPRECATED - DT-Prelim Calcs'!$C$20</f>
        <v>29.053734754561201</v>
      </c>
      <c r="EU201" s="36">
        <f t="shared" si="316"/>
        <v>0</v>
      </c>
      <c r="EV201" s="43">
        <f>ET200*'DEPRECATED - DT-Prelim Calcs'!$C$11+EV200</f>
        <v>-89.462758597975053</v>
      </c>
      <c r="EW201" s="43">
        <f>EW200+0.5*ET201*'DEPRECATED - DT-Prelim Calcs'!$C$11^2+EV201*'DEPRECATED - DT-Prelim Calcs'!$C$11</f>
        <v>-2184292.0458840635</v>
      </c>
      <c r="EX201" s="43">
        <f>MIN('Drive Train'!$F$35-ER200*'DEPRECATED - DT-Prelim Calcs'!$C$21*'Drive Train'!$F$39,EX200+ER$2)</f>
        <v>7.1920000000000002</v>
      </c>
      <c r="EY201" s="43">
        <f>'Drive Train'!$F$35-ER201*'DEPRECATED - DT-Prelim Calcs'!$C$21*'Drive Train'!$F$39</f>
        <v>7.1920000000000002</v>
      </c>
      <c r="EZ201" s="1">
        <f>IF(EW201&gt;='Drive Train'!$F$29,1,0)</f>
        <v>0</v>
      </c>
      <c r="FA201" s="43">
        <f t="shared" si="317"/>
        <v>103.33333333333333</v>
      </c>
      <c r="FB201" s="49">
        <f>FB200+'DEPRECATED - DT-Prelim Calcs'!$C$11</f>
        <v>788</v>
      </c>
      <c r="FC201" s="2">
        <f>FM201/'Drive Train'!$F$35</f>
        <v>0.57999999999999996</v>
      </c>
      <c r="FD201" s="36">
        <f>FK201*12*60/(PI() * 'Drive Train'!$F$15)/FC$2*FC201</f>
        <v>-388919.44599318597</v>
      </c>
      <c r="FE201" s="2">
        <f>('DEPRECATED - DT-Prelim Calcs'!$C$6*FC201-FD201)/('DEPRECATED - DT-Prelim Calcs'!$C$6*FC201)*'DEPRECATED - DT-Prelim Calcs'!$C$7*FC201</f>
        <v>288.61866421756156</v>
      </c>
      <c r="FF201" s="43">
        <f>FE201/'DEPRECATED - DT-Prelim Calcs'!$C$7*('DEPRECATED - DT-Prelim Calcs'!$C$8-'DEPRECATED - DT-Prelim Calcs'!$C$9)+'DEPRECATED - DT-Prelim Calcs'!$C$9</f>
        <v>15724.755587971635</v>
      </c>
      <c r="FG201" s="43">
        <f t="shared" si="282"/>
        <v>93</v>
      </c>
      <c r="FH201" s="2">
        <f t="shared" si="318"/>
        <v>0.63495514679048781</v>
      </c>
      <c r="FI201" s="43">
        <f>FH201*'DEPRECATED - DT-Prelim Calcs'!$C$21/FC$2/'DEPRECATED - DT-Prelim Calcs'!$C$19/'DEPRECATED - DT-Prelim Calcs'!$C$18*3.39*'DEPRECATED - DT-Prelim Calcs'!$C$20</f>
        <v>29.053734754561205</v>
      </c>
      <c r="FJ201" s="36">
        <f t="shared" si="319"/>
        <v>0</v>
      </c>
      <c r="FK201" s="43">
        <f>FI200*'DEPRECATED - DT-Prelim Calcs'!$C$11+FK200</f>
        <v>-856.34039414802737</v>
      </c>
      <c r="FL201" s="43">
        <f>FL200+0.5*FI201*'DEPRECATED - DT-Prelim Calcs'!$C$11^2+FK201*'DEPRECATED - DT-Prelim Calcs'!$C$11</f>
        <v>-2751249.1925897477</v>
      </c>
      <c r="FM201" s="43">
        <f>MIN('Drive Train'!$F$35-FG200*'DEPRECATED - DT-Prelim Calcs'!$C$21*'Drive Train'!$F$39,FM200+FG$2)</f>
        <v>7.1920000000000002</v>
      </c>
      <c r="FN201" s="43">
        <f>'Drive Train'!$F$35-FG201*'DEPRECATED - DT-Prelim Calcs'!$C$21*'Drive Train'!$F$39</f>
        <v>7.1920000000000002</v>
      </c>
      <c r="FO201" s="1">
        <f>IF(FL201&gt;='Drive Train'!$F$29,1,0)</f>
        <v>0</v>
      </c>
      <c r="FP201" s="43">
        <f t="shared" si="320"/>
        <v>103.33333333333333</v>
      </c>
      <c r="FQ201" s="49">
        <f>FQ200+'DEPRECATED - DT-Prelim Calcs'!$C$11</f>
        <v>788</v>
      </c>
      <c r="FR201" s="2">
        <f>GB201/'Drive Train'!$F$35</f>
        <v>0.57999999999999996</v>
      </c>
      <c r="FS201" s="36">
        <f>FZ201*12*60/(PI() * 'Drive Train'!$F$15)/FR$2*FR201</f>
        <v>-4138633.1187691726</v>
      </c>
      <c r="FT201" s="2">
        <f>('DEPRECATED - DT-Prelim Calcs'!$C$6*FR201-FS201)/('DEPRECATED - DT-Prelim Calcs'!$C$6*FR201)*'DEPRECATED - DT-Prelim Calcs'!$C$7*FR201</f>
        <v>3045.0696242989693</v>
      </c>
      <c r="FU201" s="43">
        <f>FT201/'DEPRECATED - DT-Prelim Calcs'!$C$7*('DEPRECATED - DT-Prelim Calcs'!$C$8-'DEPRECATED - DT-Prelim Calcs'!$C$9)+'DEPRECATED - DT-Prelim Calcs'!$C$9</f>
        <v>165889.6213237498</v>
      </c>
      <c r="FV201" s="43">
        <f t="shared" si="283"/>
        <v>93</v>
      </c>
      <c r="FW201" s="2">
        <f t="shared" si="321"/>
        <v>0.57851468929799987</v>
      </c>
      <c r="FX201" s="43">
        <f>FW201*'DEPRECATED - DT-Prelim Calcs'!$C$21/FR$2/'DEPRECATED - DT-Prelim Calcs'!$C$19/'DEPRECATED - DT-Prelim Calcs'!$C$18*3.39*'DEPRECATED - DT-Prelim Calcs'!$C$20</f>
        <v>29.053734754561201</v>
      </c>
      <c r="FY201" s="36">
        <f t="shared" si="322"/>
        <v>0</v>
      </c>
      <c r="FZ201" s="43">
        <f>FX200*'DEPRECATED - DT-Prelim Calcs'!$C$11+FZ200</f>
        <v>-8302.6177534027102</v>
      </c>
      <c r="GA201" s="43">
        <f>GA200+0.5*FX201*'DEPRECATED - DT-Prelim Calcs'!$C$11^2+FZ201*'DEPRECATED - DT-Prelim Calcs'!$C$11</f>
        <v>-3104864.600050116</v>
      </c>
      <c r="GB201" s="43">
        <f>MIN('Drive Train'!$F$35-FV200*'DEPRECATED - DT-Prelim Calcs'!$C$21*'Drive Train'!$F$39,GB200+FV$2)</f>
        <v>7.1920000000000002</v>
      </c>
      <c r="GC201" s="43">
        <f>'Drive Train'!$F$35-FV201*'DEPRECATED - DT-Prelim Calcs'!$C$21*'Drive Train'!$F$39</f>
        <v>7.1920000000000002</v>
      </c>
      <c r="GD201" s="1">
        <f>IF(GA201&gt;='Drive Train'!$F$29,1,0)</f>
        <v>0</v>
      </c>
      <c r="GE201" s="43">
        <f t="shared" si="323"/>
        <v>103.33333333333333</v>
      </c>
      <c r="GF201" s="49">
        <f>GF200+'DEPRECATED - DT-Prelim Calcs'!$C$11</f>
        <v>788</v>
      </c>
      <c r="GG201" s="2">
        <f>GQ201/'Drive Train'!$F$35</f>
        <v>3.8012213182887478</v>
      </c>
      <c r="GH201" s="36">
        <f>GO201*12*60/(PI() * 'Drive Train'!$F$15)/GG$2*GG201</f>
        <v>-1305560.3906421761</v>
      </c>
      <c r="GI201" s="2">
        <f>('DEPRECATED - DT-Prelim Calcs'!$C$6*GG201-GH201)/('DEPRECATED - DT-Prelim Calcs'!$C$6*GG201)*'DEPRECATED - DT-Prelim Calcs'!$C$7*GG201</f>
        <v>977.55785840782244</v>
      </c>
      <c r="GJ201" s="43">
        <f>GI201/'DEPRECATED - DT-Prelim Calcs'!$C$7*('DEPRECATED - DT-Prelim Calcs'!$C$8-'DEPRECATED - DT-Prelim Calcs'!$C$9)+'DEPRECATED - DT-Prelim Calcs'!$C$9</f>
        <v>53256.517659530626</v>
      </c>
      <c r="GK201" s="43">
        <f t="shared" si="324"/>
        <v>29.999999999999982</v>
      </c>
      <c r="GL201" s="2">
        <f t="shared" si="325"/>
        <v>1.4462867232450001</v>
      </c>
      <c r="GM201" s="43">
        <f>GL201*'DEPRECATED - DT-Prelim Calcs'!$C$21/GG$2/'DEPRECATED - DT-Prelim Calcs'!$C$19/'DEPRECATED - DT-Prelim Calcs'!$C$18*3.39*'DEPRECATED - DT-Prelim Calcs'!$C$20</f>
        <v>29.053734754561201</v>
      </c>
      <c r="GN201" s="36">
        <f t="shared" si="326"/>
        <v>0</v>
      </c>
      <c r="GO201" s="43">
        <f>GM200*'DEPRECATED - DT-Prelim Calcs'!$C$11+GO200</f>
        <v>-999.07922096414563</v>
      </c>
      <c r="GP201" s="43">
        <f>GP200+0.5*GM201*'DEPRECATED - DT-Prelim Calcs'!$C$11^2+GO201*'DEPRECATED - DT-Prelim Calcs'!$C$11</f>
        <v>-267969.89207127393</v>
      </c>
      <c r="GQ201" s="43">
        <f>MIN('Drive Train'!$F$35-GK200*'DEPRECATED - DT-Prelim Calcs'!$C$21*'Drive Train'!$F$39,GQ200+GK$2)</f>
        <v>47.135144346780471</v>
      </c>
      <c r="GR201" s="43">
        <f>'Drive Train'!$F$35-GK201*'DEPRECATED - DT-Prelim Calcs'!$C$21*'Drive Train'!$F$39</f>
        <v>10.72</v>
      </c>
      <c r="GS201" s="1">
        <f>IF(GP201&gt;='Drive Train'!$F$29,1,0)</f>
        <v>0</v>
      </c>
      <c r="GT201" s="43">
        <f t="shared" si="327"/>
        <v>33.333333333333314</v>
      </c>
      <c r="GU201" s="49">
        <f>GU200+'DEPRECATED - DT-Prelim Calcs'!$C$11</f>
        <v>788</v>
      </c>
      <c r="GV201" s="2">
        <f>HF201/'Drive Train'!$F$35</f>
        <v>0.84946236559139798</v>
      </c>
      <c r="GW201" s="36">
        <f>HD201*12*60/(PI() * 'Drive Train'!$F$15)/GV$2*GV201</f>
        <v>-204762.64572686295</v>
      </c>
      <c r="GX201" s="2">
        <f>('DEPRECATED - DT-Prelim Calcs'!$C$6*GV201-GW201)/('DEPRECATED - DT-Prelim Calcs'!$C$6*GV201)*'DEPRECATED - DT-Prelim Calcs'!$C$7*GV201</f>
        <v>154.50698922487243</v>
      </c>
      <c r="GY201" s="43">
        <f>GX201/'DEPRECATED - DT-Prelim Calcs'!$C$7*('DEPRECATED - DT-Prelim Calcs'!$C$8-'DEPRECATED - DT-Prelim Calcs'!$C$9)+'DEPRECATED - DT-Prelim Calcs'!$C$9</f>
        <v>8418.6718010564819</v>
      </c>
      <c r="GZ201" s="43">
        <f t="shared" si="284"/>
        <v>33.333333333333314</v>
      </c>
      <c r="HA201" s="2">
        <f t="shared" si="328"/>
        <v>1.4462867232450001</v>
      </c>
      <c r="HB201" s="43">
        <f>HA201*'DEPRECATED - DT-Prelim Calcs'!$C$21/GV$2/'DEPRECATED - DT-Prelim Calcs'!$C$19/'DEPRECATED - DT-Prelim Calcs'!$C$18*3.39*'DEPRECATED - DT-Prelim Calcs'!$C$20</f>
        <v>29.053734754561201</v>
      </c>
      <c r="HC201" s="36">
        <f t="shared" si="329"/>
        <v>0</v>
      </c>
      <c r="HD201" s="43">
        <f>HB200*'DEPRECATED - DT-Prelim Calcs'!$C$11+HD200</f>
        <v>-701.18514521444388</v>
      </c>
      <c r="HE201" s="43">
        <f>HE200+0.5*HB201*'DEPRECATED - DT-Prelim Calcs'!$C$11^2+HD201*'DEPRECATED - DT-Prelim Calcs'!$C$11</f>
        <v>-276672.64221892838</v>
      </c>
      <c r="HF201" s="43">
        <f>MIN('Drive Train'!$F$35-GZ200*'DEPRECATED - DT-Prelim Calcs'!$C$21*'Drive Train'!$F$39,HF200+GZ$2)</f>
        <v>10.533333333333335</v>
      </c>
      <c r="HG201" s="43">
        <f>'Drive Train'!$F$35-GZ201*'DEPRECATED - DT-Prelim Calcs'!$C$21*'Drive Train'!$F$39</f>
        <v>10.533333333333335</v>
      </c>
      <c r="HH201" s="1">
        <f>IF(HE201&gt;='Drive Train'!$F$29,1,0)</f>
        <v>0</v>
      </c>
      <c r="HI201" s="43">
        <f t="shared" si="330"/>
        <v>37.037037037037017</v>
      </c>
      <c r="HJ201" s="49">
        <f>HJ200+'DEPRECATED - DT-Prelim Calcs'!$C$11</f>
        <v>788</v>
      </c>
      <c r="HK201" s="2">
        <f>HU201/'Drive Train'!$F$35</f>
        <v>0.83440860215053769</v>
      </c>
      <c r="HL201" s="36">
        <f>HS201*12*60/(PI() * 'Drive Train'!$F$15)/HK$2*HK201</f>
        <v>-163958.07756641501</v>
      </c>
      <c r="HM201" s="2">
        <f>('DEPRECATED - DT-Prelim Calcs'!$C$6*HK201-HL201)/('DEPRECATED - DT-Prelim Calcs'!$C$6*HK201)*'DEPRECATED - DT-Prelim Calcs'!$C$7*HK201</f>
        <v>124.44055248616856</v>
      </c>
      <c r="HN201" s="43">
        <f>HM201/'DEPRECATED - DT-Prelim Calcs'!$C$7*('DEPRECATED - DT-Prelim Calcs'!$C$8-'DEPRECATED - DT-Prelim Calcs'!$C$9)+'DEPRECATED - DT-Prelim Calcs'!$C$9</f>
        <v>6780.7241279778391</v>
      </c>
      <c r="HO201" s="43">
        <f t="shared" si="285"/>
        <v>36.66666666666665</v>
      </c>
      <c r="HP201" s="2">
        <f t="shared" si="331"/>
        <v>1.4462867232450001</v>
      </c>
      <c r="HQ201" s="43">
        <f>HP201*'DEPRECATED - DT-Prelim Calcs'!$C$21/HK$2/'DEPRECATED - DT-Prelim Calcs'!$C$19/'DEPRECATED - DT-Prelim Calcs'!$C$18*3.39*'DEPRECATED - DT-Prelim Calcs'!$C$20</f>
        <v>29.053734754561201</v>
      </c>
      <c r="HR201" s="36">
        <f t="shared" si="332"/>
        <v>0</v>
      </c>
      <c r="HS201" s="43">
        <f>HQ200*'DEPRECATED - DT-Prelim Calcs'!$C$11+HS200</f>
        <v>-571.58412984536096</v>
      </c>
      <c r="HT201" s="43">
        <f>HT200+0.5*HQ201*'DEPRECATED - DT-Prelim Calcs'!$C$11^2+HS201*'DEPRECATED - DT-Prelim Calcs'!$C$11</f>
        <v>-285006.03942563588</v>
      </c>
      <c r="HU201" s="43">
        <f>MIN('Drive Train'!$F$35-HO200*'DEPRECATED - DT-Prelim Calcs'!$C$21*'Drive Train'!$F$39,HU200+HO$2)</f>
        <v>10.346666666666668</v>
      </c>
      <c r="HV201" s="43">
        <f>'Drive Train'!$F$35-HO201*'DEPRECATED - DT-Prelim Calcs'!$C$21*'Drive Train'!$F$39</f>
        <v>10.346666666666668</v>
      </c>
      <c r="HW201" s="1">
        <f>IF(HT201&gt;='Drive Train'!$F$29,1,0)</f>
        <v>0</v>
      </c>
      <c r="HX201" s="43">
        <f t="shared" si="333"/>
        <v>40.740740740740726</v>
      </c>
      <c r="HY201" s="49">
        <f>HY200+'DEPRECATED - DT-Prelim Calcs'!$C$11</f>
        <v>788</v>
      </c>
      <c r="HZ201" s="2">
        <f>IJ201/'Drive Train'!$F$35</f>
        <v>0.8193548387096774</v>
      </c>
      <c r="IA201" s="36">
        <f>IH201*12*60/(PI() * 'Drive Train'!$F$15)/HZ$2*HZ201</f>
        <v>-162571.98244284012</v>
      </c>
      <c r="IB201" s="2">
        <f>('DEPRECATED - DT-Prelim Calcs'!$C$6*HZ201-IA201)/('DEPRECATED - DT-Prelim Calcs'!$C$6*HZ201)*'DEPRECATED - DT-Prelim Calcs'!$C$7*HZ201</f>
        <v>123.35101834040108</v>
      </c>
      <c r="IC201" s="43">
        <f>IB201/'DEPRECATED - DT-Prelim Calcs'!$C$7*('DEPRECATED - DT-Prelim Calcs'!$C$8-'DEPRECATED - DT-Prelim Calcs'!$C$9)+'DEPRECATED - DT-Prelim Calcs'!$C$9</f>
        <v>6721.368909589014</v>
      </c>
      <c r="ID201" s="43">
        <f t="shared" si="286"/>
        <v>39.999999999999986</v>
      </c>
      <c r="IE201" s="2">
        <f t="shared" si="334"/>
        <v>1.4462867232450001</v>
      </c>
      <c r="IF201" s="43">
        <f>IE201*'DEPRECATED - DT-Prelim Calcs'!$C$21/HZ$2/'DEPRECATED - DT-Prelim Calcs'!$C$19/'DEPRECATED - DT-Prelim Calcs'!$C$18*3.39*'DEPRECATED - DT-Prelim Calcs'!$C$20</f>
        <v>29.053734754561201</v>
      </c>
      <c r="IG201" s="36">
        <f t="shared" si="335"/>
        <v>0</v>
      </c>
      <c r="IH201" s="43">
        <f>IF200*'DEPRECATED - DT-Prelim Calcs'!$C$11+IH200</f>
        <v>-577.1647461862284</v>
      </c>
      <c r="II201" s="43">
        <f>II200+0.5*IF201*'DEPRECATED - DT-Prelim Calcs'!$C$11^2+IH201*'DEPRECATED - DT-Prelim Calcs'!$C$11</f>
        <v>-262280.68347869167</v>
      </c>
      <c r="IJ201" s="43">
        <f>MIN('Drive Train'!$F$35-ID200*'DEPRECATED - DT-Prelim Calcs'!$C$21*'Drive Train'!$F$39,IJ200+ID$2)</f>
        <v>10.16</v>
      </c>
      <c r="IK201" s="43">
        <f>'Drive Train'!$F$35-ID201*'DEPRECATED - DT-Prelim Calcs'!$C$21*'Drive Train'!$F$39</f>
        <v>10.16</v>
      </c>
      <c r="IL201" s="1">
        <f>IF(II201&gt;='Drive Train'!$F$29,1,0)</f>
        <v>0</v>
      </c>
      <c r="IM201" s="43">
        <f t="shared" si="336"/>
        <v>44.444444444444429</v>
      </c>
      <c r="IN201" s="49">
        <f>IN200+'DEPRECATED - DT-Prelim Calcs'!$C$11</f>
        <v>788</v>
      </c>
      <c r="IO201" s="2">
        <f>IY201/'Drive Train'!$F$35</f>
        <v>0.80430107526881722</v>
      </c>
      <c r="IP201" s="36">
        <f>IW201*12*60/(PI() * 'Drive Train'!$F$15)/IO$2*IO201</f>
        <v>-191587.25652725791</v>
      </c>
      <c r="IQ201" s="2">
        <f>('DEPRECATED - DT-Prelim Calcs'!$C$6*IO201-IP201)/('DEPRECATED - DT-Prelim Calcs'!$C$6*IO201)*'DEPRECATED - DT-Prelim Calcs'!$C$7*IO201</f>
        <v>144.60982613593231</v>
      </c>
      <c r="IR201" s="43">
        <f>IQ201/'DEPRECATED - DT-Prelim Calcs'!$C$7*('DEPRECATED - DT-Prelim Calcs'!$C$8-'DEPRECATED - DT-Prelim Calcs'!$C$9)+'DEPRECATED - DT-Prelim Calcs'!$C$9</f>
        <v>7879.4979909873564</v>
      </c>
      <c r="IS201" s="43">
        <f t="shared" si="287"/>
        <v>43.333333333333321</v>
      </c>
      <c r="IT201" s="2">
        <f t="shared" si="337"/>
        <v>1.4462867232450001</v>
      </c>
      <c r="IU201" s="43">
        <f>IT201*'DEPRECATED - DT-Prelim Calcs'!$C$21/IO$2/'DEPRECATED - DT-Prelim Calcs'!$C$19/'DEPRECATED - DT-Prelim Calcs'!$C$18*3.39*'DEPRECATED - DT-Prelim Calcs'!$C$20</f>
        <v>29.053734754561201</v>
      </c>
      <c r="IV201" s="36">
        <f t="shared" si="338"/>
        <v>0</v>
      </c>
      <c r="IW201" s="43">
        <f>IU200*'DEPRECATED - DT-Prelim Calcs'!$C$11+IW200</f>
        <v>-692.90562412548854</v>
      </c>
      <c r="IX201" s="43">
        <f>IX200+0.5*IU201*'DEPRECATED - DT-Prelim Calcs'!$C$11^2+IW201*'DEPRECATED - DT-Prelim Calcs'!$C$11</f>
        <v>-348420.77579360793</v>
      </c>
      <c r="IY201" s="43">
        <f>MIN('Drive Train'!$F$35-IS200*'DEPRECATED - DT-Prelim Calcs'!$C$21*'Drive Train'!$F$39,IY200+IS$2)</f>
        <v>9.9733333333333345</v>
      </c>
      <c r="IZ201" s="43">
        <f>'Drive Train'!$F$35-IS201*'DEPRECATED - DT-Prelim Calcs'!$C$21*'Drive Train'!$F$39</f>
        <v>9.9733333333333345</v>
      </c>
      <c r="JA201" s="1">
        <f>IF(IX201&gt;='Drive Train'!$F$29,1,0)</f>
        <v>0</v>
      </c>
      <c r="JB201" s="43">
        <f t="shared" si="339"/>
        <v>48.148148148148138</v>
      </c>
      <c r="JC201" s="49">
        <f>JC200+'DEPRECATED - DT-Prelim Calcs'!$C$11</f>
        <v>788</v>
      </c>
      <c r="JD201" s="2">
        <f>JN201/'Drive Train'!$F$35</f>
        <v>2.9779143720937311</v>
      </c>
      <c r="JE201" s="36">
        <f>JL201*12*60/(PI() * 'Drive Train'!$F$15)/JD$2*JD201</f>
        <v>-733529.75750668987</v>
      </c>
      <c r="JF201" s="2">
        <f>('DEPRECATED - DT-Prelim Calcs'!$C$6*JD201-JE201)/('DEPRECATED - DT-Prelim Calcs'!$C$6*JD201)*'DEPRECATED - DT-Prelim Calcs'!$C$7*JD201</f>
        <v>553.19127149389317</v>
      </c>
      <c r="JG201" s="43">
        <f>JF201/'DEPRECATED - DT-Prelim Calcs'!$C$7*('DEPRECATED - DT-Prelim Calcs'!$C$8-'DEPRECATED - DT-Prelim Calcs'!$C$9)+'DEPRECATED - DT-Prelim Calcs'!$C$9</f>
        <v>30138.039417204625</v>
      </c>
      <c r="JH201" s="43">
        <f t="shared" si="288"/>
        <v>46.666666666666657</v>
      </c>
      <c r="JI201" s="2">
        <f t="shared" si="340"/>
        <v>1.4462867232450001</v>
      </c>
      <c r="JJ201" s="43">
        <f>JI201*'DEPRECATED - DT-Prelim Calcs'!$C$21/JD$2/'DEPRECATED - DT-Prelim Calcs'!$C$19/'DEPRECATED - DT-Prelim Calcs'!$C$18*3.39*'DEPRECATED - DT-Prelim Calcs'!$C$20</f>
        <v>29.053734754561201</v>
      </c>
      <c r="JK201" s="36">
        <f t="shared" si="341"/>
        <v>0</v>
      </c>
      <c r="JL201" s="43">
        <f>JJ200*'DEPRECATED - DT-Prelim Calcs'!$C$11+JL200</f>
        <v>-716.52549570826318</v>
      </c>
      <c r="JM201" s="43">
        <f>JM200+0.5*JJ201*'DEPRECATED - DT-Prelim Calcs'!$C$11^2+JL201*'DEPRECATED - DT-Prelim Calcs'!$C$11</f>
        <v>-285065.31734254578</v>
      </c>
      <c r="JN201" s="43">
        <f>MIN('Drive Train'!$F$35-JH200*'DEPRECATED - DT-Prelim Calcs'!$C$21*'Drive Train'!$F$39,JN200+JH$2)</f>
        <v>36.926138213962268</v>
      </c>
      <c r="JO201" s="43">
        <f>'Drive Train'!$F$35-JH201*'DEPRECATED - DT-Prelim Calcs'!$C$21*'Drive Train'!$F$39</f>
        <v>9.7866666666666671</v>
      </c>
      <c r="JP201" s="1">
        <f>IF(JM201&gt;='Drive Train'!$F$29,1,0)</f>
        <v>0</v>
      </c>
      <c r="JQ201" s="43">
        <f>MIN(JG201,'DEPRECATED - DT-Prelim Calcs'!$C$10)*'DEPRECATED - DT-Prelim Calcs'!$C$11*1000/60/60</f>
        <v>103.33333333333333</v>
      </c>
      <c r="JR201" s="49">
        <f>JR200+'DEPRECATED - DT-Prelim Calcs'!$C$11</f>
        <v>788</v>
      </c>
      <c r="JS201" s="2">
        <f>KC201/'Drive Train'!$F$35</f>
        <v>0.77419354838709686</v>
      </c>
      <c r="JT201" s="36">
        <f>KA201*12*60/(PI() * 'Drive Train'!$F$15)/JS$2*JS201</f>
        <v>-213365.84087854461</v>
      </c>
      <c r="JU201" s="2">
        <f>('DEPRECATED - DT-Prelim Calcs'!$C$6*JS201-JT201)/('DEPRECATED - DT-Prelim Calcs'!$C$6*JS201)*'DEPRECATED - DT-Prelim Calcs'!$C$7*JS201</f>
        <v>160.47827083290323</v>
      </c>
      <c r="JV201" s="43">
        <f>JU201/'DEPRECATED - DT-Prelim Calcs'!$C$7*('DEPRECATED - DT-Prelim Calcs'!$C$8-'DEPRECATED - DT-Prelim Calcs'!$C$9)+'DEPRECATED - DT-Prelim Calcs'!$C$9</f>
        <v>8743.9729632850267</v>
      </c>
      <c r="JW201" s="43">
        <f t="shared" si="289"/>
        <v>49.999999999999993</v>
      </c>
      <c r="JX201" s="2">
        <f t="shared" si="342"/>
        <v>1.4462867232450001</v>
      </c>
      <c r="JY201" s="43">
        <f>JX201*'DEPRECATED - DT-Prelim Calcs'!$C$21/JS$2/'DEPRECATED - DT-Prelim Calcs'!$C$19/'DEPRECATED - DT-Prelim Calcs'!$C$18*3.39*'DEPRECATED - DT-Prelim Calcs'!$C$20</f>
        <v>29.053734754561201</v>
      </c>
      <c r="JZ201" s="36">
        <f t="shared" si="343"/>
        <v>0</v>
      </c>
      <c r="KA201" s="43">
        <f>JY200*'DEPRECATED - DT-Prelim Calcs'!$C$11+KA200</f>
        <v>-801.68076023003005</v>
      </c>
      <c r="KB201" s="43">
        <f>KB200+0.5*JY201*'DEPRECATED - DT-Prelim Calcs'!$C$11^2+KA201*'DEPRECATED - DT-Prelim Calcs'!$C$11</f>
        <v>-330408.84909797355</v>
      </c>
      <c r="KC201" s="43">
        <f>MIN('Drive Train'!$F$35-JW200*'DEPRECATED - DT-Prelim Calcs'!$C$21*'Drive Train'!$F$39,KC200+JW$2)</f>
        <v>9.6000000000000014</v>
      </c>
      <c r="KD201" s="43">
        <f>'Drive Train'!$F$35-JW201*'DEPRECATED - DT-Prelim Calcs'!$C$21*'Drive Train'!$F$39</f>
        <v>9.6000000000000014</v>
      </c>
      <c r="KE201" s="1">
        <f>IF(KB201&gt;='Drive Train'!$F$29,1,0)</f>
        <v>0</v>
      </c>
      <c r="KF201" s="43">
        <f>MIN(JV201,'DEPRECATED - DT-Prelim Calcs'!$C$10)*'DEPRECATED - DT-Prelim Calcs'!$C$11*1000/60/60</f>
        <v>103.33333333333333</v>
      </c>
      <c r="KG201" s="49">
        <f>KG200+'DEPRECATED - DT-Prelim Calcs'!$C$11</f>
        <v>788</v>
      </c>
      <c r="KH201" s="2">
        <f>KR201/'Drive Train'!$F$35</f>
        <v>0.75913978494623657</v>
      </c>
      <c r="KI201" s="36">
        <f>KP201*12*60/(PI() * 'Drive Train'!$F$15)/KH$2*KH201</f>
        <v>23427.938144254036</v>
      </c>
      <c r="KJ201" s="2">
        <f>('DEPRECATED - DT-Prelim Calcs'!$C$6*KH201-KI201)/('DEPRECATED - DT-Prelim Calcs'!$C$6*KH201)*'DEPRECATED - DT-Prelim Calcs'!$C$7*KH201</f>
        <v>-13.661739408061626</v>
      </c>
      <c r="KK201" s="43">
        <f>KJ201/'DEPRECATED - DT-Prelim Calcs'!$C$7*('DEPRECATED - DT-Prelim Calcs'!$C$8-'DEPRECATED - DT-Prelim Calcs'!$C$9)+'DEPRECATED - DT-Prelim Calcs'!$C$9</f>
        <v>-742.75893790186467</v>
      </c>
      <c r="KL201" s="43">
        <f t="shared" si="290"/>
        <v>-742.75893790186467</v>
      </c>
      <c r="KM201" s="2">
        <f t="shared" si="344"/>
        <v>-16.072450793294639</v>
      </c>
      <c r="KN201" s="43">
        <f>KM201*'DEPRECATED - DT-Prelim Calcs'!$C$21/KH$2/'DEPRECATED - DT-Prelim Calcs'!$C$19/'DEPRECATED - DT-Prelim Calcs'!$C$18*3.39*'DEPRECATED - DT-Prelim Calcs'!$C$20</f>
        <v>-322.87147126428795</v>
      </c>
      <c r="KO201" s="36">
        <f t="shared" si="345"/>
        <v>1</v>
      </c>
      <c r="KP201" s="43">
        <f>KN200*'DEPRECATED - DT-Prelim Calcs'!$C$11+KP200</f>
        <v>89.771489976592761</v>
      </c>
      <c r="KQ201" s="43">
        <f>KQ200+0.5*KN201*'DEPRECATED - DT-Prelim Calcs'!$C$11^2+KP201*'DEPRECATED - DT-Prelim Calcs'!$C$11</f>
        <v>-324785.04265274148</v>
      </c>
      <c r="KR201" s="43">
        <f>MIN('Drive Train'!$F$35-KL200*'DEPRECATED - DT-Prelim Calcs'!$C$21*'Drive Train'!$F$39,KR200+KL$2)</f>
        <v>9.413333333333334</v>
      </c>
      <c r="KS201" s="43">
        <f>'Drive Train'!$F$35-KL201*'DEPRECATED - DT-Prelim Calcs'!$C$21*'Drive Train'!$F$39</f>
        <v>53.994500522504424</v>
      </c>
      <c r="KT201" s="1">
        <f>IF(KQ201&gt;='Drive Train'!$F$29,1,0)</f>
        <v>0</v>
      </c>
      <c r="KU201" s="43">
        <f>MIN(KK201,'DEPRECATED - DT-Prelim Calcs'!$C$10)*'DEPRECATED - DT-Prelim Calcs'!$C$11*1000/60/60</f>
        <v>-825.28770877984959</v>
      </c>
      <c r="KV201" s="49">
        <f>KV200+'DEPRECATED - DT-Prelim Calcs'!$C$11</f>
        <v>788</v>
      </c>
      <c r="KW201" s="2">
        <f>LG201/'Drive Train'!$F$35</f>
        <v>0.74408602150537628</v>
      </c>
      <c r="KX201" s="36">
        <f>LE201*12*60/(PI() * 'Drive Train'!$F$15)/KW$2*KW201</f>
        <v>22697.468368408347</v>
      </c>
      <c r="KY201" s="2">
        <f>('DEPRECATED - DT-Prelim Calcs'!$C$6*KW201-KX201)/('DEPRECATED - DT-Prelim Calcs'!$C$6*KW201)*'DEPRECATED - DT-Prelim Calcs'!$C$7*KW201</f>
        <v>-13.195366127765984</v>
      </c>
      <c r="KZ201" s="43">
        <f>KY201/'DEPRECATED - DT-Prelim Calcs'!$C$7*('DEPRECATED - DT-Prelim Calcs'!$C$8-'DEPRECATED - DT-Prelim Calcs'!$C$9)+'DEPRECATED - DT-Prelim Calcs'!$C$9</f>
        <v>-717.35203531859463</v>
      </c>
      <c r="LA201" s="43">
        <f t="shared" si="291"/>
        <v>-717.35203531859463</v>
      </c>
      <c r="LB201" s="2">
        <f t="shared" si="346"/>
        <v>-15.578163850560596</v>
      </c>
      <c r="LC201" s="43">
        <f>LB201*'DEPRECATED - DT-Prelim Calcs'!$C$21/KW$2/'DEPRECATED - DT-Prelim Calcs'!$C$19/'DEPRECATED - DT-Prelim Calcs'!$C$18*3.39*'DEPRECATED - DT-Prelim Calcs'!$C$20</f>
        <v>-312.94198667729216</v>
      </c>
      <c r="LD201" s="36">
        <f t="shared" si="347"/>
        <v>1</v>
      </c>
      <c r="LE201" s="43">
        <f>LC200*'DEPRECATED - DT-Prelim Calcs'!$C$11+LE200</f>
        <v>88.732024579304351</v>
      </c>
      <c r="LF201" s="43">
        <f>LF200+0.5*LC201*'DEPRECATED - DT-Prelim Calcs'!$C$11^2+LE201*'DEPRECATED - DT-Prelim Calcs'!$C$11</f>
        <v>-360155.67668095668</v>
      </c>
      <c r="LG201" s="43">
        <f>MIN('Drive Train'!$F$35-LA200*'DEPRECATED - DT-Prelim Calcs'!$C$21*'Drive Train'!$F$39,LG200+LA$2)</f>
        <v>9.2266666666666666</v>
      </c>
      <c r="LH201" s="43">
        <f>'Drive Train'!$F$35-LA201*'DEPRECATED - DT-Prelim Calcs'!$C$21*'Drive Train'!$F$39</f>
        <v>52.571713977841299</v>
      </c>
      <c r="LI201" s="1">
        <f>IF(LF201&gt;='Drive Train'!$F$29,1,0)</f>
        <v>0</v>
      </c>
      <c r="LJ201" s="43">
        <f>MIN(KZ201,'DEPRECATED - DT-Prelim Calcs'!$C$10)*'DEPRECATED - DT-Prelim Calcs'!$C$11*1000/60/60</f>
        <v>-797.05781702066076</v>
      </c>
      <c r="LK201" s="49">
        <f>LK200+'DEPRECATED - DT-Prelim Calcs'!$C$11</f>
        <v>788</v>
      </c>
      <c r="LL201" s="2">
        <f>LV201/'Drive Train'!$F$35</f>
        <v>0.72903225806451621</v>
      </c>
      <c r="LM201" s="36">
        <f>LT201*12*60/(PI() * 'Drive Train'!$F$15)/LL$2*LL201</f>
        <v>-97373.117493503902</v>
      </c>
      <c r="LN201" s="2">
        <f>('DEPRECATED - DT-Prelim Calcs'!$C$6*LL201-LM201)/('DEPRECATED - DT-Prelim Calcs'!$C$6*LL201)*'DEPRECATED - DT-Prelim Calcs'!$C$7*LL201</f>
        <v>74.999086218932817</v>
      </c>
      <c r="LO201" s="43">
        <f>LN201/'DEPRECATED - DT-Prelim Calcs'!$C$7*('DEPRECATED - DT-Prelim Calcs'!$C$8-'DEPRECATED - DT-Prelim Calcs'!$C$9)+'DEPRECATED - DT-Prelim Calcs'!$C$9</f>
        <v>4087.2711149120114</v>
      </c>
      <c r="LP201" s="43">
        <f t="shared" si="292"/>
        <v>60</v>
      </c>
      <c r="LQ201" s="2">
        <f t="shared" si="348"/>
        <v>1.4462867232450001</v>
      </c>
      <c r="LR201" s="43">
        <f>LQ201*'DEPRECATED - DT-Prelim Calcs'!$C$21/LL$2/'DEPRECATED - DT-Prelim Calcs'!$C$19/'DEPRECATED - DT-Prelim Calcs'!$C$18*3.39*'DEPRECATED - DT-Prelim Calcs'!$C$20</f>
        <v>29.053734754561201</v>
      </c>
      <c r="LS201" s="36">
        <f t="shared" si="349"/>
        <v>0</v>
      </c>
      <c r="LT201" s="43">
        <f>LR200*'DEPRECATED - DT-Prelim Calcs'!$C$11+LT200</f>
        <v>-388.52453244086189</v>
      </c>
      <c r="LU201" s="43">
        <f>LU200+0.5*LR201*'DEPRECATED - DT-Prelim Calcs'!$C$11^2+LT201*'DEPRECATED - DT-Prelim Calcs'!$C$11</f>
        <v>-345082.40517157753</v>
      </c>
      <c r="LV201" s="43">
        <f>MIN('Drive Train'!$F$35-LP200*'DEPRECATED - DT-Prelim Calcs'!$C$21*'Drive Train'!$F$39,LV200+LP$2)</f>
        <v>9.0400000000000009</v>
      </c>
      <c r="LW201" s="43">
        <f>'Drive Train'!$F$35-LP201*'DEPRECATED - DT-Prelim Calcs'!$C$21*'Drive Train'!$F$39</f>
        <v>9.0400000000000009</v>
      </c>
      <c r="LX201" s="1">
        <f>IF(LU201&gt;='Drive Train'!$F$29,1,0)</f>
        <v>0</v>
      </c>
      <c r="LY201" s="43">
        <f>MIN(LO201,'DEPRECATED - DT-Prelim Calcs'!$C$10)*'DEPRECATED - DT-Prelim Calcs'!$C$11*1000/60/60</f>
        <v>103.33333333333333</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6"/>
        <v>0</v>
      </c>
      <c r="X202" s="2">
        <f>MAX(MIN(IF(AND(AI201=1,AG202&lt;0),-1,1)*(W202-$C$9)/($C$8-$C$9)*$C$7-$C$29*AE202/T$2 -  AI201*$C$29/2,X$2),MAX(X$4:X201)*-1)</f>
        <v>-0.27672021620693066</v>
      </c>
      <c r="Y202" s="43">
        <f t="shared" si="267"/>
        <v>0</v>
      </c>
      <c r="Z202" s="43">
        <f t="shared" si="268"/>
        <v>0</v>
      </c>
      <c r="AA202" s="43">
        <f t="shared" si="269"/>
        <v>0</v>
      </c>
      <c r="AB202" s="43" t="e">
        <f t="shared" si="270"/>
        <v>#N/A</v>
      </c>
      <c r="AC202" s="36">
        <f t="shared" si="293"/>
        <v>1</v>
      </c>
      <c r="AD202" s="1">
        <f t="shared" si="271"/>
        <v>1</v>
      </c>
      <c r="AE202" s="43">
        <f t="shared" si="272"/>
        <v>0</v>
      </c>
      <c r="AF202" s="43" t="e">
        <f t="shared" si="273"/>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889.49632897085212</v>
      </c>
      <c r="AK202" s="43">
        <f t="shared" si="265"/>
        <v>0</v>
      </c>
      <c r="AL202" s="49">
        <f>AL201+'DEPRECATED - DT-Prelim Calcs'!$C$11</f>
        <v>792</v>
      </c>
      <c r="AM202" s="2">
        <f>AW202/'Drive Train'!$F$35</f>
        <v>0.75212344864324665</v>
      </c>
      <c r="AN202" s="36">
        <f>AU202*12*60/(PI() * 'Drive Train'!$F$15)/AM$2*AM202</f>
        <v>6792.4932838344666</v>
      </c>
      <c r="AO202" s="2">
        <f>('DEPRECATED - DT-Prelim Calcs'!$C$6*AM202-AN202)/('DEPRECATED - DT-Prelim Calcs'!$C$6*AM202)*'DEPRECATED - DT-Prelim Calcs'!$C$7*AM202</f>
        <v>-1.465768847365313</v>
      </c>
      <c r="AP202" s="43">
        <f>AO202/'DEPRECATED - DT-Prelim Calcs'!$C$7*('DEPRECATED - DT-Prelim Calcs'!$C$8-'DEPRECATED - DT-Prelim Calcs'!$C$9)+'DEPRECATED - DT-Prelim Calcs'!$C$9</f>
        <v>-78.351586460946152</v>
      </c>
      <c r="AQ202" s="43">
        <f t="shared" si="274"/>
        <v>-78.351586460946152</v>
      </c>
      <c r="AR202" s="2">
        <f t="shared" si="294"/>
        <v>-2.1712298182314025</v>
      </c>
      <c r="AS202" s="43">
        <f>AR202*'DEPRECATED - DT-Prelim Calcs'!$C$21/AM$2/'DEPRECATED - DT-Prelim Calcs'!$C$19/'DEPRECATED - DT-Prelim Calcs'!$C$18*3.39*'DEPRECATED - DT-Prelim Calcs'!$C$20</f>
        <v>-21.808378040196942</v>
      </c>
      <c r="AT202" s="36">
        <f t="shared" si="295"/>
        <v>1</v>
      </c>
      <c r="AU202" s="43">
        <f>AS201*'DEPRECATED - DT-Prelim Calcs'!$C$11+AU201</f>
        <v>52.540742009115505</v>
      </c>
      <c r="AV202" s="43">
        <f>AV201+0.5*AS202*'DEPRECATED - DT-Prelim Calcs'!$C$11^2+AU202*'DEPRECATED - DT-Prelim Calcs'!$C$11</f>
        <v>11774.722320427989</v>
      </c>
      <c r="AW202" s="43">
        <f>MIN('Drive Train'!$F$35-AQ201*'DEPRECATED - DT-Prelim Calcs'!$C$21*'Drive Train'!$F$39,AW201+AQ$2)</f>
        <v>9.3263307631762586</v>
      </c>
      <c r="AX202" s="43">
        <f>'Drive Train'!$F$35-AQ202*'DEPRECATED - DT-Prelim Calcs'!$C$21*'Drive Train'!$F$39</f>
        <v>16.787688841812987</v>
      </c>
      <c r="AY202" s="1">
        <f>IF(AV202&gt;='Drive Train'!$F$29,1,0)</f>
        <v>1</v>
      </c>
      <c r="AZ202" s="43">
        <f t="shared" si="296"/>
        <v>-87.05731828994017</v>
      </c>
      <c r="BA202" s="49">
        <f>BA201+'DEPRECATED - DT-Prelim Calcs'!$C$11</f>
        <v>792</v>
      </c>
      <c r="BB202" s="2">
        <f>BL202/'Drive Train'!$F$35</f>
        <v>0.57999999999999996</v>
      </c>
      <c r="BC202" s="36">
        <f>BJ202*12*60/(PI() * 'Drive Train'!$F$15)/BB$2*BB202</f>
        <v>-12588.852113594849</v>
      </c>
      <c r="BD202" s="2">
        <f>('DEPRECATED - DT-Prelim Calcs'!$C$6*BB202-BC202)/('DEPRECATED - DT-Prelim Calcs'!$C$6*BB202)*'DEPRECATED - DT-Prelim Calcs'!$C$7*BB202</f>
        <v>11.974387525510949</v>
      </c>
      <c r="BE202" s="43">
        <f>BD202/'DEPRECATED - DT-Prelim Calcs'!$C$7*('DEPRECATED - DT-Prelim Calcs'!$C$8-'DEPRECATED - DT-Prelim Calcs'!$C$9)+'DEPRECATED - DT-Prelim Calcs'!$C$9</f>
        <v>653.83603683753665</v>
      </c>
      <c r="BF202" s="43">
        <f t="shared" si="275"/>
        <v>93</v>
      </c>
      <c r="BG202" s="2">
        <f t="shared" si="297"/>
        <v>2.0025508475699998</v>
      </c>
      <c r="BH202" s="43">
        <f>BG202*'DEPRECATED - DT-Prelim Calcs'!$C$21/BB$2/'DEPRECATED - DT-Prelim Calcs'!$C$19/'DEPRECATED - DT-Prelim Calcs'!$C$18*3.39*'DEPRECATED - DT-Prelim Calcs'!$C$20</f>
        <v>29.053734754561201</v>
      </c>
      <c r="BI202" s="36">
        <f t="shared" si="298"/>
        <v>0</v>
      </c>
      <c r="BJ202" s="43">
        <f>BH201*'DEPRECATED - DT-Prelim Calcs'!$C$11+BJ201</f>
        <v>-87.420524573823869</v>
      </c>
      <c r="BK202" s="43">
        <f>BK201+0.5*BH202*'DEPRECATED - DT-Prelim Calcs'!$C$11^2+BJ202*'DEPRECATED - DT-Prelim Calcs'!$C$11</f>
        <v>-98873.895309422893</v>
      </c>
      <c r="BL202" s="43">
        <f>MIN('Drive Train'!$F$35-BF201*'DEPRECATED - DT-Prelim Calcs'!$C$21*'Drive Train'!$F$39,BL201+BF$2)</f>
        <v>7.1920000000000002</v>
      </c>
      <c r="BM202" s="43">
        <f>'Drive Train'!$F$35-BF202*'DEPRECATED - DT-Prelim Calcs'!$C$21*'Drive Train'!$F$39</f>
        <v>7.1920000000000002</v>
      </c>
      <c r="BN202" s="1">
        <f>IF(BK202&gt;='Drive Train'!$F$29,1,0)</f>
        <v>0</v>
      </c>
      <c r="BO202" s="43">
        <f t="shared" si="299"/>
        <v>103.33333333333333</v>
      </c>
      <c r="BP202" s="49">
        <f>BP201+'DEPRECATED - DT-Prelim Calcs'!$C$11</f>
        <v>792</v>
      </c>
      <c r="BQ202" s="2">
        <f>CA202/'Drive Train'!$F$35</f>
        <v>0.57999999999999996</v>
      </c>
      <c r="BR202" s="36">
        <f>BY202*12*60/(PI() * 'Drive Train'!$F$15)/BQ$2*BQ202</f>
        <v>-4558.8468579889059</v>
      </c>
      <c r="BS202" s="2">
        <f>('DEPRECATED - DT-Prelim Calcs'!$C$6*BQ202-BR202)/('DEPRECATED - DT-Prelim Calcs'!$C$6*BQ202)*'DEPRECATED - DT-Prelim Calcs'!$C$7*BQ202</f>
        <v>6.0714526275811869</v>
      </c>
      <c r="BT202" s="43">
        <f>BS202/'DEPRECATED - DT-Prelim Calcs'!$C$7*('DEPRECATED - DT-Prelim Calcs'!$C$8-'DEPRECATED - DT-Prelim Calcs'!$C$9)+'DEPRECATED - DT-Prelim Calcs'!$C$9</f>
        <v>332.25824015927361</v>
      </c>
      <c r="BU202" s="43">
        <f t="shared" si="276"/>
        <v>93</v>
      </c>
      <c r="BV202" s="2">
        <f t="shared" si="300"/>
        <v>1.5313624128476471</v>
      </c>
      <c r="BW202" s="43">
        <f>BV202*'DEPRECATED - DT-Prelim Calcs'!$C$21/BQ$2/'DEPRECATED - DT-Prelim Calcs'!$C$19/'DEPRECATED - DT-Prelim Calcs'!$C$18*3.39*'DEPRECATED - DT-Prelim Calcs'!$C$20</f>
        <v>29.053734754561201</v>
      </c>
      <c r="BX202" s="36">
        <f t="shared" si="301"/>
        <v>0</v>
      </c>
      <c r="BY202" s="43">
        <f>BW201*'DEPRECATED - DT-Prelim Calcs'!$C$11+BY201</f>
        <v>-24.208992220924372</v>
      </c>
      <c r="BZ202" s="43">
        <f>BZ201+0.5*BW202*'DEPRECATED - DT-Prelim Calcs'!$C$11^2+BY202*'DEPRECATED - DT-Prelim Calcs'!$C$11</f>
        <v>-253393.91811783612</v>
      </c>
      <c r="CA202" s="43">
        <f>MIN('Drive Train'!$F$35-BU201*'DEPRECATED - DT-Prelim Calcs'!$C$21*'Drive Train'!$F$39,CA201+BU$2)</f>
        <v>7.1920000000000002</v>
      </c>
      <c r="CB202" s="43">
        <f>'Drive Train'!$F$35-BU202*'DEPRECATED - DT-Prelim Calcs'!$C$21*'Drive Train'!$F$39</f>
        <v>7.1920000000000002</v>
      </c>
      <c r="CC202" s="1">
        <f>IF(BZ202&gt;='Drive Train'!$F$29,1,0)</f>
        <v>0</v>
      </c>
      <c r="CD202" s="43">
        <f t="shared" si="302"/>
        <v>103.33333333333333</v>
      </c>
      <c r="CE202" s="49">
        <f>CE201+'DEPRECATED - DT-Prelim Calcs'!$C$11</f>
        <v>792</v>
      </c>
      <c r="CF202" s="2">
        <f>CP202/'Drive Train'!$F$35</f>
        <v>0.57999999999999996</v>
      </c>
      <c r="CG202" s="36">
        <f>CN202*12*60/(PI() * 'Drive Train'!$F$15)/CF$2*CF202</f>
        <v>1531.4433005548333</v>
      </c>
      <c r="CH202" s="2">
        <f>('DEPRECATED - DT-Prelim Calcs'!$C$6*CF202-CG202)/('DEPRECATED - DT-Prelim Calcs'!$C$6*CF202)*'DEPRECATED - DT-Prelim Calcs'!$C$7*CF202</f>
        <v>1.594421147397779</v>
      </c>
      <c r="CI202" s="43">
        <f>CH202/'DEPRECATED - DT-Prelim Calcs'!$C$7*('DEPRECATED - DT-Prelim Calcs'!$C$8-'DEPRECATED - DT-Prelim Calcs'!$C$9)+'DEPRECATED - DT-Prelim Calcs'!$C$9</f>
        <v>88.360256537341684</v>
      </c>
      <c r="CJ202" s="43">
        <f t="shared" si="277"/>
        <v>88.360256537341684</v>
      </c>
      <c r="CK202" s="2">
        <f t="shared" si="303"/>
        <v>1.2396743342100003</v>
      </c>
      <c r="CL202" s="43">
        <f>CK202*'DEPRECATED - DT-Prelim Calcs'!$C$21/CF$2/'DEPRECATED - DT-Prelim Calcs'!$C$19/'DEPRECATED - DT-Prelim Calcs'!$C$18*3.39*'DEPRECATED - DT-Prelim Calcs'!$C$20</f>
        <v>29.053734754561205</v>
      </c>
      <c r="CM202" s="36">
        <f t="shared" si="304"/>
        <v>0</v>
      </c>
      <c r="CN202" s="43">
        <f>CL201*'DEPRECATED - DT-Prelim Calcs'!$C$11+CN201</f>
        <v>6.5834305178056525</v>
      </c>
      <c r="CO202" s="43">
        <f>CO201+0.5*CL202*'DEPRECATED - DT-Prelim Calcs'!$C$11^2+CN202*'DEPRECATED - DT-Prelim Calcs'!$C$11</f>
        <v>-471326.80987971154</v>
      </c>
      <c r="CP202" s="43">
        <f>MIN('Drive Train'!$F$35-CJ201*'DEPRECATED - DT-Prelim Calcs'!$C$21*'Drive Train'!$F$39,CP201+CJ$2)</f>
        <v>7.1920000000000002</v>
      </c>
      <c r="CQ202" s="43">
        <f>'Drive Train'!$F$35-CJ202*'DEPRECATED - DT-Prelim Calcs'!$C$21*'Drive Train'!$F$39</f>
        <v>7.4518256339088662</v>
      </c>
      <c r="CR202" s="1">
        <f>IF(CO202&gt;='Drive Train'!$F$29,1,0)</f>
        <v>0</v>
      </c>
      <c r="CS202" s="43">
        <f t="shared" si="305"/>
        <v>98.178062819268533</v>
      </c>
      <c r="CT202" s="49">
        <f>CT201+'DEPRECATED - DT-Prelim Calcs'!$C$11</f>
        <v>792</v>
      </c>
      <c r="CU202" s="2">
        <f>DE202/'Drive Train'!$F$35</f>
        <v>0.57999999999999996</v>
      </c>
      <c r="CV202" s="36">
        <f>DC202*12*60/(PI() * 'Drive Train'!$F$15)/CU$2*CU202</f>
        <v>-225458.12747317256</v>
      </c>
      <c r="CW202" s="2">
        <f>('DEPRECATED - DT-Prelim Calcs'!$C$6*CU202-CV202)/('DEPRECATED - DT-Prelim Calcs'!$C$6*CU202)*'DEPRECATED - DT-Prelim Calcs'!$C$7*CU202</f>
        <v>168.45666047792781</v>
      </c>
      <c r="CX202" s="43">
        <f>CW202/'DEPRECATED - DT-Prelim Calcs'!$C$7*('DEPRECATED - DT-Prelim Calcs'!$C$8-'DEPRECATED - DT-Prelim Calcs'!$C$9)+'DEPRECATED - DT-Prelim Calcs'!$C$9</f>
        <v>9178.6165782751723</v>
      </c>
      <c r="CY202" s="43">
        <f t="shared" si="278"/>
        <v>93</v>
      </c>
      <c r="CZ202" s="2">
        <f t="shared" si="306"/>
        <v>1.0413264407364002</v>
      </c>
      <c r="DA202" s="43">
        <f>CZ202*'DEPRECATED - DT-Prelim Calcs'!$C$21/CU$2/'DEPRECATED - DT-Prelim Calcs'!$C$19/'DEPRECATED - DT-Prelim Calcs'!$C$18*3.39*'DEPRECATED - DT-Prelim Calcs'!$C$20</f>
        <v>29.053734754561201</v>
      </c>
      <c r="DB202" s="36">
        <f t="shared" si="307"/>
        <v>0</v>
      </c>
      <c r="DC202" s="43">
        <f>DA201*'DEPRECATED - DT-Prelim Calcs'!$C$11+DC201</f>
        <v>-814.13516892164375</v>
      </c>
      <c r="DD202" s="43">
        <f>DD201+0.5*DA202*'DEPRECATED - DT-Prelim Calcs'!$C$11^2+DC202*'DEPRECATED - DT-Prelim Calcs'!$C$11</f>
        <v>-818492.25779711746</v>
      </c>
      <c r="DE202" s="43">
        <f>MIN('Drive Train'!$F$35-CY201*'DEPRECATED - DT-Prelim Calcs'!$C$21*'Drive Train'!$F$39,DE201+CY$2)</f>
        <v>7.1920000000000002</v>
      </c>
      <c r="DF202" s="43">
        <f>'Drive Train'!$F$35-CY202*'DEPRECATED - DT-Prelim Calcs'!$C$21*'Drive Train'!$F$39</f>
        <v>7.1920000000000002</v>
      </c>
      <c r="DG202" s="1">
        <f>IF(DD202&gt;='Drive Train'!$F$29,1,0)</f>
        <v>0</v>
      </c>
      <c r="DH202" s="43">
        <f t="shared" si="308"/>
        <v>103.33333333333333</v>
      </c>
      <c r="DI202" s="49">
        <f>DI201+'DEPRECATED - DT-Prelim Calcs'!$C$11</f>
        <v>792</v>
      </c>
      <c r="DJ202" s="2">
        <f>DT202/'Drive Train'!$F$35</f>
        <v>0.57999999999999996</v>
      </c>
      <c r="DK202" s="36">
        <f>DR202*12*60/(PI() * 'Drive Train'!$F$15)/DJ$2*DJ202</f>
        <v>-44741.283743823922</v>
      </c>
      <c r="DL202" s="2">
        <f>('DEPRECATED - DT-Prelim Calcs'!$C$6*DJ202-DK202)/('DEPRECATED - DT-Prelim Calcs'!$C$6*DJ202)*'DEPRECATED - DT-Prelim Calcs'!$C$7*DJ202</f>
        <v>35.609952469989686</v>
      </c>
      <c r="DM202" s="43">
        <f>DL202/'DEPRECATED - DT-Prelim Calcs'!$C$7*('DEPRECATED - DT-Prelim Calcs'!$C$8-'DEPRECATED - DT-Prelim Calcs'!$C$9)+'DEPRECATED - DT-Prelim Calcs'!$C$9</f>
        <v>1941.4451718725722</v>
      </c>
      <c r="DN202" s="43">
        <f t="shared" si="279"/>
        <v>93</v>
      </c>
      <c r="DO202" s="2">
        <f t="shared" si="309"/>
        <v>0.89769520753137932</v>
      </c>
      <c r="DP202" s="43">
        <f>DO202*'DEPRECATED - DT-Prelim Calcs'!$C$21/DJ$2/'DEPRECATED - DT-Prelim Calcs'!$C$19/'DEPRECATED - DT-Prelim Calcs'!$C$18*3.39*'DEPRECATED - DT-Prelim Calcs'!$C$20</f>
        <v>29.053734754561201</v>
      </c>
      <c r="DQ202" s="36">
        <f t="shared" si="310"/>
        <v>0</v>
      </c>
      <c r="DR202" s="43">
        <f>DP201*'DEPRECATED - DT-Prelim Calcs'!$C$11+DR201</f>
        <v>-139.27753499977575</v>
      </c>
      <c r="DS202" s="43">
        <f>DS201+0.5*DP202*'DEPRECATED - DT-Prelim Calcs'!$C$11^2+DR202*'DEPRECATED - DT-Prelim Calcs'!$C$11</f>
        <v>-1247346.0848822421</v>
      </c>
      <c r="DT202" s="43">
        <f>MIN('Drive Train'!$F$35-DN201*'DEPRECATED - DT-Prelim Calcs'!$C$21*'Drive Train'!$F$39,DT201+DN$2)</f>
        <v>7.1920000000000002</v>
      </c>
      <c r="DU202" s="43">
        <f>'Drive Train'!$F$35-DN202*'DEPRECATED - DT-Prelim Calcs'!$C$21*'Drive Train'!$F$39</f>
        <v>7.1920000000000002</v>
      </c>
      <c r="DV202" s="1">
        <f>IF(DS202&gt;='Drive Train'!$F$29,1,0)</f>
        <v>0</v>
      </c>
      <c r="DW202" s="43">
        <f t="shared" si="311"/>
        <v>103.33333333333333</v>
      </c>
      <c r="DX202" s="49">
        <f>DX201+'DEPRECATED - DT-Prelim Calcs'!$C$11</f>
        <v>792</v>
      </c>
      <c r="DY202" s="2">
        <f>EI202/'Drive Train'!$F$35</f>
        <v>0.57999999999999996</v>
      </c>
      <c r="DZ202" s="36">
        <f>EG202*12*60/(PI() * 'Drive Train'!$F$15)/DY$2*DY202</f>
        <v>-252728.70073463023</v>
      </c>
      <c r="EA202" s="2">
        <f>('DEPRECATED - DT-Prelim Calcs'!$C$6*DY202-DZ202)/('DEPRECATED - DT-Prelim Calcs'!$C$6*DY202)*'DEPRECATED - DT-Prelim Calcs'!$C$7*DY202</f>
        <v>188.50352389426578</v>
      </c>
      <c r="EB202" s="43">
        <f>EA202/'DEPRECATED - DT-Prelim Calcs'!$C$7*('DEPRECATED - DT-Prelim Calcs'!$C$8-'DEPRECATED - DT-Prelim Calcs'!$C$9)+'DEPRECATED - DT-Prelim Calcs'!$C$9</f>
        <v>10270.721824090597</v>
      </c>
      <c r="EC202" s="43">
        <f t="shared" si="280"/>
        <v>93</v>
      </c>
      <c r="ED202" s="2">
        <f t="shared" si="312"/>
        <v>0.78888366722454539</v>
      </c>
      <c r="EE202" s="43">
        <f>ED202*'DEPRECATED - DT-Prelim Calcs'!$C$21/DY$2/'DEPRECATED - DT-Prelim Calcs'!$C$19/'DEPRECATED - DT-Prelim Calcs'!$C$18*3.39*'DEPRECATED - DT-Prelim Calcs'!$C$20</f>
        <v>29.053734754561201</v>
      </c>
      <c r="EF202" s="36">
        <f t="shared" si="313"/>
        <v>0</v>
      </c>
      <c r="EG202" s="43">
        <f>EE201*'DEPRECATED - DT-Prelim Calcs'!$C$11+EG201</f>
        <v>-691.37115080042474</v>
      </c>
      <c r="EH202" s="43">
        <f>EH201+0.5*EE202*'DEPRECATED - DT-Prelim Calcs'!$C$11^2+EG202*'DEPRECATED - DT-Prelim Calcs'!$C$11</f>
        <v>-1344495.4124201185</v>
      </c>
      <c r="EI202" s="43">
        <f>MIN('Drive Train'!$F$35-EC201*'DEPRECATED - DT-Prelim Calcs'!$C$21*'Drive Train'!$F$39,EI201+EC$2)</f>
        <v>7.1920000000000002</v>
      </c>
      <c r="EJ202" s="43">
        <f>'Drive Train'!$F$35-EC202*'DEPRECATED - DT-Prelim Calcs'!$C$21*'Drive Train'!$F$39</f>
        <v>7.1920000000000002</v>
      </c>
      <c r="EK202" s="1">
        <f>IF(EH202&gt;='Drive Train'!$F$29,1,0)</f>
        <v>0</v>
      </c>
      <c r="EL202" s="43">
        <f t="shared" si="314"/>
        <v>103.33333333333333</v>
      </c>
      <c r="EM202" s="49">
        <f>EM201+'DEPRECATED - DT-Prelim Calcs'!$C$11</f>
        <v>792</v>
      </c>
      <c r="EN202" s="2">
        <f>EX202/'Drive Train'!$F$35</f>
        <v>0.57999999999999996</v>
      </c>
      <c r="EO202" s="36">
        <f>EV202*12*60/(PI() * 'Drive Train'!$F$15)/EN$2*EN202</f>
        <v>10964.536560708761</v>
      </c>
      <c r="EP202" s="2">
        <f>('DEPRECATED - DT-Prelim Calcs'!$C$6*EN202-EO202)/('DEPRECATED - DT-Prelim Calcs'!$C$6*EN202)*'DEPRECATED - DT-Prelim Calcs'!$C$7*EN202</f>
        <v>-5.3399373776997017</v>
      </c>
      <c r="EQ202" s="43">
        <f>EP202/'DEPRECATED - DT-Prelim Calcs'!$C$7*('DEPRECATED - DT-Prelim Calcs'!$C$8-'DEPRECATED - DT-Prelim Calcs'!$C$9)+'DEPRECATED - DT-Prelim Calcs'!$C$9</f>
        <v>-289.40703624781952</v>
      </c>
      <c r="ER202" s="43">
        <f t="shared" si="281"/>
        <v>-289.40703624781952</v>
      </c>
      <c r="ES202" s="2">
        <f t="shared" si="315"/>
        <v>-6.8166472871371742</v>
      </c>
      <c r="ET202" s="43">
        <f>ES202*'DEPRECATED - DT-Prelim Calcs'!$C$21/EN$2/'DEPRECATED - DT-Prelim Calcs'!$C$19/'DEPRECATED - DT-Prelim Calcs'!$C$18*3.39*'DEPRECATED - DT-Prelim Calcs'!$C$20</f>
        <v>-281.48004370524239</v>
      </c>
      <c r="EU202" s="36">
        <f t="shared" si="316"/>
        <v>1</v>
      </c>
      <c r="EV202" s="43">
        <f>ET201*'DEPRECATED - DT-Prelim Calcs'!$C$11+EV201</f>
        <v>26.752180420269752</v>
      </c>
      <c r="EW202" s="43">
        <f>EW201+0.5*ET202*'DEPRECATED - DT-Prelim Calcs'!$C$11^2+EV202*'DEPRECATED - DT-Prelim Calcs'!$C$11</f>
        <v>-2186436.8775120247</v>
      </c>
      <c r="EX202" s="43">
        <f>MIN('Drive Train'!$F$35-ER201*'DEPRECATED - DT-Prelim Calcs'!$C$21*'Drive Train'!$F$39,EX201+ER$2)</f>
        <v>7.1920000000000002</v>
      </c>
      <c r="EY202" s="43">
        <f>'Drive Train'!$F$35-ER202*'DEPRECATED - DT-Prelim Calcs'!$C$21*'Drive Train'!$F$39</f>
        <v>28.606794029877896</v>
      </c>
      <c r="EZ202" s="1">
        <f>IF(EW202&gt;='Drive Train'!$F$29,1,0)</f>
        <v>0</v>
      </c>
      <c r="FA202" s="43">
        <f t="shared" si="317"/>
        <v>-321.56337360868838</v>
      </c>
      <c r="FB202" s="49">
        <f>FB201+'DEPRECATED - DT-Prelim Calcs'!$C$11</f>
        <v>792</v>
      </c>
      <c r="FC202" s="2">
        <f>FM202/'Drive Train'!$F$35</f>
        <v>0.57999999999999996</v>
      </c>
      <c r="FD202" s="36">
        <f>FK202*12*60/(PI() * 'Drive Train'!$F$15)/FC$2*FC202</f>
        <v>-336138.7410212158</v>
      </c>
      <c r="FE202" s="2">
        <f>('DEPRECATED - DT-Prelim Calcs'!$C$6*FC202-FD202)/('DEPRECATED - DT-Prelim Calcs'!$C$6*FC202)*'DEPRECATED - DT-Prelim Calcs'!$C$7*FC202</f>
        <v>249.81905507672448</v>
      </c>
      <c r="FF202" s="43">
        <f>FE202/'DEPRECATED - DT-Prelim Calcs'!$C$7*('DEPRECATED - DT-Prelim Calcs'!$C$8-'DEPRECATED - DT-Prelim Calcs'!$C$9)+'DEPRECATED - DT-Prelim Calcs'!$C$9</f>
        <v>13611.045537761855</v>
      </c>
      <c r="FG202" s="43">
        <f t="shared" si="282"/>
        <v>93</v>
      </c>
      <c r="FH202" s="2">
        <f t="shared" si="318"/>
        <v>0.63495514679048781</v>
      </c>
      <c r="FI202" s="43">
        <f>FH202*'DEPRECATED - DT-Prelim Calcs'!$C$21/FC$2/'DEPRECATED - DT-Prelim Calcs'!$C$19/'DEPRECATED - DT-Prelim Calcs'!$C$18*3.39*'DEPRECATED - DT-Prelim Calcs'!$C$20</f>
        <v>29.053734754561205</v>
      </c>
      <c r="FJ202" s="36">
        <f t="shared" si="319"/>
        <v>0</v>
      </c>
      <c r="FK202" s="43">
        <f>FI201*'DEPRECATED - DT-Prelim Calcs'!$C$11+FK201</f>
        <v>-740.12545512978249</v>
      </c>
      <c r="FL202" s="43">
        <f>FL201+0.5*FI202*'DEPRECATED - DT-Prelim Calcs'!$C$11^2+FK202*'DEPRECATED - DT-Prelim Calcs'!$C$11</f>
        <v>-2753977.2645322303</v>
      </c>
      <c r="FM202" s="43">
        <f>MIN('Drive Train'!$F$35-FG201*'DEPRECATED - DT-Prelim Calcs'!$C$21*'Drive Train'!$F$39,FM201+FG$2)</f>
        <v>7.1920000000000002</v>
      </c>
      <c r="FN202" s="43">
        <f>'Drive Train'!$F$35-FG202*'DEPRECATED - DT-Prelim Calcs'!$C$21*'Drive Train'!$F$39</f>
        <v>7.1920000000000002</v>
      </c>
      <c r="FO202" s="1">
        <f>IF(FL202&gt;='Drive Train'!$F$29,1,0)</f>
        <v>0</v>
      </c>
      <c r="FP202" s="43">
        <f t="shared" si="320"/>
        <v>103.33333333333333</v>
      </c>
      <c r="FQ202" s="49">
        <f>FQ201+'DEPRECATED - DT-Prelim Calcs'!$C$11</f>
        <v>792</v>
      </c>
      <c r="FR202" s="2">
        <f>GB202/'Drive Train'!$F$35</f>
        <v>0.57999999999999996</v>
      </c>
      <c r="FS202" s="36">
        <f>FZ202*12*60/(PI() * 'Drive Train'!$F$15)/FR$2*FR202</f>
        <v>-4080703.0767267654</v>
      </c>
      <c r="FT202" s="2">
        <f>('DEPRECATED - DT-Prelim Calcs'!$C$6*FR202-FS202)/('DEPRECATED - DT-Prelim Calcs'!$C$6*FR202)*'DEPRECATED - DT-Prelim Calcs'!$C$7*FR202</f>
        <v>3002.4846874370742</v>
      </c>
      <c r="FU202" s="43">
        <f>FT202/'DEPRECATED - DT-Prelim Calcs'!$C$7*('DEPRECATED - DT-Prelim Calcs'!$C$8-'DEPRECATED - DT-Prelim Calcs'!$C$9)+'DEPRECATED - DT-Prelim Calcs'!$C$9</f>
        <v>163569.69565888538</v>
      </c>
      <c r="FV202" s="43">
        <f t="shared" si="283"/>
        <v>93</v>
      </c>
      <c r="FW202" s="2">
        <f t="shared" si="321"/>
        <v>0.57851468929799987</v>
      </c>
      <c r="FX202" s="43">
        <f>FW202*'DEPRECATED - DT-Prelim Calcs'!$C$21/FR$2/'DEPRECATED - DT-Prelim Calcs'!$C$19/'DEPRECATED - DT-Prelim Calcs'!$C$18*3.39*'DEPRECATED - DT-Prelim Calcs'!$C$20</f>
        <v>29.053734754561201</v>
      </c>
      <c r="FY202" s="36">
        <f t="shared" si="322"/>
        <v>0</v>
      </c>
      <c r="FZ202" s="43">
        <f>FX201*'DEPRECATED - DT-Prelim Calcs'!$C$11+FZ201</f>
        <v>-8186.4028143844653</v>
      </c>
      <c r="GA202" s="43">
        <f>GA201+0.5*FX202*'DEPRECATED - DT-Prelim Calcs'!$C$11^2+FZ202*'DEPRECATED - DT-Prelim Calcs'!$C$11</f>
        <v>-3137377.7814296172</v>
      </c>
      <c r="GB202" s="43">
        <f>MIN('Drive Train'!$F$35-FV201*'DEPRECATED - DT-Prelim Calcs'!$C$21*'Drive Train'!$F$39,GB201+FV$2)</f>
        <v>7.1920000000000002</v>
      </c>
      <c r="GC202" s="43">
        <f>'Drive Train'!$F$35-FV202*'DEPRECATED - DT-Prelim Calcs'!$C$21*'Drive Train'!$F$39</f>
        <v>7.1920000000000002</v>
      </c>
      <c r="GD202" s="1">
        <f>IF(GA202&gt;='Drive Train'!$F$29,1,0)</f>
        <v>0</v>
      </c>
      <c r="GE202" s="43">
        <f t="shared" si="323"/>
        <v>103.33333333333333</v>
      </c>
      <c r="GF202" s="49">
        <f>GF201+'DEPRECATED - DT-Prelim Calcs'!$C$11</f>
        <v>792</v>
      </c>
      <c r="GG202" s="2">
        <f>GQ202/'Drive Train'!$F$35</f>
        <v>0.86451612903225805</v>
      </c>
      <c r="GH202" s="36">
        <f>GO202*12*60/(PI() * 'Drive Train'!$F$15)/GG$2*GG202</f>
        <v>-262386.16373956035</v>
      </c>
      <c r="GI202" s="2">
        <f>('DEPRECATED - DT-Prelim Calcs'!$C$6*GG202-GH202)/('DEPRECATED - DT-Prelim Calcs'!$C$6*GG202)*'DEPRECATED - DT-Prelim Calcs'!$C$7*GG202</f>
        <v>196.93719944430521</v>
      </c>
      <c r="GJ202" s="43">
        <f>GI202/'DEPRECATED - DT-Prelim Calcs'!$C$7*('DEPRECATED - DT-Prelim Calcs'!$C$8-'DEPRECATED - DT-Prelim Calcs'!$C$9)+'DEPRECATED - DT-Prelim Calcs'!$C$9</f>
        <v>10730.16832793603</v>
      </c>
      <c r="GK202" s="43">
        <f t="shared" si="324"/>
        <v>29.999999999999982</v>
      </c>
      <c r="GL202" s="2">
        <f t="shared" si="325"/>
        <v>1.4462867232450001</v>
      </c>
      <c r="GM202" s="43">
        <f>GL202*'DEPRECATED - DT-Prelim Calcs'!$C$21/GG$2/'DEPRECATED - DT-Prelim Calcs'!$C$19/'DEPRECATED - DT-Prelim Calcs'!$C$18*3.39*'DEPRECATED - DT-Prelim Calcs'!$C$20</f>
        <v>29.053734754561201</v>
      </c>
      <c r="GN202" s="36">
        <f t="shared" si="326"/>
        <v>0</v>
      </c>
      <c r="GO202" s="43">
        <f>GM201*'DEPRECATED - DT-Prelim Calcs'!$C$11+GO201</f>
        <v>-882.86428194590087</v>
      </c>
      <c r="GP202" s="43">
        <f>GP201+0.5*GM202*'DEPRECATED - DT-Prelim Calcs'!$C$11^2+GO202*'DEPRECATED - DT-Prelim Calcs'!$C$11</f>
        <v>-271268.91932102107</v>
      </c>
      <c r="GQ202" s="43">
        <f>MIN('Drive Train'!$F$35-GK201*'DEPRECATED - DT-Prelim Calcs'!$C$21*'Drive Train'!$F$39,GQ201+GK$2)</f>
        <v>10.72</v>
      </c>
      <c r="GR202" s="43">
        <f>'Drive Train'!$F$35-GK202*'DEPRECATED - DT-Prelim Calcs'!$C$21*'Drive Train'!$F$39</f>
        <v>10.72</v>
      </c>
      <c r="GS202" s="1">
        <f>IF(GP202&gt;='Drive Train'!$F$29,1,0)</f>
        <v>0</v>
      </c>
      <c r="GT202" s="43">
        <f t="shared" si="327"/>
        <v>33.333333333333314</v>
      </c>
      <c r="GU202" s="49">
        <f>GU201+'DEPRECATED - DT-Prelim Calcs'!$C$11</f>
        <v>792</v>
      </c>
      <c r="GV202" s="2">
        <f>HF202/'Drive Train'!$F$35</f>
        <v>0.84946236559139798</v>
      </c>
      <c r="GW202" s="36">
        <f>HD202*12*60/(PI() * 'Drive Train'!$F$15)/GV$2*GV202</f>
        <v>-170825.1350012412</v>
      </c>
      <c r="GX202" s="2">
        <f>('DEPRECATED - DT-Prelim Calcs'!$C$6*GV202-GW202)/('DEPRECATED - DT-Prelim Calcs'!$C$6*GV202)*'DEPRECATED - DT-Prelim Calcs'!$C$7*GV202</f>
        <v>129.55919529020693</v>
      </c>
      <c r="GY202" s="43">
        <f>GX202/'DEPRECATED - DT-Prelim Calcs'!$C$7*('DEPRECATED - DT-Prelim Calcs'!$C$8-'DEPRECATED - DT-Prelim Calcs'!$C$9)+'DEPRECATED - DT-Prelim Calcs'!$C$9</f>
        <v>7059.5755643172424</v>
      </c>
      <c r="GZ202" s="43">
        <f t="shared" si="284"/>
        <v>33.333333333333314</v>
      </c>
      <c r="HA202" s="2">
        <f t="shared" si="328"/>
        <v>1.4462867232450001</v>
      </c>
      <c r="HB202" s="43">
        <f>HA202*'DEPRECATED - DT-Prelim Calcs'!$C$21/GV$2/'DEPRECATED - DT-Prelim Calcs'!$C$19/'DEPRECATED - DT-Prelim Calcs'!$C$18*3.39*'DEPRECATED - DT-Prelim Calcs'!$C$20</f>
        <v>29.053734754561201</v>
      </c>
      <c r="HC202" s="36">
        <f t="shared" si="329"/>
        <v>0</v>
      </c>
      <c r="HD202" s="43">
        <f>HB201*'DEPRECATED - DT-Prelim Calcs'!$C$11+HD201</f>
        <v>-584.97020619619911</v>
      </c>
      <c r="HE202" s="43">
        <f>HE201+0.5*HB202*'DEPRECATED - DT-Prelim Calcs'!$C$11^2+HD202*'DEPRECATED - DT-Prelim Calcs'!$C$11</f>
        <v>-278780.09316567669</v>
      </c>
      <c r="HF202" s="43">
        <f>MIN('Drive Train'!$F$35-GZ201*'DEPRECATED - DT-Prelim Calcs'!$C$21*'Drive Train'!$F$39,HF201+GZ$2)</f>
        <v>10.533333333333335</v>
      </c>
      <c r="HG202" s="43">
        <f>'Drive Train'!$F$35-GZ202*'DEPRECATED - DT-Prelim Calcs'!$C$21*'Drive Train'!$F$39</f>
        <v>10.533333333333335</v>
      </c>
      <c r="HH202" s="1">
        <f>IF(HE202&gt;='Drive Train'!$F$29,1,0)</f>
        <v>0</v>
      </c>
      <c r="HI202" s="43">
        <f t="shared" si="330"/>
        <v>37.037037037037017</v>
      </c>
      <c r="HJ202" s="49">
        <f>HJ201+'DEPRECATED - DT-Prelim Calcs'!$C$11</f>
        <v>792</v>
      </c>
      <c r="HK202" s="2">
        <f>HU202/'Drive Train'!$F$35</f>
        <v>0.83440860215053769</v>
      </c>
      <c r="HL202" s="36">
        <f>HS202*12*60/(PI() * 'Drive Train'!$F$15)/HK$2*HK202</f>
        <v>-130621.99108150048</v>
      </c>
      <c r="HM202" s="2">
        <f>('DEPRECATED - DT-Prelim Calcs'!$C$6*HK202-HL202)/('DEPRECATED - DT-Prelim Calcs'!$C$6*HK202)*'DEPRECATED - DT-Prelim Calcs'!$C$7*HK202</f>
        <v>99.93487135540849</v>
      </c>
      <c r="HN202" s="43">
        <f>HM202/'DEPRECATED - DT-Prelim Calcs'!$C$7*('DEPRECATED - DT-Prelim Calcs'!$C$8-'DEPRECATED - DT-Prelim Calcs'!$C$9)+'DEPRECATED - DT-Prelim Calcs'!$C$9</f>
        <v>5445.7131410035963</v>
      </c>
      <c r="HO202" s="43">
        <f t="shared" si="285"/>
        <v>36.66666666666665</v>
      </c>
      <c r="HP202" s="2">
        <f t="shared" si="331"/>
        <v>1.4462867232450001</v>
      </c>
      <c r="HQ202" s="43">
        <f>HP202*'DEPRECATED - DT-Prelim Calcs'!$C$21/HK$2/'DEPRECATED - DT-Prelim Calcs'!$C$19/'DEPRECATED - DT-Prelim Calcs'!$C$18*3.39*'DEPRECATED - DT-Prelim Calcs'!$C$20</f>
        <v>29.053734754561201</v>
      </c>
      <c r="HR202" s="36">
        <f t="shared" si="332"/>
        <v>0</v>
      </c>
      <c r="HS202" s="43">
        <f>HQ201*'DEPRECATED - DT-Prelim Calcs'!$C$11+HS201</f>
        <v>-455.36919082711614</v>
      </c>
      <c r="HT202" s="43">
        <f>HT201+0.5*HQ202*'DEPRECATED - DT-Prelim Calcs'!$C$11^2+HS202*'DEPRECATED - DT-Prelim Calcs'!$C$11</f>
        <v>-286595.08631090785</v>
      </c>
      <c r="HU202" s="43">
        <f>MIN('Drive Train'!$F$35-HO201*'DEPRECATED - DT-Prelim Calcs'!$C$21*'Drive Train'!$F$39,HU201+HO$2)</f>
        <v>10.346666666666668</v>
      </c>
      <c r="HV202" s="43">
        <f>'Drive Train'!$F$35-HO202*'DEPRECATED - DT-Prelim Calcs'!$C$21*'Drive Train'!$F$39</f>
        <v>10.346666666666668</v>
      </c>
      <c r="HW202" s="1">
        <f>IF(HT202&gt;='Drive Train'!$F$29,1,0)</f>
        <v>0</v>
      </c>
      <c r="HX202" s="43">
        <f t="shared" si="333"/>
        <v>40.740740740740726</v>
      </c>
      <c r="HY202" s="49">
        <f>HY201+'DEPRECATED - DT-Prelim Calcs'!$C$11</f>
        <v>792</v>
      </c>
      <c r="HZ202" s="2">
        <f>IJ202/'Drive Train'!$F$35</f>
        <v>0.8193548387096774</v>
      </c>
      <c r="IA202" s="36">
        <f>IH202*12*60/(PI() * 'Drive Train'!$F$15)/HZ$2*HZ202</f>
        <v>-129837.32019863281</v>
      </c>
      <c r="IB202" s="2">
        <f>('DEPRECATED - DT-Prelim Calcs'!$C$6*HZ202-IA202)/('DEPRECATED - DT-Prelim Calcs'!$C$6*HZ202)*'DEPRECATED - DT-Prelim Calcs'!$C$7*HZ202</f>
        <v>99.28745001354649</v>
      </c>
      <c r="IC202" s="43">
        <f>IB202/'DEPRECATED - DT-Prelim Calcs'!$C$7*('DEPRECATED - DT-Prelim Calcs'!$C$8-'DEPRECATED - DT-Prelim Calcs'!$C$9)+'DEPRECATED - DT-Prelim Calcs'!$C$9</f>
        <v>5410.4431723797716</v>
      </c>
      <c r="ID202" s="43">
        <f t="shared" si="286"/>
        <v>39.999999999999986</v>
      </c>
      <c r="IE202" s="2">
        <f t="shared" si="334"/>
        <v>1.4462867232450001</v>
      </c>
      <c r="IF202" s="43">
        <f>IE202*'DEPRECATED - DT-Prelim Calcs'!$C$21/HZ$2/'DEPRECATED - DT-Prelim Calcs'!$C$19/'DEPRECATED - DT-Prelim Calcs'!$C$18*3.39*'DEPRECATED - DT-Prelim Calcs'!$C$20</f>
        <v>29.053734754561201</v>
      </c>
      <c r="IG202" s="36">
        <f t="shared" si="335"/>
        <v>0</v>
      </c>
      <c r="IH202" s="43">
        <f>IF201*'DEPRECATED - DT-Prelim Calcs'!$C$11+IH201</f>
        <v>-460.94980716798358</v>
      </c>
      <c r="II202" s="43">
        <f>II201+0.5*IF202*'DEPRECATED - DT-Prelim Calcs'!$C$11^2+IH202*'DEPRECATED - DT-Prelim Calcs'!$C$11</f>
        <v>-263892.05282932712</v>
      </c>
      <c r="IJ202" s="43">
        <f>MIN('Drive Train'!$F$35-ID201*'DEPRECATED - DT-Prelim Calcs'!$C$21*'Drive Train'!$F$39,IJ201+ID$2)</f>
        <v>10.16</v>
      </c>
      <c r="IK202" s="43">
        <f>'Drive Train'!$F$35-ID202*'DEPRECATED - DT-Prelim Calcs'!$C$21*'Drive Train'!$F$39</f>
        <v>10.16</v>
      </c>
      <c r="IL202" s="1">
        <f>IF(II202&gt;='Drive Train'!$F$29,1,0)</f>
        <v>0</v>
      </c>
      <c r="IM202" s="43">
        <f t="shared" si="336"/>
        <v>44.444444444444429</v>
      </c>
      <c r="IN202" s="49">
        <f>IN201+'DEPRECATED - DT-Prelim Calcs'!$C$11</f>
        <v>792</v>
      </c>
      <c r="IO202" s="2">
        <f>IY202/'Drive Train'!$F$35</f>
        <v>0.80430107526881722</v>
      </c>
      <c r="IP202" s="36">
        <f>IW202*12*60/(PI() * 'Drive Train'!$F$15)/IO$2*IO202</f>
        <v>-159454.01852375781</v>
      </c>
      <c r="IQ202" s="2">
        <f>('DEPRECATED - DT-Prelim Calcs'!$C$6*IO202-IP202)/('DEPRECATED - DT-Prelim Calcs'!$C$6*IO202)*'DEPRECATED - DT-Prelim Calcs'!$C$7*IO202</f>
        <v>120.98837061298318</v>
      </c>
      <c r="IR202" s="43">
        <f>IQ202/'DEPRECATED - DT-Prelim Calcs'!$C$7*('DEPRECATED - DT-Prelim Calcs'!$C$8-'DEPRECATED - DT-Prelim Calcs'!$C$9)+'DEPRECATED - DT-Prelim Calcs'!$C$9</f>
        <v>6592.6575035431133</v>
      </c>
      <c r="IS202" s="43">
        <f t="shared" si="287"/>
        <v>43.333333333333321</v>
      </c>
      <c r="IT202" s="2">
        <f t="shared" si="337"/>
        <v>1.4462867232450001</v>
      </c>
      <c r="IU202" s="43">
        <f>IT202*'DEPRECATED - DT-Prelim Calcs'!$C$21/IO$2/'DEPRECATED - DT-Prelim Calcs'!$C$19/'DEPRECATED - DT-Prelim Calcs'!$C$18*3.39*'DEPRECATED - DT-Prelim Calcs'!$C$20</f>
        <v>29.053734754561201</v>
      </c>
      <c r="IV202" s="36">
        <f t="shared" si="338"/>
        <v>0</v>
      </c>
      <c r="IW202" s="43">
        <f>IU201*'DEPRECATED - DT-Prelim Calcs'!$C$11+IW201</f>
        <v>-576.69068510724378</v>
      </c>
      <c r="IX202" s="43">
        <f>IX201+0.5*IU202*'DEPRECATED - DT-Prelim Calcs'!$C$11^2+IW202*'DEPRECATED - DT-Prelim Calcs'!$C$11</f>
        <v>-350495.1086560004</v>
      </c>
      <c r="IY202" s="43">
        <f>MIN('Drive Train'!$F$35-IS201*'DEPRECATED - DT-Prelim Calcs'!$C$21*'Drive Train'!$F$39,IY201+IS$2)</f>
        <v>9.9733333333333345</v>
      </c>
      <c r="IZ202" s="43">
        <f>'Drive Train'!$F$35-IS202*'DEPRECATED - DT-Prelim Calcs'!$C$21*'Drive Train'!$F$39</f>
        <v>9.9733333333333345</v>
      </c>
      <c r="JA202" s="1">
        <f>IF(IX202&gt;='Drive Train'!$F$29,1,0)</f>
        <v>0</v>
      </c>
      <c r="JB202" s="43">
        <f t="shared" si="339"/>
        <v>48.148148148148138</v>
      </c>
      <c r="JC202" s="49">
        <f>JC201+'DEPRECATED - DT-Prelim Calcs'!$C$11</f>
        <v>792</v>
      </c>
      <c r="JD202" s="2">
        <f>JN202/'Drive Train'!$F$35</f>
        <v>0.78924731182795704</v>
      </c>
      <c r="JE202" s="36">
        <f>JL202*12*60/(PI() * 'Drive Train'!$F$15)/JD$2*JD202</f>
        <v>-162878.20510249972</v>
      </c>
      <c r="JF202" s="2">
        <f>('DEPRECATED - DT-Prelim Calcs'!$C$6*JD202-JE202)/('DEPRECATED - DT-Prelim Calcs'!$C$6*JD202)*'DEPRECATED - DT-Prelim Calcs'!$C$7*JD202</f>
        <v>123.43492129227309</v>
      </c>
      <c r="JG202" s="43">
        <f>JF202/'DEPRECATED - DT-Prelim Calcs'!$C$7*('DEPRECATED - DT-Prelim Calcs'!$C$8-'DEPRECATED - DT-Prelim Calcs'!$C$9)+'DEPRECATED - DT-Prelim Calcs'!$C$9</f>
        <v>6725.9397420417417</v>
      </c>
      <c r="JH202" s="43">
        <f t="shared" si="288"/>
        <v>46.666666666666657</v>
      </c>
      <c r="JI202" s="2">
        <f t="shared" si="340"/>
        <v>1.4462867232450001</v>
      </c>
      <c r="JJ202" s="43">
        <f>JI202*'DEPRECATED - DT-Prelim Calcs'!$C$21/JD$2/'DEPRECATED - DT-Prelim Calcs'!$C$19/'DEPRECATED - DT-Prelim Calcs'!$C$18*3.39*'DEPRECATED - DT-Prelim Calcs'!$C$20</f>
        <v>29.053734754561201</v>
      </c>
      <c r="JK202" s="36">
        <f t="shared" si="341"/>
        <v>0</v>
      </c>
      <c r="JL202" s="43">
        <f>JJ201*'DEPRECATED - DT-Prelim Calcs'!$C$11+JL201</f>
        <v>-600.31055669001842</v>
      </c>
      <c r="JM202" s="43">
        <f>JM201+0.5*JJ202*'DEPRECATED - DT-Prelim Calcs'!$C$11^2+JL202*'DEPRECATED - DT-Prelim Calcs'!$C$11</f>
        <v>-287234.12969126937</v>
      </c>
      <c r="JN202" s="43">
        <f>MIN('Drive Train'!$F$35-JH201*'DEPRECATED - DT-Prelim Calcs'!$C$21*'Drive Train'!$F$39,JN201+JH$2)</f>
        <v>9.7866666666666671</v>
      </c>
      <c r="JO202" s="43">
        <f>'Drive Train'!$F$35-JH202*'DEPRECATED - DT-Prelim Calcs'!$C$21*'Drive Train'!$F$39</f>
        <v>9.7866666666666671</v>
      </c>
      <c r="JP202" s="1">
        <f>IF(JM202&gt;='Drive Train'!$F$29,1,0)</f>
        <v>0</v>
      </c>
      <c r="JQ202" s="43">
        <f>MIN(JG202,'DEPRECATED - DT-Prelim Calcs'!$C$10)*'DEPRECATED - DT-Prelim Calcs'!$C$11*1000/60/60</f>
        <v>103.33333333333333</v>
      </c>
      <c r="JR202" s="49">
        <f>JR201+'DEPRECATED - DT-Prelim Calcs'!$C$11</f>
        <v>792</v>
      </c>
      <c r="JS202" s="2">
        <f>KC202/'Drive Train'!$F$35</f>
        <v>0.77419354838709686</v>
      </c>
      <c r="JT202" s="36">
        <f>KA202*12*60/(PI() * 'Drive Train'!$F$15)/JS$2*JS202</f>
        <v>-182435.45135645894</v>
      </c>
      <c r="JU202" s="2">
        <f>('DEPRECATED - DT-Prelim Calcs'!$C$6*JS202-JT202)/('DEPRECATED - DT-Prelim Calcs'!$C$6*JS202)*'DEPRECATED - DT-Prelim Calcs'!$C$7*JS202</f>
        <v>137.74104091776502</v>
      </c>
      <c r="JV202" s="43">
        <f>JU202/'DEPRECATED - DT-Prelim Calcs'!$C$7*('DEPRECATED - DT-Prelim Calcs'!$C$8-'DEPRECATED - DT-Prelim Calcs'!$C$9)+'DEPRECATED - DT-Prelim Calcs'!$C$9</f>
        <v>7505.3029753707806</v>
      </c>
      <c r="JW202" s="43">
        <f t="shared" si="289"/>
        <v>49.999999999999993</v>
      </c>
      <c r="JX202" s="2">
        <f t="shared" si="342"/>
        <v>1.4462867232450001</v>
      </c>
      <c r="JY202" s="43">
        <f>JX202*'DEPRECATED - DT-Prelim Calcs'!$C$21/JS$2/'DEPRECATED - DT-Prelim Calcs'!$C$19/'DEPRECATED - DT-Prelim Calcs'!$C$18*3.39*'DEPRECATED - DT-Prelim Calcs'!$C$20</f>
        <v>29.053734754561201</v>
      </c>
      <c r="JZ202" s="36">
        <f t="shared" si="343"/>
        <v>0</v>
      </c>
      <c r="KA202" s="43">
        <f>JY201*'DEPRECATED - DT-Prelim Calcs'!$C$11+KA201</f>
        <v>-685.46582121178528</v>
      </c>
      <c r="KB202" s="43">
        <f>KB201+0.5*JY202*'DEPRECATED - DT-Prelim Calcs'!$C$11^2+KA202*'DEPRECATED - DT-Prelim Calcs'!$C$11</f>
        <v>-332918.28250478418</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103.33333333333333</v>
      </c>
      <c r="KG202" s="49">
        <f>KG201+'DEPRECATED - DT-Prelim Calcs'!$C$11</f>
        <v>792</v>
      </c>
      <c r="KH202" s="2">
        <f>KR202/'Drive Train'!$F$35</f>
        <v>4.3543952034277762</v>
      </c>
      <c r="KI202" s="36">
        <f>KP202*12*60/(PI() * 'Drive Train'!$F$15)/KH$2*KH202</f>
        <v>-1798883.296724542</v>
      </c>
      <c r="KJ202" s="2">
        <f>('DEPRECATED - DT-Prelim Calcs'!$C$6*KH202-KI202)/('DEPRECATED - DT-Prelim Calcs'!$C$6*KH202)*'DEPRECATED - DT-Prelim Calcs'!$C$7*KH202</f>
        <v>1342.7987062373211</v>
      </c>
      <c r="KK202" s="43">
        <f>KJ202/'DEPRECATED - DT-Prelim Calcs'!$C$7*('DEPRECATED - DT-Prelim Calcs'!$C$8-'DEPRECATED - DT-Prelim Calcs'!$C$9)+'DEPRECATED - DT-Prelim Calcs'!$C$9</f>
        <v>73153.966832331658</v>
      </c>
      <c r="KL202" s="43">
        <f t="shared" si="290"/>
        <v>53.333333333333329</v>
      </c>
      <c r="KM202" s="2">
        <f t="shared" si="344"/>
        <v>1.4462867232450001</v>
      </c>
      <c r="KN202" s="43">
        <f>KM202*'DEPRECATED - DT-Prelim Calcs'!$C$21/KH$2/'DEPRECATED - DT-Prelim Calcs'!$C$19/'DEPRECATED - DT-Prelim Calcs'!$C$18*3.39*'DEPRECATED - DT-Prelim Calcs'!$C$20</f>
        <v>29.053734754561201</v>
      </c>
      <c r="KO202" s="36">
        <f t="shared" si="345"/>
        <v>0</v>
      </c>
      <c r="KP202" s="43">
        <f>KN201*'DEPRECATED - DT-Prelim Calcs'!$C$11+KP201</f>
        <v>-1201.7143950805589</v>
      </c>
      <c r="KQ202" s="43">
        <f>KQ201+0.5*KN202*'DEPRECATED - DT-Prelim Calcs'!$C$11^2+KP202*'DEPRECATED - DT-Prelim Calcs'!$C$11</f>
        <v>-329359.47035502724</v>
      </c>
      <c r="KR202" s="43">
        <f>MIN('Drive Train'!$F$35-KL201*'DEPRECATED - DT-Prelim Calcs'!$C$21*'Drive Train'!$F$39,KR201+KL$2)</f>
        <v>53.994500522504424</v>
      </c>
      <c r="KS202" s="43">
        <f>'Drive Train'!$F$35-KL202*'DEPRECATED - DT-Prelim Calcs'!$C$21*'Drive Train'!$F$39</f>
        <v>9.413333333333334</v>
      </c>
      <c r="KT202" s="1">
        <f>IF(KQ202&gt;='Drive Train'!$F$29,1,0)</f>
        <v>0</v>
      </c>
      <c r="KU202" s="43">
        <f>MIN(KK202,'DEPRECATED - DT-Prelim Calcs'!$C$10)*'DEPRECATED - DT-Prelim Calcs'!$C$11*1000/60/60</f>
        <v>103.33333333333333</v>
      </c>
      <c r="KV202" s="49">
        <f>KV201+'DEPRECATED - DT-Prelim Calcs'!$C$11</f>
        <v>792</v>
      </c>
      <c r="KW202" s="2">
        <f>LG202/'Drive Train'!$F$35</f>
        <v>4.2396543530517175</v>
      </c>
      <c r="KX202" s="36">
        <f>LE202*12*60/(PI() * 'Drive Train'!$F$15)/KW$2*KW202</f>
        <v>-1695108.3485407887</v>
      </c>
      <c r="KY202" s="2">
        <f>('DEPRECATED - DT-Prelim Calcs'!$C$6*KW202-KX202)/('DEPRECATED - DT-Prelim Calcs'!$C$6*KW202)*'DEPRECATED - DT-Prelim Calcs'!$C$7*KW202</f>
        <v>1265.9745987678973</v>
      </c>
      <c r="KZ202" s="43">
        <f>KY202/'DEPRECATED - DT-Prelim Calcs'!$C$7*('DEPRECATED - DT-Prelim Calcs'!$C$8-'DEPRECATED - DT-Prelim Calcs'!$C$9)+'DEPRECATED - DT-Prelim Calcs'!$C$9</f>
        <v>68968.772917952607</v>
      </c>
      <c r="LA202" s="43">
        <f t="shared" si="291"/>
        <v>56.666666666666664</v>
      </c>
      <c r="LB202" s="2">
        <f t="shared" si="346"/>
        <v>1.4462867232450001</v>
      </c>
      <c r="LC202" s="43">
        <f>LB202*'DEPRECATED - DT-Prelim Calcs'!$C$21/KW$2/'DEPRECATED - DT-Prelim Calcs'!$C$19/'DEPRECATED - DT-Prelim Calcs'!$C$18*3.39*'DEPRECATED - DT-Prelim Calcs'!$C$20</f>
        <v>29.053734754561201</v>
      </c>
      <c r="LD202" s="36">
        <f t="shared" si="347"/>
        <v>0</v>
      </c>
      <c r="LE202" s="43">
        <f>LC201*'DEPRECATED - DT-Prelim Calcs'!$C$11+LE201</f>
        <v>-1163.0359221298643</v>
      </c>
      <c r="LF202" s="43">
        <f>LF201+0.5*LC202*'DEPRECATED - DT-Prelim Calcs'!$C$11^2+LE202*'DEPRECATED - DT-Prelim Calcs'!$C$11</f>
        <v>-364575.39049143967</v>
      </c>
      <c r="LG202" s="43">
        <f>MIN('Drive Train'!$F$35-LA201*'DEPRECATED - DT-Prelim Calcs'!$C$21*'Drive Train'!$F$39,LG201+LA$2)</f>
        <v>52.571713977841299</v>
      </c>
      <c r="LH202" s="43">
        <f>'Drive Train'!$F$35-LA202*'DEPRECATED - DT-Prelim Calcs'!$C$21*'Drive Train'!$F$39</f>
        <v>9.2266666666666666</v>
      </c>
      <c r="LI202" s="1">
        <f>IF(LF202&gt;='Drive Train'!$F$29,1,0)</f>
        <v>0</v>
      </c>
      <c r="LJ202" s="43">
        <f>MIN(KZ202,'DEPRECATED - DT-Prelim Calcs'!$C$10)*'DEPRECATED - DT-Prelim Calcs'!$C$11*1000/60/60</f>
        <v>103.33333333333333</v>
      </c>
      <c r="LK202" s="49">
        <f>LK201+'DEPRECATED - DT-Prelim Calcs'!$C$11</f>
        <v>792</v>
      </c>
      <c r="LL202" s="2">
        <f>LV202/'Drive Train'!$F$35</f>
        <v>0.72903225806451621</v>
      </c>
      <c r="LM202" s="36">
        <f>LT202*12*60/(PI() * 'Drive Train'!$F$15)/LL$2*LL202</f>
        <v>-68247.0006935399</v>
      </c>
      <c r="LN202" s="2">
        <f>('DEPRECATED - DT-Prelim Calcs'!$C$6*LL202-LM202)/('DEPRECATED - DT-Prelim Calcs'!$C$6*LL202)*'DEPRECATED - DT-Prelim Calcs'!$C$7*LL202</f>
        <v>53.588194715511008</v>
      </c>
      <c r="LO202" s="43">
        <f>LN202/'DEPRECATED - DT-Prelim Calcs'!$C$7*('DEPRECATED - DT-Prelim Calcs'!$C$8-'DEPRECATED - DT-Prelim Calcs'!$C$9)+'DEPRECATED - DT-Prelim Calcs'!$C$9</f>
        <v>2920.8568762927634</v>
      </c>
      <c r="LP202" s="43">
        <f t="shared" si="292"/>
        <v>60</v>
      </c>
      <c r="LQ202" s="2">
        <f t="shared" si="348"/>
        <v>1.4462867232450001</v>
      </c>
      <c r="LR202" s="43">
        <f>LQ202*'DEPRECATED - DT-Prelim Calcs'!$C$21/LL$2/'DEPRECATED - DT-Prelim Calcs'!$C$19/'DEPRECATED - DT-Prelim Calcs'!$C$18*3.39*'DEPRECATED - DT-Prelim Calcs'!$C$20</f>
        <v>29.053734754561201</v>
      </c>
      <c r="LS202" s="36">
        <f t="shared" si="349"/>
        <v>0</v>
      </c>
      <c r="LT202" s="43">
        <f>LR201*'DEPRECATED - DT-Prelim Calcs'!$C$11+LT201</f>
        <v>-272.30959342261707</v>
      </c>
      <c r="LU202" s="43">
        <f>LU201+0.5*LR202*'DEPRECATED - DT-Prelim Calcs'!$C$11^2+LT202*'DEPRECATED - DT-Prelim Calcs'!$C$11</f>
        <v>-345939.2136672315</v>
      </c>
      <c r="LV202" s="43">
        <f>MIN('Drive Train'!$F$35-LP201*'DEPRECATED - DT-Prelim Calcs'!$C$21*'Drive Train'!$F$39,LV201+LP$2)</f>
        <v>9.0400000000000009</v>
      </c>
      <c r="LW202" s="43">
        <f>'Drive Train'!$F$35-LP202*'DEPRECATED - DT-Prelim Calcs'!$C$21*'Drive Train'!$F$39</f>
        <v>9.0400000000000009</v>
      </c>
      <c r="LX202" s="1">
        <f>IF(LU202&gt;='Drive Train'!$F$29,1,0)</f>
        <v>0</v>
      </c>
      <c r="LY202" s="43">
        <f>MIN(LO202,'DEPRECATED - DT-Prelim Calcs'!$C$10)*'DEPRECATED - DT-Prelim Calcs'!$C$11*1000/60/60</f>
        <v>103.33333333333333</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6"/>
        <v>0</v>
      </c>
      <c r="X203" s="2">
        <f>MAX(MIN(IF(AND(AI202=1,AG203&lt;0),-1,1)*(W203-$C$9)/($C$8-$C$9)*$C$7-$C$29*AE203/T$2 -  AI202*$C$29/2,X$2),MAX(X$4:X202)*-1)</f>
        <v>-0.27672021620693066</v>
      </c>
      <c r="Y203" s="43">
        <f t="shared" si="267"/>
        <v>0</v>
      </c>
      <c r="Z203" s="43">
        <f t="shared" si="268"/>
        <v>0</v>
      </c>
      <c r="AA203" s="43">
        <f t="shared" si="269"/>
        <v>0</v>
      </c>
      <c r="AB203" s="43" t="e">
        <f t="shared" si="270"/>
        <v>#N/A</v>
      </c>
      <c r="AC203" s="36">
        <f t="shared" si="293"/>
        <v>1</v>
      </c>
      <c r="AD203" s="1">
        <f t="shared" si="271"/>
        <v>1</v>
      </c>
      <c r="AE203" s="43">
        <f t="shared" si="272"/>
        <v>0</v>
      </c>
      <c r="AF203" s="43" t="e">
        <f t="shared" si="273"/>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889.49632897085212</v>
      </c>
      <c r="AK203" s="43">
        <f t="shared" si="265"/>
        <v>0</v>
      </c>
      <c r="AL203" s="49">
        <f>AL202+'DEPRECATED - DT-Prelim Calcs'!$C$11</f>
        <v>796</v>
      </c>
      <c r="AM203" s="2">
        <f>AW203/'Drive Train'!$F$35</f>
        <v>1.353845874339757</v>
      </c>
      <c r="AN203" s="36">
        <f>AU203*12*60/(PI() * 'Drive Train'!$F$15)/AM$2*AM203</f>
        <v>-8073.318604886058</v>
      </c>
      <c r="AO203" s="2">
        <f>('DEPRECATED - DT-Prelim Calcs'!$C$6*AM203-AN203)/('DEPRECATED - DT-Prelim Calcs'!$C$6*AM203)*'DEPRECATED - DT-Prelim Calcs'!$C$7*AM203</f>
        <v>12.28431211255246</v>
      </c>
      <c r="AP203" s="43">
        <f>AO203/'DEPRECATED - DT-Prelim Calcs'!$C$7*('DEPRECATED - DT-Prelim Calcs'!$C$8-'DEPRECATED - DT-Prelim Calcs'!$C$9)+'DEPRECATED - DT-Prelim Calcs'!$C$9</f>
        <v>670.71998822114142</v>
      </c>
      <c r="AQ203" s="43">
        <f t="shared" si="274"/>
        <v>93</v>
      </c>
      <c r="AR203" s="2">
        <f t="shared" si="294"/>
        <v>2.1454065072631296</v>
      </c>
      <c r="AS203" s="43">
        <f>AR203*'DEPRECATED - DT-Prelim Calcs'!$C$21/AM$2/'DEPRECATED - DT-Prelim Calcs'!$C$19/'DEPRECATED - DT-Prelim Calcs'!$C$18*3.39*'DEPRECATED - DT-Prelim Calcs'!$C$20</f>
        <v>21.549002214055982</v>
      </c>
      <c r="AT203" s="36">
        <f t="shared" si="295"/>
        <v>0</v>
      </c>
      <c r="AU203" s="43">
        <f>AS202*'DEPRECATED - DT-Prelim Calcs'!$C$11+AU202</f>
        <v>-34.692770151672264</v>
      </c>
      <c r="AV203" s="43">
        <f>AV202+0.5*AS203*'DEPRECATED - DT-Prelim Calcs'!$C$11^2+AU203*'DEPRECATED - DT-Prelim Calcs'!$C$11</f>
        <v>11808.343257533747</v>
      </c>
      <c r="AW203" s="43">
        <f>MIN('Drive Train'!$F$35-AQ202*'DEPRECATED - DT-Prelim Calcs'!$C$21*'Drive Train'!$F$39,AW202+AQ$2)</f>
        <v>16.787688841812987</v>
      </c>
      <c r="AX203" s="43">
        <f>'Drive Train'!$F$35-AQ203*'DEPRECATED - DT-Prelim Calcs'!$C$21*'Drive Train'!$F$39</f>
        <v>7.1920000000000002</v>
      </c>
      <c r="AY203" s="1">
        <f>IF(AV203&gt;='Drive Train'!$F$29,1,0)</f>
        <v>1</v>
      </c>
      <c r="AZ203" s="43">
        <f t="shared" si="296"/>
        <v>103.33333333333333</v>
      </c>
      <c r="BA203" s="49">
        <f>BA202+'DEPRECATED - DT-Prelim Calcs'!$C$11</f>
        <v>796</v>
      </c>
      <c r="BB203" s="2">
        <f>BL203/'Drive Train'!$F$35</f>
        <v>0.57999999999999996</v>
      </c>
      <c r="BC203" s="36">
        <f>BJ203*12*60/(PI() * 'Drive Train'!$F$15)/BB$2*BB203</f>
        <v>4146.4933653225144</v>
      </c>
      <c r="BD203" s="2">
        <f>('DEPRECATED - DT-Prelim Calcs'!$C$6*BB203-BC203)/('DEPRECATED - DT-Prelim Calcs'!$C$6*BB203)*'DEPRECATED - DT-Prelim Calcs'!$C$7*BB203</f>
        <v>-0.32792756792517147</v>
      </c>
      <c r="BE203" s="43">
        <f>BD203/'DEPRECATED - DT-Prelim Calcs'!$C$7*('DEPRECATED - DT-Prelim Calcs'!$C$8-'DEPRECATED - DT-Prelim Calcs'!$C$9)+'DEPRECATED - DT-Prelim Calcs'!$C$9</f>
        <v>-16.364710789953371</v>
      </c>
      <c r="BF203" s="43">
        <f t="shared" si="275"/>
        <v>-16.364710789953371</v>
      </c>
      <c r="BG203" s="2">
        <f t="shared" si="297"/>
        <v>-0.88637961084422767</v>
      </c>
      <c r="BH203" s="43">
        <f>BG203*'DEPRECATED - DT-Prelim Calcs'!$C$21/BB$2/'DEPRECATED - DT-Prelim Calcs'!$C$19/'DEPRECATED - DT-Prelim Calcs'!$C$18*3.39*'DEPRECATED - DT-Prelim Calcs'!$C$20</f>
        <v>-12.859917208378988</v>
      </c>
      <c r="BI203" s="36">
        <f t="shared" si="298"/>
        <v>1</v>
      </c>
      <c r="BJ203" s="43">
        <f>BH202*'DEPRECATED - DT-Prelim Calcs'!$C$11+BJ202</f>
        <v>28.794414444420937</v>
      </c>
      <c r="BK203" s="43">
        <f>BK202+0.5*BH203*'DEPRECATED - DT-Prelim Calcs'!$C$11^2+BJ203*'DEPRECATED - DT-Prelim Calcs'!$C$11</f>
        <v>-98861.596989312238</v>
      </c>
      <c r="BL203" s="43">
        <f>MIN('Drive Train'!$F$35-BF202*'DEPRECATED - DT-Prelim Calcs'!$C$21*'Drive Train'!$F$39,BL202+BF$2)</f>
        <v>7.1920000000000002</v>
      </c>
      <c r="BM203" s="43">
        <f>'Drive Train'!$F$35-BF203*'DEPRECATED - DT-Prelim Calcs'!$C$21*'Drive Train'!$F$39</f>
        <v>13.31642380423739</v>
      </c>
      <c r="BN203" s="1">
        <f>IF(BK203&gt;='Drive Train'!$F$29,1,0)</f>
        <v>0</v>
      </c>
      <c r="BO203" s="43">
        <f t="shared" si="299"/>
        <v>-18.183011988837077</v>
      </c>
      <c r="BP203" s="49">
        <f>BP202+'DEPRECATED - DT-Prelim Calcs'!$C$11</f>
        <v>796</v>
      </c>
      <c r="BQ203" s="2">
        <f>CA203/'Drive Train'!$F$35</f>
        <v>0.57999999999999996</v>
      </c>
      <c r="BR203" s="36">
        <f>BY203*12*60/(PI() * 'Drive Train'!$F$15)/BQ$2*BQ203</f>
        <v>17325.835691364566</v>
      </c>
      <c r="BS203" s="2">
        <f>('DEPRECATED - DT-Prelim Calcs'!$C$6*BQ203-BR203)/('DEPRECATED - DT-Prelim Calcs'!$C$6*BQ203)*'DEPRECATED - DT-Prelim Calcs'!$C$7*BQ203</f>
        <v>-10.016190186912198</v>
      </c>
      <c r="BT203" s="43">
        <f>BS203/'DEPRECATED - DT-Prelim Calcs'!$C$7*('DEPRECATED - DT-Prelim Calcs'!$C$8-'DEPRECATED - DT-Prelim Calcs'!$C$9)+'DEPRECATED - DT-Prelim Calcs'!$C$9</f>
        <v>-544.15812212282867</v>
      </c>
      <c r="BU203" s="43">
        <f t="shared" si="276"/>
        <v>-544.15812212282867</v>
      </c>
      <c r="BV203" s="2">
        <f t="shared" si="300"/>
        <v>-12.349643417065836</v>
      </c>
      <c r="BW203" s="43">
        <f>BV203*'DEPRECATED - DT-Prelim Calcs'!$C$21/BQ$2/'DEPRECATED - DT-Prelim Calcs'!$C$19/'DEPRECATED - DT-Prelim Calcs'!$C$18*3.39*'DEPRECATED - DT-Prelim Calcs'!$C$20</f>
        <v>-234.3032982542849</v>
      </c>
      <c r="BX203" s="36">
        <f t="shared" si="301"/>
        <v>1</v>
      </c>
      <c r="BY203" s="43">
        <f>BW202*'DEPRECATED - DT-Prelim Calcs'!$C$11+BY202</f>
        <v>92.005946797320433</v>
      </c>
      <c r="BZ203" s="43">
        <f>BZ202+0.5*BW203*'DEPRECATED - DT-Prelim Calcs'!$C$11^2+BY203*'DEPRECATED - DT-Prelim Calcs'!$C$11</f>
        <v>-254900.32071668113</v>
      </c>
      <c r="CA203" s="43">
        <f>MIN('Drive Train'!$F$35-BU202*'DEPRECATED - DT-Prelim Calcs'!$C$21*'Drive Train'!$F$39,CA202+BU$2)</f>
        <v>7.1920000000000002</v>
      </c>
      <c r="CB203" s="43">
        <f>'Drive Train'!$F$35-BU203*'DEPRECATED - DT-Prelim Calcs'!$C$21*'Drive Train'!$F$39</f>
        <v>42.872854838878403</v>
      </c>
      <c r="CC203" s="1">
        <f>IF(BZ203&gt;='Drive Train'!$F$29,1,0)</f>
        <v>0</v>
      </c>
      <c r="CD203" s="43">
        <f t="shared" si="302"/>
        <v>-604.62013569203179</v>
      </c>
      <c r="CE203" s="49">
        <f>CE202+'DEPRECATED - DT-Prelim Calcs'!$C$11</f>
        <v>796</v>
      </c>
      <c r="CF203" s="2">
        <f>CP203/'Drive Train'!$F$35</f>
        <v>0.60095368015394079</v>
      </c>
      <c r="CG203" s="36">
        <f>CN203*12*60/(PI() * 'Drive Train'!$F$15)/CF$2*CF203</f>
        <v>29597.448391865375</v>
      </c>
      <c r="CH203" s="2">
        <f>('DEPRECATED - DT-Prelim Calcs'!$C$6*CF203-CG203)/('DEPRECATED - DT-Prelim Calcs'!$C$6*CF203)*'DEPRECATED - DT-Prelim Calcs'!$C$7*CF203</f>
        <v>-18.938899177044885</v>
      </c>
      <c r="CI203" s="43">
        <f>CH203/'DEPRECATED - DT-Prelim Calcs'!$C$7*('DEPRECATED - DT-Prelim Calcs'!$C$8-'DEPRECATED - DT-Prelim Calcs'!$C$9)+'DEPRECATED - DT-Prelim Calcs'!$C$9</f>
        <v>-1030.24599994349</v>
      </c>
      <c r="CJ203" s="43">
        <f t="shared" si="277"/>
        <v>-1030.24599994349</v>
      </c>
      <c r="CK203" s="2">
        <f t="shared" si="303"/>
        <v>-22.786111681520726</v>
      </c>
      <c r="CL203" s="43">
        <f>CK203*'DEPRECATED - DT-Prelim Calcs'!$C$21/CF$2/'DEPRECATED - DT-Prelim Calcs'!$C$19/'DEPRECATED - DT-Prelim Calcs'!$C$18*3.39*'DEPRECATED - DT-Prelim Calcs'!$C$20</f>
        <v>-534.02867722077542</v>
      </c>
      <c r="CM203" s="36">
        <f t="shared" si="304"/>
        <v>1</v>
      </c>
      <c r="CN203" s="43">
        <f>CL202*'DEPRECATED - DT-Prelim Calcs'!$C$11+CN202</f>
        <v>122.79836953605047</v>
      </c>
      <c r="CO203" s="43">
        <f>CO202+0.5*CL203*'DEPRECATED - DT-Prelim Calcs'!$C$11^2+CN203*'DEPRECATED - DT-Prelim Calcs'!$C$11</f>
        <v>-475107.84581933357</v>
      </c>
      <c r="CP203" s="43">
        <f>MIN('Drive Train'!$F$35-CJ202*'DEPRECATED - DT-Prelim Calcs'!$C$21*'Drive Train'!$F$39,CP202+CJ$2)</f>
        <v>7.4518256339088662</v>
      </c>
      <c r="CQ203" s="43">
        <f>'Drive Train'!$F$35-CJ203*'DEPRECATED - DT-Prelim Calcs'!$C$21*'Drive Train'!$F$39</f>
        <v>70.093775996835447</v>
      </c>
      <c r="CR203" s="1">
        <f>IF(CO203&gt;='Drive Train'!$F$29,1,0)</f>
        <v>0</v>
      </c>
      <c r="CS203" s="43">
        <f t="shared" si="305"/>
        <v>-1144.7177777149889</v>
      </c>
      <c r="CT203" s="49">
        <f>CT202+'DEPRECATED - DT-Prelim Calcs'!$C$11</f>
        <v>796</v>
      </c>
      <c r="CU203" s="2">
        <f>DE203/'Drive Train'!$F$35</f>
        <v>0.57999999999999996</v>
      </c>
      <c r="CV203" s="36">
        <f>DC203*12*60/(PI() * 'Drive Train'!$F$15)/CU$2*CU203</f>
        <v>-193274.77078294684</v>
      </c>
      <c r="CW203" s="2">
        <f>('DEPRECATED - DT-Prelim Calcs'!$C$6*CU203-CV203)/('DEPRECATED - DT-Prelim Calcs'!$C$6*CU203)*'DEPRECATED - DT-Prelim Calcs'!$C$7*CU203</f>
        <v>144.79836222131988</v>
      </c>
      <c r="CX203" s="43">
        <f>CW203/'DEPRECATED - DT-Prelim Calcs'!$C$7*('DEPRECATED - DT-Prelim Calcs'!$C$8-'DEPRECATED - DT-Prelim Calcs'!$C$9)+'DEPRECATED - DT-Prelim Calcs'!$C$9</f>
        <v>7889.7689866838437</v>
      </c>
      <c r="CY203" s="43">
        <f t="shared" si="278"/>
        <v>93</v>
      </c>
      <c r="CZ203" s="2">
        <f t="shared" si="306"/>
        <v>1.0413264407364002</v>
      </c>
      <c r="DA203" s="43">
        <f>CZ203*'DEPRECATED - DT-Prelim Calcs'!$C$21/CU$2/'DEPRECATED - DT-Prelim Calcs'!$C$19/'DEPRECATED - DT-Prelim Calcs'!$C$18*3.39*'DEPRECATED - DT-Prelim Calcs'!$C$20</f>
        <v>29.053734754561201</v>
      </c>
      <c r="DB203" s="36">
        <f t="shared" si="307"/>
        <v>0</v>
      </c>
      <c r="DC203" s="43">
        <f>DA202*'DEPRECATED - DT-Prelim Calcs'!$C$11+DC202</f>
        <v>-697.92022990339899</v>
      </c>
      <c r="DD203" s="43">
        <f>DD202+0.5*DA203*'DEPRECATED - DT-Prelim Calcs'!$C$11^2+DC203*'DEPRECATED - DT-Prelim Calcs'!$C$11</f>
        <v>-821051.50883869454</v>
      </c>
      <c r="DE203" s="43">
        <f>MIN('Drive Train'!$F$35-CY202*'DEPRECATED - DT-Prelim Calcs'!$C$21*'Drive Train'!$F$39,DE202+CY$2)</f>
        <v>7.1920000000000002</v>
      </c>
      <c r="DF203" s="43">
        <f>'Drive Train'!$F$35-CY203*'DEPRECATED - DT-Prelim Calcs'!$C$21*'Drive Train'!$F$39</f>
        <v>7.1920000000000002</v>
      </c>
      <c r="DG203" s="1">
        <f>IF(DD203&gt;='Drive Train'!$F$29,1,0)</f>
        <v>0</v>
      </c>
      <c r="DH203" s="43">
        <f t="shared" si="308"/>
        <v>103.33333333333333</v>
      </c>
      <c r="DI203" s="49">
        <f>DI202+'DEPRECATED - DT-Prelim Calcs'!$C$11</f>
        <v>796</v>
      </c>
      <c r="DJ203" s="2">
        <f>DT203/'Drive Train'!$F$35</f>
        <v>0.57999999999999996</v>
      </c>
      <c r="DK203" s="36">
        <f>DR203*12*60/(PI() * 'Drive Train'!$F$15)/DJ$2*DJ203</f>
        <v>-7408.5899831621145</v>
      </c>
      <c r="DL203" s="2">
        <f>('DEPRECATED - DT-Prelim Calcs'!$C$6*DJ203-DK203)/('DEPRECATED - DT-Prelim Calcs'!$C$6*DJ203)*'DEPRECATED - DT-Prelim Calcs'!$C$7*DJ203</f>
        <v>8.1663264923245027</v>
      </c>
      <c r="DM203" s="43">
        <f>DL203/'DEPRECATED - DT-Prelim Calcs'!$C$7*('DEPRECATED - DT-Prelim Calcs'!$C$8-'DEPRECATED - DT-Prelim Calcs'!$C$9)+'DEPRECATED - DT-Prelim Calcs'!$C$9</f>
        <v>446.3819656266333</v>
      </c>
      <c r="DN203" s="43">
        <f t="shared" si="279"/>
        <v>93</v>
      </c>
      <c r="DO203" s="2">
        <f t="shared" si="309"/>
        <v>0.89769520753137932</v>
      </c>
      <c r="DP203" s="43">
        <f>DO203*'DEPRECATED - DT-Prelim Calcs'!$C$21/DJ$2/'DEPRECATED - DT-Prelim Calcs'!$C$19/'DEPRECATED - DT-Prelim Calcs'!$C$18*3.39*'DEPRECATED - DT-Prelim Calcs'!$C$20</f>
        <v>29.053734754561201</v>
      </c>
      <c r="DQ203" s="36">
        <f t="shared" si="310"/>
        <v>0</v>
      </c>
      <c r="DR203" s="43">
        <f>DP202*'DEPRECATED - DT-Prelim Calcs'!$C$11+DR202</f>
        <v>-23.062595981530947</v>
      </c>
      <c r="DS203" s="43">
        <f>DS202+0.5*DP203*'DEPRECATED - DT-Prelim Calcs'!$C$11^2+DR203*'DEPRECATED - DT-Prelim Calcs'!$C$11</f>
        <v>-1247205.9053881317</v>
      </c>
      <c r="DT203" s="43">
        <f>MIN('Drive Train'!$F$35-DN202*'DEPRECATED - DT-Prelim Calcs'!$C$21*'Drive Train'!$F$39,DT202+DN$2)</f>
        <v>7.1920000000000002</v>
      </c>
      <c r="DU203" s="43">
        <f>'Drive Train'!$F$35-DN203*'DEPRECATED - DT-Prelim Calcs'!$C$21*'Drive Train'!$F$39</f>
        <v>7.1920000000000002</v>
      </c>
      <c r="DV203" s="1">
        <f>IF(DS203&gt;='Drive Train'!$F$29,1,0)</f>
        <v>0</v>
      </c>
      <c r="DW203" s="43">
        <f t="shared" si="311"/>
        <v>103.33333333333333</v>
      </c>
      <c r="DX203" s="49">
        <f>DX202+'DEPRECATED - DT-Prelim Calcs'!$C$11</f>
        <v>796</v>
      </c>
      <c r="DY203" s="2">
        <f>EI203/'Drive Train'!$F$35</f>
        <v>0.57999999999999996</v>
      </c>
      <c r="DZ203" s="36">
        <f>EG203*12*60/(PI() * 'Drive Train'!$F$15)/DY$2*DY203</f>
        <v>-210246.66990353231</v>
      </c>
      <c r="EA203" s="2">
        <f>('DEPRECATED - DT-Prelim Calcs'!$C$6*DY203-DZ203)/('DEPRECATED - DT-Prelim Calcs'!$C$6*DY203)*'DEPRECATED - DT-Prelim Calcs'!$C$7*DY203</f>
        <v>157.27457019554333</v>
      </c>
      <c r="EB203" s="43">
        <f>EA203/'DEPRECATED - DT-Prelim Calcs'!$C$7*('DEPRECATED - DT-Prelim Calcs'!$C$8-'DEPRECATED - DT-Prelim Calcs'!$C$9)+'DEPRECATED - DT-Prelim Calcs'!$C$9</f>
        <v>8569.4430031900465</v>
      </c>
      <c r="EC203" s="43">
        <f t="shared" si="280"/>
        <v>93</v>
      </c>
      <c r="ED203" s="2">
        <f t="shared" si="312"/>
        <v>0.78888366722454539</v>
      </c>
      <c r="EE203" s="43">
        <f>ED203*'DEPRECATED - DT-Prelim Calcs'!$C$21/DY$2/'DEPRECATED - DT-Prelim Calcs'!$C$19/'DEPRECATED - DT-Prelim Calcs'!$C$18*3.39*'DEPRECATED - DT-Prelim Calcs'!$C$20</f>
        <v>29.053734754561201</v>
      </c>
      <c r="EF203" s="36">
        <f t="shared" si="313"/>
        <v>0</v>
      </c>
      <c r="EG203" s="43">
        <f>EE202*'DEPRECATED - DT-Prelim Calcs'!$C$11+EG202</f>
        <v>-575.15621178217998</v>
      </c>
      <c r="EH203" s="43">
        <f>EH202+0.5*EE203*'DEPRECATED - DT-Prelim Calcs'!$C$11^2+EG203*'DEPRECATED - DT-Prelim Calcs'!$C$11</f>
        <v>-1346563.6073892107</v>
      </c>
      <c r="EI203" s="43">
        <f>MIN('Drive Train'!$F$35-EC202*'DEPRECATED - DT-Prelim Calcs'!$C$21*'Drive Train'!$F$39,EI202+EC$2)</f>
        <v>7.1920000000000002</v>
      </c>
      <c r="EJ203" s="43">
        <f>'Drive Train'!$F$35-EC203*'DEPRECATED - DT-Prelim Calcs'!$C$21*'Drive Train'!$F$39</f>
        <v>7.1920000000000002</v>
      </c>
      <c r="EK203" s="1">
        <f>IF(EH203&gt;='Drive Train'!$F$29,1,0)</f>
        <v>0</v>
      </c>
      <c r="EL203" s="43">
        <f t="shared" si="314"/>
        <v>103.33333333333333</v>
      </c>
      <c r="EM203" s="49">
        <f>EM202+'DEPRECATED - DT-Prelim Calcs'!$C$11</f>
        <v>796</v>
      </c>
      <c r="EN203" s="2">
        <f>EX203/'Drive Train'!$F$35</f>
        <v>2.3069995185385399</v>
      </c>
      <c r="EO203" s="36">
        <f>EV203*12*60/(PI() * 'Drive Train'!$F$15)/EN$2*EN203</f>
        <v>-1791903.7558134077</v>
      </c>
      <c r="EP203" s="2">
        <f>('DEPRECATED - DT-Prelim Calcs'!$C$6*EN203-EO203)/('DEPRECATED - DT-Prelim Calcs'!$C$6*EN203)*'DEPRECATED - DT-Prelim Calcs'!$C$7*EN203</f>
        <v>1328.0656921251564</v>
      </c>
      <c r="EQ203" s="43">
        <f>EP203/'DEPRECATED - DT-Prelim Calcs'!$C$7*('DEPRECATED - DT-Prelim Calcs'!$C$8-'DEPRECATED - DT-Prelim Calcs'!$C$9)+'DEPRECATED - DT-Prelim Calcs'!$C$9</f>
        <v>72351.347406818211</v>
      </c>
      <c r="ER203" s="43">
        <f t="shared" si="281"/>
        <v>93</v>
      </c>
      <c r="ES203" s="2">
        <f t="shared" si="315"/>
        <v>0.7035989464435134</v>
      </c>
      <c r="ET203" s="43">
        <f>ES203*'DEPRECATED - DT-Prelim Calcs'!$C$21/EN$2/'DEPRECATED - DT-Prelim Calcs'!$C$19/'DEPRECATED - DT-Prelim Calcs'!$C$18*3.39*'DEPRECATED - DT-Prelim Calcs'!$C$20</f>
        <v>29.053734754561201</v>
      </c>
      <c r="EU203" s="36">
        <f t="shared" si="316"/>
        <v>0</v>
      </c>
      <c r="EV203" s="43">
        <f>ET202*'DEPRECATED - DT-Prelim Calcs'!$C$11+EV202</f>
        <v>-1099.1679944006999</v>
      </c>
      <c r="EW203" s="43">
        <f>EW202+0.5*ET203*'DEPRECATED - DT-Prelim Calcs'!$C$11^2+EV203*'DEPRECATED - DT-Prelim Calcs'!$C$11</f>
        <v>-2190601.1196115911</v>
      </c>
      <c r="EX203" s="43">
        <f>MIN('Drive Train'!$F$35-ER202*'DEPRECATED - DT-Prelim Calcs'!$C$21*'Drive Train'!$F$39,EX202+ER$2)</f>
        <v>28.606794029877896</v>
      </c>
      <c r="EY203" s="43">
        <f>'Drive Train'!$F$35-ER203*'DEPRECATED - DT-Prelim Calcs'!$C$21*'Drive Train'!$F$39</f>
        <v>7.1920000000000002</v>
      </c>
      <c r="EZ203" s="1">
        <f>IF(EW203&gt;='Drive Train'!$F$29,1,0)</f>
        <v>0</v>
      </c>
      <c r="FA203" s="43">
        <f t="shared" si="317"/>
        <v>103.33333333333333</v>
      </c>
      <c r="FB203" s="49">
        <f>FB202+'DEPRECATED - DT-Prelim Calcs'!$C$11</f>
        <v>796</v>
      </c>
      <c r="FC203" s="2">
        <f>FM203/'Drive Train'!$F$35</f>
        <v>0.57999999999999996</v>
      </c>
      <c r="FD203" s="36">
        <f>FK203*12*60/(PI() * 'Drive Train'!$F$15)/FC$2*FC203</f>
        <v>-283358.03604924562</v>
      </c>
      <c r="FE203" s="2">
        <f>('DEPRECATED - DT-Prelim Calcs'!$C$6*FC203-FD203)/('DEPRECATED - DT-Prelim Calcs'!$C$6*FC203)*'DEPRECATED - DT-Prelim Calcs'!$C$7*FC203</f>
        <v>211.01944593588752</v>
      </c>
      <c r="FF203" s="43">
        <f>FE203/'DEPRECATED - DT-Prelim Calcs'!$C$7*('DEPRECATED - DT-Prelim Calcs'!$C$8-'DEPRECATED - DT-Prelim Calcs'!$C$9)+'DEPRECATED - DT-Prelim Calcs'!$C$9</f>
        <v>11497.33548755208</v>
      </c>
      <c r="FG203" s="43">
        <f t="shared" si="282"/>
        <v>93</v>
      </c>
      <c r="FH203" s="2">
        <f t="shared" si="318"/>
        <v>0.63495514679048781</v>
      </c>
      <c r="FI203" s="43">
        <f>FH203*'DEPRECATED - DT-Prelim Calcs'!$C$21/FC$2/'DEPRECATED - DT-Prelim Calcs'!$C$19/'DEPRECATED - DT-Prelim Calcs'!$C$18*3.39*'DEPRECATED - DT-Prelim Calcs'!$C$20</f>
        <v>29.053734754561205</v>
      </c>
      <c r="FJ203" s="36">
        <f t="shared" si="319"/>
        <v>0</v>
      </c>
      <c r="FK203" s="43">
        <f>FI202*'DEPRECATED - DT-Prelim Calcs'!$C$11+FK202</f>
        <v>-623.91051611153762</v>
      </c>
      <c r="FL203" s="43">
        <f>FL202+0.5*FI203*'DEPRECATED - DT-Prelim Calcs'!$C$11^2+FK203*'DEPRECATED - DT-Prelim Calcs'!$C$11</f>
        <v>-2756240.47671864</v>
      </c>
      <c r="FM203" s="43">
        <f>MIN('Drive Train'!$F$35-FG202*'DEPRECATED - DT-Prelim Calcs'!$C$21*'Drive Train'!$F$39,FM202+FG$2)</f>
        <v>7.1920000000000002</v>
      </c>
      <c r="FN203" s="43">
        <f>'Drive Train'!$F$35-FG203*'DEPRECATED - DT-Prelim Calcs'!$C$21*'Drive Train'!$F$39</f>
        <v>7.1920000000000002</v>
      </c>
      <c r="FO203" s="1">
        <f>IF(FL203&gt;='Drive Train'!$F$29,1,0)</f>
        <v>0</v>
      </c>
      <c r="FP203" s="43">
        <f t="shared" si="320"/>
        <v>103.33333333333333</v>
      </c>
      <c r="FQ203" s="49">
        <f>FQ202+'DEPRECATED - DT-Prelim Calcs'!$C$11</f>
        <v>796</v>
      </c>
      <c r="FR203" s="2">
        <f>GB203/'Drive Train'!$F$35</f>
        <v>0.57999999999999996</v>
      </c>
      <c r="FS203" s="36">
        <f>FZ203*12*60/(PI() * 'Drive Train'!$F$15)/FR$2*FR203</f>
        <v>-4022773.03468436</v>
      </c>
      <c r="FT203" s="2">
        <f>('DEPRECATED - DT-Prelim Calcs'!$C$6*FR203-FS203)/('DEPRECATED - DT-Prelim Calcs'!$C$6*FR203)*'DEPRECATED - DT-Prelim Calcs'!$C$7*FR203</f>
        <v>2959.8997505751804</v>
      </c>
      <c r="FU203" s="43">
        <f>FT203/'DEPRECATED - DT-Prelim Calcs'!$C$7*('DEPRECATED - DT-Prelim Calcs'!$C$8-'DEPRECATED - DT-Prelim Calcs'!$C$9)+'DEPRECATED - DT-Prelim Calcs'!$C$9</f>
        <v>161249.76999402102</v>
      </c>
      <c r="FV203" s="43">
        <f t="shared" si="283"/>
        <v>93</v>
      </c>
      <c r="FW203" s="2">
        <f t="shared" si="321"/>
        <v>0.57851468929799987</v>
      </c>
      <c r="FX203" s="43">
        <f>FW203*'DEPRECATED - DT-Prelim Calcs'!$C$21/FR$2/'DEPRECATED - DT-Prelim Calcs'!$C$19/'DEPRECATED - DT-Prelim Calcs'!$C$18*3.39*'DEPRECATED - DT-Prelim Calcs'!$C$20</f>
        <v>29.053734754561201</v>
      </c>
      <c r="FY203" s="36">
        <f t="shared" si="322"/>
        <v>0</v>
      </c>
      <c r="FZ203" s="43">
        <f>FX202*'DEPRECATED - DT-Prelim Calcs'!$C$11+FZ202</f>
        <v>-8070.1878753662204</v>
      </c>
      <c r="GA203" s="43">
        <f>GA202+0.5*FX203*'DEPRECATED - DT-Prelim Calcs'!$C$11^2+FZ203*'DEPRECATED - DT-Prelim Calcs'!$C$11</f>
        <v>-3169426.1030530455</v>
      </c>
      <c r="GB203" s="43">
        <f>MIN('Drive Train'!$F$35-FV202*'DEPRECATED - DT-Prelim Calcs'!$C$21*'Drive Train'!$F$39,GB202+FV$2)</f>
        <v>7.1920000000000002</v>
      </c>
      <c r="GC203" s="43">
        <f>'Drive Train'!$F$35-FV203*'DEPRECATED - DT-Prelim Calcs'!$C$21*'Drive Train'!$F$39</f>
        <v>7.1920000000000002</v>
      </c>
      <c r="GD203" s="1">
        <f>IF(GA203&gt;='Drive Train'!$F$29,1,0)</f>
        <v>0</v>
      </c>
      <c r="GE203" s="43">
        <f t="shared" si="323"/>
        <v>103.33333333333333</v>
      </c>
      <c r="GF203" s="49">
        <f>GF202+'DEPRECATED - DT-Prelim Calcs'!$C$11</f>
        <v>796</v>
      </c>
      <c r="GG203" s="2">
        <f>GQ203/'Drive Train'!$F$35</f>
        <v>0.86451612903225805</v>
      </c>
      <c r="GH203" s="36">
        <f>GO203*12*60/(PI() * 'Drive Train'!$F$15)/GG$2*GG203</f>
        <v>-227847.22877323139</v>
      </c>
      <c r="GI203" s="2">
        <f>('DEPRECATED - DT-Prelim Calcs'!$C$6*GG203-GH203)/('DEPRECATED - DT-Prelim Calcs'!$C$6*GG203)*'DEPRECATED - DT-Prelim Calcs'!$C$7*GG203</f>
        <v>171.54729270573421</v>
      </c>
      <c r="GJ203" s="43">
        <f>GI203/'DEPRECATED - DT-Prelim Calcs'!$C$7*('DEPRECATED - DT-Prelim Calcs'!$C$8-'DEPRECATED - DT-Prelim Calcs'!$C$9)+'DEPRECATED - DT-Prelim Calcs'!$C$9</f>
        <v>9346.986841431788</v>
      </c>
      <c r="GK203" s="43">
        <f t="shared" si="324"/>
        <v>29.999999999999982</v>
      </c>
      <c r="GL203" s="2">
        <f t="shared" si="325"/>
        <v>1.4462867232450001</v>
      </c>
      <c r="GM203" s="43">
        <f>GL203*'DEPRECATED - DT-Prelim Calcs'!$C$21/GG$2/'DEPRECATED - DT-Prelim Calcs'!$C$19/'DEPRECATED - DT-Prelim Calcs'!$C$18*3.39*'DEPRECATED - DT-Prelim Calcs'!$C$20</f>
        <v>29.053734754561201</v>
      </c>
      <c r="GN203" s="36">
        <f t="shared" si="326"/>
        <v>0</v>
      </c>
      <c r="GO203" s="43">
        <f>GM202*'DEPRECATED - DT-Prelim Calcs'!$C$11+GO202</f>
        <v>-766.64934292765611</v>
      </c>
      <c r="GP203" s="43">
        <f>GP202+0.5*GM203*'DEPRECATED - DT-Prelim Calcs'!$C$11^2+GO203*'DEPRECATED - DT-Prelim Calcs'!$C$11</f>
        <v>-274103.08681469521</v>
      </c>
      <c r="GQ203" s="43">
        <f>MIN('Drive Train'!$F$35-GK202*'DEPRECATED - DT-Prelim Calcs'!$C$21*'Drive Train'!$F$39,GQ202+GK$2)</f>
        <v>10.72</v>
      </c>
      <c r="GR203" s="43">
        <f>'Drive Train'!$F$35-GK203*'DEPRECATED - DT-Prelim Calcs'!$C$21*'Drive Train'!$F$39</f>
        <v>10.72</v>
      </c>
      <c r="GS203" s="1">
        <f>IF(GP203&gt;='Drive Train'!$F$29,1,0)</f>
        <v>0</v>
      </c>
      <c r="GT203" s="43">
        <f t="shared" si="327"/>
        <v>33.333333333333314</v>
      </c>
      <c r="GU203" s="49">
        <f>GU202+'DEPRECATED - DT-Prelim Calcs'!$C$11</f>
        <v>796</v>
      </c>
      <c r="GV203" s="2">
        <f>HF203/'Drive Train'!$F$35</f>
        <v>0.84946236559139798</v>
      </c>
      <c r="GW203" s="36">
        <f>HD203*12*60/(PI() * 'Drive Train'!$F$15)/GV$2*GV203</f>
        <v>-136887.62427561943</v>
      </c>
      <c r="GX203" s="2">
        <f>('DEPRECATED - DT-Prelim Calcs'!$C$6*GV203-GW203)/('DEPRECATED - DT-Prelim Calcs'!$C$6*GV203)*'DEPRECATED - DT-Prelim Calcs'!$C$7*GV203</f>
        <v>104.61140135554139</v>
      </c>
      <c r="GY203" s="43">
        <f>GX203/'DEPRECATED - DT-Prelim Calcs'!$C$7*('DEPRECATED - DT-Prelim Calcs'!$C$8-'DEPRECATED - DT-Prelim Calcs'!$C$9)+'DEPRECATED - DT-Prelim Calcs'!$C$9</f>
        <v>5700.4793275780003</v>
      </c>
      <c r="GZ203" s="43">
        <f t="shared" si="284"/>
        <v>33.333333333333314</v>
      </c>
      <c r="HA203" s="2">
        <f t="shared" si="328"/>
        <v>1.4462867232450001</v>
      </c>
      <c r="HB203" s="43">
        <f>HA203*'DEPRECATED - DT-Prelim Calcs'!$C$21/GV$2/'DEPRECATED - DT-Prelim Calcs'!$C$19/'DEPRECATED - DT-Prelim Calcs'!$C$18*3.39*'DEPRECATED - DT-Prelim Calcs'!$C$20</f>
        <v>29.053734754561201</v>
      </c>
      <c r="HC203" s="36">
        <f t="shared" si="329"/>
        <v>0</v>
      </c>
      <c r="HD203" s="43">
        <f>HB202*'DEPRECATED - DT-Prelim Calcs'!$C$11+HD202</f>
        <v>-468.75526717795429</v>
      </c>
      <c r="HE203" s="43">
        <f>HE202+0.5*HB203*'DEPRECATED - DT-Prelim Calcs'!$C$11^2+HD203*'DEPRECATED - DT-Prelim Calcs'!$C$11</f>
        <v>-280422.68435635202</v>
      </c>
      <c r="HF203" s="43">
        <f>MIN('Drive Train'!$F$35-GZ202*'DEPRECATED - DT-Prelim Calcs'!$C$21*'Drive Train'!$F$39,HF202+GZ$2)</f>
        <v>10.533333333333335</v>
      </c>
      <c r="HG203" s="43">
        <f>'Drive Train'!$F$35-GZ203*'DEPRECATED - DT-Prelim Calcs'!$C$21*'Drive Train'!$F$39</f>
        <v>10.533333333333335</v>
      </c>
      <c r="HH203" s="1">
        <f>IF(HE203&gt;='Drive Train'!$F$29,1,0)</f>
        <v>0</v>
      </c>
      <c r="HI203" s="43">
        <f t="shared" si="330"/>
        <v>37.037037037037017</v>
      </c>
      <c r="HJ203" s="49">
        <f>HJ202+'DEPRECATED - DT-Prelim Calcs'!$C$11</f>
        <v>796</v>
      </c>
      <c r="HK203" s="2">
        <f>HU203/'Drive Train'!$F$35</f>
        <v>0.83440860215053769</v>
      </c>
      <c r="HL203" s="36">
        <f>HS203*12*60/(PI() * 'Drive Train'!$F$15)/HK$2*HK203</f>
        <v>-97285.904596585955</v>
      </c>
      <c r="HM203" s="2">
        <f>('DEPRECATED - DT-Prelim Calcs'!$C$6*HK203-HL203)/('DEPRECATED - DT-Prelim Calcs'!$C$6*HK203)*'DEPRECATED - DT-Prelim Calcs'!$C$7*HK203</f>
        <v>75.429190224648437</v>
      </c>
      <c r="HN203" s="43">
        <f>HM203/'DEPRECATED - DT-Prelim Calcs'!$C$7*('DEPRECATED - DT-Prelim Calcs'!$C$8-'DEPRECATED - DT-Prelim Calcs'!$C$9)+'DEPRECATED - DT-Prelim Calcs'!$C$9</f>
        <v>4110.7021540293545</v>
      </c>
      <c r="HO203" s="43">
        <f t="shared" si="285"/>
        <v>36.66666666666665</v>
      </c>
      <c r="HP203" s="2">
        <f t="shared" si="331"/>
        <v>1.4462867232450001</v>
      </c>
      <c r="HQ203" s="43">
        <f>HP203*'DEPRECATED - DT-Prelim Calcs'!$C$21/HK$2/'DEPRECATED - DT-Prelim Calcs'!$C$19/'DEPRECATED - DT-Prelim Calcs'!$C$18*3.39*'DEPRECATED - DT-Prelim Calcs'!$C$20</f>
        <v>29.053734754561201</v>
      </c>
      <c r="HR203" s="36">
        <f t="shared" si="332"/>
        <v>0</v>
      </c>
      <c r="HS203" s="43">
        <f>HQ202*'DEPRECATED - DT-Prelim Calcs'!$C$11+HS202</f>
        <v>-339.15425180887132</v>
      </c>
      <c r="HT203" s="43">
        <f>HT202+0.5*HQ203*'DEPRECATED - DT-Prelim Calcs'!$C$11^2+HS203*'DEPRECATED - DT-Prelim Calcs'!$C$11</f>
        <v>-287719.27344010683</v>
      </c>
      <c r="HU203" s="43">
        <f>MIN('Drive Train'!$F$35-HO202*'DEPRECATED - DT-Prelim Calcs'!$C$21*'Drive Train'!$F$39,HU202+HO$2)</f>
        <v>10.346666666666668</v>
      </c>
      <c r="HV203" s="43">
        <f>'Drive Train'!$F$35-HO203*'DEPRECATED - DT-Prelim Calcs'!$C$21*'Drive Train'!$F$39</f>
        <v>10.346666666666668</v>
      </c>
      <c r="HW203" s="1">
        <f>IF(HT203&gt;='Drive Train'!$F$29,1,0)</f>
        <v>0</v>
      </c>
      <c r="HX203" s="43">
        <f t="shared" si="333"/>
        <v>40.740740740740726</v>
      </c>
      <c r="HY203" s="49">
        <f>HY202+'DEPRECATED - DT-Prelim Calcs'!$C$11</f>
        <v>796</v>
      </c>
      <c r="HZ203" s="2">
        <f>IJ203/'Drive Train'!$F$35</f>
        <v>0.8193548387096774</v>
      </c>
      <c r="IA203" s="36">
        <f>IH203*12*60/(PI() * 'Drive Train'!$F$15)/HZ$2*HZ203</f>
        <v>-97102.657954425478</v>
      </c>
      <c r="IB203" s="2">
        <f>('DEPRECATED - DT-Prelim Calcs'!$C$6*HZ203-IA203)/('DEPRECATED - DT-Prelim Calcs'!$C$6*HZ203)*'DEPRECATED - DT-Prelim Calcs'!$C$7*HZ203</f>
        <v>75.223881686691897</v>
      </c>
      <c r="IC203" s="43">
        <f>IB203/'DEPRECATED - DT-Prelim Calcs'!$C$7*('DEPRECATED - DT-Prelim Calcs'!$C$8-'DEPRECATED - DT-Prelim Calcs'!$C$9)+'DEPRECATED - DT-Prelim Calcs'!$C$9</f>
        <v>4099.5174351705291</v>
      </c>
      <c r="ID203" s="43">
        <f t="shared" si="286"/>
        <v>39.999999999999986</v>
      </c>
      <c r="IE203" s="2">
        <f t="shared" si="334"/>
        <v>1.4462867232450001</v>
      </c>
      <c r="IF203" s="43">
        <f>IE203*'DEPRECATED - DT-Prelim Calcs'!$C$21/HZ$2/'DEPRECATED - DT-Prelim Calcs'!$C$19/'DEPRECATED - DT-Prelim Calcs'!$C$18*3.39*'DEPRECATED - DT-Prelim Calcs'!$C$20</f>
        <v>29.053734754561201</v>
      </c>
      <c r="IG203" s="36">
        <f t="shared" si="335"/>
        <v>0</v>
      </c>
      <c r="IH203" s="43">
        <f>IF202*'DEPRECATED - DT-Prelim Calcs'!$C$11+IH202</f>
        <v>-344.73486814973876</v>
      </c>
      <c r="II203" s="43">
        <f>II202+0.5*IF203*'DEPRECATED - DT-Prelim Calcs'!$C$11^2+IH203*'DEPRECATED - DT-Prelim Calcs'!$C$11</f>
        <v>-265038.56242388958</v>
      </c>
      <c r="IJ203" s="43">
        <f>MIN('Drive Train'!$F$35-ID202*'DEPRECATED - DT-Prelim Calcs'!$C$21*'Drive Train'!$F$39,IJ202+ID$2)</f>
        <v>10.16</v>
      </c>
      <c r="IK203" s="43">
        <f>'Drive Train'!$F$35-ID203*'DEPRECATED - DT-Prelim Calcs'!$C$21*'Drive Train'!$F$39</f>
        <v>10.16</v>
      </c>
      <c r="IL203" s="1">
        <f>IF(II203&gt;='Drive Train'!$F$29,1,0)</f>
        <v>0</v>
      </c>
      <c r="IM203" s="43">
        <f t="shared" si="336"/>
        <v>44.444444444444429</v>
      </c>
      <c r="IN203" s="49">
        <f>IN202+'DEPRECATED - DT-Prelim Calcs'!$C$11</f>
        <v>796</v>
      </c>
      <c r="IO203" s="2">
        <f>IY203/'Drive Train'!$F$35</f>
        <v>0.80430107526881722</v>
      </c>
      <c r="IP203" s="36">
        <f>IW203*12*60/(PI() * 'Drive Train'!$F$15)/IO$2*IO203</f>
        <v>-127320.78052025773</v>
      </c>
      <c r="IQ203" s="2">
        <f>('DEPRECATED - DT-Prelim Calcs'!$C$6*IO203-IP203)/('DEPRECATED - DT-Prelim Calcs'!$C$6*IO203)*'DEPRECATED - DT-Prelim Calcs'!$C$7*IO203</f>
        <v>97.36691509003407</v>
      </c>
      <c r="IR203" s="43">
        <f>IQ203/'DEPRECATED - DT-Prelim Calcs'!$C$7*('DEPRECATED - DT-Prelim Calcs'!$C$8-'DEPRECATED - DT-Prelim Calcs'!$C$9)+'DEPRECATED - DT-Prelim Calcs'!$C$9</f>
        <v>5305.8170160988702</v>
      </c>
      <c r="IS203" s="43">
        <f t="shared" si="287"/>
        <v>43.333333333333321</v>
      </c>
      <c r="IT203" s="2">
        <f t="shared" si="337"/>
        <v>1.4462867232450001</v>
      </c>
      <c r="IU203" s="43">
        <f>IT203*'DEPRECATED - DT-Prelim Calcs'!$C$21/IO$2/'DEPRECATED - DT-Prelim Calcs'!$C$19/'DEPRECATED - DT-Prelim Calcs'!$C$18*3.39*'DEPRECATED - DT-Prelim Calcs'!$C$20</f>
        <v>29.053734754561201</v>
      </c>
      <c r="IV203" s="36">
        <f t="shared" si="338"/>
        <v>0</v>
      </c>
      <c r="IW203" s="43">
        <f>IU202*'DEPRECATED - DT-Prelim Calcs'!$C$11+IW202</f>
        <v>-460.47574608899896</v>
      </c>
      <c r="IX203" s="43">
        <f>IX202+0.5*IU203*'DEPRECATED - DT-Prelim Calcs'!$C$11^2+IW203*'DEPRECATED - DT-Prelim Calcs'!$C$11</f>
        <v>-352104.5817623199</v>
      </c>
      <c r="IY203" s="43">
        <f>MIN('Drive Train'!$F$35-IS202*'DEPRECATED - DT-Prelim Calcs'!$C$21*'Drive Train'!$F$39,IY202+IS$2)</f>
        <v>9.9733333333333345</v>
      </c>
      <c r="IZ203" s="43">
        <f>'Drive Train'!$F$35-IS203*'DEPRECATED - DT-Prelim Calcs'!$C$21*'Drive Train'!$F$39</f>
        <v>9.9733333333333345</v>
      </c>
      <c r="JA203" s="1">
        <f>IF(IX203&gt;='Drive Train'!$F$29,1,0)</f>
        <v>0</v>
      </c>
      <c r="JB203" s="43">
        <f t="shared" si="339"/>
        <v>48.148148148148138</v>
      </c>
      <c r="JC203" s="49">
        <f>JC202+'DEPRECATED - DT-Prelim Calcs'!$C$11</f>
        <v>796</v>
      </c>
      <c r="JD203" s="2">
        <f>JN203/'Drive Train'!$F$35</f>
        <v>0.78924731182795704</v>
      </c>
      <c r="JE203" s="36">
        <f>JL203*12*60/(PI() * 'Drive Train'!$F$15)/JD$2*JD203</f>
        <v>-131346.39133970684</v>
      </c>
      <c r="JF203" s="2">
        <f>('DEPRECATED - DT-Prelim Calcs'!$C$6*JD203-JE203)/('DEPRECATED - DT-Prelim Calcs'!$C$6*JD203)*'DEPRECATED - DT-Prelim Calcs'!$C$7*JD203</f>
        <v>100.25557857322941</v>
      </c>
      <c r="JG203" s="43">
        <f>JF203/'DEPRECATED - DT-Prelim Calcs'!$C$7*('DEPRECATED - DT-Prelim Calcs'!$C$8-'DEPRECATED - DT-Prelim Calcs'!$C$9)+'DEPRECATED - DT-Prelim Calcs'!$C$9</f>
        <v>5463.184504362498</v>
      </c>
      <c r="JH203" s="43">
        <f t="shared" si="288"/>
        <v>46.666666666666657</v>
      </c>
      <c r="JI203" s="2">
        <f t="shared" si="340"/>
        <v>1.4462867232450001</v>
      </c>
      <c r="JJ203" s="43">
        <f>JI203*'DEPRECATED - DT-Prelim Calcs'!$C$21/JD$2/'DEPRECATED - DT-Prelim Calcs'!$C$19/'DEPRECATED - DT-Prelim Calcs'!$C$18*3.39*'DEPRECATED - DT-Prelim Calcs'!$C$20</f>
        <v>29.053734754561201</v>
      </c>
      <c r="JK203" s="36">
        <f t="shared" si="341"/>
        <v>0</v>
      </c>
      <c r="JL203" s="43">
        <f>JJ202*'DEPRECATED - DT-Prelim Calcs'!$C$11+JL202</f>
        <v>-484.0956176717736</v>
      </c>
      <c r="JM203" s="43">
        <f>JM202+0.5*JJ203*'DEPRECATED - DT-Prelim Calcs'!$C$11^2+JL203*'DEPRECATED - DT-Prelim Calcs'!$C$11</f>
        <v>-288938.08228391997</v>
      </c>
      <c r="JN203" s="43">
        <f>MIN('Drive Train'!$F$35-JH202*'DEPRECATED - DT-Prelim Calcs'!$C$21*'Drive Train'!$F$39,JN202+JH$2)</f>
        <v>9.7866666666666671</v>
      </c>
      <c r="JO203" s="43">
        <f>'Drive Train'!$F$35-JH203*'DEPRECATED - DT-Prelim Calcs'!$C$21*'Drive Train'!$F$39</f>
        <v>9.7866666666666671</v>
      </c>
      <c r="JP203" s="1">
        <f>IF(JM203&gt;='Drive Train'!$F$29,1,0)</f>
        <v>0</v>
      </c>
      <c r="JQ203" s="43">
        <f>MIN(JG203,'DEPRECATED - DT-Prelim Calcs'!$C$10)*'DEPRECATED - DT-Prelim Calcs'!$C$11*1000/60/60</f>
        <v>103.33333333333333</v>
      </c>
      <c r="JR203" s="49">
        <f>JR202+'DEPRECATED - DT-Prelim Calcs'!$C$11</f>
        <v>796</v>
      </c>
      <c r="JS203" s="2">
        <f>KC203/'Drive Train'!$F$35</f>
        <v>0.77419354838709686</v>
      </c>
      <c r="JT203" s="36">
        <f>KA203*12*60/(PI() * 'Drive Train'!$F$15)/JS$2*JS203</f>
        <v>-151505.06183437331</v>
      </c>
      <c r="JU203" s="2">
        <f>('DEPRECATED - DT-Prelim Calcs'!$C$6*JS203-JT203)/('DEPRECATED - DT-Prelim Calcs'!$C$6*JS203)*'DEPRECATED - DT-Prelim Calcs'!$C$7*JS203</f>
        <v>115.00381100262683</v>
      </c>
      <c r="JV203" s="43">
        <f>JU203/'DEPRECATED - DT-Prelim Calcs'!$C$7*('DEPRECATED - DT-Prelim Calcs'!$C$8-'DEPRECATED - DT-Prelim Calcs'!$C$9)+'DEPRECATED - DT-Prelim Calcs'!$C$9</f>
        <v>6266.6329874565354</v>
      </c>
      <c r="JW203" s="43">
        <f t="shared" si="289"/>
        <v>49.999999999999993</v>
      </c>
      <c r="JX203" s="2">
        <f t="shared" si="342"/>
        <v>1.4462867232450001</v>
      </c>
      <c r="JY203" s="43">
        <f>JX203*'DEPRECATED - DT-Prelim Calcs'!$C$21/JS$2/'DEPRECATED - DT-Prelim Calcs'!$C$19/'DEPRECATED - DT-Prelim Calcs'!$C$18*3.39*'DEPRECATED - DT-Prelim Calcs'!$C$20</f>
        <v>29.053734754561201</v>
      </c>
      <c r="JZ203" s="36">
        <f t="shared" si="343"/>
        <v>0</v>
      </c>
      <c r="KA203" s="43">
        <f>JY202*'DEPRECATED - DT-Prelim Calcs'!$C$11+KA202</f>
        <v>-569.25088219354052</v>
      </c>
      <c r="KB203" s="43">
        <f>KB202+0.5*JY203*'DEPRECATED - DT-Prelim Calcs'!$C$11^2+KA203*'DEPRECATED - DT-Prelim Calcs'!$C$11</f>
        <v>-334962.85615552182</v>
      </c>
      <c r="KC203" s="43">
        <f>MIN('Drive Train'!$F$35-JW202*'DEPRECATED - DT-Prelim Calcs'!$C$21*'Drive Train'!$F$39,KC202+JW$2)</f>
        <v>9.6000000000000014</v>
      </c>
      <c r="KD203" s="43">
        <f>'Drive Train'!$F$35-JW203*'DEPRECATED - DT-Prelim Calcs'!$C$21*'Drive Train'!$F$39</f>
        <v>9.6000000000000014</v>
      </c>
      <c r="KE203" s="1">
        <f>IF(KB203&gt;='Drive Train'!$F$29,1,0)</f>
        <v>0</v>
      </c>
      <c r="KF203" s="43">
        <f>MIN(JV203,'DEPRECATED - DT-Prelim Calcs'!$C$10)*'DEPRECATED - DT-Prelim Calcs'!$C$11*1000/60/60</f>
        <v>103.33333333333333</v>
      </c>
      <c r="KG203" s="49">
        <f>KG202+'DEPRECATED - DT-Prelim Calcs'!$C$11</f>
        <v>796</v>
      </c>
      <c r="KH203" s="2">
        <f>KR203/'Drive Train'!$F$35</f>
        <v>0.75913978494623657</v>
      </c>
      <c r="KI203" s="36">
        <f>KP203*12*60/(PI() * 'Drive Train'!$F$15)/KH$2*KH203</f>
        <v>-283286.08691779809</v>
      </c>
      <c r="KJ203" s="2">
        <f>('DEPRECATED - DT-Prelim Calcs'!$C$6*KH203-KI203)/('DEPRECATED - DT-Prelim Calcs'!$C$6*KH203)*'DEPRECATED - DT-Prelim Calcs'!$C$7*KH203</f>
        <v>211.80672102156606</v>
      </c>
      <c r="KK203" s="43">
        <f>KJ203/'DEPRECATED - DT-Prelim Calcs'!$C$7*('DEPRECATED - DT-Prelim Calcs'!$C$8-'DEPRECATED - DT-Prelim Calcs'!$C$9)+'DEPRECATED - DT-Prelim Calcs'!$C$9</f>
        <v>11540.224354159942</v>
      </c>
      <c r="KL203" s="43">
        <f t="shared" si="290"/>
        <v>53.333333333333329</v>
      </c>
      <c r="KM203" s="2">
        <f t="shared" si="344"/>
        <v>1.4462867232450001</v>
      </c>
      <c r="KN203" s="43">
        <f>KM203*'DEPRECATED - DT-Prelim Calcs'!$C$21/KH$2/'DEPRECATED - DT-Prelim Calcs'!$C$19/'DEPRECATED - DT-Prelim Calcs'!$C$18*3.39*'DEPRECATED - DT-Prelim Calcs'!$C$20</f>
        <v>29.053734754561201</v>
      </c>
      <c r="KO203" s="36">
        <f t="shared" si="345"/>
        <v>0</v>
      </c>
      <c r="KP203" s="43">
        <f>KN202*'DEPRECATED - DT-Prelim Calcs'!$C$11+KP202</f>
        <v>-1085.499456062314</v>
      </c>
      <c r="KQ203" s="43">
        <f>KQ202+0.5*KN203*'DEPRECATED - DT-Prelim Calcs'!$C$11^2+KP203*'DEPRECATED - DT-Prelim Calcs'!$C$11</f>
        <v>-333469.03830124001</v>
      </c>
      <c r="KR203" s="43">
        <f>MIN('Drive Train'!$F$35-KL202*'DEPRECATED - DT-Prelim Calcs'!$C$21*'Drive Train'!$F$39,KR202+KL$2)</f>
        <v>9.413333333333334</v>
      </c>
      <c r="KS203" s="43">
        <f>'Drive Train'!$F$35-KL203*'DEPRECATED - DT-Prelim Calcs'!$C$21*'Drive Train'!$F$39</f>
        <v>9.413333333333334</v>
      </c>
      <c r="KT203" s="1">
        <f>IF(KQ203&gt;='Drive Train'!$F$29,1,0)</f>
        <v>0</v>
      </c>
      <c r="KU203" s="43">
        <f>MIN(KK203,'DEPRECATED - DT-Prelim Calcs'!$C$10)*'DEPRECATED - DT-Prelim Calcs'!$C$11*1000/60/60</f>
        <v>103.33333333333333</v>
      </c>
      <c r="KV203" s="49">
        <f>KV202+'DEPRECATED - DT-Prelim Calcs'!$C$11</f>
        <v>796</v>
      </c>
      <c r="KW203" s="2">
        <f>LG203/'Drive Train'!$F$35</f>
        <v>0.74408602150537628</v>
      </c>
      <c r="KX203" s="36">
        <f>LE203*12*60/(PI() * 'Drive Train'!$F$15)/KW$2*KW203</f>
        <v>-267774.64240463055</v>
      </c>
      <c r="KY203" s="2">
        <f>('DEPRECATED - DT-Prelim Calcs'!$C$6*KW203-KX203)/('DEPRECATED - DT-Prelim Calcs'!$C$6*KW203)*'DEPRECATED - DT-Prelim Calcs'!$C$7*KW203</f>
        <v>200.33350527122343</v>
      </c>
      <c r="KZ203" s="43">
        <f>KY203/'DEPRECATED - DT-Prelim Calcs'!$C$7*('DEPRECATED - DT-Prelim Calcs'!$C$8-'DEPRECATED - DT-Prelim Calcs'!$C$9)+'DEPRECATED - DT-Prelim Calcs'!$C$9</f>
        <v>10915.190958805455</v>
      </c>
      <c r="LA203" s="43">
        <f t="shared" si="291"/>
        <v>56.666666666666664</v>
      </c>
      <c r="LB203" s="2">
        <f t="shared" si="346"/>
        <v>1.4462867232450001</v>
      </c>
      <c r="LC203" s="43">
        <f>LB203*'DEPRECATED - DT-Prelim Calcs'!$C$21/KW$2/'DEPRECATED - DT-Prelim Calcs'!$C$19/'DEPRECATED - DT-Prelim Calcs'!$C$18*3.39*'DEPRECATED - DT-Prelim Calcs'!$C$20</f>
        <v>29.053734754561201</v>
      </c>
      <c r="LD203" s="36">
        <f t="shared" si="347"/>
        <v>0</v>
      </c>
      <c r="LE203" s="43">
        <f>LC202*'DEPRECATED - DT-Prelim Calcs'!$C$11+LE202</f>
        <v>-1046.8209831116194</v>
      </c>
      <c r="LF203" s="43">
        <f>LF202+0.5*LC203*'DEPRECATED - DT-Prelim Calcs'!$C$11^2+LE203*'DEPRECATED - DT-Prelim Calcs'!$C$11</f>
        <v>-368530.24454584968</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103.33333333333333</v>
      </c>
      <c r="LK203" s="49">
        <f>LK202+'DEPRECATED - DT-Prelim Calcs'!$C$11</f>
        <v>796</v>
      </c>
      <c r="LL203" s="2">
        <f>LV203/'Drive Train'!$F$35</f>
        <v>0.72903225806451621</v>
      </c>
      <c r="LM203" s="36">
        <f>LT203*12*60/(PI() * 'Drive Train'!$F$15)/LL$2*LL203</f>
        <v>-39120.883893575912</v>
      </c>
      <c r="LN203" s="2">
        <f>('DEPRECATED - DT-Prelim Calcs'!$C$6*LL203-LM203)/('DEPRECATED - DT-Prelim Calcs'!$C$6*LL203)*'DEPRECATED - DT-Prelim Calcs'!$C$7*LL203</f>
        <v>32.1773032120892</v>
      </c>
      <c r="LO203" s="43">
        <f>LN203/'DEPRECATED - DT-Prelim Calcs'!$C$7*('DEPRECATED - DT-Prelim Calcs'!$C$8-'DEPRECATED - DT-Prelim Calcs'!$C$9)+'DEPRECATED - DT-Prelim Calcs'!$C$9</f>
        <v>1754.4426376735159</v>
      </c>
      <c r="LP203" s="43">
        <f t="shared" si="292"/>
        <v>60</v>
      </c>
      <c r="LQ203" s="2">
        <f t="shared" si="348"/>
        <v>1.4462867232450001</v>
      </c>
      <c r="LR203" s="43">
        <f>LQ203*'DEPRECATED - DT-Prelim Calcs'!$C$21/LL$2/'DEPRECATED - DT-Prelim Calcs'!$C$19/'DEPRECATED - DT-Prelim Calcs'!$C$18*3.39*'DEPRECATED - DT-Prelim Calcs'!$C$20</f>
        <v>29.053734754561201</v>
      </c>
      <c r="LS203" s="36">
        <f t="shared" si="349"/>
        <v>0</v>
      </c>
      <c r="LT203" s="43">
        <f>LR202*'DEPRECATED - DT-Prelim Calcs'!$C$11+LT202</f>
        <v>-156.09465440437225</v>
      </c>
      <c r="LU203" s="43">
        <f>LU202+0.5*LR203*'DEPRECATED - DT-Prelim Calcs'!$C$11^2+LT203*'DEPRECATED - DT-Prelim Calcs'!$C$11</f>
        <v>-346331.16240681248</v>
      </c>
      <c r="LV203" s="43">
        <f>MIN('Drive Train'!$F$35-LP202*'DEPRECATED - DT-Prelim Calcs'!$C$21*'Drive Train'!$F$39,LV202+LP$2)</f>
        <v>9.0400000000000009</v>
      </c>
      <c r="LW203" s="43">
        <f>'Drive Train'!$F$35-LP203*'DEPRECATED - DT-Prelim Calcs'!$C$21*'Drive Train'!$F$39</f>
        <v>9.0400000000000009</v>
      </c>
      <c r="LX203" s="1">
        <f>IF(LU203&gt;='Drive Train'!$F$29,1,0)</f>
        <v>0</v>
      </c>
      <c r="LY203" s="43">
        <f>MIN(LO203,'DEPRECATED - DT-Prelim Calcs'!$C$10)*'DEPRECATED - DT-Prelim Calcs'!$C$11*1000/60/60</f>
        <v>103.33333333333333</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6"/>
        <v>0</v>
      </c>
      <c r="X204" s="2">
        <f>MAX(MIN(IF(AND(AI203=1,AG204&lt;0),-1,1)*(W204-$C$9)/($C$8-$C$9)*$C$7-$C$29*AE204/T$2 -  AI203*$C$29/2,X$2),MAX(X$4:X203)*-1)</f>
        <v>-0.27672021620693066</v>
      </c>
      <c r="Y204" s="43">
        <f t="shared" si="267"/>
        <v>0</v>
      </c>
      <c r="Z204" s="43">
        <f t="shared" si="268"/>
        <v>0</v>
      </c>
      <c r="AA204" s="43">
        <f t="shared" si="269"/>
        <v>0</v>
      </c>
      <c r="AB204" s="43" t="e">
        <f t="shared" si="270"/>
        <v>#N/A</v>
      </c>
      <c r="AC204" s="36">
        <f t="shared" si="293"/>
        <v>1</v>
      </c>
      <c r="AD204" s="1">
        <f t="shared" si="271"/>
        <v>1</v>
      </c>
      <c r="AE204" s="43">
        <f t="shared" si="272"/>
        <v>0</v>
      </c>
      <c r="AF204" s="43" t="e">
        <f t="shared" si="273"/>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889.49632897085212</v>
      </c>
      <c r="AK204" s="43">
        <f t="shared" si="265"/>
        <v>0</v>
      </c>
      <c r="AL204" s="49">
        <f>AL203+'DEPRECATED - DT-Prelim Calcs'!$C$11</f>
        <v>800</v>
      </c>
      <c r="AM204" s="2">
        <f>AW204/'Drive Train'!$F$35</f>
        <v>0.57999999999999996</v>
      </c>
      <c r="AN204" s="36">
        <f>AU204*12*60/(PI() * 'Drive Train'!$F$15)/AM$2*AM204</f>
        <v>5134.5976837046128</v>
      </c>
      <c r="AO204" s="2">
        <f>('DEPRECATED - DT-Prelim Calcs'!$C$6*AM204-AN204)/('DEPRECATED - DT-Prelim Calcs'!$C$6*AM204)*'DEPRECATED - DT-Prelim Calcs'!$C$7*AM204</f>
        <v>-1.0542926546355229</v>
      </c>
      <c r="AP204" s="43">
        <f>AO204/'DEPRECATED - DT-Prelim Calcs'!$C$7*('DEPRECATED - DT-Prelim Calcs'!$C$8-'DEPRECATED - DT-Prelim Calcs'!$C$9)+'DEPRECATED - DT-Prelim Calcs'!$C$9</f>
        <v>-55.935346110741165</v>
      </c>
      <c r="AQ204" s="43">
        <f t="shared" si="274"/>
        <v>-55.935346110741165</v>
      </c>
      <c r="AR204" s="2">
        <f t="shared" si="294"/>
        <v>-1.7458231391680279</v>
      </c>
      <c r="AS204" s="43">
        <f>AR204*'DEPRECATED - DT-Prelim Calcs'!$C$21/AM$2/'DEPRECATED - DT-Prelim Calcs'!$C$19/'DEPRECATED - DT-Prelim Calcs'!$C$18*3.39*'DEPRECATED - DT-Prelim Calcs'!$C$20</f>
        <v>-17.535486428292021</v>
      </c>
      <c r="AT204" s="36">
        <f t="shared" si="295"/>
        <v>1</v>
      </c>
      <c r="AU204" s="43">
        <f>AS203*'DEPRECATED - DT-Prelim Calcs'!$C$11+AU203</f>
        <v>51.503238704551663</v>
      </c>
      <c r="AV204" s="43">
        <f>AV203+0.5*AS204*'DEPRECATED - DT-Prelim Calcs'!$C$11^2+AU204*'DEPRECATED - DT-Prelim Calcs'!$C$11</f>
        <v>11874.072320925618</v>
      </c>
      <c r="AW204" s="43">
        <f>MIN('Drive Train'!$F$35-AQ203*'DEPRECATED - DT-Prelim Calcs'!$C$21*'Drive Train'!$F$39,AW203+AQ$2)</f>
        <v>7.1920000000000002</v>
      </c>
      <c r="AX204" s="43">
        <f>'Drive Train'!$F$35-AQ204*'DEPRECATED - DT-Prelim Calcs'!$C$21*'Drive Train'!$F$39</f>
        <v>15.532379382201505</v>
      </c>
      <c r="AY204" s="1">
        <f>IF(AV204&gt;='Drive Train'!$F$29,1,0)</f>
        <v>1</v>
      </c>
      <c r="AZ204" s="43">
        <f t="shared" si="296"/>
        <v>-62.150384567490178</v>
      </c>
      <c r="BA204" s="49">
        <f>BA203+'DEPRECATED - DT-Prelim Calcs'!$C$11</f>
        <v>800</v>
      </c>
      <c r="BB204" s="2">
        <f>BL204/'Drive Train'!$F$35</f>
        <v>1.0739051455030153</v>
      </c>
      <c r="BC204" s="36">
        <f>BJ204*12*60/(PI() * 'Drive Train'!$F$15)/BB$2*BB204</f>
        <v>-6037.9269864508742</v>
      </c>
      <c r="BD204" s="2">
        <f>('DEPRECATED - DT-Prelim Calcs'!$C$6*BB204-BC204)/('DEPRECATED - DT-Prelim Calcs'!$C$6*BB204)*'DEPRECATED - DT-Prelim Calcs'!$C$7*BB204</f>
        <v>9.4751539359286721</v>
      </c>
      <c r="BE204" s="43">
        <f>BD204/'DEPRECATED - DT-Prelim Calcs'!$C$7*('DEPRECATED - DT-Prelim Calcs'!$C$8-'DEPRECATED - DT-Prelim Calcs'!$C$9)+'DEPRECATED - DT-Prelim Calcs'!$C$9</f>
        <v>517.68375919611412</v>
      </c>
      <c r="BF204" s="43">
        <f t="shared" si="275"/>
        <v>93</v>
      </c>
      <c r="BG204" s="2">
        <f t="shared" si="297"/>
        <v>2.0025508475699998</v>
      </c>
      <c r="BH204" s="43">
        <f>BG204*'DEPRECATED - DT-Prelim Calcs'!$C$21/BB$2/'DEPRECATED - DT-Prelim Calcs'!$C$19/'DEPRECATED - DT-Prelim Calcs'!$C$18*3.39*'DEPRECATED - DT-Prelim Calcs'!$C$20</f>
        <v>29.053734754561201</v>
      </c>
      <c r="BI204" s="36">
        <f t="shared" si="298"/>
        <v>0</v>
      </c>
      <c r="BJ204" s="43">
        <f>BH203*'DEPRECATED - DT-Prelim Calcs'!$C$11+BJ203</f>
        <v>-22.645254389095015</v>
      </c>
      <c r="BK204" s="43">
        <f>BK203+0.5*BH204*'DEPRECATED - DT-Prelim Calcs'!$C$11^2+BJ204*'DEPRECATED - DT-Prelim Calcs'!$C$11</f>
        <v>-98719.748128832129</v>
      </c>
      <c r="BL204" s="43">
        <f>MIN('Drive Train'!$F$35-BF203*'DEPRECATED - DT-Prelim Calcs'!$C$21*'Drive Train'!$F$39,BL203+BF$2)</f>
        <v>13.31642380423739</v>
      </c>
      <c r="BM204" s="43">
        <f>'Drive Train'!$F$35-BF204*'DEPRECATED - DT-Prelim Calcs'!$C$21*'Drive Train'!$F$39</f>
        <v>7.1920000000000002</v>
      </c>
      <c r="BN204" s="1">
        <f>IF(BK204&gt;='Drive Train'!$F$29,1,0)</f>
        <v>0</v>
      </c>
      <c r="BO204" s="43">
        <f t="shared" si="299"/>
        <v>103.33333333333333</v>
      </c>
      <c r="BP204" s="49">
        <f>BP203+'DEPRECATED - DT-Prelim Calcs'!$C$11</f>
        <v>800</v>
      </c>
      <c r="BQ204" s="2">
        <f>CA204/'Drive Train'!$F$35</f>
        <v>3.4574882934579358</v>
      </c>
      <c r="BR204" s="36">
        <f>BY204*12*60/(PI() * 'Drive Train'!$F$15)/BQ$2*BQ204</f>
        <v>-948799.02368369361</v>
      </c>
      <c r="BS204" s="2">
        <f>('DEPRECATED - DT-Prelim Calcs'!$C$6*BQ204-BR204)/('DEPRECATED - DT-Prelim Calcs'!$C$6*BQ204)*'DEPRECATED - DT-Prelim Calcs'!$C$7*BQ204</f>
        <v>713.68700271019281</v>
      </c>
      <c r="BT204" s="43">
        <f>BS204/'DEPRECATED - DT-Prelim Calcs'!$C$7*('DEPRECATED - DT-Prelim Calcs'!$C$8-'DEPRECATED - DT-Prelim Calcs'!$C$9)+'DEPRECATED - DT-Prelim Calcs'!$C$9</f>
        <v>38881.463580480653</v>
      </c>
      <c r="BU204" s="43">
        <f t="shared" si="276"/>
        <v>93</v>
      </c>
      <c r="BV204" s="2">
        <f t="shared" si="300"/>
        <v>1.5313624128476471</v>
      </c>
      <c r="BW204" s="43">
        <f>BV204*'DEPRECATED - DT-Prelim Calcs'!$C$21/BQ$2/'DEPRECATED - DT-Prelim Calcs'!$C$19/'DEPRECATED - DT-Prelim Calcs'!$C$18*3.39*'DEPRECATED - DT-Prelim Calcs'!$C$20</f>
        <v>29.053734754561201</v>
      </c>
      <c r="BX204" s="36">
        <f t="shared" si="301"/>
        <v>0</v>
      </c>
      <c r="BY204" s="43">
        <f>BW203*'DEPRECATED - DT-Prelim Calcs'!$C$11+BY203</f>
        <v>-845.20724621981913</v>
      </c>
      <c r="BZ204" s="43">
        <f>BZ203+0.5*BW204*'DEPRECATED - DT-Prelim Calcs'!$C$11^2+BY204*'DEPRECATED - DT-Prelim Calcs'!$C$11</f>
        <v>-258048.71982352392</v>
      </c>
      <c r="CA204" s="43">
        <f>MIN('Drive Train'!$F$35-BU203*'DEPRECATED - DT-Prelim Calcs'!$C$21*'Drive Train'!$F$39,CA203+BU$2)</f>
        <v>42.872854838878403</v>
      </c>
      <c r="CB204" s="43">
        <f>'Drive Train'!$F$35-BU204*'DEPRECATED - DT-Prelim Calcs'!$C$21*'Drive Train'!$F$39</f>
        <v>7.1920000000000002</v>
      </c>
      <c r="CC204" s="1">
        <f>IF(BZ204&gt;='Drive Train'!$F$29,1,0)</f>
        <v>0</v>
      </c>
      <c r="CD204" s="43">
        <f t="shared" si="302"/>
        <v>103.33333333333333</v>
      </c>
      <c r="CE204" s="49">
        <f>CE203+'DEPRECATED - DT-Prelim Calcs'!$C$11</f>
        <v>800</v>
      </c>
      <c r="CF204" s="2">
        <f>CP204/'Drive Train'!$F$35</f>
        <v>5.6527238707125358</v>
      </c>
      <c r="CG204" s="36">
        <f>CN204*12*60/(PI() * 'Drive Train'!$F$15)/CF$2*CF204</f>
        <v>-4564471.1004544264</v>
      </c>
      <c r="CH204" s="2">
        <f>('DEPRECATED - DT-Prelim Calcs'!$C$6*CF204-CG204)/('DEPRECATED - DT-Prelim Calcs'!$C$6*CF204)*'DEPRECATED - DT-Prelim Calcs'!$C$7*CF204</f>
        <v>3381.8983378268799</v>
      </c>
      <c r="CI204" s="43">
        <f>CH204/'DEPRECATED - DT-Prelim Calcs'!$C$7*('DEPRECATED - DT-Prelim Calcs'!$C$8-'DEPRECATED - DT-Prelim Calcs'!$C$9)+'DEPRECATED - DT-Prelim Calcs'!$C$9</f>
        <v>184239.24526967329</v>
      </c>
      <c r="CJ204" s="43">
        <f t="shared" si="277"/>
        <v>93</v>
      </c>
      <c r="CK204" s="2">
        <f t="shared" si="303"/>
        <v>1.2396743342100003</v>
      </c>
      <c r="CL204" s="43">
        <f>CK204*'DEPRECATED - DT-Prelim Calcs'!$C$21/CF$2/'DEPRECATED - DT-Prelim Calcs'!$C$19/'DEPRECATED - DT-Prelim Calcs'!$C$18*3.39*'DEPRECATED - DT-Prelim Calcs'!$C$20</f>
        <v>29.053734754561205</v>
      </c>
      <c r="CM204" s="36">
        <f t="shared" si="304"/>
        <v>0</v>
      </c>
      <c r="CN204" s="43">
        <f>CL203*'DEPRECATED - DT-Prelim Calcs'!$C$11+CN203</f>
        <v>-2013.3163393470513</v>
      </c>
      <c r="CO204" s="43">
        <f>CO203+0.5*CL204*'DEPRECATED - DT-Prelim Calcs'!$C$11^2+CN204*'DEPRECATED - DT-Prelim Calcs'!$C$11</f>
        <v>-482928.68129868526</v>
      </c>
      <c r="CP204" s="43">
        <f>MIN('Drive Train'!$F$35-CJ203*'DEPRECATED - DT-Prelim Calcs'!$C$21*'Drive Train'!$F$39,CP203+CJ$2)</f>
        <v>70.093775996835447</v>
      </c>
      <c r="CQ204" s="43">
        <f>'Drive Train'!$F$35-CJ204*'DEPRECATED - DT-Prelim Calcs'!$C$21*'Drive Train'!$F$39</f>
        <v>7.1920000000000002</v>
      </c>
      <c r="CR204" s="1">
        <f>IF(CO204&gt;='Drive Train'!$F$29,1,0)</f>
        <v>0</v>
      </c>
      <c r="CS204" s="43">
        <f t="shared" si="305"/>
        <v>103.33333333333333</v>
      </c>
      <c r="CT204" s="49">
        <f>CT203+'DEPRECATED - DT-Prelim Calcs'!$C$11</f>
        <v>800</v>
      </c>
      <c r="CU204" s="2">
        <f>DE204/'Drive Train'!$F$35</f>
        <v>0.57999999999999996</v>
      </c>
      <c r="CV204" s="36">
        <f>DC204*12*60/(PI() * 'Drive Train'!$F$15)/CU$2*CU204</f>
        <v>-161091.41409272116</v>
      </c>
      <c r="CW204" s="2">
        <f>('DEPRECATED - DT-Prelim Calcs'!$C$6*CU204-CV204)/('DEPRECATED - DT-Prelim Calcs'!$C$6*CU204)*'DEPRECATED - DT-Prelim Calcs'!$C$7*CU204</f>
        <v>121.14006396471196</v>
      </c>
      <c r="CX204" s="43">
        <f>CW204/'DEPRECATED - DT-Prelim Calcs'!$C$7*('DEPRECATED - DT-Prelim Calcs'!$C$8-'DEPRECATED - DT-Prelim Calcs'!$C$9)+'DEPRECATED - DT-Prelim Calcs'!$C$9</f>
        <v>6600.9213950925168</v>
      </c>
      <c r="CY204" s="43">
        <f t="shared" si="278"/>
        <v>93</v>
      </c>
      <c r="CZ204" s="2">
        <f t="shared" si="306"/>
        <v>1.0413264407364002</v>
      </c>
      <c r="DA204" s="43">
        <f>CZ204*'DEPRECATED - DT-Prelim Calcs'!$C$21/CU$2/'DEPRECATED - DT-Prelim Calcs'!$C$19/'DEPRECATED - DT-Prelim Calcs'!$C$18*3.39*'DEPRECATED - DT-Prelim Calcs'!$C$20</f>
        <v>29.053734754561201</v>
      </c>
      <c r="DB204" s="36">
        <f t="shared" si="307"/>
        <v>0</v>
      </c>
      <c r="DC204" s="43">
        <f>DA203*'DEPRECATED - DT-Prelim Calcs'!$C$11+DC203</f>
        <v>-581.70529088515423</v>
      </c>
      <c r="DD204" s="43">
        <f>DD203+0.5*DA204*'DEPRECATED - DT-Prelim Calcs'!$C$11^2+DC204*'DEPRECATED - DT-Prelim Calcs'!$C$11</f>
        <v>-823145.90012419864</v>
      </c>
      <c r="DE204" s="43">
        <f>MIN('Drive Train'!$F$35-CY203*'DEPRECATED - DT-Prelim Calcs'!$C$21*'Drive Train'!$F$39,DE203+CY$2)</f>
        <v>7.1920000000000002</v>
      </c>
      <c r="DF204" s="43">
        <f>'Drive Train'!$F$35-CY204*'DEPRECATED - DT-Prelim Calcs'!$C$21*'Drive Train'!$F$39</f>
        <v>7.1920000000000002</v>
      </c>
      <c r="DG204" s="1">
        <f>IF(DD204&gt;='Drive Train'!$F$29,1,0)</f>
        <v>0</v>
      </c>
      <c r="DH204" s="43">
        <f t="shared" si="308"/>
        <v>103.33333333333333</v>
      </c>
      <c r="DI204" s="49">
        <f>DI203+'DEPRECATED - DT-Prelim Calcs'!$C$11</f>
        <v>800</v>
      </c>
      <c r="DJ204" s="2">
        <f>DT204/'Drive Train'!$F$35</f>
        <v>0.57999999999999996</v>
      </c>
      <c r="DK204" s="36">
        <f>DR204*12*60/(PI() * 'Drive Train'!$F$15)/DJ$2*DJ204</f>
        <v>29924.103777499688</v>
      </c>
      <c r="DL204" s="2">
        <f>('DEPRECATED - DT-Prelim Calcs'!$C$6*DJ204-DK204)/('DEPRECATED - DT-Prelim Calcs'!$C$6*DJ204)*'DEPRECATED - DT-Prelim Calcs'!$C$7*DJ204</f>
        <v>-19.277299485340681</v>
      </c>
      <c r="DM204" s="43">
        <f>DL204/'DEPRECATED - DT-Prelim Calcs'!$C$7*('DEPRECATED - DT-Prelim Calcs'!$C$8-'DEPRECATED - DT-Prelim Calcs'!$C$9)+'DEPRECATED - DT-Prelim Calcs'!$C$9</f>
        <v>-1048.6812406193058</v>
      </c>
      <c r="DN204" s="43">
        <f t="shared" si="279"/>
        <v>-1048.6812406193058</v>
      </c>
      <c r="DO204" s="2">
        <f t="shared" si="309"/>
        <v>-23.307494499475656</v>
      </c>
      <c r="DP204" s="43">
        <f>DO204*'DEPRECATED - DT-Prelim Calcs'!$C$21/DJ$2/'DEPRECATED - DT-Prelim Calcs'!$C$19/'DEPRECATED - DT-Prelim Calcs'!$C$18*3.39*'DEPRECATED - DT-Prelim Calcs'!$C$20</f>
        <v>-754.34262910163648</v>
      </c>
      <c r="DQ204" s="36">
        <f t="shared" si="310"/>
        <v>1</v>
      </c>
      <c r="DR204" s="43">
        <f>DP203*'DEPRECATED - DT-Prelim Calcs'!$C$11+DR203</f>
        <v>93.152343036713859</v>
      </c>
      <c r="DS204" s="43">
        <f>DS203+0.5*DP204*'DEPRECATED - DT-Prelim Calcs'!$C$11^2+DR204*'DEPRECATED - DT-Prelim Calcs'!$C$11</f>
        <v>-1252868.0370487978</v>
      </c>
      <c r="DT204" s="43">
        <f>MIN('Drive Train'!$F$35-DN203*'DEPRECATED - DT-Prelim Calcs'!$C$21*'Drive Train'!$F$39,DT203+DN$2)</f>
        <v>7.1920000000000002</v>
      </c>
      <c r="DU204" s="43">
        <f>'Drive Train'!$F$35-DN204*'DEPRECATED - DT-Prelim Calcs'!$C$21*'Drive Train'!$F$39</f>
        <v>71.126149474681128</v>
      </c>
      <c r="DV204" s="1">
        <f>IF(DS204&gt;='Drive Train'!$F$29,1,0)</f>
        <v>0</v>
      </c>
      <c r="DW204" s="43">
        <f t="shared" si="311"/>
        <v>-1165.2013784658952</v>
      </c>
      <c r="DX204" s="49">
        <f>DX203+'DEPRECATED - DT-Prelim Calcs'!$C$11</f>
        <v>800</v>
      </c>
      <c r="DY204" s="2">
        <f>EI204/'Drive Train'!$F$35</f>
        <v>0.57999999999999996</v>
      </c>
      <c r="DZ204" s="36">
        <f>EG204*12*60/(PI() * 'Drive Train'!$F$15)/DY$2*DY204</f>
        <v>-167764.63907243439</v>
      </c>
      <c r="EA204" s="2">
        <f>('DEPRECATED - DT-Prelim Calcs'!$C$6*DY204-DZ204)/('DEPRECATED - DT-Prelim Calcs'!$C$6*DY204)*'DEPRECATED - DT-Prelim Calcs'!$C$7*DY204</f>
        <v>126.04561649682091</v>
      </c>
      <c r="EB204" s="43">
        <f>EA204/'DEPRECATED - DT-Prelim Calcs'!$C$7*('DEPRECATED - DT-Prelim Calcs'!$C$8-'DEPRECATED - DT-Prelim Calcs'!$C$9)+'DEPRECATED - DT-Prelim Calcs'!$C$9</f>
        <v>6868.1641822894971</v>
      </c>
      <c r="EC204" s="43">
        <f t="shared" si="280"/>
        <v>93</v>
      </c>
      <c r="ED204" s="2">
        <f t="shared" si="312"/>
        <v>0.78888366722454539</v>
      </c>
      <c r="EE204" s="43">
        <f>ED204*'DEPRECATED - DT-Prelim Calcs'!$C$21/DY$2/'DEPRECATED - DT-Prelim Calcs'!$C$19/'DEPRECATED - DT-Prelim Calcs'!$C$18*3.39*'DEPRECATED - DT-Prelim Calcs'!$C$20</f>
        <v>29.053734754561201</v>
      </c>
      <c r="EF204" s="36">
        <f t="shared" si="313"/>
        <v>0</v>
      </c>
      <c r="EG204" s="43">
        <f>EE203*'DEPRECATED - DT-Prelim Calcs'!$C$11+EG203</f>
        <v>-458.94127276393516</v>
      </c>
      <c r="EH204" s="43">
        <f>EH203+0.5*EE204*'DEPRECATED - DT-Prelim Calcs'!$C$11^2+EG204*'DEPRECATED - DT-Prelim Calcs'!$C$11</f>
        <v>-1348166.94260223</v>
      </c>
      <c r="EI204" s="43">
        <f>MIN('Drive Train'!$F$35-EC203*'DEPRECATED - DT-Prelim Calcs'!$C$21*'Drive Train'!$F$39,EI203+EC$2)</f>
        <v>7.1920000000000002</v>
      </c>
      <c r="EJ204" s="43">
        <f>'Drive Train'!$F$35-EC204*'DEPRECATED - DT-Prelim Calcs'!$C$21*'Drive Train'!$F$39</f>
        <v>7.1920000000000002</v>
      </c>
      <c r="EK204" s="1">
        <f>IF(EH204&gt;='Drive Train'!$F$29,1,0)</f>
        <v>0</v>
      </c>
      <c r="EL204" s="43">
        <f t="shared" si="314"/>
        <v>103.33333333333333</v>
      </c>
      <c r="EM204" s="49">
        <f>EM203+'DEPRECATED - DT-Prelim Calcs'!$C$11</f>
        <v>800</v>
      </c>
      <c r="EN204" s="2">
        <f>EX204/'Drive Train'!$F$35</f>
        <v>0.57999999999999996</v>
      </c>
      <c r="EO204" s="36">
        <f>EV204*12*60/(PI() * 'Drive Train'!$F$15)/EN$2*EN204</f>
        <v>-402869.02016537148</v>
      </c>
      <c r="EP204" s="2">
        <f>('DEPRECATED - DT-Prelim Calcs'!$C$6*EN204-EO204)/('DEPRECATED - DT-Prelim Calcs'!$C$6*EN204)*'DEPRECATED - DT-Prelim Calcs'!$C$7*EN204</f>
        <v>298.87313175166031</v>
      </c>
      <c r="EQ204" s="43">
        <f>EP204/'DEPRECATED - DT-Prelim Calcs'!$C$7*('DEPRECATED - DT-Prelim Calcs'!$C$8-'DEPRECATED - DT-Prelim Calcs'!$C$9)+'DEPRECATED - DT-Prelim Calcs'!$C$9</f>
        <v>16283.394490948658</v>
      </c>
      <c r="ER204" s="43">
        <f t="shared" si="281"/>
        <v>93</v>
      </c>
      <c r="ES204" s="2">
        <f t="shared" si="315"/>
        <v>0.7035989464435134</v>
      </c>
      <c r="ET204" s="43">
        <f>ES204*'DEPRECATED - DT-Prelim Calcs'!$C$21/EN$2/'DEPRECATED - DT-Prelim Calcs'!$C$19/'DEPRECATED - DT-Prelim Calcs'!$C$18*3.39*'DEPRECATED - DT-Prelim Calcs'!$C$20</f>
        <v>29.053734754561201</v>
      </c>
      <c r="EU204" s="36">
        <f t="shared" si="316"/>
        <v>0</v>
      </c>
      <c r="EV204" s="43">
        <f>ET203*'DEPRECATED - DT-Prelim Calcs'!$C$11+EV203</f>
        <v>-982.95305538245509</v>
      </c>
      <c r="EW204" s="43">
        <f>EW203+0.5*ET204*'DEPRECATED - DT-Prelim Calcs'!$C$11^2+EV204*'DEPRECATED - DT-Prelim Calcs'!$C$11</f>
        <v>-2194300.5019550845</v>
      </c>
      <c r="EX204" s="43">
        <f>MIN('Drive Train'!$F$35-ER203*'DEPRECATED - DT-Prelim Calcs'!$C$21*'Drive Train'!$F$39,EX203+ER$2)</f>
        <v>7.1920000000000002</v>
      </c>
      <c r="EY204" s="43">
        <f>'Drive Train'!$F$35-ER204*'DEPRECATED - DT-Prelim Calcs'!$C$21*'Drive Train'!$F$39</f>
        <v>7.1920000000000002</v>
      </c>
      <c r="EZ204" s="1">
        <f>IF(EW204&gt;='Drive Train'!$F$29,1,0)</f>
        <v>0</v>
      </c>
      <c r="FA204" s="43">
        <f t="shared" si="317"/>
        <v>103.33333333333333</v>
      </c>
      <c r="FB204" s="49">
        <f>FB203+'DEPRECATED - DT-Prelim Calcs'!$C$11</f>
        <v>800</v>
      </c>
      <c r="FC204" s="2">
        <f>FM204/'Drive Train'!$F$35</f>
        <v>0.57999999999999996</v>
      </c>
      <c r="FD204" s="36">
        <f>FK204*12*60/(PI() * 'Drive Train'!$F$15)/FC$2*FC204</f>
        <v>-230577.33107727548</v>
      </c>
      <c r="FE204" s="2">
        <f>('DEPRECATED - DT-Prelim Calcs'!$C$6*FC204-FD204)/('DEPRECATED - DT-Prelim Calcs'!$C$6*FC204)*'DEPRECATED - DT-Prelim Calcs'!$C$7*FC204</f>
        <v>172.21983679505047</v>
      </c>
      <c r="FF204" s="43">
        <f>FE204/'DEPRECATED - DT-Prelim Calcs'!$C$7*('DEPRECATED - DT-Prelim Calcs'!$C$8-'DEPRECATED - DT-Prelim Calcs'!$C$9)+'DEPRECATED - DT-Prelim Calcs'!$C$9</f>
        <v>9383.6254373422998</v>
      </c>
      <c r="FG204" s="43">
        <f t="shared" si="282"/>
        <v>93</v>
      </c>
      <c r="FH204" s="2">
        <f t="shared" si="318"/>
        <v>0.63495514679048781</v>
      </c>
      <c r="FI204" s="43">
        <f>FH204*'DEPRECATED - DT-Prelim Calcs'!$C$21/FC$2/'DEPRECATED - DT-Prelim Calcs'!$C$19/'DEPRECATED - DT-Prelim Calcs'!$C$18*3.39*'DEPRECATED - DT-Prelim Calcs'!$C$20</f>
        <v>29.053734754561205</v>
      </c>
      <c r="FJ204" s="36">
        <f t="shared" si="319"/>
        <v>0</v>
      </c>
      <c r="FK204" s="43">
        <f>FI203*'DEPRECATED - DT-Prelim Calcs'!$C$11+FK203</f>
        <v>-507.6955770932928</v>
      </c>
      <c r="FL204" s="43">
        <f>FL203+0.5*FI204*'DEPRECATED - DT-Prelim Calcs'!$C$11^2+FK204*'DEPRECATED - DT-Prelim Calcs'!$C$11</f>
        <v>-2758038.8291489766</v>
      </c>
      <c r="FM204" s="43">
        <f>MIN('Drive Train'!$F$35-FG203*'DEPRECATED - DT-Prelim Calcs'!$C$21*'Drive Train'!$F$39,FM203+FG$2)</f>
        <v>7.1920000000000002</v>
      </c>
      <c r="FN204" s="43">
        <f>'Drive Train'!$F$35-FG204*'DEPRECATED - DT-Prelim Calcs'!$C$21*'Drive Train'!$F$39</f>
        <v>7.1920000000000002</v>
      </c>
      <c r="FO204" s="1">
        <f>IF(FL204&gt;='Drive Train'!$F$29,1,0)</f>
        <v>0</v>
      </c>
      <c r="FP204" s="43">
        <f t="shared" si="320"/>
        <v>103.33333333333333</v>
      </c>
      <c r="FQ204" s="49">
        <f>FQ203+'DEPRECATED - DT-Prelim Calcs'!$C$11</f>
        <v>800</v>
      </c>
      <c r="FR204" s="2">
        <f>GB204/'Drive Train'!$F$35</f>
        <v>0.57999999999999996</v>
      </c>
      <c r="FS204" s="36">
        <f>FZ204*12*60/(PI() * 'Drive Train'!$F$15)/FR$2*FR204</f>
        <v>-3964842.9926419533</v>
      </c>
      <c r="FT204" s="2">
        <f>('DEPRECATED - DT-Prelim Calcs'!$C$6*FR204-FS204)/('DEPRECATED - DT-Prelim Calcs'!$C$6*FR204)*'DEPRECATED - DT-Prelim Calcs'!$C$7*FR204</f>
        <v>2917.3148137132862</v>
      </c>
      <c r="FU204" s="43">
        <f>FT204/'DEPRECATED - DT-Prelim Calcs'!$C$7*('DEPRECATED - DT-Prelim Calcs'!$C$8-'DEPRECATED - DT-Prelim Calcs'!$C$9)+'DEPRECATED - DT-Prelim Calcs'!$C$9</f>
        <v>158929.84432915662</v>
      </c>
      <c r="FV204" s="43">
        <f t="shared" si="283"/>
        <v>93</v>
      </c>
      <c r="FW204" s="2">
        <f t="shared" si="321"/>
        <v>0.57851468929799987</v>
      </c>
      <c r="FX204" s="43">
        <f>FW204*'DEPRECATED - DT-Prelim Calcs'!$C$21/FR$2/'DEPRECATED - DT-Prelim Calcs'!$C$19/'DEPRECATED - DT-Prelim Calcs'!$C$18*3.39*'DEPRECATED - DT-Prelim Calcs'!$C$20</f>
        <v>29.053734754561201</v>
      </c>
      <c r="FY204" s="36">
        <f t="shared" si="322"/>
        <v>0</v>
      </c>
      <c r="FZ204" s="43">
        <f>FX203*'DEPRECATED - DT-Prelim Calcs'!$C$11+FZ203</f>
        <v>-7953.9729363479755</v>
      </c>
      <c r="GA204" s="43">
        <f>GA203+0.5*FX204*'DEPRECATED - DT-Prelim Calcs'!$C$11^2+FZ204*'DEPRECATED - DT-Prelim Calcs'!$C$11</f>
        <v>-3201009.5649204007</v>
      </c>
      <c r="GB204" s="43">
        <f>MIN('Drive Train'!$F$35-FV203*'DEPRECATED - DT-Prelim Calcs'!$C$21*'Drive Train'!$F$39,GB203+FV$2)</f>
        <v>7.1920000000000002</v>
      </c>
      <c r="GC204" s="43">
        <f>'Drive Train'!$F$35-FV204*'DEPRECATED - DT-Prelim Calcs'!$C$21*'Drive Train'!$F$39</f>
        <v>7.1920000000000002</v>
      </c>
      <c r="GD204" s="1">
        <f>IF(GA204&gt;='Drive Train'!$F$29,1,0)</f>
        <v>0</v>
      </c>
      <c r="GE204" s="43">
        <f t="shared" si="323"/>
        <v>103.33333333333333</v>
      </c>
      <c r="GF204" s="49">
        <f>GF203+'DEPRECATED - DT-Prelim Calcs'!$C$11</f>
        <v>800</v>
      </c>
      <c r="GG204" s="2">
        <f>GQ204/'Drive Train'!$F$35</f>
        <v>0.86451612903225805</v>
      </c>
      <c r="GH204" s="36">
        <f>GO204*12*60/(PI() * 'Drive Train'!$F$15)/GG$2*GG204</f>
        <v>-193308.29380690242</v>
      </c>
      <c r="GI204" s="2">
        <f>('DEPRECATED - DT-Prelim Calcs'!$C$6*GG204-GH204)/('DEPRECATED - DT-Prelim Calcs'!$C$6*GG204)*'DEPRECATED - DT-Prelim Calcs'!$C$7*GG204</f>
        <v>146.15738596716324</v>
      </c>
      <c r="GJ204" s="43">
        <f>GI204/'DEPRECATED - DT-Prelim Calcs'!$C$7*('DEPRECATED - DT-Prelim Calcs'!$C$8-'DEPRECATED - DT-Prelim Calcs'!$C$9)+'DEPRECATED - DT-Prelim Calcs'!$C$9</f>
        <v>7963.8053549275483</v>
      </c>
      <c r="GK204" s="43">
        <f t="shared" si="324"/>
        <v>29.999999999999982</v>
      </c>
      <c r="GL204" s="2">
        <f t="shared" si="325"/>
        <v>1.4462867232450001</v>
      </c>
      <c r="GM204" s="43">
        <f>GL204*'DEPRECATED - DT-Prelim Calcs'!$C$21/GG$2/'DEPRECATED - DT-Prelim Calcs'!$C$19/'DEPRECATED - DT-Prelim Calcs'!$C$18*3.39*'DEPRECATED - DT-Prelim Calcs'!$C$20</f>
        <v>29.053734754561201</v>
      </c>
      <c r="GN204" s="36">
        <f t="shared" si="326"/>
        <v>0</v>
      </c>
      <c r="GO204" s="43">
        <f>GM203*'DEPRECATED - DT-Prelim Calcs'!$C$11+GO203</f>
        <v>-650.43440390941134</v>
      </c>
      <c r="GP204" s="43">
        <f>GP203+0.5*GM204*'DEPRECATED - DT-Prelim Calcs'!$C$11^2+GO204*'DEPRECATED - DT-Prelim Calcs'!$C$11</f>
        <v>-276472.39455229638</v>
      </c>
      <c r="GQ204" s="43">
        <f>MIN('Drive Train'!$F$35-GK203*'DEPRECATED - DT-Prelim Calcs'!$C$21*'Drive Train'!$F$39,GQ203+GK$2)</f>
        <v>10.72</v>
      </c>
      <c r="GR204" s="43">
        <f>'Drive Train'!$F$35-GK204*'DEPRECATED - DT-Prelim Calcs'!$C$21*'Drive Train'!$F$39</f>
        <v>10.72</v>
      </c>
      <c r="GS204" s="1">
        <f>IF(GP204&gt;='Drive Train'!$F$29,1,0)</f>
        <v>0</v>
      </c>
      <c r="GT204" s="43">
        <f t="shared" si="327"/>
        <v>33.333333333333314</v>
      </c>
      <c r="GU204" s="49">
        <f>GU203+'DEPRECATED - DT-Prelim Calcs'!$C$11</f>
        <v>800</v>
      </c>
      <c r="GV204" s="2">
        <f>HF204/'Drive Train'!$F$35</f>
        <v>0.84946236559139798</v>
      </c>
      <c r="GW204" s="36">
        <f>HD204*12*60/(PI() * 'Drive Train'!$F$15)/GV$2*GV204</f>
        <v>-102950.11354999764</v>
      </c>
      <c r="GX204" s="2">
        <f>('DEPRECATED - DT-Prelim Calcs'!$C$6*GV204-GW204)/('DEPRECATED - DT-Prelim Calcs'!$C$6*GV204)*'DEPRECATED - DT-Prelim Calcs'!$C$7*GV204</f>
        <v>79.663607420875849</v>
      </c>
      <c r="GY204" s="43">
        <f>GX204/'DEPRECATED - DT-Prelim Calcs'!$C$7*('DEPRECATED - DT-Prelim Calcs'!$C$8-'DEPRECATED - DT-Prelim Calcs'!$C$9)+'DEPRECATED - DT-Prelim Calcs'!$C$9</f>
        <v>4341.3830908387581</v>
      </c>
      <c r="GZ204" s="43">
        <f t="shared" si="284"/>
        <v>33.333333333333314</v>
      </c>
      <c r="HA204" s="2">
        <f t="shared" si="328"/>
        <v>1.4462867232450001</v>
      </c>
      <c r="HB204" s="43">
        <f>HA204*'DEPRECATED - DT-Prelim Calcs'!$C$21/GV$2/'DEPRECATED - DT-Prelim Calcs'!$C$19/'DEPRECATED - DT-Prelim Calcs'!$C$18*3.39*'DEPRECATED - DT-Prelim Calcs'!$C$20</f>
        <v>29.053734754561201</v>
      </c>
      <c r="HC204" s="36">
        <f t="shared" si="329"/>
        <v>0</v>
      </c>
      <c r="HD204" s="43">
        <f>HB203*'DEPRECATED - DT-Prelim Calcs'!$C$11+HD203</f>
        <v>-352.54032815970947</v>
      </c>
      <c r="HE204" s="43">
        <f>HE203+0.5*HB204*'DEPRECATED - DT-Prelim Calcs'!$C$11^2+HD204*'DEPRECATED - DT-Prelim Calcs'!$C$11</f>
        <v>-281600.41579095437</v>
      </c>
      <c r="HF204" s="43">
        <f>MIN('Drive Train'!$F$35-GZ203*'DEPRECATED - DT-Prelim Calcs'!$C$21*'Drive Train'!$F$39,HF203+GZ$2)</f>
        <v>10.533333333333335</v>
      </c>
      <c r="HG204" s="43">
        <f>'Drive Train'!$F$35-GZ204*'DEPRECATED - DT-Prelim Calcs'!$C$21*'Drive Train'!$F$39</f>
        <v>10.533333333333335</v>
      </c>
      <c r="HH204" s="1">
        <f>IF(HE204&gt;='Drive Train'!$F$29,1,0)</f>
        <v>0</v>
      </c>
      <c r="HI204" s="43">
        <f t="shared" si="330"/>
        <v>37.037037037037017</v>
      </c>
      <c r="HJ204" s="49">
        <f>HJ203+'DEPRECATED - DT-Prelim Calcs'!$C$11</f>
        <v>800</v>
      </c>
      <c r="HK204" s="2">
        <f>HU204/'Drive Train'!$F$35</f>
        <v>0.83440860215053769</v>
      </c>
      <c r="HL204" s="36">
        <f>HS204*12*60/(PI() * 'Drive Train'!$F$15)/HK$2*HK204</f>
        <v>-63949.818111671404</v>
      </c>
      <c r="HM204" s="2">
        <f>('DEPRECATED - DT-Prelim Calcs'!$C$6*HK204-HL204)/('DEPRECATED - DT-Prelim Calcs'!$C$6*HK204)*'DEPRECATED - DT-Prelim Calcs'!$C$7*HK204</f>
        <v>50.923509093888356</v>
      </c>
      <c r="HN204" s="43">
        <f>HM204/'DEPRECATED - DT-Prelim Calcs'!$C$7*('DEPRECATED - DT-Prelim Calcs'!$C$8-'DEPRECATED - DT-Prelim Calcs'!$C$9)+'DEPRECATED - DT-Prelim Calcs'!$C$9</f>
        <v>2775.6911670551117</v>
      </c>
      <c r="HO204" s="43">
        <f t="shared" si="285"/>
        <v>36.66666666666665</v>
      </c>
      <c r="HP204" s="2">
        <f t="shared" si="331"/>
        <v>1.4462867232450001</v>
      </c>
      <c r="HQ204" s="43">
        <f>HP204*'DEPRECATED - DT-Prelim Calcs'!$C$21/HK$2/'DEPRECATED - DT-Prelim Calcs'!$C$19/'DEPRECATED - DT-Prelim Calcs'!$C$18*3.39*'DEPRECATED - DT-Prelim Calcs'!$C$20</f>
        <v>29.053734754561201</v>
      </c>
      <c r="HR204" s="36">
        <f t="shared" si="332"/>
        <v>0</v>
      </c>
      <c r="HS204" s="43">
        <f>HQ203*'DEPRECATED - DT-Prelim Calcs'!$C$11+HS203</f>
        <v>-222.9393127906265</v>
      </c>
      <c r="HT204" s="43">
        <f>HT203+0.5*HQ204*'DEPRECATED - DT-Prelim Calcs'!$C$11^2+HS204*'DEPRECATED - DT-Prelim Calcs'!$C$11</f>
        <v>-288378.60081323283</v>
      </c>
      <c r="HU204" s="43">
        <f>MIN('Drive Train'!$F$35-HO203*'DEPRECATED - DT-Prelim Calcs'!$C$21*'Drive Train'!$F$39,HU203+HO$2)</f>
        <v>10.346666666666668</v>
      </c>
      <c r="HV204" s="43">
        <f>'Drive Train'!$F$35-HO204*'DEPRECATED - DT-Prelim Calcs'!$C$21*'Drive Train'!$F$39</f>
        <v>10.346666666666668</v>
      </c>
      <c r="HW204" s="1">
        <f>IF(HT204&gt;='Drive Train'!$F$29,1,0)</f>
        <v>0</v>
      </c>
      <c r="HX204" s="43">
        <f t="shared" si="333"/>
        <v>40.740740740740726</v>
      </c>
      <c r="HY204" s="49">
        <f>HY203+'DEPRECATED - DT-Prelim Calcs'!$C$11</f>
        <v>800</v>
      </c>
      <c r="HZ204" s="2">
        <f>IJ204/'Drive Train'!$F$35</f>
        <v>0.8193548387096774</v>
      </c>
      <c r="IA204" s="36">
        <f>IH204*12*60/(PI() * 'Drive Train'!$F$15)/HZ$2*HZ204</f>
        <v>-64367.995710218158</v>
      </c>
      <c r="IB204" s="2">
        <f>('DEPRECATED - DT-Prelim Calcs'!$C$6*HZ204-IA204)/('DEPRECATED - DT-Prelim Calcs'!$C$6*HZ204)*'DEPRECATED - DT-Prelim Calcs'!$C$7*HZ204</f>
        <v>51.160313359837282</v>
      </c>
      <c r="IC204" s="43">
        <f>IB204/'DEPRECATED - DT-Prelim Calcs'!$C$7*('DEPRECATED - DT-Prelim Calcs'!$C$8-'DEPRECATED - DT-Prelim Calcs'!$C$9)+'DEPRECATED - DT-Prelim Calcs'!$C$9</f>
        <v>2788.5916979612844</v>
      </c>
      <c r="ID204" s="43">
        <f t="shared" si="286"/>
        <v>39.999999999999986</v>
      </c>
      <c r="IE204" s="2">
        <f t="shared" si="334"/>
        <v>1.4462867232450001</v>
      </c>
      <c r="IF204" s="43">
        <f>IE204*'DEPRECATED - DT-Prelim Calcs'!$C$21/HZ$2/'DEPRECATED - DT-Prelim Calcs'!$C$19/'DEPRECATED - DT-Prelim Calcs'!$C$18*3.39*'DEPRECATED - DT-Prelim Calcs'!$C$20</f>
        <v>29.053734754561201</v>
      </c>
      <c r="IG204" s="36">
        <f t="shared" si="335"/>
        <v>0</v>
      </c>
      <c r="IH204" s="43">
        <f>IF203*'DEPRECATED - DT-Prelim Calcs'!$C$11+IH203</f>
        <v>-228.51992913149394</v>
      </c>
      <c r="II204" s="43">
        <f>II203+0.5*IF204*'DEPRECATED - DT-Prelim Calcs'!$C$11^2+IH204*'DEPRECATED - DT-Prelim Calcs'!$C$11</f>
        <v>-265720.21226237906</v>
      </c>
      <c r="IJ204" s="43">
        <f>MIN('Drive Train'!$F$35-ID203*'DEPRECATED - DT-Prelim Calcs'!$C$21*'Drive Train'!$F$39,IJ203+ID$2)</f>
        <v>10.16</v>
      </c>
      <c r="IK204" s="43">
        <f>'Drive Train'!$F$35-ID204*'DEPRECATED - DT-Prelim Calcs'!$C$21*'Drive Train'!$F$39</f>
        <v>10.16</v>
      </c>
      <c r="IL204" s="1">
        <f>IF(II204&gt;='Drive Train'!$F$29,1,0)</f>
        <v>0</v>
      </c>
      <c r="IM204" s="43">
        <f t="shared" si="336"/>
        <v>44.444444444444429</v>
      </c>
      <c r="IN204" s="49">
        <f>IN203+'DEPRECATED - DT-Prelim Calcs'!$C$11</f>
        <v>800</v>
      </c>
      <c r="IO204" s="2">
        <f>IY204/'Drive Train'!$F$35</f>
        <v>0.80430107526881722</v>
      </c>
      <c r="IP204" s="36">
        <f>IW204*12*60/(PI() * 'Drive Train'!$F$15)/IO$2*IO204</f>
        <v>-95187.542516757618</v>
      </c>
      <c r="IQ204" s="2">
        <f>('DEPRECATED - DT-Prelim Calcs'!$C$6*IO204-IP204)/('DEPRECATED - DT-Prelim Calcs'!$C$6*IO204)*'DEPRECATED - DT-Prelim Calcs'!$C$7*IO204</f>
        <v>73.745459567084922</v>
      </c>
      <c r="IR204" s="43">
        <f>IQ204/'DEPRECATED - DT-Prelim Calcs'!$C$7*('DEPRECATED - DT-Prelim Calcs'!$C$8-'DEPRECATED - DT-Prelim Calcs'!$C$9)+'DEPRECATED - DT-Prelim Calcs'!$C$9</f>
        <v>4018.9765286546258</v>
      </c>
      <c r="IS204" s="43">
        <f t="shared" si="287"/>
        <v>43.333333333333321</v>
      </c>
      <c r="IT204" s="2">
        <f t="shared" si="337"/>
        <v>1.4462867232450001</v>
      </c>
      <c r="IU204" s="43">
        <f>IT204*'DEPRECATED - DT-Prelim Calcs'!$C$21/IO$2/'DEPRECATED - DT-Prelim Calcs'!$C$19/'DEPRECATED - DT-Prelim Calcs'!$C$18*3.39*'DEPRECATED - DT-Prelim Calcs'!$C$20</f>
        <v>29.053734754561201</v>
      </c>
      <c r="IV204" s="36">
        <f t="shared" si="338"/>
        <v>0</v>
      </c>
      <c r="IW204" s="43">
        <f>IU203*'DEPRECATED - DT-Prelim Calcs'!$C$11+IW203</f>
        <v>-344.26080707075414</v>
      </c>
      <c r="IX204" s="43">
        <f>IX203+0.5*IU204*'DEPRECATED - DT-Prelim Calcs'!$C$11^2+IW204*'DEPRECATED - DT-Prelim Calcs'!$C$11</f>
        <v>-353249.19511256641</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39"/>
        <v>48.148148148148138</v>
      </c>
      <c r="JC204" s="49">
        <f>JC203+'DEPRECATED - DT-Prelim Calcs'!$C$11</f>
        <v>800</v>
      </c>
      <c r="JD204" s="2">
        <f>JN204/'Drive Train'!$F$35</f>
        <v>0.78924731182795704</v>
      </c>
      <c r="JE204" s="36">
        <f>JL204*12*60/(PI() * 'Drive Train'!$F$15)/JD$2*JD204</f>
        <v>-99814.577576913958</v>
      </c>
      <c r="JF204" s="2">
        <f>('DEPRECATED - DT-Prelim Calcs'!$C$6*JD204-JE204)/('DEPRECATED - DT-Prelim Calcs'!$C$6*JD204)*'DEPRECATED - DT-Prelim Calcs'!$C$7*JD204</f>
        <v>77.07623585418574</v>
      </c>
      <c r="JG204" s="43">
        <f>JF204/'DEPRECATED - DT-Prelim Calcs'!$C$7*('DEPRECATED - DT-Prelim Calcs'!$C$8-'DEPRECATED - DT-Prelim Calcs'!$C$9)+'DEPRECATED - DT-Prelim Calcs'!$C$9</f>
        <v>4200.4292666832525</v>
      </c>
      <c r="JH204" s="43">
        <f t="shared" si="288"/>
        <v>46.666666666666657</v>
      </c>
      <c r="JI204" s="2">
        <f t="shared" si="340"/>
        <v>1.4462867232450001</v>
      </c>
      <c r="JJ204" s="43">
        <f>JI204*'DEPRECATED - DT-Prelim Calcs'!$C$21/JD$2/'DEPRECATED - DT-Prelim Calcs'!$C$19/'DEPRECATED - DT-Prelim Calcs'!$C$18*3.39*'DEPRECATED - DT-Prelim Calcs'!$C$20</f>
        <v>29.053734754561201</v>
      </c>
      <c r="JK204" s="36">
        <f t="shared" si="341"/>
        <v>0</v>
      </c>
      <c r="JL204" s="43">
        <f>JJ203*'DEPRECATED - DT-Prelim Calcs'!$C$11+JL203</f>
        <v>-367.88067865352878</v>
      </c>
      <c r="JM204" s="43">
        <f>JM203+0.5*JJ204*'DEPRECATED - DT-Prelim Calcs'!$C$11^2+JL204*'DEPRECATED - DT-Prelim Calcs'!$C$11</f>
        <v>-290177.17512049759</v>
      </c>
      <c r="JN204" s="43">
        <f>MIN('Drive Train'!$F$35-JH203*'DEPRECATED - DT-Prelim Calcs'!$C$21*'Drive Train'!$F$39,JN203+JH$2)</f>
        <v>9.7866666666666671</v>
      </c>
      <c r="JO204" s="43">
        <f>'Drive Train'!$F$35-JH204*'DEPRECATED - DT-Prelim Calcs'!$C$21*'Drive Train'!$F$39</f>
        <v>9.7866666666666671</v>
      </c>
      <c r="JP204" s="1">
        <f>IF(JM204&gt;='Drive Train'!$F$29,1,0)</f>
        <v>0</v>
      </c>
      <c r="JQ204" s="43">
        <f>MIN(JG204,'DEPRECATED - DT-Prelim Calcs'!$C$10)*'DEPRECATED - DT-Prelim Calcs'!$C$11*1000/60/60</f>
        <v>103.33333333333333</v>
      </c>
      <c r="JR204" s="49">
        <f>JR203+'DEPRECATED - DT-Prelim Calcs'!$C$11</f>
        <v>800</v>
      </c>
      <c r="JS204" s="2">
        <f>KC204/'Drive Train'!$F$35</f>
        <v>0.77419354838709686</v>
      </c>
      <c r="JT204" s="36">
        <f>KA204*12*60/(PI() * 'Drive Train'!$F$15)/JS$2*JS204</f>
        <v>-120574.67231228766</v>
      </c>
      <c r="JU204" s="2">
        <f>('DEPRECATED - DT-Prelim Calcs'!$C$6*JS204-JT204)/('DEPRECATED - DT-Prelim Calcs'!$C$6*JS204)*'DEPRECATED - DT-Prelim Calcs'!$C$7*JS204</f>
        <v>92.266581087488646</v>
      </c>
      <c r="JV204" s="43">
        <f>JU204/'DEPRECATED - DT-Prelim Calcs'!$C$7*('DEPRECATED - DT-Prelim Calcs'!$C$8-'DEPRECATED - DT-Prelim Calcs'!$C$9)+'DEPRECATED - DT-Prelim Calcs'!$C$9</f>
        <v>5027.9629995422911</v>
      </c>
      <c r="JW204" s="43">
        <f t="shared" si="289"/>
        <v>49.999999999999993</v>
      </c>
      <c r="JX204" s="2">
        <f t="shared" si="342"/>
        <v>1.4462867232450001</v>
      </c>
      <c r="JY204" s="43">
        <f>JX204*'DEPRECATED - DT-Prelim Calcs'!$C$21/JS$2/'DEPRECATED - DT-Prelim Calcs'!$C$19/'DEPRECATED - DT-Prelim Calcs'!$C$18*3.39*'DEPRECATED - DT-Prelim Calcs'!$C$20</f>
        <v>29.053734754561201</v>
      </c>
      <c r="JZ204" s="36">
        <f t="shared" si="343"/>
        <v>0</v>
      </c>
      <c r="KA204" s="43">
        <f>JY203*'DEPRECATED - DT-Prelim Calcs'!$C$11+KA203</f>
        <v>-453.0359431752957</v>
      </c>
      <c r="KB204" s="43">
        <f>KB203+0.5*JY204*'DEPRECATED - DT-Prelim Calcs'!$C$11^2+KA204*'DEPRECATED - DT-Prelim Calcs'!$C$11</f>
        <v>-336542.57005018654</v>
      </c>
      <c r="KC204" s="43">
        <f>MIN('Drive Train'!$F$35-JW203*'DEPRECATED - DT-Prelim Calcs'!$C$21*'Drive Train'!$F$39,KC203+JW$2)</f>
        <v>9.6000000000000014</v>
      </c>
      <c r="KD204" s="43">
        <f>'Drive Train'!$F$35-JW204*'DEPRECATED - DT-Prelim Calcs'!$C$21*'Drive Train'!$F$39</f>
        <v>9.6000000000000014</v>
      </c>
      <c r="KE204" s="1">
        <f>IF(KB204&gt;='Drive Train'!$F$29,1,0)</f>
        <v>0</v>
      </c>
      <c r="KF204" s="43">
        <f>MIN(JV204,'DEPRECATED - DT-Prelim Calcs'!$C$10)*'DEPRECATED - DT-Prelim Calcs'!$C$11*1000/60/60</f>
        <v>103.33333333333333</v>
      </c>
      <c r="KG204" s="49">
        <f>KG203+'DEPRECATED - DT-Prelim Calcs'!$C$11</f>
        <v>800</v>
      </c>
      <c r="KH204" s="2">
        <f>KR204/'Drive Train'!$F$35</f>
        <v>0.75913978494623657</v>
      </c>
      <c r="KI204" s="36">
        <f>KP204*12*60/(PI() * 'Drive Train'!$F$15)/KH$2*KH204</f>
        <v>-252957.12163641962</v>
      </c>
      <c r="KJ204" s="2">
        <f>('DEPRECATED - DT-Prelim Calcs'!$C$6*KH204-KI204)/('DEPRECATED - DT-Prelim Calcs'!$C$6*KH204)*'DEPRECATED - DT-Prelim Calcs'!$C$7*KH204</f>
        <v>189.51160391033332</v>
      </c>
      <c r="KK204" s="43">
        <f>KJ204/'DEPRECATED - DT-Prelim Calcs'!$C$7*('DEPRECATED - DT-Prelim Calcs'!$C$8-'DEPRECATED - DT-Prelim Calcs'!$C$9)+'DEPRECATED - DT-Prelim Calcs'!$C$9</f>
        <v>10325.639616010694</v>
      </c>
      <c r="KL204" s="43">
        <f t="shared" si="290"/>
        <v>53.333333333333329</v>
      </c>
      <c r="KM204" s="2">
        <f t="shared" si="344"/>
        <v>1.4462867232450001</v>
      </c>
      <c r="KN204" s="43">
        <f>KM204*'DEPRECATED - DT-Prelim Calcs'!$C$21/KH$2/'DEPRECATED - DT-Prelim Calcs'!$C$19/'DEPRECATED - DT-Prelim Calcs'!$C$18*3.39*'DEPRECATED - DT-Prelim Calcs'!$C$20</f>
        <v>29.053734754561201</v>
      </c>
      <c r="KO204" s="36">
        <f t="shared" si="345"/>
        <v>0</v>
      </c>
      <c r="KP204" s="43">
        <f>KN203*'DEPRECATED - DT-Prelim Calcs'!$C$11+KP203</f>
        <v>-969.28451704406928</v>
      </c>
      <c r="KQ204" s="43">
        <f>KQ203+0.5*KN204*'DEPRECATED - DT-Prelim Calcs'!$C$11^2+KP204*'DEPRECATED - DT-Prelim Calcs'!$C$11</f>
        <v>-337113.7464913798</v>
      </c>
      <c r="KR204" s="43">
        <f>MIN('Drive Train'!$F$35-KL203*'DEPRECATED - DT-Prelim Calcs'!$C$21*'Drive Train'!$F$39,KR203+KL$2)</f>
        <v>9.413333333333334</v>
      </c>
      <c r="KS204" s="43">
        <f>'Drive Train'!$F$35-KL204*'DEPRECATED - DT-Prelim Calcs'!$C$21*'Drive Train'!$F$39</f>
        <v>9.413333333333334</v>
      </c>
      <c r="KT204" s="1">
        <f>IF(KQ204&gt;='Drive Train'!$F$29,1,0)</f>
        <v>0</v>
      </c>
      <c r="KU204" s="43">
        <f>MIN(KK204,'DEPRECATED - DT-Prelim Calcs'!$C$10)*'DEPRECATED - DT-Prelim Calcs'!$C$11*1000/60/60</f>
        <v>103.33333333333333</v>
      </c>
      <c r="KV204" s="49">
        <f>KV203+'DEPRECATED - DT-Prelim Calcs'!$C$11</f>
        <v>800</v>
      </c>
      <c r="KW204" s="2">
        <f>LG204/'Drive Train'!$F$35</f>
        <v>0.74408602150537628</v>
      </c>
      <c r="KX204" s="36">
        <f>LE204*12*60/(PI() * 'Drive Train'!$F$15)/KW$2*KW204</f>
        <v>-238047.10136395934</v>
      </c>
      <c r="KY204" s="2">
        <f>('DEPRECATED - DT-Prelim Calcs'!$C$6*KW204-KX204)/('DEPRECATED - DT-Prelim Calcs'!$C$6*KW204)*'DEPRECATED - DT-Prelim Calcs'!$C$7*KW204</f>
        <v>178.48050096389619</v>
      </c>
      <c r="KZ204" s="43">
        <f>KY204/'DEPRECATED - DT-Prelim Calcs'!$C$7*('DEPRECATED - DT-Prelim Calcs'!$C$8-'DEPRECATED - DT-Prelim Calcs'!$C$9)+'DEPRECATED - DT-Prelim Calcs'!$C$9</f>
        <v>9724.6914704212086</v>
      </c>
      <c r="LA204" s="43">
        <f t="shared" si="291"/>
        <v>56.666666666666664</v>
      </c>
      <c r="LB204" s="2">
        <f t="shared" si="346"/>
        <v>1.4462867232450001</v>
      </c>
      <c r="LC204" s="43">
        <f>LB204*'DEPRECATED - DT-Prelim Calcs'!$C$21/KW$2/'DEPRECATED - DT-Prelim Calcs'!$C$19/'DEPRECATED - DT-Prelim Calcs'!$C$18*3.39*'DEPRECATED - DT-Prelim Calcs'!$C$20</f>
        <v>29.053734754561201</v>
      </c>
      <c r="LD204" s="36">
        <f t="shared" si="347"/>
        <v>0</v>
      </c>
      <c r="LE204" s="43">
        <f>LC203*'DEPRECATED - DT-Prelim Calcs'!$C$11+LE203</f>
        <v>-930.60604409337463</v>
      </c>
      <c r="LF204" s="43">
        <f>LF203+0.5*LC204*'DEPRECATED - DT-Prelim Calcs'!$C$11^2+LE204*'DEPRECATED - DT-Prelim Calcs'!$C$11</f>
        <v>-372020.23884418671</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103.33333333333333</v>
      </c>
      <c r="LK204" s="49">
        <f>LK203+'DEPRECATED - DT-Prelim Calcs'!$C$11</f>
        <v>800</v>
      </c>
      <c r="LL204" s="2">
        <f>LV204/'Drive Train'!$F$35</f>
        <v>0.72903225806451621</v>
      </c>
      <c r="LM204" s="36">
        <f>LT204*12*60/(PI() * 'Drive Train'!$F$15)/LL$2*LL204</f>
        <v>-9994.7670936119193</v>
      </c>
      <c r="LN204" s="2">
        <f>('DEPRECATED - DT-Prelim Calcs'!$C$6*LL204-LM204)/('DEPRECATED - DT-Prelim Calcs'!$C$6*LL204)*'DEPRECATED - DT-Prelim Calcs'!$C$7*LL204</f>
        <v>10.766411708667393</v>
      </c>
      <c r="LO204" s="43">
        <f>LN204/'DEPRECATED - DT-Prelim Calcs'!$C$7*('DEPRECATED - DT-Prelim Calcs'!$C$8-'DEPRECATED - DT-Prelim Calcs'!$C$9)+'DEPRECATED - DT-Prelim Calcs'!$C$9</f>
        <v>588.02839905426833</v>
      </c>
      <c r="LP204" s="43">
        <f t="shared" si="292"/>
        <v>60</v>
      </c>
      <c r="LQ204" s="2">
        <f t="shared" si="348"/>
        <v>1.4462867232450001</v>
      </c>
      <c r="LR204" s="43">
        <f>LQ204*'DEPRECATED - DT-Prelim Calcs'!$C$21/LL$2/'DEPRECATED - DT-Prelim Calcs'!$C$19/'DEPRECATED - DT-Prelim Calcs'!$C$18*3.39*'DEPRECATED - DT-Prelim Calcs'!$C$20</f>
        <v>29.053734754561201</v>
      </c>
      <c r="LS204" s="36">
        <f t="shared" si="349"/>
        <v>0</v>
      </c>
      <c r="LT204" s="43">
        <f>LR203*'DEPRECATED - DT-Prelim Calcs'!$C$11+LT203</f>
        <v>-39.879715386127444</v>
      </c>
      <c r="LU204" s="43">
        <f>LU203+0.5*LR204*'DEPRECATED - DT-Prelim Calcs'!$C$11^2+LT204*'DEPRECATED - DT-Prelim Calcs'!$C$11</f>
        <v>-346258.25139032048</v>
      </c>
      <c r="LV204" s="43">
        <f>MIN('Drive Train'!$F$35-LP203*'DEPRECATED - DT-Prelim Calcs'!$C$21*'Drive Train'!$F$39,LV203+LP$2)</f>
        <v>9.0400000000000009</v>
      </c>
      <c r="LW204" s="43">
        <f>'Drive Train'!$F$35-LP204*'DEPRECATED - DT-Prelim Calcs'!$C$21*'Drive Train'!$F$39</f>
        <v>9.0400000000000009</v>
      </c>
      <c r="LX204" s="1">
        <f>IF(LU204&gt;='Drive Train'!$F$29,1,0)</f>
        <v>0</v>
      </c>
      <c r="LY204" s="43">
        <f>MIN(LO204,'DEPRECATED - DT-Prelim Calcs'!$C$10)*'DEPRECATED - DT-Prelim Calcs'!$C$11*1000/60/60</f>
        <v>103.33333333333333</v>
      </c>
      <c r="LZ204" s="49">
        <f>LZ203+'DEPRECATED - DT-Prelim Calcs'!$C$11</f>
        <v>800</v>
      </c>
    </row>
    <row r="205" spans="18:338" x14ac:dyDescent="0.3">
      <c r="R205" s="47">
        <v>6</v>
      </c>
      <c r="Z205" s="43">
        <f t="shared" si="268"/>
        <v>0</v>
      </c>
      <c r="AA205" s="43">
        <f t="shared" si="269"/>
        <v>0</v>
      </c>
      <c r="AB205" s="43" t="e">
        <f t="shared" si="270"/>
        <v>#N/A</v>
      </c>
      <c r="AC205" s="36">
        <f t="shared" si="293"/>
        <v>1</v>
      </c>
      <c r="AD205" s="1">
        <f t="shared" si="271"/>
        <v>0</v>
      </c>
      <c r="AE205" s="43">
        <f t="shared" si="272"/>
        <v>0</v>
      </c>
      <c r="AF205" s="43" t="e">
        <f t="shared" si="273"/>
        <v>#N/A</v>
      </c>
      <c r="AI205" s="1">
        <f>IF(AJ205&gt;='Drive Train'!$F$29,1,0)</f>
        <v>0</v>
      </c>
      <c r="AJ205" s="39"/>
      <c r="AL205" s="47">
        <v>6</v>
      </c>
      <c r="AT205" s="36">
        <f t="shared" si="295"/>
        <v>1</v>
      </c>
      <c r="AU205" s="43">
        <f>AS204*'DEPRECATED - DT-Prelim Calcs'!$C$11+AU204</f>
        <v>-18.638707008616421</v>
      </c>
      <c r="AY205" s="1">
        <v>1</v>
      </c>
      <c r="BA205" s="47">
        <v>6</v>
      </c>
      <c r="BI205" s="36">
        <f t="shared" si="298"/>
        <v>1</v>
      </c>
      <c r="BJ205" s="43">
        <f>BH204*'DEPRECATED - DT-Prelim Calcs'!$C$11+BJ204</f>
        <v>93.569684629149791</v>
      </c>
      <c r="BN205" s="1">
        <v>1</v>
      </c>
      <c r="BP205" s="47">
        <v>6</v>
      </c>
      <c r="BX205" s="36">
        <f t="shared" si="301"/>
        <v>1</v>
      </c>
      <c r="BY205" s="43">
        <f>BW204*'DEPRECATED - DT-Prelim Calcs'!$C$11+BY204</f>
        <v>-728.99230720157436</v>
      </c>
      <c r="CC205" s="1">
        <v>1</v>
      </c>
      <c r="CE205" s="47">
        <v>6</v>
      </c>
      <c r="CM205" s="36">
        <f t="shared" si="304"/>
        <v>1</v>
      </c>
      <c r="CN205" s="43">
        <f>CL204*'DEPRECATED - DT-Prelim Calcs'!$C$11+CN204</f>
        <v>-1897.1014003288064</v>
      </c>
      <c r="CR205" s="1">
        <v>1</v>
      </c>
      <c r="CT205" s="47">
        <v>6</v>
      </c>
      <c r="DB205" s="36">
        <f t="shared" si="307"/>
        <v>1</v>
      </c>
      <c r="DC205" s="43">
        <f>DA204*'DEPRECATED - DT-Prelim Calcs'!$C$11+DC204</f>
        <v>-465.49035186690941</v>
      </c>
      <c r="DG205" s="1">
        <v>1</v>
      </c>
      <c r="DI205" s="47">
        <v>6</v>
      </c>
      <c r="DQ205" s="36">
        <f t="shared" si="310"/>
        <v>1</v>
      </c>
      <c r="DR205" s="43">
        <f>DP204*'DEPRECATED - DT-Prelim Calcs'!$C$11+DR204</f>
        <v>-2924.2181733698321</v>
      </c>
      <c r="DV205" s="1">
        <v>1</v>
      </c>
      <c r="DX205" s="47">
        <v>6</v>
      </c>
      <c r="EF205" s="36">
        <f t="shared" si="313"/>
        <v>1</v>
      </c>
      <c r="EG205" s="43">
        <f>EE204*'DEPRECATED - DT-Prelim Calcs'!$C$11+EG204</f>
        <v>-342.72633374569034</v>
      </c>
      <c r="EK205" s="1">
        <v>1</v>
      </c>
      <c r="EM205" s="47">
        <v>6</v>
      </c>
      <c r="EU205" s="36">
        <f t="shared" si="316"/>
        <v>1</v>
      </c>
      <c r="EV205" s="43">
        <f>ET204*'DEPRECATED - DT-Prelim Calcs'!$C$11+EV204</f>
        <v>-866.73811636421033</v>
      </c>
      <c r="EZ205" s="1">
        <v>1</v>
      </c>
      <c r="FB205" s="47">
        <v>6</v>
      </c>
      <c r="FJ205" s="36">
        <f t="shared" si="319"/>
        <v>1</v>
      </c>
      <c r="FK205" s="43">
        <f>FI204*'DEPRECATED - DT-Prelim Calcs'!$C$11+FK204</f>
        <v>-391.48063807504798</v>
      </c>
      <c r="FO205" s="1">
        <v>1</v>
      </c>
      <c r="FQ205" s="47">
        <v>6</v>
      </c>
      <c r="FY205" s="36">
        <f t="shared" si="322"/>
        <v>1</v>
      </c>
      <c r="FZ205" s="43">
        <f>FX204*'DEPRECATED - DT-Prelim Calcs'!$C$11+FZ204</f>
        <v>-7837.7579973297306</v>
      </c>
      <c r="GD205" s="1">
        <v>1</v>
      </c>
      <c r="GF205" s="47">
        <v>6</v>
      </c>
      <c r="GN205" s="36">
        <f t="shared" si="326"/>
        <v>1</v>
      </c>
      <c r="GO205" s="43">
        <f>GM204*'DEPRECATED - DT-Prelim Calcs'!$C$11+GO204</f>
        <v>-534.21946489116658</v>
      </c>
      <c r="GS205" s="1">
        <v>1</v>
      </c>
      <c r="GU205" s="47">
        <v>6</v>
      </c>
      <c r="HC205" s="36">
        <f t="shared" si="329"/>
        <v>1</v>
      </c>
      <c r="HD205" s="43">
        <f>HB204*'DEPRECATED - DT-Prelim Calcs'!$C$11+HD204</f>
        <v>-236.32538914146465</v>
      </c>
      <c r="HH205" s="1">
        <v>1</v>
      </c>
      <c r="HJ205" s="47">
        <v>6</v>
      </c>
      <c r="HR205" s="36">
        <f t="shared" si="332"/>
        <v>1</v>
      </c>
      <c r="HS205" s="43">
        <f>HQ204*'DEPRECATED - DT-Prelim Calcs'!$C$11+HS204</f>
        <v>-106.7243737723817</v>
      </c>
      <c r="HW205" s="1">
        <v>1</v>
      </c>
      <c r="HY205" s="47">
        <v>6</v>
      </c>
      <c r="IG205" s="36">
        <f t="shared" si="335"/>
        <v>1</v>
      </c>
      <c r="IH205" s="43">
        <f>IF204*'DEPRECATED - DT-Prelim Calcs'!$C$11+IH204</f>
        <v>-112.30499011324913</v>
      </c>
      <c r="IL205" s="1">
        <v>1</v>
      </c>
      <c r="IN205" s="47">
        <v>6</v>
      </c>
      <c r="IV205" s="36">
        <f t="shared" si="338"/>
        <v>1</v>
      </c>
      <c r="IW205" s="43">
        <f>IU204*'DEPRECATED - DT-Prelim Calcs'!$C$11+IW204</f>
        <v>-228.04586805250932</v>
      </c>
      <c r="JA205" s="1">
        <v>1</v>
      </c>
      <c r="JC205" s="47">
        <v>6</v>
      </c>
      <c r="JK205" s="36">
        <f t="shared" si="341"/>
        <v>1</v>
      </c>
      <c r="JL205" s="43">
        <f>JJ204*'DEPRECATED - DT-Prelim Calcs'!$C$11+JL204</f>
        <v>-251.66573963528396</v>
      </c>
      <c r="JP205" s="1">
        <v>1</v>
      </c>
      <c r="JR205" s="47">
        <v>6</v>
      </c>
      <c r="JZ205" s="36">
        <f t="shared" si="343"/>
        <v>1</v>
      </c>
      <c r="KA205" s="43">
        <f>JY204*'DEPRECATED - DT-Prelim Calcs'!$C$11+KA204</f>
        <v>-336.82100415705088</v>
      </c>
      <c r="KE205" s="1">
        <v>1</v>
      </c>
      <c r="KG205" s="47">
        <v>6</v>
      </c>
      <c r="KO205" s="36">
        <f t="shared" si="345"/>
        <v>1</v>
      </c>
      <c r="KP205" s="43">
        <f>KN204*'DEPRECATED - DT-Prelim Calcs'!$C$11+KP204</f>
        <v>-853.06957802582451</v>
      </c>
      <c r="KT205" s="1">
        <v>1</v>
      </c>
      <c r="KV205" s="47">
        <v>6</v>
      </c>
      <c r="LD205" s="36">
        <f t="shared" si="347"/>
        <v>1</v>
      </c>
      <c r="LE205" s="43">
        <f>LC204*'DEPRECATED - DT-Prelim Calcs'!$C$11+LE204</f>
        <v>-814.39110507512987</v>
      </c>
      <c r="LI205" s="1">
        <v>1</v>
      </c>
      <c r="LK205" s="47">
        <v>6</v>
      </c>
      <c r="LS205" s="36">
        <f t="shared" si="349"/>
        <v>1</v>
      </c>
      <c r="LT205" s="43">
        <f>LR204*'DEPRECATED - DT-Prelim Calcs'!$C$11+LT204</f>
        <v>76.335223632117362</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2022-12-18T11:04:15Z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